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Diff" sheetId="2" state="visible" r:id="rId2"/>
    <sheet xmlns:r="http://schemas.openxmlformats.org/officeDocument/2006/relationships" name="Settings" sheetId="3" state="visible" r:id="rId3"/>
    <sheet xmlns:r="http://schemas.openxmlformats.org/officeDocument/2006/relationships" name="MTInputs" sheetId="4" state="visible" r:id="rId4"/>
    <sheet xmlns:r="http://schemas.openxmlformats.org/officeDocument/2006/relationships" name="Mitigation"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59">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vertical="top" wrapText="1"/>
    </xf>
    <xf numFmtId="0" fontId="4" fillId="4" borderId="0" applyAlignment="1" pivotButton="0" quotePrefix="0" xfId="0">
      <alignment vertical="top" wrapText="1"/>
    </xf>
    <xf numFmtId="0" fontId="2" fillId="3" borderId="0" pivotButton="0" quotePrefix="0" xfId="0"/>
    <xf numFmtId="0" fontId="3" fillId="0" borderId="0" pivotButton="0" quotePrefix="0" xfId="0"/>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1" fontId="3" fillId="3" borderId="0" pivotButton="0" quotePrefix="0" xfId="0"/>
    <xf numFmtId="1" fontId="3" fillId="0"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0" fontId="8" fillId="8" borderId="0" pivotButton="0" quotePrefix="0" xfId="0"/>
    <xf numFmtId="0" fontId="0" fillId="8" borderId="0" pivotButton="0" quotePrefix="0" xfId="0"/>
    <xf numFmtId="1" fontId="3" fillId="10"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8"/>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v0.12</t>
        </is>
      </c>
      <c r="B2" s="2" t="n"/>
      <c r="C2" s="2" t="n"/>
    </row>
    <row r="4">
      <c r="A4" s="3" t="inlineStr">
        <is>
          <t>Purpose</t>
        </is>
      </c>
      <c r="B4" s="4" t="inlineStr">
        <is>
          <t>Auditable, copy-pasteable replacement of the CPAT mitigation price -&gt; fuel-use chain. Each variable has one formula across all subsectors, fuels and years, and a whole scenario group copies to a new scenario and keeps working.</t>
        </is>
      </c>
    </row>
    <row r="5">
      <c r="A5" s="3" t="inlineStr">
        <is>
          <t>Status</t>
        </is>
      </c>
      <c r="B5" s="4" t="inlineStr">
        <is>
          <t>v0.12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3" t="inlineStr">
        <is>
          <t>Layout (as legacy CPAT)</t>
        </is>
      </c>
      <c r="B6" s="4" t="inlineStr">
        <is>
          <t>Sections: 1. Policies (row 11), 2. Retail energy prices (row 197), 3. Power sector (row 298, placeholder), 5. Transport (row 301), 6. Buildings (row 668), 7. Industrial (row 944), 8. Other energy use (row 1675), 11. Results - energy consumption (row 1769). Numbers follow the legacy Mitigation sheet.</t>
        </is>
      </c>
    </row>
    <row r="7">
      <c r="A7" s="3" t="inlineStr">
        <is>
          <t>Nesting</t>
        </is>
      </c>
      <c r="B7" s="4" t="inlineStr">
        <is>
          <t>Across: scenario (outer) &gt; year (inner). Down: sector section &gt; subsector &gt; variable &gt; fuel. Each subsector: a heading line (its total fuel use), then ctxnew, ets, ntx, nce, atp, shp, ener, rtx, rsub, rnew, each over the 8 fuels with one blank row (91 rows per subsector). Section 2: sp, txo, rpb over the 12 price fuels (coal and gas x power / residential / industry; gasoline, diesel, LPG, kerosene, other oil products, biomass for all sectors).</t>
        </is>
      </c>
    </row>
    <row r="8">
      <c r="A8" s="3" t="inlineStr">
        <is>
          <t>ASSUMPTIONS: units</t>
        </is>
      </c>
      <c r="B8" s="4" t="inlineStr">
        <is>
          <t>All prices, taxes and policy values are in REAL US DOLLARS OF THE RESULTS YEAR (MTInputs ResultsYear, 2026; Settings C8), per GJ. There is no inflation after the conversion: a constant real price is a constant number. Fuel use is in ktoe.</t>
        </is>
      </c>
    </row>
    <row r="9">
      <c r="A9" s="3" t="inlineStr">
        <is>
          <t>ASSUMPTIONS: two indices</t>
        </is>
      </c>
      <c r="B9" s="4"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3" t="inlineStr">
        <is>
          <t>ASSUMPTIONS: inputs</t>
        </is>
      </c>
      <c r="B10" s="4"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3" t="inlineStr">
        <is>
          <t>ASSUMPTIONS: history</t>
        </is>
      </c>
      <c r="B11" s="4" t="inlineStr">
        <is>
          <t>Years up to the last historical price year (Settings C10, 2024) take prices from data (Inputs_prices); later years are projected. Base-year (2022) fuel use is data; fuel use from 2023 on is modelled with these prices (also in 2023-2024).</t>
        </is>
      </c>
    </row>
    <row r="12">
      <c r="A12" s="3" t="inlineStr">
        <is>
          <t>ASSUMPTIONS: global vs scenario</t>
        </is>
      </c>
      <c r="B12" s="4"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3" t="inlineStr">
        <is>
          <t>ASSUMPTIONS: legacy quirk</t>
        </is>
      </c>
      <c r="B13" s="4" t="inlineStr">
        <is>
          <t>Legacy rule kept: with pass-through 0.5 or 0.8 txo jumps in the first projected year. See PriceProjection_Method_v0.3.md.</t>
        </is>
      </c>
    </row>
    <row r="14">
      <c r="A14" s="3" t="inlineStr">
        <is>
          <t>ASSUMPTIONS: DATA CHANGED (v0.10)</t>
        </is>
      </c>
      <c r="B14" s="4"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5">
      <c r="A15" s="3" t="inlineStr">
        <is>
          <t>Price projection</t>
        </is>
      </c>
      <c r="B15" s="4"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6">
      <c r="A16" s="3" t="inlineStr">
        <is>
          <t>Variables</t>
        </is>
      </c>
      <c r="B16" s="4"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7">
      <c r="A17" s="3" t="inlineStr">
        <is>
          <t>ETS (v0.11)</t>
        </is>
      </c>
      <c r="B17" s="4"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8">
      <c r="A18" s="3" t="inlineStr">
        <is>
          <t>Revenues (v0.12)</t>
        </is>
      </c>
      <c r="B18" s="4"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19">
      <c r="A19" s="3" t="inlineStr">
        <is>
          <t>Existing taxes and subsidies</t>
        </is>
      </c>
      <c r="B19" s="4"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0">
      <c r="A20" s="3" t="inlineStr">
        <is>
          <t>Roll-up</t>
        </is>
      </c>
      <c r="B20" s="4" t="inlineStr">
        <is>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is>
      </c>
    </row>
    <row r="21">
      <c r="A21" s="3" t="inlineStr">
        <is>
          <t>Section 1 (policies)</t>
        </is>
      </c>
      <c r="B21" s="4"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2">
      <c r="A22" s="3" t="inlineStr">
        <is>
          <t>Data step vs formulas</t>
        </is>
      </c>
      <c r="B22" s="4"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3">
      <c r="A23" s="3" t="inlineStr">
        <is>
          <t>LAMBDA column</t>
        </is>
      </c>
      <c r="B23" s="4" t="inlineStr">
        <is>
          <t>The right column (2040, orange)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4">
      <c r="A24" s="3" t="inlineStr">
        <is>
          <t>Codes</t>
        </is>
      </c>
      <c r="B24" s="4" t="inlineStr">
        <is>
          <t>Code column before each scenario group: country.mit.&lt;variable&gt;.&lt;sector&gt;.&lt;fuel&gt;.&lt;suffix&gt;.&lt;scenario&gt; (e.g. egy.mit.ener.rod.gso.e.1). Scenario number at the top (row 5).</t>
        </is>
      </c>
    </row>
    <row r="25">
      <c r="A25" s="3" t="inlineStr">
        <is>
          <t>Add a scenario</t>
        </is>
      </c>
      <c r="B25" s="4" t="inlineStr">
        <is>
          <t>MTInputs: copy the last scenario column one column right (its number updates) and edit its inputs. Mitigation: copy columns AE:AX and paste at AY; numbers, names, codes and all policy paths follow.</t>
        </is>
      </c>
    </row>
    <row r="26">
      <c r="A26" s="3" t="inlineStr">
        <is>
          <t>Example</t>
        </is>
      </c>
      <c r="B26" s="4" t="inlineStr">
        <is>
          <t>Road (heading row 303): atp rows 340-347, ener rows 358-365.</t>
        </is>
      </c>
    </row>
    <row r="27">
      <c r="A27" s="3" t="inlineStr">
        <is>
          <t>Colours</t>
        </is>
      </c>
      <c r="B27" s="4" t="inlineStr">
        <is>
          <t>Green bands with white text = sections; green = input; tan = base year; light blue = codes; grey = unused parameter slot; orange = LAMBDA column; pale yellow = check; BRIGHT YELLOW with red text = data changed by assumption.</t>
        </is>
      </c>
    </row>
    <row r="28">
      <c r="A28" s="3" t="inlineStr">
        <is>
          <t>Data</t>
        </is>
      </c>
      <c r="B28" s="4" t="inlineStr">
        <is>
          <t>Countries, Elasticities, Prices_dom, Prices_int, PriceAssump, EnergyCons, WEO, EF_GHG; Mapping; Variables; MTInputs. Built by build_v0_12.py; checked by check_v0_12.py.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1" t="inlineStr">
        <is>
          <t>Differences with legacy CPAT (decisions, assumptions, simplifications, not yet modelled)</t>
        </is>
      </c>
      <c r="B2" s="2" t="n"/>
      <c r="C2" s="2" t="n"/>
      <c r="D2" s="2" t="n"/>
      <c r="E2" s="2" t="n"/>
      <c r="F2" s="2" t="n"/>
      <c r="G2" s="2" t="n"/>
    </row>
    <row r="3">
      <c r="A3" s="5" t="inlineStr">
        <is>
          <t>Keep this list current with each version. Type: Decision = user decision; Assumption = data assumption (bright yellow in Inputs_prices); Simplification; Not yet; Data; Design; Same.</t>
        </is>
      </c>
    </row>
    <row r="4">
      <c r="A4" s="6" t="inlineStr">
        <is>
          <t>#</t>
        </is>
      </c>
      <c r="B4" s="6" t="inlineStr">
        <is>
          <t>Area</t>
        </is>
      </c>
      <c r="C4" s="6" t="inlineStr">
        <is>
          <t>Legacy CPAT</t>
        </is>
      </c>
      <c r="D4" s="6" t="inlineStr">
        <is>
          <t>This model</t>
        </is>
      </c>
      <c r="E4" s="6" t="inlineStr">
        <is>
          <t>Why</t>
        </is>
      </c>
      <c r="F4" s="6" t="inlineStr">
        <is>
          <t>Effect</t>
        </is>
      </c>
      <c r="G4" s="6" t="inlineStr">
        <is>
          <t>Type</t>
        </is>
      </c>
    </row>
    <row r="5">
      <c r="A5" s="4" t="n">
        <v>1</v>
      </c>
      <c r="B5" s="4" t="inlineStr">
        <is>
          <t>Elasticities: food &amp; forestry</t>
        </is>
      </c>
      <c r="C5" s="4" t="inlineStr">
        <is>
          <t>Industry elasticities (cpat_coded EC_SECTORS)</t>
        </is>
      </c>
      <c r="D5" s="4" t="inlineStr">
        <is>
          <t>Services (buildings) elasticities</t>
        </is>
      </c>
      <c r="E5" s="4" t="inlineStr">
        <is>
          <t>User decision v0.11; legacy groups food &amp; forestry with services as Commercial</t>
        </is>
      </c>
      <c r="F5" s="4" t="inlineStr">
        <is>
          <t>Food &amp; forestry fuel response</t>
        </is>
      </c>
      <c r="G5" s="4" t="inlineStr">
        <is>
          <t>Decision</t>
        </is>
      </c>
    </row>
    <row r="6">
      <c r="A6" s="4" t="n">
        <v>2</v>
      </c>
      <c r="B6" s="4" t="inlineStr">
        <is>
          <t>Other oil products: pass-through and margin</t>
        </is>
      </c>
      <c r="C6" s="4" t="inlineStr">
        <is>
          <t>Hardcoded 1 and 0</t>
        </is>
      </c>
      <c r="D6" s="4" t="inlineStr">
        <is>
          <t>From the IMF dataset like the other oil products (Egypt 0 and 7.95 $/bbl)</t>
        </is>
      </c>
      <c r="E6" s="4" t="inlineStr">
        <is>
          <t>User decision v0.10: the legacy rule drove the retail price to the 0.01 floor and fuel use 10x by 2030</t>
        </is>
      </c>
      <c r="F6" s="4" t="inlineStr">
        <is>
          <t>Large: other oil products, total fuel use</t>
        </is>
      </c>
      <c r="G6" s="4" t="inlineStr">
        <is>
          <t>Decision</t>
        </is>
      </c>
    </row>
    <row r="7">
      <c r="A7" s="4" t="n">
        <v>3</v>
      </c>
      <c r="B7" s="4" t="inlineStr">
        <is>
          <t>VAT rate where the dataset is blank</t>
        </is>
      </c>
      <c r="C7" s="4" t="inlineStr">
        <is>
          <t>0</t>
        </is>
      </c>
      <c r="D7" s="4" t="inlineStr">
        <is>
          <t>General VAT rate VAT_WEO (Egypt 14%) for residential coal and gas and all-sector oil products; 0 for power, industry, biomass</t>
        </is>
      </c>
      <c r="E7" s="4" t="inlineStr">
        <is>
          <t>User decision v0.10; matches the retail prices in the Egypt dataset</t>
        </is>
      </c>
      <c r="F7" s="4" t="inlineStr">
        <is>
          <t>Historical oil-product retail prices +14%; VAT on new policies</t>
        </is>
      </c>
      <c r="G7" s="7" t="inlineStr">
        <is>
          <t>Assumption</t>
        </is>
      </c>
    </row>
    <row r="8">
      <c r="A8" s="4" t="n">
        <v>4</v>
      </c>
      <c r="B8" s="4" t="inlineStr">
        <is>
          <t>Oil-product share in the VAT of transport fuels</t>
        </is>
      </c>
      <c r="C8" s="4" t="inlineStr">
        <is>
          <t>VAT rate x oil-product share</t>
        </is>
      </c>
      <c r="D8" s="4" t="inlineStr">
        <is>
          <t>Share = 1</t>
        </is>
      </c>
      <c r="E8" s="4" t="inlineStr">
        <is>
          <t>Not yet extracted</t>
        </is>
      </c>
      <c r="F8" s="4" t="inlineStr">
        <is>
          <t>None for Egypt today</t>
        </is>
      </c>
      <c r="G8" s="4" t="inlineStr">
        <is>
          <t>Simplification</t>
        </is>
      </c>
    </row>
    <row r="9">
      <c r="A9" s="4" t="n">
        <v>5</v>
      </c>
      <c r="B9" s="4" t="inlineStr">
        <is>
          <t>New ETS price</t>
        </is>
      </c>
      <c r="C9" s="4" t="inlineStr">
        <is>
          <t>Endogenous: cap relative to baseline emissions (MTInputs 85-87)</t>
        </is>
      </c>
      <c r="D9" s="4" t="inlineStr">
        <is>
          <t>Carbon price inputs (cptraj) once the ETS applies; replaces the carbon tax in ETS-covered sectors</t>
        </is>
      </c>
      <c r="E9" s="4" t="inlineStr">
        <is>
          <t>User decision v0.11: ETS as effective as a carbon tax; emissions not yet modelled</t>
        </is>
      </c>
      <c r="F9" s="4" t="inlineStr">
        <is>
          <t>ETS scenarios</t>
        </is>
      </c>
      <c r="G9" s="4" t="inlineStr">
        <is>
          <t>Simplification</t>
        </is>
      </c>
    </row>
    <row r="10">
      <c r="A10" s="4" t="n">
        <v>6</v>
      </c>
      <c r="B10" s="4" t="inlineStr">
        <is>
          <t>ETS free allocation</t>
        </is>
      </c>
      <c r="C10" s="4" t="inlineStr">
        <is>
          <t>Non-auctioned share can act as a shadow price</t>
        </is>
      </c>
      <c r="D10" s="4" t="inlineStr">
        <is>
          <t>Full permit price in the retail price; auction share only for revenue</t>
        </is>
      </c>
      <c r="E10" s="4" t="inlineStr">
        <is>
          <t>As effective as a carbon tax (marginal incentive unchanged)</t>
        </is>
      </c>
      <c r="F10" s="4" t="inlineStr">
        <is>
          <t>Price level in ETS sectors; revenue</t>
        </is>
      </c>
      <c r="G10" s="4" t="inlineStr">
        <is>
          <t>Simplification</t>
        </is>
      </c>
    </row>
    <row r="11">
      <c r="A11" s="4" t="n">
        <v>7</v>
      </c>
      <c r="B11" s="4" t="inlineStr">
        <is>
          <t>Existing ETS and existing carbon taxes</t>
        </is>
      </c>
      <c r="C11" s="4" t="inlineStr">
        <is>
          <t>Included where they exist</t>
        </is>
      </c>
      <c r="D11" s="4" t="inlineStr">
        <is>
          <t>Not modelled</t>
        </is>
      </c>
      <c r="E11" s="4" t="inlineStr">
        <is>
          <t>None for Egypt</t>
        </is>
      </c>
      <c r="F11" s="4" t="inlineStr">
        <is>
          <t>Other countries</t>
        </is>
      </c>
      <c r="G11" s="4" t="inlineStr">
        <is>
          <t>Not yet</t>
        </is>
      </c>
    </row>
    <row r="12">
      <c r="A12" s="4" t="n">
        <v>8</v>
      </c>
      <c r="B12" s="4" t="inlineStr">
        <is>
          <t>Sectoral shadow prices</t>
        </is>
      </c>
      <c r="C12" s="4" t="inlineStr">
        <is>
          <t>Feebates + non-auctioned ETS + regulations</t>
        </is>
      </c>
      <c r="D12" s="4" t="inlineStr">
        <is>
          <t>Feebates + regulations (placeholder 0)</t>
        </is>
      </c>
      <c r="E12" s="4" t="inlineStr">
        <is>
          <t>Regulations not yet; ETS in the price</t>
        </is>
      </c>
      <c r="F12" s="4" t="inlineStr">
        <is>
          <t>Regulation scenarios</t>
        </is>
      </c>
      <c r="G12" s="4" t="inlineStr">
        <is>
          <t>Not yet</t>
        </is>
      </c>
    </row>
    <row r="13">
      <c r="A13" s="4" t="n">
        <v>9</v>
      </c>
      <c r="B13" s="4" t="inlineStr">
        <is>
          <t>Policy paths after the target year</t>
        </is>
      </c>
      <c r="C13" s="4" t="inlineStr">
        <is>
          <t>Per instrument (carbon price: MTInputs switch)</t>
        </is>
      </c>
      <c r="D13" s="4" t="inlineStr">
        <is>
          <t>Linear continuation for fuel price reform and feebates; carbon price keeps the switch; ETS auction share constant</t>
        </is>
      </c>
      <c r="E13" s="4" t="inlineStr">
        <is>
          <t>User decision v0.8 (one default)</t>
        </is>
      </c>
      <c r="F13" s="4" t="inlineStr">
        <is>
          <t>Post-target years</t>
        </is>
      </c>
      <c r="G13" s="4" t="inlineStr">
        <is>
          <t>Decision</t>
        </is>
      </c>
    </row>
    <row r="14">
      <c r="A14" s="4" t="n">
        <v>10</v>
      </c>
      <c r="B14" s="4" t="inlineStr">
        <is>
          <t>Feebate grouping</t>
        </is>
      </c>
      <c r="C14" s="4" t="inlineStr">
        <is>
          <t>Main grouping (buildings = residential rate)</t>
        </is>
      </c>
      <c r="D14" s="4" t="inlineStr">
        <is>
          <t>Same: food &amp; forestry and services take the residential rate; other energy use the industry rate</t>
        </is>
      </c>
      <c r="E14" s="4" t="inlineStr">
        <is>
          <t>User decision v0.8</t>
        </is>
      </c>
      <c r="F14" s="4" t="inlineStr">
        <is>
          <t>None</t>
        </is>
      </c>
      <c r="G14" s="4" t="inlineStr">
        <is>
          <t>Same</t>
        </is>
      </c>
    </row>
    <row r="15">
      <c r="A15" s="4" t="n">
        <v>11</v>
      </c>
      <c r="B15" s="4" t="inlineStr">
        <is>
          <t>Biomass carbon-tax coverage</t>
        </is>
      </c>
      <c r="C15" s="4" t="inlineStr">
        <is>
          <t>No switch</t>
        </is>
      </c>
      <c r="D15" s="4" t="inlineStr">
        <is>
          <t>TRUE (EF 0)</t>
        </is>
      </c>
      <c r="E15" s="4" t="inlineStr">
        <is>
          <t>User decision v0.8</t>
        </is>
      </c>
      <c r="F15" s="4" t="inlineStr">
        <is>
          <t>None</t>
        </is>
      </c>
      <c r="G15" s="4" t="inlineStr">
        <is>
          <t>Decision</t>
        </is>
      </c>
    </row>
    <row r="16">
      <c r="A16" s="4" t="n">
        <v>12</v>
      </c>
      <c r="B16" s="4" t="inlineStr">
        <is>
          <t>Margins and production costs</t>
        </is>
      </c>
      <c r="C16" s="4" t="inlineStr">
        <is>
          <t>cpat_coded applies no inflation conversion</t>
        </is>
      </c>
      <c r="D16" s="4" t="inlineStr">
        <is>
          <t>x CPI index of the base year</t>
        </is>
      </c>
      <c r="E16" s="4" t="inlineStr">
        <is>
          <t>Consistent real terms (assumption A4)</t>
        </is>
      </c>
      <c r="F16" s="4" t="inlineStr">
        <is>
          <t>Coal and gas supply cost level</t>
        </is>
      </c>
      <c r="G16" s="4" t="inlineStr">
        <is>
          <t>To check (bucket 5)</t>
        </is>
      </c>
    </row>
    <row r="17">
      <c r="A17" s="4" t="n">
        <v>13</v>
      </c>
      <c r="B17" s="4" t="inlineStr">
        <is>
          <t>Existing taxes and subsidies</t>
        </is>
      </c>
      <c r="C17" s="4" t="inlineStr">
        <is>
          <t>txo = fixed tax (fadtx) + fixed subsidy (fixs) + floating part (cs)</t>
        </is>
      </c>
      <c r="D17" s="4" t="inlineStr">
        <is>
          <t>Split by the sign of txo: etx = max(txo, 0), esub = max(-txo, 0)</t>
        </is>
      </c>
      <c r="E17" s="4" t="inlineStr">
        <is>
          <t>Simple and revenue-ready; same totals</t>
        </is>
      </c>
      <c r="F17" s="4" t="inlineStr">
        <is>
          <t>Presentation only</t>
        </is>
      </c>
      <c r="G17" s="4" t="inlineStr">
        <is>
          <t>Simplification</t>
        </is>
      </c>
    </row>
    <row r="18">
      <c r="A18" s="4" t="n">
        <v>14</v>
      </c>
      <c r="B18" s="4" t="inlineStr">
        <is>
          <t>Subsidy and price-control phase-outs</t>
        </is>
      </c>
      <c r="C18" s="4" t="inlineStr">
        <is>
          <t>MTInputs 123-138, 191-195</t>
        </is>
      </c>
      <c r="D18" s="4" t="inlineStr">
        <is>
          <t>Not yet (phase-out factors 1)</t>
        </is>
      </c>
      <c r="E18" s="4" t="inlineStr">
        <is>
          <t>Later per-fuel policy input; esubpu prepared</t>
        </is>
      </c>
      <c r="F18" s="4" t="inlineStr">
        <is>
          <t>Reform scenarios</t>
        </is>
      </c>
      <c r="G18" s="4" t="inlineStr">
        <is>
          <t>Not yet</t>
        </is>
      </c>
    </row>
    <row r="19">
      <c r="A19" s="4" t="n">
        <v>15</v>
      </c>
      <c r="B19" s="4" t="inlineStr">
        <is>
          <t>Producer subsidies</t>
        </is>
      </c>
      <c r="C19" s="4" t="inlineStr">
        <is>
          <t>In the supply cost</t>
        </is>
      </c>
      <c r="D19" s="4" t="inlineStr">
        <is>
          <t>Left out</t>
        </is>
      </c>
      <c r="E19" s="4" t="inlineStr">
        <is>
          <t>Zero for Egypt</t>
        </is>
      </c>
      <c r="F19" s="4" t="inlineStr">
        <is>
          <t>Other countries</t>
        </is>
      </c>
      <c r="G19" s="4" t="inlineStr">
        <is>
          <t>Not yet</t>
        </is>
      </c>
    </row>
    <row r="20">
      <c r="A20" s="4" t="n">
        <v>16</v>
      </c>
      <c r="B20" s="4" t="inlineStr">
        <is>
          <t>Ad-valorem baseline taxes; Europe LNG shift</t>
        </is>
      </c>
      <c r="C20" s="4" t="inlineStr">
        <is>
          <t>Per Prices_int assumptions</t>
        </is>
      </c>
      <c r="D20" s="4" t="inlineStr">
        <is>
          <t>Fixed taxes only; no shift</t>
        </is>
      </c>
      <c r="E20" s="4" t="inlineStr">
        <is>
          <t>Egypt: Fixed taxes, Global gas market</t>
        </is>
      </c>
      <c r="F20" s="4" t="inlineStr">
        <is>
          <t>Other countries</t>
        </is>
      </c>
      <c r="G20" s="4" t="inlineStr">
        <is>
          <t>Not yet</t>
        </is>
      </c>
    </row>
    <row r="21">
      <c r="A21" s="4" t="n">
        <v>17</v>
      </c>
      <c r="B21" s="4" t="inlineStr">
        <is>
          <t>Fuel-use equation</t>
        </is>
      </c>
      <c r="C21" s="4" t="inlineStr">
        <is>
          <t>Includes Covid factor and additional policy efficiency gains (MTInputs 242-245)</t>
        </is>
      </c>
      <c r="D21" s="4" t="inlineStr">
        <is>
          <t>CPAT eq. 3.3.3 without them</t>
        </is>
      </c>
      <c r="E21" s="4" t="inlineStr">
        <is>
          <t>Not yet</t>
        </is>
      </c>
      <c r="F21" s="4" t="inlineStr">
        <is>
          <t>Small</t>
        </is>
      </c>
      <c r="G21" s="4" t="inlineStr">
        <is>
          <t>Not yet</t>
        </is>
      </c>
    </row>
    <row r="22">
      <c r="A22" s="4" t="n">
        <v>18</v>
      </c>
      <c r="B22" s="4" t="inlineStr">
        <is>
          <t>Power, electricity prices, emissions</t>
        </is>
      </c>
      <c r="C22" s="4" t="inlineStr">
        <is>
          <t>Modelled</t>
        </is>
      </c>
      <c r="D22" s="4" t="inlineStr">
        <is>
          <t>Not yet (section 3 placeholder)</t>
        </is>
      </c>
      <c r="E22" s="4" t="inlineStr">
        <is>
          <t>Later buckets</t>
        </is>
      </c>
      <c r="F22" s="4" t="inlineStr">
        <is>
          <t>Totals and revenues exclude power and electricity</t>
        </is>
      </c>
      <c r="G22" s="4" t="inlineStr">
        <is>
          <t>Not yet</t>
        </is>
      </c>
    </row>
    <row r="23">
      <c r="A23" s="4" t="n">
        <v>19</v>
      </c>
      <c r="B23" s="4" t="inlineStr">
        <is>
          <t>Revenue structure</t>
        </is>
      </c>
      <c r="C23" s="4" t="inlineStr">
        <is>
          <t>Revenue by instrument incl. electricity, producer subsidies, ETS allowances, GDP feedback</t>
        </is>
      </c>
      <c r="D23" s="4" t="inlineStr">
        <is>
          <t>Three separate calculations per subsector and fuel: existing taxes (txo positive part + VAT), existing consumer subsidies, new policies (carbon tax, excise, auctioned ETS, VAT on them); no power, no producer subsidies, no GDP feedback</t>
        </is>
      </c>
      <c r="E23" s="4" t="inlineStr">
        <is>
          <t>User request v0.12; scope of the prototype</t>
        </is>
      </c>
      <c r="F23" s="4" t="inlineStr">
        <is>
          <t>Revenue levels</t>
        </is>
      </c>
      <c r="G23" s="4" t="inlineStr">
        <is>
          <t>Simplification</t>
        </is>
      </c>
    </row>
    <row r="24">
      <c r="A24" s="4" t="n">
        <v>20</v>
      </c>
      <c r="B24" s="4" t="inlineStr">
        <is>
          <t>Horizon and indices</t>
        </is>
      </c>
      <c r="C24" s="4" t="inlineStr">
        <is>
          <t>To 2050; CPI held flat after 2031</t>
        </is>
      </c>
      <c r="D24" s="4" t="inlineStr">
        <is>
          <t>To 2040; same indices; values after 2030 not a legacy target</t>
        </is>
      </c>
      <c r="E24" s="4" t="inlineStr">
        <is>
          <t>User decision v0.9 / v0.11</t>
        </is>
      </c>
      <c r="F24" s="4" t="inlineStr">
        <is>
          <t>Post-2030</t>
        </is>
      </c>
      <c r="G24" s="4" t="inlineStr">
        <is>
          <t>Decision</t>
        </is>
      </c>
    </row>
    <row r="25">
      <c r="A25" s="4" t="n">
        <v>21</v>
      </c>
      <c r="B25" s="4" t="inlineStr">
        <is>
          <t>Data vintage</t>
        </is>
      </c>
      <c r="C25" s="4" t="inlineStr">
        <is>
          <t>Proprietary price forecasts; IEA balances</t>
        </is>
      </c>
      <c r="D25" s="4" t="inlineStr">
        <is>
          <t>NoPropData extracts; energy use via kernel v1.6; IIASA EFs without inventory adjustment</t>
        </is>
      </c>
      <c r="E25" s="4" t="inlineStr">
        <is>
          <t>No proprietary data</t>
        </is>
      </c>
      <c r="F25" s="4" t="inlineStr">
        <is>
          <t>Levels; legacy price forecasts #N/A</t>
        </is>
      </c>
      <c r="G25" s="4" t="inlineStr">
        <is>
          <t>Data</t>
        </is>
      </c>
    </row>
    <row r="26">
      <c r="A26" s="4" t="n">
        <v>22</v>
      </c>
      <c r="B26" s="4" t="inlineStr">
        <is>
          <t>Formula structure</t>
        </is>
      </c>
      <c r="C26" s="4" t="inlineStr">
        <is>
          <t>Different formulas by block and year</t>
        </is>
      </c>
      <c r="D26" s="4" t="inlineStr">
        <is>
          <t>One formula per variable block; LAMBDA in the right column (2040) with the history/projection IF inside</t>
        </is>
      </c>
      <c r="E26" s="4" t="inlineStr">
        <is>
          <t>Auditability and copy-paste</t>
        </is>
      </c>
      <c r="F26" s="4" t="inlineStr">
        <is>
          <t>None (numerically identical)</t>
        </is>
      </c>
      <c r="G26" s="4" t="inlineStr">
        <is>
          <t>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28"/>
  <sheetViews>
    <sheetView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1" t="inlineStr">
        <is>
          <t>Settings</t>
        </is>
      </c>
      <c r="B2" s="2" t="n"/>
      <c r="C2" s="2" t="n"/>
      <c r="D2" s="2" t="n"/>
      <c r="E2" s="2" t="n"/>
      <c r="F2" s="2" t="n"/>
    </row>
    <row r="4">
      <c r="B4" s="5" t="inlineStr">
        <is>
          <t>Country code</t>
        </is>
      </c>
      <c r="C4" s="8"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8" t="n">
        <v>2022</v>
      </c>
    </row>
    <row r="8">
      <c r="B8" s="5" t="inlineStr">
        <is>
          <t>Results in real USD of year (MTInputs ResultsYear, scenario 1)</t>
        </is>
      </c>
      <c r="C8" s="5">
        <f>INDEX(MTInputs!$J$8:$J$415,MATCH("ResultsYear",MTInputs!$H$8:$H$415,0))</f>
        <v/>
      </c>
    </row>
    <row r="9">
      <c r="B9" s="5" t="inlineStr">
        <is>
          <t>Government energy price controls (MTInputs GovPriceControls, scenario 1)</t>
        </is>
      </c>
      <c r="C9" s="5">
        <f>INDEX(MTInputs!$J$8:$J$415,MATCH("GovPriceControls",MTInputs!$H$8:$H$415,0))</f>
        <v/>
      </c>
    </row>
    <row r="10">
      <c r="B10" s="5" t="inlineStr">
        <is>
          <t>Last historical price year (IMF price dataset)</t>
        </is>
      </c>
      <c r="C10" s="8" t="n">
        <v>2024</v>
      </c>
    </row>
    <row r="11">
      <c r="B11" s="5" t="inlineStr">
        <is>
          <t>Gas market (PriceAssump, by country name)</t>
        </is>
      </c>
      <c r="C11" s="5">
        <f>INDEX(PriceAssump!$C$4:$C$400,MATCH($C$5,PriceAssump!$A$4:$A$400,0))</f>
        <v/>
      </c>
    </row>
    <row r="12">
      <c r="B12" s="5" t="inlineStr">
        <is>
          <t>Gas price commodity key (Prices_int)</t>
        </is>
      </c>
      <c r="C12" s="5">
        <f>IF($C$11="LNG","lng",IF($C$11="Europe","eur",IF($C$11="North Am","nam","glo")))</f>
        <v/>
      </c>
    </row>
    <row r="13">
      <c r="B13" s="5" t="inlineStr">
        <is>
          <t>PJ per ktoe (fuel use ktoe x PJ/ktoe x $/GJ = USD million)</t>
        </is>
      </c>
      <c r="C13" s="8" t="n">
        <v>0.041868</v>
      </c>
    </row>
    <row r="15">
      <c r="B15" s="9" t="inlineStr">
        <is>
          <t>Version log</t>
        </is>
      </c>
    </row>
    <row r="16">
      <c r="B16" s="10" t="inlineStr">
        <is>
          <t>Version</t>
        </is>
      </c>
      <c r="C16" s="10" t="inlineStr">
        <is>
          <t>Date</t>
        </is>
      </c>
      <c r="D16" s="10" t="inlineStr">
        <is>
          <t>Description</t>
        </is>
      </c>
      <c r="E16" s="10" t="inlineStr">
        <is>
          <t>Max abs regression diff</t>
        </is>
      </c>
    </row>
    <row r="17">
      <c r="B17" s="5" t="inlineStr">
        <is>
          <t>0.1</t>
        </is>
      </c>
      <c r="C17" s="5" t="inlineStr">
        <is>
          <t>2026-10-08</t>
        </is>
      </c>
      <c r="D17" s="5" t="inlineStr">
        <is>
          <t>First build: design 2 price -&gt; fuel-use prototype, Egypt base data, 2 scenarios.</t>
        </is>
      </c>
      <c r="E17" s="5" t="inlineStr">
        <is>
          <t>n/a (first version)</t>
        </is>
      </c>
    </row>
    <row r="18">
      <c r="B18" s="5" t="inlineStr">
        <is>
          <t>0.2</t>
        </is>
      </c>
      <c r="C18" s="5" t="inlineStr">
        <is>
          <t>2026-10-08</t>
        </is>
      </c>
      <c r="D18" s="5" t="inlineStr">
        <is>
          <t>Inputs sheet by fuel|subsector (lookups separated from formulas); 4 hidden parameter columns D:G, global parameters; base year 2022 in column L; named LAMBDAs in 2035.</t>
        </is>
      </c>
      <c r="E18" s="5" t="inlineStr">
        <is>
          <t>0 (vs v0.1)</t>
        </is>
      </c>
    </row>
    <row r="19">
      <c r="B19" s="5" t="inlineStr">
        <is>
          <t>0.3</t>
        </is>
      </c>
      <c r="C19" s="5" t="inlineStr">
        <is>
          <t>2026-10-08</t>
        </is>
      </c>
      <c r="D19" s="5" t="inlineStr">
        <is>
          <t>Variable codes in column A; labels from Variables; code column per scenario with full CPAT codes (auto-numbered).</t>
        </is>
      </c>
      <c r="E19" s="5" t="inlineStr">
        <is>
          <t>0 (vs v0.2)</t>
        </is>
      </c>
    </row>
    <row r="20">
      <c r="B20" s="5" t="inlineStr">
        <is>
          <t>0.4</t>
        </is>
      </c>
      <c r="C20" s="5" t="inlineStr">
        <is>
          <t>2026-10-08</t>
        </is>
      </c>
      <c r="D20" s="5" t="inlineStr">
        <is>
          <t>Row outline: blocks roll up.</t>
        </is>
      </c>
      <c r="E20" s="5" t="inlineStr">
        <is>
          <t>0 (vs v0.3)</t>
        </is>
      </c>
    </row>
    <row r="21">
      <c r="B21" s="5" t="inlineStr">
        <is>
          <t>0.5</t>
        </is>
      </c>
      <c r="C21" s="5" t="inlineStr">
        <is>
          <t>2026-10-08</t>
        </is>
      </c>
      <c r="D21" s="5" t="inlineStr">
        <is>
          <t>White band text; summary lines under bands.</t>
        </is>
      </c>
      <c r="E21" s="5" t="inlineStr">
        <is>
          <t>0 (vs v0.4)</t>
        </is>
      </c>
    </row>
    <row r="22">
      <c r="B22" s="5" t="inlineStr">
        <is>
          <t>0.6</t>
        </is>
      </c>
      <c r="C22" s="5" t="inlineStr">
        <is>
          <t>2026-10-08</t>
        </is>
      </c>
      <c r="D22" s="5" t="inlineStr">
        <is>
          <t>MTInputs sheet per scenario; carbon price from MTInputs.</t>
        </is>
      </c>
      <c r="E22" s="5" t="inlineStr">
        <is>
          <t>0 (vs v0.5)</t>
        </is>
      </c>
    </row>
    <row r="23">
      <c r="B23" s="5" t="inlineStr">
        <is>
          <t>0.7</t>
        </is>
      </c>
      <c r="C23" s="5" t="inlineStr">
        <is>
          <t>2026-10-08</t>
        </is>
      </c>
      <c r="D23" s="5" t="inlineStr">
        <is>
          <t>Legacy CPAT section layout (1 Policies, 3 Power, 5-8 sectors, 11 Results; subsector &gt; variable &gt; fuel); policy wedges: new carbon tax with MTInputs coverage, new excise (fuel price reform), total new policy; feebate shadow price (not yet used).</t>
        </is>
      </c>
      <c r="E23" s="5" t="inlineStr">
        <is>
          <t>0 (common codes vs v0.6)</t>
        </is>
      </c>
    </row>
    <row r="24">
      <c r="B24" s="5" t="inlineStr">
        <is>
          <t>0.8</t>
        </is>
      </c>
      <c r="C24" s="5" t="inlineStr">
        <is>
          <t>2026-10-08</t>
        </is>
      </c>
      <c r="D24" s="5" t="inlineStr">
        <is>
          <t>Shadow price on the efficiency margin of fuel use; shadow prices by sector and share impacting efficiency in section 1; all policy paths continue linearly; biomass carbon-tax coverage TRUE.</t>
        </is>
      </c>
      <c r="E24" s="5" t="inlineStr">
        <is>
          <t>0 (common codes vs v0.7, no feebate)</t>
        </is>
      </c>
    </row>
    <row r="25">
      <c r="B25" s="5" t="inlineStr">
        <is>
          <t>0.9</t>
        </is>
      </c>
      <c r="C25" s="5" t="inlineStr">
        <is>
          <t>2026-10-08</t>
        </is>
      </c>
      <c r="D25" s="5"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5" t="inlineStr">
        <is>
          <t>intended change: all prices and fuel use (see check report)</t>
        </is>
      </c>
    </row>
    <row r="26">
      <c r="B26" s="5" t="inlineStr">
        <is>
          <t>0.10</t>
        </is>
      </c>
      <c r="C26" s="5" t="inlineStr">
        <is>
          <t>2026-10-08</t>
        </is>
      </c>
      <c r="D26" s="5" t="inlineStr">
        <is>
          <t>Other oil products treated like the other oil products (pass-through and margin from data); VAT-rate assumption where data blank (VAT_WEO for residential and oil products); changed data marked bright yellow.</t>
        </is>
      </c>
      <c r="E26" s="5" t="inlineStr">
        <is>
          <t>intended change: prices with VAT, other oil products, fuel use</t>
        </is>
      </c>
    </row>
    <row r="27">
      <c r="B27" s="5" t="inlineStr">
        <is>
          <t>0.11</t>
        </is>
      </c>
      <c r="C27" s="5" t="inlineStr">
        <is>
          <t>2026-10-09</t>
        </is>
      </c>
      <c r="D27" s="5"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5" t="inlineStr">
        <is>
          <t>0 to 2035 on unaffected codes (see check report); foo and horizon changes intended</t>
        </is>
      </c>
    </row>
    <row r="28">
      <c r="B28" s="5" t="inlineStr">
        <is>
          <t>0.12</t>
        </is>
      </c>
      <c r="C28" s="5" t="inlineStr">
        <is>
          <t>2026-10-09</t>
        </is>
      </c>
      <c r="D28" s="5" t="inlineStr">
        <is>
          <t>Revenues: existing tax revenue, existing subsidy cost and new-policy revenue as separate calculations per subsector and fuel; section 12 totals by sector, net existing, total and change vs scenario 1.</t>
        </is>
      </c>
      <c r="E28" s="5" t="inlineStr">
        <is>
          <t>0 on all v0.11 codes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11" t="n"/>
      <c r="B1" s="12" t="inlineStr">
        <is>
          <t>MTInputs template - row structure copied exactly from legacy CPAT MTInputs</t>
        </is>
      </c>
      <c r="C1" s="11" t="n"/>
      <c r="D1" s="11" t="n"/>
      <c r="E1" s="11" t="n"/>
      <c r="F1" s="11" t="n"/>
      <c r="G1" s="11" t="n"/>
      <c r="H1" s="11" t="n"/>
    </row>
    <row r="2">
      <c r="A2" s="13" t="n"/>
      <c r="B2" s="13" t="inlineStr">
        <is>
          <t>Do not insert/delete rows. Columns D:E are hidden placeholders (MT values, Dashboard values).</t>
        </is>
      </c>
      <c r="C2" s="13" t="n"/>
      <c r="D2" s="13" t="n"/>
      <c r="E2" s="13" t="n"/>
      <c r="F2" s="13" t="n"/>
      <c r="G2" s="13" t="n"/>
      <c r="H2" s="13" t="n"/>
    </row>
    <row r="3">
      <c r="A3" s="13" t="n"/>
      <c r="B3" s="13" t="inlineStr">
        <is>
          <t>Rows must match legacy exactly. Green (EBF1DE) = used by module; grey (F2F2F2) = unused. See NORMS.md section 4.</t>
        </is>
      </c>
      <c r="C3" s="13" t="n"/>
      <c r="D3" s="13" t="n"/>
      <c r="E3" s="13" t="n"/>
      <c r="F3" s="13" t="n"/>
      <c r="G3" s="13" t="n"/>
      <c r="H3" s="13" t="n"/>
      <c r="J3" s="9" t="inlineStr">
        <is>
          <t>Scenario columns (Used for calculation): number in row 5, name in row 6. Red = changed from the template value. Copy the last column one to the right to add a scenario.</t>
        </is>
      </c>
    </row>
    <row r="4"/>
    <row r="5">
      <c r="C5" t="b">
        <v>0</v>
      </c>
      <c r="D5" t="inlineStr">
        <is>
          <t>&lt;-- Should normally  be "FALSE"!</t>
        </is>
      </c>
      <c r="J5" s="14" t="n">
        <v>1</v>
      </c>
      <c r="K5" s="15">
        <f>J5+1</f>
        <v/>
      </c>
    </row>
    <row r="6">
      <c r="D6" t="n">
        <v>6</v>
      </c>
      <c r="J6" s="10" t="inlineStr">
        <is>
          <t>Baseline (no carbon price)</t>
        </is>
      </c>
      <c r="K6" s="10" t="inlineStr">
        <is>
          <t>Carbon price $20/tCO2 from 2027</t>
        </is>
      </c>
    </row>
    <row r="7">
      <c r="B7" s="16" t="inlineStr">
        <is>
          <t>Parameters</t>
        </is>
      </c>
      <c r="C7" s="16" t="inlineStr">
        <is>
          <t>unit</t>
        </is>
      </c>
      <c r="D7" s="16" t="inlineStr">
        <is>
          <t>MT values</t>
        </is>
      </c>
      <c r="E7" s="16" t="inlineStr">
        <is>
          <t>"Dashboard" values</t>
        </is>
      </c>
      <c r="F7" s="16" t="inlineStr">
        <is>
          <t>Used for calculation</t>
        </is>
      </c>
      <c r="G7" s="16" t="inlineStr">
        <is>
          <t>Defaults</t>
        </is>
      </c>
      <c r="H7" s="16" t="inlineStr">
        <is>
          <t>NameOfParameter</t>
        </is>
      </c>
      <c r="J7" s="17" t="inlineStr">
        <is>
          <t>Used for calculation</t>
        </is>
      </c>
      <c r="K7" s="17" t="inlineStr">
        <is>
          <t>Used for calculation</t>
        </is>
      </c>
    </row>
    <row r="8">
      <c r="B8" s="18" t="inlineStr">
        <is>
          <t>Country</t>
        </is>
      </c>
      <c r="C8" s="18" t="n"/>
      <c r="D8" s="18" t="n"/>
      <c r="E8" s="18" t="n"/>
      <c r="F8" s="18" t="inlineStr">
        <is>
          <t>Egypt</t>
        </is>
      </c>
      <c r="G8" s="18" t="inlineStr">
        <is>
          <t>Egypt</t>
        </is>
      </c>
      <c r="H8" s="18" t="inlineStr">
        <is>
          <t>Countryname</t>
        </is>
      </c>
      <c r="J8" s="8" t="inlineStr">
        <is>
          <t>Egypt</t>
        </is>
      </c>
      <c r="K8" s="8" t="inlineStr">
        <is>
          <t>Egypt</t>
        </is>
      </c>
    </row>
    <row r="9">
      <c r="B9" s="16" t="inlineStr">
        <is>
          <t>Scenario identification</t>
        </is>
      </c>
    </row>
    <row r="10">
      <c r="B10" s="18" t="inlineStr">
        <is>
          <t>Scenario ID</t>
        </is>
      </c>
      <c r="C10" s="18" t="inlineStr">
        <is>
          <t>#</t>
        </is>
      </c>
      <c r="D10" s="18" t="n"/>
      <c r="E10" s="18" t="n"/>
      <c r="F10" s="18" t="inlineStr">
        <is>
          <t>N/A</t>
        </is>
      </c>
      <c r="G10" s="18" t="inlineStr">
        <is>
          <t>N/A</t>
        </is>
      </c>
      <c r="H10" s="18" t="inlineStr">
        <is>
          <t>MSTScenarioID</t>
        </is>
      </c>
      <c r="J10" s="8">
        <f>J$5</f>
        <v/>
      </c>
      <c r="K10" s="8">
        <f>K$5</f>
        <v/>
      </c>
    </row>
    <row r="11">
      <c r="B11" s="18" t="inlineStr">
        <is>
          <t>Scenario status</t>
        </is>
      </c>
      <c r="C11" s="18" t="inlineStr">
        <is>
          <t>switch</t>
        </is>
      </c>
      <c r="D11" s="18" t="n"/>
      <c r="E11" s="18" t="n"/>
      <c r="F11" s="18" t="inlineStr">
        <is>
          <t>N/A</t>
        </is>
      </c>
      <c r="G11" s="18" t="inlineStr">
        <is>
          <t>N/A</t>
        </is>
      </c>
      <c r="H11" s="18" t="n"/>
      <c r="J11" s="8" t="inlineStr">
        <is>
          <t>N/A</t>
        </is>
      </c>
      <c r="K11" s="8" t="inlineStr">
        <is>
          <t>N/A</t>
        </is>
      </c>
    </row>
    <row r="12">
      <c r="B12" s="18" t="inlineStr">
        <is>
          <t>Scenario name</t>
        </is>
      </c>
      <c r="C12" s="18" t="inlineStr">
        <is>
          <t>name</t>
        </is>
      </c>
      <c r="D12" s="18" t="n"/>
      <c r="E12" s="18" t="n"/>
      <c r="F12" s="18" t="inlineStr">
        <is>
          <t>N/A</t>
        </is>
      </c>
      <c r="G12" s="18" t="inlineStr">
        <is>
          <t>N/A</t>
        </is>
      </c>
      <c r="H12" s="18" t="n"/>
      <c r="J12" s="8">
        <f>J$6</f>
        <v/>
      </c>
      <c r="K12" s="8">
        <f>K$6</f>
        <v/>
      </c>
    </row>
    <row r="13">
      <c r="B13" s="18" t="inlineStr">
        <is>
          <t>Chosen policy</t>
        </is>
      </c>
      <c r="C13" s="18" t="inlineStr">
        <is>
          <t>switch</t>
        </is>
      </c>
      <c r="D13" s="18" t="n"/>
      <c r="E13" s="18" t="n"/>
      <c r="F13" s="18" t="inlineStr">
        <is>
          <t xml:space="preserve"> - Carbon tax</t>
        </is>
      </c>
      <c r="G13" s="18" t="inlineStr">
        <is>
          <t xml:space="preserve"> - Carbon tax</t>
        </is>
      </c>
      <c r="H13" s="18" t="inlineStr">
        <is>
          <t>ScenarioSelected</t>
        </is>
      </c>
      <c r="J13" s="8" t="inlineStr">
        <is>
          <t xml:space="preserve"> - Carbon tax</t>
        </is>
      </c>
      <c r="K13" s="8" t="inlineStr">
        <is>
          <t xml:space="preserve"> - Carbon tax</t>
        </is>
      </c>
    </row>
    <row r="14">
      <c r="B14" s="18" t="inlineStr">
        <is>
          <t>Scenario status for macro</t>
        </is>
      </c>
      <c r="C14" s="18" t="inlineStr">
        <is>
          <t>#</t>
        </is>
      </c>
      <c r="D14" s="18" t="n"/>
      <c r="E14" s="18" t="n"/>
      <c r="F14" s="18" t="inlineStr">
        <is>
          <t>N/A</t>
        </is>
      </c>
      <c r="G14" s="18" t="inlineStr">
        <is>
          <t>N/A</t>
        </is>
      </c>
      <c r="H14" s="18" t="n"/>
      <c r="J14" s="8" t="inlineStr">
        <is>
          <t>N/A</t>
        </is>
      </c>
      <c r="K14" s="8" t="inlineStr">
        <is>
          <t>N/A</t>
        </is>
      </c>
    </row>
    <row r="15">
      <c r="B15" s="18" t="inlineStr">
        <is>
          <t>Scenario parameters override?</t>
        </is>
      </c>
      <c r="C15" s="18" t="inlineStr">
        <is>
          <t>#</t>
        </is>
      </c>
      <c r="D15" s="18" t="n"/>
      <c r="E15" s="18" t="n"/>
      <c r="F15" s="18" t="inlineStr">
        <is>
          <t>N/A</t>
        </is>
      </c>
      <c r="G15" s="18" t="inlineStr">
        <is>
          <t>N/A</t>
        </is>
      </c>
      <c r="H15" s="18" t="n"/>
      <c r="J15" s="8" t="inlineStr">
        <is>
          <t>N/A</t>
        </is>
      </c>
      <c r="K15" s="8" t="inlineStr">
        <is>
          <t>N/A</t>
        </is>
      </c>
    </row>
    <row r="16">
      <c r="B16" s="18" t="inlineStr">
        <is>
          <t>CPAT-side parameters override?</t>
        </is>
      </c>
      <c r="C16" s="18" t="inlineStr">
        <is>
          <t>switch</t>
        </is>
      </c>
      <c r="D16" s="18" t="n"/>
      <c r="E16" s="18" t="n"/>
      <c r="F16" s="18" t="inlineStr">
        <is>
          <t>Manual*</t>
        </is>
      </c>
      <c r="G16" s="18" t="inlineStr">
        <is>
          <t>Manual*</t>
        </is>
      </c>
      <c r="H16" s="18" t="inlineStr">
        <is>
          <t>CPATDefaultsOrUserDefined</t>
        </is>
      </c>
      <c r="J16" s="8" t="inlineStr">
        <is>
          <t>Manual*</t>
        </is>
      </c>
      <c r="K16" s="8" t="inlineStr">
        <is>
          <t>Manual*</t>
        </is>
      </c>
    </row>
    <row r="17">
      <c r="B17" s="16" t="inlineStr">
        <is>
          <t>Carbon pricing: main inputs</t>
        </is>
      </c>
    </row>
    <row r="18">
      <c r="A18" t="inlineStr">
        <is>
          <t>X</t>
        </is>
      </c>
      <c r="B18" s="18" t="inlineStr">
        <is>
          <t>Carbon pricing start year</t>
        </is>
      </c>
      <c r="C18" s="18" t="inlineStr">
        <is>
          <t>year</t>
        </is>
      </c>
      <c r="D18" s="18" t="n"/>
      <c r="E18" s="18" t="n"/>
      <c r="F18" s="18" t="n">
        <v>2026</v>
      </c>
      <c r="G18" s="18" t="n">
        <v>2027</v>
      </c>
      <c r="H18" s="18" t="inlineStr">
        <is>
          <t>CPIntro</t>
        </is>
      </c>
      <c r="J18" s="19" t="n">
        <v>2027</v>
      </c>
      <c r="K18" s="19" t="n">
        <v>2027</v>
      </c>
    </row>
    <row r="19">
      <c r="A19" t="inlineStr">
        <is>
          <t>X</t>
        </is>
      </c>
      <c r="B19" s="18" t="inlineStr">
        <is>
          <t>Starting carbon price</t>
        </is>
      </c>
      <c r="C19" s="18" t="inlineStr">
        <is>
          <t>nom. USD/tCO2</t>
        </is>
      </c>
      <c r="D19" s="18" t="n"/>
      <c r="E19" s="18" t="n"/>
      <c r="F19" s="18" t="n">
        <v>0</v>
      </c>
      <c r="G19" s="18" t="n">
        <v>20</v>
      </c>
      <c r="H19" s="18" t="inlineStr">
        <is>
          <t>CPLevelStart</t>
        </is>
      </c>
      <c r="J19" s="19" t="n">
        <v>0</v>
      </c>
      <c r="K19" s="19" t="n">
        <v>20</v>
      </c>
    </row>
    <row r="20">
      <c r="B20" s="18" t="inlineStr">
        <is>
          <t>Target level of carbon price</t>
        </is>
      </c>
      <c r="C20" s="18" t="inlineStr">
        <is>
          <t>nom. USD/tCO2</t>
        </is>
      </c>
      <c r="D20" s="18" t="n"/>
      <c r="E20" s="18" t="n"/>
      <c r="F20" s="18" t="n">
        <v>50</v>
      </c>
      <c r="G20" s="18" t="n">
        <v>50</v>
      </c>
      <c r="H20" s="18" t="inlineStr">
        <is>
          <t>CPLevelTarget</t>
        </is>
      </c>
      <c r="J20" s="19" t="n">
        <v>0</v>
      </c>
      <c r="K20" s="19" t="n">
        <v>20</v>
      </c>
    </row>
    <row r="21">
      <c r="A21" t="inlineStr">
        <is>
          <t>X</t>
        </is>
      </c>
      <c r="B21" s="18" t="inlineStr">
        <is>
          <t>Year to reach target level</t>
        </is>
      </c>
      <c r="C21" s="18" t="inlineStr">
        <is>
          <t>year</t>
        </is>
      </c>
      <c r="D21" s="18" t="n"/>
      <c r="E21" s="18" t="n"/>
      <c r="F21" s="18" t="n">
        <v>2030</v>
      </c>
      <c r="G21" s="18" t="n">
        <v>2035</v>
      </c>
      <c r="H21" s="18" t="inlineStr">
        <is>
          <t>CPOutro</t>
        </is>
      </c>
      <c r="J21" s="19" t="n">
        <v>2030</v>
      </c>
      <c r="K21" s="19" t="n">
        <v>2030</v>
      </c>
    </row>
    <row r="22">
      <c r="B22" s="16" t="inlineStr">
        <is>
          <t>Carbon pricing: fuel coverage</t>
        </is>
      </c>
    </row>
    <row r="23">
      <c r="B23" s="18" t="inlineStr">
        <is>
          <t>Apply tax to coal?</t>
        </is>
      </c>
      <c r="C23" s="18" t="inlineStr">
        <is>
          <t>switch</t>
        </is>
      </c>
      <c r="D23" s="18" t="n"/>
      <c r="E23" s="18" t="n"/>
      <c r="F23" s="18" t="b">
        <v>1</v>
      </c>
      <c r="G23" s="18" t="b">
        <v>1</v>
      </c>
      <c r="H23" s="18" t="inlineStr">
        <is>
          <t>MCovCoa</t>
        </is>
      </c>
      <c r="J23" s="8" t="b">
        <v>1</v>
      </c>
      <c r="K23" s="8" t="b">
        <v>1</v>
      </c>
    </row>
    <row r="24">
      <c r="B24" s="18" t="inlineStr">
        <is>
          <t>Apply tax to natural gas?</t>
        </is>
      </c>
      <c r="C24" s="18" t="inlineStr">
        <is>
          <t>switch</t>
        </is>
      </c>
      <c r="D24" s="18" t="n"/>
      <c r="E24" s="18" t="n"/>
      <c r="F24" s="18" t="b">
        <v>1</v>
      </c>
      <c r="G24" s="18" t="b">
        <v>1</v>
      </c>
      <c r="H24" s="18" t="inlineStr">
        <is>
          <t>MCovNga</t>
        </is>
      </c>
      <c r="J24" s="8" t="b">
        <v>1</v>
      </c>
      <c r="K24" s="8" t="b">
        <v>1</v>
      </c>
    </row>
    <row r="25">
      <c r="B25" s="18" t="inlineStr">
        <is>
          <t>Apply tax to gasoline?</t>
        </is>
      </c>
      <c r="C25" s="18" t="inlineStr">
        <is>
          <t>switch</t>
        </is>
      </c>
      <c r="D25" s="18" t="n"/>
      <c r="E25" s="18" t="n"/>
      <c r="F25" s="18" t="b">
        <v>1</v>
      </c>
      <c r="G25" s="18" t="b">
        <v>1</v>
      </c>
      <c r="H25" s="18" t="inlineStr">
        <is>
          <t>MCovGso</t>
        </is>
      </c>
      <c r="J25" s="8" t="b">
        <v>1</v>
      </c>
      <c r="K25" s="8" t="b">
        <v>1</v>
      </c>
    </row>
    <row r="26">
      <c r="B26" s="18" t="inlineStr">
        <is>
          <t>Apply tax to diesel?</t>
        </is>
      </c>
      <c r="C26" s="18" t="inlineStr">
        <is>
          <t>switch</t>
        </is>
      </c>
      <c r="D26" s="18" t="n"/>
      <c r="E26" s="18" t="n"/>
      <c r="F26" s="18" t="b">
        <v>1</v>
      </c>
      <c r="G26" s="18" t="b">
        <v>1</v>
      </c>
      <c r="H26" s="18" t="inlineStr">
        <is>
          <t>MCovDie</t>
        </is>
      </c>
      <c r="J26" s="8" t="b">
        <v>1</v>
      </c>
      <c r="K26" s="8" t="b">
        <v>1</v>
      </c>
    </row>
    <row r="27">
      <c r="B27" s="18" t="inlineStr">
        <is>
          <t>Apply tax to LPG?</t>
        </is>
      </c>
      <c r="C27" s="18" t="inlineStr">
        <is>
          <t>switch</t>
        </is>
      </c>
      <c r="D27" s="18" t="n"/>
      <c r="E27" s="18" t="n"/>
      <c r="F27" s="18" t="b">
        <v>1</v>
      </c>
      <c r="G27" s="18" t="b">
        <v>1</v>
      </c>
      <c r="H27" s="18" t="inlineStr">
        <is>
          <t>MCovLpg</t>
        </is>
      </c>
      <c r="J27" s="8" t="b">
        <v>1</v>
      </c>
      <c r="K27" s="8" t="b">
        <v>1</v>
      </c>
    </row>
    <row r="28">
      <c r="B28" s="18" t="inlineStr">
        <is>
          <t>Apply tax to kerosene?</t>
        </is>
      </c>
      <c r="C28" s="18" t="inlineStr">
        <is>
          <t>switch</t>
        </is>
      </c>
      <c r="D28" s="18" t="n"/>
      <c r="E28" s="18" t="n"/>
      <c r="F28" s="18" t="b">
        <v>1</v>
      </c>
      <c r="G28" s="18" t="b">
        <v>1</v>
      </c>
      <c r="H28" s="18" t="inlineStr">
        <is>
          <t>MCovKer</t>
        </is>
      </c>
      <c r="J28" s="8" t="b">
        <v>1</v>
      </c>
      <c r="K28" s="8" t="b">
        <v>1</v>
      </c>
    </row>
    <row r="29">
      <c r="B29" s="18" t="inlineStr">
        <is>
          <t>Apply tax to non-road oil products?</t>
        </is>
      </c>
      <c r="C29" s="18" t="inlineStr">
        <is>
          <t>switch</t>
        </is>
      </c>
      <c r="D29" s="18" t="n"/>
      <c r="E29" s="18" t="n"/>
      <c r="F29" s="18" t="b">
        <v>1</v>
      </c>
      <c r="G29" s="18" t="b">
        <v>1</v>
      </c>
      <c r="H29" s="18" t="inlineStr">
        <is>
          <t>MCovOop</t>
        </is>
      </c>
      <c r="J29" s="8" t="b">
        <v>1</v>
      </c>
      <c r="K29" s="8" t="b">
        <v>1</v>
      </c>
    </row>
    <row r="30">
      <c r="B30" s="16" t="inlineStr">
        <is>
          <t>Carbon pricing: sector coverage</t>
        </is>
      </c>
    </row>
    <row r="31">
      <c r="B31" s="18" t="inlineStr">
        <is>
          <t>Apply tax to power sector?</t>
        </is>
      </c>
      <c r="C31" s="18" t="inlineStr">
        <is>
          <t>switch</t>
        </is>
      </c>
      <c r="D31" s="18" t="n"/>
      <c r="E31" s="18" t="n"/>
      <c r="F31" s="18" t="b">
        <v>1</v>
      </c>
      <c r="G31" s="18" t="b">
        <v>1</v>
      </c>
      <c r="H31" s="18" t="inlineStr">
        <is>
          <t>MCovPow</t>
        </is>
      </c>
      <c r="J31" s="8" t="b">
        <v>1</v>
      </c>
      <c r="K31" s="8" t="b">
        <v>1</v>
      </c>
    </row>
    <row r="32">
      <c r="B32" s="18" t="inlineStr">
        <is>
          <t>Apply tax to road transportation?</t>
        </is>
      </c>
      <c r="C32" s="18" t="inlineStr">
        <is>
          <t>switch</t>
        </is>
      </c>
      <c r="D32" s="18" t="n"/>
      <c r="E32" s="18" t="n"/>
      <c r="F32" s="18" t="b">
        <v>1</v>
      </c>
      <c r="G32" s="18" t="b">
        <v>1</v>
      </c>
      <c r="H32" s="18" t="inlineStr">
        <is>
          <t>MCovRod</t>
        </is>
      </c>
      <c r="J32" s="8" t="b">
        <v>1</v>
      </c>
      <c r="K32" s="8" t="b">
        <v>1</v>
      </c>
    </row>
    <row r="33">
      <c r="B33" s="18" t="inlineStr">
        <is>
          <t>Apply tax to rail transportation?</t>
        </is>
      </c>
      <c r="C33" s="18" t="inlineStr">
        <is>
          <t>switch</t>
        </is>
      </c>
      <c r="D33" s="18" t="n"/>
      <c r="E33" s="18" t="n"/>
      <c r="F33" s="18" t="b">
        <v>1</v>
      </c>
      <c r="G33" s="18" t="b">
        <v>1</v>
      </c>
      <c r="H33" s="18" t="inlineStr">
        <is>
          <t>MCovRal</t>
        </is>
      </c>
      <c r="J33" s="8" t="b">
        <v>1</v>
      </c>
      <c r="K33" s="8" t="b">
        <v>1</v>
      </c>
    </row>
    <row r="34">
      <c r="B34" s="18" t="inlineStr">
        <is>
          <t>Apply tax to domestic aviation?</t>
        </is>
      </c>
      <c r="C34" s="18" t="inlineStr">
        <is>
          <t>switch</t>
        </is>
      </c>
      <c r="D34" s="18" t="n"/>
      <c r="E34" s="18" t="n"/>
      <c r="F34" s="18" t="b">
        <v>1</v>
      </c>
      <c r="G34" s="18" t="b">
        <v>1</v>
      </c>
      <c r="H34" s="18" t="inlineStr">
        <is>
          <t>MCovAvi</t>
        </is>
      </c>
      <c r="J34" s="8" t="b">
        <v>1</v>
      </c>
      <c r="K34" s="8" t="b">
        <v>1</v>
      </c>
    </row>
    <row r="35">
      <c r="B35" s="18" t="inlineStr">
        <is>
          <t>Apply tax to domestic shipping?</t>
        </is>
      </c>
      <c r="C35" s="18" t="inlineStr">
        <is>
          <t>switch</t>
        </is>
      </c>
      <c r="D35" s="18" t="n"/>
      <c r="E35" s="18" t="n"/>
      <c r="F35" s="18" t="b">
        <v>1</v>
      </c>
      <c r="G35" s="18" t="b">
        <v>1</v>
      </c>
      <c r="H35" s="18" t="inlineStr">
        <is>
          <t>MCovNav</t>
        </is>
      </c>
      <c r="J35" s="8" t="b">
        <v>1</v>
      </c>
      <c r="K35" s="8" t="b">
        <v>1</v>
      </c>
    </row>
    <row r="36">
      <c r="B36" s="18" t="inlineStr">
        <is>
          <t>Apply tax to residential sector?</t>
        </is>
      </c>
      <c r="C36" s="18" t="inlineStr">
        <is>
          <t>switch</t>
        </is>
      </c>
      <c r="D36" s="18" t="n"/>
      <c r="E36" s="18" t="n"/>
      <c r="F36" s="18" t="b">
        <v>1</v>
      </c>
      <c r="G36" s="18" t="b">
        <v>1</v>
      </c>
      <c r="H36" s="18" t="inlineStr">
        <is>
          <t>MCovRes</t>
        </is>
      </c>
      <c r="J36" s="8" t="b">
        <v>1</v>
      </c>
      <c r="K36" s="8" t="b">
        <v>1</v>
      </c>
    </row>
    <row r="37">
      <c r="B37" s="18" t="inlineStr">
        <is>
          <t>Apply tax to food &amp; forestry?</t>
        </is>
      </c>
      <c r="C37" s="18" t="inlineStr">
        <is>
          <t>switch</t>
        </is>
      </c>
      <c r="D37" s="18" t="n"/>
      <c r="E37" s="18" t="n"/>
      <c r="F37" s="18" t="b">
        <v>1</v>
      </c>
      <c r="G37" s="18" t="b">
        <v>1</v>
      </c>
      <c r="H37" s="18" t="inlineStr">
        <is>
          <t>MCovFoo</t>
        </is>
      </c>
      <c r="J37" s="8" t="b">
        <v>1</v>
      </c>
      <c r="K37" s="8" t="b">
        <v>1</v>
      </c>
    </row>
    <row r="38">
      <c r="B38" s="18" t="inlineStr">
        <is>
          <t>Apply tax to services (private / public)?</t>
        </is>
      </c>
      <c r="C38" s="18" t="inlineStr">
        <is>
          <t>switch</t>
        </is>
      </c>
      <c r="D38" s="18" t="n"/>
      <c r="E38" s="18" t="n"/>
      <c r="F38" s="18" t="b">
        <v>1</v>
      </c>
      <c r="G38" s="18" t="b">
        <v>1</v>
      </c>
      <c r="H38" s="18" t="inlineStr">
        <is>
          <t>MCovSrv</t>
        </is>
      </c>
      <c r="J38" s="8" t="b">
        <v>1</v>
      </c>
      <c r="K38" s="8" t="b">
        <v>1</v>
      </c>
    </row>
    <row r="39">
      <c r="B39" s="18" t="inlineStr">
        <is>
          <t>Apply tax to mining &amp; chemicals?</t>
        </is>
      </c>
      <c r="C39" s="18" t="inlineStr">
        <is>
          <t>switch</t>
        </is>
      </c>
      <c r="D39" s="18" t="n"/>
      <c r="E39" s="18" t="n"/>
      <c r="F39" s="18" t="b">
        <v>1</v>
      </c>
      <c r="G39" s="18" t="b">
        <v>1</v>
      </c>
      <c r="H39" s="18" t="inlineStr">
        <is>
          <t>MCovMch</t>
        </is>
      </c>
      <c r="J39" s="8" t="b">
        <v>1</v>
      </c>
      <c r="K39" s="8" t="b">
        <v>1</v>
      </c>
    </row>
    <row r="40">
      <c r="B40" s="18" t="inlineStr">
        <is>
          <t>Apply tax to iron and steel?</t>
        </is>
      </c>
      <c r="C40" s="18" t="inlineStr">
        <is>
          <t>switch</t>
        </is>
      </c>
      <c r="D40" s="18" t="n"/>
      <c r="E40" s="18" t="n"/>
      <c r="F40" s="18" t="b">
        <v>1</v>
      </c>
      <c r="G40" s="18" t="b">
        <v>1</v>
      </c>
      <c r="H40" s="18" t="inlineStr">
        <is>
          <t>MCovIrn</t>
        </is>
      </c>
      <c r="J40" s="8" t="b">
        <v>1</v>
      </c>
      <c r="K40" s="8" t="b">
        <v>1</v>
      </c>
    </row>
    <row r="41">
      <c r="B41" s="18" t="inlineStr">
        <is>
          <t>Apply tax to non-ferrous metals?</t>
        </is>
      </c>
      <c r="C41" s="18" t="inlineStr">
        <is>
          <t>switch</t>
        </is>
      </c>
      <c r="D41" s="18" t="n"/>
      <c r="E41" s="18" t="n"/>
      <c r="F41" s="18" t="b">
        <v>1</v>
      </c>
      <c r="G41" s="18" t="b">
        <v>1</v>
      </c>
      <c r="H41" s="18" t="inlineStr">
        <is>
          <t>MCovNfm</t>
        </is>
      </c>
      <c r="J41" s="8" t="b">
        <v>1</v>
      </c>
      <c r="K41" s="8" t="b">
        <v>1</v>
      </c>
    </row>
    <row r="42">
      <c r="B42" s="18" t="inlineStr">
        <is>
          <t>Apply tax to machinery?</t>
        </is>
      </c>
      <c r="C42" s="18" t="inlineStr">
        <is>
          <t>switch</t>
        </is>
      </c>
      <c r="D42" s="18" t="n"/>
      <c r="E42" s="18" t="n"/>
      <c r="F42" s="18" t="b">
        <v>1</v>
      </c>
      <c r="G42" s="18" t="b">
        <v>1</v>
      </c>
      <c r="H42" s="18" t="inlineStr">
        <is>
          <t>MCovMac</t>
        </is>
      </c>
      <c r="J42" s="8" t="b">
        <v>1</v>
      </c>
      <c r="K42" s="8" t="b">
        <v>1</v>
      </c>
    </row>
    <row r="43">
      <c r="B43" s="18" t="inlineStr">
        <is>
          <t>Apply tax to cement?</t>
        </is>
      </c>
      <c r="C43" s="18" t="inlineStr">
        <is>
          <t>switch</t>
        </is>
      </c>
      <c r="D43" s="18" t="n"/>
      <c r="E43" s="18" t="n"/>
      <c r="F43" s="18" t="b">
        <v>1</v>
      </c>
      <c r="G43" s="18" t="b">
        <v>1</v>
      </c>
      <c r="H43" s="18" t="inlineStr">
        <is>
          <t>MCovCem</t>
        </is>
      </c>
      <c r="J43" s="8" t="b">
        <v>1</v>
      </c>
      <c r="K43" s="8" t="b">
        <v>1</v>
      </c>
    </row>
    <row r="44">
      <c r="B44" s="18" t="inlineStr">
        <is>
          <t>Apply tax to other manucfacturing?</t>
        </is>
      </c>
      <c r="C44" s="18" t="inlineStr">
        <is>
          <t>switch</t>
        </is>
      </c>
      <c r="D44" s="18" t="n"/>
      <c r="E44" s="18" t="n"/>
      <c r="F44" s="18" t="b">
        <v>1</v>
      </c>
      <c r="G44" s="18" t="b">
        <v>1</v>
      </c>
      <c r="H44" s="18" t="inlineStr">
        <is>
          <t>MCovOmn</t>
        </is>
      </c>
      <c r="J44" s="8" t="b">
        <v>1</v>
      </c>
      <c r="K44" s="8" t="b">
        <v>1</v>
      </c>
    </row>
    <row r="45">
      <c r="B45" s="18" t="inlineStr">
        <is>
          <t>Apply tax to construction?</t>
        </is>
      </c>
      <c r="C45" s="18" t="inlineStr">
        <is>
          <t>switch</t>
        </is>
      </c>
      <c r="D45" s="18" t="n"/>
      <c r="E45" s="18" t="n"/>
      <c r="F45" s="18" t="b">
        <v>1</v>
      </c>
      <c r="G45" s="18" t="b">
        <v>1</v>
      </c>
      <c r="H45" s="18" t="inlineStr">
        <is>
          <t>MCovCst</t>
        </is>
      </c>
      <c r="J45" s="8" t="b">
        <v>1</v>
      </c>
      <c r="K45" s="8" t="b">
        <v>1</v>
      </c>
    </row>
    <row r="46">
      <c r="B46" s="18" t="inlineStr">
        <is>
          <t>Apply tax to fuel transformation?</t>
        </is>
      </c>
      <c r="C46" s="18" t="inlineStr">
        <is>
          <t>switch</t>
        </is>
      </c>
      <c r="D46" s="18" t="n"/>
      <c r="E46" s="18" t="n"/>
      <c r="F46" s="18" t="b">
        <v>1</v>
      </c>
      <c r="G46" s="18" t="b">
        <v>1</v>
      </c>
      <c r="H46" s="18" t="inlineStr">
        <is>
          <t>MCovFtr</t>
        </is>
      </c>
      <c r="J46" s="8" t="b">
        <v>1</v>
      </c>
      <c r="K46" s="8" t="b">
        <v>1</v>
      </c>
    </row>
    <row r="47">
      <c r="B47" s="18" t="inlineStr">
        <is>
          <t>Apply tax to other energy use?</t>
        </is>
      </c>
      <c r="C47" s="18" t="inlineStr">
        <is>
          <t>switch</t>
        </is>
      </c>
      <c r="D47" s="18" t="n"/>
      <c r="E47" s="18" t="n"/>
      <c r="F47" s="18" t="b">
        <v>1</v>
      </c>
      <c r="G47" s="18" t="b">
        <v>1</v>
      </c>
      <c r="H47" s="18" t="inlineStr">
        <is>
          <t>MCovOen</t>
        </is>
      </c>
      <c r="J47" s="19" t="b">
        <v>0</v>
      </c>
      <c r="K47" s="19" t="b">
        <v>0</v>
      </c>
    </row>
    <row r="48">
      <c r="B48" s="16" t="inlineStr">
        <is>
          <t>Exemptions phaseout</t>
        </is>
      </c>
    </row>
    <row r="49">
      <c r="B49" s="18" t="inlineStr">
        <is>
          <t>Apply exemption phaseout?</t>
        </is>
      </c>
      <c r="C49" s="18" t="inlineStr">
        <is>
          <t>switch</t>
        </is>
      </c>
      <c r="D49" s="18" t="n"/>
      <c r="E49" s="18" t="n"/>
      <c r="F49" s="18" t="b">
        <v>0</v>
      </c>
      <c r="G49" s="18" t="b">
        <v>0</v>
      </c>
      <c r="H49" s="18" t="inlineStr">
        <is>
          <t>ExemptPhaseout</t>
        </is>
      </c>
      <c r="J49" s="8" t="b">
        <v>0</v>
      </c>
      <c r="K49" s="8" t="b">
        <v>0</v>
      </c>
    </row>
    <row r="50">
      <c r="B50" s="18" t="inlineStr">
        <is>
          <t>Year to start exemption phaseout (if applicable)</t>
        </is>
      </c>
      <c r="C50" s="18" t="inlineStr">
        <is>
          <t>year</t>
        </is>
      </c>
      <c r="D50" s="18" t="n"/>
      <c r="E50" s="18" t="n"/>
      <c r="F50" s="18" t="n">
        <v>2027</v>
      </c>
      <c r="G50" s="18" t="n">
        <v>2027</v>
      </c>
      <c r="H50" s="18" t="inlineStr">
        <is>
          <t>YearPha</t>
        </is>
      </c>
      <c r="J50" s="8" t="n">
        <v>2027</v>
      </c>
      <c r="K50" s="8" t="n">
        <v>2027</v>
      </c>
    </row>
    <row r="51">
      <c r="B51" s="18" t="inlineStr">
        <is>
          <t>Period to reach full exemption phaseout (if applicable)</t>
        </is>
      </c>
      <c r="C51" s="18" t="inlineStr">
        <is>
          <t>year</t>
        </is>
      </c>
      <c r="D51" s="18" t="n"/>
      <c r="E51" s="18" t="n"/>
      <c r="F51" s="18" t="n">
        <v>5</v>
      </c>
      <c r="G51" s="18" t="n">
        <v>5</v>
      </c>
      <c r="H51" s="18" t="inlineStr">
        <is>
          <t>ExemptPhaseoutPeriod</t>
        </is>
      </c>
      <c r="J51" s="8" t="n">
        <v>5</v>
      </c>
      <c r="K51" s="8" t="n">
        <v>5</v>
      </c>
    </row>
    <row r="52">
      <c r="B52" s="16" t="inlineStr">
        <is>
          <t>Feebates: Starting and End Date</t>
        </is>
      </c>
    </row>
    <row r="53">
      <c r="B53" s="18" t="inlineStr">
        <is>
          <t>Start date</t>
        </is>
      </c>
      <c r="C53" s="18" t="n"/>
      <c r="D53" s="18" t="n"/>
      <c r="E53" s="18" t="n"/>
      <c r="F53" s="18" t="n">
        <v>2027</v>
      </c>
      <c r="G53" s="18" t="n">
        <v>2027</v>
      </c>
      <c r="H53" s="18" t="inlineStr">
        <is>
          <t>D_FeebateIntro</t>
        </is>
      </c>
      <c r="J53" s="8" t="n">
        <v>2027</v>
      </c>
      <c r="K53" s="8" t="n">
        <v>2027</v>
      </c>
    </row>
    <row r="54">
      <c r="B54" s="18" t="inlineStr">
        <is>
          <t>Target date</t>
        </is>
      </c>
      <c r="C54" s="18" t="n"/>
      <c r="D54" s="18" t="n"/>
      <c r="E54" s="18" t="n"/>
      <c r="F54" s="18" t="n">
        <v>2035</v>
      </c>
      <c r="G54" s="18" t="n">
        <v>2035</v>
      </c>
      <c r="H54" s="18" t="inlineStr">
        <is>
          <t>D_FeebateOutro</t>
        </is>
      </c>
      <c r="J54" s="8" t="n">
        <v>2035</v>
      </c>
      <c r="K54" s="8" t="n">
        <v>2035</v>
      </c>
    </row>
    <row r="55">
      <c r="B55" s="16" t="inlineStr">
        <is>
          <t>Feebates: Feebate starting rate</t>
        </is>
      </c>
    </row>
    <row r="56">
      <c r="B56" s="18" t="inlineStr">
        <is>
          <t>Power sector</t>
        </is>
      </c>
      <c r="C56" s="18" t="inlineStr">
        <is>
          <t>USD/tCO2</t>
        </is>
      </c>
      <c r="D56" s="18" t="n"/>
      <c r="E56" s="18" t="n"/>
      <c r="F56" s="18" t="n">
        <v>0</v>
      </c>
      <c r="G56" s="18" t="n">
        <v>0</v>
      </c>
      <c r="H56" s="18" t="inlineStr">
        <is>
          <t>D_Feb_Level_Start_Pow</t>
        </is>
      </c>
      <c r="J56" s="8" t="n">
        <v>0</v>
      </c>
      <c r="K56" s="8" t="n">
        <v>0</v>
      </c>
    </row>
    <row r="57">
      <c r="B57" s="18" t="inlineStr">
        <is>
          <t>Transport</t>
        </is>
      </c>
      <c r="C57" s="18" t="inlineStr">
        <is>
          <t>USD/tCO2</t>
        </is>
      </c>
      <c r="D57" s="18" t="n"/>
      <c r="E57" s="18" t="n"/>
      <c r="F57" s="18" t="n">
        <v>0</v>
      </c>
      <c r="G57" s="18" t="n">
        <v>0</v>
      </c>
      <c r="H57" s="18" t="inlineStr">
        <is>
          <t>D_Feb_Level_Start_Trans</t>
        </is>
      </c>
      <c r="J57" s="8" t="n">
        <v>0</v>
      </c>
      <c r="K57" s="8" t="n">
        <v>0</v>
      </c>
    </row>
    <row r="58">
      <c r="B58" s="18" t="inlineStr">
        <is>
          <t>Residential</t>
        </is>
      </c>
      <c r="C58" s="18" t="inlineStr">
        <is>
          <t>USD/tCO2</t>
        </is>
      </c>
      <c r="D58" s="18" t="n"/>
      <c r="E58" s="18" t="n"/>
      <c r="F58" s="18" t="n">
        <v>0</v>
      </c>
      <c r="G58" s="18" t="n">
        <v>0</v>
      </c>
      <c r="H58" s="18" t="inlineStr">
        <is>
          <t>D_Feb_Level_Start_Res</t>
        </is>
      </c>
      <c r="J58" s="8" t="n">
        <v>0</v>
      </c>
      <c r="K58" s="8" t="n">
        <v>0</v>
      </c>
    </row>
    <row r="59">
      <c r="B59" s="18" t="inlineStr">
        <is>
          <t>Industry</t>
        </is>
      </c>
      <c r="C59" s="18" t="inlineStr">
        <is>
          <t>USD/tCO2</t>
        </is>
      </c>
      <c r="D59" s="18" t="n"/>
      <c r="E59" s="18" t="n"/>
      <c r="F59" s="18" t="n">
        <v>0</v>
      </c>
      <c r="G59" s="18" t="n">
        <v>0</v>
      </c>
      <c r="H59" s="18" t="inlineStr">
        <is>
          <t>D_Feb_Level_Start_Ind</t>
        </is>
      </c>
      <c r="J59" s="8" t="n">
        <v>0</v>
      </c>
      <c r="K59" s="8" t="n">
        <v>0</v>
      </c>
    </row>
    <row r="60">
      <c r="B60" s="16" t="inlineStr">
        <is>
          <t>Feebates: Feebate target rate</t>
        </is>
      </c>
    </row>
    <row r="61">
      <c r="B61" s="18" t="inlineStr">
        <is>
          <t>Power sector</t>
        </is>
      </c>
      <c r="C61" s="18" t="inlineStr">
        <is>
          <t>USD/tCO2</t>
        </is>
      </c>
      <c r="D61" s="18" t="n"/>
      <c r="E61" s="18" t="n"/>
      <c r="F61" s="18" t="n">
        <v>0</v>
      </c>
      <c r="G61" s="18" t="n">
        <v>0</v>
      </c>
      <c r="H61" s="18" t="inlineStr">
        <is>
          <t>D_Feb_Level_Target_Pow</t>
        </is>
      </c>
      <c r="J61" s="8" t="n">
        <v>0</v>
      </c>
      <c r="K61" s="8" t="n">
        <v>0</v>
      </c>
    </row>
    <row r="62">
      <c r="B62" s="18" t="inlineStr">
        <is>
          <t>Transport</t>
        </is>
      </c>
      <c r="C62" s="18" t="inlineStr">
        <is>
          <t>USD/tCO2</t>
        </is>
      </c>
      <c r="D62" s="18" t="n"/>
      <c r="E62" s="18" t="n"/>
      <c r="F62" s="18" t="n">
        <v>0</v>
      </c>
      <c r="G62" s="18" t="n">
        <v>0</v>
      </c>
      <c r="H62" s="18" t="inlineStr">
        <is>
          <t>D_Feb_Level_Target_Trans</t>
        </is>
      </c>
      <c r="J62" s="8" t="n">
        <v>0</v>
      </c>
      <c r="K62" s="8" t="n">
        <v>0</v>
      </c>
    </row>
    <row r="63">
      <c r="B63" s="18" t="inlineStr">
        <is>
          <t>Residential</t>
        </is>
      </c>
      <c r="C63" s="18" t="inlineStr">
        <is>
          <t>USD/tCO2</t>
        </is>
      </c>
      <c r="D63" s="18" t="n"/>
      <c r="E63" s="18" t="n"/>
      <c r="F63" s="18" t="n">
        <v>0</v>
      </c>
      <c r="G63" s="18" t="n">
        <v>0</v>
      </c>
      <c r="H63" s="18" t="inlineStr">
        <is>
          <t>D_Feb_Level_Target_Res</t>
        </is>
      </c>
      <c r="J63" s="8" t="n">
        <v>0</v>
      </c>
      <c r="K63" s="8" t="n">
        <v>0</v>
      </c>
    </row>
    <row r="64">
      <c r="B64" s="18" t="inlineStr">
        <is>
          <t>Industry</t>
        </is>
      </c>
      <c r="C64" s="18" t="inlineStr">
        <is>
          <t>USD/tCO2</t>
        </is>
      </c>
      <c r="D64" s="18" t="n"/>
      <c r="E64" s="18" t="n"/>
      <c r="F64" s="18" t="n">
        <v>0</v>
      </c>
      <c r="G64" s="18" t="n">
        <v>0</v>
      </c>
      <c r="H64" s="18" t="inlineStr">
        <is>
          <t>D_Feb_Level_Target_Ind</t>
        </is>
      </c>
      <c r="J64" s="8" t="n">
        <v>0</v>
      </c>
      <c r="K64" s="8" t="n">
        <v>0</v>
      </c>
    </row>
    <row r="65">
      <c r="B65" s="16" t="inlineStr">
        <is>
          <t>Feebates sector coverage</t>
        </is>
      </c>
    </row>
    <row r="66">
      <c r="B66" s="18" t="inlineStr">
        <is>
          <t>Apply tax to power sector?</t>
        </is>
      </c>
      <c r="C66" s="18" t="inlineStr">
        <is>
          <t>switch</t>
        </is>
      </c>
      <c r="D66" s="18" t="n"/>
      <c r="E66" s="18" t="n"/>
      <c r="F66" s="18" t="b">
        <v>0</v>
      </c>
      <c r="G66" s="18" t="b">
        <v>1</v>
      </c>
      <c r="H66" s="18" t="n"/>
      <c r="J66" s="8" t="b">
        <v>0</v>
      </c>
      <c r="K66" s="8" t="b">
        <v>0</v>
      </c>
    </row>
    <row r="67">
      <c r="B67" s="18" t="inlineStr">
        <is>
          <t>Apply tax to road transportation?</t>
        </is>
      </c>
      <c r="C67" s="18" t="n"/>
      <c r="D67" s="18" t="n"/>
      <c r="E67" s="18" t="n"/>
      <c r="F67" s="18" t="b">
        <v>0</v>
      </c>
      <c r="G67" s="18" t="b">
        <v>0</v>
      </c>
      <c r="H67" s="18" t="n"/>
      <c r="J67" s="8" t="b">
        <v>0</v>
      </c>
      <c r="K67" s="8" t="b">
        <v>0</v>
      </c>
    </row>
    <row r="68">
      <c r="B68" s="18" t="inlineStr">
        <is>
          <t>Apply tax to rail transportation?</t>
        </is>
      </c>
      <c r="C68" s="18" t="n"/>
      <c r="D68" s="18" t="n"/>
      <c r="E68" s="18" t="n"/>
      <c r="F68" s="18" t="b">
        <v>0</v>
      </c>
      <c r="G68" s="18" t="b">
        <v>0</v>
      </c>
      <c r="H68" s="18" t="n"/>
      <c r="J68" s="8" t="b">
        <v>0</v>
      </c>
      <c r="K68" s="8" t="b">
        <v>0</v>
      </c>
    </row>
    <row r="69">
      <c r="B69" s="18" t="inlineStr">
        <is>
          <t>Apply tax to domestic aviation?</t>
        </is>
      </c>
      <c r="C69" s="18" t="n"/>
      <c r="D69" s="18" t="n"/>
      <c r="E69" s="18" t="n"/>
      <c r="F69" s="18" t="b">
        <v>0</v>
      </c>
      <c r="G69" s="18" t="b">
        <v>0</v>
      </c>
      <c r="H69" s="18" t="n"/>
      <c r="J69" s="8" t="b">
        <v>0</v>
      </c>
      <c r="K69" s="8" t="b">
        <v>0</v>
      </c>
    </row>
    <row r="70">
      <c r="B70" s="18" t="inlineStr">
        <is>
          <t>Apply tax to domestic shipping?</t>
        </is>
      </c>
      <c r="C70" s="18" t="n"/>
      <c r="D70" s="18" t="n"/>
      <c r="E70" s="18" t="n"/>
      <c r="F70" s="18" t="b">
        <v>0</v>
      </c>
      <c r="G70" s="18" t="b">
        <v>0</v>
      </c>
      <c r="H70" s="18" t="n"/>
      <c r="J70" s="8" t="b">
        <v>0</v>
      </c>
      <c r="K70" s="8" t="b">
        <v>0</v>
      </c>
    </row>
    <row r="71">
      <c r="B71" s="18" t="inlineStr">
        <is>
          <t>Apply tax to residential sector?</t>
        </is>
      </c>
      <c r="C71" s="18" t="inlineStr">
        <is>
          <t>switch</t>
        </is>
      </c>
      <c r="D71" s="18" t="n"/>
      <c r="E71" s="18" t="n"/>
      <c r="F71" s="18" t="b">
        <v>0</v>
      </c>
      <c r="G71" s="18" t="b">
        <v>1</v>
      </c>
      <c r="H71" s="18" t="n"/>
      <c r="J71" s="8" t="b">
        <v>0</v>
      </c>
      <c r="K71" s="8" t="b">
        <v>0</v>
      </c>
    </row>
    <row r="72">
      <c r="B72" s="18" t="inlineStr">
        <is>
          <t>Apply tax to food &amp; forestry?</t>
        </is>
      </c>
      <c r="C72" s="18" t="n"/>
      <c r="D72" s="18" t="n"/>
      <c r="E72" s="18" t="n"/>
      <c r="F72" s="18" t="b">
        <v>0</v>
      </c>
      <c r="G72" s="18" t="b">
        <v>1</v>
      </c>
      <c r="H72" s="18" t="n"/>
      <c r="J72" s="8" t="b">
        <v>0</v>
      </c>
      <c r="K72" s="8" t="b">
        <v>0</v>
      </c>
    </row>
    <row r="73">
      <c r="B73" s="18" t="inlineStr">
        <is>
          <t>Apply tax to services (private / public)?</t>
        </is>
      </c>
      <c r="C73" s="18" t="n"/>
      <c r="D73" s="18" t="n"/>
      <c r="E73" s="18" t="n"/>
      <c r="F73" s="18" t="b">
        <v>0</v>
      </c>
      <c r="G73" s="18" t="b">
        <v>1</v>
      </c>
      <c r="H73" s="18" t="n"/>
      <c r="J73" s="8" t="b">
        <v>0</v>
      </c>
      <c r="K73" s="8" t="b">
        <v>0</v>
      </c>
    </row>
    <row r="74">
      <c r="B74" s="18" t="inlineStr">
        <is>
          <t>Apply tax to mining &amp; chemicals?</t>
        </is>
      </c>
      <c r="C74" s="18" t="n"/>
      <c r="D74" s="18" t="n"/>
      <c r="E74" s="18" t="n"/>
      <c r="F74" s="18" t="b">
        <v>1</v>
      </c>
      <c r="G74" s="18" t="b">
        <v>1</v>
      </c>
      <c r="H74" s="18" t="n"/>
      <c r="J74" s="8" t="b">
        <v>1</v>
      </c>
      <c r="K74" s="8" t="b">
        <v>1</v>
      </c>
    </row>
    <row r="75">
      <c r="B75" s="18" t="inlineStr">
        <is>
          <t>Apply tax to iron and steel?</t>
        </is>
      </c>
      <c r="C75" s="18" t="n"/>
      <c r="D75" s="18" t="n"/>
      <c r="E75" s="18" t="n"/>
      <c r="F75" s="18" t="b">
        <v>0</v>
      </c>
      <c r="G75" s="18" t="b">
        <v>1</v>
      </c>
      <c r="H75" s="18" t="n"/>
      <c r="J75" s="8" t="b">
        <v>0</v>
      </c>
      <c r="K75" s="8" t="b">
        <v>0</v>
      </c>
    </row>
    <row r="76">
      <c r="B76" s="18" t="inlineStr">
        <is>
          <t>Apply tax to non-ferrous metals?</t>
        </is>
      </c>
      <c r="C76" s="18" t="n"/>
      <c r="D76" s="18" t="n"/>
      <c r="E76" s="18" t="n"/>
      <c r="F76" s="18" t="b">
        <v>1</v>
      </c>
      <c r="G76" s="18" t="b">
        <v>1</v>
      </c>
      <c r="H76" s="18" t="n"/>
      <c r="J76" s="8" t="b">
        <v>1</v>
      </c>
      <c r="K76" s="8" t="b">
        <v>1</v>
      </c>
    </row>
    <row r="77">
      <c r="B77" s="18" t="inlineStr">
        <is>
          <t>Apply tax to machinery?</t>
        </is>
      </c>
      <c r="C77" s="18" t="n"/>
      <c r="D77" s="18" t="n"/>
      <c r="E77" s="18" t="n"/>
      <c r="F77" s="18" t="b">
        <v>1</v>
      </c>
      <c r="G77" s="18" t="b">
        <v>1</v>
      </c>
      <c r="H77" s="18" t="n"/>
      <c r="J77" s="8" t="b">
        <v>1</v>
      </c>
      <c r="K77" s="8" t="b">
        <v>1</v>
      </c>
    </row>
    <row r="78">
      <c r="B78" s="18" t="inlineStr">
        <is>
          <t>Apply tax to cement?</t>
        </is>
      </c>
      <c r="C78" s="18" t="n"/>
      <c r="D78" s="18" t="n"/>
      <c r="E78" s="18" t="n"/>
      <c r="F78" s="18" t="b">
        <v>1</v>
      </c>
      <c r="G78" s="18" t="b">
        <v>1</v>
      </c>
      <c r="H78" s="18" t="n"/>
      <c r="J78" s="8" t="b">
        <v>1</v>
      </c>
      <c r="K78" s="8" t="b">
        <v>1</v>
      </c>
    </row>
    <row r="79">
      <c r="B79" s="18" t="inlineStr">
        <is>
          <t>Apply tax to other manucfacturing?</t>
        </is>
      </c>
      <c r="C79" s="18" t="n"/>
      <c r="D79" s="18" t="n"/>
      <c r="E79" s="18" t="n"/>
      <c r="F79" s="18" t="b">
        <v>1</v>
      </c>
      <c r="G79" s="18" t="b">
        <v>1</v>
      </c>
      <c r="H79" s="18" t="n"/>
      <c r="J79" s="8" t="b">
        <v>1</v>
      </c>
      <c r="K79" s="8" t="b">
        <v>1</v>
      </c>
    </row>
    <row r="80">
      <c r="B80" s="18" t="inlineStr">
        <is>
          <t>Apply tax to construction?</t>
        </is>
      </c>
      <c r="C80" s="18" t="n"/>
      <c r="D80" s="18" t="n"/>
      <c r="E80" s="18" t="n"/>
      <c r="F80" s="18" t="b">
        <v>1</v>
      </c>
      <c r="G80" s="18" t="b">
        <v>1</v>
      </c>
      <c r="H80" s="18" t="n"/>
      <c r="J80" s="8" t="b">
        <v>1</v>
      </c>
      <c r="K80" s="8" t="b">
        <v>1</v>
      </c>
    </row>
    <row r="81">
      <c r="B81" s="18" t="inlineStr">
        <is>
          <t>Apply tax to fuel transformation?</t>
        </is>
      </c>
      <c r="C81" s="18" t="n"/>
      <c r="D81" s="18" t="n"/>
      <c r="E81" s="18" t="n"/>
      <c r="F81" s="18" t="b">
        <v>1</v>
      </c>
      <c r="G81" s="18" t="b">
        <v>1</v>
      </c>
      <c r="H81" s="18" t="n"/>
      <c r="J81" s="8" t="b">
        <v>1</v>
      </c>
      <c r="K81" s="8" t="b">
        <v>1</v>
      </c>
    </row>
    <row r="82">
      <c r="B82" s="18" t="inlineStr">
        <is>
          <t>Apply tax to other energy use?</t>
        </is>
      </c>
      <c r="C82" s="18" t="n"/>
      <c r="D82" s="18" t="n"/>
      <c r="E82" s="18" t="n"/>
      <c r="F82" s="18" t="b">
        <v>1</v>
      </c>
      <c r="G82" s="18" t="b">
        <v>1</v>
      </c>
      <c r="H82" s="18" t="n"/>
      <c r="J82" s="8" t="b">
        <v>1</v>
      </c>
      <c r="K82" s="8" t="b">
        <v>1</v>
      </c>
    </row>
    <row r="83">
      <c r="B83" s="16" t="inlineStr">
        <is>
          <t>ETS Main Characteristics</t>
        </is>
      </c>
    </row>
    <row r="84">
      <c r="B84" s="18" t="inlineStr">
        <is>
          <t>Apply new ETS?</t>
        </is>
      </c>
      <c r="C84" s="18" t="n"/>
      <c r="D84" s="18" t="n"/>
      <c r="E84" s="18" t="n"/>
      <c r="F84" s="18" t="inlineStr">
        <is>
          <t>No</t>
        </is>
      </c>
      <c r="G84" s="18" t="inlineStr">
        <is>
          <t>No</t>
        </is>
      </c>
      <c r="H84" s="18" t="inlineStr">
        <is>
          <t>D_NewETS</t>
        </is>
      </c>
      <c r="J84" s="8" t="inlineStr">
        <is>
          <t>No</t>
        </is>
      </c>
      <c r="K84" s="8" t="inlineStr">
        <is>
          <t>No</t>
        </is>
      </c>
    </row>
    <row r="85">
      <c r="B85" s="18" t="inlineStr">
        <is>
          <t>Change Relative to Baseline in Start Year</t>
        </is>
      </c>
      <c r="C85" s="18" t="n"/>
      <c r="D85" s="18" t="n"/>
      <c r="E85" s="18" t="n"/>
      <c r="F85" s="18" t="n">
        <v>0</v>
      </c>
      <c r="G85" s="18" t="n">
        <v>0</v>
      </c>
      <c r="H85" s="18" t="inlineStr">
        <is>
          <t>D_ETSChangeRelStart</t>
        </is>
      </c>
      <c r="J85" s="8" t="n">
        <v>0</v>
      </c>
      <c r="K85" s="8" t="n">
        <v>0</v>
      </c>
    </row>
    <row r="86">
      <c r="B86" s="18" t="inlineStr">
        <is>
          <t>Change Relative to Baseline in Target Year</t>
        </is>
      </c>
      <c r="C86" s="18" t="n"/>
      <c r="D86" s="18" t="n"/>
      <c r="E86" s="18" t="n"/>
      <c r="F86" s="18" t="n">
        <v>0</v>
      </c>
      <c r="G86" s="18" t="n">
        <v>0</v>
      </c>
      <c r="H86" s="18" t="inlineStr">
        <is>
          <t>D_ETSChangeRelTarget</t>
        </is>
      </c>
      <c r="J86" s="8" t="n">
        <v>0</v>
      </c>
      <c r="K86" s="8" t="n">
        <v>0</v>
      </c>
    </row>
    <row r="87">
      <c r="B87" s="18" t="inlineStr">
        <is>
          <t>Cap continuation after target year?</t>
        </is>
      </c>
      <c r="C87" s="18" t="n"/>
      <c r="D87" s="18" t="n"/>
      <c r="E87" s="18" t="n"/>
      <c r="F87" s="18" t="inlineStr">
        <is>
          <t>Constant</t>
        </is>
      </c>
      <c r="G87" s="18" t="inlineStr">
        <is>
          <t>KeepRelativeCapConstant</t>
        </is>
      </c>
      <c r="H87" s="18" t="inlineStr">
        <is>
          <t>D_ETSCapCont</t>
        </is>
      </c>
      <c r="J87" s="8" t="inlineStr">
        <is>
          <t>Constant</t>
        </is>
      </c>
      <c r="K87" s="8" t="inlineStr">
        <is>
          <t>Constant</t>
        </is>
      </c>
    </row>
    <row r="88">
      <c r="B88" s="18" t="inlineStr">
        <is>
          <t>ETS Start Year</t>
        </is>
      </c>
      <c r="C88" s="18" t="n"/>
      <c r="D88" s="18" t="n"/>
      <c r="E88" s="18" t="n"/>
      <c r="F88" s="18" t="n">
        <v>2027</v>
      </c>
      <c r="G88" s="18" t="n">
        <v>2026</v>
      </c>
      <c r="H88" s="18" t="inlineStr">
        <is>
          <t>D_ETSIntro</t>
        </is>
      </c>
      <c r="J88" s="8" t="n">
        <v>2027</v>
      </c>
      <c r="K88" s="8" t="n">
        <v>2027</v>
      </c>
    </row>
    <row r="89">
      <c r="B89" s="18" t="inlineStr">
        <is>
          <t>ETS Target Year</t>
        </is>
      </c>
      <c r="C89" s="18" t="n"/>
      <c r="D89" s="18" t="n"/>
      <c r="E89" s="18" t="n"/>
      <c r="F89" s="18" t="n">
        <v>2035</v>
      </c>
      <c r="G89" s="18" t="n">
        <v>2035</v>
      </c>
      <c r="H89" s="18" t="inlineStr">
        <is>
          <t>D_ETSOutro</t>
        </is>
      </c>
      <c r="J89" s="8" t="n">
        <v>2035</v>
      </c>
      <c r="K89" s="8" t="n">
        <v>2035</v>
      </c>
    </row>
    <row r="90">
      <c r="B90" s="18" t="inlineStr">
        <is>
          <t>Proportion Auctioned in Starting Year</t>
        </is>
      </c>
      <c r="C90" s="18" t="n"/>
      <c r="D90" s="18" t="n"/>
      <c r="E90" s="18" t="n"/>
      <c r="F90" s="18" t="n">
        <v>0</v>
      </c>
      <c r="G90" s="18" t="n">
        <v>0</v>
      </c>
      <c r="H90" s="18" t="inlineStr">
        <is>
          <t>D_ETSAuctStart</t>
        </is>
      </c>
      <c r="J90" s="8" t="n">
        <v>0</v>
      </c>
      <c r="K90" s="8" t="n">
        <v>0</v>
      </c>
    </row>
    <row r="91">
      <c r="B91" s="18" t="inlineStr">
        <is>
          <t>Proportion Auctioned in Target Year</t>
        </is>
      </c>
      <c r="C91" s="18" t="n"/>
      <c r="D91" s="18" t="n"/>
      <c r="E91" s="18" t="n"/>
      <c r="F91" s="18" t="n">
        <v>0</v>
      </c>
      <c r="G91" s="18" t="n">
        <v>1</v>
      </c>
      <c r="H91" s="18" t="inlineStr">
        <is>
          <t>D_ETSAuctTarget</t>
        </is>
      </c>
      <c r="J91" s="8" t="n">
        <v>0</v>
      </c>
      <c r="K91" s="8" t="n">
        <v>0</v>
      </c>
    </row>
    <row r="92">
      <c r="B92" s="18" t="inlineStr">
        <is>
          <t>Auction proportion continuation after target year?</t>
        </is>
      </c>
      <c r="C92" s="18" t="n"/>
      <c r="D92" s="18" t="n"/>
      <c r="E92" s="18" t="n"/>
      <c r="F92" s="18" t="inlineStr">
        <is>
          <t>Constant</t>
        </is>
      </c>
      <c r="G92" s="18" t="inlineStr">
        <is>
          <t>Constant</t>
        </is>
      </c>
      <c r="H92" s="18" t="inlineStr">
        <is>
          <t>D_ETSAuctCont</t>
        </is>
      </c>
      <c r="J92" s="8" t="inlineStr">
        <is>
          <t>Constant</t>
        </is>
      </c>
      <c r="K92" s="8" t="inlineStr">
        <is>
          <t>Constant</t>
        </is>
      </c>
    </row>
    <row r="93">
      <c r="B93" s="18" t="inlineStr">
        <is>
          <t>Override ETS price</t>
        </is>
      </c>
      <c r="C93" s="18" t="n"/>
      <c r="D93" s="18" t="n"/>
      <c r="E93" s="18" t="n"/>
      <c r="F93" s="18" t="inlineStr">
        <is>
          <t>No</t>
        </is>
      </c>
      <c r="G93" s="18" t="inlineStr">
        <is>
          <t>No</t>
        </is>
      </c>
      <c r="H93" s="18" t="inlineStr">
        <is>
          <t>D_ETSPriceOverride</t>
        </is>
      </c>
      <c r="J93" s="8" t="inlineStr">
        <is>
          <t>No</t>
        </is>
      </c>
      <c r="K93" s="8" t="inlineStr">
        <is>
          <t>No</t>
        </is>
      </c>
    </row>
    <row r="94">
      <c r="B94" s="16" t="inlineStr">
        <is>
          <t>ETS: modelling assumptions</t>
        </is>
      </c>
    </row>
    <row r="95">
      <c r="B95" s="18" t="inlineStr">
        <is>
          <t>ETS Volatility</t>
        </is>
      </c>
      <c r="C95" s="18" t="n"/>
      <c r="D95" s="18" t="n"/>
      <c r="E95" s="18" t="n"/>
      <c r="F95" s="18" t="inlineStr">
        <is>
          <t>Medium*</t>
        </is>
      </c>
      <c r="G95" s="18" t="inlineStr">
        <is>
          <t>Medium*</t>
        </is>
      </c>
      <c r="H95" s="18" t="inlineStr">
        <is>
          <t>D_ETSVolatility</t>
        </is>
      </c>
      <c r="J95" s="8" t="inlineStr">
        <is>
          <t>Medium*</t>
        </is>
      </c>
      <c r="K95" s="8" t="inlineStr">
        <is>
          <t>Medium*</t>
        </is>
      </c>
    </row>
    <row r="96">
      <c r="B96" s="18" t="inlineStr">
        <is>
          <t>Impact of Volatility on Abatement Costs</t>
        </is>
      </c>
      <c r="C96" s="18" t="n"/>
      <c r="D96" s="18" t="n"/>
      <c r="E96" s="18" t="n"/>
      <c r="F96" s="18" t="inlineStr">
        <is>
          <t>Medium*</t>
        </is>
      </c>
      <c r="G96" s="18" t="inlineStr">
        <is>
          <t>Medium*</t>
        </is>
      </c>
      <c r="H96" s="18" t="inlineStr">
        <is>
          <t>D_ETSVolImpact</t>
        </is>
      </c>
      <c r="J96" s="8" t="inlineStr">
        <is>
          <t>Medium*</t>
        </is>
      </c>
      <c r="K96" s="8" t="inlineStr">
        <is>
          <t>Medium*</t>
        </is>
      </c>
    </row>
    <row r="97">
      <c r="B97" s="18" t="inlineStr">
        <is>
          <t>Carbon Tax Policy Risk</t>
        </is>
      </c>
      <c r="C97" s="18" t="n"/>
      <c r="D97" s="18" t="n"/>
      <c r="E97" s="18" t="n"/>
      <c r="F97" s="18" t="n">
        <v>0.2</v>
      </c>
      <c r="G97" s="18" t="n">
        <v>0.2</v>
      </c>
      <c r="H97" s="18" t="inlineStr">
        <is>
          <t>D_ETSCTRisk</t>
        </is>
      </c>
      <c r="J97" s="8" t="n">
        <v>0.2</v>
      </c>
      <c r="K97" s="8" t="n">
        <v>0.2</v>
      </c>
    </row>
    <row r="98">
      <c r="B98" s="16" t="inlineStr">
        <is>
          <t>ETS: sector coverage</t>
        </is>
      </c>
    </row>
    <row r="99">
      <c r="B99" s="18" t="inlineStr">
        <is>
          <t>power sector</t>
        </is>
      </c>
      <c r="C99" s="18" t="inlineStr">
        <is>
          <t>switch</t>
        </is>
      </c>
      <c r="D99" s="18" t="n"/>
      <c r="E99" s="18" t="n"/>
      <c r="F99" s="18" t="b">
        <v>1</v>
      </c>
      <c r="G99" s="18" t="b">
        <v>1</v>
      </c>
      <c r="H99" s="18" t="n"/>
      <c r="J99" s="8" t="b">
        <v>1</v>
      </c>
      <c r="K99" s="8" t="b">
        <v>1</v>
      </c>
    </row>
    <row r="100">
      <c r="B100" s="18" t="inlineStr">
        <is>
          <t>road transportation</t>
        </is>
      </c>
      <c r="C100" s="18" t="n"/>
      <c r="D100" s="18" t="n"/>
      <c r="E100" s="18" t="n"/>
      <c r="F100" s="18" t="b">
        <v>0</v>
      </c>
      <c r="G100" s="18" t="b">
        <v>1</v>
      </c>
      <c r="H100" s="18" t="n"/>
      <c r="J100" s="8" t="b">
        <v>0</v>
      </c>
      <c r="K100" s="8" t="b">
        <v>0</v>
      </c>
    </row>
    <row r="101">
      <c r="B101" s="18" t="inlineStr">
        <is>
          <t>rail transportation</t>
        </is>
      </c>
      <c r="C101" s="18" t="n"/>
      <c r="D101" s="18" t="n"/>
      <c r="E101" s="18" t="n"/>
      <c r="F101" s="18" t="b">
        <v>0</v>
      </c>
      <c r="G101" s="18" t="b">
        <v>1</v>
      </c>
      <c r="H101" s="18" t="n"/>
      <c r="J101" s="8" t="b">
        <v>0</v>
      </c>
      <c r="K101" s="8" t="b">
        <v>0</v>
      </c>
    </row>
    <row r="102">
      <c r="B102" s="18" t="inlineStr">
        <is>
          <t>domestic aviation</t>
        </is>
      </c>
      <c r="C102" s="18" t="n"/>
      <c r="D102" s="18" t="n"/>
      <c r="E102" s="18" t="n"/>
      <c r="F102" s="18" t="b">
        <v>0</v>
      </c>
      <c r="G102" s="18" t="b">
        <v>1</v>
      </c>
      <c r="H102" s="18" t="n"/>
      <c r="J102" s="8" t="b">
        <v>0</v>
      </c>
      <c r="K102" s="8" t="b">
        <v>0</v>
      </c>
    </row>
    <row r="103">
      <c r="B103" s="18" t="inlineStr">
        <is>
          <t>domestic shipping</t>
        </is>
      </c>
      <c r="C103" s="18" t="n"/>
      <c r="D103" s="18" t="n"/>
      <c r="E103" s="18" t="n"/>
      <c r="F103" s="18" t="b">
        <v>0</v>
      </c>
      <c r="G103" s="18" t="b">
        <v>1</v>
      </c>
      <c r="H103" s="18" t="n"/>
      <c r="J103" s="8" t="b">
        <v>0</v>
      </c>
      <c r="K103" s="8" t="b">
        <v>0</v>
      </c>
    </row>
    <row r="104">
      <c r="B104" s="18" t="inlineStr">
        <is>
          <t>residential</t>
        </is>
      </c>
      <c r="C104" s="18" t="inlineStr">
        <is>
          <t>switch</t>
        </is>
      </c>
      <c r="D104" s="18" t="n"/>
      <c r="E104" s="18" t="n"/>
      <c r="F104" s="18" t="b">
        <v>0</v>
      </c>
      <c r="G104" s="18" t="b">
        <v>1</v>
      </c>
      <c r="H104" s="18" t="n"/>
      <c r="J104" s="8" t="b">
        <v>0</v>
      </c>
      <c r="K104" s="8" t="b">
        <v>0</v>
      </c>
    </row>
    <row r="105">
      <c r="B105" s="18" t="inlineStr">
        <is>
          <t>food &amp; forestry</t>
        </is>
      </c>
      <c r="C105" s="18" t="n"/>
      <c r="D105" s="18" t="n"/>
      <c r="E105" s="18" t="n"/>
      <c r="F105" s="18" t="b">
        <v>0</v>
      </c>
      <c r="G105" s="18" t="b">
        <v>1</v>
      </c>
      <c r="H105" s="18" t="n"/>
      <c r="J105" s="8" t="b">
        <v>0</v>
      </c>
      <c r="K105" s="8" t="b">
        <v>0</v>
      </c>
    </row>
    <row r="106">
      <c r="B106" s="18" t="inlineStr">
        <is>
          <t>services (private / public)</t>
        </is>
      </c>
      <c r="C106" s="18" t="n"/>
      <c r="D106" s="18" t="n"/>
      <c r="E106" s="18" t="n"/>
      <c r="F106" s="18" t="b">
        <v>0</v>
      </c>
      <c r="G106" s="18" t="b">
        <v>1</v>
      </c>
      <c r="H106" s="18" t="n"/>
      <c r="J106" s="8" t="b">
        <v>0</v>
      </c>
      <c r="K106" s="8" t="b">
        <v>0</v>
      </c>
    </row>
    <row r="107">
      <c r="B107" s="18" t="inlineStr">
        <is>
          <t>mining &amp; chemicals</t>
        </is>
      </c>
      <c r="C107" s="18" t="n"/>
      <c r="D107" s="18" t="n"/>
      <c r="E107" s="18" t="n"/>
      <c r="F107" s="18" t="b">
        <v>1</v>
      </c>
      <c r="G107" s="18" t="b">
        <v>1</v>
      </c>
      <c r="H107" s="18" t="n"/>
      <c r="J107" s="8" t="b">
        <v>1</v>
      </c>
      <c r="K107" s="8" t="b">
        <v>1</v>
      </c>
    </row>
    <row r="108">
      <c r="B108" s="18" t="inlineStr">
        <is>
          <t>iron and steel</t>
        </is>
      </c>
      <c r="C108" s="18" t="n"/>
      <c r="D108" s="18" t="n"/>
      <c r="E108" s="18" t="n"/>
      <c r="F108" s="18" t="b">
        <v>1</v>
      </c>
      <c r="G108" s="18" t="b">
        <v>1</v>
      </c>
      <c r="H108" s="18" t="n"/>
      <c r="J108" s="8" t="b">
        <v>1</v>
      </c>
      <c r="K108" s="8" t="b">
        <v>1</v>
      </c>
    </row>
    <row r="109">
      <c r="B109" s="18" t="inlineStr">
        <is>
          <t>non-ferrous metals</t>
        </is>
      </c>
      <c r="C109" s="18" t="n"/>
      <c r="D109" s="18" t="n"/>
      <c r="E109" s="18" t="n"/>
      <c r="F109" s="18" t="b">
        <v>1</v>
      </c>
      <c r="G109" s="18" t="b">
        <v>1</v>
      </c>
      <c r="H109" s="18" t="n"/>
      <c r="J109" s="8" t="b">
        <v>1</v>
      </c>
      <c r="K109" s="8" t="b">
        <v>1</v>
      </c>
    </row>
    <row r="110">
      <c r="B110" s="18" t="inlineStr">
        <is>
          <t>machinery</t>
        </is>
      </c>
      <c r="C110" s="18" t="n"/>
      <c r="D110" s="18" t="n"/>
      <c r="E110" s="18" t="n"/>
      <c r="F110" s="18" t="b">
        <v>0</v>
      </c>
      <c r="G110" s="18" t="b">
        <v>1</v>
      </c>
      <c r="H110" s="18" t="n"/>
      <c r="J110" s="8" t="b">
        <v>0</v>
      </c>
      <c r="K110" s="8" t="b">
        <v>0</v>
      </c>
    </row>
    <row r="111">
      <c r="B111" s="18" t="inlineStr">
        <is>
          <t>cement</t>
        </is>
      </c>
      <c r="C111" s="18" t="n"/>
      <c r="D111" s="18" t="n"/>
      <c r="E111" s="18" t="n"/>
      <c r="F111" s="18" t="b">
        <v>1</v>
      </c>
      <c r="G111" s="18" t="b">
        <v>1</v>
      </c>
      <c r="H111" s="18" t="n"/>
      <c r="J111" s="8" t="b">
        <v>1</v>
      </c>
      <c r="K111" s="8" t="b">
        <v>1</v>
      </c>
    </row>
    <row r="112">
      <c r="B112" s="18" t="inlineStr">
        <is>
          <t>other manucfacturing</t>
        </is>
      </c>
      <c r="C112" s="18" t="n"/>
      <c r="D112" s="18" t="n"/>
      <c r="E112" s="18" t="n"/>
      <c r="F112" s="18" t="b">
        <v>0</v>
      </c>
      <c r="G112" s="18" t="b">
        <v>1</v>
      </c>
      <c r="H112" s="18" t="n"/>
      <c r="J112" s="8" t="b">
        <v>0</v>
      </c>
      <c r="K112" s="8" t="b">
        <v>0</v>
      </c>
    </row>
    <row r="113">
      <c r="B113" s="18" t="inlineStr">
        <is>
          <t>construction</t>
        </is>
      </c>
      <c r="C113" s="18" t="n"/>
      <c r="D113" s="18" t="n"/>
      <c r="E113" s="18" t="n"/>
      <c r="F113" s="18" t="b">
        <v>0</v>
      </c>
      <c r="G113" s="18" t="b">
        <v>1</v>
      </c>
      <c r="H113" s="18" t="n"/>
      <c r="J113" s="8" t="b">
        <v>0</v>
      </c>
      <c r="K113" s="8" t="b">
        <v>0</v>
      </c>
    </row>
    <row r="114">
      <c r="B114" s="18" t="inlineStr">
        <is>
          <t>fuel transformation</t>
        </is>
      </c>
      <c r="C114" s="18" t="n"/>
      <c r="D114" s="18" t="n"/>
      <c r="E114" s="18" t="n"/>
      <c r="F114" s="18" t="b">
        <v>0</v>
      </c>
      <c r="G114" s="18" t="b">
        <v>1</v>
      </c>
      <c r="H114" s="18" t="n"/>
      <c r="J114" s="8" t="b">
        <v>0</v>
      </c>
      <c r="K114" s="8" t="b">
        <v>0</v>
      </c>
    </row>
    <row r="115">
      <c r="B115" s="18" t="inlineStr">
        <is>
          <t>other energy use</t>
        </is>
      </c>
      <c r="C115" s="18" t="n"/>
      <c r="D115" s="18" t="n"/>
      <c r="E115" s="18" t="n"/>
      <c r="F115" s="18" t="b">
        <v>0</v>
      </c>
      <c r="G115" s="18" t="b">
        <v>1</v>
      </c>
      <c r="H115" s="18" t="n"/>
      <c r="J115" s="8" t="b">
        <v>0</v>
      </c>
      <c r="K115" s="8" t="b">
        <v>0</v>
      </c>
    </row>
    <row r="116">
      <c r="B116" s="16" t="inlineStr">
        <is>
          <t>CBAM Goods Non-Fuel Process Emissions</t>
        </is>
      </c>
    </row>
    <row r="117">
      <c r="B117" s="18" t="inlineStr">
        <is>
          <t>mining &amp; chemicals</t>
        </is>
      </c>
      <c r="C117" s="18" t="n"/>
      <c r="D117" s="18" t="n"/>
      <c r="E117" s="18" t="n"/>
      <c r="F117" s="18" t="b">
        <v>0</v>
      </c>
      <c r="G117" s="18" t="b">
        <v>1</v>
      </c>
      <c r="H117" s="18" t="n"/>
      <c r="J117" s="8" t="b">
        <v>0</v>
      </c>
      <c r="K117" s="8" t="b">
        <v>0</v>
      </c>
    </row>
    <row r="118">
      <c r="B118" s="18" t="inlineStr">
        <is>
          <t>iron and steel</t>
        </is>
      </c>
      <c r="C118" s="18" t="n"/>
      <c r="D118" s="18" t="n"/>
      <c r="E118" s="18" t="n"/>
      <c r="F118" s="18" t="b">
        <v>0</v>
      </c>
      <c r="G118" s="18" t="b">
        <v>1</v>
      </c>
      <c r="H118" s="18" t="n"/>
      <c r="J118" s="8" t="b">
        <v>0</v>
      </c>
      <c r="K118" s="8" t="b">
        <v>0</v>
      </c>
    </row>
    <row r="119">
      <c r="B119" s="18" t="inlineStr">
        <is>
          <t>non-ferrous metals</t>
        </is>
      </c>
      <c r="C119" s="18" t="n"/>
      <c r="D119" s="18" t="n"/>
      <c r="E119" s="18" t="n"/>
      <c r="F119" s="18" t="b">
        <v>0</v>
      </c>
      <c r="G119" s="18" t="b">
        <v>1</v>
      </c>
      <c r="H119" s="18" t="n"/>
      <c r="J119" s="8" t="b">
        <v>0</v>
      </c>
      <c r="K119" s="8" t="b">
        <v>0</v>
      </c>
    </row>
    <row r="120">
      <c r="B120" s="18" t="inlineStr">
        <is>
          <t>machinery</t>
        </is>
      </c>
      <c r="C120" s="18" t="n"/>
      <c r="D120" s="18" t="n"/>
      <c r="E120" s="18" t="n"/>
      <c r="F120" s="18" t="b">
        <v>0</v>
      </c>
      <c r="G120" s="18" t="b">
        <v>0</v>
      </c>
      <c r="H120" s="18" t="n"/>
      <c r="J120" s="8" t="b">
        <v>0</v>
      </c>
      <c r="K120" s="8" t="b">
        <v>0</v>
      </c>
    </row>
    <row r="121">
      <c r="B121" s="18" t="inlineStr">
        <is>
          <t>cement</t>
        </is>
      </c>
      <c r="C121" s="18" t="n"/>
      <c r="D121" s="18" t="n"/>
      <c r="E121" s="18" t="n"/>
      <c r="F121" s="18" t="b">
        <v>0</v>
      </c>
      <c r="G121" s="18" t="b">
        <v>1</v>
      </c>
      <c r="H121" s="18" t="n"/>
      <c r="J121" s="8" t="b">
        <v>0</v>
      </c>
      <c r="K121" s="8" t="b">
        <v>0</v>
      </c>
    </row>
    <row r="122">
      <c r="B122" s="16" t="inlineStr">
        <is>
          <t>Fossil fuel subsidies (producer-side)</t>
        </is>
      </c>
    </row>
    <row r="123">
      <c r="B123" s="18" t="inlineStr">
        <is>
          <t>Apply producer subsidies phaseout in the policy scenario?</t>
        </is>
      </c>
      <c r="C123" s="18" t="inlineStr">
        <is>
          <t>TRUE/FALSE</t>
        </is>
      </c>
      <c r="D123" s="18" t="n"/>
      <c r="E123" s="18" t="n"/>
      <c r="F123" s="18" t="b">
        <v>0</v>
      </c>
      <c r="G123" s="18" t="b">
        <v>0</v>
      </c>
      <c r="H123" s="18" t="inlineStr">
        <is>
          <t>ProdSubPh</t>
        </is>
      </c>
      <c r="J123" s="8" t="b">
        <v>0</v>
      </c>
      <c r="K123" s="8" t="b">
        <v>0</v>
      </c>
    </row>
    <row r="124">
      <c r="B124" s="18" t="inlineStr">
        <is>
          <t>Year to start producer subsidies phaseout (if applicable)</t>
        </is>
      </c>
      <c r="C124" s="18" t="inlineStr">
        <is>
          <t>year</t>
        </is>
      </c>
      <c r="D124" s="18" t="n"/>
      <c r="E124" s="18" t="n"/>
      <c r="F124" s="18" t="n">
        <v>2027</v>
      </c>
      <c r="G124" s="18" t="n">
        <v>2027</v>
      </c>
      <c r="H124" s="18" t="inlineStr">
        <is>
          <t>YearProdSubPha</t>
        </is>
      </c>
      <c r="J124" s="8" t="n">
        <v>2027</v>
      </c>
      <c r="K124" s="8" t="n">
        <v>2027</v>
      </c>
    </row>
    <row r="125">
      <c r="B125" s="18" t="inlineStr">
        <is>
          <t>Period to reach full producer subsidies phaseout (if applicable)</t>
        </is>
      </c>
      <c r="C125" s="18" t="inlineStr">
        <is>
          <t>year</t>
        </is>
      </c>
      <c r="D125" s="18" t="n"/>
      <c r="E125" s="18" t="n"/>
      <c r="F125" s="18" t="n">
        <v>5</v>
      </c>
      <c r="G125" s="18" t="n">
        <v>5</v>
      </c>
      <c r="H125" s="18" t="inlineStr">
        <is>
          <t>FFSProdPhaseoutPeriod</t>
        </is>
      </c>
      <c r="J125" s="8" t="n">
        <v>5</v>
      </c>
      <c r="K125" s="8" t="n">
        <v>5</v>
      </c>
    </row>
    <row r="126">
      <c r="B126" s="18" t="inlineStr">
        <is>
          <t>Share of producer subsidies to phase-out</t>
        </is>
      </c>
      <c r="C126" s="18" t="inlineStr">
        <is>
          <t>%</t>
        </is>
      </c>
      <c r="D126" s="18" t="n"/>
      <c r="E126" s="18" t="n"/>
      <c r="F126" s="18" t="n">
        <v>1</v>
      </c>
      <c r="G126" s="18" t="n">
        <v>1</v>
      </c>
      <c r="H126" s="18" t="inlineStr">
        <is>
          <t>ShareofProdSubPha</t>
        </is>
      </c>
      <c r="J126" s="8" t="n">
        <v>1</v>
      </c>
      <c r="K126" s="8" t="n">
        <v>1</v>
      </c>
    </row>
    <row r="127">
      <c r="B127" s="18" t="inlineStr">
        <is>
          <t>Apply producer subsidies phaseout in the baseline?</t>
        </is>
      </c>
      <c r="C127" s="18" t="inlineStr">
        <is>
          <t>Yes/No</t>
        </is>
      </c>
      <c r="D127" s="18" t="n"/>
      <c r="E127" s="18" t="n"/>
      <c r="F127" s="18" t="inlineStr">
        <is>
          <t>No</t>
        </is>
      </c>
      <c r="G127" s="18" t="inlineStr">
        <is>
          <t>No</t>
        </is>
      </c>
      <c r="H127" s="18" t="inlineStr">
        <is>
          <t>ProdSubPhaBaseline</t>
        </is>
      </c>
      <c r="J127" s="8" t="inlineStr">
        <is>
          <t>No</t>
        </is>
      </c>
      <c r="K127" s="8" t="inlineStr">
        <is>
          <t>No</t>
        </is>
      </c>
    </row>
    <row r="128">
      <c r="B128" s="18" t="inlineStr">
        <is>
          <t>Period to reach full producer subsidies phaseout (baseline)</t>
        </is>
      </c>
      <c r="C128" s="18" t="inlineStr">
        <is>
          <t>year</t>
        </is>
      </c>
      <c r="D128" s="18" t="n"/>
      <c r="E128" s="18" t="n"/>
      <c r="F128" s="18" t="n">
        <v>5</v>
      </c>
      <c r="G128" s="18" t="n">
        <v>5</v>
      </c>
      <c r="H128" s="18" t="inlineStr">
        <is>
          <t>FFSProdPhaseoutPeriodBA</t>
        </is>
      </c>
      <c r="J128" s="8" t="n">
        <v>5</v>
      </c>
      <c r="K128" s="8" t="n">
        <v>5</v>
      </c>
    </row>
    <row r="129">
      <c r="B129" s="18" t="inlineStr">
        <is>
          <t>Share of producer subsidies to phase-out in the baseline</t>
        </is>
      </c>
      <c r="C129" s="18" t="inlineStr">
        <is>
          <t>%</t>
        </is>
      </c>
      <c r="D129" s="18" t="n"/>
      <c r="E129" s="18" t="n"/>
      <c r="F129" s="18" t="n">
        <v>0</v>
      </c>
      <c r="G129" s="18" t="n">
        <v>0</v>
      </c>
      <c r="H129" s="18" t="inlineStr">
        <is>
          <t>ShareOfProdSubPhaBA</t>
        </is>
      </c>
      <c r="J129" s="8" t="n">
        <v>0</v>
      </c>
      <c r="K129" s="8" t="n">
        <v>0</v>
      </c>
    </row>
    <row r="130">
      <c r="B130" s="16" t="inlineStr">
        <is>
          <t>Fossil fuel subsidies (consumer-side)</t>
        </is>
      </c>
    </row>
    <row r="131">
      <c r="B131" s="18" t="inlineStr">
        <is>
          <t>Apply consumer subsidies phaseout?</t>
        </is>
      </c>
      <c r="C131" s="18" t="inlineStr">
        <is>
          <t>TRUE/FALSE</t>
        </is>
      </c>
      <c r="D131" s="18" t="n"/>
      <c r="E131" s="18" t="n"/>
      <c r="F131" s="18" t="b">
        <v>0</v>
      </c>
      <c r="G131" s="18" t="b">
        <v>0</v>
      </c>
      <c r="H131" s="18" t="inlineStr">
        <is>
          <t>ConsSubPha</t>
        </is>
      </c>
      <c r="J131" s="8" t="b">
        <v>0</v>
      </c>
      <c r="K131" s="8" t="b">
        <v>0</v>
      </c>
    </row>
    <row r="132">
      <c r="B132" s="18" t="inlineStr">
        <is>
          <t>Year to start consumer subsidies phaseout (if applicable)</t>
        </is>
      </c>
      <c r="C132" s="18" t="inlineStr">
        <is>
          <t>year</t>
        </is>
      </c>
      <c r="D132" s="18" t="n"/>
      <c r="E132" s="18" t="n"/>
      <c r="F132" s="18" t="n">
        <v>2027</v>
      </c>
      <c r="G132" s="18" t="n">
        <v>2027</v>
      </c>
      <c r="H132" s="18" t="inlineStr">
        <is>
          <t>YearConsSubPha</t>
        </is>
      </c>
      <c r="J132" s="8" t="n">
        <v>2027</v>
      </c>
      <c r="K132" s="8" t="n">
        <v>2027</v>
      </c>
    </row>
    <row r="133">
      <c r="B133" s="18" t="inlineStr">
        <is>
          <t>Period to reach full consumer subsidies phaseout (if applicable)</t>
        </is>
      </c>
      <c r="C133" s="18" t="inlineStr">
        <is>
          <t>year</t>
        </is>
      </c>
      <c r="D133" s="18" t="n"/>
      <c r="E133" s="18" t="n"/>
      <c r="F133" s="18" t="n">
        <v>5</v>
      </c>
      <c r="G133" s="18" t="n">
        <v>5</v>
      </c>
      <c r="H133" s="18" t="inlineStr">
        <is>
          <t>FFPhaseOut</t>
        </is>
      </c>
      <c r="J133" s="8" t="n">
        <v>5</v>
      </c>
      <c r="K133" s="8" t="n">
        <v>5</v>
      </c>
    </row>
    <row r="134">
      <c r="B134" s="18" t="inlineStr">
        <is>
          <t>Share of consumer subsidies to phase-out</t>
        </is>
      </c>
      <c r="C134" s="18" t="inlineStr">
        <is>
          <t>%</t>
        </is>
      </c>
      <c r="D134" s="18" t="n"/>
      <c r="E134" s="18" t="n"/>
      <c r="F134" s="18" t="n">
        <v>1</v>
      </c>
      <c r="G134" s="18" t="n">
        <v>1</v>
      </c>
      <c r="H134" s="18" t="inlineStr">
        <is>
          <t>ShareOfConsSubPha</t>
        </is>
      </c>
      <c r="J134" s="8" t="n">
        <v>1</v>
      </c>
      <c r="K134" s="8" t="n">
        <v>1</v>
      </c>
    </row>
    <row r="135">
      <c r="B135" s="18" t="inlineStr">
        <is>
          <t>Apply consumer subsidies phaseout in the baseline?</t>
        </is>
      </c>
      <c r="C135" s="18" t="inlineStr">
        <is>
          <t>Yes/No</t>
        </is>
      </c>
      <c r="D135" s="18" t="n"/>
      <c r="E135" s="18" t="n"/>
      <c r="F135" s="18" t="inlineStr">
        <is>
          <t>No</t>
        </is>
      </c>
      <c r="G135" s="18" t="inlineStr">
        <is>
          <t>No</t>
        </is>
      </c>
      <c r="H135" s="18" t="inlineStr">
        <is>
          <t>ConsSubPhaBaseline</t>
        </is>
      </c>
      <c r="J135" s="8" t="inlineStr">
        <is>
          <t>No</t>
        </is>
      </c>
      <c r="K135" s="8" t="inlineStr">
        <is>
          <t>No</t>
        </is>
      </c>
    </row>
    <row r="136">
      <c r="B136" s="18" t="inlineStr">
        <is>
          <t>Period to reach full consumer subsidies phaseout (baseline)</t>
        </is>
      </c>
      <c r="C136" s="18" t="inlineStr">
        <is>
          <t>year</t>
        </is>
      </c>
      <c r="D136" s="18" t="n"/>
      <c r="E136" s="18" t="n"/>
      <c r="F136" s="18" t="n">
        <v>5</v>
      </c>
      <c r="G136" s="18" t="n">
        <v>5</v>
      </c>
      <c r="H136" s="18" t="inlineStr">
        <is>
          <t>FFSConsPhaseoutPeriodBA</t>
        </is>
      </c>
      <c r="J136" s="8" t="n">
        <v>5</v>
      </c>
      <c r="K136" s="8" t="n">
        <v>5</v>
      </c>
    </row>
    <row r="137">
      <c r="B137" s="18" t="inlineStr">
        <is>
          <t>Share of consumer subsidies to phase-out in the baseline</t>
        </is>
      </c>
      <c r="C137" s="18" t="inlineStr">
        <is>
          <t>%</t>
        </is>
      </c>
      <c r="D137" s="18" t="n"/>
      <c r="E137" s="18" t="n"/>
      <c r="F137" s="18" t="n">
        <v>0</v>
      </c>
      <c r="G137" s="18" t="n">
        <v>0</v>
      </c>
      <c r="H137" s="18" t="inlineStr">
        <is>
          <t>ShareofConsSubPhaBA</t>
        </is>
      </c>
      <c r="J137" s="8" t="n">
        <v>0</v>
      </c>
      <c r="K137" s="8" t="n">
        <v>0</v>
      </c>
    </row>
    <row r="138">
      <c r="B138" s="18" t="inlineStr">
        <is>
          <t>Include power subsidies in any phase out?</t>
        </is>
      </c>
      <c r="C138" s="18" t="inlineStr">
        <is>
          <t>Exempt/Include*</t>
        </is>
      </c>
      <c r="D138" s="18" t="n"/>
      <c r="E138" s="18" t="n"/>
      <c r="F138" s="18" t="inlineStr">
        <is>
          <t>DoNotPhaseOut*</t>
        </is>
      </c>
      <c r="G138" s="18" t="inlineStr">
        <is>
          <t>DoNotPhaseOut*</t>
        </is>
      </c>
      <c r="H138" s="18" t="inlineStr">
        <is>
          <t>PowerSubsidyExemptInclude</t>
        </is>
      </c>
      <c r="J138" s="8" t="inlineStr">
        <is>
          <t>DoNotPhaseOut*</t>
        </is>
      </c>
      <c r="K138" s="8" t="inlineStr">
        <is>
          <t>DoNotPhaseOut*</t>
        </is>
      </c>
    </row>
    <row r="139">
      <c r="B139" s="16" t="inlineStr">
        <is>
          <t>Fuel Price Reform</t>
        </is>
      </c>
    </row>
    <row r="140">
      <c r="B140" s="18" t="inlineStr">
        <is>
          <t>Starting year</t>
        </is>
      </c>
      <c r="C140" s="18" t="n"/>
      <c r="D140" s="18" t="n"/>
      <c r="E140" s="18" t="n"/>
      <c r="F140" s="18" t="n">
        <v>2027</v>
      </c>
      <c r="G140" s="18" t="n">
        <v>2027</v>
      </c>
      <c r="H140" s="18" t="n"/>
      <c r="J140" s="8" t="n">
        <v>2027</v>
      </c>
      <c r="K140" s="8" t="n">
        <v>2027</v>
      </c>
    </row>
    <row r="141">
      <c r="B141" s="18" t="inlineStr">
        <is>
          <t>Target year</t>
        </is>
      </c>
      <c r="C141" s="18" t="n"/>
      <c r="D141" s="18" t="n"/>
      <c r="E141" s="18" t="n"/>
      <c r="F141" s="18" t="n">
        <v>2035</v>
      </c>
      <c r="G141" s="18" t="n">
        <v>2035</v>
      </c>
      <c r="H141" s="18" t="n"/>
      <c r="J141" s="8" t="n">
        <v>2035</v>
      </c>
      <c r="K141" s="8" t="n">
        <v>2035</v>
      </c>
    </row>
    <row r="142">
      <c r="B142" s="18" t="inlineStr">
        <is>
          <t>Starting price increase, Coal , Power</t>
        </is>
      </c>
      <c r="C142" s="18" t="n"/>
      <c r="D142" s="18" t="n"/>
      <c r="E142" s="18" t="n"/>
      <c r="F142" s="18" t="n">
        <v>0</v>
      </c>
      <c r="G142" s="18" t="n">
        <v>0</v>
      </c>
      <c r="H142" s="18" t="n"/>
      <c r="J142" s="8" t="n">
        <v>0</v>
      </c>
      <c r="K142" s="8" t="n">
        <v>0</v>
      </c>
    </row>
    <row r="143">
      <c r="B143" s="18" t="inlineStr">
        <is>
          <t>Starting price increase, Coal , Residential</t>
        </is>
      </c>
      <c r="C143" s="18" t="n"/>
      <c r="D143" s="18" t="n"/>
      <c r="E143" s="18" t="n"/>
      <c r="F143" s="18" t="n">
        <v>0</v>
      </c>
      <c r="G143" s="18" t="n">
        <v>0</v>
      </c>
      <c r="H143" s="18" t="n"/>
      <c r="J143" s="8" t="n">
        <v>0</v>
      </c>
      <c r="K143" s="8" t="n">
        <v>0</v>
      </c>
    </row>
    <row r="144">
      <c r="B144" s="18" t="inlineStr">
        <is>
          <t>Starting price increase, Coal , Industry</t>
        </is>
      </c>
      <c r="C144" s="18" t="n"/>
      <c r="D144" s="18" t="n"/>
      <c r="E144" s="18" t="n"/>
      <c r="F144" s="18" t="n">
        <v>0</v>
      </c>
      <c r="G144" s="18" t="n">
        <v>0</v>
      </c>
      <c r="H144" s="18" t="n"/>
      <c r="J144" s="8" t="n">
        <v>0</v>
      </c>
      <c r="K144" s="8" t="n">
        <v>0</v>
      </c>
    </row>
    <row r="145">
      <c r="B145" s="18" t="inlineStr">
        <is>
          <t>Starting price increase, Natural gas , Power</t>
        </is>
      </c>
      <c r="C145" s="18" t="n"/>
      <c r="D145" s="18" t="n"/>
      <c r="E145" s="18" t="n"/>
      <c r="F145" s="18" t="n">
        <v>0</v>
      </c>
      <c r="G145" s="18" t="n">
        <v>0</v>
      </c>
      <c r="H145" s="18" t="n"/>
      <c r="J145" s="8" t="n">
        <v>0</v>
      </c>
      <c r="K145" s="8" t="n">
        <v>0</v>
      </c>
    </row>
    <row r="146">
      <c r="B146" s="18" t="inlineStr">
        <is>
          <t>Starting price increase, Natural gas , Residential</t>
        </is>
      </c>
      <c r="C146" s="18" t="n"/>
      <c r="D146" s="18" t="n"/>
      <c r="E146" s="18" t="n"/>
      <c r="F146" s="18" t="n">
        <v>0</v>
      </c>
      <c r="G146" s="18" t="n">
        <v>0</v>
      </c>
      <c r="H146" s="18" t="n"/>
      <c r="J146" s="8" t="n">
        <v>0</v>
      </c>
      <c r="K146" s="8" t="n">
        <v>0</v>
      </c>
    </row>
    <row r="147">
      <c r="B147" s="18" t="inlineStr">
        <is>
          <t>Starting price increase, Natural gas , Industry</t>
        </is>
      </c>
      <c r="C147" s="18" t="n"/>
      <c r="D147" s="18" t="n"/>
      <c r="E147" s="18" t="n"/>
      <c r="F147" s="18" t="n">
        <v>0</v>
      </c>
      <c r="G147" s="18" t="n">
        <v>0</v>
      </c>
      <c r="H147" s="18" t="n"/>
      <c r="J147" s="8" t="n">
        <v>0</v>
      </c>
      <c r="K147" s="8" t="n">
        <v>0</v>
      </c>
    </row>
    <row r="148">
      <c r="B148" s="18" t="inlineStr">
        <is>
          <t>Starting price increase, Electricity , Residential</t>
        </is>
      </c>
      <c r="C148" s="18" t="n"/>
      <c r="D148" s="18" t="n"/>
      <c r="E148" s="18" t="n"/>
      <c r="F148" s="18" t="n">
        <v>0</v>
      </c>
      <c r="G148" s="18" t="n">
        <v>0</v>
      </c>
      <c r="H148" s="18" t="n"/>
      <c r="J148" s="8" t="n">
        <v>0</v>
      </c>
      <c r="K148" s="8" t="n">
        <v>0</v>
      </c>
    </row>
    <row r="149">
      <c r="B149" s="18" t="inlineStr">
        <is>
          <t>Starting price increase, Electricity , Industry</t>
        </is>
      </c>
      <c r="C149" s="18" t="n"/>
      <c r="D149" s="18" t="n"/>
      <c r="E149" s="18" t="n"/>
      <c r="F149" s="18" t="n">
        <v>0</v>
      </c>
      <c r="G149" s="18" t="n">
        <v>0</v>
      </c>
      <c r="H149" s="18" t="n"/>
      <c r="J149" s="8" t="n">
        <v>0</v>
      </c>
      <c r="K149" s="8" t="n">
        <v>0</v>
      </c>
    </row>
    <row r="150">
      <c r="B150" s="18" t="inlineStr">
        <is>
          <t>Starting price increase, Gasoline , All</t>
        </is>
      </c>
      <c r="C150" s="18" t="n"/>
      <c r="D150" s="18" t="n"/>
      <c r="E150" s="18" t="n"/>
      <c r="F150" s="18" t="n">
        <v>0</v>
      </c>
      <c r="G150" s="18" t="n">
        <v>0</v>
      </c>
      <c r="H150" s="18" t="n"/>
      <c r="J150" s="8" t="n">
        <v>0</v>
      </c>
      <c r="K150" s="8" t="n">
        <v>0</v>
      </c>
    </row>
    <row r="151">
      <c r="B151" s="18" t="inlineStr">
        <is>
          <t>Starting price increase, Diesel  , All</t>
        </is>
      </c>
      <c r="C151" s="18" t="n"/>
      <c r="D151" s="18" t="n"/>
      <c r="E151" s="18" t="n"/>
      <c r="F151" s="18" t="n">
        <v>0</v>
      </c>
      <c r="G151" s="18" t="n">
        <v>0</v>
      </c>
      <c r="H151" s="18" t="n"/>
      <c r="J151" s="8" t="n">
        <v>0</v>
      </c>
      <c r="K151" s="8" t="n">
        <v>0</v>
      </c>
    </row>
    <row r="152">
      <c r="B152" s="18" t="inlineStr">
        <is>
          <t>Starting price increase, LPG , All</t>
        </is>
      </c>
      <c r="C152" s="18" t="n"/>
      <c r="D152" s="18" t="n"/>
      <c r="E152" s="18" t="n"/>
      <c r="F152" s="18" t="n">
        <v>0</v>
      </c>
      <c r="G152" s="18" t="n">
        <v>0</v>
      </c>
      <c r="H152" s="18" t="n"/>
      <c r="J152" s="8" t="n">
        <v>0</v>
      </c>
      <c r="K152" s="8" t="n">
        <v>0</v>
      </c>
    </row>
    <row r="153">
      <c r="B153" s="18" t="inlineStr">
        <is>
          <t>Starting price increase, Kerosene , All</t>
        </is>
      </c>
      <c r="C153" s="18" t="n"/>
      <c r="D153" s="18" t="n"/>
      <c r="E153" s="18" t="n"/>
      <c r="F153" s="18" t="n">
        <v>0</v>
      </c>
      <c r="G153" s="18" t="n">
        <v>0</v>
      </c>
      <c r="H153" s="18" t="n"/>
      <c r="J153" s="8" t="n">
        <v>0</v>
      </c>
      <c r="K153" s="8" t="n">
        <v>0</v>
      </c>
    </row>
    <row r="154">
      <c r="B154" s="18" t="inlineStr">
        <is>
          <t>Starting price increase, Other oil products , All</t>
        </is>
      </c>
      <c r="C154" s="18" t="n"/>
      <c r="D154" s="18" t="n"/>
      <c r="E154" s="18" t="n"/>
      <c r="F154" s="18" t="n">
        <v>0</v>
      </c>
      <c r="G154" s="18" t="n">
        <v>0</v>
      </c>
      <c r="H154" s="18" t="n"/>
      <c r="J154" s="8" t="n">
        <v>0</v>
      </c>
      <c r="K154" s="8" t="n">
        <v>0</v>
      </c>
    </row>
    <row r="155">
      <c r="B155" s="18" t="inlineStr">
        <is>
          <t>Starting price increase, Biomass , All</t>
        </is>
      </c>
      <c r="C155" s="18" t="n"/>
      <c r="D155" s="18" t="n"/>
      <c r="E155" s="18" t="n"/>
      <c r="F155" s="18" t="n">
        <v>0</v>
      </c>
      <c r="G155" s="18" t="n">
        <v>0</v>
      </c>
      <c r="H155" s="18" t="n"/>
      <c r="J155" s="8" t="n">
        <v>0</v>
      </c>
      <c r="K155" s="8" t="n">
        <v>0</v>
      </c>
    </row>
    <row r="156">
      <c r="B156" s="18" t="inlineStr">
        <is>
          <t>Final price increase, Coal , Power</t>
        </is>
      </c>
      <c r="C156" s="18" t="n"/>
      <c r="D156" s="18" t="n"/>
      <c r="E156" s="18" t="n"/>
      <c r="F156" s="18" t="n">
        <v>0</v>
      </c>
      <c r="G156" s="18" t="n">
        <v>0</v>
      </c>
      <c r="H156" s="18" t="n"/>
      <c r="J156" s="8" t="n">
        <v>0</v>
      </c>
      <c r="K156" s="8" t="n">
        <v>0</v>
      </c>
    </row>
    <row r="157">
      <c r="B157" s="18" t="inlineStr">
        <is>
          <t>Final price increase, Coal , Residential</t>
        </is>
      </c>
      <c r="C157" s="18" t="n"/>
      <c r="D157" s="18" t="n"/>
      <c r="E157" s="18" t="n"/>
      <c r="F157" s="18" t="n">
        <v>0</v>
      </c>
      <c r="G157" s="18" t="n">
        <v>0</v>
      </c>
      <c r="H157" s="18" t="n"/>
      <c r="J157" s="8" t="n">
        <v>0</v>
      </c>
      <c r="K157" s="8" t="n">
        <v>0</v>
      </c>
    </row>
    <row r="158">
      <c r="B158" s="18" t="inlineStr">
        <is>
          <t>Final price increase, Coal , Industry</t>
        </is>
      </c>
      <c r="C158" s="18" t="n"/>
      <c r="D158" s="18" t="n"/>
      <c r="E158" s="18" t="n"/>
      <c r="F158" s="18" t="n">
        <v>0</v>
      </c>
      <c r="G158" s="18" t="n">
        <v>0</v>
      </c>
      <c r="H158" s="18" t="n"/>
      <c r="J158" s="8" t="n">
        <v>0</v>
      </c>
      <c r="K158" s="8" t="n">
        <v>0</v>
      </c>
    </row>
    <row r="159">
      <c r="B159" s="18" t="inlineStr">
        <is>
          <t>Final price increase, Natural gas , Power</t>
        </is>
      </c>
      <c r="C159" s="18" t="n"/>
      <c r="D159" s="18" t="n"/>
      <c r="E159" s="18" t="n"/>
      <c r="F159" s="18" t="n">
        <v>0</v>
      </c>
      <c r="G159" s="18" t="n">
        <v>0</v>
      </c>
      <c r="H159" s="18" t="n"/>
      <c r="J159" s="8" t="n">
        <v>0</v>
      </c>
      <c r="K159" s="8" t="n">
        <v>0</v>
      </c>
    </row>
    <row r="160">
      <c r="B160" s="18" t="inlineStr">
        <is>
          <t>Final price increase, Natural gas , Residential</t>
        </is>
      </c>
      <c r="C160" s="18" t="n"/>
      <c r="D160" s="18" t="n"/>
      <c r="E160" s="18" t="n"/>
      <c r="F160" s="18" t="n">
        <v>0</v>
      </c>
      <c r="G160" s="18" t="n">
        <v>0</v>
      </c>
      <c r="H160" s="18" t="n"/>
      <c r="J160" s="8" t="n">
        <v>0</v>
      </c>
      <c r="K160" s="8" t="n">
        <v>0</v>
      </c>
    </row>
    <row r="161">
      <c r="B161" s="18" t="inlineStr">
        <is>
          <t>Final price increase, Natural gas , Industry</t>
        </is>
      </c>
      <c r="C161" s="18" t="n"/>
      <c r="D161" s="18" t="n"/>
      <c r="E161" s="18" t="n"/>
      <c r="F161" s="18" t="n">
        <v>0</v>
      </c>
      <c r="G161" s="18" t="n">
        <v>0</v>
      </c>
      <c r="H161" s="18" t="n"/>
      <c r="J161" s="8" t="n">
        <v>0</v>
      </c>
      <c r="K161" s="8" t="n">
        <v>0</v>
      </c>
    </row>
    <row r="162">
      <c r="B162" s="18" t="inlineStr">
        <is>
          <t>Final price increase, Electricity , Residential</t>
        </is>
      </c>
      <c r="C162" s="18" t="n"/>
      <c r="D162" s="18" t="n"/>
      <c r="E162" s="18" t="n"/>
      <c r="F162" s="18" t="n">
        <v>0</v>
      </c>
      <c r="G162" s="18" t="n">
        <v>0</v>
      </c>
      <c r="H162" s="18" t="n"/>
      <c r="J162" s="8" t="n">
        <v>0</v>
      </c>
      <c r="K162" s="8" t="n">
        <v>0</v>
      </c>
    </row>
    <row r="163">
      <c r="B163" s="18" t="inlineStr">
        <is>
          <t>Final price increase, Electricity , Industry</t>
        </is>
      </c>
      <c r="C163" s="18" t="n"/>
      <c r="D163" s="18" t="n"/>
      <c r="E163" s="18" t="n"/>
      <c r="F163" s="18" t="n">
        <v>0</v>
      </c>
      <c r="G163" s="18" t="n">
        <v>0</v>
      </c>
      <c r="H163" s="18" t="n"/>
      <c r="J163" s="8" t="n">
        <v>0</v>
      </c>
      <c r="K163" s="8" t="n">
        <v>0</v>
      </c>
    </row>
    <row r="164">
      <c r="B164" s="18" t="inlineStr">
        <is>
          <t>Final price increase, Gasoline , All</t>
        </is>
      </c>
      <c r="C164" s="18" t="n"/>
      <c r="D164" s="18" t="n"/>
      <c r="E164" s="18" t="n"/>
      <c r="F164" s="18" t="n">
        <v>0</v>
      </c>
      <c r="G164" s="18" t="n">
        <v>0</v>
      </c>
      <c r="H164" s="18" t="n"/>
      <c r="J164" s="8" t="n">
        <v>0</v>
      </c>
      <c r="K164" s="8" t="n">
        <v>0</v>
      </c>
    </row>
    <row r="165">
      <c r="B165" s="18" t="inlineStr">
        <is>
          <t>Final price increase, Diesel  , All</t>
        </is>
      </c>
      <c r="C165" s="18" t="n"/>
      <c r="D165" s="18" t="n"/>
      <c r="E165" s="18" t="n"/>
      <c r="F165" s="18" t="n">
        <v>0</v>
      </c>
      <c r="G165" s="18" t="n">
        <v>0</v>
      </c>
      <c r="H165" s="18" t="n"/>
      <c r="J165" s="8" t="n">
        <v>0</v>
      </c>
      <c r="K165" s="8" t="n">
        <v>0</v>
      </c>
    </row>
    <row r="166">
      <c r="B166" s="18" t="inlineStr">
        <is>
          <t>Final price increase, LPG , All</t>
        </is>
      </c>
      <c r="C166" s="18" t="n"/>
      <c r="D166" s="18" t="n"/>
      <c r="E166" s="18" t="n"/>
      <c r="F166" s="18" t="n">
        <v>0</v>
      </c>
      <c r="G166" s="18" t="n">
        <v>0</v>
      </c>
      <c r="H166" s="18" t="n"/>
      <c r="J166" s="8" t="n">
        <v>0</v>
      </c>
      <c r="K166" s="8" t="n">
        <v>0</v>
      </c>
    </row>
    <row r="167">
      <c r="B167" s="18" t="inlineStr">
        <is>
          <t>Final price increase, Kerosene , All</t>
        </is>
      </c>
      <c r="C167" s="18" t="n"/>
      <c r="D167" s="18" t="n"/>
      <c r="E167" s="18" t="n"/>
      <c r="F167" s="18" t="n">
        <v>0</v>
      </c>
      <c r="G167" s="18" t="n">
        <v>0</v>
      </c>
      <c r="H167" s="18" t="n"/>
      <c r="J167" s="8" t="n">
        <v>0</v>
      </c>
      <c r="K167" s="8" t="n">
        <v>0</v>
      </c>
    </row>
    <row r="168">
      <c r="B168" s="18" t="inlineStr">
        <is>
          <t>Final price increase, Other oil products , All</t>
        </is>
      </c>
      <c r="C168" s="18" t="n"/>
      <c r="D168" s="18" t="n"/>
      <c r="E168" s="18" t="n"/>
      <c r="F168" s="18" t="n">
        <v>0</v>
      </c>
      <c r="G168" s="18" t="n">
        <v>0</v>
      </c>
      <c r="H168" s="18" t="n"/>
      <c r="J168" s="8" t="n">
        <v>0</v>
      </c>
      <c r="K168" s="8" t="n">
        <v>0</v>
      </c>
    </row>
    <row r="169">
      <c r="B169" s="18" t="inlineStr">
        <is>
          <t>Final price increase, Biomass , All</t>
        </is>
      </c>
      <c r="C169" s="18" t="n"/>
      <c r="D169" s="18" t="n"/>
      <c r="E169" s="18" t="n"/>
      <c r="F169" s="18" t="n">
        <v>0</v>
      </c>
      <c r="G169" s="18" t="n">
        <v>0</v>
      </c>
      <c r="H169" s="18" t="n"/>
      <c r="J169" s="8" t="n">
        <v>0</v>
      </c>
      <c r="K169" s="8" t="n">
        <v>0</v>
      </c>
    </row>
    <row r="170">
      <c r="B170" s="18" t="inlineStr">
        <is>
          <t>Price increase units, Coal , Power</t>
        </is>
      </c>
      <c r="C170" s="18" t="n"/>
      <c r="D170" s="18" t="n"/>
      <c r="E170" s="18" t="n"/>
      <c r="F170" s="18" t="inlineStr">
        <is>
          <t>$/GJ</t>
        </is>
      </c>
      <c r="G170" s="18" t="inlineStr">
        <is>
          <t>$/GJ</t>
        </is>
      </c>
      <c r="H170" s="18" t="n"/>
      <c r="J170" s="8" t="inlineStr">
        <is>
          <t>$/GJ</t>
        </is>
      </c>
      <c r="K170" s="8" t="inlineStr">
        <is>
          <t>$/GJ</t>
        </is>
      </c>
    </row>
    <row r="171">
      <c r="B171" s="18" t="inlineStr">
        <is>
          <t>Price increase units, Coal , Residential</t>
        </is>
      </c>
      <c r="C171" s="18" t="n"/>
      <c r="D171" s="18" t="n"/>
      <c r="E171" s="18" t="n"/>
      <c r="F171" s="18" t="inlineStr">
        <is>
          <t>$/GJ</t>
        </is>
      </c>
      <c r="G171" s="18" t="inlineStr">
        <is>
          <t>$/GJ</t>
        </is>
      </c>
      <c r="H171" s="18" t="n"/>
      <c r="J171" s="8" t="inlineStr">
        <is>
          <t>$/GJ</t>
        </is>
      </c>
      <c r="K171" s="8" t="inlineStr">
        <is>
          <t>$/GJ</t>
        </is>
      </c>
    </row>
    <row r="172">
      <c r="B172" s="18" t="inlineStr">
        <is>
          <t>Price increase units, Coal , Industry</t>
        </is>
      </c>
      <c r="C172" s="18" t="n"/>
      <c r="D172" s="18" t="n"/>
      <c r="E172" s="18" t="n"/>
      <c r="F172" s="18" t="inlineStr">
        <is>
          <t>$/GJ</t>
        </is>
      </c>
      <c r="G172" s="18" t="inlineStr">
        <is>
          <t>$/GJ</t>
        </is>
      </c>
      <c r="H172" s="18" t="n"/>
      <c r="J172" s="8" t="inlineStr">
        <is>
          <t>$/GJ</t>
        </is>
      </c>
      <c r="K172" s="8" t="inlineStr">
        <is>
          <t>$/GJ</t>
        </is>
      </c>
    </row>
    <row r="173">
      <c r="B173" s="18" t="inlineStr">
        <is>
          <t>Price increase units, Natural gas , Power</t>
        </is>
      </c>
      <c r="C173" s="18" t="n"/>
      <c r="D173" s="18" t="n"/>
      <c r="E173" s="18" t="n"/>
      <c r="F173" s="18" t="inlineStr">
        <is>
          <t>$/GJ</t>
        </is>
      </c>
      <c r="G173" s="18" t="inlineStr">
        <is>
          <t>$/GJ</t>
        </is>
      </c>
      <c r="H173" s="18" t="n"/>
      <c r="J173" s="8" t="inlineStr">
        <is>
          <t>$/GJ</t>
        </is>
      </c>
      <c r="K173" s="8" t="inlineStr">
        <is>
          <t>$/GJ</t>
        </is>
      </c>
    </row>
    <row r="174">
      <c r="B174" s="18" t="inlineStr">
        <is>
          <t>Price increase units, Natural gas , Residential</t>
        </is>
      </c>
      <c r="C174" s="18" t="n"/>
      <c r="D174" s="18" t="n"/>
      <c r="E174" s="18" t="n"/>
      <c r="F174" s="18" t="inlineStr">
        <is>
          <t>$/GJ</t>
        </is>
      </c>
      <c r="G174" s="18" t="inlineStr">
        <is>
          <t>$/GJ</t>
        </is>
      </c>
      <c r="H174" s="18" t="n"/>
      <c r="J174" s="8" t="inlineStr">
        <is>
          <t>$/GJ</t>
        </is>
      </c>
      <c r="K174" s="8" t="inlineStr">
        <is>
          <t>$/GJ</t>
        </is>
      </c>
    </row>
    <row r="175">
      <c r="B175" s="18" t="inlineStr">
        <is>
          <t>Price increase units, Natural gas , Industry</t>
        </is>
      </c>
      <c r="C175" s="18" t="n"/>
      <c r="D175" s="18" t="n"/>
      <c r="E175" s="18" t="n"/>
      <c r="F175" s="18" t="inlineStr">
        <is>
          <t>$/GJ</t>
        </is>
      </c>
      <c r="G175" s="18" t="inlineStr">
        <is>
          <t>$/GJ</t>
        </is>
      </c>
      <c r="H175" s="18" t="n"/>
      <c r="J175" s="8" t="inlineStr">
        <is>
          <t>$/GJ</t>
        </is>
      </c>
      <c r="K175" s="8" t="inlineStr">
        <is>
          <t>$/GJ</t>
        </is>
      </c>
    </row>
    <row r="176">
      <c r="B176" s="18" t="inlineStr">
        <is>
          <t>Price increase units, Electricity , Residential</t>
        </is>
      </c>
      <c r="C176" s="18" t="n"/>
      <c r="D176" s="18" t="n"/>
      <c r="E176" s="18" t="n"/>
      <c r="F176" s="18" t="inlineStr">
        <is>
          <t>$/kwh</t>
        </is>
      </c>
      <c r="G176" s="18" t="inlineStr">
        <is>
          <t>$/kwh</t>
        </is>
      </c>
      <c r="H176" s="18" t="n"/>
      <c r="J176" s="8" t="inlineStr">
        <is>
          <t>$/kwh</t>
        </is>
      </c>
      <c r="K176" s="8" t="inlineStr">
        <is>
          <t>$/kwh</t>
        </is>
      </c>
    </row>
    <row r="177">
      <c r="B177" s="18" t="inlineStr">
        <is>
          <t>Price increase units, Electricity , Industry</t>
        </is>
      </c>
      <c r="C177" s="18" t="n"/>
      <c r="D177" s="18" t="n"/>
      <c r="E177" s="18" t="n"/>
      <c r="F177" s="18" t="inlineStr">
        <is>
          <t>$/kwh</t>
        </is>
      </c>
      <c r="G177" s="18" t="inlineStr">
        <is>
          <t>$/kwh</t>
        </is>
      </c>
      <c r="H177" s="18" t="n"/>
      <c r="J177" s="8" t="inlineStr">
        <is>
          <t>$/kwh</t>
        </is>
      </c>
      <c r="K177" s="8" t="inlineStr">
        <is>
          <t>$/kwh</t>
        </is>
      </c>
    </row>
    <row r="178">
      <c r="B178" s="18" t="inlineStr">
        <is>
          <t>Price increase units, Gasoline , All</t>
        </is>
      </c>
      <c r="C178" s="18" t="n"/>
      <c r="D178" s="18" t="n"/>
      <c r="E178" s="18" t="n"/>
      <c r="F178" s="18" t="inlineStr">
        <is>
          <t>$/liter</t>
        </is>
      </c>
      <c r="G178" s="18" t="inlineStr">
        <is>
          <t>$/liter</t>
        </is>
      </c>
      <c r="H178" s="18" t="n"/>
      <c r="J178" s="8" t="inlineStr">
        <is>
          <t>$/liter</t>
        </is>
      </c>
      <c r="K178" s="8" t="inlineStr">
        <is>
          <t>$/liter</t>
        </is>
      </c>
    </row>
    <row r="179">
      <c r="B179" s="18" t="inlineStr">
        <is>
          <t>Price increase units, Diesel  , All</t>
        </is>
      </c>
      <c r="C179" s="18" t="n"/>
      <c r="D179" s="18" t="n"/>
      <c r="E179" s="18" t="n"/>
      <c r="F179" s="18" t="inlineStr">
        <is>
          <t>$/liter</t>
        </is>
      </c>
      <c r="G179" s="18" t="inlineStr">
        <is>
          <t>$/liter</t>
        </is>
      </c>
      <c r="H179" s="18" t="n"/>
      <c r="J179" s="8" t="inlineStr">
        <is>
          <t>$/liter</t>
        </is>
      </c>
      <c r="K179" s="8" t="inlineStr">
        <is>
          <t>$/liter</t>
        </is>
      </c>
    </row>
    <row r="180">
      <c r="B180" s="18" t="inlineStr">
        <is>
          <t>Price increase units, LPG , All</t>
        </is>
      </c>
      <c r="C180" s="18" t="n"/>
      <c r="D180" s="18" t="n"/>
      <c r="E180" s="18" t="n"/>
      <c r="F180" s="18" t="inlineStr">
        <is>
          <t>$/liter</t>
        </is>
      </c>
      <c r="G180" s="18" t="inlineStr">
        <is>
          <t>$/liter</t>
        </is>
      </c>
      <c r="H180" s="18" t="n"/>
      <c r="J180" s="8" t="inlineStr">
        <is>
          <t>$/liter</t>
        </is>
      </c>
      <c r="K180" s="8" t="inlineStr">
        <is>
          <t>$/liter</t>
        </is>
      </c>
    </row>
    <row r="181">
      <c r="B181" s="18" t="inlineStr">
        <is>
          <t>Price increase units, Kerosene , All</t>
        </is>
      </c>
      <c r="C181" s="18" t="n"/>
      <c r="D181" s="18" t="n"/>
      <c r="E181" s="18" t="n"/>
      <c r="F181" s="18" t="inlineStr">
        <is>
          <t>$/liter</t>
        </is>
      </c>
      <c r="G181" s="18" t="inlineStr">
        <is>
          <t>$/liter</t>
        </is>
      </c>
      <c r="H181" s="18" t="n"/>
      <c r="J181" s="8" t="inlineStr">
        <is>
          <t>$/liter</t>
        </is>
      </c>
      <c r="K181" s="8" t="inlineStr">
        <is>
          <t>$/liter</t>
        </is>
      </c>
    </row>
    <row r="182">
      <c r="B182" s="18" t="inlineStr">
        <is>
          <t>Price increase units, Other oil products , All</t>
        </is>
      </c>
      <c r="C182" s="18" t="n"/>
      <c r="D182" s="18" t="n"/>
      <c r="E182" s="18" t="n"/>
      <c r="F182" s="18" t="inlineStr">
        <is>
          <t>$/bbn</t>
        </is>
      </c>
      <c r="G182" s="18" t="inlineStr">
        <is>
          <t>$/liter</t>
        </is>
      </c>
      <c r="H182" s="18" t="n"/>
      <c r="J182" s="8" t="inlineStr">
        <is>
          <t>$/bbn</t>
        </is>
      </c>
      <c r="K182" s="8" t="inlineStr">
        <is>
          <t>$/bbn</t>
        </is>
      </c>
    </row>
    <row r="183">
      <c r="B183" s="18" t="inlineStr">
        <is>
          <t>Price increase units, Biomass , All</t>
        </is>
      </c>
      <c r="C183" s="18" t="n"/>
      <c r="D183" s="18" t="n"/>
      <c r="E183" s="18" t="n"/>
      <c r="F183" s="18" t="inlineStr">
        <is>
          <t>$/GJ</t>
        </is>
      </c>
      <c r="G183" s="18" t="inlineStr">
        <is>
          <t>$/liter</t>
        </is>
      </c>
      <c r="H183" s="18" t="n"/>
      <c r="J183" s="8" t="inlineStr">
        <is>
          <t>$/GJ</t>
        </is>
      </c>
      <c r="K183" s="8" t="inlineStr">
        <is>
          <t>$/GJ</t>
        </is>
      </c>
    </row>
    <row r="184">
      <c r="B184" s="16" t="inlineStr">
        <is>
          <t>Methane tax</t>
        </is>
      </c>
    </row>
    <row r="185">
      <c r="B185" s="18" t="inlineStr">
        <is>
          <t>Apply carbon tax to methane</t>
        </is>
      </c>
      <c r="C185" s="18" t="inlineStr">
        <is>
          <t>switch</t>
        </is>
      </c>
      <c r="D185" s="18" t="n"/>
      <c r="E185" s="18" t="n"/>
      <c r="F185" s="18" t="inlineStr">
        <is>
          <t>No</t>
        </is>
      </c>
      <c r="G185" s="18" t="inlineStr">
        <is>
          <t>No</t>
        </is>
      </c>
      <c r="H185" s="18" t="inlineStr">
        <is>
          <t>CTforMethane</t>
        </is>
      </c>
      <c r="J185" s="8" t="inlineStr">
        <is>
          <t>No</t>
        </is>
      </c>
      <c r="K185" s="8" t="inlineStr">
        <is>
          <t>No</t>
        </is>
      </c>
    </row>
    <row r="186">
      <c r="B186" s="18" t="inlineStr">
        <is>
          <t>Year of methane fee introduction</t>
        </is>
      </c>
      <c r="C186" s="18" t="inlineStr">
        <is>
          <t>year</t>
        </is>
      </c>
      <c r="D186" s="18" t="n"/>
      <c r="E186" s="18" t="n"/>
      <c r="F186" s="18" t="n">
        <v>2027</v>
      </c>
      <c r="G186" s="18" t="n">
        <v>2027</v>
      </c>
      <c r="H186" s="18" t="inlineStr">
        <is>
          <t>MPIntro</t>
        </is>
      </c>
      <c r="J186" s="8" t="n">
        <v>2027</v>
      </c>
      <c r="K186" s="8" t="n">
        <v>2027</v>
      </c>
    </row>
    <row r="187">
      <c r="B187" s="18" t="inlineStr">
        <is>
          <t>Starting methane fee (real USD per ton CO2eq)</t>
        </is>
      </c>
      <c r="C187" s="18" t="inlineStr">
        <is>
          <t>USD per ton of CO2 eq</t>
        </is>
      </c>
      <c r="D187" s="18" t="n"/>
      <c r="E187" s="18" t="n"/>
      <c r="F187" s="18" t="n">
        <v>0</v>
      </c>
      <c r="G187" s="18" t="n">
        <v>0</v>
      </c>
      <c r="H187" s="18" t="inlineStr">
        <is>
          <t>MPLevelStart</t>
        </is>
      </c>
      <c r="J187" s="8" t="n">
        <v>0</v>
      </c>
      <c r="K187" s="8" t="n">
        <v>0</v>
      </c>
    </row>
    <row r="188">
      <c r="B188" s="18" t="inlineStr">
        <is>
          <t>Target level of methane fee</t>
        </is>
      </c>
      <c r="C188" s="18" t="inlineStr">
        <is>
          <t>USD per ton of CO2 eq</t>
        </is>
      </c>
      <c r="D188" s="18" t="n"/>
      <c r="E188" s="18" t="n"/>
      <c r="F188" s="18" t="n">
        <v>0</v>
      </c>
      <c r="G188" s="18" t="n">
        <v>0</v>
      </c>
      <c r="H188" s="18" t="inlineStr">
        <is>
          <t>MPLevelTarget</t>
        </is>
      </c>
      <c r="J188" s="8" t="n">
        <v>0</v>
      </c>
      <c r="K188" s="8" t="n">
        <v>0</v>
      </c>
    </row>
    <row r="189">
      <c r="B189" s="18" t="inlineStr">
        <is>
          <t>Year to reach target methane fee level</t>
        </is>
      </c>
      <c r="C189" s="18" t="inlineStr">
        <is>
          <t>year</t>
        </is>
      </c>
      <c r="D189" s="18" t="n"/>
      <c r="E189" s="18" t="n"/>
      <c r="F189" s="18" t="n">
        <v>2030</v>
      </c>
      <c r="G189" s="18" t="n">
        <v>2030</v>
      </c>
      <c r="H189" s="18" t="inlineStr">
        <is>
          <t>MPOutro</t>
        </is>
      </c>
      <c r="J189" s="8" t="n">
        <v>2030</v>
      </c>
      <c r="K189" s="8" t="n">
        <v>2030</v>
      </c>
    </row>
    <row r="190">
      <c r="B190" s="16" t="inlineStr">
        <is>
          <t>Price liberalization</t>
        </is>
      </c>
    </row>
    <row r="191">
      <c r="B191" s="18" t="inlineStr">
        <is>
          <t>Apply price controls phaseout?</t>
        </is>
      </c>
      <c r="C191" s="18" t="inlineStr">
        <is>
          <t>switch</t>
        </is>
      </c>
      <c r="D191" s="18" t="n"/>
      <c r="E191" s="18" t="n"/>
      <c r="F191" s="18" t="b">
        <v>0</v>
      </c>
      <c r="G191" s="18" t="b">
        <v>0</v>
      </c>
      <c r="H191" s="18" t="inlineStr">
        <is>
          <t>PrcContPha</t>
        </is>
      </c>
      <c r="J191" s="8" t="b">
        <v>0</v>
      </c>
      <c r="K191" s="8" t="b">
        <v>0</v>
      </c>
    </row>
    <row r="192">
      <c r="B192" s="18" t="inlineStr">
        <is>
          <t>Year to start price controls phaseout (if applicable)</t>
        </is>
      </c>
      <c r="C192" s="18" t="inlineStr">
        <is>
          <t>year</t>
        </is>
      </c>
      <c r="D192" s="18" t="n"/>
      <c r="E192" s="18" t="n"/>
      <c r="F192" s="18" t="n">
        <v>2027</v>
      </c>
      <c r="G192" s="18" t="n">
        <v>2027</v>
      </c>
      <c r="H192" s="18" t="inlineStr">
        <is>
          <t>YearPrcContPha</t>
        </is>
      </c>
      <c r="J192" s="8" t="n">
        <v>2027</v>
      </c>
      <c r="K192" s="8" t="n">
        <v>2027</v>
      </c>
    </row>
    <row r="193">
      <c r="B193" s="18" t="inlineStr">
        <is>
          <t>Period to reach full price controls phaseout (if applicable)</t>
        </is>
      </c>
      <c r="C193" s="18" t="inlineStr">
        <is>
          <t>year</t>
        </is>
      </c>
      <c r="D193" s="18" t="n"/>
      <c r="E193" s="18" t="n"/>
      <c r="F193" s="18" t="n">
        <v>5</v>
      </c>
      <c r="G193" s="18" t="n">
        <v>5</v>
      </c>
      <c r="H193" s="18" t="inlineStr">
        <is>
          <t>PrcControlPhaseout</t>
        </is>
      </c>
      <c r="J193" s="8" t="n">
        <v>5</v>
      </c>
      <c r="K193" s="8" t="n">
        <v>5</v>
      </c>
    </row>
    <row r="194">
      <c r="B194" s="18" t="inlineStr">
        <is>
          <t>Government energy price controls</t>
        </is>
      </c>
      <c r="C194" s="18" t="inlineStr">
        <is>
          <t>switch</t>
        </is>
      </c>
      <c r="D194" s="18" t="n"/>
      <c r="E194" s="18" t="n"/>
      <c r="F194" s="18" t="inlineStr">
        <is>
          <t>Bucketed*</t>
        </is>
      </c>
      <c r="G194" s="18" t="inlineStr">
        <is>
          <t>Bucketed*</t>
        </is>
      </c>
      <c r="H194" s="18" t="inlineStr">
        <is>
          <t>GovPriceControls</t>
        </is>
      </c>
      <c r="J194" s="8" t="inlineStr">
        <is>
          <t>Bucketed*</t>
        </is>
      </c>
      <c r="K194" s="8" t="inlineStr">
        <is>
          <t>Bucketed*</t>
        </is>
      </c>
    </row>
    <row r="195">
      <c r="B195" s="18" t="inlineStr">
        <is>
          <t>Apply price controls phaseout in the baseline scenario?</t>
        </is>
      </c>
      <c r="C195" s="18" t="inlineStr">
        <is>
          <t>switch</t>
        </is>
      </c>
      <c r="D195" s="18" t="n"/>
      <c r="E195" s="18" t="n"/>
      <c r="F195" s="18" t="inlineStr">
        <is>
          <t>No</t>
        </is>
      </c>
      <c r="G195" s="18" t="inlineStr">
        <is>
          <t>No</t>
        </is>
      </c>
      <c r="H195" s="18" t="inlineStr">
        <is>
          <t>PrcContPhaBaseline</t>
        </is>
      </c>
      <c r="J195" s="8" t="inlineStr">
        <is>
          <t>No</t>
        </is>
      </c>
      <c r="K195" s="8" t="inlineStr">
        <is>
          <t>No</t>
        </is>
      </c>
    </row>
    <row r="196">
      <c r="B196" s="16" t="inlineStr">
        <is>
          <t>Revenues use</t>
        </is>
      </c>
    </row>
    <row r="197">
      <c r="B197" s="18" t="inlineStr">
        <is>
          <t>Labor tax reductions</t>
        </is>
      </c>
      <c r="C197" s="18" t="inlineStr">
        <is>
          <t>% of revenues</t>
        </is>
      </c>
      <c r="D197" s="18" t="n"/>
      <c r="E197" s="18" t="n"/>
      <c r="F197" s="18" t="n">
        <v>30</v>
      </c>
      <c r="G197" s="18" t="n">
        <v>30</v>
      </c>
      <c r="H197" s="18" t="inlineStr">
        <is>
          <t>EXPLabortax</t>
        </is>
      </c>
      <c r="J197" s="8" t="n">
        <v>30</v>
      </c>
      <c r="K197" s="8" t="n">
        <v>30</v>
      </c>
    </row>
    <row r="198">
      <c r="B198" s="18" t="inlineStr">
        <is>
          <t>Corporate taxes</t>
        </is>
      </c>
      <c r="C198" s="18" t="inlineStr">
        <is>
          <t>% of revenues</t>
        </is>
      </c>
      <c r="D198" s="18" t="n"/>
      <c r="E198" s="18" t="n"/>
      <c r="F198" s="18" t="n">
        <v>0</v>
      </c>
      <c r="G198" s="18" t="n">
        <v>0</v>
      </c>
      <c r="H198" s="18" t="inlineStr">
        <is>
          <t>EXPCIT</t>
        </is>
      </c>
      <c r="J198" s="8" t="n">
        <v>0</v>
      </c>
      <c r="K198" s="8" t="n">
        <v>0</v>
      </c>
    </row>
    <row r="199">
      <c r="B199" s="18" t="inlineStr">
        <is>
          <t>Public investment</t>
        </is>
      </c>
      <c r="C199" s="18" t="inlineStr">
        <is>
          <t>% of revenues</t>
        </is>
      </c>
      <c r="D199" s="18" t="n"/>
      <c r="E199" s="18" t="n"/>
      <c r="F199" s="18" t="n">
        <v>50</v>
      </c>
      <c r="G199" s="18" t="n">
        <v>50</v>
      </c>
      <c r="H199" s="18" t="inlineStr">
        <is>
          <t>EXPCapex</t>
        </is>
      </c>
      <c r="J199" s="8" t="n">
        <v>50</v>
      </c>
      <c r="K199" s="8" t="n">
        <v>50</v>
      </c>
    </row>
    <row r="200">
      <c r="B200" s="18" t="inlineStr">
        <is>
          <t>Current spending</t>
        </is>
      </c>
      <c r="C200" s="18" t="inlineStr">
        <is>
          <t>% of revenues</t>
        </is>
      </c>
      <c r="D200" s="18" t="n"/>
      <c r="E200" s="18" t="n"/>
      <c r="F200" s="18" t="n">
        <v>0</v>
      </c>
      <c r="G200" s="18" t="n">
        <v>0</v>
      </c>
      <c r="H200" s="18" t="inlineStr">
        <is>
          <t>EXPGoodsandserv</t>
        </is>
      </c>
      <c r="J200" s="8" t="n">
        <v>0</v>
      </c>
      <c r="K200" s="8" t="n">
        <v>0</v>
      </c>
    </row>
    <row r="201">
      <c r="B201" s="18" t="inlineStr">
        <is>
          <t>Targeted transfers</t>
        </is>
      </c>
      <c r="C201" s="18" t="inlineStr">
        <is>
          <t>% of revenues</t>
        </is>
      </c>
      <c r="D201" s="18" t="n"/>
      <c r="E201" s="18" t="n"/>
      <c r="F201" s="18" t="n">
        <v>20</v>
      </c>
      <c r="G201" s="18" t="n">
        <v>20</v>
      </c>
      <c r="H201" s="18" t="inlineStr">
        <is>
          <t>EXPTransfers</t>
        </is>
      </c>
      <c r="J201" s="8" t="n">
        <v>20</v>
      </c>
      <c r="K201" s="8" t="n">
        <v>20</v>
      </c>
    </row>
    <row r="202">
      <c r="B202" s="16" t="inlineStr">
        <is>
          <t>of which:</t>
        </is>
      </c>
    </row>
    <row r="203">
      <c r="B203" s="18" t="inlineStr">
        <is>
          <t>targeted percentile</t>
        </is>
      </c>
      <c r="C203" s="18" t="inlineStr">
        <is>
          <t>% bottom targetting (from bottom of distribution)</t>
        </is>
      </c>
      <c r="D203" s="18" t="n"/>
      <c r="E203" s="18" t="n"/>
      <c r="F203" s="18" t="n">
        <v>40</v>
      </c>
      <c r="G203" s="18" t="n">
        <v>40</v>
      </c>
      <c r="H203" s="18" t="inlineStr">
        <is>
          <t>TargettedPercentile</t>
        </is>
      </c>
      <c r="J203" s="8" t="n">
        <v>40</v>
      </c>
      <c r="K203" s="8" t="n">
        <v>40</v>
      </c>
    </row>
    <row r="204">
      <c r="B204" s="18" t="inlineStr">
        <is>
          <t>coverage rate</t>
        </is>
      </c>
      <c r="C204" s="18" t="inlineStr">
        <is>
          <t>% of targeted percentile that receive transfers</t>
        </is>
      </c>
      <c r="D204" s="18" t="n"/>
      <c r="E204" s="18" t="n"/>
      <c r="F204" s="18" t="n">
        <v>100</v>
      </c>
      <c r="G204" s="18" t="n">
        <v>100</v>
      </c>
      <c r="H204" s="18" t="inlineStr">
        <is>
          <t>CoverageRate</t>
        </is>
      </c>
      <c r="J204" s="8" t="n">
        <v>100</v>
      </c>
      <c r="K204" s="8" t="n">
        <v>100</v>
      </c>
    </row>
    <row r="205">
      <c r="B205" s="18" t="inlineStr">
        <is>
          <t>leakage rate</t>
        </is>
      </c>
      <c r="C205" s="18" t="inlineStr">
        <is>
          <t>% of untargeted percentile that receive transfers</t>
        </is>
      </c>
      <c r="D205" s="18" t="n"/>
      <c r="E205" s="18" t="n"/>
      <c r="F205" s="18" t="n">
        <v>0</v>
      </c>
      <c r="G205" s="18" t="n">
        <v>0</v>
      </c>
      <c r="H205" s="18" t="inlineStr">
        <is>
          <t>LeakageRate</t>
        </is>
      </c>
      <c r="J205" s="8" t="n">
        <v>0</v>
      </c>
      <c r="K205" s="8" t="n">
        <v>0</v>
      </c>
    </row>
    <row r="206">
      <c r="B206" s="16" t="inlineStr">
        <is>
          <t>Policy options</t>
        </is>
      </c>
    </row>
    <row r="207">
      <c r="A207" t="inlineStr">
        <is>
          <t>X</t>
        </is>
      </c>
      <c r="B207" s="18" t="inlineStr">
        <is>
          <t>Additional mitigation policies in non-energy sectors?</t>
        </is>
      </c>
      <c r="C207" s="18" t="inlineStr">
        <is>
          <t>switch</t>
        </is>
      </c>
      <c r="D207" s="18" t="n"/>
      <c r="E207" s="18" t="n"/>
      <c r="F207" s="18" t="inlineStr">
        <is>
          <t>No*</t>
        </is>
      </c>
      <c r="G207" s="18" t="inlineStr">
        <is>
          <t>Yes*</t>
        </is>
      </c>
      <c r="H207" s="18" t="inlineStr">
        <is>
          <t>AdditionMitigationPoliciesNonEnergy</t>
        </is>
      </c>
      <c r="J207" s="8" t="inlineStr">
        <is>
          <t>No*</t>
        </is>
      </c>
      <c r="K207" s="8" t="inlineStr">
        <is>
          <t>No*</t>
        </is>
      </c>
    </row>
    <row r="208">
      <c r="B208" s="18" t="inlineStr">
        <is>
          <t>Apply existing ETS (if exists)?</t>
        </is>
      </c>
      <c r="C208" s="18" t="inlineStr">
        <is>
          <t>switch</t>
        </is>
      </c>
      <c r="D208" s="18" t="n"/>
      <c r="E208" s="18" t="n"/>
      <c r="F208" s="18" t="inlineStr">
        <is>
          <t>Yes*</t>
        </is>
      </c>
      <c r="G208" s="18" t="inlineStr">
        <is>
          <t>Yes*</t>
        </is>
      </c>
      <c r="H208" s="18" t="inlineStr">
        <is>
          <t>ExistingETSApply</t>
        </is>
      </c>
      <c r="J208" s="8" t="inlineStr">
        <is>
          <t>Yes*</t>
        </is>
      </c>
      <c r="K208" s="8" t="inlineStr">
        <is>
          <t>Yes*</t>
        </is>
      </c>
    </row>
    <row r="209">
      <c r="B209" s="18" t="inlineStr">
        <is>
          <t>Existing ETS permit price growth per annum (real terms)</t>
        </is>
      </c>
      <c r="C209" s="18" t="inlineStr">
        <is>
          <t>%, real</t>
        </is>
      </c>
      <c r="D209" s="18" t="n"/>
      <c r="E209" s="18" t="n"/>
      <c r="F209" s="18" t="n">
        <v>0</v>
      </c>
      <c r="G209" s="18" t="n">
        <v>0</v>
      </c>
      <c r="H209" s="18" t="inlineStr">
        <is>
          <t>ExistingETSGrowth</t>
        </is>
      </c>
      <c r="J209" s="8" t="n">
        <v>0</v>
      </c>
      <c r="K209" s="8" t="n">
        <v>0</v>
      </c>
    </row>
    <row r="210">
      <c r="B210" s="18" t="inlineStr">
        <is>
          <t>New carbon tax complementary to existing ETS coverage</t>
        </is>
      </c>
      <c r="C210" s="18" t="inlineStr">
        <is>
          <t>switch</t>
        </is>
      </c>
      <c r="D210" s="18" t="n"/>
      <c r="E210" s="18" t="n"/>
      <c r="F210" s="18" t="inlineStr">
        <is>
          <t>No*</t>
        </is>
      </c>
      <c r="G210" s="18" t="inlineStr">
        <is>
          <t>No*</t>
        </is>
      </c>
      <c r="H210" s="18" t="inlineStr">
        <is>
          <t>CTaxComplimentaryToETS</t>
        </is>
      </c>
      <c r="J210" s="8" t="inlineStr">
        <is>
          <t>No*</t>
        </is>
      </c>
      <c r="K210" s="8" t="inlineStr">
        <is>
          <t>No*</t>
        </is>
      </c>
    </row>
    <row r="211">
      <c r="B211" s="18" t="inlineStr">
        <is>
          <t>ETS behavioral responses and revenues adjustment</t>
        </is>
      </c>
      <c r="C211" s="18" t="inlineStr">
        <is>
          <t>%</t>
        </is>
      </c>
      <c r="D211" s="18" t="n"/>
      <c r="E211" s="18" t="n"/>
      <c r="F211" s="18" t="n">
        <v>0.9</v>
      </c>
      <c r="G211" s="18" t="n">
        <v>0.9</v>
      </c>
      <c r="H211" s="18" t="inlineStr">
        <is>
          <t>ETSBehavioralAdjustment</t>
        </is>
      </c>
      <c r="J211" s="8" t="n">
        <v>0.9</v>
      </c>
      <c r="K211" s="8" t="n">
        <v>0.9</v>
      </c>
    </row>
    <row r="212">
      <c r="B212" s="18" t="inlineStr">
        <is>
          <t>Years to phase in Pigouvian tax?</t>
        </is>
      </c>
      <c r="C212" s="18" t="inlineStr">
        <is>
          <t>year</t>
        </is>
      </c>
      <c r="D212" s="18" t="n"/>
      <c r="E212" s="18" t="n"/>
      <c r="F212" s="18" t="n">
        <v>5</v>
      </c>
      <c r="G212" s="18" t="n">
        <v>5</v>
      </c>
      <c r="H212" s="18" t="inlineStr">
        <is>
          <t>AddEfficientTaxesPhaseInYears</t>
        </is>
      </c>
      <c r="J212" s="8" t="n">
        <v>5</v>
      </c>
      <c r="K212" s="8" t="n">
        <v>5</v>
      </c>
    </row>
    <row r="213">
      <c r="B213" s="18" t="inlineStr">
        <is>
          <t>Apply existing carbon tax (if exists)?</t>
        </is>
      </c>
      <c r="C213" s="18" t="inlineStr">
        <is>
          <t>switch</t>
        </is>
      </c>
      <c r="D213" s="18" t="n"/>
      <c r="E213" s="18" t="n"/>
      <c r="F213" s="18" t="inlineStr">
        <is>
          <t>Yes*</t>
        </is>
      </c>
      <c r="G213" s="18" t="inlineStr">
        <is>
          <t>Yes*</t>
        </is>
      </c>
      <c r="H213" s="18" t="inlineStr">
        <is>
          <t>ExistingCTApply</t>
        </is>
      </c>
      <c r="J213" s="8" t="inlineStr">
        <is>
          <t>Yes*</t>
        </is>
      </c>
      <c r="K213" s="8" t="inlineStr">
        <is>
          <t>Yes*</t>
        </is>
      </c>
    </row>
    <row r="214">
      <c r="B214" s="18" t="inlineStr">
        <is>
          <t>Assumed existing carbon tax growth per annum (real terms)</t>
        </is>
      </c>
      <c r="C214" s="18" t="inlineStr">
        <is>
          <t>%, real</t>
        </is>
      </c>
      <c r="D214" s="18" t="n"/>
      <c r="E214" s="18" t="n"/>
      <c r="F214" s="18" t="n">
        <v>0</v>
      </c>
      <c r="G214" s="18" t="n">
        <v>0</v>
      </c>
      <c r="H214" s="18" t="inlineStr">
        <is>
          <t>ExistingCTGrowth</t>
        </is>
      </c>
      <c r="J214" s="8" t="n">
        <v>0</v>
      </c>
      <c r="K214" s="8" t="n">
        <v>0</v>
      </c>
    </row>
    <row r="215">
      <c r="B215" s="18" t="inlineStr">
        <is>
          <t>Add additional excise tax (see 'Manual inputs' tab)?</t>
        </is>
      </c>
      <c r="C215" s="18" t="inlineStr">
        <is>
          <t>switch</t>
        </is>
      </c>
      <c r="D215" s="18" t="n"/>
      <c r="E215" s="18" t="n"/>
      <c r="F215" s="18" t="inlineStr">
        <is>
          <t>No*</t>
        </is>
      </c>
      <c r="G215" s="18" t="inlineStr">
        <is>
          <t>No*</t>
        </is>
      </c>
      <c r="H215" s="18" t="inlineStr">
        <is>
          <t>AdditionalExcise</t>
        </is>
      </c>
      <c r="J215" s="8" t="inlineStr">
        <is>
          <t>No*</t>
        </is>
      </c>
      <c r="K215" s="8" t="inlineStr">
        <is>
          <t>No*</t>
        </is>
      </c>
    </row>
    <row r="216">
      <c r="B216" s="18" t="inlineStr">
        <is>
          <t>Include climate externality in Pigouvian tax?</t>
        </is>
      </c>
      <c r="C216" s="18" t="inlineStr">
        <is>
          <t>switch</t>
        </is>
      </c>
      <c r="D216" s="18" t="n"/>
      <c r="E216" s="18" t="n"/>
      <c r="F216" s="18" t="inlineStr">
        <is>
          <t>Yes*</t>
        </is>
      </c>
      <c r="G216" s="18" t="inlineStr">
        <is>
          <t>Yes*</t>
        </is>
      </c>
      <c r="H216" s="18" t="inlineStr">
        <is>
          <t>ClimateEffTax</t>
        </is>
      </c>
      <c r="J216" s="8" t="inlineStr">
        <is>
          <t>Yes*</t>
        </is>
      </c>
      <c r="K216" s="8" t="inlineStr">
        <is>
          <t>Yes*</t>
        </is>
      </c>
    </row>
    <row r="217">
      <c r="B217" s="18" t="inlineStr">
        <is>
          <t>Add Pigouvian tax on top?</t>
        </is>
      </c>
      <c r="C217" s="18" t="inlineStr">
        <is>
          <t>switch</t>
        </is>
      </c>
      <c r="D217" s="18" t="n"/>
      <c r="E217" s="18" t="n"/>
      <c r="F217" s="18" t="inlineStr">
        <is>
          <t>No*</t>
        </is>
      </c>
      <c r="G217" s="18" t="inlineStr">
        <is>
          <t>No*</t>
        </is>
      </c>
      <c r="H217" s="18" t="inlineStr">
        <is>
          <t>AddEfficientTaxes</t>
        </is>
      </c>
      <c r="J217" s="8" t="inlineStr">
        <is>
          <t>No*</t>
        </is>
      </c>
      <c r="K217" s="8" t="inlineStr">
        <is>
          <t>No*</t>
        </is>
      </c>
    </row>
    <row r="218">
      <c r="B218" s="18" t="inlineStr">
        <is>
          <t>Externalities are part of VAT base for optimal taxes?</t>
        </is>
      </c>
      <c r="C218" s="18" t="inlineStr">
        <is>
          <t>switch</t>
        </is>
      </c>
      <c r="D218" s="18" t="n"/>
      <c r="E218" s="18" t="n"/>
      <c r="F218" s="18" t="inlineStr">
        <is>
          <t>Yes*</t>
        </is>
      </c>
      <c r="G218" s="18" t="inlineStr">
        <is>
          <t>Yes*</t>
        </is>
      </c>
      <c r="H218" s="18" t="inlineStr">
        <is>
          <t>ExternalityAddVAT</t>
        </is>
      </c>
      <c r="J218" s="8" t="inlineStr">
        <is>
          <t>Yes*</t>
        </is>
      </c>
      <c r="K218" s="8" t="inlineStr">
        <is>
          <t>Yes*</t>
        </is>
      </c>
    </row>
    <row r="219">
      <c r="B219" s="16" t="inlineStr">
        <is>
          <t>Sources for key inputs</t>
        </is>
      </c>
    </row>
    <row r="220">
      <c r="A220" t="inlineStr">
        <is>
          <t>X</t>
        </is>
      </c>
      <c r="B220" s="18" t="inlineStr">
        <is>
          <t>International energy price forecasts</t>
        </is>
      </c>
      <c r="C220" s="18" t="inlineStr">
        <is>
          <t>switch</t>
        </is>
      </c>
      <c r="D220" s="18" t="n"/>
      <c r="E220" s="18" t="n"/>
      <c r="F220" s="18" t="inlineStr">
        <is>
          <t>IMF</t>
        </is>
      </c>
      <c r="G220" s="18" t="inlineStr">
        <is>
          <t>IMF-WB*</t>
        </is>
      </c>
      <c r="H220" s="18" t="inlineStr">
        <is>
          <t>IntEnerPricForeSource</t>
        </is>
      </c>
      <c r="J220" s="8" t="inlineStr">
        <is>
          <t>IMF</t>
        </is>
      </c>
      <c r="K220" s="8" t="inlineStr">
        <is>
          <t>IMF</t>
        </is>
      </c>
    </row>
    <row r="221">
      <c r="B221" s="18" t="inlineStr">
        <is>
          <t>Global energy demand scenario</t>
        </is>
      </c>
      <c r="C221" s="18" t="inlineStr">
        <is>
          <t>switch</t>
        </is>
      </c>
      <c r="D221" s="18" t="n"/>
      <c r="E221" s="18" t="n"/>
      <c r="F221" s="18" t="inlineStr">
        <is>
          <t>Stated Policies*</t>
        </is>
      </c>
      <c r="G221" s="18" t="inlineStr">
        <is>
          <t>Stated Policies*</t>
        </is>
      </c>
      <c r="H221" s="18" t="inlineStr">
        <is>
          <t>GlobalEnergyDemand</t>
        </is>
      </c>
      <c r="J221" s="8" t="inlineStr">
        <is>
          <t>Stated Policies*</t>
        </is>
      </c>
      <c r="K221" s="8" t="inlineStr">
        <is>
          <t>Stated Policies*</t>
        </is>
      </c>
    </row>
    <row r="222">
      <c r="B222" s="18" t="inlineStr">
        <is>
          <t>GDP growth forecasts</t>
        </is>
      </c>
      <c r="C222" s="18" t="inlineStr">
        <is>
          <t>switch</t>
        </is>
      </c>
      <c r="D222" s="18" t="n"/>
      <c r="E222" s="18" t="n"/>
      <c r="F222" s="18" t="inlineStr">
        <is>
          <t>WEO*</t>
        </is>
      </c>
      <c r="G222" s="18" t="inlineStr">
        <is>
          <t>WEO*</t>
        </is>
      </c>
      <c r="H222" s="18" t="inlineStr">
        <is>
          <t>GDPScenario</t>
        </is>
      </c>
      <c r="J222" s="8" t="inlineStr">
        <is>
          <t>WEO*</t>
        </is>
      </c>
      <c r="K222" s="8" t="inlineStr">
        <is>
          <t>WEO*</t>
        </is>
      </c>
    </row>
    <row r="223">
      <c r="B223" s="18" t="inlineStr">
        <is>
          <t>Primary source for price elasticities of demand</t>
        </is>
      </c>
      <c r="C223" s="18" t="inlineStr">
        <is>
          <t>switch</t>
        </is>
      </c>
      <c r="D223" s="18" t="n"/>
      <c r="E223" s="18" t="n"/>
      <c r="F223" s="18" t="inlineStr">
        <is>
          <t>Simple*</t>
        </is>
      </c>
      <c r="G223" s="18" t="inlineStr">
        <is>
          <t>Simple*</t>
        </is>
      </c>
      <c r="H223" s="18" t="inlineStr">
        <is>
          <t>ElPrcMainSrc</t>
        </is>
      </c>
      <c r="J223" s="8" t="inlineStr">
        <is>
          <t>Simple*</t>
        </is>
      </c>
      <c r="K223" s="8" t="inlineStr">
        <is>
          <t>Simple*</t>
        </is>
      </c>
    </row>
    <row r="224">
      <c r="B224" s="18" t="inlineStr">
        <is>
          <t>Primary source for income elasticities of demand</t>
        </is>
      </c>
      <c r="C224" s="18" t="inlineStr">
        <is>
          <t>switch</t>
        </is>
      </c>
      <c r="D224" s="18" t="n"/>
      <c r="E224" s="18" t="n"/>
      <c r="F224" s="18" t="inlineStr">
        <is>
          <t>Simple*</t>
        </is>
      </c>
      <c r="G224" s="18" t="inlineStr">
        <is>
          <t>Simple*</t>
        </is>
      </c>
      <c r="H224" s="18" t="inlineStr">
        <is>
          <t>ElIncMainSrc</t>
        </is>
      </c>
      <c r="J224" s="8" t="inlineStr">
        <is>
          <t>Simple*</t>
        </is>
      </c>
      <c r="K224" s="8" t="inlineStr">
        <is>
          <t>Simple*</t>
        </is>
      </c>
    </row>
    <row r="225">
      <c r="B225" s="18" t="inlineStr">
        <is>
          <t>CO2 emissions factors</t>
        </is>
      </c>
      <c r="C225" s="18" t="inlineStr">
        <is>
          <t>switch</t>
        </is>
      </c>
      <c r="D225" s="18" t="n"/>
      <c r="E225" s="18" t="n"/>
      <c r="F225" s="18" t="inlineStr">
        <is>
          <t>IIASA*</t>
        </is>
      </c>
      <c r="G225" s="18" t="inlineStr">
        <is>
          <t>IIASA*</t>
        </is>
      </c>
      <c r="H225" s="18" t="inlineStr">
        <is>
          <t>EmissionsFactCO2</t>
        </is>
      </c>
      <c r="J225" s="8" t="inlineStr">
        <is>
          <t>IIASA*</t>
        </is>
      </c>
      <c r="K225" s="8" t="inlineStr">
        <is>
          <t>IIASA*</t>
        </is>
      </c>
    </row>
    <row r="226">
      <c r="B226" s="18" t="inlineStr">
        <is>
          <t>Fiscal multipliers</t>
        </is>
      </c>
      <c r="C226" s="18" t="inlineStr">
        <is>
          <t>switch</t>
        </is>
      </c>
      <c r="D226" s="18" t="n"/>
      <c r="E226" s="18" t="n"/>
      <c r="F226" s="18" t="inlineStr">
        <is>
          <t>Income-grp*</t>
        </is>
      </c>
      <c r="G226" s="18" t="inlineStr">
        <is>
          <t>Income-grp*</t>
        </is>
      </c>
      <c r="H226" s="18" t="inlineStr">
        <is>
          <t>MultipliersSource</t>
        </is>
      </c>
      <c r="J226" s="8" t="inlineStr">
        <is>
          <t>Income-grp*</t>
        </is>
      </c>
      <c r="K226" s="8" t="inlineStr">
        <is>
          <t>Income-grp*</t>
        </is>
      </c>
    </row>
    <row r="227">
      <c r="B227" s="18" t="inlineStr">
        <is>
          <t>Power sector model (elasticity or engineering)?</t>
        </is>
      </c>
      <c r="C227" s="18" t="inlineStr">
        <is>
          <t>switch</t>
        </is>
      </c>
      <c r="D227" s="18" t="n"/>
      <c r="E227" s="18" t="n"/>
      <c r="F227" s="18" t="inlineStr">
        <is>
          <t>Engineer</t>
        </is>
      </c>
      <c r="G227" s="18" t="inlineStr">
        <is>
          <t>Engineer</t>
        </is>
      </c>
      <c r="H227" s="18" t="inlineStr">
        <is>
          <t>PowModelSelected</t>
        </is>
      </c>
      <c r="J227" s="8" t="inlineStr">
        <is>
          <t>Engineer</t>
        </is>
      </c>
      <c r="K227" s="8" t="inlineStr">
        <is>
          <t>Engineer</t>
        </is>
      </c>
    </row>
    <row r="228">
      <c r="B228" s="18" t="inlineStr">
        <is>
          <t>NDC submission</t>
        </is>
      </c>
      <c r="C228" s="18" t="inlineStr">
        <is>
          <t>switch</t>
        </is>
      </c>
      <c r="D228" s="18" t="n"/>
      <c r="E228" s="18" t="n"/>
      <c r="F228" s="18" t="inlineStr">
        <is>
          <t>Latest*</t>
        </is>
      </c>
      <c r="G228" s="18" t="inlineStr">
        <is>
          <t>Latest*</t>
        </is>
      </c>
      <c r="H228" s="18" t="inlineStr">
        <is>
          <t>NDCs</t>
        </is>
      </c>
      <c r="J228" s="8" t="inlineStr">
        <is>
          <t>Latest*</t>
        </is>
      </c>
      <c r="K228" s="8" t="inlineStr">
        <is>
          <t>Latest*</t>
        </is>
      </c>
    </row>
    <row r="229">
      <c r="B229" s="18" t="inlineStr">
        <is>
          <t>NDC target year</t>
        </is>
      </c>
      <c r="C229" s="18" t="inlineStr">
        <is>
          <t>switch</t>
        </is>
      </c>
      <c r="D229" s="18" t="n"/>
      <c r="E229" s="18" t="n"/>
      <c r="F229" s="18" t="inlineStr">
        <is>
          <t>Main*</t>
        </is>
      </c>
      <c r="G229" s="18" t="inlineStr">
        <is>
          <t>Main*</t>
        </is>
      </c>
      <c r="H229" s="18" t="inlineStr">
        <is>
          <t>NDCTargetYear</t>
        </is>
      </c>
      <c r="J229" s="8" t="inlineStr">
        <is>
          <t>Main*</t>
        </is>
      </c>
      <c r="K229" s="8" t="inlineStr">
        <is>
          <t>Main*</t>
        </is>
      </c>
    </row>
    <row r="230">
      <c r="B230" s="18" t="inlineStr">
        <is>
          <t>If conditional NDC, use:</t>
        </is>
      </c>
      <c r="C230" s="18" t="inlineStr">
        <is>
          <t>switch</t>
        </is>
      </c>
      <c r="D230" s="18" t="n"/>
      <c r="E230" s="18" t="n"/>
      <c r="F230" s="18" t="inlineStr">
        <is>
          <t>Average*</t>
        </is>
      </c>
      <c r="G230" s="18" t="inlineStr">
        <is>
          <t>Average*</t>
        </is>
      </c>
      <c r="H230" s="18" t="inlineStr">
        <is>
          <t>Conditionality</t>
        </is>
      </c>
      <c r="J230" s="8" t="inlineStr">
        <is>
          <t>Average*</t>
        </is>
      </c>
      <c r="K230" s="8" t="inlineStr">
        <is>
          <t>Average*</t>
        </is>
      </c>
    </row>
    <row r="231">
      <c r="B231" s="16" t="inlineStr">
        <is>
          <t>General assumptions</t>
        </is>
      </c>
    </row>
    <row r="232">
      <c r="B232" s="18" t="inlineStr">
        <is>
          <t>First year of model calculations?</t>
        </is>
      </c>
      <c r="C232" s="18" t="inlineStr">
        <is>
          <t>year</t>
        </is>
      </c>
      <c r="D232" s="18" t="n"/>
      <c r="E232" s="18" t="n"/>
      <c r="F232" s="18" t="n">
        <v>2022</v>
      </c>
      <c r="G232" s="18" t="n">
        <v>2022</v>
      </c>
      <c r="H232" s="18" t="inlineStr">
        <is>
          <t>FirstYearCalculations</t>
        </is>
      </c>
      <c r="J232" s="8" t="n">
        <v>2022</v>
      </c>
      <c r="K232" s="8" t="n">
        <v>2022</v>
      </c>
    </row>
    <row r="233">
      <c r="B233" s="18" t="inlineStr">
        <is>
          <t>Nominal results in real terms of which year?</t>
        </is>
      </c>
      <c r="C233" s="18" t="inlineStr">
        <is>
          <t>year</t>
        </is>
      </c>
      <c r="D233" s="18" t="n"/>
      <c r="E233" s="18" t="n"/>
      <c r="F233" s="18" t="n">
        <v>2026</v>
      </c>
      <c r="G233" s="18" t="n">
        <v>2026</v>
      </c>
      <c r="H233" s="18" t="inlineStr">
        <is>
          <t>ResultsYear</t>
        </is>
      </c>
      <c r="J233" s="8" t="n">
        <v>2026</v>
      </c>
      <c r="K233" s="8" t="n">
        <v>2026</v>
      </c>
    </row>
    <row r="234">
      <c r="B234" s="18" t="inlineStr">
        <is>
          <t>Use energy balances or (CPAT) energy consumption data</t>
        </is>
      </c>
      <c r="C234" s="18" t="inlineStr">
        <is>
          <t>year</t>
        </is>
      </c>
      <c r="D234" s="18" t="n"/>
      <c r="E234" s="18" t="n"/>
      <c r="F234" s="18" t="inlineStr">
        <is>
          <t>Balances</t>
        </is>
      </c>
      <c r="G234" s="18" t="inlineStr">
        <is>
          <t>Balances</t>
        </is>
      </c>
      <c r="H234" s="18" t="inlineStr">
        <is>
          <t>BalancesOrConsumption</t>
        </is>
      </c>
      <c r="J234" s="8" t="inlineStr">
        <is>
          <t>Balances</t>
        </is>
      </c>
      <c r="K234" s="8" t="inlineStr">
        <is>
          <t>Balances</t>
        </is>
      </c>
    </row>
    <row r="235">
      <c r="B235" s="18" t="inlineStr">
        <is>
          <t>Generate Matrix of Energy Consumption Projections for Year</t>
        </is>
      </c>
      <c r="C235" s="18" t="inlineStr">
        <is>
          <t>year</t>
        </is>
      </c>
      <c r="D235" s="18" t="n"/>
      <c r="E235" s="18" t="n"/>
      <c r="F235" s="18" t="n">
        <v>2026</v>
      </c>
      <c r="G235" s="18" t="n">
        <v>2026</v>
      </c>
      <c r="H235" s="18" t="inlineStr">
        <is>
          <t>EnergyConsumptionsMatrixProjectionsYear</t>
        </is>
      </c>
      <c r="J235" s="8" t="n">
        <v>2026</v>
      </c>
      <c r="K235" s="8" t="n">
        <v>2026</v>
      </c>
    </row>
    <row r="236">
      <c r="A236" t="inlineStr">
        <is>
          <t>X</t>
        </is>
      </c>
      <c r="B236" s="18" t="inlineStr">
        <is>
          <t>Start year for GDP calculations</t>
        </is>
      </c>
      <c r="C236" s="18" t="inlineStr">
        <is>
          <t>year</t>
        </is>
      </c>
      <c r="D236" s="18" t="n"/>
      <c r="E236" s="18" t="n"/>
      <c r="F236" s="18" t="n">
        <v>2025</v>
      </c>
      <c r="G236" s="18" t="n">
        <v>2024</v>
      </c>
      <c r="H236" s="18" t="inlineStr">
        <is>
          <t>GDPStartYear</t>
        </is>
      </c>
      <c r="J236" s="8" t="n">
        <v>2025</v>
      </c>
      <c r="K236" s="8" t="n">
        <v>2025</v>
      </c>
    </row>
    <row r="237">
      <c r="B237" s="18" t="inlineStr">
        <is>
          <t>Adjust Annex I country energy-related CO2 EFs to match UNFCCC GHG inventories?</t>
        </is>
      </c>
      <c r="C237" s="18" t="inlineStr">
        <is>
          <t>switch</t>
        </is>
      </c>
      <c r="D237" s="18" t="n"/>
      <c r="E237" s="18" t="n"/>
      <c r="F237" s="18" t="inlineStr">
        <is>
          <t>Yes*</t>
        </is>
      </c>
      <c r="G237" s="18" t="inlineStr">
        <is>
          <t>Yes*</t>
        </is>
      </c>
      <c r="H237" s="18" t="inlineStr">
        <is>
          <t>EFsAdjustmentAnnexI</t>
        </is>
      </c>
      <c r="J237" s="8" t="inlineStr">
        <is>
          <t>Yes*</t>
        </is>
      </c>
      <c r="K237" s="8" t="inlineStr">
        <is>
          <t>Yes*</t>
        </is>
      </c>
    </row>
    <row r="238">
      <c r="B238" s="18" t="inlineStr">
        <is>
          <t>Adjust non-Annex I country energy-related CO2 EFs to match CAIT GHG inventories?</t>
        </is>
      </c>
      <c r="C238" s="18" t="inlineStr">
        <is>
          <t>switch</t>
        </is>
      </c>
      <c r="D238" s="18" t="n"/>
      <c r="E238" s="18" t="n"/>
      <c r="F238" s="18" t="inlineStr">
        <is>
          <t>Yes*</t>
        </is>
      </c>
      <c r="G238" s="18" t="inlineStr">
        <is>
          <t>Yes*</t>
        </is>
      </c>
      <c r="H238" s="18" t="inlineStr">
        <is>
          <t>EFsAdjustmentNonAnnexI</t>
        </is>
      </c>
      <c r="J238" s="8" t="inlineStr">
        <is>
          <t>Yes*</t>
        </is>
      </c>
      <c r="K238" s="8" t="inlineStr">
        <is>
          <t>Yes*</t>
        </is>
      </c>
    </row>
    <row r="239">
      <c r="B239" s="18" t="inlineStr">
        <is>
          <t>Industrial process emissions scale with industrial CO2 energy emissions?</t>
        </is>
      </c>
      <c r="C239" s="18" t="inlineStr">
        <is>
          <t>switch</t>
        </is>
      </c>
      <c r="D239" s="18" t="n"/>
      <c r="E239" s="18" t="n"/>
      <c r="F239" s="18" t="inlineStr">
        <is>
          <t>Yes*</t>
        </is>
      </c>
      <c r="G239" s="18" t="inlineStr">
        <is>
          <t>Yes*</t>
        </is>
      </c>
      <c r="H239" s="18" t="inlineStr">
        <is>
          <t>IndustrialProcessEmissionsScaleEner</t>
        </is>
      </c>
      <c r="J239" s="8" t="inlineStr">
        <is>
          <t>Yes*</t>
        </is>
      </c>
      <c r="K239" s="8" t="inlineStr">
        <is>
          <t>Yes*</t>
        </is>
      </c>
    </row>
    <row r="240">
      <c r="B240" s="18" t="inlineStr">
        <is>
          <t>LULUCF emissions decline at % pa (in absolute value of start year)?</t>
        </is>
      </c>
      <c r="C240" s="18" t="inlineStr">
        <is>
          <t>%</t>
        </is>
      </c>
      <c r="D240" s="18" t="n"/>
      <c r="E240" s="18" t="n"/>
      <c r="F240" s="18" t="n">
        <v>0.025</v>
      </c>
      <c r="G240" s="18" t="n">
        <v>0.025</v>
      </c>
      <c r="H240" s="18" t="inlineStr">
        <is>
          <t>LULUCFAnnualEmissionsDecline</t>
        </is>
      </c>
      <c r="J240" s="8" t="n">
        <v>0.025</v>
      </c>
      <c r="K240" s="8" t="n">
        <v>0.025</v>
      </c>
    </row>
    <row r="241">
      <c r="B241" s="16" t="inlineStr">
        <is>
          <t>Additional policy-induced efficiency gains pa by sector:</t>
        </is>
      </c>
    </row>
    <row r="242">
      <c r="B242" s="18" t="inlineStr">
        <is>
          <t>Power</t>
        </is>
      </c>
      <c r="C242" s="18" t="n"/>
      <c r="D242" s="18" t="n"/>
      <c r="E242" s="18" t="n"/>
      <c r="F242" s="18" t="n">
        <v>0</v>
      </c>
      <c r="G242" s="18" t="n">
        <v>0</v>
      </c>
      <c r="H242" s="18" t="inlineStr">
        <is>
          <t>AdditionalEfficiencyPower</t>
        </is>
      </c>
      <c r="J242" s="8" t="n">
        <v>0</v>
      </c>
      <c r="K242" s="8" t="n">
        <v>0</v>
      </c>
    </row>
    <row r="243">
      <c r="B243" s="18" t="inlineStr">
        <is>
          <t>Road vehicles</t>
        </is>
      </c>
      <c r="C243" s="18" t="n"/>
      <c r="D243" s="18" t="n"/>
      <c r="E243" s="18" t="n"/>
      <c r="F243" s="18" t="n">
        <v>0</v>
      </c>
      <c r="G243" s="18" t="n">
        <v>0</v>
      </c>
      <c r="H243" s="18" t="inlineStr">
        <is>
          <t>AdditionalEfficiencyRoadVehicle</t>
        </is>
      </c>
      <c r="J243" s="8" t="n">
        <v>0</v>
      </c>
      <c r="K243" s="8" t="n">
        <v>0</v>
      </c>
    </row>
    <row r="244">
      <c r="B244" s="18" t="inlineStr">
        <is>
          <t>Residential</t>
        </is>
      </c>
      <c r="C244" s="18" t="n"/>
      <c r="D244" s="18" t="n"/>
      <c r="E244" s="18" t="n"/>
      <c r="F244" s="18" t="n">
        <v>0</v>
      </c>
      <c r="G244" s="18" t="n">
        <v>0</v>
      </c>
      <c r="H244" s="18" t="inlineStr">
        <is>
          <t>AdditionalEfficiencyResidential</t>
        </is>
      </c>
      <c r="J244" s="8" t="n">
        <v>0</v>
      </c>
      <c r="K244" s="8" t="n">
        <v>0</v>
      </c>
    </row>
    <row r="245">
      <c r="B245" s="18" t="inlineStr">
        <is>
          <t>Industrial</t>
        </is>
      </c>
      <c r="C245" s="18" t="n"/>
      <c r="D245" s="18" t="n"/>
      <c r="E245" s="18" t="n"/>
      <c r="F245" s="18" t="n">
        <v>0</v>
      </c>
      <c r="G245" s="18" t="n">
        <v>0</v>
      </c>
      <c r="H245" s="18" t="inlineStr">
        <is>
          <t>AdditionalEfficiencyIndustrial</t>
        </is>
      </c>
      <c r="J245" s="8" t="n">
        <v>0</v>
      </c>
      <c r="K245" s="8" t="n">
        <v>0</v>
      </c>
    </row>
    <row r="246">
      <c r="B246" s="16" t="inlineStr">
        <is>
          <t>Adjustment to efficiency margins for shadow pricing policies:</t>
        </is>
      </c>
    </row>
    <row r="247">
      <c r="B247" s="18" t="inlineStr">
        <is>
          <t>Energy efficiency regulations</t>
        </is>
      </c>
      <c r="C247" s="18" t="n"/>
      <c r="D247" s="18" t="n"/>
      <c r="E247" s="18" t="n"/>
      <c r="F247" s="18" t="n">
        <v>0.7</v>
      </c>
      <c r="G247" s="18" t="n">
        <v>0.7</v>
      </c>
      <c r="H247" s="18" t="inlineStr">
        <is>
          <t>SPPEffAdjEnergyEfficiencyRegulations</t>
        </is>
      </c>
      <c r="J247" s="8" t="n">
        <v>0.7</v>
      </c>
      <c r="K247" s="8" t="n">
        <v>0.7</v>
      </c>
    </row>
    <row r="248">
      <c r="B248" s="18" t="inlineStr">
        <is>
          <t>Vehicle fuel economy</t>
        </is>
      </c>
      <c r="C248" s="18" t="n"/>
      <c r="D248" s="18" t="n"/>
      <c r="E248" s="18" t="n"/>
      <c r="F248" s="18" t="n">
        <v>0.7</v>
      </c>
      <c r="G248" s="18" t="n">
        <v>0.7</v>
      </c>
      <c r="H248" s="18" t="inlineStr">
        <is>
          <t>SPPEffAdjVehicleFuelEconomy</t>
        </is>
      </c>
      <c r="J248" s="8" t="n">
        <v>0.7</v>
      </c>
      <c r="K248" s="8" t="n">
        <v>0.7</v>
      </c>
    </row>
    <row r="249">
      <c r="B249" s="18" t="inlineStr">
        <is>
          <t>Residential efficiency regulations</t>
        </is>
      </c>
      <c r="C249" s="18" t="n"/>
      <c r="D249" s="18" t="n"/>
      <c r="E249" s="18" t="n"/>
      <c r="F249" s="18" t="n">
        <v>0.7</v>
      </c>
      <c r="G249" s="18" t="n">
        <v>0.7</v>
      </c>
      <c r="H249" s="18" t="inlineStr">
        <is>
          <t>SPPEffAdjRes</t>
        </is>
      </c>
      <c r="J249" s="8" t="n">
        <v>0.7</v>
      </c>
      <c r="K249" s="8" t="n">
        <v>0.7</v>
      </c>
    </row>
    <row r="250">
      <c r="B250" s="18" t="inlineStr">
        <is>
          <t>Industrial efficiency regulations</t>
        </is>
      </c>
      <c r="C250" s="18" t="n"/>
      <c r="D250" s="18" t="n"/>
      <c r="E250" s="18" t="n"/>
      <c r="F250" s="18" t="n">
        <v>0.7</v>
      </c>
      <c r="G250" s="18" t="n">
        <v>0.7</v>
      </c>
      <c r="H250" s="18" t="inlineStr">
        <is>
          <t>SPPEffAdjInd</t>
        </is>
      </c>
      <c r="J250" s="8" t="n">
        <v>0.7</v>
      </c>
      <c r="K250" s="8" t="n">
        <v>0.7</v>
      </c>
    </row>
    <row r="251">
      <c r="B251" s="18" t="inlineStr">
        <is>
          <t>Feebates</t>
        </is>
      </c>
      <c r="C251" s="18" t="n"/>
      <c r="D251" s="18" t="n"/>
      <c r="E251" s="18" t="n"/>
      <c r="F251" s="18" t="n">
        <v>1</v>
      </c>
      <c r="G251" s="18" t="n">
        <v>1</v>
      </c>
      <c r="H251" s="18" t="inlineStr">
        <is>
          <t>SPPEffAdjFeebates</t>
        </is>
      </c>
      <c r="J251" s="8" t="n">
        <v>1</v>
      </c>
      <c r="K251" s="8" t="n">
        <v>1</v>
      </c>
    </row>
    <row r="252">
      <c r="B252" s="16" t="inlineStr">
        <is>
          <t>Residential Substitution Implicit Efficiencies</t>
        </is>
      </c>
    </row>
    <row r="253">
      <c r="B253" s="18" t="inlineStr">
        <is>
          <t>LPG</t>
        </is>
      </c>
      <c r="C253" s="18" t="n"/>
      <c r="D253" s="18" t="n"/>
      <c r="E253" s="18" t="n"/>
      <c r="F253" s="18" t="n">
        <v>0.5600000000000001</v>
      </c>
      <c r="G253" s="18" t="n">
        <v>0.5600000000000001</v>
      </c>
      <c r="H253" s="18" t="inlineStr">
        <is>
          <t>ResSubstLPGEff</t>
        </is>
      </c>
      <c r="J253" s="8" t="n">
        <v>0.5600000000000001</v>
      </c>
      <c r="K253" s="8" t="n">
        <v>0.5600000000000001</v>
      </c>
    </row>
    <row r="254">
      <c r="B254" s="18" t="inlineStr">
        <is>
          <t>Kerosene</t>
        </is>
      </c>
      <c r="C254" s="18" t="n"/>
      <c r="D254" s="18" t="n"/>
      <c r="E254" s="18" t="n"/>
      <c r="F254" s="18" t="n">
        <v>0.45</v>
      </c>
      <c r="G254" s="18" t="n">
        <v>0.45</v>
      </c>
      <c r="H254" s="18" t="inlineStr">
        <is>
          <t>ResSubstKerEff</t>
        </is>
      </c>
      <c r="J254" s="8" t="n">
        <v>0.45</v>
      </c>
      <c r="K254" s="8" t="n">
        <v>0.45</v>
      </c>
    </row>
    <row r="255">
      <c r="B255" s="18" t="inlineStr">
        <is>
          <t>Biomass</t>
        </is>
      </c>
      <c r="C255" s="18" t="n"/>
      <c r="D255" s="18" t="n"/>
      <c r="E255" s="18" t="n"/>
      <c r="F255" s="18" t="n">
        <v>0.2</v>
      </c>
      <c r="G255" s="18" t="n">
        <v>0.2</v>
      </c>
      <c r="H255" s="18" t="inlineStr">
        <is>
          <t>ResSubstBioEff</t>
        </is>
      </c>
      <c r="J255" s="8" t="n">
        <v>0.2</v>
      </c>
      <c r="K255" s="8" t="n">
        <v>0.2</v>
      </c>
    </row>
    <row r="256">
      <c r="B256" s="18" t="inlineStr">
        <is>
          <t>NatGas</t>
        </is>
      </c>
      <c r="C256" s="18" t="n"/>
      <c r="D256" s="18" t="n"/>
      <c r="E256" s="18" t="n"/>
      <c r="F256" s="18" t="n">
        <v>0.58</v>
      </c>
      <c r="G256" s="18" t="n">
        <v>0.58</v>
      </c>
      <c r="H256" s="18" t="inlineStr">
        <is>
          <t>ResSubstNatGasEff</t>
        </is>
      </c>
      <c r="J256" s="8" t="n">
        <v>0.58</v>
      </c>
      <c r="K256" s="8" t="n">
        <v>0.58</v>
      </c>
    </row>
    <row r="257">
      <c r="B257" s="16" t="inlineStr">
        <is>
          <t>Uncertainty adjustments</t>
        </is>
      </c>
    </row>
    <row r="258">
      <c r="B258" s="18" t="inlineStr">
        <is>
          <t>International energy prices adjustment</t>
        </is>
      </c>
      <c r="C258" s="18" t="inlineStr">
        <is>
          <t>switch</t>
        </is>
      </c>
      <c r="D258" s="18" t="n"/>
      <c r="E258" s="18" t="n"/>
      <c r="F258" s="18" t="inlineStr">
        <is>
          <t>Base*</t>
        </is>
      </c>
      <c r="G258" s="18" t="inlineStr">
        <is>
          <t>Base*</t>
        </is>
      </c>
      <c r="H258" s="18" t="inlineStr">
        <is>
          <t>IntEnerPricForecastAdjustment</t>
        </is>
      </c>
      <c r="J258" s="8" t="inlineStr">
        <is>
          <t>Base*</t>
        </is>
      </c>
      <c r="K258" s="8" t="inlineStr">
        <is>
          <t>Base*</t>
        </is>
      </c>
    </row>
    <row r="259">
      <c r="B259" s="18" t="inlineStr">
        <is>
          <t>GDP growth adjustment</t>
        </is>
      </c>
      <c r="C259" s="18" t="inlineStr">
        <is>
          <t>switch</t>
        </is>
      </c>
      <c r="D259" s="18" t="n"/>
      <c r="E259" s="18" t="n"/>
      <c r="F259" s="18" t="inlineStr">
        <is>
          <t>Base*</t>
        </is>
      </c>
      <c r="G259" s="18" t="inlineStr">
        <is>
          <t>Base*</t>
        </is>
      </c>
      <c r="H259" s="18" t="inlineStr">
        <is>
          <t>GdpAdj</t>
        </is>
      </c>
      <c r="J259" s="8" t="inlineStr">
        <is>
          <t>Base*</t>
        </is>
      </c>
      <c r="K259" s="8" t="inlineStr">
        <is>
          <t>Base*</t>
        </is>
      </c>
    </row>
    <row r="260">
      <c r="B260" s="18" t="inlineStr">
        <is>
          <t>Price elasticities adjustment</t>
        </is>
      </c>
      <c r="C260" s="18" t="inlineStr">
        <is>
          <t>switch</t>
        </is>
      </c>
      <c r="D260" s="18" t="n"/>
      <c r="E260" s="18" t="n"/>
      <c r="F260" s="18" t="inlineStr">
        <is>
          <t>Base*</t>
        </is>
      </c>
      <c r="G260" s="18" t="inlineStr">
        <is>
          <t>Base*</t>
        </is>
      </c>
      <c r="H260" s="18" t="inlineStr">
        <is>
          <t>ElastPriceAdjustment</t>
        </is>
      </c>
      <c r="J260" s="8" t="inlineStr">
        <is>
          <t>Base*</t>
        </is>
      </c>
      <c r="K260" s="8" t="inlineStr">
        <is>
          <t>Base*</t>
        </is>
      </c>
    </row>
    <row r="261">
      <c r="B261" s="18" t="inlineStr">
        <is>
          <t>Income elasticities adjustment</t>
        </is>
      </c>
      <c r="C261" s="18" t="inlineStr">
        <is>
          <t>switch</t>
        </is>
      </c>
      <c r="D261" s="18" t="n"/>
      <c r="E261" s="18" t="n"/>
      <c r="F261" s="18" t="inlineStr">
        <is>
          <t>Base*</t>
        </is>
      </c>
      <c r="G261" s="18" t="inlineStr">
        <is>
          <t>Base*</t>
        </is>
      </c>
      <c r="H261" s="18" t="inlineStr">
        <is>
          <t>ElastIncAdjustment</t>
        </is>
      </c>
      <c r="J261" s="8" t="inlineStr">
        <is>
          <t>Base*</t>
        </is>
      </c>
      <c r="K261" s="8" t="inlineStr">
        <is>
          <t>Base*</t>
        </is>
      </c>
    </row>
    <row r="262">
      <c r="B262" s="18" t="inlineStr">
        <is>
          <t>Adjust income elasticities for GDP levels?</t>
        </is>
      </c>
      <c r="C262" s="18" t="inlineStr">
        <is>
          <t>switch</t>
        </is>
      </c>
      <c r="D262" s="18" t="n"/>
      <c r="E262" s="18" t="n"/>
      <c r="F262" s="18" t="inlineStr">
        <is>
          <t>Yes*</t>
        </is>
      </c>
      <c r="G262" s="18" t="inlineStr">
        <is>
          <t>Yes*</t>
        </is>
      </c>
      <c r="H262" s="18" t="inlineStr">
        <is>
          <t>IncElAdj</t>
        </is>
      </c>
      <c r="J262" s="8" t="inlineStr">
        <is>
          <t>Yes*</t>
        </is>
      </c>
      <c r="K262" s="8" t="inlineStr">
        <is>
          <t>Yes*</t>
        </is>
      </c>
    </row>
    <row r="263">
      <c r="B263" s="18" t="inlineStr">
        <is>
          <t>Fiscal multipliers adjustment</t>
        </is>
      </c>
      <c r="C263" s="18" t="inlineStr">
        <is>
          <t>switch</t>
        </is>
      </c>
      <c r="D263" s="18" t="n"/>
      <c r="E263" s="18" t="n"/>
      <c r="F263" s="18" t="inlineStr">
        <is>
          <t>Base*</t>
        </is>
      </c>
      <c r="G263" s="18" t="inlineStr">
        <is>
          <t>Base*</t>
        </is>
      </c>
      <c r="H263" s="18" t="inlineStr">
        <is>
          <t>FmAdj</t>
        </is>
      </c>
      <c r="J263" s="8" t="inlineStr">
        <is>
          <t>Base*</t>
        </is>
      </c>
      <c r="K263" s="8" t="inlineStr">
        <is>
          <t>Base*</t>
        </is>
      </c>
    </row>
    <row r="264">
      <c r="B264" s="16" t="inlineStr">
        <is>
          <t>Miscellaneous</t>
        </is>
      </c>
    </row>
    <row r="265">
      <c r="B265" s="18" t="inlineStr">
        <is>
          <t>Price pathway continues to rise after target year?</t>
        </is>
      </c>
      <c r="C265" s="18" t="inlineStr">
        <is>
          <t>switch</t>
        </is>
      </c>
      <c r="D265" s="18" t="n"/>
      <c r="E265" s="18" t="n"/>
      <c r="F265" s="18" t="inlineStr">
        <is>
          <t>Linear*</t>
        </is>
      </c>
      <c r="G265" s="18" t="inlineStr">
        <is>
          <t>Linear*</t>
        </is>
      </c>
      <c r="H265" s="18" t="inlineStr">
        <is>
          <t>ExtendCarbonPriceBeyondOutro</t>
        </is>
      </c>
      <c r="J265" s="8" t="inlineStr">
        <is>
          <t>Linear*</t>
        </is>
      </c>
      <c r="K265" s="8" t="inlineStr">
        <is>
          <t>Linear*</t>
        </is>
      </c>
    </row>
    <row r="266">
      <c r="B266" s="18" t="inlineStr">
        <is>
          <t>Tax pathway is in nominal or real terms?</t>
        </is>
      </c>
      <c r="C266" s="18" t="inlineStr">
        <is>
          <t>switch</t>
        </is>
      </c>
      <c r="D266" s="18" t="n"/>
      <c r="E266" s="18" t="n"/>
      <c r="F266" s="18" t="inlineStr">
        <is>
          <t>Real*</t>
        </is>
      </c>
      <c r="G266" s="18" t="inlineStr">
        <is>
          <t>Real*</t>
        </is>
      </c>
      <c r="H266" s="18" t="inlineStr">
        <is>
          <t>NomorReal</t>
        </is>
      </c>
      <c r="J266" s="8" t="inlineStr">
        <is>
          <t>Real*</t>
        </is>
      </c>
      <c r="K266" s="8" t="inlineStr">
        <is>
          <t>Real*</t>
        </is>
      </c>
    </row>
    <row r="267">
      <c r="B267" s="18" t="inlineStr">
        <is>
          <t>Include endogenous GDP effects?</t>
        </is>
      </c>
      <c r="C267" s="18" t="inlineStr">
        <is>
          <t>switch</t>
        </is>
      </c>
      <c r="D267" s="18" t="n"/>
      <c r="E267" s="18" t="n"/>
      <c r="F267" s="18" t="inlineStr">
        <is>
          <t>Yes*</t>
        </is>
      </c>
      <c r="G267" s="18" t="inlineStr">
        <is>
          <t>Yes*</t>
        </is>
      </c>
      <c r="H267" s="18" t="inlineStr">
        <is>
          <t>GDPEndogenous</t>
        </is>
      </c>
      <c r="J267" s="8" t="inlineStr">
        <is>
          <t>Yes*</t>
        </is>
      </c>
      <c r="K267" s="8" t="inlineStr">
        <is>
          <t>Yes*</t>
        </is>
      </c>
    </row>
    <row r="268">
      <c r="B268" s="18" t="inlineStr">
        <is>
          <t>Residential LPG/kerosene always exempted</t>
        </is>
      </c>
      <c r="C268" s="18" t="inlineStr">
        <is>
          <t>switch</t>
        </is>
      </c>
      <c r="D268" s="18" t="n"/>
      <c r="E268" s="18" t="n"/>
      <c r="F268" s="18" t="inlineStr">
        <is>
          <t>No*</t>
        </is>
      </c>
      <c r="G268" s="18" t="inlineStr">
        <is>
          <t>No*</t>
        </is>
      </c>
      <c r="H268" s="18" t="inlineStr">
        <is>
          <t>AlwaysExemptResLPGKer</t>
        </is>
      </c>
      <c r="J268" s="8" t="inlineStr">
        <is>
          <t>No*</t>
        </is>
      </c>
      <c r="K268" s="8" t="inlineStr">
        <is>
          <t>No*</t>
        </is>
      </c>
    </row>
    <row r="269">
      <c r="B269" s="18" t="inlineStr">
        <is>
          <t>National social cost of carbon (NSCC) source</t>
        </is>
      </c>
      <c r="C269" s="18" t="inlineStr">
        <is>
          <t>switch</t>
        </is>
      </c>
      <c r="D269" s="18" t="n"/>
      <c r="E269" s="18" t="n"/>
      <c r="F269" s="18" t="inlineStr">
        <is>
          <t>Target*</t>
        </is>
      </c>
      <c r="G269" s="18" t="inlineStr">
        <is>
          <t>Target*</t>
        </is>
      </c>
      <c r="H269" s="18" t="inlineStr">
        <is>
          <t>NSCCSource</t>
        </is>
      </c>
      <c r="J269" s="8" t="inlineStr">
        <is>
          <t>Target*</t>
        </is>
      </c>
      <c r="K269" s="8" t="inlineStr">
        <is>
          <t>Target*</t>
        </is>
      </c>
    </row>
    <row r="270">
      <c r="B270" s="18" t="inlineStr">
        <is>
          <t>Override dashboard and impose a linear or exponential carbon price trajectory?</t>
        </is>
      </c>
      <c r="C270" s="18" t="n"/>
      <c r="D270" s="18" t="n"/>
      <c r="E270" s="18" t="n"/>
      <c r="F270" s="18" t="inlineStr">
        <is>
          <t>Linear*</t>
        </is>
      </c>
      <c r="G270" s="18" t="inlineStr">
        <is>
          <t>Linear*</t>
        </is>
      </c>
      <c r="H270" s="18" t="inlineStr">
        <is>
          <t>CTaxTrajectoryType</t>
        </is>
      </c>
      <c r="J270" s="8" t="inlineStr">
        <is>
          <t>Linear*</t>
        </is>
      </c>
      <c r="K270" s="8" t="inlineStr">
        <is>
          <t>Linear*</t>
        </is>
      </c>
    </row>
    <row r="271">
      <c r="B271" s="18" t="inlineStr">
        <is>
          <t>If overridden and exponential, what is the real escalation rate per year?</t>
        </is>
      </c>
      <c r="C271" s="18" t="n"/>
      <c r="D271" s="18" t="n"/>
      <c r="E271" s="18" t="n"/>
      <c r="F271" s="18" t="n">
        <v>0</v>
      </c>
      <c r="G271" s="18" t="n">
        <v>0</v>
      </c>
      <c r="H271" s="18" t="inlineStr">
        <is>
          <t>CtaxExponentialEscalationRate</t>
        </is>
      </c>
      <c r="J271" s="8" t="n">
        <v>0</v>
      </c>
      <c r="K271" s="8" t="n">
        <v>0</v>
      </c>
    </row>
    <row r="272">
      <c r="B272" s="16" t="inlineStr">
        <is>
          <t xml:space="preserve">Social cost of carbon </t>
        </is>
      </c>
    </row>
    <row r="273">
      <c r="B273" s="18" t="inlineStr">
        <is>
          <t>NSCC discount rate (ρ)</t>
        </is>
      </c>
      <c r="C273" s="18" t="inlineStr">
        <is>
          <t>%</t>
        </is>
      </c>
      <c r="D273" s="18" t="n"/>
      <c r="E273" s="18" t="n"/>
      <c r="F273" s="18" t="inlineStr">
        <is>
          <t>2%*</t>
        </is>
      </c>
      <c r="G273" s="18" t="inlineStr">
        <is>
          <t>2%*</t>
        </is>
      </c>
      <c r="H273" s="18" t="inlineStr">
        <is>
          <t>NSCCDiscountRate</t>
        </is>
      </c>
      <c r="J273" s="8" t="inlineStr">
        <is>
          <t>2%*</t>
        </is>
      </c>
      <c r="K273" s="8" t="inlineStr">
        <is>
          <t>2%*</t>
        </is>
      </c>
    </row>
    <row r="274">
      <c r="B274" s="18" t="inlineStr">
        <is>
          <t>NSCC elasticity of marginal utility (μ)</t>
        </is>
      </c>
      <c r="C274" s="18" t="inlineStr">
        <is>
          <t>%</t>
        </is>
      </c>
      <c r="D274" s="18" t="n"/>
      <c r="E274" s="18" t="n"/>
      <c r="F274" s="18" t="inlineStr">
        <is>
          <t>1.5%*</t>
        </is>
      </c>
      <c r="G274" s="18" t="inlineStr">
        <is>
          <t>1.5%*</t>
        </is>
      </c>
      <c r="H274" s="18" t="inlineStr">
        <is>
          <t>NSCCMargUtilofCons</t>
        </is>
      </c>
      <c r="J274" s="8" t="inlineStr">
        <is>
          <t>1.5%*</t>
        </is>
      </c>
      <c r="K274" s="8" t="inlineStr">
        <is>
          <t>1.5%*</t>
        </is>
      </c>
    </row>
    <row r="275">
      <c r="B275" s="18" t="inlineStr">
        <is>
          <t>Global social cost of carbon (GSCC) source</t>
        </is>
      </c>
      <c r="C275" s="18" t="inlineStr">
        <is>
          <t>switch</t>
        </is>
      </c>
      <c r="D275" s="18" t="n"/>
      <c r="E275" s="18" t="n"/>
      <c r="F275" s="18" t="inlineStr">
        <is>
          <t>Target*</t>
        </is>
      </c>
      <c r="G275" s="18" t="inlineStr">
        <is>
          <t>Target*</t>
        </is>
      </c>
      <c r="H275" s="18" t="inlineStr">
        <is>
          <t>GSCCSource</t>
        </is>
      </c>
      <c r="J275" s="8" t="inlineStr">
        <is>
          <t>Target*</t>
        </is>
      </c>
      <c r="K275" s="8" t="inlineStr">
        <is>
          <t>Target*</t>
        </is>
      </c>
    </row>
    <row r="276">
      <c r="B276" s="16" t="inlineStr">
        <is>
          <t xml:space="preserve">Manual - assumed starting in year 2021 </t>
        </is>
      </c>
    </row>
    <row r="277">
      <c r="B277" s="18" t="inlineStr">
        <is>
          <t>SCC (both NSCC and GSCC)</t>
        </is>
      </c>
      <c r="C277" s="18" t="inlineStr">
        <is>
          <t>real growth, %</t>
        </is>
      </c>
      <c r="D277" s="18" t="n"/>
      <c r="E277" s="18" t="n"/>
      <c r="F277" s="18" t="n">
        <v>0.04</v>
      </c>
      <c r="G277" s="18" t="n">
        <v>0.04</v>
      </c>
      <c r="H277" s="18" t="inlineStr">
        <is>
          <t>SCCRise</t>
        </is>
      </c>
      <c r="J277" s="8" t="n">
        <v>0.04</v>
      </c>
      <c r="K277" s="8" t="n">
        <v>0.04</v>
      </c>
    </row>
    <row r="278">
      <c r="B278" s="18" t="inlineStr">
        <is>
          <t>Target-consistent carbon price by 2030 (for 'Target' option)</t>
        </is>
      </c>
      <c r="C278" s="18" t="n"/>
      <c r="D278" s="18" t="n"/>
      <c r="E278" s="18" t="n"/>
      <c r="F278" s="18" t="n">
        <v>75</v>
      </c>
      <c r="G278" s="18" t="n">
        <v>75</v>
      </c>
      <c r="H278" s="18" t="inlineStr">
        <is>
          <t>SCCTargetConsistentCP</t>
        </is>
      </c>
      <c r="J278" s="8" t="n">
        <v>75</v>
      </c>
      <c r="K278" s="8" t="n">
        <v>75</v>
      </c>
    </row>
    <row r="279">
      <c r="B279" s="16" t="inlineStr">
        <is>
          <t>Energy pricing assumptions</t>
        </is>
      </c>
    </row>
    <row r="280">
      <c r="B280" s="18" t="inlineStr">
        <is>
          <t>Use manual domestic prices?</t>
        </is>
      </c>
      <c r="C280" s="18" t="inlineStr">
        <is>
          <t>switch</t>
        </is>
      </c>
      <c r="D280" s="18" t="n"/>
      <c r="E280" s="18" t="n"/>
      <c r="F280" s="18" t="inlineStr">
        <is>
          <t>No</t>
        </is>
      </c>
      <c r="G280" s="18" t="inlineStr">
        <is>
          <t>No</t>
        </is>
      </c>
      <c r="H280" s="18" t="inlineStr">
        <is>
          <t>DomPrTax</t>
        </is>
      </c>
      <c r="J280" s="8" t="inlineStr">
        <is>
          <t>No</t>
        </is>
      </c>
      <c r="K280" s="8" t="inlineStr">
        <is>
          <t>No</t>
        </is>
      </c>
    </row>
    <row r="281">
      <c r="B281" s="18" t="inlineStr">
        <is>
          <t>Use uniform global assumption for fuel prices (normally 'No')</t>
        </is>
      </c>
      <c r="C281" s="18" t="inlineStr">
        <is>
          <t>switch</t>
        </is>
      </c>
      <c r="D281" s="18" t="n"/>
      <c r="E281" s="18" t="n"/>
      <c r="F281" s="18" t="inlineStr">
        <is>
          <t>No</t>
        </is>
      </c>
      <c r="G281" s="18" t="inlineStr">
        <is>
          <t>No</t>
        </is>
      </c>
      <c r="H281" s="18" t="inlineStr">
        <is>
          <t>UseGlobalPrices</t>
        </is>
      </c>
      <c r="J281" s="8" t="inlineStr">
        <is>
          <t>No</t>
        </is>
      </c>
      <c r="K281" s="8" t="inlineStr">
        <is>
          <t>No</t>
        </is>
      </c>
    </row>
    <row r="282">
      <c r="A282" t="inlineStr">
        <is>
          <t>X</t>
        </is>
      </c>
      <c r="B282" s="18" t="inlineStr">
        <is>
          <t>Year of interest for energy externalities &amp; prices</t>
        </is>
      </c>
      <c r="C282" s="18" t="inlineStr">
        <is>
          <t>year</t>
        </is>
      </c>
      <c r="D282" s="18" t="n"/>
      <c r="E282" s="18" t="n"/>
      <c r="F282" s="18" t="n">
        <v>2025</v>
      </c>
      <c r="G282" s="18" t="n">
        <v>2030</v>
      </c>
      <c r="H282" s="18" t="inlineStr">
        <is>
          <t>YearFuelPrices</t>
        </is>
      </c>
      <c r="J282" s="8" t="n">
        <v>2025</v>
      </c>
      <c r="K282" s="8" t="n">
        <v>2025</v>
      </c>
    </row>
    <row r="283">
      <c r="B283" s="16" t="inlineStr">
        <is>
          <t>VAT reform</t>
        </is>
      </c>
    </row>
    <row r="284">
      <c r="B284" s="18" t="inlineStr">
        <is>
          <t>Apply general VAT rate on residential and transport consumption?</t>
        </is>
      </c>
      <c r="C284" s="18" t="inlineStr">
        <is>
          <t>switch</t>
        </is>
      </c>
      <c r="D284" s="18" t="n"/>
      <c r="E284" s="18" t="n"/>
      <c r="F284" s="18" t="inlineStr">
        <is>
          <t>No*</t>
        </is>
      </c>
      <c r="G284" s="18" t="inlineStr">
        <is>
          <t>No*</t>
        </is>
      </c>
      <c r="H284" s="18" t="inlineStr">
        <is>
          <t>VatRef</t>
        </is>
      </c>
      <c r="J284" s="8" t="inlineStr">
        <is>
          <t>No*</t>
        </is>
      </c>
      <c r="K284" s="8" t="inlineStr">
        <is>
          <t>No*</t>
        </is>
      </c>
    </row>
    <row r="285">
      <c r="B285" s="16" t="inlineStr">
        <is>
          <t>Existing non-carbon taxes</t>
        </is>
      </c>
    </row>
    <row r="286">
      <c r="B286" s="18" t="inlineStr">
        <is>
          <t>Apply existing non-carbon taxes on coal?</t>
        </is>
      </c>
      <c r="C286" s="18" t="inlineStr">
        <is>
          <t>switch</t>
        </is>
      </c>
      <c r="D286" s="18" t="n"/>
      <c r="E286" s="18" t="n"/>
      <c r="F286" s="18" t="inlineStr">
        <is>
          <t>Yes*</t>
        </is>
      </c>
      <c r="G286" s="18" t="inlineStr">
        <is>
          <t>Yes*</t>
        </is>
      </c>
      <c r="H286" s="18" t="inlineStr">
        <is>
          <t>ApplyExistingNonCarbonTaxCoa</t>
        </is>
      </c>
      <c r="J286" s="8" t="inlineStr">
        <is>
          <t>Yes*</t>
        </is>
      </c>
      <c r="K286" s="8" t="inlineStr">
        <is>
          <t>Yes*</t>
        </is>
      </c>
    </row>
    <row r="287">
      <c r="B287" s="18" t="inlineStr">
        <is>
          <t>Apply existing non-carbon taxes on natural gas?</t>
        </is>
      </c>
      <c r="C287" s="18" t="inlineStr">
        <is>
          <t>switch</t>
        </is>
      </c>
      <c r="D287" s="18" t="n"/>
      <c r="E287" s="18" t="n"/>
      <c r="F287" s="18" t="inlineStr">
        <is>
          <t>Yes*</t>
        </is>
      </c>
      <c r="G287" s="18" t="inlineStr">
        <is>
          <t>Yes*</t>
        </is>
      </c>
      <c r="H287" s="18" t="inlineStr">
        <is>
          <t>ApplyExistingNonCarbonTaxNga</t>
        </is>
      </c>
      <c r="J287" s="8" t="inlineStr">
        <is>
          <t>Yes*</t>
        </is>
      </c>
      <c r="K287" s="8" t="inlineStr">
        <is>
          <t>Yes*</t>
        </is>
      </c>
    </row>
    <row r="288">
      <c r="B288" s="18" t="inlineStr">
        <is>
          <t>Apply existing non-carbon taxes on gasoline?</t>
        </is>
      </c>
      <c r="C288" s="18" t="inlineStr">
        <is>
          <t>switch</t>
        </is>
      </c>
      <c r="D288" s="18" t="n"/>
      <c r="E288" s="18" t="n"/>
      <c r="F288" s="18" t="inlineStr">
        <is>
          <t>Yes*</t>
        </is>
      </c>
      <c r="G288" s="18" t="inlineStr">
        <is>
          <t>Yes*</t>
        </is>
      </c>
      <c r="H288" s="18" t="inlineStr">
        <is>
          <t>ApplyExistingNonCarbonTaxGso</t>
        </is>
      </c>
      <c r="J288" s="8" t="inlineStr">
        <is>
          <t>Yes*</t>
        </is>
      </c>
      <c r="K288" s="8" t="inlineStr">
        <is>
          <t>Yes*</t>
        </is>
      </c>
    </row>
    <row r="289">
      <c r="B289" s="18" t="inlineStr">
        <is>
          <t>Apply existing non-carbon taxes on diesel?</t>
        </is>
      </c>
      <c r="C289" s="18" t="inlineStr">
        <is>
          <t>switch</t>
        </is>
      </c>
      <c r="D289" s="18" t="n"/>
      <c r="E289" s="18" t="n"/>
      <c r="F289" s="18" t="inlineStr">
        <is>
          <t>Yes*</t>
        </is>
      </c>
      <c r="G289" s="18" t="inlineStr">
        <is>
          <t>Yes*</t>
        </is>
      </c>
      <c r="H289" s="18" t="inlineStr">
        <is>
          <t>ApplyExistingNonCarbonTaxDie</t>
        </is>
      </c>
      <c r="J289" s="8" t="inlineStr">
        <is>
          <t>Yes*</t>
        </is>
      </c>
      <c r="K289" s="8" t="inlineStr">
        <is>
          <t>Yes*</t>
        </is>
      </c>
    </row>
    <row r="290">
      <c r="B290" s="18" t="inlineStr">
        <is>
          <t>Apply existing non-carbon taxes on other oil products?</t>
        </is>
      </c>
      <c r="C290" s="18" t="inlineStr">
        <is>
          <t>switch</t>
        </is>
      </c>
      <c r="D290" s="18" t="n"/>
      <c r="E290" s="18" t="n"/>
      <c r="F290" s="18" t="inlineStr">
        <is>
          <t>Yes*</t>
        </is>
      </c>
      <c r="G290" s="18" t="inlineStr">
        <is>
          <t>Yes*</t>
        </is>
      </c>
      <c r="H290" s="18" t="inlineStr">
        <is>
          <t>ApplyExistingNonCarbonTaxOop</t>
        </is>
      </c>
      <c r="J290" s="8" t="inlineStr">
        <is>
          <t>Yes*</t>
        </is>
      </c>
      <c r="K290" s="8" t="inlineStr">
        <is>
          <t>Yes*</t>
        </is>
      </c>
    </row>
    <row r="291">
      <c r="B291" s="18" t="inlineStr">
        <is>
          <t>Apply existing non-carbon taxes on LPG?</t>
        </is>
      </c>
      <c r="C291" s="18" t="inlineStr">
        <is>
          <t>switch</t>
        </is>
      </c>
      <c r="D291" s="18" t="n"/>
      <c r="E291" s="18" t="n"/>
      <c r="F291" s="18" t="inlineStr">
        <is>
          <t>Yes*</t>
        </is>
      </c>
      <c r="G291" s="18" t="inlineStr">
        <is>
          <t>Yes*</t>
        </is>
      </c>
      <c r="H291" s="18" t="inlineStr">
        <is>
          <t>ApplyExistingNonCarbonTaxLpg</t>
        </is>
      </c>
      <c r="J291" s="8" t="inlineStr">
        <is>
          <t>Yes*</t>
        </is>
      </c>
      <c r="K291" s="8" t="inlineStr">
        <is>
          <t>Yes*</t>
        </is>
      </c>
    </row>
    <row r="292">
      <c r="B292" s="18" t="inlineStr">
        <is>
          <t>Apply existing non-carbon taxes on kerosene?</t>
        </is>
      </c>
      <c r="C292" s="18" t="inlineStr">
        <is>
          <t>switch</t>
        </is>
      </c>
      <c r="D292" s="18" t="n"/>
      <c r="E292" s="18" t="n"/>
      <c r="F292" s="18" t="inlineStr">
        <is>
          <t>Yes*</t>
        </is>
      </c>
      <c r="G292" s="18" t="inlineStr">
        <is>
          <t>Yes*</t>
        </is>
      </c>
      <c r="H292" s="18" t="inlineStr">
        <is>
          <t>ApplyExistingNonCarbonTaxKer</t>
        </is>
      </c>
      <c r="J292" s="8" t="inlineStr">
        <is>
          <t>Yes*</t>
        </is>
      </c>
      <c r="K292" s="8" t="inlineStr">
        <is>
          <t>Yes*</t>
        </is>
      </c>
    </row>
    <row r="293">
      <c r="B293" s="18" t="inlineStr">
        <is>
          <t>Apply existing non-carbon taxes on biomass?</t>
        </is>
      </c>
      <c r="C293" s="18" t="inlineStr">
        <is>
          <t>switch</t>
        </is>
      </c>
      <c r="D293" s="18" t="n"/>
      <c r="E293" s="18" t="n"/>
      <c r="F293" s="18" t="inlineStr">
        <is>
          <t>Yes*</t>
        </is>
      </c>
      <c r="G293" s="18" t="inlineStr">
        <is>
          <t>Yes*</t>
        </is>
      </c>
      <c r="H293" s="18" t="inlineStr">
        <is>
          <t>ApplyExistingNonCarbonTaxBio</t>
        </is>
      </c>
      <c r="J293" s="8" t="inlineStr">
        <is>
          <t>Yes*</t>
        </is>
      </c>
      <c r="K293" s="8" t="inlineStr">
        <is>
          <t>Yes*</t>
        </is>
      </c>
    </row>
    <row r="294">
      <c r="B294" s="18" t="inlineStr">
        <is>
          <t>Apply existing non-carbon taxes on electricity?</t>
        </is>
      </c>
      <c r="C294" s="18" t="inlineStr">
        <is>
          <t>switch</t>
        </is>
      </c>
      <c r="D294" s="18" t="n"/>
      <c r="E294" s="18" t="n"/>
      <c r="F294" s="18" t="inlineStr">
        <is>
          <t>Yes*</t>
        </is>
      </c>
      <c r="G294" s="18" t="inlineStr">
        <is>
          <t>Yes*</t>
        </is>
      </c>
      <c r="H294" s="18" t="inlineStr">
        <is>
          <t>ApplyExistingNonCarbonTaxEcy</t>
        </is>
      </c>
      <c r="J294" s="8" t="inlineStr">
        <is>
          <t>Yes*</t>
        </is>
      </c>
      <c r="K294" s="8" t="inlineStr">
        <is>
          <t>Yes*</t>
        </is>
      </c>
    </row>
    <row r="295">
      <c r="B295" s="18" t="inlineStr">
        <is>
          <t>Other assumptions: mitigation module</t>
        </is>
      </c>
      <c r="C295" s="18" t="n"/>
      <c r="D295" s="18" t="n"/>
      <c r="E295" s="18" t="n"/>
      <c r="F295" s="18" t="n">
        <v>0</v>
      </c>
      <c r="G295" s="18" t="n"/>
      <c r="H295" s="18" t="n"/>
      <c r="J295" s="8" t="n">
        <v>0</v>
      </c>
      <c r="K295" s="8" t="n">
        <v>0</v>
      </c>
    </row>
    <row r="296">
      <c r="B296" s="18" t="inlineStr">
        <is>
          <t>Use 'world' (USA) or country-specific discount factors?</t>
        </is>
      </c>
      <c r="C296" s="18" t="inlineStr">
        <is>
          <t>switch</t>
        </is>
      </c>
      <c r="D296" s="18" t="n"/>
      <c r="E296" s="18" t="n"/>
      <c r="F296" s="18" t="inlineStr">
        <is>
          <t>World</t>
        </is>
      </c>
      <c r="G296" s="18" t="inlineStr">
        <is>
          <t>World</t>
        </is>
      </c>
      <c r="H296" s="18" t="inlineStr">
        <is>
          <t>DfSelection</t>
        </is>
      </c>
      <c r="J296" s="8" t="inlineStr">
        <is>
          <t>World</t>
        </is>
      </c>
      <c r="K296" s="8" t="inlineStr">
        <is>
          <t>World</t>
        </is>
      </c>
    </row>
    <row r="297">
      <c r="B297" s="18" t="inlineStr">
        <is>
          <t>Sum all oil products in industrial transformation sector</t>
        </is>
      </c>
      <c r="C297" s="18" t="inlineStr">
        <is>
          <t>switch</t>
        </is>
      </c>
      <c r="D297" s="18" t="n"/>
      <c r="E297" s="18" t="n"/>
      <c r="F297" s="18" t="inlineStr">
        <is>
          <t>Converted</t>
        </is>
      </c>
      <c r="G297" s="18" t="inlineStr">
        <is>
          <t>Converted</t>
        </is>
      </c>
      <c r="H297" s="18" t="inlineStr">
        <is>
          <t>NonEnergyTransformationMethod</t>
        </is>
      </c>
      <c r="J297" s="8" t="inlineStr">
        <is>
          <t>Converted</t>
        </is>
      </c>
      <c r="K297" s="8" t="inlineStr">
        <is>
          <t>Converted</t>
        </is>
      </c>
    </row>
    <row r="298">
      <c r="B298" s="18" t="inlineStr">
        <is>
          <t>LPG in residential implicit (cookstove) efficiency</t>
        </is>
      </c>
      <c r="C298" s="18" t="n"/>
      <c r="D298" s="18" t="n"/>
      <c r="E298" s="18" t="n"/>
      <c r="F298" s="18" t="n">
        <v>0.5600000000000001</v>
      </c>
      <c r="G298" s="18" t="n">
        <v>0.5600000000000001</v>
      </c>
      <c r="H298" s="18" t="inlineStr">
        <is>
          <t>LPGEff</t>
        </is>
      </c>
      <c r="J298" s="8" t="n">
        <v>0.5600000000000001</v>
      </c>
      <c r="K298" s="8" t="n">
        <v>0.5600000000000001</v>
      </c>
    </row>
    <row r="299">
      <c r="B299" s="18" t="inlineStr">
        <is>
          <t>Kerosene in residential implicit (cookstove) efficiency</t>
        </is>
      </c>
      <c r="C299" s="18" t="n"/>
      <c r="D299" s="18" t="n"/>
      <c r="E299" s="18" t="n"/>
      <c r="F299" s="18" t="n">
        <v>0.45</v>
      </c>
      <c r="G299" s="18" t="n">
        <v>0.45</v>
      </c>
      <c r="H299" s="18" t="inlineStr">
        <is>
          <t>KerEff</t>
        </is>
      </c>
      <c r="J299" s="8" t="n">
        <v>0.45</v>
      </c>
      <c r="K299" s="8" t="n">
        <v>0.45</v>
      </c>
    </row>
    <row r="300">
      <c r="B300" s="18" t="inlineStr">
        <is>
          <t>Biomass in residential implicit (cookstove) efficiency</t>
        </is>
      </c>
      <c r="C300" s="18" t="n"/>
      <c r="D300" s="18" t="n"/>
      <c r="E300" s="18" t="n"/>
      <c r="F300" s="18" t="n">
        <v>0.2</v>
      </c>
      <c r="G300" s="18" t="n">
        <v>0.2</v>
      </c>
      <c r="H300" s="18" t="inlineStr">
        <is>
          <t>BioEff</t>
        </is>
      </c>
      <c r="J300" s="8" t="n">
        <v>0.2</v>
      </c>
      <c r="K300" s="8" t="n">
        <v>0.2</v>
      </c>
    </row>
    <row r="301">
      <c r="B301" s="18" t="inlineStr">
        <is>
          <t>Natural gas in residential implicit (cookstove) efficiency</t>
        </is>
      </c>
      <c r="C301" s="18" t="n"/>
      <c r="D301" s="18" t="n"/>
      <c r="E301" s="18" t="n"/>
      <c r="F301" s="18" t="n">
        <v>0.58</v>
      </c>
      <c r="G301" s="18" t="n">
        <v>0.58</v>
      </c>
      <c r="H301" s="18" t="inlineStr">
        <is>
          <t>NatGasEff</t>
        </is>
      </c>
      <c r="J301" s="8" t="n">
        <v>0.58</v>
      </c>
      <c r="K301" s="8" t="n">
        <v>0.58</v>
      </c>
    </row>
    <row r="302">
      <c r="B302" s="18" t="inlineStr">
        <is>
          <t>Include producer-side subsidies as part of TCP measure</t>
        </is>
      </c>
      <c r="C302" s="18" t="inlineStr">
        <is>
          <t>switch</t>
        </is>
      </c>
      <c r="D302" s="18" t="n"/>
      <c r="E302" s="18" t="n"/>
      <c r="F302" s="18" t="inlineStr">
        <is>
          <t>No*</t>
        </is>
      </c>
      <c r="G302" s="18" t="inlineStr">
        <is>
          <t>No*</t>
        </is>
      </c>
      <c r="H302" s="18" t="inlineStr">
        <is>
          <t>PsInTCP</t>
        </is>
      </c>
      <c r="J302" s="8" t="inlineStr">
        <is>
          <t>No*</t>
        </is>
      </c>
      <c r="K302" s="8" t="inlineStr">
        <is>
          <t>No*</t>
        </is>
      </c>
    </row>
    <row r="303">
      <c r="B303" s="16" t="inlineStr">
        <is>
          <t>Distributional module assumptions</t>
        </is>
      </c>
    </row>
    <row r="304">
      <c r="B304" s="18" t="inlineStr">
        <is>
          <t>Analysis year for distributional module</t>
        </is>
      </c>
      <c r="C304" s="18" t="inlineStr">
        <is>
          <t>year</t>
        </is>
      </c>
      <c r="D304" s="18" t="n"/>
      <c r="E304" s="18" t="n"/>
      <c r="F304" s="18" t="n">
        <v>2030</v>
      </c>
      <c r="G304" s="18" t="n">
        <v>2030</v>
      </c>
      <c r="H304" s="18" t="inlineStr">
        <is>
          <t>YearDistn</t>
        </is>
      </c>
      <c r="J304" s="8" t="n">
        <v>2030</v>
      </c>
      <c r="K304" s="8" t="n">
        <v>2030</v>
      </c>
    </row>
    <row r="305">
      <c r="B305" s="18" t="inlineStr">
        <is>
          <t>Targeted transfer type</t>
        </is>
      </c>
      <c r="C305" s="18" t="inlineStr">
        <is>
          <t>switch</t>
        </is>
      </c>
      <c r="D305" s="18" t="n"/>
      <c r="E305" s="18" t="n"/>
      <c r="F305" s="18" t="inlineStr">
        <is>
          <t>Cash</t>
        </is>
      </c>
      <c r="G305" s="18" t="inlineStr">
        <is>
          <t>Cash</t>
        </is>
      </c>
      <c r="H305" s="18" t="inlineStr">
        <is>
          <t>TransferType</t>
        </is>
      </c>
      <c r="J305" s="8" t="inlineStr">
        <is>
          <t>Cash</t>
        </is>
      </c>
      <c r="K305" s="8" t="inlineStr">
        <is>
          <t>Cash</t>
        </is>
      </c>
    </row>
    <row r="306">
      <c r="B306" s="18" t="inlineStr">
        <is>
          <t>Target households below poverty line (2011 PPP$/day)</t>
        </is>
      </c>
      <c r="C306" s="18" t="inlineStr">
        <is>
          <t>number</t>
        </is>
      </c>
      <c r="D306" s="18" t="n"/>
      <c r="E306" s="18" t="n"/>
      <c r="F306" s="18" t="inlineStr">
        <is>
          <t>No</t>
        </is>
      </c>
      <c r="G306" s="18" t="inlineStr">
        <is>
          <t>No</t>
        </is>
      </c>
      <c r="H306" s="18" t="inlineStr">
        <is>
          <t>TargetBelow</t>
        </is>
      </c>
      <c r="J306" s="8" t="inlineStr">
        <is>
          <t>No</t>
        </is>
      </c>
      <c r="K306" s="8" t="inlineStr">
        <is>
          <t>No</t>
        </is>
      </c>
    </row>
    <row r="307">
      <c r="B307" s="18" t="inlineStr">
        <is>
          <t>Public/infrastructure investment type</t>
        </is>
      </c>
      <c r="C307" s="18" t="inlineStr">
        <is>
          <t>switch</t>
        </is>
      </c>
      <c r="D307" s="18" t="n"/>
      <c r="E307" s="18" t="n"/>
      <c r="F307" s="18" t="inlineStr">
        <is>
          <t>All Infr.</t>
        </is>
      </c>
      <c r="G307" s="18" t="inlineStr">
        <is>
          <t>All Infr.</t>
        </is>
      </c>
      <c r="H307" s="18" t="inlineStr">
        <is>
          <t>PublicInfrastructureInvType</t>
        </is>
      </c>
      <c r="J307" s="8" t="inlineStr">
        <is>
          <t>All Infr.</t>
        </is>
      </c>
      <c r="K307" s="8" t="inlineStr">
        <is>
          <t>All Infr.</t>
        </is>
      </c>
    </row>
    <row r="308">
      <c r="B308" s="18" t="inlineStr">
        <is>
          <t>Current spending type</t>
        </is>
      </c>
      <c r="C308" s="18" t="inlineStr">
        <is>
          <t>switch</t>
        </is>
      </c>
      <c r="D308" s="18" t="n"/>
      <c r="E308" s="18" t="n"/>
      <c r="F308" s="18" t="inlineStr">
        <is>
          <t>All Social Protection and Labor</t>
        </is>
      </c>
      <c r="G308" s="18" t="inlineStr">
        <is>
          <t>All Social Protection and Labor</t>
        </is>
      </c>
      <c r="H308" s="18" t="inlineStr">
        <is>
          <t>CurrentSpendingType</t>
        </is>
      </c>
      <c r="J308" s="8" t="inlineStr">
        <is>
          <t>All Social Protection and Labor</t>
        </is>
      </c>
      <c r="K308" s="8" t="inlineStr">
        <is>
          <t>All Social Protection and Labor</t>
        </is>
      </c>
    </row>
    <row r="309">
      <c r="B309" s="18" t="inlineStr">
        <is>
          <t>Personal Income Tax (PIT) reduction type</t>
        </is>
      </c>
      <c r="C309" s="18" t="inlineStr">
        <is>
          <t>switch</t>
        </is>
      </c>
      <c r="D309" s="18" t="n"/>
      <c r="E309" s="18" t="n"/>
      <c r="F309" s="18" t="inlineStr">
        <is>
          <t>Personal Allowance</t>
        </is>
      </c>
      <c r="G309" s="18" t="inlineStr">
        <is>
          <t>Personal Allowance</t>
        </is>
      </c>
      <c r="H309" s="18" t="inlineStr">
        <is>
          <t>PITReductionType</t>
        </is>
      </c>
      <c r="J309" s="8" t="inlineStr">
        <is>
          <t>Personal Allowance</t>
        </is>
      </c>
      <c r="K309" s="8" t="inlineStr">
        <is>
          <t>Personal Allowance</t>
        </is>
      </c>
    </row>
    <row r="310">
      <c r="B310" s="18" t="inlineStr">
        <is>
          <t>"Targeted Exemption" for bottom XX deciles</t>
        </is>
      </c>
      <c r="C310" s="18" t="inlineStr">
        <is>
          <t>number</t>
        </is>
      </c>
      <c r="D310" s="18" t="n"/>
      <c r="E310" s="18" t="n"/>
      <c r="F310" s="18" t="n">
        <v>4</v>
      </c>
      <c r="G310" s="18" t="n">
        <v>4</v>
      </c>
      <c r="H310" s="18" t="inlineStr">
        <is>
          <t>DistExcCfDec</t>
        </is>
      </c>
      <c r="J310" s="8" t="n">
        <v>4</v>
      </c>
      <c r="K310" s="8" t="n">
        <v>4</v>
      </c>
    </row>
    <row r="311">
      <c r="B311" s="18" t="inlineStr">
        <is>
          <t>Replace missing labor tax data, grouping by country</t>
        </is>
      </c>
      <c r="C311" s="18" t="inlineStr">
        <is>
          <t>switch</t>
        </is>
      </c>
      <c r="D311" s="18" t="n"/>
      <c r="E311" s="18" t="n"/>
      <c r="F311" s="18" t="inlineStr">
        <is>
          <t>income</t>
        </is>
      </c>
      <c r="G311" s="18" t="inlineStr">
        <is>
          <t>income</t>
        </is>
      </c>
      <c r="H311" s="18" t="inlineStr">
        <is>
          <t>MissingDataReplacement</t>
        </is>
      </c>
      <c r="J311" s="8" t="inlineStr">
        <is>
          <t>income</t>
        </is>
      </c>
      <c r="K311" s="8" t="inlineStr">
        <is>
          <t>income</t>
        </is>
      </c>
    </row>
    <row r="312">
      <c r="B312" s="18" t="inlineStr">
        <is>
          <t>Exempt most-used cooking fossil fuel?</t>
        </is>
      </c>
      <c r="C312" s="18" t="inlineStr">
        <is>
          <t>switch</t>
        </is>
      </c>
      <c r="D312" s="18" t="n"/>
      <c r="E312" s="18" t="n"/>
      <c r="F312" s="18" t="inlineStr">
        <is>
          <t>No</t>
        </is>
      </c>
      <c r="G312" s="18" t="inlineStr">
        <is>
          <t>No</t>
        </is>
      </c>
      <c r="H312" s="18" t="inlineStr">
        <is>
          <t>ExemptMostCook</t>
        </is>
      </c>
      <c r="J312" s="8" t="inlineStr">
        <is>
          <t>No</t>
        </is>
      </c>
      <c r="K312" s="8" t="inlineStr">
        <is>
          <t>No</t>
        </is>
      </c>
    </row>
    <row r="313">
      <c r="B313" s="18" t="inlineStr">
        <is>
          <t>Exempt cooking fossil fuel for bottom XX deciles:</t>
        </is>
      </c>
      <c r="C313" s="18" t="inlineStr">
        <is>
          <t>switch</t>
        </is>
      </c>
      <c r="D313" s="18" t="n"/>
      <c r="E313" s="18" t="n"/>
      <c r="F313" s="18" t="n">
        <v>4</v>
      </c>
      <c r="G313" s="18" t="n">
        <v>4</v>
      </c>
      <c r="H313" s="18" t="inlineStr">
        <is>
          <t>ExemptCookDeciles</t>
        </is>
      </c>
      <c r="J313" s="8" t="n">
        <v>4</v>
      </c>
      <c r="K313" s="8" t="n">
        <v>4</v>
      </c>
    </row>
    <row r="314">
      <c r="B314" s="18" t="inlineStr">
        <is>
          <t>Adjust for behavioral &amp; structural change?</t>
        </is>
      </c>
      <c r="C314" s="18" t="inlineStr">
        <is>
          <t>switch</t>
        </is>
      </c>
      <c r="D314" s="18" t="n"/>
      <c r="E314" s="18" t="n"/>
      <c r="F314" s="18" t="inlineStr">
        <is>
          <t>No</t>
        </is>
      </c>
      <c r="G314" s="18" t="inlineStr">
        <is>
          <t>No</t>
        </is>
      </c>
      <c r="H314" s="18" t="inlineStr">
        <is>
          <t>InferredDist</t>
        </is>
      </c>
      <c r="J314" s="8" t="inlineStr">
        <is>
          <t>No</t>
        </is>
      </c>
      <c r="K314" s="8" t="inlineStr">
        <is>
          <t>No</t>
        </is>
      </c>
    </row>
    <row r="315">
      <c r="B315" s="18" t="inlineStr">
        <is>
          <t>Include decile-specific price elasticities?</t>
        </is>
      </c>
      <c r="C315" s="18" t="inlineStr">
        <is>
          <t>switch</t>
        </is>
      </c>
      <c r="D315" s="18" t="n"/>
      <c r="E315" s="18" t="n"/>
      <c r="F315" s="18" t="inlineStr">
        <is>
          <t>Yes</t>
        </is>
      </c>
      <c r="G315" s="18" t="inlineStr">
        <is>
          <t>Yes</t>
        </is>
      </c>
      <c r="H315" s="18" t="inlineStr">
        <is>
          <t>PEDs</t>
        </is>
      </c>
      <c r="J315" s="8" t="inlineStr">
        <is>
          <t>Yes</t>
        </is>
      </c>
      <c r="K315" s="8" t="inlineStr">
        <is>
          <t>Yes</t>
        </is>
      </c>
    </row>
    <row r="316">
      <c r="B316" s="18" t="inlineStr">
        <is>
          <t>Adjust GTAP-implied CP revenues to CPAT?</t>
        </is>
      </c>
      <c r="C316" s="18" t="inlineStr">
        <is>
          <t>switch</t>
        </is>
      </c>
      <c r="D316" s="18" t="n"/>
      <c r="E316" s="18" t="n"/>
      <c r="F316" s="18" t="inlineStr">
        <is>
          <t>Yes</t>
        </is>
      </c>
      <c r="G316" s="18" t="inlineStr">
        <is>
          <t>Yes</t>
        </is>
      </c>
      <c r="H316" s="18" t="inlineStr">
        <is>
          <t>ScaleGTAP</t>
        </is>
      </c>
      <c r="J316" s="8" t="inlineStr">
        <is>
          <t>Yes</t>
        </is>
      </c>
      <c r="K316" s="8" t="inlineStr">
        <is>
          <t>Yes</t>
        </is>
      </c>
    </row>
    <row r="317">
      <c r="B317" s="18" t="inlineStr">
        <is>
          <t>Adjust for deadweight losses?</t>
        </is>
      </c>
      <c r="C317" s="18" t="inlineStr">
        <is>
          <t>switch</t>
        </is>
      </c>
      <c r="D317" s="18" t="n"/>
      <c r="E317" s="18" t="n"/>
      <c r="F317" s="18" t="inlineStr">
        <is>
          <t>No</t>
        </is>
      </c>
      <c r="G317" s="18" t="inlineStr">
        <is>
          <t>No</t>
        </is>
      </c>
      <c r="H317" s="18" t="inlineStr">
        <is>
          <t>DWLs</t>
        </is>
      </c>
      <c r="J317" s="8" t="inlineStr">
        <is>
          <t>No</t>
        </is>
      </c>
      <c r="K317" s="8" t="inlineStr">
        <is>
          <t>No</t>
        </is>
      </c>
    </row>
    <row r="318">
      <c r="B318" s="18" t="inlineStr">
        <is>
          <t>Imperfect pass-through?</t>
        </is>
      </c>
      <c r="C318" s="18" t="inlineStr">
        <is>
          <t>switch</t>
        </is>
      </c>
      <c r="D318" s="18" t="n"/>
      <c r="E318" s="18" t="n"/>
      <c r="F318" s="18" t="inlineStr">
        <is>
          <t>No</t>
        </is>
      </c>
      <c r="G318" s="18" t="inlineStr">
        <is>
          <t>No</t>
        </is>
      </c>
      <c r="H318" s="18" t="inlineStr">
        <is>
          <t>PassthroughDist</t>
        </is>
      </c>
      <c r="J318" s="8" t="inlineStr">
        <is>
          <t>No</t>
        </is>
      </c>
      <c r="K318" s="8" t="inlineStr">
        <is>
          <t>No</t>
        </is>
      </c>
    </row>
    <row r="319">
      <c r="B319" s="18" t="inlineStr">
        <is>
          <t>Impacts for average, median, p25, or p75?</t>
        </is>
      </c>
      <c r="C319" s="18" t="inlineStr">
        <is>
          <t>switch</t>
        </is>
      </c>
      <c r="D319" s="18" t="n"/>
      <c r="E319" s="18" t="n"/>
      <c r="F319" s="18" t="inlineStr">
        <is>
          <t>mean</t>
        </is>
      </c>
      <c r="G319" s="18" t="inlineStr">
        <is>
          <t>mean</t>
        </is>
      </c>
      <c r="H319" s="18" t="inlineStr">
        <is>
          <t>QuantilesStatistic</t>
        </is>
      </c>
      <c r="J319" s="8" t="inlineStr">
        <is>
          <t>mean</t>
        </is>
      </c>
      <c r="K319" s="8" t="inlineStr">
        <is>
          <t>mean</t>
        </is>
      </c>
    </row>
    <row r="320">
      <c r="B320" s="18" t="inlineStr">
        <is>
          <t>Quantiles in LCU?</t>
        </is>
      </c>
      <c r="C320" s="18" t="inlineStr">
        <is>
          <t>switch</t>
        </is>
      </c>
      <c r="D320" s="18" t="n"/>
      <c r="E320" s="18" t="n"/>
      <c r="F320" s="18" t="inlineStr">
        <is>
          <t>No</t>
        </is>
      </c>
      <c r="G320" s="18" t="inlineStr">
        <is>
          <t>No</t>
        </is>
      </c>
      <c r="H320" s="18" t="inlineStr">
        <is>
          <t>QuantilesLCU</t>
        </is>
      </c>
      <c r="J320" s="8" t="inlineStr">
        <is>
          <t>No</t>
        </is>
      </c>
      <c r="K320" s="8" t="inlineStr">
        <is>
          <t>No</t>
        </is>
      </c>
    </row>
    <row r="321">
      <c r="B321" s="16" t="inlineStr">
        <is>
          <t>Air pollution module assumptions</t>
        </is>
      </c>
    </row>
    <row r="322">
      <c r="A322" t="inlineStr">
        <is>
          <t>X</t>
        </is>
      </c>
      <c r="B322" s="18" t="inlineStr">
        <is>
          <t>Emissions to concentrations, PM2.5</t>
        </is>
      </c>
      <c r="C322" s="18" t="inlineStr">
        <is>
          <t>switch</t>
        </is>
      </c>
      <c r="D322" s="18" t="n"/>
      <c r="E322" s="18" t="n"/>
      <c r="F322" s="18" t="inlineStr">
        <is>
          <t>Local study-FASST</t>
        </is>
      </c>
      <c r="G322" s="18" t="inlineStr">
        <is>
          <t>Avg. iF and LS FASST*</t>
        </is>
      </c>
      <c r="H322" s="18" t="inlineStr">
        <is>
          <t>SourceAppSel</t>
        </is>
      </c>
      <c r="J322" s="8" t="inlineStr">
        <is>
          <t>Local study-FASST</t>
        </is>
      </c>
      <c r="K322" s="8" t="inlineStr">
        <is>
          <t>Local study-FASST</t>
        </is>
      </c>
    </row>
    <row r="323">
      <c r="B323" s="18" t="inlineStr">
        <is>
          <t>Emissions to concentrations, Ozone</t>
        </is>
      </c>
      <c r="C323" s="18" t="inlineStr">
        <is>
          <t>switch</t>
        </is>
      </c>
      <c r="D323" s="18" t="n"/>
      <c r="E323" s="18" t="n"/>
      <c r="F323" s="18" t="inlineStr">
        <is>
          <t>TM5-FASST</t>
        </is>
      </c>
      <c r="G323" s="18" t="inlineStr">
        <is>
          <t>TM5-FASST</t>
        </is>
      </c>
      <c r="H323" s="18" t="inlineStr">
        <is>
          <t>SourceAppO3</t>
        </is>
      </c>
      <c r="J323" s="8" t="inlineStr">
        <is>
          <t>TM5-FASST</t>
        </is>
      </c>
      <c r="K323" s="8" t="inlineStr">
        <is>
          <t>TM5-FASST</t>
        </is>
      </c>
    </row>
    <row r="324">
      <c r="B324" s="18" t="inlineStr">
        <is>
          <t>Emission factors</t>
        </is>
      </c>
      <c r="C324" s="18" t="inlineStr">
        <is>
          <t>switch</t>
        </is>
      </c>
      <c r="D324" s="18" t="n"/>
      <c r="E324" s="18" t="n"/>
      <c r="F324" s="18" t="inlineStr">
        <is>
          <t>Average</t>
        </is>
      </c>
      <c r="G324" s="18" t="inlineStr">
        <is>
          <t>Average</t>
        </is>
      </c>
      <c r="H324" s="18" t="inlineStr">
        <is>
          <t>EFSel</t>
        </is>
      </c>
      <c r="J324" s="8" t="inlineStr">
        <is>
          <t>Average</t>
        </is>
      </c>
      <c r="K324" s="8" t="inlineStr">
        <is>
          <t>Average</t>
        </is>
      </c>
    </row>
    <row r="325">
      <c r="B325" s="18" t="inlineStr">
        <is>
          <t>Include leakage to biomass in residential sector</t>
        </is>
      </c>
      <c r="C325" s="18" t="inlineStr">
        <is>
          <t>switch</t>
        </is>
      </c>
      <c r="D325" s="18" t="n"/>
      <c r="E325" s="18" t="n"/>
      <c r="F325" s="18" t="inlineStr">
        <is>
          <t>No</t>
        </is>
      </c>
      <c r="G325" s="18" t="inlineStr">
        <is>
          <t>No</t>
        </is>
      </c>
      <c r="H325" s="18" t="inlineStr">
        <is>
          <t>BiomassLeakage</t>
        </is>
      </c>
      <c r="J325" s="8" t="inlineStr">
        <is>
          <t>No</t>
        </is>
      </c>
      <c r="K325" s="8" t="inlineStr">
        <is>
          <t>No</t>
        </is>
      </c>
    </row>
    <row r="326">
      <c r="B326" s="18" t="inlineStr">
        <is>
          <t>Biomass is a normal good</t>
        </is>
      </c>
      <c r="C326" s="18" t="inlineStr">
        <is>
          <t>switch</t>
        </is>
      </c>
      <c r="D326" s="18" t="n"/>
      <c r="E326" s="18" t="n"/>
      <c r="F326" s="18" t="inlineStr">
        <is>
          <t>No</t>
        </is>
      </c>
      <c r="G326" s="18" t="inlineStr">
        <is>
          <t>No</t>
        </is>
      </c>
      <c r="H326" s="18" t="inlineStr">
        <is>
          <t>BiomassNormal</t>
        </is>
      </c>
      <c r="J326" s="8" t="inlineStr">
        <is>
          <t>No</t>
        </is>
      </c>
      <c r="K326" s="8" t="inlineStr">
        <is>
          <t>No</t>
        </is>
      </c>
    </row>
    <row r="327">
      <c r="A327" t="inlineStr">
        <is>
          <t>X</t>
        </is>
      </c>
      <c r="B327" s="18" t="inlineStr">
        <is>
          <t>VSL source</t>
        </is>
      </c>
      <c r="C327" s="18" t="inlineStr">
        <is>
          <t>switch</t>
        </is>
      </c>
      <c r="D327" s="18" t="n"/>
      <c r="E327" s="18" t="n"/>
      <c r="F327" s="18" t="inlineStr">
        <is>
          <t>Transfer from Group</t>
        </is>
      </c>
      <c r="G327" s="18" t="inlineStr">
        <is>
          <t>Transfer from OECD</t>
        </is>
      </c>
      <c r="H327" s="18" t="inlineStr">
        <is>
          <t>VSLMethod</t>
        </is>
      </c>
      <c r="J327" s="8" t="inlineStr">
        <is>
          <t>Transfer from Group</t>
        </is>
      </c>
      <c r="K327" s="8" t="inlineStr">
        <is>
          <t>Transfer from Group</t>
        </is>
      </c>
    </row>
    <row r="328">
      <c r="B328" s="18" t="inlineStr">
        <is>
          <t>VSL (where manual source)</t>
        </is>
      </c>
      <c r="C328" s="18" t="inlineStr">
        <is>
          <t>switch</t>
        </is>
      </c>
      <c r="D328" s="18" t="n"/>
      <c r="E328" s="18" t="n"/>
      <c r="F328" s="18" t="n">
        <v>500000</v>
      </c>
      <c r="G328" s="18" t="n">
        <v>500000</v>
      </c>
      <c r="H328" s="18" t="inlineStr">
        <is>
          <t>VSLManual</t>
        </is>
      </c>
      <c r="J328" s="8" t="n">
        <v>500000</v>
      </c>
      <c r="K328" s="8" t="n">
        <v>500000</v>
      </c>
    </row>
    <row r="329">
      <c r="B329" s="18" t="inlineStr">
        <is>
          <t>VSL elasticity source</t>
        </is>
      </c>
      <c r="C329" s="18" t="inlineStr">
        <is>
          <t>switch</t>
        </is>
      </c>
      <c r="D329" s="18" t="n"/>
      <c r="E329" s="18" t="n"/>
      <c r="F329" s="18" t="inlineStr">
        <is>
          <t>0x17</t>
        </is>
      </c>
      <c r="G329" s="18" t="inlineStr">
        <is>
          <t>Income group</t>
        </is>
      </c>
      <c r="H329" s="18" t="inlineStr">
        <is>
          <t>VslElSource</t>
        </is>
      </c>
      <c r="J329" s="8" t="inlineStr">
        <is>
          <t>0x17</t>
        </is>
      </c>
      <c r="K329" s="8" t="inlineStr">
        <is>
          <t>0x17</t>
        </is>
      </c>
    </row>
    <row r="330">
      <c r="B330" s="18" t="inlineStr">
        <is>
          <t>VSL elasticity (where manual source)</t>
        </is>
      </c>
      <c r="C330" s="18" t="inlineStr">
        <is>
          <t>switch</t>
        </is>
      </c>
      <c r="D330" s="18" t="n"/>
      <c r="E330" s="18" t="n"/>
      <c r="F330" s="18" t="inlineStr">
        <is>
          <t>0x17</t>
        </is>
      </c>
      <c r="G330" s="18" t="n">
        <v>1</v>
      </c>
      <c r="H330" s="18" t="inlineStr">
        <is>
          <t>VslEl</t>
        </is>
      </c>
      <c r="J330" s="8" t="inlineStr">
        <is>
          <t>0x17</t>
        </is>
      </c>
      <c r="K330" s="8" t="inlineStr">
        <is>
          <t>0x17</t>
        </is>
      </c>
    </row>
    <row r="331">
      <c r="B331" s="18" t="inlineStr">
        <is>
          <t>Discount rate selection</t>
        </is>
      </c>
      <c r="C331" s="18" t="inlineStr">
        <is>
          <t>switch</t>
        </is>
      </c>
      <c r="D331" s="18" t="n"/>
      <c r="E331" s="18" t="n"/>
      <c r="F331" s="18" t="inlineStr">
        <is>
          <t>3% (Robinson 2019)</t>
        </is>
      </c>
      <c r="G331" s="18" t="inlineStr">
        <is>
          <t>3% (Robinson 2019)</t>
        </is>
      </c>
      <c r="H331" s="18" t="inlineStr">
        <is>
          <t>DiscSel</t>
        </is>
      </c>
      <c r="J331" s="8" t="inlineStr">
        <is>
          <t>3% (Robinson 2019)</t>
        </is>
      </c>
      <c r="K331" s="8" t="inlineStr">
        <is>
          <t>3% (Robinson 2019)</t>
        </is>
      </c>
    </row>
    <row r="332">
      <c r="B332" s="18" t="inlineStr">
        <is>
          <t>Discount rate (where manual source)</t>
        </is>
      </c>
      <c r="C332" s="18" t="inlineStr">
        <is>
          <t>switch</t>
        </is>
      </c>
      <c r="D332" s="18" t="n"/>
      <c r="E332" s="18" t="n"/>
      <c r="F332" s="18" t="n">
        <v>0.03</v>
      </c>
      <c r="G332" s="18" t="n">
        <v>0.03</v>
      </c>
      <c r="H332" s="18" t="inlineStr">
        <is>
          <t>DiscRate</t>
        </is>
      </c>
      <c r="J332" s="8" t="n">
        <v>0.03</v>
      </c>
      <c r="K332" s="8" t="n">
        <v>0.03</v>
      </c>
    </row>
    <row r="333">
      <c r="B333" s="16" t="inlineStr">
        <is>
          <t>Other assumptions: air pollution module</t>
        </is>
      </c>
    </row>
    <row r="334">
      <c r="B334" s="18" t="inlineStr">
        <is>
          <t>Number of working days per month</t>
        </is>
      </c>
      <c r="C334" s="18" t="inlineStr">
        <is>
          <t>days</t>
        </is>
      </c>
      <c r="D334" s="18" t="n"/>
      <c r="E334" s="18" t="n"/>
      <c r="F334" s="18" t="n">
        <v>20</v>
      </c>
      <c r="G334" s="18" t="n">
        <v>20</v>
      </c>
      <c r="H334" s="18" t="inlineStr">
        <is>
          <t>WorkDays</t>
        </is>
      </c>
      <c r="J334" s="8" t="n">
        <v>20</v>
      </c>
      <c r="K334" s="8" t="n">
        <v>20</v>
      </c>
    </row>
    <row r="335">
      <c r="B335" s="18" t="inlineStr">
        <is>
          <t>Labor share of GDP, default value</t>
        </is>
      </c>
      <c r="C335" s="18" t="inlineStr">
        <is>
          <t>%</t>
        </is>
      </c>
      <c r="D335" s="18" t="n"/>
      <c r="E335" s="18" t="n"/>
      <c r="F335" s="18" t="n">
        <v>0.65</v>
      </c>
      <c r="G335" s="18" t="n">
        <v>0.65</v>
      </c>
      <c r="H335" s="18" t="inlineStr">
        <is>
          <t>ApLabSh</t>
        </is>
      </c>
      <c r="J335" s="8" t="n">
        <v>0.65</v>
      </c>
      <c r="K335" s="8" t="n">
        <v>0.65</v>
      </c>
    </row>
    <row r="336">
      <c r="B336" s="18" t="inlineStr">
        <is>
          <t>Max % of households using solid fuels</t>
        </is>
      </c>
      <c r="C336" s="18" t="inlineStr">
        <is>
          <t>%</t>
        </is>
      </c>
      <c r="D336" s="18" t="n"/>
      <c r="E336" s="18" t="n"/>
      <c r="F336" s="18" t="n">
        <v>0.99</v>
      </c>
      <c r="G336" s="18" t="n">
        <v>0.99</v>
      </c>
      <c r="H336" s="18" t="inlineStr">
        <is>
          <t>ApMaxSs</t>
        </is>
      </c>
      <c r="J336" s="8" t="n">
        <v>0.99</v>
      </c>
      <c r="K336" s="8" t="n">
        <v>0.99</v>
      </c>
    </row>
    <row r="337">
      <c r="B337" s="18" t="inlineStr">
        <is>
          <t>Leakage converted into % HH using solid fuels</t>
        </is>
      </c>
      <c r="C337" s="18" t="inlineStr">
        <is>
          <t>%</t>
        </is>
      </c>
      <c r="D337" s="18" t="n"/>
      <c r="E337" s="18" t="n"/>
      <c r="F337" s="18" t="n">
        <v>0.5</v>
      </c>
      <c r="G337" s="18" t="n">
        <v>0.5</v>
      </c>
      <c r="H337" s="18" t="inlineStr">
        <is>
          <t>ApLeakHh</t>
        </is>
      </c>
      <c r="J337" s="8" t="n">
        <v>0.5</v>
      </c>
      <c r="K337" s="8" t="n">
        <v>0.5</v>
      </c>
    </row>
    <row r="338">
      <c r="B338" s="18" t="inlineStr">
        <is>
          <t>Apply cessation lag when discounting averted deaths</t>
        </is>
      </c>
      <c r="C338" s="18" t="inlineStr">
        <is>
          <t>switch</t>
        </is>
      </c>
      <c r="D338" s="18" t="n"/>
      <c r="E338" s="18" t="n"/>
      <c r="F338" s="18" t="inlineStr">
        <is>
          <t>Yes</t>
        </is>
      </c>
      <c r="G338" s="18" t="inlineStr">
        <is>
          <t>Yes</t>
        </is>
      </c>
      <c r="H338" s="18" t="inlineStr">
        <is>
          <t>ApCessLag</t>
        </is>
      </c>
      <c r="J338" s="8" t="inlineStr">
        <is>
          <t>Yes</t>
        </is>
      </c>
      <c r="K338" s="8" t="inlineStr">
        <is>
          <t>Yes</t>
        </is>
      </c>
    </row>
    <row r="339">
      <c r="B339" s="16" t="inlineStr">
        <is>
          <t>Transportation</t>
        </is>
      </c>
    </row>
    <row r="340">
      <c r="B340" s="18" t="inlineStr">
        <is>
          <t>Engineering or elasticity model</t>
        </is>
      </c>
      <c r="C340" s="18" t="inlineStr">
        <is>
          <t>option</t>
        </is>
      </c>
      <c r="D340" s="18" t="n"/>
      <c r="E340" s="18" t="n"/>
      <c r="F340" s="18" t="inlineStr">
        <is>
          <t>Elasticity</t>
        </is>
      </c>
      <c r="G340" s="18" t="inlineStr">
        <is>
          <t>Engineer</t>
        </is>
      </c>
      <c r="H340" s="18" t="inlineStr">
        <is>
          <t>TrModel</t>
        </is>
      </c>
      <c r="J340" s="8" t="inlineStr">
        <is>
          <t>Elasticity</t>
        </is>
      </c>
      <c r="K340" s="8" t="inlineStr">
        <is>
          <t>Elasticity</t>
        </is>
      </c>
    </row>
    <row r="341">
      <c r="B341" s="16" t="inlineStr">
        <is>
          <t>Power Sector</t>
        </is>
      </c>
    </row>
    <row r="342">
      <c r="B342" s="18" t="inlineStr">
        <is>
          <t>Power Rebate</t>
        </is>
      </c>
      <c r="C342" s="18" t="inlineStr">
        <is>
          <t>switch</t>
        </is>
      </c>
      <c r="D342" s="18" t="n"/>
      <c r="E342" s="18" t="n"/>
      <c r="F342" s="18" t="inlineStr">
        <is>
          <t>No*</t>
        </is>
      </c>
      <c r="G342" s="18" t="inlineStr">
        <is>
          <t>No*</t>
        </is>
      </c>
      <c r="H342" s="18" t="inlineStr">
        <is>
          <t>PowerRebates</t>
        </is>
      </c>
      <c r="J342" s="8" t="inlineStr">
        <is>
          <t>No*</t>
        </is>
      </c>
      <c r="K342" s="8" t="inlineStr">
        <is>
          <t>No*</t>
        </is>
      </c>
    </row>
    <row r="343">
      <c r="B343" s="18" t="inlineStr">
        <is>
          <t>Power price: portion of cost change passed-on:</t>
        </is>
      </c>
      <c r="C343" s="18" t="n"/>
      <c r="D343" s="18" t="n"/>
      <c r="E343" s="18" t="n"/>
      <c r="F343" s="18" t="n">
        <v>1</v>
      </c>
      <c r="G343" s="18" t="n">
        <v>1</v>
      </c>
      <c r="H343" s="18" t="inlineStr">
        <is>
          <t>PowerSectorPriceChangePassOn</t>
        </is>
      </c>
      <c r="J343" s="8" t="n">
        <v>1</v>
      </c>
      <c r="K343" s="8" t="n">
        <v>1</v>
      </c>
    </row>
    <row r="344">
      <c r="B344" s="18" t="inlineStr">
        <is>
          <t>Year of interest for power sector costs</t>
        </is>
      </c>
      <c r="C344" s="18" t="inlineStr">
        <is>
          <t>year</t>
        </is>
      </c>
      <c r="D344" s="18" t="n"/>
      <c r="E344" s="18" t="n"/>
      <c r="F344" s="18" t="n">
        <v>2030</v>
      </c>
      <c r="G344" s="18" t="n">
        <v>2030</v>
      </c>
      <c r="H344" s="18" t="inlineStr">
        <is>
          <t>CostBreakdownYear</t>
        </is>
      </c>
      <c r="J344" s="8" t="n">
        <v>2030</v>
      </c>
      <c r="K344" s="8" t="n">
        <v>2030</v>
      </c>
    </row>
    <row r="345">
      <c r="B345" s="18" t="inlineStr">
        <is>
          <t>Estimate economy-wide or sectoral power demand?</t>
        </is>
      </c>
      <c r="C345" s="18" t="inlineStr">
        <is>
          <t>switch</t>
        </is>
      </c>
      <c r="D345" s="18" t="n"/>
      <c r="E345" s="18" t="n"/>
      <c r="F345" s="18" t="inlineStr">
        <is>
          <t>Economy-wide</t>
        </is>
      </c>
      <c r="G345" s="18" t="inlineStr">
        <is>
          <t>Economy-wide</t>
        </is>
      </c>
      <c r="H345" s="18" t="inlineStr">
        <is>
          <t xml:space="preserve">ElasticityModel </t>
        </is>
      </c>
      <c r="J345" s="8" t="inlineStr">
        <is>
          <t>Economy-wide</t>
        </is>
      </c>
      <c r="K345" s="8" t="inlineStr">
        <is>
          <t>Economy-wide</t>
        </is>
      </c>
    </row>
    <row r="346">
      <c r="B346" s="18" t="inlineStr">
        <is>
          <t>k Parameter dispatch</t>
        </is>
      </c>
      <c r="C346" s="18" t="inlineStr">
        <is>
          <t>coefficient</t>
        </is>
      </c>
      <c r="D346" s="18" t="n"/>
      <c r="E346" s="18" t="n"/>
      <c r="F346" s="18" t="n">
        <v>2</v>
      </c>
      <c r="G346" s="18" t="n">
        <v>2</v>
      </c>
      <c r="H346" s="18" t="inlineStr">
        <is>
          <t>kDispatch</t>
        </is>
      </c>
      <c r="J346" s="8" t="n">
        <v>2</v>
      </c>
      <c r="K346" s="8" t="n">
        <v>2</v>
      </c>
    </row>
    <row r="347">
      <c r="B347" s="18" t="inlineStr">
        <is>
          <t>k Parameter investment</t>
        </is>
      </c>
      <c r="C347" s="18" t="inlineStr">
        <is>
          <t>coefficient</t>
        </is>
      </c>
      <c r="D347" s="18" t="n"/>
      <c r="E347" s="18" t="n"/>
      <c r="F347" s="18" t="n">
        <v>2</v>
      </c>
      <c r="G347" s="18" t="n">
        <v>2</v>
      </c>
      <c r="H347" s="18" t="inlineStr">
        <is>
          <t>kInvestment</t>
        </is>
      </c>
      <c r="J347" s="8" t="n">
        <v>2</v>
      </c>
      <c r="K347" s="8" t="n">
        <v>2</v>
      </c>
    </row>
    <row r="348">
      <c r="B348" s="18" t="inlineStr">
        <is>
          <t>Minimum WACC</t>
        </is>
      </c>
      <c r="C348" s="18" t="n"/>
      <c r="D348" s="18" t="n"/>
      <c r="E348" s="18" t="n"/>
      <c r="F348" s="18" t="n">
        <v>0.01</v>
      </c>
      <c r="G348" s="18" t="n">
        <v>0.01</v>
      </c>
      <c r="H348" s="18" t="inlineStr">
        <is>
          <t>MinimumWACC</t>
        </is>
      </c>
      <c r="J348" s="8" t="n">
        <v>0.01</v>
      </c>
      <c r="K348" s="8" t="n">
        <v>0.01</v>
      </c>
    </row>
    <row r="349">
      <c r="B349" s="18" t="inlineStr">
        <is>
          <t>Use old or new generation costs in elasticity model?</t>
        </is>
      </c>
      <c r="C349" s="18" t="inlineStr">
        <is>
          <t>switch</t>
        </is>
      </c>
      <c r="D349" s="18" t="n"/>
      <c r="E349" s="18" t="n"/>
      <c r="F349" s="18" t="inlineStr">
        <is>
          <t>New*</t>
        </is>
      </c>
      <c r="G349" s="18" t="inlineStr">
        <is>
          <t>New*</t>
        </is>
      </c>
      <c r="H349" s="18" t="inlineStr">
        <is>
          <t>PowGenCostsOldNew</t>
        </is>
      </c>
      <c r="J349" s="8" t="inlineStr">
        <is>
          <t>New*</t>
        </is>
      </c>
      <c r="K349" s="8" t="inlineStr">
        <is>
          <t>New*</t>
        </is>
      </c>
    </row>
    <row r="350">
      <c r="B350" s="18" t="inlineStr">
        <is>
          <t>Hydro retirement rate set to zero</t>
        </is>
      </c>
      <c r="C350" s="18" t="n"/>
      <c r="D350" s="18" t="n"/>
      <c r="E350" s="18" t="n"/>
      <c r="F350" s="18" t="inlineStr">
        <is>
          <t>Yes</t>
        </is>
      </c>
      <c r="G350" s="18" t="inlineStr">
        <is>
          <t>Yes</t>
        </is>
      </c>
      <c r="H350" s="18" t="inlineStr">
        <is>
          <t>HydroDoesntRetire</t>
        </is>
      </c>
      <c r="J350" s="8" t="inlineStr">
        <is>
          <t>Yes</t>
        </is>
      </c>
      <c r="K350" s="8" t="inlineStr">
        <is>
          <t>Yes</t>
        </is>
      </c>
    </row>
    <row r="351">
      <c r="B351" s="18" t="inlineStr">
        <is>
          <t>Minimum (post subsidy) generation cost $/kwh real</t>
        </is>
      </c>
      <c r="C351" s="18" t="n"/>
      <c r="D351" s="18" t="n"/>
      <c r="E351" s="18" t="n"/>
      <c r="F351" s="18" t="n">
        <v>0.01</v>
      </c>
      <c r="G351" s="18" t="n">
        <v>0.01</v>
      </c>
      <c r="H351" s="18" t="inlineStr">
        <is>
          <t>MinPostSubsidyPowerPrice</t>
        </is>
      </c>
      <c r="J351" s="8" t="n">
        <v>0.01</v>
      </c>
      <c r="K351" s="8" t="n">
        <v>0.01</v>
      </c>
    </row>
    <row r="352">
      <c r="B352" s="16" t="inlineStr">
        <is>
          <t>RE Subsidies</t>
        </is>
      </c>
    </row>
    <row r="353">
      <c r="B353" s="18" t="inlineStr">
        <is>
          <t>Treat over/underestimate of supply costs as subsidy/tax</t>
        </is>
      </c>
      <c r="C353" s="18" t="inlineStr">
        <is>
          <t>switch</t>
        </is>
      </c>
      <c r="D353" s="18" t="n"/>
      <c r="E353" s="18" t="n"/>
      <c r="F353" s="18" t="inlineStr">
        <is>
          <t>No</t>
        </is>
      </c>
      <c r="G353" s="18" t="inlineStr">
        <is>
          <t>No</t>
        </is>
      </c>
      <c r="H353" s="18" t="inlineStr">
        <is>
          <t>SupplyCostDeltaSubsidy</t>
        </is>
      </c>
      <c r="J353" s="8" t="inlineStr">
        <is>
          <t>No</t>
        </is>
      </c>
      <c r="K353" s="8" t="inlineStr">
        <is>
          <t>No</t>
        </is>
      </c>
    </row>
    <row r="354">
      <c r="B354" s="18" t="inlineStr">
        <is>
          <t>Baseline renewable energy subsidy, $/kwh nom</t>
        </is>
      </c>
      <c r="C354" s="18" t="inlineStr">
        <is>
          <t>$/kwh nom</t>
        </is>
      </c>
      <c r="D354" s="18" t="n"/>
      <c r="E354" s="18" t="n"/>
      <c r="F354" s="18" t="n">
        <v>0</v>
      </c>
      <c r="G354" s="18" t="n">
        <v>0</v>
      </c>
      <c r="H354" s="18" t="inlineStr">
        <is>
          <t>RenewableSubsidyBL</t>
        </is>
      </c>
      <c r="J354" s="8" t="n">
        <v>0</v>
      </c>
      <c r="K354" s="8" t="n">
        <v>0</v>
      </c>
    </row>
    <row r="355">
      <c r="B355" s="18" t="inlineStr">
        <is>
          <t>New renewable energy subsidy, $/kwh nom</t>
        </is>
      </c>
      <c r="C355" s="18" t="inlineStr">
        <is>
          <t>$/kwh nom</t>
        </is>
      </c>
      <c r="D355" s="18" t="n"/>
      <c r="E355" s="18" t="n"/>
      <c r="F355" s="18" t="n">
        <v>0</v>
      </c>
      <c r="G355" s="18" t="n">
        <v>0</v>
      </c>
      <c r="H355" s="18" t="inlineStr">
        <is>
          <t>RenSubsidyAddUSDkwh</t>
        </is>
      </c>
      <c r="J355" s="8" t="n">
        <v>0</v>
      </c>
      <c r="K355" s="8" t="n">
        <v>0</v>
      </c>
    </row>
    <row r="356">
      <c r="B356" s="18" t="inlineStr">
        <is>
          <t>New renewable energy subsidy, phaseout</t>
        </is>
      </c>
      <c r="C356" s="18" t="inlineStr">
        <is>
          <t>years</t>
        </is>
      </c>
      <c r="D356" s="18" t="n"/>
      <c r="E356" s="18" t="n"/>
      <c r="F356" s="18" t="n">
        <v>10</v>
      </c>
      <c r="G356" s="18" t="n">
        <v>10</v>
      </c>
      <c r="H356" s="18" t="inlineStr">
        <is>
          <t>RenSubsidyAddPhaseoutYrs</t>
        </is>
      </c>
      <c r="J356" s="8" t="n">
        <v>10</v>
      </c>
      <c r="K356" s="8" t="n">
        <v>10</v>
      </c>
    </row>
    <row r="357">
      <c r="B357" s="18" t="inlineStr">
        <is>
          <t>Apply additional RE subsidy to hydroelectric power?</t>
        </is>
      </c>
      <c r="C357" s="18" t="inlineStr">
        <is>
          <t>switch</t>
        </is>
      </c>
      <c r="D357" s="18" t="n"/>
      <c r="E357" s="18" t="n"/>
      <c r="F357" s="18" t="inlineStr">
        <is>
          <t>No</t>
        </is>
      </c>
      <c r="G357" s="18" t="inlineStr">
        <is>
          <t>No</t>
        </is>
      </c>
      <c r="H357" s="18" t="inlineStr">
        <is>
          <t>RenewableSubsidyHydro</t>
        </is>
      </c>
      <c r="J357" s="8" t="inlineStr">
        <is>
          <t>No</t>
        </is>
      </c>
      <c r="K357" s="8" t="inlineStr">
        <is>
          <t>No</t>
        </is>
      </c>
    </row>
    <row r="358">
      <c r="B358" s="16" t="inlineStr">
        <is>
          <t>Electrical Generation Scale-up limits</t>
        </is>
      </c>
    </row>
    <row r="359">
      <c r="B359" s="18" t="inlineStr">
        <is>
          <t>Max new investment in coal/gas/hyd as a percentage of total generation</t>
        </is>
      </c>
      <c r="C359" s="18" t="n"/>
      <c r="D359" s="18" t="n"/>
      <c r="E359" s="18" t="n"/>
      <c r="F359" s="18" t="n">
        <v>0.05</v>
      </c>
      <c r="G359" s="18" t="n">
        <v>0.05</v>
      </c>
      <c r="H359" s="18" t="inlineStr">
        <is>
          <t>MaxNonVREAsPCOfTotalGen</t>
        </is>
      </c>
      <c r="J359" s="8" t="n">
        <v>0.05</v>
      </c>
      <c r="K359" s="8" t="n">
        <v>0.05</v>
      </c>
    </row>
    <row r="360">
      <c r="B360" s="18" t="inlineStr">
        <is>
          <t>Max new investment oil/nucl/ore/bio as a percentage of total generation</t>
        </is>
      </c>
      <c r="C360" s="18" t="n"/>
      <c r="D360" s="18" t="n"/>
      <c r="E360" s="18" t="n"/>
      <c r="F360" s="18" t="n">
        <v>0.02</v>
      </c>
      <c r="G360" s="18" t="n">
        <v>0.02</v>
      </c>
      <c r="H360" s="18" t="inlineStr">
        <is>
          <t>MaxNonNucOreBioAsPCOfTotalGen</t>
        </is>
      </c>
      <c r="J360" s="8" t="n">
        <v>0.02</v>
      </c>
      <c r="K360" s="8" t="n">
        <v>0.02</v>
      </c>
    </row>
    <row r="361">
      <c r="B361" s="18" t="inlineStr">
        <is>
          <t>User-Defined Setting for VRE Max-Scale up (if used)</t>
        </is>
      </c>
      <c r="C361" s="18" t="n"/>
      <c r="D361" s="18" t="n"/>
      <c r="E361" s="18" t="n"/>
      <c r="F361" s="18" t="n">
        <v>0.05</v>
      </c>
      <c r="G361" s="18" t="n">
        <v>0.05</v>
      </c>
      <c r="H361" s="18" t="inlineStr">
        <is>
          <t>MaxWindSolarScaleup</t>
        </is>
      </c>
      <c r="J361" s="8" t="n">
        <v>0.05</v>
      </c>
      <c r="K361" s="8" t="n">
        <v>0.05</v>
      </c>
    </row>
    <row r="362">
      <c r="B362" s="18" t="inlineStr">
        <is>
          <t>Max renewable scaleup rate setting</t>
        </is>
      </c>
      <c r="C362" s="18" t="inlineStr">
        <is>
          <t>switch</t>
        </is>
      </c>
      <c r="D362" s="18" t="n"/>
      <c r="E362" s="18" t="n"/>
      <c r="F362" s="18" t="inlineStr">
        <is>
          <t>CtryDefault*</t>
        </is>
      </c>
      <c r="G362" s="18" t="inlineStr">
        <is>
          <t>CtryDefault*</t>
        </is>
      </c>
      <c r="H362" s="18" t="inlineStr">
        <is>
          <t>MaxScaleUpRateCategory</t>
        </is>
      </c>
      <c r="J362" s="8" t="inlineStr">
        <is>
          <t>CtryDefault*</t>
        </is>
      </c>
      <c r="K362" s="8" t="inlineStr">
        <is>
          <t>CtryDefault*</t>
        </is>
      </c>
    </row>
    <row r="363">
      <c r="B363" s="16" t="inlineStr">
        <is>
          <t>More Power Generation Settings</t>
        </is>
      </c>
    </row>
    <row r="364">
      <c r="B364" s="18" t="inlineStr">
        <is>
          <t>Use Elasticity Model Power Demand In Engineer Model</t>
        </is>
      </c>
      <c r="C364" s="18" t="n"/>
      <c r="D364" s="18" t="n"/>
      <c r="E364" s="18" t="n"/>
      <c r="F364" s="18" t="inlineStr">
        <is>
          <t>No*</t>
        </is>
      </c>
      <c r="G364" s="18" t="inlineStr">
        <is>
          <t>No*</t>
        </is>
      </c>
      <c r="H364" s="18" t="inlineStr">
        <is>
          <t>UseElasticityModelPowerDemandInEngineerModel</t>
        </is>
      </c>
      <c r="J364" s="8" t="inlineStr">
        <is>
          <t>No*</t>
        </is>
      </c>
      <c r="K364" s="8" t="inlineStr">
        <is>
          <t>No*</t>
        </is>
      </c>
    </row>
    <row r="365">
      <c r="A365" t="inlineStr">
        <is>
          <t>X</t>
        </is>
      </c>
      <c r="B365" s="18" t="inlineStr">
        <is>
          <t>Cost of capital: User-defined, Inc-dep,  or Tech-dep?</t>
        </is>
      </c>
      <c r="C365" s="18" t="n"/>
      <c r="D365" s="18" t="n"/>
      <c r="E365" s="18" t="n"/>
      <c r="F365" s="18" t="inlineStr">
        <is>
          <t>Tech</t>
        </is>
      </c>
      <c r="G365" s="18" t="inlineStr">
        <is>
          <t>Income*</t>
        </is>
      </c>
      <c r="H365" s="18" t="inlineStr">
        <is>
          <t>WACCSource</t>
        </is>
      </c>
      <c r="J365" s="8" t="inlineStr">
        <is>
          <t>Tech</t>
        </is>
      </c>
      <c r="K365" s="8" t="inlineStr">
        <is>
          <t>Tech</t>
        </is>
      </c>
    </row>
    <row r="366">
      <c r="B366" s="18" t="inlineStr">
        <is>
          <t>If Global, what Value?</t>
        </is>
      </c>
      <c r="C366" s="18" t="n"/>
      <c r="D366" s="18" t="n"/>
      <c r="E366" s="18" t="n"/>
      <c r="F366" s="18" t="n">
        <v>0.075</v>
      </c>
      <c r="G366" s="18" t="n">
        <v>0.075</v>
      </c>
      <c r="H366" s="18" t="inlineStr">
        <is>
          <t>WACCUserGlobal</t>
        </is>
      </c>
      <c r="J366" s="8" t="n">
        <v>0.075</v>
      </c>
      <c r="K366" s="8" t="n">
        <v>0.075</v>
      </c>
    </row>
    <row r="367">
      <c r="B367" s="18" t="inlineStr">
        <is>
          <t>Renewable Cost Declines</t>
        </is>
      </c>
      <c r="C367" s="18" t="n"/>
      <c r="D367" s="18" t="n"/>
      <c r="E367" s="18" t="n"/>
      <c r="F367" s="18" t="inlineStr">
        <is>
          <t>Medium*</t>
        </is>
      </c>
      <c r="G367" s="18" t="inlineStr">
        <is>
          <t>Medium*</t>
        </is>
      </c>
      <c r="H367" s="18" t="inlineStr">
        <is>
          <t>RenewableCostDeclineRate</t>
        </is>
      </c>
      <c r="J367" s="8" t="inlineStr">
        <is>
          <t>Medium*</t>
        </is>
      </c>
      <c r="K367" s="8" t="inlineStr">
        <is>
          <t>Medium*</t>
        </is>
      </c>
    </row>
    <row r="368">
      <c r="B368" s="18" t="inlineStr">
        <is>
          <t>Use Spot Fuel Prices in Engineer Power Model</t>
        </is>
      </c>
      <c r="C368" s="18" t="n"/>
      <c r="D368" s="18" t="n"/>
      <c r="E368" s="18" t="n"/>
      <c r="F368" s="18" t="inlineStr">
        <is>
          <t>No*</t>
        </is>
      </c>
      <c r="G368" s="18" t="inlineStr">
        <is>
          <t>No*</t>
        </is>
      </c>
      <c r="H368" s="18" t="inlineStr">
        <is>
          <t>UseSpotFuelPricesInEngineerModel</t>
        </is>
      </c>
      <c r="J368" s="8" t="inlineStr">
        <is>
          <t>No*</t>
        </is>
      </c>
      <c r="K368" s="8" t="inlineStr">
        <is>
          <t>No*</t>
        </is>
      </c>
    </row>
    <row r="369">
      <c r="B369" s="18" t="inlineStr">
        <is>
          <t>Use Additional Coal Intangible Cost</t>
        </is>
      </c>
      <c r="C369" s="18" t="n"/>
      <c r="D369" s="18" t="n"/>
      <c r="E369" s="18" t="n"/>
      <c r="F369" s="18" t="inlineStr">
        <is>
          <t>Yes*</t>
        </is>
      </c>
      <c r="G369" s="18" t="inlineStr">
        <is>
          <t>Yes*</t>
        </is>
      </c>
      <c r="H369" s="18" t="inlineStr">
        <is>
          <t>AdditionalCoalIntangibleCost</t>
        </is>
      </c>
      <c r="J369" s="8" t="inlineStr">
        <is>
          <t>Yes*</t>
        </is>
      </c>
      <c r="K369" s="8" t="inlineStr">
        <is>
          <t>Yes*</t>
        </is>
      </c>
    </row>
    <row r="370">
      <c r="B370" s="18" t="inlineStr">
        <is>
          <t>Manual Coal Intangible Cost (short term)</t>
        </is>
      </c>
      <c r="C370" s="18" t="n"/>
      <c r="D370" s="18" t="n"/>
      <c r="E370" s="18" t="n"/>
      <c r="F370" s="18" t="n">
        <v>0</v>
      </c>
      <c r="G370" s="18" t="n">
        <v>0</v>
      </c>
      <c r="H370" s="18" t="inlineStr">
        <is>
          <t>ManualCoalIntangibleCostST</t>
        </is>
      </c>
      <c r="J370" s="8" t="n">
        <v>0</v>
      </c>
      <c r="K370" s="8" t="n">
        <v>0</v>
      </c>
    </row>
    <row r="371">
      <c r="B371" s="18" t="inlineStr">
        <is>
          <t>Manual Coal Intangible Cost (long term)</t>
        </is>
      </c>
      <c r="C371" s="18" t="n"/>
      <c r="D371" s="18" t="n"/>
      <c r="E371" s="18" t="n"/>
      <c r="F371" s="18" t="n">
        <v>0</v>
      </c>
      <c r="G371" s="18" t="n">
        <v>0</v>
      </c>
      <c r="H371" s="18" t="inlineStr">
        <is>
          <t>ManualCoalIntangibleCostLT</t>
        </is>
      </c>
      <c r="J371" s="8" t="n">
        <v>0</v>
      </c>
      <c r="K371" s="8" t="n">
        <v>0</v>
      </c>
    </row>
    <row r="372">
      <c r="B372" s="18" t="inlineStr">
        <is>
          <t>Maximum Coal Capacity Factor</t>
        </is>
      </c>
      <c r="C372" s="18" t="n"/>
      <c r="D372" s="18" t="n"/>
      <c r="E372" s="18" t="n"/>
      <c r="F372" s="18" t="n">
        <v>0.9</v>
      </c>
      <c r="G372" s="18" t="n">
        <v>0.9</v>
      </c>
      <c r="H372" s="18" t="inlineStr">
        <is>
          <t>MaximumCoalCF</t>
        </is>
      </c>
      <c r="J372" s="8" t="n">
        <v>0.9</v>
      </c>
      <c r="K372" s="8" t="n">
        <v>0.9</v>
      </c>
    </row>
    <row r="373">
      <c r="B373" s="18" t="inlineStr">
        <is>
          <t>Maximum Gas Capacity Factor</t>
        </is>
      </c>
      <c r="C373" s="18" t="n"/>
      <c r="D373" s="18" t="n"/>
      <c r="E373" s="18" t="n"/>
      <c r="F373" s="18" t="n">
        <v>0.9</v>
      </c>
      <c r="G373" s="18" t="n">
        <v>0.9</v>
      </c>
      <c r="H373" s="18" t="inlineStr">
        <is>
          <t>MaximumGasCF</t>
        </is>
      </c>
      <c r="J373" s="8" t="n">
        <v>0.9</v>
      </c>
      <c r="K373" s="8" t="n">
        <v>0.9</v>
      </c>
    </row>
    <row r="374">
      <c r="B374" s="18" t="inlineStr">
        <is>
          <t>Proportion of GHG adjustment passed on to engineer model power demand</t>
        </is>
      </c>
      <c r="C374" s="18" t="n"/>
      <c r="D374" s="18" t="n"/>
      <c r="E374" s="18" t="n"/>
      <c r="F374" s="18" t="n">
        <v>1</v>
      </c>
      <c r="G374" s="18" t="n">
        <v>1</v>
      </c>
      <c r="H374" s="18" t="inlineStr">
        <is>
          <t>EngineerModelProportionOfCovidFactor</t>
        </is>
      </c>
      <c r="J374" s="8" t="n">
        <v>1</v>
      </c>
      <c r="K374" s="8" t="n">
        <v>1</v>
      </c>
    </row>
    <row r="375">
      <c r="B375" s="18" t="inlineStr">
        <is>
          <t>Override Capacity Factor if below (Wind and Solar)</t>
        </is>
      </c>
      <c r="C375" s="18" t="n"/>
      <c r="D375" s="18" t="n"/>
      <c r="E375" s="18" t="n"/>
      <c r="F375" s="18" t="n">
        <v>0.1</v>
      </c>
      <c r="G375" s="18" t="n">
        <v>0.1</v>
      </c>
      <c r="H375" s="18" t="inlineStr">
        <is>
          <t>CFOverrideIfBelowWndSol</t>
        </is>
      </c>
      <c r="J375" s="8" t="n">
        <v>0.1</v>
      </c>
      <c r="K375" s="8" t="n">
        <v>0.1</v>
      </c>
    </row>
    <row r="376">
      <c r="B376" s="18" t="inlineStr">
        <is>
          <t>Override Capacity Factor if below (Others)</t>
        </is>
      </c>
      <c r="C376" s="18" t="n"/>
      <c r="D376" s="18" t="n"/>
      <c r="E376" s="18" t="n"/>
      <c r="F376" s="18" t="n">
        <v>0.01</v>
      </c>
      <c r="G376" s="18" t="n">
        <v>0.01</v>
      </c>
      <c r="H376" s="18" t="inlineStr">
        <is>
          <t>CFOverrideIfBelowFosOth</t>
        </is>
      </c>
      <c r="J376" s="8" t="n">
        <v>0.01</v>
      </c>
      <c r="K376" s="8" t="n">
        <v>0.01</v>
      </c>
    </row>
    <row r="377">
      <c r="B377" s="18" t="inlineStr">
        <is>
          <t>Override Capacity Factor if below (All)</t>
        </is>
      </c>
      <c r="C377" s="18" t="n"/>
      <c r="D377" s="18" t="n"/>
      <c r="E377" s="18" t="n"/>
      <c r="F377" s="18" t="n">
        <v>1</v>
      </c>
      <c r="G377" s="18" t="n">
        <v>1</v>
      </c>
      <c r="H377" s="18" t="inlineStr">
        <is>
          <t>CFOverrideIfAbove</t>
        </is>
      </c>
      <c r="J377" s="8" t="n">
        <v>1</v>
      </c>
      <c r="K377" s="8" t="n">
        <v>1</v>
      </c>
    </row>
    <row r="378">
      <c r="B378" s="18" t="inlineStr">
        <is>
          <t>Proportion of coal capacity that can be retired</t>
        </is>
      </c>
      <c r="C378" s="18" t="n"/>
      <c r="D378" s="18" t="n"/>
      <c r="E378" s="18" t="n"/>
      <c r="F378" s="18" t="n">
        <v>0.8</v>
      </c>
      <c r="G378" s="18" t="n">
        <v>0.8</v>
      </c>
      <c r="H378" s="18" t="inlineStr">
        <is>
          <t>MaxCostBasedEarlyRetirement</t>
        </is>
      </c>
      <c r="J378" s="8" t="n">
        <v>0.8</v>
      </c>
      <c r="K378" s="8" t="n">
        <v>0.8</v>
      </c>
    </row>
    <row r="379">
      <c r="B379" s="18" t="inlineStr">
        <is>
          <t>Allow cost-based coal phaseout in baseline?</t>
        </is>
      </c>
      <c r="C379" s="18" t="n"/>
      <c r="D379" s="18" t="n"/>
      <c r="E379" s="18" t="n"/>
      <c r="F379" s="18" t="inlineStr">
        <is>
          <t>Yes</t>
        </is>
      </c>
      <c r="G379" s="18" t="inlineStr">
        <is>
          <t>Yes</t>
        </is>
      </c>
      <c r="H379" s="18" t="inlineStr">
        <is>
          <t>EarlyRetirementInBaseline</t>
        </is>
      </c>
      <c r="J379" s="8" t="inlineStr">
        <is>
          <t>Yes</t>
        </is>
      </c>
      <c r="K379" s="8" t="inlineStr">
        <is>
          <t>Yes</t>
        </is>
      </c>
    </row>
    <row r="380">
      <c r="B380" s="18" t="inlineStr">
        <is>
          <t>Minimum Thermal Efficiency</t>
        </is>
      </c>
      <c r="C380" s="18" t="n"/>
      <c r="D380" s="18" t="n"/>
      <c r="E380" s="18" t="n"/>
      <c r="F380" s="18" t="n">
        <v>0.1</v>
      </c>
      <c r="G380" s="18" t="n">
        <v>0.1</v>
      </c>
      <c r="H380" s="18" t="inlineStr">
        <is>
          <t>MinimumThermalEfficiency</t>
        </is>
      </c>
      <c r="J380" s="8" t="n">
        <v>0.1</v>
      </c>
      <c r="K380" s="8" t="n">
        <v>0.1</v>
      </c>
    </row>
    <row r="381">
      <c r="B381" s="16" t="inlineStr">
        <is>
          <t>Coal and Gas Power Purchase Agreements</t>
        </is>
      </c>
    </row>
    <row r="382">
      <c r="B382" s="18" t="inlineStr">
        <is>
          <t>Proportion of PPAs in Coal and Gas Generation</t>
        </is>
      </c>
      <c r="C382" s="18" t="n"/>
      <c r="D382" s="18" t="n"/>
      <c r="E382" s="18" t="n"/>
      <c r="F382" s="18" t="n">
        <v>0</v>
      </c>
      <c r="G382" s="18" t="n">
        <v>0</v>
      </c>
      <c r="H382" s="18" t="inlineStr">
        <is>
          <t>PPAProportionCoalGas</t>
        </is>
      </c>
      <c r="J382" s="8" t="n">
        <v>0</v>
      </c>
      <c r="K382" s="8" t="n">
        <v>0</v>
      </c>
    </row>
    <row r="383">
      <c r="B383" s="18" t="inlineStr">
        <is>
          <t>Phase out any coal and gas PPAs? (Baseline)</t>
        </is>
      </c>
      <c r="C383" s="18" t="n"/>
      <c r="D383" s="18" t="n"/>
      <c r="E383" s="18" t="n"/>
      <c r="F383" s="18" t="inlineStr">
        <is>
          <t>Yes*</t>
        </is>
      </c>
      <c r="G383" s="18" t="inlineStr">
        <is>
          <t>Yes*</t>
        </is>
      </c>
      <c r="H383" s="18" t="inlineStr">
        <is>
          <t>PhaseOutCoalAndGasPPAsBaseline</t>
        </is>
      </c>
      <c r="J383" s="8" t="inlineStr">
        <is>
          <t>Yes*</t>
        </is>
      </c>
      <c r="K383" s="8" t="inlineStr">
        <is>
          <t>Yes*</t>
        </is>
      </c>
    </row>
    <row r="384">
      <c r="B384" s="18" t="inlineStr">
        <is>
          <t>Phase out any coal and gas PPAs? (Policy)</t>
        </is>
      </c>
      <c r="C384" s="18" t="n"/>
      <c r="D384" s="18" t="n"/>
      <c r="E384" s="18" t="n"/>
      <c r="F384" s="18" t="inlineStr">
        <is>
          <t>Yes*</t>
        </is>
      </c>
      <c r="G384" s="18" t="inlineStr">
        <is>
          <t>Yes*</t>
        </is>
      </c>
      <c r="H384" s="18" t="inlineStr">
        <is>
          <t>PhaseOutCoalAndGasPPAsPolicy</t>
        </is>
      </c>
      <c r="J384" s="8" t="inlineStr">
        <is>
          <t>Yes*</t>
        </is>
      </c>
      <c r="K384" s="8" t="inlineStr">
        <is>
          <t>Yes*</t>
        </is>
      </c>
    </row>
    <row r="385">
      <c r="B385" s="18" t="inlineStr">
        <is>
          <t>Phase begins when?</t>
        </is>
      </c>
      <c r="C385" s="18" t="n"/>
      <c r="D385" s="18" t="n"/>
      <c r="E385" s="18" t="n"/>
      <c r="F385" s="18" t="n">
        <v>2027</v>
      </c>
      <c r="G385" s="18" t="n">
        <v>2027</v>
      </c>
      <c r="H385" s="18" t="inlineStr">
        <is>
          <t>YearPPACoalGas</t>
        </is>
      </c>
      <c r="J385" s="8" t="n">
        <v>2027</v>
      </c>
      <c r="K385" s="8" t="n">
        <v>2027</v>
      </c>
    </row>
    <row r="386">
      <c r="B386" s="18" t="inlineStr">
        <is>
          <t>Phase out coal and gas PPAs over n years?</t>
        </is>
      </c>
      <c r="C386" s="18" t="n"/>
      <c r="D386" s="18" t="n"/>
      <c r="E386" s="18" t="n"/>
      <c r="F386" s="18" t="n">
        <v>5</v>
      </c>
      <c r="G386" s="18" t="n">
        <v>5</v>
      </c>
      <c r="H386" s="18" t="inlineStr">
        <is>
          <t>YearsToPhaseOutPPAs</t>
        </is>
      </c>
      <c r="J386" s="8" t="n">
        <v>5</v>
      </c>
      <c r="K386" s="8" t="n">
        <v>5</v>
      </c>
    </row>
    <row r="387">
      <c r="B387" s="16" t="inlineStr">
        <is>
          <t>Short Term Storage Parameters</t>
        </is>
      </c>
    </row>
    <row r="388">
      <c r="B388" s="18" t="inlineStr">
        <is>
          <t>Percent allocation of ST storage costs to VRE</t>
        </is>
      </c>
      <c r="C388" s="18" t="inlineStr">
        <is>
          <t>%</t>
        </is>
      </c>
      <c r="D388" s="18" t="n"/>
      <c r="E388" s="18" t="n"/>
      <c r="F388" s="18" t="n">
        <v>1</v>
      </c>
      <c r="G388" s="18" t="n">
        <v>1</v>
      </c>
      <c r="H388" s="18" t="inlineStr">
        <is>
          <t>AllocateSTStorageToVRE</t>
        </is>
      </c>
      <c r="J388" s="8" t="n">
        <v>1</v>
      </c>
      <c r="K388" s="8" t="n">
        <v>1</v>
      </c>
    </row>
    <row r="389">
      <c r="B389" s="18" t="inlineStr">
        <is>
          <t>Total hours short term strorage for 100% VRE</t>
        </is>
      </c>
      <c r="C389" s="18" t="n"/>
      <c r="D389" s="18" t="n"/>
      <c r="E389" s="18" t="n"/>
      <c r="F389" s="18" t="n">
        <v>9</v>
      </c>
      <c r="G389" s="18" t="n">
        <v>9</v>
      </c>
      <c r="H389" s="18" t="inlineStr">
        <is>
          <t>TotalHoursStorageFor100pcVRE</t>
        </is>
      </c>
      <c r="J389" s="8" t="n">
        <v>9</v>
      </c>
      <c r="K389" s="8" t="n">
        <v>9</v>
      </c>
    </row>
    <row r="390">
      <c r="B390" s="18" t="inlineStr">
        <is>
          <t>kwh storage to kw interface ratio (hours)</t>
        </is>
      </c>
      <c r="C390" s="18" t="n"/>
      <c r="D390" s="18" t="n"/>
      <c r="E390" s="18" t="n"/>
      <c r="F390" s="18" t="n">
        <v>2</v>
      </c>
      <c r="G390" s="18" t="n">
        <v>2</v>
      </c>
      <c r="H390" s="18" t="inlineStr">
        <is>
          <t>StorageToInterfaceRatioSTStorage</t>
        </is>
      </c>
      <c r="J390" s="8" t="n">
        <v>2</v>
      </c>
      <c r="K390" s="8" t="n">
        <v>2</v>
      </c>
    </row>
    <row r="391">
      <c r="B391" s="16" t="inlineStr">
        <is>
          <t>Long Term Storage Parameters</t>
        </is>
      </c>
    </row>
    <row r="392">
      <c r="B392" s="18" t="inlineStr">
        <is>
          <t>Percent allocation of LT storage costs to VRE</t>
        </is>
      </c>
      <c r="C392" s="18" t="n"/>
      <c r="D392" s="18" t="n"/>
      <c r="E392" s="18" t="n"/>
      <c r="F392" s="18" t="n">
        <v>0.33</v>
      </c>
      <c r="G392" s="18" t="n">
        <v>0.33</v>
      </c>
      <c r="H392" s="18" t="inlineStr">
        <is>
          <t>AllocateLTStorageToVRE</t>
        </is>
      </c>
      <c r="J392" s="8" t="n">
        <v>0.33</v>
      </c>
      <c r="K392" s="8" t="n">
        <v>0.33</v>
      </c>
    </row>
    <row r="393">
      <c r="B393" s="18" t="inlineStr">
        <is>
          <t>Starting point of long term storage requirement (%VRE)</t>
        </is>
      </c>
      <c r="C393" s="18" t="inlineStr">
        <is>
          <t>%</t>
        </is>
      </c>
      <c r="D393" s="18" t="n"/>
      <c r="E393" s="18" t="n"/>
      <c r="F393" s="18" t="n">
        <v>0.75</v>
      </c>
      <c r="G393" s="18" t="n">
        <v>0.75</v>
      </c>
      <c r="H393" s="18" t="inlineStr">
        <is>
          <t>StartingPointWhenLTStorageIsNeeded</t>
        </is>
      </c>
      <c r="J393" s="8" t="n">
        <v>0.75</v>
      </c>
      <c r="K393" s="8" t="n">
        <v>0.75</v>
      </c>
    </row>
    <row r="394">
      <c r="B394" s="18" t="inlineStr">
        <is>
          <t>GW electrolyzer per Gwy/y for 100% VRE (%)</t>
        </is>
      </c>
      <c r="C394" s="18" t="inlineStr">
        <is>
          <t>%</t>
        </is>
      </c>
      <c r="D394" s="18" t="n"/>
      <c r="E394" s="18" t="n"/>
      <c r="F394" s="18" t="n">
        <v>1</v>
      </c>
      <c r="G394" s="18" t="n">
        <v>1</v>
      </c>
      <c r="H394" s="18" t="inlineStr">
        <is>
          <t>LongTermStorageFor100pcVRE</t>
        </is>
      </c>
      <c r="J394" s="8" t="n">
        <v>1</v>
      </c>
      <c r="K394" s="8" t="n">
        <v>1</v>
      </c>
    </row>
    <row r="395">
      <c r="B395" s="18" t="inlineStr">
        <is>
          <t>Storage hours for LT storage</t>
        </is>
      </c>
      <c r="C395" s="18" t="n"/>
      <c r="D395" s="18" t="n"/>
      <c r="E395" s="18" t="n"/>
      <c r="F395" s="18" t="n">
        <v>1000</v>
      </c>
      <c r="G395" s="18" t="n">
        <v>1000</v>
      </c>
      <c r="H395" s="18" t="inlineStr">
        <is>
          <t>StorageHoursForLTStorage</t>
        </is>
      </c>
      <c r="J395" s="8" t="n">
        <v>1000</v>
      </c>
      <c r="K395" s="8" t="n">
        <v>1000</v>
      </c>
    </row>
    <row r="396">
      <c r="B396" s="16" t="inlineStr">
        <is>
          <t>Allowed New Investments Override if selected</t>
        </is>
      </c>
    </row>
    <row r="397">
      <c r="B397" s="18" t="inlineStr">
        <is>
          <t>Coal - New Investment Override</t>
        </is>
      </c>
      <c r="C397" s="18" t="inlineStr">
        <is>
          <t>Switch</t>
        </is>
      </c>
      <c r="D397" s="18" t="n"/>
      <c r="E397" s="18" t="n"/>
      <c r="F397" s="18" t="inlineStr">
        <is>
          <t>If Present*</t>
        </is>
      </c>
      <c r="G397" s="18" t="inlineStr">
        <is>
          <t>If Present*</t>
        </is>
      </c>
      <c r="H397" s="18" t="inlineStr">
        <is>
          <t>NewInvCoa</t>
        </is>
      </c>
      <c r="J397" s="8" t="inlineStr">
        <is>
          <t>If Present*</t>
        </is>
      </c>
      <c r="K397" s="8" t="inlineStr">
        <is>
          <t>If Present*</t>
        </is>
      </c>
    </row>
    <row r="398">
      <c r="B398" s="18" t="inlineStr">
        <is>
          <t>Natural gas - New Investment Override</t>
        </is>
      </c>
      <c r="C398" s="18" t="inlineStr">
        <is>
          <t>Switch</t>
        </is>
      </c>
      <c r="D398" s="18" t="n"/>
      <c r="E398" s="18" t="n"/>
      <c r="F398" s="18" t="inlineStr">
        <is>
          <t>If Present*</t>
        </is>
      </c>
      <c r="G398" s="18" t="inlineStr">
        <is>
          <t>If Present*</t>
        </is>
      </c>
      <c r="H398" s="18" t="inlineStr">
        <is>
          <t>NewInvNga</t>
        </is>
      </c>
      <c r="J398" s="8" t="inlineStr">
        <is>
          <t>If Present*</t>
        </is>
      </c>
      <c r="K398" s="8" t="inlineStr">
        <is>
          <t>If Present*</t>
        </is>
      </c>
    </row>
    <row r="399">
      <c r="B399" s="18" t="inlineStr">
        <is>
          <t>Oil - New Investment Override</t>
        </is>
      </c>
      <c r="C399" s="18" t="inlineStr">
        <is>
          <t>Switch</t>
        </is>
      </c>
      <c r="D399" s="18" t="n"/>
      <c r="E399" s="18" t="n"/>
      <c r="F399" s="18" t="inlineStr">
        <is>
          <t>If Present*</t>
        </is>
      </c>
      <c r="G399" s="18" t="inlineStr">
        <is>
          <t>If Present*</t>
        </is>
      </c>
      <c r="H399" s="18" t="inlineStr">
        <is>
          <t>NewInvOil</t>
        </is>
      </c>
      <c r="J399" s="8" t="inlineStr">
        <is>
          <t>If Present*</t>
        </is>
      </c>
      <c r="K399" s="8" t="inlineStr">
        <is>
          <t>If Present*</t>
        </is>
      </c>
    </row>
    <row r="400">
      <c r="B400" s="18" t="inlineStr">
        <is>
          <t>Nuclear - New Investment Override</t>
        </is>
      </c>
      <c r="C400" s="18" t="inlineStr">
        <is>
          <t>Switch</t>
        </is>
      </c>
      <c r="D400" s="18" t="n"/>
      <c r="E400" s="18" t="n"/>
      <c r="F400" s="18" t="inlineStr">
        <is>
          <t>If Present*</t>
        </is>
      </c>
      <c r="G400" s="18" t="inlineStr">
        <is>
          <t>If Present*</t>
        </is>
      </c>
      <c r="H400" s="18" t="inlineStr">
        <is>
          <t>NewInvNuc</t>
        </is>
      </c>
      <c r="J400" s="8" t="inlineStr">
        <is>
          <t>If Present*</t>
        </is>
      </c>
      <c r="K400" s="8" t="inlineStr">
        <is>
          <t>If Present*</t>
        </is>
      </c>
    </row>
    <row r="401">
      <c r="B401" s="18" t="inlineStr">
        <is>
          <t>Wind - New Investment Override</t>
        </is>
      </c>
      <c r="C401" s="18" t="inlineStr">
        <is>
          <t>Switch</t>
        </is>
      </c>
      <c r="D401" s="18" t="n"/>
      <c r="E401" s="18" t="n"/>
      <c r="F401" s="18" t="inlineStr">
        <is>
          <t>Yes</t>
        </is>
      </c>
      <c r="G401" s="18" t="inlineStr">
        <is>
          <t>Yes</t>
        </is>
      </c>
      <c r="H401" s="18" t="inlineStr">
        <is>
          <t>NewInvWnd</t>
        </is>
      </c>
      <c r="J401" s="8" t="inlineStr">
        <is>
          <t>Yes</t>
        </is>
      </c>
      <c r="K401" s="8" t="inlineStr">
        <is>
          <t>Yes</t>
        </is>
      </c>
    </row>
    <row r="402">
      <c r="B402" s="18" t="inlineStr">
        <is>
          <t>Solar - New Investment Override</t>
        </is>
      </c>
      <c r="C402" s="18" t="inlineStr">
        <is>
          <t>Switch</t>
        </is>
      </c>
      <c r="D402" s="18" t="n"/>
      <c r="E402" s="18" t="n"/>
      <c r="F402" s="18" t="inlineStr">
        <is>
          <t>Yes</t>
        </is>
      </c>
      <c r="G402" s="18" t="inlineStr">
        <is>
          <t>Yes</t>
        </is>
      </c>
      <c r="H402" s="18" t="inlineStr">
        <is>
          <t>NewInvSol</t>
        </is>
      </c>
      <c r="J402" s="8" t="inlineStr">
        <is>
          <t>Yes</t>
        </is>
      </c>
      <c r="K402" s="8" t="inlineStr">
        <is>
          <t>Yes</t>
        </is>
      </c>
    </row>
    <row r="403">
      <c r="B403" s="18" t="inlineStr">
        <is>
          <t>Hydro - New Investment Override</t>
        </is>
      </c>
      <c r="C403" s="18" t="inlineStr">
        <is>
          <t>Switch</t>
        </is>
      </c>
      <c r="D403" s="18" t="n"/>
      <c r="E403" s="18" t="n"/>
      <c r="F403" s="18" t="inlineStr">
        <is>
          <t>If Present*</t>
        </is>
      </c>
      <c r="G403" s="18" t="inlineStr">
        <is>
          <t>If Present*</t>
        </is>
      </c>
      <c r="H403" s="18" t="inlineStr">
        <is>
          <t>NewInvHyd</t>
        </is>
      </c>
      <c r="J403" s="8" t="inlineStr">
        <is>
          <t>If Present*</t>
        </is>
      </c>
      <c r="K403" s="8" t="inlineStr">
        <is>
          <t>If Present*</t>
        </is>
      </c>
    </row>
    <row r="404">
      <c r="B404" s="18" t="inlineStr">
        <is>
          <t>Other renewables - New Investment Override</t>
        </is>
      </c>
      <c r="C404" s="18" t="inlineStr">
        <is>
          <t>Switch</t>
        </is>
      </c>
      <c r="D404" s="18" t="n"/>
      <c r="E404" s="18" t="n"/>
      <c r="F404" s="18" t="inlineStr">
        <is>
          <t>If Present*</t>
        </is>
      </c>
      <c r="G404" s="18" t="inlineStr">
        <is>
          <t>If Present*</t>
        </is>
      </c>
      <c r="H404" s="18" t="inlineStr">
        <is>
          <t>NewInvOre</t>
        </is>
      </c>
      <c r="J404" s="8" t="inlineStr">
        <is>
          <t>If Present*</t>
        </is>
      </c>
      <c r="K404" s="8" t="inlineStr">
        <is>
          <t>If Present*</t>
        </is>
      </c>
    </row>
    <row r="405">
      <c r="B405" s="18" t="inlineStr">
        <is>
          <t>Biomass - New Investment Override</t>
        </is>
      </c>
      <c r="C405" s="18" t="inlineStr">
        <is>
          <t>Switch</t>
        </is>
      </c>
      <c r="D405" s="18" t="n"/>
      <c r="E405" s="18" t="n"/>
      <c r="F405" s="18" t="inlineStr">
        <is>
          <t>If Present*</t>
        </is>
      </c>
      <c r="G405" s="18" t="inlineStr">
        <is>
          <t>If Present*</t>
        </is>
      </c>
      <c r="H405" s="18" t="inlineStr">
        <is>
          <t>NewInvBio</t>
        </is>
      </c>
      <c r="J405" s="8" t="inlineStr">
        <is>
          <t>If Present*</t>
        </is>
      </c>
      <c r="K405" s="8" t="inlineStr">
        <is>
          <t>If Present*</t>
        </is>
      </c>
    </row>
    <row r="406">
      <c r="B406" t="inlineStr">
        <is>
          <t>Allowed New Investments (Date of Coming Online)</t>
        </is>
      </c>
    </row>
    <row r="407">
      <c r="B407" s="18" t="inlineStr">
        <is>
          <t>Coal</t>
        </is>
      </c>
      <c r="C407" s="18" t="inlineStr">
        <is>
          <t>Year</t>
        </is>
      </c>
      <c r="D407" s="18" t="n"/>
      <c r="E407" s="18" t="n"/>
      <c r="F407" s="18" t="n">
        <v>2022</v>
      </c>
      <c r="G407" s="18" t="n">
        <v>2022</v>
      </c>
      <c r="H407" s="18" t="inlineStr">
        <is>
          <t>NewInvCoaYear</t>
        </is>
      </c>
      <c r="J407" s="8" t="n">
        <v>2022</v>
      </c>
      <c r="K407" s="8" t="n">
        <v>2022</v>
      </c>
    </row>
    <row r="408">
      <c r="B408" s="18" t="inlineStr">
        <is>
          <t>Natural gas</t>
        </is>
      </c>
      <c r="C408" s="18" t="inlineStr">
        <is>
          <t>Year</t>
        </is>
      </c>
      <c r="D408" s="18" t="n"/>
      <c r="E408" s="18" t="n"/>
      <c r="F408" s="18" t="n">
        <v>2022</v>
      </c>
      <c r="G408" s="18" t="n">
        <v>2022</v>
      </c>
      <c r="H408" s="18" t="inlineStr">
        <is>
          <t>NewInvNgaYear</t>
        </is>
      </c>
      <c r="J408" s="8" t="n">
        <v>2022</v>
      </c>
      <c r="K408" s="8" t="n">
        <v>2022</v>
      </c>
    </row>
    <row r="409">
      <c r="B409" s="18" t="inlineStr">
        <is>
          <t>Oil</t>
        </is>
      </c>
      <c r="C409" s="18" t="inlineStr">
        <is>
          <t>Year</t>
        </is>
      </c>
      <c r="D409" s="18" t="n"/>
      <c r="E409" s="18" t="n"/>
      <c r="F409" s="18" t="n">
        <v>2022</v>
      </c>
      <c r="G409" s="18" t="n">
        <v>2022</v>
      </c>
      <c r="H409" s="18" t="inlineStr">
        <is>
          <t>NewInvOilYear</t>
        </is>
      </c>
      <c r="J409" s="8" t="n">
        <v>2022</v>
      </c>
      <c r="K409" s="8" t="n">
        <v>2022</v>
      </c>
    </row>
    <row r="410">
      <c r="B410" s="18" t="inlineStr">
        <is>
          <t>Nuclear</t>
        </is>
      </c>
      <c r="C410" s="18" t="inlineStr">
        <is>
          <t>Year</t>
        </is>
      </c>
      <c r="D410" s="18" t="n"/>
      <c r="E410" s="18" t="n"/>
      <c r="F410" s="18" t="n">
        <v>2030</v>
      </c>
      <c r="G410" s="18" t="n">
        <v>2030</v>
      </c>
      <c r="H410" s="18" t="inlineStr">
        <is>
          <t>NewInvNucYear</t>
        </is>
      </c>
      <c r="J410" s="8" t="n">
        <v>2030</v>
      </c>
      <c r="K410" s="8" t="n">
        <v>2030</v>
      </c>
    </row>
    <row r="411">
      <c r="B411" s="18" t="inlineStr">
        <is>
          <t>Wind</t>
        </is>
      </c>
      <c r="C411" s="18" t="inlineStr">
        <is>
          <t>Year</t>
        </is>
      </c>
      <c r="D411" s="18" t="n"/>
      <c r="E411" s="18" t="n"/>
      <c r="F411" s="18" t="n">
        <v>2022</v>
      </c>
      <c r="G411" s="18" t="n">
        <v>2022</v>
      </c>
      <c r="H411" s="18" t="inlineStr">
        <is>
          <t>NewInvWndYear</t>
        </is>
      </c>
      <c r="J411" s="8" t="n">
        <v>2022</v>
      </c>
      <c r="K411" s="8" t="n">
        <v>2022</v>
      </c>
    </row>
    <row r="412">
      <c r="B412" s="18" t="inlineStr">
        <is>
          <t>Solar</t>
        </is>
      </c>
      <c r="C412" s="18" t="inlineStr">
        <is>
          <t>Year</t>
        </is>
      </c>
      <c r="D412" s="18" t="n"/>
      <c r="E412" s="18" t="n"/>
      <c r="F412" s="18" t="n">
        <v>2022</v>
      </c>
      <c r="G412" s="18" t="n">
        <v>2022</v>
      </c>
      <c r="H412" s="18" t="inlineStr">
        <is>
          <t>NewInvSolYear</t>
        </is>
      </c>
      <c r="J412" s="8" t="n">
        <v>2022</v>
      </c>
      <c r="K412" s="8" t="n">
        <v>2022</v>
      </c>
    </row>
    <row r="413">
      <c r="B413" s="18" t="inlineStr">
        <is>
          <t>Hydro</t>
        </is>
      </c>
      <c r="C413" s="18" t="inlineStr">
        <is>
          <t>Year</t>
        </is>
      </c>
      <c r="D413" s="18" t="n"/>
      <c r="E413" s="18" t="n"/>
      <c r="F413" s="18" t="n">
        <v>2030</v>
      </c>
      <c r="G413" s="18" t="n">
        <v>2030</v>
      </c>
      <c r="H413" s="18" t="inlineStr">
        <is>
          <t>NewInvHydYear</t>
        </is>
      </c>
      <c r="J413" s="8" t="n">
        <v>2030</v>
      </c>
      <c r="K413" s="8" t="n">
        <v>2030</v>
      </c>
    </row>
    <row r="414">
      <c r="B414" s="18" t="inlineStr">
        <is>
          <t>Other renewables</t>
        </is>
      </c>
      <c r="C414" s="18" t="inlineStr">
        <is>
          <t>Year</t>
        </is>
      </c>
      <c r="D414" s="18" t="n"/>
      <c r="E414" s="18" t="n"/>
      <c r="F414" s="18" t="n">
        <v>2030</v>
      </c>
      <c r="G414" s="18" t="n">
        <v>2030</v>
      </c>
      <c r="H414" s="18" t="inlineStr">
        <is>
          <t>NewInvOreYear</t>
        </is>
      </c>
      <c r="J414" s="8" t="n">
        <v>2030</v>
      </c>
      <c r="K414" s="8" t="n">
        <v>2030</v>
      </c>
    </row>
    <row r="415">
      <c r="B415" s="18" t="inlineStr">
        <is>
          <t>Biomass</t>
        </is>
      </c>
      <c r="C415" s="18" t="inlineStr">
        <is>
          <t>Year</t>
        </is>
      </c>
      <c r="D415" s="18" t="n"/>
      <c r="E415" s="18" t="n"/>
      <c r="F415" s="18" t="n">
        <v>2022</v>
      </c>
      <c r="G415" s="18" t="n">
        <v>2022</v>
      </c>
      <c r="H415" s="18" t="inlineStr">
        <is>
          <t>NewInvBioYear</t>
        </is>
      </c>
      <c r="J415" s="8" t="n">
        <v>2022</v>
      </c>
      <c r="K415" s="8" t="n">
        <v>2022</v>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AX1826"/>
  <sheetViews>
    <sheetView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width="5" customWidth="1" min="2" max="2"/>
    <col width="5" customWidth="1" min="3" max="3"/>
    <col hidden="1" outlineLevel="1" width="13" customWidth="1" min="4" max="7"/>
    <col width="44" customWidth="1" min="8" max="8"/>
    <col width="9" customWidth="1" min="9" max="9"/>
    <col width="18" customWidth="1" min="10" max="10"/>
    <col width="24"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24"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9" t="inlineStr">
        <is>
          <t>Variable</t>
        </is>
      </c>
      <c r="B1" s="9" t="inlineStr">
        <is>
          <t>Fuel</t>
        </is>
      </c>
      <c r="C1" s="9" t="inlineStr">
        <is>
          <t>Sector</t>
        </is>
      </c>
      <c r="D1" s="9" t="inlineStr">
        <is>
          <t>Param 1</t>
        </is>
      </c>
      <c r="E1" s="9" t="inlineStr">
        <is>
          <t>Param 2</t>
        </is>
      </c>
      <c r="F1" s="9" t="inlineStr">
        <is>
          <t>Param 3</t>
        </is>
      </c>
      <c r="G1" s="9" t="inlineStr">
        <is>
          <t>Param 4</t>
        </is>
      </c>
      <c r="H1" s="9" t="inlineStr">
        <is>
          <t>Description</t>
        </is>
      </c>
      <c r="I1" s="9" t="inlineStr">
        <is>
          <t>Unit</t>
        </is>
      </c>
      <c r="J1" s="9" t="inlineStr">
        <is>
          <t>Source</t>
        </is>
      </c>
      <c r="K1" s="9" t="inlineStr">
        <is>
          <t>Scenario 1: output code</t>
        </is>
      </c>
      <c r="AE1" s="9" t="inlineStr">
        <is>
          <t>Scenario 2: output code</t>
        </is>
      </c>
    </row>
    <row r="2">
      <c r="A2" s="1" t="inlineStr">
        <is>
          <t>Mitigation module - price to fuel use (copy-pasteable, design 2, legacy CPAT sections)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row>
    <row r="3">
      <c r="A3" s="20" t="inlineStr">
        <is>
          <t>Scenario assumptions (one column group per scenario: code column + years; copy a whole group to add a scenario)</t>
        </is>
      </c>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c r="AE3" s="21" t="n"/>
      <c r="AF3" s="21" t="n"/>
      <c r="AG3" s="21" t="n"/>
      <c r="AH3" s="21" t="n"/>
      <c r="AI3" s="21" t="n"/>
      <c r="AJ3" s="21" t="n"/>
      <c r="AK3" s="21" t="n"/>
      <c r="AL3" s="21" t="n"/>
      <c r="AM3" s="21" t="n"/>
      <c r="AN3" s="21" t="n"/>
      <c r="AO3" s="21" t="n"/>
      <c r="AP3" s="21" t="n"/>
      <c r="AQ3" s="21" t="n"/>
      <c r="AR3" s="21" t="n"/>
      <c r="AS3" s="21" t="n"/>
      <c r="AT3" s="21" t="n"/>
      <c r="AU3" s="21" t="n"/>
      <c r="AV3" s="21" t="n"/>
      <c r="AW3" s="21" t="n"/>
      <c r="AX3" s="21" t="n"/>
    </row>
    <row r="4">
      <c r="H4" s="9" t="inlineStr">
        <is>
          <t>Year</t>
        </is>
      </c>
      <c r="L4" s="22">
        <f>Settings!$C$7</f>
        <v/>
      </c>
      <c r="M4" s="15">
        <f>L4+1</f>
        <v/>
      </c>
      <c r="N4" s="15">
        <f>M4+1</f>
        <v/>
      </c>
      <c r="O4" s="15">
        <f>N4+1</f>
        <v/>
      </c>
      <c r="P4" s="15">
        <f>O4+1</f>
        <v/>
      </c>
      <c r="Q4" s="15">
        <f>P4+1</f>
        <v/>
      </c>
      <c r="R4" s="15">
        <f>Q4+1</f>
        <v/>
      </c>
      <c r="S4" s="15">
        <f>R4+1</f>
        <v/>
      </c>
      <c r="T4" s="15">
        <f>S4+1</f>
        <v/>
      </c>
      <c r="U4" s="15">
        <f>T4+1</f>
        <v/>
      </c>
      <c r="V4" s="15">
        <f>U4+1</f>
        <v/>
      </c>
      <c r="W4" s="15">
        <f>V4+1</f>
        <v/>
      </c>
      <c r="X4" s="15">
        <f>W4+1</f>
        <v/>
      </c>
      <c r="Y4" s="15">
        <f>X4+1</f>
        <v/>
      </c>
      <c r="Z4" s="15">
        <f>Y4+1</f>
        <v/>
      </c>
      <c r="AA4" s="15">
        <f>Z4+1</f>
        <v/>
      </c>
      <c r="AB4" s="15">
        <f>AA4+1</f>
        <v/>
      </c>
      <c r="AC4" s="15">
        <f>AB4+1</f>
        <v/>
      </c>
      <c r="AD4" s="15">
        <f>AC4+1</f>
        <v/>
      </c>
      <c r="AF4" s="22">
        <f>Settings!$C$7</f>
        <v/>
      </c>
      <c r="AG4" s="15">
        <f>AF4+1</f>
        <v/>
      </c>
      <c r="AH4" s="15">
        <f>AG4+1</f>
        <v/>
      </c>
      <c r="AI4" s="15">
        <f>AH4+1</f>
        <v/>
      </c>
      <c r="AJ4" s="15">
        <f>AI4+1</f>
        <v/>
      </c>
      <c r="AK4" s="15">
        <f>AJ4+1</f>
        <v/>
      </c>
      <c r="AL4" s="15">
        <f>AK4+1</f>
        <v/>
      </c>
      <c r="AM4" s="15">
        <f>AL4+1</f>
        <v/>
      </c>
      <c r="AN4" s="15">
        <f>AM4+1</f>
        <v/>
      </c>
      <c r="AO4" s="15">
        <f>AN4+1</f>
        <v/>
      </c>
      <c r="AP4" s="15">
        <f>AO4+1</f>
        <v/>
      </c>
      <c r="AQ4" s="15">
        <f>AP4+1</f>
        <v/>
      </c>
      <c r="AR4" s="15">
        <f>AQ4+1</f>
        <v/>
      </c>
      <c r="AS4" s="15">
        <f>AR4+1</f>
        <v/>
      </c>
      <c r="AT4" s="15">
        <f>AS4+1</f>
        <v/>
      </c>
      <c r="AU4" s="15">
        <f>AT4+1</f>
        <v/>
      </c>
      <c r="AV4" s="15">
        <f>AU4+1</f>
        <v/>
      </c>
      <c r="AW4" s="15">
        <f>AV4+1</f>
        <v/>
      </c>
      <c r="AX4" s="15">
        <f>AW4+1</f>
        <v/>
      </c>
    </row>
    <row r="5">
      <c r="H5" s="9" t="inlineStr">
        <is>
          <t>Scenario number (MTInputs column)</t>
        </is>
      </c>
      <c r="K5" s="14" t="n">
        <v>1</v>
      </c>
      <c r="L5" s="23">
        <f>K5</f>
        <v/>
      </c>
      <c r="M5" s="24">
        <f>L5</f>
        <v/>
      </c>
      <c r="N5" s="24">
        <f>M5</f>
        <v/>
      </c>
      <c r="O5" s="24">
        <f>N5</f>
        <v/>
      </c>
      <c r="P5" s="24">
        <f>O5</f>
        <v/>
      </c>
      <c r="Q5" s="24">
        <f>P5</f>
        <v/>
      </c>
      <c r="R5" s="24">
        <f>Q5</f>
        <v/>
      </c>
      <c r="S5" s="24">
        <f>R5</f>
        <v/>
      </c>
      <c r="T5" s="24">
        <f>S5</f>
        <v/>
      </c>
      <c r="U5" s="24">
        <f>T5</f>
        <v/>
      </c>
      <c r="V5" s="24">
        <f>U5</f>
        <v/>
      </c>
      <c r="W5" s="24">
        <f>V5</f>
        <v/>
      </c>
      <c r="X5" s="24">
        <f>W5</f>
        <v/>
      </c>
      <c r="Y5" s="24">
        <f>X5</f>
        <v/>
      </c>
      <c r="Z5" s="24">
        <f>Y5</f>
        <v/>
      </c>
      <c r="AA5" s="24">
        <f>Z5</f>
        <v/>
      </c>
      <c r="AB5" s="24">
        <f>AA5</f>
        <v/>
      </c>
      <c r="AC5" s="24">
        <f>AB5</f>
        <v/>
      </c>
      <c r="AD5" s="24">
        <f>AC5</f>
        <v/>
      </c>
      <c r="AE5" s="15">
        <f>K5+1</f>
        <v/>
      </c>
      <c r="AF5" s="23">
        <f>AE5</f>
        <v/>
      </c>
      <c r="AG5" s="24">
        <f>AF5</f>
        <v/>
      </c>
      <c r="AH5" s="24">
        <f>AG5</f>
        <v/>
      </c>
      <c r="AI5" s="24">
        <f>AH5</f>
        <v/>
      </c>
      <c r="AJ5" s="24">
        <f>AI5</f>
        <v/>
      </c>
      <c r="AK5" s="24">
        <f>AJ5</f>
        <v/>
      </c>
      <c r="AL5" s="24">
        <f>AK5</f>
        <v/>
      </c>
      <c r="AM5" s="24">
        <f>AL5</f>
        <v/>
      </c>
      <c r="AN5" s="24">
        <f>AM5</f>
        <v/>
      </c>
      <c r="AO5" s="24">
        <f>AN5</f>
        <v/>
      </c>
      <c r="AP5" s="24">
        <f>AO5</f>
        <v/>
      </c>
      <c r="AQ5" s="24">
        <f>AP5</f>
        <v/>
      </c>
      <c r="AR5" s="24">
        <f>AQ5</f>
        <v/>
      </c>
      <c r="AS5" s="24">
        <f>AR5</f>
        <v/>
      </c>
      <c r="AT5" s="24">
        <f>AS5</f>
        <v/>
      </c>
      <c r="AU5" s="24">
        <f>AT5</f>
        <v/>
      </c>
      <c r="AV5" s="24">
        <f>AU5</f>
        <v/>
      </c>
      <c r="AW5" s="24">
        <f>AV5</f>
        <v/>
      </c>
      <c r="AX5" s="24">
        <f>AW5</f>
        <v/>
      </c>
    </row>
    <row r="6">
      <c r="H6" s="9" t="inlineStr">
        <is>
          <t>Scenario name (from MTInputs)</t>
        </is>
      </c>
      <c r="L6" s="9">
        <f>INDEX(MTInputs!$J$6:$AZ$6,MATCH(L$5,MTInputs!$J$5:$AZ$5,0))</f>
        <v/>
      </c>
      <c r="AF6" s="9">
        <f>INDEX(MTInputs!$J$6:$AZ$6,MATCH(AF$5,MTInputs!$J$5:$AZ$5,0))</f>
        <v/>
      </c>
    </row>
    <row r="7">
      <c r="A7" s="9" t="inlineStr">
        <is>
          <t>gdp.pos.pct</t>
        </is>
      </c>
      <c r="B7" s="9" t="inlineStr"/>
      <c r="C7" s="9" t="inlineStr"/>
      <c r="H7" s="9">
        <f>INDEX(Variables!$B$5:$B$105,MATCH($A7,Variables!$A$5:$A$105,0))&amp;IF($C7="",""," | "&amp;INDEX(Mapping!$B$5:$B$26,MATCH($C7,Mapping!$A$5:$A$26,0))&amp;" | "&amp;INDEX(Mapping!$B$30:$B$41,MATCH($B7,Mapping!$A$30:$A$41,0)))</f>
        <v/>
      </c>
      <c r="I7" s="9">
        <f>INDEX(Variables!$C$5:$C$105,MATCH($A7,Variables!$A$5:$A$105,0))</f>
        <v/>
      </c>
      <c r="J7" s="9">
        <f>INDEX(Variables!$E$5:$E$105,MATCH($A7,Variables!$A$5:$A$105,0))</f>
        <v/>
      </c>
      <c r="K7" s="25">
        <f>LOWER(Settings!$C$4)&amp;".mit."&amp;$A7&amp;IF($C7="","","."&amp;$C7&amp;"."&amp;$B7)&amp;IF(INDEX(Variables!$D$5:$D$105,MATCH($A7,Variables!$A$5:$A$105,0))="","","."&amp;INDEX(Variables!$D$5:$D$105,MATCH($A7,Variables!$A$5:$A$105,0)))&amp;"."&amp;K$5</f>
        <v/>
      </c>
      <c r="L7" s="26">
        <f>INDEX(WEO!$F$4:$AZ$1000,MATCH(Settings!$C$4&amp;"|gdp_growth",WEO!$A$4:$A$1000,0),MATCH(L$4,WEO!$F$3:$AZ$3,0))</f>
        <v/>
      </c>
      <c r="M7" s="27">
        <f>INDEX(WEO!$F$4:$AZ$1000,MATCH(Settings!$C$4&amp;"|gdp_growth",WEO!$A$4:$A$1000,0),MATCH(M$4,WEO!$F$3:$AZ$3,0))</f>
        <v/>
      </c>
      <c r="N7" s="27">
        <f>INDEX(WEO!$F$4:$AZ$1000,MATCH(Settings!$C$4&amp;"|gdp_growth",WEO!$A$4:$A$1000,0),MATCH(N$4,WEO!$F$3:$AZ$3,0))</f>
        <v/>
      </c>
      <c r="O7" s="27">
        <f>INDEX(WEO!$F$4:$AZ$1000,MATCH(Settings!$C$4&amp;"|gdp_growth",WEO!$A$4:$A$1000,0),MATCH(O$4,WEO!$F$3:$AZ$3,0))</f>
        <v/>
      </c>
      <c r="P7" s="27">
        <f>INDEX(WEO!$F$4:$AZ$1000,MATCH(Settings!$C$4&amp;"|gdp_growth",WEO!$A$4:$A$1000,0),MATCH(P$4,WEO!$F$3:$AZ$3,0))</f>
        <v/>
      </c>
      <c r="Q7" s="27">
        <f>INDEX(WEO!$F$4:$AZ$1000,MATCH(Settings!$C$4&amp;"|gdp_growth",WEO!$A$4:$A$1000,0),MATCH(Q$4,WEO!$F$3:$AZ$3,0))</f>
        <v/>
      </c>
      <c r="R7" s="27">
        <f>INDEX(WEO!$F$4:$AZ$1000,MATCH(Settings!$C$4&amp;"|gdp_growth",WEO!$A$4:$A$1000,0),MATCH(R$4,WEO!$F$3:$AZ$3,0))</f>
        <v/>
      </c>
      <c r="S7" s="27">
        <f>INDEX(WEO!$F$4:$AZ$1000,MATCH(Settings!$C$4&amp;"|gdp_growth",WEO!$A$4:$A$1000,0),MATCH(S$4,WEO!$F$3:$AZ$3,0))</f>
        <v/>
      </c>
      <c r="T7" s="27">
        <f>INDEX(WEO!$F$4:$AZ$1000,MATCH(Settings!$C$4&amp;"|gdp_growth",WEO!$A$4:$A$1000,0),MATCH(T$4,WEO!$F$3:$AZ$3,0))</f>
        <v/>
      </c>
      <c r="U7" s="27">
        <f>INDEX(WEO!$F$4:$AZ$1000,MATCH(Settings!$C$4&amp;"|gdp_growth",WEO!$A$4:$A$1000,0),MATCH(U$4,WEO!$F$3:$AZ$3,0))</f>
        <v/>
      </c>
      <c r="V7" s="27">
        <f>INDEX(WEO!$F$4:$AZ$1000,MATCH(Settings!$C$4&amp;"|gdp_growth",WEO!$A$4:$A$1000,0),MATCH(V$4,WEO!$F$3:$AZ$3,0))</f>
        <v/>
      </c>
      <c r="W7" s="27">
        <f>INDEX(WEO!$F$4:$AZ$1000,MATCH(Settings!$C$4&amp;"|gdp_growth",WEO!$A$4:$A$1000,0),MATCH(W$4,WEO!$F$3:$AZ$3,0))</f>
        <v/>
      </c>
      <c r="X7" s="27">
        <f>INDEX(WEO!$F$4:$AZ$1000,MATCH(Settings!$C$4&amp;"|gdp_growth",WEO!$A$4:$A$1000,0),MATCH(X$4,WEO!$F$3:$AZ$3,0))</f>
        <v/>
      </c>
      <c r="Y7" s="27">
        <f>INDEX(WEO!$F$4:$AZ$1000,MATCH(Settings!$C$4&amp;"|gdp_growth",WEO!$A$4:$A$1000,0),MATCH(Y$4,WEO!$F$3:$AZ$3,0))</f>
        <v/>
      </c>
      <c r="Z7" s="27">
        <f>INDEX(WEO!$F$4:$AZ$1000,MATCH(Settings!$C$4&amp;"|gdp_growth",WEO!$A$4:$A$1000,0),MATCH(Z$4,WEO!$F$3:$AZ$3,0))</f>
        <v/>
      </c>
      <c r="AA7" s="27">
        <f>INDEX(WEO!$F$4:$AZ$1000,MATCH(Settings!$C$4&amp;"|gdp_growth",WEO!$A$4:$A$1000,0),MATCH(AA$4,WEO!$F$3:$AZ$3,0))</f>
        <v/>
      </c>
      <c r="AB7" s="27">
        <f>INDEX(WEO!$F$4:$AZ$1000,MATCH(Settings!$C$4&amp;"|gdp_growth",WEO!$A$4:$A$1000,0),MATCH(AB$4,WEO!$F$3:$AZ$3,0))</f>
        <v/>
      </c>
      <c r="AC7" s="27">
        <f>INDEX(WEO!$F$4:$AZ$1000,MATCH(Settings!$C$4&amp;"|gdp_growth",WEO!$A$4:$A$1000,0),MATCH(AC$4,WEO!$F$3:$AZ$3,0))</f>
        <v/>
      </c>
      <c r="AD7" s="27">
        <f>INDEX(WEO!$F$4:$AZ$1000,MATCH(Settings!$C$4&amp;"|gdp_growth",WEO!$A$4:$A$1000,0),MATCH(AD$4,WEO!$F$3:$AZ$3,0))</f>
        <v/>
      </c>
      <c r="AE7" s="25">
        <f>LOWER(Settings!$C$4)&amp;".mit."&amp;$A7&amp;IF($C7="","","."&amp;$C7&amp;"."&amp;$B7)&amp;IF(INDEX(Variables!$D$5:$D$105,MATCH($A7,Variables!$A$5:$A$105,0))="","","."&amp;INDEX(Variables!$D$5:$D$105,MATCH($A7,Variables!$A$5:$A$105,0)))&amp;"."&amp;AE$5</f>
        <v/>
      </c>
      <c r="AF7" s="26">
        <f>INDEX(WEO!$F$4:$AZ$1000,MATCH(Settings!$C$4&amp;"|gdp_growth",WEO!$A$4:$A$1000,0),MATCH(AF$4,WEO!$F$3:$AZ$3,0))</f>
        <v/>
      </c>
      <c r="AG7" s="27">
        <f>INDEX(WEO!$F$4:$AZ$1000,MATCH(Settings!$C$4&amp;"|gdp_growth",WEO!$A$4:$A$1000,0),MATCH(AG$4,WEO!$F$3:$AZ$3,0))</f>
        <v/>
      </c>
      <c r="AH7" s="27">
        <f>INDEX(WEO!$F$4:$AZ$1000,MATCH(Settings!$C$4&amp;"|gdp_growth",WEO!$A$4:$A$1000,0),MATCH(AH$4,WEO!$F$3:$AZ$3,0))</f>
        <v/>
      </c>
      <c r="AI7" s="27">
        <f>INDEX(WEO!$F$4:$AZ$1000,MATCH(Settings!$C$4&amp;"|gdp_growth",WEO!$A$4:$A$1000,0),MATCH(AI$4,WEO!$F$3:$AZ$3,0))</f>
        <v/>
      </c>
      <c r="AJ7" s="27">
        <f>INDEX(WEO!$F$4:$AZ$1000,MATCH(Settings!$C$4&amp;"|gdp_growth",WEO!$A$4:$A$1000,0),MATCH(AJ$4,WEO!$F$3:$AZ$3,0))</f>
        <v/>
      </c>
      <c r="AK7" s="27">
        <f>INDEX(WEO!$F$4:$AZ$1000,MATCH(Settings!$C$4&amp;"|gdp_growth",WEO!$A$4:$A$1000,0),MATCH(AK$4,WEO!$F$3:$AZ$3,0))</f>
        <v/>
      </c>
      <c r="AL7" s="27">
        <f>INDEX(WEO!$F$4:$AZ$1000,MATCH(Settings!$C$4&amp;"|gdp_growth",WEO!$A$4:$A$1000,0),MATCH(AL$4,WEO!$F$3:$AZ$3,0))</f>
        <v/>
      </c>
      <c r="AM7" s="27">
        <f>INDEX(WEO!$F$4:$AZ$1000,MATCH(Settings!$C$4&amp;"|gdp_growth",WEO!$A$4:$A$1000,0),MATCH(AM$4,WEO!$F$3:$AZ$3,0))</f>
        <v/>
      </c>
      <c r="AN7" s="27">
        <f>INDEX(WEO!$F$4:$AZ$1000,MATCH(Settings!$C$4&amp;"|gdp_growth",WEO!$A$4:$A$1000,0),MATCH(AN$4,WEO!$F$3:$AZ$3,0))</f>
        <v/>
      </c>
      <c r="AO7" s="27">
        <f>INDEX(WEO!$F$4:$AZ$1000,MATCH(Settings!$C$4&amp;"|gdp_growth",WEO!$A$4:$A$1000,0),MATCH(AO$4,WEO!$F$3:$AZ$3,0))</f>
        <v/>
      </c>
      <c r="AP7" s="27">
        <f>INDEX(WEO!$F$4:$AZ$1000,MATCH(Settings!$C$4&amp;"|gdp_growth",WEO!$A$4:$A$1000,0),MATCH(AP$4,WEO!$F$3:$AZ$3,0))</f>
        <v/>
      </c>
      <c r="AQ7" s="27">
        <f>INDEX(WEO!$F$4:$AZ$1000,MATCH(Settings!$C$4&amp;"|gdp_growth",WEO!$A$4:$A$1000,0),MATCH(AQ$4,WEO!$F$3:$AZ$3,0))</f>
        <v/>
      </c>
      <c r="AR7" s="27">
        <f>INDEX(WEO!$F$4:$AZ$1000,MATCH(Settings!$C$4&amp;"|gdp_growth",WEO!$A$4:$A$1000,0),MATCH(AR$4,WEO!$F$3:$AZ$3,0))</f>
        <v/>
      </c>
      <c r="AS7" s="27">
        <f>INDEX(WEO!$F$4:$AZ$1000,MATCH(Settings!$C$4&amp;"|gdp_growth",WEO!$A$4:$A$1000,0),MATCH(AS$4,WEO!$F$3:$AZ$3,0))</f>
        <v/>
      </c>
      <c r="AT7" s="27">
        <f>INDEX(WEO!$F$4:$AZ$1000,MATCH(Settings!$C$4&amp;"|gdp_growth",WEO!$A$4:$A$1000,0),MATCH(AT$4,WEO!$F$3:$AZ$3,0))</f>
        <v/>
      </c>
      <c r="AU7" s="27">
        <f>INDEX(WEO!$F$4:$AZ$1000,MATCH(Settings!$C$4&amp;"|gdp_growth",WEO!$A$4:$A$1000,0),MATCH(AU$4,WEO!$F$3:$AZ$3,0))</f>
        <v/>
      </c>
      <c r="AV7" s="27">
        <f>INDEX(WEO!$F$4:$AZ$1000,MATCH(Settings!$C$4&amp;"|gdp_growth",WEO!$A$4:$A$1000,0),MATCH(AV$4,WEO!$F$3:$AZ$3,0))</f>
        <v/>
      </c>
      <c r="AW7" s="27">
        <f>INDEX(WEO!$F$4:$AZ$1000,MATCH(Settings!$C$4&amp;"|gdp_growth",WEO!$A$4:$A$1000,0),MATCH(AW$4,WEO!$F$3:$AZ$3,0))</f>
        <v/>
      </c>
      <c r="AX7" s="27">
        <f>INDEX(WEO!$F$4:$AZ$1000,MATCH(Settings!$C$4&amp;"|gdp_growth",WEO!$A$4:$A$1000,0),MATCH(AX$4,WEO!$F$3:$AZ$3,0))</f>
        <v/>
      </c>
    </row>
    <row r="8">
      <c r="A8" s="5" t="inlineStr">
        <is>
          <t>infl</t>
        </is>
      </c>
      <c r="B8" s="5" t="inlineStr"/>
      <c r="C8" s="5" t="inlineStr"/>
      <c r="H8" s="5">
        <f>INDEX(Variables!$B$5:$B$105,MATCH($A8,Variables!$A$5:$A$105,0))&amp;IF($C8="",""," | "&amp;INDEX(Mapping!$B$5:$B$26,MATCH($C8,Mapping!$A$5:$A$26,0))&amp;" | "&amp;INDEX(Mapping!$B$30:$B$41,MATCH($B8,Mapping!$A$30:$A$41,0)))</f>
        <v/>
      </c>
      <c r="I8" s="5">
        <f>INDEX(Variables!$C$5:$C$105,MATCH($A8,Variables!$A$5:$A$105,0))</f>
        <v/>
      </c>
      <c r="J8" s="5">
        <f>INDEX(Variables!$E$5:$E$105,MATCH($A8,Variables!$A$5:$A$105,0))</f>
        <v/>
      </c>
      <c r="K8" s="25">
        <f>LOWER(Settings!$C$4)&amp;".mit."&amp;$A8&amp;IF($C8="","","."&amp;$C8&amp;"."&amp;$B8)&amp;IF(INDEX(Variables!$D$5:$D$105,MATCH($A8,Variables!$A$5:$A$105,0))="","","."&amp;INDEX(Variables!$D$5:$D$105,MATCH($A8,Variables!$A$5:$A$105,0)))&amp;"."&amp;K$5</f>
        <v/>
      </c>
      <c r="L8" s="28">
        <f>INDEX(WEO!$F$4:$AZ$1000,MATCH("USA|pcpi",WEO!$A$4:$A$1000,0),MATCH(Settings!$C$8,WEO!$F$3:$AZ$3,0))/INDEX(WEO!$F$4:$AZ$1000,MATCH("USA|pcpi",WEO!$A$4:$A$1000,0),MATCH(L$4,WEO!$F$3:$AZ$3,0))</f>
        <v/>
      </c>
      <c r="M8" s="29">
        <f>INDEX(WEO!$F$4:$AZ$1000,MATCH("USA|pcpi",WEO!$A$4:$A$1000,0),MATCH(Settings!$C$8,WEO!$F$3:$AZ$3,0))/INDEX(WEO!$F$4:$AZ$1000,MATCH("USA|pcpi",WEO!$A$4:$A$1000,0),MATCH(M$4,WEO!$F$3:$AZ$3,0))</f>
        <v/>
      </c>
      <c r="N8" s="29">
        <f>INDEX(WEO!$F$4:$AZ$1000,MATCH("USA|pcpi",WEO!$A$4:$A$1000,0),MATCH(Settings!$C$8,WEO!$F$3:$AZ$3,0))/INDEX(WEO!$F$4:$AZ$1000,MATCH("USA|pcpi",WEO!$A$4:$A$1000,0),MATCH(N$4,WEO!$F$3:$AZ$3,0))</f>
        <v/>
      </c>
      <c r="O8" s="29">
        <f>INDEX(WEO!$F$4:$AZ$1000,MATCH("USA|pcpi",WEO!$A$4:$A$1000,0),MATCH(Settings!$C$8,WEO!$F$3:$AZ$3,0))/INDEX(WEO!$F$4:$AZ$1000,MATCH("USA|pcpi",WEO!$A$4:$A$1000,0),MATCH(O$4,WEO!$F$3:$AZ$3,0))</f>
        <v/>
      </c>
      <c r="P8" s="29">
        <f>INDEX(WEO!$F$4:$AZ$1000,MATCH("USA|pcpi",WEO!$A$4:$A$1000,0),MATCH(Settings!$C$8,WEO!$F$3:$AZ$3,0))/INDEX(WEO!$F$4:$AZ$1000,MATCH("USA|pcpi",WEO!$A$4:$A$1000,0),MATCH(P$4,WEO!$F$3:$AZ$3,0))</f>
        <v/>
      </c>
      <c r="Q8" s="29">
        <f>INDEX(WEO!$F$4:$AZ$1000,MATCH("USA|pcpi",WEO!$A$4:$A$1000,0),MATCH(Settings!$C$8,WEO!$F$3:$AZ$3,0))/INDEX(WEO!$F$4:$AZ$1000,MATCH("USA|pcpi",WEO!$A$4:$A$1000,0),MATCH(Q$4,WEO!$F$3:$AZ$3,0))</f>
        <v/>
      </c>
      <c r="R8" s="29">
        <f>INDEX(WEO!$F$4:$AZ$1000,MATCH("USA|pcpi",WEO!$A$4:$A$1000,0),MATCH(Settings!$C$8,WEO!$F$3:$AZ$3,0))/INDEX(WEO!$F$4:$AZ$1000,MATCH("USA|pcpi",WEO!$A$4:$A$1000,0),MATCH(R$4,WEO!$F$3:$AZ$3,0))</f>
        <v/>
      </c>
      <c r="S8" s="29">
        <f>INDEX(WEO!$F$4:$AZ$1000,MATCH("USA|pcpi",WEO!$A$4:$A$1000,0),MATCH(Settings!$C$8,WEO!$F$3:$AZ$3,0))/INDEX(WEO!$F$4:$AZ$1000,MATCH("USA|pcpi",WEO!$A$4:$A$1000,0),MATCH(S$4,WEO!$F$3:$AZ$3,0))</f>
        <v/>
      </c>
      <c r="T8" s="29">
        <f>INDEX(WEO!$F$4:$AZ$1000,MATCH("USA|pcpi",WEO!$A$4:$A$1000,0),MATCH(Settings!$C$8,WEO!$F$3:$AZ$3,0))/INDEX(WEO!$F$4:$AZ$1000,MATCH("USA|pcpi",WEO!$A$4:$A$1000,0),MATCH(T$4,WEO!$F$3:$AZ$3,0))</f>
        <v/>
      </c>
      <c r="U8" s="29">
        <f>INDEX(WEO!$F$4:$AZ$1000,MATCH("USA|pcpi",WEO!$A$4:$A$1000,0),MATCH(Settings!$C$8,WEO!$F$3:$AZ$3,0))/INDEX(WEO!$F$4:$AZ$1000,MATCH("USA|pcpi",WEO!$A$4:$A$1000,0),MATCH(U$4,WEO!$F$3:$AZ$3,0))</f>
        <v/>
      </c>
      <c r="V8" s="29">
        <f>INDEX(WEO!$F$4:$AZ$1000,MATCH("USA|pcpi",WEO!$A$4:$A$1000,0),MATCH(Settings!$C$8,WEO!$F$3:$AZ$3,0))/INDEX(WEO!$F$4:$AZ$1000,MATCH("USA|pcpi",WEO!$A$4:$A$1000,0),MATCH(V$4,WEO!$F$3:$AZ$3,0))</f>
        <v/>
      </c>
      <c r="W8" s="29">
        <f>INDEX(WEO!$F$4:$AZ$1000,MATCH("USA|pcpi",WEO!$A$4:$A$1000,0),MATCH(Settings!$C$8,WEO!$F$3:$AZ$3,0))/INDEX(WEO!$F$4:$AZ$1000,MATCH("USA|pcpi",WEO!$A$4:$A$1000,0),MATCH(W$4,WEO!$F$3:$AZ$3,0))</f>
        <v/>
      </c>
      <c r="X8" s="29">
        <f>INDEX(WEO!$F$4:$AZ$1000,MATCH("USA|pcpi",WEO!$A$4:$A$1000,0),MATCH(Settings!$C$8,WEO!$F$3:$AZ$3,0))/INDEX(WEO!$F$4:$AZ$1000,MATCH("USA|pcpi",WEO!$A$4:$A$1000,0),MATCH(X$4,WEO!$F$3:$AZ$3,0))</f>
        <v/>
      </c>
      <c r="Y8" s="29">
        <f>INDEX(WEO!$F$4:$AZ$1000,MATCH("USA|pcpi",WEO!$A$4:$A$1000,0),MATCH(Settings!$C$8,WEO!$F$3:$AZ$3,0))/INDEX(WEO!$F$4:$AZ$1000,MATCH("USA|pcpi",WEO!$A$4:$A$1000,0),MATCH(Y$4,WEO!$F$3:$AZ$3,0))</f>
        <v/>
      </c>
      <c r="Z8" s="29">
        <f>INDEX(WEO!$F$4:$AZ$1000,MATCH("USA|pcpi",WEO!$A$4:$A$1000,0),MATCH(Settings!$C$8,WEO!$F$3:$AZ$3,0))/INDEX(WEO!$F$4:$AZ$1000,MATCH("USA|pcpi",WEO!$A$4:$A$1000,0),MATCH(Z$4,WEO!$F$3:$AZ$3,0))</f>
        <v/>
      </c>
      <c r="AA8" s="29">
        <f>INDEX(WEO!$F$4:$AZ$1000,MATCH("USA|pcpi",WEO!$A$4:$A$1000,0),MATCH(Settings!$C$8,WEO!$F$3:$AZ$3,0))/INDEX(WEO!$F$4:$AZ$1000,MATCH("USA|pcpi",WEO!$A$4:$A$1000,0),MATCH(AA$4,WEO!$F$3:$AZ$3,0))</f>
        <v/>
      </c>
      <c r="AB8" s="29">
        <f>INDEX(WEO!$F$4:$AZ$1000,MATCH("USA|pcpi",WEO!$A$4:$A$1000,0),MATCH(Settings!$C$8,WEO!$F$3:$AZ$3,0))/INDEX(WEO!$F$4:$AZ$1000,MATCH("USA|pcpi",WEO!$A$4:$A$1000,0),MATCH(AB$4,WEO!$F$3:$AZ$3,0))</f>
        <v/>
      </c>
      <c r="AC8" s="29">
        <f>INDEX(WEO!$F$4:$AZ$1000,MATCH("USA|pcpi",WEO!$A$4:$A$1000,0),MATCH(Settings!$C$8,WEO!$F$3:$AZ$3,0))/INDEX(WEO!$F$4:$AZ$1000,MATCH("USA|pcpi",WEO!$A$4:$A$1000,0),MATCH(AC$4,WEO!$F$3:$AZ$3,0))</f>
        <v/>
      </c>
      <c r="AD8" s="29">
        <f>INDEX(WEO!$F$4:$AZ$1000,MATCH("USA|pcpi",WEO!$A$4:$A$1000,0),MATCH(Settings!$C$8,WEO!$F$3:$AZ$3,0))/INDEX(WEO!$F$4:$AZ$1000,MATCH("USA|pcpi",WEO!$A$4:$A$1000,0),MATCH(AD$4,WEO!$F$3:$AZ$3,0))</f>
        <v/>
      </c>
      <c r="AE8" s="25">
        <f>LOWER(Settings!$C$4)&amp;".mit."&amp;$A8&amp;IF($C8="","","."&amp;$C8&amp;"."&amp;$B8)&amp;IF(INDEX(Variables!$D$5:$D$105,MATCH($A8,Variables!$A$5:$A$105,0))="","","."&amp;INDEX(Variables!$D$5:$D$105,MATCH($A8,Variables!$A$5:$A$105,0)))&amp;"."&amp;AE$5</f>
        <v/>
      </c>
      <c r="AF8" s="28">
        <f>INDEX(WEO!$F$4:$AZ$1000,MATCH("USA|pcpi",WEO!$A$4:$A$1000,0),MATCH(Settings!$C$8,WEO!$F$3:$AZ$3,0))/INDEX(WEO!$F$4:$AZ$1000,MATCH("USA|pcpi",WEO!$A$4:$A$1000,0),MATCH(AF$4,WEO!$F$3:$AZ$3,0))</f>
        <v/>
      </c>
      <c r="AG8" s="29">
        <f>INDEX(WEO!$F$4:$AZ$1000,MATCH("USA|pcpi",WEO!$A$4:$A$1000,0),MATCH(Settings!$C$8,WEO!$F$3:$AZ$3,0))/INDEX(WEO!$F$4:$AZ$1000,MATCH("USA|pcpi",WEO!$A$4:$A$1000,0),MATCH(AG$4,WEO!$F$3:$AZ$3,0))</f>
        <v/>
      </c>
      <c r="AH8" s="29">
        <f>INDEX(WEO!$F$4:$AZ$1000,MATCH("USA|pcpi",WEO!$A$4:$A$1000,0),MATCH(Settings!$C$8,WEO!$F$3:$AZ$3,0))/INDEX(WEO!$F$4:$AZ$1000,MATCH("USA|pcpi",WEO!$A$4:$A$1000,0),MATCH(AH$4,WEO!$F$3:$AZ$3,0))</f>
        <v/>
      </c>
      <c r="AI8" s="29">
        <f>INDEX(WEO!$F$4:$AZ$1000,MATCH("USA|pcpi",WEO!$A$4:$A$1000,0),MATCH(Settings!$C$8,WEO!$F$3:$AZ$3,0))/INDEX(WEO!$F$4:$AZ$1000,MATCH("USA|pcpi",WEO!$A$4:$A$1000,0),MATCH(AI$4,WEO!$F$3:$AZ$3,0))</f>
        <v/>
      </c>
      <c r="AJ8" s="29">
        <f>INDEX(WEO!$F$4:$AZ$1000,MATCH("USA|pcpi",WEO!$A$4:$A$1000,0),MATCH(Settings!$C$8,WEO!$F$3:$AZ$3,0))/INDEX(WEO!$F$4:$AZ$1000,MATCH("USA|pcpi",WEO!$A$4:$A$1000,0),MATCH(AJ$4,WEO!$F$3:$AZ$3,0))</f>
        <v/>
      </c>
      <c r="AK8" s="29">
        <f>INDEX(WEO!$F$4:$AZ$1000,MATCH("USA|pcpi",WEO!$A$4:$A$1000,0),MATCH(Settings!$C$8,WEO!$F$3:$AZ$3,0))/INDEX(WEO!$F$4:$AZ$1000,MATCH("USA|pcpi",WEO!$A$4:$A$1000,0),MATCH(AK$4,WEO!$F$3:$AZ$3,0))</f>
        <v/>
      </c>
      <c r="AL8" s="29">
        <f>INDEX(WEO!$F$4:$AZ$1000,MATCH("USA|pcpi",WEO!$A$4:$A$1000,0),MATCH(Settings!$C$8,WEO!$F$3:$AZ$3,0))/INDEX(WEO!$F$4:$AZ$1000,MATCH("USA|pcpi",WEO!$A$4:$A$1000,0),MATCH(AL$4,WEO!$F$3:$AZ$3,0))</f>
        <v/>
      </c>
      <c r="AM8" s="29">
        <f>INDEX(WEO!$F$4:$AZ$1000,MATCH("USA|pcpi",WEO!$A$4:$A$1000,0),MATCH(Settings!$C$8,WEO!$F$3:$AZ$3,0))/INDEX(WEO!$F$4:$AZ$1000,MATCH("USA|pcpi",WEO!$A$4:$A$1000,0),MATCH(AM$4,WEO!$F$3:$AZ$3,0))</f>
        <v/>
      </c>
      <c r="AN8" s="29">
        <f>INDEX(WEO!$F$4:$AZ$1000,MATCH("USA|pcpi",WEO!$A$4:$A$1000,0),MATCH(Settings!$C$8,WEO!$F$3:$AZ$3,0))/INDEX(WEO!$F$4:$AZ$1000,MATCH("USA|pcpi",WEO!$A$4:$A$1000,0),MATCH(AN$4,WEO!$F$3:$AZ$3,0))</f>
        <v/>
      </c>
      <c r="AO8" s="29">
        <f>INDEX(WEO!$F$4:$AZ$1000,MATCH("USA|pcpi",WEO!$A$4:$A$1000,0),MATCH(Settings!$C$8,WEO!$F$3:$AZ$3,0))/INDEX(WEO!$F$4:$AZ$1000,MATCH("USA|pcpi",WEO!$A$4:$A$1000,0),MATCH(AO$4,WEO!$F$3:$AZ$3,0))</f>
        <v/>
      </c>
      <c r="AP8" s="29">
        <f>INDEX(WEO!$F$4:$AZ$1000,MATCH("USA|pcpi",WEO!$A$4:$A$1000,0),MATCH(Settings!$C$8,WEO!$F$3:$AZ$3,0))/INDEX(WEO!$F$4:$AZ$1000,MATCH("USA|pcpi",WEO!$A$4:$A$1000,0),MATCH(AP$4,WEO!$F$3:$AZ$3,0))</f>
        <v/>
      </c>
      <c r="AQ8" s="29">
        <f>INDEX(WEO!$F$4:$AZ$1000,MATCH("USA|pcpi",WEO!$A$4:$A$1000,0),MATCH(Settings!$C$8,WEO!$F$3:$AZ$3,0))/INDEX(WEO!$F$4:$AZ$1000,MATCH("USA|pcpi",WEO!$A$4:$A$1000,0),MATCH(AQ$4,WEO!$F$3:$AZ$3,0))</f>
        <v/>
      </c>
      <c r="AR8" s="29">
        <f>INDEX(WEO!$F$4:$AZ$1000,MATCH("USA|pcpi",WEO!$A$4:$A$1000,0),MATCH(Settings!$C$8,WEO!$F$3:$AZ$3,0))/INDEX(WEO!$F$4:$AZ$1000,MATCH("USA|pcpi",WEO!$A$4:$A$1000,0),MATCH(AR$4,WEO!$F$3:$AZ$3,0))</f>
        <v/>
      </c>
      <c r="AS8" s="29">
        <f>INDEX(WEO!$F$4:$AZ$1000,MATCH("USA|pcpi",WEO!$A$4:$A$1000,0),MATCH(Settings!$C$8,WEO!$F$3:$AZ$3,0))/INDEX(WEO!$F$4:$AZ$1000,MATCH("USA|pcpi",WEO!$A$4:$A$1000,0),MATCH(AS$4,WEO!$F$3:$AZ$3,0))</f>
        <v/>
      </c>
      <c r="AT8" s="29">
        <f>INDEX(WEO!$F$4:$AZ$1000,MATCH("USA|pcpi",WEO!$A$4:$A$1000,0),MATCH(Settings!$C$8,WEO!$F$3:$AZ$3,0))/INDEX(WEO!$F$4:$AZ$1000,MATCH("USA|pcpi",WEO!$A$4:$A$1000,0),MATCH(AT$4,WEO!$F$3:$AZ$3,0))</f>
        <v/>
      </c>
      <c r="AU8" s="29">
        <f>INDEX(WEO!$F$4:$AZ$1000,MATCH("USA|pcpi",WEO!$A$4:$A$1000,0),MATCH(Settings!$C$8,WEO!$F$3:$AZ$3,0))/INDEX(WEO!$F$4:$AZ$1000,MATCH("USA|pcpi",WEO!$A$4:$A$1000,0),MATCH(AU$4,WEO!$F$3:$AZ$3,0))</f>
        <v/>
      </c>
      <c r="AV8" s="29">
        <f>INDEX(WEO!$F$4:$AZ$1000,MATCH("USA|pcpi",WEO!$A$4:$A$1000,0),MATCH(Settings!$C$8,WEO!$F$3:$AZ$3,0))/INDEX(WEO!$F$4:$AZ$1000,MATCH("USA|pcpi",WEO!$A$4:$A$1000,0),MATCH(AV$4,WEO!$F$3:$AZ$3,0))</f>
        <v/>
      </c>
      <c r="AW8" s="29">
        <f>INDEX(WEO!$F$4:$AZ$1000,MATCH("USA|pcpi",WEO!$A$4:$A$1000,0),MATCH(Settings!$C$8,WEO!$F$3:$AZ$3,0))/INDEX(WEO!$F$4:$AZ$1000,MATCH("USA|pcpi",WEO!$A$4:$A$1000,0),MATCH(AW$4,WEO!$F$3:$AZ$3,0))</f>
        <v/>
      </c>
      <c r="AX8" s="29">
        <f>INDEX(WEO!$F$4:$AZ$1000,MATCH("USA|pcpi",WEO!$A$4:$A$1000,0),MATCH(Settings!$C$8,WEO!$F$3:$AZ$3,0))/INDEX(WEO!$F$4:$AZ$1000,MATCH("USA|pcpi",WEO!$A$4:$A$1000,0),MATCH(AX$4,WEO!$F$3:$AZ$3,0))</f>
        <v/>
      </c>
    </row>
    <row r="9">
      <c r="A9" s="5" t="inlineStr">
        <is>
          <t>defl</t>
        </is>
      </c>
      <c r="B9" s="5" t="inlineStr"/>
      <c r="C9" s="5" t="inlineStr"/>
      <c r="H9" s="5">
        <f>INDEX(Variables!$B$5:$B$105,MATCH($A9,Variables!$A$5:$A$105,0))&amp;IF($C9="",""," | "&amp;INDEX(Mapping!$B$5:$B$26,MATCH($C9,Mapping!$A$5:$A$26,0))&amp;" | "&amp;INDEX(Mapping!$B$30:$B$41,MATCH($B9,Mapping!$A$30:$A$41,0)))</f>
        <v/>
      </c>
      <c r="I9" s="5">
        <f>INDEX(Variables!$C$5:$C$105,MATCH($A9,Variables!$A$5:$A$105,0))</f>
        <v/>
      </c>
      <c r="J9" s="5">
        <f>INDEX(Variables!$E$5:$E$105,MATCH($A9,Variables!$A$5:$A$105,0))</f>
        <v/>
      </c>
      <c r="K9" s="25">
        <f>LOWER(Settings!$C$4)&amp;".mit."&amp;$A9&amp;IF($C9="","","."&amp;$C9&amp;"."&amp;$B9)&amp;IF(INDEX(Variables!$D$5:$D$105,MATCH($A9,Variables!$A$5:$A$105,0))="","","."&amp;INDEX(Variables!$D$5:$D$105,MATCH($A9,Variables!$A$5:$A$105,0)))&amp;"."&amp;K$5</f>
        <v/>
      </c>
      <c r="L9" s="28">
        <f>INDEX(WEO!$F$4:$AZ$1000,MATCH("USA|ngdp_d",WEO!$A$4:$A$1000,0),MATCH(Settings!$C$8,WEO!$F$3:$AZ$3,0))/INDEX(WEO!$F$4:$AZ$1000,MATCH("USA|ngdp_d",WEO!$A$4:$A$1000,0),MATCH(L$4,WEO!$F$3:$AZ$3,0))</f>
        <v/>
      </c>
      <c r="M9" s="29">
        <f>INDEX(WEO!$F$4:$AZ$1000,MATCH("USA|ngdp_d",WEO!$A$4:$A$1000,0),MATCH(Settings!$C$8,WEO!$F$3:$AZ$3,0))/INDEX(WEO!$F$4:$AZ$1000,MATCH("USA|ngdp_d",WEO!$A$4:$A$1000,0),MATCH(M$4,WEO!$F$3:$AZ$3,0))</f>
        <v/>
      </c>
      <c r="N9" s="29">
        <f>INDEX(WEO!$F$4:$AZ$1000,MATCH("USA|ngdp_d",WEO!$A$4:$A$1000,0),MATCH(Settings!$C$8,WEO!$F$3:$AZ$3,0))/INDEX(WEO!$F$4:$AZ$1000,MATCH("USA|ngdp_d",WEO!$A$4:$A$1000,0),MATCH(N$4,WEO!$F$3:$AZ$3,0))</f>
        <v/>
      </c>
      <c r="O9" s="29">
        <f>INDEX(WEO!$F$4:$AZ$1000,MATCH("USA|ngdp_d",WEO!$A$4:$A$1000,0),MATCH(Settings!$C$8,WEO!$F$3:$AZ$3,0))/INDEX(WEO!$F$4:$AZ$1000,MATCH("USA|ngdp_d",WEO!$A$4:$A$1000,0),MATCH(O$4,WEO!$F$3:$AZ$3,0))</f>
        <v/>
      </c>
      <c r="P9" s="29">
        <f>INDEX(WEO!$F$4:$AZ$1000,MATCH("USA|ngdp_d",WEO!$A$4:$A$1000,0),MATCH(Settings!$C$8,WEO!$F$3:$AZ$3,0))/INDEX(WEO!$F$4:$AZ$1000,MATCH("USA|ngdp_d",WEO!$A$4:$A$1000,0),MATCH(P$4,WEO!$F$3:$AZ$3,0))</f>
        <v/>
      </c>
      <c r="Q9" s="29">
        <f>INDEX(WEO!$F$4:$AZ$1000,MATCH("USA|ngdp_d",WEO!$A$4:$A$1000,0),MATCH(Settings!$C$8,WEO!$F$3:$AZ$3,0))/INDEX(WEO!$F$4:$AZ$1000,MATCH("USA|ngdp_d",WEO!$A$4:$A$1000,0),MATCH(Q$4,WEO!$F$3:$AZ$3,0))</f>
        <v/>
      </c>
      <c r="R9" s="29">
        <f>INDEX(WEO!$F$4:$AZ$1000,MATCH("USA|ngdp_d",WEO!$A$4:$A$1000,0),MATCH(Settings!$C$8,WEO!$F$3:$AZ$3,0))/INDEX(WEO!$F$4:$AZ$1000,MATCH("USA|ngdp_d",WEO!$A$4:$A$1000,0),MATCH(R$4,WEO!$F$3:$AZ$3,0))</f>
        <v/>
      </c>
      <c r="S9" s="29">
        <f>INDEX(WEO!$F$4:$AZ$1000,MATCH("USA|ngdp_d",WEO!$A$4:$A$1000,0),MATCH(Settings!$C$8,WEO!$F$3:$AZ$3,0))/INDEX(WEO!$F$4:$AZ$1000,MATCH("USA|ngdp_d",WEO!$A$4:$A$1000,0),MATCH(S$4,WEO!$F$3:$AZ$3,0))</f>
        <v/>
      </c>
      <c r="T9" s="29">
        <f>INDEX(WEO!$F$4:$AZ$1000,MATCH("USA|ngdp_d",WEO!$A$4:$A$1000,0),MATCH(Settings!$C$8,WEO!$F$3:$AZ$3,0))/INDEX(WEO!$F$4:$AZ$1000,MATCH("USA|ngdp_d",WEO!$A$4:$A$1000,0),MATCH(T$4,WEO!$F$3:$AZ$3,0))</f>
        <v/>
      </c>
      <c r="U9" s="29">
        <f>INDEX(WEO!$F$4:$AZ$1000,MATCH("USA|ngdp_d",WEO!$A$4:$A$1000,0),MATCH(Settings!$C$8,WEO!$F$3:$AZ$3,0))/INDEX(WEO!$F$4:$AZ$1000,MATCH("USA|ngdp_d",WEO!$A$4:$A$1000,0),MATCH(U$4,WEO!$F$3:$AZ$3,0))</f>
        <v/>
      </c>
      <c r="V9" s="29">
        <f>INDEX(WEO!$F$4:$AZ$1000,MATCH("USA|ngdp_d",WEO!$A$4:$A$1000,0),MATCH(Settings!$C$8,WEO!$F$3:$AZ$3,0))/INDEX(WEO!$F$4:$AZ$1000,MATCH("USA|ngdp_d",WEO!$A$4:$A$1000,0),MATCH(V$4,WEO!$F$3:$AZ$3,0))</f>
        <v/>
      </c>
      <c r="W9" s="29">
        <f>INDEX(WEO!$F$4:$AZ$1000,MATCH("USA|ngdp_d",WEO!$A$4:$A$1000,0),MATCH(Settings!$C$8,WEO!$F$3:$AZ$3,0))/INDEX(WEO!$F$4:$AZ$1000,MATCH("USA|ngdp_d",WEO!$A$4:$A$1000,0),MATCH(W$4,WEO!$F$3:$AZ$3,0))</f>
        <v/>
      </c>
      <c r="X9" s="29">
        <f>INDEX(WEO!$F$4:$AZ$1000,MATCH("USA|ngdp_d",WEO!$A$4:$A$1000,0),MATCH(Settings!$C$8,WEO!$F$3:$AZ$3,0))/INDEX(WEO!$F$4:$AZ$1000,MATCH("USA|ngdp_d",WEO!$A$4:$A$1000,0),MATCH(X$4,WEO!$F$3:$AZ$3,0))</f>
        <v/>
      </c>
      <c r="Y9" s="29">
        <f>INDEX(WEO!$F$4:$AZ$1000,MATCH("USA|ngdp_d",WEO!$A$4:$A$1000,0),MATCH(Settings!$C$8,WEO!$F$3:$AZ$3,0))/INDEX(WEO!$F$4:$AZ$1000,MATCH("USA|ngdp_d",WEO!$A$4:$A$1000,0),MATCH(Y$4,WEO!$F$3:$AZ$3,0))</f>
        <v/>
      </c>
      <c r="Z9" s="29">
        <f>INDEX(WEO!$F$4:$AZ$1000,MATCH("USA|ngdp_d",WEO!$A$4:$A$1000,0),MATCH(Settings!$C$8,WEO!$F$3:$AZ$3,0))/INDEX(WEO!$F$4:$AZ$1000,MATCH("USA|ngdp_d",WEO!$A$4:$A$1000,0),MATCH(Z$4,WEO!$F$3:$AZ$3,0))</f>
        <v/>
      </c>
      <c r="AA9" s="29">
        <f>INDEX(WEO!$F$4:$AZ$1000,MATCH("USA|ngdp_d",WEO!$A$4:$A$1000,0),MATCH(Settings!$C$8,WEO!$F$3:$AZ$3,0))/INDEX(WEO!$F$4:$AZ$1000,MATCH("USA|ngdp_d",WEO!$A$4:$A$1000,0),MATCH(AA$4,WEO!$F$3:$AZ$3,0))</f>
        <v/>
      </c>
      <c r="AB9" s="29">
        <f>INDEX(WEO!$F$4:$AZ$1000,MATCH("USA|ngdp_d",WEO!$A$4:$A$1000,0),MATCH(Settings!$C$8,WEO!$F$3:$AZ$3,0))/INDEX(WEO!$F$4:$AZ$1000,MATCH("USA|ngdp_d",WEO!$A$4:$A$1000,0),MATCH(AB$4,WEO!$F$3:$AZ$3,0))</f>
        <v/>
      </c>
      <c r="AC9" s="29">
        <f>INDEX(WEO!$F$4:$AZ$1000,MATCH("USA|ngdp_d",WEO!$A$4:$A$1000,0),MATCH(Settings!$C$8,WEO!$F$3:$AZ$3,0))/INDEX(WEO!$F$4:$AZ$1000,MATCH("USA|ngdp_d",WEO!$A$4:$A$1000,0),MATCH(AC$4,WEO!$F$3:$AZ$3,0))</f>
        <v/>
      </c>
      <c r="AD9" s="29">
        <f>INDEX(WEO!$F$4:$AZ$1000,MATCH("USA|ngdp_d",WEO!$A$4:$A$1000,0),MATCH(Settings!$C$8,WEO!$F$3:$AZ$3,0))/INDEX(WEO!$F$4:$AZ$1000,MATCH("USA|ngdp_d",WEO!$A$4:$A$1000,0),MATCH(AD$4,WEO!$F$3:$AZ$3,0))</f>
        <v/>
      </c>
      <c r="AE9" s="25">
        <f>LOWER(Settings!$C$4)&amp;".mit."&amp;$A9&amp;IF($C9="","","."&amp;$C9&amp;"."&amp;$B9)&amp;IF(INDEX(Variables!$D$5:$D$105,MATCH($A9,Variables!$A$5:$A$105,0))="","","."&amp;INDEX(Variables!$D$5:$D$105,MATCH($A9,Variables!$A$5:$A$105,0)))&amp;"."&amp;AE$5</f>
        <v/>
      </c>
      <c r="AF9" s="28">
        <f>INDEX(WEO!$F$4:$AZ$1000,MATCH("USA|ngdp_d",WEO!$A$4:$A$1000,0),MATCH(Settings!$C$8,WEO!$F$3:$AZ$3,0))/INDEX(WEO!$F$4:$AZ$1000,MATCH("USA|ngdp_d",WEO!$A$4:$A$1000,0),MATCH(AF$4,WEO!$F$3:$AZ$3,0))</f>
        <v/>
      </c>
      <c r="AG9" s="29">
        <f>INDEX(WEO!$F$4:$AZ$1000,MATCH("USA|ngdp_d",WEO!$A$4:$A$1000,0),MATCH(Settings!$C$8,WEO!$F$3:$AZ$3,0))/INDEX(WEO!$F$4:$AZ$1000,MATCH("USA|ngdp_d",WEO!$A$4:$A$1000,0),MATCH(AG$4,WEO!$F$3:$AZ$3,0))</f>
        <v/>
      </c>
      <c r="AH9" s="29">
        <f>INDEX(WEO!$F$4:$AZ$1000,MATCH("USA|ngdp_d",WEO!$A$4:$A$1000,0),MATCH(Settings!$C$8,WEO!$F$3:$AZ$3,0))/INDEX(WEO!$F$4:$AZ$1000,MATCH("USA|ngdp_d",WEO!$A$4:$A$1000,0),MATCH(AH$4,WEO!$F$3:$AZ$3,0))</f>
        <v/>
      </c>
      <c r="AI9" s="29">
        <f>INDEX(WEO!$F$4:$AZ$1000,MATCH("USA|ngdp_d",WEO!$A$4:$A$1000,0),MATCH(Settings!$C$8,WEO!$F$3:$AZ$3,0))/INDEX(WEO!$F$4:$AZ$1000,MATCH("USA|ngdp_d",WEO!$A$4:$A$1000,0),MATCH(AI$4,WEO!$F$3:$AZ$3,0))</f>
        <v/>
      </c>
      <c r="AJ9" s="29">
        <f>INDEX(WEO!$F$4:$AZ$1000,MATCH("USA|ngdp_d",WEO!$A$4:$A$1000,0),MATCH(Settings!$C$8,WEO!$F$3:$AZ$3,0))/INDEX(WEO!$F$4:$AZ$1000,MATCH("USA|ngdp_d",WEO!$A$4:$A$1000,0),MATCH(AJ$4,WEO!$F$3:$AZ$3,0))</f>
        <v/>
      </c>
      <c r="AK9" s="29">
        <f>INDEX(WEO!$F$4:$AZ$1000,MATCH("USA|ngdp_d",WEO!$A$4:$A$1000,0),MATCH(Settings!$C$8,WEO!$F$3:$AZ$3,0))/INDEX(WEO!$F$4:$AZ$1000,MATCH("USA|ngdp_d",WEO!$A$4:$A$1000,0),MATCH(AK$4,WEO!$F$3:$AZ$3,0))</f>
        <v/>
      </c>
      <c r="AL9" s="29">
        <f>INDEX(WEO!$F$4:$AZ$1000,MATCH("USA|ngdp_d",WEO!$A$4:$A$1000,0),MATCH(Settings!$C$8,WEO!$F$3:$AZ$3,0))/INDEX(WEO!$F$4:$AZ$1000,MATCH("USA|ngdp_d",WEO!$A$4:$A$1000,0),MATCH(AL$4,WEO!$F$3:$AZ$3,0))</f>
        <v/>
      </c>
      <c r="AM9" s="29">
        <f>INDEX(WEO!$F$4:$AZ$1000,MATCH("USA|ngdp_d",WEO!$A$4:$A$1000,0),MATCH(Settings!$C$8,WEO!$F$3:$AZ$3,0))/INDEX(WEO!$F$4:$AZ$1000,MATCH("USA|ngdp_d",WEO!$A$4:$A$1000,0),MATCH(AM$4,WEO!$F$3:$AZ$3,0))</f>
        <v/>
      </c>
      <c r="AN9" s="29">
        <f>INDEX(WEO!$F$4:$AZ$1000,MATCH("USA|ngdp_d",WEO!$A$4:$A$1000,0),MATCH(Settings!$C$8,WEO!$F$3:$AZ$3,0))/INDEX(WEO!$F$4:$AZ$1000,MATCH("USA|ngdp_d",WEO!$A$4:$A$1000,0),MATCH(AN$4,WEO!$F$3:$AZ$3,0))</f>
        <v/>
      </c>
      <c r="AO9" s="29">
        <f>INDEX(WEO!$F$4:$AZ$1000,MATCH("USA|ngdp_d",WEO!$A$4:$A$1000,0),MATCH(Settings!$C$8,WEO!$F$3:$AZ$3,0))/INDEX(WEO!$F$4:$AZ$1000,MATCH("USA|ngdp_d",WEO!$A$4:$A$1000,0),MATCH(AO$4,WEO!$F$3:$AZ$3,0))</f>
        <v/>
      </c>
      <c r="AP9" s="29">
        <f>INDEX(WEO!$F$4:$AZ$1000,MATCH("USA|ngdp_d",WEO!$A$4:$A$1000,0),MATCH(Settings!$C$8,WEO!$F$3:$AZ$3,0))/INDEX(WEO!$F$4:$AZ$1000,MATCH("USA|ngdp_d",WEO!$A$4:$A$1000,0),MATCH(AP$4,WEO!$F$3:$AZ$3,0))</f>
        <v/>
      </c>
      <c r="AQ9" s="29">
        <f>INDEX(WEO!$F$4:$AZ$1000,MATCH("USA|ngdp_d",WEO!$A$4:$A$1000,0),MATCH(Settings!$C$8,WEO!$F$3:$AZ$3,0))/INDEX(WEO!$F$4:$AZ$1000,MATCH("USA|ngdp_d",WEO!$A$4:$A$1000,0),MATCH(AQ$4,WEO!$F$3:$AZ$3,0))</f>
        <v/>
      </c>
      <c r="AR9" s="29">
        <f>INDEX(WEO!$F$4:$AZ$1000,MATCH("USA|ngdp_d",WEO!$A$4:$A$1000,0),MATCH(Settings!$C$8,WEO!$F$3:$AZ$3,0))/INDEX(WEO!$F$4:$AZ$1000,MATCH("USA|ngdp_d",WEO!$A$4:$A$1000,0),MATCH(AR$4,WEO!$F$3:$AZ$3,0))</f>
        <v/>
      </c>
      <c r="AS9" s="29">
        <f>INDEX(WEO!$F$4:$AZ$1000,MATCH("USA|ngdp_d",WEO!$A$4:$A$1000,0),MATCH(Settings!$C$8,WEO!$F$3:$AZ$3,0))/INDEX(WEO!$F$4:$AZ$1000,MATCH("USA|ngdp_d",WEO!$A$4:$A$1000,0),MATCH(AS$4,WEO!$F$3:$AZ$3,0))</f>
        <v/>
      </c>
      <c r="AT9" s="29">
        <f>INDEX(WEO!$F$4:$AZ$1000,MATCH("USA|ngdp_d",WEO!$A$4:$A$1000,0),MATCH(Settings!$C$8,WEO!$F$3:$AZ$3,0))/INDEX(WEO!$F$4:$AZ$1000,MATCH("USA|ngdp_d",WEO!$A$4:$A$1000,0),MATCH(AT$4,WEO!$F$3:$AZ$3,0))</f>
        <v/>
      </c>
      <c r="AU9" s="29">
        <f>INDEX(WEO!$F$4:$AZ$1000,MATCH("USA|ngdp_d",WEO!$A$4:$A$1000,0),MATCH(Settings!$C$8,WEO!$F$3:$AZ$3,0))/INDEX(WEO!$F$4:$AZ$1000,MATCH("USA|ngdp_d",WEO!$A$4:$A$1000,0),MATCH(AU$4,WEO!$F$3:$AZ$3,0))</f>
        <v/>
      </c>
      <c r="AV9" s="29">
        <f>INDEX(WEO!$F$4:$AZ$1000,MATCH("USA|ngdp_d",WEO!$A$4:$A$1000,0),MATCH(Settings!$C$8,WEO!$F$3:$AZ$3,0))/INDEX(WEO!$F$4:$AZ$1000,MATCH("USA|ngdp_d",WEO!$A$4:$A$1000,0),MATCH(AV$4,WEO!$F$3:$AZ$3,0))</f>
        <v/>
      </c>
      <c r="AW9" s="29">
        <f>INDEX(WEO!$F$4:$AZ$1000,MATCH("USA|ngdp_d",WEO!$A$4:$A$1000,0),MATCH(Settings!$C$8,WEO!$F$3:$AZ$3,0))/INDEX(WEO!$F$4:$AZ$1000,MATCH("USA|ngdp_d",WEO!$A$4:$A$1000,0),MATCH(AW$4,WEO!$F$3:$AZ$3,0))</f>
        <v/>
      </c>
      <c r="AX9" s="29">
        <f>INDEX(WEO!$F$4:$AZ$1000,MATCH("USA|ngdp_d",WEO!$A$4:$A$1000,0),MATCH(Settings!$C$8,WEO!$F$3:$AZ$3,0))/INDEX(WEO!$F$4:$AZ$1000,MATCH("USA|ngdp_d",WEO!$A$4:$A$1000,0),MATCH(AX$4,WEO!$F$3:$AZ$3,0))</f>
        <v/>
      </c>
    </row>
    <row r="11">
      <c r="A11" s="20" t="inlineStr">
        <is>
          <t>1. Policies (scenario inputs from MTInputs by row and scenario number; policy paths)</t>
        </is>
      </c>
      <c r="B11" s="21" t="n"/>
      <c r="C11" s="21" t="n"/>
      <c r="D11" s="20" t="inlineStr">
        <is>
          <t>MTInputs row</t>
        </is>
      </c>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c r="AJ11" s="21" t="n"/>
      <c r="AK11" s="21" t="n"/>
      <c r="AL11" s="21" t="n"/>
      <c r="AM11" s="21" t="n"/>
      <c r="AN11" s="21" t="n"/>
      <c r="AO11" s="21" t="n"/>
      <c r="AP11" s="21" t="n"/>
      <c r="AQ11" s="21" t="n"/>
      <c r="AR11" s="21" t="n"/>
      <c r="AS11" s="21" t="n"/>
      <c r="AT11" s="21" t="n"/>
      <c r="AU11" s="21" t="n"/>
      <c r="AV11" s="21" t="n"/>
      <c r="AW11" s="21" t="n"/>
      <c r="AX11" s="21" t="n"/>
    </row>
    <row r="12" collapsed="1">
      <c r="A12" s="9" t="inlineStr">
        <is>
          <t>cptraj</t>
        </is>
      </c>
      <c r="B12" s="9" t="inlineStr"/>
      <c r="C12" s="9" t="inlineStr"/>
      <c r="H12" s="9">
        <f>INDEX(Variables!$B$5:$B$105,MATCH($A12,Variables!$A$5:$A$105,0))&amp;IF($C12="",""," | "&amp;INDEX(Mapping!$B$5:$B$26,MATCH($C12,Mapping!$A$5:$A$26,0))&amp;" | "&amp;INDEX(Mapping!$B$30:$B$41,MATCH($B12,Mapping!$A$30:$A$41,0)))</f>
        <v/>
      </c>
      <c r="I12" s="9">
        <f>INDEX(Variables!$C$5:$C$105,MATCH($A12,Variables!$A$5:$A$105,0))</f>
        <v/>
      </c>
      <c r="J12" s="9">
        <f>INDEX(Variables!$E$5:$E$105,MATCH($A12,Variables!$A$5:$A$105,0))</f>
        <v/>
      </c>
      <c r="K12" s="30">
        <f>LOWER(Settings!$C$4)&amp;".mit."&amp;$A12&amp;IF($C12="","","."&amp;$C12&amp;"."&amp;$B12)&amp;IF(INDEX(Variables!$D$5:$D$105,MATCH($A12,Variables!$A$5:$A$105,0))="","","."&amp;INDEX(Variables!$D$5:$D$105,MATCH($A12,Variables!$A$5:$A$105,0)))&amp;"."&amp;K$5</f>
        <v/>
      </c>
      <c r="L12" s="31">
        <f>(IF(L$4&lt;L$14,0,L$15+(L$16-L$15)/MAX(L$17-L$14,1)*IF(OR(L$4&lt;=L$17,L$18="Linear*"),L$4-L$14,L$17-L$14)))*IF(LEFT(L$19,7)="Nominal",L$8,1)</f>
        <v/>
      </c>
      <c r="M12" s="32">
        <f>(IF(M$4&lt;M$14,0,M$15+(M$16-M$15)/MAX(M$17-M$14,1)*IF(OR(M$4&lt;=M$17,M$18="Linear*"),M$4-M$14,M$17-M$14)))*IF(LEFT(M$19,7)="Nominal",M$8,1)</f>
        <v/>
      </c>
      <c r="N12" s="32">
        <f>(IF(N$4&lt;N$14,0,N$15+(N$16-N$15)/MAX(N$17-N$14,1)*IF(OR(N$4&lt;=N$17,N$18="Linear*"),N$4-N$14,N$17-N$14)))*IF(LEFT(N$19,7)="Nominal",N$8,1)</f>
        <v/>
      </c>
      <c r="O12" s="32">
        <f>(IF(O$4&lt;O$14,0,O$15+(O$16-O$15)/MAX(O$17-O$14,1)*IF(OR(O$4&lt;=O$17,O$18="Linear*"),O$4-O$14,O$17-O$14)))*IF(LEFT(O$19,7)="Nominal",O$8,1)</f>
        <v/>
      </c>
      <c r="P12" s="32">
        <f>(IF(P$4&lt;P$14,0,P$15+(P$16-P$15)/MAX(P$17-P$14,1)*IF(OR(P$4&lt;=P$17,P$18="Linear*"),P$4-P$14,P$17-P$14)))*IF(LEFT(P$19,7)="Nominal",P$8,1)</f>
        <v/>
      </c>
      <c r="Q12" s="32">
        <f>(IF(Q$4&lt;Q$14,0,Q$15+(Q$16-Q$15)/MAX(Q$17-Q$14,1)*IF(OR(Q$4&lt;=Q$17,Q$18="Linear*"),Q$4-Q$14,Q$17-Q$14)))*IF(LEFT(Q$19,7)="Nominal",Q$8,1)</f>
        <v/>
      </c>
      <c r="R12" s="32">
        <f>(IF(R$4&lt;R$14,0,R$15+(R$16-R$15)/MAX(R$17-R$14,1)*IF(OR(R$4&lt;=R$17,R$18="Linear*"),R$4-R$14,R$17-R$14)))*IF(LEFT(R$19,7)="Nominal",R$8,1)</f>
        <v/>
      </c>
      <c r="S12" s="32">
        <f>(IF(S$4&lt;S$14,0,S$15+(S$16-S$15)/MAX(S$17-S$14,1)*IF(OR(S$4&lt;=S$17,S$18="Linear*"),S$4-S$14,S$17-S$14)))*IF(LEFT(S$19,7)="Nominal",S$8,1)</f>
        <v/>
      </c>
      <c r="T12" s="32">
        <f>(IF(T$4&lt;T$14,0,T$15+(T$16-T$15)/MAX(T$17-T$14,1)*IF(OR(T$4&lt;=T$17,T$18="Linear*"),T$4-T$14,T$17-T$14)))*IF(LEFT(T$19,7)="Nominal",T$8,1)</f>
        <v/>
      </c>
      <c r="U12" s="32">
        <f>(IF(U$4&lt;U$14,0,U$15+(U$16-U$15)/MAX(U$17-U$14,1)*IF(OR(U$4&lt;=U$17,U$18="Linear*"),U$4-U$14,U$17-U$14)))*IF(LEFT(U$19,7)="Nominal",U$8,1)</f>
        <v/>
      </c>
      <c r="V12" s="32">
        <f>(IF(V$4&lt;V$14,0,V$15+(V$16-V$15)/MAX(V$17-V$14,1)*IF(OR(V$4&lt;=V$17,V$18="Linear*"),V$4-V$14,V$17-V$14)))*IF(LEFT(V$19,7)="Nominal",V$8,1)</f>
        <v/>
      </c>
      <c r="W12" s="32">
        <f>(IF(W$4&lt;W$14,0,W$15+(W$16-W$15)/MAX(W$17-W$14,1)*IF(OR(W$4&lt;=W$17,W$18="Linear*"),W$4-W$14,W$17-W$14)))*IF(LEFT(W$19,7)="Nominal",W$8,1)</f>
        <v/>
      </c>
      <c r="X12" s="32">
        <f>(IF(X$4&lt;X$14,0,X$15+(X$16-X$15)/MAX(X$17-X$14,1)*IF(OR(X$4&lt;=X$17,X$18="Linear*"),X$4-X$14,X$17-X$14)))*IF(LEFT(X$19,7)="Nominal",X$8,1)</f>
        <v/>
      </c>
      <c r="Y12" s="32">
        <f>(IF(Y$4&lt;Y$14,0,Y$15+(Y$16-Y$15)/MAX(Y$17-Y$14,1)*IF(OR(Y$4&lt;=Y$17,Y$18="Linear*"),Y$4-Y$14,Y$17-Y$14)))*IF(LEFT(Y$19,7)="Nominal",Y$8,1)</f>
        <v/>
      </c>
      <c r="Z12" s="32">
        <f>(IF(Z$4&lt;Z$14,0,Z$15+(Z$16-Z$15)/MAX(Z$17-Z$14,1)*IF(OR(Z$4&lt;=Z$17,Z$18="Linear*"),Z$4-Z$14,Z$17-Z$14)))*IF(LEFT(Z$19,7)="Nominal",Z$8,1)</f>
        <v/>
      </c>
      <c r="AA12" s="32">
        <f>(IF(AA$4&lt;AA$14,0,AA$15+(AA$16-AA$15)/MAX(AA$17-AA$14,1)*IF(OR(AA$4&lt;=AA$17,AA$18="Linear*"),AA$4-AA$14,AA$17-AA$14)))*IF(LEFT(AA$19,7)="Nominal",AA$8,1)</f>
        <v/>
      </c>
      <c r="AB12" s="32">
        <f>(IF(AB$4&lt;AB$14,0,AB$15+(AB$16-AB$15)/MAX(AB$17-AB$14,1)*IF(OR(AB$4&lt;=AB$17,AB$18="Linear*"),AB$4-AB$14,AB$17-AB$14)))*IF(LEFT(AB$19,7)="Nominal",AB$8,1)</f>
        <v/>
      </c>
      <c r="AC12" s="32">
        <f>(IF(AC$4&lt;AC$14,0,AC$15+(AC$16-AC$15)/MAX(AC$17-AC$14,1)*IF(OR(AC$4&lt;=AC$17,AC$18="Linear*"),AC$4-AC$14,AC$17-AC$14)))*IF(LEFT(AC$19,7)="Nominal",AC$8,1)</f>
        <v/>
      </c>
      <c r="AD12" s="33">
        <f>PATH(AD$4,AD$14,AD$17,AD$15,AD$16,AD$18="Linear*")*IF(LEFT(AD$19,7)="Nominal",AD$8,1)</f>
        <v/>
      </c>
      <c r="AE12" s="30">
        <f>LOWER(Settings!$C$4)&amp;".mit."&amp;$A12&amp;IF($C12="","","."&amp;$C12&amp;"."&amp;$B12)&amp;IF(INDEX(Variables!$D$5:$D$105,MATCH($A12,Variables!$A$5:$A$105,0))="","","."&amp;INDEX(Variables!$D$5:$D$105,MATCH($A12,Variables!$A$5:$A$105,0)))&amp;"."&amp;AE$5</f>
        <v/>
      </c>
      <c r="AF12" s="31">
        <f>(IF(AF$4&lt;AF$14,0,AF$15+(AF$16-AF$15)/MAX(AF$17-AF$14,1)*IF(OR(AF$4&lt;=AF$17,AF$18="Linear*"),AF$4-AF$14,AF$17-AF$14)))*IF(LEFT(AF$19,7)="Nominal",AF$8,1)</f>
        <v/>
      </c>
      <c r="AG12" s="32">
        <f>(IF(AG$4&lt;AG$14,0,AG$15+(AG$16-AG$15)/MAX(AG$17-AG$14,1)*IF(OR(AG$4&lt;=AG$17,AG$18="Linear*"),AG$4-AG$14,AG$17-AG$14)))*IF(LEFT(AG$19,7)="Nominal",AG$8,1)</f>
        <v/>
      </c>
      <c r="AH12" s="32">
        <f>(IF(AH$4&lt;AH$14,0,AH$15+(AH$16-AH$15)/MAX(AH$17-AH$14,1)*IF(OR(AH$4&lt;=AH$17,AH$18="Linear*"),AH$4-AH$14,AH$17-AH$14)))*IF(LEFT(AH$19,7)="Nominal",AH$8,1)</f>
        <v/>
      </c>
      <c r="AI12" s="32">
        <f>(IF(AI$4&lt;AI$14,0,AI$15+(AI$16-AI$15)/MAX(AI$17-AI$14,1)*IF(OR(AI$4&lt;=AI$17,AI$18="Linear*"),AI$4-AI$14,AI$17-AI$14)))*IF(LEFT(AI$19,7)="Nominal",AI$8,1)</f>
        <v/>
      </c>
      <c r="AJ12" s="32">
        <f>(IF(AJ$4&lt;AJ$14,0,AJ$15+(AJ$16-AJ$15)/MAX(AJ$17-AJ$14,1)*IF(OR(AJ$4&lt;=AJ$17,AJ$18="Linear*"),AJ$4-AJ$14,AJ$17-AJ$14)))*IF(LEFT(AJ$19,7)="Nominal",AJ$8,1)</f>
        <v/>
      </c>
      <c r="AK12" s="32">
        <f>(IF(AK$4&lt;AK$14,0,AK$15+(AK$16-AK$15)/MAX(AK$17-AK$14,1)*IF(OR(AK$4&lt;=AK$17,AK$18="Linear*"),AK$4-AK$14,AK$17-AK$14)))*IF(LEFT(AK$19,7)="Nominal",AK$8,1)</f>
        <v/>
      </c>
      <c r="AL12" s="32">
        <f>(IF(AL$4&lt;AL$14,0,AL$15+(AL$16-AL$15)/MAX(AL$17-AL$14,1)*IF(OR(AL$4&lt;=AL$17,AL$18="Linear*"),AL$4-AL$14,AL$17-AL$14)))*IF(LEFT(AL$19,7)="Nominal",AL$8,1)</f>
        <v/>
      </c>
      <c r="AM12" s="32">
        <f>(IF(AM$4&lt;AM$14,0,AM$15+(AM$16-AM$15)/MAX(AM$17-AM$14,1)*IF(OR(AM$4&lt;=AM$17,AM$18="Linear*"),AM$4-AM$14,AM$17-AM$14)))*IF(LEFT(AM$19,7)="Nominal",AM$8,1)</f>
        <v/>
      </c>
      <c r="AN12" s="32">
        <f>(IF(AN$4&lt;AN$14,0,AN$15+(AN$16-AN$15)/MAX(AN$17-AN$14,1)*IF(OR(AN$4&lt;=AN$17,AN$18="Linear*"),AN$4-AN$14,AN$17-AN$14)))*IF(LEFT(AN$19,7)="Nominal",AN$8,1)</f>
        <v/>
      </c>
      <c r="AO12" s="32">
        <f>(IF(AO$4&lt;AO$14,0,AO$15+(AO$16-AO$15)/MAX(AO$17-AO$14,1)*IF(OR(AO$4&lt;=AO$17,AO$18="Linear*"),AO$4-AO$14,AO$17-AO$14)))*IF(LEFT(AO$19,7)="Nominal",AO$8,1)</f>
        <v/>
      </c>
      <c r="AP12" s="32">
        <f>(IF(AP$4&lt;AP$14,0,AP$15+(AP$16-AP$15)/MAX(AP$17-AP$14,1)*IF(OR(AP$4&lt;=AP$17,AP$18="Linear*"),AP$4-AP$14,AP$17-AP$14)))*IF(LEFT(AP$19,7)="Nominal",AP$8,1)</f>
        <v/>
      </c>
      <c r="AQ12" s="32">
        <f>(IF(AQ$4&lt;AQ$14,0,AQ$15+(AQ$16-AQ$15)/MAX(AQ$17-AQ$14,1)*IF(OR(AQ$4&lt;=AQ$17,AQ$18="Linear*"),AQ$4-AQ$14,AQ$17-AQ$14)))*IF(LEFT(AQ$19,7)="Nominal",AQ$8,1)</f>
        <v/>
      </c>
      <c r="AR12" s="32">
        <f>(IF(AR$4&lt;AR$14,0,AR$15+(AR$16-AR$15)/MAX(AR$17-AR$14,1)*IF(OR(AR$4&lt;=AR$17,AR$18="Linear*"),AR$4-AR$14,AR$17-AR$14)))*IF(LEFT(AR$19,7)="Nominal",AR$8,1)</f>
        <v/>
      </c>
      <c r="AS12" s="32">
        <f>(IF(AS$4&lt;AS$14,0,AS$15+(AS$16-AS$15)/MAX(AS$17-AS$14,1)*IF(OR(AS$4&lt;=AS$17,AS$18="Linear*"),AS$4-AS$14,AS$17-AS$14)))*IF(LEFT(AS$19,7)="Nominal",AS$8,1)</f>
        <v/>
      </c>
      <c r="AT12" s="32">
        <f>(IF(AT$4&lt;AT$14,0,AT$15+(AT$16-AT$15)/MAX(AT$17-AT$14,1)*IF(OR(AT$4&lt;=AT$17,AT$18="Linear*"),AT$4-AT$14,AT$17-AT$14)))*IF(LEFT(AT$19,7)="Nominal",AT$8,1)</f>
        <v/>
      </c>
      <c r="AU12" s="32">
        <f>(IF(AU$4&lt;AU$14,0,AU$15+(AU$16-AU$15)/MAX(AU$17-AU$14,1)*IF(OR(AU$4&lt;=AU$17,AU$18="Linear*"),AU$4-AU$14,AU$17-AU$14)))*IF(LEFT(AU$19,7)="Nominal",AU$8,1)</f>
        <v/>
      </c>
      <c r="AV12" s="32">
        <f>(IF(AV$4&lt;AV$14,0,AV$15+(AV$16-AV$15)/MAX(AV$17-AV$14,1)*IF(OR(AV$4&lt;=AV$17,AV$18="Linear*"),AV$4-AV$14,AV$17-AV$14)))*IF(LEFT(AV$19,7)="Nominal",AV$8,1)</f>
        <v/>
      </c>
      <c r="AW12" s="32">
        <f>(IF(AW$4&lt;AW$14,0,AW$15+(AW$16-AW$15)/MAX(AW$17-AW$14,1)*IF(OR(AW$4&lt;=AW$17,AW$18="Linear*"),AW$4-AW$14,AW$17-AW$14)))*IF(LEFT(AW$19,7)="Nominal",AW$8,1)</f>
        <v/>
      </c>
      <c r="AX12" s="33">
        <f>PATH(AX$4,AX$14,AX$17,AX$15,AX$16,AX$18="Linear*")*IF(LEFT(AX$19,7)="Nominal",AX$8,1)</f>
        <v/>
      </c>
    </row>
    <row r="13" hidden="1" outlineLevel="1">
      <c r="H13" s="34" t="inlineStr">
        <is>
          <t>Carbon tax (MTInputs rows 18-21, 265, 266)</t>
        </is>
      </c>
    </row>
    <row r="14" hidden="1" outlineLevel="1">
      <c r="A14" s="5" t="inlineStr">
        <is>
          <t>CPIntro</t>
        </is>
      </c>
      <c r="B14" s="5" t="inlineStr"/>
      <c r="C14" s="5" t="inlineStr"/>
      <c r="D14" s="8" t="n">
        <v>18</v>
      </c>
      <c r="H14" s="5">
        <f>INDEX(Variables!$B$5:$B$105,MATCH($A14,Variables!$A$5:$A$105,0))&amp;IF($C14="",""," | "&amp;INDEX(Mapping!$B$5:$B$26,MATCH($C14,Mapping!$A$5:$A$26,0))&amp;" | "&amp;INDEX(Mapping!$B$30:$B$41,MATCH($B14,Mapping!$A$30:$A$41,0)))</f>
        <v/>
      </c>
      <c r="I14" s="5">
        <f>INDEX(Variables!$C$5:$C$105,MATCH($A14,Variables!$A$5:$A$105,0))</f>
        <v/>
      </c>
      <c r="J14" s="5">
        <f>INDEX(Variables!$E$5:$E$105,MATCH($A14,Variables!$A$5:$A$105,0))</f>
        <v/>
      </c>
      <c r="K14" s="25">
        <f>LOWER(Settings!$C$4)&amp;".mit."&amp;$A14&amp;IF($C14="","","."&amp;$C14&amp;"."&amp;$B14)&amp;IF(INDEX(Variables!$D$5:$D$105,MATCH($A14,Variables!$A$5:$A$105,0))="","","."&amp;INDEX(Variables!$D$5:$D$105,MATCH($A14,Variables!$A$5:$A$105,0)))&amp;"."&amp;K$5</f>
        <v/>
      </c>
      <c r="L14" s="23">
        <f>INDEX(MTInputs!$J$1:$AZ$415,$D14,MATCH(L$5,MTInputs!$J$5:$AZ$5,0))</f>
        <v/>
      </c>
      <c r="M14" s="24">
        <f>INDEX(MTInputs!$J$1:$AZ$415,$D14,MATCH(M$5,MTInputs!$J$5:$AZ$5,0))</f>
        <v/>
      </c>
      <c r="N14" s="24">
        <f>INDEX(MTInputs!$J$1:$AZ$415,$D14,MATCH(N$5,MTInputs!$J$5:$AZ$5,0))</f>
        <v/>
      </c>
      <c r="O14" s="24">
        <f>INDEX(MTInputs!$J$1:$AZ$415,$D14,MATCH(O$5,MTInputs!$J$5:$AZ$5,0))</f>
        <v/>
      </c>
      <c r="P14" s="24">
        <f>INDEX(MTInputs!$J$1:$AZ$415,$D14,MATCH(P$5,MTInputs!$J$5:$AZ$5,0))</f>
        <v/>
      </c>
      <c r="Q14" s="24">
        <f>INDEX(MTInputs!$J$1:$AZ$415,$D14,MATCH(Q$5,MTInputs!$J$5:$AZ$5,0))</f>
        <v/>
      </c>
      <c r="R14" s="24">
        <f>INDEX(MTInputs!$J$1:$AZ$415,$D14,MATCH(R$5,MTInputs!$J$5:$AZ$5,0))</f>
        <v/>
      </c>
      <c r="S14" s="24">
        <f>INDEX(MTInputs!$J$1:$AZ$415,$D14,MATCH(S$5,MTInputs!$J$5:$AZ$5,0))</f>
        <v/>
      </c>
      <c r="T14" s="24">
        <f>INDEX(MTInputs!$J$1:$AZ$415,$D14,MATCH(T$5,MTInputs!$J$5:$AZ$5,0))</f>
        <v/>
      </c>
      <c r="U14" s="24">
        <f>INDEX(MTInputs!$J$1:$AZ$415,$D14,MATCH(U$5,MTInputs!$J$5:$AZ$5,0))</f>
        <v/>
      </c>
      <c r="V14" s="24">
        <f>INDEX(MTInputs!$J$1:$AZ$415,$D14,MATCH(V$5,MTInputs!$J$5:$AZ$5,0))</f>
        <v/>
      </c>
      <c r="W14" s="24">
        <f>INDEX(MTInputs!$J$1:$AZ$415,$D14,MATCH(W$5,MTInputs!$J$5:$AZ$5,0))</f>
        <v/>
      </c>
      <c r="X14" s="24">
        <f>INDEX(MTInputs!$J$1:$AZ$415,$D14,MATCH(X$5,MTInputs!$J$5:$AZ$5,0))</f>
        <v/>
      </c>
      <c r="Y14" s="24">
        <f>INDEX(MTInputs!$J$1:$AZ$415,$D14,MATCH(Y$5,MTInputs!$J$5:$AZ$5,0))</f>
        <v/>
      </c>
      <c r="Z14" s="24">
        <f>INDEX(MTInputs!$J$1:$AZ$415,$D14,MATCH(Z$5,MTInputs!$J$5:$AZ$5,0))</f>
        <v/>
      </c>
      <c r="AA14" s="24">
        <f>INDEX(MTInputs!$J$1:$AZ$415,$D14,MATCH(AA$5,MTInputs!$J$5:$AZ$5,0))</f>
        <v/>
      </c>
      <c r="AB14" s="24">
        <f>INDEX(MTInputs!$J$1:$AZ$415,$D14,MATCH(AB$5,MTInputs!$J$5:$AZ$5,0))</f>
        <v/>
      </c>
      <c r="AC14" s="24">
        <f>INDEX(MTInputs!$J$1:$AZ$415,$D14,MATCH(AC$5,MTInputs!$J$5:$AZ$5,0))</f>
        <v/>
      </c>
      <c r="AD14" s="24">
        <f>INDEX(MTInputs!$J$1:$AZ$415,$D14,MATCH(AD$5,MTInputs!$J$5:$AZ$5,0))</f>
        <v/>
      </c>
      <c r="AE14" s="25">
        <f>LOWER(Settings!$C$4)&amp;".mit."&amp;$A14&amp;IF($C14="","","."&amp;$C14&amp;"."&amp;$B14)&amp;IF(INDEX(Variables!$D$5:$D$105,MATCH($A14,Variables!$A$5:$A$105,0))="","","."&amp;INDEX(Variables!$D$5:$D$105,MATCH($A14,Variables!$A$5:$A$105,0)))&amp;"."&amp;AE$5</f>
        <v/>
      </c>
      <c r="AF14" s="23">
        <f>INDEX(MTInputs!$J$1:$AZ$415,$D14,MATCH(AF$5,MTInputs!$J$5:$AZ$5,0))</f>
        <v/>
      </c>
      <c r="AG14" s="24">
        <f>INDEX(MTInputs!$J$1:$AZ$415,$D14,MATCH(AG$5,MTInputs!$J$5:$AZ$5,0))</f>
        <v/>
      </c>
      <c r="AH14" s="24">
        <f>INDEX(MTInputs!$J$1:$AZ$415,$D14,MATCH(AH$5,MTInputs!$J$5:$AZ$5,0))</f>
        <v/>
      </c>
      <c r="AI14" s="24">
        <f>INDEX(MTInputs!$J$1:$AZ$415,$D14,MATCH(AI$5,MTInputs!$J$5:$AZ$5,0))</f>
        <v/>
      </c>
      <c r="AJ14" s="24">
        <f>INDEX(MTInputs!$J$1:$AZ$415,$D14,MATCH(AJ$5,MTInputs!$J$5:$AZ$5,0))</f>
        <v/>
      </c>
      <c r="AK14" s="24">
        <f>INDEX(MTInputs!$J$1:$AZ$415,$D14,MATCH(AK$5,MTInputs!$J$5:$AZ$5,0))</f>
        <v/>
      </c>
      <c r="AL14" s="24">
        <f>INDEX(MTInputs!$J$1:$AZ$415,$D14,MATCH(AL$5,MTInputs!$J$5:$AZ$5,0))</f>
        <v/>
      </c>
      <c r="AM14" s="24">
        <f>INDEX(MTInputs!$J$1:$AZ$415,$D14,MATCH(AM$5,MTInputs!$J$5:$AZ$5,0))</f>
        <v/>
      </c>
      <c r="AN14" s="24">
        <f>INDEX(MTInputs!$J$1:$AZ$415,$D14,MATCH(AN$5,MTInputs!$J$5:$AZ$5,0))</f>
        <v/>
      </c>
      <c r="AO14" s="24">
        <f>INDEX(MTInputs!$J$1:$AZ$415,$D14,MATCH(AO$5,MTInputs!$J$5:$AZ$5,0))</f>
        <v/>
      </c>
      <c r="AP14" s="24">
        <f>INDEX(MTInputs!$J$1:$AZ$415,$D14,MATCH(AP$5,MTInputs!$J$5:$AZ$5,0))</f>
        <v/>
      </c>
      <c r="AQ14" s="24">
        <f>INDEX(MTInputs!$J$1:$AZ$415,$D14,MATCH(AQ$5,MTInputs!$J$5:$AZ$5,0))</f>
        <v/>
      </c>
      <c r="AR14" s="24">
        <f>INDEX(MTInputs!$J$1:$AZ$415,$D14,MATCH(AR$5,MTInputs!$J$5:$AZ$5,0))</f>
        <v/>
      </c>
      <c r="AS14" s="24">
        <f>INDEX(MTInputs!$J$1:$AZ$415,$D14,MATCH(AS$5,MTInputs!$J$5:$AZ$5,0))</f>
        <v/>
      </c>
      <c r="AT14" s="24">
        <f>INDEX(MTInputs!$J$1:$AZ$415,$D14,MATCH(AT$5,MTInputs!$J$5:$AZ$5,0))</f>
        <v/>
      </c>
      <c r="AU14" s="24">
        <f>INDEX(MTInputs!$J$1:$AZ$415,$D14,MATCH(AU$5,MTInputs!$J$5:$AZ$5,0))</f>
        <v/>
      </c>
      <c r="AV14" s="24">
        <f>INDEX(MTInputs!$J$1:$AZ$415,$D14,MATCH(AV$5,MTInputs!$J$5:$AZ$5,0))</f>
        <v/>
      </c>
      <c r="AW14" s="24">
        <f>INDEX(MTInputs!$J$1:$AZ$415,$D14,MATCH(AW$5,MTInputs!$J$5:$AZ$5,0))</f>
        <v/>
      </c>
      <c r="AX14" s="24">
        <f>INDEX(MTInputs!$J$1:$AZ$415,$D14,MATCH(AX$5,MTInputs!$J$5:$AZ$5,0))</f>
        <v/>
      </c>
    </row>
    <row r="15" hidden="1" outlineLevel="1">
      <c r="A15" s="5" t="inlineStr">
        <is>
          <t>CPLevelStart</t>
        </is>
      </c>
      <c r="B15" s="5" t="inlineStr"/>
      <c r="C15" s="5" t="inlineStr"/>
      <c r="D15" s="8" t="n">
        <v>19</v>
      </c>
      <c r="H15" s="5">
        <f>INDEX(Variables!$B$5:$B$105,MATCH($A15,Variables!$A$5:$A$105,0))&amp;IF($C15="",""," | "&amp;INDEX(Mapping!$B$5:$B$26,MATCH($C15,Mapping!$A$5:$A$26,0))&amp;" | "&amp;INDEX(Mapping!$B$30:$B$41,MATCH($B15,Mapping!$A$30:$A$41,0)))</f>
        <v/>
      </c>
      <c r="I15" s="5">
        <f>INDEX(Variables!$C$5:$C$105,MATCH($A15,Variables!$A$5:$A$105,0))</f>
        <v/>
      </c>
      <c r="J15" s="5">
        <f>INDEX(Variables!$E$5:$E$105,MATCH($A15,Variables!$A$5:$A$105,0))</f>
        <v/>
      </c>
      <c r="K15" s="25">
        <f>LOWER(Settings!$C$4)&amp;".mit."&amp;$A15&amp;IF($C15="","","."&amp;$C15&amp;"."&amp;$B15)&amp;IF(INDEX(Variables!$D$5:$D$105,MATCH($A15,Variables!$A$5:$A$105,0))="","","."&amp;INDEX(Variables!$D$5:$D$105,MATCH($A15,Variables!$A$5:$A$105,0)))&amp;"."&amp;K$5</f>
        <v/>
      </c>
      <c r="L15" s="35">
        <f>INDEX(MTInputs!$J$1:$AZ$415,$D15,MATCH(L$5,MTInputs!$J$5:$AZ$5,0))</f>
        <v/>
      </c>
      <c r="M15" s="36">
        <f>INDEX(MTInputs!$J$1:$AZ$415,$D15,MATCH(M$5,MTInputs!$J$5:$AZ$5,0))</f>
        <v/>
      </c>
      <c r="N15" s="36">
        <f>INDEX(MTInputs!$J$1:$AZ$415,$D15,MATCH(N$5,MTInputs!$J$5:$AZ$5,0))</f>
        <v/>
      </c>
      <c r="O15" s="36">
        <f>INDEX(MTInputs!$J$1:$AZ$415,$D15,MATCH(O$5,MTInputs!$J$5:$AZ$5,0))</f>
        <v/>
      </c>
      <c r="P15" s="36">
        <f>INDEX(MTInputs!$J$1:$AZ$415,$D15,MATCH(P$5,MTInputs!$J$5:$AZ$5,0))</f>
        <v/>
      </c>
      <c r="Q15" s="36">
        <f>INDEX(MTInputs!$J$1:$AZ$415,$D15,MATCH(Q$5,MTInputs!$J$5:$AZ$5,0))</f>
        <v/>
      </c>
      <c r="R15" s="36">
        <f>INDEX(MTInputs!$J$1:$AZ$415,$D15,MATCH(R$5,MTInputs!$J$5:$AZ$5,0))</f>
        <v/>
      </c>
      <c r="S15" s="36">
        <f>INDEX(MTInputs!$J$1:$AZ$415,$D15,MATCH(S$5,MTInputs!$J$5:$AZ$5,0))</f>
        <v/>
      </c>
      <c r="T15" s="36">
        <f>INDEX(MTInputs!$J$1:$AZ$415,$D15,MATCH(T$5,MTInputs!$J$5:$AZ$5,0))</f>
        <v/>
      </c>
      <c r="U15" s="36">
        <f>INDEX(MTInputs!$J$1:$AZ$415,$D15,MATCH(U$5,MTInputs!$J$5:$AZ$5,0))</f>
        <v/>
      </c>
      <c r="V15" s="36">
        <f>INDEX(MTInputs!$J$1:$AZ$415,$D15,MATCH(V$5,MTInputs!$J$5:$AZ$5,0))</f>
        <v/>
      </c>
      <c r="W15" s="36">
        <f>INDEX(MTInputs!$J$1:$AZ$415,$D15,MATCH(W$5,MTInputs!$J$5:$AZ$5,0))</f>
        <v/>
      </c>
      <c r="X15" s="36">
        <f>INDEX(MTInputs!$J$1:$AZ$415,$D15,MATCH(X$5,MTInputs!$J$5:$AZ$5,0))</f>
        <v/>
      </c>
      <c r="Y15" s="36">
        <f>INDEX(MTInputs!$J$1:$AZ$415,$D15,MATCH(Y$5,MTInputs!$J$5:$AZ$5,0))</f>
        <v/>
      </c>
      <c r="Z15" s="36">
        <f>INDEX(MTInputs!$J$1:$AZ$415,$D15,MATCH(Z$5,MTInputs!$J$5:$AZ$5,0))</f>
        <v/>
      </c>
      <c r="AA15" s="36">
        <f>INDEX(MTInputs!$J$1:$AZ$415,$D15,MATCH(AA$5,MTInputs!$J$5:$AZ$5,0))</f>
        <v/>
      </c>
      <c r="AB15" s="36">
        <f>INDEX(MTInputs!$J$1:$AZ$415,$D15,MATCH(AB$5,MTInputs!$J$5:$AZ$5,0))</f>
        <v/>
      </c>
      <c r="AC15" s="36">
        <f>INDEX(MTInputs!$J$1:$AZ$415,$D15,MATCH(AC$5,MTInputs!$J$5:$AZ$5,0))</f>
        <v/>
      </c>
      <c r="AD15" s="36">
        <f>INDEX(MTInputs!$J$1:$AZ$415,$D15,MATCH(AD$5,MTInputs!$J$5:$AZ$5,0))</f>
        <v/>
      </c>
      <c r="AE15" s="25">
        <f>LOWER(Settings!$C$4)&amp;".mit."&amp;$A15&amp;IF($C15="","","."&amp;$C15&amp;"."&amp;$B15)&amp;IF(INDEX(Variables!$D$5:$D$105,MATCH($A15,Variables!$A$5:$A$105,0))="","","."&amp;INDEX(Variables!$D$5:$D$105,MATCH($A15,Variables!$A$5:$A$105,0)))&amp;"."&amp;AE$5</f>
        <v/>
      </c>
      <c r="AF15" s="35">
        <f>INDEX(MTInputs!$J$1:$AZ$415,$D15,MATCH(AF$5,MTInputs!$J$5:$AZ$5,0))</f>
        <v/>
      </c>
      <c r="AG15" s="36">
        <f>INDEX(MTInputs!$J$1:$AZ$415,$D15,MATCH(AG$5,MTInputs!$J$5:$AZ$5,0))</f>
        <v/>
      </c>
      <c r="AH15" s="36">
        <f>INDEX(MTInputs!$J$1:$AZ$415,$D15,MATCH(AH$5,MTInputs!$J$5:$AZ$5,0))</f>
        <v/>
      </c>
      <c r="AI15" s="36">
        <f>INDEX(MTInputs!$J$1:$AZ$415,$D15,MATCH(AI$5,MTInputs!$J$5:$AZ$5,0))</f>
        <v/>
      </c>
      <c r="AJ15" s="36">
        <f>INDEX(MTInputs!$J$1:$AZ$415,$D15,MATCH(AJ$5,MTInputs!$J$5:$AZ$5,0))</f>
        <v/>
      </c>
      <c r="AK15" s="36">
        <f>INDEX(MTInputs!$J$1:$AZ$415,$D15,MATCH(AK$5,MTInputs!$J$5:$AZ$5,0))</f>
        <v/>
      </c>
      <c r="AL15" s="36">
        <f>INDEX(MTInputs!$J$1:$AZ$415,$D15,MATCH(AL$5,MTInputs!$J$5:$AZ$5,0))</f>
        <v/>
      </c>
      <c r="AM15" s="36">
        <f>INDEX(MTInputs!$J$1:$AZ$415,$D15,MATCH(AM$5,MTInputs!$J$5:$AZ$5,0))</f>
        <v/>
      </c>
      <c r="AN15" s="36">
        <f>INDEX(MTInputs!$J$1:$AZ$415,$D15,MATCH(AN$5,MTInputs!$J$5:$AZ$5,0))</f>
        <v/>
      </c>
      <c r="AO15" s="36">
        <f>INDEX(MTInputs!$J$1:$AZ$415,$D15,MATCH(AO$5,MTInputs!$J$5:$AZ$5,0))</f>
        <v/>
      </c>
      <c r="AP15" s="36">
        <f>INDEX(MTInputs!$J$1:$AZ$415,$D15,MATCH(AP$5,MTInputs!$J$5:$AZ$5,0))</f>
        <v/>
      </c>
      <c r="AQ15" s="36">
        <f>INDEX(MTInputs!$J$1:$AZ$415,$D15,MATCH(AQ$5,MTInputs!$J$5:$AZ$5,0))</f>
        <v/>
      </c>
      <c r="AR15" s="36">
        <f>INDEX(MTInputs!$J$1:$AZ$415,$D15,MATCH(AR$5,MTInputs!$J$5:$AZ$5,0))</f>
        <v/>
      </c>
      <c r="AS15" s="36">
        <f>INDEX(MTInputs!$J$1:$AZ$415,$D15,MATCH(AS$5,MTInputs!$J$5:$AZ$5,0))</f>
        <v/>
      </c>
      <c r="AT15" s="36">
        <f>INDEX(MTInputs!$J$1:$AZ$415,$D15,MATCH(AT$5,MTInputs!$J$5:$AZ$5,0))</f>
        <v/>
      </c>
      <c r="AU15" s="36">
        <f>INDEX(MTInputs!$J$1:$AZ$415,$D15,MATCH(AU$5,MTInputs!$J$5:$AZ$5,0))</f>
        <v/>
      </c>
      <c r="AV15" s="36">
        <f>INDEX(MTInputs!$J$1:$AZ$415,$D15,MATCH(AV$5,MTInputs!$J$5:$AZ$5,0))</f>
        <v/>
      </c>
      <c r="AW15" s="36">
        <f>INDEX(MTInputs!$J$1:$AZ$415,$D15,MATCH(AW$5,MTInputs!$J$5:$AZ$5,0))</f>
        <v/>
      </c>
      <c r="AX15" s="36">
        <f>INDEX(MTInputs!$J$1:$AZ$415,$D15,MATCH(AX$5,MTInputs!$J$5:$AZ$5,0))</f>
        <v/>
      </c>
    </row>
    <row r="16" hidden="1" outlineLevel="1">
      <c r="A16" s="5" t="inlineStr">
        <is>
          <t>CPLevelTarget</t>
        </is>
      </c>
      <c r="B16" s="5" t="inlineStr"/>
      <c r="C16" s="5" t="inlineStr"/>
      <c r="D16" s="8" t="n">
        <v>20</v>
      </c>
      <c r="H16" s="5">
        <f>INDEX(Variables!$B$5:$B$105,MATCH($A16,Variables!$A$5:$A$105,0))&amp;IF($C16="",""," | "&amp;INDEX(Mapping!$B$5:$B$26,MATCH($C16,Mapping!$A$5:$A$26,0))&amp;" | "&amp;INDEX(Mapping!$B$30:$B$41,MATCH($B16,Mapping!$A$30:$A$41,0)))</f>
        <v/>
      </c>
      <c r="I16" s="5">
        <f>INDEX(Variables!$C$5:$C$105,MATCH($A16,Variables!$A$5:$A$105,0))</f>
        <v/>
      </c>
      <c r="J16" s="5">
        <f>INDEX(Variables!$E$5:$E$105,MATCH($A16,Variables!$A$5:$A$105,0))</f>
        <v/>
      </c>
      <c r="K16" s="25">
        <f>LOWER(Settings!$C$4)&amp;".mit."&amp;$A16&amp;IF($C16="","","."&amp;$C16&amp;"."&amp;$B16)&amp;IF(INDEX(Variables!$D$5:$D$105,MATCH($A16,Variables!$A$5:$A$105,0))="","","."&amp;INDEX(Variables!$D$5:$D$105,MATCH($A16,Variables!$A$5:$A$105,0)))&amp;"."&amp;K$5</f>
        <v/>
      </c>
      <c r="L16" s="35">
        <f>INDEX(MTInputs!$J$1:$AZ$415,$D16,MATCH(L$5,MTInputs!$J$5:$AZ$5,0))</f>
        <v/>
      </c>
      <c r="M16" s="36">
        <f>INDEX(MTInputs!$J$1:$AZ$415,$D16,MATCH(M$5,MTInputs!$J$5:$AZ$5,0))</f>
        <v/>
      </c>
      <c r="N16" s="36">
        <f>INDEX(MTInputs!$J$1:$AZ$415,$D16,MATCH(N$5,MTInputs!$J$5:$AZ$5,0))</f>
        <v/>
      </c>
      <c r="O16" s="36">
        <f>INDEX(MTInputs!$J$1:$AZ$415,$D16,MATCH(O$5,MTInputs!$J$5:$AZ$5,0))</f>
        <v/>
      </c>
      <c r="P16" s="36">
        <f>INDEX(MTInputs!$J$1:$AZ$415,$D16,MATCH(P$5,MTInputs!$J$5:$AZ$5,0))</f>
        <v/>
      </c>
      <c r="Q16" s="36">
        <f>INDEX(MTInputs!$J$1:$AZ$415,$D16,MATCH(Q$5,MTInputs!$J$5:$AZ$5,0))</f>
        <v/>
      </c>
      <c r="R16" s="36">
        <f>INDEX(MTInputs!$J$1:$AZ$415,$D16,MATCH(R$5,MTInputs!$J$5:$AZ$5,0))</f>
        <v/>
      </c>
      <c r="S16" s="36">
        <f>INDEX(MTInputs!$J$1:$AZ$415,$D16,MATCH(S$5,MTInputs!$J$5:$AZ$5,0))</f>
        <v/>
      </c>
      <c r="T16" s="36">
        <f>INDEX(MTInputs!$J$1:$AZ$415,$D16,MATCH(T$5,MTInputs!$J$5:$AZ$5,0))</f>
        <v/>
      </c>
      <c r="U16" s="36">
        <f>INDEX(MTInputs!$J$1:$AZ$415,$D16,MATCH(U$5,MTInputs!$J$5:$AZ$5,0))</f>
        <v/>
      </c>
      <c r="V16" s="36">
        <f>INDEX(MTInputs!$J$1:$AZ$415,$D16,MATCH(V$5,MTInputs!$J$5:$AZ$5,0))</f>
        <v/>
      </c>
      <c r="W16" s="36">
        <f>INDEX(MTInputs!$J$1:$AZ$415,$D16,MATCH(W$5,MTInputs!$J$5:$AZ$5,0))</f>
        <v/>
      </c>
      <c r="X16" s="36">
        <f>INDEX(MTInputs!$J$1:$AZ$415,$D16,MATCH(X$5,MTInputs!$J$5:$AZ$5,0))</f>
        <v/>
      </c>
      <c r="Y16" s="36">
        <f>INDEX(MTInputs!$J$1:$AZ$415,$D16,MATCH(Y$5,MTInputs!$J$5:$AZ$5,0))</f>
        <v/>
      </c>
      <c r="Z16" s="36">
        <f>INDEX(MTInputs!$J$1:$AZ$415,$D16,MATCH(Z$5,MTInputs!$J$5:$AZ$5,0))</f>
        <v/>
      </c>
      <c r="AA16" s="36">
        <f>INDEX(MTInputs!$J$1:$AZ$415,$D16,MATCH(AA$5,MTInputs!$J$5:$AZ$5,0))</f>
        <v/>
      </c>
      <c r="AB16" s="36">
        <f>INDEX(MTInputs!$J$1:$AZ$415,$D16,MATCH(AB$5,MTInputs!$J$5:$AZ$5,0))</f>
        <v/>
      </c>
      <c r="AC16" s="36">
        <f>INDEX(MTInputs!$J$1:$AZ$415,$D16,MATCH(AC$5,MTInputs!$J$5:$AZ$5,0))</f>
        <v/>
      </c>
      <c r="AD16" s="36">
        <f>INDEX(MTInputs!$J$1:$AZ$415,$D16,MATCH(AD$5,MTInputs!$J$5:$AZ$5,0))</f>
        <v/>
      </c>
      <c r="AE16" s="25">
        <f>LOWER(Settings!$C$4)&amp;".mit."&amp;$A16&amp;IF($C16="","","."&amp;$C16&amp;"."&amp;$B16)&amp;IF(INDEX(Variables!$D$5:$D$105,MATCH($A16,Variables!$A$5:$A$105,0))="","","."&amp;INDEX(Variables!$D$5:$D$105,MATCH($A16,Variables!$A$5:$A$105,0)))&amp;"."&amp;AE$5</f>
        <v/>
      </c>
      <c r="AF16" s="35">
        <f>INDEX(MTInputs!$J$1:$AZ$415,$D16,MATCH(AF$5,MTInputs!$J$5:$AZ$5,0))</f>
        <v/>
      </c>
      <c r="AG16" s="36">
        <f>INDEX(MTInputs!$J$1:$AZ$415,$D16,MATCH(AG$5,MTInputs!$J$5:$AZ$5,0))</f>
        <v/>
      </c>
      <c r="AH16" s="36">
        <f>INDEX(MTInputs!$J$1:$AZ$415,$D16,MATCH(AH$5,MTInputs!$J$5:$AZ$5,0))</f>
        <v/>
      </c>
      <c r="AI16" s="36">
        <f>INDEX(MTInputs!$J$1:$AZ$415,$D16,MATCH(AI$5,MTInputs!$J$5:$AZ$5,0))</f>
        <v/>
      </c>
      <c r="AJ16" s="36">
        <f>INDEX(MTInputs!$J$1:$AZ$415,$D16,MATCH(AJ$5,MTInputs!$J$5:$AZ$5,0))</f>
        <v/>
      </c>
      <c r="AK16" s="36">
        <f>INDEX(MTInputs!$J$1:$AZ$415,$D16,MATCH(AK$5,MTInputs!$J$5:$AZ$5,0))</f>
        <v/>
      </c>
      <c r="AL16" s="36">
        <f>INDEX(MTInputs!$J$1:$AZ$415,$D16,MATCH(AL$5,MTInputs!$J$5:$AZ$5,0))</f>
        <v/>
      </c>
      <c r="AM16" s="36">
        <f>INDEX(MTInputs!$J$1:$AZ$415,$D16,MATCH(AM$5,MTInputs!$J$5:$AZ$5,0))</f>
        <v/>
      </c>
      <c r="AN16" s="36">
        <f>INDEX(MTInputs!$J$1:$AZ$415,$D16,MATCH(AN$5,MTInputs!$J$5:$AZ$5,0))</f>
        <v/>
      </c>
      <c r="AO16" s="36">
        <f>INDEX(MTInputs!$J$1:$AZ$415,$D16,MATCH(AO$5,MTInputs!$J$5:$AZ$5,0))</f>
        <v/>
      </c>
      <c r="AP16" s="36">
        <f>INDEX(MTInputs!$J$1:$AZ$415,$D16,MATCH(AP$5,MTInputs!$J$5:$AZ$5,0))</f>
        <v/>
      </c>
      <c r="AQ16" s="36">
        <f>INDEX(MTInputs!$J$1:$AZ$415,$D16,MATCH(AQ$5,MTInputs!$J$5:$AZ$5,0))</f>
        <v/>
      </c>
      <c r="AR16" s="36">
        <f>INDEX(MTInputs!$J$1:$AZ$415,$D16,MATCH(AR$5,MTInputs!$J$5:$AZ$5,0))</f>
        <v/>
      </c>
      <c r="AS16" s="36">
        <f>INDEX(MTInputs!$J$1:$AZ$415,$D16,MATCH(AS$5,MTInputs!$J$5:$AZ$5,0))</f>
        <v/>
      </c>
      <c r="AT16" s="36">
        <f>INDEX(MTInputs!$J$1:$AZ$415,$D16,MATCH(AT$5,MTInputs!$J$5:$AZ$5,0))</f>
        <v/>
      </c>
      <c r="AU16" s="36">
        <f>INDEX(MTInputs!$J$1:$AZ$415,$D16,MATCH(AU$5,MTInputs!$J$5:$AZ$5,0))</f>
        <v/>
      </c>
      <c r="AV16" s="36">
        <f>INDEX(MTInputs!$J$1:$AZ$415,$D16,MATCH(AV$5,MTInputs!$J$5:$AZ$5,0))</f>
        <v/>
      </c>
      <c r="AW16" s="36">
        <f>INDEX(MTInputs!$J$1:$AZ$415,$D16,MATCH(AW$5,MTInputs!$J$5:$AZ$5,0))</f>
        <v/>
      </c>
      <c r="AX16" s="36">
        <f>INDEX(MTInputs!$J$1:$AZ$415,$D16,MATCH(AX$5,MTInputs!$J$5:$AZ$5,0))</f>
        <v/>
      </c>
    </row>
    <row r="17" hidden="1" outlineLevel="1">
      <c r="A17" s="5" t="inlineStr">
        <is>
          <t>CPOutro</t>
        </is>
      </c>
      <c r="B17" s="5" t="inlineStr"/>
      <c r="C17" s="5" t="inlineStr"/>
      <c r="D17" s="8" t="n">
        <v>21</v>
      </c>
      <c r="H17" s="5">
        <f>INDEX(Variables!$B$5:$B$105,MATCH($A17,Variables!$A$5:$A$105,0))&amp;IF($C17="",""," | "&amp;INDEX(Mapping!$B$5:$B$26,MATCH($C17,Mapping!$A$5:$A$26,0))&amp;" | "&amp;INDEX(Mapping!$B$30:$B$41,MATCH($B17,Mapping!$A$30:$A$41,0)))</f>
        <v/>
      </c>
      <c r="I17" s="5">
        <f>INDEX(Variables!$C$5:$C$105,MATCH($A17,Variables!$A$5:$A$105,0))</f>
        <v/>
      </c>
      <c r="J17" s="5">
        <f>INDEX(Variables!$E$5:$E$105,MATCH($A17,Variables!$A$5:$A$105,0))</f>
        <v/>
      </c>
      <c r="K17" s="25">
        <f>LOWER(Settings!$C$4)&amp;".mit."&amp;$A17&amp;IF($C17="","","."&amp;$C17&amp;"."&amp;$B17)&amp;IF(INDEX(Variables!$D$5:$D$105,MATCH($A17,Variables!$A$5:$A$105,0))="","","."&amp;INDEX(Variables!$D$5:$D$105,MATCH($A17,Variables!$A$5:$A$105,0)))&amp;"."&amp;K$5</f>
        <v/>
      </c>
      <c r="L17" s="23">
        <f>INDEX(MTInputs!$J$1:$AZ$415,$D17,MATCH(L$5,MTInputs!$J$5:$AZ$5,0))</f>
        <v/>
      </c>
      <c r="M17" s="24">
        <f>INDEX(MTInputs!$J$1:$AZ$415,$D17,MATCH(M$5,MTInputs!$J$5:$AZ$5,0))</f>
        <v/>
      </c>
      <c r="N17" s="24">
        <f>INDEX(MTInputs!$J$1:$AZ$415,$D17,MATCH(N$5,MTInputs!$J$5:$AZ$5,0))</f>
        <v/>
      </c>
      <c r="O17" s="24">
        <f>INDEX(MTInputs!$J$1:$AZ$415,$D17,MATCH(O$5,MTInputs!$J$5:$AZ$5,0))</f>
        <v/>
      </c>
      <c r="P17" s="24">
        <f>INDEX(MTInputs!$J$1:$AZ$415,$D17,MATCH(P$5,MTInputs!$J$5:$AZ$5,0))</f>
        <v/>
      </c>
      <c r="Q17" s="24">
        <f>INDEX(MTInputs!$J$1:$AZ$415,$D17,MATCH(Q$5,MTInputs!$J$5:$AZ$5,0))</f>
        <v/>
      </c>
      <c r="R17" s="24">
        <f>INDEX(MTInputs!$J$1:$AZ$415,$D17,MATCH(R$5,MTInputs!$J$5:$AZ$5,0))</f>
        <v/>
      </c>
      <c r="S17" s="24">
        <f>INDEX(MTInputs!$J$1:$AZ$415,$D17,MATCH(S$5,MTInputs!$J$5:$AZ$5,0))</f>
        <v/>
      </c>
      <c r="T17" s="24">
        <f>INDEX(MTInputs!$J$1:$AZ$415,$D17,MATCH(T$5,MTInputs!$J$5:$AZ$5,0))</f>
        <v/>
      </c>
      <c r="U17" s="24">
        <f>INDEX(MTInputs!$J$1:$AZ$415,$D17,MATCH(U$5,MTInputs!$J$5:$AZ$5,0))</f>
        <v/>
      </c>
      <c r="V17" s="24">
        <f>INDEX(MTInputs!$J$1:$AZ$415,$D17,MATCH(V$5,MTInputs!$J$5:$AZ$5,0))</f>
        <v/>
      </c>
      <c r="W17" s="24">
        <f>INDEX(MTInputs!$J$1:$AZ$415,$D17,MATCH(W$5,MTInputs!$J$5:$AZ$5,0))</f>
        <v/>
      </c>
      <c r="X17" s="24">
        <f>INDEX(MTInputs!$J$1:$AZ$415,$D17,MATCH(X$5,MTInputs!$J$5:$AZ$5,0))</f>
        <v/>
      </c>
      <c r="Y17" s="24">
        <f>INDEX(MTInputs!$J$1:$AZ$415,$D17,MATCH(Y$5,MTInputs!$J$5:$AZ$5,0))</f>
        <v/>
      </c>
      <c r="Z17" s="24">
        <f>INDEX(MTInputs!$J$1:$AZ$415,$D17,MATCH(Z$5,MTInputs!$J$5:$AZ$5,0))</f>
        <v/>
      </c>
      <c r="AA17" s="24">
        <f>INDEX(MTInputs!$J$1:$AZ$415,$D17,MATCH(AA$5,MTInputs!$J$5:$AZ$5,0))</f>
        <v/>
      </c>
      <c r="AB17" s="24">
        <f>INDEX(MTInputs!$J$1:$AZ$415,$D17,MATCH(AB$5,MTInputs!$J$5:$AZ$5,0))</f>
        <v/>
      </c>
      <c r="AC17" s="24">
        <f>INDEX(MTInputs!$J$1:$AZ$415,$D17,MATCH(AC$5,MTInputs!$J$5:$AZ$5,0))</f>
        <v/>
      </c>
      <c r="AD17" s="24">
        <f>INDEX(MTInputs!$J$1:$AZ$415,$D17,MATCH(AD$5,MTInputs!$J$5:$AZ$5,0))</f>
        <v/>
      </c>
      <c r="AE17" s="25">
        <f>LOWER(Settings!$C$4)&amp;".mit."&amp;$A17&amp;IF($C17="","","."&amp;$C17&amp;"."&amp;$B17)&amp;IF(INDEX(Variables!$D$5:$D$105,MATCH($A17,Variables!$A$5:$A$105,0))="","","."&amp;INDEX(Variables!$D$5:$D$105,MATCH($A17,Variables!$A$5:$A$105,0)))&amp;"."&amp;AE$5</f>
        <v/>
      </c>
      <c r="AF17" s="23">
        <f>INDEX(MTInputs!$J$1:$AZ$415,$D17,MATCH(AF$5,MTInputs!$J$5:$AZ$5,0))</f>
        <v/>
      </c>
      <c r="AG17" s="24">
        <f>INDEX(MTInputs!$J$1:$AZ$415,$D17,MATCH(AG$5,MTInputs!$J$5:$AZ$5,0))</f>
        <v/>
      </c>
      <c r="AH17" s="24">
        <f>INDEX(MTInputs!$J$1:$AZ$415,$D17,MATCH(AH$5,MTInputs!$J$5:$AZ$5,0))</f>
        <v/>
      </c>
      <c r="AI17" s="24">
        <f>INDEX(MTInputs!$J$1:$AZ$415,$D17,MATCH(AI$5,MTInputs!$J$5:$AZ$5,0))</f>
        <v/>
      </c>
      <c r="AJ17" s="24">
        <f>INDEX(MTInputs!$J$1:$AZ$415,$D17,MATCH(AJ$5,MTInputs!$J$5:$AZ$5,0))</f>
        <v/>
      </c>
      <c r="AK17" s="24">
        <f>INDEX(MTInputs!$J$1:$AZ$415,$D17,MATCH(AK$5,MTInputs!$J$5:$AZ$5,0))</f>
        <v/>
      </c>
      <c r="AL17" s="24">
        <f>INDEX(MTInputs!$J$1:$AZ$415,$D17,MATCH(AL$5,MTInputs!$J$5:$AZ$5,0))</f>
        <v/>
      </c>
      <c r="AM17" s="24">
        <f>INDEX(MTInputs!$J$1:$AZ$415,$D17,MATCH(AM$5,MTInputs!$J$5:$AZ$5,0))</f>
        <v/>
      </c>
      <c r="AN17" s="24">
        <f>INDEX(MTInputs!$J$1:$AZ$415,$D17,MATCH(AN$5,MTInputs!$J$5:$AZ$5,0))</f>
        <v/>
      </c>
      <c r="AO17" s="24">
        <f>INDEX(MTInputs!$J$1:$AZ$415,$D17,MATCH(AO$5,MTInputs!$J$5:$AZ$5,0))</f>
        <v/>
      </c>
      <c r="AP17" s="24">
        <f>INDEX(MTInputs!$J$1:$AZ$415,$D17,MATCH(AP$5,MTInputs!$J$5:$AZ$5,0))</f>
        <v/>
      </c>
      <c r="AQ17" s="24">
        <f>INDEX(MTInputs!$J$1:$AZ$415,$D17,MATCH(AQ$5,MTInputs!$J$5:$AZ$5,0))</f>
        <v/>
      </c>
      <c r="AR17" s="24">
        <f>INDEX(MTInputs!$J$1:$AZ$415,$D17,MATCH(AR$5,MTInputs!$J$5:$AZ$5,0))</f>
        <v/>
      </c>
      <c r="AS17" s="24">
        <f>INDEX(MTInputs!$J$1:$AZ$415,$D17,MATCH(AS$5,MTInputs!$J$5:$AZ$5,0))</f>
        <v/>
      </c>
      <c r="AT17" s="24">
        <f>INDEX(MTInputs!$J$1:$AZ$415,$D17,MATCH(AT$5,MTInputs!$J$5:$AZ$5,0))</f>
        <v/>
      </c>
      <c r="AU17" s="24">
        <f>INDEX(MTInputs!$J$1:$AZ$415,$D17,MATCH(AU$5,MTInputs!$J$5:$AZ$5,0))</f>
        <v/>
      </c>
      <c r="AV17" s="24">
        <f>INDEX(MTInputs!$J$1:$AZ$415,$D17,MATCH(AV$5,MTInputs!$J$5:$AZ$5,0))</f>
        <v/>
      </c>
      <c r="AW17" s="24">
        <f>INDEX(MTInputs!$J$1:$AZ$415,$D17,MATCH(AW$5,MTInputs!$J$5:$AZ$5,0))</f>
        <v/>
      </c>
      <c r="AX17" s="24">
        <f>INDEX(MTInputs!$J$1:$AZ$415,$D17,MATCH(AX$5,MTInputs!$J$5:$AZ$5,0))</f>
        <v/>
      </c>
    </row>
    <row r="18" hidden="1" outlineLevel="1">
      <c r="A18" s="5" t="inlineStr">
        <is>
          <t>ExtendCarbonPriceBeyondOutro</t>
        </is>
      </c>
      <c r="B18" s="5" t="inlineStr"/>
      <c r="C18" s="5" t="inlineStr"/>
      <c r="D18" s="8" t="n">
        <v>265</v>
      </c>
      <c r="H18" s="5">
        <f>INDEX(Variables!$B$5:$B$105,MATCH($A18,Variables!$A$5:$A$105,0))&amp;IF($C18="",""," | "&amp;INDEX(Mapping!$B$5:$B$26,MATCH($C18,Mapping!$A$5:$A$26,0))&amp;" | "&amp;INDEX(Mapping!$B$30:$B$41,MATCH($B18,Mapping!$A$30:$A$41,0)))</f>
        <v/>
      </c>
      <c r="I18" s="5">
        <f>INDEX(Variables!$C$5:$C$105,MATCH($A18,Variables!$A$5:$A$105,0))</f>
        <v/>
      </c>
      <c r="J18" s="5">
        <f>INDEX(Variables!$E$5:$E$105,MATCH($A18,Variables!$A$5:$A$105,0))</f>
        <v/>
      </c>
      <c r="K18" s="25">
        <f>LOWER(Settings!$C$4)&amp;".mit."&amp;$A18&amp;IF($C18="","","."&amp;$C18&amp;"."&amp;$B18)&amp;IF(INDEX(Variables!$D$5:$D$105,MATCH($A18,Variables!$A$5:$A$105,0))="","","."&amp;INDEX(Variables!$D$5:$D$105,MATCH($A18,Variables!$A$5:$A$105,0)))&amp;"."&amp;K$5</f>
        <v/>
      </c>
      <c r="L18" s="35">
        <f>INDEX(MTInputs!$J$1:$AZ$415,$D18,MATCH(L$5,MTInputs!$J$5:$AZ$5,0))</f>
        <v/>
      </c>
      <c r="M18" s="36">
        <f>INDEX(MTInputs!$J$1:$AZ$415,$D18,MATCH(M$5,MTInputs!$J$5:$AZ$5,0))</f>
        <v/>
      </c>
      <c r="N18" s="36">
        <f>INDEX(MTInputs!$J$1:$AZ$415,$D18,MATCH(N$5,MTInputs!$J$5:$AZ$5,0))</f>
        <v/>
      </c>
      <c r="O18" s="36">
        <f>INDEX(MTInputs!$J$1:$AZ$415,$D18,MATCH(O$5,MTInputs!$J$5:$AZ$5,0))</f>
        <v/>
      </c>
      <c r="P18" s="36">
        <f>INDEX(MTInputs!$J$1:$AZ$415,$D18,MATCH(P$5,MTInputs!$J$5:$AZ$5,0))</f>
        <v/>
      </c>
      <c r="Q18" s="36">
        <f>INDEX(MTInputs!$J$1:$AZ$415,$D18,MATCH(Q$5,MTInputs!$J$5:$AZ$5,0))</f>
        <v/>
      </c>
      <c r="R18" s="36">
        <f>INDEX(MTInputs!$J$1:$AZ$415,$D18,MATCH(R$5,MTInputs!$J$5:$AZ$5,0))</f>
        <v/>
      </c>
      <c r="S18" s="36">
        <f>INDEX(MTInputs!$J$1:$AZ$415,$D18,MATCH(S$5,MTInputs!$J$5:$AZ$5,0))</f>
        <v/>
      </c>
      <c r="T18" s="36">
        <f>INDEX(MTInputs!$J$1:$AZ$415,$D18,MATCH(T$5,MTInputs!$J$5:$AZ$5,0))</f>
        <v/>
      </c>
      <c r="U18" s="36">
        <f>INDEX(MTInputs!$J$1:$AZ$415,$D18,MATCH(U$5,MTInputs!$J$5:$AZ$5,0))</f>
        <v/>
      </c>
      <c r="V18" s="36">
        <f>INDEX(MTInputs!$J$1:$AZ$415,$D18,MATCH(V$5,MTInputs!$J$5:$AZ$5,0))</f>
        <v/>
      </c>
      <c r="W18" s="36">
        <f>INDEX(MTInputs!$J$1:$AZ$415,$D18,MATCH(W$5,MTInputs!$J$5:$AZ$5,0))</f>
        <v/>
      </c>
      <c r="X18" s="36">
        <f>INDEX(MTInputs!$J$1:$AZ$415,$D18,MATCH(X$5,MTInputs!$J$5:$AZ$5,0))</f>
        <v/>
      </c>
      <c r="Y18" s="36">
        <f>INDEX(MTInputs!$J$1:$AZ$415,$D18,MATCH(Y$5,MTInputs!$J$5:$AZ$5,0))</f>
        <v/>
      </c>
      <c r="Z18" s="36">
        <f>INDEX(MTInputs!$J$1:$AZ$415,$D18,MATCH(Z$5,MTInputs!$J$5:$AZ$5,0))</f>
        <v/>
      </c>
      <c r="AA18" s="36">
        <f>INDEX(MTInputs!$J$1:$AZ$415,$D18,MATCH(AA$5,MTInputs!$J$5:$AZ$5,0))</f>
        <v/>
      </c>
      <c r="AB18" s="36">
        <f>INDEX(MTInputs!$J$1:$AZ$415,$D18,MATCH(AB$5,MTInputs!$J$5:$AZ$5,0))</f>
        <v/>
      </c>
      <c r="AC18" s="36">
        <f>INDEX(MTInputs!$J$1:$AZ$415,$D18,MATCH(AC$5,MTInputs!$J$5:$AZ$5,0))</f>
        <v/>
      </c>
      <c r="AD18" s="36">
        <f>INDEX(MTInputs!$J$1:$AZ$415,$D18,MATCH(AD$5,MTInputs!$J$5:$AZ$5,0))</f>
        <v/>
      </c>
      <c r="AE18" s="25">
        <f>LOWER(Settings!$C$4)&amp;".mit."&amp;$A18&amp;IF($C18="","","."&amp;$C18&amp;"."&amp;$B18)&amp;IF(INDEX(Variables!$D$5:$D$105,MATCH($A18,Variables!$A$5:$A$105,0))="","","."&amp;INDEX(Variables!$D$5:$D$105,MATCH($A18,Variables!$A$5:$A$105,0)))&amp;"."&amp;AE$5</f>
        <v/>
      </c>
      <c r="AF18" s="35">
        <f>INDEX(MTInputs!$J$1:$AZ$415,$D18,MATCH(AF$5,MTInputs!$J$5:$AZ$5,0))</f>
        <v/>
      </c>
      <c r="AG18" s="36">
        <f>INDEX(MTInputs!$J$1:$AZ$415,$D18,MATCH(AG$5,MTInputs!$J$5:$AZ$5,0))</f>
        <v/>
      </c>
      <c r="AH18" s="36">
        <f>INDEX(MTInputs!$J$1:$AZ$415,$D18,MATCH(AH$5,MTInputs!$J$5:$AZ$5,0))</f>
        <v/>
      </c>
      <c r="AI18" s="36">
        <f>INDEX(MTInputs!$J$1:$AZ$415,$D18,MATCH(AI$5,MTInputs!$J$5:$AZ$5,0))</f>
        <v/>
      </c>
      <c r="AJ18" s="36">
        <f>INDEX(MTInputs!$J$1:$AZ$415,$D18,MATCH(AJ$5,MTInputs!$J$5:$AZ$5,0))</f>
        <v/>
      </c>
      <c r="AK18" s="36">
        <f>INDEX(MTInputs!$J$1:$AZ$415,$D18,MATCH(AK$5,MTInputs!$J$5:$AZ$5,0))</f>
        <v/>
      </c>
      <c r="AL18" s="36">
        <f>INDEX(MTInputs!$J$1:$AZ$415,$D18,MATCH(AL$5,MTInputs!$J$5:$AZ$5,0))</f>
        <v/>
      </c>
      <c r="AM18" s="36">
        <f>INDEX(MTInputs!$J$1:$AZ$415,$D18,MATCH(AM$5,MTInputs!$J$5:$AZ$5,0))</f>
        <v/>
      </c>
      <c r="AN18" s="36">
        <f>INDEX(MTInputs!$J$1:$AZ$415,$D18,MATCH(AN$5,MTInputs!$J$5:$AZ$5,0))</f>
        <v/>
      </c>
      <c r="AO18" s="36">
        <f>INDEX(MTInputs!$J$1:$AZ$415,$D18,MATCH(AO$5,MTInputs!$J$5:$AZ$5,0))</f>
        <v/>
      </c>
      <c r="AP18" s="36">
        <f>INDEX(MTInputs!$J$1:$AZ$415,$D18,MATCH(AP$5,MTInputs!$J$5:$AZ$5,0))</f>
        <v/>
      </c>
      <c r="AQ18" s="36">
        <f>INDEX(MTInputs!$J$1:$AZ$415,$D18,MATCH(AQ$5,MTInputs!$J$5:$AZ$5,0))</f>
        <v/>
      </c>
      <c r="AR18" s="36">
        <f>INDEX(MTInputs!$J$1:$AZ$415,$D18,MATCH(AR$5,MTInputs!$J$5:$AZ$5,0))</f>
        <v/>
      </c>
      <c r="AS18" s="36">
        <f>INDEX(MTInputs!$J$1:$AZ$415,$D18,MATCH(AS$5,MTInputs!$J$5:$AZ$5,0))</f>
        <v/>
      </c>
      <c r="AT18" s="36">
        <f>INDEX(MTInputs!$J$1:$AZ$415,$D18,MATCH(AT$5,MTInputs!$J$5:$AZ$5,0))</f>
        <v/>
      </c>
      <c r="AU18" s="36">
        <f>INDEX(MTInputs!$J$1:$AZ$415,$D18,MATCH(AU$5,MTInputs!$J$5:$AZ$5,0))</f>
        <v/>
      </c>
      <c r="AV18" s="36">
        <f>INDEX(MTInputs!$J$1:$AZ$415,$D18,MATCH(AV$5,MTInputs!$J$5:$AZ$5,0))</f>
        <v/>
      </c>
      <c r="AW18" s="36">
        <f>INDEX(MTInputs!$J$1:$AZ$415,$D18,MATCH(AW$5,MTInputs!$J$5:$AZ$5,0))</f>
        <v/>
      </c>
      <c r="AX18" s="36">
        <f>INDEX(MTInputs!$J$1:$AZ$415,$D18,MATCH(AX$5,MTInputs!$J$5:$AZ$5,0))</f>
        <v/>
      </c>
    </row>
    <row r="19" hidden="1" outlineLevel="1">
      <c r="A19" s="5" t="inlineStr">
        <is>
          <t>NomorReal</t>
        </is>
      </c>
      <c r="B19" s="5" t="inlineStr"/>
      <c r="C19" s="5" t="inlineStr"/>
      <c r="D19" s="8" t="n">
        <v>266</v>
      </c>
      <c r="H19" s="5">
        <f>INDEX(Variables!$B$5:$B$105,MATCH($A19,Variables!$A$5:$A$105,0))&amp;IF($C19="",""," | "&amp;INDEX(Mapping!$B$5:$B$26,MATCH($C19,Mapping!$A$5:$A$26,0))&amp;" | "&amp;INDEX(Mapping!$B$30:$B$41,MATCH($B19,Mapping!$A$30:$A$41,0)))</f>
        <v/>
      </c>
      <c r="I19" s="5">
        <f>INDEX(Variables!$C$5:$C$105,MATCH($A19,Variables!$A$5:$A$105,0))</f>
        <v/>
      </c>
      <c r="J19" s="5">
        <f>INDEX(Variables!$E$5:$E$105,MATCH($A19,Variables!$A$5:$A$105,0))</f>
        <v/>
      </c>
      <c r="K19" s="25">
        <f>LOWER(Settings!$C$4)&amp;".mit."&amp;$A19&amp;IF($C19="","","."&amp;$C19&amp;"."&amp;$B19)&amp;IF(INDEX(Variables!$D$5:$D$105,MATCH($A19,Variables!$A$5:$A$105,0))="","","."&amp;INDEX(Variables!$D$5:$D$105,MATCH($A19,Variables!$A$5:$A$105,0)))&amp;"."&amp;K$5</f>
        <v/>
      </c>
      <c r="L19" s="35">
        <f>INDEX(MTInputs!$J$1:$AZ$415,$D19,MATCH(L$5,MTInputs!$J$5:$AZ$5,0))</f>
        <v/>
      </c>
      <c r="M19" s="36">
        <f>INDEX(MTInputs!$J$1:$AZ$415,$D19,MATCH(M$5,MTInputs!$J$5:$AZ$5,0))</f>
        <v/>
      </c>
      <c r="N19" s="36">
        <f>INDEX(MTInputs!$J$1:$AZ$415,$D19,MATCH(N$5,MTInputs!$J$5:$AZ$5,0))</f>
        <v/>
      </c>
      <c r="O19" s="36">
        <f>INDEX(MTInputs!$J$1:$AZ$415,$D19,MATCH(O$5,MTInputs!$J$5:$AZ$5,0))</f>
        <v/>
      </c>
      <c r="P19" s="36">
        <f>INDEX(MTInputs!$J$1:$AZ$415,$D19,MATCH(P$5,MTInputs!$J$5:$AZ$5,0))</f>
        <v/>
      </c>
      <c r="Q19" s="36">
        <f>INDEX(MTInputs!$J$1:$AZ$415,$D19,MATCH(Q$5,MTInputs!$J$5:$AZ$5,0))</f>
        <v/>
      </c>
      <c r="R19" s="36">
        <f>INDEX(MTInputs!$J$1:$AZ$415,$D19,MATCH(R$5,MTInputs!$J$5:$AZ$5,0))</f>
        <v/>
      </c>
      <c r="S19" s="36">
        <f>INDEX(MTInputs!$J$1:$AZ$415,$D19,MATCH(S$5,MTInputs!$J$5:$AZ$5,0))</f>
        <v/>
      </c>
      <c r="T19" s="36">
        <f>INDEX(MTInputs!$J$1:$AZ$415,$D19,MATCH(T$5,MTInputs!$J$5:$AZ$5,0))</f>
        <v/>
      </c>
      <c r="U19" s="36">
        <f>INDEX(MTInputs!$J$1:$AZ$415,$D19,MATCH(U$5,MTInputs!$J$5:$AZ$5,0))</f>
        <v/>
      </c>
      <c r="V19" s="36">
        <f>INDEX(MTInputs!$J$1:$AZ$415,$D19,MATCH(V$5,MTInputs!$J$5:$AZ$5,0))</f>
        <v/>
      </c>
      <c r="W19" s="36">
        <f>INDEX(MTInputs!$J$1:$AZ$415,$D19,MATCH(W$5,MTInputs!$J$5:$AZ$5,0))</f>
        <v/>
      </c>
      <c r="X19" s="36">
        <f>INDEX(MTInputs!$J$1:$AZ$415,$D19,MATCH(X$5,MTInputs!$J$5:$AZ$5,0))</f>
        <v/>
      </c>
      <c r="Y19" s="36">
        <f>INDEX(MTInputs!$J$1:$AZ$415,$D19,MATCH(Y$5,MTInputs!$J$5:$AZ$5,0))</f>
        <v/>
      </c>
      <c r="Z19" s="36">
        <f>INDEX(MTInputs!$J$1:$AZ$415,$D19,MATCH(Z$5,MTInputs!$J$5:$AZ$5,0))</f>
        <v/>
      </c>
      <c r="AA19" s="36">
        <f>INDEX(MTInputs!$J$1:$AZ$415,$D19,MATCH(AA$5,MTInputs!$J$5:$AZ$5,0))</f>
        <v/>
      </c>
      <c r="AB19" s="36">
        <f>INDEX(MTInputs!$J$1:$AZ$415,$D19,MATCH(AB$5,MTInputs!$J$5:$AZ$5,0))</f>
        <v/>
      </c>
      <c r="AC19" s="36">
        <f>INDEX(MTInputs!$J$1:$AZ$415,$D19,MATCH(AC$5,MTInputs!$J$5:$AZ$5,0))</f>
        <v/>
      </c>
      <c r="AD19" s="36">
        <f>INDEX(MTInputs!$J$1:$AZ$415,$D19,MATCH(AD$5,MTInputs!$J$5:$AZ$5,0))</f>
        <v/>
      </c>
      <c r="AE19" s="25">
        <f>LOWER(Settings!$C$4)&amp;".mit."&amp;$A19&amp;IF($C19="","","."&amp;$C19&amp;"."&amp;$B19)&amp;IF(INDEX(Variables!$D$5:$D$105,MATCH($A19,Variables!$A$5:$A$105,0))="","","."&amp;INDEX(Variables!$D$5:$D$105,MATCH($A19,Variables!$A$5:$A$105,0)))&amp;"."&amp;AE$5</f>
        <v/>
      </c>
      <c r="AF19" s="35">
        <f>INDEX(MTInputs!$J$1:$AZ$415,$D19,MATCH(AF$5,MTInputs!$J$5:$AZ$5,0))</f>
        <v/>
      </c>
      <c r="AG19" s="36">
        <f>INDEX(MTInputs!$J$1:$AZ$415,$D19,MATCH(AG$5,MTInputs!$J$5:$AZ$5,0))</f>
        <v/>
      </c>
      <c r="AH19" s="36">
        <f>INDEX(MTInputs!$J$1:$AZ$415,$D19,MATCH(AH$5,MTInputs!$J$5:$AZ$5,0))</f>
        <v/>
      </c>
      <c r="AI19" s="36">
        <f>INDEX(MTInputs!$J$1:$AZ$415,$D19,MATCH(AI$5,MTInputs!$J$5:$AZ$5,0))</f>
        <v/>
      </c>
      <c r="AJ19" s="36">
        <f>INDEX(MTInputs!$J$1:$AZ$415,$D19,MATCH(AJ$5,MTInputs!$J$5:$AZ$5,0))</f>
        <v/>
      </c>
      <c r="AK19" s="36">
        <f>INDEX(MTInputs!$J$1:$AZ$415,$D19,MATCH(AK$5,MTInputs!$J$5:$AZ$5,0))</f>
        <v/>
      </c>
      <c r="AL19" s="36">
        <f>INDEX(MTInputs!$J$1:$AZ$415,$D19,MATCH(AL$5,MTInputs!$J$5:$AZ$5,0))</f>
        <v/>
      </c>
      <c r="AM19" s="36">
        <f>INDEX(MTInputs!$J$1:$AZ$415,$D19,MATCH(AM$5,MTInputs!$J$5:$AZ$5,0))</f>
        <v/>
      </c>
      <c r="AN19" s="36">
        <f>INDEX(MTInputs!$J$1:$AZ$415,$D19,MATCH(AN$5,MTInputs!$J$5:$AZ$5,0))</f>
        <v/>
      </c>
      <c r="AO19" s="36">
        <f>INDEX(MTInputs!$J$1:$AZ$415,$D19,MATCH(AO$5,MTInputs!$J$5:$AZ$5,0))</f>
        <v/>
      </c>
      <c r="AP19" s="36">
        <f>INDEX(MTInputs!$J$1:$AZ$415,$D19,MATCH(AP$5,MTInputs!$J$5:$AZ$5,0))</f>
        <v/>
      </c>
      <c r="AQ19" s="36">
        <f>INDEX(MTInputs!$J$1:$AZ$415,$D19,MATCH(AQ$5,MTInputs!$J$5:$AZ$5,0))</f>
        <v/>
      </c>
      <c r="AR19" s="36">
        <f>INDEX(MTInputs!$J$1:$AZ$415,$D19,MATCH(AR$5,MTInputs!$J$5:$AZ$5,0))</f>
        <v/>
      </c>
      <c r="AS19" s="36">
        <f>INDEX(MTInputs!$J$1:$AZ$415,$D19,MATCH(AS$5,MTInputs!$J$5:$AZ$5,0))</f>
        <v/>
      </c>
      <c r="AT19" s="36">
        <f>INDEX(MTInputs!$J$1:$AZ$415,$D19,MATCH(AT$5,MTInputs!$J$5:$AZ$5,0))</f>
        <v/>
      </c>
      <c r="AU19" s="36">
        <f>INDEX(MTInputs!$J$1:$AZ$415,$D19,MATCH(AU$5,MTInputs!$J$5:$AZ$5,0))</f>
        <v/>
      </c>
      <c r="AV19" s="36">
        <f>INDEX(MTInputs!$J$1:$AZ$415,$D19,MATCH(AV$5,MTInputs!$J$5:$AZ$5,0))</f>
        <v/>
      </c>
      <c r="AW19" s="36">
        <f>INDEX(MTInputs!$J$1:$AZ$415,$D19,MATCH(AW$5,MTInputs!$J$5:$AZ$5,0))</f>
        <v/>
      </c>
      <c r="AX19" s="36">
        <f>INDEX(MTInputs!$J$1:$AZ$415,$D19,MATCH(AX$5,MTInputs!$J$5:$AZ$5,0))</f>
        <v/>
      </c>
    </row>
    <row r="20" hidden="1" outlineLevel="1">
      <c r="H20" s="34" t="inlineStr">
        <is>
          <t>Carbon tax coverage: fuels (MTInputs rows 23-29)</t>
        </is>
      </c>
    </row>
    <row r="21" hidden="1" outlineLevel="1">
      <c r="A21" s="5" t="inlineStr">
        <is>
          <t>ctcov</t>
        </is>
      </c>
      <c r="B21" s="5" t="inlineStr">
        <is>
          <t>coa</t>
        </is>
      </c>
      <c r="C21" s="5" t="inlineStr">
        <is>
          <t>all</t>
        </is>
      </c>
      <c r="D21" s="8" t="n">
        <v>23</v>
      </c>
      <c r="H21" s="5">
        <f>INDEX(Variables!$B$5:$B$105,MATCH($A21,Variables!$A$5:$A$105,0))&amp;IF($C21="",""," | "&amp;INDEX(Mapping!$B$5:$B$26,MATCH($C21,Mapping!$A$5:$A$26,0))&amp;" | "&amp;INDEX(Mapping!$B$30:$B$41,MATCH($B21,Mapping!$A$30:$A$41,0)))</f>
        <v/>
      </c>
      <c r="I21" s="5">
        <f>INDEX(Variables!$C$5:$C$105,MATCH($A21,Variables!$A$5:$A$105,0))</f>
        <v/>
      </c>
      <c r="J21" s="5">
        <f>INDEX(Variables!$E$5:$E$105,MATCH($A21,Variables!$A$5:$A$105,0))</f>
        <v/>
      </c>
      <c r="K21" s="25">
        <f>LOWER(Settings!$C$4)&amp;".mit."&amp;$A21&amp;IF($C21="","","."&amp;$C21&amp;"."&amp;$B21)&amp;IF(INDEX(Variables!$D$5:$D$105,MATCH($A21,Variables!$A$5:$A$105,0))="","","."&amp;INDEX(Variables!$D$5:$D$105,MATCH($A21,Variables!$A$5:$A$105,0)))&amp;"."&amp;K$5</f>
        <v/>
      </c>
      <c r="L21" s="35">
        <f>INDEX(MTInputs!$J$1:$AZ$415,$D21,MATCH(L$5,MTInputs!$J$5:$AZ$5,0))</f>
        <v/>
      </c>
      <c r="M21" s="36">
        <f>INDEX(MTInputs!$J$1:$AZ$415,$D21,MATCH(M$5,MTInputs!$J$5:$AZ$5,0))</f>
        <v/>
      </c>
      <c r="N21" s="36">
        <f>INDEX(MTInputs!$J$1:$AZ$415,$D21,MATCH(N$5,MTInputs!$J$5:$AZ$5,0))</f>
        <v/>
      </c>
      <c r="O21" s="36">
        <f>INDEX(MTInputs!$J$1:$AZ$415,$D21,MATCH(O$5,MTInputs!$J$5:$AZ$5,0))</f>
        <v/>
      </c>
      <c r="P21" s="36">
        <f>INDEX(MTInputs!$J$1:$AZ$415,$D21,MATCH(P$5,MTInputs!$J$5:$AZ$5,0))</f>
        <v/>
      </c>
      <c r="Q21" s="36">
        <f>INDEX(MTInputs!$J$1:$AZ$415,$D21,MATCH(Q$5,MTInputs!$J$5:$AZ$5,0))</f>
        <v/>
      </c>
      <c r="R21" s="36">
        <f>INDEX(MTInputs!$J$1:$AZ$415,$D21,MATCH(R$5,MTInputs!$J$5:$AZ$5,0))</f>
        <v/>
      </c>
      <c r="S21" s="36">
        <f>INDEX(MTInputs!$J$1:$AZ$415,$D21,MATCH(S$5,MTInputs!$J$5:$AZ$5,0))</f>
        <v/>
      </c>
      <c r="T21" s="36">
        <f>INDEX(MTInputs!$J$1:$AZ$415,$D21,MATCH(T$5,MTInputs!$J$5:$AZ$5,0))</f>
        <v/>
      </c>
      <c r="U21" s="36">
        <f>INDEX(MTInputs!$J$1:$AZ$415,$D21,MATCH(U$5,MTInputs!$J$5:$AZ$5,0))</f>
        <v/>
      </c>
      <c r="V21" s="36">
        <f>INDEX(MTInputs!$J$1:$AZ$415,$D21,MATCH(V$5,MTInputs!$J$5:$AZ$5,0))</f>
        <v/>
      </c>
      <c r="W21" s="36">
        <f>INDEX(MTInputs!$J$1:$AZ$415,$D21,MATCH(W$5,MTInputs!$J$5:$AZ$5,0))</f>
        <v/>
      </c>
      <c r="X21" s="36">
        <f>INDEX(MTInputs!$J$1:$AZ$415,$D21,MATCH(X$5,MTInputs!$J$5:$AZ$5,0))</f>
        <v/>
      </c>
      <c r="Y21" s="36">
        <f>INDEX(MTInputs!$J$1:$AZ$415,$D21,MATCH(Y$5,MTInputs!$J$5:$AZ$5,0))</f>
        <v/>
      </c>
      <c r="Z21" s="36">
        <f>INDEX(MTInputs!$J$1:$AZ$415,$D21,MATCH(Z$5,MTInputs!$J$5:$AZ$5,0))</f>
        <v/>
      </c>
      <c r="AA21" s="36">
        <f>INDEX(MTInputs!$J$1:$AZ$415,$D21,MATCH(AA$5,MTInputs!$J$5:$AZ$5,0))</f>
        <v/>
      </c>
      <c r="AB21" s="36">
        <f>INDEX(MTInputs!$J$1:$AZ$415,$D21,MATCH(AB$5,MTInputs!$J$5:$AZ$5,0))</f>
        <v/>
      </c>
      <c r="AC21" s="36">
        <f>INDEX(MTInputs!$J$1:$AZ$415,$D21,MATCH(AC$5,MTInputs!$J$5:$AZ$5,0))</f>
        <v/>
      </c>
      <c r="AD21" s="36">
        <f>INDEX(MTInputs!$J$1:$AZ$415,$D21,MATCH(AD$5,MTInputs!$J$5:$AZ$5,0))</f>
        <v/>
      </c>
      <c r="AE21" s="25">
        <f>LOWER(Settings!$C$4)&amp;".mit."&amp;$A21&amp;IF($C21="","","."&amp;$C21&amp;"."&amp;$B21)&amp;IF(INDEX(Variables!$D$5:$D$105,MATCH($A21,Variables!$A$5:$A$105,0))="","","."&amp;INDEX(Variables!$D$5:$D$105,MATCH($A21,Variables!$A$5:$A$105,0)))&amp;"."&amp;AE$5</f>
        <v/>
      </c>
      <c r="AF21" s="35">
        <f>INDEX(MTInputs!$J$1:$AZ$415,$D21,MATCH(AF$5,MTInputs!$J$5:$AZ$5,0))</f>
        <v/>
      </c>
      <c r="AG21" s="36">
        <f>INDEX(MTInputs!$J$1:$AZ$415,$D21,MATCH(AG$5,MTInputs!$J$5:$AZ$5,0))</f>
        <v/>
      </c>
      <c r="AH21" s="36">
        <f>INDEX(MTInputs!$J$1:$AZ$415,$D21,MATCH(AH$5,MTInputs!$J$5:$AZ$5,0))</f>
        <v/>
      </c>
      <c r="AI21" s="36">
        <f>INDEX(MTInputs!$J$1:$AZ$415,$D21,MATCH(AI$5,MTInputs!$J$5:$AZ$5,0))</f>
        <v/>
      </c>
      <c r="AJ21" s="36">
        <f>INDEX(MTInputs!$J$1:$AZ$415,$D21,MATCH(AJ$5,MTInputs!$J$5:$AZ$5,0))</f>
        <v/>
      </c>
      <c r="AK21" s="36">
        <f>INDEX(MTInputs!$J$1:$AZ$415,$D21,MATCH(AK$5,MTInputs!$J$5:$AZ$5,0))</f>
        <v/>
      </c>
      <c r="AL21" s="36">
        <f>INDEX(MTInputs!$J$1:$AZ$415,$D21,MATCH(AL$5,MTInputs!$J$5:$AZ$5,0))</f>
        <v/>
      </c>
      <c r="AM21" s="36">
        <f>INDEX(MTInputs!$J$1:$AZ$415,$D21,MATCH(AM$5,MTInputs!$J$5:$AZ$5,0))</f>
        <v/>
      </c>
      <c r="AN21" s="36">
        <f>INDEX(MTInputs!$J$1:$AZ$415,$D21,MATCH(AN$5,MTInputs!$J$5:$AZ$5,0))</f>
        <v/>
      </c>
      <c r="AO21" s="36">
        <f>INDEX(MTInputs!$J$1:$AZ$415,$D21,MATCH(AO$5,MTInputs!$J$5:$AZ$5,0))</f>
        <v/>
      </c>
      <c r="AP21" s="36">
        <f>INDEX(MTInputs!$J$1:$AZ$415,$D21,MATCH(AP$5,MTInputs!$J$5:$AZ$5,0))</f>
        <v/>
      </c>
      <c r="AQ21" s="36">
        <f>INDEX(MTInputs!$J$1:$AZ$415,$D21,MATCH(AQ$5,MTInputs!$J$5:$AZ$5,0))</f>
        <v/>
      </c>
      <c r="AR21" s="36">
        <f>INDEX(MTInputs!$J$1:$AZ$415,$D21,MATCH(AR$5,MTInputs!$J$5:$AZ$5,0))</f>
        <v/>
      </c>
      <c r="AS21" s="36">
        <f>INDEX(MTInputs!$J$1:$AZ$415,$D21,MATCH(AS$5,MTInputs!$J$5:$AZ$5,0))</f>
        <v/>
      </c>
      <c r="AT21" s="36">
        <f>INDEX(MTInputs!$J$1:$AZ$415,$D21,MATCH(AT$5,MTInputs!$J$5:$AZ$5,0))</f>
        <v/>
      </c>
      <c r="AU21" s="36">
        <f>INDEX(MTInputs!$J$1:$AZ$415,$D21,MATCH(AU$5,MTInputs!$J$5:$AZ$5,0))</f>
        <v/>
      </c>
      <c r="AV21" s="36">
        <f>INDEX(MTInputs!$J$1:$AZ$415,$D21,MATCH(AV$5,MTInputs!$J$5:$AZ$5,0))</f>
        <v/>
      </c>
      <c r="AW21" s="36">
        <f>INDEX(MTInputs!$J$1:$AZ$415,$D21,MATCH(AW$5,MTInputs!$J$5:$AZ$5,0))</f>
        <v/>
      </c>
      <c r="AX21" s="36">
        <f>INDEX(MTInputs!$J$1:$AZ$415,$D21,MATCH(AX$5,MTInputs!$J$5:$AZ$5,0))</f>
        <v/>
      </c>
    </row>
    <row r="22" hidden="1" outlineLevel="1">
      <c r="A22" s="5" t="inlineStr">
        <is>
          <t>ctcov</t>
        </is>
      </c>
      <c r="B22" s="5" t="inlineStr">
        <is>
          <t>nga</t>
        </is>
      </c>
      <c r="C22" s="5" t="inlineStr">
        <is>
          <t>all</t>
        </is>
      </c>
      <c r="D22" s="8" t="n">
        <v>24</v>
      </c>
      <c r="H22" s="5">
        <f>INDEX(Variables!$B$5:$B$105,MATCH($A22,Variables!$A$5:$A$105,0))&amp;IF($C22="",""," | "&amp;INDEX(Mapping!$B$5:$B$26,MATCH($C22,Mapping!$A$5:$A$26,0))&amp;" | "&amp;INDEX(Mapping!$B$30:$B$41,MATCH($B22,Mapping!$A$30:$A$41,0)))</f>
        <v/>
      </c>
      <c r="I22" s="5">
        <f>INDEX(Variables!$C$5:$C$105,MATCH($A22,Variables!$A$5:$A$105,0))</f>
        <v/>
      </c>
      <c r="J22" s="5">
        <f>INDEX(Variables!$E$5:$E$105,MATCH($A22,Variables!$A$5:$A$105,0))</f>
        <v/>
      </c>
      <c r="K22" s="25">
        <f>LOWER(Settings!$C$4)&amp;".mit."&amp;$A22&amp;IF($C22="","","."&amp;$C22&amp;"."&amp;$B22)&amp;IF(INDEX(Variables!$D$5:$D$105,MATCH($A22,Variables!$A$5:$A$105,0))="","","."&amp;INDEX(Variables!$D$5:$D$105,MATCH($A22,Variables!$A$5:$A$105,0)))&amp;"."&amp;K$5</f>
        <v/>
      </c>
      <c r="L22" s="35">
        <f>INDEX(MTInputs!$J$1:$AZ$415,$D22,MATCH(L$5,MTInputs!$J$5:$AZ$5,0))</f>
        <v/>
      </c>
      <c r="M22" s="36">
        <f>INDEX(MTInputs!$J$1:$AZ$415,$D22,MATCH(M$5,MTInputs!$J$5:$AZ$5,0))</f>
        <v/>
      </c>
      <c r="N22" s="36">
        <f>INDEX(MTInputs!$J$1:$AZ$415,$D22,MATCH(N$5,MTInputs!$J$5:$AZ$5,0))</f>
        <v/>
      </c>
      <c r="O22" s="36">
        <f>INDEX(MTInputs!$J$1:$AZ$415,$D22,MATCH(O$5,MTInputs!$J$5:$AZ$5,0))</f>
        <v/>
      </c>
      <c r="P22" s="36">
        <f>INDEX(MTInputs!$J$1:$AZ$415,$D22,MATCH(P$5,MTInputs!$J$5:$AZ$5,0))</f>
        <v/>
      </c>
      <c r="Q22" s="36">
        <f>INDEX(MTInputs!$J$1:$AZ$415,$D22,MATCH(Q$5,MTInputs!$J$5:$AZ$5,0))</f>
        <v/>
      </c>
      <c r="R22" s="36">
        <f>INDEX(MTInputs!$J$1:$AZ$415,$D22,MATCH(R$5,MTInputs!$J$5:$AZ$5,0))</f>
        <v/>
      </c>
      <c r="S22" s="36">
        <f>INDEX(MTInputs!$J$1:$AZ$415,$D22,MATCH(S$5,MTInputs!$J$5:$AZ$5,0))</f>
        <v/>
      </c>
      <c r="T22" s="36">
        <f>INDEX(MTInputs!$J$1:$AZ$415,$D22,MATCH(T$5,MTInputs!$J$5:$AZ$5,0))</f>
        <v/>
      </c>
      <c r="U22" s="36">
        <f>INDEX(MTInputs!$J$1:$AZ$415,$D22,MATCH(U$5,MTInputs!$J$5:$AZ$5,0))</f>
        <v/>
      </c>
      <c r="V22" s="36">
        <f>INDEX(MTInputs!$J$1:$AZ$415,$D22,MATCH(V$5,MTInputs!$J$5:$AZ$5,0))</f>
        <v/>
      </c>
      <c r="W22" s="36">
        <f>INDEX(MTInputs!$J$1:$AZ$415,$D22,MATCH(W$5,MTInputs!$J$5:$AZ$5,0))</f>
        <v/>
      </c>
      <c r="X22" s="36">
        <f>INDEX(MTInputs!$J$1:$AZ$415,$D22,MATCH(X$5,MTInputs!$J$5:$AZ$5,0))</f>
        <v/>
      </c>
      <c r="Y22" s="36">
        <f>INDEX(MTInputs!$J$1:$AZ$415,$D22,MATCH(Y$5,MTInputs!$J$5:$AZ$5,0))</f>
        <v/>
      </c>
      <c r="Z22" s="36">
        <f>INDEX(MTInputs!$J$1:$AZ$415,$D22,MATCH(Z$5,MTInputs!$J$5:$AZ$5,0))</f>
        <v/>
      </c>
      <c r="AA22" s="36">
        <f>INDEX(MTInputs!$J$1:$AZ$415,$D22,MATCH(AA$5,MTInputs!$J$5:$AZ$5,0))</f>
        <v/>
      </c>
      <c r="AB22" s="36">
        <f>INDEX(MTInputs!$J$1:$AZ$415,$D22,MATCH(AB$5,MTInputs!$J$5:$AZ$5,0))</f>
        <v/>
      </c>
      <c r="AC22" s="36">
        <f>INDEX(MTInputs!$J$1:$AZ$415,$D22,MATCH(AC$5,MTInputs!$J$5:$AZ$5,0))</f>
        <v/>
      </c>
      <c r="AD22" s="36">
        <f>INDEX(MTInputs!$J$1:$AZ$415,$D22,MATCH(AD$5,MTInputs!$J$5:$AZ$5,0))</f>
        <v/>
      </c>
      <c r="AE22" s="25">
        <f>LOWER(Settings!$C$4)&amp;".mit."&amp;$A22&amp;IF($C22="","","."&amp;$C22&amp;"."&amp;$B22)&amp;IF(INDEX(Variables!$D$5:$D$105,MATCH($A22,Variables!$A$5:$A$105,0))="","","."&amp;INDEX(Variables!$D$5:$D$105,MATCH($A22,Variables!$A$5:$A$105,0)))&amp;"."&amp;AE$5</f>
        <v/>
      </c>
      <c r="AF22" s="35">
        <f>INDEX(MTInputs!$J$1:$AZ$415,$D22,MATCH(AF$5,MTInputs!$J$5:$AZ$5,0))</f>
        <v/>
      </c>
      <c r="AG22" s="36">
        <f>INDEX(MTInputs!$J$1:$AZ$415,$D22,MATCH(AG$5,MTInputs!$J$5:$AZ$5,0))</f>
        <v/>
      </c>
      <c r="AH22" s="36">
        <f>INDEX(MTInputs!$J$1:$AZ$415,$D22,MATCH(AH$5,MTInputs!$J$5:$AZ$5,0))</f>
        <v/>
      </c>
      <c r="AI22" s="36">
        <f>INDEX(MTInputs!$J$1:$AZ$415,$D22,MATCH(AI$5,MTInputs!$J$5:$AZ$5,0))</f>
        <v/>
      </c>
      <c r="AJ22" s="36">
        <f>INDEX(MTInputs!$J$1:$AZ$415,$D22,MATCH(AJ$5,MTInputs!$J$5:$AZ$5,0))</f>
        <v/>
      </c>
      <c r="AK22" s="36">
        <f>INDEX(MTInputs!$J$1:$AZ$415,$D22,MATCH(AK$5,MTInputs!$J$5:$AZ$5,0))</f>
        <v/>
      </c>
      <c r="AL22" s="36">
        <f>INDEX(MTInputs!$J$1:$AZ$415,$D22,MATCH(AL$5,MTInputs!$J$5:$AZ$5,0))</f>
        <v/>
      </c>
      <c r="AM22" s="36">
        <f>INDEX(MTInputs!$J$1:$AZ$415,$D22,MATCH(AM$5,MTInputs!$J$5:$AZ$5,0))</f>
        <v/>
      </c>
      <c r="AN22" s="36">
        <f>INDEX(MTInputs!$J$1:$AZ$415,$D22,MATCH(AN$5,MTInputs!$J$5:$AZ$5,0))</f>
        <v/>
      </c>
      <c r="AO22" s="36">
        <f>INDEX(MTInputs!$J$1:$AZ$415,$D22,MATCH(AO$5,MTInputs!$J$5:$AZ$5,0))</f>
        <v/>
      </c>
      <c r="AP22" s="36">
        <f>INDEX(MTInputs!$J$1:$AZ$415,$D22,MATCH(AP$5,MTInputs!$J$5:$AZ$5,0))</f>
        <v/>
      </c>
      <c r="AQ22" s="36">
        <f>INDEX(MTInputs!$J$1:$AZ$415,$D22,MATCH(AQ$5,MTInputs!$J$5:$AZ$5,0))</f>
        <v/>
      </c>
      <c r="AR22" s="36">
        <f>INDEX(MTInputs!$J$1:$AZ$415,$D22,MATCH(AR$5,MTInputs!$J$5:$AZ$5,0))</f>
        <v/>
      </c>
      <c r="AS22" s="36">
        <f>INDEX(MTInputs!$J$1:$AZ$415,$D22,MATCH(AS$5,MTInputs!$J$5:$AZ$5,0))</f>
        <v/>
      </c>
      <c r="AT22" s="36">
        <f>INDEX(MTInputs!$J$1:$AZ$415,$D22,MATCH(AT$5,MTInputs!$J$5:$AZ$5,0))</f>
        <v/>
      </c>
      <c r="AU22" s="36">
        <f>INDEX(MTInputs!$J$1:$AZ$415,$D22,MATCH(AU$5,MTInputs!$J$5:$AZ$5,0))</f>
        <v/>
      </c>
      <c r="AV22" s="36">
        <f>INDEX(MTInputs!$J$1:$AZ$415,$D22,MATCH(AV$5,MTInputs!$J$5:$AZ$5,0))</f>
        <v/>
      </c>
      <c r="AW22" s="36">
        <f>INDEX(MTInputs!$J$1:$AZ$415,$D22,MATCH(AW$5,MTInputs!$J$5:$AZ$5,0))</f>
        <v/>
      </c>
      <c r="AX22" s="36">
        <f>INDEX(MTInputs!$J$1:$AZ$415,$D22,MATCH(AX$5,MTInputs!$J$5:$AZ$5,0))</f>
        <v/>
      </c>
    </row>
    <row r="23" hidden="1" outlineLevel="1">
      <c r="A23" s="5" t="inlineStr">
        <is>
          <t>ctcov</t>
        </is>
      </c>
      <c r="B23" s="5" t="inlineStr">
        <is>
          <t>gso</t>
        </is>
      </c>
      <c r="C23" s="5" t="inlineStr">
        <is>
          <t>all</t>
        </is>
      </c>
      <c r="D23" s="8" t="n">
        <v>25</v>
      </c>
      <c r="H23" s="5">
        <f>INDEX(Variables!$B$5:$B$105,MATCH($A23,Variables!$A$5:$A$105,0))&amp;IF($C23="",""," | "&amp;INDEX(Mapping!$B$5:$B$26,MATCH($C23,Mapping!$A$5:$A$26,0))&amp;" | "&amp;INDEX(Mapping!$B$30:$B$41,MATCH($B23,Mapping!$A$30:$A$41,0)))</f>
        <v/>
      </c>
      <c r="I23" s="5">
        <f>INDEX(Variables!$C$5:$C$105,MATCH($A23,Variables!$A$5:$A$105,0))</f>
        <v/>
      </c>
      <c r="J23" s="5">
        <f>INDEX(Variables!$E$5:$E$105,MATCH($A23,Variables!$A$5:$A$105,0))</f>
        <v/>
      </c>
      <c r="K23" s="25">
        <f>LOWER(Settings!$C$4)&amp;".mit."&amp;$A23&amp;IF($C23="","","."&amp;$C23&amp;"."&amp;$B23)&amp;IF(INDEX(Variables!$D$5:$D$105,MATCH($A23,Variables!$A$5:$A$105,0))="","","."&amp;INDEX(Variables!$D$5:$D$105,MATCH($A23,Variables!$A$5:$A$105,0)))&amp;"."&amp;K$5</f>
        <v/>
      </c>
      <c r="L23" s="35">
        <f>INDEX(MTInputs!$J$1:$AZ$415,$D23,MATCH(L$5,MTInputs!$J$5:$AZ$5,0))</f>
        <v/>
      </c>
      <c r="M23" s="36">
        <f>INDEX(MTInputs!$J$1:$AZ$415,$D23,MATCH(M$5,MTInputs!$J$5:$AZ$5,0))</f>
        <v/>
      </c>
      <c r="N23" s="36">
        <f>INDEX(MTInputs!$J$1:$AZ$415,$D23,MATCH(N$5,MTInputs!$J$5:$AZ$5,0))</f>
        <v/>
      </c>
      <c r="O23" s="36">
        <f>INDEX(MTInputs!$J$1:$AZ$415,$D23,MATCH(O$5,MTInputs!$J$5:$AZ$5,0))</f>
        <v/>
      </c>
      <c r="P23" s="36">
        <f>INDEX(MTInputs!$J$1:$AZ$415,$D23,MATCH(P$5,MTInputs!$J$5:$AZ$5,0))</f>
        <v/>
      </c>
      <c r="Q23" s="36">
        <f>INDEX(MTInputs!$J$1:$AZ$415,$D23,MATCH(Q$5,MTInputs!$J$5:$AZ$5,0))</f>
        <v/>
      </c>
      <c r="R23" s="36">
        <f>INDEX(MTInputs!$J$1:$AZ$415,$D23,MATCH(R$5,MTInputs!$J$5:$AZ$5,0))</f>
        <v/>
      </c>
      <c r="S23" s="36">
        <f>INDEX(MTInputs!$J$1:$AZ$415,$D23,MATCH(S$5,MTInputs!$J$5:$AZ$5,0))</f>
        <v/>
      </c>
      <c r="T23" s="36">
        <f>INDEX(MTInputs!$J$1:$AZ$415,$D23,MATCH(T$5,MTInputs!$J$5:$AZ$5,0))</f>
        <v/>
      </c>
      <c r="U23" s="36">
        <f>INDEX(MTInputs!$J$1:$AZ$415,$D23,MATCH(U$5,MTInputs!$J$5:$AZ$5,0))</f>
        <v/>
      </c>
      <c r="V23" s="36">
        <f>INDEX(MTInputs!$J$1:$AZ$415,$D23,MATCH(V$5,MTInputs!$J$5:$AZ$5,0))</f>
        <v/>
      </c>
      <c r="W23" s="36">
        <f>INDEX(MTInputs!$J$1:$AZ$415,$D23,MATCH(W$5,MTInputs!$J$5:$AZ$5,0))</f>
        <v/>
      </c>
      <c r="X23" s="36">
        <f>INDEX(MTInputs!$J$1:$AZ$415,$D23,MATCH(X$5,MTInputs!$J$5:$AZ$5,0))</f>
        <v/>
      </c>
      <c r="Y23" s="36">
        <f>INDEX(MTInputs!$J$1:$AZ$415,$D23,MATCH(Y$5,MTInputs!$J$5:$AZ$5,0))</f>
        <v/>
      </c>
      <c r="Z23" s="36">
        <f>INDEX(MTInputs!$J$1:$AZ$415,$D23,MATCH(Z$5,MTInputs!$J$5:$AZ$5,0))</f>
        <v/>
      </c>
      <c r="AA23" s="36">
        <f>INDEX(MTInputs!$J$1:$AZ$415,$D23,MATCH(AA$5,MTInputs!$J$5:$AZ$5,0))</f>
        <v/>
      </c>
      <c r="AB23" s="36">
        <f>INDEX(MTInputs!$J$1:$AZ$415,$D23,MATCH(AB$5,MTInputs!$J$5:$AZ$5,0))</f>
        <v/>
      </c>
      <c r="AC23" s="36">
        <f>INDEX(MTInputs!$J$1:$AZ$415,$D23,MATCH(AC$5,MTInputs!$J$5:$AZ$5,0))</f>
        <v/>
      </c>
      <c r="AD23" s="36">
        <f>INDEX(MTInputs!$J$1:$AZ$415,$D23,MATCH(AD$5,MTInputs!$J$5:$AZ$5,0))</f>
        <v/>
      </c>
      <c r="AE23" s="25">
        <f>LOWER(Settings!$C$4)&amp;".mit."&amp;$A23&amp;IF($C23="","","."&amp;$C23&amp;"."&amp;$B23)&amp;IF(INDEX(Variables!$D$5:$D$105,MATCH($A23,Variables!$A$5:$A$105,0))="","","."&amp;INDEX(Variables!$D$5:$D$105,MATCH($A23,Variables!$A$5:$A$105,0)))&amp;"."&amp;AE$5</f>
        <v/>
      </c>
      <c r="AF23" s="35">
        <f>INDEX(MTInputs!$J$1:$AZ$415,$D23,MATCH(AF$5,MTInputs!$J$5:$AZ$5,0))</f>
        <v/>
      </c>
      <c r="AG23" s="36">
        <f>INDEX(MTInputs!$J$1:$AZ$415,$D23,MATCH(AG$5,MTInputs!$J$5:$AZ$5,0))</f>
        <v/>
      </c>
      <c r="AH23" s="36">
        <f>INDEX(MTInputs!$J$1:$AZ$415,$D23,MATCH(AH$5,MTInputs!$J$5:$AZ$5,0))</f>
        <v/>
      </c>
      <c r="AI23" s="36">
        <f>INDEX(MTInputs!$J$1:$AZ$415,$D23,MATCH(AI$5,MTInputs!$J$5:$AZ$5,0))</f>
        <v/>
      </c>
      <c r="AJ23" s="36">
        <f>INDEX(MTInputs!$J$1:$AZ$415,$D23,MATCH(AJ$5,MTInputs!$J$5:$AZ$5,0))</f>
        <v/>
      </c>
      <c r="AK23" s="36">
        <f>INDEX(MTInputs!$J$1:$AZ$415,$D23,MATCH(AK$5,MTInputs!$J$5:$AZ$5,0))</f>
        <v/>
      </c>
      <c r="AL23" s="36">
        <f>INDEX(MTInputs!$J$1:$AZ$415,$D23,MATCH(AL$5,MTInputs!$J$5:$AZ$5,0))</f>
        <v/>
      </c>
      <c r="AM23" s="36">
        <f>INDEX(MTInputs!$J$1:$AZ$415,$D23,MATCH(AM$5,MTInputs!$J$5:$AZ$5,0))</f>
        <v/>
      </c>
      <c r="AN23" s="36">
        <f>INDEX(MTInputs!$J$1:$AZ$415,$D23,MATCH(AN$5,MTInputs!$J$5:$AZ$5,0))</f>
        <v/>
      </c>
      <c r="AO23" s="36">
        <f>INDEX(MTInputs!$J$1:$AZ$415,$D23,MATCH(AO$5,MTInputs!$J$5:$AZ$5,0))</f>
        <v/>
      </c>
      <c r="AP23" s="36">
        <f>INDEX(MTInputs!$J$1:$AZ$415,$D23,MATCH(AP$5,MTInputs!$J$5:$AZ$5,0))</f>
        <v/>
      </c>
      <c r="AQ23" s="36">
        <f>INDEX(MTInputs!$J$1:$AZ$415,$D23,MATCH(AQ$5,MTInputs!$J$5:$AZ$5,0))</f>
        <v/>
      </c>
      <c r="AR23" s="36">
        <f>INDEX(MTInputs!$J$1:$AZ$415,$D23,MATCH(AR$5,MTInputs!$J$5:$AZ$5,0))</f>
        <v/>
      </c>
      <c r="AS23" s="36">
        <f>INDEX(MTInputs!$J$1:$AZ$415,$D23,MATCH(AS$5,MTInputs!$J$5:$AZ$5,0))</f>
        <v/>
      </c>
      <c r="AT23" s="36">
        <f>INDEX(MTInputs!$J$1:$AZ$415,$D23,MATCH(AT$5,MTInputs!$J$5:$AZ$5,0))</f>
        <v/>
      </c>
      <c r="AU23" s="36">
        <f>INDEX(MTInputs!$J$1:$AZ$415,$D23,MATCH(AU$5,MTInputs!$J$5:$AZ$5,0))</f>
        <v/>
      </c>
      <c r="AV23" s="36">
        <f>INDEX(MTInputs!$J$1:$AZ$415,$D23,MATCH(AV$5,MTInputs!$J$5:$AZ$5,0))</f>
        <v/>
      </c>
      <c r="AW23" s="36">
        <f>INDEX(MTInputs!$J$1:$AZ$415,$D23,MATCH(AW$5,MTInputs!$J$5:$AZ$5,0))</f>
        <v/>
      </c>
      <c r="AX23" s="36">
        <f>INDEX(MTInputs!$J$1:$AZ$415,$D23,MATCH(AX$5,MTInputs!$J$5:$AZ$5,0))</f>
        <v/>
      </c>
    </row>
    <row r="24" hidden="1" outlineLevel="1">
      <c r="A24" s="5" t="inlineStr">
        <is>
          <t>ctcov</t>
        </is>
      </c>
      <c r="B24" s="5" t="inlineStr">
        <is>
          <t>die</t>
        </is>
      </c>
      <c r="C24" s="5" t="inlineStr">
        <is>
          <t>all</t>
        </is>
      </c>
      <c r="D24" s="8" t="n">
        <v>26</v>
      </c>
      <c r="H24" s="5">
        <f>INDEX(Variables!$B$5:$B$105,MATCH($A24,Variables!$A$5:$A$105,0))&amp;IF($C24="",""," | "&amp;INDEX(Mapping!$B$5:$B$26,MATCH($C24,Mapping!$A$5:$A$26,0))&amp;" | "&amp;INDEX(Mapping!$B$30:$B$41,MATCH($B24,Mapping!$A$30:$A$41,0)))</f>
        <v/>
      </c>
      <c r="I24" s="5">
        <f>INDEX(Variables!$C$5:$C$105,MATCH($A24,Variables!$A$5:$A$105,0))</f>
        <v/>
      </c>
      <c r="J24" s="5">
        <f>INDEX(Variables!$E$5:$E$105,MATCH($A24,Variables!$A$5:$A$105,0))</f>
        <v/>
      </c>
      <c r="K24" s="25">
        <f>LOWER(Settings!$C$4)&amp;".mit."&amp;$A24&amp;IF($C24="","","."&amp;$C24&amp;"."&amp;$B24)&amp;IF(INDEX(Variables!$D$5:$D$105,MATCH($A24,Variables!$A$5:$A$105,0))="","","."&amp;INDEX(Variables!$D$5:$D$105,MATCH($A24,Variables!$A$5:$A$105,0)))&amp;"."&amp;K$5</f>
        <v/>
      </c>
      <c r="L24" s="35">
        <f>INDEX(MTInputs!$J$1:$AZ$415,$D24,MATCH(L$5,MTInputs!$J$5:$AZ$5,0))</f>
        <v/>
      </c>
      <c r="M24" s="36">
        <f>INDEX(MTInputs!$J$1:$AZ$415,$D24,MATCH(M$5,MTInputs!$J$5:$AZ$5,0))</f>
        <v/>
      </c>
      <c r="N24" s="36">
        <f>INDEX(MTInputs!$J$1:$AZ$415,$D24,MATCH(N$5,MTInputs!$J$5:$AZ$5,0))</f>
        <v/>
      </c>
      <c r="O24" s="36">
        <f>INDEX(MTInputs!$J$1:$AZ$415,$D24,MATCH(O$5,MTInputs!$J$5:$AZ$5,0))</f>
        <v/>
      </c>
      <c r="P24" s="36">
        <f>INDEX(MTInputs!$J$1:$AZ$415,$D24,MATCH(P$5,MTInputs!$J$5:$AZ$5,0))</f>
        <v/>
      </c>
      <c r="Q24" s="36">
        <f>INDEX(MTInputs!$J$1:$AZ$415,$D24,MATCH(Q$5,MTInputs!$J$5:$AZ$5,0))</f>
        <v/>
      </c>
      <c r="R24" s="36">
        <f>INDEX(MTInputs!$J$1:$AZ$415,$D24,MATCH(R$5,MTInputs!$J$5:$AZ$5,0))</f>
        <v/>
      </c>
      <c r="S24" s="36">
        <f>INDEX(MTInputs!$J$1:$AZ$415,$D24,MATCH(S$5,MTInputs!$J$5:$AZ$5,0))</f>
        <v/>
      </c>
      <c r="T24" s="36">
        <f>INDEX(MTInputs!$J$1:$AZ$415,$D24,MATCH(T$5,MTInputs!$J$5:$AZ$5,0))</f>
        <v/>
      </c>
      <c r="U24" s="36">
        <f>INDEX(MTInputs!$J$1:$AZ$415,$D24,MATCH(U$5,MTInputs!$J$5:$AZ$5,0))</f>
        <v/>
      </c>
      <c r="V24" s="36">
        <f>INDEX(MTInputs!$J$1:$AZ$415,$D24,MATCH(V$5,MTInputs!$J$5:$AZ$5,0))</f>
        <v/>
      </c>
      <c r="W24" s="36">
        <f>INDEX(MTInputs!$J$1:$AZ$415,$D24,MATCH(W$5,MTInputs!$J$5:$AZ$5,0))</f>
        <v/>
      </c>
      <c r="X24" s="36">
        <f>INDEX(MTInputs!$J$1:$AZ$415,$D24,MATCH(X$5,MTInputs!$J$5:$AZ$5,0))</f>
        <v/>
      </c>
      <c r="Y24" s="36">
        <f>INDEX(MTInputs!$J$1:$AZ$415,$D24,MATCH(Y$5,MTInputs!$J$5:$AZ$5,0))</f>
        <v/>
      </c>
      <c r="Z24" s="36">
        <f>INDEX(MTInputs!$J$1:$AZ$415,$D24,MATCH(Z$5,MTInputs!$J$5:$AZ$5,0))</f>
        <v/>
      </c>
      <c r="AA24" s="36">
        <f>INDEX(MTInputs!$J$1:$AZ$415,$D24,MATCH(AA$5,MTInputs!$J$5:$AZ$5,0))</f>
        <v/>
      </c>
      <c r="AB24" s="36">
        <f>INDEX(MTInputs!$J$1:$AZ$415,$D24,MATCH(AB$5,MTInputs!$J$5:$AZ$5,0))</f>
        <v/>
      </c>
      <c r="AC24" s="36">
        <f>INDEX(MTInputs!$J$1:$AZ$415,$D24,MATCH(AC$5,MTInputs!$J$5:$AZ$5,0))</f>
        <v/>
      </c>
      <c r="AD24" s="36">
        <f>INDEX(MTInputs!$J$1:$AZ$415,$D24,MATCH(AD$5,MTInputs!$J$5:$AZ$5,0))</f>
        <v/>
      </c>
      <c r="AE24" s="25">
        <f>LOWER(Settings!$C$4)&amp;".mit."&amp;$A24&amp;IF($C24="","","."&amp;$C24&amp;"."&amp;$B24)&amp;IF(INDEX(Variables!$D$5:$D$105,MATCH($A24,Variables!$A$5:$A$105,0))="","","."&amp;INDEX(Variables!$D$5:$D$105,MATCH($A24,Variables!$A$5:$A$105,0)))&amp;"."&amp;AE$5</f>
        <v/>
      </c>
      <c r="AF24" s="35">
        <f>INDEX(MTInputs!$J$1:$AZ$415,$D24,MATCH(AF$5,MTInputs!$J$5:$AZ$5,0))</f>
        <v/>
      </c>
      <c r="AG24" s="36">
        <f>INDEX(MTInputs!$J$1:$AZ$415,$D24,MATCH(AG$5,MTInputs!$J$5:$AZ$5,0))</f>
        <v/>
      </c>
      <c r="AH24" s="36">
        <f>INDEX(MTInputs!$J$1:$AZ$415,$D24,MATCH(AH$5,MTInputs!$J$5:$AZ$5,0))</f>
        <v/>
      </c>
      <c r="AI24" s="36">
        <f>INDEX(MTInputs!$J$1:$AZ$415,$D24,MATCH(AI$5,MTInputs!$J$5:$AZ$5,0))</f>
        <v/>
      </c>
      <c r="AJ24" s="36">
        <f>INDEX(MTInputs!$J$1:$AZ$415,$D24,MATCH(AJ$5,MTInputs!$J$5:$AZ$5,0))</f>
        <v/>
      </c>
      <c r="AK24" s="36">
        <f>INDEX(MTInputs!$J$1:$AZ$415,$D24,MATCH(AK$5,MTInputs!$J$5:$AZ$5,0))</f>
        <v/>
      </c>
      <c r="AL24" s="36">
        <f>INDEX(MTInputs!$J$1:$AZ$415,$D24,MATCH(AL$5,MTInputs!$J$5:$AZ$5,0))</f>
        <v/>
      </c>
      <c r="AM24" s="36">
        <f>INDEX(MTInputs!$J$1:$AZ$415,$D24,MATCH(AM$5,MTInputs!$J$5:$AZ$5,0))</f>
        <v/>
      </c>
      <c r="AN24" s="36">
        <f>INDEX(MTInputs!$J$1:$AZ$415,$D24,MATCH(AN$5,MTInputs!$J$5:$AZ$5,0))</f>
        <v/>
      </c>
      <c r="AO24" s="36">
        <f>INDEX(MTInputs!$J$1:$AZ$415,$D24,MATCH(AO$5,MTInputs!$J$5:$AZ$5,0))</f>
        <v/>
      </c>
      <c r="AP24" s="36">
        <f>INDEX(MTInputs!$J$1:$AZ$415,$D24,MATCH(AP$5,MTInputs!$J$5:$AZ$5,0))</f>
        <v/>
      </c>
      <c r="AQ24" s="36">
        <f>INDEX(MTInputs!$J$1:$AZ$415,$D24,MATCH(AQ$5,MTInputs!$J$5:$AZ$5,0))</f>
        <v/>
      </c>
      <c r="AR24" s="36">
        <f>INDEX(MTInputs!$J$1:$AZ$415,$D24,MATCH(AR$5,MTInputs!$J$5:$AZ$5,0))</f>
        <v/>
      </c>
      <c r="AS24" s="36">
        <f>INDEX(MTInputs!$J$1:$AZ$415,$D24,MATCH(AS$5,MTInputs!$J$5:$AZ$5,0))</f>
        <v/>
      </c>
      <c r="AT24" s="36">
        <f>INDEX(MTInputs!$J$1:$AZ$415,$D24,MATCH(AT$5,MTInputs!$J$5:$AZ$5,0))</f>
        <v/>
      </c>
      <c r="AU24" s="36">
        <f>INDEX(MTInputs!$J$1:$AZ$415,$D24,MATCH(AU$5,MTInputs!$J$5:$AZ$5,0))</f>
        <v/>
      </c>
      <c r="AV24" s="36">
        <f>INDEX(MTInputs!$J$1:$AZ$415,$D24,MATCH(AV$5,MTInputs!$J$5:$AZ$5,0))</f>
        <v/>
      </c>
      <c r="AW24" s="36">
        <f>INDEX(MTInputs!$J$1:$AZ$415,$D24,MATCH(AW$5,MTInputs!$J$5:$AZ$5,0))</f>
        <v/>
      </c>
      <c r="AX24" s="36">
        <f>INDEX(MTInputs!$J$1:$AZ$415,$D24,MATCH(AX$5,MTInputs!$J$5:$AZ$5,0))</f>
        <v/>
      </c>
    </row>
    <row r="25" hidden="1" outlineLevel="1">
      <c r="A25" s="5" t="inlineStr">
        <is>
          <t>ctcov</t>
        </is>
      </c>
      <c r="B25" s="5" t="inlineStr">
        <is>
          <t>lpg</t>
        </is>
      </c>
      <c r="C25" s="5" t="inlineStr">
        <is>
          <t>all</t>
        </is>
      </c>
      <c r="D25" s="8" t="n">
        <v>27</v>
      </c>
      <c r="H25" s="5">
        <f>INDEX(Variables!$B$5:$B$105,MATCH($A25,Variables!$A$5:$A$105,0))&amp;IF($C25="",""," | "&amp;INDEX(Mapping!$B$5:$B$26,MATCH($C25,Mapping!$A$5:$A$26,0))&amp;" | "&amp;INDEX(Mapping!$B$30:$B$41,MATCH($B25,Mapping!$A$30:$A$41,0)))</f>
        <v/>
      </c>
      <c r="I25" s="5">
        <f>INDEX(Variables!$C$5:$C$105,MATCH($A25,Variables!$A$5:$A$105,0))</f>
        <v/>
      </c>
      <c r="J25" s="5">
        <f>INDEX(Variables!$E$5:$E$105,MATCH($A25,Variables!$A$5:$A$105,0))</f>
        <v/>
      </c>
      <c r="K25" s="25">
        <f>LOWER(Settings!$C$4)&amp;".mit."&amp;$A25&amp;IF($C25="","","."&amp;$C25&amp;"."&amp;$B25)&amp;IF(INDEX(Variables!$D$5:$D$105,MATCH($A25,Variables!$A$5:$A$105,0))="","","."&amp;INDEX(Variables!$D$5:$D$105,MATCH($A25,Variables!$A$5:$A$105,0)))&amp;"."&amp;K$5</f>
        <v/>
      </c>
      <c r="L25" s="35">
        <f>INDEX(MTInputs!$J$1:$AZ$415,$D25,MATCH(L$5,MTInputs!$J$5:$AZ$5,0))</f>
        <v/>
      </c>
      <c r="M25" s="36">
        <f>INDEX(MTInputs!$J$1:$AZ$415,$D25,MATCH(M$5,MTInputs!$J$5:$AZ$5,0))</f>
        <v/>
      </c>
      <c r="N25" s="36">
        <f>INDEX(MTInputs!$J$1:$AZ$415,$D25,MATCH(N$5,MTInputs!$J$5:$AZ$5,0))</f>
        <v/>
      </c>
      <c r="O25" s="36">
        <f>INDEX(MTInputs!$J$1:$AZ$415,$D25,MATCH(O$5,MTInputs!$J$5:$AZ$5,0))</f>
        <v/>
      </c>
      <c r="P25" s="36">
        <f>INDEX(MTInputs!$J$1:$AZ$415,$D25,MATCH(P$5,MTInputs!$J$5:$AZ$5,0))</f>
        <v/>
      </c>
      <c r="Q25" s="36">
        <f>INDEX(MTInputs!$J$1:$AZ$415,$D25,MATCH(Q$5,MTInputs!$J$5:$AZ$5,0))</f>
        <v/>
      </c>
      <c r="R25" s="36">
        <f>INDEX(MTInputs!$J$1:$AZ$415,$D25,MATCH(R$5,MTInputs!$J$5:$AZ$5,0))</f>
        <v/>
      </c>
      <c r="S25" s="36">
        <f>INDEX(MTInputs!$J$1:$AZ$415,$D25,MATCH(S$5,MTInputs!$J$5:$AZ$5,0))</f>
        <v/>
      </c>
      <c r="T25" s="36">
        <f>INDEX(MTInputs!$J$1:$AZ$415,$D25,MATCH(T$5,MTInputs!$J$5:$AZ$5,0))</f>
        <v/>
      </c>
      <c r="U25" s="36">
        <f>INDEX(MTInputs!$J$1:$AZ$415,$D25,MATCH(U$5,MTInputs!$J$5:$AZ$5,0))</f>
        <v/>
      </c>
      <c r="V25" s="36">
        <f>INDEX(MTInputs!$J$1:$AZ$415,$D25,MATCH(V$5,MTInputs!$J$5:$AZ$5,0))</f>
        <v/>
      </c>
      <c r="W25" s="36">
        <f>INDEX(MTInputs!$J$1:$AZ$415,$D25,MATCH(W$5,MTInputs!$J$5:$AZ$5,0))</f>
        <v/>
      </c>
      <c r="X25" s="36">
        <f>INDEX(MTInputs!$J$1:$AZ$415,$D25,MATCH(X$5,MTInputs!$J$5:$AZ$5,0))</f>
        <v/>
      </c>
      <c r="Y25" s="36">
        <f>INDEX(MTInputs!$J$1:$AZ$415,$D25,MATCH(Y$5,MTInputs!$J$5:$AZ$5,0))</f>
        <v/>
      </c>
      <c r="Z25" s="36">
        <f>INDEX(MTInputs!$J$1:$AZ$415,$D25,MATCH(Z$5,MTInputs!$J$5:$AZ$5,0))</f>
        <v/>
      </c>
      <c r="AA25" s="36">
        <f>INDEX(MTInputs!$J$1:$AZ$415,$D25,MATCH(AA$5,MTInputs!$J$5:$AZ$5,0))</f>
        <v/>
      </c>
      <c r="AB25" s="36">
        <f>INDEX(MTInputs!$J$1:$AZ$415,$D25,MATCH(AB$5,MTInputs!$J$5:$AZ$5,0))</f>
        <v/>
      </c>
      <c r="AC25" s="36">
        <f>INDEX(MTInputs!$J$1:$AZ$415,$D25,MATCH(AC$5,MTInputs!$J$5:$AZ$5,0))</f>
        <v/>
      </c>
      <c r="AD25" s="36">
        <f>INDEX(MTInputs!$J$1:$AZ$415,$D25,MATCH(AD$5,MTInputs!$J$5:$AZ$5,0))</f>
        <v/>
      </c>
      <c r="AE25" s="25">
        <f>LOWER(Settings!$C$4)&amp;".mit."&amp;$A25&amp;IF($C25="","","."&amp;$C25&amp;"."&amp;$B25)&amp;IF(INDEX(Variables!$D$5:$D$105,MATCH($A25,Variables!$A$5:$A$105,0))="","","."&amp;INDEX(Variables!$D$5:$D$105,MATCH($A25,Variables!$A$5:$A$105,0)))&amp;"."&amp;AE$5</f>
        <v/>
      </c>
      <c r="AF25" s="35">
        <f>INDEX(MTInputs!$J$1:$AZ$415,$D25,MATCH(AF$5,MTInputs!$J$5:$AZ$5,0))</f>
        <v/>
      </c>
      <c r="AG25" s="36">
        <f>INDEX(MTInputs!$J$1:$AZ$415,$D25,MATCH(AG$5,MTInputs!$J$5:$AZ$5,0))</f>
        <v/>
      </c>
      <c r="AH25" s="36">
        <f>INDEX(MTInputs!$J$1:$AZ$415,$D25,MATCH(AH$5,MTInputs!$J$5:$AZ$5,0))</f>
        <v/>
      </c>
      <c r="AI25" s="36">
        <f>INDEX(MTInputs!$J$1:$AZ$415,$D25,MATCH(AI$5,MTInputs!$J$5:$AZ$5,0))</f>
        <v/>
      </c>
      <c r="AJ25" s="36">
        <f>INDEX(MTInputs!$J$1:$AZ$415,$D25,MATCH(AJ$5,MTInputs!$J$5:$AZ$5,0))</f>
        <v/>
      </c>
      <c r="AK25" s="36">
        <f>INDEX(MTInputs!$J$1:$AZ$415,$D25,MATCH(AK$5,MTInputs!$J$5:$AZ$5,0))</f>
        <v/>
      </c>
      <c r="AL25" s="36">
        <f>INDEX(MTInputs!$J$1:$AZ$415,$D25,MATCH(AL$5,MTInputs!$J$5:$AZ$5,0))</f>
        <v/>
      </c>
      <c r="AM25" s="36">
        <f>INDEX(MTInputs!$J$1:$AZ$415,$D25,MATCH(AM$5,MTInputs!$J$5:$AZ$5,0))</f>
        <v/>
      </c>
      <c r="AN25" s="36">
        <f>INDEX(MTInputs!$J$1:$AZ$415,$D25,MATCH(AN$5,MTInputs!$J$5:$AZ$5,0))</f>
        <v/>
      </c>
      <c r="AO25" s="36">
        <f>INDEX(MTInputs!$J$1:$AZ$415,$D25,MATCH(AO$5,MTInputs!$J$5:$AZ$5,0))</f>
        <v/>
      </c>
      <c r="AP25" s="36">
        <f>INDEX(MTInputs!$J$1:$AZ$415,$D25,MATCH(AP$5,MTInputs!$J$5:$AZ$5,0))</f>
        <v/>
      </c>
      <c r="AQ25" s="36">
        <f>INDEX(MTInputs!$J$1:$AZ$415,$D25,MATCH(AQ$5,MTInputs!$J$5:$AZ$5,0))</f>
        <v/>
      </c>
      <c r="AR25" s="36">
        <f>INDEX(MTInputs!$J$1:$AZ$415,$D25,MATCH(AR$5,MTInputs!$J$5:$AZ$5,0))</f>
        <v/>
      </c>
      <c r="AS25" s="36">
        <f>INDEX(MTInputs!$J$1:$AZ$415,$D25,MATCH(AS$5,MTInputs!$J$5:$AZ$5,0))</f>
        <v/>
      </c>
      <c r="AT25" s="36">
        <f>INDEX(MTInputs!$J$1:$AZ$415,$D25,MATCH(AT$5,MTInputs!$J$5:$AZ$5,0))</f>
        <v/>
      </c>
      <c r="AU25" s="36">
        <f>INDEX(MTInputs!$J$1:$AZ$415,$D25,MATCH(AU$5,MTInputs!$J$5:$AZ$5,0))</f>
        <v/>
      </c>
      <c r="AV25" s="36">
        <f>INDEX(MTInputs!$J$1:$AZ$415,$D25,MATCH(AV$5,MTInputs!$J$5:$AZ$5,0))</f>
        <v/>
      </c>
      <c r="AW25" s="36">
        <f>INDEX(MTInputs!$J$1:$AZ$415,$D25,MATCH(AW$5,MTInputs!$J$5:$AZ$5,0))</f>
        <v/>
      </c>
      <c r="AX25" s="36">
        <f>INDEX(MTInputs!$J$1:$AZ$415,$D25,MATCH(AX$5,MTInputs!$J$5:$AZ$5,0))</f>
        <v/>
      </c>
    </row>
    <row r="26" hidden="1" outlineLevel="1">
      <c r="A26" s="5" t="inlineStr">
        <is>
          <t>ctcov</t>
        </is>
      </c>
      <c r="B26" s="5" t="inlineStr">
        <is>
          <t>ker</t>
        </is>
      </c>
      <c r="C26" s="5" t="inlineStr">
        <is>
          <t>all</t>
        </is>
      </c>
      <c r="D26" s="8" t="n">
        <v>28</v>
      </c>
      <c r="H26" s="5">
        <f>INDEX(Variables!$B$5:$B$105,MATCH($A26,Variables!$A$5:$A$105,0))&amp;IF($C26="",""," | "&amp;INDEX(Mapping!$B$5:$B$26,MATCH($C26,Mapping!$A$5:$A$26,0))&amp;" | "&amp;INDEX(Mapping!$B$30:$B$41,MATCH($B26,Mapping!$A$30:$A$41,0)))</f>
        <v/>
      </c>
      <c r="I26" s="5">
        <f>INDEX(Variables!$C$5:$C$105,MATCH($A26,Variables!$A$5:$A$105,0))</f>
        <v/>
      </c>
      <c r="J26" s="5">
        <f>INDEX(Variables!$E$5:$E$105,MATCH($A26,Variables!$A$5:$A$105,0))</f>
        <v/>
      </c>
      <c r="K26" s="25">
        <f>LOWER(Settings!$C$4)&amp;".mit."&amp;$A26&amp;IF($C26="","","."&amp;$C26&amp;"."&amp;$B26)&amp;IF(INDEX(Variables!$D$5:$D$105,MATCH($A26,Variables!$A$5:$A$105,0))="","","."&amp;INDEX(Variables!$D$5:$D$105,MATCH($A26,Variables!$A$5:$A$105,0)))&amp;"."&amp;K$5</f>
        <v/>
      </c>
      <c r="L26" s="35">
        <f>INDEX(MTInputs!$J$1:$AZ$415,$D26,MATCH(L$5,MTInputs!$J$5:$AZ$5,0))</f>
        <v/>
      </c>
      <c r="M26" s="36">
        <f>INDEX(MTInputs!$J$1:$AZ$415,$D26,MATCH(M$5,MTInputs!$J$5:$AZ$5,0))</f>
        <v/>
      </c>
      <c r="N26" s="36">
        <f>INDEX(MTInputs!$J$1:$AZ$415,$D26,MATCH(N$5,MTInputs!$J$5:$AZ$5,0))</f>
        <v/>
      </c>
      <c r="O26" s="36">
        <f>INDEX(MTInputs!$J$1:$AZ$415,$D26,MATCH(O$5,MTInputs!$J$5:$AZ$5,0))</f>
        <v/>
      </c>
      <c r="P26" s="36">
        <f>INDEX(MTInputs!$J$1:$AZ$415,$D26,MATCH(P$5,MTInputs!$J$5:$AZ$5,0))</f>
        <v/>
      </c>
      <c r="Q26" s="36">
        <f>INDEX(MTInputs!$J$1:$AZ$415,$D26,MATCH(Q$5,MTInputs!$J$5:$AZ$5,0))</f>
        <v/>
      </c>
      <c r="R26" s="36">
        <f>INDEX(MTInputs!$J$1:$AZ$415,$D26,MATCH(R$5,MTInputs!$J$5:$AZ$5,0))</f>
        <v/>
      </c>
      <c r="S26" s="36">
        <f>INDEX(MTInputs!$J$1:$AZ$415,$D26,MATCH(S$5,MTInputs!$J$5:$AZ$5,0))</f>
        <v/>
      </c>
      <c r="T26" s="36">
        <f>INDEX(MTInputs!$J$1:$AZ$415,$D26,MATCH(T$5,MTInputs!$J$5:$AZ$5,0))</f>
        <v/>
      </c>
      <c r="U26" s="36">
        <f>INDEX(MTInputs!$J$1:$AZ$415,$D26,MATCH(U$5,MTInputs!$J$5:$AZ$5,0))</f>
        <v/>
      </c>
      <c r="V26" s="36">
        <f>INDEX(MTInputs!$J$1:$AZ$415,$D26,MATCH(V$5,MTInputs!$J$5:$AZ$5,0))</f>
        <v/>
      </c>
      <c r="W26" s="36">
        <f>INDEX(MTInputs!$J$1:$AZ$415,$D26,MATCH(W$5,MTInputs!$J$5:$AZ$5,0))</f>
        <v/>
      </c>
      <c r="X26" s="36">
        <f>INDEX(MTInputs!$J$1:$AZ$415,$D26,MATCH(X$5,MTInputs!$J$5:$AZ$5,0))</f>
        <v/>
      </c>
      <c r="Y26" s="36">
        <f>INDEX(MTInputs!$J$1:$AZ$415,$D26,MATCH(Y$5,MTInputs!$J$5:$AZ$5,0))</f>
        <v/>
      </c>
      <c r="Z26" s="36">
        <f>INDEX(MTInputs!$J$1:$AZ$415,$D26,MATCH(Z$5,MTInputs!$J$5:$AZ$5,0))</f>
        <v/>
      </c>
      <c r="AA26" s="36">
        <f>INDEX(MTInputs!$J$1:$AZ$415,$D26,MATCH(AA$5,MTInputs!$J$5:$AZ$5,0))</f>
        <v/>
      </c>
      <c r="AB26" s="36">
        <f>INDEX(MTInputs!$J$1:$AZ$415,$D26,MATCH(AB$5,MTInputs!$J$5:$AZ$5,0))</f>
        <v/>
      </c>
      <c r="AC26" s="36">
        <f>INDEX(MTInputs!$J$1:$AZ$415,$D26,MATCH(AC$5,MTInputs!$J$5:$AZ$5,0))</f>
        <v/>
      </c>
      <c r="AD26" s="36">
        <f>INDEX(MTInputs!$J$1:$AZ$415,$D26,MATCH(AD$5,MTInputs!$J$5:$AZ$5,0))</f>
        <v/>
      </c>
      <c r="AE26" s="25">
        <f>LOWER(Settings!$C$4)&amp;".mit."&amp;$A26&amp;IF($C26="","","."&amp;$C26&amp;"."&amp;$B26)&amp;IF(INDEX(Variables!$D$5:$D$105,MATCH($A26,Variables!$A$5:$A$105,0))="","","."&amp;INDEX(Variables!$D$5:$D$105,MATCH($A26,Variables!$A$5:$A$105,0)))&amp;"."&amp;AE$5</f>
        <v/>
      </c>
      <c r="AF26" s="35">
        <f>INDEX(MTInputs!$J$1:$AZ$415,$D26,MATCH(AF$5,MTInputs!$J$5:$AZ$5,0))</f>
        <v/>
      </c>
      <c r="AG26" s="36">
        <f>INDEX(MTInputs!$J$1:$AZ$415,$D26,MATCH(AG$5,MTInputs!$J$5:$AZ$5,0))</f>
        <v/>
      </c>
      <c r="AH26" s="36">
        <f>INDEX(MTInputs!$J$1:$AZ$415,$D26,MATCH(AH$5,MTInputs!$J$5:$AZ$5,0))</f>
        <v/>
      </c>
      <c r="AI26" s="36">
        <f>INDEX(MTInputs!$J$1:$AZ$415,$D26,MATCH(AI$5,MTInputs!$J$5:$AZ$5,0))</f>
        <v/>
      </c>
      <c r="AJ26" s="36">
        <f>INDEX(MTInputs!$J$1:$AZ$415,$D26,MATCH(AJ$5,MTInputs!$J$5:$AZ$5,0))</f>
        <v/>
      </c>
      <c r="AK26" s="36">
        <f>INDEX(MTInputs!$J$1:$AZ$415,$D26,MATCH(AK$5,MTInputs!$J$5:$AZ$5,0))</f>
        <v/>
      </c>
      <c r="AL26" s="36">
        <f>INDEX(MTInputs!$J$1:$AZ$415,$D26,MATCH(AL$5,MTInputs!$J$5:$AZ$5,0))</f>
        <v/>
      </c>
      <c r="AM26" s="36">
        <f>INDEX(MTInputs!$J$1:$AZ$415,$D26,MATCH(AM$5,MTInputs!$J$5:$AZ$5,0))</f>
        <v/>
      </c>
      <c r="AN26" s="36">
        <f>INDEX(MTInputs!$J$1:$AZ$415,$D26,MATCH(AN$5,MTInputs!$J$5:$AZ$5,0))</f>
        <v/>
      </c>
      <c r="AO26" s="36">
        <f>INDEX(MTInputs!$J$1:$AZ$415,$D26,MATCH(AO$5,MTInputs!$J$5:$AZ$5,0))</f>
        <v/>
      </c>
      <c r="AP26" s="36">
        <f>INDEX(MTInputs!$J$1:$AZ$415,$D26,MATCH(AP$5,MTInputs!$J$5:$AZ$5,0))</f>
        <v/>
      </c>
      <c r="AQ26" s="36">
        <f>INDEX(MTInputs!$J$1:$AZ$415,$D26,MATCH(AQ$5,MTInputs!$J$5:$AZ$5,0))</f>
        <v/>
      </c>
      <c r="AR26" s="36">
        <f>INDEX(MTInputs!$J$1:$AZ$415,$D26,MATCH(AR$5,MTInputs!$J$5:$AZ$5,0))</f>
        <v/>
      </c>
      <c r="AS26" s="36">
        <f>INDEX(MTInputs!$J$1:$AZ$415,$D26,MATCH(AS$5,MTInputs!$J$5:$AZ$5,0))</f>
        <v/>
      </c>
      <c r="AT26" s="36">
        <f>INDEX(MTInputs!$J$1:$AZ$415,$D26,MATCH(AT$5,MTInputs!$J$5:$AZ$5,0))</f>
        <v/>
      </c>
      <c r="AU26" s="36">
        <f>INDEX(MTInputs!$J$1:$AZ$415,$D26,MATCH(AU$5,MTInputs!$J$5:$AZ$5,0))</f>
        <v/>
      </c>
      <c r="AV26" s="36">
        <f>INDEX(MTInputs!$J$1:$AZ$415,$D26,MATCH(AV$5,MTInputs!$J$5:$AZ$5,0))</f>
        <v/>
      </c>
      <c r="AW26" s="36">
        <f>INDEX(MTInputs!$J$1:$AZ$415,$D26,MATCH(AW$5,MTInputs!$J$5:$AZ$5,0))</f>
        <v/>
      </c>
      <c r="AX26" s="36">
        <f>INDEX(MTInputs!$J$1:$AZ$415,$D26,MATCH(AX$5,MTInputs!$J$5:$AZ$5,0))</f>
        <v/>
      </c>
    </row>
    <row r="27" hidden="1" outlineLevel="1">
      <c r="A27" s="5" t="inlineStr">
        <is>
          <t>ctcov</t>
        </is>
      </c>
      <c r="B27" s="5" t="inlineStr">
        <is>
          <t>oop</t>
        </is>
      </c>
      <c r="C27" s="5" t="inlineStr">
        <is>
          <t>all</t>
        </is>
      </c>
      <c r="D27" s="8" t="n">
        <v>29</v>
      </c>
      <c r="H27" s="5">
        <f>INDEX(Variables!$B$5:$B$105,MATCH($A27,Variables!$A$5:$A$105,0))&amp;IF($C27="",""," | "&amp;INDEX(Mapping!$B$5:$B$26,MATCH($C27,Mapping!$A$5:$A$26,0))&amp;" | "&amp;INDEX(Mapping!$B$30:$B$41,MATCH($B27,Mapping!$A$30:$A$41,0)))</f>
        <v/>
      </c>
      <c r="I27" s="5">
        <f>INDEX(Variables!$C$5:$C$105,MATCH($A27,Variables!$A$5:$A$105,0))</f>
        <v/>
      </c>
      <c r="J27" s="5">
        <f>INDEX(Variables!$E$5:$E$105,MATCH($A27,Variables!$A$5:$A$105,0))</f>
        <v/>
      </c>
      <c r="K27" s="25">
        <f>LOWER(Settings!$C$4)&amp;".mit."&amp;$A27&amp;IF($C27="","","."&amp;$C27&amp;"."&amp;$B27)&amp;IF(INDEX(Variables!$D$5:$D$105,MATCH($A27,Variables!$A$5:$A$105,0))="","","."&amp;INDEX(Variables!$D$5:$D$105,MATCH($A27,Variables!$A$5:$A$105,0)))&amp;"."&amp;K$5</f>
        <v/>
      </c>
      <c r="L27" s="35">
        <f>INDEX(MTInputs!$J$1:$AZ$415,$D27,MATCH(L$5,MTInputs!$J$5:$AZ$5,0))</f>
        <v/>
      </c>
      <c r="M27" s="36">
        <f>INDEX(MTInputs!$J$1:$AZ$415,$D27,MATCH(M$5,MTInputs!$J$5:$AZ$5,0))</f>
        <v/>
      </c>
      <c r="N27" s="36">
        <f>INDEX(MTInputs!$J$1:$AZ$415,$D27,MATCH(N$5,MTInputs!$J$5:$AZ$5,0))</f>
        <v/>
      </c>
      <c r="O27" s="36">
        <f>INDEX(MTInputs!$J$1:$AZ$415,$D27,MATCH(O$5,MTInputs!$J$5:$AZ$5,0))</f>
        <v/>
      </c>
      <c r="P27" s="36">
        <f>INDEX(MTInputs!$J$1:$AZ$415,$D27,MATCH(P$5,MTInputs!$J$5:$AZ$5,0))</f>
        <v/>
      </c>
      <c r="Q27" s="36">
        <f>INDEX(MTInputs!$J$1:$AZ$415,$D27,MATCH(Q$5,MTInputs!$J$5:$AZ$5,0))</f>
        <v/>
      </c>
      <c r="R27" s="36">
        <f>INDEX(MTInputs!$J$1:$AZ$415,$D27,MATCH(R$5,MTInputs!$J$5:$AZ$5,0))</f>
        <v/>
      </c>
      <c r="S27" s="36">
        <f>INDEX(MTInputs!$J$1:$AZ$415,$D27,MATCH(S$5,MTInputs!$J$5:$AZ$5,0))</f>
        <v/>
      </c>
      <c r="T27" s="36">
        <f>INDEX(MTInputs!$J$1:$AZ$415,$D27,MATCH(T$5,MTInputs!$J$5:$AZ$5,0))</f>
        <v/>
      </c>
      <c r="U27" s="36">
        <f>INDEX(MTInputs!$J$1:$AZ$415,$D27,MATCH(U$5,MTInputs!$J$5:$AZ$5,0))</f>
        <v/>
      </c>
      <c r="V27" s="36">
        <f>INDEX(MTInputs!$J$1:$AZ$415,$D27,MATCH(V$5,MTInputs!$J$5:$AZ$5,0))</f>
        <v/>
      </c>
      <c r="W27" s="36">
        <f>INDEX(MTInputs!$J$1:$AZ$415,$D27,MATCH(W$5,MTInputs!$J$5:$AZ$5,0))</f>
        <v/>
      </c>
      <c r="X27" s="36">
        <f>INDEX(MTInputs!$J$1:$AZ$415,$D27,MATCH(X$5,MTInputs!$J$5:$AZ$5,0))</f>
        <v/>
      </c>
      <c r="Y27" s="36">
        <f>INDEX(MTInputs!$J$1:$AZ$415,$D27,MATCH(Y$5,MTInputs!$J$5:$AZ$5,0))</f>
        <v/>
      </c>
      <c r="Z27" s="36">
        <f>INDEX(MTInputs!$J$1:$AZ$415,$D27,MATCH(Z$5,MTInputs!$J$5:$AZ$5,0))</f>
        <v/>
      </c>
      <c r="AA27" s="36">
        <f>INDEX(MTInputs!$J$1:$AZ$415,$D27,MATCH(AA$5,MTInputs!$J$5:$AZ$5,0))</f>
        <v/>
      </c>
      <c r="AB27" s="36">
        <f>INDEX(MTInputs!$J$1:$AZ$415,$D27,MATCH(AB$5,MTInputs!$J$5:$AZ$5,0))</f>
        <v/>
      </c>
      <c r="AC27" s="36">
        <f>INDEX(MTInputs!$J$1:$AZ$415,$D27,MATCH(AC$5,MTInputs!$J$5:$AZ$5,0))</f>
        <v/>
      </c>
      <c r="AD27" s="36">
        <f>INDEX(MTInputs!$J$1:$AZ$415,$D27,MATCH(AD$5,MTInputs!$J$5:$AZ$5,0))</f>
        <v/>
      </c>
      <c r="AE27" s="25">
        <f>LOWER(Settings!$C$4)&amp;".mit."&amp;$A27&amp;IF($C27="","","."&amp;$C27&amp;"."&amp;$B27)&amp;IF(INDEX(Variables!$D$5:$D$105,MATCH($A27,Variables!$A$5:$A$105,0))="","","."&amp;INDEX(Variables!$D$5:$D$105,MATCH($A27,Variables!$A$5:$A$105,0)))&amp;"."&amp;AE$5</f>
        <v/>
      </c>
      <c r="AF27" s="35">
        <f>INDEX(MTInputs!$J$1:$AZ$415,$D27,MATCH(AF$5,MTInputs!$J$5:$AZ$5,0))</f>
        <v/>
      </c>
      <c r="AG27" s="36">
        <f>INDEX(MTInputs!$J$1:$AZ$415,$D27,MATCH(AG$5,MTInputs!$J$5:$AZ$5,0))</f>
        <v/>
      </c>
      <c r="AH27" s="36">
        <f>INDEX(MTInputs!$J$1:$AZ$415,$D27,MATCH(AH$5,MTInputs!$J$5:$AZ$5,0))</f>
        <v/>
      </c>
      <c r="AI27" s="36">
        <f>INDEX(MTInputs!$J$1:$AZ$415,$D27,MATCH(AI$5,MTInputs!$J$5:$AZ$5,0))</f>
        <v/>
      </c>
      <c r="AJ27" s="36">
        <f>INDEX(MTInputs!$J$1:$AZ$415,$D27,MATCH(AJ$5,MTInputs!$J$5:$AZ$5,0))</f>
        <v/>
      </c>
      <c r="AK27" s="36">
        <f>INDEX(MTInputs!$J$1:$AZ$415,$D27,MATCH(AK$5,MTInputs!$J$5:$AZ$5,0))</f>
        <v/>
      </c>
      <c r="AL27" s="36">
        <f>INDEX(MTInputs!$J$1:$AZ$415,$D27,MATCH(AL$5,MTInputs!$J$5:$AZ$5,0))</f>
        <v/>
      </c>
      <c r="AM27" s="36">
        <f>INDEX(MTInputs!$J$1:$AZ$415,$D27,MATCH(AM$5,MTInputs!$J$5:$AZ$5,0))</f>
        <v/>
      </c>
      <c r="AN27" s="36">
        <f>INDEX(MTInputs!$J$1:$AZ$415,$D27,MATCH(AN$5,MTInputs!$J$5:$AZ$5,0))</f>
        <v/>
      </c>
      <c r="AO27" s="36">
        <f>INDEX(MTInputs!$J$1:$AZ$415,$D27,MATCH(AO$5,MTInputs!$J$5:$AZ$5,0))</f>
        <v/>
      </c>
      <c r="AP27" s="36">
        <f>INDEX(MTInputs!$J$1:$AZ$415,$D27,MATCH(AP$5,MTInputs!$J$5:$AZ$5,0))</f>
        <v/>
      </c>
      <c r="AQ27" s="36">
        <f>INDEX(MTInputs!$J$1:$AZ$415,$D27,MATCH(AQ$5,MTInputs!$J$5:$AZ$5,0))</f>
        <v/>
      </c>
      <c r="AR27" s="36">
        <f>INDEX(MTInputs!$J$1:$AZ$415,$D27,MATCH(AR$5,MTInputs!$J$5:$AZ$5,0))</f>
        <v/>
      </c>
      <c r="AS27" s="36">
        <f>INDEX(MTInputs!$J$1:$AZ$415,$D27,MATCH(AS$5,MTInputs!$J$5:$AZ$5,0))</f>
        <v/>
      </c>
      <c r="AT27" s="36">
        <f>INDEX(MTInputs!$J$1:$AZ$415,$D27,MATCH(AT$5,MTInputs!$J$5:$AZ$5,0))</f>
        <v/>
      </c>
      <c r="AU27" s="36">
        <f>INDEX(MTInputs!$J$1:$AZ$415,$D27,MATCH(AU$5,MTInputs!$J$5:$AZ$5,0))</f>
        <v/>
      </c>
      <c r="AV27" s="36">
        <f>INDEX(MTInputs!$J$1:$AZ$415,$D27,MATCH(AV$5,MTInputs!$J$5:$AZ$5,0))</f>
        <v/>
      </c>
      <c r="AW27" s="36">
        <f>INDEX(MTInputs!$J$1:$AZ$415,$D27,MATCH(AW$5,MTInputs!$J$5:$AZ$5,0))</f>
        <v/>
      </c>
      <c r="AX27" s="36">
        <f>INDEX(MTInputs!$J$1:$AZ$415,$D27,MATCH(AX$5,MTInputs!$J$5:$AZ$5,0))</f>
        <v/>
      </c>
    </row>
    <row r="28" hidden="1" outlineLevel="1">
      <c r="A28" s="5" t="inlineStr">
        <is>
          <t>ctcov</t>
        </is>
      </c>
      <c r="B28" s="5" t="inlineStr">
        <is>
          <t>bio</t>
        </is>
      </c>
      <c r="C28" s="5" t="inlineStr">
        <is>
          <t>all</t>
        </is>
      </c>
      <c r="H28" s="5">
        <f>INDEX(Variables!$B$5:$B$105,MATCH($A28,Variables!$A$5:$A$105,0))&amp;IF($C28="",""," | "&amp;INDEX(Mapping!$B$5:$B$26,MATCH($C28,Mapping!$A$5:$A$26,0))&amp;" | "&amp;INDEX(Mapping!$B$30:$B$41,MATCH($B28,Mapping!$A$30:$A$41,0)))</f>
        <v/>
      </c>
      <c r="I28" s="5">
        <f>INDEX(Variables!$C$5:$C$105,MATCH($A28,Variables!$A$5:$A$105,0))</f>
        <v/>
      </c>
      <c r="J28" s="5">
        <f>INDEX(Variables!$E$5:$E$105,MATCH($A28,Variables!$A$5:$A$105,0))</f>
        <v/>
      </c>
      <c r="K28" s="25">
        <f>LOWER(Settings!$C$4)&amp;".mit."&amp;$A28&amp;IF($C28="","","."&amp;$C28&amp;"."&amp;$B28)&amp;IF(INDEX(Variables!$D$5:$D$105,MATCH($A28,Variables!$A$5:$A$105,0))="","","."&amp;INDEX(Variables!$D$5:$D$105,MATCH($A28,Variables!$A$5:$A$105,0)))&amp;"."&amp;K$5</f>
        <v/>
      </c>
      <c r="L28" s="8" t="b">
        <v>1</v>
      </c>
      <c r="M28" s="8" t="b">
        <v>1</v>
      </c>
      <c r="N28" s="8" t="b">
        <v>1</v>
      </c>
      <c r="O28" s="8" t="b">
        <v>1</v>
      </c>
      <c r="P28" s="8" t="b">
        <v>1</v>
      </c>
      <c r="Q28" s="8" t="b">
        <v>1</v>
      </c>
      <c r="R28" s="8" t="b">
        <v>1</v>
      </c>
      <c r="S28" s="8" t="b">
        <v>1</v>
      </c>
      <c r="T28" s="8" t="b">
        <v>1</v>
      </c>
      <c r="U28" s="8" t="b">
        <v>1</v>
      </c>
      <c r="V28" s="8" t="b">
        <v>1</v>
      </c>
      <c r="W28" s="8" t="b">
        <v>1</v>
      </c>
      <c r="X28" s="8" t="b">
        <v>1</v>
      </c>
      <c r="Y28" s="8" t="b">
        <v>1</v>
      </c>
      <c r="Z28" s="8" t="b">
        <v>1</v>
      </c>
      <c r="AA28" s="8" t="b">
        <v>1</v>
      </c>
      <c r="AB28" s="8" t="b">
        <v>1</v>
      </c>
      <c r="AC28" s="8" t="b">
        <v>1</v>
      </c>
      <c r="AD28" s="8" t="b">
        <v>1</v>
      </c>
      <c r="AE28" s="25">
        <f>LOWER(Settings!$C$4)&amp;".mit."&amp;$A28&amp;IF($C28="","","."&amp;$C28&amp;"."&amp;$B28)&amp;IF(INDEX(Variables!$D$5:$D$105,MATCH($A28,Variables!$A$5:$A$105,0))="","","."&amp;INDEX(Variables!$D$5:$D$105,MATCH($A28,Variables!$A$5:$A$105,0)))&amp;"."&amp;AE$5</f>
        <v/>
      </c>
      <c r="AF28" s="8" t="b">
        <v>1</v>
      </c>
      <c r="AG28" s="8" t="b">
        <v>1</v>
      </c>
      <c r="AH28" s="8" t="b">
        <v>1</v>
      </c>
      <c r="AI28" s="8" t="b">
        <v>1</v>
      </c>
      <c r="AJ28" s="8" t="b">
        <v>1</v>
      </c>
      <c r="AK28" s="8" t="b">
        <v>1</v>
      </c>
      <c r="AL28" s="8" t="b">
        <v>1</v>
      </c>
      <c r="AM28" s="8" t="b">
        <v>1</v>
      </c>
      <c r="AN28" s="8" t="b">
        <v>1</v>
      </c>
      <c r="AO28" s="8" t="b">
        <v>1</v>
      </c>
      <c r="AP28" s="8" t="b">
        <v>1</v>
      </c>
      <c r="AQ28" s="8" t="b">
        <v>1</v>
      </c>
      <c r="AR28" s="8" t="b">
        <v>1</v>
      </c>
      <c r="AS28" s="8" t="b">
        <v>1</v>
      </c>
      <c r="AT28" s="8" t="b">
        <v>1</v>
      </c>
      <c r="AU28" s="8" t="b">
        <v>1</v>
      </c>
      <c r="AV28" s="8" t="b">
        <v>1</v>
      </c>
      <c r="AW28" s="8" t="b">
        <v>1</v>
      </c>
      <c r="AX28" s="8" t="b">
        <v>1</v>
      </c>
    </row>
    <row r="29" hidden="1" outlineLevel="1">
      <c r="H29" s="34" t="inlineStr">
        <is>
          <t>Carbon tax coverage: sectors (MTInputs rows 31-47)</t>
        </is>
      </c>
    </row>
    <row r="30" hidden="1" outlineLevel="1">
      <c r="A30" s="5" t="inlineStr">
        <is>
          <t>ctcov</t>
        </is>
      </c>
      <c r="B30" s="5" t="inlineStr">
        <is>
          <t>all</t>
        </is>
      </c>
      <c r="C30" s="5" t="inlineStr">
        <is>
          <t>pow</t>
        </is>
      </c>
      <c r="D30" s="8" t="n">
        <v>31</v>
      </c>
      <c r="H30" s="5">
        <f>INDEX(Variables!$B$5:$B$105,MATCH($A30,Variables!$A$5:$A$105,0))&amp;IF($C30="",""," | "&amp;INDEX(Mapping!$B$5:$B$26,MATCH($C30,Mapping!$A$5:$A$26,0))&amp;" | "&amp;INDEX(Mapping!$B$30:$B$41,MATCH($B30,Mapping!$A$30:$A$41,0)))</f>
        <v/>
      </c>
      <c r="I30" s="5">
        <f>INDEX(Variables!$C$5:$C$105,MATCH($A30,Variables!$A$5:$A$105,0))</f>
        <v/>
      </c>
      <c r="J30" s="5">
        <f>INDEX(Variables!$E$5:$E$105,MATCH($A30,Variables!$A$5:$A$105,0))</f>
        <v/>
      </c>
      <c r="K30" s="25">
        <f>LOWER(Settings!$C$4)&amp;".mit."&amp;$A30&amp;IF($C30="","","."&amp;$C30&amp;"."&amp;$B30)&amp;IF(INDEX(Variables!$D$5:$D$105,MATCH($A30,Variables!$A$5:$A$105,0))="","","."&amp;INDEX(Variables!$D$5:$D$105,MATCH($A30,Variables!$A$5:$A$105,0)))&amp;"."&amp;K$5</f>
        <v/>
      </c>
      <c r="L30" s="35">
        <f>INDEX(MTInputs!$J$1:$AZ$415,$D30,MATCH(L$5,MTInputs!$J$5:$AZ$5,0))</f>
        <v/>
      </c>
      <c r="M30" s="36">
        <f>INDEX(MTInputs!$J$1:$AZ$415,$D30,MATCH(M$5,MTInputs!$J$5:$AZ$5,0))</f>
        <v/>
      </c>
      <c r="N30" s="36">
        <f>INDEX(MTInputs!$J$1:$AZ$415,$D30,MATCH(N$5,MTInputs!$J$5:$AZ$5,0))</f>
        <v/>
      </c>
      <c r="O30" s="36">
        <f>INDEX(MTInputs!$J$1:$AZ$415,$D30,MATCH(O$5,MTInputs!$J$5:$AZ$5,0))</f>
        <v/>
      </c>
      <c r="P30" s="36">
        <f>INDEX(MTInputs!$J$1:$AZ$415,$D30,MATCH(P$5,MTInputs!$J$5:$AZ$5,0))</f>
        <v/>
      </c>
      <c r="Q30" s="36">
        <f>INDEX(MTInputs!$J$1:$AZ$415,$D30,MATCH(Q$5,MTInputs!$J$5:$AZ$5,0))</f>
        <v/>
      </c>
      <c r="R30" s="36">
        <f>INDEX(MTInputs!$J$1:$AZ$415,$D30,MATCH(R$5,MTInputs!$J$5:$AZ$5,0))</f>
        <v/>
      </c>
      <c r="S30" s="36">
        <f>INDEX(MTInputs!$J$1:$AZ$415,$D30,MATCH(S$5,MTInputs!$J$5:$AZ$5,0))</f>
        <v/>
      </c>
      <c r="T30" s="36">
        <f>INDEX(MTInputs!$J$1:$AZ$415,$D30,MATCH(T$5,MTInputs!$J$5:$AZ$5,0))</f>
        <v/>
      </c>
      <c r="U30" s="36">
        <f>INDEX(MTInputs!$J$1:$AZ$415,$D30,MATCH(U$5,MTInputs!$J$5:$AZ$5,0))</f>
        <v/>
      </c>
      <c r="V30" s="36">
        <f>INDEX(MTInputs!$J$1:$AZ$415,$D30,MATCH(V$5,MTInputs!$J$5:$AZ$5,0))</f>
        <v/>
      </c>
      <c r="W30" s="36">
        <f>INDEX(MTInputs!$J$1:$AZ$415,$D30,MATCH(W$5,MTInputs!$J$5:$AZ$5,0))</f>
        <v/>
      </c>
      <c r="X30" s="36">
        <f>INDEX(MTInputs!$J$1:$AZ$415,$D30,MATCH(X$5,MTInputs!$J$5:$AZ$5,0))</f>
        <v/>
      </c>
      <c r="Y30" s="36">
        <f>INDEX(MTInputs!$J$1:$AZ$415,$D30,MATCH(Y$5,MTInputs!$J$5:$AZ$5,0))</f>
        <v/>
      </c>
      <c r="Z30" s="36">
        <f>INDEX(MTInputs!$J$1:$AZ$415,$D30,MATCH(Z$5,MTInputs!$J$5:$AZ$5,0))</f>
        <v/>
      </c>
      <c r="AA30" s="36">
        <f>INDEX(MTInputs!$J$1:$AZ$415,$D30,MATCH(AA$5,MTInputs!$J$5:$AZ$5,0))</f>
        <v/>
      </c>
      <c r="AB30" s="36">
        <f>INDEX(MTInputs!$J$1:$AZ$415,$D30,MATCH(AB$5,MTInputs!$J$5:$AZ$5,0))</f>
        <v/>
      </c>
      <c r="AC30" s="36">
        <f>INDEX(MTInputs!$J$1:$AZ$415,$D30,MATCH(AC$5,MTInputs!$J$5:$AZ$5,0))</f>
        <v/>
      </c>
      <c r="AD30" s="36">
        <f>INDEX(MTInputs!$J$1:$AZ$415,$D30,MATCH(AD$5,MTInputs!$J$5:$AZ$5,0))</f>
        <v/>
      </c>
      <c r="AE30" s="25">
        <f>LOWER(Settings!$C$4)&amp;".mit."&amp;$A30&amp;IF($C30="","","."&amp;$C30&amp;"."&amp;$B30)&amp;IF(INDEX(Variables!$D$5:$D$105,MATCH($A30,Variables!$A$5:$A$105,0))="","","."&amp;INDEX(Variables!$D$5:$D$105,MATCH($A30,Variables!$A$5:$A$105,0)))&amp;"."&amp;AE$5</f>
        <v/>
      </c>
      <c r="AF30" s="35">
        <f>INDEX(MTInputs!$J$1:$AZ$415,$D30,MATCH(AF$5,MTInputs!$J$5:$AZ$5,0))</f>
        <v/>
      </c>
      <c r="AG30" s="36">
        <f>INDEX(MTInputs!$J$1:$AZ$415,$D30,MATCH(AG$5,MTInputs!$J$5:$AZ$5,0))</f>
        <v/>
      </c>
      <c r="AH30" s="36">
        <f>INDEX(MTInputs!$J$1:$AZ$415,$D30,MATCH(AH$5,MTInputs!$J$5:$AZ$5,0))</f>
        <v/>
      </c>
      <c r="AI30" s="36">
        <f>INDEX(MTInputs!$J$1:$AZ$415,$D30,MATCH(AI$5,MTInputs!$J$5:$AZ$5,0))</f>
        <v/>
      </c>
      <c r="AJ30" s="36">
        <f>INDEX(MTInputs!$J$1:$AZ$415,$D30,MATCH(AJ$5,MTInputs!$J$5:$AZ$5,0))</f>
        <v/>
      </c>
      <c r="AK30" s="36">
        <f>INDEX(MTInputs!$J$1:$AZ$415,$D30,MATCH(AK$5,MTInputs!$J$5:$AZ$5,0))</f>
        <v/>
      </c>
      <c r="AL30" s="36">
        <f>INDEX(MTInputs!$J$1:$AZ$415,$D30,MATCH(AL$5,MTInputs!$J$5:$AZ$5,0))</f>
        <v/>
      </c>
      <c r="AM30" s="36">
        <f>INDEX(MTInputs!$J$1:$AZ$415,$D30,MATCH(AM$5,MTInputs!$J$5:$AZ$5,0))</f>
        <v/>
      </c>
      <c r="AN30" s="36">
        <f>INDEX(MTInputs!$J$1:$AZ$415,$D30,MATCH(AN$5,MTInputs!$J$5:$AZ$5,0))</f>
        <v/>
      </c>
      <c r="AO30" s="36">
        <f>INDEX(MTInputs!$J$1:$AZ$415,$D30,MATCH(AO$5,MTInputs!$J$5:$AZ$5,0))</f>
        <v/>
      </c>
      <c r="AP30" s="36">
        <f>INDEX(MTInputs!$J$1:$AZ$415,$D30,MATCH(AP$5,MTInputs!$J$5:$AZ$5,0))</f>
        <v/>
      </c>
      <c r="AQ30" s="36">
        <f>INDEX(MTInputs!$J$1:$AZ$415,$D30,MATCH(AQ$5,MTInputs!$J$5:$AZ$5,0))</f>
        <v/>
      </c>
      <c r="AR30" s="36">
        <f>INDEX(MTInputs!$J$1:$AZ$415,$D30,MATCH(AR$5,MTInputs!$J$5:$AZ$5,0))</f>
        <v/>
      </c>
      <c r="AS30" s="36">
        <f>INDEX(MTInputs!$J$1:$AZ$415,$D30,MATCH(AS$5,MTInputs!$J$5:$AZ$5,0))</f>
        <v/>
      </c>
      <c r="AT30" s="36">
        <f>INDEX(MTInputs!$J$1:$AZ$415,$D30,MATCH(AT$5,MTInputs!$J$5:$AZ$5,0))</f>
        <v/>
      </c>
      <c r="AU30" s="36">
        <f>INDEX(MTInputs!$J$1:$AZ$415,$D30,MATCH(AU$5,MTInputs!$J$5:$AZ$5,0))</f>
        <v/>
      </c>
      <c r="AV30" s="36">
        <f>INDEX(MTInputs!$J$1:$AZ$415,$D30,MATCH(AV$5,MTInputs!$J$5:$AZ$5,0))</f>
        <v/>
      </c>
      <c r="AW30" s="36">
        <f>INDEX(MTInputs!$J$1:$AZ$415,$D30,MATCH(AW$5,MTInputs!$J$5:$AZ$5,0))</f>
        <v/>
      </c>
      <c r="AX30" s="36">
        <f>INDEX(MTInputs!$J$1:$AZ$415,$D30,MATCH(AX$5,MTInputs!$J$5:$AZ$5,0))</f>
        <v/>
      </c>
    </row>
    <row r="31" hidden="1" outlineLevel="1">
      <c r="A31" s="5" t="inlineStr">
        <is>
          <t>ctcov</t>
        </is>
      </c>
      <c r="B31" s="5" t="inlineStr">
        <is>
          <t>all</t>
        </is>
      </c>
      <c r="C31" s="5" t="inlineStr">
        <is>
          <t>rod</t>
        </is>
      </c>
      <c r="D31" s="8" t="n">
        <v>32</v>
      </c>
      <c r="H31" s="5">
        <f>INDEX(Variables!$B$5:$B$105,MATCH($A31,Variables!$A$5:$A$105,0))&amp;IF($C31="",""," | "&amp;INDEX(Mapping!$B$5:$B$26,MATCH($C31,Mapping!$A$5:$A$26,0))&amp;" | "&amp;INDEX(Mapping!$B$30:$B$41,MATCH($B31,Mapping!$A$30:$A$41,0)))</f>
        <v/>
      </c>
      <c r="I31" s="5">
        <f>INDEX(Variables!$C$5:$C$105,MATCH($A31,Variables!$A$5:$A$105,0))</f>
        <v/>
      </c>
      <c r="J31" s="5">
        <f>INDEX(Variables!$E$5:$E$105,MATCH($A31,Variables!$A$5:$A$105,0))</f>
        <v/>
      </c>
      <c r="K31" s="25">
        <f>LOWER(Settings!$C$4)&amp;".mit."&amp;$A31&amp;IF($C31="","","."&amp;$C31&amp;"."&amp;$B31)&amp;IF(INDEX(Variables!$D$5:$D$105,MATCH($A31,Variables!$A$5:$A$105,0))="","","."&amp;INDEX(Variables!$D$5:$D$105,MATCH($A31,Variables!$A$5:$A$105,0)))&amp;"."&amp;K$5</f>
        <v/>
      </c>
      <c r="L31" s="35">
        <f>INDEX(MTInputs!$J$1:$AZ$415,$D31,MATCH(L$5,MTInputs!$J$5:$AZ$5,0))</f>
        <v/>
      </c>
      <c r="M31" s="36">
        <f>INDEX(MTInputs!$J$1:$AZ$415,$D31,MATCH(M$5,MTInputs!$J$5:$AZ$5,0))</f>
        <v/>
      </c>
      <c r="N31" s="36">
        <f>INDEX(MTInputs!$J$1:$AZ$415,$D31,MATCH(N$5,MTInputs!$J$5:$AZ$5,0))</f>
        <v/>
      </c>
      <c r="O31" s="36">
        <f>INDEX(MTInputs!$J$1:$AZ$415,$D31,MATCH(O$5,MTInputs!$J$5:$AZ$5,0))</f>
        <v/>
      </c>
      <c r="P31" s="36">
        <f>INDEX(MTInputs!$J$1:$AZ$415,$D31,MATCH(P$5,MTInputs!$J$5:$AZ$5,0))</f>
        <v/>
      </c>
      <c r="Q31" s="36">
        <f>INDEX(MTInputs!$J$1:$AZ$415,$D31,MATCH(Q$5,MTInputs!$J$5:$AZ$5,0))</f>
        <v/>
      </c>
      <c r="R31" s="36">
        <f>INDEX(MTInputs!$J$1:$AZ$415,$D31,MATCH(R$5,MTInputs!$J$5:$AZ$5,0))</f>
        <v/>
      </c>
      <c r="S31" s="36">
        <f>INDEX(MTInputs!$J$1:$AZ$415,$D31,MATCH(S$5,MTInputs!$J$5:$AZ$5,0))</f>
        <v/>
      </c>
      <c r="T31" s="36">
        <f>INDEX(MTInputs!$J$1:$AZ$415,$D31,MATCH(T$5,MTInputs!$J$5:$AZ$5,0))</f>
        <v/>
      </c>
      <c r="U31" s="36">
        <f>INDEX(MTInputs!$J$1:$AZ$415,$D31,MATCH(U$5,MTInputs!$J$5:$AZ$5,0))</f>
        <v/>
      </c>
      <c r="V31" s="36">
        <f>INDEX(MTInputs!$J$1:$AZ$415,$D31,MATCH(V$5,MTInputs!$J$5:$AZ$5,0))</f>
        <v/>
      </c>
      <c r="W31" s="36">
        <f>INDEX(MTInputs!$J$1:$AZ$415,$D31,MATCH(W$5,MTInputs!$J$5:$AZ$5,0))</f>
        <v/>
      </c>
      <c r="X31" s="36">
        <f>INDEX(MTInputs!$J$1:$AZ$415,$D31,MATCH(X$5,MTInputs!$J$5:$AZ$5,0))</f>
        <v/>
      </c>
      <c r="Y31" s="36">
        <f>INDEX(MTInputs!$J$1:$AZ$415,$D31,MATCH(Y$5,MTInputs!$J$5:$AZ$5,0))</f>
        <v/>
      </c>
      <c r="Z31" s="36">
        <f>INDEX(MTInputs!$J$1:$AZ$415,$D31,MATCH(Z$5,MTInputs!$J$5:$AZ$5,0))</f>
        <v/>
      </c>
      <c r="AA31" s="36">
        <f>INDEX(MTInputs!$J$1:$AZ$415,$D31,MATCH(AA$5,MTInputs!$J$5:$AZ$5,0))</f>
        <v/>
      </c>
      <c r="AB31" s="36">
        <f>INDEX(MTInputs!$J$1:$AZ$415,$D31,MATCH(AB$5,MTInputs!$J$5:$AZ$5,0))</f>
        <v/>
      </c>
      <c r="AC31" s="36">
        <f>INDEX(MTInputs!$J$1:$AZ$415,$D31,MATCH(AC$5,MTInputs!$J$5:$AZ$5,0))</f>
        <v/>
      </c>
      <c r="AD31" s="36">
        <f>INDEX(MTInputs!$J$1:$AZ$415,$D31,MATCH(AD$5,MTInputs!$J$5:$AZ$5,0))</f>
        <v/>
      </c>
      <c r="AE31" s="25">
        <f>LOWER(Settings!$C$4)&amp;".mit."&amp;$A31&amp;IF($C31="","","."&amp;$C31&amp;"."&amp;$B31)&amp;IF(INDEX(Variables!$D$5:$D$105,MATCH($A31,Variables!$A$5:$A$105,0))="","","."&amp;INDEX(Variables!$D$5:$D$105,MATCH($A31,Variables!$A$5:$A$105,0)))&amp;"."&amp;AE$5</f>
        <v/>
      </c>
      <c r="AF31" s="35">
        <f>INDEX(MTInputs!$J$1:$AZ$415,$D31,MATCH(AF$5,MTInputs!$J$5:$AZ$5,0))</f>
        <v/>
      </c>
      <c r="AG31" s="36">
        <f>INDEX(MTInputs!$J$1:$AZ$415,$D31,MATCH(AG$5,MTInputs!$J$5:$AZ$5,0))</f>
        <v/>
      </c>
      <c r="AH31" s="36">
        <f>INDEX(MTInputs!$J$1:$AZ$415,$D31,MATCH(AH$5,MTInputs!$J$5:$AZ$5,0))</f>
        <v/>
      </c>
      <c r="AI31" s="36">
        <f>INDEX(MTInputs!$J$1:$AZ$415,$D31,MATCH(AI$5,MTInputs!$J$5:$AZ$5,0))</f>
        <v/>
      </c>
      <c r="AJ31" s="36">
        <f>INDEX(MTInputs!$J$1:$AZ$415,$D31,MATCH(AJ$5,MTInputs!$J$5:$AZ$5,0))</f>
        <v/>
      </c>
      <c r="AK31" s="36">
        <f>INDEX(MTInputs!$J$1:$AZ$415,$D31,MATCH(AK$5,MTInputs!$J$5:$AZ$5,0))</f>
        <v/>
      </c>
      <c r="AL31" s="36">
        <f>INDEX(MTInputs!$J$1:$AZ$415,$D31,MATCH(AL$5,MTInputs!$J$5:$AZ$5,0))</f>
        <v/>
      </c>
      <c r="AM31" s="36">
        <f>INDEX(MTInputs!$J$1:$AZ$415,$D31,MATCH(AM$5,MTInputs!$J$5:$AZ$5,0))</f>
        <v/>
      </c>
      <c r="AN31" s="36">
        <f>INDEX(MTInputs!$J$1:$AZ$415,$D31,MATCH(AN$5,MTInputs!$J$5:$AZ$5,0))</f>
        <v/>
      </c>
      <c r="AO31" s="36">
        <f>INDEX(MTInputs!$J$1:$AZ$415,$D31,MATCH(AO$5,MTInputs!$J$5:$AZ$5,0))</f>
        <v/>
      </c>
      <c r="AP31" s="36">
        <f>INDEX(MTInputs!$J$1:$AZ$415,$D31,MATCH(AP$5,MTInputs!$J$5:$AZ$5,0))</f>
        <v/>
      </c>
      <c r="AQ31" s="36">
        <f>INDEX(MTInputs!$J$1:$AZ$415,$D31,MATCH(AQ$5,MTInputs!$J$5:$AZ$5,0))</f>
        <v/>
      </c>
      <c r="AR31" s="36">
        <f>INDEX(MTInputs!$J$1:$AZ$415,$D31,MATCH(AR$5,MTInputs!$J$5:$AZ$5,0))</f>
        <v/>
      </c>
      <c r="AS31" s="36">
        <f>INDEX(MTInputs!$J$1:$AZ$415,$D31,MATCH(AS$5,MTInputs!$J$5:$AZ$5,0))</f>
        <v/>
      </c>
      <c r="AT31" s="36">
        <f>INDEX(MTInputs!$J$1:$AZ$415,$D31,MATCH(AT$5,MTInputs!$J$5:$AZ$5,0))</f>
        <v/>
      </c>
      <c r="AU31" s="36">
        <f>INDEX(MTInputs!$J$1:$AZ$415,$D31,MATCH(AU$5,MTInputs!$J$5:$AZ$5,0))</f>
        <v/>
      </c>
      <c r="AV31" s="36">
        <f>INDEX(MTInputs!$J$1:$AZ$415,$D31,MATCH(AV$5,MTInputs!$J$5:$AZ$5,0))</f>
        <v/>
      </c>
      <c r="AW31" s="36">
        <f>INDEX(MTInputs!$J$1:$AZ$415,$D31,MATCH(AW$5,MTInputs!$J$5:$AZ$5,0))</f>
        <v/>
      </c>
      <c r="AX31" s="36">
        <f>INDEX(MTInputs!$J$1:$AZ$415,$D31,MATCH(AX$5,MTInputs!$J$5:$AZ$5,0))</f>
        <v/>
      </c>
    </row>
    <row r="32" hidden="1" outlineLevel="1">
      <c r="A32" s="5" t="inlineStr">
        <is>
          <t>ctcov</t>
        </is>
      </c>
      <c r="B32" s="5" t="inlineStr">
        <is>
          <t>all</t>
        </is>
      </c>
      <c r="C32" s="5" t="inlineStr">
        <is>
          <t>ral</t>
        </is>
      </c>
      <c r="D32" s="8" t="n">
        <v>33</v>
      </c>
      <c r="H32" s="5">
        <f>INDEX(Variables!$B$5:$B$105,MATCH($A32,Variables!$A$5:$A$105,0))&amp;IF($C32="",""," | "&amp;INDEX(Mapping!$B$5:$B$26,MATCH($C32,Mapping!$A$5:$A$26,0))&amp;" | "&amp;INDEX(Mapping!$B$30:$B$41,MATCH($B32,Mapping!$A$30:$A$41,0)))</f>
        <v/>
      </c>
      <c r="I32" s="5">
        <f>INDEX(Variables!$C$5:$C$105,MATCH($A32,Variables!$A$5:$A$105,0))</f>
        <v/>
      </c>
      <c r="J32" s="5">
        <f>INDEX(Variables!$E$5:$E$105,MATCH($A32,Variables!$A$5:$A$105,0))</f>
        <v/>
      </c>
      <c r="K32" s="25">
        <f>LOWER(Settings!$C$4)&amp;".mit."&amp;$A32&amp;IF($C32="","","."&amp;$C32&amp;"."&amp;$B32)&amp;IF(INDEX(Variables!$D$5:$D$105,MATCH($A32,Variables!$A$5:$A$105,0))="","","."&amp;INDEX(Variables!$D$5:$D$105,MATCH($A32,Variables!$A$5:$A$105,0)))&amp;"."&amp;K$5</f>
        <v/>
      </c>
      <c r="L32" s="35">
        <f>INDEX(MTInputs!$J$1:$AZ$415,$D32,MATCH(L$5,MTInputs!$J$5:$AZ$5,0))</f>
        <v/>
      </c>
      <c r="M32" s="36">
        <f>INDEX(MTInputs!$J$1:$AZ$415,$D32,MATCH(M$5,MTInputs!$J$5:$AZ$5,0))</f>
        <v/>
      </c>
      <c r="N32" s="36">
        <f>INDEX(MTInputs!$J$1:$AZ$415,$D32,MATCH(N$5,MTInputs!$J$5:$AZ$5,0))</f>
        <v/>
      </c>
      <c r="O32" s="36">
        <f>INDEX(MTInputs!$J$1:$AZ$415,$D32,MATCH(O$5,MTInputs!$J$5:$AZ$5,0))</f>
        <v/>
      </c>
      <c r="P32" s="36">
        <f>INDEX(MTInputs!$J$1:$AZ$415,$D32,MATCH(P$5,MTInputs!$J$5:$AZ$5,0))</f>
        <v/>
      </c>
      <c r="Q32" s="36">
        <f>INDEX(MTInputs!$J$1:$AZ$415,$D32,MATCH(Q$5,MTInputs!$J$5:$AZ$5,0))</f>
        <v/>
      </c>
      <c r="R32" s="36">
        <f>INDEX(MTInputs!$J$1:$AZ$415,$D32,MATCH(R$5,MTInputs!$J$5:$AZ$5,0))</f>
        <v/>
      </c>
      <c r="S32" s="36">
        <f>INDEX(MTInputs!$J$1:$AZ$415,$D32,MATCH(S$5,MTInputs!$J$5:$AZ$5,0))</f>
        <v/>
      </c>
      <c r="T32" s="36">
        <f>INDEX(MTInputs!$J$1:$AZ$415,$D32,MATCH(T$5,MTInputs!$J$5:$AZ$5,0))</f>
        <v/>
      </c>
      <c r="U32" s="36">
        <f>INDEX(MTInputs!$J$1:$AZ$415,$D32,MATCH(U$5,MTInputs!$J$5:$AZ$5,0))</f>
        <v/>
      </c>
      <c r="V32" s="36">
        <f>INDEX(MTInputs!$J$1:$AZ$415,$D32,MATCH(V$5,MTInputs!$J$5:$AZ$5,0))</f>
        <v/>
      </c>
      <c r="W32" s="36">
        <f>INDEX(MTInputs!$J$1:$AZ$415,$D32,MATCH(W$5,MTInputs!$J$5:$AZ$5,0))</f>
        <v/>
      </c>
      <c r="X32" s="36">
        <f>INDEX(MTInputs!$J$1:$AZ$415,$D32,MATCH(X$5,MTInputs!$J$5:$AZ$5,0))</f>
        <v/>
      </c>
      <c r="Y32" s="36">
        <f>INDEX(MTInputs!$J$1:$AZ$415,$D32,MATCH(Y$5,MTInputs!$J$5:$AZ$5,0))</f>
        <v/>
      </c>
      <c r="Z32" s="36">
        <f>INDEX(MTInputs!$J$1:$AZ$415,$D32,MATCH(Z$5,MTInputs!$J$5:$AZ$5,0))</f>
        <v/>
      </c>
      <c r="AA32" s="36">
        <f>INDEX(MTInputs!$J$1:$AZ$415,$D32,MATCH(AA$5,MTInputs!$J$5:$AZ$5,0))</f>
        <v/>
      </c>
      <c r="AB32" s="36">
        <f>INDEX(MTInputs!$J$1:$AZ$415,$D32,MATCH(AB$5,MTInputs!$J$5:$AZ$5,0))</f>
        <v/>
      </c>
      <c r="AC32" s="36">
        <f>INDEX(MTInputs!$J$1:$AZ$415,$D32,MATCH(AC$5,MTInputs!$J$5:$AZ$5,0))</f>
        <v/>
      </c>
      <c r="AD32" s="36">
        <f>INDEX(MTInputs!$J$1:$AZ$415,$D32,MATCH(AD$5,MTInputs!$J$5:$AZ$5,0))</f>
        <v/>
      </c>
      <c r="AE32" s="25">
        <f>LOWER(Settings!$C$4)&amp;".mit."&amp;$A32&amp;IF($C32="","","."&amp;$C32&amp;"."&amp;$B32)&amp;IF(INDEX(Variables!$D$5:$D$105,MATCH($A32,Variables!$A$5:$A$105,0))="","","."&amp;INDEX(Variables!$D$5:$D$105,MATCH($A32,Variables!$A$5:$A$105,0)))&amp;"."&amp;AE$5</f>
        <v/>
      </c>
      <c r="AF32" s="35">
        <f>INDEX(MTInputs!$J$1:$AZ$415,$D32,MATCH(AF$5,MTInputs!$J$5:$AZ$5,0))</f>
        <v/>
      </c>
      <c r="AG32" s="36">
        <f>INDEX(MTInputs!$J$1:$AZ$415,$D32,MATCH(AG$5,MTInputs!$J$5:$AZ$5,0))</f>
        <v/>
      </c>
      <c r="AH32" s="36">
        <f>INDEX(MTInputs!$J$1:$AZ$415,$D32,MATCH(AH$5,MTInputs!$J$5:$AZ$5,0))</f>
        <v/>
      </c>
      <c r="AI32" s="36">
        <f>INDEX(MTInputs!$J$1:$AZ$415,$D32,MATCH(AI$5,MTInputs!$J$5:$AZ$5,0))</f>
        <v/>
      </c>
      <c r="AJ32" s="36">
        <f>INDEX(MTInputs!$J$1:$AZ$415,$D32,MATCH(AJ$5,MTInputs!$J$5:$AZ$5,0))</f>
        <v/>
      </c>
      <c r="AK32" s="36">
        <f>INDEX(MTInputs!$J$1:$AZ$415,$D32,MATCH(AK$5,MTInputs!$J$5:$AZ$5,0))</f>
        <v/>
      </c>
      <c r="AL32" s="36">
        <f>INDEX(MTInputs!$J$1:$AZ$415,$D32,MATCH(AL$5,MTInputs!$J$5:$AZ$5,0))</f>
        <v/>
      </c>
      <c r="AM32" s="36">
        <f>INDEX(MTInputs!$J$1:$AZ$415,$D32,MATCH(AM$5,MTInputs!$J$5:$AZ$5,0))</f>
        <v/>
      </c>
      <c r="AN32" s="36">
        <f>INDEX(MTInputs!$J$1:$AZ$415,$D32,MATCH(AN$5,MTInputs!$J$5:$AZ$5,0))</f>
        <v/>
      </c>
      <c r="AO32" s="36">
        <f>INDEX(MTInputs!$J$1:$AZ$415,$D32,MATCH(AO$5,MTInputs!$J$5:$AZ$5,0))</f>
        <v/>
      </c>
      <c r="AP32" s="36">
        <f>INDEX(MTInputs!$J$1:$AZ$415,$D32,MATCH(AP$5,MTInputs!$J$5:$AZ$5,0))</f>
        <v/>
      </c>
      <c r="AQ32" s="36">
        <f>INDEX(MTInputs!$J$1:$AZ$415,$D32,MATCH(AQ$5,MTInputs!$J$5:$AZ$5,0))</f>
        <v/>
      </c>
      <c r="AR32" s="36">
        <f>INDEX(MTInputs!$J$1:$AZ$415,$D32,MATCH(AR$5,MTInputs!$J$5:$AZ$5,0))</f>
        <v/>
      </c>
      <c r="AS32" s="36">
        <f>INDEX(MTInputs!$J$1:$AZ$415,$D32,MATCH(AS$5,MTInputs!$J$5:$AZ$5,0))</f>
        <v/>
      </c>
      <c r="AT32" s="36">
        <f>INDEX(MTInputs!$J$1:$AZ$415,$D32,MATCH(AT$5,MTInputs!$J$5:$AZ$5,0))</f>
        <v/>
      </c>
      <c r="AU32" s="36">
        <f>INDEX(MTInputs!$J$1:$AZ$415,$D32,MATCH(AU$5,MTInputs!$J$5:$AZ$5,0))</f>
        <v/>
      </c>
      <c r="AV32" s="36">
        <f>INDEX(MTInputs!$J$1:$AZ$415,$D32,MATCH(AV$5,MTInputs!$J$5:$AZ$5,0))</f>
        <v/>
      </c>
      <c r="AW32" s="36">
        <f>INDEX(MTInputs!$J$1:$AZ$415,$D32,MATCH(AW$5,MTInputs!$J$5:$AZ$5,0))</f>
        <v/>
      </c>
      <c r="AX32" s="36">
        <f>INDEX(MTInputs!$J$1:$AZ$415,$D32,MATCH(AX$5,MTInputs!$J$5:$AZ$5,0))</f>
        <v/>
      </c>
    </row>
    <row r="33" hidden="1" outlineLevel="1">
      <c r="A33" s="5" t="inlineStr">
        <is>
          <t>ctcov</t>
        </is>
      </c>
      <c r="B33" s="5" t="inlineStr">
        <is>
          <t>all</t>
        </is>
      </c>
      <c r="C33" s="5" t="inlineStr">
        <is>
          <t>avi</t>
        </is>
      </c>
      <c r="D33" s="8" t="n">
        <v>34</v>
      </c>
      <c r="H33" s="5">
        <f>INDEX(Variables!$B$5:$B$105,MATCH($A33,Variables!$A$5:$A$105,0))&amp;IF($C33="",""," | "&amp;INDEX(Mapping!$B$5:$B$26,MATCH($C33,Mapping!$A$5:$A$26,0))&amp;" | "&amp;INDEX(Mapping!$B$30:$B$41,MATCH($B33,Mapping!$A$30:$A$41,0)))</f>
        <v/>
      </c>
      <c r="I33" s="5">
        <f>INDEX(Variables!$C$5:$C$105,MATCH($A33,Variables!$A$5:$A$105,0))</f>
        <v/>
      </c>
      <c r="J33" s="5">
        <f>INDEX(Variables!$E$5:$E$105,MATCH($A33,Variables!$A$5:$A$105,0))</f>
        <v/>
      </c>
      <c r="K33" s="25">
        <f>LOWER(Settings!$C$4)&amp;".mit."&amp;$A33&amp;IF($C33="","","."&amp;$C33&amp;"."&amp;$B33)&amp;IF(INDEX(Variables!$D$5:$D$105,MATCH($A33,Variables!$A$5:$A$105,0))="","","."&amp;INDEX(Variables!$D$5:$D$105,MATCH($A33,Variables!$A$5:$A$105,0)))&amp;"."&amp;K$5</f>
        <v/>
      </c>
      <c r="L33" s="35">
        <f>INDEX(MTInputs!$J$1:$AZ$415,$D33,MATCH(L$5,MTInputs!$J$5:$AZ$5,0))</f>
        <v/>
      </c>
      <c r="M33" s="36">
        <f>INDEX(MTInputs!$J$1:$AZ$415,$D33,MATCH(M$5,MTInputs!$J$5:$AZ$5,0))</f>
        <v/>
      </c>
      <c r="N33" s="36">
        <f>INDEX(MTInputs!$J$1:$AZ$415,$D33,MATCH(N$5,MTInputs!$J$5:$AZ$5,0))</f>
        <v/>
      </c>
      <c r="O33" s="36">
        <f>INDEX(MTInputs!$J$1:$AZ$415,$D33,MATCH(O$5,MTInputs!$J$5:$AZ$5,0))</f>
        <v/>
      </c>
      <c r="P33" s="36">
        <f>INDEX(MTInputs!$J$1:$AZ$415,$D33,MATCH(P$5,MTInputs!$J$5:$AZ$5,0))</f>
        <v/>
      </c>
      <c r="Q33" s="36">
        <f>INDEX(MTInputs!$J$1:$AZ$415,$D33,MATCH(Q$5,MTInputs!$J$5:$AZ$5,0))</f>
        <v/>
      </c>
      <c r="R33" s="36">
        <f>INDEX(MTInputs!$J$1:$AZ$415,$D33,MATCH(R$5,MTInputs!$J$5:$AZ$5,0))</f>
        <v/>
      </c>
      <c r="S33" s="36">
        <f>INDEX(MTInputs!$J$1:$AZ$415,$D33,MATCH(S$5,MTInputs!$J$5:$AZ$5,0))</f>
        <v/>
      </c>
      <c r="T33" s="36">
        <f>INDEX(MTInputs!$J$1:$AZ$415,$D33,MATCH(T$5,MTInputs!$J$5:$AZ$5,0))</f>
        <v/>
      </c>
      <c r="U33" s="36">
        <f>INDEX(MTInputs!$J$1:$AZ$415,$D33,MATCH(U$5,MTInputs!$J$5:$AZ$5,0))</f>
        <v/>
      </c>
      <c r="V33" s="36">
        <f>INDEX(MTInputs!$J$1:$AZ$415,$D33,MATCH(V$5,MTInputs!$J$5:$AZ$5,0))</f>
        <v/>
      </c>
      <c r="W33" s="36">
        <f>INDEX(MTInputs!$J$1:$AZ$415,$D33,MATCH(W$5,MTInputs!$J$5:$AZ$5,0))</f>
        <v/>
      </c>
      <c r="X33" s="36">
        <f>INDEX(MTInputs!$J$1:$AZ$415,$D33,MATCH(X$5,MTInputs!$J$5:$AZ$5,0))</f>
        <v/>
      </c>
      <c r="Y33" s="36">
        <f>INDEX(MTInputs!$J$1:$AZ$415,$D33,MATCH(Y$5,MTInputs!$J$5:$AZ$5,0))</f>
        <v/>
      </c>
      <c r="Z33" s="36">
        <f>INDEX(MTInputs!$J$1:$AZ$415,$D33,MATCH(Z$5,MTInputs!$J$5:$AZ$5,0))</f>
        <v/>
      </c>
      <c r="AA33" s="36">
        <f>INDEX(MTInputs!$J$1:$AZ$415,$D33,MATCH(AA$5,MTInputs!$J$5:$AZ$5,0))</f>
        <v/>
      </c>
      <c r="AB33" s="36">
        <f>INDEX(MTInputs!$J$1:$AZ$415,$D33,MATCH(AB$5,MTInputs!$J$5:$AZ$5,0))</f>
        <v/>
      </c>
      <c r="AC33" s="36">
        <f>INDEX(MTInputs!$J$1:$AZ$415,$D33,MATCH(AC$5,MTInputs!$J$5:$AZ$5,0))</f>
        <v/>
      </c>
      <c r="AD33" s="36">
        <f>INDEX(MTInputs!$J$1:$AZ$415,$D33,MATCH(AD$5,MTInputs!$J$5:$AZ$5,0))</f>
        <v/>
      </c>
      <c r="AE33" s="25">
        <f>LOWER(Settings!$C$4)&amp;".mit."&amp;$A33&amp;IF($C33="","","."&amp;$C33&amp;"."&amp;$B33)&amp;IF(INDEX(Variables!$D$5:$D$105,MATCH($A33,Variables!$A$5:$A$105,0))="","","."&amp;INDEX(Variables!$D$5:$D$105,MATCH($A33,Variables!$A$5:$A$105,0)))&amp;"."&amp;AE$5</f>
        <v/>
      </c>
      <c r="AF33" s="35">
        <f>INDEX(MTInputs!$J$1:$AZ$415,$D33,MATCH(AF$5,MTInputs!$J$5:$AZ$5,0))</f>
        <v/>
      </c>
      <c r="AG33" s="36">
        <f>INDEX(MTInputs!$J$1:$AZ$415,$D33,MATCH(AG$5,MTInputs!$J$5:$AZ$5,0))</f>
        <v/>
      </c>
      <c r="AH33" s="36">
        <f>INDEX(MTInputs!$J$1:$AZ$415,$D33,MATCH(AH$5,MTInputs!$J$5:$AZ$5,0))</f>
        <v/>
      </c>
      <c r="AI33" s="36">
        <f>INDEX(MTInputs!$J$1:$AZ$415,$D33,MATCH(AI$5,MTInputs!$J$5:$AZ$5,0))</f>
        <v/>
      </c>
      <c r="AJ33" s="36">
        <f>INDEX(MTInputs!$J$1:$AZ$415,$D33,MATCH(AJ$5,MTInputs!$J$5:$AZ$5,0))</f>
        <v/>
      </c>
      <c r="AK33" s="36">
        <f>INDEX(MTInputs!$J$1:$AZ$415,$D33,MATCH(AK$5,MTInputs!$J$5:$AZ$5,0))</f>
        <v/>
      </c>
      <c r="AL33" s="36">
        <f>INDEX(MTInputs!$J$1:$AZ$415,$D33,MATCH(AL$5,MTInputs!$J$5:$AZ$5,0))</f>
        <v/>
      </c>
      <c r="AM33" s="36">
        <f>INDEX(MTInputs!$J$1:$AZ$415,$D33,MATCH(AM$5,MTInputs!$J$5:$AZ$5,0))</f>
        <v/>
      </c>
      <c r="AN33" s="36">
        <f>INDEX(MTInputs!$J$1:$AZ$415,$D33,MATCH(AN$5,MTInputs!$J$5:$AZ$5,0))</f>
        <v/>
      </c>
      <c r="AO33" s="36">
        <f>INDEX(MTInputs!$J$1:$AZ$415,$D33,MATCH(AO$5,MTInputs!$J$5:$AZ$5,0))</f>
        <v/>
      </c>
      <c r="AP33" s="36">
        <f>INDEX(MTInputs!$J$1:$AZ$415,$D33,MATCH(AP$5,MTInputs!$J$5:$AZ$5,0))</f>
        <v/>
      </c>
      <c r="AQ33" s="36">
        <f>INDEX(MTInputs!$J$1:$AZ$415,$D33,MATCH(AQ$5,MTInputs!$J$5:$AZ$5,0))</f>
        <v/>
      </c>
      <c r="AR33" s="36">
        <f>INDEX(MTInputs!$J$1:$AZ$415,$D33,MATCH(AR$5,MTInputs!$J$5:$AZ$5,0))</f>
        <v/>
      </c>
      <c r="AS33" s="36">
        <f>INDEX(MTInputs!$J$1:$AZ$415,$D33,MATCH(AS$5,MTInputs!$J$5:$AZ$5,0))</f>
        <v/>
      </c>
      <c r="AT33" s="36">
        <f>INDEX(MTInputs!$J$1:$AZ$415,$D33,MATCH(AT$5,MTInputs!$J$5:$AZ$5,0))</f>
        <v/>
      </c>
      <c r="AU33" s="36">
        <f>INDEX(MTInputs!$J$1:$AZ$415,$D33,MATCH(AU$5,MTInputs!$J$5:$AZ$5,0))</f>
        <v/>
      </c>
      <c r="AV33" s="36">
        <f>INDEX(MTInputs!$J$1:$AZ$415,$D33,MATCH(AV$5,MTInputs!$J$5:$AZ$5,0))</f>
        <v/>
      </c>
      <c r="AW33" s="36">
        <f>INDEX(MTInputs!$J$1:$AZ$415,$D33,MATCH(AW$5,MTInputs!$J$5:$AZ$5,0))</f>
        <v/>
      </c>
      <c r="AX33" s="36">
        <f>INDEX(MTInputs!$J$1:$AZ$415,$D33,MATCH(AX$5,MTInputs!$J$5:$AZ$5,0))</f>
        <v/>
      </c>
    </row>
    <row r="34" hidden="1" outlineLevel="1">
      <c r="A34" s="5" t="inlineStr">
        <is>
          <t>ctcov</t>
        </is>
      </c>
      <c r="B34" s="5" t="inlineStr">
        <is>
          <t>all</t>
        </is>
      </c>
      <c r="C34" s="5" t="inlineStr">
        <is>
          <t>nav</t>
        </is>
      </c>
      <c r="D34" s="8" t="n">
        <v>35</v>
      </c>
      <c r="H34" s="5">
        <f>INDEX(Variables!$B$5:$B$105,MATCH($A34,Variables!$A$5:$A$105,0))&amp;IF($C34="",""," | "&amp;INDEX(Mapping!$B$5:$B$26,MATCH($C34,Mapping!$A$5:$A$26,0))&amp;" | "&amp;INDEX(Mapping!$B$30:$B$41,MATCH($B34,Mapping!$A$30:$A$41,0)))</f>
        <v/>
      </c>
      <c r="I34" s="5">
        <f>INDEX(Variables!$C$5:$C$105,MATCH($A34,Variables!$A$5:$A$105,0))</f>
        <v/>
      </c>
      <c r="J34" s="5">
        <f>INDEX(Variables!$E$5:$E$105,MATCH($A34,Variables!$A$5:$A$105,0))</f>
        <v/>
      </c>
      <c r="K34" s="25">
        <f>LOWER(Settings!$C$4)&amp;".mit."&amp;$A34&amp;IF($C34="","","."&amp;$C34&amp;"."&amp;$B34)&amp;IF(INDEX(Variables!$D$5:$D$105,MATCH($A34,Variables!$A$5:$A$105,0))="","","."&amp;INDEX(Variables!$D$5:$D$105,MATCH($A34,Variables!$A$5:$A$105,0)))&amp;"."&amp;K$5</f>
        <v/>
      </c>
      <c r="L34" s="35">
        <f>INDEX(MTInputs!$J$1:$AZ$415,$D34,MATCH(L$5,MTInputs!$J$5:$AZ$5,0))</f>
        <v/>
      </c>
      <c r="M34" s="36">
        <f>INDEX(MTInputs!$J$1:$AZ$415,$D34,MATCH(M$5,MTInputs!$J$5:$AZ$5,0))</f>
        <v/>
      </c>
      <c r="N34" s="36">
        <f>INDEX(MTInputs!$J$1:$AZ$415,$D34,MATCH(N$5,MTInputs!$J$5:$AZ$5,0))</f>
        <v/>
      </c>
      <c r="O34" s="36">
        <f>INDEX(MTInputs!$J$1:$AZ$415,$D34,MATCH(O$5,MTInputs!$J$5:$AZ$5,0))</f>
        <v/>
      </c>
      <c r="P34" s="36">
        <f>INDEX(MTInputs!$J$1:$AZ$415,$D34,MATCH(P$5,MTInputs!$J$5:$AZ$5,0))</f>
        <v/>
      </c>
      <c r="Q34" s="36">
        <f>INDEX(MTInputs!$J$1:$AZ$415,$D34,MATCH(Q$5,MTInputs!$J$5:$AZ$5,0))</f>
        <v/>
      </c>
      <c r="R34" s="36">
        <f>INDEX(MTInputs!$J$1:$AZ$415,$D34,MATCH(R$5,MTInputs!$J$5:$AZ$5,0))</f>
        <v/>
      </c>
      <c r="S34" s="36">
        <f>INDEX(MTInputs!$J$1:$AZ$415,$D34,MATCH(S$5,MTInputs!$J$5:$AZ$5,0))</f>
        <v/>
      </c>
      <c r="T34" s="36">
        <f>INDEX(MTInputs!$J$1:$AZ$415,$D34,MATCH(T$5,MTInputs!$J$5:$AZ$5,0))</f>
        <v/>
      </c>
      <c r="U34" s="36">
        <f>INDEX(MTInputs!$J$1:$AZ$415,$D34,MATCH(U$5,MTInputs!$J$5:$AZ$5,0))</f>
        <v/>
      </c>
      <c r="V34" s="36">
        <f>INDEX(MTInputs!$J$1:$AZ$415,$D34,MATCH(V$5,MTInputs!$J$5:$AZ$5,0))</f>
        <v/>
      </c>
      <c r="W34" s="36">
        <f>INDEX(MTInputs!$J$1:$AZ$415,$D34,MATCH(W$5,MTInputs!$J$5:$AZ$5,0))</f>
        <v/>
      </c>
      <c r="X34" s="36">
        <f>INDEX(MTInputs!$J$1:$AZ$415,$D34,MATCH(X$5,MTInputs!$J$5:$AZ$5,0))</f>
        <v/>
      </c>
      <c r="Y34" s="36">
        <f>INDEX(MTInputs!$J$1:$AZ$415,$D34,MATCH(Y$5,MTInputs!$J$5:$AZ$5,0))</f>
        <v/>
      </c>
      <c r="Z34" s="36">
        <f>INDEX(MTInputs!$J$1:$AZ$415,$D34,MATCH(Z$5,MTInputs!$J$5:$AZ$5,0))</f>
        <v/>
      </c>
      <c r="AA34" s="36">
        <f>INDEX(MTInputs!$J$1:$AZ$415,$D34,MATCH(AA$5,MTInputs!$J$5:$AZ$5,0))</f>
        <v/>
      </c>
      <c r="AB34" s="36">
        <f>INDEX(MTInputs!$J$1:$AZ$415,$D34,MATCH(AB$5,MTInputs!$J$5:$AZ$5,0))</f>
        <v/>
      </c>
      <c r="AC34" s="36">
        <f>INDEX(MTInputs!$J$1:$AZ$415,$D34,MATCH(AC$5,MTInputs!$J$5:$AZ$5,0))</f>
        <v/>
      </c>
      <c r="AD34" s="36">
        <f>INDEX(MTInputs!$J$1:$AZ$415,$D34,MATCH(AD$5,MTInputs!$J$5:$AZ$5,0))</f>
        <v/>
      </c>
      <c r="AE34" s="25">
        <f>LOWER(Settings!$C$4)&amp;".mit."&amp;$A34&amp;IF($C34="","","."&amp;$C34&amp;"."&amp;$B34)&amp;IF(INDEX(Variables!$D$5:$D$105,MATCH($A34,Variables!$A$5:$A$105,0))="","","."&amp;INDEX(Variables!$D$5:$D$105,MATCH($A34,Variables!$A$5:$A$105,0)))&amp;"."&amp;AE$5</f>
        <v/>
      </c>
      <c r="AF34" s="35">
        <f>INDEX(MTInputs!$J$1:$AZ$415,$D34,MATCH(AF$5,MTInputs!$J$5:$AZ$5,0))</f>
        <v/>
      </c>
      <c r="AG34" s="36">
        <f>INDEX(MTInputs!$J$1:$AZ$415,$D34,MATCH(AG$5,MTInputs!$J$5:$AZ$5,0))</f>
        <v/>
      </c>
      <c r="AH34" s="36">
        <f>INDEX(MTInputs!$J$1:$AZ$415,$D34,MATCH(AH$5,MTInputs!$J$5:$AZ$5,0))</f>
        <v/>
      </c>
      <c r="AI34" s="36">
        <f>INDEX(MTInputs!$J$1:$AZ$415,$D34,MATCH(AI$5,MTInputs!$J$5:$AZ$5,0))</f>
        <v/>
      </c>
      <c r="AJ34" s="36">
        <f>INDEX(MTInputs!$J$1:$AZ$415,$D34,MATCH(AJ$5,MTInputs!$J$5:$AZ$5,0))</f>
        <v/>
      </c>
      <c r="AK34" s="36">
        <f>INDEX(MTInputs!$J$1:$AZ$415,$D34,MATCH(AK$5,MTInputs!$J$5:$AZ$5,0))</f>
        <v/>
      </c>
      <c r="AL34" s="36">
        <f>INDEX(MTInputs!$J$1:$AZ$415,$D34,MATCH(AL$5,MTInputs!$J$5:$AZ$5,0))</f>
        <v/>
      </c>
      <c r="AM34" s="36">
        <f>INDEX(MTInputs!$J$1:$AZ$415,$D34,MATCH(AM$5,MTInputs!$J$5:$AZ$5,0))</f>
        <v/>
      </c>
      <c r="AN34" s="36">
        <f>INDEX(MTInputs!$J$1:$AZ$415,$D34,MATCH(AN$5,MTInputs!$J$5:$AZ$5,0))</f>
        <v/>
      </c>
      <c r="AO34" s="36">
        <f>INDEX(MTInputs!$J$1:$AZ$415,$D34,MATCH(AO$5,MTInputs!$J$5:$AZ$5,0))</f>
        <v/>
      </c>
      <c r="AP34" s="36">
        <f>INDEX(MTInputs!$J$1:$AZ$415,$D34,MATCH(AP$5,MTInputs!$J$5:$AZ$5,0))</f>
        <v/>
      </c>
      <c r="AQ34" s="36">
        <f>INDEX(MTInputs!$J$1:$AZ$415,$D34,MATCH(AQ$5,MTInputs!$J$5:$AZ$5,0))</f>
        <v/>
      </c>
      <c r="AR34" s="36">
        <f>INDEX(MTInputs!$J$1:$AZ$415,$D34,MATCH(AR$5,MTInputs!$J$5:$AZ$5,0))</f>
        <v/>
      </c>
      <c r="AS34" s="36">
        <f>INDEX(MTInputs!$J$1:$AZ$415,$D34,MATCH(AS$5,MTInputs!$J$5:$AZ$5,0))</f>
        <v/>
      </c>
      <c r="AT34" s="36">
        <f>INDEX(MTInputs!$J$1:$AZ$415,$D34,MATCH(AT$5,MTInputs!$J$5:$AZ$5,0))</f>
        <v/>
      </c>
      <c r="AU34" s="36">
        <f>INDEX(MTInputs!$J$1:$AZ$415,$D34,MATCH(AU$5,MTInputs!$J$5:$AZ$5,0))</f>
        <v/>
      </c>
      <c r="AV34" s="36">
        <f>INDEX(MTInputs!$J$1:$AZ$415,$D34,MATCH(AV$5,MTInputs!$J$5:$AZ$5,0))</f>
        <v/>
      </c>
      <c r="AW34" s="36">
        <f>INDEX(MTInputs!$J$1:$AZ$415,$D34,MATCH(AW$5,MTInputs!$J$5:$AZ$5,0))</f>
        <v/>
      </c>
      <c r="AX34" s="36">
        <f>INDEX(MTInputs!$J$1:$AZ$415,$D34,MATCH(AX$5,MTInputs!$J$5:$AZ$5,0))</f>
        <v/>
      </c>
    </row>
    <row r="35" hidden="1" outlineLevel="1">
      <c r="A35" s="5" t="inlineStr">
        <is>
          <t>ctcov</t>
        </is>
      </c>
      <c r="B35" s="5" t="inlineStr">
        <is>
          <t>all</t>
        </is>
      </c>
      <c r="C35" s="5" t="inlineStr">
        <is>
          <t>res</t>
        </is>
      </c>
      <c r="D35" s="8" t="n">
        <v>36</v>
      </c>
      <c r="H35" s="5">
        <f>INDEX(Variables!$B$5:$B$105,MATCH($A35,Variables!$A$5:$A$105,0))&amp;IF($C35="",""," | "&amp;INDEX(Mapping!$B$5:$B$26,MATCH($C35,Mapping!$A$5:$A$26,0))&amp;" | "&amp;INDEX(Mapping!$B$30:$B$41,MATCH($B35,Mapping!$A$30:$A$41,0)))</f>
        <v/>
      </c>
      <c r="I35" s="5">
        <f>INDEX(Variables!$C$5:$C$105,MATCH($A35,Variables!$A$5:$A$105,0))</f>
        <v/>
      </c>
      <c r="J35" s="5">
        <f>INDEX(Variables!$E$5:$E$105,MATCH($A35,Variables!$A$5:$A$105,0))</f>
        <v/>
      </c>
      <c r="K35" s="25">
        <f>LOWER(Settings!$C$4)&amp;".mit."&amp;$A35&amp;IF($C35="","","."&amp;$C35&amp;"."&amp;$B35)&amp;IF(INDEX(Variables!$D$5:$D$105,MATCH($A35,Variables!$A$5:$A$105,0))="","","."&amp;INDEX(Variables!$D$5:$D$105,MATCH($A35,Variables!$A$5:$A$105,0)))&amp;"."&amp;K$5</f>
        <v/>
      </c>
      <c r="L35" s="35">
        <f>INDEX(MTInputs!$J$1:$AZ$415,$D35,MATCH(L$5,MTInputs!$J$5:$AZ$5,0))</f>
        <v/>
      </c>
      <c r="M35" s="36">
        <f>INDEX(MTInputs!$J$1:$AZ$415,$D35,MATCH(M$5,MTInputs!$J$5:$AZ$5,0))</f>
        <v/>
      </c>
      <c r="N35" s="36">
        <f>INDEX(MTInputs!$J$1:$AZ$415,$D35,MATCH(N$5,MTInputs!$J$5:$AZ$5,0))</f>
        <v/>
      </c>
      <c r="O35" s="36">
        <f>INDEX(MTInputs!$J$1:$AZ$415,$D35,MATCH(O$5,MTInputs!$J$5:$AZ$5,0))</f>
        <v/>
      </c>
      <c r="P35" s="36">
        <f>INDEX(MTInputs!$J$1:$AZ$415,$D35,MATCH(P$5,MTInputs!$J$5:$AZ$5,0))</f>
        <v/>
      </c>
      <c r="Q35" s="36">
        <f>INDEX(MTInputs!$J$1:$AZ$415,$D35,MATCH(Q$5,MTInputs!$J$5:$AZ$5,0))</f>
        <v/>
      </c>
      <c r="R35" s="36">
        <f>INDEX(MTInputs!$J$1:$AZ$415,$D35,MATCH(R$5,MTInputs!$J$5:$AZ$5,0))</f>
        <v/>
      </c>
      <c r="S35" s="36">
        <f>INDEX(MTInputs!$J$1:$AZ$415,$D35,MATCH(S$5,MTInputs!$J$5:$AZ$5,0))</f>
        <v/>
      </c>
      <c r="T35" s="36">
        <f>INDEX(MTInputs!$J$1:$AZ$415,$D35,MATCH(T$5,MTInputs!$J$5:$AZ$5,0))</f>
        <v/>
      </c>
      <c r="U35" s="36">
        <f>INDEX(MTInputs!$J$1:$AZ$415,$D35,MATCH(U$5,MTInputs!$J$5:$AZ$5,0))</f>
        <v/>
      </c>
      <c r="V35" s="36">
        <f>INDEX(MTInputs!$J$1:$AZ$415,$D35,MATCH(V$5,MTInputs!$J$5:$AZ$5,0))</f>
        <v/>
      </c>
      <c r="W35" s="36">
        <f>INDEX(MTInputs!$J$1:$AZ$415,$D35,MATCH(W$5,MTInputs!$J$5:$AZ$5,0))</f>
        <v/>
      </c>
      <c r="X35" s="36">
        <f>INDEX(MTInputs!$J$1:$AZ$415,$D35,MATCH(X$5,MTInputs!$J$5:$AZ$5,0))</f>
        <v/>
      </c>
      <c r="Y35" s="36">
        <f>INDEX(MTInputs!$J$1:$AZ$415,$D35,MATCH(Y$5,MTInputs!$J$5:$AZ$5,0))</f>
        <v/>
      </c>
      <c r="Z35" s="36">
        <f>INDEX(MTInputs!$J$1:$AZ$415,$D35,MATCH(Z$5,MTInputs!$J$5:$AZ$5,0))</f>
        <v/>
      </c>
      <c r="AA35" s="36">
        <f>INDEX(MTInputs!$J$1:$AZ$415,$D35,MATCH(AA$5,MTInputs!$J$5:$AZ$5,0))</f>
        <v/>
      </c>
      <c r="AB35" s="36">
        <f>INDEX(MTInputs!$J$1:$AZ$415,$D35,MATCH(AB$5,MTInputs!$J$5:$AZ$5,0))</f>
        <v/>
      </c>
      <c r="AC35" s="36">
        <f>INDEX(MTInputs!$J$1:$AZ$415,$D35,MATCH(AC$5,MTInputs!$J$5:$AZ$5,0))</f>
        <v/>
      </c>
      <c r="AD35" s="36">
        <f>INDEX(MTInputs!$J$1:$AZ$415,$D35,MATCH(AD$5,MTInputs!$J$5:$AZ$5,0))</f>
        <v/>
      </c>
      <c r="AE35" s="25">
        <f>LOWER(Settings!$C$4)&amp;".mit."&amp;$A35&amp;IF($C35="","","."&amp;$C35&amp;"."&amp;$B35)&amp;IF(INDEX(Variables!$D$5:$D$105,MATCH($A35,Variables!$A$5:$A$105,0))="","","."&amp;INDEX(Variables!$D$5:$D$105,MATCH($A35,Variables!$A$5:$A$105,0)))&amp;"."&amp;AE$5</f>
        <v/>
      </c>
      <c r="AF35" s="35">
        <f>INDEX(MTInputs!$J$1:$AZ$415,$D35,MATCH(AF$5,MTInputs!$J$5:$AZ$5,0))</f>
        <v/>
      </c>
      <c r="AG35" s="36">
        <f>INDEX(MTInputs!$J$1:$AZ$415,$D35,MATCH(AG$5,MTInputs!$J$5:$AZ$5,0))</f>
        <v/>
      </c>
      <c r="AH35" s="36">
        <f>INDEX(MTInputs!$J$1:$AZ$415,$D35,MATCH(AH$5,MTInputs!$J$5:$AZ$5,0))</f>
        <v/>
      </c>
      <c r="AI35" s="36">
        <f>INDEX(MTInputs!$J$1:$AZ$415,$D35,MATCH(AI$5,MTInputs!$J$5:$AZ$5,0))</f>
        <v/>
      </c>
      <c r="AJ35" s="36">
        <f>INDEX(MTInputs!$J$1:$AZ$415,$D35,MATCH(AJ$5,MTInputs!$J$5:$AZ$5,0))</f>
        <v/>
      </c>
      <c r="AK35" s="36">
        <f>INDEX(MTInputs!$J$1:$AZ$415,$D35,MATCH(AK$5,MTInputs!$J$5:$AZ$5,0))</f>
        <v/>
      </c>
      <c r="AL35" s="36">
        <f>INDEX(MTInputs!$J$1:$AZ$415,$D35,MATCH(AL$5,MTInputs!$J$5:$AZ$5,0))</f>
        <v/>
      </c>
      <c r="AM35" s="36">
        <f>INDEX(MTInputs!$J$1:$AZ$415,$D35,MATCH(AM$5,MTInputs!$J$5:$AZ$5,0))</f>
        <v/>
      </c>
      <c r="AN35" s="36">
        <f>INDEX(MTInputs!$J$1:$AZ$415,$D35,MATCH(AN$5,MTInputs!$J$5:$AZ$5,0))</f>
        <v/>
      </c>
      <c r="AO35" s="36">
        <f>INDEX(MTInputs!$J$1:$AZ$415,$D35,MATCH(AO$5,MTInputs!$J$5:$AZ$5,0))</f>
        <v/>
      </c>
      <c r="AP35" s="36">
        <f>INDEX(MTInputs!$J$1:$AZ$415,$D35,MATCH(AP$5,MTInputs!$J$5:$AZ$5,0))</f>
        <v/>
      </c>
      <c r="AQ35" s="36">
        <f>INDEX(MTInputs!$J$1:$AZ$415,$D35,MATCH(AQ$5,MTInputs!$J$5:$AZ$5,0))</f>
        <v/>
      </c>
      <c r="AR35" s="36">
        <f>INDEX(MTInputs!$J$1:$AZ$415,$D35,MATCH(AR$5,MTInputs!$J$5:$AZ$5,0))</f>
        <v/>
      </c>
      <c r="AS35" s="36">
        <f>INDEX(MTInputs!$J$1:$AZ$415,$D35,MATCH(AS$5,MTInputs!$J$5:$AZ$5,0))</f>
        <v/>
      </c>
      <c r="AT35" s="36">
        <f>INDEX(MTInputs!$J$1:$AZ$415,$D35,MATCH(AT$5,MTInputs!$J$5:$AZ$5,0))</f>
        <v/>
      </c>
      <c r="AU35" s="36">
        <f>INDEX(MTInputs!$J$1:$AZ$415,$D35,MATCH(AU$5,MTInputs!$J$5:$AZ$5,0))</f>
        <v/>
      </c>
      <c r="AV35" s="36">
        <f>INDEX(MTInputs!$J$1:$AZ$415,$D35,MATCH(AV$5,MTInputs!$J$5:$AZ$5,0))</f>
        <v/>
      </c>
      <c r="AW35" s="36">
        <f>INDEX(MTInputs!$J$1:$AZ$415,$D35,MATCH(AW$5,MTInputs!$J$5:$AZ$5,0))</f>
        <v/>
      </c>
      <c r="AX35" s="36">
        <f>INDEX(MTInputs!$J$1:$AZ$415,$D35,MATCH(AX$5,MTInputs!$J$5:$AZ$5,0))</f>
        <v/>
      </c>
    </row>
    <row r="36" hidden="1" outlineLevel="1">
      <c r="A36" s="5" t="inlineStr">
        <is>
          <t>ctcov</t>
        </is>
      </c>
      <c r="B36" s="5" t="inlineStr">
        <is>
          <t>all</t>
        </is>
      </c>
      <c r="C36" s="5" t="inlineStr">
        <is>
          <t>foo</t>
        </is>
      </c>
      <c r="D36" s="8" t="n">
        <v>37</v>
      </c>
      <c r="H36" s="5">
        <f>INDEX(Variables!$B$5:$B$105,MATCH($A36,Variables!$A$5:$A$105,0))&amp;IF($C36="",""," | "&amp;INDEX(Mapping!$B$5:$B$26,MATCH($C36,Mapping!$A$5:$A$26,0))&amp;" | "&amp;INDEX(Mapping!$B$30:$B$41,MATCH($B36,Mapping!$A$30:$A$41,0)))</f>
        <v/>
      </c>
      <c r="I36" s="5">
        <f>INDEX(Variables!$C$5:$C$105,MATCH($A36,Variables!$A$5:$A$105,0))</f>
        <v/>
      </c>
      <c r="J36" s="5">
        <f>INDEX(Variables!$E$5:$E$105,MATCH($A36,Variables!$A$5:$A$105,0))</f>
        <v/>
      </c>
      <c r="K36" s="25">
        <f>LOWER(Settings!$C$4)&amp;".mit."&amp;$A36&amp;IF($C36="","","."&amp;$C36&amp;"."&amp;$B36)&amp;IF(INDEX(Variables!$D$5:$D$105,MATCH($A36,Variables!$A$5:$A$105,0))="","","."&amp;INDEX(Variables!$D$5:$D$105,MATCH($A36,Variables!$A$5:$A$105,0)))&amp;"."&amp;K$5</f>
        <v/>
      </c>
      <c r="L36" s="35">
        <f>INDEX(MTInputs!$J$1:$AZ$415,$D36,MATCH(L$5,MTInputs!$J$5:$AZ$5,0))</f>
        <v/>
      </c>
      <c r="M36" s="36">
        <f>INDEX(MTInputs!$J$1:$AZ$415,$D36,MATCH(M$5,MTInputs!$J$5:$AZ$5,0))</f>
        <v/>
      </c>
      <c r="N36" s="36">
        <f>INDEX(MTInputs!$J$1:$AZ$415,$D36,MATCH(N$5,MTInputs!$J$5:$AZ$5,0))</f>
        <v/>
      </c>
      <c r="O36" s="36">
        <f>INDEX(MTInputs!$J$1:$AZ$415,$D36,MATCH(O$5,MTInputs!$J$5:$AZ$5,0))</f>
        <v/>
      </c>
      <c r="P36" s="36">
        <f>INDEX(MTInputs!$J$1:$AZ$415,$D36,MATCH(P$5,MTInputs!$J$5:$AZ$5,0))</f>
        <v/>
      </c>
      <c r="Q36" s="36">
        <f>INDEX(MTInputs!$J$1:$AZ$415,$D36,MATCH(Q$5,MTInputs!$J$5:$AZ$5,0))</f>
        <v/>
      </c>
      <c r="R36" s="36">
        <f>INDEX(MTInputs!$J$1:$AZ$415,$D36,MATCH(R$5,MTInputs!$J$5:$AZ$5,0))</f>
        <v/>
      </c>
      <c r="S36" s="36">
        <f>INDEX(MTInputs!$J$1:$AZ$415,$D36,MATCH(S$5,MTInputs!$J$5:$AZ$5,0))</f>
        <v/>
      </c>
      <c r="T36" s="36">
        <f>INDEX(MTInputs!$J$1:$AZ$415,$D36,MATCH(T$5,MTInputs!$J$5:$AZ$5,0))</f>
        <v/>
      </c>
      <c r="U36" s="36">
        <f>INDEX(MTInputs!$J$1:$AZ$415,$D36,MATCH(U$5,MTInputs!$J$5:$AZ$5,0))</f>
        <v/>
      </c>
      <c r="V36" s="36">
        <f>INDEX(MTInputs!$J$1:$AZ$415,$D36,MATCH(V$5,MTInputs!$J$5:$AZ$5,0))</f>
        <v/>
      </c>
      <c r="W36" s="36">
        <f>INDEX(MTInputs!$J$1:$AZ$415,$D36,MATCH(W$5,MTInputs!$J$5:$AZ$5,0))</f>
        <v/>
      </c>
      <c r="X36" s="36">
        <f>INDEX(MTInputs!$J$1:$AZ$415,$D36,MATCH(X$5,MTInputs!$J$5:$AZ$5,0))</f>
        <v/>
      </c>
      <c r="Y36" s="36">
        <f>INDEX(MTInputs!$J$1:$AZ$415,$D36,MATCH(Y$5,MTInputs!$J$5:$AZ$5,0))</f>
        <v/>
      </c>
      <c r="Z36" s="36">
        <f>INDEX(MTInputs!$J$1:$AZ$415,$D36,MATCH(Z$5,MTInputs!$J$5:$AZ$5,0))</f>
        <v/>
      </c>
      <c r="AA36" s="36">
        <f>INDEX(MTInputs!$J$1:$AZ$415,$D36,MATCH(AA$5,MTInputs!$J$5:$AZ$5,0))</f>
        <v/>
      </c>
      <c r="AB36" s="36">
        <f>INDEX(MTInputs!$J$1:$AZ$415,$D36,MATCH(AB$5,MTInputs!$J$5:$AZ$5,0))</f>
        <v/>
      </c>
      <c r="AC36" s="36">
        <f>INDEX(MTInputs!$J$1:$AZ$415,$D36,MATCH(AC$5,MTInputs!$J$5:$AZ$5,0))</f>
        <v/>
      </c>
      <c r="AD36" s="36">
        <f>INDEX(MTInputs!$J$1:$AZ$415,$D36,MATCH(AD$5,MTInputs!$J$5:$AZ$5,0))</f>
        <v/>
      </c>
      <c r="AE36" s="25">
        <f>LOWER(Settings!$C$4)&amp;".mit."&amp;$A36&amp;IF($C36="","","."&amp;$C36&amp;"."&amp;$B36)&amp;IF(INDEX(Variables!$D$5:$D$105,MATCH($A36,Variables!$A$5:$A$105,0))="","","."&amp;INDEX(Variables!$D$5:$D$105,MATCH($A36,Variables!$A$5:$A$105,0)))&amp;"."&amp;AE$5</f>
        <v/>
      </c>
      <c r="AF36" s="35">
        <f>INDEX(MTInputs!$J$1:$AZ$415,$D36,MATCH(AF$5,MTInputs!$J$5:$AZ$5,0))</f>
        <v/>
      </c>
      <c r="AG36" s="36">
        <f>INDEX(MTInputs!$J$1:$AZ$415,$D36,MATCH(AG$5,MTInputs!$J$5:$AZ$5,0))</f>
        <v/>
      </c>
      <c r="AH36" s="36">
        <f>INDEX(MTInputs!$J$1:$AZ$415,$D36,MATCH(AH$5,MTInputs!$J$5:$AZ$5,0))</f>
        <v/>
      </c>
      <c r="AI36" s="36">
        <f>INDEX(MTInputs!$J$1:$AZ$415,$D36,MATCH(AI$5,MTInputs!$J$5:$AZ$5,0))</f>
        <v/>
      </c>
      <c r="AJ36" s="36">
        <f>INDEX(MTInputs!$J$1:$AZ$415,$D36,MATCH(AJ$5,MTInputs!$J$5:$AZ$5,0))</f>
        <v/>
      </c>
      <c r="AK36" s="36">
        <f>INDEX(MTInputs!$J$1:$AZ$415,$D36,MATCH(AK$5,MTInputs!$J$5:$AZ$5,0))</f>
        <v/>
      </c>
      <c r="AL36" s="36">
        <f>INDEX(MTInputs!$J$1:$AZ$415,$D36,MATCH(AL$5,MTInputs!$J$5:$AZ$5,0))</f>
        <v/>
      </c>
      <c r="AM36" s="36">
        <f>INDEX(MTInputs!$J$1:$AZ$415,$D36,MATCH(AM$5,MTInputs!$J$5:$AZ$5,0))</f>
        <v/>
      </c>
      <c r="AN36" s="36">
        <f>INDEX(MTInputs!$J$1:$AZ$415,$D36,MATCH(AN$5,MTInputs!$J$5:$AZ$5,0))</f>
        <v/>
      </c>
      <c r="AO36" s="36">
        <f>INDEX(MTInputs!$J$1:$AZ$415,$D36,MATCH(AO$5,MTInputs!$J$5:$AZ$5,0))</f>
        <v/>
      </c>
      <c r="AP36" s="36">
        <f>INDEX(MTInputs!$J$1:$AZ$415,$D36,MATCH(AP$5,MTInputs!$J$5:$AZ$5,0))</f>
        <v/>
      </c>
      <c r="AQ36" s="36">
        <f>INDEX(MTInputs!$J$1:$AZ$415,$D36,MATCH(AQ$5,MTInputs!$J$5:$AZ$5,0))</f>
        <v/>
      </c>
      <c r="AR36" s="36">
        <f>INDEX(MTInputs!$J$1:$AZ$415,$D36,MATCH(AR$5,MTInputs!$J$5:$AZ$5,0))</f>
        <v/>
      </c>
      <c r="AS36" s="36">
        <f>INDEX(MTInputs!$J$1:$AZ$415,$D36,MATCH(AS$5,MTInputs!$J$5:$AZ$5,0))</f>
        <v/>
      </c>
      <c r="AT36" s="36">
        <f>INDEX(MTInputs!$J$1:$AZ$415,$D36,MATCH(AT$5,MTInputs!$J$5:$AZ$5,0))</f>
        <v/>
      </c>
      <c r="AU36" s="36">
        <f>INDEX(MTInputs!$J$1:$AZ$415,$D36,MATCH(AU$5,MTInputs!$J$5:$AZ$5,0))</f>
        <v/>
      </c>
      <c r="AV36" s="36">
        <f>INDEX(MTInputs!$J$1:$AZ$415,$D36,MATCH(AV$5,MTInputs!$J$5:$AZ$5,0))</f>
        <v/>
      </c>
      <c r="AW36" s="36">
        <f>INDEX(MTInputs!$J$1:$AZ$415,$D36,MATCH(AW$5,MTInputs!$J$5:$AZ$5,0))</f>
        <v/>
      </c>
      <c r="AX36" s="36">
        <f>INDEX(MTInputs!$J$1:$AZ$415,$D36,MATCH(AX$5,MTInputs!$J$5:$AZ$5,0))</f>
        <v/>
      </c>
    </row>
    <row r="37" hidden="1" outlineLevel="1">
      <c r="A37" s="5" t="inlineStr">
        <is>
          <t>ctcov</t>
        </is>
      </c>
      <c r="B37" s="5" t="inlineStr">
        <is>
          <t>all</t>
        </is>
      </c>
      <c r="C37" s="5" t="inlineStr">
        <is>
          <t>srv</t>
        </is>
      </c>
      <c r="D37" s="8" t="n">
        <v>38</v>
      </c>
      <c r="H37" s="5">
        <f>INDEX(Variables!$B$5:$B$105,MATCH($A37,Variables!$A$5:$A$105,0))&amp;IF($C37="",""," | "&amp;INDEX(Mapping!$B$5:$B$26,MATCH($C37,Mapping!$A$5:$A$26,0))&amp;" | "&amp;INDEX(Mapping!$B$30:$B$41,MATCH($B37,Mapping!$A$30:$A$41,0)))</f>
        <v/>
      </c>
      <c r="I37" s="5">
        <f>INDEX(Variables!$C$5:$C$105,MATCH($A37,Variables!$A$5:$A$105,0))</f>
        <v/>
      </c>
      <c r="J37" s="5">
        <f>INDEX(Variables!$E$5:$E$105,MATCH($A37,Variables!$A$5:$A$105,0))</f>
        <v/>
      </c>
      <c r="K37" s="25">
        <f>LOWER(Settings!$C$4)&amp;".mit."&amp;$A37&amp;IF($C37="","","."&amp;$C37&amp;"."&amp;$B37)&amp;IF(INDEX(Variables!$D$5:$D$105,MATCH($A37,Variables!$A$5:$A$105,0))="","","."&amp;INDEX(Variables!$D$5:$D$105,MATCH($A37,Variables!$A$5:$A$105,0)))&amp;"."&amp;K$5</f>
        <v/>
      </c>
      <c r="L37" s="35">
        <f>INDEX(MTInputs!$J$1:$AZ$415,$D37,MATCH(L$5,MTInputs!$J$5:$AZ$5,0))</f>
        <v/>
      </c>
      <c r="M37" s="36">
        <f>INDEX(MTInputs!$J$1:$AZ$415,$D37,MATCH(M$5,MTInputs!$J$5:$AZ$5,0))</f>
        <v/>
      </c>
      <c r="N37" s="36">
        <f>INDEX(MTInputs!$J$1:$AZ$415,$D37,MATCH(N$5,MTInputs!$J$5:$AZ$5,0))</f>
        <v/>
      </c>
      <c r="O37" s="36">
        <f>INDEX(MTInputs!$J$1:$AZ$415,$D37,MATCH(O$5,MTInputs!$J$5:$AZ$5,0))</f>
        <v/>
      </c>
      <c r="P37" s="36">
        <f>INDEX(MTInputs!$J$1:$AZ$415,$D37,MATCH(P$5,MTInputs!$J$5:$AZ$5,0))</f>
        <v/>
      </c>
      <c r="Q37" s="36">
        <f>INDEX(MTInputs!$J$1:$AZ$415,$D37,MATCH(Q$5,MTInputs!$J$5:$AZ$5,0))</f>
        <v/>
      </c>
      <c r="R37" s="36">
        <f>INDEX(MTInputs!$J$1:$AZ$415,$D37,MATCH(R$5,MTInputs!$J$5:$AZ$5,0))</f>
        <v/>
      </c>
      <c r="S37" s="36">
        <f>INDEX(MTInputs!$J$1:$AZ$415,$D37,MATCH(S$5,MTInputs!$J$5:$AZ$5,0))</f>
        <v/>
      </c>
      <c r="T37" s="36">
        <f>INDEX(MTInputs!$J$1:$AZ$415,$D37,MATCH(T$5,MTInputs!$J$5:$AZ$5,0))</f>
        <v/>
      </c>
      <c r="U37" s="36">
        <f>INDEX(MTInputs!$J$1:$AZ$415,$D37,MATCH(U$5,MTInputs!$J$5:$AZ$5,0))</f>
        <v/>
      </c>
      <c r="V37" s="36">
        <f>INDEX(MTInputs!$J$1:$AZ$415,$D37,MATCH(V$5,MTInputs!$J$5:$AZ$5,0))</f>
        <v/>
      </c>
      <c r="W37" s="36">
        <f>INDEX(MTInputs!$J$1:$AZ$415,$D37,MATCH(W$5,MTInputs!$J$5:$AZ$5,0))</f>
        <v/>
      </c>
      <c r="X37" s="36">
        <f>INDEX(MTInputs!$J$1:$AZ$415,$D37,MATCH(X$5,MTInputs!$J$5:$AZ$5,0))</f>
        <v/>
      </c>
      <c r="Y37" s="36">
        <f>INDEX(MTInputs!$J$1:$AZ$415,$D37,MATCH(Y$5,MTInputs!$J$5:$AZ$5,0))</f>
        <v/>
      </c>
      <c r="Z37" s="36">
        <f>INDEX(MTInputs!$J$1:$AZ$415,$D37,MATCH(Z$5,MTInputs!$J$5:$AZ$5,0))</f>
        <v/>
      </c>
      <c r="AA37" s="36">
        <f>INDEX(MTInputs!$J$1:$AZ$415,$D37,MATCH(AA$5,MTInputs!$J$5:$AZ$5,0))</f>
        <v/>
      </c>
      <c r="AB37" s="36">
        <f>INDEX(MTInputs!$J$1:$AZ$415,$D37,MATCH(AB$5,MTInputs!$J$5:$AZ$5,0))</f>
        <v/>
      </c>
      <c r="AC37" s="36">
        <f>INDEX(MTInputs!$J$1:$AZ$415,$D37,MATCH(AC$5,MTInputs!$J$5:$AZ$5,0))</f>
        <v/>
      </c>
      <c r="AD37" s="36">
        <f>INDEX(MTInputs!$J$1:$AZ$415,$D37,MATCH(AD$5,MTInputs!$J$5:$AZ$5,0))</f>
        <v/>
      </c>
      <c r="AE37" s="25">
        <f>LOWER(Settings!$C$4)&amp;".mit."&amp;$A37&amp;IF($C37="","","."&amp;$C37&amp;"."&amp;$B37)&amp;IF(INDEX(Variables!$D$5:$D$105,MATCH($A37,Variables!$A$5:$A$105,0))="","","."&amp;INDEX(Variables!$D$5:$D$105,MATCH($A37,Variables!$A$5:$A$105,0)))&amp;"."&amp;AE$5</f>
        <v/>
      </c>
      <c r="AF37" s="35">
        <f>INDEX(MTInputs!$J$1:$AZ$415,$D37,MATCH(AF$5,MTInputs!$J$5:$AZ$5,0))</f>
        <v/>
      </c>
      <c r="AG37" s="36">
        <f>INDEX(MTInputs!$J$1:$AZ$415,$D37,MATCH(AG$5,MTInputs!$J$5:$AZ$5,0))</f>
        <v/>
      </c>
      <c r="AH37" s="36">
        <f>INDEX(MTInputs!$J$1:$AZ$415,$D37,MATCH(AH$5,MTInputs!$J$5:$AZ$5,0))</f>
        <v/>
      </c>
      <c r="AI37" s="36">
        <f>INDEX(MTInputs!$J$1:$AZ$415,$D37,MATCH(AI$5,MTInputs!$J$5:$AZ$5,0))</f>
        <v/>
      </c>
      <c r="AJ37" s="36">
        <f>INDEX(MTInputs!$J$1:$AZ$415,$D37,MATCH(AJ$5,MTInputs!$J$5:$AZ$5,0))</f>
        <v/>
      </c>
      <c r="AK37" s="36">
        <f>INDEX(MTInputs!$J$1:$AZ$415,$D37,MATCH(AK$5,MTInputs!$J$5:$AZ$5,0))</f>
        <v/>
      </c>
      <c r="AL37" s="36">
        <f>INDEX(MTInputs!$J$1:$AZ$415,$D37,MATCH(AL$5,MTInputs!$J$5:$AZ$5,0))</f>
        <v/>
      </c>
      <c r="AM37" s="36">
        <f>INDEX(MTInputs!$J$1:$AZ$415,$D37,MATCH(AM$5,MTInputs!$J$5:$AZ$5,0))</f>
        <v/>
      </c>
      <c r="AN37" s="36">
        <f>INDEX(MTInputs!$J$1:$AZ$415,$D37,MATCH(AN$5,MTInputs!$J$5:$AZ$5,0))</f>
        <v/>
      </c>
      <c r="AO37" s="36">
        <f>INDEX(MTInputs!$J$1:$AZ$415,$D37,MATCH(AO$5,MTInputs!$J$5:$AZ$5,0))</f>
        <v/>
      </c>
      <c r="AP37" s="36">
        <f>INDEX(MTInputs!$J$1:$AZ$415,$D37,MATCH(AP$5,MTInputs!$J$5:$AZ$5,0))</f>
        <v/>
      </c>
      <c r="AQ37" s="36">
        <f>INDEX(MTInputs!$J$1:$AZ$415,$D37,MATCH(AQ$5,MTInputs!$J$5:$AZ$5,0))</f>
        <v/>
      </c>
      <c r="AR37" s="36">
        <f>INDEX(MTInputs!$J$1:$AZ$415,$D37,MATCH(AR$5,MTInputs!$J$5:$AZ$5,0))</f>
        <v/>
      </c>
      <c r="AS37" s="36">
        <f>INDEX(MTInputs!$J$1:$AZ$415,$D37,MATCH(AS$5,MTInputs!$J$5:$AZ$5,0))</f>
        <v/>
      </c>
      <c r="AT37" s="36">
        <f>INDEX(MTInputs!$J$1:$AZ$415,$D37,MATCH(AT$5,MTInputs!$J$5:$AZ$5,0))</f>
        <v/>
      </c>
      <c r="AU37" s="36">
        <f>INDEX(MTInputs!$J$1:$AZ$415,$D37,MATCH(AU$5,MTInputs!$J$5:$AZ$5,0))</f>
        <v/>
      </c>
      <c r="AV37" s="36">
        <f>INDEX(MTInputs!$J$1:$AZ$415,$D37,MATCH(AV$5,MTInputs!$J$5:$AZ$5,0))</f>
        <v/>
      </c>
      <c r="AW37" s="36">
        <f>INDEX(MTInputs!$J$1:$AZ$415,$D37,MATCH(AW$5,MTInputs!$J$5:$AZ$5,0))</f>
        <v/>
      </c>
      <c r="AX37" s="36">
        <f>INDEX(MTInputs!$J$1:$AZ$415,$D37,MATCH(AX$5,MTInputs!$J$5:$AZ$5,0))</f>
        <v/>
      </c>
    </row>
    <row r="38" hidden="1" outlineLevel="1">
      <c r="A38" s="5" t="inlineStr">
        <is>
          <t>ctcov</t>
        </is>
      </c>
      <c r="B38" s="5" t="inlineStr">
        <is>
          <t>all</t>
        </is>
      </c>
      <c r="C38" s="5" t="inlineStr">
        <is>
          <t>mch</t>
        </is>
      </c>
      <c r="D38" s="8" t="n">
        <v>39</v>
      </c>
      <c r="H38" s="5">
        <f>INDEX(Variables!$B$5:$B$105,MATCH($A38,Variables!$A$5:$A$105,0))&amp;IF($C38="",""," | "&amp;INDEX(Mapping!$B$5:$B$26,MATCH($C38,Mapping!$A$5:$A$26,0))&amp;" | "&amp;INDEX(Mapping!$B$30:$B$41,MATCH($B38,Mapping!$A$30:$A$41,0)))</f>
        <v/>
      </c>
      <c r="I38" s="5">
        <f>INDEX(Variables!$C$5:$C$105,MATCH($A38,Variables!$A$5:$A$105,0))</f>
        <v/>
      </c>
      <c r="J38" s="5">
        <f>INDEX(Variables!$E$5:$E$105,MATCH($A38,Variables!$A$5:$A$105,0))</f>
        <v/>
      </c>
      <c r="K38" s="25">
        <f>LOWER(Settings!$C$4)&amp;".mit."&amp;$A38&amp;IF($C38="","","."&amp;$C38&amp;"."&amp;$B38)&amp;IF(INDEX(Variables!$D$5:$D$105,MATCH($A38,Variables!$A$5:$A$105,0))="","","."&amp;INDEX(Variables!$D$5:$D$105,MATCH($A38,Variables!$A$5:$A$105,0)))&amp;"."&amp;K$5</f>
        <v/>
      </c>
      <c r="L38" s="35">
        <f>INDEX(MTInputs!$J$1:$AZ$415,$D38,MATCH(L$5,MTInputs!$J$5:$AZ$5,0))</f>
        <v/>
      </c>
      <c r="M38" s="36">
        <f>INDEX(MTInputs!$J$1:$AZ$415,$D38,MATCH(M$5,MTInputs!$J$5:$AZ$5,0))</f>
        <v/>
      </c>
      <c r="N38" s="36">
        <f>INDEX(MTInputs!$J$1:$AZ$415,$D38,MATCH(N$5,MTInputs!$J$5:$AZ$5,0))</f>
        <v/>
      </c>
      <c r="O38" s="36">
        <f>INDEX(MTInputs!$J$1:$AZ$415,$D38,MATCH(O$5,MTInputs!$J$5:$AZ$5,0))</f>
        <v/>
      </c>
      <c r="P38" s="36">
        <f>INDEX(MTInputs!$J$1:$AZ$415,$D38,MATCH(P$5,MTInputs!$J$5:$AZ$5,0))</f>
        <v/>
      </c>
      <c r="Q38" s="36">
        <f>INDEX(MTInputs!$J$1:$AZ$415,$D38,MATCH(Q$5,MTInputs!$J$5:$AZ$5,0))</f>
        <v/>
      </c>
      <c r="R38" s="36">
        <f>INDEX(MTInputs!$J$1:$AZ$415,$D38,MATCH(R$5,MTInputs!$J$5:$AZ$5,0))</f>
        <v/>
      </c>
      <c r="S38" s="36">
        <f>INDEX(MTInputs!$J$1:$AZ$415,$D38,MATCH(S$5,MTInputs!$J$5:$AZ$5,0))</f>
        <v/>
      </c>
      <c r="T38" s="36">
        <f>INDEX(MTInputs!$J$1:$AZ$415,$D38,MATCH(T$5,MTInputs!$J$5:$AZ$5,0))</f>
        <v/>
      </c>
      <c r="U38" s="36">
        <f>INDEX(MTInputs!$J$1:$AZ$415,$D38,MATCH(U$5,MTInputs!$J$5:$AZ$5,0))</f>
        <v/>
      </c>
      <c r="V38" s="36">
        <f>INDEX(MTInputs!$J$1:$AZ$415,$D38,MATCH(V$5,MTInputs!$J$5:$AZ$5,0))</f>
        <v/>
      </c>
      <c r="W38" s="36">
        <f>INDEX(MTInputs!$J$1:$AZ$415,$D38,MATCH(W$5,MTInputs!$J$5:$AZ$5,0))</f>
        <v/>
      </c>
      <c r="X38" s="36">
        <f>INDEX(MTInputs!$J$1:$AZ$415,$D38,MATCH(X$5,MTInputs!$J$5:$AZ$5,0))</f>
        <v/>
      </c>
      <c r="Y38" s="36">
        <f>INDEX(MTInputs!$J$1:$AZ$415,$D38,MATCH(Y$5,MTInputs!$J$5:$AZ$5,0))</f>
        <v/>
      </c>
      <c r="Z38" s="36">
        <f>INDEX(MTInputs!$J$1:$AZ$415,$D38,MATCH(Z$5,MTInputs!$J$5:$AZ$5,0))</f>
        <v/>
      </c>
      <c r="AA38" s="36">
        <f>INDEX(MTInputs!$J$1:$AZ$415,$D38,MATCH(AA$5,MTInputs!$J$5:$AZ$5,0))</f>
        <v/>
      </c>
      <c r="AB38" s="36">
        <f>INDEX(MTInputs!$J$1:$AZ$415,$D38,MATCH(AB$5,MTInputs!$J$5:$AZ$5,0))</f>
        <v/>
      </c>
      <c r="AC38" s="36">
        <f>INDEX(MTInputs!$J$1:$AZ$415,$D38,MATCH(AC$5,MTInputs!$J$5:$AZ$5,0))</f>
        <v/>
      </c>
      <c r="AD38" s="36">
        <f>INDEX(MTInputs!$J$1:$AZ$415,$D38,MATCH(AD$5,MTInputs!$J$5:$AZ$5,0))</f>
        <v/>
      </c>
      <c r="AE38" s="25">
        <f>LOWER(Settings!$C$4)&amp;".mit."&amp;$A38&amp;IF($C38="","","."&amp;$C38&amp;"."&amp;$B38)&amp;IF(INDEX(Variables!$D$5:$D$105,MATCH($A38,Variables!$A$5:$A$105,0))="","","."&amp;INDEX(Variables!$D$5:$D$105,MATCH($A38,Variables!$A$5:$A$105,0)))&amp;"."&amp;AE$5</f>
        <v/>
      </c>
      <c r="AF38" s="35">
        <f>INDEX(MTInputs!$J$1:$AZ$415,$D38,MATCH(AF$5,MTInputs!$J$5:$AZ$5,0))</f>
        <v/>
      </c>
      <c r="AG38" s="36">
        <f>INDEX(MTInputs!$J$1:$AZ$415,$D38,MATCH(AG$5,MTInputs!$J$5:$AZ$5,0))</f>
        <v/>
      </c>
      <c r="AH38" s="36">
        <f>INDEX(MTInputs!$J$1:$AZ$415,$D38,MATCH(AH$5,MTInputs!$J$5:$AZ$5,0))</f>
        <v/>
      </c>
      <c r="AI38" s="36">
        <f>INDEX(MTInputs!$J$1:$AZ$415,$D38,MATCH(AI$5,MTInputs!$J$5:$AZ$5,0))</f>
        <v/>
      </c>
      <c r="AJ38" s="36">
        <f>INDEX(MTInputs!$J$1:$AZ$415,$D38,MATCH(AJ$5,MTInputs!$J$5:$AZ$5,0))</f>
        <v/>
      </c>
      <c r="AK38" s="36">
        <f>INDEX(MTInputs!$J$1:$AZ$415,$D38,MATCH(AK$5,MTInputs!$J$5:$AZ$5,0))</f>
        <v/>
      </c>
      <c r="AL38" s="36">
        <f>INDEX(MTInputs!$J$1:$AZ$415,$D38,MATCH(AL$5,MTInputs!$J$5:$AZ$5,0))</f>
        <v/>
      </c>
      <c r="AM38" s="36">
        <f>INDEX(MTInputs!$J$1:$AZ$415,$D38,MATCH(AM$5,MTInputs!$J$5:$AZ$5,0))</f>
        <v/>
      </c>
      <c r="AN38" s="36">
        <f>INDEX(MTInputs!$J$1:$AZ$415,$D38,MATCH(AN$5,MTInputs!$J$5:$AZ$5,0))</f>
        <v/>
      </c>
      <c r="AO38" s="36">
        <f>INDEX(MTInputs!$J$1:$AZ$415,$D38,MATCH(AO$5,MTInputs!$J$5:$AZ$5,0))</f>
        <v/>
      </c>
      <c r="AP38" s="36">
        <f>INDEX(MTInputs!$J$1:$AZ$415,$D38,MATCH(AP$5,MTInputs!$J$5:$AZ$5,0))</f>
        <v/>
      </c>
      <c r="AQ38" s="36">
        <f>INDEX(MTInputs!$J$1:$AZ$415,$D38,MATCH(AQ$5,MTInputs!$J$5:$AZ$5,0))</f>
        <v/>
      </c>
      <c r="AR38" s="36">
        <f>INDEX(MTInputs!$J$1:$AZ$415,$D38,MATCH(AR$5,MTInputs!$J$5:$AZ$5,0))</f>
        <v/>
      </c>
      <c r="AS38" s="36">
        <f>INDEX(MTInputs!$J$1:$AZ$415,$D38,MATCH(AS$5,MTInputs!$J$5:$AZ$5,0))</f>
        <v/>
      </c>
      <c r="AT38" s="36">
        <f>INDEX(MTInputs!$J$1:$AZ$415,$D38,MATCH(AT$5,MTInputs!$J$5:$AZ$5,0))</f>
        <v/>
      </c>
      <c r="AU38" s="36">
        <f>INDEX(MTInputs!$J$1:$AZ$415,$D38,MATCH(AU$5,MTInputs!$J$5:$AZ$5,0))</f>
        <v/>
      </c>
      <c r="AV38" s="36">
        <f>INDEX(MTInputs!$J$1:$AZ$415,$D38,MATCH(AV$5,MTInputs!$J$5:$AZ$5,0))</f>
        <v/>
      </c>
      <c r="AW38" s="36">
        <f>INDEX(MTInputs!$J$1:$AZ$415,$D38,MATCH(AW$5,MTInputs!$J$5:$AZ$5,0))</f>
        <v/>
      </c>
      <c r="AX38" s="36">
        <f>INDEX(MTInputs!$J$1:$AZ$415,$D38,MATCH(AX$5,MTInputs!$J$5:$AZ$5,0))</f>
        <v/>
      </c>
    </row>
    <row r="39" hidden="1" outlineLevel="1">
      <c r="A39" s="5" t="inlineStr">
        <is>
          <t>ctcov</t>
        </is>
      </c>
      <c r="B39" s="5" t="inlineStr">
        <is>
          <t>all</t>
        </is>
      </c>
      <c r="C39" s="5" t="inlineStr">
        <is>
          <t>irn</t>
        </is>
      </c>
      <c r="D39" s="8" t="n">
        <v>40</v>
      </c>
      <c r="H39" s="5">
        <f>INDEX(Variables!$B$5:$B$105,MATCH($A39,Variables!$A$5:$A$105,0))&amp;IF($C39="",""," | "&amp;INDEX(Mapping!$B$5:$B$26,MATCH($C39,Mapping!$A$5:$A$26,0))&amp;" | "&amp;INDEX(Mapping!$B$30:$B$41,MATCH($B39,Mapping!$A$30:$A$41,0)))</f>
        <v/>
      </c>
      <c r="I39" s="5">
        <f>INDEX(Variables!$C$5:$C$105,MATCH($A39,Variables!$A$5:$A$105,0))</f>
        <v/>
      </c>
      <c r="J39" s="5">
        <f>INDEX(Variables!$E$5:$E$105,MATCH($A39,Variables!$A$5:$A$105,0))</f>
        <v/>
      </c>
      <c r="K39" s="25">
        <f>LOWER(Settings!$C$4)&amp;".mit."&amp;$A39&amp;IF($C39="","","."&amp;$C39&amp;"."&amp;$B39)&amp;IF(INDEX(Variables!$D$5:$D$105,MATCH($A39,Variables!$A$5:$A$105,0))="","","."&amp;INDEX(Variables!$D$5:$D$105,MATCH($A39,Variables!$A$5:$A$105,0)))&amp;"."&amp;K$5</f>
        <v/>
      </c>
      <c r="L39" s="35">
        <f>INDEX(MTInputs!$J$1:$AZ$415,$D39,MATCH(L$5,MTInputs!$J$5:$AZ$5,0))</f>
        <v/>
      </c>
      <c r="M39" s="36">
        <f>INDEX(MTInputs!$J$1:$AZ$415,$D39,MATCH(M$5,MTInputs!$J$5:$AZ$5,0))</f>
        <v/>
      </c>
      <c r="N39" s="36">
        <f>INDEX(MTInputs!$J$1:$AZ$415,$D39,MATCH(N$5,MTInputs!$J$5:$AZ$5,0))</f>
        <v/>
      </c>
      <c r="O39" s="36">
        <f>INDEX(MTInputs!$J$1:$AZ$415,$D39,MATCH(O$5,MTInputs!$J$5:$AZ$5,0))</f>
        <v/>
      </c>
      <c r="P39" s="36">
        <f>INDEX(MTInputs!$J$1:$AZ$415,$D39,MATCH(P$5,MTInputs!$J$5:$AZ$5,0))</f>
        <v/>
      </c>
      <c r="Q39" s="36">
        <f>INDEX(MTInputs!$J$1:$AZ$415,$D39,MATCH(Q$5,MTInputs!$J$5:$AZ$5,0))</f>
        <v/>
      </c>
      <c r="R39" s="36">
        <f>INDEX(MTInputs!$J$1:$AZ$415,$D39,MATCH(R$5,MTInputs!$J$5:$AZ$5,0))</f>
        <v/>
      </c>
      <c r="S39" s="36">
        <f>INDEX(MTInputs!$J$1:$AZ$415,$D39,MATCH(S$5,MTInputs!$J$5:$AZ$5,0))</f>
        <v/>
      </c>
      <c r="T39" s="36">
        <f>INDEX(MTInputs!$J$1:$AZ$415,$D39,MATCH(T$5,MTInputs!$J$5:$AZ$5,0))</f>
        <v/>
      </c>
      <c r="U39" s="36">
        <f>INDEX(MTInputs!$J$1:$AZ$415,$D39,MATCH(U$5,MTInputs!$J$5:$AZ$5,0))</f>
        <v/>
      </c>
      <c r="V39" s="36">
        <f>INDEX(MTInputs!$J$1:$AZ$415,$D39,MATCH(V$5,MTInputs!$J$5:$AZ$5,0))</f>
        <v/>
      </c>
      <c r="W39" s="36">
        <f>INDEX(MTInputs!$J$1:$AZ$415,$D39,MATCH(W$5,MTInputs!$J$5:$AZ$5,0))</f>
        <v/>
      </c>
      <c r="X39" s="36">
        <f>INDEX(MTInputs!$J$1:$AZ$415,$D39,MATCH(X$5,MTInputs!$J$5:$AZ$5,0))</f>
        <v/>
      </c>
      <c r="Y39" s="36">
        <f>INDEX(MTInputs!$J$1:$AZ$415,$D39,MATCH(Y$5,MTInputs!$J$5:$AZ$5,0))</f>
        <v/>
      </c>
      <c r="Z39" s="36">
        <f>INDEX(MTInputs!$J$1:$AZ$415,$D39,MATCH(Z$5,MTInputs!$J$5:$AZ$5,0))</f>
        <v/>
      </c>
      <c r="AA39" s="36">
        <f>INDEX(MTInputs!$J$1:$AZ$415,$D39,MATCH(AA$5,MTInputs!$J$5:$AZ$5,0))</f>
        <v/>
      </c>
      <c r="AB39" s="36">
        <f>INDEX(MTInputs!$J$1:$AZ$415,$D39,MATCH(AB$5,MTInputs!$J$5:$AZ$5,0))</f>
        <v/>
      </c>
      <c r="AC39" s="36">
        <f>INDEX(MTInputs!$J$1:$AZ$415,$D39,MATCH(AC$5,MTInputs!$J$5:$AZ$5,0))</f>
        <v/>
      </c>
      <c r="AD39" s="36">
        <f>INDEX(MTInputs!$J$1:$AZ$415,$D39,MATCH(AD$5,MTInputs!$J$5:$AZ$5,0))</f>
        <v/>
      </c>
      <c r="AE39" s="25">
        <f>LOWER(Settings!$C$4)&amp;".mit."&amp;$A39&amp;IF($C39="","","."&amp;$C39&amp;"."&amp;$B39)&amp;IF(INDEX(Variables!$D$5:$D$105,MATCH($A39,Variables!$A$5:$A$105,0))="","","."&amp;INDEX(Variables!$D$5:$D$105,MATCH($A39,Variables!$A$5:$A$105,0)))&amp;"."&amp;AE$5</f>
        <v/>
      </c>
      <c r="AF39" s="35">
        <f>INDEX(MTInputs!$J$1:$AZ$415,$D39,MATCH(AF$5,MTInputs!$J$5:$AZ$5,0))</f>
        <v/>
      </c>
      <c r="AG39" s="36">
        <f>INDEX(MTInputs!$J$1:$AZ$415,$D39,MATCH(AG$5,MTInputs!$J$5:$AZ$5,0))</f>
        <v/>
      </c>
      <c r="AH39" s="36">
        <f>INDEX(MTInputs!$J$1:$AZ$415,$D39,MATCH(AH$5,MTInputs!$J$5:$AZ$5,0))</f>
        <v/>
      </c>
      <c r="AI39" s="36">
        <f>INDEX(MTInputs!$J$1:$AZ$415,$D39,MATCH(AI$5,MTInputs!$J$5:$AZ$5,0))</f>
        <v/>
      </c>
      <c r="AJ39" s="36">
        <f>INDEX(MTInputs!$J$1:$AZ$415,$D39,MATCH(AJ$5,MTInputs!$J$5:$AZ$5,0))</f>
        <v/>
      </c>
      <c r="AK39" s="36">
        <f>INDEX(MTInputs!$J$1:$AZ$415,$D39,MATCH(AK$5,MTInputs!$J$5:$AZ$5,0))</f>
        <v/>
      </c>
      <c r="AL39" s="36">
        <f>INDEX(MTInputs!$J$1:$AZ$415,$D39,MATCH(AL$5,MTInputs!$J$5:$AZ$5,0))</f>
        <v/>
      </c>
      <c r="AM39" s="36">
        <f>INDEX(MTInputs!$J$1:$AZ$415,$D39,MATCH(AM$5,MTInputs!$J$5:$AZ$5,0))</f>
        <v/>
      </c>
      <c r="AN39" s="36">
        <f>INDEX(MTInputs!$J$1:$AZ$415,$D39,MATCH(AN$5,MTInputs!$J$5:$AZ$5,0))</f>
        <v/>
      </c>
      <c r="AO39" s="36">
        <f>INDEX(MTInputs!$J$1:$AZ$415,$D39,MATCH(AO$5,MTInputs!$J$5:$AZ$5,0))</f>
        <v/>
      </c>
      <c r="AP39" s="36">
        <f>INDEX(MTInputs!$J$1:$AZ$415,$D39,MATCH(AP$5,MTInputs!$J$5:$AZ$5,0))</f>
        <v/>
      </c>
      <c r="AQ39" s="36">
        <f>INDEX(MTInputs!$J$1:$AZ$415,$D39,MATCH(AQ$5,MTInputs!$J$5:$AZ$5,0))</f>
        <v/>
      </c>
      <c r="AR39" s="36">
        <f>INDEX(MTInputs!$J$1:$AZ$415,$D39,MATCH(AR$5,MTInputs!$J$5:$AZ$5,0))</f>
        <v/>
      </c>
      <c r="AS39" s="36">
        <f>INDEX(MTInputs!$J$1:$AZ$415,$D39,MATCH(AS$5,MTInputs!$J$5:$AZ$5,0))</f>
        <v/>
      </c>
      <c r="AT39" s="36">
        <f>INDEX(MTInputs!$J$1:$AZ$415,$D39,MATCH(AT$5,MTInputs!$J$5:$AZ$5,0))</f>
        <v/>
      </c>
      <c r="AU39" s="36">
        <f>INDEX(MTInputs!$J$1:$AZ$415,$D39,MATCH(AU$5,MTInputs!$J$5:$AZ$5,0))</f>
        <v/>
      </c>
      <c r="AV39" s="36">
        <f>INDEX(MTInputs!$J$1:$AZ$415,$D39,MATCH(AV$5,MTInputs!$J$5:$AZ$5,0))</f>
        <v/>
      </c>
      <c r="AW39" s="36">
        <f>INDEX(MTInputs!$J$1:$AZ$415,$D39,MATCH(AW$5,MTInputs!$J$5:$AZ$5,0))</f>
        <v/>
      </c>
      <c r="AX39" s="36">
        <f>INDEX(MTInputs!$J$1:$AZ$415,$D39,MATCH(AX$5,MTInputs!$J$5:$AZ$5,0))</f>
        <v/>
      </c>
    </row>
    <row r="40" hidden="1" outlineLevel="1">
      <c r="A40" s="5" t="inlineStr">
        <is>
          <t>ctcov</t>
        </is>
      </c>
      <c r="B40" s="5" t="inlineStr">
        <is>
          <t>all</t>
        </is>
      </c>
      <c r="C40" s="5" t="inlineStr">
        <is>
          <t>nfm</t>
        </is>
      </c>
      <c r="D40" s="8" t="n">
        <v>41</v>
      </c>
      <c r="H40" s="5">
        <f>INDEX(Variables!$B$5:$B$105,MATCH($A40,Variables!$A$5:$A$105,0))&amp;IF($C40="",""," | "&amp;INDEX(Mapping!$B$5:$B$26,MATCH($C40,Mapping!$A$5:$A$26,0))&amp;" | "&amp;INDEX(Mapping!$B$30:$B$41,MATCH($B40,Mapping!$A$30:$A$41,0)))</f>
        <v/>
      </c>
      <c r="I40" s="5">
        <f>INDEX(Variables!$C$5:$C$105,MATCH($A40,Variables!$A$5:$A$105,0))</f>
        <v/>
      </c>
      <c r="J40" s="5">
        <f>INDEX(Variables!$E$5:$E$105,MATCH($A40,Variables!$A$5:$A$105,0))</f>
        <v/>
      </c>
      <c r="K40" s="25">
        <f>LOWER(Settings!$C$4)&amp;".mit."&amp;$A40&amp;IF($C40="","","."&amp;$C40&amp;"."&amp;$B40)&amp;IF(INDEX(Variables!$D$5:$D$105,MATCH($A40,Variables!$A$5:$A$105,0))="","","."&amp;INDEX(Variables!$D$5:$D$105,MATCH($A40,Variables!$A$5:$A$105,0)))&amp;"."&amp;K$5</f>
        <v/>
      </c>
      <c r="L40" s="35">
        <f>INDEX(MTInputs!$J$1:$AZ$415,$D40,MATCH(L$5,MTInputs!$J$5:$AZ$5,0))</f>
        <v/>
      </c>
      <c r="M40" s="36">
        <f>INDEX(MTInputs!$J$1:$AZ$415,$D40,MATCH(M$5,MTInputs!$J$5:$AZ$5,0))</f>
        <v/>
      </c>
      <c r="N40" s="36">
        <f>INDEX(MTInputs!$J$1:$AZ$415,$D40,MATCH(N$5,MTInputs!$J$5:$AZ$5,0))</f>
        <v/>
      </c>
      <c r="O40" s="36">
        <f>INDEX(MTInputs!$J$1:$AZ$415,$D40,MATCH(O$5,MTInputs!$J$5:$AZ$5,0))</f>
        <v/>
      </c>
      <c r="P40" s="36">
        <f>INDEX(MTInputs!$J$1:$AZ$415,$D40,MATCH(P$5,MTInputs!$J$5:$AZ$5,0))</f>
        <v/>
      </c>
      <c r="Q40" s="36">
        <f>INDEX(MTInputs!$J$1:$AZ$415,$D40,MATCH(Q$5,MTInputs!$J$5:$AZ$5,0))</f>
        <v/>
      </c>
      <c r="R40" s="36">
        <f>INDEX(MTInputs!$J$1:$AZ$415,$D40,MATCH(R$5,MTInputs!$J$5:$AZ$5,0))</f>
        <v/>
      </c>
      <c r="S40" s="36">
        <f>INDEX(MTInputs!$J$1:$AZ$415,$D40,MATCH(S$5,MTInputs!$J$5:$AZ$5,0))</f>
        <v/>
      </c>
      <c r="T40" s="36">
        <f>INDEX(MTInputs!$J$1:$AZ$415,$D40,MATCH(T$5,MTInputs!$J$5:$AZ$5,0))</f>
        <v/>
      </c>
      <c r="U40" s="36">
        <f>INDEX(MTInputs!$J$1:$AZ$415,$D40,MATCH(U$5,MTInputs!$J$5:$AZ$5,0))</f>
        <v/>
      </c>
      <c r="V40" s="36">
        <f>INDEX(MTInputs!$J$1:$AZ$415,$D40,MATCH(V$5,MTInputs!$J$5:$AZ$5,0))</f>
        <v/>
      </c>
      <c r="W40" s="36">
        <f>INDEX(MTInputs!$J$1:$AZ$415,$D40,MATCH(W$5,MTInputs!$J$5:$AZ$5,0))</f>
        <v/>
      </c>
      <c r="X40" s="36">
        <f>INDEX(MTInputs!$J$1:$AZ$415,$D40,MATCH(X$5,MTInputs!$J$5:$AZ$5,0))</f>
        <v/>
      </c>
      <c r="Y40" s="36">
        <f>INDEX(MTInputs!$J$1:$AZ$415,$D40,MATCH(Y$5,MTInputs!$J$5:$AZ$5,0))</f>
        <v/>
      </c>
      <c r="Z40" s="36">
        <f>INDEX(MTInputs!$J$1:$AZ$415,$D40,MATCH(Z$5,MTInputs!$J$5:$AZ$5,0))</f>
        <v/>
      </c>
      <c r="AA40" s="36">
        <f>INDEX(MTInputs!$J$1:$AZ$415,$D40,MATCH(AA$5,MTInputs!$J$5:$AZ$5,0))</f>
        <v/>
      </c>
      <c r="AB40" s="36">
        <f>INDEX(MTInputs!$J$1:$AZ$415,$D40,MATCH(AB$5,MTInputs!$J$5:$AZ$5,0))</f>
        <v/>
      </c>
      <c r="AC40" s="36">
        <f>INDEX(MTInputs!$J$1:$AZ$415,$D40,MATCH(AC$5,MTInputs!$J$5:$AZ$5,0))</f>
        <v/>
      </c>
      <c r="AD40" s="36">
        <f>INDEX(MTInputs!$J$1:$AZ$415,$D40,MATCH(AD$5,MTInputs!$J$5:$AZ$5,0))</f>
        <v/>
      </c>
      <c r="AE40" s="25">
        <f>LOWER(Settings!$C$4)&amp;".mit."&amp;$A40&amp;IF($C40="","","."&amp;$C40&amp;"."&amp;$B40)&amp;IF(INDEX(Variables!$D$5:$D$105,MATCH($A40,Variables!$A$5:$A$105,0))="","","."&amp;INDEX(Variables!$D$5:$D$105,MATCH($A40,Variables!$A$5:$A$105,0)))&amp;"."&amp;AE$5</f>
        <v/>
      </c>
      <c r="AF40" s="35">
        <f>INDEX(MTInputs!$J$1:$AZ$415,$D40,MATCH(AF$5,MTInputs!$J$5:$AZ$5,0))</f>
        <v/>
      </c>
      <c r="AG40" s="36">
        <f>INDEX(MTInputs!$J$1:$AZ$415,$D40,MATCH(AG$5,MTInputs!$J$5:$AZ$5,0))</f>
        <v/>
      </c>
      <c r="AH40" s="36">
        <f>INDEX(MTInputs!$J$1:$AZ$415,$D40,MATCH(AH$5,MTInputs!$J$5:$AZ$5,0))</f>
        <v/>
      </c>
      <c r="AI40" s="36">
        <f>INDEX(MTInputs!$J$1:$AZ$415,$D40,MATCH(AI$5,MTInputs!$J$5:$AZ$5,0))</f>
        <v/>
      </c>
      <c r="AJ40" s="36">
        <f>INDEX(MTInputs!$J$1:$AZ$415,$D40,MATCH(AJ$5,MTInputs!$J$5:$AZ$5,0))</f>
        <v/>
      </c>
      <c r="AK40" s="36">
        <f>INDEX(MTInputs!$J$1:$AZ$415,$D40,MATCH(AK$5,MTInputs!$J$5:$AZ$5,0))</f>
        <v/>
      </c>
      <c r="AL40" s="36">
        <f>INDEX(MTInputs!$J$1:$AZ$415,$D40,MATCH(AL$5,MTInputs!$J$5:$AZ$5,0))</f>
        <v/>
      </c>
      <c r="AM40" s="36">
        <f>INDEX(MTInputs!$J$1:$AZ$415,$D40,MATCH(AM$5,MTInputs!$J$5:$AZ$5,0))</f>
        <v/>
      </c>
      <c r="AN40" s="36">
        <f>INDEX(MTInputs!$J$1:$AZ$415,$D40,MATCH(AN$5,MTInputs!$J$5:$AZ$5,0))</f>
        <v/>
      </c>
      <c r="AO40" s="36">
        <f>INDEX(MTInputs!$J$1:$AZ$415,$D40,MATCH(AO$5,MTInputs!$J$5:$AZ$5,0))</f>
        <v/>
      </c>
      <c r="AP40" s="36">
        <f>INDEX(MTInputs!$J$1:$AZ$415,$D40,MATCH(AP$5,MTInputs!$J$5:$AZ$5,0))</f>
        <v/>
      </c>
      <c r="AQ40" s="36">
        <f>INDEX(MTInputs!$J$1:$AZ$415,$D40,MATCH(AQ$5,MTInputs!$J$5:$AZ$5,0))</f>
        <v/>
      </c>
      <c r="AR40" s="36">
        <f>INDEX(MTInputs!$J$1:$AZ$415,$D40,MATCH(AR$5,MTInputs!$J$5:$AZ$5,0))</f>
        <v/>
      </c>
      <c r="AS40" s="36">
        <f>INDEX(MTInputs!$J$1:$AZ$415,$D40,MATCH(AS$5,MTInputs!$J$5:$AZ$5,0))</f>
        <v/>
      </c>
      <c r="AT40" s="36">
        <f>INDEX(MTInputs!$J$1:$AZ$415,$D40,MATCH(AT$5,MTInputs!$J$5:$AZ$5,0))</f>
        <v/>
      </c>
      <c r="AU40" s="36">
        <f>INDEX(MTInputs!$J$1:$AZ$415,$D40,MATCH(AU$5,MTInputs!$J$5:$AZ$5,0))</f>
        <v/>
      </c>
      <c r="AV40" s="36">
        <f>INDEX(MTInputs!$J$1:$AZ$415,$D40,MATCH(AV$5,MTInputs!$J$5:$AZ$5,0))</f>
        <v/>
      </c>
      <c r="AW40" s="36">
        <f>INDEX(MTInputs!$J$1:$AZ$415,$D40,MATCH(AW$5,MTInputs!$J$5:$AZ$5,0))</f>
        <v/>
      </c>
      <c r="AX40" s="36">
        <f>INDEX(MTInputs!$J$1:$AZ$415,$D40,MATCH(AX$5,MTInputs!$J$5:$AZ$5,0))</f>
        <v/>
      </c>
    </row>
    <row r="41" hidden="1" outlineLevel="1">
      <c r="A41" s="5" t="inlineStr">
        <is>
          <t>ctcov</t>
        </is>
      </c>
      <c r="B41" s="5" t="inlineStr">
        <is>
          <t>all</t>
        </is>
      </c>
      <c r="C41" s="5" t="inlineStr">
        <is>
          <t>mac</t>
        </is>
      </c>
      <c r="D41" s="8" t="n">
        <v>42</v>
      </c>
      <c r="H41" s="5">
        <f>INDEX(Variables!$B$5:$B$105,MATCH($A41,Variables!$A$5:$A$105,0))&amp;IF($C41="",""," | "&amp;INDEX(Mapping!$B$5:$B$26,MATCH($C41,Mapping!$A$5:$A$26,0))&amp;" | "&amp;INDEX(Mapping!$B$30:$B$41,MATCH($B41,Mapping!$A$30:$A$41,0)))</f>
        <v/>
      </c>
      <c r="I41" s="5">
        <f>INDEX(Variables!$C$5:$C$105,MATCH($A41,Variables!$A$5:$A$105,0))</f>
        <v/>
      </c>
      <c r="J41" s="5">
        <f>INDEX(Variables!$E$5:$E$105,MATCH($A41,Variables!$A$5:$A$105,0))</f>
        <v/>
      </c>
      <c r="K41" s="25">
        <f>LOWER(Settings!$C$4)&amp;".mit."&amp;$A41&amp;IF($C41="","","."&amp;$C41&amp;"."&amp;$B41)&amp;IF(INDEX(Variables!$D$5:$D$105,MATCH($A41,Variables!$A$5:$A$105,0))="","","."&amp;INDEX(Variables!$D$5:$D$105,MATCH($A41,Variables!$A$5:$A$105,0)))&amp;"."&amp;K$5</f>
        <v/>
      </c>
      <c r="L41" s="35">
        <f>INDEX(MTInputs!$J$1:$AZ$415,$D41,MATCH(L$5,MTInputs!$J$5:$AZ$5,0))</f>
        <v/>
      </c>
      <c r="M41" s="36">
        <f>INDEX(MTInputs!$J$1:$AZ$415,$D41,MATCH(M$5,MTInputs!$J$5:$AZ$5,0))</f>
        <v/>
      </c>
      <c r="N41" s="36">
        <f>INDEX(MTInputs!$J$1:$AZ$415,$D41,MATCH(N$5,MTInputs!$J$5:$AZ$5,0))</f>
        <v/>
      </c>
      <c r="O41" s="36">
        <f>INDEX(MTInputs!$J$1:$AZ$415,$D41,MATCH(O$5,MTInputs!$J$5:$AZ$5,0))</f>
        <v/>
      </c>
      <c r="P41" s="36">
        <f>INDEX(MTInputs!$J$1:$AZ$415,$D41,MATCH(P$5,MTInputs!$J$5:$AZ$5,0))</f>
        <v/>
      </c>
      <c r="Q41" s="36">
        <f>INDEX(MTInputs!$J$1:$AZ$415,$D41,MATCH(Q$5,MTInputs!$J$5:$AZ$5,0))</f>
        <v/>
      </c>
      <c r="R41" s="36">
        <f>INDEX(MTInputs!$J$1:$AZ$415,$D41,MATCH(R$5,MTInputs!$J$5:$AZ$5,0))</f>
        <v/>
      </c>
      <c r="S41" s="36">
        <f>INDEX(MTInputs!$J$1:$AZ$415,$D41,MATCH(S$5,MTInputs!$J$5:$AZ$5,0))</f>
        <v/>
      </c>
      <c r="T41" s="36">
        <f>INDEX(MTInputs!$J$1:$AZ$415,$D41,MATCH(T$5,MTInputs!$J$5:$AZ$5,0))</f>
        <v/>
      </c>
      <c r="U41" s="36">
        <f>INDEX(MTInputs!$J$1:$AZ$415,$D41,MATCH(U$5,MTInputs!$J$5:$AZ$5,0))</f>
        <v/>
      </c>
      <c r="V41" s="36">
        <f>INDEX(MTInputs!$J$1:$AZ$415,$D41,MATCH(V$5,MTInputs!$J$5:$AZ$5,0))</f>
        <v/>
      </c>
      <c r="W41" s="36">
        <f>INDEX(MTInputs!$J$1:$AZ$415,$D41,MATCH(W$5,MTInputs!$J$5:$AZ$5,0))</f>
        <v/>
      </c>
      <c r="X41" s="36">
        <f>INDEX(MTInputs!$J$1:$AZ$415,$D41,MATCH(X$5,MTInputs!$J$5:$AZ$5,0))</f>
        <v/>
      </c>
      <c r="Y41" s="36">
        <f>INDEX(MTInputs!$J$1:$AZ$415,$D41,MATCH(Y$5,MTInputs!$J$5:$AZ$5,0))</f>
        <v/>
      </c>
      <c r="Z41" s="36">
        <f>INDEX(MTInputs!$J$1:$AZ$415,$D41,MATCH(Z$5,MTInputs!$J$5:$AZ$5,0))</f>
        <v/>
      </c>
      <c r="AA41" s="36">
        <f>INDEX(MTInputs!$J$1:$AZ$415,$D41,MATCH(AA$5,MTInputs!$J$5:$AZ$5,0))</f>
        <v/>
      </c>
      <c r="AB41" s="36">
        <f>INDEX(MTInputs!$J$1:$AZ$415,$D41,MATCH(AB$5,MTInputs!$J$5:$AZ$5,0))</f>
        <v/>
      </c>
      <c r="AC41" s="36">
        <f>INDEX(MTInputs!$J$1:$AZ$415,$D41,MATCH(AC$5,MTInputs!$J$5:$AZ$5,0))</f>
        <v/>
      </c>
      <c r="AD41" s="36">
        <f>INDEX(MTInputs!$J$1:$AZ$415,$D41,MATCH(AD$5,MTInputs!$J$5:$AZ$5,0))</f>
        <v/>
      </c>
      <c r="AE41" s="25">
        <f>LOWER(Settings!$C$4)&amp;".mit."&amp;$A41&amp;IF($C41="","","."&amp;$C41&amp;"."&amp;$B41)&amp;IF(INDEX(Variables!$D$5:$D$105,MATCH($A41,Variables!$A$5:$A$105,0))="","","."&amp;INDEX(Variables!$D$5:$D$105,MATCH($A41,Variables!$A$5:$A$105,0)))&amp;"."&amp;AE$5</f>
        <v/>
      </c>
      <c r="AF41" s="35">
        <f>INDEX(MTInputs!$J$1:$AZ$415,$D41,MATCH(AF$5,MTInputs!$J$5:$AZ$5,0))</f>
        <v/>
      </c>
      <c r="AG41" s="36">
        <f>INDEX(MTInputs!$J$1:$AZ$415,$D41,MATCH(AG$5,MTInputs!$J$5:$AZ$5,0))</f>
        <v/>
      </c>
      <c r="AH41" s="36">
        <f>INDEX(MTInputs!$J$1:$AZ$415,$D41,MATCH(AH$5,MTInputs!$J$5:$AZ$5,0))</f>
        <v/>
      </c>
      <c r="AI41" s="36">
        <f>INDEX(MTInputs!$J$1:$AZ$415,$D41,MATCH(AI$5,MTInputs!$J$5:$AZ$5,0))</f>
        <v/>
      </c>
      <c r="AJ41" s="36">
        <f>INDEX(MTInputs!$J$1:$AZ$415,$D41,MATCH(AJ$5,MTInputs!$J$5:$AZ$5,0))</f>
        <v/>
      </c>
      <c r="AK41" s="36">
        <f>INDEX(MTInputs!$J$1:$AZ$415,$D41,MATCH(AK$5,MTInputs!$J$5:$AZ$5,0))</f>
        <v/>
      </c>
      <c r="AL41" s="36">
        <f>INDEX(MTInputs!$J$1:$AZ$415,$D41,MATCH(AL$5,MTInputs!$J$5:$AZ$5,0))</f>
        <v/>
      </c>
      <c r="AM41" s="36">
        <f>INDEX(MTInputs!$J$1:$AZ$415,$D41,MATCH(AM$5,MTInputs!$J$5:$AZ$5,0))</f>
        <v/>
      </c>
      <c r="AN41" s="36">
        <f>INDEX(MTInputs!$J$1:$AZ$415,$D41,MATCH(AN$5,MTInputs!$J$5:$AZ$5,0))</f>
        <v/>
      </c>
      <c r="AO41" s="36">
        <f>INDEX(MTInputs!$J$1:$AZ$415,$D41,MATCH(AO$5,MTInputs!$J$5:$AZ$5,0))</f>
        <v/>
      </c>
      <c r="AP41" s="36">
        <f>INDEX(MTInputs!$J$1:$AZ$415,$D41,MATCH(AP$5,MTInputs!$J$5:$AZ$5,0))</f>
        <v/>
      </c>
      <c r="AQ41" s="36">
        <f>INDEX(MTInputs!$J$1:$AZ$415,$D41,MATCH(AQ$5,MTInputs!$J$5:$AZ$5,0))</f>
        <v/>
      </c>
      <c r="AR41" s="36">
        <f>INDEX(MTInputs!$J$1:$AZ$415,$D41,MATCH(AR$5,MTInputs!$J$5:$AZ$5,0))</f>
        <v/>
      </c>
      <c r="AS41" s="36">
        <f>INDEX(MTInputs!$J$1:$AZ$415,$D41,MATCH(AS$5,MTInputs!$J$5:$AZ$5,0))</f>
        <v/>
      </c>
      <c r="AT41" s="36">
        <f>INDEX(MTInputs!$J$1:$AZ$415,$D41,MATCH(AT$5,MTInputs!$J$5:$AZ$5,0))</f>
        <v/>
      </c>
      <c r="AU41" s="36">
        <f>INDEX(MTInputs!$J$1:$AZ$415,$D41,MATCH(AU$5,MTInputs!$J$5:$AZ$5,0))</f>
        <v/>
      </c>
      <c r="AV41" s="36">
        <f>INDEX(MTInputs!$J$1:$AZ$415,$D41,MATCH(AV$5,MTInputs!$J$5:$AZ$5,0))</f>
        <v/>
      </c>
      <c r="AW41" s="36">
        <f>INDEX(MTInputs!$J$1:$AZ$415,$D41,MATCH(AW$5,MTInputs!$J$5:$AZ$5,0))</f>
        <v/>
      </c>
      <c r="AX41" s="36">
        <f>INDEX(MTInputs!$J$1:$AZ$415,$D41,MATCH(AX$5,MTInputs!$J$5:$AZ$5,0))</f>
        <v/>
      </c>
    </row>
    <row r="42" hidden="1" outlineLevel="1">
      <c r="A42" s="5" t="inlineStr">
        <is>
          <t>ctcov</t>
        </is>
      </c>
      <c r="B42" s="5" t="inlineStr">
        <is>
          <t>all</t>
        </is>
      </c>
      <c r="C42" s="5" t="inlineStr">
        <is>
          <t>cem</t>
        </is>
      </c>
      <c r="D42" s="8" t="n">
        <v>43</v>
      </c>
      <c r="H42" s="5">
        <f>INDEX(Variables!$B$5:$B$105,MATCH($A42,Variables!$A$5:$A$105,0))&amp;IF($C42="",""," | "&amp;INDEX(Mapping!$B$5:$B$26,MATCH($C42,Mapping!$A$5:$A$26,0))&amp;" | "&amp;INDEX(Mapping!$B$30:$B$41,MATCH($B42,Mapping!$A$30:$A$41,0)))</f>
        <v/>
      </c>
      <c r="I42" s="5">
        <f>INDEX(Variables!$C$5:$C$105,MATCH($A42,Variables!$A$5:$A$105,0))</f>
        <v/>
      </c>
      <c r="J42" s="5">
        <f>INDEX(Variables!$E$5:$E$105,MATCH($A42,Variables!$A$5:$A$105,0))</f>
        <v/>
      </c>
      <c r="K42" s="25">
        <f>LOWER(Settings!$C$4)&amp;".mit."&amp;$A42&amp;IF($C42="","","."&amp;$C42&amp;"."&amp;$B42)&amp;IF(INDEX(Variables!$D$5:$D$105,MATCH($A42,Variables!$A$5:$A$105,0))="","","."&amp;INDEX(Variables!$D$5:$D$105,MATCH($A42,Variables!$A$5:$A$105,0)))&amp;"."&amp;K$5</f>
        <v/>
      </c>
      <c r="L42" s="35">
        <f>INDEX(MTInputs!$J$1:$AZ$415,$D42,MATCH(L$5,MTInputs!$J$5:$AZ$5,0))</f>
        <v/>
      </c>
      <c r="M42" s="36">
        <f>INDEX(MTInputs!$J$1:$AZ$415,$D42,MATCH(M$5,MTInputs!$J$5:$AZ$5,0))</f>
        <v/>
      </c>
      <c r="N42" s="36">
        <f>INDEX(MTInputs!$J$1:$AZ$415,$D42,MATCH(N$5,MTInputs!$J$5:$AZ$5,0))</f>
        <v/>
      </c>
      <c r="O42" s="36">
        <f>INDEX(MTInputs!$J$1:$AZ$415,$D42,MATCH(O$5,MTInputs!$J$5:$AZ$5,0))</f>
        <v/>
      </c>
      <c r="P42" s="36">
        <f>INDEX(MTInputs!$J$1:$AZ$415,$D42,MATCH(P$5,MTInputs!$J$5:$AZ$5,0))</f>
        <v/>
      </c>
      <c r="Q42" s="36">
        <f>INDEX(MTInputs!$J$1:$AZ$415,$D42,MATCH(Q$5,MTInputs!$J$5:$AZ$5,0))</f>
        <v/>
      </c>
      <c r="R42" s="36">
        <f>INDEX(MTInputs!$J$1:$AZ$415,$D42,MATCH(R$5,MTInputs!$J$5:$AZ$5,0))</f>
        <v/>
      </c>
      <c r="S42" s="36">
        <f>INDEX(MTInputs!$J$1:$AZ$415,$D42,MATCH(S$5,MTInputs!$J$5:$AZ$5,0))</f>
        <v/>
      </c>
      <c r="T42" s="36">
        <f>INDEX(MTInputs!$J$1:$AZ$415,$D42,MATCH(T$5,MTInputs!$J$5:$AZ$5,0))</f>
        <v/>
      </c>
      <c r="U42" s="36">
        <f>INDEX(MTInputs!$J$1:$AZ$415,$D42,MATCH(U$5,MTInputs!$J$5:$AZ$5,0))</f>
        <v/>
      </c>
      <c r="V42" s="36">
        <f>INDEX(MTInputs!$J$1:$AZ$415,$D42,MATCH(V$5,MTInputs!$J$5:$AZ$5,0))</f>
        <v/>
      </c>
      <c r="W42" s="36">
        <f>INDEX(MTInputs!$J$1:$AZ$415,$D42,MATCH(W$5,MTInputs!$J$5:$AZ$5,0))</f>
        <v/>
      </c>
      <c r="X42" s="36">
        <f>INDEX(MTInputs!$J$1:$AZ$415,$D42,MATCH(X$5,MTInputs!$J$5:$AZ$5,0))</f>
        <v/>
      </c>
      <c r="Y42" s="36">
        <f>INDEX(MTInputs!$J$1:$AZ$415,$D42,MATCH(Y$5,MTInputs!$J$5:$AZ$5,0))</f>
        <v/>
      </c>
      <c r="Z42" s="36">
        <f>INDEX(MTInputs!$J$1:$AZ$415,$D42,MATCH(Z$5,MTInputs!$J$5:$AZ$5,0))</f>
        <v/>
      </c>
      <c r="AA42" s="36">
        <f>INDEX(MTInputs!$J$1:$AZ$415,$D42,MATCH(AA$5,MTInputs!$J$5:$AZ$5,0))</f>
        <v/>
      </c>
      <c r="AB42" s="36">
        <f>INDEX(MTInputs!$J$1:$AZ$415,$D42,MATCH(AB$5,MTInputs!$J$5:$AZ$5,0))</f>
        <v/>
      </c>
      <c r="AC42" s="36">
        <f>INDEX(MTInputs!$J$1:$AZ$415,$D42,MATCH(AC$5,MTInputs!$J$5:$AZ$5,0))</f>
        <v/>
      </c>
      <c r="AD42" s="36">
        <f>INDEX(MTInputs!$J$1:$AZ$415,$D42,MATCH(AD$5,MTInputs!$J$5:$AZ$5,0))</f>
        <v/>
      </c>
      <c r="AE42" s="25">
        <f>LOWER(Settings!$C$4)&amp;".mit."&amp;$A42&amp;IF($C42="","","."&amp;$C42&amp;"."&amp;$B42)&amp;IF(INDEX(Variables!$D$5:$D$105,MATCH($A42,Variables!$A$5:$A$105,0))="","","."&amp;INDEX(Variables!$D$5:$D$105,MATCH($A42,Variables!$A$5:$A$105,0)))&amp;"."&amp;AE$5</f>
        <v/>
      </c>
      <c r="AF42" s="35">
        <f>INDEX(MTInputs!$J$1:$AZ$415,$D42,MATCH(AF$5,MTInputs!$J$5:$AZ$5,0))</f>
        <v/>
      </c>
      <c r="AG42" s="36">
        <f>INDEX(MTInputs!$J$1:$AZ$415,$D42,MATCH(AG$5,MTInputs!$J$5:$AZ$5,0))</f>
        <v/>
      </c>
      <c r="AH42" s="36">
        <f>INDEX(MTInputs!$J$1:$AZ$415,$D42,MATCH(AH$5,MTInputs!$J$5:$AZ$5,0))</f>
        <v/>
      </c>
      <c r="AI42" s="36">
        <f>INDEX(MTInputs!$J$1:$AZ$415,$D42,MATCH(AI$5,MTInputs!$J$5:$AZ$5,0))</f>
        <v/>
      </c>
      <c r="AJ42" s="36">
        <f>INDEX(MTInputs!$J$1:$AZ$415,$D42,MATCH(AJ$5,MTInputs!$J$5:$AZ$5,0))</f>
        <v/>
      </c>
      <c r="AK42" s="36">
        <f>INDEX(MTInputs!$J$1:$AZ$415,$D42,MATCH(AK$5,MTInputs!$J$5:$AZ$5,0))</f>
        <v/>
      </c>
      <c r="AL42" s="36">
        <f>INDEX(MTInputs!$J$1:$AZ$415,$D42,MATCH(AL$5,MTInputs!$J$5:$AZ$5,0))</f>
        <v/>
      </c>
      <c r="AM42" s="36">
        <f>INDEX(MTInputs!$J$1:$AZ$415,$D42,MATCH(AM$5,MTInputs!$J$5:$AZ$5,0))</f>
        <v/>
      </c>
      <c r="AN42" s="36">
        <f>INDEX(MTInputs!$J$1:$AZ$415,$D42,MATCH(AN$5,MTInputs!$J$5:$AZ$5,0))</f>
        <v/>
      </c>
      <c r="AO42" s="36">
        <f>INDEX(MTInputs!$J$1:$AZ$415,$D42,MATCH(AO$5,MTInputs!$J$5:$AZ$5,0))</f>
        <v/>
      </c>
      <c r="AP42" s="36">
        <f>INDEX(MTInputs!$J$1:$AZ$415,$D42,MATCH(AP$5,MTInputs!$J$5:$AZ$5,0))</f>
        <v/>
      </c>
      <c r="AQ42" s="36">
        <f>INDEX(MTInputs!$J$1:$AZ$415,$D42,MATCH(AQ$5,MTInputs!$J$5:$AZ$5,0))</f>
        <v/>
      </c>
      <c r="AR42" s="36">
        <f>INDEX(MTInputs!$J$1:$AZ$415,$D42,MATCH(AR$5,MTInputs!$J$5:$AZ$5,0))</f>
        <v/>
      </c>
      <c r="AS42" s="36">
        <f>INDEX(MTInputs!$J$1:$AZ$415,$D42,MATCH(AS$5,MTInputs!$J$5:$AZ$5,0))</f>
        <v/>
      </c>
      <c r="AT42" s="36">
        <f>INDEX(MTInputs!$J$1:$AZ$415,$D42,MATCH(AT$5,MTInputs!$J$5:$AZ$5,0))</f>
        <v/>
      </c>
      <c r="AU42" s="36">
        <f>INDEX(MTInputs!$J$1:$AZ$415,$D42,MATCH(AU$5,MTInputs!$J$5:$AZ$5,0))</f>
        <v/>
      </c>
      <c r="AV42" s="36">
        <f>INDEX(MTInputs!$J$1:$AZ$415,$D42,MATCH(AV$5,MTInputs!$J$5:$AZ$5,0))</f>
        <v/>
      </c>
      <c r="AW42" s="36">
        <f>INDEX(MTInputs!$J$1:$AZ$415,$D42,MATCH(AW$5,MTInputs!$J$5:$AZ$5,0))</f>
        <v/>
      </c>
      <c r="AX42" s="36">
        <f>INDEX(MTInputs!$J$1:$AZ$415,$D42,MATCH(AX$5,MTInputs!$J$5:$AZ$5,0))</f>
        <v/>
      </c>
    </row>
    <row r="43" hidden="1" outlineLevel="1">
      <c r="A43" s="5" t="inlineStr">
        <is>
          <t>ctcov</t>
        </is>
      </c>
      <c r="B43" s="5" t="inlineStr">
        <is>
          <t>all</t>
        </is>
      </c>
      <c r="C43" s="5" t="inlineStr">
        <is>
          <t>omn</t>
        </is>
      </c>
      <c r="D43" s="8" t="n">
        <v>44</v>
      </c>
      <c r="H43" s="5">
        <f>INDEX(Variables!$B$5:$B$105,MATCH($A43,Variables!$A$5:$A$105,0))&amp;IF($C43="",""," | "&amp;INDEX(Mapping!$B$5:$B$26,MATCH($C43,Mapping!$A$5:$A$26,0))&amp;" | "&amp;INDEX(Mapping!$B$30:$B$41,MATCH($B43,Mapping!$A$30:$A$41,0)))</f>
        <v/>
      </c>
      <c r="I43" s="5">
        <f>INDEX(Variables!$C$5:$C$105,MATCH($A43,Variables!$A$5:$A$105,0))</f>
        <v/>
      </c>
      <c r="J43" s="5">
        <f>INDEX(Variables!$E$5:$E$105,MATCH($A43,Variables!$A$5:$A$105,0))</f>
        <v/>
      </c>
      <c r="K43" s="25">
        <f>LOWER(Settings!$C$4)&amp;".mit."&amp;$A43&amp;IF($C43="","","."&amp;$C43&amp;"."&amp;$B43)&amp;IF(INDEX(Variables!$D$5:$D$105,MATCH($A43,Variables!$A$5:$A$105,0))="","","."&amp;INDEX(Variables!$D$5:$D$105,MATCH($A43,Variables!$A$5:$A$105,0)))&amp;"."&amp;K$5</f>
        <v/>
      </c>
      <c r="L43" s="35">
        <f>INDEX(MTInputs!$J$1:$AZ$415,$D43,MATCH(L$5,MTInputs!$J$5:$AZ$5,0))</f>
        <v/>
      </c>
      <c r="M43" s="36">
        <f>INDEX(MTInputs!$J$1:$AZ$415,$D43,MATCH(M$5,MTInputs!$J$5:$AZ$5,0))</f>
        <v/>
      </c>
      <c r="N43" s="36">
        <f>INDEX(MTInputs!$J$1:$AZ$415,$D43,MATCH(N$5,MTInputs!$J$5:$AZ$5,0))</f>
        <v/>
      </c>
      <c r="O43" s="36">
        <f>INDEX(MTInputs!$J$1:$AZ$415,$D43,MATCH(O$5,MTInputs!$J$5:$AZ$5,0))</f>
        <v/>
      </c>
      <c r="P43" s="36">
        <f>INDEX(MTInputs!$J$1:$AZ$415,$D43,MATCH(P$5,MTInputs!$J$5:$AZ$5,0))</f>
        <v/>
      </c>
      <c r="Q43" s="36">
        <f>INDEX(MTInputs!$J$1:$AZ$415,$D43,MATCH(Q$5,MTInputs!$J$5:$AZ$5,0))</f>
        <v/>
      </c>
      <c r="R43" s="36">
        <f>INDEX(MTInputs!$J$1:$AZ$415,$D43,MATCH(R$5,MTInputs!$J$5:$AZ$5,0))</f>
        <v/>
      </c>
      <c r="S43" s="36">
        <f>INDEX(MTInputs!$J$1:$AZ$415,$D43,MATCH(S$5,MTInputs!$J$5:$AZ$5,0))</f>
        <v/>
      </c>
      <c r="T43" s="36">
        <f>INDEX(MTInputs!$J$1:$AZ$415,$D43,MATCH(T$5,MTInputs!$J$5:$AZ$5,0))</f>
        <v/>
      </c>
      <c r="U43" s="36">
        <f>INDEX(MTInputs!$J$1:$AZ$415,$D43,MATCH(U$5,MTInputs!$J$5:$AZ$5,0))</f>
        <v/>
      </c>
      <c r="V43" s="36">
        <f>INDEX(MTInputs!$J$1:$AZ$415,$D43,MATCH(V$5,MTInputs!$J$5:$AZ$5,0))</f>
        <v/>
      </c>
      <c r="W43" s="36">
        <f>INDEX(MTInputs!$J$1:$AZ$415,$D43,MATCH(W$5,MTInputs!$J$5:$AZ$5,0))</f>
        <v/>
      </c>
      <c r="X43" s="36">
        <f>INDEX(MTInputs!$J$1:$AZ$415,$D43,MATCH(X$5,MTInputs!$J$5:$AZ$5,0))</f>
        <v/>
      </c>
      <c r="Y43" s="36">
        <f>INDEX(MTInputs!$J$1:$AZ$415,$D43,MATCH(Y$5,MTInputs!$J$5:$AZ$5,0))</f>
        <v/>
      </c>
      <c r="Z43" s="36">
        <f>INDEX(MTInputs!$J$1:$AZ$415,$D43,MATCH(Z$5,MTInputs!$J$5:$AZ$5,0))</f>
        <v/>
      </c>
      <c r="AA43" s="36">
        <f>INDEX(MTInputs!$J$1:$AZ$415,$D43,MATCH(AA$5,MTInputs!$J$5:$AZ$5,0))</f>
        <v/>
      </c>
      <c r="AB43" s="36">
        <f>INDEX(MTInputs!$J$1:$AZ$415,$D43,MATCH(AB$5,MTInputs!$J$5:$AZ$5,0))</f>
        <v/>
      </c>
      <c r="AC43" s="36">
        <f>INDEX(MTInputs!$J$1:$AZ$415,$D43,MATCH(AC$5,MTInputs!$J$5:$AZ$5,0))</f>
        <v/>
      </c>
      <c r="AD43" s="36">
        <f>INDEX(MTInputs!$J$1:$AZ$415,$D43,MATCH(AD$5,MTInputs!$J$5:$AZ$5,0))</f>
        <v/>
      </c>
      <c r="AE43" s="25">
        <f>LOWER(Settings!$C$4)&amp;".mit."&amp;$A43&amp;IF($C43="","","."&amp;$C43&amp;"."&amp;$B43)&amp;IF(INDEX(Variables!$D$5:$D$105,MATCH($A43,Variables!$A$5:$A$105,0))="","","."&amp;INDEX(Variables!$D$5:$D$105,MATCH($A43,Variables!$A$5:$A$105,0)))&amp;"."&amp;AE$5</f>
        <v/>
      </c>
      <c r="AF43" s="35">
        <f>INDEX(MTInputs!$J$1:$AZ$415,$D43,MATCH(AF$5,MTInputs!$J$5:$AZ$5,0))</f>
        <v/>
      </c>
      <c r="AG43" s="36">
        <f>INDEX(MTInputs!$J$1:$AZ$415,$D43,MATCH(AG$5,MTInputs!$J$5:$AZ$5,0))</f>
        <v/>
      </c>
      <c r="AH43" s="36">
        <f>INDEX(MTInputs!$J$1:$AZ$415,$D43,MATCH(AH$5,MTInputs!$J$5:$AZ$5,0))</f>
        <v/>
      </c>
      <c r="AI43" s="36">
        <f>INDEX(MTInputs!$J$1:$AZ$415,$D43,MATCH(AI$5,MTInputs!$J$5:$AZ$5,0))</f>
        <v/>
      </c>
      <c r="AJ43" s="36">
        <f>INDEX(MTInputs!$J$1:$AZ$415,$D43,MATCH(AJ$5,MTInputs!$J$5:$AZ$5,0))</f>
        <v/>
      </c>
      <c r="AK43" s="36">
        <f>INDEX(MTInputs!$J$1:$AZ$415,$D43,MATCH(AK$5,MTInputs!$J$5:$AZ$5,0))</f>
        <v/>
      </c>
      <c r="AL43" s="36">
        <f>INDEX(MTInputs!$J$1:$AZ$415,$D43,MATCH(AL$5,MTInputs!$J$5:$AZ$5,0))</f>
        <v/>
      </c>
      <c r="AM43" s="36">
        <f>INDEX(MTInputs!$J$1:$AZ$415,$D43,MATCH(AM$5,MTInputs!$J$5:$AZ$5,0))</f>
        <v/>
      </c>
      <c r="AN43" s="36">
        <f>INDEX(MTInputs!$J$1:$AZ$415,$D43,MATCH(AN$5,MTInputs!$J$5:$AZ$5,0))</f>
        <v/>
      </c>
      <c r="AO43" s="36">
        <f>INDEX(MTInputs!$J$1:$AZ$415,$D43,MATCH(AO$5,MTInputs!$J$5:$AZ$5,0))</f>
        <v/>
      </c>
      <c r="AP43" s="36">
        <f>INDEX(MTInputs!$J$1:$AZ$415,$D43,MATCH(AP$5,MTInputs!$J$5:$AZ$5,0))</f>
        <v/>
      </c>
      <c r="AQ43" s="36">
        <f>INDEX(MTInputs!$J$1:$AZ$415,$D43,MATCH(AQ$5,MTInputs!$J$5:$AZ$5,0))</f>
        <v/>
      </c>
      <c r="AR43" s="36">
        <f>INDEX(MTInputs!$J$1:$AZ$415,$D43,MATCH(AR$5,MTInputs!$J$5:$AZ$5,0))</f>
        <v/>
      </c>
      <c r="AS43" s="36">
        <f>INDEX(MTInputs!$J$1:$AZ$415,$D43,MATCH(AS$5,MTInputs!$J$5:$AZ$5,0))</f>
        <v/>
      </c>
      <c r="AT43" s="36">
        <f>INDEX(MTInputs!$J$1:$AZ$415,$D43,MATCH(AT$5,MTInputs!$J$5:$AZ$5,0))</f>
        <v/>
      </c>
      <c r="AU43" s="36">
        <f>INDEX(MTInputs!$J$1:$AZ$415,$D43,MATCH(AU$5,MTInputs!$J$5:$AZ$5,0))</f>
        <v/>
      </c>
      <c r="AV43" s="36">
        <f>INDEX(MTInputs!$J$1:$AZ$415,$D43,MATCH(AV$5,MTInputs!$J$5:$AZ$5,0))</f>
        <v/>
      </c>
      <c r="AW43" s="36">
        <f>INDEX(MTInputs!$J$1:$AZ$415,$D43,MATCH(AW$5,MTInputs!$J$5:$AZ$5,0))</f>
        <v/>
      </c>
      <c r="AX43" s="36">
        <f>INDEX(MTInputs!$J$1:$AZ$415,$D43,MATCH(AX$5,MTInputs!$J$5:$AZ$5,0))</f>
        <v/>
      </c>
    </row>
    <row r="44" hidden="1" outlineLevel="1">
      <c r="A44" s="5" t="inlineStr">
        <is>
          <t>ctcov</t>
        </is>
      </c>
      <c r="B44" s="5" t="inlineStr">
        <is>
          <t>all</t>
        </is>
      </c>
      <c r="C44" s="5" t="inlineStr">
        <is>
          <t>cst</t>
        </is>
      </c>
      <c r="D44" s="8" t="n">
        <v>45</v>
      </c>
      <c r="H44" s="5">
        <f>INDEX(Variables!$B$5:$B$105,MATCH($A44,Variables!$A$5:$A$105,0))&amp;IF($C44="",""," | "&amp;INDEX(Mapping!$B$5:$B$26,MATCH($C44,Mapping!$A$5:$A$26,0))&amp;" | "&amp;INDEX(Mapping!$B$30:$B$41,MATCH($B44,Mapping!$A$30:$A$41,0)))</f>
        <v/>
      </c>
      <c r="I44" s="5">
        <f>INDEX(Variables!$C$5:$C$105,MATCH($A44,Variables!$A$5:$A$105,0))</f>
        <v/>
      </c>
      <c r="J44" s="5">
        <f>INDEX(Variables!$E$5:$E$105,MATCH($A44,Variables!$A$5:$A$105,0))</f>
        <v/>
      </c>
      <c r="K44" s="25">
        <f>LOWER(Settings!$C$4)&amp;".mit."&amp;$A44&amp;IF($C44="","","."&amp;$C44&amp;"."&amp;$B44)&amp;IF(INDEX(Variables!$D$5:$D$105,MATCH($A44,Variables!$A$5:$A$105,0))="","","."&amp;INDEX(Variables!$D$5:$D$105,MATCH($A44,Variables!$A$5:$A$105,0)))&amp;"."&amp;K$5</f>
        <v/>
      </c>
      <c r="L44" s="35">
        <f>INDEX(MTInputs!$J$1:$AZ$415,$D44,MATCH(L$5,MTInputs!$J$5:$AZ$5,0))</f>
        <v/>
      </c>
      <c r="M44" s="36">
        <f>INDEX(MTInputs!$J$1:$AZ$415,$D44,MATCH(M$5,MTInputs!$J$5:$AZ$5,0))</f>
        <v/>
      </c>
      <c r="N44" s="36">
        <f>INDEX(MTInputs!$J$1:$AZ$415,$D44,MATCH(N$5,MTInputs!$J$5:$AZ$5,0))</f>
        <v/>
      </c>
      <c r="O44" s="36">
        <f>INDEX(MTInputs!$J$1:$AZ$415,$D44,MATCH(O$5,MTInputs!$J$5:$AZ$5,0))</f>
        <v/>
      </c>
      <c r="P44" s="36">
        <f>INDEX(MTInputs!$J$1:$AZ$415,$D44,MATCH(P$5,MTInputs!$J$5:$AZ$5,0))</f>
        <v/>
      </c>
      <c r="Q44" s="36">
        <f>INDEX(MTInputs!$J$1:$AZ$415,$D44,MATCH(Q$5,MTInputs!$J$5:$AZ$5,0))</f>
        <v/>
      </c>
      <c r="R44" s="36">
        <f>INDEX(MTInputs!$J$1:$AZ$415,$D44,MATCH(R$5,MTInputs!$J$5:$AZ$5,0))</f>
        <v/>
      </c>
      <c r="S44" s="36">
        <f>INDEX(MTInputs!$J$1:$AZ$415,$D44,MATCH(S$5,MTInputs!$J$5:$AZ$5,0))</f>
        <v/>
      </c>
      <c r="T44" s="36">
        <f>INDEX(MTInputs!$J$1:$AZ$415,$D44,MATCH(T$5,MTInputs!$J$5:$AZ$5,0))</f>
        <v/>
      </c>
      <c r="U44" s="36">
        <f>INDEX(MTInputs!$J$1:$AZ$415,$D44,MATCH(U$5,MTInputs!$J$5:$AZ$5,0))</f>
        <v/>
      </c>
      <c r="V44" s="36">
        <f>INDEX(MTInputs!$J$1:$AZ$415,$D44,MATCH(V$5,MTInputs!$J$5:$AZ$5,0))</f>
        <v/>
      </c>
      <c r="W44" s="36">
        <f>INDEX(MTInputs!$J$1:$AZ$415,$D44,MATCH(W$5,MTInputs!$J$5:$AZ$5,0))</f>
        <v/>
      </c>
      <c r="X44" s="36">
        <f>INDEX(MTInputs!$J$1:$AZ$415,$D44,MATCH(X$5,MTInputs!$J$5:$AZ$5,0))</f>
        <v/>
      </c>
      <c r="Y44" s="36">
        <f>INDEX(MTInputs!$J$1:$AZ$415,$D44,MATCH(Y$5,MTInputs!$J$5:$AZ$5,0))</f>
        <v/>
      </c>
      <c r="Z44" s="36">
        <f>INDEX(MTInputs!$J$1:$AZ$415,$D44,MATCH(Z$5,MTInputs!$J$5:$AZ$5,0))</f>
        <v/>
      </c>
      <c r="AA44" s="36">
        <f>INDEX(MTInputs!$J$1:$AZ$415,$D44,MATCH(AA$5,MTInputs!$J$5:$AZ$5,0))</f>
        <v/>
      </c>
      <c r="AB44" s="36">
        <f>INDEX(MTInputs!$J$1:$AZ$415,$D44,MATCH(AB$5,MTInputs!$J$5:$AZ$5,0))</f>
        <v/>
      </c>
      <c r="AC44" s="36">
        <f>INDEX(MTInputs!$J$1:$AZ$415,$D44,MATCH(AC$5,MTInputs!$J$5:$AZ$5,0))</f>
        <v/>
      </c>
      <c r="AD44" s="36">
        <f>INDEX(MTInputs!$J$1:$AZ$415,$D44,MATCH(AD$5,MTInputs!$J$5:$AZ$5,0))</f>
        <v/>
      </c>
      <c r="AE44" s="25">
        <f>LOWER(Settings!$C$4)&amp;".mit."&amp;$A44&amp;IF($C44="","","."&amp;$C44&amp;"."&amp;$B44)&amp;IF(INDEX(Variables!$D$5:$D$105,MATCH($A44,Variables!$A$5:$A$105,0))="","","."&amp;INDEX(Variables!$D$5:$D$105,MATCH($A44,Variables!$A$5:$A$105,0)))&amp;"."&amp;AE$5</f>
        <v/>
      </c>
      <c r="AF44" s="35">
        <f>INDEX(MTInputs!$J$1:$AZ$415,$D44,MATCH(AF$5,MTInputs!$J$5:$AZ$5,0))</f>
        <v/>
      </c>
      <c r="AG44" s="36">
        <f>INDEX(MTInputs!$J$1:$AZ$415,$D44,MATCH(AG$5,MTInputs!$J$5:$AZ$5,0))</f>
        <v/>
      </c>
      <c r="AH44" s="36">
        <f>INDEX(MTInputs!$J$1:$AZ$415,$D44,MATCH(AH$5,MTInputs!$J$5:$AZ$5,0))</f>
        <v/>
      </c>
      <c r="AI44" s="36">
        <f>INDEX(MTInputs!$J$1:$AZ$415,$D44,MATCH(AI$5,MTInputs!$J$5:$AZ$5,0))</f>
        <v/>
      </c>
      <c r="AJ44" s="36">
        <f>INDEX(MTInputs!$J$1:$AZ$415,$D44,MATCH(AJ$5,MTInputs!$J$5:$AZ$5,0))</f>
        <v/>
      </c>
      <c r="AK44" s="36">
        <f>INDEX(MTInputs!$J$1:$AZ$415,$D44,MATCH(AK$5,MTInputs!$J$5:$AZ$5,0))</f>
        <v/>
      </c>
      <c r="AL44" s="36">
        <f>INDEX(MTInputs!$J$1:$AZ$415,$D44,MATCH(AL$5,MTInputs!$J$5:$AZ$5,0))</f>
        <v/>
      </c>
      <c r="AM44" s="36">
        <f>INDEX(MTInputs!$J$1:$AZ$415,$D44,MATCH(AM$5,MTInputs!$J$5:$AZ$5,0))</f>
        <v/>
      </c>
      <c r="AN44" s="36">
        <f>INDEX(MTInputs!$J$1:$AZ$415,$D44,MATCH(AN$5,MTInputs!$J$5:$AZ$5,0))</f>
        <v/>
      </c>
      <c r="AO44" s="36">
        <f>INDEX(MTInputs!$J$1:$AZ$415,$D44,MATCH(AO$5,MTInputs!$J$5:$AZ$5,0))</f>
        <v/>
      </c>
      <c r="AP44" s="36">
        <f>INDEX(MTInputs!$J$1:$AZ$415,$D44,MATCH(AP$5,MTInputs!$J$5:$AZ$5,0))</f>
        <v/>
      </c>
      <c r="AQ44" s="36">
        <f>INDEX(MTInputs!$J$1:$AZ$415,$D44,MATCH(AQ$5,MTInputs!$J$5:$AZ$5,0))</f>
        <v/>
      </c>
      <c r="AR44" s="36">
        <f>INDEX(MTInputs!$J$1:$AZ$415,$D44,MATCH(AR$5,MTInputs!$J$5:$AZ$5,0))</f>
        <v/>
      </c>
      <c r="AS44" s="36">
        <f>INDEX(MTInputs!$J$1:$AZ$415,$D44,MATCH(AS$5,MTInputs!$J$5:$AZ$5,0))</f>
        <v/>
      </c>
      <c r="AT44" s="36">
        <f>INDEX(MTInputs!$J$1:$AZ$415,$D44,MATCH(AT$5,MTInputs!$J$5:$AZ$5,0))</f>
        <v/>
      </c>
      <c r="AU44" s="36">
        <f>INDEX(MTInputs!$J$1:$AZ$415,$D44,MATCH(AU$5,MTInputs!$J$5:$AZ$5,0))</f>
        <v/>
      </c>
      <c r="AV44" s="36">
        <f>INDEX(MTInputs!$J$1:$AZ$415,$D44,MATCH(AV$5,MTInputs!$J$5:$AZ$5,0))</f>
        <v/>
      </c>
      <c r="AW44" s="36">
        <f>INDEX(MTInputs!$J$1:$AZ$415,$D44,MATCH(AW$5,MTInputs!$J$5:$AZ$5,0))</f>
        <v/>
      </c>
      <c r="AX44" s="36">
        <f>INDEX(MTInputs!$J$1:$AZ$415,$D44,MATCH(AX$5,MTInputs!$J$5:$AZ$5,0))</f>
        <v/>
      </c>
    </row>
    <row r="45" hidden="1" outlineLevel="1">
      <c r="A45" s="5" t="inlineStr">
        <is>
          <t>ctcov</t>
        </is>
      </c>
      <c r="B45" s="5" t="inlineStr">
        <is>
          <t>all</t>
        </is>
      </c>
      <c r="C45" s="5" t="inlineStr">
        <is>
          <t>ftr</t>
        </is>
      </c>
      <c r="D45" s="8" t="n">
        <v>46</v>
      </c>
      <c r="H45" s="5">
        <f>INDEX(Variables!$B$5:$B$105,MATCH($A45,Variables!$A$5:$A$105,0))&amp;IF($C45="",""," | "&amp;INDEX(Mapping!$B$5:$B$26,MATCH($C45,Mapping!$A$5:$A$26,0))&amp;" | "&amp;INDEX(Mapping!$B$30:$B$41,MATCH($B45,Mapping!$A$30:$A$41,0)))</f>
        <v/>
      </c>
      <c r="I45" s="5">
        <f>INDEX(Variables!$C$5:$C$105,MATCH($A45,Variables!$A$5:$A$105,0))</f>
        <v/>
      </c>
      <c r="J45" s="5">
        <f>INDEX(Variables!$E$5:$E$105,MATCH($A45,Variables!$A$5:$A$105,0))</f>
        <v/>
      </c>
      <c r="K45" s="25">
        <f>LOWER(Settings!$C$4)&amp;".mit."&amp;$A45&amp;IF($C45="","","."&amp;$C45&amp;"."&amp;$B45)&amp;IF(INDEX(Variables!$D$5:$D$105,MATCH($A45,Variables!$A$5:$A$105,0))="","","."&amp;INDEX(Variables!$D$5:$D$105,MATCH($A45,Variables!$A$5:$A$105,0)))&amp;"."&amp;K$5</f>
        <v/>
      </c>
      <c r="L45" s="35">
        <f>INDEX(MTInputs!$J$1:$AZ$415,$D45,MATCH(L$5,MTInputs!$J$5:$AZ$5,0))</f>
        <v/>
      </c>
      <c r="M45" s="36">
        <f>INDEX(MTInputs!$J$1:$AZ$415,$D45,MATCH(M$5,MTInputs!$J$5:$AZ$5,0))</f>
        <v/>
      </c>
      <c r="N45" s="36">
        <f>INDEX(MTInputs!$J$1:$AZ$415,$D45,MATCH(N$5,MTInputs!$J$5:$AZ$5,0))</f>
        <v/>
      </c>
      <c r="O45" s="36">
        <f>INDEX(MTInputs!$J$1:$AZ$415,$D45,MATCH(O$5,MTInputs!$J$5:$AZ$5,0))</f>
        <v/>
      </c>
      <c r="P45" s="36">
        <f>INDEX(MTInputs!$J$1:$AZ$415,$D45,MATCH(P$5,MTInputs!$J$5:$AZ$5,0))</f>
        <v/>
      </c>
      <c r="Q45" s="36">
        <f>INDEX(MTInputs!$J$1:$AZ$415,$D45,MATCH(Q$5,MTInputs!$J$5:$AZ$5,0))</f>
        <v/>
      </c>
      <c r="R45" s="36">
        <f>INDEX(MTInputs!$J$1:$AZ$415,$D45,MATCH(R$5,MTInputs!$J$5:$AZ$5,0))</f>
        <v/>
      </c>
      <c r="S45" s="36">
        <f>INDEX(MTInputs!$J$1:$AZ$415,$D45,MATCH(S$5,MTInputs!$J$5:$AZ$5,0))</f>
        <v/>
      </c>
      <c r="T45" s="36">
        <f>INDEX(MTInputs!$J$1:$AZ$415,$D45,MATCH(T$5,MTInputs!$J$5:$AZ$5,0))</f>
        <v/>
      </c>
      <c r="U45" s="36">
        <f>INDEX(MTInputs!$J$1:$AZ$415,$D45,MATCH(U$5,MTInputs!$J$5:$AZ$5,0))</f>
        <v/>
      </c>
      <c r="V45" s="36">
        <f>INDEX(MTInputs!$J$1:$AZ$415,$D45,MATCH(V$5,MTInputs!$J$5:$AZ$5,0))</f>
        <v/>
      </c>
      <c r="W45" s="36">
        <f>INDEX(MTInputs!$J$1:$AZ$415,$D45,MATCH(W$5,MTInputs!$J$5:$AZ$5,0))</f>
        <v/>
      </c>
      <c r="X45" s="36">
        <f>INDEX(MTInputs!$J$1:$AZ$415,$D45,MATCH(X$5,MTInputs!$J$5:$AZ$5,0))</f>
        <v/>
      </c>
      <c r="Y45" s="36">
        <f>INDEX(MTInputs!$J$1:$AZ$415,$D45,MATCH(Y$5,MTInputs!$J$5:$AZ$5,0))</f>
        <v/>
      </c>
      <c r="Z45" s="36">
        <f>INDEX(MTInputs!$J$1:$AZ$415,$D45,MATCH(Z$5,MTInputs!$J$5:$AZ$5,0))</f>
        <v/>
      </c>
      <c r="AA45" s="36">
        <f>INDEX(MTInputs!$J$1:$AZ$415,$D45,MATCH(AA$5,MTInputs!$J$5:$AZ$5,0))</f>
        <v/>
      </c>
      <c r="AB45" s="36">
        <f>INDEX(MTInputs!$J$1:$AZ$415,$D45,MATCH(AB$5,MTInputs!$J$5:$AZ$5,0))</f>
        <v/>
      </c>
      <c r="AC45" s="36">
        <f>INDEX(MTInputs!$J$1:$AZ$415,$D45,MATCH(AC$5,MTInputs!$J$5:$AZ$5,0))</f>
        <v/>
      </c>
      <c r="AD45" s="36">
        <f>INDEX(MTInputs!$J$1:$AZ$415,$D45,MATCH(AD$5,MTInputs!$J$5:$AZ$5,0))</f>
        <v/>
      </c>
      <c r="AE45" s="25">
        <f>LOWER(Settings!$C$4)&amp;".mit."&amp;$A45&amp;IF($C45="","","."&amp;$C45&amp;"."&amp;$B45)&amp;IF(INDEX(Variables!$D$5:$D$105,MATCH($A45,Variables!$A$5:$A$105,0))="","","."&amp;INDEX(Variables!$D$5:$D$105,MATCH($A45,Variables!$A$5:$A$105,0)))&amp;"."&amp;AE$5</f>
        <v/>
      </c>
      <c r="AF45" s="35">
        <f>INDEX(MTInputs!$J$1:$AZ$415,$D45,MATCH(AF$5,MTInputs!$J$5:$AZ$5,0))</f>
        <v/>
      </c>
      <c r="AG45" s="36">
        <f>INDEX(MTInputs!$J$1:$AZ$415,$D45,MATCH(AG$5,MTInputs!$J$5:$AZ$5,0))</f>
        <v/>
      </c>
      <c r="AH45" s="36">
        <f>INDEX(MTInputs!$J$1:$AZ$415,$D45,MATCH(AH$5,MTInputs!$J$5:$AZ$5,0))</f>
        <v/>
      </c>
      <c r="AI45" s="36">
        <f>INDEX(MTInputs!$J$1:$AZ$415,$D45,MATCH(AI$5,MTInputs!$J$5:$AZ$5,0))</f>
        <v/>
      </c>
      <c r="AJ45" s="36">
        <f>INDEX(MTInputs!$J$1:$AZ$415,$D45,MATCH(AJ$5,MTInputs!$J$5:$AZ$5,0))</f>
        <v/>
      </c>
      <c r="AK45" s="36">
        <f>INDEX(MTInputs!$J$1:$AZ$415,$D45,MATCH(AK$5,MTInputs!$J$5:$AZ$5,0))</f>
        <v/>
      </c>
      <c r="AL45" s="36">
        <f>INDEX(MTInputs!$J$1:$AZ$415,$D45,MATCH(AL$5,MTInputs!$J$5:$AZ$5,0))</f>
        <v/>
      </c>
      <c r="AM45" s="36">
        <f>INDEX(MTInputs!$J$1:$AZ$415,$D45,MATCH(AM$5,MTInputs!$J$5:$AZ$5,0))</f>
        <v/>
      </c>
      <c r="AN45" s="36">
        <f>INDEX(MTInputs!$J$1:$AZ$415,$D45,MATCH(AN$5,MTInputs!$J$5:$AZ$5,0))</f>
        <v/>
      </c>
      <c r="AO45" s="36">
        <f>INDEX(MTInputs!$J$1:$AZ$415,$D45,MATCH(AO$5,MTInputs!$J$5:$AZ$5,0))</f>
        <v/>
      </c>
      <c r="AP45" s="36">
        <f>INDEX(MTInputs!$J$1:$AZ$415,$D45,MATCH(AP$5,MTInputs!$J$5:$AZ$5,0))</f>
        <v/>
      </c>
      <c r="AQ45" s="36">
        <f>INDEX(MTInputs!$J$1:$AZ$415,$D45,MATCH(AQ$5,MTInputs!$J$5:$AZ$5,0))</f>
        <v/>
      </c>
      <c r="AR45" s="36">
        <f>INDEX(MTInputs!$J$1:$AZ$415,$D45,MATCH(AR$5,MTInputs!$J$5:$AZ$5,0))</f>
        <v/>
      </c>
      <c r="AS45" s="36">
        <f>INDEX(MTInputs!$J$1:$AZ$415,$D45,MATCH(AS$5,MTInputs!$J$5:$AZ$5,0))</f>
        <v/>
      </c>
      <c r="AT45" s="36">
        <f>INDEX(MTInputs!$J$1:$AZ$415,$D45,MATCH(AT$5,MTInputs!$J$5:$AZ$5,0))</f>
        <v/>
      </c>
      <c r="AU45" s="36">
        <f>INDEX(MTInputs!$J$1:$AZ$415,$D45,MATCH(AU$5,MTInputs!$J$5:$AZ$5,0))</f>
        <v/>
      </c>
      <c r="AV45" s="36">
        <f>INDEX(MTInputs!$J$1:$AZ$415,$D45,MATCH(AV$5,MTInputs!$J$5:$AZ$5,0))</f>
        <v/>
      </c>
      <c r="AW45" s="36">
        <f>INDEX(MTInputs!$J$1:$AZ$415,$D45,MATCH(AW$5,MTInputs!$J$5:$AZ$5,0))</f>
        <v/>
      </c>
      <c r="AX45" s="36">
        <f>INDEX(MTInputs!$J$1:$AZ$415,$D45,MATCH(AX$5,MTInputs!$J$5:$AZ$5,0))</f>
        <v/>
      </c>
    </row>
    <row r="46" hidden="1" outlineLevel="1">
      <c r="A46" s="5" t="inlineStr">
        <is>
          <t>ctcov</t>
        </is>
      </c>
      <c r="B46" s="5" t="inlineStr">
        <is>
          <t>all</t>
        </is>
      </c>
      <c r="C46" s="5" t="inlineStr">
        <is>
          <t>oen</t>
        </is>
      </c>
      <c r="D46" s="8" t="n">
        <v>47</v>
      </c>
      <c r="H46" s="5">
        <f>INDEX(Variables!$B$5:$B$105,MATCH($A46,Variables!$A$5:$A$105,0))&amp;IF($C46="",""," | "&amp;INDEX(Mapping!$B$5:$B$26,MATCH($C46,Mapping!$A$5:$A$26,0))&amp;" | "&amp;INDEX(Mapping!$B$30:$B$41,MATCH($B46,Mapping!$A$30:$A$41,0)))</f>
        <v/>
      </c>
      <c r="I46" s="5">
        <f>INDEX(Variables!$C$5:$C$105,MATCH($A46,Variables!$A$5:$A$105,0))</f>
        <v/>
      </c>
      <c r="J46" s="5">
        <f>INDEX(Variables!$E$5:$E$105,MATCH($A46,Variables!$A$5:$A$105,0))</f>
        <v/>
      </c>
      <c r="K46" s="25">
        <f>LOWER(Settings!$C$4)&amp;".mit."&amp;$A46&amp;IF($C46="","","."&amp;$C46&amp;"."&amp;$B46)&amp;IF(INDEX(Variables!$D$5:$D$105,MATCH($A46,Variables!$A$5:$A$105,0))="","","."&amp;INDEX(Variables!$D$5:$D$105,MATCH($A46,Variables!$A$5:$A$105,0)))&amp;"."&amp;K$5</f>
        <v/>
      </c>
      <c r="L46" s="35">
        <f>INDEX(MTInputs!$J$1:$AZ$415,$D46,MATCH(L$5,MTInputs!$J$5:$AZ$5,0))</f>
        <v/>
      </c>
      <c r="M46" s="36">
        <f>INDEX(MTInputs!$J$1:$AZ$415,$D46,MATCH(M$5,MTInputs!$J$5:$AZ$5,0))</f>
        <v/>
      </c>
      <c r="N46" s="36">
        <f>INDEX(MTInputs!$J$1:$AZ$415,$D46,MATCH(N$5,MTInputs!$J$5:$AZ$5,0))</f>
        <v/>
      </c>
      <c r="O46" s="36">
        <f>INDEX(MTInputs!$J$1:$AZ$415,$D46,MATCH(O$5,MTInputs!$J$5:$AZ$5,0))</f>
        <v/>
      </c>
      <c r="P46" s="36">
        <f>INDEX(MTInputs!$J$1:$AZ$415,$D46,MATCH(P$5,MTInputs!$J$5:$AZ$5,0))</f>
        <v/>
      </c>
      <c r="Q46" s="36">
        <f>INDEX(MTInputs!$J$1:$AZ$415,$D46,MATCH(Q$5,MTInputs!$J$5:$AZ$5,0))</f>
        <v/>
      </c>
      <c r="R46" s="36">
        <f>INDEX(MTInputs!$J$1:$AZ$415,$D46,MATCH(R$5,MTInputs!$J$5:$AZ$5,0))</f>
        <v/>
      </c>
      <c r="S46" s="36">
        <f>INDEX(MTInputs!$J$1:$AZ$415,$D46,MATCH(S$5,MTInputs!$J$5:$AZ$5,0))</f>
        <v/>
      </c>
      <c r="T46" s="36">
        <f>INDEX(MTInputs!$J$1:$AZ$415,$D46,MATCH(T$5,MTInputs!$J$5:$AZ$5,0))</f>
        <v/>
      </c>
      <c r="U46" s="36">
        <f>INDEX(MTInputs!$J$1:$AZ$415,$D46,MATCH(U$5,MTInputs!$J$5:$AZ$5,0))</f>
        <v/>
      </c>
      <c r="V46" s="36">
        <f>INDEX(MTInputs!$J$1:$AZ$415,$D46,MATCH(V$5,MTInputs!$J$5:$AZ$5,0))</f>
        <v/>
      </c>
      <c r="W46" s="36">
        <f>INDEX(MTInputs!$J$1:$AZ$415,$D46,MATCH(W$5,MTInputs!$J$5:$AZ$5,0))</f>
        <v/>
      </c>
      <c r="X46" s="36">
        <f>INDEX(MTInputs!$J$1:$AZ$415,$D46,MATCH(X$5,MTInputs!$J$5:$AZ$5,0))</f>
        <v/>
      </c>
      <c r="Y46" s="36">
        <f>INDEX(MTInputs!$J$1:$AZ$415,$D46,MATCH(Y$5,MTInputs!$J$5:$AZ$5,0))</f>
        <v/>
      </c>
      <c r="Z46" s="36">
        <f>INDEX(MTInputs!$J$1:$AZ$415,$D46,MATCH(Z$5,MTInputs!$J$5:$AZ$5,0))</f>
        <v/>
      </c>
      <c r="AA46" s="36">
        <f>INDEX(MTInputs!$J$1:$AZ$415,$D46,MATCH(AA$5,MTInputs!$J$5:$AZ$5,0))</f>
        <v/>
      </c>
      <c r="AB46" s="36">
        <f>INDEX(MTInputs!$J$1:$AZ$415,$D46,MATCH(AB$5,MTInputs!$J$5:$AZ$5,0))</f>
        <v/>
      </c>
      <c r="AC46" s="36">
        <f>INDEX(MTInputs!$J$1:$AZ$415,$D46,MATCH(AC$5,MTInputs!$J$5:$AZ$5,0))</f>
        <v/>
      </c>
      <c r="AD46" s="36">
        <f>INDEX(MTInputs!$J$1:$AZ$415,$D46,MATCH(AD$5,MTInputs!$J$5:$AZ$5,0))</f>
        <v/>
      </c>
      <c r="AE46" s="25">
        <f>LOWER(Settings!$C$4)&amp;".mit."&amp;$A46&amp;IF($C46="","","."&amp;$C46&amp;"."&amp;$B46)&amp;IF(INDEX(Variables!$D$5:$D$105,MATCH($A46,Variables!$A$5:$A$105,0))="","","."&amp;INDEX(Variables!$D$5:$D$105,MATCH($A46,Variables!$A$5:$A$105,0)))&amp;"."&amp;AE$5</f>
        <v/>
      </c>
      <c r="AF46" s="35">
        <f>INDEX(MTInputs!$J$1:$AZ$415,$D46,MATCH(AF$5,MTInputs!$J$5:$AZ$5,0))</f>
        <v/>
      </c>
      <c r="AG46" s="36">
        <f>INDEX(MTInputs!$J$1:$AZ$415,$D46,MATCH(AG$5,MTInputs!$J$5:$AZ$5,0))</f>
        <v/>
      </c>
      <c r="AH46" s="36">
        <f>INDEX(MTInputs!$J$1:$AZ$415,$D46,MATCH(AH$5,MTInputs!$J$5:$AZ$5,0))</f>
        <v/>
      </c>
      <c r="AI46" s="36">
        <f>INDEX(MTInputs!$J$1:$AZ$415,$D46,MATCH(AI$5,MTInputs!$J$5:$AZ$5,0))</f>
        <v/>
      </c>
      <c r="AJ46" s="36">
        <f>INDEX(MTInputs!$J$1:$AZ$415,$D46,MATCH(AJ$5,MTInputs!$J$5:$AZ$5,0))</f>
        <v/>
      </c>
      <c r="AK46" s="36">
        <f>INDEX(MTInputs!$J$1:$AZ$415,$D46,MATCH(AK$5,MTInputs!$J$5:$AZ$5,0))</f>
        <v/>
      </c>
      <c r="AL46" s="36">
        <f>INDEX(MTInputs!$J$1:$AZ$415,$D46,MATCH(AL$5,MTInputs!$J$5:$AZ$5,0))</f>
        <v/>
      </c>
      <c r="AM46" s="36">
        <f>INDEX(MTInputs!$J$1:$AZ$415,$D46,MATCH(AM$5,MTInputs!$J$5:$AZ$5,0))</f>
        <v/>
      </c>
      <c r="AN46" s="36">
        <f>INDEX(MTInputs!$J$1:$AZ$415,$D46,MATCH(AN$5,MTInputs!$J$5:$AZ$5,0))</f>
        <v/>
      </c>
      <c r="AO46" s="36">
        <f>INDEX(MTInputs!$J$1:$AZ$415,$D46,MATCH(AO$5,MTInputs!$J$5:$AZ$5,0))</f>
        <v/>
      </c>
      <c r="AP46" s="36">
        <f>INDEX(MTInputs!$J$1:$AZ$415,$D46,MATCH(AP$5,MTInputs!$J$5:$AZ$5,0))</f>
        <v/>
      </c>
      <c r="AQ46" s="36">
        <f>INDEX(MTInputs!$J$1:$AZ$415,$D46,MATCH(AQ$5,MTInputs!$J$5:$AZ$5,0))</f>
        <v/>
      </c>
      <c r="AR46" s="36">
        <f>INDEX(MTInputs!$J$1:$AZ$415,$D46,MATCH(AR$5,MTInputs!$J$5:$AZ$5,0))</f>
        <v/>
      </c>
      <c r="AS46" s="36">
        <f>INDEX(MTInputs!$J$1:$AZ$415,$D46,MATCH(AS$5,MTInputs!$J$5:$AZ$5,0))</f>
        <v/>
      </c>
      <c r="AT46" s="36">
        <f>INDEX(MTInputs!$J$1:$AZ$415,$D46,MATCH(AT$5,MTInputs!$J$5:$AZ$5,0))</f>
        <v/>
      </c>
      <c r="AU46" s="36">
        <f>INDEX(MTInputs!$J$1:$AZ$415,$D46,MATCH(AU$5,MTInputs!$J$5:$AZ$5,0))</f>
        <v/>
      </c>
      <c r="AV46" s="36">
        <f>INDEX(MTInputs!$J$1:$AZ$415,$D46,MATCH(AV$5,MTInputs!$J$5:$AZ$5,0))</f>
        <v/>
      </c>
      <c r="AW46" s="36">
        <f>INDEX(MTInputs!$J$1:$AZ$415,$D46,MATCH(AW$5,MTInputs!$J$5:$AZ$5,0))</f>
        <v/>
      </c>
      <c r="AX46" s="36">
        <f>INDEX(MTInputs!$J$1:$AZ$415,$D46,MATCH(AX$5,MTInputs!$J$5:$AZ$5,0))</f>
        <v/>
      </c>
    </row>
    <row r="47" hidden="1" outlineLevel="1">
      <c r="H47" s="34" t="inlineStr">
        <is>
          <t>Fuel price reform (MTInputs rows 140-169; increases in price units)</t>
        </is>
      </c>
    </row>
    <row r="48" hidden="1" outlineLevel="1">
      <c r="A48" s="5" t="inlineStr">
        <is>
          <t>fpr.yr0</t>
        </is>
      </c>
      <c r="B48" s="5" t="inlineStr"/>
      <c r="C48" s="5" t="inlineStr"/>
      <c r="D48" s="8" t="n">
        <v>140</v>
      </c>
      <c r="H48" s="5">
        <f>INDEX(Variables!$B$5:$B$105,MATCH($A48,Variables!$A$5:$A$105,0))&amp;IF($C48="",""," | "&amp;INDEX(Mapping!$B$5:$B$26,MATCH($C48,Mapping!$A$5:$A$26,0))&amp;" | "&amp;INDEX(Mapping!$B$30:$B$41,MATCH($B48,Mapping!$A$30:$A$41,0)))</f>
        <v/>
      </c>
      <c r="I48" s="5">
        <f>INDEX(Variables!$C$5:$C$105,MATCH($A48,Variables!$A$5:$A$105,0))</f>
        <v/>
      </c>
      <c r="J48" s="5">
        <f>INDEX(Variables!$E$5:$E$105,MATCH($A48,Variables!$A$5:$A$105,0))</f>
        <v/>
      </c>
      <c r="K48" s="25">
        <f>LOWER(Settings!$C$4)&amp;".mit."&amp;$A48&amp;IF($C48="","","."&amp;$C48&amp;"."&amp;$B48)&amp;IF(INDEX(Variables!$D$5:$D$105,MATCH($A48,Variables!$A$5:$A$105,0))="","","."&amp;INDEX(Variables!$D$5:$D$105,MATCH($A48,Variables!$A$5:$A$105,0)))&amp;"."&amp;K$5</f>
        <v/>
      </c>
      <c r="L48" s="23">
        <f>INDEX(MTInputs!$J$1:$AZ$415,$D48,MATCH(L$5,MTInputs!$J$5:$AZ$5,0))</f>
        <v/>
      </c>
      <c r="M48" s="24">
        <f>INDEX(MTInputs!$J$1:$AZ$415,$D48,MATCH(M$5,MTInputs!$J$5:$AZ$5,0))</f>
        <v/>
      </c>
      <c r="N48" s="24">
        <f>INDEX(MTInputs!$J$1:$AZ$415,$D48,MATCH(N$5,MTInputs!$J$5:$AZ$5,0))</f>
        <v/>
      </c>
      <c r="O48" s="24">
        <f>INDEX(MTInputs!$J$1:$AZ$415,$D48,MATCH(O$5,MTInputs!$J$5:$AZ$5,0))</f>
        <v/>
      </c>
      <c r="P48" s="24">
        <f>INDEX(MTInputs!$J$1:$AZ$415,$D48,MATCH(P$5,MTInputs!$J$5:$AZ$5,0))</f>
        <v/>
      </c>
      <c r="Q48" s="24">
        <f>INDEX(MTInputs!$J$1:$AZ$415,$D48,MATCH(Q$5,MTInputs!$J$5:$AZ$5,0))</f>
        <v/>
      </c>
      <c r="R48" s="24">
        <f>INDEX(MTInputs!$J$1:$AZ$415,$D48,MATCH(R$5,MTInputs!$J$5:$AZ$5,0))</f>
        <v/>
      </c>
      <c r="S48" s="24">
        <f>INDEX(MTInputs!$J$1:$AZ$415,$D48,MATCH(S$5,MTInputs!$J$5:$AZ$5,0))</f>
        <v/>
      </c>
      <c r="T48" s="24">
        <f>INDEX(MTInputs!$J$1:$AZ$415,$D48,MATCH(T$5,MTInputs!$J$5:$AZ$5,0))</f>
        <v/>
      </c>
      <c r="U48" s="24">
        <f>INDEX(MTInputs!$J$1:$AZ$415,$D48,MATCH(U$5,MTInputs!$J$5:$AZ$5,0))</f>
        <v/>
      </c>
      <c r="V48" s="24">
        <f>INDEX(MTInputs!$J$1:$AZ$415,$D48,MATCH(V$5,MTInputs!$J$5:$AZ$5,0))</f>
        <v/>
      </c>
      <c r="W48" s="24">
        <f>INDEX(MTInputs!$J$1:$AZ$415,$D48,MATCH(W$5,MTInputs!$J$5:$AZ$5,0))</f>
        <v/>
      </c>
      <c r="X48" s="24">
        <f>INDEX(MTInputs!$J$1:$AZ$415,$D48,MATCH(X$5,MTInputs!$J$5:$AZ$5,0))</f>
        <v/>
      </c>
      <c r="Y48" s="24">
        <f>INDEX(MTInputs!$J$1:$AZ$415,$D48,MATCH(Y$5,MTInputs!$J$5:$AZ$5,0))</f>
        <v/>
      </c>
      <c r="Z48" s="24">
        <f>INDEX(MTInputs!$J$1:$AZ$415,$D48,MATCH(Z$5,MTInputs!$J$5:$AZ$5,0))</f>
        <v/>
      </c>
      <c r="AA48" s="24">
        <f>INDEX(MTInputs!$J$1:$AZ$415,$D48,MATCH(AA$5,MTInputs!$J$5:$AZ$5,0))</f>
        <v/>
      </c>
      <c r="AB48" s="24">
        <f>INDEX(MTInputs!$J$1:$AZ$415,$D48,MATCH(AB$5,MTInputs!$J$5:$AZ$5,0))</f>
        <v/>
      </c>
      <c r="AC48" s="24">
        <f>INDEX(MTInputs!$J$1:$AZ$415,$D48,MATCH(AC$5,MTInputs!$J$5:$AZ$5,0))</f>
        <v/>
      </c>
      <c r="AD48" s="24">
        <f>INDEX(MTInputs!$J$1:$AZ$415,$D48,MATCH(AD$5,MTInputs!$J$5:$AZ$5,0))</f>
        <v/>
      </c>
      <c r="AE48" s="25">
        <f>LOWER(Settings!$C$4)&amp;".mit."&amp;$A48&amp;IF($C48="","","."&amp;$C48&amp;"."&amp;$B48)&amp;IF(INDEX(Variables!$D$5:$D$105,MATCH($A48,Variables!$A$5:$A$105,0))="","","."&amp;INDEX(Variables!$D$5:$D$105,MATCH($A48,Variables!$A$5:$A$105,0)))&amp;"."&amp;AE$5</f>
        <v/>
      </c>
      <c r="AF48" s="23">
        <f>INDEX(MTInputs!$J$1:$AZ$415,$D48,MATCH(AF$5,MTInputs!$J$5:$AZ$5,0))</f>
        <v/>
      </c>
      <c r="AG48" s="24">
        <f>INDEX(MTInputs!$J$1:$AZ$415,$D48,MATCH(AG$5,MTInputs!$J$5:$AZ$5,0))</f>
        <v/>
      </c>
      <c r="AH48" s="24">
        <f>INDEX(MTInputs!$J$1:$AZ$415,$D48,MATCH(AH$5,MTInputs!$J$5:$AZ$5,0))</f>
        <v/>
      </c>
      <c r="AI48" s="24">
        <f>INDEX(MTInputs!$J$1:$AZ$415,$D48,MATCH(AI$5,MTInputs!$J$5:$AZ$5,0))</f>
        <v/>
      </c>
      <c r="AJ48" s="24">
        <f>INDEX(MTInputs!$J$1:$AZ$415,$D48,MATCH(AJ$5,MTInputs!$J$5:$AZ$5,0))</f>
        <v/>
      </c>
      <c r="AK48" s="24">
        <f>INDEX(MTInputs!$J$1:$AZ$415,$D48,MATCH(AK$5,MTInputs!$J$5:$AZ$5,0))</f>
        <v/>
      </c>
      <c r="AL48" s="24">
        <f>INDEX(MTInputs!$J$1:$AZ$415,$D48,MATCH(AL$5,MTInputs!$J$5:$AZ$5,0))</f>
        <v/>
      </c>
      <c r="AM48" s="24">
        <f>INDEX(MTInputs!$J$1:$AZ$415,$D48,MATCH(AM$5,MTInputs!$J$5:$AZ$5,0))</f>
        <v/>
      </c>
      <c r="AN48" s="24">
        <f>INDEX(MTInputs!$J$1:$AZ$415,$D48,MATCH(AN$5,MTInputs!$J$5:$AZ$5,0))</f>
        <v/>
      </c>
      <c r="AO48" s="24">
        <f>INDEX(MTInputs!$J$1:$AZ$415,$D48,MATCH(AO$5,MTInputs!$J$5:$AZ$5,0))</f>
        <v/>
      </c>
      <c r="AP48" s="24">
        <f>INDEX(MTInputs!$J$1:$AZ$415,$D48,MATCH(AP$5,MTInputs!$J$5:$AZ$5,0))</f>
        <v/>
      </c>
      <c r="AQ48" s="24">
        <f>INDEX(MTInputs!$J$1:$AZ$415,$D48,MATCH(AQ$5,MTInputs!$J$5:$AZ$5,0))</f>
        <v/>
      </c>
      <c r="AR48" s="24">
        <f>INDEX(MTInputs!$J$1:$AZ$415,$D48,MATCH(AR$5,MTInputs!$J$5:$AZ$5,0))</f>
        <v/>
      </c>
      <c r="AS48" s="24">
        <f>INDEX(MTInputs!$J$1:$AZ$415,$D48,MATCH(AS$5,MTInputs!$J$5:$AZ$5,0))</f>
        <v/>
      </c>
      <c r="AT48" s="24">
        <f>INDEX(MTInputs!$J$1:$AZ$415,$D48,MATCH(AT$5,MTInputs!$J$5:$AZ$5,0))</f>
        <v/>
      </c>
      <c r="AU48" s="24">
        <f>INDEX(MTInputs!$J$1:$AZ$415,$D48,MATCH(AU$5,MTInputs!$J$5:$AZ$5,0))</f>
        <v/>
      </c>
      <c r="AV48" s="24">
        <f>INDEX(MTInputs!$J$1:$AZ$415,$D48,MATCH(AV$5,MTInputs!$J$5:$AZ$5,0))</f>
        <v/>
      </c>
      <c r="AW48" s="24">
        <f>INDEX(MTInputs!$J$1:$AZ$415,$D48,MATCH(AW$5,MTInputs!$J$5:$AZ$5,0))</f>
        <v/>
      </c>
      <c r="AX48" s="24">
        <f>INDEX(MTInputs!$J$1:$AZ$415,$D48,MATCH(AX$5,MTInputs!$J$5:$AZ$5,0))</f>
        <v/>
      </c>
    </row>
    <row r="49" hidden="1" outlineLevel="1">
      <c r="A49" s="5" t="inlineStr">
        <is>
          <t>fpr.yr1</t>
        </is>
      </c>
      <c r="B49" s="5" t="inlineStr"/>
      <c r="C49" s="5" t="inlineStr"/>
      <c r="D49" s="8" t="n">
        <v>141</v>
      </c>
      <c r="H49" s="5">
        <f>INDEX(Variables!$B$5:$B$105,MATCH($A49,Variables!$A$5:$A$105,0))&amp;IF($C49="",""," | "&amp;INDEX(Mapping!$B$5:$B$26,MATCH($C49,Mapping!$A$5:$A$26,0))&amp;" | "&amp;INDEX(Mapping!$B$30:$B$41,MATCH($B49,Mapping!$A$30:$A$41,0)))</f>
        <v/>
      </c>
      <c r="I49" s="5">
        <f>INDEX(Variables!$C$5:$C$105,MATCH($A49,Variables!$A$5:$A$105,0))</f>
        <v/>
      </c>
      <c r="J49" s="5">
        <f>INDEX(Variables!$E$5:$E$105,MATCH($A49,Variables!$A$5:$A$105,0))</f>
        <v/>
      </c>
      <c r="K49" s="25">
        <f>LOWER(Settings!$C$4)&amp;".mit."&amp;$A49&amp;IF($C49="","","."&amp;$C49&amp;"."&amp;$B49)&amp;IF(INDEX(Variables!$D$5:$D$105,MATCH($A49,Variables!$A$5:$A$105,0))="","","."&amp;INDEX(Variables!$D$5:$D$105,MATCH($A49,Variables!$A$5:$A$105,0)))&amp;"."&amp;K$5</f>
        <v/>
      </c>
      <c r="L49" s="23">
        <f>INDEX(MTInputs!$J$1:$AZ$415,$D49,MATCH(L$5,MTInputs!$J$5:$AZ$5,0))</f>
        <v/>
      </c>
      <c r="M49" s="24">
        <f>INDEX(MTInputs!$J$1:$AZ$415,$D49,MATCH(M$5,MTInputs!$J$5:$AZ$5,0))</f>
        <v/>
      </c>
      <c r="N49" s="24">
        <f>INDEX(MTInputs!$J$1:$AZ$415,$D49,MATCH(N$5,MTInputs!$J$5:$AZ$5,0))</f>
        <v/>
      </c>
      <c r="O49" s="24">
        <f>INDEX(MTInputs!$J$1:$AZ$415,$D49,MATCH(O$5,MTInputs!$J$5:$AZ$5,0))</f>
        <v/>
      </c>
      <c r="P49" s="24">
        <f>INDEX(MTInputs!$J$1:$AZ$415,$D49,MATCH(P$5,MTInputs!$J$5:$AZ$5,0))</f>
        <v/>
      </c>
      <c r="Q49" s="24">
        <f>INDEX(MTInputs!$J$1:$AZ$415,$D49,MATCH(Q$5,MTInputs!$J$5:$AZ$5,0))</f>
        <v/>
      </c>
      <c r="R49" s="24">
        <f>INDEX(MTInputs!$J$1:$AZ$415,$D49,MATCH(R$5,MTInputs!$J$5:$AZ$5,0))</f>
        <v/>
      </c>
      <c r="S49" s="24">
        <f>INDEX(MTInputs!$J$1:$AZ$415,$D49,MATCH(S$5,MTInputs!$J$5:$AZ$5,0))</f>
        <v/>
      </c>
      <c r="T49" s="24">
        <f>INDEX(MTInputs!$J$1:$AZ$415,$D49,MATCH(T$5,MTInputs!$J$5:$AZ$5,0))</f>
        <v/>
      </c>
      <c r="U49" s="24">
        <f>INDEX(MTInputs!$J$1:$AZ$415,$D49,MATCH(U$5,MTInputs!$J$5:$AZ$5,0))</f>
        <v/>
      </c>
      <c r="V49" s="24">
        <f>INDEX(MTInputs!$J$1:$AZ$415,$D49,MATCH(V$5,MTInputs!$J$5:$AZ$5,0))</f>
        <v/>
      </c>
      <c r="W49" s="24">
        <f>INDEX(MTInputs!$J$1:$AZ$415,$D49,MATCH(W$5,MTInputs!$J$5:$AZ$5,0))</f>
        <v/>
      </c>
      <c r="X49" s="24">
        <f>INDEX(MTInputs!$J$1:$AZ$415,$D49,MATCH(X$5,MTInputs!$J$5:$AZ$5,0))</f>
        <v/>
      </c>
      <c r="Y49" s="24">
        <f>INDEX(MTInputs!$J$1:$AZ$415,$D49,MATCH(Y$5,MTInputs!$J$5:$AZ$5,0))</f>
        <v/>
      </c>
      <c r="Z49" s="24">
        <f>INDEX(MTInputs!$J$1:$AZ$415,$D49,MATCH(Z$5,MTInputs!$J$5:$AZ$5,0))</f>
        <v/>
      </c>
      <c r="AA49" s="24">
        <f>INDEX(MTInputs!$J$1:$AZ$415,$D49,MATCH(AA$5,MTInputs!$J$5:$AZ$5,0))</f>
        <v/>
      </c>
      <c r="AB49" s="24">
        <f>INDEX(MTInputs!$J$1:$AZ$415,$D49,MATCH(AB$5,MTInputs!$J$5:$AZ$5,0))</f>
        <v/>
      </c>
      <c r="AC49" s="24">
        <f>INDEX(MTInputs!$J$1:$AZ$415,$D49,MATCH(AC$5,MTInputs!$J$5:$AZ$5,0))</f>
        <v/>
      </c>
      <c r="AD49" s="24">
        <f>INDEX(MTInputs!$J$1:$AZ$415,$D49,MATCH(AD$5,MTInputs!$J$5:$AZ$5,0))</f>
        <v/>
      </c>
      <c r="AE49" s="25">
        <f>LOWER(Settings!$C$4)&amp;".mit."&amp;$A49&amp;IF($C49="","","."&amp;$C49&amp;"."&amp;$B49)&amp;IF(INDEX(Variables!$D$5:$D$105,MATCH($A49,Variables!$A$5:$A$105,0))="","","."&amp;INDEX(Variables!$D$5:$D$105,MATCH($A49,Variables!$A$5:$A$105,0)))&amp;"."&amp;AE$5</f>
        <v/>
      </c>
      <c r="AF49" s="23">
        <f>INDEX(MTInputs!$J$1:$AZ$415,$D49,MATCH(AF$5,MTInputs!$J$5:$AZ$5,0))</f>
        <v/>
      </c>
      <c r="AG49" s="24">
        <f>INDEX(MTInputs!$J$1:$AZ$415,$D49,MATCH(AG$5,MTInputs!$J$5:$AZ$5,0))</f>
        <v/>
      </c>
      <c r="AH49" s="24">
        <f>INDEX(MTInputs!$J$1:$AZ$415,$D49,MATCH(AH$5,MTInputs!$J$5:$AZ$5,0))</f>
        <v/>
      </c>
      <c r="AI49" s="24">
        <f>INDEX(MTInputs!$J$1:$AZ$415,$D49,MATCH(AI$5,MTInputs!$J$5:$AZ$5,0))</f>
        <v/>
      </c>
      <c r="AJ49" s="24">
        <f>INDEX(MTInputs!$J$1:$AZ$415,$D49,MATCH(AJ$5,MTInputs!$J$5:$AZ$5,0))</f>
        <v/>
      </c>
      <c r="AK49" s="24">
        <f>INDEX(MTInputs!$J$1:$AZ$415,$D49,MATCH(AK$5,MTInputs!$J$5:$AZ$5,0))</f>
        <v/>
      </c>
      <c r="AL49" s="24">
        <f>INDEX(MTInputs!$J$1:$AZ$415,$D49,MATCH(AL$5,MTInputs!$J$5:$AZ$5,0))</f>
        <v/>
      </c>
      <c r="AM49" s="24">
        <f>INDEX(MTInputs!$J$1:$AZ$415,$D49,MATCH(AM$5,MTInputs!$J$5:$AZ$5,0))</f>
        <v/>
      </c>
      <c r="AN49" s="24">
        <f>INDEX(MTInputs!$J$1:$AZ$415,$D49,MATCH(AN$5,MTInputs!$J$5:$AZ$5,0))</f>
        <v/>
      </c>
      <c r="AO49" s="24">
        <f>INDEX(MTInputs!$J$1:$AZ$415,$D49,MATCH(AO$5,MTInputs!$J$5:$AZ$5,0))</f>
        <v/>
      </c>
      <c r="AP49" s="24">
        <f>INDEX(MTInputs!$J$1:$AZ$415,$D49,MATCH(AP$5,MTInputs!$J$5:$AZ$5,0))</f>
        <v/>
      </c>
      <c r="AQ49" s="24">
        <f>INDEX(MTInputs!$J$1:$AZ$415,$D49,MATCH(AQ$5,MTInputs!$J$5:$AZ$5,0))</f>
        <v/>
      </c>
      <c r="AR49" s="24">
        <f>INDEX(MTInputs!$J$1:$AZ$415,$D49,MATCH(AR$5,MTInputs!$J$5:$AZ$5,0))</f>
        <v/>
      </c>
      <c r="AS49" s="24">
        <f>INDEX(MTInputs!$J$1:$AZ$415,$D49,MATCH(AS$5,MTInputs!$J$5:$AZ$5,0))</f>
        <v/>
      </c>
      <c r="AT49" s="24">
        <f>INDEX(MTInputs!$J$1:$AZ$415,$D49,MATCH(AT$5,MTInputs!$J$5:$AZ$5,0))</f>
        <v/>
      </c>
      <c r="AU49" s="24">
        <f>INDEX(MTInputs!$J$1:$AZ$415,$D49,MATCH(AU$5,MTInputs!$J$5:$AZ$5,0))</f>
        <v/>
      </c>
      <c r="AV49" s="24">
        <f>INDEX(MTInputs!$J$1:$AZ$415,$D49,MATCH(AV$5,MTInputs!$J$5:$AZ$5,0))</f>
        <v/>
      </c>
      <c r="AW49" s="24">
        <f>INDEX(MTInputs!$J$1:$AZ$415,$D49,MATCH(AW$5,MTInputs!$J$5:$AZ$5,0))</f>
        <v/>
      </c>
      <c r="AX49" s="24">
        <f>INDEX(MTInputs!$J$1:$AZ$415,$D49,MATCH(AX$5,MTInputs!$J$5:$AZ$5,0))</f>
        <v/>
      </c>
    </row>
    <row r="50" hidden="1" outlineLevel="1">
      <c r="A50" s="5" t="inlineStr">
        <is>
          <t>fpr.s</t>
        </is>
      </c>
      <c r="B50" s="5" t="inlineStr">
        <is>
          <t>coa</t>
        </is>
      </c>
      <c r="C50" s="5" t="inlineStr">
        <is>
          <t>pow</t>
        </is>
      </c>
      <c r="D50" s="8" t="n">
        <v>142</v>
      </c>
      <c r="H50" s="5">
        <f>INDEX(Variables!$B$5:$B$105,MATCH($A50,Variables!$A$5:$A$105,0))&amp;IF($C50="",""," | "&amp;INDEX(Mapping!$B$5:$B$26,MATCH($C50,Mapping!$A$5:$A$26,0))&amp;" | "&amp;INDEX(Mapping!$B$30:$B$41,MATCH($B50,Mapping!$A$30:$A$41,0)))</f>
        <v/>
      </c>
      <c r="I50" s="5">
        <f>INDEX(Variables!$C$5:$C$105,MATCH($A50,Variables!$A$5:$A$105,0))</f>
        <v/>
      </c>
      <c r="J50" s="5">
        <f>INDEX(Variables!$E$5:$E$105,MATCH($A50,Variables!$A$5:$A$105,0))</f>
        <v/>
      </c>
      <c r="K50" s="25">
        <f>LOWER(Settings!$C$4)&amp;".mit."&amp;$A50&amp;IF($C50="","","."&amp;$C50&amp;"."&amp;$B50)&amp;IF(INDEX(Variables!$D$5:$D$105,MATCH($A50,Variables!$A$5:$A$105,0))="","","."&amp;INDEX(Variables!$D$5:$D$105,MATCH($A50,Variables!$A$5:$A$105,0)))&amp;"."&amp;K$5</f>
        <v/>
      </c>
      <c r="L50" s="35">
        <f>INDEX(MTInputs!$J$1:$AZ$415,$D50,MATCH(L$5,MTInputs!$J$5:$AZ$5,0))</f>
        <v/>
      </c>
      <c r="M50" s="36">
        <f>INDEX(MTInputs!$J$1:$AZ$415,$D50,MATCH(M$5,MTInputs!$J$5:$AZ$5,0))</f>
        <v/>
      </c>
      <c r="N50" s="36">
        <f>INDEX(MTInputs!$J$1:$AZ$415,$D50,MATCH(N$5,MTInputs!$J$5:$AZ$5,0))</f>
        <v/>
      </c>
      <c r="O50" s="36">
        <f>INDEX(MTInputs!$J$1:$AZ$415,$D50,MATCH(O$5,MTInputs!$J$5:$AZ$5,0))</f>
        <v/>
      </c>
      <c r="P50" s="36">
        <f>INDEX(MTInputs!$J$1:$AZ$415,$D50,MATCH(P$5,MTInputs!$J$5:$AZ$5,0))</f>
        <v/>
      </c>
      <c r="Q50" s="36">
        <f>INDEX(MTInputs!$J$1:$AZ$415,$D50,MATCH(Q$5,MTInputs!$J$5:$AZ$5,0))</f>
        <v/>
      </c>
      <c r="R50" s="36">
        <f>INDEX(MTInputs!$J$1:$AZ$415,$D50,MATCH(R$5,MTInputs!$J$5:$AZ$5,0))</f>
        <v/>
      </c>
      <c r="S50" s="36">
        <f>INDEX(MTInputs!$J$1:$AZ$415,$D50,MATCH(S$5,MTInputs!$J$5:$AZ$5,0))</f>
        <v/>
      </c>
      <c r="T50" s="36">
        <f>INDEX(MTInputs!$J$1:$AZ$415,$D50,MATCH(T$5,MTInputs!$J$5:$AZ$5,0))</f>
        <v/>
      </c>
      <c r="U50" s="36">
        <f>INDEX(MTInputs!$J$1:$AZ$415,$D50,MATCH(U$5,MTInputs!$J$5:$AZ$5,0))</f>
        <v/>
      </c>
      <c r="V50" s="36">
        <f>INDEX(MTInputs!$J$1:$AZ$415,$D50,MATCH(V$5,MTInputs!$J$5:$AZ$5,0))</f>
        <v/>
      </c>
      <c r="W50" s="36">
        <f>INDEX(MTInputs!$J$1:$AZ$415,$D50,MATCH(W$5,MTInputs!$J$5:$AZ$5,0))</f>
        <v/>
      </c>
      <c r="X50" s="36">
        <f>INDEX(MTInputs!$J$1:$AZ$415,$D50,MATCH(X$5,MTInputs!$J$5:$AZ$5,0))</f>
        <v/>
      </c>
      <c r="Y50" s="36">
        <f>INDEX(MTInputs!$J$1:$AZ$415,$D50,MATCH(Y$5,MTInputs!$J$5:$AZ$5,0))</f>
        <v/>
      </c>
      <c r="Z50" s="36">
        <f>INDEX(MTInputs!$J$1:$AZ$415,$D50,MATCH(Z$5,MTInputs!$J$5:$AZ$5,0))</f>
        <v/>
      </c>
      <c r="AA50" s="36">
        <f>INDEX(MTInputs!$J$1:$AZ$415,$D50,MATCH(AA$5,MTInputs!$J$5:$AZ$5,0))</f>
        <v/>
      </c>
      <c r="AB50" s="36">
        <f>INDEX(MTInputs!$J$1:$AZ$415,$D50,MATCH(AB$5,MTInputs!$J$5:$AZ$5,0))</f>
        <v/>
      </c>
      <c r="AC50" s="36">
        <f>INDEX(MTInputs!$J$1:$AZ$415,$D50,MATCH(AC$5,MTInputs!$J$5:$AZ$5,0))</f>
        <v/>
      </c>
      <c r="AD50" s="36">
        <f>INDEX(MTInputs!$J$1:$AZ$415,$D50,MATCH(AD$5,MTInputs!$J$5:$AZ$5,0))</f>
        <v/>
      </c>
      <c r="AE50" s="25">
        <f>LOWER(Settings!$C$4)&amp;".mit."&amp;$A50&amp;IF($C50="","","."&amp;$C50&amp;"."&amp;$B50)&amp;IF(INDEX(Variables!$D$5:$D$105,MATCH($A50,Variables!$A$5:$A$105,0))="","","."&amp;INDEX(Variables!$D$5:$D$105,MATCH($A50,Variables!$A$5:$A$105,0)))&amp;"."&amp;AE$5</f>
        <v/>
      </c>
      <c r="AF50" s="35">
        <f>INDEX(MTInputs!$J$1:$AZ$415,$D50,MATCH(AF$5,MTInputs!$J$5:$AZ$5,0))</f>
        <v/>
      </c>
      <c r="AG50" s="36">
        <f>INDEX(MTInputs!$J$1:$AZ$415,$D50,MATCH(AG$5,MTInputs!$J$5:$AZ$5,0))</f>
        <v/>
      </c>
      <c r="AH50" s="36">
        <f>INDEX(MTInputs!$J$1:$AZ$415,$D50,MATCH(AH$5,MTInputs!$J$5:$AZ$5,0))</f>
        <v/>
      </c>
      <c r="AI50" s="36">
        <f>INDEX(MTInputs!$J$1:$AZ$415,$D50,MATCH(AI$5,MTInputs!$J$5:$AZ$5,0))</f>
        <v/>
      </c>
      <c r="AJ50" s="36">
        <f>INDEX(MTInputs!$J$1:$AZ$415,$D50,MATCH(AJ$5,MTInputs!$J$5:$AZ$5,0))</f>
        <v/>
      </c>
      <c r="AK50" s="36">
        <f>INDEX(MTInputs!$J$1:$AZ$415,$D50,MATCH(AK$5,MTInputs!$J$5:$AZ$5,0))</f>
        <v/>
      </c>
      <c r="AL50" s="36">
        <f>INDEX(MTInputs!$J$1:$AZ$415,$D50,MATCH(AL$5,MTInputs!$J$5:$AZ$5,0))</f>
        <v/>
      </c>
      <c r="AM50" s="36">
        <f>INDEX(MTInputs!$J$1:$AZ$415,$D50,MATCH(AM$5,MTInputs!$J$5:$AZ$5,0))</f>
        <v/>
      </c>
      <c r="AN50" s="36">
        <f>INDEX(MTInputs!$J$1:$AZ$415,$D50,MATCH(AN$5,MTInputs!$J$5:$AZ$5,0))</f>
        <v/>
      </c>
      <c r="AO50" s="36">
        <f>INDEX(MTInputs!$J$1:$AZ$415,$D50,MATCH(AO$5,MTInputs!$J$5:$AZ$5,0))</f>
        <v/>
      </c>
      <c r="AP50" s="36">
        <f>INDEX(MTInputs!$J$1:$AZ$415,$D50,MATCH(AP$5,MTInputs!$J$5:$AZ$5,0))</f>
        <v/>
      </c>
      <c r="AQ50" s="36">
        <f>INDEX(MTInputs!$J$1:$AZ$415,$D50,MATCH(AQ$5,MTInputs!$J$5:$AZ$5,0))</f>
        <v/>
      </c>
      <c r="AR50" s="36">
        <f>INDEX(MTInputs!$J$1:$AZ$415,$D50,MATCH(AR$5,MTInputs!$J$5:$AZ$5,0))</f>
        <v/>
      </c>
      <c r="AS50" s="36">
        <f>INDEX(MTInputs!$J$1:$AZ$415,$D50,MATCH(AS$5,MTInputs!$J$5:$AZ$5,0))</f>
        <v/>
      </c>
      <c r="AT50" s="36">
        <f>INDEX(MTInputs!$J$1:$AZ$415,$D50,MATCH(AT$5,MTInputs!$J$5:$AZ$5,0))</f>
        <v/>
      </c>
      <c r="AU50" s="36">
        <f>INDEX(MTInputs!$J$1:$AZ$415,$D50,MATCH(AU$5,MTInputs!$J$5:$AZ$5,0))</f>
        <v/>
      </c>
      <c r="AV50" s="36">
        <f>INDEX(MTInputs!$J$1:$AZ$415,$D50,MATCH(AV$5,MTInputs!$J$5:$AZ$5,0))</f>
        <v/>
      </c>
      <c r="AW50" s="36">
        <f>INDEX(MTInputs!$J$1:$AZ$415,$D50,MATCH(AW$5,MTInputs!$J$5:$AZ$5,0))</f>
        <v/>
      </c>
      <c r="AX50" s="36">
        <f>INDEX(MTInputs!$J$1:$AZ$415,$D50,MATCH(AX$5,MTInputs!$J$5:$AZ$5,0))</f>
        <v/>
      </c>
    </row>
    <row r="51" hidden="1" outlineLevel="1">
      <c r="A51" s="5" t="inlineStr">
        <is>
          <t>fpr.s</t>
        </is>
      </c>
      <c r="B51" s="5" t="inlineStr">
        <is>
          <t>coa</t>
        </is>
      </c>
      <c r="C51" s="5" t="inlineStr">
        <is>
          <t>res</t>
        </is>
      </c>
      <c r="D51" s="8" t="n">
        <v>143</v>
      </c>
      <c r="H51" s="5">
        <f>INDEX(Variables!$B$5:$B$105,MATCH($A51,Variables!$A$5:$A$105,0))&amp;IF($C51="",""," | "&amp;INDEX(Mapping!$B$5:$B$26,MATCH($C51,Mapping!$A$5:$A$26,0))&amp;" | "&amp;INDEX(Mapping!$B$30:$B$41,MATCH($B51,Mapping!$A$30:$A$41,0)))</f>
        <v/>
      </c>
      <c r="I51" s="5">
        <f>INDEX(Variables!$C$5:$C$105,MATCH($A51,Variables!$A$5:$A$105,0))</f>
        <v/>
      </c>
      <c r="J51" s="5">
        <f>INDEX(Variables!$E$5:$E$105,MATCH($A51,Variables!$A$5:$A$105,0))</f>
        <v/>
      </c>
      <c r="K51" s="25">
        <f>LOWER(Settings!$C$4)&amp;".mit."&amp;$A51&amp;IF($C51="","","."&amp;$C51&amp;"."&amp;$B51)&amp;IF(INDEX(Variables!$D$5:$D$105,MATCH($A51,Variables!$A$5:$A$105,0))="","","."&amp;INDEX(Variables!$D$5:$D$105,MATCH($A51,Variables!$A$5:$A$105,0)))&amp;"."&amp;K$5</f>
        <v/>
      </c>
      <c r="L51" s="35">
        <f>INDEX(MTInputs!$J$1:$AZ$415,$D51,MATCH(L$5,MTInputs!$J$5:$AZ$5,0))</f>
        <v/>
      </c>
      <c r="M51" s="36">
        <f>INDEX(MTInputs!$J$1:$AZ$415,$D51,MATCH(M$5,MTInputs!$J$5:$AZ$5,0))</f>
        <v/>
      </c>
      <c r="N51" s="36">
        <f>INDEX(MTInputs!$J$1:$AZ$415,$D51,MATCH(N$5,MTInputs!$J$5:$AZ$5,0))</f>
        <v/>
      </c>
      <c r="O51" s="36">
        <f>INDEX(MTInputs!$J$1:$AZ$415,$D51,MATCH(O$5,MTInputs!$J$5:$AZ$5,0))</f>
        <v/>
      </c>
      <c r="P51" s="36">
        <f>INDEX(MTInputs!$J$1:$AZ$415,$D51,MATCH(P$5,MTInputs!$J$5:$AZ$5,0))</f>
        <v/>
      </c>
      <c r="Q51" s="36">
        <f>INDEX(MTInputs!$J$1:$AZ$415,$D51,MATCH(Q$5,MTInputs!$J$5:$AZ$5,0))</f>
        <v/>
      </c>
      <c r="R51" s="36">
        <f>INDEX(MTInputs!$J$1:$AZ$415,$D51,MATCH(R$5,MTInputs!$J$5:$AZ$5,0))</f>
        <v/>
      </c>
      <c r="S51" s="36">
        <f>INDEX(MTInputs!$J$1:$AZ$415,$D51,MATCH(S$5,MTInputs!$J$5:$AZ$5,0))</f>
        <v/>
      </c>
      <c r="T51" s="36">
        <f>INDEX(MTInputs!$J$1:$AZ$415,$D51,MATCH(T$5,MTInputs!$J$5:$AZ$5,0))</f>
        <v/>
      </c>
      <c r="U51" s="36">
        <f>INDEX(MTInputs!$J$1:$AZ$415,$D51,MATCH(U$5,MTInputs!$J$5:$AZ$5,0))</f>
        <v/>
      </c>
      <c r="V51" s="36">
        <f>INDEX(MTInputs!$J$1:$AZ$415,$D51,MATCH(V$5,MTInputs!$J$5:$AZ$5,0))</f>
        <v/>
      </c>
      <c r="W51" s="36">
        <f>INDEX(MTInputs!$J$1:$AZ$415,$D51,MATCH(W$5,MTInputs!$J$5:$AZ$5,0))</f>
        <v/>
      </c>
      <c r="X51" s="36">
        <f>INDEX(MTInputs!$J$1:$AZ$415,$D51,MATCH(X$5,MTInputs!$J$5:$AZ$5,0))</f>
        <v/>
      </c>
      <c r="Y51" s="36">
        <f>INDEX(MTInputs!$J$1:$AZ$415,$D51,MATCH(Y$5,MTInputs!$J$5:$AZ$5,0))</f>
        <v/>
      </c>
      <c r="Z51" s="36">
        <f>INDEX(MTInputs!$J$1:$AZ$415,$D51,MATCH(Z$5,MTInputs!$J$5:$AZ$5,0))</f>
        <v/>
      </c>
      <c r="AA51" s="36">
        <f>INDEX(MTInputs!$J$1:$AZ$415,$D51,MATCH(AA$5,MTInputs!$J$5:$AZ$5,0))</f>
        <v/>
      </c>
      <c r="AB51" s="36">
        <f>INDEX(MTInputs!$J$1:$AZ$415,$D51,MATCH(AB$5,MTInputs!$J$5:$AZ$5,0))</f>
        <v/>
      </c>
      <c r="AC51" s="36">
        <f>INDEX(MTInputs!$J$1:$AZ$415,$D51,MATCH(AC$5,MTInputs!$J$5:$AZ$5,0))</f>
        <v/>
      </c>
      <c r="AD51" s="36">
        <f>INDEX(MTInputs!$J$1:$AZ$415,$D51,MATCH(AD$5,MTInputs!$J$5:$AZ$5,0))</f>
        <v/>
      </c>
      <c r="AE51" s="25">
        <f>LOWER(Settings!$C$4)&amp;".mit."&amp;$A51&amp;IF($C51="","","."&amp;$C51&amp;"."&amp;$B51)&amp;IF(INDEX(Variables!$D$5:$D$105,MATCH($A51,Variables!$A$5:$A$105,0))="","","."&amp;INDEX(Variables!$D$5:$D$105,MATCH($A51,Variables!$A$5:$A$105,0)))&amp;"."&amp;AE$5</f>
        <v/>
      </c>
      <c r="AF51" s="35">
        <f>INDEX(MTInputs!$J$1:$AZ$415,$D51,MATCH(AF$5,MTInputs!$J$5:$AZ$5,0))</f>
        <v/>
      </c>
      <c r="AG51" s="36">
        <f>INDEX(MTInputs!$J$1:$AZ$415,$D51,MATCH(AG$5,MTInputs!$J$5:$AZ$5,0))</f>
        <v/>
      </c>
      <c r="AH51" s="36">
        <f>INDEX(MTInputs!$J$1:$AZ$415,$D51,MATCH(AH$5,MTInputs!$J$5:$AZ$5,0))</f>
        <v/>
      </c>
      <c r="AI51" s="36">
        <f>INDEX(MTInputs!$J$1:$AZ$415,$D51,MATCH(AI$5,MTInputs!$J$5:$AZ$5,0))</f>
        <v/>
      </c>
      <c r="AJ51" s="36">
        <f>INDEX(MTInputs!$J$1:$AZ$415,$D51,MATCH(AJ$5,MTInputs!$J$5:$AZ$5,0))</f>
        <v/>
      </c>
      <c r="AK51" s="36">
        <f>INDEX(MTInputs!$J$1:$AZ$415,$D51,MATCH(AK$5,MTInputs!$J$5:$AZ$5,0))</f>
        <v/>
      </c>
      <c r="AL51" s="36">
        <f>INDEX(MTInputs!$J$1:$AZ$415,$D51,MATCH(AL$5,MTInputs!$J$5:$AZ$5,0))</f>
        <v/>
      </c>
      <c r="AM51" s="36">
        <f>INDEX(MTInputs!$J$1:$AZ$415,$D51,MATCH(AM$5,MTInputs!$J$5:$AZ$5,0))</f>
        <v/>
      </c>
      <c r="AN51" s="36">
        <f>INDEX(MTInputs!$J$1:$AZ$415,$D51,MATCH(AN$5,MTInputs!$J$5:$AZ$5,0))</f>
        <v/>
      </c>
      <c r="AO51" s="36">
        <f>INDEX(MTInputs!$J$1:$AZ$415,$D51,MATCH(AO$5,MTInputs!$J$5:$AZ$5,0))</f>
        <v/>
      </c>
      <c r="AP51" s="36">
        <f>INDEX(MTInputs!$J$1:$AZ$415,$D51,MATCH(AP$5,MTInputs!$J$5:$AZ$5,0))</f>
        <v/>
      </c>
      <c r="AQ51" s="36">
        <f>INDEX(MTInputs!$J$1:$AZ$415,$D51,MATCH(AQ$5,MTInputs!$J$5:$AZ$5,0))</f>
        <v/>
      </c>
      <c r="AR51" s="36">
        <f>INDEX(MTInputs!$J$1:$AZ$415,$D51,MATCH(AR$5,MTInputs!$J$5:$AZ$5,0))</f>
        <v/>
      </c>
      <c r="AS51" s="36">
        <f>INDEX(MTInputs!$J$1:$AZ$415,$D51,MATCH(AS$5,MTInputs!$J$5:$AZ$5,0))</f>
        <v/>
      </c>
      <c r="AT51" s="36">
        <f>INDEX(MTInputs!$J$1:$AZ$415,$D51,MATCH(AT$5,MTInputs!$J$5:$AZ$5,0))</f>
        <v/>
      </c>
      <c r="AU51" s="36">
        <f>INDEX(MTInputs!$J$1:$AZ$415,$D51,MATCH(AU$5,MTInputs!$J$5:$AZ$5,0))</f>
        <v/>
      </c>
      <c r="AV51" s="36">
        <f>INDEX(MTInputs!$J$1:$AZ$415,$D51,MATCH(AV$5,MTInputs!$J$5:$AZ$5,0))</f>
        <v/>
      </c>
      <c r="AW51" s="36">
        <f>INDEX(MTInputs!$J$1:$AZ$415,$D51,MATCH(AW$5,MTInputs!$J$5:$AZ$5,0))</f>
        <v/>
      </c>
      <c r="AX51" s="36">
        <f>INDEX(MTInputs!$J$1:$AZ$415,$D51,MATCH(AX$5,MTInputs!$J$5:$AZ$5,0))</f>
        <v/>
      </c>
    </row>
    <row r="52" hidden="1" outlineLevel="1">
      <c r="A52" s="5" t="inlineStr">
        <is>
          <t>fpr.s</t>
        </is>
      </c>
      <c r="B52" s="5" t="inlineStr">
        <is>
          <t>coa</t>
        </is>
      </c>
      <c r="C52" s="5" t="inlineStr">
        <is>
          <t>ind</t>
        </is>
      </c>
      <c r="D52" s="8" t="n">
        <v>144</v>
      </c>
      <c r="H52" s="5">
        <f>INDEX(Variables!$B$5:$B$105,MATCH($A52,Variables!$A$5:$A$105,0))&amp;IF($C52="",""," | "&amp;INDEX(Mapping!$B$5:$B$26,MATCH($C52,Mapping!$A$5:$A$26,0))&amp;" | "&amp;INDEX(Mapping!$B$30:$B$41,MATCH($B52,Mapping!$A$30:$A$41,0)))</f>
        <v/>
      </c>
      <c r="I52" s="5">
        <f>INDEX(Variables!$C$5:$C$105,MATCH($A52,Variables!$A$5:$A$105,0))</f>
        <v/>
      </c>
      <c r="J52" s="5">
        <f>INDEX(Variables!$E$5:$E$105,MATCH($A52,Variables!$A$5:$A$105,0))</f>
        <v/>
      </c>
      <c r="K52" s="25">
        <f>LOWER(Settings!$C$4)&amp;".mit."&amp;$A52&amp;IF($C52="","","."&amp;$C52&amp;"."&amp;$B52)&amp;IF(INDEX(Variables!$D$5:$D$105,MATCH($A52,Variables!$A$5:$A$105,0))="","","."&amp;INDEX(Variables!$D$5:$D$105,MATCH($A52,Variables!$A$5:$A$105,0)))&amp;"."&amp;K$5</f>
        <v/>
      </c>
      <c r="L52" s="35">
        <f>INDEX(MTInputs!$J$1:$AZ$415,$D52,MATCH(L$5,MTInputs!$J$5:$AZ$5,0))</f>
        <v/>
      </c>
      <c r="M52" s="36">
        <f>INDEX(MTInputs!$J$1:$AZ$415,$D52,MATCH(M$5,MTInputs!$J$5:$AZ$5,0))</f>
        <v/>
      </c>
      <c r="N52" s="36">
        <f>INDEX(MTInputs!$J$1:$AZ$415,$D52,MATCH(N$5,MTInputs!$J$5:$AZ$5,0))</f>
        <v/>
      </c>
      <c r="O52" s="36">
        <f>INDEX(MTInputs!$J$1:$AZ$415,$D52,MATCH(O$5,MTInputs!$J$5:$AZ$5,0))</f>
        <v/>
      </c>
      <c r="P52" s="36">
        <f>INDEX(MTInputs!$J$1:$AZ$415,$D52,MATCH(P$5,MTInputs!$J$5:$AZ$5,0))</f>
        <v/>
      </c>
      <c r="Q52" s="36">
        <f>INDEX(MTInputs!$J$1:$AZ$415,$D52,MATCH(Q$5,MTInputs!$J$5:$AZ$5,0))</f>
        <v/>
      </c>
      <c r="R52" s="36">
        <f>INDEX(MTInputs!$J$1:$AZ$415,$D52,MATCH(R$5,MTInputs!$J$5:$AZ$5,0))</f>
        <v/>
      </c>
      <c r="S52" s="36">
        <f>INDEX(MTInputs!$J$1:$AZ$415,$D52,MATCH(S$5,MTInputs!$J$5:$AZ$5,0))</f>
        <v/>
      </c>
      <c r="T52" s="36">
        <f>INDEX(MTInputs!$J$1:$AZ$415,$D52,MATCH(T$5,MTInputs!$J$5:$AZ$5,0))</f>
        <v/>
      </c>
      <c r="U52" s="36">
        <f>INDEX(MTInputs!$J$1:$AZ$415,$D52,MATCH(U$5,MTInputs!$J$5:$AZ$5,0))</f>
        <v/>
      </c>
      <c r="V52" s="36">
        <f>INDEX(MTInputs!$J$1:$AZ$415,$D52,MATCH(V$5,MTInputs!$J$5:$AZ$5,0))</f>
        <v/>
      </c>
      <c r="W52" s="36">
        <f>INDEX(MTInputs!$J$1:$AZ$415,$D52,MATCH(W$5,MTInputs!$J$5:$AZ$5,0))</f>
        <v/>
      </c>
      <c r="X52" s="36">
        <f>INDEX(MTInputs!$J$1:$AZ$415,$D52,MATCH(X$5,MTInputs!$J$5:$AZ$5,0))</f>
        <v/>
      </c>
      <c r="Y52" s="36">
        <f>INDEX(MTInputs!$J$1:$AZ$415,$D52,MATCH(Y$5,MTInputs!$J$5:$AZ$5,0))</f>
        <v/>
      </c>
      <c r="Z52" s="36">
        <f>INDEX(MTInputs!$J$1:$AZ$415,$D52,MATCH(Z$5,MTInputs!$J$5:$AZ$5,0))</f>
        <v/>
      </c>
      <c r="AA52" s="36">
        <f>INDEX(MTInputs!$J$1:$AZ$415,$D52,MATCH(AA$5,MTInputs!$J$5:$AZ$5,0))</f>
        <v/>
      </c>
      <c r="AB52" s="36">
        <f>INDEX(MTInputs!$J$1:$AZ$415,$D52,MATCH(AB$5,MTInputs!$J$5:$AZ$5,0))</f>
        <v/>
      </c>
      <c r="AC52" s="36">
        <f>INDEX(MTInputs!$J$1:$AZ$415,$D52,MATCH(AC$5,MTInputs!$J$5:$AZ$5,0))</f>
        <v/>
      </c>
      <c r="AD52" s="36">
        <f>INDEX(MTInputs!$J$1:$AZ$415,$D52,MATCH(AD$5,MTInputs!$J$5:$AZ$5,0))</f>
        <v/>
      </c>
      <c r="AE52" s="25">
        <f>LOWER(Settings!$C$4)&amp;".mit."&amp;$A52&amp;IF($C52="","","."&amp;$C52&amp;"."&amp;$B52)&amp;IF(INDEX(Variables!$D$5:$D$105,MATCH($A52,Variables!$A$5:$A$105,0))="","","."&amp;INDEX(Variables!$D$5:$D$105,MATCH($A52,Variables!$A$5:$A$105,0)))&amp;"."&amp;AE$5</f>
        <v/>
      </c>
      <c r="AF52" s="35">
        <f>INDEX(MTInputs!$J$1:$AZ$415,$D52,MATCH(AF$5,MTInputs!$J$5:$AZ$5,0))</f>
        <v/>
      </c>
      <c r="AG52" s="36">
        <f>INDEX(MTInputs!$J$1:$AZ$415,$D52,MATCH(AG$5,MTInputs!$J$5:$AZ$5,0))</f>
        <v/>
      </c>
      <c r="AH52" s="36">
        <f>INDEX(MTInputs!$J$1:$AZ$415,$D52,MATCH(AH$5,MTInputs!$J$5:$AZ$5,0))</f>
        <v/>
      </c>
      <c r="AI52" s="36">
        <f>INDEX(MTInputs!$J$1:$AZ$415,$D52,MATCH(AI$5,MTInputs!$J$5:$AZ$5,0))</f>
        <v/>
      </c>
      <c r="AJ52" s="36">
        <f>INDEX(MTInputs!$J$1:$AZ$415,$D52,MATCH(AJ$5,MTInputs!$J$5:$AZ$5,0))</f>
        <v/>
      </c>
      <c r="AK52" s="36">
        <f>INDEX(MTInputs!$J$1:$AZ$415,$D52,MATCH(AK$5,MTInputs!$J$5:$AZ$5,0))</f>
        <v/>
      </c>
      <c r="AL52" s="36">
        <f>INDEX(MTInputs!$J$1:$AZ$415,$D52,MATCH(AL$5,MTInputs!$J$5:$AZ$5,0))</f>
        <v/>
      </c>
      <c r="AM52" s="36">
        <f>INDEX(MTInputs!$J$1:$AZ$415,$D52,MATCH(AM$5,MTInputs!$J$5:$AZ$5,0))</f>
        <v/>
      </c>
      <c r="AN52" s="36">
        <f>INDEX(MTInputs!$J$1:$AZ$415,$D52,MATCH(AN$5,MTInputs!$J$5:$AZ$5,0))</f>
        <v/>
      </c>
      <c r="AO52" s="36">
        <f>INDEX(MTInputs!$J$1:$AZ$415,$D52,MATCH(AO$5,MTInputs!$J$5:$AZ$5,0))</f>
        <v/>
      </c>
      <c r="AP52" s="36">
        <f>INDEX(MTInputs!$J$1:$AZ$415,$D52,MATCH(AP$5,MTInputs!$J$5:$AZ$5,0))</f>
        <v/>
      </c>
      <c r="AQ52" s="36">
        <f>INDEX(MTInputs!$J$1:$AZ$415,$D52,MATCH(AQ$5,MTInputs!$J$5:$AZ$5,0))</f>
        <v/>
      </c>
      <c r="AR52" s="36">
        <f>INDEX(MTInputs!$J$1:$AZ$415,$D52,MATCH(AR$5,MTInputs!$J$5:$AZ$5,0))</f>
        <v/>
      </c>
      <c r="AS52" s="36">
        <f>INDEX(MTInputs!$J$1:$AZ$415,$D52,MATCH(AS$5,MTInputs!$J$5:$AZ$5,0))</f>
        <v/>
      </c>
      <c r="AT52" s="36">
        <f>INDEX(MTInputs!$J$1:$AZ$415,$D52,MATCH(AT$5,MTInputs!$J$5:$AZ$5,0))</f>
        <v/>
      </c>
      <c r="AU52" s="36">
        <f>INDEX(MTInputs!$J$1:$AZ$415,$D52,MATCH(AU$5,MTInputs!$J$5:$AZ$5,0))</f>
        <v/>
      </c>
      <c r="AV52" s="36">
        <f>INDEX(MTInputs!$J$1:$AZ$415,$D52,MATCH(AV$5,MTInputs!$J$5:$AZ$5,0))</f>
        <v/>
      </c>
      <c r="AW52" s="36">
        <f>INDEX(MTInputs!$J$1:$AZ$415,$D52,MATCH(AW$5,MTInputs!$J$5:$AZ$5,0))</f>
        <v/>
      </c>
      <c r="AX52" s="36">
        <f>INDEX(MTInputs!$J$1:$AZ$415,$D52,MATCH(AX$5,MTInputs!$J$5:$AZ$5,0))</f>
        <v/>
      </c>
    </row>
    <row r="53" hidden="1" outlineLevel="1">
      <c r="A53" s="5" t="inlineStr">
        <is>
          <t>fpr.s</t>
        </is>
      </c>
      <c r="B53" s="5" t="inlineStr">
        <is>
          <t>nga</t>
        </is>
      </c>
      <c r="C53" s="5" t="inlineStr">
        <is>
          <t>pow</t>
        </is>
      </c>
      <c r="D53" s="8" t="n">
        <v>145</v>
      </c>
      <c r="H53" s="5">
        <f>INDEX(Variables!$B$5:$B$105,MATCH($A53,Variables!$A$5:$A$105,0))&amp;IF($C53="",""," | "&amp;INDEX(Mapping!$B$5:$B$26,MATCH($C53,Mapping!$A$5:$A$26,0))&amp;" | "&amp;INDEX(Mapping!$B$30:$B$41,MATCH($B53,Mapping!$A$30:$A$41,0)))</f>
        <v/>
      </c>
      <c r="I53" s="5">
        <f>INDEX(Variables!$C$5:$C$105,MATCH($A53,Variables!$A$5:$A$105,0))</f>
        <v/>
      </c>
      <c r="J53" s="5">
        <f>INDEX(Variables!$E$5:$E$105,MATCH($A53,Variables!$A$5:$A$105,0))</f>
        <v/>
      </c>
      <c r="K53" s="25">
        <f>LOWER(Settings!$C$4)&amp;".mit."&amp;$A53&amp;IF($C53="","","."&amp;$C53&amp;"."&amp;$B53)&amp;IF(INDEX(Variables!$D$5:$D$105,MATCH($A53,Variables!$A$5:$A$105,0))="","","."&amp;INDEX(Variables!$D$5:$D$105,MATCH($A53,Variables!$A$5:$A$105,0)))&amp;"."&amp;K$5</f>
        <v/>
      </c>
      <c r="L53" s="35">
        <f>INDEX(MTInputs!$J$1:$AZ$415,$D53,MATCH(L$5,MTInputs!$J$5:$AZ$5,0))</f>
        <v/>
      </c>
      <c r="M53" s="36">
        <f>INDEX(MTInputs!$J$1:$AZ$415,$D53,MATCH(M$5,MTInputs!$J$5:$AZ$5,0))</f>
        <v/>
      </c>
      <c r="N53" s="36">
        <f>INDEX(MTInputs!$J$1:$AZ$415,$D53,MATCH(N$5,MTInputs!$J$5:$AZ$5,0))</f>
        <v/>
      </c>
      <c r="O53" s="36">
        <f>INDEX(MTInputs!$J$1:$AZ$415,$D53,MATCH(O$5,MTInputs!$J$5:$AZ$5,0))</f>
        <v/>
      </c>
      <c r="P53" s="36">
        <f>INDEX(MTInputs!$J$1:$AZ$415,$D53,MATCH(P$5,MTInputs!$J$5:$AZ$5,0))</f>
        <v/>
      </c>
      <c r="Q53" s="36">
        <f>INDEX(MTInputs!$J$1:$AZ$415,$D53,MATCH(Q$5,MTInputs!$J$5:$AZ$5,0))</f>
        <v/>
      </c>
      <c r="R53" s="36">
        <f>INDEX(MTInputs!$J$1:$AZ$415,$D53,MATCH(R$5,MTInputs!$J$5:$AZ$5,0))</f>
        <v/>
      </c>
      <c r="S53" s="36">
        <f>INDEX(MTInputs!$J$1:$AZ$415,$D53,MATCH(S$5,MTInputs!$J$5:$AZ$5,0))</f>
        <v/>
      </c>
      <c r="T53" s="36">
        <f>INDEX(MTInputs!$J$1:$AZ$415,$D53,MATCH(T$5,MTInputs!$J$5:$AZ$5,0))</f>
        <v/>
      </c>
      <c r="U53" s="36">
        <f>INDEX(MTInputs!$J$1:$AZ$415,$D53,MATCH(U$5,MTInputs!$J$5:$AZ$5,0))</f>
        <v/>
      </c>
      <c r="V53" s="36">
        <f>INDEX(MTInputs!$J$1:$AZ$415,$D53,MATCH(V$5,MTInputs!$J$5:$AZ$5,0))</f>
        <v/>
      </c>
      <c r="W53" s="36">
        <f>INDEX(MTInputs!$J$1:$AZ$415,$D53,MATCH(W$5,MTInputs!$J$5:$AZ$5,0))</f>
        <v/>
      </c>
      <c r="X53" s="36">
        <f>INDEX(MTInputs!$J$1:$AZ$415,$D53,MATCH(X$5,MTInputs!$J$5:$AZ$5,0))</f>
        <v/>
      </c>
      <c r="Y53" s="36">
        <f>INDEX(MTInputs!$J$1:$AZ$415,$D53,MATCH(Y$5,MTInputs!$J$5:$AZ$5,0))</f>
        <v/>
      </c>
      <c r="Z53" s="36">
        <f>INDEX(MTInputs!$J$1:$AZ$415,$D53,MATCH(Z$5,MTInputs!$J$5:$AZ$5,0))</f>
        <v/>
      </c>
      <c r="AA53" s="36">
        <f>INDEX(MTInputs!$J$1:$AZ$415,$D53,MATCH(AA$5,MTInputs!$J$5:$AZ$5,0))</f>
        <v/>
      </c>
      <c r="AB53" s="36">
        <f>INDEX(MTInputs!$J$1:$AZ$415,$D53,MATCH(AB$5,MTInputs!$J$5:$AZ$5,0))</f>
        <v/>
      </c>
      <c r="AC53" s="36">
        <f>INDEX(MTInputs!$J$1:$AZ$415,$D53,MATCH(AC$5,MTInputs!$J$5:$AZ$5,0))</f>
        <v/>
      </c>
      <c r="AD53" s="36">
        <f>INDEX(MTInputs!$J$1:$AZ$415,$D53,MATCH(AD$5,MTInputs!$J$5:$AZ$5,0))</f>
        <v/>
      </c>
      <c r="AE53" s="25">
        <f>LOWER(Settings!$C$4)&amp;".mit."&amp;$A53&amp;IF($C53="","","."&amp;$C53&amp;"."&amp;$B53)&amp;IF(INDEX(Variables!$D$5:$D$105,MATCH($A53,Variables!$A$5:$A$105,0))="","","."&amp;INDEX(Variables!$D$5:$D$105,MATCH($A53,Variables!$A$5:$A$105,0)))&amp;"."&amp;AE$5</f>
        <v/>
      </c>
      <c r="AF53" s="35">
        <f>INDEX(MTInputs!$J$1:$AZ$415,$D53,MATCH(AF$5,MTInputs!$J$5:$AZ$5,0))</f>
        <v/>
      </c>
      <c r="AG53" s="36">
        <f>INDEX(MTInputs!$J$1:$AZ$415,$D53,MATCH(AG$5,MTInputs!$J$5:$AZ$5,0))</f>
        <v/>
      </c>
      <c r="AH53" s="36">
        <f>INDEX(MTInputs!$J$1:$AZ$415,$D53,MATCH(AH$5,MTInputs!$J$5:$AZ$5,0))</f>
        <v/>
      </c>
      <c r="AI53" s="36">
        <f>INDEX(MTInputs!$J$1:$AZ$415,$D53,MATCH(AI$5,MTInputs!$J$5:$AZ$5,0))</f>
        <v/>
      </c>
      <c r="AJ53" s="36">
        <f>INDEX(MTInputs!$J$1:$AZ$415,$D53,MATCH(AJ$5,MTInputs!$J$5:$AZ$5,0))</f>
        <v/>
      </c>
      <c r="AK53" s="36">
        <f>INDEX(MTInputs!$J$1:$AZ$415,$D53,MATCH(AK$5,MTInputs!$J$5:$AZ$5,0))</f>
        <v/>
      </c>
      <c r="AL53" s="36">
        <f>INDEX(MTInputs!$J$1:$AZ$415,$D53,MATCH(AL$5,MTInputs!$J$5:$AZ$5,0))</f>
        <v/>
      </c>
      <c r="AM53" s="36">
        <f>INDEX(MTInputs!$J$1:$AZ$415,$D53,MATCH(AM$5,MTInputs!$J$5:$AZ$5,0))</f>
        <v/>
      </c>
      <c r="AN53" s="36">
        <f>INDEX(MTInputs!$J$1:$AZ$415,$D53,MATCH(AN$5,MTInputs!$J$5:$AZ$5,0))</f>
        <v/>
      </c>
      <c r="AO53" s="36">
        <f>INDEX(MTInputs!$J$1:$AZ$415,$D53,MATCH(AO$5,MTInputs!$J$5:$AZ$5,0))</f>
        <v/>
      </c>
      <c r="AP53" s="36">
        <f>INDEX(MTInputs!$J$1:$AZ$415,$D53,MATCH(AP$5,MTInputs!$J$5:$AZ$5,0))</f>
        <v/>
      </c>
      <c r="AQ53" s="36">
        <f>INDEX(MTInputs!$J$1:$AZ$415,$D53,MATCH(AQ$5,MTInputs!$J$5:$AZ$5,0))</f>
        <v/>
      </c>
      <c r="AR53" s="36">
        <f>INDEX(MTInputs!$J$1:$AZ$415,$D53,MATCH(AR$5,MTInputs!$J$5:$AZ$5,0))</f>
        <v/>
      </c>
      <c r="AS53" s="36">
        <f>INDEX(MTInputs!$J$1:$AZ$415,$D53,MATCH(AS$5,MTInputs!$J$5:$AZ$5,0))</f>
        <v/>
      </c>
      <c r="AT53" s="36">
        <f>INDEX(MTInputs!$J$1:$AZ$415,$D53,MATCH(AT$5,MTInputs!$J$5:$AZ$5,0))</f>
        <v/>
      </c>
      <c r="AU53" s="36">
        <f>INDEX(MTInputs!$J$1:$AZ$415,$D53,MATCH(AU$5,MTInputs!$J$5:$AZ$5,0))</f>
        <v/>
      </c>
      <c r="AV53" s="36">
        <f>INDEX(MTInputs!$J$1:$AZ$415,$D53,MATCH(AV$5,MTInputs!$J$5:$AZ$5,0))</f>
        <v/>
      </c>
      <c r="AW53" s="36">
        <f>INDEX(MTInputs!$J$1:$AZ$415,$D53,MATCH(AW$5,MTInputs!$J$5:$AZ$5,0))</f>
        <v/>
      </c>
      <c r="AX53" s="36">
        <f>INDEX(MTInputs!$J$1:$AZ$415,$D53,MATCH(AX$5,MTInputs!$J$5:$AZ$5,0))</f>
        <v/>
      </c>
    </row>
    <row r="54" hidden="1" outlineLevel="1">
      <c r="A54" s="5" t="inlineStr">
        <is>
          <t>fpr.s</t>
        </is>
      </c>
      <c r="B54" s="5" t="inlineStr">
        <is>
          <t>nga</t>
        </is>
      </c>
      <c r="C54" s="5" t="inlineStr">
        <is>
          <t>res</t>
        </is>
      </c>
      <c r="D54" s="8" t="n">
        <v>146</v>
      </c>
      <c r="H54" s="5">
        <f>INDEX(Variables!$B$5:$B$105,MATCH($A54,Variables!$A$5:$A$105,0))&amp;IF($C54="",""," | "&amp;INDEX(Mapping!$B$5:$B$26,MATCH($C54,Mapping!$A$5:$A$26,0))&amp;" | "&amp;INDEX(Mapping!$B$30:$B$41,MATCH($B54,Mapping!$A$30:$A$41,0)))</f>
        <v/>
      </c>
      <c r="I54" s="5">
        <f>INDEX(Variables!$C$5:$C$105,MATCH($A54,Variables!$A$5:$A$105,0))</f>
        <v/>
      </c>
      <c r="J54" s="5">
        <f>INDEX(Variables!$E$5:$E$105,MATCH($A54,Variables!$A$5:$A$105,0))</f>
        <v/>
      </c>
      <c r="K54" s="25">
        <f>LOWER(Settings!$C$4)&amp;".mit."&amp;$A54&amp;IF($C54="","","."&amp;$C54&amp;"."&amp;$B54)&amp;IF(INDEX(Variables!$D$5:$D$105,MATCH($A54,Variables!$A$5:$A$105,0))="","","."&amp;INDEX(Variables!$D$5:$D$105,MATCH($A54,Variables!$A$5:$A$105,0)))&amp;"."&amp;K$5</f>
        <v/>
      </c>
      <c r="L54" s="35">
        <f>INDEX(MTInputs!$J$1:$AZ$415,$D54,MATCH(L$5,MTInputs!$J$5:$AZ$5,0))</f>
        <v/>
      </c>
      <c r="M54" s="36">
        <f>INDEX(MTInputs!$J$1:$AZ$415,$D54,MATCH(M$5,MTInputs!$J$5:$AZ$5,0))</f>
        <v/>
      </c>
      <c r="N54" s="36">
        <f>INDEX(MTInputs!$J$1:$AZ$415,$D54,MATCH(N$5,MTInputs!$J$5:$AZ$5,0))</f>
        <v/>
      </c>
      <c r="O54" s="36">
        <f>INDEX(MTInputs!$J$1:$AZ$415,$D54,MATCH(O$5,MTInputs!$J$5:$AZ$5,0))</f>
        <v/>
      </c>
      <c r="P54" s="36">
        <f>INDEX(MTInputs!$J$1:$AZ$415,$D54,MATCH(P$5,MTInputs!$J$5:$AZ$5,0))</f>
        <v/>
      </c>
      <c r="Q54" s="36">
        <f>INDEX(MTInputs!$J$1:$AZ$415,$D54,MATCH(Q$5,MTInputs!$J$5:$AZ$5,0))</f>
        <v/>
      </c>
      <c r="R54" s="36">
        <f>INDEX(MTInputs!$J$1:$AZ$415,$D54,MATCH(R$5,MTInputs!$J$5:$AZ$5,0))</f>
        <v/>
      </c>
      <c r="S54" s="36">
        <f>INDEX(MTInputs!$J$1:$AZ$415,$D54,MATCH(S$5,MTInputs!$J$5:$AZ$5,0))</f>
        <v/>
      </c>
      <c r="T54" s="36">
        <f>INDEX(MTInputs!$J$1:$AZ$415,$D54,MATCH(T$5,MTInputs!$J$5:$AZ$5,0))</f>
        <v/>
      </c>
      <c r="U54" s="36">
        <f>INDEX(MTInputs!$J$1:$AZ$415,$D54,MATCH(U$5,MTInputs!$J$5:$AZ$5,0))</f>
        <v/>
      </c>
      <c r="V54" s="36">
        <f>INDEX(MTInputs!$J$1:$AZ$415,$D54,MATCH(V$5,MTInputs!$J$5:$AZ$5,0))</f>
        <v/>
      </c>
      <c r="W54" s="36">
        <f>INDEX(MTInputs!$J$1:$AZ$415,$D54,MATCH(W$5,MTInputs!$J$5:$AZ$5,0))</f>
        <v/>
      </c>
      <c r="X54" s="36">
        <f>INDEX(MTInputs!$J$1:$AZ$415,$D54,MATCH(X$5,MTInputs!$J$5:$AZ$5,0))</f>
        <v/>
      </c>
      <c r="Y54" s="36">
        <f>INDEX(MTInputs!$J$1:$AZ$415,$D54,MATCH(Y$5,MTInputs!$J$5:$AZ$5,0))</f>
        <v/>
      </c>
      <c r="Z54" s="36">
        <f>INDEX(MTInputs!$J$1:$AZ$415,$D54,MATCH(Z$5,MTInputs!$J$5:$AZ$5,0))</f>
        <v/>
      </c>
      <c r="AA54" s="36">
        <f>INDEX(MTInputs!$J$1:$AZ$415,$D54,MATCH(AA$5,MTInputs!$J$5:$AZ$5,0))</f>
        <v/>
      </c>
      <c r="AB54" s="36">
        <f>INDEX(MTInputs!$J$1:$AZ$415,$D54,MATCH(AB$5,MTInputs!$J$5:$AZ$5,0))</f>
        <v/>
      </c>
      <c r="AC54" s="36">
        <f>INDEX(MTInputs!$J$1:$AZ$415,$D54,MATCH(AC$5,MTInputs!$J$5:$AZ$5,0))</f>
        <v/>
      </c>
      <c r="AD54" s="36">
        <f>INDEX(MTInputs!$J$1:$AZ$415,$D54,MATCH(AD$5,MTInputs!$J$5:$AZ$5,0))</f>
        <v/>
      </c>
      <c r="AE54" s="25">
        <f>LOWER(Settings!$C$4)&amp;".mit."&amp;$A54&amp;IF($C54="","","."&amp;$C54&amp;"."&amp;$B54)&amp;IF(INDEX(Variables!$D$5:$D$105,MATCH($A54,Variables!$A$5:$A$105,0))="","","."&amp;INDEX(Variables!$D$5:$D$105,MATCH($A54,Variables!$A$5:$A$105,0)))&amp;"."&amp;AE$5</f>
        <v/>
      </c>
      <c r="AF54" s="35">
        <f>INDEX(MTInputs!$J$1:$AZ$415,$D54,MATCH(AF$5,MTInputs!$J$5:$AZ$5,0))</f>
        <v/>
      </c>
      <c r="AG54" s="36">
        <f>INDEX(MTInputs!$J$1:$AZ$415,$D54,MATCH(AG$5,MTInputs!$J$5:$AZ$5,0))</f>
        <v/>
      </c>
      <c r="AH54" s="36">
        <f>INDEX(MTInputs!$J$1:$AZ$415,$D54,MATCH(AH$5,MTInputs!$J$5:$AZ$5,0))</f>
        <v/>
      </c>
      <c r="AI54" s="36">
        <f>INDEX(MTInputs!$J$1:$AZ$415,$D54,MATCH(AI$5,MTInputs!$J$5:$AZ$5,0))</f>
        <v/>
      </c>
      <c r="AJ54" s="36">
        <f>INDEX(MTInputs!$J$1:$AZ$415,$D54,MATCH(AJ$5,MTInputs!$J$5:$AZ$5,0))</f>
        <v/>
      </c>
      <c r="AK54" s="36">
        <f>INDEX(MTInputs!$J$1:$AZ$415,$D54,MATCH(AK$5,MTInputs!$J$5:$AZ$5,0))</f>
        <v/>
      </c>
      <c r="AL54" s="36">
        <f>INDEX(MTInputs!$J$1:$AZ$415,$D54,MATCH(AL$5,MTInputs!$J$5:$AZ$5,0))</f>
        <v/>
      </c>
      <c r="AM54" s="36">
        <f>INDEX(MTInputs!$J$1:$AZ$415,$D54,MATCH(AM$5,MTInputs!$J$5:$AZ$5,0))</f>
        <v/>
      </c>
      <c r="AN54" s="36">
        <f>INDEX(MTInputs!$J$1:$AZ$415,$D54,MATCH(AN$5,MTInputs!$J$5:$AZ$5,0))</f>
        <v/>
      </c>
      <c r="AO54" s="36">
        <f>INDEX(MTInputs!$J$1:$AZ$415,$D54,MATCH(AO$5,MTInputs!$J$5:$AZ$5,0))</f>
        <v/>
      </c>
      <c r="AP54" s="36">
        <f>INDEX(MTInputs!$J$1:$AZ$415,$D54,MATCH(AP$5,MTInputs!$J$5:$AZ$5,0))</f>
        <v/>
      </c>
      <c r="AQ54" s="36">
        <f>INDEX(MTInputs!$J$1:$AZ$415,$D54,MATCH(AQ$5,MTInputs!$J$5:$AZ$5,0))</f>
        <v/>
      </c>
      <c r="AR54" s="36">
        <f>INDEX(MTInputs!$J$1:$AZ$415,$D54,MATCH(AR$5,MTInputs!$J$5:$AZ$5,0))</f>
        <v/>
      </c>
      <c r="AS54" s="36">
        <f>INDEX(MTInputs!$J$1:$AZ$415,$D54,MATCH(AS$5,MTInputs!$J$5:$AZ$5,0))</f>
        <v/>
      </c>
      <c r="AT54" s="36">
        <f>INDEX(MTInputs!$J$1:$AZ$415,$D54,MATCH(AT$5,MTInputs!$J$5:$AZ$5,0))</f>
        <v/>
      </c>
      <c r="AU54" s="36">
        <f>INDEX(MTInputs!$J$1:$AZ$415,$D54,MATCH(AU$5,MTInputs!$J$5:$AZ$5,0))</f>
        <v/>
      </c>
      <c r="AV54" s="36">
        <f>INDEX(MTInputs!$J$1:$AZ$415,$D54,MATCH(AV$5,MTInputs!$J$5:$AZ$5,0))</f>
        <v/>
      </c>
      <c r="AW54" s="36">
        <f>INDEX(MTInputs!$J$1:$AZ$415,$D54,MATCH(AW$5,MTInputs!$J$5:$AZ$5,0))</f>
        <v/>
      </c>
      <c r="AX54" s="36">
        <f>INDEX(MTInputs!$J$1:$AZ$415,$D54,MATCH(AX$5,MTInputs!$J$5:$AZ$5,0))</f>
        <v/>
      </c>
    </row>
    <row r="55" hidden="1" outlineLevel="1">
      <c r="A55" s="5" t="inlineStr">
        <is>
          <t>fpr.s</t>
        </is>
      </c>
      <c r="B55" s="5" t="inlineStr">
        <is>
          <t>nga</t>
        </is>
      </c>
      <c r="C55" s="5" t="inlineStr">
        <is>
          <t>ind</t>
        </is>
      </c>
      <c r="D55" s="8" t="n">
        <v>147</v>
      </c>
      <c r="H55" s="5">
        <f>INDEX(Variables!$B$5:$B$105,MATCH($A55,Variables!$A$5:$A$105,0))&amp;IF($C55="",""," | "&amp;INDEX(Mapping!$B$5:$B$26,MATCH($C55,Mapping!$A$5:$A$26,0))&amp;" | "&amp;INDEX(Mapping!$B$30:$B$41,MATCH($B55,Mapping!$A$30:$A$41,0)))</f>
        <v/>
      </c>
      <c r="I55" s="5">
        <f>INDEX(Variables!$C$5:$C$105,MATCH($A55,Variables!$A$5:$A$105,0))</f>
        <v/>
      </c>
      <c r="J55" s="5">
        <f>INDEX(Variables!$E$5:$E$105,MATCH($A55,Variables!$A$5:$A$105,0))</f>
        <v/>
      </c>
      <c r="K55" s="25">
        <f>LOWER(Settings!$C$4)&amp;".mit."&amp;$A55&amp;IF($C55="","","."&amp;$C55&amp;"."&amp;$B55)&amp;IF(INDEX(Variables!$D$5:$D$105,MATCH($A55,Variables!$A$5:$A$105,0))="","","."&amp;INDEX(Variables!$D$5:$D$105,MATCH($A55,Variables!$A$5:$A$105,0)))&amp;"."&amp;K$5</f>
        <v/>
      </c>
      <c r="L55" s="35">
        <f>INDEX(MTInputs!$J$1:$AZ$415,$D55,MATCH(L$5,MTInputs!$J$5:$AZ$5,0))</f>
        <v/>
      </c>
      <c r="M55" s="36">
        <f>INDEX(MTInputs!$J$1:$AZ$415,$D55,MATCH(M$5,MTInputs!$J$5:$AZ$5,0))</f>
        <v/>
      </c>
      <c r="N55" s="36">
        <f>INDEX(MTInputs!$J$1:$AZ$415,$D55,MATCH(N$5,MTInputs!$J$5:$AZ$5,0))</f>
        <v/>
      </c>
      <c r="O55" s="36">
        <f>INDEX(MTInputs!$J$1:$AZ$415,$D55,MATCH(O$5,MTInputs!$J$5:$AZ$5,0))</f>
        <v/>
      </c>
      <c r="P55" s="36">
        <f>INDEX(MTInputs!$J$1:$AZ$415,$D55,MATCH(P$5,MTInputs!$J$5:$AZ$5,0))</f>
        <v/>
      </c>
      <c r="Q55" s="36">
        <f>INDEX(MTInputs!$J$1:$AZ$415,$D55,MATCH(Q$5,MTInputs!$J$5:$AZ$5,0))</f>
        <v/>
      </c>
      <c r="R55" s="36">
        <f>INDEX(MTInputs!$J$1:$AZ$415,$D55,MATCH(R$5,MTInputs!$J$5:$AZ$5,0))</f>
        <v/>
      </c>
      <c r="S55" s="36">
        <f>INDEX(MTInputs!$J$1:$AZ$415,$D55,MATCH(S$5,MTInputs!$J$5:$AZ$5,0))</f>
        <v/>
      </c>
      <c r="T55" s="36">
        <f>INDEX(MTInputs!$J$1:$AZ$415,$D55,MATCH(T$5,MTInputs!$J$5:$AZ$5,0))</f>
        <v/>
      </c>
      <c r="U55" s="36">
        <f>INDEX(MTInputs!$J$1:$AZ$415,$D55,MATCH(U$5,MTInputs!$J$5:$AZ$5,0))</f>
        <v/>
      </c>
      <c r="V55" s="36">
        <f>INDEX(MTInputs!$J$1:$AZ$415,$D55,MATCH(V$5,MTInputs!$J$5:$AZ$5,0))</f>
        <v/>
      </c>
      <c r="W55" s="36">
        <f>INDEX(MTInputs!$J$1:$AZ$415,$D55,MATCH(W$5,MTInputs!$J$5:$AZ$5,0))</f>
        <v/>
      </c>
      <c r="X55" s="36">
        <f>INDEX(MTInputs!$J$1:$AZ$415,$D55,MATCH(X$5,MTInputs!$J$5:$AZ$5,0))</f>
        <v/>
      </c>
      <c r="Y55" s="36">
        <f>INDEX(MTInputs!$J$1:$AZ$415,$D55,MATCH(Y$5,MTInputs!$J$5:$AZ$5,0))</f>
        <v/>
      </c>
      <c r="Z55" s="36">
        <f>INDEX(MTInputs!$J$1:$AZ$415,$D55,MATCH(Z$5,MTInputs!$J$5:$AZ$5,0))</f>
        <v/>
      </c>
      <c r="AA55" s="36">
        <f>INDEX(MTInputs!$J$1:$AZ$415,$D55,MATCH(AA$5,MTInputs!$J$5:$AZ$5,0))</f>
        <v/>
      </c>
      <c r="AB55" s="36">
        <f>INDEX(MTInputs!$J$1:$AZ$415,$D55,MATCH(AB$5,MTInputs!$J$5:$AZ$5,0))</f>
        <v/>
      </c>
      <c r="AC55" s="36">
        <f>INDEX(MTInputs!$J$1:$AZ$415,$D55,MATCH(AC$5,MTInputs!$J$5:$AZ$5,0))</f>
        <v/>
      </c>
      <c r="AD55" s="36">
        <f>INDEX(MTInputs!$J$1:$AZ$415,$D55,MATCH(AD$5,MTInputs!$J$5:$AZ$5,0))</f>
        <v/>
      </c>
      <c r="AE55" s="25">
        <f>LOWER(Settings!$C$4)&amp;".mit."&amp;$A55&amp;IF($C55="","","."&amp;$C55&amp;"."&amp;$B55)&amp;IF(INDEX(Variables!$D$5:$D$105,MATCH($A55,Variables!$A$5:$A$105,0))="","","."&amp;INDEX(Variables!$D$5:$D$105,MATCH($A55,Variables!$A$5:$A$105,0)))&amp;"."&amp;AE$5</f>
        <v/>
      </c>
      <c r="AF55" s="35">
        <f>INDEX(MTInputs!$J$1:$AZ$415,$D55,MATCH(AF$5,MTInputs!$J$5:$AZ$5,0))</f>
        <v/>
      </c>
      <c r="AG55" s="36">
        <f>INDEX(MTInputs!$J$1:$AZ$415,$D55,MATCH(AG$5,MTInputs!$J$5:$AZ$5,0))</f>
        <v/>
      </c>
      <c r="AH55" s="36">
        <f>INDEX(MTInputs!$J$1:$AZ$415,$D55,MATCH(AH$5,MTInputs!$J$5:$AZ$5,0))</f>
        <v/>
      </c>
      <c r="AI55" s="36">
        <f>INDEX(MTInputs!$J$1:$AZ$415,$D55,MATCH(AI$5,MTInputs!$J$5:$AZ$5,0))</f>
        <v/>
      </c>
      <c r="AJ55" s="36">
        <f>INDEX(MTInputs!$J$1:$AZ$415,$D55,MATCH(AJ$5,MTInputs!$J$5:$AZ$5,0))</f>
        <v/>
      </c>
      <c r="AK55" s="36">
        <f>INDEX(MTInputs!$J$1:$AZ$415,$D55,MATCH(AK$5,MTInputs!$J$5:$AZ$5,0))</f>
        <v/>
      </c>
      <c r="AL55" s="36">
        <f>INDEX(MTInputs!$J$1:$AZ$415,$D55,MATCH(AL$5,MTInputs!$J$5:$AZ$5,0))</f>
        <v/>
      </c>
      <c r="AM55" s="36">
        <f>INDEX(MTInputs!$J$1:$AZ$415,$D55,MATCH(AM$5,MTInputs!$J$5:$AZ$5,0))</f>
        <v/>
      </c>
      <c r="AN55" s="36">
        <f>INDEX(MTInputs!$J$1:$AZ$415,$D55,MATCH(AN$5,MTInputs!$J$5:$AZ$5,0))</f>
        <v/>
      </c>
      <c r="AO55" s="36">
        <f>INDEX(MTInputs!$J$1:$AZ$415,$D55,MATCH(AO$5,MTInputs!$J$5:$AZ$5,0))</f>
        <v/>
      </c>
      <c r="AP55" s="36">
        <f>INDEX(MTInputs!$J$1:$AZ$415,$D55,MATCH(AP$5,MTInputs!$J$5:$AZ$5,0))</f>
        <v/>
      </c>
      <c r="AQ55" s="36">
        <f>INDEX(MTInputs!$J$1:$AZ$415,$D55,MATCH(AQ$5,MTInputs!$J$5:$AZ$5,0))</f>
        <v/>
      </c>
      <c r="AR55" s="36">
        <f>INDEX(MTInputs!$J$1:$AZ$415,$D55,MATCH(AR$5,MTInputs!$J$5:$AZ$5,0))</f>
        <v/>
      </c>
      <c r="AS55" s="36">
        <f>INDEX(MTInputs!$J$1:$AZ$415,$D55,MATCH(AS$5,MTInputs!$J$5:$AZ$5,0))</f>
        <v/>
      </c>
      <c r="AT55" s="36">
        <f>INDEX(MTInputs!$J$1:$AZ$415,$D55,MATCH(AT$5,MTInputs!$J$5:$AZ$5,0))</f>
        <v/>
      </c>
      <c r="AU55" s="36">
        <f>INDEX(MTInputs!$J$1:$AZ$415,$D55,MATCH(AU$5,MTInputs!$J$5:$AZ$5,0))</f>
        <v/>
      </c>
      <c r="AV55" s="36">
        <f>INDEX(MTInputs!$J$1:$AZ$415,$D55,MATCH(AV$5,MTInputs!$J$5:$AZ$5,0))</f>
        <v/>
      </c>
      <c r="AW55" s="36">
        <f>INDEX(MTInputs!$J$1:$AZ$415,$D55,MATCH(AW$5,MTInputs!$J$5:$AZ$5,0))</f>
        <v/>
      </c>
      <c r="AX55" s="36">
        <f>INDEX(MTInputs!$J$1:$AZ$415,$D55,MATCH(AX$5,MTInputs!$J$5:$AZ$5,0))</f>
        <v/>
      </c>
    </row>
    <row r="56" hidden="1" outlineLevel="1">
      <c r="A56" s="5" t="inlineStr">
        <is>
          <t>fpr.s</t>
        </is>
      </c>
      <c r="B56" s="5" t="inlineStr">
        <is>
          <t>ecy</t>
        </is>
      </c>
      <c r="C56" s="5" t="inlineStr">
        <is>
          <t>res</t>
        </is>
      </c>
      <c r="D56" s="8" t="n">
        <v>148</v>
      </c>
      <c r="H56" s="5">
        <f>INDEX(Variables!$B$5:$B$105,MATCH($A56,Variables!$A$5:$A$105,0))&amp;IF($C56="",""," | "&amp;INDEX(Mapping!$B$5:$B$26,MATCH($C56,Mapping!$A$5:$A$26,0))&amp;" | "&amp;INDEX(Mapping!$B$30:$B$41,MATCH($B56,Mapping!$A$30:$A$41,0)))</f>
        <v/>
      </c>
      <c r="I56" s="5">
        <f>INDEX(Variables!$C$5:$C$105,MATCH($A56,Variables!$A$5:$A$105,0))</f>
        <v/>
      </c>
      <c r="J56" s="5">
        <f>INDEX(Variables!$E$5:$E$105,MATCH($A56,Variables!$A$5:$A$105,0))</f>
        <v/>
      </c>
      <c r="K56" s="25">
        <f>LOWER(Settings!$C$4)&amp;".mit."&amp;$A56&amp;IF($C56="","","."&amp;$C56&amp;"."&amp;$B56)&amp;IF(INDEX(Variables!$D$5:$D$105,MATCH($A56,Variables!$A$5:$A$105,0))="","","."&amp;INDEX(Variables!$D$5:$D$105,MATCH($A56,Variables!$A$5:$A$105,0)))&amp;"."&amp;K$5</f>
        <v/>
      </c>
      <c r="L56" s="35">
        <f>INDEX(MTInputs!$J$1:$AZ$415,$D56,MATCH(L$5,MTInputs!$J$5:$AZ$5,0))</f>
        <v/>
      </c>
      <c r="M56" s="36">
        <f>INDEX(MTInputs!$J$1:$AZ$415,$D56,MATCH(M$5,MTInputs!$J$5:$AZ$5,0))</f>
        <v/>
      </c>
      <c r="N56" s="36">
        <f>INDEX(MTInputs!$J$1:$AZ$415,$D56,MATCH(N$5,MTInputs!$J$5:$AZ$5,0))</f>
        <v/>
      </c>
      <c r="O56" s="36">
        <f>INDEX(MTInputs!$J$1:$AZ$415,$D56,MATCH(O$5,MTInputs!$J$5:$AZ$5,0))</f>
        <v/>
      </c>
      <c r="P56" s="36">
        <f>INDEX(MTInputs!$J$1:$AZ$415,$D56,MATCH(P$5,MTInputs!$J$5:$AZ$5,0))</f>
        <v/>
      </c>
      <c r="Q56" s="36">
        <f>INDEX(MTInputs!$J$1:$AZ$415,$D56,MATCH(Q$5,MTInputs!$J$5:$AZ$5,0))</f>
        <v/>
      </c>
      <c r="R56" s="36">
        <f>INDEX(MTInputs!$J$1:$AZ$415,$D56,MATCH(R$5,MTInputs!$J$5:$AZ$5,0))</f>
        <v/>
      </c>
      <c r="S56" s="36">
        <f>INDEX(MTInputs!$J$1:$AZ$415,$D56,MATCH(S$5,MTInputs!$J$5:$AZ$5,0))</f>
        <v/>
      </c>
      <c r="T56" s="36">
        <f>INDEX(MTInputs!$J$1:$AZ$415,$D56,MATCH(T$5,MTInputs!$J$5:$AZ$5,0))</f>
        <v/>
      </c>
      <c r="U56" s="36">
        <f>INDEX(MTInputs!$J$1:$AZ$415,$D56,MATCH(U$5,MTInputs!$J$5:$AZ$5,0))</f>
        <v/>
      </c>
      <c r="V56" s="36">
        <f>INDEX(MTInputs!$J$1:$AZ$415,$D56,MATCH(V$5,MTInputs!$J$5:$AZ$5,0))</f>
        <v/>
      </c>
      <c r="W56" s="36">
        <f>INDEX(MTInputs!$J$1:$AZ$415,$D56,MATCH(W$5,MTInputs!$J$5:$AZ$5,0))</f>
        <v/>
      </c>
      <c r="X56" s="36">
        <f>INDEX(MTInputs!$J$1:$AZ$415,$D56,MATCH(X$5,MTInputs!$J$5:$AZ$5,0))</f>
        <v/>
      </c>
      <c r="Y56" s="36">
        <f>INDEX(MTInputs!$J$1:$AZ$415,$D56,MATCH(Y$5,MTInputs!$J$5:$AZ$5,0))</f>
        <v/>
      </c>
      <c r="Z56" s="36">
        <f>INDEX(MTInputs!$J$1:$AZ$415,$D56,MATCH(Z$5,MTInputs!$J$5:$AZ$5,0))</f>
        <v/>
      </c>
      <c r="AA56" s="36">
        <f>INDEX(MTInputs!$J$1:$AZ$415,$D56,MATCH(AA$5,MTInputs!$J$5:$AZ$5,0))</f>
        <v/>
      </c>
      <c r="AB56" s="36">
        <f>INDEX(MTInputs!$J$1:$AZ$415,$D56,MATCH(AB$5,MTInputs!$J$5:$AZ$5,0))</f>
        <v/>
      </c>
      <c r="AC56" s="36">
        <f>INDEX(MTInputs!$J$1:$AZ$415,$D56,MATCH(AC$5,MTInputs!$J$5:$AZ$5,0))</f>
        <v/>
      </c>
      <c r="AD56" s="36">
        <f>INDEX(MTInputs!$J$1:$AZ$415,$D56,MATCH(AD$5,MTInputs!$J$5:$AZ$5,0))</f>
        <v/>
      </c>
      <c r="AE56" s="25">
        <f>LOWER(Settings!$C$4)&amp;".mit."&amp;$A56&amp;IF($C56="","","."&amp;$C56&amp;"."&amp;$B56)&amp;IF(INDEX(Variables!$D$5:$D$105,MATCH($A56,Variables!$A$5:$A$105,0))="","","."&amp;INDEX(Variables!$D$5:$D$105,MATCH($A56,Variables!$A$5:$A$105,0)))&amp;"."&amp;AE$5</f>
        <v/>
      </c>
      <c r="AF56" s="35">
        <f>INDEX(MTInputs!$J$1:$AZ$415,$D56,MATCH(AF$5,MTInputs!$J$5:$AZ$5,0))</f>
        <v/>
      </c>
      <c r="AG56" s="36">
        <f>INDEX(MTInputs!$J$1:$AZ$415,$D56,MATCH(AG$5,MTInputs!$J$5:$AZ$5,0))</f>
        <v/>
      </c>
      <c r="AH56" s="36">
        <f>INDEX(MTInputs!$J$1:$AZ$415,$D56,MATCH(AH$5,MTInputs!$J$5:$AZ$5,0))</f>
        <v/>
      </c>
      <c r="AI56" s="36">
        <f>INDEX(MTInputs!$J$1:$AZ$415,$D56,MATCH(AI$5,MTInputs!$J$5:$AZ$5,0))</f>
        <v/>
      </c>
      <c r="AJ56" s="36">
        <f>INDEX(MTInputs!$J$1:$AZ$415,$D56,MATCH(AJ$5,MTInputs!$J$5:$AZ$5,0))</f>
        <v/>
      </c>
      <c r="AK56" s="36">
        <f>INDEX(MTInputs!$J$1:$AZ$415,$D56,MATCH(AK$5,MTInputs!$J$5:$AZ$5,0))</f>
        <v/>
      </c>
      <c r="AL56" s="36">
        <f>INDEX(MTInputs!$J$1:$AZ$415,$D56,MATCH(AL$5,MTInputs!$J$5:$AZ$5,0))</f>
        <v/>
      </c>
      <c r="AM56" s="36">
        <f>INDEX(MTInputs!$J$1:$AZ$415,$D56,MATCH(AM$5,MTInputs!$J$5:$AZ$5,0))</f>
        <v/>
      </c>
      <c r="AN56" s="36">
        <f>INDEX(MTInputs!$J$1:$AZ$415,$D56,MATCH(AN$5,MTInputs!$J$5:$AZ$5,0))</f>
        <v/>
      </c>
      <c r="AO56" s="36">
        <f>INDEX(MTInputs!$J$1:$AZ$415,$D56,MATCH(AO$5,MTInputs!$J$5:$AZ$5,0))</f>
        <v/>
      </c>
      <c r="AP56" s="36">
        <f>INDEX(MTInputs!$J$1:$AZ$415,$D56,MATCH(AP$5,MTInputs!$J$5:$AZ$5,0))</f>
        <v/>
      </c>
      <c r="AQ56" s="36">
        <f>INDEX(MTInputs!$J$1:$AZ$415,$D56,MATCH(AQ$5,MTInputs!$J$5:$AZ$5,0))</f>
        <v/>
      </c>
      <c r="AR56" s="36">
        <f>INDEX(MTInputs!$J$1:$AZ$415,$D56,MATCH(AR$5,MTInputs!$J$5:$AZ$5,0))</f>
        <v/>
      </c>
      <c r="AS56" s="36">
        <f>INDEX(MTInputs!$J$1:$AZ$415,$D56,MATCH(AS$5,MTInputs!$J$5:$AZ$5,0))</f>
        <v/>
      </c>
      <c r="AT56" s="36">
        <f>INDEX(MTInputs!$J$1:$AZ$415,$D56,MATCH(AT$5,MTInputs!$J$5:$AZ$5,0))</f>
        <v/>
      </c>
      <c r="AU56" s="36">
        <f>INDEX(MTInputs!$J$1:$AZ$415,$D56,MATCH(AU$5,MTInputs!$J$5:$AZ$5,0))</f>
        <v/>
      </c>
      <c r="AV56" s="36">
        <f>INDEX(MTInputs!$J$1:$AZ$415,$D56,MATCH(AV$5,MTInputs!$J$5:$AZ$5,0))</f>
        <v/>
      </c>
      <c r="AW56" s="36">
        <f>INDEX(MTInputs!$J$1:$AZ$415,$D56,MATCH(AW$5,MTInputs!$J$5:$AZ$5,0))</f>
        <v/>
      </c>
      <c r="AX56" s="36">
        <f>INDEX(MTInputs!$J$1:$AZ$415,$D56,MATCH(AX$5,MTInputs!$J$5:$AZ$5,0))</f>
        <v/>
      </c>
    </row>
    <row r="57" hidden="1" outlineLevel="1">
      <c r="A57" s="5" t="inlineStr">
        <is>
          <t>fpr.s</t>
        </is>
      </c>
      <c r="B57" s="5" t="inlineStr">
        <is>
          <t>ecy</t>
        </is>
      </c>
      <c r="C57" s="5" t="inlineStr">
        <is>
          <t>ind</t>
        </is>
      </c>
      <c r="D57" s="8" t="n">
        <v>149</v>
      </c>
      <c r="H57" s="5">
        <f>INDEX(Variables!$B$5:$B$105,MATCH($A57,Variables!$A$5:$A$105,0))&amp;IF($C57="",""," | "&amp;INDEX(Mapping!$B$5:$B$26,MATCH($C57,Mapping!$A$5:$A$26,0))&amp;" | "&amp;INDEX(Mapping!$B$30:$B$41,MATCH($B57,Mapping!$A$30:$A$41,0)))</f>
        <v/>
      </c>
      <c r="I57" s="5">
        <f>INDEX(Variables!$C$5:$C$105,MATCH($A57,Variables!$A$5:$A$105,0))</f>
        <v/>
      </c>
      <c r="J57" s="5">
        <f>INDEX(Variables!$E$5:$E$105,MATCH($A57,Variables!$A$5:$A$105,0))</f>
        <v/>
      </c>
      <c r="K57" s="25">
        <f>LOWER(Settings!$C$4)&amp;".mit."&amp;$A57&amp;IF($C57="","","."&amp;$C57&amp;"."&amp;$B57)&amp;IF(INDEX(Variables!$D$5:$D$105,MATCH($A57,Variables!$A$5:$A$105,0))="","","."&amp;INDEX(Variables!$D$5:$D$105,MATCH($A57,Variables!$A$5:$A$105,0)))&amp;"."&amp;K$5</f>
        <v/>
      </c>
      <c r="L57" s="35">
        <f>INDEX(MTInputs!$J$1:$AZ$415,$D57,MATCH(L$5,MTInputs!$J$5:$AZ$5,0))</f>
        <v/>
      </c>
      <c r="M57" s="36">
        <f>INDEX(MTInputs!$J$1:$AZ$415,$D57,MATCH(M$5,MTInputs!$J$5:$AZ$5,0))</f>
        <v/>
      </c>
      <c r="N57" s="36">
        <f>INDEX(MTInputs!$J$1:$AZ$415,$D57,MATCH(N$5,MTInputs!$J$5:$AZ$5,0))</f>
        <v/>
      </c>
      <c r="O57" s="36">
        <f>INDEX(MTInputs!$J$1:$AZ$415,$D57,MATCH(O$5,MTInputs!$J$5:$AZ$5,0))</f>
        <v/>
      </c>
      <c r="P57" s="36">
        <f>INDEX(MTInputs!$J$1:$AZ$415,$D57,MATCH(P$5,MTInputs!$J$5:$AZ$5,0))</f>
        <v/>
      </c>
      <c r="Q57" s="36">
        <f>INDEX(MTInputs!$J$1:$AZ$415,$D57,MATCH(Q$5,MTInputs!$J$5:$AZ$5,0))</f>
        <v/>
      </c>
      <c r="R57" s="36">
        <f>INDEX(MTInputs!$J$1:$AZ$415,$D57,MATCH(R$5,MTInputs!$J$5:$AZ$5,0))</f>
        <v/>
      </c>
      <c r="S57" s="36">
        <f>INDEX(MTInputs!$J$1:$AZ$415,$D57,MATCH(S$5,MTInputs!$J$5:$AZ$5,0))</f>
        <v/>
      </c>
      <c r="T57" s="36">
        <f>INDEX(MTInputs!$J$1:$AZ$415,$D57,MATCH(T$5,MTInputs!$J$5:$AZ$5,0))</f>
        <v/>
      </c>
      <c r="U57" s="36">
        <f>INDEX(MTInputs!$J$1:$AZ$415,$D57,MATCH(U$5,MTInputs!$J$5:$AZ$5,0))</f>
        <v/>
      </c>
      <c r="V57" s="36">
        <f>INDEX(MTInputs!$J$1:$AZ$415,$D57,MATCH(V$5,MTInputs!$J$5:$AZ$5,0))</f>
        <v/>
      </c>
      <c r="W57" s="36">
        <f>INDEX(MTInputs!$J$1:$AZ$415,$D57,MATCH(W$5,MTInputs!$J$5:$AZ$5,0))</f>
        <v/>
      </c>
      <c r="X57" s="36">
        <f>INDEX(MTInputs!$J$1:$AZ$415,$D57,MATCH(X$5,MTInputs!$J$5:$AZ$5,0))</f>
        <v/>
      </c>
      <c r="Y57" s="36">
        <f>INDEX(MTInputs!$J$1:$AZ$415,$D57,MATCH(Y$5,MTInputs!$J$5:$AZ$5,0))</f>
        <v/>
      </c>
      <c r="Z57" s="36">
        <f>INDEX(MTInputs!$J$1:$AZ$415,$D57,MATCH(Z$5,MTInputs!$J$5:$AZ$5,0))</f>
        <v/>
      </c>
      <c r="AA57" s="36">
        <f>INDEX(MTInputs!$J$1:$AZ$415,$D57,MATCH(AA$5,MTInputs!$J$5:$AZ$5,0))</f>
        <v/>
      </c>
      <c r="AB57" s="36">
        <f>INDEX(MTInputs!$J$1:$AZ$415,$D57,MATCH(AB$5,MTInputs!$J$5:$AZ$5,0))</f>
        <v/>
      </c>
      <c r="AC57" s="36">
        <f>INDEX(MTInputs!$J$1:$AZ$415,$D57,MATCH(AC$5,MTInputs!$J$5:$AZ$5,0))</f>
        <v/>
      </c>
      <c r="AD57" s="36">
        <f>INDEX(MTInputs!$J$1:$AZ$415,$D57,MATCH(AD$5,MTInputs!$J$5:$AZ$5,0))</f>
        <v/>
      </c>
      <c r="AE57" s="25">
        <f>LOWER(Settings!$C$4)&amp;".mit."&amp;$A57&amp;IF($C57="","","."&amp;$C57&amp;"."&amp;$B57)&amp;IF(INDEX(Variables!$D$5:$D$105,MATCH($A57,Variables!$A$5:$A$105,0))="","","."&amp;INDEX(Variables!$D$5:$D$105,MATCH($A57,Variables!$A$5:$A$105,0)))&amp;"."&amp;AE$5</f>
        <v/>
      </c>
      <c r="AF57" s="35">
        <f>INDEX(MTInputs!$J$1:$AZ$415,$D57,MATCH(AF$5,MTInputs!$J$5:$AZ$5,0))</f>
        <v/>
      </c>
      <c r="AG57" s="36">
        <f>INDEX(MTInputs!$J$1:$AZ$415,$D57,MATCH(AG$5,MTInputs!$J$5:$AZ$5,0))</f>
        <v/>
      </c>
      <c r="AH57" s="36">
        <f>INDEX(MTInputs!$J$1:$AZ$415,$D57,MATCH(AH$5,MTInputs!$J$5:$AZ$5,0))</f>
        <v/>
      </c>
      <c r="AI57" s="36">
        <f>INDEX(MTInputs!$J$1:$AZ$415,$D57,MATCH(AI$5,MTInputs!$J$5:$AZ$5,0))</f>
        <v/>
      </c>
      <c r="AJ57" s="36">
        <f>INDEX(MTInputs!$J$1:$AZ$415,$D57,MATCH(AJ$5,MTInputs!$J$5:$AZ$5,0))</f>
        <v/>
      </c>
      <c r="AK57" s="36">
        <f>INDEX(MTInputs!$J$1:$AZ$415,$D57,MATCH(AK$5,MTInputs!$J$5:$AZ$5,0))</f>
        <v/>
      </c>
      <c r="AL57" s="36">
        <f>INDEX(MTInputs!$J$1:$AZ$415,$D57,MATCH(AL$5,MTInputs!$J$5:$AZ$5,0))</f>
        <v/>
      </c>
      <c r="AM57" s="36">
        <f>INDEX(MTInputs!$J$1:$AZ$415,$D57,MATCH(AM$5,MTInputs!$J$5:$AZ$5,0))</f>
        <v/>
      </c>
      <c r="AN57" s="36">
        <f>INDEX(MTInputs!$J$1:$AZ$415,$D57,MATCH(AN$5,MTInputs!$J$5:$AZ$5,0))</f>
        <v/>
      </c>
      <c r="AO57" s="36">
        <f>INDEX(MTInputs!$J$1:$AZ$415,$D57,MATCH(AO$5,MTInputs!$J$5:$AZ$5,0))</f>
        <v/>
      </c>
      <c r="AP57" s="36">
        <f>INDEX(MTInputs!$J$1:$AZ$415,$D57,MATCH(AP$5,MTInputs!$J$5:$AZ$5,0))</f>
        <v/>
      </c>
      <c r="AQ57" s="36">
        <f>INDEX(MTInputs!$J$1:$AZ$415,$D57,MATCH(AQ$5,MTInputs!$J$5:$AZ$5,0))</f>
        <v/>
      </c>
      <c r="AR57" s="36">
        <f>INDEX(MTInputs!$J$1:$AZ$415,$D57,MATCH(AR$5,MTInputs!$J$5:$AZ$5,0))</f>
        <v/>
      </c>
      <c r="AS57" s="36">
        <f>INDEX(MTInputs!$J$1:$AZ$415,$D57,MATCH(AS$5,MTInputs!$J$5:$AZ$5,0))</f>
        <v/>
      </c>
      <c r="AT57" s="36">
        <f>INDEX(MTInputs!$J$1:$AZ$415,$D57,MATCH(AT$5,MTInputs!$J$5:$AZ$5,0))</f>
        <v/>
      </c>
      <c r="AU57" s="36">
        <f>INDEX(MTInputs!$J$1:$AZ$415,$D57,MATCH(AU$5,MTInputs!$J$5:$AZ$5,0))</f>
        <v/>
      </c>
      <c r="AV57" s="36">
        <f>INDEX(MTInputs!$J$1:$AZ$415,$D57,MATCH(AV$5,MTInputs!$J$5:$AZ$5,0))</f>
        <v/>
      </c>
      <c r="AW57" s="36">
        <f>INDEX(MTInputs!$J$1:$AZ$415,$D57,MATCH(AW$5,MTInputs!$J$5:$AZ$5,0))</f>
        <v/>
      </c>
      <c r="AX57" s="36">
        <f>INDEX(MTInputs!$J$1:$AZ$415,$D57,MATCH(AX$5,MTInputs!$J$5:$AZ$5,0))</f>
        <v/>
      </c>
    </row>
    <row r="58" hidden="1" outlineLevel="1">
      <c r="A58" s="5" t="inlineStr">
        <is>
          <t>fpr.s</t>
        </is>
      </c>
      <c r="B58" s="5" t="inlineStr">
        <is>
          <t>gso</t>
        </is>
      </c>
      <c r="C58" s="5" t="inlineStr">
        <is>
          <t>all</t>
        </is>
      </c>
      <c r="D58" s="8" t="n">
        <v>150</v>
      </c>
      <c r="H58" s="5">
        <f>INDEX(Variables!$B$5:$B$105,MATCH($A58,Variables!$A$5:$A$105,0))&amp;IF($C58="",""," | "&amp;INDEX(Mapping!$B$5:$B$26,MATCH($C58,Mapping!$A$5:$A$26,0))&amp;" | "&amp;INDEX(Mapping!$B$30:$B$41,MATCH($B58,Mapping!$A$30:$A$41,0)))</f>
        <v/>
      </c>
      <c r="I58" s="5">
        <f>INDEX(Variables!$C$5:$C$105,MATCH($A58,Variables!$A$5:$A$105,0))</f>
        <v/>
      </c>
      <c r="J58" s="5">
        <f>INDEX(Variables!$E$5:$E$105,MATCH($A58,Variables!$A$5:$A$105,0))</f>
        <v/>
      </c>
      <c r="K58" s="25">
        <f>LOWER(Settings!$C$4)&amp;".mit."&amp;$A58&amp;IF($C58="","","."&amp;$C58&amp;"."&amp;$B58)&amp;IF(INDEX(Variables!$D$5:$D$105,MATCH($A58,Variables!$A$5:$A$105,0))="","","."&amp;INDEX(Variables!$D$5:$D$105,MATCH($A58,Variables!$A$5:$A$105,0)))&amp;"."&amp;K$5</f>
        <v/>
      </c>
      <c r="L58" s="35">
        <f>INDEX(MTInputs!$J$1:$AZ$415,$D58,MATCH(L$5,MTInputs!$J$5:$AZ$5,0))</f>
        <v/>
      </c>
      <c r="M58" s="36">
        <f>INDEX(MTInputs!$J$1:$AZ$415,$D58,MATCH(M$5,MTInputs!$J$5:$AZ$5,0))</f>
        <v/>
      </c>
      <c r="N58" s="36">
        <f>INDEX(MTInputs!$J$1:$AZ$415,$D58,MATCH(N$5,MTInputs!$J$5:$AZ$5,0))</f>
        <v/>
      </c>
      <c r="O58" s="36">
        <f>INDEX(MTInputs!$J$1:$AZ$415,$D58,MATCH(O$5,MTInputs!$J$5:$AZ$5,0))</f>
        <v/>
      </c>
      <c r="P58" s="36">
        <f>INDEX(MTInputs!$J$1:$AZ$415,$D58,MATCH(P$5,MTInputs!$J$5:$AZ$5,0))</f>
        <v/>
      </c>
      <c r="Q58" s="36">
        <f>INDEX(MTInputs!$J$1:$AZ$415,$D58,MATCH(Q$5,MTInputs!$J$5:$AZ$5,0))</f>
        <v/>
      </c>
      <c r="R58" s="36">
        <f>INDEX(MTInputs!$J$1:$AZ$415,$D58,MATCH(R$5,MTInputs!$J$5:$AZ$5,0))</f>
        <v/>
      </c>
      <c r="S58" s="36">
        <f>INDEX(MTInputs!$J$1:$AZ$415,$D58,MATCH(S$5,MTInputs!$J$5:$AZ$5,0))</f>
        <v/>
      </c>
      <c r="T58" s="36">
        <f>INDEX(MTInputs!$J$1:$AZ$415,$D58,MATCH(T$5,MTInputs!$J$5:$AZ$5,0))</f>
        <v/>
      </c>
      <c r="U58" s="36">
        <f>INDEX(MTInputs!$J$1:$AZ$415,$D58,MATCH(U$5,MTInputs!$J$5:$AZ$5,0))</f>
        <v/>
      </c>
      <c r="V58" s="36">
        <f>INDEX(MTInputs!$J$1:$AZ$415,$D58,MATCH(V$5,MTInputs!$J$5:$AZ$5,0))</f>
        <v/>
      </c>
      <c r="W58" s="36">
        <f>INDEX(MTInputs!$J$1:$AZ$415,$D58,MATCH(W$5,MTInputs!$J$5:$AZ$5,0))</f>
        <v/>
      </c>
      <c r="X58" s="36">
        <f>INDEX(MTInputs!$J$1:$AZ$415,$D58,MATCH(X$5,MTInputs!$J$5:$AZ$5,0))</f>
        <v/>
      </c>
      <c r="Y58" s="36">
        <f>INDEX(MTInputs!$J$1:$AZ$415,$D58,MATCH(Y$5,MTInputs!$J$5:$AZ$5,0))</f>
        <v/>
      </c>
      <c r="Z58" s="36">
        <f>INDEX(MTInputs!$J$1:$AZ$415,$D58,MATCH(Z$5,MTInputs!$J$5:$AZ$5,0))</f>
        <v/>
      </c>
      <c r="AA58" s="36">
        <f>INDEX(MTInputs!$J$1:$AZ$415,$D58,MATCH(AA$5,MTInputs!$J$5:$AZ$5,0))</f>
        <v/>
      </c>
      <c r="AB58" s="36">
        <f>INDEX(MTInputs!$J$1:$AZ$415,$D58,MATCH(AB$5,MTInputs!$J$5:$AZ$5,0))</f>
        <v/>
      </c>
      <c r="AC58" s="36">
        <f>INDEX(MTInputs!$J$1:$AZ$415,$D58,MATCH(AC$5,MTInputs!$J$5:$AZ$5,0))</f>
        <v/>
      </c>
      <c r="AD58" s="36">
        <f>INDEX(MTInputs!$J$1:$AZ$415,$D58,MATCH(AD$5,MTInputs!$J$5:$AZ$5,0))</f>
        <v/>
      </c>
      <c r="AE58" s="25">
        <f>LOWER(Settings!$C$4)&amp;".mit."&amp;$A58&amp;IF($C58="","","."&amp;$C58&amp;"."&amp;$B58)&amp;IF(INDEX(Variables!$D$5:$D$105,MATCH($A58,Variables!$A$5:$A$105,0))="","","."&amp;INDEX(Variables!$D$5:$D$105,MATCH($A58,Variables!$A$5:$A$105,0)))&amp;"."&amp;AE$5</f>
        <v/>
      </c>
      <c r="AF58" s="35">
        <f>INDEX(MTInputs!$J$1:$AZ$415,$D58,MATCH(AF$5,MTInputs!$J$5:$AZ$5,0))</f>
        <v/>
      </c>
      <c r="AG58" s="36">
        <f>INDEX(MTInputs!$J$1:$AZ$415,$D58,MATCH(AG$5,MTInputs!$J$5:$AZ$5,0))</f>
        <v/>
      </c>
      <c r="AH58" s="36">
        <f>INDEX(MTInputs!$J$1:$AZ$415,$D58,MATCH(AH$5,MTInputs!$J$5:$AZ$5,0))</f>
        <v/>
      </c>
      <c r="AI58" s="36">
        <f>INDEX(MTInputs!$J$1:$AZ$415,$D58,MATCH(AI$5,MTInputs!$J$5:$AZ$5,0))</f>
        <v/>
      </c>
      <c r="AJ58" s="36">
        <f>INDEX(MTInputs!$J$1:$AZ$415,$D58,MATCH(AJ$5,MTInputs!$J$5:$AZ$5,0))</f>
        <v/>
      </c>
      <c r="AK58" s="36">
        <f>INDEX(MTInputs!$J$1:$AZ$415,$D58,MATCH(AK$5,MTInputs!$J$5:$AZ$5,0))</f>
        <v/>
      </c>
      <c r="AL58" s="36">
        <f>INDEX(MTInputs!$J$1:$AZ$415,$D58,MATCH(AL$5,MTInputs!$J$5:$AZ$5,0))</f>
        <v/>
      </c>
      <c r="AM58" s="36">
        <f>INDEX(MTInputs!$J$1:$AZ$415,$D58,MATCH(AM$5,MTInputs!$J$5:$AZ$5,0))</f>
        <v/>
      </c>
      <c r="AN58" s="36">
        <f>INDEX(MTInputs!$J$1:$AZ$415,$D58,MATCH(AN$5,MTInputs!$J$5:$AZ$5,0))</f>
        <v/>
      </c>
      <c r="AO58" s="36">
        <f>INDEX(MTInputs!$J$1:$AZ$415,$D58,MATCH(AO$5,MTInputs!$J$5:$AZ$5,0))</f>
        <v/>
      </c>
      <c r="AP58" s="36">
        <f>INDEX(MTInputs!$J$1:$AZ$415,$D58,MATCH(AP$5,MTInputs!$J$5:$AZ$5,0))</f>
        <v/>
      </c>
      <c r="AQ58" s="36">
        <f>INDEX(MTInputs!$J$1:$AZ$415,$D58,MATCH(AQ$5,MTInputs!$J$5:$AZ$5,0))</f>
        <v/>
      </c>
      <c r="AR58" s="36">
        <f>INDEX(MTInputs!$J$1:$AZ$415,$D58,MATCH(AR$5,MTInputs!$J$5:$AZ$5,0))</f>
        <v/>
      </c>
      <c r="AS58" s="36">
        <f>INDEX(MTInputs!$J$1:$AZ$415,$D58,MATCH(AS$5,MTInputs!$J$5:$AZ$5,0))</f>
        <v/>
      </c>
      <c r="AT58" s="36">
        <f>INDEX(MTInputs!$J$1:$AZ$415,$D58,MATCH(AT$5,MTInputs!$J$5:$AZ$5,0))</f>
        <v/>
      </c>
      <c r="AU58" s="36">
        <f>INDEX(MTInputs!$J$1:$AZ$415,$D58,MATCH(AU$5,MTInputs!$J$5:$AZ$5,0))</f>
        <v/>
      </c>
      <c r="AV58" s="36">
        <f>INDEX(MTInputs!$J$1:$AZ$415,$D58,MATCH(AV$5,MTInputs!$J$5:$AZ$5,0))</f>
        <v/>
      </c>
      <c r="AW58" s="36">
        <f>INDEX(MTInputs!$J$1:$AZ$415,$D58,MATCH(AW$5,MTInputs!$J$5:$AZ$5,0))</f>
        <v/>
      </c>
      <c r="AX58" s="36">
        <f>INDEX(MTInputs!$J$1:$AZ$415,$D58,MATCH(AX$5,MTInputs!$J$5:$AZ$5,0))</f>
        <v/>
      </c>
    </row>
    <row r="59" hidden="1" outlineLevel="1">
      <c r="A59" s="5" t="inlineStr">
        <is>
          <t>fpr.s</t>
        </is>
      </c>
      <c r="B59" s="5" t="inlineStr">
        <is>
          <t>die</t>
        </is>
      </c>
      <c r="C59" s="5" t="inlineStr">
        <is>
          <t>all</t>
        </is>
      </c>
      <c r="D59" s="8" t="n">
        <v>151</v>
      </c>
      <c r="H59" s="5">
        <f>INDEX(Variables!$B$5:$B$105,MATCH($A59,Variables!$A$5:$A$105,0))&amp;IF($C59="",""," | "&amp;INDEX(Mapping!$B$5:$B$26,MATCH($C59,Mapping!$A$5:$A$26,0))&amp;" | "&amp;INDEX(Mapping!$B$30:$B$41,MATCH($B59,Mapping!$A$30:$A$41,0)))</f>
        <v/>
      </c>
      <c r="I59" s="5">
        <f>INDEX(Variables!$C$5:$C$105,MATCH($A59,Variables!$A$5:$A$105,0))</f>
        <v/>
      </c>
      <c r="J59" s="5">
        <f>INDEX(Variables!$E$5:$E$105,MATCH($A59,Variables!$A$5:$A$105,0))</f>
        <v/>
      </c>
      <c r="K59" s="25">
        <f>LOWER(Settings!$C$4)&amp;".mit."&amp;$A59&amp;IF($C59="","","."&amp;$C59&amp;"."&amp;$B59)&amp;IF(INDEX(Variables!$D$5:$D$105,MATCH($A59,Variables!$A$5:$A$105,0))="","","."&amp;INDEX(Variables!$D$5:$D$105,MATCH($A59,Variables!$A$5:$A$105,0)))&amp;"."&amp;K$5</f>
        <v/>
      </c>
      <c r="L59" s="35">
        <f>INDEX(MTInputs!$J$1:$AZ$415,$D59,MATCH(L$5,MTInputs!$J$5:$AZ$5,0))</f>
        <v/>
      </c>
      <c r="M59" s="36">
        <f>INDEX(MTInputs!$J$1:$AZ$415,$D59,MATCH(M$5,MTInputs!$J$5:$AZ$5,0))</f>
        <v/>
      </c>
      <c r="N59" s="36">
        <f>INDEX(MTInputs!$J$1:$AZ$415,$D59,MATCH(N$5,MTInputs!$J$5:$AZ$5,0))</f>
        <v/>
      </c>
      <c r="O59" s="36">
        <f>INDEX(MTInputs!$J$1:$AZ$415,$D59,MATCH(O$5,MTInputs!$J$5:$AZ$5,0))</f>
        <v/>
      </c>
      <c r="P59" s="36">
        <f>INDEX(MTInputs!$J$1:$AZ$415,$D59,MATCH(P$5,MTInputs!$J$5:$AZ$5,0))</f>
        <v/>
      </c>
      <c r="Q59" s="36">
        <f>INDEX(MTInputs!$J$1:$AZ$415,$D59,MATCH(Q$5,MTInputs!$J$5:$AZ$5,0))</f>
        <v/>
      </c>
      <c r="R59" s="36">
        <f>INDEX(MTInputs!$J$1:$AZ$415,$D59,MATCH(R$5,MTInputs!$J$5:$AZ$5,0))</f>
        <v/>
      </c>
      <c r="S59" s="36">
        <f>INDEX(MTInputs!$J$1:$AZ$415,$D59,MATCH(S$5,MTInputs!$J$5:$AZ$5,0))</f>
        <v/>
      </c>
      <c r="T59" s="36">
        <f>INDEX(MTInputs!$J$1:$AZ$415,$D59,MATCH(T$5,MTInputs!$J$5:$AZ$5,0))</f>
        <v/>
      </c>
      <c r="U59" s="36">
        <f>INDEX(MTInputs!$J$1:$AZ$415,$D59,MATCH(U$5,MTInputs!$J$5:$AZ$5,0))</f>
        <v/>
      </c>
      <c r="V59" s="36">
        <f>INDEX(MTInputs!$J$1:$AZ$415,$D59,MATCH(V$5,MTInputs!$J$5:$AZ$5,0))</f>
        <v/>
      </c>
      <c r="W59" s="36">
        <f>INDEX(MTInputs!$J$1:$AZ$415,$D59,MATCH(W$5,MTInputs!$J$5:$AZ$5,0))</f>
        <v/>
      </c>
      <c r="X59" s="36">
        <f>INDEX(MTInputs!$J$1:$AZ$415,$D59,MATCH(X$5,MTInputs!$J$5:$AZ$5,0))</f>
        <v/>
      </c>
      <c r="Y59" s="36">
        <f>INDEX(MTInputs!$J$1:$AZ$415,$D59,MATCH(Y$5,MTInputs!$J$5:$AZ$5,0))</f>
        <v/>
      </c>
      <c r="Z59" s="36">
        <f>INDEX(MTInputs!$J$1:$AZ$415,$D59,MATCH(Z$5,MTInputs!$J$5:$AZ$5,0))</f>
        <v/>
      </c>
      <c r="AA59" s="36">
        <f>INDEX(MTInputs!$J$1:$AZ$415,$D59,MATCH(AA$5,MTInputs!$J$5:$AZ$5,0))</f>
        <v/>
      </c>
      <c r="AB59" s="36">
        <f>INDEX(MTInputs!$J$1:$AZ$415,$D59,MATCH(AB$5,MTInputs!$J$5:$AZ$5,0))</f>
        <v/>
      </c>
      <c r="AC59" s="36">
        <f>INDEX(MTInputs!$J$1:$AZ$415,$D59,MATCH(AC$5,MTInputs!$J$5:$AZ$5,0))</f>
        <v/>
      </c>
      <c r="AD59" s="36">
        <f>INDEX(MTInputs!$J$1:$AZ$415,$D59,MATCH(AD$5,MTInputs!$J$5:$AZ$5,0))</f>
        <v/>
      </c>
      <c r="AE59" s="25">
        <f>LOWER(Settings!$C$4)&amp;".mit."&amp;$A59&amp;IF($C59="","","."&amp;$C59&amp;"."&amp;$B59)&amp;IF(INDEX(Variables!$D$5:$D$105,MATCH($A59,Variables!$A$5:$A$105,0))="","","."&amp;INDEX(Variables!$D$5:$D$105,MATCH($A59,Variables!$A$5:$A$105,0)))&amp;"."&amp;AE$5</f>
        <v/>
      </c>
      <c r="AF59" s="35">
        <f>INDEX(MTInputs!$J$1:$AZ$415,$D59,MATCH(AF$5,MTInputs!$J$5:$AZ$5,0))</f>
        <v/>
      </c>
      <c r="AG59" s="36">
        <f>INDEX(MTInputs!$J$1:$AZ$415,$D59,MATCH(AG$5,MTInputs!$J$5:$AZ$5,0))</f>
        <v/>
      </c>
      <c r="AH59" s="36">
        <f>INDEX(MTInputs!$J$1:$AZ$415,$D59,MATCH(AH$5,MTInputs!$J$5:$AZ$5,0))</f>
        <v/>
      </c>
      <c r="AI59" s="36">
        <f>INDEX(MTInputs!$J$1:$AZ$415,$D59,MATCH(AI$5,MTInputs!$J$5:$AZ$5,0))</f>
        <v/>
      </c>
      <c r="AJ59" s="36">
        <f>INDEX(MTInputs!$J$1:$AZ$415,$D59,MATCH(AJ$5,MTInputs!$J$5:$AZ$5,0))</f>
        <v/>
      </c>
      <c r="AK59" s="36">
        <f>INDEX(MTInputs!$J$1:$AZ$415,$D59,MATCH(AK$5,MTInputs!$J$5:$AZ$5,0))</f>
        <v/>
      </c>
      <c r="AL59" s="36">
        <f>INDEX(MTInputs!$J$1:$AZ$415,$D59,MATCH(AL$5,MTInputs!$J$5:$AZ$5,0))</f>
        <v/>
      </c>
      <c r="AM59" s="36">
        <f>INDEX(MTInputs!$J$1:$AZ$415,$D59,MATCH(AM$5,MTInputs!$J$5:$AZ$5,0))</f>
        <v/>
      </c>
      <c r="AN59" s="36">
        <f>INDEX(MTInputs!$J$1:$AZ$415,$D59,MATCH(AN$5,MTInputs!$J$5:$AZ$5,0))</f>
        <v/>
      </c>
      <c r="AO59" s="36">
        <f>INDEX(MTInputs!$J$1:$AZ$415,$D59,MATCH(AO$5,MTInputs!$J$5:$AZ$5,0))</f>
        <v/>
      </c>
      <c r="AP59" s="36">
        <f>INDEX(MTInputs!$J$1:$AZ$415,$D59,MATCH(AP$5,MTInputs!$J$5:$AZ$5,0))</f>
        <v/>
      </c>
      <c r="AQ59" s="36">
        <f>INDEX(MTInputs!$J$1:$AZ$415,$D59,MATCH(AQ$5,MTInputs!$J$5:$AZ$5,0))</f>
        <v/>
      </c>
      <c r="AR59" s="36">
        <f>INDEX(MTInputs!$J$1:$AZ$415,$D59,MATCH(AR$5,MTInputs!$J$5:$AZ$5,0))</f>
        <v/>
      </c>
      <c r="AS59" s="36">
        <f>INDEX(MTInputs!$J$1:$AZ$415,$D59,MATCH(AS$5,MTInputs!$J$5:$AZ$5,0))</f>
        <v/>
      </c>
      <c r="AT59" s="36">
        <f>INDEX(MTInputs!$J$1:$AZ$415,$D59,MATCH(AT$5,MTInputs!$J$5:$AZ$5,0))</f>
        <v/>
      </c>
      <c r="AU59" s="36">
        <f>INDEX(MTInputs!$J$1:$AZ$415,$D59,MATCH(AU$5,MTInputs!$J$5:$AZ$5,0))</f>
        <v/>
      </c>
      <c r="AV59" s="36">
        <f>INDEX(MTInputs!$J$1:$AZ$415,$D59,MATCH(AV$5,MTInputs!$J$5:$AZ$5,0))</f>
        <v/>
      </c>
      <c r="AW59" s="36">
        <f>INDEX(MTInputs!$J$1:$AZ$415,$D59,MATCH(AW$5,MTInputs!$J$5:$AZ$5,0))</f>
        <v/>
      </c>
      <c r="AX59" s="36">
        <f>INDEX(MTInputs!$J$1:$AZ$415,$D59,MATCH(AX$5,MTInputs!$J$5:$AZ$5,0))</f>
        <v/>
      </c>
    </row>
    <row r="60" hidden="1" outlineLevel="1">
      <c r="A60" s="5" t="inlineStr">
        <is>
          <t>fpr.s</t>
        </is>
      </c>
      <c r="B60" s="5" t="inlineStr">
        <is>
          <t>lpg</t>
        </is>
      </c>
      <c r="C60" s="5" t="inlineStr">
        <is>
          <t>all</t>
        </is>
      </c>
      <c r="D60" s="8" t="n">
        <v>152</v>
      </c>
      <c r="H60" s="5">
        <f>INDEX(Variables!$B$5:$B$105,MATCH($A60,Variables!$A$5:$A$105,0))&amp;IF($C60="",""," | "&amp;INDEX(Mapping!$B$5:$B$26,MATCH($C60,Mapping!$A$5:$A$26,0))&amp;" | "&amp;INDEX(Mapping!$B$30:$B$41,MATCH($B60,Mapping!$A$30:$A$41,0)))</f>
        <v/>
      </c>
      <c r="I60" s="5">
        <f>INDEX(Variables!$C$5:$C$105,MATCH($A60,Variables!$A$5:$A$105,0))</f>
        <v/>
      </c>
      <c r="J60" s="5">
        <f>INDEX(Variables!$E$5:$E$105,MATCH($A60,Variables!$A$5:$A$105,0))</f>
        <v/>
      </c>
      <c r="K60" s="25">
        <f>LOWER(Settings!$C$4)&amp;".mit."&amp;$A60&amp;IF($C60="","","."&amp;$C60&amp;"."&amp;$B60)&amp;IF(INDEX(Variables!$D$5:$D$105,MATCH($A60,Variables!$A$5:$A$105,0))="","","."&amp;INDEX(Variables!$D$5:$D$105,MATCH($A60,Variables!$A$5:$A$105,0)))&amp;"."&amp;K$5</f>
        <v/>
      </c>
      <c r="L60" s="35">
        <f>INDEX(MTInputs!$J$1:$AZ$415,$D60,MATCH(L$5,MTInputs!$J$5:$AZ$5,0))</f>
        <v/>
      </c>
      <c r="M60" s="36">
        <f>INDEX(MTInputs!$J$1:$AZ$415,$D60,MATCH(M$5,MTInputs!$J$5:$AZ$5,0))</f>
        <v/>
      </c>
      <c r="N60" s="36">
        <f>INDEX(MTInputs!$J$1:$AZ$415,$D60,MATCH(N$5,MTInputs!$J$5:$AZ$5,0))</f>
        <v/>
      </c>
      <c r="O60" s="36">
        <f>INDEX(MTInputs!$J$1:$AZ$415,$D60,MATCH(O$5,MTInputs!$J$5:$AZ$5,0))</f>
        <v/>
      </c>
      <c r="P60" s="36">
        <f>INDEX(MTInputs!$J$1:$AZ$415,$D60,MATCH(P$5,MTInputs!$J$5:$AZ$5,0))</f>
        <v/>
      </c>
      <c r="Q60" s="36">
        <f>INDEX(MTInputs!$J$1:$AZ$415,$D60,MATCH(Q$5,MTInputs!$J$5:$AZ$5,0))</f>
        <v/>
      </c>
      <c r="R60" s="36">
        <f>INDEX(MTInputs!$J$1:$AZ$415,$D60,MATCH(R$5,MTInputs!$J$5:$AZ$5,0))</f>
        <v/>
      </c>
      <c r="S60" s="36">
        <f>INDEX(MTInputs!$J$1:$AZ$415,$D60,MATCH(S$5,MTInputs!$J$5:$AZ$5,0))</f>
        <v/>
      </c>
      <c r="T60" s="36">
        <f>INDEX(MTInputs!$J$1:$AZ$415,$D60,MATCH(T$5,MTInputs!$J$5:$AZ$5,0))</f>
        <v/>
      </c>
      <c r="U60" s="36">
        <f>INDEX(MTInputs!$J$1:$AZ$415,$D60,MATCH(U$5,MTInputs!$J$5:$AZ$5,0))</f>
        <v/>
      </c>
      <c r="V60" s="36">
        <f>INDEX(MTInputs!$J$1:$AZ$415,$D60,MATCH(V$5,MTInputs!$J$5:$AZ$5,0))</f>
        <v/>
      </c>
      <c r="W60" s="36">
        <f>INDEX(MTInputs!$J$1:$AZ$415,$D60,MATCH(W$5,MTInputs!$J$5:$AZ$5,0))</f>
        <v/>
      </c>
      <c r="X60" s="36">
        <f>INDEX(MTInputs!$J$1:$AZ$415,$D60,MATCH(X$5,MTInputs!$J$5:$AZ$5,0))</f>
        <v/>
      </c>
      <c r="Y60" s="36">
        <f>INDEX(MTInputs!$J$1:$AZ$415,$D60,MATCH(Y$5,MTInputs!$J$5:$AZ$5,0))</f>
        <v/>
      </c>
      <c r="Z60" s="36">
        <f>INDEX(MTInputs!$J$1:$AZ$415,$D60,MATCH(Z$5,MTInputs!$J$5:$AZ$5,0))</f>
        <v/>
      </c>
      <c r="AA60" s="36">
        <f>INDEX(MTInputs!$J$1:$AZ$415,$D60,MATCH(AA$5,MTInputs!$J$5:$AZ$5,0))</f>
        <v/>
      </c>
      <c r="AB60" s="36">
        <f>INDEX(MTInputs!$J$1:$AZ$415,$D60,MATCH(AB$5,MTInputs!$J$5:$AZ$5,0))</f>
        <v/>
      </c>
      <c r="AC60" s="36">
        <f>INDEX(MTInputs!$J$1:$AZ$415,$D60,MATCH(AC$5,MTInputs!$J$5:$AZ$5,0))</f>
        <v/>
      </c>
      <c r="AD60" s="36">
        <f>INDEX(MTInputs!$J$1:$AZ$415,$D60,MATCH(AD$5,MTInputs!$J$5:$AZ$5,0))</f>
        <v/>
      </c>
      <c r="AE60" s="25">
        <f>LOWER(Settings!$C$4)&amp;".mit."&amp;$A60&amp;IF($C60="","","."&amp;$C60&amp;"."&amp;$B60)&amp;IF(INDEX(Variables!$D$5:$D$105,MATCH($A60,Variables!$A$5:$A$105,0))="","","."&amp;INDEX(Variables!$D$5:$D$105,MATCH($A60,Variables!$A$5:$A$105,0)))&amp;"."&amp;AE$5</f>
        <v/>
      </c>
      <c r="AF60" s="35">
        <f>INDEX(MTInputs!$J$1:$AZ$415,$D60,MATCH(AF$5,MTInputs!$J$5:$AZ$5,0))</f>
        <v/>
      </c>
      <c r="AG60" s="36">
        <f>INDEX(MTInputs!$J$1:$AZ$415,$D60,MATCH(AG$5,MTInputs!$J$5:$AZ$5,0))</f>
        <v/>
      </c>
      <c r="AH60" s="36">
        <f>INDEX(MTInputs!$J$1:$AZ$415,$D60,MATCH(AH$5,MTInputs!$J$5:$AZ$5,0))</f>
        <v/>
      </c>
      <c r="AI60" s="36">
        <f>INDEX(MTInputs!$J$1:$AZ$415,$D60,MATCH(AI$5,MTInputs!$J$5:$AZ$5,0))</f>
        <v/>
      </c>
      <c r="AJ60" s="36">
        <f>INDEX(MTInputs!$J$1:$AZ$415,$D60,MATCH(AJ$5,MTInputs!$J$5:$AZ$5,0))</f>
        <v/>
      </c>
      <c r="AK60" s="36">
        <f>INDEX(MTInputs!$J$1:$AZ$415,$D60,MATCH(AK$5,MTInputs!$J$5:$AZ$5,0))</f>
        <v/>
      </c>
      <c r="AL60" s="36">
        <f>INDEX(MTInputs!$J$1:$AZ$415,$D60,MATCH(AL$5,MTInputs!$J$5:$AZ$5,0))</f>
        <v/>
      </c>
      <c r="AM60" s="36">
        <f>INDEX(MTInputs!$J$1:$AZ$415,$D60,MATCH(AM$5,MTInputs!$J$5:$AZ$5,0))</f>
        <v/>
      </c>
      <c r="AN60" s="36">
        <f>INDEX(MTInputs!$J$1:$AZ$415,$D60,MATCH(AN$5,MTInputs!$J$5:$AZ$5,0))</f>
        <v/>
      </c>
      <c r="AO60" s="36">
        <f>INDEX(MTInputs!$J$1:$AZ$415,$D60,MATCH(AO$5,MTInputs!$J$5:$AZ$5,0))</f>
        <v/>
      </c>
      <c r="AP60" s="36">
        <f>INDEX(MTInputs!$J$1:$AZ$415,$D60,MATCH(AP$5,MTInputs!$J$5:$AZ$5,0))</f>
        <v/>
      </c>
      <c r="AQ60" s="36">
        <f>INDEX(MTInputs!$J$1:$AZ$415,$D60,MATCH(AQ$5,MTInputs!$J$5:$AZ$5,0))</f>
        <v/>
      </c>
      <c r="AR60" s="36">
        <f>INDEX(MTInputs!$J$1:$AZ$415,$D60,MATCH(AR$5,MTInputs!$J$5:$AZ$5,0))</f>
        <v/>
      </c>
      <c r="AS60" s="36">
        <f>INDEX(MTInputs!$J$1:$AZ$415,$D60,MATCH(AS$5,MTInputs!$J$5:$AZ$5,0))</f>
        <v/>
      </c>
      <c r="AT60" s="36">
        <f>INDEX(MTInputs!$J$1:$AZ$415,$D60,MATCH(AT$5,MTInputs!$J$5:$AZ$5,0))</f>
        <v/>
      </c>
      <c r="AU60" s="36">
        <f>INDEX(MTInputs!$J$1:$AZ$415,$D60,MATCH(AU$5,MTInputs!$J$5:$AZ$5,0))</f>
        <v/>
      </c>
      <c r="AV60" s="36">
        <f>INDEX(MTInputs!$J$1:$AZ$415,$D60,MATCH(AV$5,MTInputs!$J$5:$AZ$5,0))</f>
        <v/>
      </c>
      <c r="AW60" s="36">
        <f>INDEX(MTInputs!$J$1:$AZ$415,$D60,MATCH(AW$5,MTInputs!$J$5:$AZ$5,0))</f>
        <v/>
      </c>
      <c r="AX60" s="36">
        <f>INDEX(MTInputs!$J$1:$AZ$415,$D60,MATCH(AX$5,MTInputs!$J$5:$AZ$5,0))</f>
        <v/>
      </c>
    </row>
    <row r="61" hidden="1" outlineLevel="1">
      <c r="A61" s="5" t="inlineStr">
        <is>
          <t>fpr.s</t>
        </is>
      </c>
      <c r="B61" s="5" t="inlineStr">
        <is>
          <t>ker</t>
        </is>
      </c>
      <c r="C61" s="5" t="inlineStr">
        <is>
          <t>all</t>
        </is>
      </c>
      <c r="D61" s="8" t="n">
        <v>153</v>
      </c>
      <c r="H61" s="5">
        <f>INDEX(Variables!$B$5:$B$105,MATCH($A61,Variables!$A$5:$A$105,0))&amp;IF($C61="",""," | "&amp;INDEX(Mapping!$B$5:$B$26,MATCH($C61,Mapping!$A$5:$A$26,0))&amp;" | "&amp;INDEX(Mapping!$B$30:$B$41,MATCH($B61,Mapping!$A$30:$A$41,0)))</f>
        <v/>
      </c>
      <c r="I61" s="5">
        <f>INDEX(Variables!$C$5:$C$105,MATCH($A61,Variables!$A$5:$A$105,0))</f>
        <v/>
      </c>
      <c r="J61" s="5">
        <f>INDEX(Variables!$E$5:$E$105,MATCH($A61,Variables!$A$5:$A$105,0))</f>
        <v/>
      </c>
      <c r="K61" s="25">
        <f>LOWER(Settings!$C$4)&amp;".mit."&amp;$A61&amp;IF($C61="","","."&amp;$C61&amp;"."&amp;$B61)&amp;IF(INDEX(Variables!$D$5:$D$105,MATCH($A61,Variables!$A$5:$A$105,0))="","","."&amp;INDEX(Variables!$D$5:$D$105,MATCH($A61,Variables!$A$5:$A$105,0)))&amp;"."&amp;K$5</f>
        <v/>
      </c>
      <c r="L61" s="35">
        <f>INDEX(MTInputs!$J$1:$AZ$415,$D61,MATCH(L$5,MTInputs!$J$5:$AZ$5,0))</f>
        <v/>
      </c>
      <c r="M61" s="36">
        <f>INDEX(MTInputs!$J$1:$AZ$415,$D61,MATCH(M$5,MTInputs!$J$5:$AZ$5,0))</f>
        <v/>
      </c>
      <c r="N61" s="36">
        <f>INDEX(MTInputs!$J$1:$AZ$415,$D61,MATCH(N$5,MTInputs!$J$5:$AZ$5,0))</f>
        <v/>
      </c>
      <c r="O61" s="36">
        <f>INDEX(MTInputs!$J$1:$AZ$415,$D61,MATCH(O$5,MTInputs!$J$5:$AZ$5,0))</f>
        <v/>
      </c>
      <c r="P61" s="36">
        <f>INDEX(MTInputs!$J$1:$AZ$415,$D61,MATCH(P$5,MTInputs!$J$5:$AZ$5,0))</f>
        <v/>
      </c>
      <c r="Q61" s="36">
        <f>INDEX(MTInputs!$J$1:$AZ$415,$D61,MATCH(Q$5,MTInputs!$J$5:$AZ$5,0))</f>
        <v/>
      </c>
      <c r="R61" s="36">
        <f>INDEX(MTInputs!$J$1:$AZ$415,$D61,MATCH(R$5,MTInputs!$J$5:$AZ$5,0))</f>
        <v/>
      </c>
      <c r="S61" s="36">
        <f>INDEX(MTInputs!$J$1:$AZ$415,$D61,MATCH(S$5,MTInputs!$J$5:$AZ$5,0))</f>
        <v/>
      </c>
      <c r="T61" s="36">
        <f>INDEX(MTInputs!$J$1:$AZ$415,$D61,MATCH(T$5,MTInputs!$J$5:$AZ$5,0))</f>
        <v/>
      </c>
      <c r="U61" s="36">
        <f>INDEX(MTInputs!$J$1:$AZ$415,$D61,MATCH(U$5,MTInputs!$J$5:$AZ$5,0))</f>
        <v/>
      </c>
      <c r="V61" s="36">
        <f>INDEX(MTInputs!$J$1:$AZ$415,$D61,MATCH(V$5,MTInputs!$J$5:$AZ$5,0))</f>
        <v/>
      </c>
      <c r="W61" s="36">
        <f>INDEX(MTInputs!$J$1:$AZ$415,$D61,MATCH(W$5,MTInputs!$J$5:$AZ$5,0))</f>
        <v/>
      </c>
      <c r="X61" s="36">
        <f>INDEX(MTInputs!$J$1:$AZ$415,$D61,MATCH(X$5,MTInputs!$J$5:$AZ$5,0))</f>
        <v/>
      </c>
      <c r="Y61" s="36">
        <f>INDEX(MTInputs!$J$1:$AZ$415,$D61,MATCH(Y$5,MTInputs!$J$5:$AZ$5,0))</f>
        <v/>
      </c>
      <c r="Z61" s="36">
        <f>INDEX(MTInputs!$J$1:$AZ$415,$D61,MATCH(Z$5,MTInputs!$J$5:$AZ$5,0))</f>
        <v/>
      </c>
      <c r="AA61" s="36">
        <f>INDEX(MTInputs!$J$1:$AZ$415,$D61,MATCH(AA$5,MTInputs!$J$5:$AZ$5,0))</f>
        <v/>
      </c>
      <c r="AB61" s="36">
        <f>INDEX(MTInputs!$J$1:$AZ$415,$D61,MATCH(AB$5,MTInputs!$J$5:$AZ$5,0))</f>
        <v/>
      </c>
      <c r="AC61" s="36">
        <f>INDEX(MTInputs!$J$1:$AZ$415,$D61,MATCH(AC$5,MTInputs!$J$5:$AZ$5,0))</f>
        <v/>
      </c>
      <c r="AD61" s="36">
        <f>INDEX(MTInputs!$J$1:$AZ$415,$D61,MATCH(AD$5,MTInputs!$J$5:$AZ$5,0))</f>
        <v/>
      </c>
      <c r="AE61" s="25">
        <f>LOWER(Settings!$C$4)&amp;".mit."&amp;$A61&amp;IF($C61="","","."&amp;$C61&amp;"."&amp;$B61)&amp;IF(INDEX(Variables!$D$5:$D$105,MATCH($A61,Variables!$A$5:$A$105,0))="","","."&amp;INDEX(Variables!$D$5:$D$105,MATCH($A61,Variables!$A$5:$A$105,0)))&amp;"."&amp;AE$5</f>
        <v/>
      </c>
      <c r="AF61" s="35">
        <f>INDEX(MTInputs!$J$1:$AZ$415,$D61,MATCH(AF$5,MTInputs!$J$5:$AZ$5,0))</f>
        <v/>
      </c>
      <c r="AG61" s="36">
        <f>INDEX(MTInputs!$J$1:$AZ$415,$D61,MATCH(AG$5,MTInputs!$J$5:$AZ$5,0))</f>
        <v/>
      </c>
      <c r="AH61" s="36">
        <f>INDEX(MTInputs!$J$1:$AZ$415,$D61,MATCH(AH$5,MTInputs!$J$5:$AZ$5,0))</f>
        <v/>
      </c>
      <c r="AI61" s="36">
        <f>INDEX(MTInputs!$J$1:$AZ$415,$D61,MATCH(AI$5,MTInputs!$J$5:$AZ$5,0))</f>
        <v/>
      </c>
      <c r="AJ61" s="36">
        <f>INDEX(MTInputs!$J$1:$AZ$415,$D61,MATCH(AJ$5,MTInputs!$J$5:$AZ$5,0))</f>
        <v/>
      </c>
      <c r="AK61" s="36">
        <f>INDEX(MTInputs!$J$1:$AZ$415,$D61,MATCH(AK$5,MTInputs!$J$5:$AZ$5,0))</f>
        <v/>
      </c>
      <c r="AL61" s="36">
        <f>INDEX(MTInputs!$J$1:$AZ$415,$D61,MATCH(AL$5,MTInputs!$J$5:$AZ$5,0))</f>
        <v/>
      </c>
      <c r="AM61" s="36">
        <f>INDEX(MTInputs!$J$1:$AZ$415,$D61,MATCH(AM$5,MTInputs!$J$5:$AZ$5,0))</f>
        <v/>
      </c>
      <c r="AN61" s="36">
        <f>INDEX(MTInputs!$J$1:$AZ$415,$D61,MATCH(AN$5,MTInputs!$J$5:$AZ$5,0))</f>
        <v/>
      </c>
      <c r="AO61" s="36">
        <f>INDEX(MTInputs!$J$1:$AZ$415,$D61,MATCH(AO$5,MTInputs!$J$5:$AZ$5,0))</f>
        <v/>
      </c>
      <c r="AP61" s="36">
        <f>INDEX(MTInputs!$J$1:$AZ$415,$D61,MATCH(AP$5,MTInputs!$J$5:$AZ$5,0))</f>
        <v/>
      </c>
      <c r="AQ61" s="36">
        <f>INDEX(MTInputs!$J$1:$AZ$415,$D61,MATCH(AQ$5,MTInputs!$J$5:$AZ$5,0))</f>
        <v/>
      </c>
      <c r="AR61" s="36">
        <f>INDEX(MTInputs!$J$1:$AZ$415,$D61,MATCH(AR$5,MTInputs!$J$5:$AZ$5,0))</f>
        <v/>
      </c>
      <c r="AS61" s="36">
        <f>INDEX(MTInputs!$J$1:$AZ$415,$D61,MATCH(AS$5,MTInputs!$J$5:$AZ$5,0))</f>
        <v/>
      </c>
      <c r="AT61" s="36">
        <f>INDEX(MTInputs!$J$1:$AZ$415,$D61,MATCH(AT$5,MTInputs!$J$5:$AZ$5,0))</f>
        <v/>
      </c>
      <c r="AU61" s="36">
        <f>INDEX(MTInputs!$J$1:$AZ$415,$D61,MATCH(AU$5,MTInputs!$J$5:$AZ$5,0))</f>
        <v/>
      </c>
      <c r="AV61" s="36">
        <f>INDEX(MTInputs!$J$1:$AZ$415,$D61,MATCH(AV$5,MTInputs!$J$5:$AZ$5,0))</f>
        <v/>
      </c>
      <c r="AW61" s="36">
        <f>INDEX(MTInputs!$J$1:$AZ$415,$D61,MATCH(AW$5,MTInputs!$J$5:$AZ$5,0))</f>
        <v/>
      </c>
      <c r="AX61" s="36">
        <f>INDEX(MTInputs!$J$1:$AZ$415,$D61,MATCH(AX$5,MTInputs!$J$5:$AZ$5,0))</f>
        <v/>
      </c>
    </row>
    <row r="62" hidden="1" outlineLevel="1">
      <c r="A62" s="5" t="inlineStr">
        <is>
          <t>fpr.s</t>
        </is>
      </c>
      <c r="B62" s="5" t="inlineStr">
        <is>
          <t>oop</t>
        </is>
      </c>
      <c r="C62" s="5" t="inlineStr">
        <is>
          <t>all</t>
        </is>
      </c>
      <c r="D62" s="8" t="n">
        <v>154</v>
      </c>
      <c r="H62" s="5">
        <f>INDEX(Variables!$B$5:$B$105,MATCH($A62,Variables!$A$5:$A$105,0))&amp;IF($C62="",""," | "&amp;INDEX(Mapping!$B$5:$B$26,MATCH($C62,Mapping!$A$5:$A$26,0))&amp;" | "&amp;INDEX(Mapping!$B$30:$B$41,MATCH($B62,Mapping!$A$30:$A$41,0)))</f>
        <v/>
      </c>
      <c r="I62" s="5">
        <f>INDEX(Variables!$C$5:$C$105,MATCH($A62,Variables!$A$5:$A$105,0))</f>
        <v/>
      </c>
      <c r="J62" s="5">
        <f>INDEX(Variables!$E$5:$E$105,MATCH($A62,Variables!$A$5:$A$105,0))</f>
        <v/>
      </c>
      <c r="K62" s="25">
        <f>LOWER(Settings!$C$4)&amp;".mit."&amp;$A62&amp;IF($C62="","","."&amp;$C62&amp;"."&amp;$B62)&amp;IF(INDEX(Variables!$D$5:$D$105,MATCH($A62,Variables!$A$5:$A$105,0))="","","."&amp;INDEX(Variables!$D$5:$D$105,MATCH($A62,Variables!$A$5:$A$105,0)))&amp;"."&amp;K$5</f>
        <v/>
      </c>
      <c r="L62" s="35">
        <f>INDEX(MTInputs!$J$1:$AZ$415,$D62,MATCH(L$5,MTInputs!$J$5:$AZ$5,0))</f>
        <v/>
      </c>
      <c r="M62" s="36">
        <f>INDEX(MTInputs!$J$1:$AZ$415,$D62,MATCH(M$5,MTInputs!$J$5:$AZ$5,0))</f>
        <v/>
      </c>
      <c r="N62" s="36">
        <f>INDEX(MTInputs!$J$1:$AZ$415,$D62,MATCH(N$5,MTInputs!$J$5:$AZ$5,0))</f>
        <v/>
      </c>
      <c r="O62" s="36">
        <f>INDEX(MTInputs!$J$1:$AZ$415,$D62,MATCH(O$5,MTInputs!$J$5:$AZ$5,0))</f>
        <v/>
      </c>
      <c r="P62" s="36">
        <f>INDEX(MTInputs!$J$1:$AZ$415,$D62,MATCH(P$5,MTInputs!$J$5:$AZ$5,0))</f>
        <v/>
      </c>
      <c r="Q62" s="36">
        <f>INDEX(MTInputs!$J$1:$AZ$415,$D62,MATCH(Q$5,MTInputs!$J$5:$AZ$5,0))</f>
        <v/>
      </c>
      <c r="R62" s="36">
        <f>INDEX(MTInputs!$J$1:$AZ$415,$D62,MATCH(R$5,MTInputs!$J$5:$AZ$5,0))</f>
        <v/>
      </c>
      <c r="S62" s="36">
        <f>INDEX(MTInputs!$J$1:$AZ$415,$D62,MATCH(S$5,MTInputs!$J$5:$AZ$5,0))</f>
        <v/>
      </c>
      <c r="T62" s="36">
        <f>INDEX(MTInputs!$J$1:$AZ$415,$D62,MATCH(T$5,MTInputs!$J$5:$AZ$5,0))</f>
        <v/>
      </c>
      <c r="U62" s="36">
        <f>INDEX(MTInputs!$J$1:$AZ$415,$D62,MATCH(U$5,MTInputs!$J$5:$AZ$5,0))</f>
        <v/>
      </c>
      <c r="V62" s="36">
        <f>INDEX(MTInputs!$J$1:$AZ$415,$D62,MATCH(V$5,MTInputs!$J$5:$AZ$5,0))</f>
        <v/>
      </c>
      <c r="W62" s="36">
        <f>INDEX(MTInputs!$J$1:$AZ$415,$D62,MATCH(W$5,MTInputs!$J$5:$AZ$5,0))</f>
        <v/>
      </c>
      <c r="X62" s="36">
        <f>INDEX(MTInputs!$J$1:$AZ$415,$D62,MATCH(X$5,MTInputs!$J$5:$AZ$5,0))</f>
        <v/>
      </c>
      <c r="Y62" s="36">
        <f>INDEX(MTInputs!$J$1:$AZ$415,$D62,MATCH(Y$5,MTInputs!$J$5:$AZ$5,0))</f>
        <v/>
      </c>
      <c r="Z62" s="36">
        <f>INDEX(MTInputs!$J$1:$AZ$415,$D62,MATCH(Z$5,MTInputs!$J$5:$AZ$5,0))</f>
        <v/>
      </c>
      <c r="AA62" s="36">
        <f>INDEX(MTInputs!$J$1:$AZ$415,$D62,MATCH(AA$5,MTInputs!$J$5:$AZ$5,0))</f>
        <v/>
      </c>
      <c r="AB62" s="36">
        <f>INDEX(MTInputs!$J$1:$AZ$415,$D62,MATCH(AB$5,MTInputs!$J$5:$AZ$5,0))</f>
        <v/>
      </c>
      <c r="AC62" s="36">
        <f>INDEX(MTInputs!$J$1:$AZ$415,$D62,MATCH(AC$5,MTInputs!$J$5:$AZ$5,0))</f>
        <v/>
      </c>
      <c r="AD62" s="36">
        <f>INDEX(MTInputs!$J$1:$AZ$415,$D62,MATCH(AD$5,MTInputs!$J$5:$AZ$5,0))</f>
        <v/>
      </c>
      <c r="AE62" s="25">
        <f>LOWER(Settings!$C$4)&amp;".mit."&amp;$A62&amp;IF($C62="","","."&amp;$C62&amp;"."&amp;$B62)&amp;IF(INDEX(Variables!$D$5:$D$105,MATCH($A62,Variables!$A$5:$A$105,0))="","","."&amp;INDEX(Variables!$D$5:$D$105,MATCH($A62,Variables!$A$5:$A$105,0)))&amp;"."&amp;AE$5</f>
        <v/>
      </c>
      <c r="AF62" s="35">
        <f>INDEX(MTInputs!$J$1:$AZ$415,$D62,MATCH(AF$5,MTInputs!$J$5:$AZ$5,0))</f>
        <v/>
      </c>
      <c r="AG62" s="36">
        <f>INDEX(MTInputs!$J$1:$AZ$415,$D62,MATCH(AG$5,MTInputs!$J$5:$AZ$5,0))</f>
        <v/>
      </c>
      <c r="AH62" s="36">
        <f>INDEX(MTInputs!$J$1:$AZ$415,$D62,MATCH(AH$5,MTInputs!$J$5:$AZ$5,0))</f>
        <v/>
      </c>
      <c r="AI62" s="36">
        <f>INDEX(MTInputs!$J$1:$AZ$415,$D62,MATCH(AI$5,MTInputs!$J$5:$AZ$5,0))</f>
        <v/>
      </c>
      <c r="AJ62" s="36">
        <f>INDEX(MTInputs!$J$1:$AZ$415,$D62,MATCH(AJ$5,MTInputs!$J$5:$AZ$5,0))</f>
        <v/>
      </c>
      <c r="AK62" s="36">
        <f>INDEX(MTInputs!$J$1:$AZ$415,$D62,MATCH(AK$5,MTInputs!$J$5:$AZ$5,0))</f>
        <v/>
      </c>
      <c r="AL62" s="36">
        <f>INDEX(MTInputs!$J$1:$AZ$415,$D62,MATCH(AL$5,MTInputs!$J$5:$AZ$5,0))</f>
        <v/>
      </c>
      <c r="AM62" s="36">
        <f>INDEX(MTInputs!$J$1:$AZ$415,$D62,MATCH(AM$5,MTInputs!$J$5:$AZ$5,0))</f>
        <v/>
      </c>
      <c r="AN62" s="36">
        <f>INDEX(MTInputs!$J$1:$AZ$415,$D62,MATCH(AN$5,MTInputs!$J$5:$AZ$5,0))</f>
        <v/>
      </c>
      <c r="AO62" s="36">
        <f>INDEX(MTInputs!$J$1:$AZ$415,$D62,MATCH(AO$5,MTInputs!$J$5:$AZ$5,0))</f>
        <v/>
      </c>
      <c r="AP62" s="36">
        <f>INDEX(MTInputs!$J$1:$AZ$415,$D62,MATCH(AP$5,MTInputs!$J$5:$AZ$5,0))</f>
        <v/>
      </c>
      <c r="AQ62" s="36">
        <f>INDEX(MTInputs!$J$1:$AZ$415,$D62,MATCH(AQ$5,MTInputs!$J$5:$AZ$5,0))</f>
        <v/>
      </c>
      <c r="AR62" s="36">
        <f>INDEX(MTInputs!$J$1:$AZ$415,$D62,MATCH(AR$5,MTInputs!$J$5:$AZ$5,0))</f>
        <v/>
      </c>
      <c r="AS62" s="36">
        <f>INDEX(MTInputs!$J$1:$AZ$415,$D62,MATCH(AS$5,MTInputs!$J$5:$AZ$5,0))</f>
        <v/>
      </c>
      <c r="AT62" s="36">
        <f>INDEX(MTInputs!$J$1:$AZ$415,$D62,MATCH(AT$5,MTInputs!$J$5:$AZ$5,0))</f>
        <v/>
      </c>
      <c r="AU62" s="36">
        <f>INDEX(MTInputs!$J$1:$AZ$415,$D62,MATCH(AU$5,MTInputs!$J$5:$AZ$5,0))</f>
        <v/>
      </c>
      <c r="AV62" s="36">
        <f>INDEX(MTInputs!$J$1:$AZ$415,$D62,MATCH(AV$5,MTInputs!$J$5:$AZ$5,0))</f>
        <v/>
      </c>
      <c r="AW62" s="36">
        <f>INDEX(MTInputs!$J$1:$AZ$415,$D62,MATCH(AW$5,MTInputs!$J$5:$AZ$5,0))</f>
        <v/>
      </c>
      <c r="AX62" s="36">
        <f>INDEX(MTInputs!$J$1:$AZ$415,$D62,MATCH(AX$5,MTInputs!$J$5:$AZ$5,0))</f>
        <v/>
      </c>
    </row>
    <row r="63" hidden="1" outlineLevel="1">
      <c r="A63" s="5" t="inlineStr">
        <is>
          <t>fpr.s</t>
        </is>
      </c>
      <c r="B63" s="5" t="inlineStr">
        <is>
          <t>bio</t>
        </is>
      </c>
      <c r="C63" s="5" t="inlineStr">
        <is>
          <t>all</t>
        </is>
      </c>
      <c r="D63" s="8" t="n">
        <v>155</v>
      </c>
      <c r="H63" s="5">
        <f>INDEX(Variables!$B$5:$B$105,MATCH($A63,Variables!$A$5:$A$105,0))&amp;IF($C63="",""," | "&amp;INDEX(Mapping!$B$5:$B$26,MATCH($C63,Mapping!$A$5:$A$26,0))&amp;" | "&amp;INDEX(Mapping!$B$30:$B$41,MATCH($B63,Mapping!$A$30:$A$41,0)))</f>
        <v/>
      </c>
      <c r="I63" s="5">
        <f>INDEX(Variables!$C$5:$C$105,MATCH($A63,Variables!$A$5:$A$105,0))</f>
        <v/>
      </c>
      <c r="J63" s="5">
        <f>INDEX(Variables!$E$5:$E$105,MATCH($A63,Variables!$A$5:$A$105,0))</f>
        <v/>
      </c>
      <c r="K63" s="25">
        <f>LOWER(Settings!$C$4)&amp;".mit."&amp;$A63&amp;IF($C63="","","."&amp;$C63&amp;"."&amp;$B63)&amp;IF(INDEX(Variables!$D$5:$D$105,MATCH($A63,Variables!$A$5:$A$105,0))="","","."&amp;INDEX(Variables!$D$5:$D$105,MATCH($A63,Variables!$A$5:$A$105,0)))&amp;"."&amp;K$5</f>
        <v/>
      </c>
      <c r="L63" s="35">
        <f>INDEX(MTInputs!$J$1:$AZ$415,$D63,MATCH(L$5,MTInputs!$J$5:$AZ$5,0))</f>
        <v/>
      </c>
      <c r="M63" s="36">
        <f>INDEX(MTInputs!$J$1:$AZ$415,$D63,MATCH(M$5,MTInputs!$J$5:$AZ$5,0))</f>
        <v/>
      </c>
      <c r="N63" s="36">
        <f>INDEX(MTInputs!$J$1:$AZ$415,$D63,MATCH(N$5,MTInputs!$J$5:$AZ$5,0))</f>
        <v/>
      </c>
      <c r="O63" s="36">
        <f>INDEX(MTInputs!$J$1:$AZ$415,$D63,MATCH(O$5,MTInputs!$J$5:$AZ$5,0))</f>
        <v/>
      </c>
      <c r="P63" s="36">
        <f>INDEX(MTInputs!$J$1:$AZ$415,$D63,MATCH(P$5,MTInputs!$J$5:$AZ$5,0))</f>
        <v/>
      </c>
      <c r="Q63" s="36">
        <f>INDEX(MTInputs!$J$1:$AZ$415,$D63,MATCH(Q$5,MTInputs!$J$5:$AZ$5,0))</f>
        <v/>
      </c>
      <c r="R63" s="36">
        <f>INDEX(MTInputs!$J$1:$AZ$415,$D63,MATCH(R$5,MTInputs!$J$5:$AZ$5,0))</f>
        <v/>
      </c>
      <c r="S63" s="36">
        <f>INDEX(MTInputs!$J$1:$AZ$415,$D63,MATCH(S$5,MTInputs!$J$5:$AZ$5,0))</f>
        <v/>
      </c>
      <c r="T63" s="36">
        <f>INDEX(MTInputs!$J$1:$AZ$415,$D63,MATCH(T$5,MTInputs!$J$5:$AZ$5,0))</f>
        <v/>
      </c>
      <c r="U63" s="36">
        <f>INDEX(MTInputs!$J$1:$AZ$415,$D63,MATCH(U$5,MTInputs!$J$5:$AZ$5,0))</f>
        <v/>
      </c>
      <c r="V63" s="36">
        <f>INDEX(MTInputs!$J$1:$AZ$415,$D63,MATCH(V$5,MTInputs!$J$5:$AZ$5,0))</f>
        <v/>
      </c>
      <c r="W63" s="36">
        <f>INDEX(MTInputs!$J$1:$AZ$415,$D63,MATCH(W$5,MTInputs!$J$5:$AZ$5,0))</f>
        <v/>
      </c>
      <c r="X63" s="36">
        <f>INDEX(MTInputs!$J$1:$AZ$415,$D63,MATCH(X$5,MTInputs!$J$5:$AZ$5,0))</f>
        <v/>
      </c>
      <c r="Y63" s="36">
        <f>INDEX(MTInputs!$J$1:$AZ$415,$D63,MATCH(Y$5,MTInputs!$J$5:$AZ$5,0))</f>
        <v/>
      </c>
      <c r="Z63" s="36">
        <f>INDEX(MTInputs!$J$1:$AZ$415,$D63,MATCH(Z$5,MTInputs!$J$5:$AZ$5,0))</f>
        <v/>
      </c>
      <c r="AA63" s="36">
        <f>INDEX(MTInputs!$J$1:$AZ$415,$D63,MATCH(AA$5,MTInputs!$J$5:$AZ$5,0))</f>
        <v/>
      </c>
      <c r="AB63" s="36">
        <f>INDEX(MTInputs!$J$1:$AZ$415,$D63,MATCH(AB$5,MTInputs!$J$5:$AZ$5,0))</f>
        <v/>
      </c>
      <c r="AC63" s="36">
        <f>INDEX(MTInputs!$J$1:$AZ$415,$D63,MATCH(AC$5,MTInputs!$J$5:$AZ$5,0))</f>
        <v/>
      </c>
      <c r="AD63" s="36">
        <f>INDEX(MTInputs!$J$1:$AZ$415,$D63,MATCH(AD$5,MTInputs!$J$5:$AZ$5,0))</f>
        <v/>
      </c>
      <c r="AE63" s="25">
        <f>LOWER(Settings!$C$4)&amp;".mit."&amp;$A63&amp;IF($C63="","","."&amp;$C63&amp;"."&amp;$B63)&amp;IF(INDEX(Variables!$D$5:$D$105,MATCH($A63,Variables!$A$5:$A$105,0))="","","."&amp;INDEX(Variables!$D$5:$D$105,MATCH($A63,Variables!$A$5:$A$105,0)))&amp;"."&amp;AE$5</f>
        <v/>
      </c>
      <c r="AF63" s="35">
        <f>INDEX(MTInputs!$J$1:$AZ$415,$D63,MATCH(AF$5,MTInputs!$J$5:$AZ$5,0))</f>
        <v/>
      </c>
      <c r="AG63" s="36">
        <f>INDEX(MTInputs!$J$1:$AZ$415,$D63,MATCH(AG$5,MTInputs!$J$5:$AZ$5,0))</f>
        <v/>
      </c>
      <c r="AH63" s="36">
        <f>INDEX(MTInputs!$J$1:$AZ$415,$D63,MATCH(AH$5,MTInputs!$J$5:$AZ$5,0))</f>
        <v/>
      </c>
      <c r="AI63" s="36">
        <f>INDEX(MTInputs!$J$1:$AZ$415,$D63,MATCH(AI$5,MTInputs!$J$5:$AZ$5,0))</f>
        <v/>
      </c>
      <c r="AJ63" s="36">
        <f>INDEX(MTInputs!$J$1:$AZ$415,$D63,MATCH(AJ$5,MTInputs!$J$5:$AZ$5,0))</f>
        <v/>
      </c>
      <c r="AK63" s="36">
        <f>INDEX(MTInputs!$J$1:$AZ$415,$D63,MATCH(AK$5,MTInputs!$J$5:$AZ$5,0))</f>
        <v/>
      </c>
      <c r="AL63" s="36">
        <f>INDEX(MTInputs!$J$1:$AZ$415,$D63,MATCH(AL$5,MTInputs!$J$5:$AZ$5,0))</f>
        <v/>
      </c>
      <c r="AM63" s="36">
        <f>INDEX(MTInputs!$J$1:$AZ$415,$D63,MATCH(AM$5,MTInputs!$J$5:$AZ$5,0))</f>
        <v/>
      </c>
      <c r="AN63" s="36">
        <f>INDEX(MTInputs!$J$1:$AZ$415,$D63,MATCH(AN$5,MTInputs!$J$5:$AZ$5,0))</f>
        <v/>
      </c>
      <c r="AO63" s="36">
        <f>INDEX(MTInputs!$J$1:$AZ$415,$D63,MATCH(AO$5,MTInputs!$J$5:$AZ$5,0))</f>
        <v/>
      </c>
      <c r="AP63" s="36">
        <f>INDEX(MTInputs!$J$1:$AZ$415,$D63,MATCH(AP$5,MTInputs!$J$5:$AZ$5,0))</f>
        <v/>
      </c>
      <c r="AQ63" s="36">
        <f>INDEX(MTInputs!$J$1:$AZ$415,$D63,MATCH(AQ$5,MTInputs!$J$5:$AZ$5,0))</f>
        <v/>
      </c>
      <c r="AR63" s="36">
        <f>INDEX(MTInputs!$J$1:$AZ$415,$D63,MATCH(AR$5,MTInputs!$J$5:$AZ$5,0))</f>
        <v/>
      </c>
      <c r="AS63" s="36">
        <f>INDEX(MTInputs!$J$1:$AZ$415,$D63,MATCH(AS$5,MTInputs!$J$5:$AZ$5,0))</f>
        <v/>
      </c>
      <c r="AT63" s="36">
        <f>INDEX(MTInputs!$J$1:$AZ$415,$D63,MATCH(AT$5,MTInputs!$J$5:$AZ$5,0))</f>
        <v/>
      </c>
      <c r="AU63" s="36">
        <f>INDEX(MTInputs!$J$1:$AZ$415,$D63,MATCH(AU$5,MTInputs!$J$5:$AZ$5,0))</f>
        <v/>
      </c>
      <c r="AV63" s="36">
        <f>INDEX(MTInputs!$J$1:$AZ$415,$D63,MATCH(AV$5,MTInputs!$J$5:$AZ$5,0))</f>
        <v/>
      </c>
      <c r="AW63" s="36">
        <f>INDEX(MTInputs!$J$1:$AZ$415,$D63,MATCH(AW$5,MTInputs!$J$5:$AZ$5,0))</f>
        <v/>
      </c>
      <c r="AX63" s="36">
        <f>INDEX(MTInputs!$J$1:$AZ$415,$D63,MATCH(AX$5,MTInputs!$J$5:$AZ$5,0))</f>
        <v/>
      </c>
    </row>
    <row r="64" hidden="1" outlineLevel="1">
      <c r="A64" s="5" t="inlineStr">
        <is>
          <t>fpr.f</t>
        </is>
      </c>
      <c r="B64" s="5" t="inlineStr">
        <is>
          <t>coa</t>
        </is>
      </c>
      <c r="C64" s="5" t="inlineStr">
        <is>
          <t>pow</t>
        </is>
      </c>
      <c r="D64" s="8" t="n">
        <v>156</v>
      </c>
      <c r="H64" s="5">
        <f>INDEX(Variables!$B$5:$B$105,MATCH($A64,Variables!$A$5:$A$105,0))&amp;IF($C64="",""," | "&amp;INDEX(Mapping!$B$5:$B$26,MATCH($C64,Mapping!$A$5:$A$26,0))&amp;" | "&amp;INDEX(Mapping!$B$30:$B$41,MATCH($B64,Mapping!$A$30:$A$41,0)))</f>
        <v/>
      </c>
      <c r="I64" s="5">
        <f>INDEX(Variables!$C$5:$C$105,MATCH($A64,Variables!$A$5:$A$105,0))</f>
        <v/>
      </c>
      <c r="J64" s="5">
        <f>INDEX(Variables!$E$5:$E$105,MATCH($A64,Variables!$A$5:$A$105,0))</f>
        <v/>
      </c>
      <c r="K64" s="25">
        <f>LOWER(Settings!$C$4)&amp;".mit."&amp;$A64&amp;IF($C64="","","."&amp;$C64&amp;"."&amp;$B64)&amp;IF(INDEX(Variables!$D$5:$D$105,MATCH($A64,Variables!$A$5:$A$105,0))="","","."&amp;INDEX(Variables!$D$5:$D$105,MATCH($A64,Variables!$A$5:$A$105,0)))&amp;"."&amp;K$5</f>
        <v/>
      </c>
      <c r="L64" s="35">
        <f>INDEX(MTInputs!$J$1:$AZ$415,$D64,MATCH(L$5,MTInputs!$J$5:$AZ$5,0))</f>
        <v/>
      </c>
      <c r="M64" s="36">
        <f>INDEX(MTInputs!$J$1:$AZ$415,$D64,MATCH(M$5,MTInputs!$J$5:$AZ$5,0))</f>
        <v/>
      </c>
      <c r="N64" s="36">
        <f>INDEX(MTInputs!$J$1:$AZ$415,$D64,MATCH(N$5,MTInputs!$J$5:$AZ$5,0))</f>
        <v/>
      </c>
      <c r="O64" s="36">
        <f>INDEX(MTInputs!$J$1:$AZ$415,$D64,MATCH(O$5,MTInputs!$J$5:$AZ$5,0))</f>
        <v/>
      </c>
      <c r="P64" s="36">
        <f>INDEX(MTInputs!$J$1:$AZ$415,$D64,MATCH(P$5,MTInputs!$J$5:$AZ$5,0))</f>
        <v/>
      </c>
      <c r="Q64" s="36">
        <f>INDEX(MTInputs!$J$1:$AZ$415,$D64,MATCH(Q$5,MTInputs!$J$5:$AZ$5,0))</f>
        <v/>
      </c>
      <c r="R64" s="36">
        <f>INDEX(MTInputs!$J$1:$AZ$415,$D64,MATCH(R$5,MTInputs!$J$5:$AZ$5,0))</f>
        <v/>
      </c>
      <c r="S64" s="36">
        <f>INDEX(MTInputs!$J$1:$AZ$415,$D64,MATCH(S$5,MTInputs!$J$5:$AZ$5,0))</f>
        <v/>
      </c>
      <c r="T64" s="36">
        <f>INDEX(MTInputs!$J$1:$AZ$415,$D64,MATCH(T$5,MTInputs!$J$5:$AZ$5,0))</f>
        <v/>
      </c>
      <c r="U64" s="36">
        <f>INDEX(MTInputs!$J$1:$AZ$415,$D64,MATCH(U$5,MTInputs!$J$5:$AZ$5,0))</f>
        <v/>
      </c>
      <c r="V64" s="36">
        <f>INDEX(MTInputs!$J$1:$AZ$415,$D64,MATCH(V$5,MTInputs!$J$5:$AZ$5,0))</f>
        <v/>
      </c>
      <c r="W64" s="36">
        <f>INDEX(MTInputs!$J$1:$AZ$415,$D64,MATCH(W$5,MTInputs!$J$5:$AZ$5,0))</f>
        <v/>
      </c>
      <c r="X64" s="36">
        <f>INDEX(MTInputs!$J$1:$AZ$415,$D64,MATCH(X$5,MTInputs!$J$5:$AZ$5,0))</f>
        <v/>
      </c>
      <c r="Y64" s="36">
        <f>INDEX(MTInputs!$J$1:$AZ$415,$D64,MATCH(Y$5,MTInputs!$J$5:$AZ$5,0))</f>
        <v/>
      </c>
      <c r="Z64" s="36">
        <f>INDEX(MTInputs!$J$1:$AZ$415,$D64,MATCH(Z$5,MTInputs!$J$5:$AZ$5,0))</f>
        <v/>
      </c>
      <c r="AA64" s="36">
        <f>INDEX(MTInputs!$J$1:$AZ$415,$D64,MATCH(AA$5,MTInputs!$J$5:$AZ$5,0))</f>
        <v/>
      </c>
      <c r="AB64" s="36">
        <f>INDEX(MTInputs!$J$1:$AZ$415,$D64,MATCH(AB$5,MTInputs!$J$5:$AZ$5,0))</f>
        <v/>
      </c>
      <c r="AC64" s="36">
        <f>INDEX(MTInputs!$J$1:$AZ$415,$D64,MATCH(AC$5,MTInputs!$J$5:$AZ$5,0))</f>
        <v/>
      </c>
      <c r="AD64" s="36">
        <f>INDEX(MTInputs!$J$1:$AZ$415,$D64,MATCH(AD$5,MTInputs!$J$5:$AZ$5,0))</f>
        <v/>
      </c>
      <c r="AE64" s="25">
        <f>LOWER(Settings!$C$4)&amp;".mit."&amp;$A64&amp;IF($C64="","","."&amp;$C64&amp;"."&amp;$B64)&amp;IF(INDEX(Variables!$D$5:$D$105,MATCH($A64,Variables!$A$5:$A$105,0))="","","."&amp;INDEX(Variables!$D$5:$D$105,MATCH($A64,Variables!$A$5:$A$105,0)))&amp;"."&amp;AE$5</f>
        <v/>
      </c>
      <c r="AF64" s="35">
        <f>INDEX(MTInputs!$J$1:$AZ$415,$D64,MATCH(AF$5,MTInputs!$J$5:$AZ$5,0))</f>
        <v/>
      </c>
      <c r="AG64" s="36">
        <f>INDEX(MTInputs!$J$1:$AZ$415,$D64,MATCH(AG$5,MTInputs!$J$5:$AZ$5,0))</f>
        <v/>
      </c>
      <c r="AH64" s="36">
        <f>INDEX(MTInputs!$J$1:$AZ$415,$D64,MATCH(AH$5,MTInputs!$J$5:$AZ$5,0))</f>
        <v/>
      </c>
      <c r="AI64" s="36">
        <f>INDEX(MTInputs!$J$1:$AZ$415,$D64,MATCH(AI$5,MTInputs!$J$5:$AZ$5,0))</f>
        <v/>
      </c>
      <c r="AJ64" s="36">
        <f>INDEX(MTInputs!$J$1:$AZ$415,$D64,MATCH(AJ$5,MTInputs!$J$5:$AZ$5,0))</f>
        <v/>
      </c>
      <c r="AK64" s="36">
        <f>INDEX(MTInputs!$J$1:$AZ$415,$D64,MATCH(AK$5,MTInputs!$J$5:$AZ$5,0))</f>
        <v/>
      </c>
      <c r="AL64" s="36">
        <f>INDEX(MTInputs!$J$1:$AZ$415,$D64,MATCH(AL$5,MTInputs!$J$5:$AZ$5,0))</f>
        <v/>
      </c>
      <c r="AM64" s="36">
        <f>INDEX(MTInputs!$J$1:$AZ$415,$D64,MATCH(AM$5,MTInputs!$J$5:$AZ$5,0))</f>
        <v/>
      </c>
      <c r="AN64" s="36">
        <f>INDEX(MTInputs!$J$1:$AZ$415,$D64,MATCH(AN$5,MTInputs!$J$5:$AZ$5,0))</f>
        <v/>
      </c>
      <c r="AO64" s="36">
        <f>INDEX(MTInputs!$J$1:$AZ$415,$D64,MATCH(AO$5,MTInputs!$J$5:$AZ$5,0))</f>
        <v/>
      </c>
      <c r="AP64" s="36">
        <f>INDEX(MTInputs!$J$1:$AZ$415,$D64,MATCH(AP$5,MTInputs!$J$5:$AZ$5,0))</f>
        <v/>
      </c>
      <c r="AQ64" s="36">
        <f>INDEX(MTInputs!$J$1:$AZ$415,$D64,MATCH(AQ$5,MTInputs!$J$5:$AZ$5,0))</f>
        <v/>
      </c>
      <c r="AR64" s="36">
        <f>INDEX(MTInputs!$J$1:$AZ$415,$D64,MATCH(AR$5,MTInputs!$J$5:$AZ$5,0))</f>
        <v/>
      </c>
      <c r="AS64" s="36">
        <f>INDEX(MTInputs!$J$1:$AZ$415,$D64,MATCH(AS$5,MTInputs!$J$5:$AZ$5,0))</f>
        <v/>
      </c>
      <c r="AT64" s="36">
        <f>INDEX(MTInputs!$J$1:$AZ$415,$D64,MATCH(AT$5,MTInputs!$J$5:$AZ$5,0))</f>
        <v/>
      </c>
      <c r="AU64" s="36">
        <f>INDEX(MTInputs!$J$1:$AZ$415,$D64,MATCH(AU$5,MTInputs!$J$5:$AZ$5,0))</f>
        <v/>
      </c>
      <c r="AV64" s="36">
        <f>INDEX(MTInputs!$J$1:$AZ$415,$D64,MATCH(AV$5,MTInputs!$J$5:$AZ$5,0))</f>
        <v/>
      </c>
      <c r="AW64" s="36">
        <f>INDEX(MTInputs!$J$1:$AZ$415,$D64,MATCH(AW$5,MTInputs!$J$5:$AZ$5,0))</f>
        <v/>
      </c>
      <c r="AX64" s="36">
        <f>INDEX(MTInputs!$J$1:$AZ$415,$D64,MATCH(AX$5,MTInputs!$J$5:$AZ$5,0))</f>
        <v/>
      </c>
    </row>
    <row r="65" hidden="1" outlineLevel="1">
      <c r="A65" s="5" t="inlineStr">
        <is>
          <t>fpr.f</t>
        </is>
      </c>
      <c r="B65" s="5" t="inlineStr">
        <is>
          <t>coa</t>
        </is>
      </c>
      <c r="C65" s="5" t="inlineStr">
        <is>
          <t>res</t>
        </is>
      </c>
      <c r="D65" s="8" t="n">
        <v>157</v>
      </c>
      <c r="H65" s="5">
        <f>INDEX(Variables!$B$5:$B$105,MATCH($A65,Variables!$A$5:$A$105,0))&amp;IF($C65="",""," | "&amp;INDEX(Mapping!$B$5:$B$26,MATCH($C65,Mapping!$A$5:$A$26,0))&amp;" | "&amp;INDEX(Mapping!$B$30:$B$41,MATCH($B65,Mapping!$A$30:$A$41,0)))</f>
        <v/>
      </c>
      <c r="I65" s="5">
        <f>INDEX(Variables!$C$5:$C$105,MATCH($A65,Variables!$A$5:$A$105,0))</f>
        <v/>
      </c>
      <c r="J65" s="5">
        <f>INDEX(Variables!$E$5:$E$105,MATCH($A65,Variables!$A$5:$A$105,0))</f>
        <v/>
      </c>
      <c r="K65" s="25">
        <f>LOWER(Settings!$C$4)&amp;".mit."&amp;$A65&amp;IF($C65="","","."&amp;$C65&amp;"."&amp;$B65)&amp;IF(INDEX(Variables!$D$5:$D$105,MATCH($A65,Variables!$A$5:$A$105,0))="","","."&amp;INDEX(Variables!$D$5:$D$105,MATCH($A65,Variables!$A$5:$A$105,0)))&amp;"."&amp;K$5</f>
        <v/>
      </c>
      <c r="L65" s="35">
        <f>INDEX(MTInputs!$J$1:$AZ$415,$D65,MATCH(L$5,MTInputs!$J$5:$AZ$5,0))</f>
        <v/>
      </c>
      <c r="M65" s="36">
        <f>INDEX(MTInputs!$J$1:$AZ$415,$D65,MATCH(M$5,MTInputs!$J$5:$AZ$5,0))</f>
        <v/>
      </c>
      <c r="N65" s="36">
        <f>INDEX(MTInputs!$J$1:$AZ$415,$D65,MATCH(N$5,MTInputs!$J$5:$AZ$5,0))</f>
        <v/>
      </c>
      <c r="O65" s="36">
        <f>INDEX(MTInputs!$J$1:$AZ$415,$D65,MATCH(O$5,MTInputs!$J$5:$AZ$5,0))</f>
        <v/>
      </c>
      <c r="P65" s="36">
        <f>INDEX(MTInputs!$J$1:$AZ$415,$D65,MATCH(P$5,MTInputs!$J$5:$AZ$5,0))</f>
        <v/>
      </c>
      <c r="Q65" s="36">
        <f>INDEX(MTInputs!$J$1:$AZ$415,$D65,MATCH(Q$5,MTInputs!$J$5:$AZ$5,0))</f>
        <v/>
      </c>
      <c r="R65" s="36">
        <f>INDEX(MTInputs!$J$1:$AZ$415,$D65,MATCH(R$5,MTInputs!$J$5:$AZ$5,0))</f>
        <v/>
      </c>
      <c r="S65" s="36">
        <f>INDEX(MTInputs!$J$1:$AZ$415,$D65,MATCH(S$5,MTInputs!$J$5:$AZ$5,0))</f>
        <v/>
      </c>
      <c r="T65" s="36">
        <f>INDEX(MTInputs!$J$1:$AZ$415,$D65,MATCH(T$5,MTInputs!$J$5:$AZ$5,0))</f>
        <v/>
      </c>
      <c r="U65" s="36">
        <f>INDEX(MTInputs!$J$1:$AZ$415,$D65,MATCH(U$5,MTInputs!$J$5:$AZ$5,0))</f>
        <v/>
      </c>
      <c r="V65" s="36">
        <f>INDEX(MTInputs!$J$1:$AZ$415,$D65,MATCH(V$5,MTInputs!$J$5:$AZ$5,0))</f>
        <v/>
      </c>
      <c r="W65" s="36">
        <f>INDEX(MTInputs!$J$1:$AZ$415,$D65,MATCH(W$5,MTInputs!$J$5:$AZ$5,0))</f>
        <v/>
      </c>
      <c r="X65" s="36">
        <f>INDEX(MTInputs!$J$1:$AZ$415,$D65,MATCH(X$5,MTInputs!$J$5:$AZ$5,0))</f>
        <v/>
      </c>
      <c r="Y65" s="36">
        <f>INDEX(MTInputs!$J$1:$AZ$415,$D65,MATCH(Y$5,MTInputs!$J$5:$AZ$5,0))</f>
        <v/>
      </c>
      <c r="Z65" s="36">
        <f>INDEX(MTInputs!$J$1:$AZ$415,$D65,MATCH(Z$5,MTInputs!$J$5:$AZ$5,0))</f>
        <v/>
      </c>
      <c r="AA65" s="36">
        <f>INDEX(MTInputs!$J$1:$AZ$415,$D65,MATCH(AA$5,MTInputs!$J$5:$AZ$5,0))</f>
        <v/>
      </c>
      <c r="AB65" s="36">
        <f>INDEX(MTInputs!$J$1:$AZ$415,$D65,MATCH(AB$5,MTInputs!$J$5:$AZ$5,0))</f>
        <v/>
      </c>
      <c r="AC65" s="36">
        <f>INDEX(MTInputs!$J$1:$AZ$415,$D65,MATCH(AC$5,MTInputs!$J$5:$AZ$5,0))</f>
        <v/>
      </c>
      <c r="AD65" s="36">
        <f>INDEX(MTInputs!$J$1:$AZ$415,$D65,MATCH(AD$5,MTInputs!$J$5:$AZ$5,0))</f>
        <v/>
      </c>
      <c r="AE65" s="25">
        <f>LOWER(Settings!$C$4)&amp;".mit."&amp;$A65&amp;IF($C65="","","."&amp;$C65&amp;"."&amp;$B65)&amp;IF(INDEX(Variables!$D$5:$D$105,MATCH($A65,Variables!$A$5:$A$105,0))="","","."&amp;INDEX(Variables!$D$5:$D$105,MATCH($A65,Variables!$A$5:$A$105,0)))&amp;"."&amp;AE$5</f>
        <v/>
      </c>
      <c r="AF65" s="35">
        <f>INDEX(MTInputs!$J$1:$AZ$415,$D65,MATCH(AF$5,MTInputs!$J$5:$AZ$5,0))</f>
        <v/>
      </c>
      <c r="AG65" s="36">
        <f>INDEX(MTInputs!$J$1:$AZ$415,$D65,MATCH(AG$5,MTInputs!$J$5:$AZ$5,0))</f>
        <v/>
      </c>
      <c r="AH65" s="36">
        <f>INDEX(MTInputs!$J$1:$AZ$415,$D65,MATCH(AH$5,MTInputs!$J$5:$AZ$5,0))</f>
        <v/>
      </c>
      <c r="AI65" s="36">
        <f>INDEX(MTInputs!$J$1:$AZ$415,$D65,MATCH(AI$5,MTInputs!$J$5:$AZ$5,0))</f>
        <v/>
      </c>
      <c r="AJ65" s="36">
        <f>INDEX(MTInputs!$J$1:$AZ$415,$D65,MATCH(AJ$5,MTInputs!$J$5:$AZ$5,0))</f>
        <v/>
      </c>
      <c r="AK65" s="36">
        <f>INDEX(MTInputs!$J$1:$AZ$415,$D65,MATCH(AK$5,MTInputs!$J$5:$AZ$5,0))</f>
        <v/>
      </c>
      <c r="AL65" s="36">
        <f>INDEX(MTInputs!$J$1:$AZ$415,$D65,MATCH(AL$5,MTInputs!$J$5:$AZ$5,0))</f>
        <v/>
      </c>
      <c r="AM65" s="36">
        <f>INDEX(MTInputs!$J$1:$AZ$415,$D65,MATCH(AM$5,MTInputs!$J$5:$AZ$5,0))</f>
        <v/>
      </c>
      <c r="AN65" s="36">
        <f>INDEX(MTInputs!$J$1:$AZ$415,$D65,MATCH(AN$5,MTInputs!$J$5:$AZ$5,0))</f>
        <v/>
      </c>
      <c r="AO65" s="36">
        <f>INDEX(MTInputs!$J$1:$AZ$415,$D65,MATCH(AO$5,MTInputs!$J$5:$AZ$5,0))</f>
        <v/>
      </c>
      <c r="AP65" s="36">
        <f>INDEX(MTInputs!$J$1:$AZ$415,$D65,MATCH(AP$5,MTInputs!$J$5:$AZ$5,0))</f>
        <v/>
      </c>
      <c r="AQ65" s="36">
        <f>INDEX(MTInputs!$J$1:$AZ$415,$D65,MATCH(AQ$5,MTInputs!$J$5:$AZ$5,0))</f>
        <v/>
      </c>
      <c r="AR65" s="36">
        <f>INDEX(MTInputs!$J$1:$AZ$415,$D65,MATCH(AR$5,MTInputs!$J$5:$AZ$5,0))</f>
        <v/>
      </c>
      <c r="AS65" s="36">
        <f>INDEX(MTInputs!$J$1:$AZ$415,$D65,MATCH(AS$5,MTInputs!$J$5:$AZ$5,0))</f>
        <v/>
      </c>
      <c r="AT65" s="36">
        <f>INDEX(MTInputs!$J$1:$AZ$415,$D65,MATCH(AT$5,MTInputs!$J$5:$AZ$5,0))</f>
        <v/>
      </c>
      <c r="AU65" s="36">
        <f>INDEX(MTInputs!$J$1:$AZ$415,$D65,MATCH(AU$5,MTInputs!$J$5:$AZ$5,0))</f>
        <v/>
      </c>
      <c r="AV65" s="36">
        <f>INDEX(MTInputs!$J$1:$AZ$415,$D65,MATCH(AV$5,MTInputs!$J$5:$AZ$5,0))</f>
        <v/>
      </c>
      <c r="AW65" s="36">
        <f>INDEX(MTInputs!$J$1:$AZ$415,$D65,MATCH(AW$5,MTInputs!$J$5:$AZ$5,0))</f>
        <v/>
      </c>
      <c r="AX65" s="36">
        <f>INDEX(MTInputs!$J$1:$AZ$415,$D65,MATCH(AX$5,MTInputs!$J$5:$AZ$5,0))</f>
        <v/>
      </c>
    </row>
    <row r="66" hidden="1" outlineLevel="1">
      <c r="A66" s="5" t="inlineStr">
        <is>
          <t>fpr.f</t>
        </is>
      </c>
      <c r="B66" s="5" t="inlineStr">
        <is>
          <t>coa</t>
        </is>
      </c>
      <c r="C66" s="5" t="inlineStr">
        <is>
          <t>ind</t>
        </is>
      </c>
      <c r="D66" s="8" t="n">
        <v>158</v>
      </c>
      <c r="H66" s="5">
        <f>INDEX(Variables!$B$5:$B$105,MATCH($A66,Variables!$A$5:$A$105,0))&amp;IF($C66="",""," | "&amp;INDEX(Mapping!$B$5:$B$26,MATCH($C66,Mapping!$A$5:$A$26,0))&amp;" | "&amp;INDEX(Mapping!$B$30:$B$41,MATCH($B66,Mapping!$A$30:$A$41,0)))</f>
        <v/>
      </c>
      <c r="I66" s="5">
        <f>INDEX(Variables!$C$5:$C$105,MATCH($A66,Variables!$A$5:$A$105,0))</f>
        <v/>
      </c>
      <c r="J66" s="5">
        <f>INDEX(Variables!$E$5:$E$105,MATCH($A66,Variables!$A$5:$A$105,0))</f>
        <v/>
      </c>
      <c r="K66" s="25">
        <f>LOWER(Settings!$C$4)&amp;".mit."&amp;$A66&amp;IF($C66="","","."&amp;$C66&amp;"."&amp;$B66)&amp;IF(INDEX(Variables!$D$5:$D$105,MATCH($A66,Variables!$A$5:$A$105,0))="","","."&amp;INDEX(Variables!$D$5:$D$105,MATCH($A66,Variables!$A$5:$A$105,0)))&amp;"."&amp;K$5</f>
        <v/>
      </c>
      <c r="L66" s="35">
        <f>INDEX(MTInputs!$J$1:$AZ$415,$D66,MATCH(L$5,MTInputs!$J$5:$AZ$5,0))</f>
        <v/>
      </c>
      <c r="M66" s="36">
        <f>INDEX(MTInputs!$J$1:$AZ$415,$D66,MATCH(M$5,MTInputs!$J$5:$AZ$5,0))</f>
        <v/>
      </c>
      <c r="N66" s="36">
        <f>INDEX(MTInputs!$J$1:$AZ$415,$D66,MATCH(N$5,MTInputs!$J$5:$AZ$5,0))</f>
        <v/>
      </c>
      <c r="O66" s="36">
        <f>INDEX(MTInputs!$J$1:$AZ$415,$D66,MATCH(O$5,MTInputs!$J$5:$AZ$5,0))</f>
        <v/>
      </c>
      <c r="P66" s="36">
        <f>INDEX(MTInputs!$J$1:$AZ$415,$D66,MATCH(P$5,MTInputs!$J$5:$AZ$5,0))</f>
        <v/>
      </c>
      <c r="Q66" s="36">
        <f>INDEX(MTInputs!$J$1:$AZ$415,$D66,MATCH(Q$5,MTInputs!$J$5:$AZ$5,0))</f>
        <v/>
      </c>
      <c r="R66" s="36">
        <f>INDEX(MTInputs!$J$1:$AZ$415,$D66,MATCH(R$5,MTInputs!$J$5:$AZ$5,0))</f>
        <v/>
      </c>
      <c r="S66" s="36">
        <f>INDEX(MTInputs!$J$1:$AZ$415,$D66,MATCH(S$5,MTInputs!$J$5:$AZ$5,0))</f>
        <v/>
      </c>
      <c r="T66" s="36">
        <f>INDEX(MTInputs!$J$1:$AZ$415,$D66,MATCH(T$5,MTInputs!$J$5:$AZ$5,0))</f>
        <v/>
      </c>
      <c r="U66" s="36">
        <f>INDEX(MTInputs!$J$1:$AZ$415,$D66,MATCH(U$5,MTInputs!$J$5:$AZ$5,0))</f>
        <v/>
      </c>
      <c r="V66" s="36">
        <f>INDEX(MTInputs!$J$1:$AZ$415,$D66,MATCH(V$5,MTInputs!$J$5:$AZ$5,0))</f>
        <v/>
      </c>
      <c r="W66" s="36">
        <f>INDEX(MTInputs!$J$1:$AZ$415,$D66,MATCH(W$5,MTInputs!$J$5:$AZ$5,0))</f>
        <v/>
      </c>
      <c r="X66" s="36">
        <f>INDEX(MTInputs!$J$1:$AZ$415,$D66,MATCH(X$5,MTInputs!$J$5:$AZ$5,0))</f>
        <v/>
      </c>
      <c r="Y66" s="36">
        <f>INDEX(MTInputs!$J$1:$AZ$415,$D66,MATCH(Y$5,MTInputs!$J$5:$AZ$5,0))</f>
        <v/>
      </c>
      <c r="Z66" s="36">
        <f>INDEX(MTInputs!$J$1:$AZ$415,$D66,MATCH(Z$5,MTInputs!$J$5:$AZ$5,0))</f>
        <v/>
      </c>
      <c r="AA66" s="36">
        <f>INDEX(MTInputs!$J$1:$AZ$415,$D66,MATCH(AA$5,MTInputs!$J$5:$AZ$5,0))</f>
        <v/>
      </c>
      <c r="AB66" s="36">
        <f>INDEX(MTInputs!$J$1:$AZ$415,$D66,MATCH(AB$5,MTInputs!$J$5:$AZ$5,0))</f>
        <v/>
      </c>
      <c r="AC66" s="36">
        <f>INDEX(MTInputs!$J$1:$AZ$415,$D66,MATCH(AC$5,MTInputs!$J$5:$AZ$5,0))</f>
        <v/>
      </c>
      <c r="AD66" s="36">
        <f>INDEX(MTInputs!$J$1:$AZ$415,$D66,MATCH(AD$5,MTInputs!$J$5:$AZ$5,0))</f>
        <v/>
      </c>
      <c r="AE66" s="25">
        <f>LOWER(Settings!$C$4)&amp;".mit."&amp;$A66&amp;IF($C66="","","."&amp;$C66&amp;"."&amp;$B66)&amp;IF(INDEX(Variables!$D$5:$D$105,MATCH($A66,Variables!$A$5:$A$105,0))="","","."&amp;INDEX(Variables!$D$5:$D$105,MATCH($A66,Variables!$A$5:$A$105,0)))&amp;"."&amp;AE$5</f>
        <v/>
      </c>
      <c r="AF66" s="35">
        <f>INDEX(MTInputs!$J$1:$AZ$415,$D66,MATCH(AF$5,MTInputs!$J$5:$AZ$5,0))</f>
        <v/>
      </c>
      <c r="AG66" s="36">
        <f>INDEX(MTInputs!$J$1:$AZ$415,$D66,MATCH(AG$5,MTInputs!$J$5:$AZ$5,0))</f>
        <v/>
      </c>
      <c r="AH66" s="36">
        <f>INDEX(MTInputs!$J$1:$AZ$415,$D66,MATCH(AH$5,MTInputs!$J$5:$AZ$5,0))</f>
        <v/>
      </c>
      <c r="AI66" s="36">
        <f>INDEX(MTInputs!$J$1:$AZ$415,$D66,MATCH(AI$5,MTInputs!$J$5:$AZ$5,0))</f>
        <v/>
      </c>
      <c r="AJ66" s="36">
        <f>INDEX(MTInputs!$J$1:$AZ$415,$D66,MATCH(AJ$5,MTInputs!$J$5:$AZ$5,0))</f>
        <v/>
      </c>
      <c r="AK66" s="36">
        <f>INDEX(MTInputs!$J$1:$AZ$415,$D66,MATCH(AK$5,MTInputs!$J$5:$AZ$5,0))</f>
        <v/>
      </c>
      <c r="AL66" s="36">
        <f>INDEX(MTInputs!$J$1:$AZ$415,$D66,MATCH(AL$5,MTInputs!$J$5:$AZ$5,0))</f>
        <v/>
      </c>
      <c r="AM66" s="36">
        <f>INDEX(MTInputs!$J$1:$AZ$415,$D66,MATCH(AM$5,MTInputs!$J$5:$AZ$5,0))</f>
        <v/>
      </c>
      <c r="AN66" s="36">
        <f>INDEX(MTInputs!$J$1:$AZ$415,$D66,MATCH(AN$5,MTInputs!$J$5:$AZ$5,0))</f>
        <v/>
      </c>
      <c r="AO66" s="36">
        <f>INDEX(MTInputs!$J$1:$AZ$415,$D66,MATCH(AO$5,MTInputs!$J$5:$AZ$5,0))</f>
        <v/>
      </c>
      <c r="AP66" s="36">
        <f>INDEX(MTInputs!$J$1:$AZ$415,$D66,MATCH(AP$5,MTInputs!$J$5:$AZ$5,0))</f>
        <v/>
      </c>
      <c r="AQ66" s="36">
        <f>INDEX(MTInputs!$J$1:$AZ$415,$D66,MATCH(AQ$5,MTInputs!$J$5:$AZ$5,0))</f>
        <v/>
      </c>
      <c r="AR66" s="36">
        <f>INDEX(MTInputs!$J$1:$AZ$415,$D66,MATCH(AR$5,MTInputs!$J$5:$AZ$5,0))</f>
        <v/>
      </c>
      <c r="AS66" s="36">
        <f>INDEX(MTInputs!$J$1:$AZ$415,$D66,MATCH(AS$5,MTInputs!$J$5:$AZ$5,0))</f>
        <v/>
      </c>
      <c r="AT66" s="36">
        <f>INDEX(MTInputs!$J$1:$AZ$415,$D66,MATCH(AT$5,MTInputs!$J$5:$AZ$5,0))</f>
        <v/>
      </c>
      <c r="AU66" s="36">
        <f>INDEX(MTInputs!$J$1:$AZ$415,$D66,MATCH(AU$5,MTInputs!$J$5:$AZ$5,0))</f>
        <v/>
      </c>
      <c r="AV66" s="36">
        <f>INDEX(MTInputs!$J$1:$AZ$415,$D66,MATCH(AV$5,MTInputs!$J$5:$AZ$5,0))</f>
        <v/>
      </c>
      <c r="AW66" s="36">
        <f>INDEX(MTInputs!$J$1:$AZ$415,$D66,MATCH(AW$5,MTInputs!$J$5:$AZ$5,0))</f>
        <v/>
      </c>
      <c r="AX66" s="36">
        <f>INDEX(MTInputs!$J$1:$AZ$415,$D66,MATCH(AX$5,MTInputs!$J$5:$AZ$5,0))</f>
        <v/>
      </c>
    </row>
    <row r="67" hidden="1" outlineLevel="1">
      <c r="A67" s="5" t="inlineStr">
        <is>
          <t>fpr.f</t>
        </is>
      </c>
      <c r="B67" s="5" t="inlineStr">
        <is>
          <t>nga</t>
        </is>
      </c>
      <c r="C67" s="5" t="inlineStr">
        <is>
          <t>pow</t>
        </is>
      </c>
      <c r="D67" s="8" t="n">
        <v>159</v>
      </c>
      <c r="H67" s="5">
        <f>INDEX(Variables!$B$5:$B$105,MATCH($A67,Variables!$A$5:$A$105,0))&amp;IF($C67="",""," | "&amp;INDEX(Mapping!$B$5:$B$26,MATCH($C67,Mapping!$A$5:$A$26,0))&amp;" | "&amp;INDEX(Mapping!$B$30:$B$41,MATCH($B67,Mapping!$A$30:$A$41,0)))</f>
        <v/>
      </c>
      <c r="I67" s="5">
        <f>INDEX(Variables!$C$5:$C$105,MATCH($A67,Variables!$A$5:$A$105,0))</f>
        <v/>
      </c>
      <c r="J67" s="5">
        <f>INDEX(Variables!$E$5:$E$105,MATCH($A67,Variables!$A$5:$A$105,0))</f>
        <v/>
      </c>
      <c r="K67" s="25">
        <f>LOWER(Settings!$C$4)&amp;".mit."&amp;$A67&amp;IF($C67="","","."&amp;$C67&amp;"."&amp;$B67)&amp;IF(INDEX(Variables!$D$5:$D$105,MATCH($A67,Variables!$A$5:$A$105,0))="","","."&amp;INDEX(Variables!$D$5:$D$105,MATCH($A67,Variables!$A$5:$A$105,0)))&amp;"."&amp;K$5</f>
        <v/>
      </c>
      <c r="L67" s="35">
        <f>INDEX(MTInputs!$J$1:$AZ$415,$D67,MATCH(L$5,MTInputs!$J$5:$AZ$5,0))</f>
        <v/>
      </c>
      <c r="M67" s="36">
        <f>INDEX(MTInputs!$J$1:$AZ$415,$D67,MATCH(M$5,MTInputs!$J$5:$AZ$5,0))</f>
        <v/>
      </c>
      <c r="N67" s="36">
        <f>INDEX(MTInputs!$J$1:$AZ$415,$D67,MATCH(N$5,MTInputs!$J$5:$AZ$5,0))</f>
        <v/>
      </c>
      <c r="O67" s="36">
        <f>INDEX(MTInputs!$J$1:$AZ$415,$D67,MATCH(O$5,MTInputs!$J$5:$AZ$5,0))</f>
        <v/>
      </c>
      <c r="P67" s="36">
        <f>INDEX(MTInputs!$J$1:$AZ$415,$D67,MATCH(P$5,MTInputs!$J$5:$AZ$5,0))</f>
        <v/>
      </c>
      <c r="Q67" s="36">
        <f>INDEX(MTInputs!$J$1:$AZ$415,$D67,MATCH(Q$5,MTInputs!$J$5:$AZ$5,0))</f>
        <v/>
      </c>
      <c r="R67" s="36">
        <f>INDEX(MTInputs!$J$1:$AZ$415,$D67,MATCH(R$5,MTInputs!$J$5:$AZ$5,0))</f>
        <v/>
      </c>
      <c r="S67" s="36">
        <f>INDEX(MTInputs!$J$1:$AZ$415,$D67,MATCH(S$5,MTInputs!$J$5:$AZ$5,0))</f>
        <v/>
      </c>
      <c r="T67" s="36">
        <f>INDEX(MTInputs!$J$1:$AZ$415,$D67,MATCH(T$5,MTInputs!$J$5:$AZ$5,0))</f>
        <v/>
      </c>
      <c r="U67" s="36">
        <f>INDEX(MTInputs!$J$1:$AZ$415,$D67,MATCH(U$5,MTInputs!$J$5:$AZ$5,0))</f>
        <v/>
      </c>
      <c r="V67" s="36">
        <f>INDEX(MTInputs!$J$1:$AZ$415,$D67,MATCH(V$5,MTInputs!$J$5:$AZ$5,0))</f>
        <v/>
      </c>
      <c r="W67" s="36">
        <f>INDEX(MTInputs!$J$1:$AZ$415,$D67,MATCH(W$5,MTInputs!$J$5:$AZ$5,0))</f>
        <v/>
      </c>
      <c r="X67" s="36">
        <f>INDEX(MTInputs!$J$1:$AZ$415,$D67,MATCH(X$5,MTInputs!$J$5:$AZ$5,0))</f>
        <v/>
      </c>
      <c r="Y67" s="36">
        <f>INDEX(MTInputs!$J$1:$AZ$415,$D67,MATCH(Y$5,MTInputs!$J$5:$AZ$5,0))</f>
        <v/>
      </c>
      <c r="Z67" s="36">
        <f>INDEX(MTInputs!$J$1:$AZ$415,$D67,MATCH(Z$5,MTInputs!$J$5:$AZ$5,0))</f>
        <v/>
      </c>
      <c r="AA67" s="36">
        <f>INDEX(MTInputs!$J$1:$AZ$415,$D67,MATCH(AA$5,MTInputs!$J$5:$AZ$5,0))</f>
        <v/>
      </c>
      <c r="AB67" s="36">
        <f>INDEX(MTInputs!$J$1:$AZ$415,$D67,MATCH(AB$5,MTInputs!$J$5:$AZ$5,0))</f>
        <v/>
      </c>
      <c r="AC67" s="36">
        <f>INDEX(MTInputs!$J$1:$AZ$415,$D67,MATCH(AC$5,MTInputs!$J$5:$AZ$5,0))</f>
        <v/>
      </c>
      <c r="AD67" s="36">
        <f>INDEX(MTInputs!$J$1:$AZ$415,$D67,MATCH(AD$5,MTInputs!$J$5:$AZ$5,0))</f>
        <v/>
      </c>
      <c r="AE67" s="25">
        <f>LOWER(Settings!$C$4)&amp;".mit."&amp;$A67&amp;IF($C67="","","."&amp;$C67&amp;"."&amp;$B67)&amp;IF(INDEX(Variables!$D$5:$D$105,MATCH($A67,Variables!$A$5:$A$105,0))="","","."&amp;INDEX(Variables!$D$5:$D$105,MATCH($A67,Variables!$A$5:$A$105,0)))&amp;"."&amp;AE$5</f>
        <v/>
      </c>
      <c r="AF67" s="35">
        <f>INDEX(MTInputs!$J$1:$AZ$415,$D67,MATCH(AF$5,MTInputs!$J$5:$AZ$5,0))</f>
        <v/>
      </c>
      <c r="AG67" s="36">
        <f>INDEX(MTInputs!$J$1:$AZ$415,$D67,MATCH(AG$5,MTInputs!$J$5:$AZ$5,0))</f>
        <v/>
      </c>
      <c r="AH67" s="36">
        <f>INDEX(MTInputs!$J$1:$AZ$415,$D67,MATCH(AH$5,MTInputs!$J$5:$AZ$5,0))</f>
        <v/>
      </c>
      <c r="AI67" s="36">
        <f>INDEX(MTInputs!$J$1:$AZ$415,$D67,MATCH(AI$5,MTInputs!$J$5:$AZ$5,0))</f>
        <v/>
      </c>
      <c r="AJ67" s="36">
        <f>INDEX(MTInputs!$J$1:$AZ$415,$D67,MATCH(AJ$5,MTInputs!$J$5:$AZ$5,0))</f>
        <v/>
      </c>
      <c r="AK67" s="36">
        <f>INDEX(MTInputs!$J$1:$AZ$415,$D67,MATCH(AK$5,MTInputs!$J$5:$AZ$5,0))</f>
        <v/>
      </c>
      <c r="AL67" s="36">
        <f>INDEX(MTInputs!$J$1:$AZ$415,$D67,MATCH(AL$5,MTInputs!$J$5:$AZ$5,0))</f>
        <v/>
      </c>
      <c r="AM67" s="36">
        <f>INDEX(MTInputs!$J$1:$AZ$415,$D67,MATCH(AM$5,MTInputs!$J$5:$AZ$5,0))</f>
        <v/>
      </c>
      <c r="AN67" s="36">
        <f>INDEX(MTInputs!$J$1:$AZ$415,$D67,MATCH(AN$5,MTInputs!$J$5:$AZ$5,0))</f>
        <v/>
      </c>
      <c r="AO67" s="36">
        <f>INDEX(MTInputs!$J$1:$AZ$415,$D67,MATCH(AO$5,MTInputs!$J$5:$AZ$5,0))</f>
        <v/>
      </c>
      <c r="AP67" s="36">
        <f>INDEX(MTInputs!$J$1:$AZ$415,$D67,MATCH(AP$5,MTInputs!$J$5:$AZ$5,0))</f>
        <v/>
      </c>
      <c r="AQ67" s="36">
        <f>INDEX(MTInputs!$J$1:$AZ$415,$D67,MATCH(AQ$5,MTInputs!$J$5:$AZ$5,0))</f>
        <v/>
      </c>
      <c r="AR67" s="36">
        <f>INDEX(MTInputs!$J$1:$AZ$415,$D67,MATCH(AR$5,MTInputs!$J$5:$AZ$5,0))</f>
        <v/>
      </c>
      <c r="AS67" s="36">
        <f>INDEX(MTInputs!$J$1:$AZ$415,$D67,MATCH(AS$5,MTInputs!$J$5:$AZ$5,0))</f>
        <v/>
      </c>
      <c r="AT67" s="36">
        <f>INDEX(MTInputs!$J$1:$AZ$415,$D67,MATCH(AT$5,MTInputs!$J$5:$AZ$5,0))</f>
        <v/>
      </c>
      <c r="AU67" s="36">
        <f>INDEX(MTInputs!$J$1:$AZ$415,$D67,MATCH(AU$5,MTInputs!$J$5:$AZ$5,0))</f>
        <v/>
      </c>
      <c r="AV67" s="36">
        <f>INDEX(MTInputs!$J$1:$AZ$415,$D67,MATCH(AV$5,MTInputs!$J$5:$AZ$5,0))</f>
        <v/>
      </c>
      <c r="AW67" s="36">
        <f>INDEX(MTInputs!$J$1:$AZ$415,$D67,MATCH(AW$5,MTInputs!$J$5:$AZ$5,0))</f>
        <v/>
      </c>
      <c r="AX67" s="36">
        <f>INDEX(MTInputs!$J$1:$AZ$415,$D67,MATCH(AX$5,MTInputs!$J$5:$AZ$5,0))</f>
        <v/>
      </c>
    </row>
    <row r="68" hidden="1" outlineLevel="1">
      <c r="A68" s="5" t="inlineStr">
        <is>
          <t>fpr.f</t>
        </is>
      </c>
      <c r="B68" s="5" t="inlineStr">
        <is>
          <t>nga</t>
        </is>
      </c>
      <c r="C68" s="5" t="inlineStr">
        <is>
          <t>res</t>
        </is>
      </c>
      <c r="D68" s="8" t="n">
        <v>160</v>
      </c>
      <c r="H68" s="5">
        <f>INDEX(Variables!$B$5:$B$105,MATCH($A68,Variables!$A$5:$A$105,0))&amp;IF($C68="",""," | "&amp;INDEX(Mapping!$B$5:$B$26,MATCH($C68,Mapping!$A$5:$A$26,0))&amp;" | "&amp;INDEX(Mapping!$B$30:$B$41,MATCH($B68,Mapping!$A$30:$A$41,0)))</f>
        <v/>
      </c>
      <c r="I68" s="5">
        <f>INDEX(Variables!$C$5:$C$105,MATCH($A68,Variables!$A$5:$A$105,0))</f>
        <v/>
      </c>
      <c r="J68" s="5">
        <f>INDEX(Variables!$E$5:$E$105,MATCH($A68,Variables!$A$5:$A$105,0))</f>
        <v/>
      </c>
      <c r="K68" s="25">
        <f>LOWER(Settings!$C$4)&amp;".mit."&amp;$A68&amp;IF($C68="","","."&amp;$C68&amp;"."&amp;$B68)&amp;IF(INDEX(Variables!$D$5:$D$105,MATCH($A68,Variables!$A$5:$A$105,0))="","","."&amp;INDEX(Variables!$D$5:$D$105,MATCH($A68,Variables!$A$5:$A$105,0)))&amp;"."&amp;K$5</f>
        <v/>
      </c>
      <c r="L68" s="35">
        <f>INDEX(MTInputs!$J$1:$AZ$415,$D68,MATCH(L$5,MTInputs!$J$5:$AZ$5,0))</f>
        <v/>
      </c>
      <c r="M68" s="36">
        <f>INDEX(MTInputs!$J$1:$AZ$415,$D68,MATCH(M$5,MTInputs!$J$5:$AZ$5,0))</f>
        <v/>
      </c>
      <c r="N68" s="36">
        <f>INDEX(MTInputs!$J$1:$AZ$415,$D68,MATCH(N$5,MTInputs!$J$5:$AZ$5,0))</f>
        <v/>
      </c>
      <c r="O68" s="36">
        <f>INDEX(MTInputs!$J$1:$AZ$415,$D68,MATCH(O$5,MTInputs!$J$5:$AZ$5,0))</f>
        <v/>
      </c>
      <c r="P68" s="36">
        <f>INDEX(MTInputs!$J$1:$AZ$415,$D68,MATCH(P$5,MTInputs!$J$5:$AZ$5,0))</f>
        <v/>
      </c>
      <c r="Q68" s="36">
        <f>INDEX(MTInputs!$J$1:$AZ$415,$D68,MATCH(Q$5,MTInputs!$J$5:$AZ$5,0))</f>
        <v/>
      </c>
      <c r="R68" s="36">
        <f>INDEX(MTInputs!$J$1:$AZ$415,$D68,MATCH(R$5,MTInputs!$J$5:$AZ$5,0))</f>
        <v/>
      </c>
      <c r="S68" s="36">
        <f>INDEX(MTInputs!$J$1:$AZ$415,$D68,MATCH(S$5,MTInputs!$J$5:$AZ$5,0))</f>
        <v/>
      </c>
      <c r="T68" s="36">
        <f>INDEX(MTInputs!$J$1:$AZ$415,$D68,MATCH(T$5,MTInputs!$J$5:$AZ$5,0))</f>
        <v/>
      </c>
      <c r="U68" s="36">
        <f>INDEX(MTInputs!$J$1:$AZ$415,$D68,MATCH(U$5,MTInputs!$J$5:$AZ$5,0))</f>
        <v/>
      </c>
      <c r="V68" s="36">
        <f>INDEX(MTInputs!$J$1:$AZ$415,$D68,MATCH(V$5,MTInputs!$J$5:$AZ$5,0))</f>
        <v/>
      </c>
      <c r="W68" s="36">
        <f>INDEX(MTInputs!$J$1:$AZ$415,$D68,MATCH(W$5,MTInputs!$J$5:$AZ$5,0))</f>
        <v/>
      </c>
      <c r="X68" s="36">
        <f>INDEX(MTInputs!$J$1:$AZ$415,$D68,MATCH(X$5,MTInputs!$J$5:$AZ$5,0))</f>
        <v/>
      </c>
      <c r="Y68" s="36">
        <f>INDEX(MTInputs!$J$1:$AZ$415,$D68,MATCH(Y$5,MTInputs!$J$5:$AZ$5,0))</f>
        <v/>
      </c>
      <c r="Z68" s="36">
        <f>INDEX(MTInputs!$J$1:$AZ$415,$D68,MATCH(Z$5,MTInputs!$J$5:$AZ$5,0))</f>
        <v/>
      </c>
      <c r="AA68" s="36">
        <f>INDEX(MTInputs!$J$1:$AZ$415,$D68,MATCH(AA$5,MTInputs!$J$5:$AZ$5,0))</f>
        <v/>
      </c>
      <c r="AB68" s="36">
        <f>INDEX(MTInputs!$J$1:$AZ$415,$D68,MATCH(AB$5,MTInputs!$J$5:$AZ$5,0))</f>
        <v/>
      </c>
      <c r="AC68" s="36">
        <f>INDEX(MTInputs!$J$1:$AZ$415,$D68,MATCH(AC$5,MTInputs!$J$5:$AZ$5,0))</f>
        <v/>
      </c>
      <c r="AD68" s="36">
        <f>INDEX(MTInputs!$J$1:$AZ$415,$D68,MATCH(AD$5,MTInputs!$J$5:$AZ$5,0))</f>
        <v/>
      </c>
      <c r="AE68" s="25">
        <f>LOWER(Settings!$C$4)&amp;".mit."&amp;$A68&amp;IF($C68="","","."&amp;$C68&amp;"."&amp;$B68)&amp;IF(INDEX(Variables!$D$5:$D$105,MATCH($A68,Variables!$A$5:$A$105,0))="","","."&amp;INDEX(Variables!$D$5:$D$105,MATCH($A68,Variables!$A$5:$A$105,0)))&amp;"."&amp;AE$5</f>
        <v/>
      </c>
      <c r="AF68" s="35">
        <f>INDEX(MTInputs!$J$1:$AZ$415,$D68,MATCH(AF$5,MTInputs!$J$5:$AZ$5,0))</f>
        <v/>
      </c>
      <c r="AG68" s="36">
        <f>INDEX(MTInputs!$J$1:$AZ$415,$D68,MATCH(AG$5,MTInputs!$J$5:$AZ$5,0))</f>
        <v/>
      </c>
      <c r="AH68" s="36">
        <f>INDEX(MTInputs!$J$1:$AZ$415,$D68,MATCH(AH$5,MTInputs!$J$5:$AZ$5,0))</f>
        <v/>
      </c>
      <c r="AI68" s="36">
        <f>INDEX(MTInputs!$J$1:$AZ$415,$D68,MATCH(AI$5,MTInputs!$J$5:$AZ$5,0))</f>
        <v/>
      </c>
      <c r="AJ68" s="36">
        <f>INDEX(MTInputs!$J$1:$AZ$415,$D68,MATCH(AJ$5,MTInputs!$J$5:$AZ$5,0))</f>
        <v/>
      </c>
      <c r="AK68" s="36">
        <f>INDEX(MTInputs!$J$1:$AZ$415,$D68,MATCH(AK$5,MTInputs!$J$5:$AZ$5,0))</f>
        <v/>
      </c>
      <c r="AL68" s="36">
        <f>INDEX(MTInputs!$J$1:$AZ$415,$D68,MATCH(AL$5,MTInputs!$J$5:$AZ$5,0))</f>
        <v/>
      </c>
      <c r="AM68" s="36">
        <f>INDEX(MTInputs!$J$1:$AZ$415,$D68,MATCH(AM$5,MTInputs!$J$5:$AZ$5,0))</f>
        <v/>
      </c>
      <c r="AN68" s="36">
        <f>INDEX(MTInputs!$J$1:$AZ$415,$D68,MATCH(AN$5,MTInputs!$J$5:$AZ$5,0))</f>
        <v/>
      </c>
      <c r="AO68" s="36">
        <f>INDEX(MTInputs!$J$1:$AZ$415,$D68,MATCH(AO$5,MTInputs!$J$5:$AZ$5,0))</f>
        <v/>
      </c>
      <c r="AP68" s="36">
        <f>INDEX(MTInputs!$J$1:$AZ$415,$D68,MATCH(AP$5,MTInputs!$J$5:$AZ$5,0))</f>
        <v/>
      </c>
      <c r="AQ68" s="36">
        <f>INDEX(MTInputs!$J$1:$AZ$415,$D68,MATCH(AQ$5,MTInputs!$J$5:$AZ$5,0))</f>
        <v/>
      </c>
      <c r="AR68" s="36">
        <f>INDEX(MTInputs!$J$1:$AZ$415,$D68,MATCH(AR$5,MTInputs!$J$5:$AZ$5,0))</f>
        <v/>
      </c>
      <c r="AS68" s="36">
        <f>INDEX(MTInputs!$J$1:$AZ$415,$D68,MATCH(AS$5,MTInputs!$J$5:$AZ$5,0))</f>
        <v/>
      </c>
      <c r="AT68" s="36">
        <f>INDEX(MTInputs!$J$1:$AZ$415,$D68,MATCH(AT$5,MTInputs!$J$5:$AZ$5,0))</f>
        <v/>
      </c>
      <c r="AU68" s="36">
        <f>INDEX(MTInputs!$J$1:$AZ$415,$D68,MATCH(AU$5,MTInputs!$J$5:$AZ$5,0))</f>
        <v/>
      </c>
      <c r="AV68" s="36">
        <f>INDEX(MTInputs!$J$1:$AZ$415,$D68,MATCH(AV$5,MTInputs!$J$5:$AZ$5,0))</f>
        <v/>
      </c>
      <c r="AW68" s="36">
        <f>INDEX(MTInputs!$J$1:$AZ$415,$D68,MATCH(AW$5,MTInputs!$J$5:$AZ$5,0))</f>
        <v/>
      </c>
      <c r="AX68" s="36">
        <f>INDEX(MTInputs!$J$1:$AZ$415,$D68,MATCH(AX$5,MTInputs!$J$5:$AZ$5,0))</f>
        <v/>
      </c>
    </row>
    <row r="69" hidden="1" outlineLevel="1">
      <c r="A69" s="5" t="inlineStr">
        <is>
          <t>fpr.f</t>
        </is>
      </c>
      <c r="B69" s="5" t="inlineStr">
        <is>
          <t>nga</t>
        </is>
      </c>
      <c r="C69" s="5" t="inlineStr">
        <is>
          <t>ind</t>
        </is>
      </c>
      <c r="D69" s="8" t="n">
        <v>161</v>
      </c>
      <c r="H69" s="5">
        <f>INDEX(Variables!$B$5:$B$105,MATCH($A69,Variables!$A$5:$A$105,0))&amp;IF($C69="",""," | "&amp;INDEX(Mapping!$B$5:$B$26,MATCH($C69,Mapping!$A$5:$A$26,0))&amp;" | "&amp;INDEX(Mapping!$B$30:$B$41,MATCH($B69,Mapping!$A$30:$A$41,0)))</f>
        <v/>
      </c>
      <c r="I69" s="5">
        <f>INDEX(Variables!$C$5:$C$105,MATCH($A69,Variables!$A$5:$A$105,0))</f>
        <v/>
      </c>
      <c r="J69" s="5">
        <f>INDEX(Variables!$E$5:$E$105,MATCH($A69,Variables!$A$5:$A$105,0))</f>
        <v/>
      </c>
      <c r="K69" s="25">
        <f>LOWER(Settings!$C$4)&amp;".mit."&amp;$A69&amp;IF($C69="","","."&amp;$C69&amp;"."&amp;$B69)&amp;IF(INDEX(Variables!$D$5:$D$105,MATCH($A69,Variables!$A$5:$A$105,0))="","","."&amp;INDEX(Variables!$D$5:$D$105,MATCH($A69,Variables!$A$5:$A$105,0)))&amp;"."&amp;K$5</f>
        <v/>
      </c>
      <c r="L69" s="35">
        <f>INDEX(MTInputs!$J$1:$AZ$415,$D69,MATCH(L$5,MTInputs!$J$5:$AZ$5,0))</f>
        <v/>
      </c>
      <c r="M69" s="36">
        <f>INDEX(MTInputs!$J$1:$AZ$415,$D69,MATCH(M$5,MTInputs!$J$5:$AZ$5,0))</f>
        <v/>
      </c>
      <c r="N69" s="36">
        <f>INDEX(MTInputs!$J$1:$AZ$415,$D69,MATCH(N$5,MTInputs!$J$5:$AZ$5,0))</f>
        <v/>
      </c>
      <c r="O69" s="36">
        <f>INDEX(MTInputs!$J$1:$AZ$415,$D69,MATCH(O$5,MTInputs!$J$5:$AZ$5,0))</f>
        <v/>
      </c>
      <c r="P69" s="36">
        <f>INDEX(MTInputs!$J$1:$AZ$415,$D69,MATCH(P$5,MTInputs!$J$5:$AZ$5,0))</f>
        <v/>
      </c>
      <c r="Q69" s="36">
        <f>INDEX(MTInputs!$J$1:$AZ$415,$D69,MATCH(Q$5,MTInputs!$J$5:$AZ$5,0))</f>
        <v/>
      </c>
      <c r="R69" s="36">
        <f>INDEX(MTInputs!$J$1:$AZ$415,$D69,MATCH(R$5,MTInputs!$J$5:$AZ$5,0))</f>
        <v/>
      </c>
      <c r="S69" s="36">
        <f>INDEX(MTInputs!$J$1:$AZ$415,$D69,MATCH(S$5,MTInputs!$J$5:$AZ$5,0))</f>
        <v/>
      </c>
      <c r="T69" s="36">
        <f>INDEX(MTInputs!$J$1:$AZ$415,$D69,MATCH(T$5,MTInputs!$J$5:$AZ$5,0))</f>
        <v/>
      </c>
      <c r="U69" s="36">
        <f>INDEX(MTInputs!$J$1:$AZ$415,$D69,MATCH(U$5,MTInputs!$J$5:$AZ$5,0))</f>
        <v/>
      </c>
      <c r="V69" s="36">
        <f>INDEX(MTInputs!$J$1:$AZ$415,$D69,MATCH(V$5,MTInputs!$J$5:$AZ$5,0))</f>
        <v/>
      </c>
      <c r="W69" s="36">
        <f>INDEX(MTInputs!$J$1:$AZ$415,$D69,MATCH(W$5,MTInputs!$J$5:$AZ$5,0))</f>
        <v/>
      </c>
      <c r="X69" s="36">
        <f>INDEX(MTInputs!$J$1:$AZ$415,$D69,MATCH(X$5,MTInputs!$J$5:$AZ$5,0))</f>
        <v/>
      </c>
      <c r="Y69" s="36">
        <f>INDEX(MTInputs!$J$1:$AZ$415,$D69,MATCH(Y$5,MTInputs!$J$5:$AZ$5,0))</f>
        <v/>
      </c>
      <c r="Z69" s="36">
        <f>INDEX(MTInputs!$J$1:$AZ$415,$D69,MATCH(Z$5,MTInputs!$J$5:$AZ$5,0))</f>
        <v/>
      </c>
      <c r="AA69" s="36">
        <f>INDEX(MTInputs!$J$1:$AZ$415,$D69,MATCH(AA$5,MTInputs!$J$5:$AZ$5,0))</f>
        <v/>
      </c>
      <c r="AB69" s="36">
        <f>INDEX(MTInputs!$J$1:$AZ$415,$D69,MATCH(AB$5,MTInputs!$J$5:$AZ$5,0))</f>
        <v/>
      </c>
      <c r="AC69" s="36">
        <f>INDEX(MTInputs!$J$1:$AZ$415,$D69,MATCH(AC$5,MTInputs!$J$5:$AZ$5,0))</f>
        <v/>
      </c>
      <c r="AD69" s="36">
        <f>INDEX(MTInputs!$J$1:$AZ$415,$D69,MATCH(AD$5,MTInputs!$J$5:$AZ$5,0))</f>
        <v/>
      </c>
      <c r="AE69" s="25">
        <f>LOWER(Settings!$C$4)&amp;".mit."&amp;$A69&amp;IF($C69="","","."&amp;$C69&amp;"."&amp;$B69)&amp;IF(INDEX(Variables!$D$5:$D$105,MATCH($A69,Variables!$A$5:$A$105,0))="","","."&amp;INDEX(Variables!$D$5:$D$105,MATCH($A69,Variables!$A$5:$A$105,0)))&amp;"."&amp;AE$5</f>
        <v/>
      </c>
      <c r="AF69" s="35">
        <f>INDEX(MTInputs!$J$1:$AZ$415,$D69,MATCH(AF$5,MTInputs!$J$5:$AZ$5,0))</f>
        <v/>
      </c>
      <c r="AG69" s="36">
        <f>INDEX(MTInputs!$J$1:$AZ$415,$D69,MATCH(AG$5,MTInputs!$J$5:$AZ$5,0))</f>
        <v/>
      </c>
      <c r="AH69" s="36">
        <f>INDEX(MTInputs!$J$1:$AZ$415,$D69,MATCH(AH$5,MTInputs!$J$5:$AZ$5,0))</f>
        <v/>
      </c>
      <c r="AI69" s="36">
        <f>INDEX(MTInputs!$J$1:$AZ$415,$D69,MATCH(AI$5,MTInputs!$J$5:$AZ$5,0))</f>
        <v/>
      </c>
      <c r="AJ69" s="36">
        <f>INDEX(MTInputs!$J$1:$AZ$415,$D69,MATCH(AJ$5,MTInputs!$J$5:$AZ$5,0))</f>
        <v/>
      </c>
      <c r="AK69" s="36">
        <f>INDEX(MTInputs!$J$1:$AZ$415,$D69,MATCH(AK$5,MTInputs!$J$5:$AZ$5,0))</f>
        <v/>
      </c>
      <c r="AL69" s="36">
        <f>INDEX(MTInputs!$J$1:$AZ$415,$D69,MATCH(AL$5,MTInputs!$J$5:$AZ$5,0))</f>
        <v/>
      </c>
      <c r="AM69" s="36">
        <f>INDEX(MTInputs!$J$1:$AZ$415,$D69,MATCH(AM$5,MTInputs!$J$5:$AZ$5,0))</f>
        <v/>
      </c>
      <c r="AN69" s="36">
        <f>INDEX(MTInputs!$J$1:$AZ$415,$D69,MATCH(AN$5,MTInputs!$J$5:$AZ$5,0))</f>
        <v/>
      </c>
      <c r="AO69" s="36">
        <f>INDEX(MTInputs!$J$1:$AZ$415,$D69,MATCH(AO$5,MTInputs!$J$5:$AZ$5,0))</f>
        <v/>
      </c>
      <c r="AP69" s="36">
        <f>INDEX(MTInputs!$J$1:$AZ$415,$D69,MATCH(AP$5,MTInputs!$J$5:$AZ$5,0))</f>
        <v/>
      </c>
      <c r="AQ69" s="36">
        <f>INDEX(MTInputs!$J$1:$AZ$415,$D69,MATCH(AQ$5,MTInputs!$J$5:$AZ$5,0))</f>
        <v/>
      </c>
      <c r="AR69" s="36">
        <f>INDEX(MTInputs!$J$1:$AZ$415,$D69,MATCH(AR$5,MTInputs!$J$5:$AZ$5,0))</f>
        <v/>
      </c>
      <c r="AS69" s="36">
        <f>INDEX(MTInputs!$J$1:$AZ$415,$D69,MATCH(AS$5,MTInputs!$J$5:$AZ$5,0))</f>
        <v/>
      </c>
      <c r="AT69" s="36">
        <f>INDEX(MTInputs!$J$1:$AZ$415,$D69,MATCH(AT$5,MTInputs!$J$5:$AZ$5,0))</f>
        <v/>
      </c>
      <c r="AU69" s="36">
        <f>INDEX(MTInputs!$J$1:$AZ$415,$D69,MATCH(AU$5,MTInputs!$J$5:$AZ$5,0))</f>
        <v/>
      </c>
      <c r="AV69" s="36">
        <f>INDEX(MTInputs!$J$1:$AZ$415,$D69,MATCH(AV$5,MTInputs!$J$5:$AZ$5,0))</f>
        <v/>
      </c>
      <c r="AW69" s="36">
        <f>INDEX(MTInputs!$J$1:$AZ$415,$D69,MATCH(AW$5,MTInputs!$J$5:$AZ$5,0))</f>
        <v/>
      </c>
      <c r="AX69" s="36">
        <f>INDEX(MTInputs!$J$1:$AZ$415,$D69,MATCH(AX$5,MTInputs!$J$5:$AZ$5,0))</f>
        <v/>
      </c>
    </row>
    <row r="70" hidden="1" outlineLevel="1">
      <c r="A70" s="5" t="inlineStr">
        <is>
          <t>fpr.f</t>
        </is>
      </c>
      <c r="B70" s="5" t="inlineStr">
        <is>
          <t>ecy</t>
        </is>
      </c>
      <c r="C70" s="5" t="inlineStr">
        <is>
          <t>res</t>
        </is>
      </c>
      <c r="D70" s="8" t="n">
        <v>162</v>
      </c>
      <c r="H70" s="5">
        <f>INDEX(Variables!$B$5:$B$105,MATCH($A70,Variables!$A$5:$A$105,0))&amp;IF($C70="",""," | "&amp;INDEX(Mapping!$B$5:$B$26,MATCH($C70,Mapping!$A$5:$A$26,0))&amp;" | "&amp;INDEX(Mapping!$B$30:$B$41,MATCH($B70,Mapping!$A$30:$A$41,0)))</f>
        <v/>
      </c>
      <c r="I70" s="5">
        <f>INDEX(Variables!$C$5:$C$105,MATCH($A70,Variables!$A$5:$A$105,0))</f>
        <v/>
      </c>
      <c r="J70" s="5">
        <f>INDEX(Variables!$E$5:$E$105,MATCH($A70,Variables!$A$5:$A$105,0))</f>
        <v/>
      </c>
      <c r="K70" s="25">
        <f>LOWER(Settings!$C$4)&amp;".mit."&amp;$A70&amp;IF($C70="","","."&amp;$C70&amp;"."&amp;$B70)&amp;IF(INDEX(Variables!$D$5:$D$105,MATCH($A70,Variables!$A$5:$A$105,0))="","","."&amp;INDEX(Variables!$D$5:$D$105,MATCH($A70,Variables!$A$5:$A$105,0)))&amp;"."&amp;K$5</f>
        <v/>
      </c>
      <c r="L70" s="35">
        <f>INDEX(MTInputs!$J$1:$AZ$415,$D70,MATCH(L$5,MTInputs!$J$5:$AZ$5,0))</f>
        <v/>
      </c>
      <c r="M70" s="36">
        <f>INDEX(MTInputs!$J$1:$AZ$415,$D70,MATCH(M$5,MTInputs!$J$5:$AZ$5,0))</f>
        <v/>
      </c>
      <c r="N70" s="36">
        <f>INDEX(MTInputs!$J$1:$AZ$415,$D70,MATCH(N$5,MTInputs!$J$5:$AZ$5,0))</f>
        <v/>
      </c>
      <c r="O70" s="36">
        <f>INDEX(MTInputs!$J$1:$AZ$415,$D70,MATCH(O$5,MTInputs!$J$5:$AZ$5,0))</f>
        <v/>
      </c>
      <c r="P70" s="36">
        <f>INDEX(MTInputs!$J$1:$AZ$415,$D70,MATCH(P$5,MTInputs!$J$5:$AZ$5,0))</f>
        <v/>
      </c>
      <c r="Q70" s="36">
        <f>INDEX(MTInputs!$J$1:$AZ$415,$D70,MATCH(Q$5,MTInputs!$J$5:$AZ$5,0))</f>
        <v/>
      </c>
      <c r="R70" s="36">
        <f>INDEX(MTInputs!$J$1:$AZ$415,$D70,MATCH(R$5,MTInputs!$J$5:$AZ$5,0))</f>
        <v/>
      </c>
      <c r="S70" s="36">
        <f>INDEX(MTInputs!$J$1:$AZ$415,$D70,MATCH(S$5,MTInputs!$J$5:$AZ$5,0))</f>
        <v/>
      </c>
      <c r="T70" s="36">
        <f>INDEX(MTInputs!$J$1:$AZ$415,$D70,MATCH(T$5,MTInputs!$J$5:$AZ$5,0))</f>
        <v/>
      </c>
      <c r="U70" s="36">
        <f>INDEX(MTInputs!$J$1:$AZ$415,$D70,MATCH(U$5,MTInputs!$J$5:$AZ$5,0))</f>
        <v/>
      </c>
      <c r="V70" s="36">
        <f>INDEX(MTInputs!$J$1:$AZ$415,$D70,MATCH(V$5,MTInputs!$J$5:$AZ$5,0))</f>
        <v/>
      </c>
      <c r="W70" s="36">
        <f>INDEX(MTInputs!$J$1:$AZ$415,$D70,MATCH(W$5,MTInputs!$J$5:$AZ$5,0))</f>
        <v/>
      </c>
      <c r="X70" s="36">
        <f>INDEX(MTInputs!$J$1:$AZ$415,$D70,MATCH(X$5,MTInputs!$J$5:$AZ$5,0))</f>
        <v/>
      </c>
      <c r="Y70" s="36">
        <f>INDEX(MTInputs!$J$1:$AZ$415,$D70,MATCH(Y$5,MTInputs!$J$5:$AZ$5,0))</f>
        <v/>
      </c>
      <c r="Z70" s="36">
        <f>INDEX(MTInputs!$J$1:$AZ$415,$D70,MATCH(Z$5,MTInputs!$J$5:$AZ$5,0))</f>
        <v/>
      </c>
      <c r="AA70" s="36">
        <f>INDEX(MTInputs!$J$1:$AZ$415,$D70,MATCH(AA$5,MTInputs!$J$5:$AZ$5,0))</f>
        <v/>
      </c>
      <c r="AB70" s="36">
        <f>INDEX(MTInputs!$J$1:$AZ$415,$D70,MATCH(AB$5,MTInputs!$J$5:$AZ$5,0))</f>
        <v/>
      </c>
      <c r="AC70" s="36">
        <f>INDEX(MTInputs!$J$1:$AZ$415,$D70,MATCH(AC$5,MTInputs!$J$5:$AZ$5,0))</f>
        <v/>
      </c>
      <c r="AD70" s="36">
        <f>INDEX(MTInputs!$J$1:$AZ$415,$D70,MATCH(AD$5,MTInputs!$J$5:$AZ$5,0))</f>
        <v/>
      </c>
      <c r="AE70" s="25">
        <f>LOWER(Settings!$C$4)&amp;".mit."&amp;$A70&amp;IF($C70="","","."&amp;$C70&amp;"."&amp;$B70)&amp;IF(INDEX(Variables!$D$5:$D$105,MATCH($A70,Variables!$A$5:$A$105,0))="","","."&amp;INDEX(Variables!$D$5:$D$105,MATCH($A70,Variables!$A$5:$A$105,0)))&amp;"."&amp;AE$5</f>
        <v/>
      </c>
      <c r="AF70" s="35">
        <f>INDEX(MTInputs!$J$1:$AZ$415,$D70,MATCH(AF$5,MTInputs!$J$5:$AZ$5,0))</f>
        <v/>
      </c>
      <c r="AG70" s="36">
        <f>INDEX(MTInputs!$J$1:$AZ$415,$D70,MATCH(AG$5,MTInputs!$J$5:$AZ$5,0))</f>
        <v/>
      </c>
      <c r="AH70" s="36">
        <f>INDEX(MTInputs!$J$1:$AZ$415,$D70,MATCH(AH$5,MTInputs!$J$5:$AZ$5,0))</f>
        <v/>
      </c>
      <c r="AI70" s="36">
        <f>INDEX(MTInputs!$J$1:$AZ$415,$D70,MATCH(AI$5,MTInputs!$J$5:$AZ$5,0))</f>
        <v/>
      </c>
      <c r="AJ70" s="36">
        <f>INDEX(MTInputs!$J$1:$AZ$415,$D70,MATCH(AJ$5,MTInputs!$J$5:$AZ$5,0))</f>
        <v/>
      </c>
      <c r="AK70" s="36">
        <f>INDEX(MTInputs!$J$1:$AZ$415,$D70,MATCH(AK$5,MTInputs!$J$5:$AZ$5,0))</f>
        <v/>
      </c>
      <c r="AL70" s="36">
        <f>INDEX(MTInputs!$J$1:$AZ$415,$D70,MATCH(AL$5,MTInputs!$J$5:$AZ$5,0))</f>
        <v/>
      </c>
      <c r="AM70" s="36">
        <f>INDEX(MTInputs!$J$1:$AZ$415,$D70,MATCH(AM$5,MTInputs!$J$5:$AZ$5,0))</f>
        <v/>
      </c>
      <c r="AN70" s="36">
        <f>INDEX(MTInputs!$J$1:$AZ$415,$D70,MATCH(AN$5,MTInputs!$J$5:$AZ$5,0))</f>
        <v/>
      </c>
      <c r="AO70" s="36">
        <f>INDEX(MTInputs!$J$1:$AZ$415,$D70,MATCH(AO$5,MTInputs!$J$5:$AZ$5,0))</f>
        <v/>
      </c>
      <c r="AP70" s="36">
        <f>INDEX(MTInputs!$J$1:$AZ$415,$D70,MATCH(AP$5,MTInputs!$J$5:$AZ$5,0))</f>
        <v/>
      </c>
      <c r="AQ70" s="36">
        <f>INDEX(MTInputs!$J$1:$AZ$415,$D70,MATCH(AQ$5,MTInputs!$J$5:$AZ$5,0))</f>
        <v/>
      </c>
      <c r="AR70" s="36">
        <f>INDEX(MTInputs!$J$1:$AZ$415,$D70,MATCH(AR$5,MTInputs!$J$5:$AZ$5,0))</f>
        <v/>
      </c>
      <c r="AS70" s="36">
        <f>INDEX(MTInputs!$J$1:$AZ$415,$D70,MATCH(AS$5,MTInputs!$J$5:$AZ$5,0))</f>
        <v/>
      </c>
      <c r="AT70" s="36">
        <f>INDEX(MTInputs!$J$1:$AZ$415,$D70,MATCH(AT$5,MTInputs!$J$5:$AZ$5,0))</f>
        <v/>
      </c>
      <c r="AU70" s="36">
        <f>INDEX(MTInputs!$J$1:$AZ$415,$D70,MATCH(AU$5,MTInputs!$J$5:$AZ$5,0))</f>
        <v/>
      </c>
      <c r="AV70" s="36">
        <f>INDEX(MTInputs!$J$1:$AZ$415,$D70,MATCH(AV$5,MTInputs!$J$5:$AZ$5,0))</f>
        <v/>
      </c>
      <c r="AW70" s="36">
        <f>INDEX(MTInputs!$J$1:$AZ$415,$D70,MATCH(AW$5,MTInputs!$J$5:$AZ$5,0))</f>
        <v/>
      </c>
      <c r="AX70" s="36">
        <f>INDEX(MTInputs!$J$1:$AZ$415,$D70,MATCH(AX$5,MTInputs!$J$5:$AZ$5,0))</f>
        <v/>
      </c>
    </row>
    <row r="71" hidden="1" outlineLevel="1">
      <c r="A71" s="5" t="inlineStr">
        <is>
          <t>fpr.f</t>
        </is>
      </c>
      <c r="B71" s="5" t="inlineStr">
        <is>
          <t>ecy</t>
        </is>
      </c>
      <c r="C71" s="5" t="inlineStr">
        <is>
          <t>ind</t>
        </is>
      </c>
      <c r="D71" s="8" t="n">
        <v>163</v>
      </c>
      <c r="H71" s="5">
        <f>INDEX(Variables!$B$5:$B$105,MATCH($A71,Variables!$A$5:$A$105,0))&amp;IF($C71="",""," | "&amp;INDEX(Mapping!$B$5:$B$26,MATCH($C71,Mapping!$A$5:$A$26,0))&amp;" | "&amp;INDEX(Mapping!$B$30:$B$41,MATCH($B71,Mapping!$A$30:$A$41,0)))</f>
        <v/>
      </c>
      <c r="I71" s="5">
        <f>INDEX(Variables!$C$5:$C$105,MATCH($A71,Variables!$A$5:$A$105,0))</f>
        <v/>
      </c>
      <c r="J71" s="5">
        <f>INDEX(Variables!$E$5:$E$105,MATCH($A71,Variables!$A$5:$A$105,0))</f>
        <v/>
      </c>
      <c r="K71" s="25">
        <f>LOWER(Settings!$C$4)&amp;".mit."&amp;$A71&amp;IF($C71="","","."&amp;$C71&amp;"."&amp;$B71)&amp;IF(INDEX(Variables!$D$5:$D$105,MATCH($A71,Variables!$A$5:$A$105,0))="","","."&amp;INDEX(Variables!$D$5:$D$105,MATCH($A71,Variables!$A$5:$A$105,0)))&amp;"."&amp;K$5</f>
        <v/>
      </c>
      <c r="L71" s="35">
        <f>INDEX(MTInputs!$J$1:$AZ$415,$D71,MATCH(L$5,MTInputs!$J$5:$AZ$5,0))</f>
        <v/>
      </c>
      <c r="M71" s="36">
        <f>INDEX(MTInputs!$J$1:$AZ$415,$D71,MATCH(M$5,MTInputs!$J$5:$AZ$5,0))</f>
        <v/>
      </c>
      <c r="N71" s="36">
        <f>INDEX(MTInputs!$J$1:$AZ$415,$D71,MATCH(N$5,MTInputs!$J$5:$AZ$5,0))</f>
        <v/>
      </c>
      <c r="O71" s="36">
        <f>INDEX(MTInputs!$J$1:$AZ$415,$D71,MATCH(O$5,MTInputs!$J$5:$AZ$5,0))</f>
        <v/>
      </c>
      <c r="P71" s="36">
        <f>INDEX(MTInputs!$J$1:$AZ$415,$D71,MATCH(P$5,MTInputs!$J$5:$AZ$5,0))</f>
        <v/>
      </c>
      <c r="Q71" s="36">
        <f>INDEX(MTInputs!$J$1:$AZ$415,$D71,MATCH(Q$5,MTInputs!$J$5:$AZ$5,0))</f>
        <v/>
      </c>
      <c r="R71" s="36">
        <f>INDEX(MTInputs!$J$1:$AZ$415,$D71,MATCH(R$5,MTInputs!$J$5:$AZ$5,0))</f>
        <v/>
      </c>
      <c r="S71" s="36">
        <f>INDEX(MTInputs!$J$1:$AZ$415,$D71,MATCH(S$5,MTInputs!$J$5:$AZ$5,0))</f>
        <v/>
      </c>
      <c r="T71" s="36">
        <f>INDEX(MTInputs!$J$1:$AZ$415,$D71,MATCH(T$5,MTInputs!$J$5:$AZ$5,0))</f>
        <v/>
      </c>
      <c r="U71" s="36">
        <f>INDEX(MTInputs!$J$1:$AZ$415,$D71,MATCH(U$5,MTInputs!$J$5:$AZ$5,0))</f>
        <v/>
      </c>
      <c r="V71" s="36">
        <f>INDEX(MTInputs!$J$1:$AZ$415,$D71,MATCH(V$5,MTInputs!$J$5:$AZ$5,0))</f>
        <v/>
      </c>
      <c r="W71" s="36">
        <f>INDEX(MTInputs!$J$1:$AZ$415,$D71,MATCH(W$5,MTInputs!$J$5:$AZ$5,0))</f>
        <v/>
      </c>
      <c r="X71" s="36">
        <f>INDEX(MTInputs!$J$1:$AZ$415,$D71,MATCH(X$5,MTInputs!$J$5:$AZ$5,0))</f>
        <v/>
      </c>
      <c r="Y71" s="36">
        <f>INDEX(MTInputs!$J$1:$AZ$415,$D71,MATCH(Y$5,MTInputs!$J$5:$AZ$5,0))</f>
        <v/>
      </c>
      <c r="Z71" s="36">
        <f>INDEX(MTInputs!$J$1:$AZ$415,$D71,MATCH(Z$5,MTInputs!$J$5:$AZ$5,0))</f>
        <v/>
      </c>
      <c r="AA71" s="36">
        <f>INDEX(MTInputs!$J$1:$AZ$415,$D71,MATCH(AA$5,MTInputs!$J$5:$AZ$5,0))</f>
        <v/>
      </c>
      <c r="AB71" s="36">
        <f>INDEX(MTInputs!$J$1:$AZ$415,$D71,MATCH(AB$5,MTInputs!$J$5:$AZ$5,0))</f>
        <v/>
      </c>
      <c r="AC71" s="36">
        <f>INDEX(MTInputs!$J$1:$AZ$415,$D71,MATCH(AC$5,MTInputs!$J$5:$AZ$5,0))</f>
        <v/>
      </c>
      <c r="AD71" s="36">
        <f>INDEX(MTInputs!$J$1:$AZ$415,$D71,MATCH(AD$5,MTInputs!$J$5:$AZ$5,0))</f>
        <v/>
      </c>
      <c r="AE71" s="25">
        <f>LOWER(Settings!$C$4)&amp;".mit."&amp;$A71&amp;IF($C71="","","."&amp;$C71&amp;"."&amp;$B71)&amp;IF(INDEX(Variables!$D$5:$D$105,MATCH($A71,Variables!$A$5:$A$105,0))="","","."&amp;INDEX(Variables!$D$5:$D$105,MATCH($A71,Variables!$A$5:$A$105,0)))&amp;"."&amp;AE$5</f>
        <v/>
      </c>
      <c r="AF71" s="35">
        <f>INDEX(MTInputs!$J$1:$AZ$415,$D71,MATCH(AF$5,MTInputs!$J$5:$AZ$5,0))</f>
        <v/>
      </c>
      <c r="AG71" s="36">
        <f>INDEX(MTInputs!$J$1:$AZ$415,$D71,MATCH(AG$5,MTInputs!$J$5:$AZ$5,0))</f>
        <v/>
      </c>
      <c r="AH71" s="36">
        <f>INDEX(MTInputs!$J$1:$AZ$415,$D71,MATCH(AH$5,MTInputs!$J$5:$AZ$5,0))</f>
        <v/>
      </c>
      <c r="AI71" s="36">
        <f>INDEX(MTInputs!$J$1:$AZ$415,$D71,MATCH(AI$5,MTInputs!$J$5:$AZ$5,0))</f>
        <v/>
      </c>
      <c r="AJ71" s="36">
        <f>INDEX(MTInputs!$J$1:$AZ$415,$D71,MATCH(AJ$5,MTInputs!$J$5:$AZ$5,0))</f>
        <v/>
      </c>
      <c r="AK71" s="36">
        <f>INDEX(MTInputs!$J$1:$AZ$415,$D71,MATCH(AK$5,MTInputs!$J$5:$AZ$5,0))</f>
        <v/>
      </c>
      <c r="AL71" s="36">
        <f>INDEX(MTInputs!$J$1:$AZ$415,$D71,MATCH(AL$5,MTInputs!$J$5:$AZ$5,0))</f>
        <v/>
      </c>
      <c r="AM71" s="36">
        <f>INDEX(MTInputs!$J$1:$AZ$415,$D71,MATCH(AM$5,MTInputs!$J$5:$AZ$5,0))</f>
        <v/>
      </c>
      <c r="AN71" s="36">
        <f>INDEX(MTInputs!$J$1:$AZ$415,$D71,MATCH(AN$5,MTInputs!$J$5:$AZ$5,0))</f>
        <v/>
      </c>
      <c r="AO71" s="36">
        <f>INDEX(MTInputs!$J$1:$AZ$415,$D71,MATCH(AO$5,MTInputs!$J$5:$AZ$5,0))</f>
        <v/>
      </c>
      <c r="AP71" s="36">
        <f>INDEX(MTInputs!$J$1:$AZ$415,$D71,MATCH(AP$5,MTInputs!$J$5:$AZ$5,0))</f>
        <v/>
      </c>
      <c r="AQ71" s="36">
        <f>INDEX(MTInputs!$J$1:$AZ$415,$D71,MATCH(AQ$5,MTInputs!$J$5:$AZ$5,0))</f>
        <v/>
      </c>
      <c r="AR71" s="36">
        <f>INDEX(MTInputs!$J$1:$AZ$415,$D71,MATCH(AR$5,MTInputs!$J$5:$AZ$5,0))</f>
        <v/>
      </c>
      <c r="AS71" s="36">
        <f>INDEX(MTInputs!$J$1:$AZ$415,$D71,MATCH(AS$5,MTInputs!$J$5:$AZ$5,0))</f>
        <v/>
      </c>
      <c r="AT71" s="36">
        <f>INDEX(MTInputs!$J$1:$AZ$415,$D71,MATCH(AT$5,MTInputs!$J$5:$AZ$5,0))</f>
        <v/>
      </c>
      <c r="AU71" s="36">
        <f>INDEX(MTInputs!$J$1:$AZ$415,$D71,MATCH(AU$5,MTInputs!$J$5:$AZ$5,0))</f>
        <v/>
      </c>
      <c r="AV71" s="36">
        <f>INDEX(MTInputs!$J$1:$AZ$415,$D71,MATCH(AV$5,MTInputs!$J$5:$AZ$5,0))</f>
        <v/>
      </c>
      <c r="AW71" s="36">
        <f>INDEX(MTInputs!$J$1:$AZ$415,$D71,MATCH(AW$5,MTInputs!$J$5:$AZ$5,0))</f>
        <v/>
      </c>
      <c r="AX71" s="36">
        <f>INDEX(MTInputs!$J$1:$AZ$415,$D71,MATCH(AX$5,MTInputs!$J$5:$AZ$5,0))</f>
        <v/>
      </c>
    </row>
    <row r="72" hidden="1" outlineLevel="1">
      <c r="A72" s="5" t="inlineStr">
        <is>
          <t>fpr.f</t>
        </is>
      </c>
      <c r="B72" s="5" t="inlineStr">
        <is>
          <t>gso</t>
        </is>
      </c>
      <c r="C72" s="5" t="inlineStr">
        <is>
          <t>all</t>
        </is>
      </c>
      <c r="D72" s="8" t="n">
        <v>164</v>
      </c>
      <c r="H72" s="5">
        <f>INDEX(Variables!$B$5:$B$105,MATCH($A72,Variables!$A$5:$A$105,0))&amp;IF($C72="",""," | "&amp;INDEX(Mapping!$B$5:$B$26,MATCH($C72,Mapping!$A$5:$A$26,0))&amp;" | "&amp;INDEX(Mapping!$B$30:$B$41,MATCH($B72,Mapping!$A$30:$A$41,0)))</f>
        <v/>
      </c>
      <c r="I72" s="5">
        <f>INDEX(Variables!$C$5:$C$105,MATCH($A72,Variables!$A$5:$A$105,0))</f>
        <v/>
      </c>
      <c r="J72" s="5">
        <f>INDEX(Variables!$E$5:$E$105,MATCH($A72,Variables!$A$5:$A$105,0))</f>
        <v/>
      </c>
      <c r="K72" s="25">
        <f>LOWER(Settings!$C$4)&amp;".mit."&amp;$A72&amp;IF($C72="","","."&amp;$C72&amp;"."&amp;$B72)&amp;IF(INDEX(Variables!$D$5:$D$105,MATCH($A72,Variables!$A$5:$A$105,0))="","","."&amp;INDEX(Variables!$D$5:$D$105,MATCH($A72,Variables!$A$5:$A$105,0)))&amp;"."&amp;K$5</f>
        <v/>
      </c>
      <c r="L72" s="35">
        <f>INDEX(MTInputs!$J$1:$AZ$415,$D72,MATCH(L$5,MTInputs!$J$5:$AZ$5,0))</f>
        <v/>
      </c>
      <c r="M72" s="36">
        <f>INDEX(MTInputs!$J$1:$AZ$415,$D72,MATCH(M$5,MTInputs!$J$5:$AZ$5,0))</f>
        <v/>
      </c>
      <c r="N72" s="36">
        <f>INDEX(MTInputs!$J$1:$AZ$415,$D72,MATCH(N$5,MTInputs!$J$5:$AZ$5,0))</f>
        <v/>
      </c>
      <c r="O72" s="36">
        <f>INDEX(MTInputs!$J$1:$AZ$415,$D72,MATCH(O$5,MTInputs!$J$5:$AZ$5,0))</f>
        <v/>
      </c>
      <c r="P72" s="36">
        <f>INDEX(MTInputs!$J$1:$AZ$415,$D72,MATCH(P$5,MTInputs!$J$5:$AZ$5,0))</f>
        <v/>
      </c>
      <c r="Q72" s="36">
        <f>INDEX(MTInputs!$J$1:$AZ$415,$D72,MATCH(Q$5,MTInputs!$J$5:$AZ$5,0))</f>
        <v/>
      </c>
      <c r="R72" s="36">
        <f>INDEX(MTInputs!$J$1:$AZ$415,$D72,MATCH(R$5,MTInputs!$J$5:$AZ$5,0))</f>
        <v/>
      </c>
      <c r="S72" s="36">
        <f>INDEX(MTInputs!$J$1:$AZ$415,$D72,MATCH(S$5,MTInputs!$J$5:$AZ$5,0))</f>
        <v/>
      </c>
      <c r="T72" s="36">
        <f>INDEX(MTInputs!$J$1:$AZ$415,$D72,MATCH(T$5,MTInputs!$J$5:$AZ$5,0))</f>
        <v/>
      </c>
      <c r="U72" s="36">
        <f>INDEX(MTInputs!$J$1:$AZ$415,$D72,MATCH(U$5,MTInputs!$J$5:$AZ$5,0))</f>
        <v/>
      </c>
      <c r="V72" s="36">
        <f>INDEX(MTInputs!$J$1:$AZ$415,$D72,MATCH(V$5,MTInputs!$J$5:$AZ$5,0))</f>
        <v/>
      </c>
      <c r="W72" s="36">
        <f>INDEX(MTInputs!$J$1:$AZ$415,$D72,MATCH(W$5,MTInputs!$J$5:$AZ$5,0))</f>
        <v/>
      </c>
      <c r="X72" s="36">
        <f>INDEX(MTInputs!$J$1:$AZ$415,$D72,MATCH(X$5,MTInputs!$J$5:$AZ$5,0))</f>
        <v/>
      </c>
      <c r="Y72" s="36">
        <f>INDEX(MTInputs!$J$1:$AZ$415,$D72,MATCH(Y$5,MTInputs!$J$5:$AZ$5,0))</f>
        <v/>
      </c>
      <c r="Z72" s="36">
        <f>INDEX(MTInputs!$J$1:$AZ$415,$D72,MATCH(Z$5,MTInputs!$J$5:$AZ$5,0))</f>
        <v/>
      </c>
      <c r="AA72" s="36">
        <f>INDEX(MTInputs!$J$1:$AZ$415,$D72,MATCH(AA$5,MTInputs!$J$5:$AZ$5,0))</f>
        <v/>
      </c>
      <c r="AB72" s="36">
        <f>INDEX(MTInputs!$J$1:$AZ$415,$D72,MATCH(AB$5,MTInputs!$J$5:$AZ$5,0))</f>
        <v/>
      </c>
      <c r="AC72" s="36">
        <f>INDEX(MTInputs!$J$1:$AZ$415,$D72,MATCH(AC$5,MTInputs!$J$5:$AZ$5,0))</f>
        <v/>
      </c>
      <c r="AD72" s="36">
        <f>INDEX(MTInputs!$J$1:$AZ$415,$D72,MATCH(AD$5,MTInputs!$J$5:$AZ$5,0))</f>
        <v/>
      </c>
      <c r="AE72" s="25">
        <f>LOWER(Settings!$C$4)&amp;".mit."&amp;$A72&amp;IF($C72="","","."&amp;$C72&amp;"."&amp;$B72)&amp;IF(INDEX(Variables!$D$5:$D$105,MATCH($A72,Variables!$A$5:$A$105,0))="","","."&amp;INDEX(Variables!$D$5:$D$105,MATCH($A72,Variables!$A$5:$A$105,0)))&amp;"."&amp;AE$5</f>
        <v/>
      </c>
      <c r="AF72" s="35">
        <f>INDEX(MTInputs!$J$1:$AZ$415,$D72,MATCH(AF$5,MTInputs!$J$5:$AZ$5,0))</f>
        <v/>
      </c>
      <c r="AG72" s="36">
        <f>INDEX(MTInputs!$J$1:$AZ$415,$D72,MATCH(AG$5,MTInputs!$J$5:$AZ$5,0))</f>
        <v/>
      </c>
      <c r="AH72" s="36">
        <f>INDEX(MTInputs!$J$1:$AZ$415,$D72,MATCH(AH$5,MTInputs!$J$5:$AZ$5,0))</f>
        <v/>
      </c>
      <c r="AI72" s="36">
        <f>INDEX(MTInputs!$J$1:$AZ$415,$D72,MATCH(AI$5,MTInputs!$J$5:$AZ$5,0))</f>
        <v/>
      </c>
      <c r="AJ72" s="36">
        <f>INDEX(MTInputs!$J$1:$AZ$415,$D72,MATCH(AJ$5,MTInputs!$J$5:$AZ$5,0))</f>
        <v/>
      </c>
      <c r="AK72" s="36">
        <f>INDEX(MTInputs!$J$1:$AZ$415,$D72,MATCH(AK$5,MTInputs!$J$5:$AZ$5,0))</f>
        <v/>
      </c>
      <c r="AL72" s="36">
        <f>INDEX(MTInputs!$J$1:$AZ$415,$D72,MATCH(AL$5,MTInputs!$J$5:$AZ$5,0))</f>
        <v/>
      </c>
      <c r="AM72" s="36">
        <f>INDEX(MTInputs!$J$1:$AZ$415,$D72,MATCH(AM$5,MTInputs!$J$5:$AZ$5,0))</f>
        <v/>
      </c>
      <c r="AN72" s="36">
        <f>INDEX(MTInputs!$J$1:$AZ$415,$D72,MATCH(AN$5,MTInputs!$J$5:$AZ$5,0))</f>
        <v/>
      </c>
      <c r="AO72" s="36">
        <f>INDEX(MTInputs!$J$1:$AZ$415,$D72,MATCH(AO$5,MTInputs!$J$5:$AZ$5,0))</f>
        <v/>
      </c>
      <c r="AP72" s="36">
        <f>INDEX(MTInputs!$J$1:$AZ$415,$D72,MATCH(AP$5,MTInputs!$J$5:$AZ$5,0))</f>
        <v/>
      </c>
      <c r="AQ72" s="36">
        <f>INDEX(MTInputs!$J$1:$AZ$415,$D72,MATCH(AQ$5,MTInputs!$J$5:$AZ$5,0))</f>
        <v/>
      </c>
      <c r="AR72" s="36">
        <f>INDEX(MTInputs!$J$1:$AZ$415,$D72,MATCH(AR$5,MTInputs!$J$5:$AZ$5,0))</f>
        <v/>
      </c>
      <c r="AS72" s="36">
        <f>INDEX(MTInputs!$J$1:$AZ$415,$D72,MATCH(AS$5,MTInputs!$J$5:$AZ$5,0))</f>
        <v/>
      </c>
      <c r="AT72" s="36">
        <f>INDEX(MTInputs!$J$1:$AZ$415,$D72,MATCH(AT$5,MTInputs!$J$5:$AZ$5,0))</f>
        <v/>
      </c>
      <c r="AU72" s="36">
        <f>INDEX(MTInputs!$J$1:$AZ$415,$D72,MATCH(AU$5,MTInputs!$J$5:$AZ$5,0))</f>
        <v/>
      </c>
      <c r="AV72" s="36">
        <f>INDEX(MTInputs!$J$1:$AZ$415,$D72,MATCH(AV$5,MTInputs!$J$5:$AZ$5,0))</f>
        <v/>
      </c>
      <c r="AW72" s="36">
        <f>INDEX(MTInputs!$J$1:$AZ$415,$D72,MATCH(AW$5,MTInputs!$J$5:$AZ$5,0))</f>
        <v/>
      </c>
      <c r="AX72" s="36">
        <f>INDEX(MTInputs!$J$1:$AZ$415,$D72,MATCH(AX$5,MTInputs!$J$5:$AZ$5,0))</f>
        <v/>
      </c>
    </row>
    <row r="73" hidden="1" outlineLevel="1">
      <c r="A73" s="5" t="inlineStr">
        <is>
          <t>fpr.f</t>
        </is>
      </c>
      <c r="B73" s="5" t="inlineStr">
        <is>
          <t>die</t>
        </is>
      </c>
      <c r="C73" s="5" t="inlineStr">
        <is>
          <t>all</t>
        </is>
      </c>
      <c r="D73" s="8" t="n">
        <v>165</v>
      </c>
      <c r="H73" s="5">
        <f>INDEX(Variables!$B$5:$B$105,MATCH($A73,Variables!$A$5:$A$105,0))&amp;IF($C73="",""," | "&amp;INDEX(Mapping!$B$5:$B$26,MATCH($C73,Mapping!$A$5:$A$26,0))&amp;" | "&amp;INDEX(Mapping!$B$30:$B$41,MATCH($B73,Mapping!$A$30:$A$41,0)))</f>
        <v/>
      </c>
      <c r="I73" s="5">
        <f>INDEX(Variables!$C$5:$C$105,MATCH($A73,Variables!$A$5:$A$105,0))</f>
        <v/>
      </c>
      <c r="J73" s="5">
        <f>INDEX(Variables!$E$5:$E$105,MATCH($A73,Variables!$A$5:$A$105,0))</f>
        <v/>
      </c>
      <c r="K73" s="25">
        <f>LOWER(Settings!$C$4)&amp;".mit."&amp;$A73&amp;IF($C73="","","."&amp;$C73&amp;"."&amp;$B73)&amp;IF(INDEX(Variables!$D$5:$D$105,MATCH($A73,Variables!$A$5:$A$105,0))="","","."&amp;INDEX(Variables!$D$5:$D$105,MATCH($A73,Variables!$A$5:$A$105,0)))&amp;"."&amp;K$5</f>
        <v/>
      </c>
      <c r="L73" s="35">
        <f>INDEX(MTInputs!$J$1:$AZ$415,$D73,MATCH(L$5,MTInputs!$J$5:$AZ$5,0))</f>
        <v/>
      </c>
      <c r="M73" s="36">
        <f>INDEX(MTInputs!$J$1:$AZ$415,$D73,MATCH(M$5,MTInputs!$J$5:$AZ$5,0))</f>
        <v/>
      </c>
      <c r="N73" s="36">
        <f>INDEX(MTInputs!$J$1:$AZ$415,$D73,MATCH(N$5,MTInputs!$J$5:$AZ$5,0))</f>
        <v/>
      </c>
      <c r="O73" s="36">
        <f>INDEX(MTInputs!$J$1:$AZ$415,$D73,MATCH(O$5,MTInputs!$J$5:$AZ$5,0))</f>
        <v/>
      </c>
      <c r="P73" s="36">
        <f>INDEX(MTInputs!$J$1:$AZ$415,$D73,MATCH(P$5,MTInputs!$J$5:$AZ$5,0))</f>
        <v/>
      </c>
      <c r="Q73" s="36">
        <f>INDEX(MTInputs!$J$1:$AZ$415,$D73,MATCH(Q$5,MTInputs!$J$5:$AZ$5,0))</f>
        <v/>
      </c>
      <c r="R73" s="36">
        <f>INDEX(MTInputs!$J$1:$AZ$415,$D73,MATCH(R$5,MTInputs!$J$5:$AZ$5,0))</f>
        <v/>
      </c>
      <c r="S73" s="36">
        <f>INDEX(MTInputs!$J$1:$AZ$415,$D73,MATCH(S$5,MTInputs!$J$5:$AZ$5,0))</f>
        <v/>
      </c>
      <c r="T73" s="36">
        <f>INDEX(MTInputs!$J$1:$AZ$415,$D73,MATCH(T$5,MTInputs!$J$5:$AZ$5,0))</f>
        <v/>
      </c>
      <c r="U73" s="36">
        <f>INDEX(MTInputs!$J$1:$AZ$415,$D73,MATCH(U$5,MTInputs!$J$5:$AZ$5,0))</f>
        <v/>
      </c>
      <c r="V73" s="36">
        <f>INDEX(MTInputs!$J$1:$AZ$415,$D73,MATCH(V$5,MTInputs!$J$5:$AZ$5,0))</f>
        <v/>
      </c>
      <c r="W73" s="36">
        <f>INDEX(MTInputs!$J$1:$AZ$415,$D73,MATCH(W$5,MTInputs!$J$5:$AZ$5,0))</f>
        <v/>
      </c>
      <c r="X73" s="36">
        <f>INDEX(MTInputs!$J$1:$AZ$415,$D73,MATCH(X$5,MTInputs!$J$5:$AZ$5,0))</f>
        <v/>
      </c>
      <c r="Y73" s="36">
        <f>INDEX(MTInputs!$J$1:$AZ$415,$D73,MATCH(Y$5,MTInputs!$J$5:$AZ$5,0))</f>
        <v/>
      </c>
      <c r="Z73" s="36">
        <f>INDEX(MTInputs!$J$1:$AZ$415,$D73,MATCH(Z$5,MTInputs!$J$5:$AZ$5,0))</f>
        <v/>
      </c>
      <c r="AA73" s="36">
        <f>INDEX(MTInputs!$J$1:$AZ$415,$D73,MATCH(AA$5,MTInputs!$J$5:$AZ$5,0))</f>
        <v/>
      </c>
      <c r="AB73" s="36">
        <f>INDEX(MTInputs!$J$1:$AZ$415,$D73,MATCH(AB$5,MTInputs!$J$5:$AZ$5,0))</f>
        <v/>
      </c>
      <c r="AC73" s="36">
        <f>INDEX(MTInputs!$J$1:$AZ$415,$D73,MATCH(AC$5,MTInputs!$J$5:$AZ$5,0))</f>
        <v/>
      </c>
      <c r="AD73" s="36">
        <f>INDEX(MTInputs!$J$1:$AZ$415,$D73,MATCH(AD$5,MTInputs!$J$5:$AZ$5,0))</f>
        <v/>
      </c>
      <c r="AE73" s="25">
        <f>LOWER(Settings!$C$4)&amp;".mit."&amp;$A73&amp;IF($C73="","","."&amp;$C73&amp;"."&amp;$B73)&amp;IF(INDEX(Variables!$D$5:$D$105,MATCH($A73,Variables!$A$5:$A$105,0))="","","."&amp;INDEX(Variables!$D$5:$D$105,MATCH($A73,Variables!$A$5:$A$105,0)))&amp;"."&amp;AE$5</f>
        <v/>
      </c>
      <c r="AF73" s="35">
        <f>INDEX(MTInputs!$J$1:$AZ$415,$D73,MATCH(AF$5,MTInputs!$J$5:$AZ$5,0))</f>
        <v/>
      </c>
      <c r="AG73" s="36">
        <f>INDEX(MTInputs!$J$1:$AZ$415,$D73,MATCH(AG$5,MTInputs!$J$5:$AZ$5,0))</f>
        <v/>
      </c>
      <c r="AH73" s="36">
        <f>INDEX(MTInputs!$J$1:$AZ$415,$D73,MATCH(AH$5,MTInputs!$J$5:$AZ$5,0))</f>
        <v/>
      </c>
      <c r="AI73" s="36">
        <f>INDEX(MTInputs!$J$1:$AZ$415,$D73,MATCH(AI$5,MTInputs!$J$5:$AZ$5,0))</f>
        <v/>
      </c>
      <c r="AJ73" s="36">
        <f>INDEX(MTInputs!$J$1:$AZ$415,$D73,MATCH(AJ$5,MTInputs!$J$5:$AZ$5,0))</f>
        <v/>
      </c>
      <c r="AK73" s="36">
        <f>INDEX(MTInputs!$J$1:$AZ$415,$D73,MATCH(AK$5,MTInputs!$J$5:$AZ$5,0))</f>
        <v/>
      </c>
      <c r="AL73" s="36">
        <f>INDEX(MTInputs!$J$1:$AZ$415,$D73,MATCH(AL$5,MTInputs!$J$5:$AZ$5,0))</f>
        <v/>
      </c>
      <c r="AM73" s="36">
        <f>INDEX(MTInputs!$J$1:$AZ$415,$D73,MATCH(AM$5,MTInputs!$J$5:$AZ$5,0))</f>
        <v/>
      </c>
      <c r="AN73" s="36">
        <f>INDEX(MTInputs!$J$1:$AZ$415,$D73,MATCH(AN$5,MTInputs!$J$5:$AZ$5,0))</f>
        <v/>
      </c>
      <c r="AO73" s="36">
        <f>INDEX(MTInputs!$J$1:$AZ$415,$D73,MATCH(AO$5,MTInputs!$J$5:$AZ$5,0))</f>
        <v/>
      </c>
      <c r="AP73" s="36">
        <f>INDEX(MTInputs!$J$1:$AZ$415,$D73,MATCH(AP$5,MTInputs!$J$5:$AZ$5,0))</f>
        <v/>
      </c>
      <c r="AQ73" s="36">
        <f>INDEX(MTInputs!$J$1:$AZ$415,$D73,MATCH(AQ$5,MTInputs!$J$5:$AZ$5,0))</f>
        <v/>
      </c>
      <c r="AR73" s="36">
        <f>INDEX(MTInputs!$J$1:$AZ$415,$D73,MATCH(AR$5,MTInputs!$J$5:$AZ$5,0))</f>
        <v/>
      </c>
      <c r="AS73" s="36">
        <f>INDEX(MTInputs!$J$1:$AZ$415,$D73,MATCH(AS$5,MTInputs!$J$5:$AZ$5,0))</f>
        <v/>
      </c>
      <c r="AT73" s="36">
        <f>INDEX(MTInputs!$J$1:$AZ$415,$D73,MATCH(AT$5,MTInputs!$J$5:$AZ$5,0))</f>
        <v/>
      </c>
      <c r="AU73" s="36">
        <f>INDEX(MTInputs!$J$1:$AZ$415,$D73,MATCH(AU$5,MTInputs!$J$5:$AZ$5,0))</f>
        <v/>
      </c>
      <c r="AV73" s="36">
        <f>INDEX(MTInputs!$J$1:$AZ$415,$D73,MATCH(AV$5,MTInputs!$J$5:$AZ$5,0))</f>
        <v/>
      </c>
      <c r="AW73" s="36">
        <f>INDEX(MTInputs!$J$1:$AZ$415,$D73,MATCH(AW$5,MTInputs!$J$5:$AZ$5,0))</f>
        <v/>
      </c>
      <c r="AX73" s="36">
        <f>INDEX(MTInputs!$J$1:$AZ$415,$D73,MATCH(AX$5,MTInputs!$J$5:$AZ$5,0))</f>
        <v/>
      </c>
    </row>
    <row r="74" hidden="1" outlineLevel="1">
      <c r="A74" s="5" t="inlineStr">
        <is>
          <t>fpr.f</t>
        </is>
      </c>
      <c r="B74" s="5" t="inlineStr">
        <is>
          <t>lpg</t>
        </is>
      </c>
      <c r="C74" s="5" t="inlineStr">
        <is>
          <t>all</t>
        </is>
      </c>
      <c r="D74" s="8" t="n">
        <v>166</v>
      </c>
      <c r="H74" s="5">
        <f>INDEX(Variables!$B$5:$B$105,MATCH($A74,Variables!$A$5:$A$105,0))&amp;IF($C74="",""," | "&amp;INDEX(Mapping!$B$5:$B$26,MATCH($C74,Mapping!$A$5:$A$26,0))&amp;" | "&amp;INDEX(Mapping!$B$30:$B$41,MATCH($B74,Mapping!$A$30:$A$41,0)))</f>
        <v/>
      </c>
      <c r="I74" s="5">
        <f>INDEX(Variables!$C$5:$C$105,MATCH($A74,Variables!$A$5:$A$105,0))</f>
        <v/>
      </c>
      <c r="J74" s="5">
        <f>INDEX(Variables!$E$5:$E$105,MATCH($A74,Variables!$A$5:$A$105,0))</f>
        <v/>
      </c>
      <c r="K74" s="25">
        <f>LOWER(Settings!$C$4)&amp;".mit."&amp;$A74&amp;IF($C74="","","."&amp;$C74&amp;"."&amp;$B74)&amp;IF(INDEX(Variables!$D$5:$D$105,MATCH($A74,Variables!$A$5:$A$105,0))="","","."&amp;INDEX(Variables!$D$5:$D$105,MATCH($A74,Variables!$A$5:$A$105,0)))&amp;"."&amp;K$5</f>
        <v/>
      </c>
      <c r="L74" s="35">
        <f>INDEX(MTInputs!$J$1:$AZ$415,$D74,MATCH(L$5,MTInputs!$J$5:$AZ$5,0))</f>
        <v/>
      </c>
      <c r="M74" s="36">
        <f>INDEX(MTInputs!$J$1:$AZ$415,$D74,MATCH(M$5,MTInputs!$J$5:$AZ$5,0))</f>
        <v/>
      </c>
      <c r="N74" s="36">
        <f>INDEX(MTInputs!$J$1:$AZ$415,$D74,MATCH(N$5,MTInputs!$J$5:$AZ$5,0))</f>
        <v/>
      </c>
      <c r="O74" s="36">
        <f>INDEX(MTInputs!$J$1:$AZ$415,$D74,MATCH(O$5,MTInputs!$J$5:$AZ$5,0))</f>
        <v/>
      </c>
      <c r="P74" s="36">
        <f>INDEX(MTInputs!$J$1:$AZ$415,$D74,MATCH(P$5,MTInputs!$J$5:$AZ$5,0))</f>
        <v/>
      </c>
      <c r="Q74" s="36">
        <f>INDEX(MTInputs!$J$1:$AZ$415,$D74,MATCH(Q$5,MTInputs!$J$5:$AZ$5,0))</f>
        <v/>
      </c>
      <c r="R74" s="36">
        <f>INDEX(MTInputs!$J$1:$AZ$415,$D74,MATCH(R$5,MTInputs!$J$5:$AZ$5,0))</f>
        <v/>
      </c>
      <c r="S74" s="36">
        <f>INDEX(MTInputs!$J$1:$AZ$415,$D74,MATCH(S$5,MTInputs!$J$5:$AZ$5,0))</f>
        <v/>
      </c>
      <c r="T74" s="36">
        <f>INDEX(MTInputs!$J$1:$AZ$415,$D74,MATCH(T$5,MTInputs!$J$5:$AZ$5,0))</f>
        <v/>
      </c>
      <c r="U74" s="36">
        <f>INDEX(MTInputs!$J$1:$AZ$415,$D74,MATCH(U$5,MTInputs!$J$5:$AZ$5,0))</f>
        <v/>
      </c>
      <c r="V74" s="36">
        <f>INDEX(MTInputs!$J$1:$AZ$415,$D74,MATCH(V$5,MTInputs!$J$5:$AZ$5,0))</f>
        <v/>
      </c>
      <c r="W74" s="36">
        <f>INDEX(MTInputs!$J$1:$AZ$415,$D74,MATCH(W$5,MTInputs!$J$5:$AZ$5,0))</f>
        <v/>
      </c>
      <c r="X74" s="36">
        <f>INDEX(MTInputs!$J$1:$AZ$415,$D74,MATCH(X$5,MTInputs!$J$5:$AZ$5,0))</f>
        <v/>
      </c>
      <c r="Y74" s="36">
        <f>INDEX(MTInputs!$J$1:$AZ$415,$D74,MATCH(Y$5,MTInputs!$J$5:$AZ$5,0))</f>
        <v/>
      </c>
      <c r="Z74" s="36">
        <f>INDEX(MTInputs!$J$1:$AZ$415,$D74,MATCH(Z$5,MTInputs!$J$5:$AZ$5,0))</f>
        <v/>
      </c>
      <c r="AA74" s="36">
        <f>INDEX(MTInputs!$J$1:$AZ$415,$D74,MATCH(AA$5,MTInputs!$J$5:$AZ$5,0))</f>
        <v/>
      </c>
      <c r="AB74" s="36">
        <f>INDEX(MTInputs!$J$1:$AZ$415,$D74,MATCH(AB$5,MTInputs!$J$5:$AZ$5,0))</f>
        <v/>
      </c>
      <c r="AC74" s="36">
        <f>INDEX(MTInputs!$J$1:$AZ$415,$D74,MATCH(AC$5,MTInputs!$J$5:$AZ$5,0))</f>
        <v/>
      </c>
      <c r="AD74" s="36">
        <f>INDEX(MTInputs!$J$1:$AZ$415,$D74,MATCH(AD$5,MTInputs!$J$5:$AZ$5,0))</f>
        <v/>
      </c>
      <c r="AE74" s="25">
        <f>LOWER(Settings!$C$4)&amp;".mit."&amp;$A74&amp;IF($C74="","","."&amp;$C74&amp;"."&amp;$B74)&amp;IF(INDEX(Variables!$D$5:$D$105,MATCH($A74,Variables!$A$5:$A$105,0))="","","."&amp;INDEX(Variables!$D$5:$D$105,MATCH($A74,Variables!$A$5:$A$105,0)))&amp;"."&amp;AE$5</f>
        <v/>
      </c>
      <c r="AF74" s="35">
        <f>INDEX(MTInputs!$J$1:$AZ$415,$D74,MATCH(AF$5,MTInputs!$J$5:$AZ$5,0))</f>
        <v/>
      </c>
      <c r="AG74" s="36">
        <f>INDEX(MTInputs!$J$1:$AZ$415,$D74,MATCH(AG$5,MTInputs!$J$5:$AZ$5,0))</f>
        <v/>
      </c>
      <c r="AH74" s="36">
        <f>INDEX(MTInputs!$J$1:$AZ$415,$D74,MATCH(AH$5,MTInputs!$J$5:$AZ$5,0))</f>
        <v/>
      </c>
      <c r="AI74" s="36">
        <f>INDEX(MTInputs!$J$1:$AZ$415,$D74,MATCH(AI$5,MTInputs!$J$5:$AZ$5,0))</f>
        <v/>
      </c>
      <c r="AJ74" s="36">
        <f>INDEX(MTInputs!$J$1:$AZ$415,$D74,MATCH(AJ$5,MTInputs!$J$5:$AZ$5,0))</f>
        <v/>
      </c>
      <c r="AK74" s="36">
        <f>INDEX(MTInputs!$J$1:$AZ$415,$D74,MATCH(AK$5,MTInputs!$J$5:$AZ$5,0))</f>
        <v/>
      </c>
      <c r="AL74" s="36">
        <f>INDEX(MTInputs!$J$1:$AZ$415,$D74,MATCH(AL$5,MTInputs!$J$5:$AZ$5,0))</f>
        <v/>
      </c>
      <c r="AM74" s="36">
        <f>INDEX(MTInputs!$J$1:$AZ$415,$D74,MATCH(AM$5,MTInputs!$J$5:$AZ$5,0))</f>
        <v/>
      </c>
      <c r="AN74" s="36">
        <f>INDEX(MTInputs!$J$1:$AZ$415,$D74,MATCH(AN$5,MTInputs!$J$5:$AZ$5,0))</f>
        <v/>
      </c>
      <c r="AO74" s="36">
        <f>INDEX(MTInputs!$J$1:$AZ$415,$D74,MATCH(AO$5,MTInputs!$J$5:$AZ$5,0))</f>
        <v/>
      </c>
      <c r="AP74" s="36">
        <f>INDEX(MTInputs!$J$1:$AZ$415,$D74,MATCH(AP$5,MTInputs!$J$5:$AZ$5,0))</f>
        <v/>
      </c>
      <c r="AQ74" s="36">
        <f>INDEX(MTInputs!$J$1:$AZ$415,$D74,MATCH(AQ$5,MTInputs!$J$5:$AZ$5,0))</f>
        <v/>
      </c>
      <c r="AR74" s="36">
        <f>INDEX(MTInputs!$J$1:$AZ$415,$D74,MATCH(AR$5,MTInputs!$J$5:$AZ$5,0))</f>
        <v/>
      </c>
      <c r="AS74" s="36">
        <f>INDEX(MTInputs!$J$1:$AZ$415,$D74,MATCH(AS$5,MTInputs!$J$5:$AZ$5,0))</f>
        <v/>
      </c>
      <c r="AT74" s="36">
        <f>INDEX(MTInputs!$J$1:$AZ$415,$D74,MATCH(AT$5,MTInputs!$J$5:$AZ$5,0))</f>
        <v/>
      </c>
      <c r="AU74" s="36">
        <f>INDEX(MTInputs!$J$1:$AZ$415,$D74,MATCH(AU$5,MTInputs!$J$5:$AZ$5,0))</f>
        <v/>
      </c>
      <c r="AV74" s="36">
        <f>INDEX(MTInputs!$J$1:$AZ$415,$D74,MATCH(AV$5,MTInputs!$J$5:$AZ$5,0))</f>
        <v/>
      </c>
      <c r="AW74" s="36">
        <f>INDEX(MTInputs!$J$1:$AZ$415,$D74,MATCH(AW$5,MTInputs!$J$5:$AZ$5,0))</f>
        <v/>
      </c>
      <c r="AX74" s="36">
        <f>INDEX(MTInputs!$J$1:$AZ$415,$D74,MATCH(AX$5,MTInputs!$J$5:$AZ$5,0))</f>
        <v/>
      </c>
    </row>
    <row r="75" hidden="1" outlineLevel="1">
      <c r="A75" s="5" t="inlineStr">
        <is>
          <t>fpr.f</t>
        </is>
      </c>
      <c r="B75" s="5" t="inlineStr">
        <is>
          <t>ker</t>
        </is>
      </c>
      <c r="C75" s="5" t="inlineStr">
        <is>
          <t>all</t>
        </is>
      </c>
      <c r="D75" s="8" t="n">
        <v>167</v>
      </c>
      <c r="H75" s="5">
        <f>INDEX(Variables!$B$5:$B$105,MATCH($A75,Variables!$A$5:$A$105,0))&amp;IF($C75="",""," | "&amp;INDEX(Mapping!$B$5:$B$26,MATCH($C75,Mapping!$A$5:$A$26,0))&amp;" | "&amp;INDEX(Mapping!$B$30:$B$41,MATCH($B75,Mapping!$A$30:$A$41,0)))</f>
        <v/>
      </c>
      <c r="I75" s="5">
        <f>INDEX(Variables!$C$5:$C$105,MATCH($A75,Variables!$A$5:$A$105,0))</f>
        <v/>
      </c>
      <c r="J75" s="5">
        <f>INDEX(Variables!$E$5:$E$105,MATCH($A75,Variables!$A$5:$A$105,0))</f>
        <v/>
      </c>
      <c r="K75" s="25">
        <f>LOWER(Settings!$C$4)&amp;".mit."&amp;$A75&amp;IF($C75="","","."&amp;$C75&amp;"."&amp;$B75)&amp;IF(INDEX(Variables!$D$5:$D$105,MATCH($A75,Variables!$A$5:$A$105,0))="","","."&amp;INDEX(Variables!$D$5:$D$105,MATCH($A75,Variables!$A$5:$A$105,0)))&amp;"."&amp;K$5</f>
        <v/>
      </c>
      <c r="L75" s="35">
        <f>INDEX(MTInputs!$J$1:$AZ$415,$D75,MATCH(L$5,MTInputs!$J$5:$AZ$5,0))</f>
        <v/>
      </c>
      <c r="M75" s="36">
        <f>INDEX(MTInputs!$J$1:$AZ$415,$D75,MATCH(M$5,MTInputs!$J$5:$AZ$5,0))</f>
        <v/>
      </c>
      <c r="N75" s="36">
        <f>INDEX(MTInputs!$J$1:$AZ$415,$D75,MATCH(N$5,MTInputs!$J$5:$AZ$5,0))</f>
        <v/>
      </c>
      <c r="O75" s="36">
        <f>INDEX(MTInputs!$J$1:$AZ$415,$D75,MATCH(O$5,MTInputs!$J$5:$AZ$5,0))</f>
        <v/>
      </c>
      <c r="P75" s="36">
        <f>INDEX(MTInputs!$J$1:$AZ$415,$D75,MATCH(P$5,MTInputs!$J$5:$AZ$5,0))</f>
        <v/>
      </c>
      <c r="Q75" s="36">
        <f>INDEX(MTInputs!$J$1:$AZ$415,$D75,MATCH(Q$5,MTInputs!$J$5:$AZ$5,0))</f>
        <v/>
      </c>
      <c r="R75" s="36">
        <f>INDEX(MTInputs!$J$1:$AZ$415,$D75,MATCH(R$5,MTInputs!$J$5:$AZ$5,0))</f>
        <v/>
      </c>
      <c r="S75" s="36">
        <f>INDEX(MTInputs!$J$1:$AZ$415,$D75,MATCH(S$5,MTInputs!$J$5:$AZ$5,0))</f>
        <v/>
      </c>
      <c r="T75" s="36">
        <f>INDEX(MTInputs!$J$1:$AZ$415,$D75,MATCH(T$5,MTInputs!$J$5:$AZ$5,0))</f>
        <v/>
      </c>
      <c r="U75" s="36">
        <f>INDEX(MTInputs!$J$1:$AZ$415,$D75,MATCH(U$5,MTInputs!$J$5:$AZ$5,0))</f>
        <v/>
      </c>
      <c r="V75" s="36">
        <f>INDEX(MTInputs!$J$1:$AZ$415,$D75,MATCH(V$5,MTInputs!$J$5:$AZ$5,0))</f>
        <v/>
      </c>
      <c r="W75" s="36">
        <f>INDEX(MTInputs!$J$1:$AZ$415,$D75,MATCH(W$5,MTInputs!$J$5:$AZ$5,0))</f>
        <v/>
      </c>
      <c r="X75" s="36">
        <f>INDEX(MTInputs!$J$1:$AZ$415,$D75,MATCH(X$5,MTInputs!$J$5:$AZ$5,0))</f>
        <v/>
      </c>
      <c r="Y75" s="36">
        <f>INDEX(MTInputs!$J$1:$AZ$415,$D75,MATCH(Y$5,MTInputs!$J$5:$AZ$5,0))</f>
        <v/>
      </c>
      <c r="Z75" s="36">
        <f>INDEX(MTInputs!$J$1:$AZ$415,$D75,MATCH(Z$5,MTInputs!$J$5:$AZ$5,0))</f>
        <v/>
      </c>
      <c r="AA75" s="36">
        <f>INDEX(MTInputs!$J$1:$AZ$415,$D75,MATCH(AA$5,MTInputs!$J$5:$AZ$5,0))</f>
        <v/>
      </c>
      <c r="AB75" s="36">
        <f>INDEX(MTInputs!$J$1:$AZ$415,$D75,MATCH(AB$5,MTInputs!$J$5:$AZ$5,0))</f>
        <v/>
      </c>
      <c r="AC75" s="36">
        <f>INDEX(MTInputs!$J$1:$AZ$415,$D75,MATCH(AC$5,MTInputs!$J$5:$AZ$5,0))</f>
        <v/>
      </c>
      <c r="AD75" s="36">
        <f>INDEX(MTInputs!$J$1:$AZ$415,$D75,MATCH(AD$5,MTInputs!$J$5:$AZ$5,0))</f>
        <v/>
      </c>
      <c r="AE75" s="25">
        <f>LOWER(Settings!$C$4)&amp;".mit."&amp;$A75&amp;IF($C75="","","."&amp;$C75&amp;"."&amp;$B75)&amp;IF(INDEX(Variables!$D$5:$D$105,MATCH($A75,Variables!$A$5:$A$105,0))="","","."&amp;INDEX(Variables!$D$5:$D$105,MATCH($A75,Variables!$A$5:$A$105,0)))&amp;"."&amp;AE$5</f>
        <v/>
      </c>
      <c r="AF75" s="35">
        <f>INDEX(MTInputs!$J$1:$AZ$415,$D75,MATCH(AF$5,MTInputs!$J$5:$AZ$5,0))</f>
        <v/>
      </c>
      <c r="AG75" s="36">
        <f>INDEX(MTInputs!$J$1:$AZ$415,$D75,MATCH(AG$5,MTInputs!$J$5:$AZ$5,0))</f>
        <v/>
      </c>
      <c r="AH75" s="36">
        <f>INDEX(MTInputs!$J$1:$AZ$415,$D75,MATCH(AH$5,MTInputs!$J$5:$AZ$5,0))</f>
        <v/>
      </c>
      <c r="AI75" s="36">
        <f>INDEX(MTInputs!$J$1:$AZ$415,$D75,MATCH(AI$5,MTInputs!$J$5:$AZ$5,0))</f>
        <v/>
      </c>
      <c r="AJ75" s="36">
        <f>INDEX(MTInputs!$J$1:$AZ$415,$D75,MATCH(AJ$5,MTInputs!$J$5:$AZ$5,0))</f>
        <v/>
      </c>
      <c r="AK75" s="36">
        <f>INDEX(MTInputs!$J$1:$AZ$415,$D75,MATCH(AK$5,MTInputs!$J$5:$AZ$5,0))</f>
        <v/>
      </c>
      <c r="AL75" s="36">
        <f>INDEX(MTInputs!$J$1:$AZ$415,$D75,MATCH(AL$5,MTInputs!$J$5:$AZ$5,0))</f>
        <v/>
      </c>
      <c r="AM75" s="36">
        <f>INDEX(MTInputs!$J$1:$AZ$415,$D75,MATCH(AM$5,MTInputs!$J$5:$AZ$5,0))</f>
        <v/>
      </c>
      <c r="AN75" s="36">
        <f>INDEX(MTInputs!$J$1:$AZ$415,$D75,MATCH(AN$5,MTInputs!$J$5:$AZ$5,0))</f>
        <v/>
      </c>
      <c r="AO75" s="36">
        <f>INDEX(MTInputs!$J$1:$AZ$415,$D75,MATCH(AO$5,MTInputs!$J$5:$AZ$5,0))</f>
        <v/>
      </c>
      <c r="AP75" s="36">
        <f>INDEX(MTInputs!$J$1:$AZ$415,$D75,MATCH(AP$5,MTInputs!$J$5:$AZ$5,0))</f>
        <v/>
      </c>
      <c r="AQ75" s="36">
        <f>INDEX(MTInputs!$J$1:$AZ$415,$D75,MATCH(AQ$5,MTInputs!$J$5:$AZ$5,0))</f>
        <v/>
      </c>
      <c r="AR75" s="36">
        <f>INDEX(MTInputs!$J$1:$AZ$415,$D75,MATCH(AR$5,MTInputs!$J$5:$AZ$5,0))</f>
        <v/>
      </c>
      <c r="AS75" s="36">
        <f>INDEX(MTInputs!$J$1:$AZ$415,$D75,MATCH(AS$5,MTInputs!$J$5:$AZ$5,0))</f>
        <v/>
      </c>
      <c r="AT75" s="36">
        <f>INDEX(MTInputs!$J$1:$AZ$415,$D75,MATCH(AT$5,MTInputs!$J$5:$AZ$5,0))</f>
        <v/>
      </c>
      <c r="AU75" s="36">
        <f>INDEX(MTInputs!$J$1:$AZ$415,$D75,MATCH(AU$5,MTInputs!$J$5:$AZ$5,0))</f>
        <v/>
      </c>
      <c r="AV75" s="36">
        <f>INDEX(MTInputs!$J$1:$AZ$415,$D75,MATCH(AV$5,MTInputs!$J$5:$AZ$5,0))</f>
        <v/>
      </c>
      <c r="AW75" s="36">
        <f>INDEX(MTInputs!$J$1:$AZ$415,$D75,MATCH(AW$5,MTInputs!$J$5:$AZ$5,0))</f>
        <v/>
      </c>
      <c r="AX75" s="36">
        <f>INDEX(MTInputs!$J$1:$AZ$415,$D75,MATCH(AX$5,MTInputs!$J$5:$AZ$5,0))</f>
        <v/>
      </c>
    </row>
    <row r="76" hidden="1" outlineLevel="1">
      <c r="A76" s="5" t="inlineStr">
        <is>
          <t>fpr.f</t>
        </is>
      </c>
      <c r="B76" s="5" t="inlineStr">
        <is>
          <t>oop</t>
        </is>
      </c>
      <c r="C76" s="5" t="inlineStr">
        <is>
          <t>all</t>
        </is>
      </c>
      <c r="D76" s="8" t="n">
        <v>168</v>
      </c>
      <c r="H76" s="5">
        <f>INDEX(Variables!$B$5:$B$105,MATCH($A76,Variables!$A$5:$A$105,0))&amp;IF($C76="",""," | "&amp;INDEX(Mapping!$B$5:$B$26,MATCH($C76,Mapping!$A$5:$A$26,0))&amp;" | "&amp;INDEX(Mapping!$B$30:$B$41,MATCH($B76,Mapping!$A$30:$A$41,0)))</f>
        <v/>
      </c>
      <c r="I76" s="5">
        <f>INDEX(Variables!$C$5:$C$105,MATCH($A76,Variables!$A$5:$A$105,0))</f>
        <v/>
      </c>
      <c r="J76" s="5">
        <f>INDEX(Variables!$E$5:$E$105,MATCH($A76,Variables!$A$5:$A$105,0))</f>
        <v/>
      </c>
      <c r="K76" s="25">
        <f>LOWER(Settings!$C$4)&amp;".mit."&amp;$A76&amp;IF($C76="","","."&amp;$C76&amp;"."&amp;$B76)&amp;IF(INDEX(Variables!$D$5:$D$105,MATCH($A76,Variables!$A$5:$A$105,0))="","","."&amp;INDEX(Variables!$D$5:$D$105,MATCH($A76,Variables!$A$5:$A$105,0)))&amp;"."&amp;K$5</f>
        <v/>
      </c>
      <c r="L76" s="35">
        <f>INDEX(MTInputs!$J$1:$AZ$415,$D76,MATCH(L$5,MTInputs!$J$5:$AZ$5,0))</f>
        <v/>
      </c>
      <c r="M76" s="36">
        <f>INDEX(MTInputs!$J$1:$AZ$415,$D76,MATCH(M$5,MTInputs!$J$5:$AZ$5,0))</f>
        <v/>
      </c>
      <c r="N76" s="36">
        <f>INDEX(MTInputs!$J$1:$AZ$415,$D76,MATCH(N$5,MTInputs!$J$5:$AZ$5,0))</f>
        <v/>
      </c>
      <c r="O76" s="36">
        <f>INDEX(MTInputs!$J$1:$AZ$415,$D76,MATCH(O$5,MTInputs!$J$5:$AZ$5,0))</f>
        <v/>
      </c>
      <c r="P76" s="36">
        <f>INDEX(MTInputs!$J$1:$AZ$415,$D76,MATCH(P$5,MTInputs!$J$5:$AZ$5,0))</f>
        <v/>
      </c>
      <c r="Q76" s="36">
        <f>INDEX(MTInputs!$J$1:$AZ$415,$D76,MATCH(Q$5,MTInputs!$J$5:$AZ$5,0))</f>
        <v/>
      </c>
      <c r="R76" s="36">
        <f>INDEX(MTInputs!$J$1:$AZ$415,$D76,MATCH(R$5,MTInputs!$J$5:$AZ$5,0))</f>
        <v/>
      </c>
      <c r="S76" s="36">
        <f>INDEX(MTInputs!$J$1:$AZ$415,$D76,MATCH(S$5,MTInputs!$J$5:$AZ$5,0))</f>
        <v/>
      </c>
      <c r="T76" s="36">
        <f>INDEX(MTInputs!$J$1:$AZ$415,$D76,MATCH(T$5,MTInputs!$J$5:$AZ$5,0))</f>
        <v/>
      </c>
      <c r="U76" s="36">
        <f>INDEX(MTInputs!$J$1:$AZ$415,$D76,MATCH(U$5,MTInputs!$J$5:$AZ$5,0))</f>
        <v/>
      </c>
      <c r="V76" s="36">
        <f>INDEX(MTInputs!$J$1:$AZ$415,$D76,MATCH(V$5,MTInputs!$J$5:$AZ$5,0))</f>
        <v/>
      </c>
      <c r="W76" s="36">
        <f>INDEX(MTInputs!$J$1:$AZ$415,$D76,MATCH(W$5,MTInputs!$J$5:$AZ$5,0))</f>
        <v/>
      </c>
      <c r="X76" s="36">
        <f>INDEX(MTInputs!$J$1:$AZ$415,$D76,MATCH(X$5,MTInputs!$J$5:$AZ$5,0))</f>
        <v/>
      </c>
      <c r="Y76" s="36">
        <f>INDEX(MTInputs!$J$1:$AZ$415,$D76,MATCH(Y$5,MTInputs!$J$5:$AZ$5,0))</f>
        <v/>
      </c>
      <c r="Z76" s="36">
        <f>INDEX(MTInputs!$J$1:$AZ$415,$D76,MATCH(Z$5,MTInputs!$J$5:$AZ$5,0))</f>
        <v/>
      </c>
      <c r="AA76" s="36">
        <f>INDEX(MTInputs!$J$1:$AZ$415,$D76,MATCH(AA$5,MTInputs!$J$5:$AZ$5,0))</f>
        <v/>
      </c>
      <c r="AB76" s="36">
        <f>INDEX(MTInputs!$J$1:$AZ$415,$D76,MATCH(AB$5,MTInputs!$J$5:$AZ$5,0))</f>
        <v/>
      </c>
      <c r="AC76" s="36">
        <f>INDEX(MTInputs!$J$1:$AZ$415,$D76,MATCH(AC$5,MTInputs!$J$5:$AZ$5,0))</f>
        <v/>
      </c>
      <c r="AD76" s="36">
        <f>INDEX(MTInputs!$J$1:$AZ$415,$D76,MATCH(AD$5,MTInputs!$J$5:$AZ$5,0))</f>
        <v/>
      </c>
      <c r="AE76" s="25">
        <f>LOWER(Settings!$C$4)&amp;".mit."&amp;$A76&amp;IF($C76="","","."&amp;$C76&amp;"."&amp;$B76)&amp;IF(INDEX(Variables!$D$5:$D$105,MATCH($A76,Variables!$A$5:$A$105,0))="","","."&amp;INDEX(Variables!$D$5:$D$105,MATCH($A76,Variables!$A$5:$A$105,0)))&amp;"."&amp;AE$5</f>
        <v/>
      </c>
      <c r="AF76" s="35">
        <f>INDEX(MTInputs!$J$1:$AZ$415,$D76,MATCH(AF$5,MTInputs!$J$5:$AZ$5,0))</f>
        <v/>
      </c>
      <c r="AG76" s="36">
        <f>INDEX(MTInputs!$J$1:$AZ$415,$D76,MATCH(AG$5,MTInputs!$J$5:$AZ$5,0))</f>
        <v/>
      </c>
      <c r="AH76" s="36">
        <f>INDEX(MTInputs!$J$1:$AZ$415,$D76,MATCH(AH$5,MTInputs!$J$5:$AZ$5,0))</f>
        <v/>
      </c>
      <c r="AI76" s="36">
        <f>INDEX(MTInputs!$J$1:$AZ$415,$D76,MATCH(AI$5,MTInputs!$J$5:$AZ$5,0))</f>
        <v/>
      </c>
      <c r="AJ76" s="36">
        <f>INDEX(MTInputs!$J$1:$AZ$415,$D76,MATCH(AJ$5,MTInputs!$J$5:$AZ$5,0))</f>
        <v/>
      </c>
      <c r="AK76" s="36">
        <f>INDEX(MTInputs!$J$1:$AZ$415,$D76,MATCH(AK$5,MTInputs!$J$5:$AZ$5,0))</f>
        <v/>
      </c>
      <c r="AL76" s="36">
        <f>INDEX(MTInputs!$J$1:$AZ$415,$D76,MATCH(AL$5,MTInputs!$J$5:$AZ$5,0))</f>
        <v/>
      </c>
      <c r="AM76" s="36">
        <f>INDEX(MTInputs!$J$1:$AZ$415,$D76,MATCH(AM$5,MTInputs!$J$5:$AZ$5,0))</f>
        <v/>
      </c>
      <c r="AN76" s="36">
        <f>INDEX(MTInputs!$J$1:$AZ$415,$D76,MATCH(AN$5,MTInputs!$J$5:$AZ$5,0))</f>
        <v/>
      </c>
      <c r="AO76" s="36">
        <f>INDEX(MTInputs!$J$1:$AZ$415,$D76,MATCH(AO$5,MTInputs!$J$5:$AZ$5,0))</f>
        <v/>
      </c>
      <c r="AP76" s="36">
        <f>INDEX(MTInputs!$J$1:$AZ$415,$D76,MATCH(AP$5,MTInputs!$J$5:$AZ$5,0))</f>
        <v/>
      </c>
      <c r="AQ76" s="36">
        <f>INDEX(MTInputs!$J$1:$AZ$415,$D76,MATCH(AQ$5,MTInputs!$J$5:$AZ$5,0))</f>
        <v/>
      </c>
      <c r="AR76" s="36">
        <f>INDEX(MTInputs!$J$1:$AZ$415,$D76,MATCH(AR$5,MTInputs!$J$5:$AZ$5,0))</f>
        <v/>
      </c>
      <c r="AS76" s="36">
        <f>INDEX(MTInputs!$J$1:$AZ$415,$D76,MATCH(AS$5,MTInputs!$J$5:$AZ$5,0))</f>
        <v/>
      </c>
      <c r="AT76" s="36">
        <f>INDEX(MTInputs!$J$1:$AZ$415,$D76,MATCH(AT$5,MTInputs!$J$5:$AZ$5,0))</f>
        <v/>
      </c>
      <c r="AU76" s="36">
        <f>INDEX(MTInputs!$J$1:$AZ$415,$D76,MATCH(AU$5,MTInputs!$J$5:$AZ$5,0))</f>
        <v/>
      </c>
      <c r="AV76" s="36">
        <f>INDEX(MTInputs!$J$1:$AZ$415,$D76,MATCH(AV$5,MTInputs!$J$5:$AZ$5,0))</f>
        <v/>
      </c>
      <c r="AW76" s="36">
        <f>INDEX(MTInputs!$J$1:$AZ$415,$D76,MATCH(AW$5,MTInputs!$J$5:$AZ$5,0))</f>
        <v/>
      </c>
      <c r="AX76" s="36">
        <f>INDEX(MTInputs!$J$1:$AZ$415,$D76,MATCH(AX$5,MTInputs!$J$5:$AZ$5,0))</f>
        <v/>
      </c>
    </row>
    <row r="77" hidden="1" outlineLevel="1">
      <c r="A77" s="5" t="inlineStr">
        <is>
          <t>fpr.f</t>
        </is>
      </c>
      <c r="B77" s="5" t="inlineStr">
        <is>
          <t>bio</t>
        </is>
      </c>
      <c r="C77" s="5" t="inlineStr">
        <is>
          <t>all</t>
        </is>
      </c>
      <c r="D77" s="8" t="n">
        <v>169</v>
      </c>
      <c r="H77" s="5">
        <f>INDEX(Variables!$B$5:$B$105,MATCH($A77,Variables!$A$5:$A$105,0))&amp;IF($C77="",""," | "&amp;INDEX(Mapping!$B$5:$B$26,MATCH($C77,Mapping!$A$5:$A$26,0))&amp;" | "&amp;INDEX(Mapping!$B$30:$B$41,MATCH($B77,Mapping!$A$30:$A$41,0)))</f>
        <v/>
      </c>
      <c r="I77" s="5">
        <f>INDEX(Variables!$C$5:$C$105,MATCH($A77,Variables!$A$5:$A$105,0))</f>
        <v/>
      </c>
      <c r="J77" s="5">
        <f>INDEX(Variables!$E$5:$E$105,MATCH($A77,Variables!$A$5:$A$105,0))</f>
        <v/>
      </c>
      <c r="K77" s="25">
        <f>LOWER(Settings!$C$4)&amp;".mit."&amp;$A77&amp;IF($C77="","","."&amp;$C77&amp;"."&amp;$B77)&amp;IF(INDEX(Variables!$D$5:$D$105,MATCH($A77,Variables!$A$5:$A$105,0))="","","."&amp;INDEX(Variables!$D$5:$D$105,MATCH($A77,Variables!$A$5:$A$105,0)))&amp;"."&amp;K$5</f>
        <v/>
      </c>
      <c r="L77" s="35">
        <f>INDEX(MTInputs!$J$1:$AZ$415,$D77,MATCH(L$5,MTInputs!$J$5:$AZ$5,0))</f>
        <v/>
      </c>
      <c r="M77" s="36">
        <f>INDEX(MTInputs!$J$1:$AZ$415,$D77,MATCH(M$5,MTInputs!$J$5:$AZ$5,0))</f>
        <v/>
      </c>
      <c r="N77" s="36">
        <f>INDEX(MTInputs!$J$1:$AZ$415,$D77,MATCH(N$5,MTInputs!$J$5:$AZ$5,0))</f>
        <v/>
      </c>
      <c r="O77" s="36">
        <f>INDEX(MTInputs!$J$1:$AZ$415,$D77,MATCH(O$5,MTInputs!$J$5:$AZ$5,0))</f>
        <v/>
      </c>
      <c r="P77" s="36">
        <f>INDEX(MTInputs!$J$1:$AZ$415,$D77,MATCH(P$5,MTInputs!$J$5:$AZ$5,0))</f>
        <v/>
      </c>
      <c r="Q77" s="36">
        <f>INDEX(MTInputs!$J$1:$AZ$415,$D77,MATCH(Q$5,MTInputs!$J$5:$AZ$5,0))</f>
        <v/>
      </c>
      <c r="R77" s="36">
        <f>INDEX(MTInputs!$J$1:$AZ$415,$D77,MATCH(R$5,MTInputs!$J$5:$AZ$5,0))</f>
        <v/>
      </c>
      <c r="S77" s="36">
        <f>INDEX(MTInputs!$J$1:$AZ$415,$D77,MATCH(S$5,MTInputs!$J$5:$AZ$5,0))</f>
        <v/>
      </c>
      <c r="T77" s="36">
        <f>INDEX(MTInputs!$J$1:$AZ$415,$D77,MATCH(T$5,MTInputs!$J$5:$AZ$5,0))</f>
        <v/>
      </c>
      <c r="U77" s="36">
        <f>INDEX(MTInputs!$J$1:$AZ$415,$D77,MATCH(U$5,MTInputs!$J$5:$AZ$5,0))</f>
        <v/>
      </c>
      <c r="V77" s="36">
        <f>INDEX(MTInputs!$J$1:$AZ$415,$D77,MATCH(V$5,MTInputs!$J$5:$AZ$5,0))</f>
        <v/>
      </c>
      <c r="W77" s="36">
        <f>INDEX(MTInputs!$J$1:$AZ$415,$D77,MATCH(W$5,MTInputs!$J$5:$AZ$5,0))</f>
        <v/>
      </c>
      <c r="X77" s="36">
        <f>INDEX(MTInputs!$J$1:$AZ$415,$D77,MATCH(X$5,MTInputs!$J$5:$AZ$5,0))</f>
        <v/>
      </c>
      <c r="Y77" s="36">
        <f>INDEX(MTInputs!$J$1:$AZ$415,$D77,MATCH(Y$5,MTInputs!$J$5:$AZ$5,0))</f>
        <v/>
      </c>
      <c r="Z77" s="36">
        <f>INDEX(MTInputs!$J$1:$AZ$415,$D77,MATCH(Z$5,MTInputs!$J$5:$AZ$5,0))</f>
        <v/>
      </c>
      <c r="AA77" s="36">
        <f>INDEX(MTInputs!$J$1:$AZ$415,$D77,MATCH(AA$5,MTInputs!$J$5:$AZ$5,0))</f>
        <v/>
      </c>
      <c r="AB77" s="36">
        <f>INDEX(MTInputs!$J$1:$AZ$415,$D77,MATCH(AB$5,MTInputs!$J$5:$AZ$5,0))</f>
        <v/>
      </c>
      <c r="AC77" s="36">
        <f>INDEX(MTInputs!$J$1:$AZ$415,$D77,MATCH(AC$5,MTInputs!$J$5:$AZ$5,0))</f>
        <v/>
      </c>
      <c r="AD77" s="36">
        <f>INDEX(MTInputs!$J$1:$AZ$415,$D77,MATCH(AD$5,MTInputs!$J$5:$AZ$5,0))</f>
        <v/>
      </c>
      <c r="AE77" s="25">
        <f>LOWER(Settings!$C$4)&amp;".mit."&amp;$A77&amp;IF($C77="","","."&amp;$C77&amp;"."&amp;$B77)&amp;IF(INDEX(Variables!$D$5:$D$105,MATCH($A77,Variables!$A$5:$A$105,0))="","","."&amp;INDEX(Variables!$D$5:$D$105,MATCH($A77,Variables!$A$5:$A$105,0)))&amp;"."&amp;AE$5</f>
        <v/>
      </c>
      <c r="AF77" s="35">
        <f>INDEX(MTInputs!$J$1:$AZ$415,$D77,MATCH(AF$5,MTInputs!$J$5:$AZ$5,0))</f>
        <v/>
      </c>
      <c r="AG77" s="36">
        <f>INDEX(MTInputs!$J$1:$AZ$415,$D77,MATCH(AG$5,MTInputs!$J$5:$AZ$5,0))</f>
        <v/>
      </c>
      <c r="AH77" s="36">
        <f>INDEX(MTInputs!$J$1:$AZ$415,$D77,MATCH(AH$5,MTInputs!$J$5:$AZ$5,0))</f>
        <v/>
      </c>
      <c r="AI77" s="36">
        <f>INDEX(MTInputs!$J$1:$AZ$415,$D77,MATCH(AI$5,MTInputs!$J$5:$AZ$5,0))</f>
        <v/>
      </c>
      <c r="AJ77" s="36">
        <f>INDEX(MTInputs!$J$1:$AZ$415,$D77,MATCH(AJ$5,MTInputs!$J$5:$AZ$5,0))</f>
        <v/>
      </c>
      <c r="AK77" s="36">
        <f>INDEX(MTInputs!$J$1:$AZ$415,$D77,MATCH(AK$5,MTInputs!$J$5:$AZ$5,0))</f>
        <v/>
      </c>
      <c r="AL77" s="36">
        <f>INDEX(MTInputs!$J$1:$AZ$415,$D77,MATCH(AL$5,MTInputs!$J$5:$AZ$5,0))</f>
        <v/>
      </c>
      <c r="AM77" s="36">
        <f>INDEX(MTInputs!$J$1:$AZ$415,$D77,MATCH(AM$5,MTInputs!$J$5:$AZ$5,0))</f>
        <v/>
      </c>
      <c r="AN77" s="36">
        <f>INDEX(MTInputs!$J$1:$AZ$415,$D77,MATCH(AN$5,MTInputs!$J$5:$AZ$5,0))</f>
        <v/>
      </c>
      <c r="AO77" s="36">
        <f>INDEX(MTInputs!$J$1:$AZ$415,$D77,MATCH(AO$5,MTInputs!$J$5:$AZ$5,0))</f>
        <v/>
      </c>
      <c r="AP77" s="36">
        <f>INDEX(MTInputs!$J$1:$AZ$415,$D77,MATCH(AP$5,MTInputs!$J$5:$AZ$5,0))</f>
        <v/>
      </c>
      <c r="AQ77" s="36">
        <f>INDEX(MTInputs!$J$1:$AZ$415,$D77,MATCH(AQ$5,MTInputs!$J$5:$AZ$5,0))</f>
        <v/>
      </c>
      <c r="AR77" s="36">
        <f>INDEX(MTInputs!$J$1:$AZ$415,$D77,MATCH(AR$5,MTInputs!$J$5:$AZ$5,0))</f>
        <v/>
      </c>
      <c r="AS77" s="36">
        <f>INDEX(MTInputs!$J$1:$AZ$415,$D77,MATCH(AS$5,MTInputs!$J$5:$AZ$5,0))</f>
        <v/>
      </c>
      <c r="AT77" s="36">
        <f>INDEX(MTInputs!$J$1:$AZ$415,$D77,MATCH(AT$5,MTInputs!$J$5:$AZ$5,0))</f>
        <v/>
      </c>
      <c r="AU77" s="36">
        <f>INDEX(MTInputs!$J$1:$AZ$415,$D77,MATCH(AU$5,MTInputs!$J$5:$AZ$5,0))</f>
        <v/>
      </c>
      <c r="AV77" s="36">
        <f>INDEX(MTInputs!$J$1:$AZ$415,$D77,MATCH(AV$5,MTInputs!$J$5:$AZ$5,0))</f>
        <v/>
      </c>
      <c r="AW77" s="36">
        <f>INDEX(MTInputs!$J$1:$AZ$415,$D77,MATCH(AW$5,MTInputs!$J$5:$AZ$5,0))</f>
        <v/>
      </c>
      <c r="AX77" s="36">
        <f>INDEX(MTInputs!$J$1:$AZ$415,$D77,MATCH(AX$5,MTInputs!$J$5:$AZ$5,0))</f>
        <v/>
      </c>
    </row>
    <row r="78" hidden="1" outlineLevel="1">
      <c r="A78" s="9" t="inlineStr">
        <is>
          <t>fpr</t>
        </is>
      </c>
      <c r="B78" s="9" t="inlineStr">
        <is>
          <t>coa</t>
        </is>
      </c>
      <c r="C78" s="9" t="inlineStr">
        <is>
          <t>pow</t>
        </is>
      </c>
      <c r="H78" s="9">
        <f>INDEX(Variables!$B$5:$B$105,MATCH($A78,Variables!$A$5:$A$105,0))&amp;IF($C78="",""," | "&amp;INDEX(Mapping!$B$5:$B$26,MATCH($C78,Mapping!$A$5:$A$26,0))&amp;" | "&amp;INDEX(Mapping!$B$30:$B$41,MATCH($B78,Mapping!$A$30:$A$41,0)))</f>
        <v/>
      </c>
      <c r="I78" s="9">
        <f>INDEX(Variables!$C$5:$C$105,MATCH($A78,Variables!$A$5:$A$105,0))</f>
        <v/>
      </c>
      <c r="J78" s="9">
        <f>INDEX(Variables!$E$5:$E$105,MATCH($A78,Variables!$A$5:$A$105,0))</f>
        <v/>
      </c>
      <c r="K78" s="30">
        <f>LOWER(Settings!$C$4)&amp;".mit."&amp;$A78&amp;IF($C78="","","."&amp;$C78&amp;"."&amp;$B78)&amp;IF(INDEX(Variables!$D$5:$D$105,MATCH($A78,Variables!$A$5:$A$105,0))="","","."&amp;INDEX(Variables!$D$5:$D$105,MATCH($A78,Variables!$A$5:$A$105,0)))&amp;"."&amp;K$5</f>
        <v/>
      </c>
      <c r="L78" s="31">
        <f>IF(L$4&lt;L$48,0,L50+(L64-L50)/MAX(L$49-L$48,1)*(L$4-L$48))</f>
        <v/>
      </c>
      <c r="M78" s="32">
        <f>IF(M$4&lt;M$48,0,M50+(M64-M50)/MAX(M$49-M$48,1)*(M$4-M$48))</f>
        <v/>
      </c>
      <c r="N78" s="32">
        <f>IF(N$4&lt;N$48,0,N50+(N64-N50)/MAX(N$49-N$48,1)*(N$4-N$48))</f>
        <v/>
      </c>
      <c r="O78" s="32">
        <f>IF(O$4&lt;O$48,0,O50+(O64-O50)/MAX(O$49-O$48,1)*(O$4-O$48))</f>
        <v/>
      </c>
      <c r="P78" s="32">
        <f>IF(P$4&lt;P$48,0,P50+(P64-P50)/MAX(P$49-P$48,1)*(P$4-P$48))</f>
        <v/>
      </c>
      <c r="Q78" s="32">
        <f>IF(Q$4&lt;Q$48,0,Q50+(Q64-Q50)/MAX(Q$49-Q$48,1)*(Q$4-Q$48))</f>
        <v/>
      </c>
      <c r="R78" s="32">
        <f>IF(R$4&lt;R$48,0,R50+(R64-R50)/MAX(R$49-R$48,1)*(R$4-R$48))</f>
        <v/>
      </c>
      <c r="S78" s="32">
        <f>IF(S$4&lt;S$48,0,S50+(S64-S50)/MAX(S$49-S$48,1)*(S$4-S$48))</f>
        <v/>
      </c>
      <c r="T78" s="32">
        <f>IF(T$4&lt;T$48,0,T50+(T64-T50)/MAX(T$49-T$48,1)*(T$4-T$48))</f>
        <v/>
      </c>
      <c r="U78" s="32">
        <f>IF(U$4&lt;U$48,0,U50+(U64-U50)/MAX(U$49-U$48,1)*(U$4-U$48))</f>
        <v/>
      </c>
      <c r="V78" s="32">
        <f>IF(V$4&lt;V$48,0,V50+(V64-V50)/MAX(V$49-V$48,1)*(V$4-V$48))</f>
        <v/>
      </c>
      <c r="W78" s="32">
        <f>IF(W$4&lt;W$48,0,W50+(W64-W50)/MAX(W$49-W$48,1)*(W$4-W$48))</f>
        <v/>
      </c>
      <c r="X78" s="32">
        <f>IF(X$4&lt;X$48,0,X50+(X64-X50)/MAX(X$49-X$48,1)*(X$4-X$48))</f>
        <v/>
      </c>
      <c r="Y78" s="32">
        <f>IF(Y$4&lt;Y$48,0,Y50+(Y64-Y50)/MAX(Y$49-Y$48,1)*(Y$4-Y$48))</f>
        <v/>
      </c>
      <c r="Z78" s="32">
        <f>IF(Z$4&lt;Z$48,0,Z50+(Z64-Z50)/MAX(Z$49-Z$48,1)*(Z$4-Z$48))</f>
        <v/>
      </c>
      <c r="AA78" s="32">
        <f>IF(AA$4&lt;AA$48,0,AA50+(AA64-AA50)/MAX(AA$49-AA$48,1)*(AA$4-AA$48))</f>
        <v/>
      </c>
      <c r="AB78" s="32">
        <f>IF(AB$4&lt;AB$48,0,AB50+(AB64-AB50)/MAX(AB$49-AB$48,1)*(AB$4-AB$48))</f>
        <v/>
      </c>
      <c r="AC78" s="32">
        <f>IF(AC$4&lt;AC$48,0,AC50+(AC64-AC50)/MAX(AC$49-AC$48,1)*(AC$4-AC$48))</f>
        <v/>
      </c>
      <c r="AD78" s="33">
        <f>PATH(AD$4,AD$48,AD$49,AD50,AD64,TRUE)</f>
        <v/>
      </c>
      <c r="AE78" s="30">
        <f>LOWER(Settings!$C$4)&amp;".mit."&amp;$A78&amp;IF($C78="","","."&amp;$C78&amp;"."&amp;$B78)&amp;IF(INDEX(Variables!$D$5:$D$105,MATCH($A78,Variables!$A$5:$A$105,0))="","","."&amp;INDEX(Variables!$D$5:$D$105,MATCH($A78,Variables!$A$5:$A$105,0)))&amp;"."&amp;AE$5</f>
        <v/>
      </c>
      <c r="AF78" s="31">
        <f>IF(AF$4&lt;AF$48,0,AF50+(AF64-AF50)/MAX(AF$49-AF$48,1)*(AF$4-AF$48))</f>
        <v/>
      </c>
      <c r="AG78" s="32">
        <f>IF(AG$4&lt;AG$48,0,AG50+(AG64-AG50)/MAX(AG$49-AG$48,1)*(AG$4-AG$48))</f>
        <v/>
      </c>
      <c r="AH78" s="32">
        <f>IF(AH$4&lt;AH$48,0,AH50+(AH64-AH50)/MAX(AH$49-AH$48,1)*(AH$4-AH$48))</f>
        <v/>
      </c>
      <c r="AI78" s="32">
        <f>IF(AI$4&lt;AI$48,0,AI50+(AI64-AI50)/MAX(AI$49-AI$48,1)*(AI$4-AI$48))</f>
        <v/>
      </c>
      <c r="AJ78" s="32">
        <f>IF(AJ$4&lt;AJ$48,0,AJ50+(AJ64-AJ50)/MAX(AJ$49-AJ$48,1)*(AJ$4-AJ$48))</f>
        <v/>
      </c>
      <c r="AK78" s="32">
        <f>IF(AK$4&lt;AK$48,0,AK50+(AK64-AK50)/MAX(AK$49-AK$48,1)*(AK$4-AK$48))</f>
        <v/>
      </c>
      <c r="AL78" s="32">
        <f>IF(AL$4&lt;AL$48,0,AL50+(AL64-AL50)/MAX(AL$49-AL$48,1)*(AL$4-AL$48))</f>
        <v/>
      </c>
      <c r="AM78" s="32">
        <f>IF(AM$4&lt;AM$48,0,AM50+(AM64-AM50)/MAX(AM$49-AM$48,1)*(AM$4-AM$48))</f>
        <v/>
      </c>
      <c r="AN78" s="32">
        <f>IF(AN$4&lt;AN$48,0,AN50+(AN64-AN50)/MAX(AN$49-AN$48,1)*(AN$4-AN$48))</f>
        <v/>
      </c>
      <c r="AO78" s="32">
        <f>IF(AO$4&lt;AO$48,0,AO50+(AO64-AO50)/MAX(AO$49-AO$48,1)*(AO$4-AO$48))</f>
        <v/>
      </c>
      <c r="AP78" s="32">
        <f>IF(AP$4&lt;AP$48,0,AP50+(AP64-AP50)/MAX(AP$49-AP$48,1)*(AP$4-AP$48))</f>
        <v/>
      </c>
      <c r="AQ78" s="32">
        <f>IF(AQ$4&lt;AQ$48,0,AQ50+(AQ64-AQ50)/MAX(AQ$49-AQ$48,1)*(AQ$4-AQ$48))</f>
        <v/>
      </c>
      <c r="AR78" s="32">
        <f>IF(AR$4&lt;AR$48,0,AR50+(AR64-AR50)/MAX(AR$49-AR$48,1)*(AR$4-AR$48))</f>
        <v/>
      </c>
      <c r="AS78" s="32">
        <f>IF(AS$4&lt;AS$48,0,AS50+(AS64-AS50)/MAX(AS$49-AS$48,1)*(AS$4-AS$48))</f>
        <v/>
      </c>
      <c r="AT78" s="32">
        <f>IF(AT$4&lt;AT$48,0,AT50+(AT64-AT50)/MAX(AT$49-AT$48,1)*(AT$4-AT$48))</f>
        <v/>
      </c>
      <c r="AU78" s="32">
        <f>IF(AU$4&lt;AU$48,0,AU50+(AU64-AU50)/MAX(AU$49-AU$48,1)*(AU$4-AU$48))</f>
        <v/>
      </c>
      <c r="AV78" s="32">
        <f>IF(AV$4&lt;AV$48,0,AV50+(AV64-AV50)/MAX(AV$49-AV$48,1)*(AV$4-AV$48))</f>
        <v/>
      </c>
      <c r="AW78" s="32">
        <f>IF(AW$4&lt;AW$48,0,AW50+(AW64-AW50)/MAX(AW$49-AW$48,1)*(AW$4-AW$48))</f>
        <v/>
      </c>
      <c r="AX78" s="33">
        <f>PATH(AX$4,AX$48,AX$49,AX50,AX64,TRUE)</f>
        <v/>
      </c>
    </row>
    <row r="79" hidden="1" outlineLevel="1">
      <c r="A79" s="9" t="inlineStr">
        <is>
          <t>fpr</t>
        </is>
      </c>
      <c r="B79" s="9" t="inlineStr">
        <is>
          <t>coa</t>
        </is>
      </c>
      <c r="C79" s="9" t="inlineStr">
        <is>
          <t>res</t>
        </is>
      </c>
      <c r="H79" s="9">
        <f>INDEX(Variables!$B$5:$B$105,MATCH($A79,Variables!$A$5:$A$105,0))&amp;IF($C79="",""," | "&amp;INDEX(Mapping!$B$5:$B$26,MATCH($C79,Mapping!$A$5:$A$26,0))&amp;" | "&amp;INDEX(Mapping!$B$30:$B$41,MATCH($B79,Mapping!$A$30:$A$41,0)))</f>
        <v/>
      </c>
      <c r="I79" s="9">
        <f>INDEX(Variables!$C$5:$C$105,MATCH($A79,Variables!$A$5:$A$105,0))</f>
        <v/>
      </c>
      <c r="J79" s="9">
        <f>INDEX(Variables!$E$5:$E$105,MATCH($A79,Variables!$A$5:$A$105,0))</f>
        <v/>
      </c>
      <c r="K79" s="30">
        <f>LOWER(Settings!$C$4)&amp;".mit."&amp;$A79&amp;IF($C79="","","."&amp;$C79&amp;"."&amp;$B79)&amp;IF(INDEX(Variables!$D$5:$D$105,MATCH($A79,Variables!$A$5:$A$105,0))="","","."&amp;INDEX(Variables!$D$5:$D$105,MATCH($A79,Variables!$A$5:$A$105,0)))&amp;"."&amp;K$5</f>
        <v/>
      </c>
      <c r="L79" s="31">
        <f>IF(L$4&lt;L$48,0,L51+(L65-L51)/MAX(L$49-L$48,1)*(L$4-L$48))</f>
        <v/>
      </c>
      <c r="M79" s="32">
        <f>IF(M$4&lt;M$48,0,M51+(M65-M51)/MAX(M$49-M$48,1)*(M$4-M$48))</f>
        <v/>
      </c>
      <c r="N79" s="32">
        <f>IF(N$4&lt;N$48,0,N51+(N65-N51)/MAX(N$49-N$48,1)*(N$4-N$48))</f>
        <v/>
      </c>
      <c r="O79" s="32">
        <f>IF(O$4&lt;O$48,0,O51+(O65-O51)/MAX(O$49-O$48,1)*(O$4-O$48))</f>
        <v/>
      </c>
      <c r="P79" s="32">
        <f>IF(P$4&lt;P$48,0,P51+(P65-P51)/MAX(P$49-P$48,1)*(P$4-P$48))</f>
        <v/>
      </c>
      <c r="Q79" s="32">
        <f>IF(Q$4&lt;Q$48,0,Q51+(Q65-Q51)/MAX(Q$49-Q$48,1)*(Q$4-Q$48))</f>
        <v/>
      </c>
      <c r="R79" s="32">
        <f>IF(R$4&lt;R$48,0,R51+(R65-R51)/MAX(R$49-R$48,1)*(R$4-R$48))</f>
        <v/>
      </c>
      <c r="S79" s="32">
        <f>IF(S$4&lt;S$48,0,S51+(S65-S51)/MAX(S$49-S$48,1)*(S$4-S$48))</f>
        <v/>
      </c>
      <c r="T79" s="32">
        <f>IF(T$4&lt;T$48,0,T51+(T65-T51)/MAX(T$49-T$48,1)*(T$4-T$48))</f>
        <v/>
      </c>
      <c r="U79" s="32">
        <f>IF(U$4&lt;U$48,0,U51+(U65-U51)/MAX(U$49-U$48,1)*(U$4-U$48))</f>
        <v/>
      </c>
      <c r="V79" s="32">
        <f>IF(V$4&lt;V$48,0,V51+(V65-V51)/MAX(V$49-V$48,1)*(V$4-V$48))</f>
        <v/>
      </c>
      <c r="W79" s="32">
        <f>IF(W$4&lt;W$48,0,W51+(W65-W51)/MAX(W$49-W$48,1)*(W$4-W$48))</f>
        <v/>
      </c>
      <c r="X79" s="32">
        <f>IF(X$4&lt;X$48,0,X51+(X65-X51)/MAX(X$49-X$48,1)*(X$4-X$48))</f>
        <v/>
      </c>
      <c r="Y79" s="32">
        <f>IF(Y$4&lt;Y$48,0,Y51+(Y65-Y51)/MAX(Y$49-Y$48,1)*(Y$4-Y$48))</f>
        <v/>
      </c>
      <c r="Z79" s="32">
        <f>IF(Z$4&lt;Z$48,0,Z51+(Z65-Z51)/MAX(Z$49-Z$48,1)*(Z$4-Z$48))</f>
        <v/>
      </c>
      <c r="AA79" s="32">
        <f>IF(AA$4&lt;AA$48,0,AA51+(AA65-AA51)/MAX(AA$49-AA$48,1)*(AA$4-AA$48))</f>
        <v/>
      </c>
      <c r="AB79" s="32">
        <f>IF(AB$4&lt;AB$48,0,AB51+(AB65-AB51)/MAX(AB$49-AB$48,1)*(AB$4-AB$48))</f>
        <v/>
      </c>
      <c r="AC79" s="32">
        <f>IF(AC$4&lt;AC$48,0,AC51+(AC65-AC51)/MAX(AC$49-AC$48,1)*(AC$4-AC$48))</f>
        <v/>
      </c>
      <c r="AD79" s="33">
        <f>PATH(AD$4,AD$48,AD$49,AD51,AD65,TRUE)</f>
        <v/>
      </c>
      <c r="AE79" s="30">
        <f>LOWER(Settings!$C$4)&amp;".mit."&amp;$A79&amp;IF($C79="","","."&amp;$C79&amp;"."&amp;$B79)&amp;IF(INDEX(Variables!$D$5:$D$105,MATCH($A79,Variables!$A$5:$A$105,0))="","","."&amp;INDEX(Variables!$D$5:$D$105,MATCH($A79,Variables!$A$5:$A$105,0)))&amp;"."&amp;AE$5</f>
        <v/>
      </c>
      <c r="AF79" s="31">
        <f>IF(AF$4&lt;AF$48,0,AF51+(AF65-AF51)/MAX(AF$49-AF$48,1)*(AF$4-AF$48))</f>
        <v/>
      </c>
      <c r="AG79" s="32">
        <f>IF(AG$4&lt;AG$48,0,AG51+(AG65-AG51)/MAX(AG$49-AG$48,1)*(AG$4-AG$48))</f>
        <v/>
      </c>
      <c r="AH79" s="32">
        <f>IF(AH$4&lt;AH$48,0,AH51+(AH65-AH51)/MAX(AH$49-AH$48,1)*(AH$4-AH$48))</f>
        <v/>
      </c>
      <c r="AI79" s="32">
        <f>IF(AI$4&lt;AI$48,0,AI51+(AI65-AI51)/MAX(AI$49-AI$48,1)*(AI$4-AI$48))</f>
        <v/>
      </c>
      <c r="AJ79" s="32">
        <f>IF(AJ$4&lt;AJ$48,0,AJ51+(AJ65-AJ51)/MAX(AJ$49-AJ$48,1)*(AJ$4-AJ$48))</f>
        <v/>
      </c>
      <c r="AK79" s="32">
        <f>IF(AK$4&lt;AK$48,0,AK51+(AK65-AK51)/MAX(AK$49-AK$48,1)*(AK$4-AK$48))</f>
        <v/>
      </c>
      <c r="AL79" s="32">
        <f>IF(AL$4&lt;AL$48,0,AL51+(AL65-AL51)/MAX(AL$49-AL$48,1)*(AL$4-AL$48))</f>
        <v/>
      </c>
      <c r="AM79" s="32">
        <f>IF(AM$4&lt;AM$48,0,AM51+(AM65-AM51)/MAX(AM$49-AM$48,1)*(AM$4-AM$48))</f>
        <v/>
      </c>
      <c r="AN79" s="32">
        <f>IF(AN$4&lt;AN$48,0,AN51+(AN65-AN51)/MAX(AN$49-AN$48,1)*(AN$4-AN$48))</f>
        <v/>
      </c>
      <c r="AO79" s="32">
        <f>IF(AO$4&lt;AO$48,0,AO51+(AO65-AO51)/MAX(AO$49-AO$48,1)*(AO$4-AO$48))</f>
        <v/>
      </c>
      <c r="AP79" s="32">
        <f>IF(AP$4&lt;AP$48,0,AP51+(AP65-AP51)/MAX(AP$49-AP$48,1)*(AP$4-AP$48))</f>
        <v/>
      </c>
      <c r="AQ79" s="32">
        <f>IF(AQ$4&lt;AQ$48,0,AQ51+(AQ65-AQ51)/MAX(AQ$49-AQ$48,1)*(AQ$4-AQ$48))</f>
        <v/>
      </c>
      <c r="AR79" s="32">
        <f>IF(AR$4&lt;AR$48,0,AR51+(AR65-AR51)/MAX(AR$49-AR$48,1)*(AR$4-AR$48))</f>
        <v/>
      </c>
      <c r="AS79" s="32">
        <f>IF(AS$4&lt;AS$48,0,AS51+(AS65-AS51)/MAX(AS$49-AS$48,1)*(AS$4-AS$48))</f>
        <v/>
      </c>
      <c r="AT79" s="32">
        <f>IF(AT$4&lt;AT$48,0,AT51+(AT65-AT51)/MAX(AT$49-AT$48,1)*(AT$4-AT$48))</f>
        <v/>
      </c>
      <c r="AU79" s="32">
        <f>IF(AU$4&lt;AU$48,0,AU51+(AU65-AU51)/MAX(AU$49-AU$48,1)*(AU$4-AU$48))</f>
        <v/>
      </c>
      <c r="AV79" s="32">
        <f>IF(AV$4&lt;AV$48,0,AV51+(AV65-AV51)/MAX(AV$49-AV$48,1)*(AV$4-AV$48))</f>
        <v/>
      </c>
      <c r="AW79" s="32">
        <f>IF(AW$4&lt;AW$48,0,AW51+(AW65-AW51)/MAX(AW$49-AW$48,1)*(AW$4-AW$48))</f>
        <v/>
      </c>
      <c r="AX79" s="33">
        <f>PATH(AX$4,AX$48,AX$49,AX51,AX65,TRUE)</f>
        <v/>
      </c>
    </row>
    <row r="80" hidden="1" outlineLevel="1">
      <c r="A80" s="9" t="inlineStr">
        <is>
          <t>fpr</t>
        </is>
      </c>
      <c r="B80" s="9" t="inlineStr">
        <is>
          <t>coa</t>
        </is>
      </c>
      <c r="C80" s="9" t="inlineStr">
        <is>
          <t>ind</t>
        </is>
      </c>
      <c r="H80" s="9">
        <f>INDEX(Variables!$B$5:$B$105,MATCH($A80,Variables!$A$5:$A$105,0))&amp;IF($C80="",""," | "&amp;INDEX(Mapping!$B$5:$B$26,MATCH($C80,Mapping!$A$5:$A$26,0))&amp;" | "&amp;INDEX(Mapping!$B$30:$B$41,MATCH($B80,Mapping!$A$30:$A$41,0)))</f>
        <v/>
      </c>
      <c r="I80" s="9">
        <f>INDEX(Variables!$C$5:$C$105,MATCH($A80,Variables!$A$5:$A$105,0))</f>
        <v/>
      </c>
      <c r="J80" s="9">
        <f>INDEX(Variables!$E$5:$E$105,MATCH($A80,Variables!$A$5:$A$105,0))</f>
        <v/>
      </c>
      <c r="K80" s="30">
        <f>LOWER(Settings!$C$4)&amp;".mit."&amp;$A80&amp;IF($C80="","","."&amp;$C80&amp;"."&amp;$B80)&amp;IF(INDEX(Variables!$D$5:$D$105,MATCH($A80,Variables!$A$5:$A$105,0))="","","."&amp;INDEX(Variables!$D$5:$D$105,MATCH($A80,Variables!$A$5:$A$105,0)))&amp;"."&amp;K$5</f>
        <v/>
      </c>
      <c r="L80" s="31">
        <f>IF(L$4&lt;L$48,0,L52+(L66-L52)/MAX(L$49-L$48,1)*(L$4-L$48))</f>
        <v/>
      </c>
      <c r="M80" s="32">
        <f>IF(M$4&lt;M$48,0,M52+(M66-M52)/MAX(M$49-M$48,1)*(M$4-M$48))</f>
        <v/>
      </c>
      <c r="N80" s="32">
        <f>IF(N$4&lt;N$48,0,N52+(N66-N52)/MAX(N$49-N$48,1)*(N$4-N$48))</f>
        <v/>
      </c>
      <c r="O80" s="32">
        <f>IF(O$4&lt;O$48,0,O52+(O66-O52)/MAX(O$49-O$48,1)*(O$4-O$48))</f>
        <v/>
      </c>
      <c r="P80" s="32">
        <f>IF(P$4&lt;P$48,0,P52+(P66-P52)/MAX(P$49-P$48,1)*(P$4-P$48))</f>
        <v/>
      </c>
      <c r="Q80" s="32">
        <f>IF(Q$4&lt;Q$48,0,Q52+(Q66-Q52)/MAX(Q$49-Q$48,1)*(Q$4-Q$48))</f>
        <v/>
      </c>
      <c r="R80" s="32">
        <f>IF(R$4&lt;R$48,0,R52+(R66-R52)/MAX(R$49-R$48,1)*(R$4-R$48))</f>
        <v/>
      </c>
      <c r="S80" s="32">
        <f>IF(S$4&lt;S$48,0,S52+(S66-S52)/MAX(S$49-S$48,1)*(S$4-S$48))</f>
        <v/>
      </c>
      <c r="T80" s="32">
        <f>IF(T$4&lt;T$48,0,T52+(T66-T52)/MAX(T$49-T$48,1)*(T$4-T$48))</f>
        <v/>
      </c>
      <c r="U80" s="32">
        <f>IF(U$4&lt;U$48,0,U52+(U66-U52)/MAX(U$49-U$48,1)*(U$4-U$48))</f>
        <v/>
      </c>
      <c r="V80" s="32">
        <f>IF(V$4&lt;V$48,0,V52+(V66-V52)/MAX(V$49-V$48,1)*(V$4-V$48))</f>
        <v/>
      </c>
      <c r="W80" s="32">
        <f>IF(W$4&lt;W$48,0,W52+(W66-W52)/MAX(W$49-W$48,1)*(W$4-W$48))</f>
        <v/>
      </c>
      <c r="X80" s="32">
        <f>IF(X$4&lt;X$48,0,X52+(X66-X52)/MAX(X$49-X$48,1)*(X$4-X$48))</f>
        <v/>
      </c>
      <c r="Y80" s="32">
        <f>IF(Y$4&lt;Y$48,0,Y52+(Y66-Y52)/MAX(Y$49-Y$48,1)*(Y$4-Y$48))</f>
        <v/>
      </c>
      <c r="Z80" s="32">
        <f>IF(Z$4&lt;Z$48,0,Z52+(Z66-Z52)/MAX(Z$49-Z$48,1)*(Z$4-Z$48))</f>
        <v/>
      </c>
      <c r="AA80" s="32">
        <f>IF(AA$4&lt;AA$48,0,AA52+(AA66-AA52)/MAX(AA$49-AA$48,1)*(AA$4-AA$48))</f>
        <v/>
      </c>
      <c r="AB80" s="32">
        <f>IF(AB$4&lt;AB$48,0,AB52+(AB66-AB52)/MAX(AB$49-AB$48,1)*(AB$4-AB$48))</f>
        <v/>
      </c>
      <c r="AC80" s="32">
        <f>IF(AC$4&lt;AC$48,0,AC52+(AC66-AC52)/MAX(AC$49-AC$48,1)*(AC$4-AC$48))</f>
        <v/>
      </c>
      <c r="AD80" s="33">
        <f>PATH(AD$4,AD$48,AD$49,AD52,AD66,TRUE)</f>
        <v/>
      </c>
      <c r="AE80" s="30">
        <f>LOWER(Settings!$C$4)&amp;".mit."&amp;$A80&amp;IF($C80="","","."&amp;$C80&amp;"."&amp;$B80)&amp;IF(INDEX(Variables!$D$5:$D$105,MATCH($A80,Variables!$A$5:$A$105,0))="","","."&amp;INDEX(Variables!$D$5:$D$105,MATCH($A80,Variables!$A$5:$A$105,0)))&amp;"."&amp;AE$5</f>
        <v/>
      </c>
      <c r="AF80" s="31">
        <f>IF(AF$4&lt;AF$48,0,AF52+(AF66-AF52)/MAX(AF$49-AF$48,1)*(AF$4-AF$48))</f>
        <v/>
      </c>
      <c r="AG80" s="32">
        <f>IF(AG$4&lt;AG$48,0,AG52+(AG66-AG52)/MAX(AG$49-AG$48,1)*(AG$4-AG$48))</f>
        <v/>
      </c>
      <c r="AH80" s="32">
        <f>IF(AH$4&lt;AH$48,0,AH52+(AH66-AH52)/MAX(AH$49-AH$48,1)*(AH$4-AH$48))</f>
        <v/>
      </c>
      <c r="AI80" s="32">
        <f>IF(AI$4&lt;AI$48,0,AI52+(AI66-AI52)/MAX(AI$49-AI$48,1)*(AI$4-AI$48))</f>
        <v/>
      </c>
      <c r="AJ80" s="32">
        <f>IF(AJ$4&lt;AJ$48,0,AJ52+(AJ66-AJ52)/MAX(AJ$49-AJ$48,1)*(AJ$4-AJ$48))</f>
        <v/>
      </c>
      <c r="AK80" s="32">
        <f>IF(AK$4&lt;AK$48,0,AK52+(AK66-AK52)/MAX(AK$49-AK$48,1)*(AK$4-AK$48))</f>
        <v/>
      </c>
      <c r="AL80" s="32">
        <f>IF(AL$4&lt;AL$48,0,AL52+(AL66-AL52)/MAX(AL$49-AL$48,1)*(AL$4-AL$48))</f>
        <v/>
      </c>
      <c r="AM80" s="32">
        <f>IF(AM$4&lt;AM$48,0,AM52+(AM66-AM52)/MAX(AM$49-AM$48,1)*(AM$4-AM$48))</f>
        <v/>
      </c>
      <c r="AN80" s="32">
        <f>IF(AN$4&lt;AN$48,0,AN52+(AN66-AN52)/MAX(AN$49-AN$48,1)*(AN$4-AN$48))</f>
        <v/>
      </c>
      <c r="AO80" s="32">
        <f>IF(AO$4&lt;AO$48,0,AO52+(AO66-AO52)/MAX(AO$49-AO$48,1)*(AO$4-AO$48))</f>
        <v/>
      </c>
      <c r="AP80" s="32">
        <f>IF(AP$4&lt;AP$48,0,AP52+(AP66-AP52)/MAX(AP$49-AP$48,1)*(AP$4-AP$48))</f>
        <v/>
      </c>
      <c r="AQ80" s="32">
        <f>IF(AQ$4&lt;AQ$48,0,AQ52+(AQ66-AQ52)/MAX(AQ$49-AQ$48,1)*(AQ$4-AQ$48))</f>
        <v/>
      </c>
      <c r="AR80" s="32">
        <f>IF(AR$4&lt;AR$48,0,AR52+(AR66-AR52)/MAX(AR$49-AR$48,1)*(AR$4-AR$48))</f>
        <v/>
      </c>
      <c r="AS80" s="32">
        <f>IF(AS$4&lt;AS$48,0,AS52+(AS66-AS52)/MAX(AS$49-AS$48,1)*(AS$4-AS$48))</f>
        <v/>
      </c>
      <c r="AT80" s="32">
        <f>IF(AT$4&lt;AT$48,0,AT52+(AT66-AT52)/MAX(AT$49-AT$48,1)*(AT$4-AT$48))</f>
        <v/>
      </c>
      <c r="AU80" s="32">
        <f>IF(AU$4&lt;AU$48,0,AU52+(AU66-AU52)/MAX(AU$49-AU$48,1)*(AU$4-AU$48))</f>
        <v/>
      </c>
      <c r="AV80" s="32">
        <f>IF(AV$4&lt;AV$48,0,AV52+(AV66-AV52)/MAX(AV$49-AV$48,1)*(AV$4-AV$48))</f>
        <v/>
      </c>
      <c r="AW80" s="32">
        <f>IF(AW$4&lt;AW$48,0,AW52+(AW66-AW52)/MAX(AW$49-AW$48,1)*(AW$4-AW$48))</f>
        <v/>
      </c>
      <c r="AX80" s="33">
        <f>PATH(AX$4,AX$48,AX$49,AX52,AX66,TRUE)</f>
        <v/>
      </c>
    </row>
    <row r="81" hidden="1" outlineLevel="1">
      <c r="A81" s="9" t="inlineStr">
        <is>
          <t>fpr</t>
        </is>
      </c>
      <c r="B81" s="9" t="inlineStr">
        <is>
          <t>nga</t>
        </is>
      </c>
      <c r="C81" s="9" t="inlineStr">
        <is>
          <t>pow</t>
        </is>
      </c>
      <c r="H81" s="9">
        <f>INDEX(Variables!$B$5:$B$105,MATCH($A81,Variables!$A$5:$A$105,0))&amp;IF($C81="",""," | "&amp;INDEX(Mapping!$B$5:$B$26,MATCH($C81,Mapping!$A$5:$A$26,0))&amp;" | "&amp;INDEX(Mapping!$B$30:$B$41,MATCH($B81,Mapping!$A$30:$A$41,0)))</f>
        <v/>
      </c>
      <c r="I81" s="9">
        <f>INDEX(Variables!$C$5:$C$105,MATCH($A81,Variables!$A$5:$A$105,0))</f>
        <v/>
      </c>
      <c r="J81" s="9">
        <f>INDEX(Variables!$E$5:$E$105,MATCH($A81,Variables!$A$5:$A$105,0))</f>
        <v/>
      </c>
      <c r="K81" s="30">
        <f>LOWER(Settings!$C$4)&amp;".mit."&amp;$A81&amp;IF($C81="","","."&amp;$C81&amp;"."&amp;$B81)&amp;IF(INDEX(Variables!$D$5:$D$105,MATCH($A81,Variables!$A$5:$A$105,0))="","","."&amp;INDEX(Variables!$D$5:$D$105,MATCH($A81,Variables!$A$5:$A$105,0)))&amp;"."&amp;K$5</f>
        <v/>
      </c>
      <c r="L81" s="31">
        <f>IF(L$4&lt;L$48,0,L53+(L67-L53)/MAX(L$49-L$48,1)*(L$4-L$48))</f>
        <v/>
      </c>
      <c r="M81" s="32">
        <f>IF(M$4&lt;M$48,0,M53+(M67-M53)/MAX(M$49-M$48,1)*(M$4-M$48))</f>
        <v/>
      </c>
      <c r="N81" s="32">
        <f>IF(N$4&lt;N$48,0,N53+(N67-N53)/MAX(N$49-N$48,1)*(N$4-N$48))</f>
        <v/>
      </c>
      <c r="O81" s="32">
        <f>IF(O$4&lt;O$48,0,O53+(O67-O53)/MAX(O$49-O$48,1)*(O$4-O$48))</f>
        <v/>
      </c>
      <c r="P81" s="32">
        <f>IF(P$4&lt;P$48,0,P53+(P67-P53)/MAX(P$49-P$48,1)*(P$4-P$48))</f>
        <v/>
      </c>
      <c r="Q81" s="32">
        <f>IF(Q$4&lt;Q$48,0,Q53+(Q67-Q53)/MAX(Q$49-Q$48,1)*(Q$4-Q$48))</f>
        <v/>
      </c>
      <c r="R81" s="32">
        <f>IF(R$4&lt;R$48,0,R53+(R67-R53)/MAX(R$49-R$48,1)*(R$4-R$48))</f>
        <v/>
      </c>
      <c r="S81" s="32">
        <f>IF(S$4&lt;S$48,0,S53+(S67-S53)/MAX(S$49-S$48,1)*(S$4-S$48))</f>
        <v/>
      </c>
      <c r="T81" s="32">
        <f>IF(T$4&lt;T$48,0,T53+(T67-T53)/MAX(T$49-T$48,1)*(T$4-T$48))</f>
        <v/>
      </c>
      <c r="U81" s="32">
        <f>IF(U$4&lt;U$48,0,U53+(U67-U53)/MAX(U$49-U$48,1)*(U$4-U$48))</f>
        <v/>
      </c>
      <c r="V81" s="32">
        <f>IF(V$4&lt;V$48,0,V53+(V67-V53)/MAX(V$49-V$48,1)*(V$4-V$48))</f>
        <v/>
      </c>
      <c r="W81" s="32">
        <f>IF(W$4&lt;W$48,0,W53+(W67-W53)/MAX(W$49-W$48,1)*(W$4-W$48))</f>
        <v/>
      </c>
      <c r="X81" s="32">
        <f>IF(X$4&lt;X$48,0,X53+(X67-X53)/MAX(X$49-X$48,1)*(X$4-X$48))</f>
        <v/>
      </c>
      <c r="Y81" s="32">
        <f>IF(Y$4&lt;Y$48,0,Y53+(Y67-Y53)/MAX(Y$49-Y$48,1)*(Y$4-Y$48))</f>
        <v/>
      </c>
      <c r="Z81" s="32">
        <f>IF(Z$4&lt;Z$48,0,Z53+(Z67-Z53)/MAX(Z$49-Z$48,1)*(Z$4-Z$48))</f>
        <v/>
      </c>
      <c r="AA81" s="32">
        <f>IF(AA$4&lt;AA$48,0,AA53+(AA67-AA53)/MAX(AA$49-AA$48,1)*(AA$4-AA$48))</f>
        <v/>
      </c>
      <c r="AB81" s="32">
        <f>IF(AB$4&lt;AB$48,0,AB53+(AB67-AB53)/MAX(AB$49-AB$48,1)*(AB$4-AB$48))</f>
        <v/>
      </c>
      <c r="AC81" s="32">
        <f>IF(AC$4&lt;AC$48,0,AC53+(AC67-AC53)/MAX(AC$49-AC$48,1)*(AC$4-AC$48))</f>
        <v/>
      </c>
      <c r="AD81" s="33">
        <f>PATH(AD$4,AD$48,AD$49,AD53,AD67,TRUE)</f>
        <v/>
      </c>
      <c r="AE81" s="30">
        <f>LOWER(Settings!$C$4)&amp;".mit."&amp;$A81&amp;IF($C81="","","."&amp;$C81&amp;"."&amp;$B81)&amp;IF(INDEX(Variables!$D$5:$D$105,MATCH($A81,Variables!$A$5:$A$105,0))="","","."&amp;INDEX(Variables!$D$5:$D$105,MATCH($A81,Variables!$A$5:$A$105,0)))&amp;"."&amp;AE$5</f>
        <v/>
      </c>
      <c r="AF81" s="31">
        <f>IF(AF$4&lt;AF$48,0,AF53+(AF67-AF53)/MAX(AF$49-AF$48,1)*(AF$4-AF$48))</f>
        <v/>
      </c>
      <c r="AG81" s="32">
        <f>IF(AG$4&lt;AG$48,0,AG53+(AG67-AG53)/MAX(AG$49-AG$48,1)*(AG$4-AG$48))</f>
        <v/>
      </c>
      <c r="AH81" s="32">
        <f>IF(AH$4&lt;AH$48,0,AH53+(AH67-AH53)/MAX(AH$49-AH$48,1)*(AH$4-AH$48))</f>
        <v/>
      </c>
      <c r="AI81" s="32">
        <f>IF(AI$4&lt;AI$48,0,AI53+(AI67-AI53)/MAX(AI$49-AI$48,1)*(AI$4-AI$48))</f>
        <v/>
      </c>
      <c r="AJ81" s="32">
        <f>IF(AJ$4&lt;AJ$48,0,AJ53+(AJ67-AJ53)/MAX(AJ$49-AJ$48,1)*(AJ$4-AJ$48))</f>
        <v/>
      </c>
      <c r="AK81" s="32">
        <f>IF(AK$4&lt;AK$48,0,AK53+(AK67-AK53)/MAX(AK$49-AK$48,1)*(AK$4-AK$48))</f>
        <v/>
      </c>
      <c r="AL81" s="32">
        <f>IF(AL$4&lt;AL$48,0,AL53+(AL67-AL53)/MAX(AL$49-AL$48,1)*(AL$4-AL$48))</f>
        <v/>
      </c>
      <c r="AM81" s="32">
        <f>IF(AM$4&lt;AM$48,0,AM53+(AM67-AM53)/MAX(AM$49-AM$48,1)*(AM$4-AM$48))</f>
        <v/>
      </c>
      <c r="AN81" s="32">
        <f>IF(AN$4&lt;AN$48,0,AN53+(AN67-AN53)/MAX(AN$49-AN$48,1)*(AN$4-AN$48))</f>
        <v/>
      </c>
      <c r="AO81" s="32">
        <f>IF(AO$4&lt;AO$48,0,AO53+(AO67-AO53)/MAX(AO$49-AO$48,1)*(AO$4-AO$48))</f>
        <v/>
      </c>
      <c r="AP81" s="32">
        <f>IF(AP$4&lt;AP$48,0,AP53+(AP67-AP53)/MAX(AP$49-AP$48,1)*(AP$4-AP$48))</f>
        <v/>
      </c>
      <c r="AQ81" s="32">
        <f>IF(AQ$4&lt;AQ$48,0,AQ53+(AQ67-AQ53)/MAX(AQ$49-AQ$48,1)*(AQ$4-AQ$48))</f>
        <v/>
      </c>
      <c r="AR81" s="32">
        <f>IF(AR$4&lt;AR$48,0,AR53+(AR67-AR53)/MAX(AR$49-AR$48,1)*(AR$4-AR$48))</f>
        <v/>
      </c>
      <c r="AS81" s="32">
        <f>IF(AS$4&lt;AS$48,0,AS53+(AS67-AS53)/MAX(AS$49-AS$48,1)*(AS$4-AS$48))</f>
        <v/>
      </c>
      <c r="AT81" s="32">
        <f>IF(AT$4&lt;AT$48,0,AT53+(AT67-AT53)/MAX(AT$49-AT$48,1)*(AT$4-AT$48))</f>
        <v/>
      </c>
      <c r="AU81" s="32">
        <f>IF(AU$4&lt;AU$48,0,AU53+(AU67-AU53)/MAX(AU$49-AU$48,1)*(AU$4-AU$48))</f>
        <v/>
      </c>
      <c r="AV81" s="32">
        <f>IF(AV$4&lt;AV$48,0,AV53+(AV67-AV53)/MAX(AV$49-AV$48,1)*(AV$4-AV$48))</f>
        <v/>
      </c>
      <c r="AW81" s="32">
        <f>IF(AW$4&lt;AW$48,0,AW53+(AW67-AW53)/MAX(AW$49-AW$48,1)*(AW$4-AW$48))</f>
        <v/>
      </c>
      <c r="AX81" s="33">
        <f>PATH(AX$4,AX$48,AX$49,AX53,AX67,TRUE)</f>
        <v/>
      </c>
    </row>
    <row r="82" hidden="1" outlineLevel="1">
      <c r="A82" s="9" t="inlineStr">
        <is>
          <t>fpr</t>
        </is>
      </c>
      <c r="B82" s="9" t="inlineStr">
        <is>
          <t>nga</t>
        </is>
      </c>
      <c r="C82" s="9" t="inlineStr">
        <is>
          <t>res</t>
        </is>
      </c>
      <c r="H82" s="9">
        <f>INDEX(Variables!$B$5:$B$105,MATCH($A82,Variables!$A$5:$A$105,0))&amp;IF($C82="",""," | "&amp;INDEX(Mapping!$B$5:$B$26,MATCH($C82,Mapping!$A$5:$A$26,0))&amp;" | "&amp;INDEX(Mapping!$B$30:$B$41,MATCH($B82,Mapping!$A$30:$A$41,0)))</f>
        <v/>
      </c>
      <c r="I82" s="9">
        <f>INDEX(Variables!$C$5:$C$105,MATCH($A82,Variables!$A$5:$A$105,0))</f>
        <v/>
      </c>
      <c r="J82" s="9">
        <f>INDEX(Variables!$E$5:$E$105,MATCH($A82,Variables!$A$5:$A$105,0))</f>
        <v/>
      </c>
      <c r="K82" s="30">
        <f>LOWER(Settings!$C$4)&amp;".mit."&amp;$A82&amp;IF($C82="","","."&amp;$C82&amp;"."&amp;$B82)&amp;IF(INDEX(Variables!$D$5:$D$105,MATCH($A82,Variables!$A$5:$A$105,0))="","","."&amp;INDEX(Variables!$D$5:$D$105,MATCH($A82,Variables!$A$5:$A$105,0)))&amp;"."&amp;K$5</f>
        <v/>
      </c>
      <c r="L82" s="31">
        <f>IF(L$4&lt;L$48,0,L54+(L68-L54)/MAX(L$49-L$48,1)*(L$4-L$48))</f>
        <v/>
      </c>
      <c r="M82" s="32">
        <f>IF(M$4&lt;M$48,0,M54+(M68-M54)/MAX(M$49-M$48,1)*(M$4-M$48))</f>
        <v/>
      </c>
      <c r="N82" s="32">
        <f>IF(N$4&lt;N$48,0,N54+(N68-N54)/MAX(N$49-N$48,1)*(N$4-N$48))</f>
        <v/>
      </c>
      <c r="O82" s="32">
        <f>IF(O$4&lt;O$48,0,O54+(O68-O54)/MAX(O$49-O$48,1)*(O$4-O$48))</f>
        <v/>
      </c>
      <c r="P82" s="32">
        <f>IF(P$4&lt;P$48,0,P54+(P68-P54)/MAX(P$49-P$48,1)*(P$4-P$48))</f>
        <v/>
      </c>
      <c r="Q82" s="32">
        <f>IF(Q$4&lt;Q$48,0,Q54+(Q68-Q54)/MAX(Q$49-Q$48,1)*(Q$4-Q$48))</f>
        <v/>
      </c>
      <c r="R82" s="32">
        <f>IF(R$4&lt;R$48,0,R54+(R68-R54)/MAX(R$49-R$48,1)*(R$4-R$48))</f>
        <v/>
      </c>
      <c r="S82" s="32">
        <f>IF(S$4&lt;S$48,0,S54+(S68-S54)/MAX(S$49-S$48,1)*(S$4-S$48))</f>
        <v/>
      </c>
      <c r="T82" s="32">
        <f>IF(T$4&lt;T$48,0,T54+(T68-T54)/MAX(T$49-T$48,1)*(T$4-T$48))</f>
        <v/>
      </c>
      <c r="U82" s="32">
        <f>IF(U$4&lt;U$48,0,U54+(U68-U54)/MAX(U$49-U$48,1)*(U$4-U$48))</f>
        <v/>
      </c>
      <c r="V82" s="32">
        <f>IF(V$4&lt;V$48,0,V54+(V68-V54)/MAX(V$49-V$48,1)*(V$4-V$48))</f>
        <v/>
      </c>
      <c r="W82" s="32">
        <f>IF(W$4&lt;W$48,0,W54+(W68-W54)/MAX(W$49-W$48,1)*(W$4-W$48))</f>
        <v/>
      </c>
      <c r="X82" s="32">
        <f>IF(X$4&lt;X$48,0,X54+(X68-X54)/MAX(X$49-X$48,1)*(X$4-X$48))</f>
        <v/>
      </c>
      <c r="Y82" s="32">
        <f>IF(Y$4&lt;Y$48,0,Y54+(Y68-Y54)/MAX(Y$49-Y$48,1)*(Y$4-Y$48))</f>
        <v/>
      </c>
      <c r="Z82" s="32">
        <f>IF(Z$4&lt;Z$48,0,Z54+(Z68-Z54)/MAX(Z$49-Z$48,1)*(Z$4-Z$48))</f>
        <v/>
      </c>
      <c r="AA82" s="32">
        <f>IF(AA$4&lt;AA$48,0,AA54+(AA68-AA54)/MAX(AA$49-AA$48,1)*(AA$4-AA$48))</f>
        <v/>
      </c>
      <c r="AB82" s="32">
        <f>IF(AB$4&lt;AB$48,0,AB54+(AB68-AB54)/MAX(AB$49-AB$48,1)*(AB$4-AB$48))</f>
        <v/>
      </c>
      <c r="AC82" s="32">
        <f>IF(AC$4&lt;AC$48,0,AC54+(AC68-AC54)/MAX(AC$49-AC$48,1)*(AC$4-AC$48))</f>
        <v/>
      </c>
      <c r="AD82" s="33">
        <f>PATH(AD$4,AD$48,AD$49,AD54,AD68,TRUE)</f>
        <v/>
      </c>
      <c r="AE82" s="30">
        <f>LOWER(Settings!$C$4)&amp;".mit."&amp;$A82&amp;IF($C82="","","."&amp;$C82&amp;"."&amp;$B82)&amp;IF(INDEX(Variables!$D$5:$D$105,MATCH($A82,Variables!$A$5:$A$105,0))="","","."&amp;INDEX(Variables!$D$5:$D$105,MATCH($A82,Variables!$A$5:$A$105,0)))&amp;"."&amp;AE$5</f>
        <v/>
      </c>
      <c r="AF82" s="31">
        <f>IF(AF$4&lt;AF$48,0,AF54+(AF68-AF54)/MAX(AF$49-AF$48,1)*(AF$4-AF$48))</f>
        <v/>
      </c>
      <c r="AG82" s="32">
        <f>IF(AG$4&lt;AG$48,0,AG54+(AG68-AG54)/MAX(AG$49-AG$48,1)*(AG$4-AG$48))</f>
        <v/>
      </c>
      <c r="AH82" s="32">
        <f>IF(AH$4&lt;AH$48,0,AH54+(AH68-AH54)/MAX(AH$49-AH$48,1)*(AH$4-AH$48))</f>
        <v/>
      </c>
      <c r="AI82" s="32">
        <f>IF(AI$4&lt;AI$48,0,AI54+(AI68-AI54)/MAX(AI$49-AI$48,1)*(AI$4-AI$48))</f>
        <v/>
      </c>
      <c r="AJ82" s="32">
        <f>IF(AJ$4&lt;AJ$48,0,AJ54+(AJ68-AJ54)/MAX(AJ$49-AJ$48,1)*(AJ$4-AJ$48))</f>
        <v/>
      </c>
      <c r="AK82" s="32">
        <f>IF(AK$4&lt;AK$48,0,AK54+(AK68-AK54)/MAX(AK$49-AK$48,1)*(AK$4-AK$48))</f>
        <v/>
      </c>
      <c r="AL82" s="32">
        <f>IF(AL$4&lt;AL$48,0,AL54+(AL68-AL54)/MAX(AL$49-AL$48,1)*(AL$4-AL$48))</f>
        <v/>
      </c>
      <c r="AM82" s="32">
        <f>IF(AM$4&lt;AM$48,0,AM54+(AM68-AM54)/MAX(AM$49-AM$48,1)*(AM$4-AM$48))</f>
        <v/>
      </c>
      <c r="AN82" s="32">
        <f>IF(AN$4&lt;AN$48,0,AN54+(AN68-AN54)/MAX(AN$49-AN$48,1)*(AN$4-AN$48))</f>
        <v/>
      </c>
      <c r="AO82" s="32">
        <f>IF(AO$4&lt;AO$48,0,AO54+(AO68-AO54)/MAX(AO$49-AO$48,1)*(AO$4-AO$48))</f>
        <v/>
      </c>
      <c r="AP82" s="32">
        <f>IF(AP$4&lt;AP$48,0,AP54+(AP68-AP54)/MAX(AP$49-AP$48,1)*(AP$4-AP$48))</f>
        <v/>
      </c>
      <c r="AQ82" s="32">
        <f>IF(AQ$4&lt;AQ$48,0,AQ54+(AQ68-AQ54)/MAX(AQ$49-AQ$48,1)*(AQ$4-AQ$48))</f>
        <v/>
      </c>
      <c r="AR82" s="32">
        <f>IF(AR$4&lt;AR$48,0,AR54+(AR68-AR54)/MAX(AR$49-AR$48,1)*(AR$4-AR$48))</f>
        <v/>
      </c>
      <c r="AS82" s="32">
        <f>IF(AS$4&lt;AS$48,0,AS54+(AS68-AS54)/MAX(AS$49-AS$48,1)*(AS$4-AS$48))</f>
        <v/>
      </c>
      <c r="AT82" s="32">
        <f>IF(AT$4&lt;AT$48,0,AT54+(AT68-AT54)/MAX(AT$49-AT$48,1)*(AT$4-AT$48))</f>
        <v/>
      </c>
      <c r="AU82" s="32">
        <f>IF(AU$4&lt;AU$48,0,AU54+(AU68-AU54)/MAX(AU$49-AU$48,1)*(AU$4-AU$48))</f>
        <v/>
      </c>
      <c r="AV82" s="32">
        <f>IF(AV$4&lt;AV$48,0,AV54+(AV68-AV54)/MAX(AV$49-AV$48,1)*(AV$4-AV$48))</f>
        <v/>
      </c>
      <c r="AW82" s="32">
        <f>IF(AW$4&lt;AW$48,0,AW54+(AW68-AW54)/MAX(AW$49-AW$48,1)*(AW$4-AW$48))</f>
        <v/>
      </c>
      <c r="AX82" s="33">
        <f>PATH(AX$4,AX$48,AX$49,AX54,AX68,TRUE)</f>
        <v/>
      </c>
    </row>
    <row r="83" hidden="1" outlineLevel="1">
      <c r="A83" s="9" t="inlineStr">
        <is>
          <t>fpr</t>
        </is>
      </c>
      <c r="B83" s="9" t="inlineStr">
        <is>
          <t>nga</t>
        </is>
      </c>
      <c r="C83" s="9" t="inlineStr">
        <is>
          <t>ind</t>
        </is>
      </c>
      <c r="H83" s="9">
        <f>INDEX(Variables!$B$5:$B$105,MATCH($A83,Variables!$A$5:$A$105,0))&amp;IF($C83="",""," | "&amp;INDEX(Mapping!$B$5:$B$26,MATCH($C83,Mapping!$A$5:$A$26,0))&amp;" | "&amp;INDEX(Mapping!$B$30:$B$41,MATCH($B83,Mapping!$A$30:$A$41,0)))</f>
        <v/>
      </c>
      <c r="I83" s="9">
        <f>INDEX(Variables!$C$5:$C$105,MATCH($A83,Variables!$A$5:$A$105,0))</f>
        <v/>
      </c>
      <c r="J83" s="9">
        <f>INDEX(Variables!$E$5:$E$105,MATCH($A83,Variables!$A$5:$A$105,0))</f>
        <v/>
      </c>
      <c r="K83" s="30">
        <f>LOWER(Settings!$C$4)&amp;".mit."&amp;$A83&amp;IF($C83="","","."&amp;$C83&amp;"."&amp;$B83)&amp;IF(INDEX(Variables!$D$5:$D$105,MATCH($A83,Variables!$A$5:$A$105,0))="","","."&amp;INDEX(Variables!$D$5:$D$105,MATCH($A83,Variables!$A$5:$A$105,0)))&amp;"."&amp;K$5</f>
        <v/>
      </c>
      <c r="L83" s="31">
        <f>IF(L$4&lt;L$48,0,L55+(L69-L55)/MAX(L$49-L$48,1)*(L$4-L$48))</f>
        <v/>
      </c>
      <c r="M83" s="32">
        <f>IF(M$4&lt;M$48,0,M55+(M69-M55)/MAX(M$49-M$48,1)*(M$4-M$48))</f>
        <v/>
      </c>
      <c r="N83" s="32">
        <f>IF(N$4&lt;N$48,0,N55+(N69-N55)/MAX(N$49-N$48,1)*(N$4-N$48))</f>
        <v/>
      </c>
      <c r="O83" s="32">
        <f>IF(O$4&lt;O$48,0,O55+(O69-O55)/MAX(O$49-O$48,1)*(O$4-O$48))</f>
        <v/>
      </c>
      <c r="P83" s="32">
        <f>IF(P$4&lt;P$48,0,P55+(P69-P55)/MAX(P$49-P$48,1)*(P$4-P$48))</f>
        <v/>
      </c>
      <c r="Q83" s="32">
        <f>IF(Q$4&lt;Q$48,0,Q55+(Q69-Q55)/MAX(Q$49-Q$48,1)*(Q$4-Q$48))</f>
        <v/>
      </c>
      <c r="R83" s="32">
        <f>IF(R$4&lt;R$48,0,R55+(R69-R55)/MAX(R$49-R$48,1)*(R$4-R$48))</f>
        <v/>
      </c>
      <c r="S83" s="32">
        <f>IF(S$4&lt;S$48,0,S55+(S69-S55)/MAX(S$49-S$48,1)*(S$4-S$48))</f>
        <v/>
      </c>
      <c r="T83" s="32">
        <f>IF(T$4&lt;T$48,0,T55+(T69-T55)/MAX(T$49-T$48,1)*(T$4-T$48))</f>
        <v/>
      </c>
      <c r="U83" s="32">
        <f>IF(U$4&lt;U$48,0,U55+(U69-U55)/MAX(U$49-U$48,1)*(U$4-U$48))</f>
        <v/>
      </c>
      <c r="V83" s="32">
        <f>IF(V$4&lt;V$48,0,V55+(V69-V55)/MAX(V$49-V$48,1)*(V$4-V$48))</f>
        <v/>
      </c>
      <c r="W83" s="32">
        <f>IF(W$4&lt;W$48,0,W55+(W69-W55)/MAX(W$49-W$48,1)*(W$4-W$48))</f>
        <v/>
      </c>
      <c r="X83" s="32">
        <f>IF(X$4&lt;X$48,0,X55+(X69-X55)/MAX(X$49-X$48,1)*(X$4-X$48))</f>
        <v/>
      </c>
      <c r="Y83" s="32">
        <f>IF(Y$4&lt;Y$48,0,Y55+(Y69-Y55)/MAX(Y$49-Y$48,1)*(Y$4-Y$48))</f>
        <v/>
      </c>
      <c r="Z83" s="32">
        <f>IF(Z$4&lt;Z$48,0,Z55+(Z69-Z55)/MAX(Z$49-Z$48,1)*(Z$4-Z$48))</f>
        <v/>
      </c>
      <c r="AA83" s="32">
        <f>IF(AA$4&lt;AA$48,0,AA55+(AA69-AA55)/MAX(AA$49-AA$48,1)*(AA$4-AA$48))</f>
        <v/>
      </c>
      <c r="AB83" s="32">
        <f>IF(AB$4&lt;AB$48,0,AB55+(AB69-AB55)/MAX(AB$49-AB$48,1)*(AB$4-AB$48))</f>
        <v/>
      </c>
      <c r="AC83" s="32">
        <f>IF(AC$4&lt;AC$48,0,AC55+(AC69-AC55)/MAX(AC$49-AC$48,1)*(AC$4-AC$48))</f>
        <v/>
      </c>
      <c r="AD83" s="33">
        <f>PATH(AD$4,AD$48,AD$49,AD55,AD69,TRUE)</f>
        <v/>
      </c>
      <c r="AE83" s="30">
        <f>LOWER(Settings!$C$4)&amp;".mit."&amp;$A83&amp;IF($C83="","","."&amp;$C83&amp;"."&amp;$B83)&amp;IF(INDEX(Variables!$D$5:$D$105,MATCH($A83,Variables!$A$5:$A$105,0))="","","."&amp;INDEX(Variables!$D$5:$D$105,MATCH($A83,Variables!$A$5:$A$105,0)))&amp;"."&amp;AE$5</f>
        <v/>
      </c>
      <c r="AF83" s="31">
        <f>IF(AF$4&lt;AF$48,0,AF55+(AF69-AF55)/MAX(AF$49-AF$48,1)*(AF$4-AF$48))</f>
        <v/>
      </c>
      <c r="AG83" s="32">
        <f>IF(AG$4&lt;AG$48,0,AG55+(AG69-AG55)/MAX(AG$49-AG$48,1)*(AG$4-AG$48))</f>
        <v/>
      </c>
      <c r="AH83" s="32">
        <f>IF(AH$4&lt;AH$48,0,AH55+(AH69-AH55)/MAX(AH$49-AH$48,1)*(AH$4-AH$48))</f>
        <v/>
      </c>
      <c r="AI83" s="32">
        <f>IF(AI$4&lt;AI$48,0,AI55+(AI69-AI55)/MAX(AI$49-AI$48,1)*(AI$4-AI$48))</f>
        <v/>
      </c>
      <c r="AJ83" s="32">
        <f>IF(AJ$4&lt;AJ$48,0,AJ55+(AJ69-AJ55)/MAX(AJ$49-AJ$48,1)*(AJ$4-AJ$48))</f>
        <v/>
      </c>
      <c r="AK83" s="32">
        <f>IF(AK$4&lt;AK$48,0,AK55+(AK69-AK55)/MAX(AK$49-AK$48,1)*(AK$4-AK$48))</f>
        <v/>
      </c>
      <c r="AL83" s="32">
        <f>IF(AL$4&lt;AL$48,0,AL55+(AL69-AL55)/MAX(AL$49-AL$48,1)*(AL$4-AL$48))</f>
        <v/>
      </c>
      <c r="AM83" s="32">
        <f>IF(AM$4&lt;AM$48,0,AM55+(AM69-AM55)/MAX(AM$49-AM$48,1)*(AM$4-AM$48))</f>
        <v/>
      </c>
      <c r="AN83" s="32">
        <f>IF(AN$4&lt;AN$48,0,AN55+(AN69-AN55)/MAX(AN$49-AN$48,1)*(AN$4-AN$48))</f>
        <v/>
      </c>
      <c r="AO83" s="32">
        <f>IF(AO$4&lt;AO$48,0,AO55+(AO69-AO55)/MAX(AO$49-AO$48,1)*(AO$4-AO$48))</f>
        <v/>
      </c>
      <c r="AP83" s="32">
        <f>IF(AP$4&lt;AP$48,0,AP55+(AP69-AP55)/MAX(AP$49-AP$48,1)*(AP$4-AP$48))</f>
        <v/>
      </c>
      <c r="AQ83" s="32">
        <f>IF(AQ$4&lt;AQ$48,0,AQ55+(AQ69-AQ55)/MAX(AQ$49-AQ$48,1)*(AQ$4-AQ$48))</f>
        <v/>
      </c>
      <c r="AR83" s="32">
        <f>IF(AR$4&lt;AR$48,0,AR55+(AR69-AR55)/MAX(AR$49-AR$48,1)*(AR$4-AR$48))</f>
        <v/>
      </c>
      <c r="AS83" s="32">
        <f>IF(AS$4&lt;AS$48,0,AS55+(AS69-AS55)/MAX(AS$49-AS$48,1)*(AS$4-AS$48))</f>
        <v/>
      </c>
      <c r="AT83" s="32">
        <f>IF(AT$4&lt;AT$48,0,AT55+(AT69-AT55)/MAX(AT$49-AT$48,1)*(AT$4-AT$48))</f>
        <v/>
      </c>
      <c r="AU83" s="32">
        <f>IF(AU$4&lt;AU$48,0,AU55+(AU69-AU55)/MAX(AU$49-AU$48,1)*(AU$4-AU$48))</f>
        <v/>
      </c>
      <c r="AV83" s="32">
        <f>IF(AV$4&lt;AV$48,0,AV55+(AV69-AV55)/MAX(AV$49-AV$48,1)*(AV$4-AV$48))</f>
        <v/>
      </c>
      <c r="AW83" s="32">
        <f>IF(AW$4&lt;AW$48,0,AW55+(AW69-AW55)/MAX(AW$49-AW$48,1)*(AW$4-AW$48))</f>
        <v/>
      </c>
      <c r="AX83" s="33">
        <f>PATH(AX$4,AX$48,AX$49,AX55,AX69,TRUE)</f>
        <v/>
      </c>
    </row>
    <row r="84" hidden="1" outlineLevel="1">
      <c r="A84" s="9" t="inlineStr">
        <is>
          <t>fpr</t>
        </is>
      </c>
      <c r="B84" s="9" t="inlineStr">
        <is>
          <t>ecy</t>
        </is>
      </c>
      <c r="C84" s="9" t="inlineStr">
        <is>
          <t>res</t>
        </is>
      </c>
      <c r="H84" s="9">
        <f>INDEX(Variables!$B$5:$B$105,MATCH($A84,Variables!$A$5:$A$105,0))&amp;IF($C84="",""," | "&amp;INDEX(Mapping!$B$5:$B$26,MATCH($C84,Mapping!$A$5:$A$26,0))&amp;" | "&amp;INDEX(Mapping!$B$30:$B$41,MATCH($B84,Mapping!$A$30:$A$41,0)))</f>
        <v/>
      </c>
      <c r="I84" s="9">
        <f>INDEX(Variables!$C$5:$C$105,MATCH($A84,Variables!$A$5:$A$105,0))</f>
        <v/>
      </c>
      <c r="J84" s="9">
        <f>INDEX(Variables!$E$5:$E$105,MATCH($A84,Variables!$A$5:$A$105,0))</f>
        <v/>
      </c>
      <c r="K84" s="30">
        <f>LOWER(Settings!$C$4)&amp;".mit."&amp;$A84&amp;IF($C84="","","."&amp;$C84&amp;"."&amp;$B84)&amp;IF(INDEX(Variables!$D$5:$D$105,MATCH($A84,Variables!$A$5:$A$105,0))="","","."&amp;INDEX(Variables!$D$5:$D$105,MATCH($A84,Variables!$A$5:$A$105,0)))&amp;"."&amp;K$5</f>
        <v/>
      </c>
      <c r="L84" s="31">
        <f>IF(L$4&lt;L$48,0,L56+(L70-L56)/MAX(L$49-L$48,1)*(L$4-L$48))</f>
        <v/>
      </c>
      <c r="M84" s="32">
        <f>IF(M$4&lt;M$48,0,M56+(M70-M56)/MAX(M$49-M$48,1)*(M$4-M$48))</f>
        <v/>
      </c>
      <c r="N84" s="32">
        <f>IF(N$4&lt;N$48,0,N56+(N70-N56)/MAX(N$49-N$48,1)*(N$4-N$48))</f>
        <v/>
      </c>
      <c r="O84" s="32">
        <f>IF(O$4&lt;O$48,0,O56+(O70-O56)/MAX(O$49-O$48,1)*(O$4-O$48))</f>
        <v/>
      </c>
      <c r="P84" s="32">
        <f>IF(P$4&lt;P$48,0,P56+(P70-P56)/MAX(P$49-P$48,1)*(P$4-P$48))</f>
        <v/>
      </c>
      <c r="Q84" s="32">
        <f>IF(Q$4&lt;Q$48,0,Q56+(Q70-Q56)/MAX(Q$49-Q$48,1)*(Q$4-Q$48))</f>
        <v/>
      </c>
      <c r="R84" s="32">
        <f>IF(R$4&lt;R$48,0,R56+(R70-R56)/MAX(R$49-R$48,1)*(R$4-R$48))</f>
        <v/>
      </c>
      <c r="S84" s="32">
        <f>IF(S$4&lt;S$48,0,S56+(S70-S56)/MAX(S$49-S$48,1)*(S$4-S$48))</f>
        <v/>
      </c>
      <c r="T84" s="32">
        <f>IF(T$4&lt;T$48,0,T56+(T70-T56)/MAX(T$49-T$48,1)*(T$4-T$48))</f>
        <v/>
      </c>
      <c r="U84" s="32">
        <f>IF(U$4&lt;U$48,0,U56+(U70-U56)/MAX(U$49-U$48,1)*(U$4-U$48))</f>
        <v/>
      </c>
      <c r="V84" s="32">
        <f>IF(V$4&lt;V$48,0,V56+(V70-V56)/MAX(V$49-V$48,1)*(V$4-V$48))</f>
        <v/>
      </c>
      <c r="W84" s="32">
        <f>IF(W$4&lt;W$48,0,W56+(W70-W56)/MAX(W$49-W$48,1)*(W$4-W$48))</f>
        <v/>
      </c>
      <c r="X84" s="32">
        <f>IF(X$4&lt;X$48,0,X56+(X70-X56)/MAX(X$49-X$48,1)*(X$4-X$48))</f>
        <v/>
      </c>
      <c r="Y84" s="32">
        <f>IF(Y$4&lt;Y$48,0,Y56+(Y70-Y56)/MAX(Y$49-Y$48,1)*(Y$4-Y$48))</f>
        <v/>
      </c>
      <c r="Z84" s="32">
        <f>IF(Z$4&lt;Z$48,0,Z56+(Z70-Z56)/MAX(Z$49-Z$48,1)*(Z$4-Z$48))</f>
        <v/>
      </c>
      <c r="AA84" s="32">
        <f>IF(AA$4&lt;AA$48,0,AA56+(AA70-AA56)/MAX(AA$49-AA$48,1)*(AA$4-AA$48))</f>
        <v/>
      </c>
      <c r="AB84" s="32">
        <f>IF(AB$4&lt;AB$48,0,AB56+(AB70-AB56)/MAX(AB$49-AB$48,1)*(AB$4-AB$48))</f>
        <v/>
      </c>
      <c r="AC84" s="32">
        <f>IF(AC$4&lt;AC$48,0,AC56+(AC70-AC56)/MAX(AC$49-AC$48,1)*(AC$4-AC$48))</f>
        <v/>
      </c>
      <c r="AD84" s="33">
        <f>PATH(AD$4,AD$48,AD$49,AD56,AD70,TRUE)</f>
        <v/>
      </c>
      <c r="AE84" s="30">
        <f>LOWER(Settings!$C$4)&amp;".mit."&amp;$A84&amp;IF($C84="","","."&amp;$C84&amp;"."&amp;$B84)&amp;IF(INDEX(Variables!$D$5:$D$105,MATCH($A84,Variables!$A$5:$A$105,0))="","","."&amp;INDEX(Variables!$D$5:$D$105,MATCH($A84,Variables!$A$5:$A$105,0)))&amp;"."&amp;AE$5</f>
        <v/>
      </c>
      <c r="AF84" s="31">
        <f>IF(AF$4&lt;AF$48,0,AF56+(AF70-AF56)/MAX(AF$49-AF$48,1)*(AF$4-AF$48))</f>
        <v/>
      </c>
      <c r="AG84" s="32">
        <f>IF(AG$4&lt;AG$48,0,AG56+(AG70-AG56)/MAX(AG$49-AG$48,1)*(AG$4-AG$48))</f>
        <v/>
      </c>
      <c r="AH84" s="32">
        <f>IF(AH$4&lt;AH$48,0,AH56+(AH70-AH56)/MAX(AH$49-AH$48,1)*(AH$4-AH$48))</f>
        <v/>
      </c>
      <c r="AI84" s="32">
        <f>IF(AI$4&lt;AI$48,0,AI56+(AI70-AI56)/MAX(AI$49-AI$48,1)*(AI$4-AI$48))</f>
        <v/>
      </c>
      <c r="AJ84" s="32">
        <f>IF(AJ$4&lt;AJ$48,0,AJ56+(AJ70-AJ56)/MAX(AJ$49-AJ$48,1)*(AJ$4-AJ$48))</f>
        <v/>
      </c>
      <c r="AK84" s="32">
        <f>IF(AK$4&lt;AK$48,0,AK56+(AK70-AK56)/MAX(AK$49-AK$48,1)*(AK$4-AK$48))</f>
        <v/>
      </c>
      <c r="AL84" s="32">
        <f>IF(AL$4&lt;AL$48,0,AL56+(AL70-AL56)/MAX(AL$49-AL$48,1)*(AL$4-AL$48))</f>
        <v/>
      </c>
      <c r="AM84" s="32">
        <f>IF(AM$4&lt;AM$48,0,AM56+(AM70-AM56)/MAX(AM$49-AM$48,1)*(AM$4-AM$48))</f>
        <v/>
      </c>
      <c r="AN84" s="32">
        <f>IF(AN$4&lt;AN$48,0,AN56+(AN70-AN56)/MAX(AN$49-AN$48,1)*(AN$4-AN$48))</f>
        <v/>
      </c>
      <c r="AO84" s="32">
        <f>IF(AO$4&lt;AO$48,0,AO56+(AO70-AO56)/MAX(AO$49-AO$48,1)*(AO$4-AO$48))</f>
        <v/>
      </c>
      <c r="AP84" s="32">
        <f>IF(AP$4&lt;AP$48,0,AP56+(AP70-AP56)/MAX(AP$49-AP$48,1)*(AP$4-AP$48))</f>
        <v/>
      </c>
      <c r="AQ84" s="32">
        <f>IF(AQ$4&lt;AQ$48,0,AQ56+(AQ70-AQ56)/MAX(AQ$49-AQ$48,1)*(AQ$4-AQ$48))</f>
        <v/>
      </c>
      <c r="AR84" s="32">
        <f>IF(AR$4&lt;AR$48,0,AR56+(AR70-AR56)/MAX(AR$49-AR$48,1)*(AR$4-AR$48))</f>
        <v/>
      </c>
      <c r="AS84" s="32">
        <f>IF(AS$4&lt;AS$48,0,AS56+(AS70-AS56)/MAX(AS$49-AS$48,1)*(AS$4-AS$48))</f>
        <v/>
      </c>
      <c r="AT84" s="32">
        <f>IF(AT$4&lt;AT$48,0,AT56+(AT70-AT56)/MAX(AT$49-AT$48,1)*(AT$4-AT$48))</f>
        <v/>
      </c>
      <c r="AU84" s="32">
        <f>IF(AU$4&lt;AU$48,0,AU56+(AU70-AU56)/MAX(AU$49-AU$48,1)*(AU$4-AU$48))</f>
        <v/>
      </c>
      <c r="AV84" s="32">
        <f>IF(AV$4&lt;AV$48,0,AV56+(AV70-AV56)/MAX(AV$49-AV$48,1)*(AV$4-AV$48))</f>
        <v/>
      </c>
      <c r="AW84" s="32">
        <f>IF(AW$4&lt;AW$48,0,AW56+(AW70-AW56)/MAX(AW$49-AW$48,1)*(AW$4-AW$48))</f>
        <v/>
      </c>
      <c r="AX84" s="33">
        <f>PATH(AX$4,AX$48,AX$49,AX56,AX70,TRUE)</f>
        <v/>
      </c>
    </row>
    <row r="85" hidden="1" outlineLevel="1">
      <c r="A85" s="9" t="inlineStr">
        <is>
          <t>fpr</t>
        </is>
      </c>
      <c r="B85" s="9" t="inlineStr">
        <is>
          <t>ecy</t>
        </is>
      </c>
      <c r="C85" s="9" t="inlineStr">
        <is>
          <t>ind</t>
        </is>
      </c>
      <c r="H85" s="9">
        <f>INDEX(Variables!$B$5:$B$105,MATCH($A85,Variables!$A$5:$A$105,0))&amp;IF($C85="",""," | "&amp;INDEX(Mapping!$B$5:$B$26,MATCH($C85,Mapping!$A$5:$A$26,0))&amp;" | "&amp;INDEX(Mapping!$B$30:$B$41,MATCH($B85,Mapping!$A$30:$A$41,0)))</f>
        <v/>
      </c>
      <c r="I85" s="9">
        <f>INDEX(Variables!$C$5:$C$105,MATCH($A85,Variables!$A$5:$A$105,0))</f>
        <v/>
      </c>
      <c r="J85" s="9">
        <f>INDEX(Variables!$E$5:$E$105,MATCH($A85,Variables!$A$5:$A$105,0))</f>
        <v/>
      </c>
      <c r="K85" s="30">
        <f>LOWER(Settings!$C$4)&amp;".mit."&amp;$A85&amp;IF($C85="","","."&amp;$C85&amp;"."&amp;$B85)&amp;IF(INDEX(Variables!$D$5:$D$105,MATCH($A85,Variables!$A$5:$A$105,0))="","","."&amp;INDEX(Variables!$D$5:$D$105,MATCH($A85,Variables!$A$5:$A$105,0)))&amp;"."&amp;K$5</f>
        <v/>
      </c>
      <c r="L85" s="31">
        <f>IF(L$4&lt;L$48,0,L57+(L71-L57)/MAX(L$49-L$48,1)*(L$4-L$48))</f>
        <v/>
      </c>
      <c r="M85" s="32">
        <f>IF(M$4&lt;M$48,0,M57+(M71-M57)/MAX(M$49-M$48,1)*(M$4-M$48))</f>
        <v/>
      </c>
      <c r="N85" s="32">
        <f>IF(N$4&lt;N$48,0,N57+(N71-N57)/MAX(N$49-N$48,1)*(N$4-N$48))</f>
        <v/>
      </c>
      <c r="O85" s="32">
        <f>IF(O$4&lt;O$48,0,O57+(O71-O57)/MAX(O$49-O$48,1)*(O$4-O$48))</f>
        <v/>
      </c>
      <c r="P85" s="32">
        <f>IF(P$4&lt;P$48,0,P57+(P71-P57)/MAX(P$49-P$48,1)*(P$4-P$48))</f>
        <v/>
      </c>
      <c r="Q85" s="32">
        <f>IF(Q$4&lt;Q$48,0,Q57+(Q71-Q57)/MAX(Q$49-Q$48,1)*(Q$4-Q$48))</f>
        <v/>
      </c>
      <c r="R85" s="32">
        <f>IF(R$4&lt;R$48,0,R57+(R71-R57)/MAX(R$49-R$48,1)*(R$4-R$48))</f>
        <v/>
      </c>
      <c r="S85" s="32">
        <f>IF(S$4&lt;S$48,0,S57+(S71-S57)/MAX(S$49-S$48,1)*(S$4-S$48))</f>
        <v/>
      </c>
      <c r="T85" s="32">
        <f>IF(T$4&lt;T$48,0,T57+(T71-T57)/MAX(T$49-T$48,1)*(T$4-T$48))</f>
        <v/>
      </c>
      <c r="U85" s="32">
        <f>IF(U$4&lt;U$48,0,U57+(U71-U57)/MAX(U$49-U$48,1)*(U$4-U$48))</f>
        <v/>
      </c>
      <c r="V85" s="32">
        <f>IF(V$4&lt;V$48,0,V57+(V71-V57)/MAX(V$49-V$48,1)*(V$4-V$48))</f>
        <v/>
      </c>
      <c r="W85" s="32">
        <f>IF(W$4&lt;W$48,0,W57+(W71-W57)/MAX(W$49-W$48,1)*(W$4-W$48))</f>
        <v/>
      </c>
      <c r="X85" s="32">
        <f>IF(X$4&lt;X$48,0,X57+(X71-X57)/MAX(X$49-X$48,1)*(X$4-X$48))</f>
        <v/>
      </c>
      <c r="Y85" s="32">
        <f>IF(Y$4&lt;Y$48,0,Y57+(Y71-Y57)/MAX(Y$49-Y$48,1)*(Y$4-Y$48))</f>
        <v/>
      </c>
      <c r="Z85" s="32">
        <f>IF(Z$4&lt;Z$48,0,Z57+(Z71-Z57)/MAX(Z$49-Z$48,1)*(Z$4-Z$48))</f>
        <v/>
      </c>
      <c r="AA85" s="32">
        <f>IF(AA$4&lt;AA$48,0,AA57+(AA71-AA57)/MAX(AA$49-AA$48,1)*(AA$4-AA$48))</f>
        <v/>
      </c>
      <c r="AB85" s="32">
        <f>IF(AB$4&lt;AB$48,0,AB57+(AB71-AB57)/MAX(AB$49-AB$48,1)*(AB$4-AB$48))</f>
        <v/>
      </c>
      <c r="AC85" s="32">
        <f>IF(AC$4&lt;AC$48,0,AC57+(AC71-AC57)/MAX(AC$49-AC$48,1)*(AC$4-AC$48))</f>
        <v/>
      </c>
      <c r="AD85" s="33">
        <f>PATH(AD$4,AD$48,AD$49,AD57,AD71,TRUE)</f>
        <v/>
      </c>
      <c r="AE85" s="30">
        <f>LOWER(Settings!$C$4)&amp;".mit."&amp;$A85&amp;IF($C85="","","."&amp;$C85&amp;"."&amp;$B85)&amp;IF(INDEX(Variables!$D$5:$D$105,MATCH($A85,Variables!$A$5:$A$105,0))="","","."&amp;INDEX(Variables!$D$5:$D$105,MATCH($A85,Variables!$A$5:$A$105,0)))&amp;"."&amp;AE$5</f>
        <v/>
      </c>
      <c r="AF85" s="31">
        <f>IF(AF$4&lt;AF$48,0,AF57+(AF71-AF57)/MAX(AF$49-AF$48,1)*(AF$4-AF$48))</f>
        <v/>
      </c>
      <c r="AG85" s="32">
        <f>IF(AG$4&lt;AG$48,0,AG57+(AG71-AG57)/MAX(AG$49-AG$48,1)*(AG$4-AG$48))</f>
        <v/>
      </c>
      <c r="AH85" s="32">
        <f>IF(AH$4&lt;AH$48,0,AH57+(AH71-AH57)/MAX(AH$49-AH$48,1)*(AH$4-AH$48))</f>
        <v/>
      </c>
      <c r="AI85" s="32">
        <f>IF(AI$4&lt;AI$48,0,AI57+(AI71-AI57)/MAX(AI$49-AI$48,1)*(AI$4-AI$48))</f>
        <v/>
      </c>
      <c r="AJ85" s="32">
        <f>IF(AJ$4&lt;AJ$48,0,AJ57+(AJ71-AJ57)/MAX(AJ$49-AJ$48,1)*(AJ$4-AJ$48))</f>
        <v/>
      </c>
      <c r="AK85" s="32">
        <f>IF(AK$4&lt;AK$48,0,AK57+(AK71-AK57)/MAX(AK$49-AK$48,1)*(AK$4-AK$48))</f>
        <v/>
      </c>
      <c r="AL85" s="32">
        <f>IF(AL$4&lt;AL$48,0,AL57+(AL71-AL57)/MAX(AL$49-AL$48,1)*(AL$4-AL$48))</f>
        <v/>
      </c>
      <c r="AM85" s="32">
        <f>IF(AM$4&lt;AM$48,0,AM57+(AM71-AM57)/MAX(AM$49-AM$48,1)*(AM$4-AM$48))</f>
        <v/>
      </c>
      <c r="AN85" s="32">
        <f>IF(AN$4&lt;AN$48,0,AN57+(AN71-AN57)/MAX(AN$49-AN$48,1)*(AN$4-AN$48))</f>
        <v/>
      </c>
      <c r="AO85" s="32">
        <f>IF(AO$4&lt;AO$48,0,AO57+(AO71-AO57)/MAX(AO$49-AO$48,1)*(AO$4-AO$48))</f>
        <v/>
      </c>
      <c r="AP85" s="32">
        <f>IF(AP$4&lt;AP$48,0,AP57+(AP71-AP57)/MAX(AP$49-AP$48,1)*(AP$4-AP$48))</f>
        <v/>
      </c>
      <c r="AQ85" s="32">
        <f>IF(AQ$4&lt;AQ$48,0,AQ57+(AQ71-AQ57)/MAX(AQ$49-AQ$48,1)*(AQ$4-AQ$48))</f>
        <v/>
      </c>
      <c r="AR85" s="32">
        <f>IF(AR$4&lt;AR$48,0,AR57+(AR71-AR57)/MAX(AR$49-AR$48,1)*(AR$4-AR$48))</f>
        <v/>
      </c>
      <c r="AS85" s="32">
        <f>IF(AS$4&lt;AS$48,0,AS57+(AS71-AS57)/MAX(AS$49-AS$48,1)*(AS$4-AS$48))</f>
        <v/>
      </c>
      <c r="AT85" s="32">
        <f>IF(AT$4&lt;AT$48,0,AT57+(AT71-AT57)/MAX(AT$49-AT$48,1)*(AT$4-AT$48))</f>
        <v/>
      </c>
      <c r="AU85" s="32">
        <f>IF(AU$4&lt;AU$48,0,AU57+(AU71-AU57)/MAX(AU$49-AU$48,1)*(AU$4-AU$48))</f>
        <v/>
      </c>
      <c r="AV85" s="32">
        <f>IF(AV$4&lt;AV$48,0,AV57+(AV71-AV57)/MAX(AV$49-AV$48,1)*(AV$4-AV$48))</f>
        <v/>
      </c>
      <c r="AW85" s="32">
        <f>IF(AW$4&lt;AW$48,0,AW57+(AW71-AW57)/MAX(AW$49-AW$48,1)*(AW$4-AW$48))</f>
        <v/>
      </c>
      <c r="AX85" s="33">
        <f>PATH(AX$4,AX$48,AX$49,AX57,AX71,TRUE)</f>
        <v/>
      </c>
    </row>
    <row r="86" hidden="1" outlineLevel="1">
      <c r="A86" s="9" t="inlineStr">
        <is>
          <t>fpr</t>
        </is>
      </c>
      <c r="B86" s="9" t="inlineStr">
        <is>
          <t>gso</t>
        </is>
      </c>
      <c r="C86" s="9" t="inlineStr">
        <is>
          <t>all</t>
        </is>
      </c>
      <c r="H86" s="9">
        <f>INDEX(Variables!$B$5:$B$105,MATCH($A86,Variables!$A$5:$A$105,0))&amp;IF($C86="",""," | "&amp;INDEX(Mapping!$B$5:$B$26,MATCH($C86,Mapping!$A$5:$A$26,0))&amp;" | "&amp;INDEX(Mapping!$B$30:$B$41,MATCH($B86,Mapping!$A$30:$A$41,0)))</f>
        <v/>
      </c>
      <c r="I86" s="9">
        <f>INDEX(Variables!$C$5:$C$105,MATCH($A86,Variables!$A$5:$A$105,0))</f>
        <v/>
      </c>
      <c r="J86" s="9">
        <f>INDEX(Variables!$E$5:$E$105,MATCH($A86,Variables!$A$5:$A$105,0))</f>
        <v/>
      </c>
      <c r="K86" s="30">
        <f>LOWER(Settings!$C$4)&amp;".mit."&amp;$A86&amp;IF($C86="","","."&amp;$C86&amp;"."&amp;$B86)&amp;IF(INDEX(Variables!$D$5:$D$105,MATCH($A86,Variables!$A$5:$A$105,0))="","","."&amp;INDEX(Variables!$D$5:$D$105,MATCH($A86,Variables!$A$5:$A$105,0)))&amp;"."&amp;K$5</f>
        <v/>
      </c>
      <c r="L86" s="31">
        <f>IF(L$4&lt;L$48,0,L58+(L72-L58)/MAX(L$49-L$48,1)*(L$4-L$48))</f>
        <v/>
      </c>
      <c r="M86" s="32">
        <f>IF(M$4&lt;M$48,0,M58+(M72-M58)/MAX(M$49-M$48,1)*(M$4-M$48))</f>
        <v/>
      </c>
      <c r="N86" s="32">
        <f>IF(N$4&lt;N$48,0,N58+(N72-N58)/MAX(N$49-N$48,1)*(N$4-N$48))</f>
        <v/>
      </c>
      <c r="O86" s="32">
        <f>IF(O$4&lt;O$48,0,O58+(O72-O58)/MAX(O$49-O$48,1)*(O$4-O$48))</f>
        <v/>
      </c>
      <c r="P86" s="32">
        <f>IF(P$4&lt;P$48,0,P58+(P72-P58)/MAX(P$49-P$48,1)*(P$4-P$48))</f>
        <v/>
      </c>
      <c r="Q86" s="32">
        <f>IF(Q$4&lt;Q$48,0,Q58+(Q72-Q58)/MAX(Q$49-Q$48,1)*(Q$4-Q$48))</f>
        <v/>
      </c>
      <c r="R86" s="32">
        <f>IF(R$4&lt;R$48,0,R58+(R72-R58)/MAX(R$49-R$48,1)*(R$4-R$48))</f>
        <v/>
      </c>
      <c r="S86" s="32">
        <f>IF(S$4&lt;S$48,0,S58+(S72-S58)/MAX(S$49-S$48,1)*(S$4-S$48))</f>
        <v/>
      </c>
      <c r="T86" s="32">
        <f>IF(T$4&lt;T$48,0,T58+(T72-T58)/MAX(T$49-T$48,1)*(T$4-T$48))</f>
        <v/>
      </c>
      <c r="U86" s="32">
        <f>IF(U$4&lt;U$48,0,U58+(U72-U58)/MAX(U$49-U$48,1)*(U$4-U$48))</f>
        <v/>
      </c>
      <c r="V86" s="32">
        <f>IF(V$4&lt;V$48,0,V58+(V72-V58)/MAX(V$49-V$48,1)*(V$4-V$48))</f>
        <v/>
      </c>
      <c r="W86" s="32">
        <f>IF(W$4&lt;W$48,0,W58+(W72-W58)/MAX(W$49-W$48,1)*(W$4-W$48))</f>
        <v/>
      </c>
      <c r="X86" s="32">
        <f>IF(X$4&lt;X$48,0,X58+(X72-X58)/MAX(X$49-X$48,1)*(X$4-X$48))</f>
        <v/>
      </c>
      <c r="Y86" s="32">
        <f>IF(Y$4&lt;Y$48,0,Y58+(Y72-Y58)/MAX(Y$49-Y$48,1)*(Y$4-Y$48))</f>
        <v/>
      </c>
      <c r="Z86" s="32">
        <f>IF(Z$4&lt;Z$48,0,Z58+(Z72-Z58)/MAX(Z$49-Z$48,1)*(Z$4-Z$48))</f>
        <v/>
      </c>
      <c r="AA86" s="32">
        <f>IF(AA$4&lt;AA$48,0,AA58+(AA72-AA58)/MAX(AA$49-AA$48,1)*(AA$4-AA$48))</f>
        <v/>
      </c>
      <c r="AB86" s="32">
        <f>IF(AB$4&lt;AB$48,0,AB58+(AB72-AB58)/MAX(AB$49-AB$48,1)*(AB$4-AB$48))</f>
        <v/>
      </c>
      <c r="AC86" s="32">
        <f>IF(AC$4&lt;AC$48,0,AC58+(AC72-AC58)/MAX(AC$49-AC$48,1)*(AC$4-AC$48))</f>
        <v/>
      </c>
      <c r="AD86" s="33">
        <f>PATH(AD$4,AD$48,AD$49,AD58,AD72,TRUE)</f>
        <v/>
      </c>
      <c r="AE86" s="30">
        <f>LOWER(Settings!$C$4)&amp;".mit."&amp;$A86&amp;IF($C86="","","."&amp;$C86&amp;"."&amp;$B86)&amp;IF(INDEX(Variables!$D$5:$D$105,MATCH($A86,Variables!$A$5:$A$105,0))="","","."&amp;INDEX(Variables!$D$5:$D$105,MATCH($A86,Variables!$A$5:$A$105,0)))&amp;"."&amp;AE$5</f>
        <v/>
      </c>
      <c r="AF86" s="31">
        <f>IF(AF$4&lt;AF$48,0,AF58+(AF72-AF58)/MAX(AF$49-AF$48,1)*(AF$4-AF$48))</f>
        <v/>
      </c>
      <c r="AG86" s="32">
        <f>IF(AG$4&lt;AG$48,0,AG58+(AG72-AG58)/MAX(AG$49-AG$48,1)*(AG$4-AG$48))</f>
        <v/>
      </c>
      <c r="AH86" s="32">
        <f>IF(AH$4&lt;AH$48,0,AH58+(AH72-AH58)/MAX(AH$49-AH$48,1)*(AH$4-AH$48))</f>
        <v/>
      </c>
      <c r="AI86" s="32">
        <f>IF(AI$4&lt;AI$48,0,AI58+(AI72-AI58)/MAX(AI$49-AI$48,1)*(AI$4-AI$48))</f>
        <v/>
      </c>
      <c r="AJ86" s="32">
        <f>IF(AJ$4&lt;AJ$48,0,AJ58+(AJ72-AJ58)/MAX(AJ$49-AJ$48,1)*(AJ$4-AJ$48))</f>
        <v/>
      </c>
      <c r="AK86" s="32">
        <f>IF(AK$4&lt;AK$48,0,AK58+(AK72-AK58)/MAX(AK$49-AK$48,1)*(AK$4-AK$48))</f>
        <v/>
      </c>
      <c r="AL86" s="32">
        <f>IF(AL$4&lt;AL$48,0,AL58+(AL72-AL58)/MAX(AL$49-AL$48,1)*(AL$4-AL$48))</f>
        <v/>
      </c>
      <c r="AM86" s="32">
        <f>IF(AM$4&lt;AM$48,0,AM58+(AM72-AM58)/MAX(AM$49-AM$48,1)*(AM$4-AM$48))</f>
        <v/>
      </c>
      <c r="AN86" s="32">
        <f>IF(AN$4&lt;AN$48,0,AN58+(AN72-AN58)/MAX(AN$49-AN$48,1)*(AN$4-AN$48))</f>
        <v/>
      </c>
      <c r="AO86" s="32">
        <f>IF(AO$4&lt;AO$48,0,AO58+(AO72-AO58)/MAX(AO$49-AO$48,1)*(AO$4-AO$48))</f>
        <v/>
      </c>
      <c r="AP86" s="32">
        <f>IF(AP$4&lt;AP$48,0,AP58+(AP72-AP58)/MAX(AP$49-AP$48,1)*(AP$4-AP$48))</f>
        <v/>
      </c>
      <c r="AQ86" s="32">
        <f>IF(AQ$4&lt;AQ$48,0,AQ58+(AQ72-AQ58)/MAX(AQ$49-AQ$48,1)*(AQ$4-AQ$48))</f>
        <v/>
      </c>
      <c r="AR86" s="32">
        <f>IF(AR$4&lt;AR$48,0,AR58+(AR72-AR58)/MAX(AR$49-AR$48,1)*(AR$4-AR$48))</f>
        <v/>
      </c>
      <c r="AS86" s="32">
        <f>IF(AS$4&lt;AS$48,0,AS58+(AS72-AS58)/MAX(AS$49-AS$48,1)*(AS$4-AS$48))</f>
        <v/>
      </c>
      <c r="AT86" s="32">
        <f>IF(AT$4&lt;AT$48,0,AT58+(AT72-AT58)/MAX(AT$49-AT$48,1)*(AT$4-AT$48))</f>
        <v/>
      </c>
      <c r="AU86" s="32">
        <f>IF(AU$4&lt;AU$48,0,AU58+(AU72-AU58)/MAX(AU$49-AU$48,1)*(AU$4-AU$48))</f>
        <v/>
      </c>
      <c r="AV86" s="32">
        <f>IF(AV$4&lt;AV$48,0,AV58+(AV72-AV58)/MAX(AV$49-AV$48,1)*(AV$4-AV$48))</f>
        <v/>
      </c>
      <c r="AW86" s="32">
        <f>IF(AW$4&lt;AW$48,0,AW58+(AW72-AW58)/MAX(AW$49-AW$48,1)*(AW$4-AW$48))</f>
        <v/>
      </c>
      <c r="AX86" s="33">
        <f>PATH(AX$4,AX$48,AX$49,AX58,AX72,TRUE)</f>
        <v/>
      </c>
    </row>
    <row r="87" hidden="1" outlineLevel="1">
      <c r="A87" s="9" t="inlineStr">
        <is>
          <t>fpr</t>
        </is>
      </c>
      <c r="B87" s="9" t="inlineStr">
        <is>
          <t>die</t>
        </is>
      </c>
      <c r="C87" s="9" t="inlineStr">
        <is>
          <t>all</t>
        </is>
      </c>
      <c r="H87" s="9">
        <f>INDEX(Variables!$B$5:$B$105,MATCH($A87,Variables!$A$5:$A$105,0))&amp;IF($C87="",""," | "&amp;INDEX(Mapping!$B$5:$B$26,MATCH($C87,Mapping!$A$5:$A$26,0))&amp;" | "&amp;INDEX(Mapping!$B$30:$B$41,MATCH($B87,Mapping!$A$30:$A$41,0)))</f>
        <v/>
      </c>
      <c r="I87" s="9">
        <f>INDEX(Variables!$C$5:$C$105,MATCH($A87,Variables!$A$5:$A$105,0))</f>
        <v/>
      </c>
      <c r="J87" s="9">
        <f>INDEX(Variables!$E$5:$E$105,MATCH($A87,Variables!$A$5:$A$105,0))</f>
        <v/>
      </c>
      <c r="K87" s="30">
        <f>LOWER(Settings!$C$4)&amp;".mit."&amp;$A87&amp;IF($C87="","","."&amp;$C87&amp;"."&amp;$B87)&amp;IF(INDEX(Variables!$D$5:$D$105,MATCH($A87,Variables!$A$5:$A$105,0))="","","."&amp;INDEX(Variables!$D$5:$D$105,MATCH($A87,Variables!$A$5:$A$105,0)))&amp;"."&amp;K$5</f>
        <v/>
      </c>
      <c r="L87" s="31">
        <f>IF(L$4&lt;L$48,0,L59+(L73-L59)/MAX(L$49-L$48,1)*(L$4-L$48))</f>
        <v/>
      </c>
      <c r="M87" s="32">
        <f>IF(M$4&lt;M$48,0,M59+(M73-M59)/MAX(M$49-M$48,1)*(M$4-M$48))</f>
        <v/>
      </c>
      <c r="N87" s="32">
        <f>IF(N$4&lt;N$48,0,N59+(N73-N59)/MAX(N$49-N$48,1)*(N$4-N$48))</f>
        <v/>
      </c>
      <c r="O87" s="32">
        <f>IF(O$4&lt;O$48,0,O59+(O73-O59)/MAX(O$49-O$48,1)*(O$4-O$48))</f>
        <v/>
      </c>
      <c r="P87" s="32">
        <f>IF(P$4&lt;P$48,0,P59+(P73-P59)/MAX(P$49-P$48,1)*(P$4-P$48))</f>
        <v/>
      </c>
      <c r="Q87" s="32">
        <f>IF(Q$4&lt;Q$48,0,Q59+(Q73-Q59)/MAX(Q$49-Q$48,1)*(Q$4-Q$48))</f>
        <v/>
      </c>
      <c r="R87" s="32">
        <f>IF(R$4&lt;R$48,0,R59+(R73-R59)/MAX(R$49-R$48,1)*(R$4-R$48))</f>
        <v/>
      </c>
      <c r="S87" s="32">
        <f>IF(S$4&lt;S$48,0,S59+(S73-S59)/MAX(S$49-S$48,1)*(S$4-S$48))</f>
        <v/>
      </c>
      <c r="T87" s="32">
        <f>IF(T$4&lt;T$48,0,T59+(T73-T59)/MAX(T$49-T$48,1)*(T$4-T$48))</f>
        <v/>
      </c>
      <c r="U87" s="32">
        <f>IF(U$4&lt;U$48,0,U59+(U73-U59)/MAX(U$49-U$48,1)*(U$4-U$48))</f>
        <v/>
      </c>
      <c r="V87" s="32">
        <f>IF(V$4&lt;V$48,0,V59+(V73-V59)/MAX(V$49-V$48,1)*(V$4-V$48))</f>
        <v/>
      </c>
      <c r="W87" s="32">
        <f>IF(W$4&lt;W$48,0,W59+(W73-W59)/MAX(W$49-W$48,1)*(W$4-W$48))</f>
        <v/>
      </c>
      <c r="X87" s="32">
        <f>IF(X$4&lt;X$48,0,X59+(X73-X59)/MAX(X$49-X$48,1)*(X$4-X$48))</f>
        <v/>
      </c>
      <c r="Y87" s="32">
        <f>IF(Y$4&lt;Y$48,0,Y59+(Y73-Y59)/MAX(Y$49-Y$48,1)*(Y$4-Y$48))</f>
        <v/>
      </c>
      <c r="Z87" s="32">
        <f>IF(Z$4&lt;Z$48,0,Z59+(Z73-Z59)/MAX(Z$49-Z$48,1)*(Z$4-Z$48))</f>
        <v/>
      </c>
      <c r="AA87" s="32">
        <f>IF(AA$4&lt;AA$48,0,AA59+(AA73-AA59)/MAX(AA$49-AA$48,1)*(AA$4-AA$48))</f>
        <v/>
      </c>
      <c r="AB87" s="32">
        <f>IF(AB$4&lt;AB$48,0,AB59+(AB73-AB59)/MAX(AB$49-AB$48,1)*(AB$4-AB$48))</f>
        <v/>
      </c>
      <c r="AC87" s="32">
        <f>IF(AC$4&lt;AC$48,0,AC59+(AC73-AC59)/MAX(AC$49-AC$48,1)*(AC$4-AC$48))</f>
        <v/>
      </c>
      <c r="AD87" s="33">
        <f>PATH(AD$4,AD$48,AD$49,AD59,AD73,TRUE)</f>
        <v/>
      </c>
      <c r="AE87" s="30">
        <f>LOWER(Settings!$C$4)&amp;".mit."&amp;$A87&amp;IF($C87="","","."&amp;$C87&amp;"."&amp;$B87)&amp;IF(INDEX(Variables!$D$5:$D$105,MATCH($A87,Variables!$A$5:$A$105,0))="","","."&amp;INDEX(Variables!$D$5:$D$105,MATCH($A87,Variables!$A$5:$A$105,0)))&amp;"."&amp;AE$5</f>
        <v/>
      </c>
      <c r="AF87" s="31">
        <f>IF(AF$4&lt;AF$48,0,AF59+(AF73-AF59)/MAX(AF$49-AF$48,1)*(AF$4-AF$48))</f>
        <v/>
      </c>
      <c r="AG87" s="32">
        <f>IF(AG$4&lt;AG$48,0,AG59+(AG73-AG59)/MAX(AG$49-AG$48,1)*(AG$4-AG$48))</f>
        <v/>
      </c>
      <c r="AH87" s="32">
        <f>IF(AH$4&lt;AH$48,0,AH59+(AH73-AH59)/MAX(AH$49-AH$48,1)*(AH$4-AH$48))</f>
        <v/>
      </c>
      <c r="AI87" s="32">
        <f>IF(AI$4&lt;AI$48,0,AI59+(AI73-AI59)/MAX(AI$49-AI$48,1)*(AI$4-AI$48))</f>
        <v/>
      </c>
      <c r="AJ87" s="32">
        <f>IF(AJ$4&lt;AJ$48,0,AJ59+(AJ73-AJ59)/MAX(AJ$49-AJ$48,1)*(AJ$4-AJ$48))</f>
        <v/>
      </c>
      <c r="AK87" s="32">
        <f>IF(AK$4&lt;AK$48,0,AK59+(AK73-AK59)/MAX(AK$49-AK$48,1)*(AK$4-AK$48))</f>
        <v/>
      </c>
      <c r="AL87" s="32">
        <f>IF(AL$4&lt;AL$48,0,AL59+(AL73-AL59)/MAX(AL$49-AL$48,1)*(AL$4-AL$48))</f>
        <v/>
      </c>
      <c r="AM87" s="32">
        <f>IF(AM$4&lt;AM$48,0,AM59+(AM73-AM59)/MAX(AM$49-AM$48,1)*(AM$4-AM$48))</f>
        <v/>
      </c>
      <c r="AN87" s="32">
        <f>IF(AN$4&lt;AN$48,0,AN59+(AN73-AN59)/MAX(AN$49-AN$48,1)*(AN$4-AN$48))</f>
        <v/>
      </c>
      <c r="AO87" s="32">
        <f>IF(AO$4&lt;AO$48,0,AO59+(AO73-AO59)/MAX(AO$49-AO$48,1)*(AO$4-AO$48))</f>
        <v/>
      </c>
      <c r="AP87" s="32">
        <f>IF(AP$4&lt;AP$48,0,AP59+(AP73-AP59)/MAX(AP$49-AP$48,1)*(AP$4-AP$48))</f>
        <v/>
      </c>
      <c r="AQ87" s="32">
        <f>IF(AQ$4&lt;AQ$48,0,AQ59+(AQ73-AQ59)/MAX(AQ$49-AQ$48,1)*(AQ$4-AQ$48))</f>
        <v/>
      </c>
      <c r="AR87" s="32">
        <f>IF(AR$4&lt;AR$48,0,AR59+(AR73-AR59)/MAX(AR$49-AR$48,1)*(AR$4-AR$48))</f>
        <v/>
      </c>
      <c r="AS87" s="32">
        <f>IF(AS$4&lt;AS$48,0,AS59+(AS73-AS59)/MAX(AS$49-AS$48,1)*(AS$4-AS$48))</f>
        <v/>
      </c>
      <c r="AT87" s="32">
        <f>IF(AT$4&lt;AT$48,0,AT59+(AT73-AT59)/MAX(AT$49-AT$48,1)*(AT$4-AT$48))</f>
        <v/>
      </c>
      <c r="AU87" s="32">
        <f>IF(AU$4&lt;AU$48,0,AU59+(AU73-AU59)/MAX(AU$49-AU$48,1)*(AU$4-AU$48))</f>
        <v/>
      </c>
      <c r="AV87" s="32">
        <f>IF(AV$4&lt;AV$48,0,AV59+(AV73-AV59)/MAX(AV$49-AV$48,1)*(AV$4-AV$48))</f>
        <v/>
      </c>
      <c r="AW87" s="32">
        <f>IF(AW$4&lt;AW$48,0,AW59+(AW73-AW59)/MAX(AW$49-AW$48,1)*(AW$4-AW$48))</f>
        <v/>
      </c>
      <c r="AX87" s="33">
        <f>PATH(AX$4,AX$48,AX$49,AX59,AX73,TRUE)</f>
        <v/>
      </c>
    </row>
    <row r="88" hidden="1" outlineLevel="1">
      <c r="A88" s="9" t="inlineStr">
        <is>
          <t>fpr</t>
        </is>
      </c>
      <c r="B88" s="9" t="inlineStr">
        <is>
          <t>lpg</t>
        </is>
      </c>
      <c r="C88" s="9" t="inlineStr">
        <is>
          <t>all</t>
        </is>
      </c>
      <c r="H88" s="9">
        <f>INDEX(Variables!$B$5:$B$105,MATCH($A88,Variables!$A$5:$A$105,0))&amp;IF($C88="",""," | "&amp;INDEX(Mapping!$B$5:$B$26,MATCH($C88,Mapping!$A$5:$A$26,0))&amp;" | "&amp;INDEX(Mapping!$B$30:$B$41,MATCH($B88,Mapping!$A$30:$A$41,0)))</f>
        <v/>
      </c>
      <c r="I88" s="9">
        <f>INDEX(Variables!$C$5:$C$105,MATCH($A88,Variables!$A$5:$A$105,0))</f>
        <v/>
      </c>
      <c r="J88" s="9">
        <f>INDEX(Variables!$E$5:$E$105,MATCH($A88,Variables!$A$5:$A$105,0))</f>
        <v/>
      </c>
      <c r="K88" s="30">
        <f>LOWER(Settings!$C$4)&amp;".mit."&amp;$A88&amp;IF($C88="","","."&amp;$C88&amp;"."&amp;$B88)&amp;IF(INDEX(Variables!$D$5:$D$105,MATCH($A88,Variables!$A$5:$A$105,0))="","","."&amp;INDEX(Variables!$D$5:$D$105,MATCH($A88,Variables!$A$5:$A$105,0)))&amp;"."&amp;K$5</f>
        <v/>
      </c>
      <c r="L88" s="31">
        <f>IF(L$4&lt;L$48,0,L60+(L74-L60)/MAX(L$49-L$48,1)*(L$4-L$48))</f>
        <v/>
      </c>
      <c r="M88" s="32">
        <f>IF(M$4&lt;M$48,0,M60+(M74-M60)/MAX(M$49-M$48,1)*(M$4-M$48))</f>
        <v/>
      </c>
      <c r="N88" s="32">
        <f>IF(N$4&lt;N$48,0,N60+(N74-N60)/MAX(N$49-N$48,1)*(N$4-N$48))</f>
        <v/>
      </c>
      <c r="O88" s="32">
        <f>IF(O$4&lt;O$48,0,O60+(O74-O60)/MAX(O$49-O$48,1)*(O$4-O$48))</f>
        <v/>
      </c>
      <c r="P88" s="32">
        <f>IF(P$4&lt;P$48,0,P60+(P74-P60)/MAX(P$49-P$48,1)*(P$4-P$48))</f>
        <v/>
      </c>
      <c r="Q88" s="32">
        <f>IF(Q$4&lt;Q$48,0,Q60+(Q74-Q60)/MAX(Q$49-Q$48,1)*(Q$4-Q$48))</f>
        <v/>
      </c>
      <c r="R88" s="32">
        <f>IF(R$4&lt;R$48,0,R60+(R74-R60)/MAX(R$49-R$48,1)*(R$4-R$48))</f>
        <v/>
      </c>
      <c r="S88" s="32">
        <f>IF(S$4&lt;S$48,0,S60+(S74-S60)/MAX(S$49-S$48,1)*(S$4-S$48))</f>
        <v/>
      </c>
      <c r="T88" s="32">
        <f>IF(T$4&lt;T$48,0,T60+(T74-T60)/MAX(T$49-T$48,1)*(T$4-T$48))</f>
        <v/>
      </c>
      <c r="U88" s="32">
        <f>IF(U$4&lt;U$48,0,U60+(U74-U60)/MAX(U$49-U$48,1)*(U$4-U$48))</f>
        <v/>
      </c>
      <c r="V88" s="32">
        <f>IF(V$4&lt;V$48,0,V60+(V74-V60)/MAX(V$49-V$48,1)*(V$4-V$48))</f>
        <v/>
      </c>
      <c r="W88" s="32">
        <f>IF(W$4&lt;W$48,0,W60+(W74-W60)/MAX(W$49-W$48,1)*(W$4-W$48))</f>
        <v/>
      </c>
      <c r="X88" s="32">
        <f>IF(X$4&lt;X$48,0,X60+(X74-X60)/MAX(X$49-X$48,1)*(X$4-X$48))</f>
        <v/>
      </c>
      <c r="Y88" s="32">
        <f>IF(Y$4&lt;Y$48,0,Y60+(Y74-Y60)/MAX(Y$49-Y$48,1)*(Y$4-Y$48))</f>
        <v/>
      </c>
      <c r="Z88" s="32">
        <f>IF(Z$4&lt;Z$48,0,Z60+(Z74-Z60)/MAX(Z$49-Z$48,1)*(Z$4-Z$48))</f>
        <v/>
      </c>
      <c r="AA88" s="32">
        <f>IF(AA$4&lt;AA$48,0,AA60+(AA74-AA60)/MAX(AA$49-AA$48,1)*(AA$4-AA$48))</f>
        <v/>
      </c>
      <c r="AB88" s="32">
        <f>IF(AB$4&lt;AB$48,0,AB60+(AB74-AB60)/MAX(AB$49-AB$48,1)*(AB$4-AB$48))</f>
        <v/>
      </c>
      <c r="AC88" s="32">
        <f>IF(AC$4&lt;AC$48,0,AC60+(AC74-AC60)/MAX(AC$49-AC$48,1)*(AC$4-AC$48))</f>
        <v/>
      </c>
      <c r="AD88" s="33">
        <f>PATH(AD$4,AD$48,AD$49,AD60,AD74,TRUE)</f>
        <v/>
      </c>
      <c r="AE88" s="30">
        <f>LOWER(Settings!$C$4)&amp;".mit."&amp;$A88&amp;IF($C88="","","."&amp;$C88&amp;"."&amp;$B88)&amp;IF(INDEX(Variables!$D$5:$D$105,MATCH($A88,Variables!$A$5:$A$105,0))="","","."&amp;INDEX(Variables!$D$5:$D$105,MATCH($A88,Variables!$A$5:$A$105,0)))&amp;"."&amp;AE$5</f>
        <v/>
      </c>
      <c r="AF88" s="31">
        <f>IF(AF$4&lt;AF$48,0,AF60+(AF74-AF60)/MAX(AF$49-AF$48,1)*(AF$4-AF$48))</f>
        <v/>
      </c>
      <c r="AG88" s="32">
        <f>IF(AG$4&lt;AG$48,0,AG60+(AG74-AG60)/MAX(AG$49-AG$48,1)*(AG$4-AG$48))</f>
        <v/>
      </c>
      <c r="AH88" s="32">
        <f>IF(AH$4&lt;AH$48,0,AH60+(AH74-AH60)/MAX(AH$49-AH$48,1)*(AH$4-AH$48))</f>
        <v/>
      </c>
      <c r="AI88" s="32">
        <f>IF(AI$4&lt;AI$48,0,AI60+(AI74-AI60)/MAX(AI$49-AI$48,1)*(AI$4-AI$48))</f>
        <v/>
      </c>
      <c r="AJ88" s="32">
        <f>IF(AJ$4&lt;AJ$48,0,AJ60+(AJ74-AJ60)/MAX(AJ$49-AJ$48,1)*(AJ$4-AJ$48))</f>
        <v/>
      </c>
      <c r="AK88" s="32">
        <f>IF(AK$4&lt;AK$48,0,AK60+(AK74-AK60)/MAX(AK$49-AK$48,1)*(AK$4-AK$48))</f>
        <v/>
      </c>
      <c r="AL88" s="32">
        <f>IF(AL$4&lt;AL$48,0,AL60+(AL74-AL60)/MAX(AL$49-AL$48,1)*(AL$4-AL$48))</f>
        <v/>
      </c>
      <c r="AM88" s="32">
        <f>IF(AM$4&lt;AM$48,0,AM60+(AM74-AM60)/MAX(AM$49-AM$48,1)*(AM$4-AM$48))</f>
        <v/>
      </c>
      <c r="AN88" s="32">
        <f>IF(AN$4&lt;AN$48,0,AN60+(AN74-AN60)/MAX(AN$49-AN$48,1)*(AN$4-AN$48))</f>
        <v/>
      </c>
      <c r="AO88" s="32">
        <f>IF(AO$4&lt;AO$48,0,AO60+(AO74-AO60)/MAX(AO$49-AO$48,1)*(AO$4-AO$48))</f>
        <v/>
      </c>
      <c r="AP88" s="32">
        <f>IF(AP$4&lt;AP$48,0,AP60+(AP74-AP60)/MAX(AP$49-AP$48,1)*(AP$4-AP$48))</f>
        <v/>
      </c>
      <c r="AQ88" s="32">
        <f>IF(AQ$4&lt;AQ$48,0,AQ60+(AQ74-AQ60)/MAX(AQ$49-AQ$48,1)*(AQ$4-AQ$48))</f>
        <v/>
      </c>
      <c r="AR88" s="32">
        <f>IF(AR$4&lt;AR$48,0,AR60+(AR74-AR60)/MAX(AR$49-AR$48,1)*(AR$4-AR$48))</f>
        <v/>
      </c>
      <c r="AS88" s="32">
        <f>IF(AS$4&lt;AS$48,0,AS60+(AS74-AS60)/MAX(AS$49-AS$48,1)*(AS$4-AS$48))</f>
        <v/>
      </c>
      <c r="AT88" s="32">
        <f>IF(AT$4&lt;AT$48,0,AT60+(AT74-AT60)/MAX(AT$49-AT$48,1)*(AT$4-AT$48))</f>
        <v/>
      </c>
      <c r="AU88" s="32">
        <f>IF(AU$4&lt;AU$48,0,AU60+(AU74-AU60)/MAX(AU$49-AU$48,1)*(AU$4-AU$48))</f>
        <v/>
      </c>
      <c r="AV88" s="32">
        <f>IF(AV$4&lt;AV$48,0,AV60+(AV74-AV60)/MAX(AV$49-AV$48,1)*(AV$4-AV$48))</f>
        <v/>
      </c>
      <c r="AW88" s="32">
        <f>IF(AW$4&lt;AW$48,0,AW60+(AW74-AW60)/MAX(AW$49-AW$48,1)*(AW$4-AW$48))</f>
        <v/>
      </c>
      <c r="AX88" s="33">
        <f>PATH(AX$4,AX$48,AX$49,AX60,AX74,TRUE)</f>
        <v/>
      </c>
    </row>
    <row r="89" hidden="1" outlineLevel="1">
      <c r="A89" s="9" t="inlineStr">
        <is>
          <t>fpr</t>
        </is>
      </c>
      <c r="B89" s="9" t="inlineStr">
        <is>
          <t>ker</t>
        </is>
      </c>
      <c r="C89" s="9" t="inlineStr">
        <is>
          <t>all</t>
        </is>
      </c>
      <c r="H89" s="9">
        <f>INDEX(Variables!$B$5:$B$105,MATCH($A89,Variables!$A$5:$A$105,0))&amp;IF($C89="",""," | "&amp;INDEX(Mapping!$B$5:$B$26,MATCH($C89,Mapping!$A$5:$A$26,0))&amp;" | "&amp;INDEX(Mapping!$B$30:$B$41,MATCH($B89,Mapping!$A$30:$A$41,0)))</f>
        <v/>
      </c>
      <c r="I89" s="9">
        <f>INDEX(Variables!$C$5:$C$105,MATCH($A89,Variables!$A$5:$A$105,0))</f>
        <v/>
      </c>
      <c r="J89" s="9">
        <f>INDEX(Variables!$E$5:$E$105,MATCH($A89,Variables!$A$5:$A$105,0))</f>
        <v/>
      </c>
      <c r="K89" s="30">
        <f>LOWER(Settings!$C$4)&amp;".mit."&amp;$A89&amp;IF($C89="","","."&amp;$C89&amp;"."&amp;$B89)&amp;IF(INDEX(Variables!$D$5:$D$105,MATCH($A89,Variables!$A$5:$A$105,0))="","","."&amp;INDEX(Variables!$D$5:$D$105,MATCH($A89,Variables!$A$5:$A$105,0)))&amp;"."&amp;K$5</f>
        <v/>
      </c>
      <c r="L89" s="31">
        <f>IF(L$4&lt;L$48,0,L61+(L75-L61)/MAX(L$49-L$48,1)*(L$4-L$48))</f>
        <v/>
      </c>
      <c r="M89" s="32">
        <f>IF(M$4&lt;M$48,0,M61+(M75-M61)/MAX(M$49-M$48,1)*(M$4-M$48))</f>
        <v/>
      </c>
      <c r="N89" s="32">
        <f>IF(N$4&lt;N$48,0,N61+(N75-N61)/MAX(N$49-N$48,1)*(N$4-N$48))</f>
        <v/>
      </c>
      <c r="O89" s="32">
        <f>IF(O$4&lt;O$48,0,O61+(O75-O61)/MAX(O$49-O$48,1)*(O$4-O$48))</f>
        <v/>
      </c>
      <c r="P89" s="32">
        <f>IF(P$4&lt;P$48,0,P61+(P75-P61)/MAX(P$49-P$48,1)*(P$4-P$48))</f>
        <v/>
      </c>
      <c r="Q89" s="32">
        <f>IF(Q$4&lt;Q$48,0,Q61+(Q75-Q61)/MAX(Q$49-Q$48,1)*(Q$4-Q$48))</f>
        <v/>
      </c>
      <c r="R89" s="32">
        <f>IF(R$4&lt;R$48,0,R61+(R75-R61)/MAX(R$49-R$48,1)*(R$4-R$48))</f>
        <v/>
      </c>
      <c r="S89" s="32">
        <f>IF(S$4&lt;S$48,0,S61+(S75-S61)/MAX(S$49-S$48,1)*(S$4-S$48))</f>
        <v/>
      </c>
      <c r="T89" s="32">
        <f>IF(T$4&lt;T$48,0,T61+(T75-T61)/MAX(T$49-T$48,1)*(T$4-T$48))</f>
        <v/>
      </c>
      <c r="U89" s="32">
        <f>IF(U$4&lt;U$48,0,U61+(U75-U61)/MAX(U$49-U$48,1)*(U$4-U$48))</f>
        <v/>
      </c>
      <c r="V89" s="32">
        <f>IF(V$4&lt;V$48,0,V61+(V75-V61)/MAX(V$49-V$48,1)*(V$4-V$48))</f>
        <v/>
      </c>
      <c r="W89" s="32">
        <f>IF(W$4&lt;W$48,0,W61+(W75-W61)/MAX(W$49-W$48,1)*(W$4-W$48))</f>
        <v/>
      </c>
      <c r="X89" s="32">
        <f>IF(X$4&lt;X$48,0,X61+(X75-X61)/MAX(X$49-X$48,1)*(X$4-X$48))</f>
        <v/>
      </c>
      <c r="Y89" s="32">
        <f>IF(Y$4&lt;Y$48,0,Y61+(Y75-Y61)/MAX(Y$49-Y$48,1)*(Y$4-Y$48))</f>
        <v/>
      </c>
      <c r="Z89" s="32">
        <f>IF(Z$4&lt;Z$48,0,Z61+(Z75-Z61)/MAX(Z$49-Z$48,1)*(Z$4-Z$48))</f>
        <v/>
      </c>
      <c r="AA89" s="32">
        <f>IF(AA$4&lt;AA$48,0,AA61+(AA75-AA61)/MAX(AA$49-AA$48,1)*(AA$4-AA$48))</f>
        <v/>
      </c>
      <c r="AB89" s="32">
        <f>IF(AB$4&lt;AB$48,0,AB61+(AB75-AB61)/MAX(AB$49-AB$48,1)*(AB$4-AB$48))</f>
        <v/>
      </c>
      <c r="AC89" s="32">
        <f>IF(AC$4&lt;AC$48,0,AC61+(AC75-AC61)/MAX(AC$49-AC$48,1)*(AC$4-AC$48))</f>
        <v/>
      </c>
      <c r="AD89" s="33">
        <f>PATH(AD$4,AD$48,AD$49,AD61,AD75,TRUE)</f>
        <v/>
      </c>
      <c r="AE89" s="30">
        <f>LOWER(Settings!$C$4)&amp;".mit."&amp;$A89&amp;IF($C89="","","."&amp;$C89&amp;"."&amp;$B89)&amp;IF(INDEX(Variables!$D$5:$D$105,MATCH($A89,Variables!$A$5:$A$105,0))="","","."&amp;INDEX(Variables!$D$5:$D$105,MATCH($A89,Variables!$A$5:$A$105,0)))&amp;"."&amp;AE$5</f>
        <v/>
      </c>
      <c r="AF89" s="31">
        <f>IF(AF$4&lt;AF$48,0,AF61+(AF75-AF61)/MAX(AF$49-AF$48,1)*(AF$4-AF$48))</f>
        <v/>
      </c>
      <c r="AG89" s="32">
        <f>IF(AG$4&lt;AG$48,0,AG61+(AG75-AG61)/MAX(AG$49-AG$48,1)*(AG$4-AG$48))</f>
        <v/>
      </c>
      <c r="AH89" s="32">
        <f>IF(AH$4&lt;AH$48,0,AH61+(AH75-AH61)/MAX(AH$49-AH$48,1)*(AH$4-AH$48))</f>
        <v/>
      </c>
      <c r="AI89" s="32">
        <f>IF(AI$4&lt;AI$48,0,AI61+(AI75-AI61)/MAX(AI$49-AI$48,1)*(AI$4-AI$48))</f>
        <v/>
      </c>
      <c r="AJ89" s="32">
        <f>IF(AJ$4&lt;AJ$48,0,AJ61+(AJ75-AJ61)/MAX(AJ$49-AJ$48,1)*(AJ$4-AJ$48))</f>
        <v/>
      </c>
      <c r="AK89" s="32">
        <f>IF(AK$4&lt;AK$48,0,AK61+(AK75-AK61)/MAX(AK$49-AK$48,1)*(AK$4-AK$48))</f>
        <v/>
      </c>
      <c r="AL89" s="32">
        <f>IF(AL$4&lt;AL$48,0,AL61+(AL75-AL61)/MAX(AL$49-AL$48,1)*(AL$4-AL$48))</f>
        <v/>
      </c>
      <c r="AM89" s="32">
        <f>IF(AM$4&lt;AM$48,0,AM61+(AM75-AM61)/MAX(AM$49-AM$48,1)*(AM$4-AM$48))</f>
        <v/>
      </c>
      <c r="AN89" s="32">
        <f>IF(AN$4&lt;AN$48,0,AN61+(AN75-AN61)/MAX(AN$49-AN$48,1)*(AN$4-AN$48))</f>
        <v/>
      </c>
      <c r="AO89" s="32">
        <f>IF(AO$4&lt;AO$48,0,AO61+(AO75-AO61)/MAX(AO$49-AO$48,1)*(AO$4-AO$48))</f>
        <v/>
      </c>
      <c r="AP89" s="32">
        <f>IF(AP$4&lt;AP$48,0,AP61+(AP75-AP61)/MAX(AP$49-AP$48,1)*(AP$4-AP$48))</f>
        <v/>
      </c>
      <c r="AQ89" s="32">
        <f>IF(AQ$4&lt;AQ$48,0,AQ61+(AQ75-AQ61)/MAX(AQ$49-AQ$48,1)*(AQ$4-AQ$48))</f>
        <v/>
      </c>
      <c r="AR89" s="32">
        <f>IF(AR$4&lt;AR$48,0,AR61+(AR75-AR61)/MAX(AR$49-AR$48,1)*(AR$4-AR$48))</f>
        <v/>
      </c>
      <c r="AS89" s="32">
        <f>IF(AS$4&lt;AS$48,0,AS61+(AS75-AS61)/MAX(AS$49-AS$48,1)*(AS$4-AS$48))</f>
        <v/>
      </c>
      <c r="AT89" s="32">
        <f>IF(AT$4&lt;AT$48,0,AT61+(AT75-AT61)/MAX(AT$49-AT$48,1)*(AT$4-AT$48))</f>
        <v/>
      </c>
      <c r="AU89" s="32">
        <f>IF(AU$4&lt;AU$48,0,AU61+(AU75-AU61)/MAX(AU$49-AU$48,1)*(AU$4-AU$48))</f>
        <v/>
      </c>
      <c r="AV89" s="32">
        <f>IF(AV$4&lt;AV$48,0,AV61+(AV75-AV61)/MAX(AV$49-AV$48,1)*(AV$4-AV$48))</f>
        <v/>
      </c>
      <c r="AW89" s="32">
        <f>IF(AW$4&lt;AW$48,0,AW61+(AW75-AW61)/MAX(AW$49-AW$48,1)*(AW$4-AW$48))</f>
        <v/>
      </c>
      <c r="AX89" s="33">
        <f>PATH(AX$4,AX$48,AX$49,AX61,AX75,TRUE)</f>
        <v/>
      </c>
    </row>
    <row r="90" hidden="1" outlineLevel="1">
      <c r="A90" s="9" t="inlineStr">
        <is>
          <t>fpr</t>
        </is>
      </c>
      <c r="B90" s="9" t="inlineStr">
        <is>
          <t>oop</t>
        </is>
      </c>
      <c r="C90" s="9" t="inlineStr">
        <is>
          <t>all</t>
        </is>
      </c>
      <c r="H90" s="9">
        <f>INDEX(Variables!$B$5:$B$105,MATCH($A90,Variables!$A$5:$A$105,0))&amp;IF($C90="",""," | "&amp;INDEX(Mapping!$B$5:$B$26,MATCH($C90,Mapping!$A$5:$A$26,0))&amp;" | "&amp;INDEX(Mapping!$B$30:$B$41,MATCH($B90,Mapping!$A$30:$A$41,0)))</f>
        <v/>
      </c>
      <c r="I90" s="9">
        <f>INDEX(Variables!$C$5:$C$105,MATCH($A90,Variables!$A$5:$A$105,0))</f>
        <v/>
      </c>
      <c r="J90" s="9">
        <f>INDEX(Variables!$E$5:$E$105,MATCH($A90,Variables!$A$5:$A$105,0))</f>
        <v/>
      </c>
      <c r="K90" s="30">
        <f>LOWER(Settings!$C$4)&amp;".mit."&amp;$A90&amp;IF($C90="","","."&amp;$C90&amp;"."&amp;$B90)&amp;IF(INDEX(Variables!$D$5:$D$105,MATCH($A90,Variables!$A$5:$A$105,0))="","","."&amp;INDEX(Variables!$D$5:$D$105,MATCH($A90,Variables!$A$5:$A$105,0)))&amp;"."&amp;K$5</f>
        <v/>
      </c>
      <c r="L90" s="31">
        <f>IF(L$4&lt;L$48,0,L62+(L76-L62)/MAX(L$49-L$48,1)*(L$4-L$48))</f>
        <v/>
      </c>
      <c r="M90" s="32">
        <f>IF(M$4&lt;M$48,0,M62+(M76-M62)/MAX(M$49-M$48,1)*(M$4-M$48))</f>
        <v/>
      </c>
      <c r="N90" s="32">
        <f>IF(N$4&lt;N$48,0,N62+(N76-N62)/MAX(N$49-N$48,1)*(N$4-N$48))</f>
        <v/>
      </c>
      <c r="O90" s="32">
        <f>IF(O$4&lt;O$48,0,O62+(O76-O62)/MAX(O$49-O$48,1)*(O$4-O$48))</f>
        <v/>
      </c>
      <c r="P90" s="32">
        <f>IF(P$4&lt;P$48,0,P62+(P76-P62)/MAX(P$49-P$48,1)*(P$4-P$48))</f>
        <v/>
      </c>
      <c r="Q90" s="32">
        <f>IF(Q$4&lt;Q$48,0,Q62+(Q76-Q62)/MAX(Q$49-Q$48,1)*(Q$4-Q$48))</f>
        <v/>
      </c>
      <c r="R90" s="32">
        <f>IF(R$4&lt;R$48,0,R62+(R76-R62)/MAX(R$49-R$48,1)*(R$4-R$48))</f>
        <v/>
      </c>
      <c r="S90" s="32">
        <f>IF(S$4&lt;S$48,0,S62+(S76-S62)/MAX(S$49-S$48,1)*(S$4-S$48))</f>
        <v/>
      </c>
      <c r="T90" s="32">
        <f>IF(T$4&lt;T$48,0,T62+(T76-T62)/MAX(T$49-T$48,1)*(T$4-T$48))</f>
        <v/>
      </c>
      <c r="U90" s="32">
        <f>IF(U$4&lt;U$48,0,U62+(U76-U62)/MAX(U$49-U$48,1)*(U$4-U$48))</f>
        <v/>
      </c>
      <c r="V90" s="32">
        <f>IF(V$4&lt;V$48,0,V62+(V76-V62)/MAX(V$49-V$48,1)*(V$4-V$48))</f>
        <v/>
      </c>
      <c r="W90" s="32">
        <f>IF(W$4&lt;W$48,0,W62+(W76-W62)/MAX(W$49-W$48,1)*(W$4-W$48))</f>
        <v/>
      </c>
      <c r="X90" s="32">
        <f>IF(X$4&lt;X$48,0,X62+(X76-X62)/MAX(X$49-X$48,1)*(X$4-X$48))</f>
        <v/>
      </c>
      <c r="Y90" s="32">
        <f>IF(Y$4&lt;Y$48,0,Y62+(Y76-Y62)/MAX(Y$49-Y$48,1)*(Y$4-Y$48))</f>
        <v/>
      </c>
      <c r="Z90" s="32">
        <f>IF(Z$4&lt;Z$48,0,Z62+(Z76-Z62)/MAX(Z$49-Z$48,1)*(Z$4-Z$48))</f>
        <v/>
      </c>
      <c r="AA90" s="32">
        <f>IF(AA$4&lt;AA$48,0,AA62+(AA76-AA62)/MAX(AA$49-AA$48,1)*(AA$4-AA$48))</f>
        <v/>
      </c>
      <c r="AB90" s="32">
        <f>IF(AB$4&lt;AB$48,0,AB62+(AB76-AB62)/MAX(AB$49-AB$48,1)*(AB$4-AB$48))</f>
        <v/>
      </c>
      <c r="AC90" s="32">
        <f>IF(AC$4&lt;AC$48,0,AC62+(AC76-AC62)/MAX(AC$49-AC$48,1)*(AC$4-AC$48))</f>
        <v/>
      </c>
      <c r="AD90" s="33">
        <f>PATH(AD$4,AD$48,AD$49,AD62,AD76,TRUE)</f>
        <v/>
      </c>
      <c r="AE90" s="30">
        <f>LOWER(Settings!$C$4)&amp;".mit."&amp;$A90&amp;IF($C90="","","."&amp;$C90&amp;"."&amp;$B90)&amp;IF(INDEX(Variables!$D$5:$D$105,MATCH($A90,Variables!$A$5:$A$105,0))="","","."&amp;INDEX(Variables!$D$5:$D$105,MATCH($A90,Variables!$A$5:$A$105,0)))&amp;"."&amp;AE$5</f>
        <v/>
      </c>
      <c r="AF90" s="31">
        <f>IF(AF$4&lt;AF$48,0,AF62+(AF76-AF62)/MAX(AF$49-AF$48,1)*(AF$4-AF$48))</f>
        <v/>
      </c>
      <c r="AG90" s="32">
        <f>IF(AG$4&lt;AG$48,0,AG62+(AG76-AG62)/MAX(AG$49-AG$48,1)*(AG$4-AG$48))</f>
        <v/>
      </c>
      <c r="AH90" s="32">
        <f>IF(AH$4&lt;AH$48,0,AH62+(AH76-AH62)/MAX(AH$49-AH$48,1)*(AH$4-AH$48))</f>
        <v/>
      </c>
      <c r="AI90" s="32">
        <f>IF(AI$4&lt;AI$48,0,AI62+(AI76-AI62)/MAX(AI$49-AI$48,1)*(AI$4-AI$48))</f>
        <v/>
      </c>
      <c r="AJ90" s="32">
        <f>IF(AJ$4&lt;AJ$48,0,AJ62+(AJ76-AJ62)/MAX(AJ$49-AJ$48,1)*(AJ$4-AJ$48))</f>
        <v/>
      </c>
      <c r="AK90" s="32">
        <f>IF(AK$4&lt;AK$48,0,AK62+(AK76-AK62)/MAX(AK$49-AK$48,1)*(AK$4-AK$48))</f>
        <v/>
      </c>
      <c r="AL90" s="32">
        <f>IF(AL$4&lt;AL$48,0,AL62+(AL76-AL62)/MAX(AL$49-AL$48,1)*(AL$4-AL$48))</f>
        <v/>
      </c>
      <c r="AM90" s="32">
        <f>IF(AM$4&lt;AM$48,0,AM62+(AM76-AM62)/MAX(AM$49-AM$48,1)*(AM$4-AM$48))</f>
        <v/>
      </c>
      <c r="AN90" s="32">
        <f>IF(AN$4&lt;AN$48,0,AN62+(AN76-AN62)/MAX(AN$49-AN$48,1)*(AN$4-AN$48))</f>
        <v/>
      </c>
      <c r="AO90" s="32">
        <f>IF(AO$4&lt;AO$48,0,AO62+(AO76-AO62)/MAX(AO$49-AO$48,1)*(AO$4-AO$48))</f>
        <v/>
      </c>
      <c r="AP90" s="32">
        <f>IF(AP$4&lt;AP$48,0,AP62+(AP76-AP62)/MAX(AP$49-AP$48,1)*(AP$4-AP$48))</f>
        <v/>
      </c>
      <c r="AQ90" s="32">
        <f>IF(AQ$4&lt;AQ$48,0,AQ62+(AQ76-AQ62)/MAX(AQ$49-AQ$48,1)*(AQ$4-AQ$48))</f>
        <v/>
      </c>
      <c r="AR90" s="32">
        <f>IF(AR$4&lt;AR$48,0,AR62+(AR76-AR62)/MAX(AR$49-AR$48,1)*(AR$4-AR$48))</f>
        <v/>
      </c>
      <c r="AS90" s="32">
        <f>IF(AS$4&lt;AS$48,0,AS62+(AS76-AS62)/MAX(AS$49-AS$48,1)*(AS$4-AS$48))</f>
        <v/>
      </c>
      <c r="AT90" s="32">
        <f>IF(AT$4&lt;AT$48,0,AT62+(AT76-AT62)/MAX(AT$49-AT$48,1)*(AT$4-AT$48))</f>
        <v/>
      </c>
      <c r="AU90" s="32">
        <f>IF(AU$4&lt;AU$48,0,AU62+(AU76-AU62)/MAX(AU$49-AU$48,1)*(AU$4-AU$48))</f>
        <v/>
      </c>
      <c r="AV90" s="32">
        <f>IF(AV$4&lt;AV$48,0,AV62+(AV76-AV62)/MAX(AV$49-AV$48,1)*(AV$4-AV$48))</f>
        <v/>
      </c>
      <c r="AW90" s="32">
        <f>IF(AW$4&lt;AW$48,0,AW62+(AW76-AW62)/MAX(AW$49-AW$48,1)*(AW$4-AW$48))</f>
        <v/>
      </c>
      <c r="AX90" s="33">
        <f>PATH(AX$4,AX$48,AX$49,AX62,AX76,TRUE)</f>
        <v/>
      </c>
    </row>
    <row r="91" hidden="1" outlineLevel="1">
      <c r="A91" s="9" t="inlineStr">
        <is>
          <t>fpr</t>
        </is>
      </c>
      <c r="B91" s="9" t="inlineStr">
        <is>
          <t>bio</t>
        </is>
      </c>
      <c r="C91" s="9" t="inlineStr">
        <is>
          <t>all</t>
        </is>
      </c>
      <c r="H91" s="9">
        <f>INDEX(Variables!$B$5:$B$105,MATCH($A91,Variables!$A$5:$A$105,0))&amp;IF($C91="",""," | "&amp;INDEX(Mapping!$B$5:$B$26,MATCH($C91,Mapping!$A$5:$A$26,0))&amp;" | "&amp;INDEX(Mapping!$B$30:$B$41,MATCH($B91,Mapping!$A$30:$A$41,0)))</f>
        <v/>
      </c>
      <c r="I91" s="9">
        <f>INDEX(Variables!$C$5:$C$105,MATCH($A91,Variables!$A$5:$A$105,0))</f>
        <v/>
      </c>
      <c r="J91" s="9">
        <f>INDEX(Variables!$E$5:$E$105,MATCH($A91,Variables!$A$5:$A$105,0))</f>
        <v/>
      </c>
      <c r="K91" s="30">
        <f>LOWER(Settings!$C$4)&amp;".mit."&amp;$A91&amp;IF($C91="","","."&amp;$C91&amp;"."&amp;$B91)&amp;IF(INDEX(Variables!$D$5:$D$105,MATCH($A91,Variables!$A$5:$A$105,0))="","","."&amp;INDEX(Variables!$D$5:$D$105,MATCH($A91,Variables!$A$5:$A$105,0)))&amp;"."&amp;K$5</f>
        <v/>
      </c>
      <c r="L91" s="31">
        <f>IF(L$4&lt;L$48,0,L63+(L77-L63)/MAX(L$49-L$48,1)*(L$4-L$48))</f>
        <v/>
      </c>
      <c r="M91" s="32">
        <f>IF(M$4&lt;M$48,0,M63+(M77-M63)/MAX(M$49-M$48,1)*(M$4-M$48))</f>
        <v/>
      </c>
      <c r="N91" s="32">
        <f>IF(N$4&lt;N$48,0,N63+(N77-N63)/MAX(N$49-N$48,1)*(N$4-N$48))</f>
        <v/>
      </c>
      <c r="O91" s="32">
        <f>IF(O$4&lt;O$48,0,O63+(O77-O63)/MAX(O$49-O$48,1)*(O$4-O$48))</f>
        <v/>
      </c>
      <c r="P91" s="32">
        <f>IF(P$4&lt;P$48,0,P63+(P77-P63)/MAX(P$49-P$48,1)*(P$4-P$48))</f>
        <v/>
      </c>
      <c r="Q91" s="32">
        <f>IF(Q$4&lt;Q$48,0,Q63+(Q77-Q63)/MAX(Q$49-Q$48,1)*(Q$4-Q$48))</f>
        <v/>
      </c>
      <c r="R91" s="32">
        <f>IF(R$4&lt;R$48,0,R63+(R77-R63)/MAX(R$49-R$48,1)*(R$4-R$48))</f>
        <v/>
      </c>
      <c r="S91" s="32">
        <f>IF(S$4&lt;S$48,0,S63+(S77-S63)/MAX(S$49-S$48,1)*(S$4-S$48))</f>
        <v/>
      </c>
      <c r="T91" s="32">
        <f>IF(T$4&lt;T$48,0,T63+(T77-T63)/MAX(T$49-T$48,1)*(T$4-T$48))</f>
        <v/>
      </c>
      <c r="U91" s="32">
        <f>IF(U$4&lt;U$48,0,U63+(U77-U63)/MAX(U$49-U$48,1)*(U$4-U$48))</f>
        <v/>
      </c>
      <c r="V91" s="32">
        <f>IF(V$4&lt;V$48,0,V63+(V77-V63)/MAX(V$49-V$48,1)*(V$4-V$48))</f>
        <v/>
      </c>
      <c r="W91" s="32">
        <f>IF(W$4&lt;W$48,0,W63+(W77-W63)/MAX(W$49-W$48,1)*(W$4-W$48))</f>
        <v/>
      </c>
      <c r="X91" s="32">
        <f>IF(X$4&lt;X$48,0,X63+(X77-X63)/MAX(X$49-X$48,1)*(X$4-X$48))</f>
        <v/>
      </c>
      <c r="Y91" s="32">
        <f>IF(Y$4&lt;Y$48,0,Y63+(Y77-Y63)/MAX(Y$49-Y$48,1)*(Y$4-Y$48))</f>
        <v/>
      </c>
      <c r="Z91" s="32">
        <f>IF(Z$4&lt;Z$48,0,Z63+(Z77-Z63)/MAX(Z$49-Z$48,1)*(Z$4-Z$48))</f>
        <v/>
      </c>
      <c r="AA91" s="32">
        <f>IF(AA$4&lt;AA$48,0,AA63+(AA77-AA63)/MAX(AA$49-AA$48,1)*(AA$4-AA$48))</f>
        <v/>
      </c>
      <c r="AB91" s="32">
        <f>IF(AB$4&lt;AB$48,0,AB63+(AB77-AB63)/MAX(AB$49-AB$48,1)*(AB$4-AB$48))</f>
        <v/>
      </c>
      <c r="AC91" s="32">
        <f>IF(AC$4&lt;AC$48,0,AC63+(AC77-AC63)/MAX(AC$49-AC$48,1)*(AC$4-AC$48))</f>
        <v/>
      </c>
      <c r="AD91" s="33">
        <f>PATH(AD$4,AD$48,AD$49,AD63,AD77,TRUE)</f>
        <v/>
      </c>
      <c r="AE91" s="30">
        <f>LOWER(Settings!$C$4)&amp;".mit."&amp;$A91&amp;IF($C91="","","."&amp;$C91&amp;"."&amp;$B91)&amp;IF(INDEX(Variables!$D$5:$D$105,MATCH($A91,Variables!$A$5:$A$105,0))="","","."&amp;INDEX(Variables!$D$5:$D$105,MATCH($A91,Variables!$A$5:$A$105,0)))&amp;"."&amp;AE$5</f>
        <v/>
      </c>
      <c r="AF91" s="31">
        <f>IF(AF$4&lt;AF$48,0,AF63+(AF77-AF63)/MAX(AF$49-AF$48,1)*(AF$4-AF$48))</f>
        <v/>
      </c>
      <c r="AG91" s="32">
        <f>IF(AG$4&lt;AG$48,0,AG63+(AG77-AG63)/MAX(AG$49-AG$48,1)*(AG$4-AG$48))</f>
        <v/>
      </c>
      <c r="AH91" s="32">
        <f>IF(AH$4&lt;AH$48,0,AH63+(AH77-AH63)/MAX(AH$49-AH$48,1)*(AH$4-AH$48))</f>
        <v/>
      </c>
      <c r="AI91" s="32">
        <f>IF(AI$4&lt;AI$48,0,AI63+(AI77-AI63)/MAX(AI$49-AI$48,1)*(AI$4-AI$48))</f>
        <v/>
      </c>
      <c r="AJ91" s="32">
        <f>IF(AJ$4&lt;AJ$48,0,AJ63+(AJ77-AJ63)/MAX(AJ$49-AJ$48,1)*(AJ$4-AJ$48))</f>
        <v/>
      </c>
      <c r="AK91" s="32">
        <f>IF(AK$4&lt;AK$48,0,AK63+(AK77-AK63)/MAX(AK$49-AK$48,1)*(AK$4-AK$48))</f>
        <v/>
      </c>
      <c r="AL91" s="32">
        <f>IF(AL$4&lt;AL$48,0,AL63+(AL77-AL63)/MAX(AL$49-AL$48,1)*(AL$4-AL$48))</f>
        <v/>
      </c>
      <c r="AM91" s="32">
        <f>IF(AM$4&lt;AM$48,0,AM63+(AM77-AM63)/MAX(AM$49-AM$48,1)*(AM$4-AM$48))</f>
        <v/>
      </c>
      <c r="AN91" s="32">
        <f>IF(AN$4&lt;AN$48,0,AN63+(AN77-AN63)/MAX(AN$49-AN$48,1)*(AN$4-AN$48))</f>
        <v/>
      </c>
      <c r="AO91" s="32">
        <f>IF(AO$4&lt;AO$48,0,AO63+(AO77-AO63)/MAX(AO$49-AO$48,1)*(AO$4-AO$48))</f>
        <v/>
      </c>
      <c r="AP91" s="32">
        <f>IF(AP$4&lt;AP$48,0,AP63+(AP77-AP63)/MAX(AP$49-AP$48,1)*(AP$4-AP$48))</f>
        <v/>
      </c>
      <c r="AQ91" s="32">
        <f>IF(AQ$4&lt;AQ$48,0,AQ63+(AQ77-AQ63)/MAX(AQ$49-AQ$48,1)*(AQ$4-AQ$48))</f>
        <v/>
      </c>
      <c r="AR91" s="32">
        <f>IF(AR$4&lt;AR$48,0,AR63+(AR77-AR63)/MAX(AR$49-AR$48,1)*(AR$4-AR$48))</f>
        <v/>
      </c>
      <c r="AS91" s="32">
        <f>IF(AS$4&lt;AS$48,0,AS63+(AS77-AS63)/MAX(AS$49-AS$48,1)*(AS$4-AS$48))</f>
        <v/>
      </c>
      <c r="AT91" s="32">
        <f>IF(AT$4&lt;AT$48,0,AT63+(AT77-AT63)/MAX(AT$49-AT$48,1)*(AT$4-AT$48))</f>
        <v/>
      </c>
      <c r="AU91" s="32">
        <f>IF(AU$4&lt;AU$48,0,AU63+(AU77-AU63)/MAX(AU$49-AU$48,1)*(AU$4-AU$48))</f>
        <v/>
      </c>
      <c r="AV91" s="32">
        <f>IF(AV$4&lt;AV$48,0,AV63+(AV77-AV63)/MAX(AV$49-AV$48,1)*(AV$4-AV$48))</f>
        <v/>
      </c>
      <c r="AW91" s="32">
        <f>IF(AW$4&lt;AW$48,0,AW63+(AW77-AW63)/MAX(AW$49-AW$48,1)*(AW$4-AW$48))</f>
        <v/>
      </c>
      <c r="AX91" s="33">
        <f>PATH(AX$4,AX$48,AX$49,AX63,AX77,TRUE)</f>
        <v/>
      </c>
    </row>
    <row r="92" hidden="1" outlineLevel="1">
      <c r="H92" s="34" t="inlineStr">
        <is>
          <t>New ETS (MTInputs rows 84-92; permit price = carbon price inputs, as effective as a carbon tax; replaces the carbon tax in covered sectors)</t>
        </is>
      </c>
    </row>
    <row r="93" hidden="1" outlineLevel="1">
      <c r="A93" s="5" t="inlineStr">
        <is>
          <t>D_NewETS</t>
        </is>
      </c>
      <c r="B93" s="5" t="inlineStr"/>
      <c r="C93" s="5" t="inlineStr"/>
      <c r="D93" s="8" t="n">
        <v>84</v>
      </c>
      <c r="H93" s="5">
        <f>INDEX(Variables!$B$5:$B$105,MATCH($A93,Variables!$A$5:$A$105,0))&amp;IF($C93="",""," | "&amp;INDEX(Mapping!$B$5:$B$26,MATCH($C93,Mapping!$A$5:$A$26,0))&amp;" | "&amp;INDEX(Mapping!$B$30:$B$41,MATCH($B93,Mapping!$A$30:$A$41,0)))</f>
        <v/>
      </c>
      <c r="I93" s="5">
        <f>INDEX(Variables!$C$5:$C$105,MATCH($A93,Variables!$A$5:$A$105,0))</f>
        <v/>
      </c>
      <c r="J93" s="5">
        <f>INDEX(Variables!$E$5:$E$105,MATCH($A93,Variables!$A$5:$A$105,0))</f>
        <v/>
      </c>
      <c r="K93" s="25">
        <f>LOWER(Settings!$C$4)&amp;".mit."&amp;$A93&amp;IF($C93="","","."&amp;$C93&amp;"."&amp;$B93)&amp;IF(INDEX(Variables!$D$5:$D$105,MATCH($A93,Variables!$A$5:$A$105,0))="","","."&amp;INDEX(Variables!$D$5:$D$105,MATCH($A93,Variables!$A$5:$A$105,0)))&amp;"."&amp;K$5</f>
        <v/>
      </c>
      <c r="L93" s="35">
        <f>INDEX(MTInputs!$J$1:$AZ$415,$D93,MATCH(L$5,MTInputs!$J$5:$AZ$5,0))</f>
        <v/>
      </c>
      <c r="M93" s="36">
        <f>INDEX(MTInputs!$J$1:$AZ$415,$D93,MATCH(M$5,MTInputs!$J$5:$AZ$5,0))</f>
        <v/>
      </c>
      <c r="N93" s="36">
        <f>INDEX(MTInputs!$J$1:$AZ$415,$D93,MATCH(N$5,MTInputs!$J$5:$AZ$5,0))</f>
        <v/>
      </c>
      <c r="O93" s="36">
        <f>INDEX(MTInputs!$J$1:$AZ$415,$D93,MATCH(O$5,MTInputs!$J$5:$AZ$5,0))</f>
        <v/>
      </c>
      <c r="P93" s="36">
        <f>INDEX(MTInputs!$J$1:$AZ$415,$D93,MATCH(P$5,MTInputs!$J$5:$AZ$5,0))</f>
        <v/>
      </c>
      <c r="Q93" s="36">
        <f>INDEX(MTInputs!$J$1:$AZ$415,$D93,MATCH(Q$5,MTInputs!$J$5:$AZ$5,0))</f>
        <v/>
      </c>
      <c r="R93" s="36">
        <f>INDEX(MTInputs!$J$1:$AZ$415,$D93,MATCH(R$5,MTInputs!$J$5:$AZ$5,0))</f>
        <v/>
      </c>
      <c r="S93" s="36">
        <f>INDEX(MTInputs!$J$1:$AZ$415,$D93,MATCH(S$5,MTInputs!$J$5:$AZ$5,0))</f>
        <v/>
      </c>
      <c r="T93" s="36">
        <f>INDEX(MTInputs!$J$1:$AZ$415,$D93,MATCH(T$5,MTInputs!$J$5:$AZ$5,0))</f>
        <v/>
      </c>
      <c r="U93" s="36">
        <f>INDEX(MTInputs!$J$1:$AZ$415,$D93,MATCH(U$5,MTInputs!$J$5:$AZ$5,0))</f>
        <v/>
      </c>
      <c r="V93" s="36">
        <f>INDEX(MTInputs!$J$1:$AZ$415,$D93,MATCH(V$5,MTInputs!$J$5:$AZ$5,0))</f>
        <v/>
      </c>
      <c r="W93" s="36">
        <f>INDEX(MTInputs!$J$1:$AZ$415,$D93,MATCH(W$5,MTInputs!$J$5:$AZ$5,0))</f>
        <v/>
      </c>
      <c r="X93" s="36">
        <f>INDEX(MTInputs!$J$1:$AZ$415,$D93,MATCH(X$5,MTInputs!$J$5:$AZ$5,0))</f>
        <v/>
      </c>
      <c r="Y93" s="36">
        <f>INDEX(MTInputs!$J$1:$AZ$415,$D93,MATCH(Y$5,MTInputs!$J$5:$AZ$5,0))</f>
        <v/>
      </c>
      <c r="Z93" s="36">
        <f>INDEX(MTInputs!$J$1:$AZ$415,$D93,MATCH(Z$5,MTInputs!$J$5:$AZ$5,0))</f>
        <v/>
      </c>
      <c r="AA93" s="36">
        <f>INDEX(MTInputs!$J$1:$AZ$415,$D93,MATCH(AA$5,MTInputs!$J$5:$AZ$5,0))</f>
        <v/>
      </c>
      <c r="AB93" s="36">
        <f>INDEX(MTInputs!$J$1:$AZ$415,$D93,MATCH(AB$5,MTInputs!$J$5:$AZ$5,0))</f>
        <v/>
      </c>
      <c r="AC93" s="36">
        <f>INDEX(MTInputs!$J$1:$AZ$415,$D93,MATCH(AC$5,MTInputs!$J$5:$AZ$5,0))</f>
        <v/>
      </c>
      <c r="AD93" s="36">
        <f>INDEX(MTInputs!$J$1:$AZ$415,$D93,MATCH(AD$5,MTInputs!$J$5:$AZ$5,0))</f>
        <v/>
      </c>
      <c r="AE93" s="25">
        <f>LOWER(Settings!$C$4)&amp;".mit."&amp;$A93&amp;IF($C93="","","."&amp;$C93&amp;"."&amp;$B93)&amp;IF(INDEX(Variables!$D$5:$D$105,MATCH($A93,Variables!$A$5:$A$105,0))="","","."&amp;INDEX(Variables!$D$5:$D$105,MATCH($A93,Variables!$A$5:$A$105,0)))&amp;"."&amp;AE$5</f>
        <v/>
      </c>
      <c r="AF93" s="35">
        <f>INDEX(MTInputs!$J$1:$AZ$415,$D93,MATCH(AF$5,MTInputs!$J$5:$AZ$5,0))</f>
        <v/>
      </c>
      <c r="AG93" s="36">
        <f>INDEX(MTInputs!$J$1:$AZ$415,$D93,MATCH(AG$5,MTInputs!$J$5:$AZ$5,0))</f>
        <v/>
      </c>
      <c r="AH93" s="36">
        <f>INDEX(MTInputs!$J$1:$AZ$415,$D93,MATCH(AH$5,MTInputs!$J$5:$AZ$5,0))</f>
        <v/>
      </c>
      <c r="AI93" s="36">
        <f>INDEX(MTInputs!$J$1:$AZ$415,$D93,MATCH(AI$5,MTInputs!$J$5:$AZ$5,0))</f>
        <v/>
      </c>
      <c r="AJ93" s="36">
        <f>INDEX(MTInputs!$J$1:$AZ$415,$D93,MATCH(AJ$5,MTInputs!$J$5:$AZ$5,0))</f>
        <v/>
      </c>
      <c r="AK93" s="36">
        <f>INDEX(MTInputs!$J$1:$AZ$415,$D93,MATCH(AK$5,MTInputs!$J$5:$AZ$5,0))</f>
        <v/>
      </c>
      <c r="AL93" s="36">
        <f>INDEX(MTInputs!$J$1:$AZ$415,$D93,MATCH(AL$5,MTInputs!$J$5:$AZ$5,0))</f>
        <v/>
      </c>
      <c r="AM93" s="36">
        <f>INDEX(MTInputs!$J$1:$AZ$415,$D93,MATCH(AM$5,MTInputs!$J$5:$AZ$5,0))</f>
        <v/>
      </c>
      <c r="AN93" s="36">
        <f>INDEX(MTInputs!$J$1:$AZ$415,$D93,MATCH(AN$5,MTInputs!$J$5:$AZ$5,0))</f>
        <v/>
      </c>
      <c r="AO93" s="36">
        <f>INDEX(MTInputs!$J$1:$AZ$415,$D93,MATCH(AO$5,MTInputs!$J$5:$AZ$5,0))</f>
        <v/>
      </c>
      <c r="AP93" s="36">
        <f>INDEX(MTInputs!$J$1:$AZ$415,$D93,MATCH(AP$5,MTInputs!$J$5:$AZ$5,0))</f>
        <v/>
      </c>
      <c r="AQ93" s="36">
        <f>INDEX(MTInputs!$J$1:$AZ$415,$D93,MATCH(AQ$5,MTInputs!$J$5:$AZ$5,0))</f>
        <v/>
      </c>
      <c r="AR93" s="36">
        <f>INDEX(MTInputs!$J$1:$AZ$415,$D93,MATCH(AR$5,MTInputs!$J$5:$AZ$5,0))</f>
        <v/>
      </c>
      <c r="AS93" s="36">
        <f>INDEX(MTInputs!$J$1:$AZ$415,$D93,MATCH(AS$5,MTInputs!$J$5:$AZ$5,0))</f>
        <v/>
      </c>
      <c r="AT93" s="36">
        <f>INDEX(MTInputs!$J$1:$AZ$415,$D93,MATCH(AT$5,MTInputs!$J$5:$AZ$5,0))</f>
        <v/>
      </c>
      <c r="AU93" s="36">
        <f>INDEX(MTInputs!$J$1:$AZ$415,$D93,MATCH(AU$5,MTInputs!$J$5:$AZ$5,0))</f>
        <v/>
      </c>
      <c r="AV93" s="36">
        <f>INDEX(MTInputs!$J$1:$AZ$415,$D93,MATCH(AV$5,MTInputs!$J$5:$AZ$5,0))</f>
        <v/>
      </c>
      <c r="AW93" s="36">
        <f>INDEX(MTInputs!$J$1:$AZ$415,$D93,MATCH(AW$5,MTInputs!$J$5:$AZ$5,0))</f>
        <v/>
      </c>
      <c r="AX93" s="36">
        <f>INDEX(MTInputs!$J$1:$AZ$415,$D93,MATCH(AX$5,MTInputs!$J$5:$AZ$5,0))</f>
        <v/>
      </c>
    </row>
    <row r="94" hidden="1" outlineLevel="1">
      <c r="A94" s="5" t="inlineStr">
        <is>
          <t>D_ETSIntro</t>
        </is>
      </c>
      <c r="B94" s="5" t="inlineStr"/>
      <c r="C94" s="5" t="inlineStr"/>
      <c r="D94" s="8" t="n">
        <v>88</v>
      </c>
      <c r="H94" s="5">
        <f>INDEX(Variables!$B$5:$B$105,MATCH($A94,Variables!$A$5:$A$105,0))&amp;IF($C94="",""," | "&amp;INDEX(Mapping!$B$5:$B$26,MATCH($C94,Mapping!$A$5:$A$26,0))&amp;" | "&amp;INDEX(Mapping!$B$30:$B$41,MATCH($B94,Mapping!$A$30:$A$41,0)))</f>
        <v/>
      </c>
      <c r="I94" s="5">
        <f>INDEX(Variables!$C$5:$C$105,MATCH($A94,Variables!$A$5:$A$105,0))</f>
        <v/>
      </c>
      <c r="J94" s="5">
        <f>INDEX(Variables!$E$5:$E$105,MATCH($A94,Variables!$A$5:$A$105,0))</f>
        <v/>
      </c>
      <c r="K94" s="25">
        <f>LOWER(Settings!$C$4)&amp;".mit."&amp;$A94&amp;IF($C94="","","."&amp;$C94&amp;"."&amp;$B94)&amp;IF(INDEX(Variables!$D$5:$D$105,MATCH($A94,Variables!$A$5:$A$105,0))="","","."&amp;INDEX(Variables!$D$5:$D$105,MATCH($A94,Variables!$A$5:$A$105,0)))&amp;"."&amp;K$5</f>
        <v/>
      </c>
      <c r="L94" s="35">
        <f>INDEX(MTInputs!$J$1:$AZ$415,$D94,MATCH(L$5,MTInputs!$J$5:$AZ$5,0))</f>
        <v/>
      </c>
      <c r="M94" s="36">
        <f>INDEX(MTInputs!$J$1:$AZ$415,$D94,MATCH(M$5,MTInputs!$J$5:$AZ$5,0))</f>
        <v/>
      </c>
      <c r="N94" s="36">
        <f>INDEX(MTInputs!$J$1:$AZ$415,$D94,MATCH(N$5,MTInputs!$J$5:$AZ$5,0))</f>
        <v/>
      </c>
      <c r="O94" s="36">
        <f>INDEX(MTInputs!$J$1:$AZ$415,$D94,MATCH(O$5,MTInputs!$J$5:$AZ$5,0))</f>
        <v/>
      </c>
      <c r="P94" s="36">
        <f>INDEX(MTInputs!$J$1:$AZ$415,$D94,MATCH(P$5,MTInputs!$J$5:$AZ$5,0))</f>
        <v/>
      </c>
      <c r="Q94" s="36">
        <f>INDEX(MTInputs!$J$1:$AZ$415,$D94,MATCH(Q$5,MTInputs!$J$5:$AZ$5,0))</f>
        <v/>
      </c>
      <c r="R94" s="36">
        <f>INDEX(MTInputs!$J$1:$AZ$415,$D94,MATCH(R$5,MTInputs!$J$5:$AZ$5,0))</f>
        <v/>
      </c>
      <c r="S94" s="36">
        <f>INDEX(MTInputs!$J$1:$AZ$415,$D94,MATCH(S$5,MTInputs!$J$5:$AZ$5,0))</f>
        <v/>
      </c>
      <c r="T94" s="36">
        <f>INDEX(MTInputs!$J$1:$AZ$415,$D94,MATCH(T$5,MTInputs!$J$5:$AZ$5,0))</f>
        <v/>
      </c>
      <c r="U94" s="36">
        <f>INDEX(MTInputs!$J$1:$AZ$415,$D94,MATCH(U$5,MTInputs!$J$5:$AZ$5,0))</f>
        <v/>
      </c>
      <c r="V94" s="36">
        <f>INDEX(MTInputs!$J$1:$AZ$415,$D94,MATCH(V$5,MTInputs!$J$5:$AZ$5,0))</f>
        <v/>
      </c>
      <c r="W94" s="36">
        <f>INDEX(MTInputs!$J$1:$AZ$415,$D94,MATCH(W$5,MTInputs!$J$5:$AZ$5,0))</f>
        <v/>
      </c>
      <c r="X94" s="36">
        <f>INDEX(MTInputs!$J$1:$AZ$415,$D94,MATCH(X$5,MTInputs!$J$5:$AZ$5,0))</f>
        <v/>
      </c>
      <c r="Y94" s="36">
        <f>INDEX(MTInputs!$J$1:$AZ$415,$D94,MATCH(Y$5,MTInputs!$J$5:$AZ$5,0))</f>
        <v/>
      </c>
      <c r="Z94" s="36">
        <f>INDEX(MTInputs!$J$1:$AZ$415,$D94,MATCH(Z$5,MTInputs!$J$5:$AZ$5,0))</f>
        <v/>
      </c>
      <c r="AA94" s="36">
        <f>INDEX(MTInputs!$J$1:$AZ$415,$D94,MATCH(AA$5,MTInputs!$J$5:$AZ$5,0))</f>
        <v/>
      </c>
      <c r="AB94" s="36">
        <f>INDEX(MTInputs!$J$1:$AZ$415,$D94,MATCH(AB$5,MTInputs!$J$5:$AZ$5,0))</f>
        <v/>
      </c>
      <c r="AC94" s="36">
        <f>INDEX(MTInputs!$J$1:$AZ$415,$D94,MATCH(AC$5,MTInputs!$J$5:$AZ$5,0))</f>
        <v/>
      </c>
      <c r="AD94" s="36">
        <f>INDEX(MTInputs!$J$1:$AZ$415,$D94,MATCH(AD$5,MTInputs!$J$5:$AZ$5,0))</f>
        <v/>
      </c>
      <c r="AE94" s="25">
        <f>LOWER(Settings!$C$4)&amp;".mit."&amp;$A94&amp;IF($C94="","","."&amp;$C94&amp;"."&amp;$B94)&amp;IF(INDEX(Variables!$D$5:$D$105,MATCH($A94,Variables!$A$5:$A$105,0))="","","."&amp;INDEX(Variables!$D$5:$D$105,MATCH($A94,Variables!$A$5:$A$105,0)))&amp;"."&amp;AE$5</f>
        <v/>
      </c>
      <c r="AF94" s="35">
        <f>INDEX(MTInputs!$J$1:$AZ$415,$D94,MATCH(AF$5,MTInputs!$J$5:$AZ$5,0))</f>
        <v/>
      </c>
      <c r="AG94" s="36">
        <f>INDEX(MTInputs!$J$1:$AZ$415,$D94,MATCH(AG$5,MTInputs!$J$5:$AZ$5,0))</f>
        <v/>
      </c>
      <c r="AH94" s="36">
        <f>INDEX(MTInputs!$J$1:$AZ$415,$D94,MATCH(AH$5,MTInputs!$J$5:$AZ$5,0))</f>
        <v/>
      </c>
      <c r="AI94" s="36">
        <f>INDEX(MTInputs!$J$1:$AZ$415,$D94,MATCH(AI$5,MTInputs!$J$5:$AZ$5,0))</f>
        <v/>
      </c>
      <c r="AJ94" s="36">
        <f>INDEX(MTInputs!$J$1:$AZ$415,$D94,MATCH(AJ$5,MTInputs!$J$5:$AZ$5,0))</f>
        <v/>
      </c>
      <c r="AK94" s="36">
        <f>INDEX(MTInputs!$J$1:$AZ$415,$D94,MATCH(AK$5,MTInputs!$J$5:$AZ$5,0))</f>
        <v/>
      </c>
      <c r="AL94" s="36">
        <f>INDEX(MTInputs!$J$1:$AZ$415,$D94,MATCH(AL$5,MTInputs!$J$5:$AZ$5,0))</f>
        <v/>
      </c>
      <c r="AM94" s="36">
        <f>INDEX(MTInputs!$J$1:$AZ$415,$D94,MATCH(AM$5,MTInputs!$J$5:$AZ$5,0))</f>
        <v/>
      </c>
      <c r="AN94" s="36">
        <f>INDEX(MTInputs!$J$1:$AZ$415,$D94,MATCH(AN$5,MTInputs!$J$5:$AZ$5,0))</f>
        <v/>
      </c>
      <c r="AO94" s="36">
        <f>INDEX(MTInputs!$J$1:$AZ$415,$D94,MATCH(AO$5,MTInputs!$J$5:$AZ$5,0))</f>
        <v/>
      </c>
      <c r="AP94" s="36">
        <f>INDEX(MTInputs!$J$1:$AZ$415,$D94,MATCH(AP$5,MTInputs!$J$5:$AZ$5,0))</f>
        <v/>
      </c>
      <c r="AQ94" s="36">
        <f>INDEX(MTInputs!$J$1:$AZ$415,$D94,MATCH(AQ$5,MTInputs!$J$5:$AZ$5,0))</f>
        <v/>
      </c>
      <c r="AR94" s="36">
        <f>INDEX(MTInputs!$J$1:$AZ$415,$D94,MATCH(AR$5,MTInputs!$J$5:$AZ$5,0))</f>
        <v/>
      </c>
      <c r="AS94" s="36">
        <f>INDEX(MTInputs!$J$1:$AZ$415,$D94,MATCH(AS$5,MTInputs!$J$5:$AZ$5,0))</f>
        <v/>
      </c>
      <c r="AT94" s="36">
        <f>INDEX(MTInputs!$J$1:$AZ$415,$D94,MATCH(AT$5,MTInputs!$J$5:$AZ$5,0))</f>
        <v/>
      </c>
      <c r="AU94" s="36">
        <f>INDEX(MTInputs!$J$1:$AZ$415,$D94,MATCH(AU$5,MTInputs!$J$5:$AZ$5,0))</f>
        <v/>
      </c>
      <c r="AV94" s="36">
        <f>INDEX(MTInputs!$J$1:$AZ$415,$D94,MATCH(AV$5,MTInputs!$J$5:$AZ$5,0))</f>
        <v/>
      </c>
      <c r="AW94" s="36">
        <f>INDEX(MTInputs!$J$1:$AZ$415,$D94,MATCH(AW$5,MTInputs!$J$5:$AZ$5,0))</f>
        <v/>
      </c>
      <c r="AX94" s="36">
        <f>INDEX(MTInputs!$J$1:$AZ$415,$D94,MATCH(AX$5,MTInputs!$J$5:$AZ$5,0))</f>
        <v/>
      </c>
    </row>
    <row r="95" hidden="1" outlineLevel="1">
      <c r="A95" s="5" t="inlineStr">
        <is>
          <t>D_ETSOutro</t>
        </is>
      </c>
      <c r="B95" s="5" t="inlineStr"/>
      <c r="C95" s="5" t="inlineStr"/>
      <c r="D95" s="8" t="n">
        <v>89</v>
      </c>
      <c r="H95" s="5">
        <f>INDEX(Variables!$B$5:$B$105,MATCH($A95,Variables!$A$5:$A$105,0))&amp;IF($C95="",""," | "&amp;INDEX(Mapping!$B$5:$B$26,MATCH($C95,Mapping!$A$5:$A$26,0))&amp;" | "&amp;INDEX(Mapping!$B$30:$B$41,MATCH($B95,Mapping!$A$30:$A$41,0)))</f>
        <v/>
      </c>
      <c r="I95" s="5">
        <f>INDEX(Variables!$C$5:$C$105,MATCH($A95,Variables!$A$5:$A$105,0))</f>
        <v/>
      </c>
      <c r="J95" s="5">
        <f>INDEX(Variables!$E$5:$E$105,MATCH($A95,Variables!$A$5:$A$105,0))</f>
        <v/>
      </c>
      <c r="K95" s="25">
        <f>LOWER(Settings!$C$4)&amp;".mit."&amp;$A95&amp;IF($C95="","","."&amp;$C95&amp;"."&amp;$B95)&amp;IF(INDEX(Variables!$D$5:$D$105,MATCH($A95,Variables!$A$5:$A$105,0))="","","."&amp;INDEX(Variables!$D$5:$D$105,MATCH($A95,Variables!$A$5:$A$105,0)))&amp;"."&amp;K$5</f>
        <v/>
      </c>
      <c r="L95" s="35">
        <f>INDEX(MTInputs!$J$1:$AZ$415,$D95,MATCH(L$5,MTInputs!$J$5:$AZ$5,0))</f>
        <v/>
      </c>
      <c r="M95" s="36">
        <f>INDEX(MTInputs!$J$1:$AZ$415,$D95,MATCH(M$5,MTInputs!$J$5:$AZ$5,0))</f>
        <v/>
      </c>
      <c r="N95" s="36">
        <f>INDEX(MTInputs!$J$1:$AZ$415,$D95,MATCH(N$5,MTInputs!$J$5:$AZ$5,0))</f>
        <v/>
      </c>
      <c r="O95" s="36">
        <f>INDEX(MTInputs!$J$1:$AZ$415,$D95,MATCH(O$5,MTInputs!$J$5:$AZ$5,0))</f>
        <v/>
      </c>
      <c r="P95" s="36">
        <f>INDEX(MTInputs!$J$1:$AZ$415,$D95,MATCH(P$5,MTInputs!$J$5:$AZ$5,0))</f>
        <v/>
      </c>
      <c r="Q95" s="36">
        <f>INDEX(MTInputs!$J$1:$AZ$415,$D95,MATCH(Q$5,MTInputs!$J$5:$AZ$5,0))</f>
        <v/>
      </c>
      <c r="R95" s="36">
        <f>INDEX(MTInputs!$J$1:$AZ$415,$D95,MATCH(R$5,MTInputs!$J$5:$AZ$5,0))</f>
        <v/>
      </c>
      <c r="S95" s="36">
        <f>INDEX(MTInputs!$J$1:$AZ$415,$D95,MATCH(S$5,MTInputs!$J$5:$AZ$5,0))</f>
        <v/>
      </c>
      <c r="T95" s="36">
        <f>INDEX(MTInputs!$J$1:$AZ$415,$D95,MATCH(T$5,MTInputs!$J$5:$AZ$5,0))</f>
        <v/>
      </c>
      <c r="U95" s="36">
        <f>INDEX(MTInputs!$J$1:$AZ$415,$D95,MATCH(U$5,MTInputs!$J$5:$AZ$5,0))</f>
        <v/>
      </c>
      <c r="V95" s="36">
        <f>INDEX(MTInputs!$J$1:$AZ$415,$D95,MATCH(V$5,MTInputs!$J$5:$AZ$5,0))</f>
        <v/>
      </c>
      <c r="W95" s="36">
        <f>INDEX(MTInputs!$J$1:$AZ$415,$D95,MATCH(W$5,MTInputs!$J$5:$AZ$5,0))</f>
        <v/>
      </c>
      <c r="X95" s="36">
        <f>INDEX(MTInputs!$J$1:$AZ$415,$D95,MATCH(X$5,MTInputs!$J$5:$AZ$5,0))</f>
        <v/>
      </c>
      <c r="Y95" s="36">
        <f>INDEX(MTInputs!$J$1:$AZ$415,$D95,MATCH(Y$5,MTInputs!$J$5:$AZ$5,0))</f>
        <v/>
      </c>
      <c r="Z95" s="36">
        <f>INDEX(MTInputs!$J$1:$AZ$415,$D95,MATCH(Z$5,MTInputs!$J$5:$AZ$5,0))</f>
        <v/>
      </c>
      <c r="AA95" s="36">
        <f>INDEX(MTInputs!$J$1:$AZ$415,$D95,MATCH(AA$5,MTInputs!$J$5:$AZ$5,0))</f>
        <v/>
      </c>
      <c r="AB95" s="36">
        <f>INDEX(MTInputs!$J$1:$AZ$415,$D95,MATCH(AB$5,MTInputs!$J$5:$AZ$5,0))</f>
        <v/>
      </c>
      <c r="AC95" s="36">
        <f>INDEX(MTInputs!$J$1:$AZ$415,$D95,MATCH(AC$5,MTInputs!$J$5:$AZ$5,0))</f>
        <v/>
      </c>
      <c r="AD95" s="36">
        <f>INDEX(MTInputs!$J$1:$AZ$415,$D95,MATCH(AD$5,MTInputs!$J$5:$AZ$5,0))</f>
        <v/>
      </c>
      <c r="AE95" s="25">
        <f>LOWER(Settings!$C$4)&amp;".mit."&amp;$A95&amp;IF($C95="","","."&amp;$C95&amp;"."&amp;$B95)&amp;IF(INDEX(Variables!$D$5:$D$105,MATCH($A95,Variables!$A$5:$A$105,0))="","","."&amp;INDEX(Variables!$D$5:$D$105,MATCH($A95,Variables!$A$5:$A$105,0)))&amp;"."&amp;AE$5</f>
        <v/>
      </c>
      <c r="AF95" s="35">
        <f>INDEX(MTInputs!$J$1:$AZ$415,$D95,MATCH(AF$5,MTInputs!$J$5:$AZ$5,0))</f>
        <v/>
      </c>
      <c r="AG95" s="36">
        <f>INDEX(MTInputs!$J$1:$AZ$415,$D95,MATCH(AG$5,MTInputs!$J$5:$AZ$5,0))</f>
        <v/>
      </c>
      <c r="AH95" s="36">
        <f>INDEX(MTInputs!$J$1:$AZ$415,$D95,MATCH(AH$5,MTInputs!$J$5:$AZ$5,0))</f>
        <v/>
      </c>
      <c r="AI95" s="36">
        <f>INDEX(MTInputs!$J$1:$AZ$415,$D95,MATCH(AI$5,MTInputs!$J$5:$AZ$5,0))</f>
        <v/>
      </c>
      <c r="AJ95" s="36">
        <f>INDEX(MTInputs!$J$1:$AZ$415,$D95,MATCH(AJ$5,MTInputs!$J$5:$AZ$5,0))</f>
        <v/>
      </c>
      <c r="AK95" s="36">
        <f>INDEX(MTInputs!$J$1:$AZ$415,$D95,MATCH(AK$5,MTInputs!$J$5:$AZ$5,0))</f>
        <v/>
      </c>
      <c r="AL95" s="36">
        <f>INDEX(MTInputs!$J$1:$AZ$415,$D95,MATCH(AL$5,MTInputs!$J$5:$AZ$5,0))</f>
        <v/>
      </c>
      <c r="AM95" s="36">
        <f>INDEX(MTInputs!$J$1:$AZ$415,$D95,MATCH(AM$5,MTInputs!$J$5:$AZ$5,0))</f>
        <v/>
      </c>
      <c r="AN95" s="36">
        <f>INDEX(MTInputs!$J$1:$AZ$415,$D95,MATCH(AN$5,MTInputs!$J$5:$AZ$5,0))</f>
        <v/>
      </c>
      <c r="AO95" s="36">
        <f>INDEX(MTInputs!$J$1:$AZ$415,$D95,MATCH(AO$5,MTInputs!$J$5:$AZ$5,0))</f>
        <v/>
      </c>
      <c r="AP95" s="36">
        <f>INDEX(MTInputs!$J$1:$AZ$415,$D95,MATCH(AP$5,MTInputs!$J$5:$AZ$5,0))</f>
        <v/>
      </c>
      <c r="AQ95" s="36">
        <f>INDEX(MTInputs!$J$1:$AZ$415,$D95,MATCH(AQ$5,MTInputs!$J$5:$AZ$5,0))</f>
        <v/>
      </c>
      <c r="AR95" s="36">
        <f>INDEX(MTInputs!$J$1:$AZ$415,$D95,MATCH(AR$5,MTInputs!$J$5:$AZ$5,0))</f>
        <v/>
      </c>
      <c r="AS95" s="36">
        <f>INDEX(MTInputs!$J$1:$AZ$415,$D95,MATCH(AS$5,MTInputs!$J$5:$AZ$5,0))</f>
        <v/>
      </c>
      <c r="AT95" s="36">
        <f>INDEX(MTInputs!$J$1:$AZ$415,$D95,MATCH(AT$5,MTInputs!$J$5:$AZ$5,0))</f>
        <v/>
      </c>
      <c r="AU95" s="36">
        <f>INDEX(MTInputs!$J$1:$AZ$415,$D95,MATCH(AU$5,MTInputs!$J$5:$AZ$5,0))</f>
        <v/>
      </c>
      <c r="AV95" s="36">
        <f>INDEX(MTInputs!$J$1:$AZ$415,$D95,MATCH(AV$5,MTInputs!$J$5:$AZ$5,0))</f>
        <v/>
      </c>
      <c r="AW95" s="36">
        <f>INDEX(MTInputs!$J$1:$AZ$415,$D95,MATCH(AW$5,MTInputs!$J$5:$AZ$5,0))</f>
        <v/>
      </c>
      <c r="AX95" s="36">
        <f>INDEX(MTInputs!$J$1:$AZ$415,$D95,MATCH(AX$5,MTInputs!$J$5:$AZ$5,0))</f>
        <v/>
      </c>
    </row>
    <row r="96" hidden="1" outlineLevel="1">
      <c r="A96" s="5" t="inlineStr">
        <is>
          <t>D_ETSAuctStart</t>
        </is>
      </c>
      <c r="B96" s="5" t="inlineStr"/>
      <c r="C96" s="5" t="inlineStr"/>
      <c r="D96" s="8" t="n">
        <v>90</v>
      </c>
      <c r="H96" s="5">
        <f>INDEX(Variables!$B$5:$B$105,MATCH($A96,Variables!$A$5:$A$105,0))&amp;IF($C96="",""," | "&amp;INDEX(Mapping!$B$5:$B$26,MATCH($C96,Mapping!$A$5:$A$26,0))&amp;" | "&amp;INDEX(Mapping!$B$30:$B$41,MATCH($B96,Mapping!$A$30:$A$41,0)))</f>
        <v/>
      </c>
      <c r="I96" s="5">
        <f>INDEX(Variables!$C$5:$C$105,MATCH($A96,Variables!$A$5:$A$105,0))</f>
        <v/>
      </c>
      <c r="J96" s="5">
        <f>INDEX(Variables!$E$5:$E$105,MATCH($A96,Variables!$A$5:$A$105,0))</f>
        <v/>
      </c>
      <c r="K96" s="25">
        <f>LOWER(Settings!$C$4)&amp;".mit."&amp;$A96&amp;IF($C96="","","."&amp;$C96&amp;"."&amp;$B96)&amp;IF(INDEX(Variables!$D$5:$D$105,MATCH($A96,Variables!$A$5:$A$105,0))="","","."&amp;INDEX(Variables!$D$5:$D$105,MATCH($A96,Variables!$A$5:$A$105,0)))&amp;"."&amp;K$5</f>
        <v/>
      </c>
      <c r="L96" s="35">
        <f>INDEX(MTInputs!$J$1:$AZ$415,$D96,MATCH(L$5,MTInputs!$J$5:$AZ$5,0))</f>
        <v/>
      </c>
      <c r="M96" s="36">
        <f>INDEX(MTInputs!$J$1:$AZ$415,$D96,MATCH(M$5,MTInputs!$J$5:$AZ$5,0))</f>
        <v/>
      </c>
      <c r="N96" s="36">
        <f>INDEX(MTInputs!$J$1:$AZ$415,$D96,MATCH(N$5,MTInputs!$J$5:$AZ$5,0))</f>
        <v/>
      </c>
      <c r="O96" s="36">
        <f>INDEX(MTInputs!$J$1:$AZ$415,$D96,MATCH(O$5,MTInputs!$J$5:$AZ$5,0))</f>
        <v/>
      </c>
      <c r="P96" s="36">
        <f>INDEX(MTInputs!$J$1:$AZ$415,$D96,MATCH(P$5,MTInputs!$J$5:$AZ$5,0))</f>
        <v/>
      </c>
      <c r="Q96" s="36">
        <f>INDEX(MTInputs!$J$1:$AZ$415,$D96,MATCH(Q$5,MTInputs!$J$5:$AZ$5,0))</f>
        <v/>
      </c>
      <c r="R96" s="36">
        <f>INDEX(MTInputs!$J$1:$AZ$415,$D96,MATCH(R$5,MTInputs!$J$5:$AZ$5,0))</f>
        <v/>
      </c>
      <c r="S96" s="36">
        <f>INDEX(MTInputs!$J$1:$AZ$415,$D96,MATCH(S$5,MTInputs!$J$5:$AZ$5,0))</f>
        <v/>
      </c>
      <c r="T96" s="36">
        <f>INDEX(MTInputs!$J$1:$AZ$415,$D96,MATCH(T$5,MTInputs!$J$5:$AZ$5,0))</f>
        <v/>
      </c>
      <c r="U96" s="36">
        <f>INDEX(MTInputs!$J$1:$AZ$415,$D96,MATCH(U$5,MTInputs!$J$5:$AZ$5,0))</f>
        <v/>
      </c>
      <c r="V96" s="36">
        <f>INDEX(MTInputs!$J$1:$AZ$415,$D96,MATCH(V$5,MTInputs!$J$5:$AZ$5,0))</f>
        <v/>
      </c>
      <c r="W96" s="36">
        <f>INDEX(MTInputs!$J$1:$AZ$415,$D96,MATCH(W$5,MTInputs!$J$5:$AZ$5,0))</f>
        <v/>
      </c>
      <c r="X96" s="36">
        <f>INDEX(MTInputs!$J$1:$AZ$415,$D96,MATCH(X$5,MTInputs!$J$5:$AZ$5,0))</f>
        <v/>
      </c>
      <c r="Y96" s="36">
        <f>INDEX(MTInputs!$J$1:$AZ$415,$D96,MATCH(Y$5,MTInputs!$J$5:$AZ$5,0))</f>
        <v/>
      </c>
      <c r="Z96" s="36">
        <f>INDEX(MTInputs!$J$1:$AZ$415,$D96,MATCH(Z$5,MTInputs!$J$5:$AZ$5,0))</f>
        <v/>
      </c>
      <c r="AA96" s="36">
        <f>INDEX(MTInputs!$J$1:$AZ$415,$D96,MATCH(AA$5,MTInputs!$J$5:$AZ$5,0))</f>
        <v/>
      </c>
      <c r="AB96" s="36">
        <f>INDEX(MTInputs!$J$1:$AZ$415,$D96,MATCH(AB$5,MTInputs!$J$5:$AZ$5,0))</f>
        <v/>
      </c>
      <c r="AC96" s="36">
        <f>INDEX(MTInputs!$J$1:$AZ$415,$D96,MATCH(AC$5,MTInputs!$J$5:$AZ$5,0))</f>
        <v/>
      </c>
      <c r="AD96" s="36">
        <f>INDEX(MTInputs!$J$1:$AZ$415,$D96,MATCH(AD$5,MTInputs!$J$5:$AZ$5,0))</f>
        <v/>
      </c>
      <c r="AE96" s="25">
        <f>LOWER(Settings!$C$4)&amp;".mit."&amp;$A96&amp;IF($C96="","","."&amp;$C96&amp;"."&amp;$B96)&amp;IF(INDEX(Variables!$D$5:$D$105,MATCH($A96,Variables!$A$5:$A$105,0))="","","."&amp;INDEX(Variables!$D$5:$D$105,MATCH($A96,Variables!$A$5:$A$105,0)))&amp;"."&amp;AE$5</f>
        <v/>
      </c>
      <c r="AF96" s="35">
        <f>INDEX(MTInputs!$J$1:$AZ$415,$D96,MATCH(AF$5,MTInputs!$J$5:$AZ$5,0))</f>
        <v/>
      </c>
      <c r="AG96" s="36">
        <f>INDEX(MTInputs!$J$1:$AZ$415,$D96,MATCH(AG$5,MTInputs!$J$5:$AZ$5,0))</f>
        <v/>
      </c>
      <c r="AH96" s="36">
        <f>INDEX(MTInputs!$J$1:$AZ$415,$D96,MATCH(AH$5,MTInputs!$J$5:$AZ$5,0))</f>
        <v/>
      </c>
      <c r="AI96" s="36">
        <f>INDEX(MTInputs!$J$1:$AZ$415,$D96,MATCH(AI$5,MTInputs!$J$5:$AZ$5,0))</f>
        <v/>
      </c>
      <c r="AJ96" s="36">
        <f>INDEX(MTInputs!$J$1:$AZ$415,$D96,MATCH(AJ$5,MTInputs!$J$5:$AZ$5,0))</f>
        <v/>
      </c>
      <c r="AK96" s="36">
        <f>INDEX(MTInputs!$J$1:$AZ$415,$D96,MATCH(AK$5,MTInputs!$J$5:$AZ$5,0))</f>
        <v/>
      </c>
      <c r="AL96" s="36">
        <f>INDEX(MTInputs!$J$1:$AZ$415,$D96,MATCH(AL$5,MTInputs!$J$5:$AZ$5,0))</f>
        <v/>
      </c>
      <c r="AM96" s="36">
        <f>INDEX(MTInputs!$J$1:$AZ$415,$D96,MATCH(AM$5,MTInputs!$J$5:$AZ$5,0))</f>
        <v/>
      </c>
      <c r="AN96" s="36">
        <f>INDEX(MTInputs!$J$1:$AZ$415,$D96,MATCH(AN$5,MTInputs!$J$5:$AZ$5,0))</f>
        <v/>
      </c>
      <c r="AO96" s="36">
        <f>INDEX(MTInputs!$J$1:$AZ$415,$D96,MATCH(AO$5,MTInputs!$J$5:$AZ$5,0))</f>
        <v/>
      </c>
      <c r="AP96" s="36">
        <f>INDEX(MTInputs!$J$1:$AZ$415,$D96,MATCH(AP$5,MTInputs!$J$5:$AZ$5,0))</f>
        <v/>
      </c>
      <c r="AQ96" s="36">
        <f>INDEX(MTInputs!$J$1:$AZ$415,$D96,MATCH(AQ$5,MTInputs!$J$5:$AZ$5,0))</f>
        <v/>
      </c>
      <c r="AR96" s="36">
        <f>INDEX(MTInputs!$J$1:$AZ$415,$D96,MATCH(AR$5,MTInputs!$J$5:$AZ$5,0))</f>
        <v/>
      </c>
      <c r="AS96" s="36">
        <f>INDEX(MTInputs!$J$1:$AZ$415,$D96,MATCH(AS$5,MTInputs!$J$5:$AZ$5,0))</f>
        <v/>
      </c>
      <c r="AT96" s="36">
        <f>INDEX(MTInputs!$J$1:$AZ$415,$D96,MATCH(AT$5,MTInputs!$J$5:$AZ$5,0))</f>
        <v/>
      </c>
      <c r="AU96" s="36">
        <f>INDEX(MTInputs!$J$1:$AZ$415,$D96,MATCH(AU$5,MTInputs!$J$5:$AZ$5,0))</f>
        <v/>
      </c>
      <c r="AV96" s="36">
        <f>INDEX(MTInputs!$J$1:$AZ$415,$D96,MATCH(AV$5,MTInputs!$J$5:$AZ$5,0))</f>
        <v/>
      </c>
      <c r="AW96" s="36">
        <f>INDEX(MTInputs!$J$1:$AZ$415,$D96,MATCH(AW$5,MTInputs!$J$5:$AZ$5,0))</f>
        <v/>
      </c>
      <c r="AX96" s="36">
        <f>INDEX(MTInputs!$J$1:$AZ$415,$D96,MATCH(AX$5,MTInputs!$J$5:$AZ$5,0))</f>
        <v/>
      </c>
    </row>
    <row r="97" hidden="1" outlineLevel="1">
      <c r="A97" s="5" t="inlineStr">
        <is>
          <t>D_ETSAuctTarget</t>
        </is>
      </c>
      <c r="B97" s="5" t="inlineStr"/>
      <c r="C97" s="5" t="inlineStr"/>
      <c r="D97" s="8" t="n">
        <v>91</v>
      </c>
      <c r="H97" s="5">
        <f>INDEX(Variables!$B$5:$B$105,MATCH($A97,Variables!$A$5:$A$105,0))&amp;IF($C97="",""," | "&amp;INDEX(Mapping!$B$5:$B$26,MATCH($C97,Mapping!$A$5:$A$26,0))&amp;" | "&amp;INDEX(Mapping!$B$30:$B$41,MATCH($B97,Mapping!$A$30:$A$41,0)))</f>
        <v/>
      </c>
      <c r="I97" s="5">
        <f>INDEX(Variables!$C$5:$C$105,MATCH($A97,Variables!$A$5:$A$105,0))</f>
        <v/>
      </c>
      <c r="J97" s="5">
        <f>INDEX(Variables!$E$5:$E$105,MATCH($A97,Variables!$A$5:$A$105,0))</f>
        <v/>
      </c>
      <c r="K97" s="25">
        <f>LOWER(Settings!$C$4)&amp;".mit."&amp;$A97&amp;IF($C97="","","."&amp;$C97&amp;"."&amp;$B97)&amp;IF(INDEX(Variables!$D$5:$D$105,MATCH($A97,Variables!$A$5:$A$105,0))="","","."&amp;INDEX(Variables!$D$5:$D$105,MATCH($A97,Variables!$A$5:$A$105,0)))&amp;"."&amp;K$5</f>
        <v/>
      </c>
      <c r="L97" s="35">
        <f>INDEX(MTInputs!$J$1:$AZ$415,$D97,MATCH(L$5,MTInputs!$J$5:$AZ$5,0))</f>
        <v/>
      </c>
      <c r="M97" s="36">
        <f>INDEX(MTInputs!$J$1:$AZ$415,$D97,MATCH(M$5,MTInputs!$J$5:$AZ$5,0))</f>
        <v/>
      </c>
      <c r="N97" s="36">
        <f>INDEX(MTInputs!$J$1:$AZ$415,$D97,MATCH(N$5,MTInputs!$J$5:$AZ$5,0))</f>
        <v/>
      </c>
      <c r="O97" s="36">
        <f>INDEX(MTInputs!$J$1:$AZ$415,$D97,MATCH(O$5,MTInputs!$J$5:$AZ$5,0))</f>
        <v/>
      </c>
      <c r="P97" s="36">
        <f>INDEX(MTInputs!$J$1:$AZ$415,$D97,MATCH(P$5,MTInputs!$J$5:$AZ$5,0))</f>
        <v/>
      </c>
      <c r="Q97" s="36">
        <f>INDEX(MTInputs!$J$1:$AZ$415,$D97,MATCH(Q$5,MTInputs!$J$5:$AZ$5,0))</f>
        <v/>
      </c>
      <c r="R97" s="36">
        <f>INDEX(MTInputs!$J$1:$AZ$415,$D97,MATCH(R$5,MTInputs!$J$5:$AZ$5,0))</f>
        <v/>
      </c>
      <c r="S97" s="36">
        <f>INDEX(MTInputs!$J$1:$AZ$415,$D97,MATCH(S$5,MTInputs!$J$5:$AZ$5,0))</f>
        <v/>
      </c>
      <c r="T97" s="36">
        <f>INDEX(MTInputs!$J$1:$AZ$415,$D97,MATCH(T$5,MTInputs!$J$5:$AZ$5,0))</f>
        <v/>
      </c>
      <c r="U97" s="36">
        <f>INDEX(MTInputs!$J$1:$AZ$415,$D97,MATCH(U$5,MTInputs!$J$5:$AZ$5,0))</f>
        <v/>
      </c>
      <c r="V97" s="36">
        <f>INDEX(MTInputs!$J$1:$AZ$415,$D97,MATCH(V$5,MTInputs!$J$5:$AZ$5,0))</f>
        <v/>
      </c>
      <c r="W97" s="36">
        <f>INDEX(MTInputs!$J$1:$AZ$415,$D97,MATCH(W$5,MTInputs!$J$5:$AZ$5,0))</f>
        <v/>
      </c>
      <c r="X97" s="36">
        <f>INDEX(MTInputs!$J$1:$AZ$415,$D97,MATCH(X$5,MTInputs!$J$5:$AZ$5,0))</f>
        <v/>
      </c>
      <c r="Y97" s="36">
        <f>INDEX(MTInputs!$J$1:$AZ$415,$D97,MATCH(Y$5,MTInputs!$J$5:$AZ$5,0))</f>
        <v/>
      </c>
      <c r="Z97" s="36">
        <f>INDEX(MTInputs!$J$1:$AZ$415,$D97,MATCH(Z$5,MTInputs!$J$5:$AZ$5,0))</f>
        <v/>
      </c>
      <c r="AA97" s="36">
        <f>INDEX(MTInputs!$J$1:$AZ$415,$D97,MATCH(AA$5,MTInputs!$J$5:$AZ$5,0))</f>
        <v/>
      </c>
      <c r="AB97" s="36">
        <f>INDEX(MTInputs!$J$1:$AZ$415,$D97,MATCH(AB$5,MTInputs!$J$5:$AZ$5,0))</f>
        <v/>
      </c>
      <c r="AC97" s="36">
        <f>INDEX(MTInputs!$J$1:$AZ$415,$D97,MATCH(AC$5,MTInputs!$J$5:$AZ$5,0))</f>
        <v/>
      </c>
      <c r="AD97" s="36">
        <f>INDEX(MTInputs!$J$1:$AZ$415,$D97,MATCH(AD$5,MTInputs!$J$5:$AZ$5,0))</f>
        <v/>
      </c>
      <c r="AE97" s="25">
        <f>LOWER(Settings!$C$4)&amp;".mit."&amp;$A97&amp;IF($C97="","","."&amp;$C97&amp;"."&amp;$B97)&amp;IF(INDEX(Variables!$D$5:$D$105,MATCH($A97,Variables!$A$5:$A$105,0))="","","."&amp;INDEX(Variables!$D$5:$D$105,MATCH($A97,Variables!$A$5:$A$105,0)))&amp;"."&amp;AE$5</f>
        <v/>
      </c>
      <c r="AF97" s="35">
        <f>INDEX(MTInputs!$J$1:$AZ$415,$D97,MATCH(AF$5,MTInputs!$J$5:$AZ$5,0))</f>
        <v/>
      </c>
      <c r="AG97" s="36">
        <f>INDEX(MTInputs!$J$1:$AZ$415,$D97,MATCH(AG$5,MTInputs!$J$5:$AZ$5,0))</f>
        <v/>
      </c>
      <c r="AH97" s="36">
        <f>INDEX(MTInputs!$J$1:$AZ$415,$D97,MATCH(AH$5,MTInputs!$J$5:$AZ$5,0))</f>
        <v/>
      </c>
      <c r="AI97" s="36">
        <f>INDEX(MTInputs!$J$1:$AZ$415,$D97,MATCH(AI$5,MTInputs!$J$5:$AZ$5,0))</f>
        <v/>
      </c>
      <c r="AJ97" s="36">
        <f>INDEX(MTInputs!$J$1:$AZ$415,$D97,MATCH(AJ$5,MTInputs!$J$5:$AZ$5,0))</f>
        <v/>
      </c>
      <c r="AK97" s="36">
        <f>INDEX(MTInputs!$J$1:$AZ$415,$D97,MATCH(AK$5,MTInputs!$J$5:$AZ$5,0))</f>
        <v/>
      </c>
      <c r="AL97" s="36">
        <f>INDEX(MTInputs!$J$1:$AZ$415,$D97,MATCH(AL$5,MTInputs!$J$5:$AZ$5,0))</f>
        <v/>
      </c>
      <c r="AM97" s="36">
        <f>INDEX(MTInputs!$J$1:$AZ$415,$D97,MATCH(AM$5,MTInputs!$J$5:$AZ$5,0))</f>
        <v/>
      </c>
      <c r="AN97" s="36">
        <f>INDEX(MTInputs!$J$1:$AZ$415,$D97,MATCH(AN$5,MTInputs!$J$5:$AZ$5,0))</f>
        <v/>
      </c>
      <c r="AO97" s="36">
        <f>INDEX(MTInputs!$J$1:$AZ$415,$D97,MATCH(AO$5,MTInputs!$J$5:$AZ$5,0))</f>
        <v/>
      </c>
      <c r="AP97" s="36">
        <f>INDEX(MTInputs!$J$1:$AZ$415,$D97,MATCH(AP$5,MTInputs!$J$5:$AZ$5,0))</f>
        <v/>
      </c>
      <c r="AQ97" s="36">
        <f>INDEX(MTInputs!$J$1:$AZ$415,$D97,MATCH(AQ$5,MTInputs!$J$5:$AZ$5,0))</f>
        <v/>
      </c>
      <c r="AR97" s="36">
        <f>INDEX(MTInputs!$J$1:$AZ$415,$D97,MATCH(AR$5,MTInputs!$J$5:$AZ$5,0))</f>
        <v/>
      </c>
      <c r="AS97" s="36">
        <f>INDEX(MTInputs!$J$1:$AZ$415,$D97,MATCH(AS$5,MTInputs!$J$5:$AZ$5,0))</f>
        <v/>
      </c>
      <c r="AT97" s="36">
        <f>INDEX(MTInputs!$J$1:$AZ$415,$D97,MATCH(AT$5,MTInputs!$J$5:$AZ$5,0))</f>
        <v/>
      </c>
      <c r="AU97" s="36">
        <f>INDEX(MTInputs!$J$1:$AZ$415,$D97,MATCH(AU$5,MTInputs!$J$5:$AZ$5,0))</f>
        <v/>
      </c>
      <c r="AV97" s="36">
        <f>INDEX(MTInputs!$J$1:$AZ$415,$D97,MATCH(AV$5,MTInputs!$J$5:$AZ$5,0))</f>
        <v/>
      </c>
      <c r="AW97" s="36">
        <f>INDEX(MTInputs!$J$1:$AZ$415,$D97,MATCH(AW$5,MTInputs!$J$5:$AZ$5,0))</f>
        <v/>
      </c>
      <c r="AX97" s="36">
        <f>INDEX(MTInputs!$J$1:$AZ$415,$D97,MATCH(AX$5,MTInputs!$J$5:$AZ$5,0))</f>
        <v/>
      </c>
    </row>
    <row r="98" hidden="1" outlineLevel="1">
      <c r="A98" s="5" t="inlineStr">
        <is>
          <t>D_ETSAuctCont</t>
        </is>
      </c>
      <c r="B98" s="5" t="inlineStr"/>
      <c r="C98" s="5" t="inlineStr"/>
      <c r="D98" s="8" t="n">
        <v>92</v>
      </c>
      <c r="H98" s="5">
        <f>INDEX(Variables!$B$5:$B$105,MATCH($A98,Variables!$A$5:$A$105,0))&amp;IF($C98="",""," | "&amp;INDEX(Mapping!$B$5:$B$26,MATCH($C98,Mapping!$A$5:$A$26,0))&amp;" | "&amp;INDEX(Mapping!$B$30:$B$41,MATCH($B98,Mapping!$A$30:$A$41,0)))</f>
        <v/>
      </c>
      <c r="I98" s="5">
        <f>INDEX(Variables!$C$5:$C$105,MATCH($A98,Variables!$A$5:$A$105,0))</f>
        <v/>
      </c>
      <c r="J98" s="5">
        <f>INDEX(Variables!$E$5:$E$105,MATCH($A98,Variables!$A$5:$A$105,0))</f>
        <v/>
      </c>
      <c r="K98" s="25">
        <f>LOWER(Settings!$C$4)&amp;".mit."&amp;$A98&amp;IF($C98="","","."&amp;$C98&amp;"."&amp;$B98)&amp;IF(INDEX(Variables!$D$5:$D$105,MATCH($A98,Variables!$A$5:$A$105,0))="","","."&amp;INDEX(Variables!$D$5:$D$105,MATCH($A98,Variables!$A$5:$A$105,0)))&amp;"."&amp;K$5</f>
        <v/>
      </c>
      <c r="L98" s="35">
        <f>INDEX(MTInputs!$J$1:$AZ$415,$D98,MATCH(L$5,MTInputs!$J$5:$AZ$5,0))</f>
        <v/>
      </c>
      <c r="M98" s="36">
        <f>INDEX(MTInputs!$J$1:$AZ$415,$D98,MATCH(M$5,MTInputs!$J$5:$AZ$5,0))</f>
        <v/>
      </c>
      <c r="N98" s="36">
        <f>INDEX(MTInputs!$J$1:$AZ$415,$D98,MATCH(N$5,MTInputs!$J$5:$AZ$5,0))</f>
        <v/>
      </c>
      <c r="O98" s="36">
        <f>INDEX(MTInputs!$J$1:$AZ$415,$D98,MATCH(O$5,MTInputs!$J$5:$AZ$5,0))</f>
        <v/>
      </c>
      <c r="P98" s="36">
        <f>INDEX(MTInputs!$J$1:$AZ$415,$D98,MATCH(P$5,MTInputs!$J$5:$AZ$5,0))</f>
        <v/>
      </c>
      <c r="Q98" s="36">
        <f>INDEX(MTInputs!$J$1:$AZ$415,$D98,MATCH(Q$5,MTInputs!$J$5:$AZ$5,0))</f>
        <v/>
      </c>
      <c r="R98" s="36">
        <f>INDEX(MTInputs!$J$1:$AZ$415,$D98,MATCH(R$5,MTInputs!$J$5:$AZ$5,0))</f>
        <v/>
      </c>
      <c r="S98" s="36">
        <f>INDEX(MTInputs!$J$1:$AZ$415,$D98,MATCH(S$5,MTInputs!$J$5:$AZ$5,0))</f>
        <v/>
      </c>
      <c r="T98" s="36">
        <f>INDEX(MTInputs!$J$1:$AZ$415,$D98,MATCH(T$5,MTInputs!$J$5:$AZ$5,0))</f>
        <v/>
      </c>
      <c r="U98" s="36">
        <f>INDEX(MTInputs!$J$1:$AZ$415,$D98,MATCH(U$5,MTInputs!$J$5:$AZ$5,0))</f>
        <v/>
      </c>
      <c r="V98" s="36">
        <f>INDEX(MTInputs!$J$1:$AZ$415,$D98,MATCH(V$5,MTInputs!$J$5:$AZ$5,0))</f>
        <v/>
      </c>
      <c r="W98" s="36">
        <f>INDEX(MTInputs!$J$1:$AZ$415,$D98,MATCH(W$5,MTInputs!$J$5:$AZ$5,0))</f>
        <v/>
      </c>
      <c r="X98" s="36">
        <f>INDEX(MTInputs!$J$1:$AZ$415,$D98,MATCH(X$5,MTInputs!$J$5:$AZ$5,0))</f>
        <v/>
      </c>
      <c r="Y98" s="36">
        <f>INDEX(MTInputs!$J$1:$AZ$415,$D98,MATCH(Y$5,MTInputs!$J$5:$AZ$5,0))</f>
        <v/>
      </c>
      <c r="Z98" s="36">
        <f>INDEX(MTInputs!$J$1:$AZ$415,$D98,MATCH(Z$5,MTInputs!$J$5:$AZ$5,0))</f>
        <v/>
      </c>
      <c r="AA98" s="36">
        <f>INDEX(MTInputs!$J$1:$AZ$415,$D98,MATCH(AA$5,MTInputs!$J$5:$AZ$5,0))</f>
        <v/>
      </c>
      <c r="AB98" s="36">
        <f>INDEX(MTInputs!$J$1:$AZ$415,$D98,MATCH(AB$5,MTInputs!$J$5:$AZ$5,0))</f>
        <v/>
      </c>
      <c r="AC98" s="36">
        <f>INDEX(MTInputs!$J$1:$AZ$415,$D98,MATCH(AC$5,MTInputs!$J$5:$AZ$5,0))</f>
        <v/>
      </c>
      <c r="AD98" s="36">
        <f>INDEX(MTInputs!$J$1:$AZ$415,$D98,MATCH(AD$5,MTInputs!$J$5:$AZ$5,0))</f>
        <v/>
      </c>
      <c r="AE98" s="25">
        <f>LOWER(Settings!$C$4)&amp;".mit."&amp;$A98&amp;IF($C98="","","."&amp;$C98&amp;"."&amp;$B98)&amp;IF(INDEX(Variables!$D$5:$D$105,MATCH($A98,Variables!$A$5:$A$105,0))="","","."&amp;INDEX(Variables!$D$5:$D$105,MATCH($A98,Variables!$A$5:$A$105,0)))&amp;"."&amp;AE$5</f>
        <v/>
      </c>
      <c r="AF98" s="35">
        <f>INDEX(MTInputs!$J$1:$AZ$415,$D98,MATCH(AF$5,MTInputs!$J$5:$AZ$5,0))</f>
        <v/>
      </c>
      <c r="AG98" s="36">
        <f>INDEX(MTInputs!$J$1:$AZ$415,$D98,MATCH(AG$5,MTInputs!$J$5:$AZ$5,0))</f>
        <v/>
      </c>
      <c r="AH98" s="36">
        <f>INDEX(MTInputs!$J$1:$AZ$415,$D98,MATCH(AH$5,MTInputs!$J$5:$AZ$5,0))</f>
        <v/>
      </c>
      <c r="AI98" s="36">
        <f>INDEX(MTInputs!$J$1:$AZ$415,$D98,MATCH(AI$5,MTInputs!$J$5:$AZ$5,0))</f>
        <v/>
      </c>
      <c r="AJ98" s="36">
        <f>INDEX(MTInputs!$J$1:$AZ$415,$D98,MATCH(AJ$5,MTInputs!$J$5:$AZ$5,0))</f>
        <v/>
      </c>
      <c r="AK98" s="36">
        <f>INDEX(MTInputs!$J$1:$AZ$415,$D98,MATCH(AK$5,MTInputs!$J$5:$AZ$5,0))</f>
        <v/>
      </c>
      <c r="AL98" s="36">
        <f>INDEX(MTInputs!$J$1:$AZ$415,$D98,MATCH(AL$5,MTInputs!$J$5:$AZ$5,0))</f>
        <v/>
      </c>
      <c r="AM98" s="36">
        <f>INDEX(MTInputs!$J$1:$AZ$415,$D98,MATCH(AM$5,MTInputs!$J$5:$AZ$5,0))</f>
        <v/>
      </c>
      <c r="AN98" s="36">
        <f>INDEX(MTInputs!$J$1:$AZ$415,$D98,MATCH(AN$5,MTInputs!$J$5:$AZ$5,0))</f>
        <v/>
      </c>
      <c r="AO98" s="36">
        <f>INDEX(MTInputs!$J$1:$AZ$415,$D98,MATCH(AO$5,MTInputs!$J$5:$AZ$5,0))</f>
        <v/>
      </c>
      <c r="AP98" s="36">
        <f>INDEX(MTInputs!$J$1:$AZ$415,$D98,MATCH(AP$5,MTInputs!$J$5:$AZ$5,0))</f>
        <v/>
      </c>
      <c r="AQ98" s="36">
        <f>INDEX(MTInputs!$J$1:$AZ$415,$D98,MATCH(AQ$5,MTInputs!$J$5:$AZ$5,0))</f>
        <v/>
      </c>
      <c r="AR98" s="36">
        <f>INDEX(MTInputs!$J$1:$AZ$415,$D98,MATCH(AR$5,MTInputs!$J$5:$AZ$5,0))</f>
        <v/>
      </c>
      <c r="AS98" s="36">
        <f>INDEX(MTInputs!$J$1:$AZ$415,$D98,MATCH(AS$5,MTInputs!$J$5:$AZ$5,0))</f>
        <v/>
      </c>
      <c r="AT98" s="36">
        <f>INDEX(MTInputs!$J$1:$AZ$415,$D98,MATCH(AT$5,MTInputs!$J$5:$AZ$5,0))</f>
        <v/>
      </c>
      <c r="AU98" s="36">
        <f>INDEX(MTInputs!$J$1:$AZ$415,$D98,MATCH(AU$5,MTInputs!$J$5:$AZ$5,0))</f>
        <v/>
      </c>
      <c r="AV98" s="36">
        <f>INDEX(MTInputs!$J$1:$AZ$415,$D98,MATCH(AV$5,MTInputs!$J$5:$AZ$5,0))</f>
        <v/>
      </c>
      <c r="AW98" s="36">
        <f>INDEX(MTInputs!$J$1:$AZ$415,$D98,MATCH(AW$5,MTInputs!$J$5:$AZ$5,0))</f>
        <v/>
      </c>
      <c r="AX98" s="36">
        <f>INDEX(MTInputs!$J$1:$AZ$415,$D98,MATCH(AX$5,MTInputs!$J$5:$AZ$5,0))</f>
        <v/>
      </c>
    </row>
    <row r="99" hidden="1" outlineLevel="1">
      <c r="H99" s="34" t="inlineStr">
        <is>
          <t>ETS sector coverage (MTInputs rows 99-115) and effective coverage (ETS applied and started)</t>
        </is>
      </c>
    </row>
    <row r="100" hidden="1" outlineLevel="1">
      <c r="A100" s="5" t="inlineStr">
        <is>
          <t>etscov</t>
        </is>
      </c>
      <c r="B100" s="5" t="inlineStr">
        <is>
          <t>all</t>
        </is>
      </c>
      <c r="C100" s="5" t="inlineStr">
        <is>
          <t>pow</t>
        </is>
      </c>
      <c r="D100" s="8" t="n">
        <v>99</v>
      </c>
      <c r="H100" s="5">
        <f>INDEX(Variables!$B$5:$B$105,MATCH($A100,Variables!$A$5:$A$105,0))&amp;IF($C100="",""," | "&amp;INDEX(Mapping!$B$5:$B$26,MATCH($C100,Mapping!$A$5:$A$26,0))&amp;" | "&amp;INDEX(Mapping!$B$30:$B$41,MATCH($B100,Mapping!$A$30:$A$41,0)))</f>
        <v/>
      </c>
      <c r="I100" s="5">
        <f>INDEX(Variables!$C$5:$C$105,MATCH($A100,Variables!$A$5:$A$105,0))</f>
        <v/>
      </c>
      <c r="J100" s="5">
        <f>INDEX(Variables!$E$5:$E$105,MATCH($A100,Variables!$A$5:$A$105,0))</f>
        <v/>
      </c>
      <c r="K100" s="25">
        <f>LOWER(Settings!$C$4)&amp;".mit."&amp;$A100&amp;IF($C100="","","."&amp;$C100&amp;"."&amp;$B100)&amp;IF(INDEX(Variables!$D$5:$D$105,MATCH($A100,Variables!$A$5:$A$105,0))="","","."&amp;INDEX(Variables!$D$5:$D$105,MATCH($A100,Variables!$A$5:$A$105,0)))&amp;"."&amp;K$5</f>
        <v/>
      </c>
      <c r="L100" s="35">
        <f>INDEX(MTInputs!$J$1:$AZ$415,$D100,MATCH(L$5,MTInputs!$J$5:$AZ$5,0))</f>
        <v/>
      </c>
      <c r="M100" s="36">
        <f>INDEX(MTInputs!$J$1:$AZ$415,$D100,MATCH(M$5,MTInputs!$J$5:$AZ$5,0))</f>
        <v/>
      </c>
      <c r="N100" s="36">
        <f>INDEX(MTInputs!$J$1:$AZ$415,$D100,MATCH(N$5,MTInputs!$J$5:$AZ$5,0))</f>
        <v/>
      </c>
      <c r="O100" s="36">
        <f>INDEX(MTInputs!$J$1:$AZ$415,$D100,MATCH(O$5,MTInputs!$J$5:$AZ$5,0))</f>
        <v/>
      </c>
      <c r="P100" s="36">
        <f>INDEX(MTInputs!$J$1:$AZ$415,$D100,MATCH(P$5,MTInputs!$J$5:$AZ$5,0))</f>
        <v/>
      </c>
      <c r="Q100" s="36">
        <f>INDEX(MTInputs!$J$1:$AZ$415,$D100,MATCH(Q$5,MTInputs!$J$5:$AZ$5,0))</f>
        <v/>
      </c>
      <c r="R100" s="36">
        <f>INDEX(MTInputs!$J$1:$AZ$415,$D100,MATCH(R$5,MTInputs!$J$5:$AZ$5,0))</f>
        <v/>
      </c>
      <c r="S100" s="36">
        <f>INDEX(MTInputs!$J$1:$AZ$415,$D100,MATCH(S$5,MTInputs!$J$5:$AZ$5,0))</f>
        <v/>
      </c>
      <c r="T100" s="36">
        <f>INDEX(MTInputs!$J$1:$AZ$415,$D100,MATCH(T$5,MTInputs!$J$5:$AZ$5,0))</f>
        <v/>
      </c>
      <c r="U100" s="36">
        <f>INDEX(MTInputs!$J$1:$AZ$415,$D100,MATCH(U$5,MTInputs!$J$5:$AZ$5,0))</f>
        <v/>
      </c>
      <c r="V100" s="36">
        <f>INDEX(MTInputs!$J$1:$AZ$415,$D100,MATCH(V$5,MTInputs!$J$5:$AZ$5,0))</f>
        <v/>
      </c>
      <c r="W100" s="36">
        <f>INDEX(MTInputs!$J$1:$AZ$415,$D100,MATCH(W$5,MTInputs!$J$5:$AZ$5,0))</f>
        <v/>
      </c>
      <c r="X100" s="36">
        <f>INDEX(MTInputs!$J$1:$AZ$415,$D100,MATCH(X$5,MTInputs!$J$5:$AZ$5,0))</f>
        <v/>
      </c>
      <c r="Y100" s="36">
        <f>INDEX(MTInputs!$J$1:$AZ$415,$D100,MATCH(Y$5,MTInputs!$J$5:$AZ$5,0))</f>
        <v/>
      </c>
      <c r="Z100" s="36">
        <f>INDEX(MTInputs!$J$1:$AZ$415,$D100,MATCH(Z$5,MTInputs!$J$5:$AZ$5,0))</f>
        <v/>
      </c>
      <c r="AA100" s="36">
        <f>INDEX(MTInputs!$J$1:$AZ$415,$D100,MATCH(AA$5,MTInputs!$J$5:$AZ$5,0))</f>
        <v/>
      </c>
      <c r="AB100" s="36">
        <f>INDEX(MTInputs!$J$1:$AZ$415,$D100,MATCH(AB$5,MTInputs!$J$5:$AZ$5,0))</f>
        <v/>
      </c>
      <c r="AC100" s="36">
        <f>INDEX(MTInputs!$J$1:$AZ$415,$D100,MATCH(AC$5,MTInputs!$J$5:$AZ$5,0))</f>
        <v/>
      </c>
      <c r="AD100" s="36">
        <f>INDEX(MTInputs!$J$1:$AZ$415,$D100,MATCH(AD$5,MTInputs!$J$5:$AZ$5,0))</f>
        <v/>
      </c>
      <c r="AE100" s="25">
        <f>LOWER(Settings!$C$4)&amp;".mit."&amp;$A100&amp;IF($C100="","","."&amp;$C100&amp;"."&amp;$B100)&amp;IF(INDEX(Variables!$D$5:$D$105,MATCH($A100,Variables!$A$5:$A$105,0))="","","."&amp;INDEX(Variables!$D$5:$D$105,MATCH($A100,Variables!$A$5:$A$105,0)))&amp;"."&amp;AE$5</f>
        <v/>
      </c>
      <c r="AF100" s="35">
        <f>INDEX(MTInputs!$J$1:$AZ$415,$D100,MATCH(AF$5,MTInputs!$J$5:$AZ$5,0))</f>
        <v/>
      </c>
      <c r="AG100" s="36">
        <f>INDEX(MTInputs!$J$1:$AZ$415,$D100,MATCH(AG$5,MTInputs!$J$5:$AZ$5,0))</f>
        <v/>
      </c>
      <c r="AH100" s="36">
        <f>INDEX(MTInputs!$J$1:$AZ$415,$D100,MATCH(AH$5,MTInputs!$J$5:$AZ$5,0))</f>
        <v/>
      </c>
      <c r="AI100" s="36">
        <f>INDEX(MTInputs!$J$1:$AZ$415,$D100,MATCH(AI$5,MTInputs!$J$5:$AZ$5,0))</f>
        <v/>
      </c>
      <c r="AJ100" s="36">
        <f>INDEX(MTInputs!$J$1:$AZ$415,$D100,MATCH(AJ$5,MTInputs!$J$5:$AZ$5,0))</f>
        <v/>
      </c>
      <c r="AK100" s="36">
        <f>INDEX(MTInputs!$J$1:$AZ$415,$D100,MATCH(AK$5,MTInputs!$J$5:$AZ$5,0))</f>
        <v/>
      </c>
      <c r="AL100" s="36">
        <f>INDEX(MTInputs!$J$1:$AZ$415,$D100,MATCH(AL$5,MTInputs!$J$5:$AZ$5,0))</f>
        <v/>
      </c>
      <c r="AM100" s="36">
        <f>INDEX(MTInputs!$J$1:$AZ$415,$D100,MATCH(AM$5,MTInputs!$J$5:$AZ$5,0))</f>
        <v/>
      </c>
      <c r="AN100" s="36">
        <f>INDEX(MTInputs!$J$1:$AZ$415,$D100,MATCH(AN$5,MTInputs!$J$5:$AZ$5,0))</f>
        <v/>
      </c>
      <c r="AO100" s="36">
        <f>INDEX(MTInputs!$J$1:$AZ$415,$D100,MATCH(AO$5,MTInputs!$J$5:$AZ$5,0))</f>
        <v/>
      </c>
      <c r="AP100" s="36">
        <f>INDEX(MTInputs!$J$1:$AZ$415,$D100,MATCH(AP$5,MTInputs!$J$5:$AZ$5,0))</f>
        <v/>
      </c>
      <c r="AQ100" s="36">
        <f>INDEX(MTInputs!$J$1:$AZ$415,$D100,MATCH(AQ$5,MTInputs!$J$5:$AZ$5,0))</f>
        <v/>
      </c>
      <c r="AR100" s="36">
        <f>INDEX(MTInputs!$J$1:$AZ$415,$D100,MATCH(AR$5,MTInputs!$J$5:$AZ$5,0))</f>
        <v/>
      </c>
      <c r="AS100" s="36">
        <f>INDEX(MTInputs!$J$1:$AZ$415,$D100,MATCH(AS$5,MTInputs!$J$5:$AZ$5,0))</f>
        <v/>
      </c>
      <c r="AT100" s="36">
        <f>INDEX(MTInputs!$J$1:$AZ$415,$D100,MATCH(AT$5,MTInputs!$J$5:$AZ$5,0))</f>
        <v/>
      </c>
      <c r="AU100" s="36">
        <f>INDEX(MTInputs!$J$1:$AZ$415,$D100,MATCH(AU$5,MTInputs!$J$5:$AZ$5,0))</f>
        <v/>
      </c>
      <c r="AV100" s="36">
        <f>INDEX(MTInputs!$J$1:$AZ$415,$D100,MATCH(AV$5,MTInputs!$J$5:$AZ$5,0))</f>
        <v/>
      </c>
      <c r="AW100" s="36">
        <f>INDEX(MTInputs!$J$1:$AZ$415,$D100,MATCH(AW$5,MTInputs!$J$5:$AZ$5,0))</f>
        <v/>
      </c>
      <c r="AX100" s="36">
        <f>INDEX(MTInputs!$J$1:$AZ$415,$D100,MATCH(AX$5,MTInputs!$J$5:$AZ$5,0))</f>
        <v/>
      </c>
    </row>
    <row r="101" hidden="1" outlineLevel="1">
      <c r="A101" s="5" t="inlineStr">
        <is>
          <t>etscov</t>
        </is>
      </c>
      <c r="B101" s="5" t="inlineStr">
        <is>
          <t>all</t>
        </is>
      </c>
      <c r="C101" s="5" t="inlineStr">
        <is>
          <t>rod</t>
        </is>
      </c>
      <c r="D101" s="8" t="n">
        <v>100</v>
      </c>
      <c r="H101" s="5">
        <f>INDEX(Variables!$B$5:$B$105,MATCH($A101,Variables!$A$5:$A$105,0))&amp;IF($C101="",""," | "&amp;INDEX(Mapping!$B$5:$B$26,MATCH($C101,Mapping!$A$5:$A$26,0))&amp;" | "&amp;INDEX(Mapping!$B$30:$B$41,MATCH($B101,Mapping!$A$30:$A$41,0)))</f>
        <v/>
      </c>
      <c r="I101" s="5">
        <f>INDEX(Variables!$C$5:$C$105,MATCH($A101,Variables!$A$5:$A$105,0))</f>
        <v/>
      </c>
      <c r="J101" s="5">
        <f>INDEX(Variables!$E$5:$E$105,MATCH($A101,Variables!$A$5:$A$105,0))</f>
        <v/>
      </c>
      <c r="K101" s="25">
        <f>LOWER(Settings!$C$4)&amp;".mit."&amp;$A101&amp;IF($C101="","","."&amp;$C101&amp;"."&amp;$B101)&amp;IF(INDEX(Variables!$D$5:$D$105,MATCH($A101,Variables!$A$5:$A$105,0))="","","."&amp;INDEX(Variables!$D$5:$D$105,MATCH($A101,Variables!$A$5:$A$105,0)))&amp;"."&amp;K$5</f>
        <v/>
      </c>
      <c r="L101" s="35">
        <f>INDEX(MTInputs!$J$1:$AZ$415,$D101,MATCH(L$5,MTInputs!$J$5:$AZ$5,0))</f>
        <v/>
      </c>
      <c r="M101" s="36">
        <f>INDEX(MTInputs!$J$1:$AZ$415,$D101,MATCH(M$5,MTInputs!$J$5:$AZ$5,0))</f>
        <v/>
      </c>
      <c r="N101" s="36">
        <f>INDEX(MTInputs!$J$1:$AZ$415,$D101,MATCH(N$5,MTInputs!$J$5:$AZ$5,0))</f>
        <v/>
      </c>
      <c r="O101" s="36">
        <f>INDEX(MTInputs!$J$1:$AZ$415,$D101,MATCH(O$5,MTInputs!$J$5:$AZ$5,0))</f>
        <v/>
      </c>
      <c r="P101" s="36">
        <f>INDEX(MTInputs!$J$1:$AZ$415,$D101,MATCH(P$5,MTInputs!$J$5:$AZ$5,0))</f>
        <v/>
      </c>
      <c r="Q101" s="36">
        <f>INDEX(MTInputs!$J$1:$AZ$415,$D101,MATCH(Q$5,MTInputs!$J$5:$AZ$5,0))</f>
        <v/>
      </c>
      <c r="R101" s="36">
        <f>INDEX(MTInputs!$J$1:$AZ$415,$D101,MATCH(R$5,MTInputs!$J$5:$AZ$5,0))</f>
        <v/>
      </c>
      <c r="S101" s="36">
        <f>INDEX(MTInputs!$J$1:$AZ$415,$D101,MATCH(S$5,MTInputs!$J$5:$AZ$5,0))</f>
        <v/>
      </c>
      <c r="T101" s="36">
        <f>INDEX(MTInputs!$J$1:$AZ$415,$D101,MATCH(T$5,MTInputs!$J$5:$AZ$5,0))</f>
        <v/>
      </c>
      <c r="U101" s="36">
        <f>INDEX(MTInputs!$J$1:$AZ$415,$D101,MATCH(U$5,MTInputs!$J$5:$AZ$5,0))</f>
        <v/>
      </c>
      <c r="V101" s="36">
        <f>INDEX(MTInputs!$J$1:$AZ$415,$D101,MATCH(V$5,MTInputs!$J$5:$AZ$5,0))</f>
        <v/>
      </c>
      <c r="W101" s="36">
        <f>INDEX(MTInputs!$J$1:$AZ$415,$D101,MATCH(W$5,MTInputs!$J$5:$AZ$5,0))</f>
        <v/>
      </c>
      <c r="X101" s="36">
        <f>INDEX(MTInputs!$J$1:$AZ$415,$D101,MATCH(X$5,MTInputs!$J$5:$AZ$5,0))</f>
        <v/>
      </c>
      <c r="Y101" s="36">
        <f>INDEX(MTInputs!$J$1:$AZ$415,$D101,MATCH(Y$5,MTInputs!$J$5:$AZ$5,0))</f>
        <v/>
      </c>
      <c r="Z101" s="36">
        <f>INDEX(MTInputs!$J$1:$AZ$415,$D101,MATCH(Z$5,MTInputs!$J$5:$AZ$5,0))</f>
        <v/>
      </c>
      <c r="AA101" s="36">
        <f>INDEX(MTInputs!$J$1:$AZ$415,$D101,MATCH(AA$5,MTInputs!$J$5:$AZ$5,0))</f>
        <v/>
      </c>
      <c r="AB101" s="36">
        <f>INDEX(MTInputs!$J$1:$AZ$415,$D101,MATCH(AB$5,MTInputs!$J$5:$AZ$5,0))</f>
        <v/>
      </c>
      <c r="AC101" s="36">
        <f>INDEX(MTInputs!$J$1:$AZ$415,$D101,MATCH(AC$5,MTInputs!$J$5:$AZ$5,0))</f>
        <v/>
      </c>
      <c r="AD101" s="36">
        <f>INDEX(MTInputs!$J$1:$AZ$415,$D101,MATCH(AD$5,MTInputs!$J$5:$AZ$5,0))</f>
        <v/>
      </c>
      <c r="AE101" s="25">
        <f>LOWER(Settings!$C$4)&amp;".mit."&amp;$A101&amp;IF($C101="","","."&amp;$C101&amp;"."&amp;$B101)&amp;IF(INDEX(Variables!$D$5:$D$105,MATCH($A101,Variables!$A$5:$A$105,0))="","","."&amp;INDEX(Variables!$D$5:$D$105,MATCH($A101,Variables!$A$5:$A$105,0)))&amp;"."&amp;AE$5</f>
        <v/>
      </c>
      <c r="AF101" s="35">
        <f>INDEX(MTInputs!$J$1:$AZ$415,$D101,MATCH(AF$5,MTInputs!$J$5:$AZ$5,0))</f>
        <v/>
      </c>
      <c r="AG101" s="36">
        <f>INDEX(MTInputs!$J$1:$AZ$415,$D101,MATCH(AG$5,MTInputs!$J$5:$AZ$5,0))</f>
        <v/>
      </c>
      <c r="AH101" s="36">
        <f>INDEX(MTInputs!$J$1:$AZ$415,$D101,MATCH(AH$5,MTInputs!$J$5:$AZ$5,0))</f>
        <v/>
      </c>
      <c r="AI101" s="36">
        <f>INDEX(MTInputs!$J$1:$AZ$415,$D101,MATCH(AI$5,MTInputs!$J$5:$AZ$5,0))</f>
        <v/>
      </c>
      <c r="AJ101" s="36">
        <f>INDEX(MTInputs!$J$1:$AZ$415,$D101,MATCH(AJ$5,MTInputs!$J$5:$AZ$5,0))</f>
        <v/>
      </c>
      <c r="AK101" s="36">
        <f>INDEX(MTInputs!$J$1:$AZ$415,$D101,MATCH(AK$5,MTInputs!$J$5:$AZ$5,0))</f>
        <v/>
      </c>
      <c r="AL101" s="36">
        <f>INDEX(MTInputs!$J$1:$AZ$415,$D101,MATCH(AL$5,MTInputs!$J$5:$AZ$5,0))</f>
        <v/>
      </c>
      <c r="AM101" s="36">
        <f>INDEX(MTInputs!$J$1:$AZ$415,$D101,MATCH(AM$5,MTInputs!$J$5:$AZ$5,0))</f>
        <v/>
      </c>
      <c r="AN101" s="36">
        <f>INDEX(MTInputs!$J$1:$AZ$415,$D101,MATCH(AN$5,MTInputs!$J$5:$AZ$5,0))</f>
        <v/>
      </c>
      <c r="AO101" s="36">
        <f>INDEX(MTInputs!$J$1:$AZ$415,$D101,MATCH(AO$5,MTInputs!$J$5:$AZ$5,0))</f>
        <v/>
      </c>
      <c r="AP101" s="36">
        <f>INDEX(MTInputs!$J$1:$AZ$415,$D101,MATCH(AP$5,MTInputs!$J$5:$AZ$5,0))</f>
        <v/>
      </c>
      <c r="AQ101" s="36">
        <f>INDEX(MTInputs!$J$1:$AZ$415,$D101,MATCH(AQ$5,MTInputs!$J$5:$AZ$5,0))</f>
        <v/>
      </c>
      <c r="AR101" s="36">
        <f>INDEX(MTInputs!$J$1:$AZ$415,$D101,MATCH(AR$5,MTInputs!$J$5:$AZ$5,0))</f>
        <v/>
      </c>
      <c r="AS101" s="36">
        <f>INDEX(MTInputs!$J$1:$AZ$415,$D101,MATCH(AS$5,MTInputs!$J$5:$AZ$5,0))</f>
        <v/>
      </c>
      <c r="AT101" s="36">
        <f>INDEX(MTInputs!$J$1:$AZ$415,$D101,MATCH(AT$5,MTInputs!$J$5:$AZ$5,0))</f>
        <v/>
      </c>
      <c r="AU101" s="36">
        <f>INDEX(MTInputs!$J$1:$AZ$415,$D101,MATCH(AU$5,MTInputs!$J$5:$AZ$5,0))</f>
        <v/>
      </c>
      <c r="AV101" s="36">
        <f>INDEX(MTInputs!$J$1:$AZ$415,$D101,MATCH(AV$5,MTInputs!$J$5:$AZ$5,0))</f>
        <v/>
      </c>
      <c r="AW101" s="36">
        <f>INDEX(MTInputs!$J$1:$AZ$415,$D101,MATCH(AW$5,MTInputs!$J$5:$AZ$5,0))</f>
        <v/>
      </c>
      <c r="AX101" s="36">
        <f>INDEX(MTInputs!$J$1:$AZ$415,$D101,MATCH(AX$5,MTInputs!$J$5:$AZ$5,0))</f>
        <v/>
      </c>
    </row>
    <row r="102" hidden="1" outlineLevel="1">
      <c r="A102" s="5" t="inlineStr">
        <is>
          <t>etscov</t>
        </is>
      </c>
      <c r="B102" s="5" t="inlineStr">
        <is>
          <t>all</t>
        </is>
      </c>
      <c r="C102" s="5" t="inlineStr">
        <is>
          <t>ral</t>
        </is>
      </c>
      <c r="D102" s="8" t="n">
        <v>101</v>
      </c>
      <c r="H102" s="5">
        <f>INDEX(Variables!$B$5:$B$105,MATCH($A102,Variables!$A$5:$A$105,0))&amp;IF($C102="",""," | "&amp;INDEX(Mapping!$B$5:$B$26,MATCH($C102,Mapping!$A$5:$A$26,0))&amp;" | "&amp;INDEX(Mapping!$B$30:$B$41,MATCH($B102,Mapping!$A$30:$A$41,0)))</f>
        <v/>
      </c>
      <c r="I102" s="5">
        <f>INDEX(Variables!$C$5:$C$105,MATCH($A102,Variables!$A$5:$A$105,0))</f>
        <v/>
      </c>
      <c r="J102" s="5">
        <f>INDEX(Variables!$E$5:$E$105,MATCH($A102,Variables!$A$5:$A$105,0))</f>
        <v/>
      </c>
      <c r="K102" s="25">
        <f>LOWER(Settings!$C$4)&amp;".mit."&amp;$A102&amp;IF($C102="","","."&amp;$C102&amp;"."&amp;$B102)&amp;IF(INDEX(Variables!$D$5:$D$105,MATCH($A102,Variables!$A$5:$A$105,0))="","","."&amp;INDEX(Variables!$D$5:$D$105,MATCH($A102,Variables!$A$5:$A$105,0)))&amp;"."&amp;K$5</f>
        <v/>
      </c>
      <c r="L102" s="35">
        <f>INDEX(MTInputs!$J$1:$AZ$415,$D102,MATCH(L$5,MTInputs!$J$5:$AZ$5,0))</f>
        <v/>
      </c>
      <c r="M102" s="36">
        <f>INDEX(MTInputs!$J$1:$AZ$415,$D102,MATCH(M$5,MTInputs!$J$5:$AZ$5,0))</f>
        <v/>
      </c>
      <c r="N102" s="36">
        <f>INDEX(MTInputs!$J$1:$AZ$415,$D102,MATCH(N$5,MTInputs!$J$5:$AZ$5,0))</f>
        <v/>
      </c>
      <c r="O102" s="36">
        <f>INDEX(MTInputs!$J$1:$AZ$415,$D102,MATCH(O$5,MTInputs!$J$5:$AZ$5,0))</f>
        <v/>
      </c>
      <c r="P102" s="36">
        <f>INDEX(MTInputs!$J$1:$AZ$415,$D102,MATCH(P$5,MTInputs!$J$5:$AZ$5,0))</f>
        <v/>
      </c>
      <c r="Q102" s="36">
        <f>INDEX(MTInputs!$J$1:$AZ$415,$D102,MATCH(Q$5,MTInputs!$J$5:$AZ$5,0))</f>
        <v/>
      </c>
      <c r="R102" s="36">
        <f>INDEX(MTInputs!$J$1:$AZ$415,$D102,MATCH(R$5,MTInputs!$J$5:$AZ$5,0))</f>
        <v/>
      </c>
      <c r="S102" s="36">
        <f>INDEX(MTInputs!$J$1:$AZ$415,$D102,MATCH(S$5,MTInputs!$J$5:$AZ$5,0))</f>
        <v/>
      </c>
      <c r="T102" s="36">
        <f>INDEX(MTInputs!$J$1:$AZ$415,$D102,MATCH(T$5,MTInputs!$J$5:$AZ$5,0))</f>
        <v/>
      </c>
      <c r="U102" s="36">
        <f>INDEX(MTInputs!$J$1:$AZ$415,$D102,MATCH(U$5,MTInputs!$J$5:$AZ$5,0))</f>
        <v/>
      </c>
      <c r="V102" s="36">
        <f>INDEX(MTInputs!$J$1:$AZ$415,$D102,MATCH(V$5,MTInputs!$J$5:$AZ$5,0))</f>
        <v/>
      </c>
      <c r="W102" s="36">
        <f>INDEX(MTInputs!$J$1:$AZ$415,$D102,MATCH(W$5,MTInputs!$J$5:$AZ$5,0))</f>
        <v/>
      </c>
      <c r="X102" s="36">
        <f>INDEX(MTInputs!$J$1:$AZ$415,$D102,MATCH(X$5,MTInputs!$J$5:$AZ$5,0))</f>
        <v/>
      </c>
      <c r="Y102" s="36">
        <f>INDEX(MTInputs!$J$1:$AZ$415,$D102,MATCH(Y$5,MTInputs!$J$5:$AZ$5,0))</f>
        <v/>
      </c>
      <c r="Z102" s="36">
        <f>INDEX(MTInputs!$J$1:$AZ$415,$D102,MATCH(Z$5,MTInputs!$J$5:$AZ$5,0))</f>
        <v/>
      </c>
      <c r="AA102" s="36">
        <f>INDEX(MTInputs!$J$1:$AZ$415,$D102,MATCH(AA$5,MTInputs!$J$5:$AZ$5,0))</f>
        <v/>
      </c>
      <c r="AB102" s="36">
        <f>INDEX(MTInputs!$J$1:$AZ$415,$D102,MATCH(AB$5,MTInputs!$J$5:$AZ$5,0))</f>
        <v/>
      </c>
      <c r="AC102" s="36">
        <f>INDEX(MTInputs!$J$1:$AZ$415,$D102,MATCH(AC$5,MTInputs!$J$5:$AZ$5,0))</f>
        <v/>
      </c>
      <c r="AD102" s="36">
        <f>INDEX(MTInputs!$J$1:$AZ$415,$D102,MATCH(AD$5,MTInputs!$J$5:$AZ$5,0))</f>
        <v/>
      </c>
      <c r="AE102" s="25">
        <f>LOWER(Settings!$C$4)&amp;".mit."&amp;$A102&amp;IF($C102="","","."&amp;$C102&amp;"."&amp;$B102)&amp;IF(INDEX(Variables!$D$5:$D$105,MATCH($A102,Variables!$A$5:$A$105,0))="","","."&amp;INDEX(Variables!$D$5:$D$105,MATCH($A102,Variables!$A$5:$A$105,0)))&amp;"."&amp;AE$5</f>
        <v/>
      </c>
      <c r="AF102" s="35">
        <f>INDEX(MTInputs!$J$1:$AZ$415,$D102,MATCH(AF$5,MTInputs!$J$5:$AZ$5,0))</f>
        <v/>
      </c>
      <c r="AG102" s="36">
        <f>INDEX(MTInputs!$J$1:$AZ$415,$D102,MATCH(AG$5,MTInputs!$J$5:$AZ$5,0))</f>
        <v/>
      </c>
      <c r="AH102" s="36">
        <f>INDEX(MTInputs!$J$1:$AZ$415,$D102,MATCH(AH$5,MTInputs!$J$5:$AZ$5,0))</f>
        <v/>
      </c>
      <c r="AI102" s="36">
        <f>INDEX(MTInputs!$J$1:$AZ$415,$D102,MATCH(AI$5,MTInputs!$J$5:$AZ$5,0))</f>
        <v/>
      </c>
      <c r="AJ102" s="36">
        <f>INDEX(MTInputs!$J$1:$AZ$415,$D102,MATCH(AJ$5,MTInputs!$J$5:$AZ$5,0))</f>
        <v/>
      </c>
      <c r="AK102" s="36">
        <f>INDEX(MTInputs!$J$1:$AZ$415,$D102,MATCH(AK$5,MTInputs!$J$5:$AZ$5,0))</f>
        <v/>
      </c>
      <c r="AL102" s="36">
        <f>INDEX(MTInputs!$J$1:$AZ$415,$D102,MATCH(AL$5,MTInputs!$J$5:$AZ$5,0))</f>
        <v/>
      </c>
      <c r="AM102" s="36">
        <f>INDEX(MTInputs!$J$1:$AZ$415,$D102,MATCH(AM$5,MTInputs!$J$5:$AZ$5,0))</f>
        <v/>
      </c>
      <c r="AN102" s="36">
        <f>INDEX(MTInputs!$J$1:$AZ$415,$D102,MATCH(AN$5,MTInputs!$J$5:$AZ$5,0))</f>
        <v/>
      </c>
      <c r="AO102" s="36">
        <f>INDEX(MTInputs!$J$1:$AZ$415,$D102,MATCH(AO$5,MTInputs!$J$5:$AZ$5,0))</f>
        <v/>
      </c>
      <c r="AP102" s="36">
        <f>INDEX(MTInputs!$J$1:$AZ$415,$D102,MATCH(AP$5,MTInputs!$J$5:$AZ$5,0))</f>
        <v/>
      </c>
      <c r="AQ102" s="36">
        <f>INDEX(MTInputs!$J$1:$AZ$415,$D102,MATCH(AQ$5,MTInputs!$J$5:$AZ$5,0))</f>
        <v/>
      </c>
      <c r="AR102" s="36">
        <f>INDEX(MTInputs!$J$1:$AZ$415,$D102,MATCH(AR$5,MTInputs!$J$5:$AZ$5,0))</f>
        <v/>
      </c>
      <c r="AS102" s="36">
        <f>INDEX(MTInputs!$J$1:$AZ$415,$D102,MATCH(AS$5,MTInputs!$J$5:$AZ$5,0))</f>
        <v/>
      </c>
      <c r="AT102" s="36">
        <f>INDEX(MTInputs!$J$1:$AZ$415,$D102,MATCH(AT$5,MTInputs!$J$5:$AZ$5,0))</f>
        <v/>
      </c>
      <c r="AU102" s="36">
        <f>INDEX(MTInputs!$J$1:$AZ$415,$D102,MATCH(AU$5,MTInputs!$J$5:$AZ$5,0))</f>
        <v/>
      </c>
      <c r="AV102" s="36">
        <f>INDEX(MTInputs!$J$1:$AZ$415,$D102,MATCH(AV$5,MTInputs!$J$5:$AZ$5,0))</f>
        <v/>
      </c>
      <c r="AW102" s="36">
        <f>INDEX(MTInputs!$J$1:$AZ$415,$D102,MATCH(AW$5,MTInputs!$J$5:$AZ$5,0))</f>
        <v/>
      </c>
      <c r="AX102" s="36">
        <f>INDEX(MTInputs!$J$1:$AZ$415,$D102,MATCH(AX$5,MTInputs!$J$5:$AZ$5,0))</f>
        <v/>
      </c>
    </row>
    <row r="103" hidden="1" outlineLevel="1">
      <c r="A103" s="5" t="inlineStr">
        <is>
          <t>etscov</t>
        </is>
      </c>
      <c r="B103" s="5" t="inlineStr">
        <is>
          <t>all</t>
        </is>
      </c>
      <c r="C103" s="5" t="inlineStr">
        <is>
          <t>avi</t>
        </is>
      </c>
      <c r="D103" s="8" t="n">
        <v>102</v>
      </c>
      <c r="H103" s="5">
        <f>INDEX(Variables!$B$5:$B$105,MATCH($A103,Variables!$A$5:$A$105,0))&amp;IF($C103="",""," | "&amp;INDEX(Mapping!$B$5:$B$26,MATCH($C103,Mapping!$A$5:$A$26,0))&amp;" | "&amp;INDEX(Mapping!$B$30:$B$41,MATCH($B103,Mapping!$A$30:$A$41,0)))</f>
        <v/>
      </c>
      <c r="I103" s="5">
        <f>INDEX(Variables!$C$5:$C$105,MATCH($A103,Variables!$A$5:$A$105,0))</f>
        <v/>
      </c>
      <c r="J103" s="5">
        <f>INDEX(Variables!$E$5:$E$105,MATCH($A103,Variables!$A$5:$A$105,0))</f>
        <v/>
      </c>
      <c r="K103" s="25">
        <f>LOWER(Settings!$C$4)&amp;".mit."&amp;$A103&amp;IF($C103="","","."&amp;$C103&amp;"."&amp;$B103)&amp;IF(INDEX(Variables!$D$5:$D$105,MATCH($A103,Variables!$A$5:$A$105,0))="","","."&amp;INDEX(Variables!$D$5:$D$105,MATCH($A103,Variables!$A$5:$A$105,0)))&amp;"."&amp;K$5</f>
        <v/>
      </c>
      <c r="L103" s="35">
        <f>INDEX(MTInputs!$J$1:$AZ$415,$D103,MATCH(L$5,MTInputs!$J$5:$AZ$5,0))</f>
        <v/>
      </c>
      <c r="M103" s="36">
        <f>INDEX(MTInputs!$J$1:$AZ$415,$D103,MATCH(M$5,MTInputs!$J$5:$AZ$5,0))</f>
        <v/>
      </c>
      <c r="N103" s="36">
        <f>INDEX(MTInputs!$J$1:$AZ$415,$D103,MATCH(N$5,MTInputs!$J$5:$AZ$5,0))</f>
        <v/>
      </c>
      <c r="O103" s="36">
        <f>INDEX(MTInputs!$J$1:$AZ$415,$D103,MATCH(O$5,MTInputs!$J$5:$AZ$5,0))</f>
        <v/>
      </c>
      <c r="P103" s="36">
        <f>INDEX(MTInputs!$J$1:$AZ$415,$D103,MATCH(P$5,MTInputs!$J$5:$AZ$5,0))</f>
        <v/>
      </c>
      <c r="Q103" s="36">
        <f>INDEX(MTInputs!$J$1:$AZ$415,$D103,MATCH(Q$5,MTInputs!$J$5:$AZ$5,0))</f>
        <v/>
      </c>
      <c r="R103" s="36">
        <f>INDEX(MTInputs!$J$1:$AZ$415,$D103,MATCH(R$5,MTInputs!$J$5:$AZ$5,0))</f>
        <v/>
      </c>
      <c r="S103" s="36">
        <f>INDEX(MTInputs!$J$1:$AZ$415,$D103,MATCH(S$5,MTInputs!$J$5:$AZ$5,0))</f>
        <v/>
      </c>
      <c r="T103" s="36">
        <f>INDEX(MTInputs!$J$1:$AZ$415,$D103,MATCH(T$5,MTInputs!$J$5:$AZ$5,0))</f>
        <v/>
      </c>
      <c r="U103" s="36">
        <f>INDEX(MTInputs!$J$1:$AZ$415,$D103,MATCH(U$5,MTInputs!$J$5:$AZ$5,0))</f>
        <v/>
      </c>
      <c r="V103" s="36">
        <f>INDEX(MTInputs!$J$1:$AZ$415,$D103,MATCH(V$5,MTInputs!$J$5:$AZ$5,0))</f>
        <v/>
      </c>
      <c r="W103" s="36">
        <f>INDEX(MTInputs!$J$1:$AZ$415,$D103,MATCH(W$5,MTInputs!$J$5:$AZ$5,0))</f>
        <v/>
      </c>
      <c r="X103" s="36">
        <f>INDEX(MTInputs!$J$1:$AZ$415,$D103,MATCH(X$5,MTInputs!$J$5:$AZ$5,0))</f>
        <v/>
      </c>
      <c r="Y103" s="36">
        <f>INDEX(MTInputs!$J$1:$AZ$415,$D103,MATCH(Y$5,MTInputs!$J$5:$AZ$5,0))</f>
        <v/>
      </c>
      <c r="Z103" s="36">
        <f>INDEX(MTInputs!$J$1:$AZ$415,$D103,MATCH(Z$5,MTInputs!$J$5:$AZ$5,0))</f>
        <v/>
      </c>
      <c r="AA103" s="36">
        <f>INDEX(MTInputs!$J$1:$AZ$415,$D103,MATCH(AA$5,MTInputs!$J$5:$AZ$5,0))</f>
        <v/>
      </c>
      <c r="AB103" s="36">
        <f>INDEX(MTInputs!$J$1:$AZ$415,$D103,MATCH(AB$5,MTInputs!$J$5:$AZ$5,0))</f>
        <v/>
      </c>
      <c r="AC103" s="36">
        <f>INDEX(MTInputs!$J$1:$AZ$415,$D103,MATCH(AC$5,MTInputs!$J$5:$AZ$5,0))</f>
        <v/>
      </c>
      <c r="AD103" s="36">
        <f>INDEX(MTInputs!$J$1:$AZ$415,$D103,MATCH(AD$5,MTInputs!$J$5:$AZ$5,0))</f>
        <v/>
      </c>
      <c r="AE103" s="25">
        <f>LOWER(Settings!$C$4)&amp;".mit."&amp;$A103&amp;IF($C103="","","."&amp;$C103&amp;"."&amp;$B103)&amp;IF(INDEX(Variables!$D$5:$D$105,MATCH($A103,Variables!$A$5:$A$105,0))="","","."&amp;INDEX(Variables!$D$5:$D$105,MATCH($A103,Variables!$A$5:$A$105,0)))&amp;"."&amp;AE$5</f>
        <v/>
      </c>
      <c r="AF103" s="35">
        <f>INDEX(MTInputs!$J$1:$AZ$415,$D103,MATCH(AF$5,MTInputs!$J$5:$AZ$5,0))</f>
        <v/>
      </c>
      <c r="AG103" s="36">
        <f>INDEX(MTInputs!$J$1:$AZ$415,$D103,MATCH(AG$5,MTInputs!$J$5:$AZ$5,0))</f>
        <v/>
      </c>
      <c r="AH103" s="36">
        <f>INDEX(MTInputs!$J$1:$AZ$415,$D103,MATCH(AH$5,MTInputs!$J$5:$AZ$5,0))</f>
        <v/>
      </c>
      <c r="AI103" s="36">
        <f>INDEX(MTInputs!$J$1:$AZ$415,$D103,MATCH(AI$5,MTInputs!$J$5:$AZ$5,0))</f>
        <v/>
      </c>
      <c r="AJ103" s="36">
        <f>INDEX(MTInputs!$J$1:$AZ$415,$D103,MATCH(AJ$5,MTInputs!$J$5:$AZ$5,0))</f>
        <v/>
      </c>
      <c r="AK103" s="36">
        <f>INDEX(MTInputs!$J$1:$AZ$415,$D103,MATCH(AK$5,MTInputs!$J$5:$AZ$5,0))</f>
        <v/>
      </c>
      <c r="AL103" s="36">
        <f>INDEX(MTInputs!$J$1:$AZ$415,$D103,MATCH(AL$5,MTInputs!$J$5:$AZ$5,0))</f>
        <v/>
      </c>
      <c r="AM103" s="36">
        <f>INDEX(MTInputs!$J$1:$AZ$415,$D103,MATCH(AM$5,MTInputs!$J$5:$AZ$5,0))</f>
        <v/>
      </c>
      <c r="AN103" s="36">
        <f>INDEX(MTInputs!$J$1:$AZ$415,$D103,MATCH(AN$5,MTInputs!$J$5:$AZ$5,0))</f>
        <v/>
      </c>
      <c r="AO103" s="36">
        <f>INDEX(MTInputs!$J$1:$AZ$415,$D103,MATCH(AO$5,MTInputs!$J$5:$AZ$5,0))</f>
        <v/>
      </c>
      <c r="AP103" s="36">
        <f>INDEX(MTInputs!$J$1:$AZ$415,$D103,MATCH(AP$5,MTInputs!$J$5:$AZ$5,0))</f>
        <v/>
      </c>
      <c r="AQ103" s="36">
        <f>INDEX(MTInputs!$J$1:$AZ$415,$D103,MATCH(AQ$5,MTInputs!$J$5:$AZ$5,0))</f>
        <v/>
      </c>
      <c r="AR103" s="36">
        <f>INDEX(MTInputs!$J$1:$AZ$415,$D103,MATCH(AR$5,MTInputs!$J$5:$AZ$5,0))</f>
        <v/>
      </c>
      <c r="AS103" s="36">
        <f>INDEX(MTInputs!$J$1:$AZ$415,$D103,MATCH(AS$5,MTInputs!$J$5:$AZ$5,0))</f>
        <v/>
      </c>
      <c r="AT103" s="36">
        <f>INDEX(MTInputs!$J$1:$AZ$415,$D103,MATCH(AT$5,MTInputs!$J$5:$AZ$5,0))</f>
        <v/>
      </c>
      <c r="AU103" s="36">
        <f>INDEX(MTInputs!$J$1:$AZ$415,$D103,MATCH(AU$5,MTInputs!$J$5:$AZ$5,0))</f>
        <v/>
      </c>
      <c r="AV103" s="36">
        <f>INDEX(MTInputs!$J$1:$AZ$415,$D103,MATCH(AV$5,MTInputs!$J$5:$AZ$5,0))</f>
        <v/>
      </c>
      <c r="AW103" s="36">
        <f>INDEX(MTInputs!$J$1:$AZ$415,$D103,MATCH(AW$5,MTInputs!$J$5:$AZ$5,0))</f>
        <v/>
      </c>
      <c r="AX103" s="36">
        <f>INDEX(MTInputs!$J$1:$AZ$415,$D103,MATCH(AX$5,MTInputs!$J$5:$AZ$5,0))</f>
        <v/>
      </c>
    </row>
    <row r="104" hidden="1" outlineLevel="1">
      <c r="A104" s="5" t="inlineStr">
        <is>
          <t>etscov</t>
        </is>
      </c>
      <c r="B104" s="5" t="inlineStr">
        <is>
          <t>all</t>
        </is>
      </c>
      <c r="C104" s="5" t="inlineStr">
        <is>
          <t>nav</t>
        </is>
      </c>
      <c r="D104" s="8" t="n">
        <v>103</v>
      </c>
      <c r="H104" s="5">
        <f>INDEX(Variables!$B$5:$B$105,MATCH($A104,Variables!$A$5:$A$105,0))&amp;IF($C104="",""," | "&amp;INDEX(Mapping!$B$5:$B$26,MATCH($C104,Mapping!$A$5:$A$26,0))&amp;" | "&amp;INDEX(Mapping!$B$30:$B$41,MATCH($B104,Mapping!$A$30:$A$41,0)))</f>
        <v/>
      </c>
      <c r="I104" s="5">
        <f>INDEX(Variables!$C$5:$C$105,MATCH($A104,Variables!$A$5:$A$105,0))</f>
        <v/>
      </c>
      <c r="J104" s="5">
        <f>INDEX(Variables!$E$5:$E$105,MATCH($A104,Variables!$A$5:$A$105,0))</f>
        <v/>
      </c>
      <c r="K104" s="25">
        <f>LOWER(Settings!$C$4)&amp;".mit."&amp;$A104&amp;IF($C104="","","."&amp;$C104&amp;"."&amp;$B104)&amp;IF(INDEX(Variables!$D$5:$D$105,MATCH($A104,Variables!$A$5:$A$105,0))="","","."&amp;INDEX(Variables!$D$5:$D$105,MATCH($A104,Variables!$A$5:$A$105,0)))&amp;"."&amp;K$5</f>
        <v/>
      </c>
      <c r="L104" s="35">
        <f>INDEX(MTInputs!$J$1:$AZ$415,$D104,MATCH(L$5,MTInputs!$J$5:$AZ$5,0))</f>
        <v/>
      </c>
      <c r="M104" s="36">
        <f>INDEX(MTInputs!$J$1:$AZ$415,$D104,MATCH(M$5,MTInputs!$J$5:$AZ$5,0))</f>
        <v/>
      </c>
      <c r="N104" s="36">
        <f>INDEX(MTInputs!$J$1:$AZ$415,$D104,MATCH(N$5,MTInputs!$J$5:$AZ$5,0))</f>
        <v/>
      </c>
      <c r="O104" s="36">
        <f>INDEX(MTInputs!$J$1:$AZ$415,$D104,MATCH(O$5,MTInputs!$J$5:$AZ$5,0))</f>
        <v/>
      </c>
      <c r="P104" s="36">
        <f>INDEX(MTInputs!$J$1:$AZ$415,$D104,MATCH(P$5,MTInputs!$J$5:$AZ$5,0))</f>
        <v/>
      </c>
      <c r="Q104" s="36">
        <f>INDEX(MTInputs!$J$1:$AZ$415,$D104,MATCH(Q$5,MTInputs!$J$5:$AZ$5,0))</f>
        <v/>
      </c>
      <c r="R104" s="36">
        <f>INDEX(MTInputs!$J$1:$AZ$415,$D104,MATCH(R$5,MTInputs!$J$5:$AZ$5,0))</f>
        <v/>
      </c>
      <c r="S104" s="36">
        <f>INDEX(MTInputs!$J$1:$AZ$415,$D104,MATCH(S$5,MTInputs!$J$5:$AZ$5,0))</f>
        <v/>
      </c>
      <c r="T104" s="36">
        <f>INDEX(MTInputs!$J$1:$AZ$415,$D104,MATCH(T$5,MTInputs!$J$5:$AZ$5,0))</f>
        <v/>
      </c>
      <c r="U104" s="36">
        <f>INDEX(MTInputs!$J$1:$AZ$415,$D104,MATCH(U$5,MTInputs!$J$5:$AZ$5,0))</f>
        <v/>
      </c>
      <c r="V104" s="36">
        <f>INDEX(MTInputs!$J$1:$AZ$415,$D104,MATCH(V$5,MTInputs!$J$5:$AZ$5,0))</f>
        <v/>
      </c>
      <c r="W104" s="36">
        <f>INDEX(MTInputs!$J$1:$AZ$415,$D104,MATCH(W$5,MTInputs!$J$5:$AZ$5,0))</f>
        <v/>
      </c>
      <c r="X104" s="36">
        <f>INDEX(MTInputs!$J$1:$AZ$415,$D104,MATCH(X$5,MTInputs!$J$5:$AZ$5,0))</f>
        <v/>
      </c>
      <c r="Y104" s="36">
        <f>INDEX(MTInputs!$J$1:$AZ$415,$D104,MATCH(Y$5,MTInputs!$J$5:$AZ$5,0))</f>
        <v/>
      </c>
      <c r="Z104" s="36">
        <f>INDEX(MTInputs!$J$1:$AZ$415,$D104,MATCH(Z$5,MTInputs!$J$5:$AZ$5,0))</f>
        <v/>
      </c>
      <c r="AA104" s="36">
        <f>INDEX(MTInputs!$J$1:$AZ$415,$D104,MATCH(AA$5,MTInputs!$J$5:$AZ$5,0))</f>
        <v/>
      </c>
      <c r="AB104" s="36">
        <f>INDEX(MTInputs!$J$1:$AZ$415,$D104,MATCH(AB$5,MTInputs!$J$5:$AZ$5,0))</f>
        <v/>
      </c>
      <c r="AC104" s="36">
        <f>INDEX(MTInputs!$J$1:$AZ$415,$D104,MATCH(AC$5,MTInputs!$J$5:$AZ$5,0))</f>
        <v/>
      </c>
      <c r="AD104" s="36">
        <f>INDEX(MTInputs!$J$1:$AZ$415,$D104,MATCH(AD$5,MTInputs!$J$5:$AZ$5,0))</f>
        <v/>
      </c>
      <c r="AE104" s="25">
        <f>LOWER(Settings!$C$4)&amp;".mit."&amp;$A104&amp;IF($C104="","","."&amp;$C104&amp;"."&amp;$B104)&amp;IF(INDEX(Variables!$D$5:$D$105,MATCH($A104,Variables!$A$5:$A$105,0))="","","."&amp;INDEX(Variables!$D$5:$D$105,MATCH($A104,Variables!$A$5:$A$105,0)))&amp;"."&amp;AE$5</f>
        <v/>
      </c>
      <c r="AF104" s="35">
        <f>INDEX(MTInputs!$J$1:$AZ$415,$D104,MATCH(AF$5,MTInputs!$J$5:$AZ$5,0))</f>
        <v/>
      </c>
      <c r="AG104" s="36">
        <f>INDEX(MTInputs!$J$1:$AZ$415,$D104,MATCH(AG$5,MTInputs!$J$5:$AZ$5,0))</f>
        <v/>
      </c>
      <c r="AH104" s="36">
        <f>INDEX(MTInputs!$J$1:$AZ$415,$D104,MATCH(AH$5,MTInputs!$J$5:$AZ$5,0))</f>
        <v/>
      </c>
      <c r="AI104" s="36">
        <f>INDEX(MTInputs!$J$1:$AZ$415,$D104,MATCH(AI$5,MTInputs!$J$5:$AZ$5,0))</f>
        <v/>
      </c>
      <c r="AJ104" s="36">
        <f>INDEX(MTInputs!$J$1:$AZ$415,$D104,MATCH(AJ$5,MTInputs!$J$5:$AZ$5,0))</f>
        <v/>
      </c>
      <c r="AK104" s="36">
        <f>INDEX(MTInputs!$J$1:$AZ$415,$D104,MATCH(AK$5,MTInputs!$J$5:$AZ$5,0))</f>
        <v/>
      </c>
      <c r="AL104" s="36">
        <f>INDEX(MTInputs!$J$1:$AZ$415,$D104,MATCH(AL$5,MTInputs!$J$5:$AZ$5,0))</f>
        <v/>
      </c>
      <c r="AM104" s="36">
        <f>INDEX(MTInputs!$J$1:$AZ$415,$D104,MATCH(AM$5,MTInputs!$J$5:$AZ$5,0))</f>
        <v/>
      </c>
      <c r="AN104" s="36">
        <f>INDEX(MTInputs!$J$1:$AZ$415,$D104,MATCH(AN$5,MTInputs!$J$5:$AZ$5,0))</f>
        <v/>
      </c>
      <c r="AO104" s="36">
        <f>INDEX(MTInputs!$J$1:$AZ$415,$D104,MATCH(AO$5,MTInputs!$J$5:$AZ$5,0))</f>
        <v/>
      </c>
      <c r="AP104" s="36">
        <f>INDEX(MTInputs!$J$1:$AZ$415,$D104,MATCH(AP$5,MTInputs!$J$5:$AZ$5,0))</f>
        <v/>
      </c>
      <c r="AQ104" s="36">
        <f>INDEX(MTInputs!$J$1:$AZ$415,$D104,MATCH(AQ$5,MTInputs!$J$5:$AZ$5,0))</f>
        <v/>
      </c>
      <c r="AR104" s="36">
        <f>INDEX(MTInputs!$J$1:$AZ$415,$D104,MATCH(AR$5,MTInputs!$J$5:$AZ$5,0))</f>
        <v/>
      </c>
      <c r="AS104" s="36">
        <f>INDEX(MTInputs!$J$1:$AZ$415,$D104,MATCH(AS$5,MTInputs!$J$5:$AZ$5,0))</f>
        <v/>
      </c>
      <c r="AT104" s="36">
        <f>INDEX(MTInputs!$J$1:$AZ$415,$D104,MATCH(AT$5,MTInputs!$J$5:$AZ$5,0))</f>
        <v/>
      </c>
      <c r="AU104" s="36">
        <f>INDEX(MTInputs!$J$1:$AZ$415,$D104,MATCH(AU$5,MTInputs!$J$5:$AZ$5,0))</f>
        <v/>
      </c>
      <c r="AV104" s="36">
        <f>INDEX(MTInputs!$J$1:$AZ$415,$D104,MATCH(AV$5,MTInputs!$J$5:$AZ$5,0))</f>
        <v/>
      </c>
      <c r="AW104" s="36">
        <f>INDEX(MTInputs!$J$1:$AZ$415,$D104,MATCH(AW$5,MTInputs!$J$5:$AZ$5,0))</f>
        <v/>
      </c>
      <c r="AX104" s="36">
        <f>INDEX(MTInputs!$J$1:$AZ$415,$D104,MATCH(AX$5,MTInputs!$J$5:$AZ$5,0))</f>
        <v/>
      </c>
    </row>
    <row r="105" hidden="1" outlineLevel="1">
      <c r="A105" s="5" t="inlineStr">
        <is>
          <t>etscov</t>
        </is>
      </c>
      <c r="B105" s="5" t="inlineStr">
        <is>
          <t>all</t>
        </is>
      </c>
      <c r="C105" s="5" t="inlineStr">
        <is>
          <t>res</t>
        </is>
      </c>
      <c r="D105" s="8" t="n">
        <v>104</v>
      </c>
      <c r="H105" s="5">
        <f>INDEX(Variables!$B$5:$B$105,MATCH($A105,Variables!$A$5:$A$105,0))&amp;IF($C105="",""," | "&amp;INDEX(Mapping!$B$5:$B$26,MATCH($C105,Mapping!$A$5:$A$26,0))&amp;" | "&amp;INDEX(Mapping!$B$30:$B$41,MATCH($B105,Mapping!$A$30:$A$41,0)))</f>
        <v/>
      </c>
      <c r="I105" s="5">
        <f>INDEX(Variables!$C$5:$C$105,MATCH($A105,Variables!$A$5:$A$105,0))</f>
        <v/>
      </c>
      <c r="J105" s="5">
        <f>INDEX(Variables!$E$5:$E$105,MATCH($A105,Variables!$A$5:$A$105,0))</f>
        <v/>
      </c>
      <c r="K105" s="25">
        <f>LOWER(Settings!$C$4)&amp;".mit."&amp;$A105&amp;IF($C105="","","."&amp;$C105&amp;"."&amp;$B105)&amp;IF(INDEX(Variables!$D$5:$D$105,MATCH($A105,Variables!$A$5:$A$105,0))="","","."&amp;INDEX(Variables!$D$5:$D$105,MATCH($A105,Variables!$A$5:$A$105,0)))&amp;"."&amp;K$5</f>
        <v/>
      </c>
      <c r="L105" s="35">
        <f>INDEX(MTInputs!$J$1:$AZ$415,$D105,MATCH(L$5,MTInputs!$J$5:$AZ$5,0))</f>
        <v/>
      </c>
      <c r="M105" s="36">
        <f>INDEX(MTInputs!$J$1:$AZ$415,$D105,MATCH(M$5,MTInputs!$J$5:$AZ$5,0))</f>
        <v/>
      </c>
      <c r="N105" s="36">
        <f>INDEX(MTInputs!$J$1:$AZ$415,$D105,MATCH(N$5,MTInputs!$J$5:$AZ$5,0))</f>
        <v/>
      </c>
      <c r="O105" s="36">
        <f>INDEX(MTInputs!$J$1:$AZ$415,$D105,MATCH(O$5,MTInputs!$J$5:$AZ$5,0))</f>
        <v/>
      </c>
      <c r="P105" s="36">
        <f>INDEX(MTInputs!$J$1:$AZ$415,$D105,MATCH(P$5,MTInputs!$J$5:$AZ$5,0))</f>
        <v/>
      </c>
      <c r="Q105" s="36">
        <f>INDEX(MTInputs!$J$1:$AZ$415,$D105,MATCH(Q$5,MTInputs!$J$5:$AZ$5,0))</f>
        <v/>
      </c>
      <c r="R105" s="36">
        <f>INDEX(MTInputs!$J$1:$AZ$415,$D105,MATCH(R$5,MTInputs!$J$5:$AZ$5,0))</f>
        <v/>
      </c>
      <c r="S105" s="36">
        <f>INDEX(MTInputs!$J$1:$AZ$415,$D105,MATCH(S$5,MTInputs!$J$5:$AZ$5,0))</f>
        <v/>
      </c>
      <c r="T105" s="36">
        <f>INDEX(MTInputs!$J$1:$AZ$415,$D105,MATCH(T$5,MTInputs!$J$5:$AZ$5,0))</f>
        <v/>
      </c>
      <c r="U105" s="36">
        <f>INDEX(MTInputs!$J$1:$AZ$415,$D105,MATCH(U$5,MTInputs!$J$5:$AZ$5,0))</f>
        <v/>
      </c>
      <c r="V105" s="36">
        <f>INDEX(MTInputs!$J$1:$AZ$415,$D105,MATCH(V$5,MTInputs!$J$5:$AZ$5,0))</f>
        <v/>
      </c>
      <c r="W105" s="36">
        <f>INDEX(MTInputs!$J$1:$AZ$415,$D105,MATCH(W$5,MTInputs!$J$5:$AZ$5,0))</f>
        <v/>
      </c>
      <c r="X105" s="36">
        <f>INDEX(MTInputs!$J$1:$AZ$415,$D105,MATCH(X$5,MTInputs!$J$5:$AZ$5,0))</f>
        <v/>
      </c>
      <c r="Y105" s="36">
        <f>INDEX(MTInputs!$J$1:$AZ$415,$D105,MATCH(Y$5,MTInputs!$J$5:$AZ$5,0))</f>
        <v/>
      </c>
      <c r="Z105" s="36">
        <f>INDEX(MTInputs!$J$1:$AZ$415,$D105,MATCH(Z$5,MTInputs!$J$5:$AZ$5,0))</f>
        <v/>
      </c>
      <c r="AA105" s="36">
        <f>INDEX(MTInputs!$J$1:$AZ$415,$D105,MATCH(AA$5,MTInputs!$J$5:$AZ$5,0))</f>
        <v/>
      </c>
      <c r="AB105" s="36">
        <f>INDEX(MTInputs!$J$1:$AZ$415,$D105,MATCH(AB$5,MTInputs!$J$5:$AZ$5,0))</f>
        <v/>
      </c>
      <c r="AC105" s="36">
        <f>INDEX(MTInputs!$J$1:$AZ$415,$D105,MATCH(AC$5,MTInputs!$J$5:$AZ$5,0))</f>
        <v/>
      </c>
      <c r="AD105" s="36">
        <f>INDEX(MTInputs!$J$1:$AZ$415,$D105,MATCH(AD$5,MTInputs!$J$5:$AZ$5,0))</f>
        <v/>
      </c>
      <c r="AE105" s="25">
        <f>LOWER(Settings!$C$4)&amp;".mit."&amp;$A105&amp;IF($C105="","","."&amp;$C105&amp;"."&amp;$B105)&amp;IF(INDEX(Variables!$D$5:$D$105,MATCH($A105,Variables!$A$5:$A$105,0))="","","."&amp;INDEX(Variables!$D$5:$D$105,MATCH($A105,Variables!$A$5:$A$105,0)))&amp;"."&amp;AE$5</f>
        <v/>
      </c>
      <c r="AF105" s="35">
        <f>INDEX(MTInputs!$J$1:$AZ$415,$D105,MATCH(AF$5,MTInputs!$J$5:$AZ$5,0))</f>
        <v/>
      </c>
      <c r="AG105" s="36">
        <f>INDEX(MTInputs!$J$1:$AZ$415,$D105,MATCH(AG$5,MTInputs!$J$5:$AZ$5,0))</f>
        <v/>
      </c>
      <c r="AH105" s="36">
        <f>INDEX(MTInputs!$J$1:$AZ$415,$D105,MATCH(AH$5,MTInputs!$J$5:$AZ$5,0))</f>
        <v/>
      </c>
      <c r="AI105" s="36">
        <f>INDEX(MTInputs!$J$1:$AZ$415,$D105,MATCH(AI$5,MTInputs!$J$5:$AZ$5,0))</f>
        <v/>
      </c>
      <c r="AJ105" s="36">
        <f>INDEX(MTInputs!$J$1:$AZ$415,$D105,MATCH(AJ$5,MTInputs!$J$5:$AZ$5,0))</f>
        <v/>
      </c>
      <c r="AK105" s="36">
        <f>INDEX(MTInputs!$J$1:$AZ$415,$D105,MATCH(AK$5,MTInputs!$J$5:$AZ$5,0))</f>
        <v/>
      </c>
      <c r="AL105" s="36">
        <f>INDEX(MTInputs!$J$1:$AZ$415,$D105,MATCH(AL$5,MTInputs!$J$5:$AZ$5,0))</f>
        <v/>
      </c>
      <c r="AM105" s="36">
        <f>INDEX(MTInputs!$J$1:$AZ$415,$D105,MATCH(AM$5,MTInputs!$J$5:$AZ$5,0))</f>
        <v/>
      </c>
      <c r="AN105" s="36">
        <f>INDEX(MTInputs!$J$1:$AZ$415,$D105,MATCH(AN$5,MTInputs!$J$5:$AZ$5,0))</f>
        <v/>
      </c>
      <c r="AO105" s="36">
        <f>INDEX(MTInputs!$J$1:$AZ$415,$D105,MATCH(AO$5,MTInputs!$J$5:$AZ$5,0))</f>
        <v/>
      </c>
      <c r="AP105" s="36">
        <f>INDEX(MTInputs!$J$1:$AZ$415,$D105,MATCH(AP$5,MTInputs!$J$5:$AZ$5,0))</f>
        <v/>
      </c>
      <c r="AQ105" s="36">
        <f>INDEX(MTInputs!$J$1:$AZ$415,$D105,MATCH(AQ$5,MTInputs!$J$5:$AZ$5,0))</f>
        <v/>
      </c>
      <c r="AR105" s="36">
        <f>INDEX(MTInputs!$J$1:$AZ$415,$D105,MATCH(AR$5,MTInputs!$J$5:$AZ$5,0))</f>
        <v/>
      </c>
      <c r="AS105" s="36">
        <f>INDEX(MTInputs!$J$1:$AZ$415,$D105,MATCH(AS$5,MTInputs!$J$5:$AZ$5,0))</f>
        <v/>
      </c>
      <c r="AT105" s="36">
        <f>INDEX(MTInputs!$J$1:$AZ$415,$D105,MATCH(AT$5,MTInputs!$J$5:$AZ$5,0))</f>
        <v/>
      </c>
      <c r="AU105" s="36">
        <f>INDEX(MTInputs!$J$1:$AZ$415,$D105,MATCH(AU$5,MTInputs!$J$5:$AZ$5,0))</f>
        <v/>
      </c>
      <c r="AV105" s="36">
        <f>INDEX(MTInputs!$J$1:$AZ$415,$D105,MATCH(AV$5,MTInputs!$J$5:$AZ$5,0))</f>
        <v/>
      </c>
      <c r="AW105" s="36">
        <f>INDEX(MTInputs!$J$1:$AZ$415,$D105,MATCH(AW$5,MTInputs!$J$5:$AZ$5,0))</f>
        <v/>
      </c>
      <c r="AX105" s="36">
        <f>INDEX(MTInputs!$J$1:$AZ$415,$D105,MATCH(AX$5,MTInputs!$J$5:$AZ$5,0))</f>
        <v/>
      </c>
    </row>
    <row r="106" hidden="1" outlineLevel="1">
      <c r="A106" s="5" t="inlineStr">
        <is>
          <t>etscov</t>
        </is>
      </c>
      <c r="B106" s="5" t="inlineStr">
        <is>
          <t>all</t>
        </is>
      </c>
      <c r="C106" s="5" t="inlineStr">
        <is>
          <t>foo</t>
        </is>
      </c>
      <c r="D106" s="8" t="n">
        <v>105</v>
      </c>
      <c r="H106" s="5">
        <f>INDEX(Variables!$B$5:$B$105,MATCH($A106,Variables!$A$5:$A$105,0))&amp;IF($C106="",""," | "&amp;INDEX(Mapping!$B$5:$B$26,MATCH($C106,Mapping!$A$5:$A$26,0))&amp;" | "&amp;INDEX(Mapping!$B$30:$B$41,MATCH($B106,Mapping!$A$30:$A$41,0)))</f>
        <v/>
      </c>
      <c r="I106" s="5">
        <f>INDEX(Variables!$C$5:$C$105,MATCH($A106,Variables!$A$5:$A$105,0))</f>
        <v/>
      </c>
      <c r="J106" s="5">
        <f>INDEX(Variables!$E$5:$E$105,MATCH($A106,Variables!$A$5:$A$105,0))</f>
        <v/>
      </c>
      <c r="K106" s="25">
        <f>LOWER(Settings!$C$4)&amp;".mit."&amp;$A106&amp;IF($C106="","","."&amp;$C106&amp;"."&amp;$B106)&amp;IF(INDEX(Variables!$D$5:$D$105,MATCH($A106,Variables!$A$5:$A$105,0))="","","."&amp;INDEX(Variables!$D$5:$D$105,MATCH($A106,Variables!$A$5:$A$105,0)))&amp;"."&amp;K$5</f>
        <v/>
      </c>
      <c r="L106" s="35">
        <f>INDEX(MTInputs!$J$1:$AZ$415,$D106,MATCH(L$5,MTInputs!$J$5:$AZ$5,0))</f>
        <v/>
      </c>
      <c r="M106" s="36">
        <f>INDEX(MTInputs!$J$1:$AZ$415,$D106,MATCH(M$5,MTInputs!$J$5:$AZ$5,0))</f>
        <v/>
      </c>
      <c r="N106" s="36">
        <f>INDEX(MTInputs!$J$1:$AZ$415,$D106,MATCH(N$5,MTInputs!$J$5:$AZ$5,0))</f>
        <v/>
      </c>
      <c r="O106" s="36">
        <f>INDEX(MTInputs!$J$1:$AZ$415,$D106,MATCH(O$5,MTInputs!$J$5:$AZ$5,0))</f>
        <v/>
      </c>
      <c r="P106" s="36">
        <f>INDEX(MTInputs!$J$1:$AZ$415,$D106,MATCH(P$5,MTInputs!$J$5:$AZ$5,0))</f>
        <v/>
      </c>
      <c r="Q106" s="36">
        <f>INDEX(MTInputs!$J$1:$AZ$415,$D106,MATCH(Q$5,MTInputs!$J$5:$AZ$5,0))</f>
        <v/>
      </c>
      <c r="R106" s="36">
        <f>INDEX(MTInputs!$J$1:$AZ$415,$D106,MATCH(R$5,MTInputs!$J$5:$AZ$5,0))</f>
        <v/>
      </c>
      <c r="S106" s="36">
        <f>INDEX(MTInputs!$J$1:$AZ$415,$D106,MATCH(S$5,MTInputs!$J$5:$AZ$5,0))</f>
        <v/>
      </c>
      <c r="T106" s="36">
        <f>INDEX(MTInputs!$J$1:$AZ$415,$D106,MATCH(T$5,MTInputs!$J$5:$AZ$5,0))</f>
        <v/>
      </c>
      <c r="U106" s="36">
        <f>INDEX(MTInputs!$J$1:$AZ$415,$D106,MATCH(U$5,MTInputs!$J$5:$AZ$5,0))</f>
        <v/>
      </c>
      <c r="V106" s="36">
        <f>INDEX(MTInputs!$J$1:$AZ$415,$D106,MATCH(V$5,MTInputs!$J$5:$AZ$5,0))</f>
        <v/>
      </c>
      <c r="W106" s="36">
        <f>INDEX(MTInputs!$J$1:$AZ$415,$D106,MATCH(W$5,MTInputs!$J$5:$AZ$5,0))</f>
        <v/>
      </c>
      <c r="X106" s="36">
        <f>INDEX(MTInputs!$J$1:$AZ$415,$D106,MATCH(X$5,MTInputs!$J$5:$AZ$5,0))</f>
        <v/>
      </c>
      <c r="Y106" s="36">
        <f>INDEX(MTInputs!$J$1:$AZ$415,$D106,MATCH(Y$5,MTInputs!$J$5:$AZ$5,0))</f>
        <v/>
      </c>
      <c r="Z106" s="36">
        <f>INDEX(MTInputs!$J$1:$AZ$415,$D106,MATCH(Z$5,MTInputs!$J$5:$AZ$5,0))</f>
        <v/>
      </c>
      <c r="AA106" s="36">
        <f>INDEX(MTInputs!$J$1:$AZ$415,$D106,MATCH(AA$5,MTInputs!$J$5:$AZ$5,0))</f>
        <v/>
      </c>
      <c r="AB106" s="36">
        <f>INDEX(MTInputs!$J$1:$AZ$415,$D106,MATCH(AB$5,MTInputs!$J$5:$AZ$5,0))</f>
        <v/>
      </c>
      <c r="AC106" s="36">
        <f>INDEX(MTInputs!$J$1:$AZ$415,$D106,MATCH(AC$5,MTInputs!$J$5:$AZ$5,0))</f>
        <v/>
      </c>
      <c r="AD106" s="36">
        <f>INDEX(MTInputs!$J$1:$AZ$415,$D106,MATCH(AD$5,MTInputs!$J$5:$AZ$5,0))</f>
        <v/>
      </c>
      <c r="AE106" s="25">
        <f>LOWER(Settings!$C$4)&amp;".mit."&amp;$A106&amp;IF($C106="","","."&amp;$C106&amp;"."&amp;$B106)&amp;IF(INDEX(Variables!$D$5:$D$105,MATCH($A106,Variables!$A$5:$A$105,0))="","","."&amp;INDEX(Variables!$D$5:$D$105,MATCH($A106,Variables!$A$5:$A$105,0)))&amp;"."&amp;AE$5</f>
        <v/>
      </c>
      <c r="AF106" s="35">
        <f>INDEX(MTInputs!$J$1:$AZ$415,$D106,MATCH(AF$5,MTInputs!$J$5:$AZ$5,0))</f>
        <v/>
      </c>
      <c r="AG106" s="36">
        <f>INDEX(MTInputs!$J$1:$AZ$415,$D106,MATCH(AG$5,MTInputs!$J$5:$AZ$5,0))</f>
        <v/>
      </c>
      <c r="AH106" s="36">
        <f>INDEX(MTInputs!$J$1:$AZ$415,$D106,MATCH(AH$5,MTInputs!$J$5:$AZ$5,0))</f>
        <v/>
      </c>
      <c r="AI106" s="36">
        <f>INDEX(MTInputs!$J$1:$AZ$415,$D106,MATCH(AI$5,MTInputs!$J$5:$AZ$5,0))</f>
        <v/>
      </c>
      <c r="AJ106" s="36">
        <f>INDEX(MTInputs!$J$1:$AZ$415,$D106,MATCH(AJ$5,MTInputs!$J$5:$AZ$5,0))</f>
        <v/>
      </c>
      <c r="AK106" s="36">
        <f>INDEX(MTInputs!$J$1:$AZ$415,$D106,MATCH(AK$5,MTInputs!$J$5:$AZ$5,0))</f>
        <v/>
      </c>
      <c r="AL106" s="36">
        <f>INDEX(MTInputs!$J$1:$AZ$415,$D106,MATCH(AL$5,MTInputs!$J$5:$AZ$5,0))</f>
        <v/>
      </c>
      <c r="AM106" s="36">
        <f>INDEX(MTInputs!$J$1:$AZ$415,$D106,MATCH(AM$5,MTInputs!$J$5:$AZ$5,0))</f>
        <v/>
      </c>
      <c r="AN106" s="36">
        <f>INDEX(MTInputs!$J$1:$AZ$415,$D106,MATCH(AN$5,MTInputs!$J$5:$AZ$5,0))</f>
        <v/>
      </c>
      <c r="AO106" s="36">
        <f>INDEX(MTInputs!$J$1:$AZ$415,$D106,MATCH(AO$5,MTInputs!$J$5:$AZ$5,0))</f>
        <v/>
      </c>
      <c r="AP106" s="36">
        <f>INDEX(MTInputs!$J$1:$AZ$415,$D106,MATCH(AP$5,MTInputs!$J$5:$AZ$5,0))</f>
        <v/>
      </c>
      <c r="AQ106" s="36">
        <f>INDEX(MTInputs!$J$1:$AZ$415,$D106,MATCH(AQ$5,MTInputs!$J$5:$AZ$5,0))</f>
        <v/>
      </c>
      <c r="AR106" s="36">
        <f>INDEX(MTInputs!$J$1:$AZ$415,$D106,MATCH(AR$5,MTInputs!$J$5:$AZ$5,0))</f>
        <v/>
      </c>
      <c r="AS106" s="36">
        <f>INDEX(MTInputs!$J$1:$AZ$415,$D106,MATCH(AS$5,MTInputs!$J$5:$AZ$5,0))</f>
        <v/>
      </c>
      <c r="AT106" s="36">
        <f>INDEX(MTInputs!$J$1:$AZ$415,$D106,MATCH(AT$5,MTInputs!$J$5:$AZ$5,0))</f>
        <v/>
      </c>
      <c r="AU106" s="36">
        <f>INDEX(MTInputs!$J$1:$AZ$415,$D106,MATCH(AU$5,MTInputs!$J$5:$AZ$5,0))</f>
        <v/>
      </c>
      <c r="AV106" s="36">
        <f>INDEX(MTInputs!$J$1:$AZ$415,$D106,MATCH(AV$5,MTInputs!$J$5:$AZ$5,0))</f>
        <v/>
      </c>
      <c r="AW106" s="36">
        <f>INDEX(MTInputs!$J$1:$AZ$415,$D106,MATCH(AW$5,MTInputs!$J$5:$AZ$5,0))</f>
        <v/>
      </c>
      <c r="AX106" s="36">
        <f>INDEX(MTInputs!$J$1:$AZ$415,$D106,MATCH(AX$5,MTInputs!$J$5:$AZ$5,0))</f>
        <v/>
      </c>
    </row>
    <row r="107" hidden="1" outlineLevel="1">
      <c r="A107" s="5" t="inlineStr">
        <is>
          <t>etscov</t>
        </is>
      </c>
      <c r="B107" s="5" t="inlineStr">
        <is>
          <t>all</t>
        </is>
      </c>
      <c r="C107" s="5" t="inlineStr">
        <is>
          <t>srv</t>
        </is>
      </c>
      <c r="D107" s="8" t="n">
        <v>106</v>
      </c>
      <c r="H107" s="5">
        <f>INDEX(Variables!$B$5:$B$105,MATCH($A107,Variables!$A$5:$A$105,0))&amp;IF($C107="",""," | "&amp;INDEX(Mapping!$B$5:$B$26,MATCH($C107,Mapping!$A$5:$A$26,0))&amp;" | "&amp;INDEX(Mapping!$B$30:$B$41,MATCH($B107,Mapping!$A$30:$A$41,0)))</f>
        <v/>
      </c>
      <c r="I107" s="5">
        <f>INDEX(Variables!$C$5:$C$105,MATCH($A107,Variables!$A$5:$A$105,0))</f>
        <v/>
      </c>
      <c r="J107" s="5">
        <f>INDEX(Variables!$E$5:$E$105,MATCH($A107,Variables!$A$5:$A$105,0))</f>
        <v/>
      </c>
      <c r="K107" s="25">
        <f>LOWER(Settings!$C$4)&amp;".mit."&amp;$A107&amp;IF($C107="","","."&amp;$C107&amp;"."&amp;$B107)&amp;IF(INDEX(Variables!$D$5:$D$105,MATCH($A107,Variables!$A$5:$A$105,0))="","","."&amp;INDEX(Variables!$D$5:$D$105,MATCH($A107,Variables!$A$5:$A$105,0)))&amp;"."&amp;K$5</f>
        <v/>
      </c>
      <c r="L107" s="35">
        <f>INDEX(MTInputs!$J$1:$AZ$415,$D107,MATCH(L$5,MTInputs!$J$5:$AZ$5,0))</f>
        <v/>
      </c>
      <c r="M107" s="36">
        <f>INDEX(MTInputs!$J$1:$AZ$415,$D107,MATCH(M$5,MTInputs!$J$5:$AZ$5,0))</f>
        <v/>
      </c>
      <c r="N107" s="36">
        <f>INDEX(MTInputs!$J$1:$AZ$415,$D107,MATCH(N$5,MTInputs!$J$5:$AZ$5,0))</f>
        <v/>
      </c>
      <c r="O107" s="36">
        <f>INDEX(MTInputs!$J$1:$AZ$415,$D107,MATCH(O$5,MTInputs!$J$5:$AZ$5,0))</f>
        <v/>
      </c>
      <c r="P107" s="36">
        <f>INDEX(MTInputs!$J$1:$AZ$415,$D107,MATCH(P$5,MTInputs!$J$5:$AZ$5,0))</f>
        <v/>
      </c>
      <c r="Q107" s="36">
        <f>INDEX(MTInputs!$J$1:$AZ$415,$D107,MATCH(Q$5,MTInputs!$J$5:$AZ$5,0))</f>
        <v/>
      </c>
      <c r="R107" s="36">
        <f>INDEX(MTInputs!$J$1:$AZ$415,$D107,MATCH(R$5,MTInputs!$J$5:$AZ$5,0))</f>
        <v/>
      </c>
      <c r="S107" s="36">
        <f>INDEX(MTInputs!$J$1:$AZ$415,$D107,MATCH(S$5,MTInputs!$J$5:$AZ$5,0))</f>
        <v/>
      </c>
      <c r="T107" s="36">
        <f>INDEX(MTInputs!$J$1:$AZ$415,$D107,MATCH(T$5,MTInputs!$J$5:$AZ$5,0))</f>
        <v/>
      </c>
      <c r="U107" s="36">
        <f>INDEX(MTInputs!$J$1:$AZ$415,$D107,MATCH(U$5,MTInputs!$J$5:$AZ$5,0))</f>
        <v/>
      </c>
      <c r="V107" s="36">
        <f>INDEX(MTInputs!$J$1:$AZ$415,$D107,MATCH(V$5,MTInputs!$J$5:$AZ$5,0))</f>
        <v/>
      </c>
      <c r="W107" s="36">
        <f>INDEX(MTInputs!$J$1:$AZ$415,$D107,MATCH(W$5,MTInputs!$J$5:$AZ$5,0))</f>
        <v/>
      </c>
      <c r="X107" s="36">
        <f>INDEX(MTInputs!$J$1:$AZ$415,$D107,MATCH(X$5,MTInputs!$J$5:$AZ$5,0))</f>
        <v/>
      </c>
      <c r="Y107" s="36">
        <f>INDEX(MTInputs!$J$1:$AZ$415,$D107,MATCH(Y$5,MTInputs!$J$5:$AZ$5,0))</f>
        <v/>
      </c>
      <c r="Z107" s="36">
        <f>INDEX(MTInputs!$J$1:$AZ$415,$D107,MATCH(Z$5,MTInputs!$J$5:$AZ$5,0))</f>
        <v/>
      </c>
      <c r="AA107" s="36">
        <f>INDEX(MTInputs!$J$1:$AZ$415,$D107,MATCH(AA$5,MTInputs!$J$5:$AZ$5,0))</f>
        <v/>
      </c>
      <c r="AB107" s="36">
        <f>INDEX(MTInputs!$J$1:$AZ$415,$D107,MATCH(AB$5,MTInputs!$J$5:$AZ$5,0))</f>
        <v/>
      </c>
      <c r="AC107" s="36">
        <f>INDEX(MTInputs!$J$1:$AZ$415,$D107,MATCH(AC$5,MTInputs!$J$5:$AZ$5,0))</f>
        <v/>
      </c>
      <c r="AD107" s="36">
        <f>INDEX(MTInputs!$J$1:$AZ$415,$D107,MATCH(AD$5,MTInputs!$J$5:$AZ$5,0))</f>
        <v/>
      </c>
      <c r="AE107" s="25">
        <f>LOWER(Settings!$C$4)&amp;".mit."&amp;$A107&amp;IF($C107="","","."&amp;$C107&amp;"."&amp;$B107)&amp;IF(INDEX(Variables!$D$5:$D$105,MATCH($A107,Variables!$A$5:$A$105,0))="","","."&amp;INDEX(Variables!$D$5:$D$105,MATCH($A107,Variables!$A$5:$A$105,0)))&amp;"."&amp;AE$5</f>
        <v/>
      </c>
      <c r="AF107" s="35">
        <f>INDEX(MTInputs!$J$1:$AZ$415,$D107,MATCH(AF$5,MTInputs!$J$5:$AZ$5,0))</f>
        <v/>
      </c>
      <c r="AG107" s="36">
        <f>INDEX(MTInputs!$J$1:$AZ$415,$D107,MATCH(AG$5,MTInputs!$J$5:$AZ$5,0))</f>
        <v/>
      </c>
      <c r="AH107" s="36">
        <f>INDEX(MTInputs!$J$1:$AZ$415,$D107,MATCH(AH$5,MTInputs!$J$5:$AZ$5,0))</f>
        <v/>
      </c>
      <c r="AI107" s="36">
        <f>INDEX(MTInputs!$J$1:$AZ$415,$D107,MATCH(AI$5,MTInputs!$J$5:$AZ$5,0))</f>
        <v/>
      </c>
      <c r="AJ107" s="36">
        <f>INDEX(MTInputs!$J$1:$AZ$415,$D107,MATCH(AJ$5,MTInputs!$J$5:$AZ$5,0))</f>
        <v/>
      </c>
      <c r="AK107" s="36">
        <f>INDEX(MTInputs!$J$1:$AZ$415,$D107,MATCH(AK$5,MTInputs!$J$5:$AZ$5,0))</f>
        <v/>
      </c>
      <c r="AL107" s="36">
        <f>INDEX(MTInputs!$J$1:$AZ$415,$D107,MATCH(AL$5,MTInputs!$J$5:$AZ$5,0))</f>
        <v/>
      </c>
      <c r="AM107" s="36">
        <f>INDEX(MTInputs!$J$1:$AZ$415,$D107,MATCH(AM$5,MTInputs!$J$5:$AZ$5,0))</f>
        <v/>
      </c>
      <c r="AN107" s="36">
        <f>INDEX(MTInputs!$J$1:$AZ$415,$D107,MATCH(AN$5,MTInputs!$J$5:$AZ$5,0))</f>
        <v/>
      </c>
      <c r="AO107" s="36">
        <f>INDEX(MTInputs!$J$1:$AZ$415,$D107,MATCH(AO$5,MTInputs!$J$5:$AZ$5,0))</f>
        <v/>
      </c>
      <c r="AP107" s="36">
        <f>INDEX(MTInputs!$J$1:$AZ$415,$D107,MATCH(AP$5,MTInputs!$J$5:$AZ$5,0))</f>
        <v/>
      </c>
      <c r="AQ107" s="36">
        <f>INDEX(MTInputs!$J$1:$AZ$415,$D107,MATCH(AQ$5,MTInputs!$J$5:$AZ$5,0))</f>
        <v/>
      </c>
      <c r="AR107" s="36">
        <f>INDEX(MTInputs!$J$1:$AZ$415,$D107,MATCH(AR$5,MTInputs!$J$5:$AZ$5,0))</f>
        <v/>
      </c>
      <c r="AS107" s="36">
        <f>INDEX(MTInputs!$J$1:$AZ$415,$D107,MATCH(AS$5,MTInputs!$J$5:$AZ$5,0))</f>
        <v/>
      </c>
      <c r="AT107" s="36">
        <f>INDEX(MTInputs!$J$1:$AZ$415,$D107,MATCH(AT$5,MTInputs!$J$5:$AZ$5,0))</f>
        <v/>
      </c>
      <c r="AU107" s="36">
        <f>INDEX(MTInputs!$J$1:$AZ$415,$D107,MATCH(AU$5,MTInputs!$J$5:$AZ$5,0))</f>
        <v/>
      </c>
      <c r="AV107" s="36">
        <f>INDEX(MTInputs!$J$1:$AZ$415,$D107,MATCH(AV$5,MTInputs!$J$5:$AZ$5,0))</f>
        <v/>
      </c>
      <c r="AW107" s="36">
        <f>INDEX(MTInputs!$J$1:$AZ$415,$D107,MATCH(AW$5,MTInputs!$J$5:$AZ$5,0))</f>
        <v/>
      </c>
      <c r="AX107" s="36">
        <f>INDEX(MTInputs!$J$1:$AZ$415,$D107,MATCH(AX$5,MTInputs!$J$5:$AZ$5,0))</f>
        <v/>
      </c>
    </row>
    <row r="108" hidden="1" outlineLevel="1">
      <c r="A108" s="5" t="inlineStr">
        <is>
          <t>etscov</t>
        </is>
      </c>
      <c r="B108" s="5" t="inlineStr">
        <is>
          <t>all</t>
        </is>
      </c>
      <c r="C108" s="5" t="inlineStr">
        <is>
          <t>mch</t>
        </is>
      </c>
      <c r="D108" s="8" t="n">
        <v>107</v>
      </c>
      <c r="H108" s="5">
        <f>INDEX(Variables!$B$5:$B$105,MATCH($A108,Variables!$A$5:$A$105,0))&amp;IF($C108="",""," | "&amp;INDEX(Mapping!$B$5:$B$26,MATCH($C108,Mapping!$A$5:$A$26,0))&amp;" | "&amp;INDEX(Mapping!$B$30:$B$41,MATCH($B108,Mapping!$A$30:$A$41,0)))</f>
        <v/>
      </c>
      <c r="I108" s="5">
        <f>INDEX(Variables!$C$5:$C$105,MATCH($A108,Variables!$A$5:$A$105,0))</f>
        <v/>
      </c>
      <c r="J108" s="5">
        <f>INDEX(Variables!$E$5:$E$105,MATCH($A108,Variables!$A$5:$A$105,0))</f>
        <v/>
      </c>
      <c r="K108" s="25">
        <f>LOWER(Settings!$C$4)&amp;".mit."&amp;$A108&amp;IF($C108="","","."&amp;$C108&amp;"."&amp;$B108)&amp;IF(INDEX(Variables!$D$5:$D$105,MATCH($A108,Variables!$A$5:$A$105,0))="","","."&amp;INDEX(Variables!$D$5:$D$105,MATCH($A108,Variables!$A$5:$A$105,0)))&amp;"."&amp;K$5</f>
        <v/>
      </c>
      <c r="L108" s="35">
        <f>INDEX(MTInputs!$J$1:$AZ$415,$D108,MATCH(L$5,MTInputs!$J$5:$AZ$5,0))</f>
        <v/>
      </c>
      <c r="M108" s="36">
        <f>INDEX(MTInputs!$J$1:$AZ$415,$D108,MATCH(M$5,MTInputs!$J$5:$AZ$5,0))</f>
        <v/>
      </c>
      <c r="N108" s="36">
        <f>INDEX(MTInputs!$J$1:$AZ$415,$D108,MATCH(N$5,MTInputs!$J$5:$AZ$5,0))</f>
        <v/>
      </c>
      <c r="O108" s="36">
        <f>INDEX(MTInputs!$J$1:$AZ$415,$D108,MATCH(O$5,MTInputs!$J$5:$AZ$5,0))</f>
        <v/>
      </c>
      <c r="P108" s="36">
        <f>INDEX(MTInputs!$J$1:$AZ$415,$D108,MATCH(P$5,MTInputs!$J$5:$AZ$5,0))</f>
        <v/>
      </c>
      <c r="Q108" s="36">
        <f>INDEX(MTInputs!$J$1:$AZ$415,$D108,MATCH(Q$5,MTInputs!$J$5:$AZ$5,0))</f>
        <v/>
      </c>
      <c r="R108" s="36">
        <f>INDEX(MTInputs!$J$1:$AZ$415,$D108,MATCH(R$5,MTInputs!$J$5:$AZ$5,0))</f>
        <v/>
      </c>
      <c r="S108" s="36">
        <f>INDEX(MTInputs!$J$1:$AZ$415,$D108,MATCH(S$5,MTInputs!$J$5:$AZ$5,0))</f>
        <v/>
      </c>
      <c r="T108" s="36">
        <f>INDEX(MTInputs!$J$1:$AZ$415,$D108,MATCH(T$5,MTInputs!$J$5:$AZ$5,0))</f>
        <v/>
      </c>
      <c r="U108" s="36">
        <f>INDEX(MTInputs!$J$1:$AZ$415,$D108,MATCH(U$5,MTInputs!$J$5:$AZ$5,0))</f>
        <v/>
      </c>
      <c r="V108" s="36">
        <f>INDEX(MTInputs!$J$1:$AZ$415,$D108,MATCH(V$5,MTInputs!$J$5:$AZ$5,0))</f>
        <v/>
      </c>
      <c r="W108" s="36">
        <f>INDEX(MTInputs!$J$1:$AZ$415,$D108,MATCH(W$5,MTInputs!$J$5:$AZ$5,0))</f>
        <v/>
      </c>
      <c r="X108" s="36">
        <f>INDEX(MTInputs!$J$1:$AZ$415,$D108,MATCH(X$5,MTInputs!$J$5:$AZ$5,0))</f>
        <v/>
      </c>
      <c r="Y108" s="36">
        <f>INDEX(MTInputs!$J$1:$AZ$415,$D108,MATCH(Y$5,MTInputs!$J$5:$AZ$5,0))</f>
        <v/>
      </c>
      <c r="Z108" s="36">
        <f>INDEX(MTInputs!$J$1:$AZ$415,$D108,MATCH(Z$5,MTInputs!$J$5:$AZ$5,0))</f>
        <v/>
      </c>
      <c r="AA108" s="36">
        <f>INDEX(MTInputs!$J$1:$AZ$415,$D108,MATCH(AA$5,MTInputs!$J$5:$AZ$5,0))</f>
        <v/>
      </c>
      <c r="AB108" s="36">
        <f>INDEX(MTInputs!$J$1:$AZ$415,$D108,MATCH(AB$5,MTInputs!$J$5:$AZ$5,0))</f>
        <v/>
      </c>
      <c r="AC108" s="36">
        <f>INDEX(MTInputs!$J$1:$AZ$415,$D108,MATCH(AC$5,MTInputs!$J$5:$AZ$5,0))</f>
        <v/>
      </c>
      <c r="AD108" s="36">
        <f>INDEX(MTInputs!$J$1:$AZ$415,$D108,MATCH(AD$5,MTInputs!$J$5:$AZ$5,0))</f>
        <v/>
      </c>
      <c r="AE108" s="25">
        <f>LOWER(Settings!$C$4)&amp;".mit."&amp;$A108&amp;IF($C108="","","."&amp;$C108&amp;"."&amp;$B108)&amp;IF(INDEX(Variables!$D$5:$D$105,MATCH($A108,Variables!$A$5:$A$105,0))="","","."&amp;INDEX(Variables!$D$5:$D$105,MATCH($A108,Variables!$A$5:$A$105,0)))&amp;"."&amp;AE$5</f>
        <v/>
      </c>
      <c r="AF108" s="35">
        <f>INDEX(MTInputs!$J$1:$AZ$415,$D108,MATCH(AF$5,MTInputs!$J$5:$AZ$5,0))</f>
        <v/>
      </c>
      <c r="AG108" s="36">
        <f>INDEX(MTInputs!$J$1:$AZ$415,$D108,MATCH(AG$5,MTInputs!$J$5:$AZ$5,0))</f>
        <v/>
      </c>
      <c r="AH108" s="36">
        <f>INDEX(MTInputs!$J$1:$AZ$415,$D108,MATCH(AH$5,MTInputs!$J$5:$AZ$5,0))</f>
        <v/>
      </c>
      <c r="AI108" s="36">
        <f>INDEX(MTInputs!$J$1:$AZ$415,$D108,MATCH(AI$5,MTInputs!$J$5:$AZ$5,0))</f>
        <v/>
      </c>
      <c r="AJ108" s="36">
        <f>INDEX(MTInputs!$J$1:$AZ$415,$D108,MATCH(AJ$5,MTInputs!$J$5:$AZ$5,0))</f>
        <v/>
      </c>
      <c r="AK108" s="36">
        <f>INDEX(MTInputs!$J$1:$AZ$415,$D108,MATCH(AK$5,MTInputs!$J$5:$AZ$5,0))</f>
        <v/>
      </c>
      <c r="AL108" s="36">
        <f>INDEX(MTInputs!$J$1:$AZ$415,$D108,MATCH(AL$5,MTInputs!$J$5:$AZ$5,0))</f>
        <v/>
      </c>
      <c r="AM108" s="36">
        <f>INDEX(MTInputs!$J$1:$AZ$415,$D108,MATCH(AM$5,MTInputs!$J$5:$AZ$5,0))</f>
        <v/>
      </c>
      <c r="AN108" s="36">
        <f>INDEX(MTInputs!$J$1:$AZ$415,$D108,MATCH(AN$5,MTInputs!$J$5:$AZ$5,0))</f>
        <v/>
      </c>
      <c r="AO108" s="36">
        <f>INDEX(MTInputs!$J$1:$AZ$415,$D108,MATCH(AO$5,MTInputs!$J$5:$AZ$5,0))</f>
        <v/>
      </c>
      <c r="AP108" s="36">
        <f>INDEX(MTInputs!$J$1:$AZ$415,$D108,MATCH(AP$5,MTInputs!$J$5:$AZ$5,0))</f>
        <v/>
      </c>
      <c r="AQ108" s="36">
        <f>INDEX(MTInputs!$J$1:$AZ$415,$D108,MATCH(AQ$5,MTInputs!$J$5:$AZ$5,0))</f>
        <v/>
      </c>
      <c r="AR108" s="36">
        <f>INDEX(MTInputs!$J$1:$AZ$415,$D108,MATCH(AR$5,MTInputs!$J$5:$AZ$5,0))</f>
        <v/>
      </c>
      <c r="AS108" s="36">
        <f>INDEX(MTInputs!$J$1:$AZ$415,$D108,MATCH(AS$5,MTInputs!$J$5:$AZ$5,0))</f>
        <v/>
      </c>
      <c r="AT108" s="36">
        <f>INDEX(MTInputs!$J$1:$AZ$415,$D108,MATCH(AT$5,MTInputs!$J$5:$AZ$5,0))</f>
        <v/>
      </c>
      <c r="AU108" s="36">
        <f>INDEX(MTInputs!$J$1:$AZ$415,$D108,MATCH(AU$5,MTInputs!$J$5:$AZ$5,0))</f>
        <v/>
      </c>
      <c r="AV108" s="36">
        <f>INDEX(MTInputs!$J$1:$AZ$415,$D108,MATCH(AV$5,MTInputs!$J$5:$AZ$5,0))</f>
        <v/>
      </c>
      <c r="AW108" s="36">
        <f>INDEX(MTInputs!$J$1:$AZ$415,$D108,MATCH(AW$5,MTInputs!$J$5:$AZ$5,0))</f>
        <v/>
      </c>
      <c r="AX108" s="36">
        <f>INDEX(MTInputs!$J$1:$AZ$415,$D108,MATCH(AX$5,MTInputs!$J$5:$AZ$5,0))</f>
        <v/>
      </c>
    </row>
    <row r="109" hidden="1" outlineLevel="1">
      <c r="A109" s="5" t="inlineStr">
        <is>
          <t>etscov</t>
        </is>
      </c>
      <c r="B109" s="5" t="inlineStr">
        <is>
          <t>all</t>
        </is>
      </c>
      <c r="C109" s="5" t="inlineStr">
        <is>
          <t>irn</t>
        </is>
      </c>
      <c r="D109" s="8" t="n">
        <v>108</v>
      </c>
      <c r="H109" s="5">
        <f>INDEX(Variables!$B$5:$B$105,MATCH($A109,Variables!$A$5:$A$105,0))&amp;IF($C109="",""," | "&amp;INDEX(Mapping!$B$5:$B$26,MATCH($C109,Mapping!$A$5:$A$26,0))&amp;" | "&amp;INDEX(Mapping!$B$30:$B$41,MATCH($B109,Mapping!$A$30:$A$41,0)))</f>
        <v/>
      </c>
      <c r="I109" s="5">
        <f>INDEX(Variables!$C$5:$C$105,MATCH($A109,Variables!$A$5:$A$105,0))</f>
        <v/>
      </c>
      <c r="J109" s="5">
        <f>INDEX(Variables!$E$5:$E$105,MATCH($A109,Variables!$A$5:$A$105,0))</f>
        <v/>
      </c>
      <c r="K109" s="25">
        <f>LOWER(Settings!$C$4)&amp;".mit."&amp;$A109&amp;IF($C109="","","."&amp;$C109&amp;"."&amp;$B109)&amp;IF(INDEX(Variables!$D$5:$D$105,MATCH($A109,Variables!$A$5:$A$105,0))="","","."&amp;INDEX(Variables!$D$5:$D$105,MATCH($A109,Variables!$A$5:$A$105,0)))&amp;"."&amp;K$5</f>
        <v/>
      </c>
      <c r="L109" s="35">
        <f>INDEX(MTInputs!$J$1:$AZ$415,$D109,MATCH(L$5,MTInputs!$J$5:$AZ$5,0))</f>
        <v/>
      </c>
      <c r="M109" s="36">
        <f>INDEX(MTInputs!$J$1:$AZ$415,$D109,MATCH(M$5,MTInputs!$J$5:$AZ$5,0))</f>
        <v/>
      </c>
      <c r="N109" s="36">
        <f>INDEX(MTInputs!$J$1:$AZ$415,$D109,MATCH(N$5,MTInputs!$J$5:$AZ$5,0))</f>
        <v/>
      </c>
      <c r="O109" s="36">
        <f>INDEX(MTInputs!$J$1:$AZ$415,$D109,MATCH(O$5,MTInputs!$J$5:$AZ$5,0))</f>
        <v/>
      </c>
      <c r="P109" s="36">
        <f>INDEX(MTInputs!$J$1:$AZ$415,$D109,MATCH(P$5,MTInputs!$J$5:$AZ$5,0))</f>
        <v/>
      </c>
      <c r="Q109" s="36">
        <f>INDEX(MTInputs!$J$1:$AZ$415,$D109,MATCH(Q$5,MTInputs!$J$5:$AZ$5,0))</f>
        <v/>
      </c>
      <c r="R109" s="36">
        <f>INDEX(MTInputs!$J$1:$AZ$415,$D109,MATCH(R$5,MTInputs!$J$5:$AZ$5,0))</f>
        <v/>
      </c>
      <c r="S109" s="36">
        <f>INDEX(MTInputs!$J$1:$AZ$415,$D109,MATCH(S$5,MTInputs!$J$5:$AZ$5,0))</f>
        <v/>
      </c>
      <c r="T109" s="36">
        <f>INDEX(MTInputs!$J$1:$AZ$415,$D109,MATCH(T$5,MTInputs!$J$5:$AZ$5,0))</f>
        <v/>
      </c>
      <c r="U109" s="36">
        <f>INDEX(MTInputs!$J$1:$AZ$415,$D109,MATCH(U$5,MTInputs!$J$5:$AZ$5,0))</f>
        <v/>
      </c>
      <c r="V109" s="36">
        <f>INDEX(MTInputs!$J$1:$AZ$415,$D109,MATCH(V$5,MTInputs!$J$5:$AZ$5,0))</f>
        <v/>
      </c>
      <c r="W109" s="36">
        <f>INDEX(MTInputs!$J$1:$AZ$415,$D109,MATCH(W$5,MTInputs!$J$5:$AZ$5,0))</f>
        <v/>
      </c>
      <c r="X109" s="36">
        <f>INDEX(MTInputs!$J$1:$AZ$415,$D109,MATCH(X$5,MTInputs!$J$5:$AZ$5,0))</f>
        <v/>
      </c>
      <c r="Y109" s="36">
        <f>INDEX(MTInputs!$J$1:$AZ$415,$D109,MATCH(Y$5,MTInputs!$J$5:$AZ$5,0))</f>
        <v/>
      </c>
      <c r="Z109" s="36">
        <f>INDEX(MTInputs!$J$1:$AZ$415,$D109,MATCH(Z$5,MTInputs!$J$5:$AZ$5,0))</f>
        <v/>
      </c>
      <c r="AA109" s="36">
        <f>INDEX(MTInputs!$J$1:$AZ$415,$D109,MATCH(AA$5,MTInputs!$J$5:$AZ$5,0))</f>
        <v/>
      </c>
      <c r="AB109" s="36">
        <f>INDEX(MTInputs!$J$1:$AZ$415,$D109,MATCH(AB$5,MTInputs!$J$5:$AZ$5,0))</f>
        <v/>
      </c>
      <c r="AC109" s="36">
        <f>INDEX(MTInputs!$J$1:$AZ$415,$D109,MATCH(AC$5,MTInputs!$J$5:$AZ$5,0))</f>
        <v/>
      </c>
      <c r="AD109" s="36">
        <f>INDEX(MTInputs!$J$1:$AZ$415,$D109,MATCH(AD$5,MTInputs!$J$5:$AZ$5,0))</f>
        <v/>
      </c>
      <c r="AE109" s="25">
        <f>LOWER(Settings!$C$4)&amp;".mit."&amp;$A109&amp;IF($C109="","","."&amp;$C109&amp;"."&amp;$B109)&amp;IF(INDEX(Variables!$D$5:$D$105,MATCH($A109,Variables!$A$5:$A$105,0))="","","."&amp;INDEX(Variables!$D$5:$D$105,MATCH($A109,Variables!$A$5:$A$105,0)))&amp;"."&amp;AE$5</f>
        <v/>
      </c>
      <c r="AF109" s="35">
        <f>INDEX(MTInputs!$J$1:$AZ$415,$D109,MATCH(AF$5,MTInputs!$J$5:$AZ$5,0))</f>
        <v/>
      </c>
      <c r="AG109" s="36">
        <f>INDEX(MTInputs!$J$1:$AZ$415,$D109,MATCH(AG$5,MTInputs!$J$5:$AZ$5,0))</f>
        <v/>
      </c>
      <c r="AH109" s="36">
        <f>INDEX(MTInputs!$J$1:$AZ$415,$D109,MATCH(AH$5,MTInputs!$J$5:$AZ$5,0))</f>
        <v/>
      </c>
      <c r="AI109" s="36">
        <f>INDEX(MTInputs!$J$1:$AZ$415,$D109,MATCH(AI$5,MTInputs!$J$5:$AZ$5,0))</f>
        <v/>
      </c>
      <c r="AJ109" s="36">
        <f>INDEX(MTInputs!$J$1:$AZ$415,$D109,MATCH(AJ$5,MTInputs!$J$5:$AZ$5,0))</f>
        <v/>
      </c>
      <c r="AK109" s="36">
        <f>INDEX(MTInputs!$J$1:$AZ$415,$D109,MATCH(AK$5,MTInputs!$J$5:$AZ$5,0))</f>
        <v/>
      </c>
      <c r="AL109" s="36">
        <f>INDEX(MTInputs!$J$1:$AZ$415,$D109,MATCH(AL$5,MTInputs!$J$5:$AZ$5,0))</f>
        <v/>
      </c>
      <c r="AM109" s="36">
        <f>INDEX(MTInputs!$J$1:$AZ$415,$D109,MATCH(AM$5,MTInputs!$J$5:$AZ$5,0))</f>
        <v/>
      </c>
      <c r="AN109" s="36">
        <f>INDEX(MTInputs!$J$1:$AZ$415,$D109,MATCH(AN$5,MTInputs!$J$5:$AZ$5,0))</f>
        <v/>
      </c>
      <c r="AO109" s="36">
        <f>INDEX(MTInputs!$J$1:$AZ$415,$D109,MATCH(AO$5,MTInputs!$J$5:$AZ$5,0))</f>
        <v/>
      </c>
      <c r="AP109" s="36">
        <f>INDEX(MTInputs!$J$1:$AZ$415,$D109,MATCH(AP$5,MTInputs!$J$5:$AZ$5,0))</f>
        <v/>
      </c>
      <c r="AQ109" s="36">
        <f>INDEX(MTInputs!$J$1:$AZ$415,$D109,MATCH(AQ$5,MTInputs!$J$5:$AZ$5,0))</f>
        <v/>
      </c>
      <c r="AR109" s="36">
        <f>INDEX(MTInputs!$J$1:$AZ$415,$D109,MATCH(AR$5,MTInputs!$J$5:$AZ$5,0))</f>
        <v/>
      </c>
      <c r="AS109" s="36">
        <f>INDEX(MTInputs!$J$1:$AZ$415,$D109,MATCH(AS$5,MTInputs!$J$5:$AZ$5,0))</f>
        <v/>
      </c>
      <c r="AT109" s="36">
        <f>INDEX(MTInputs!$J$1:$AZ$415,$D109,MATCH(AT$5,MTInputs!$J$5:$AZ$5,0))</f>
        <v/>
      </c>
      <c r="AU109" s="36">
        <f>INDEX(MTInputs!$J$1:$AZ$415,$D109,MATCH(AU$5,MTInputs!$J$5:$AZ$5,0))</f>
        <v/>
      </c>
      <c r="AV109" s="36">
        <f>INDEX(MTInputs!$J$1:$AZ$415,$D109,MATCH(AV$5,MTInputs!$J$5:$AZ$5,0))</f>
        <v/>
      </c>
      <c r="AW109" s="36">
        <f>INDEX(MTInputs!$J$1:$AZ$415,$D109,MATCH(AW$5,MTInputs!$J$5:$AZ$5,0))</f>
        <v/>
      </c>
      <c r="AX109" s="36">
        <f>INDEX(MTInputs!$J$1:$AZ$415,$D109,MATCH(AX$5,MTInputs!$J$5:$AZ$5,0))</f>
        <v/>
      </c>
    </row>
    <row r="110" hidden="1" outlineLevel="1">
      <c r="A110" s="5" t="inlineStr">
        <is>
          <t>etscov</t>
        </is>
      </c>
      <c r="B110" s="5" t="inlineStr">
        <is>
          <t>all</t>
        </is>
      </c>
      <c r="C110" s="5" t="inlineStr">
        <is>
          <t>nfm</t>
        </is>
      </c>
      <c r="D110" s="8" t="n">
        <v>109</v>
      </c>
      <c r="H110" s="5">
        <f>INDEX(Variables!$B$5:$B$105,MATCH($A110,Variables!$A$5:$A$105,0))&amp;IF($C110="",""," | "&amp;INDEX(Mapping!$B$5:$B$26,MATCH($C110,Mapping!$A$5:$A$26,0))&amp;" | "&amp;INDEX(Mapping!$B$30:$B$41,MATCH($B110,Mapping!$A$30:$A$41,0)))</f>
        <v/>
      </c>
      <c r="I110" s="5">
        <f>INDEX(Variables!$C$5:$C$105,MATCH($A110,Variables!$A$5:$A$105,0))</f>
        <v/>
      </c>
      <c r="J110" s="5">
        <f>INDEX(Variables!$E$5:$E$105,MATCH($A110,Variables!$A$5:$A$105,0))</f>
        <v/>
      </c>
      <c r="K110" s="25">
        <f>LOWER(Settings!$C$4)&amp;".mit."&amp;$A110&amp;IF($C110="","","."&amp;$C110&amp;"."&amp;$B110)&amp;IF(INDEX(Variables!$D$5:$D$105,MATCH($A110,Variables!$A$5:$A$105,0))="","","."&amp;INDEX(Variables!$D$5:$D$105,MATCH($A110,Variables!$A$5:$A$105,0)))&amp;"."&amp;K$5</f>
        <v/>
      </c>
      <c r="L110" s="35">
        <f>INDEX(MTInputs!$J$1:$AZ$415,$D110,MATCH(L$5,MTInputs!$J$5:$AZ$5,0))</f>
        <v/>
      </c>
      <c r="M110" s="36">
        <f>INDEX(MTInputs!$J$1:$AZ$415,$D110,MATCH(M$5,MTInputs!$J$5:$AZ$5,0))</f>
        <v/>
      </c>
      <c r="N110" s="36">
        <f>INDEX(MTInputs!$J$1:$AZ$415,$D110,MATCH(N$5,MTInputs!$J$5:$AZ$5,0))</f>
        <v/>
      </c>
      <c r="O110" s="36">
        <f>INDEX(MTInputs!$J$1:$AZ$415,$D110,MATCH(O$5,MTInputs!$J$5:$AZ$5,0))</f>
        <v/>
      </c>
      <c r="P110" s="36">
        <f>INDEX(MTInputs!$J$1:$AZ$415,$D110,MATCH(P$5,MTInputs!$J$5:$AZ$5,0))</f>
        <v/>
      </c>
      <c r="Q110" s="36">
        <f>INDEX(MTInputs!$J$1:$AZ$415,$D110,MATCH(Q$5,MTInputs!$J$5:$AZ$5,0))</f>
        <v/>
      </c>
      <c r="R110" s="36">
        <f>INDEX(MTInputs!$J$1:$AZ$415,$D110,MATCH(R$5,MTInputs!$J$5:$AZ$5,0))</f>
        <v/>
      </c>
      <c r="S110" s="36">
        <f>INDEX(MTInputs!$J$1:$AZ$415,$D110,MATCH(S$5,MTInputs!$J$5:$AZ$5,0))</f>
        <v/>
      </c>
      <c r="T110" s="36">
        <f>INDEX(MTInputs!$J$1:$AZ$415,$D110,MATCH(T$5,MTInputs!$J$5:$AZ$5,0))</f>
        <v/>
      </c>
      <c r="U110" s="36">
        <f>INDEX(MTInputs!$J$1:$AZ$415,$D110,MATCH(U$5,MTInputs!$J$5:$AZ$5,0))</f>
        <v/>
      </c>
      <c r="V110" s="36">
        <f>INDEX(MTInputs!$J$1:$AZ$415,$D110,MATCH(V$5,MTInputs!$J$5:$AZ$5,0))</f>
        <v/>
      </c>
      <c r="W110" s="36">
        <f>INDEX(MTInputs!$J$1:$AZ$415,$D110,MATCH(W$5,MTInputs!$J$5:$AZ$5,0))</f>
        <v/>
      </c>
      <c r="X110" s="36">
        <f>INDEX(MTInputs!$J$1:$AZ$415,$D110,MATCH(X$5,MTInputs!$J$5:$AZ$5,0))</f>
        <v/>
      </c>
      <c r="Y110" s="36">
        <f>INDEX(MTInputs!$J$1:$AZ$415,$D110,MATCH(Y$5,MTInputs!$J$5:$AZ$5,0))</f>
        <v/>
      </c>
      <c r="Z110" s="36">
        <f>INDEX(MTInputs!$J$1:$AZ$415,$D110,MATCH(Z$5,MTInputs!$J$5:$AZ$5,0))</f>
        <v/>
      </c>
      <c r="AA110" s="36">
        <f>INDEX(MTInputs!$J$1:$AZ$415,$D110,MATCH(AA$5,MTInputs!$J$5:$AZ$5,0))</f>
        <v/>
      </c>
      <c r="AB110" s="36">
        <f>INDEX(MTInputs!$J$1:$AZ$415,$D110,MATCH(AB$5,MTInputs!$J$5:$AZ$5,0))</f>
        <v/>
      </c>
      <c r="AC110" s="36">
        <f>INDEX(MTInputs!$J$1:$AZ$415,$D110,MATCH(AC$5,MTInputs!$J$5:$AZ$5,0))</f>
        <v/>
      </c>
      <c r="AD110" s="36">
        <f>INDEX(MTInputs!$J$1:$AZ$415,$D110,MATCH(AD$5,MTInputs!$J$5:$AZ$5,0))</f>
        <v/>
      </c>
      <c r="AE110" s="25">
        <f>LOWER(Settings!$C$4)&amp;".mit."&amp;$A110&amp;IF($C110="","","."&amp;$C110&amp;"."&amp;$B110)&amp;IF(INDEX(Variables!$D$5:$D$105,MATCH($A110,Variables!$A$5:$A$105,0))="","","."&amp;INDEX(Variables!$D$5:$D$105,MATCH($A110,Variables!$A$5:$A$105,0)))&amp;"."&amp;AE$5</f>
        <v/>
      </c>
      <c r="AF110" s="35">
        <f>INDEX(MTInputs!$J$1:$AZ$415,$D110,MATCH(AF$5,MTInputs!$J$5:$AZ$5,0))</f>
        <v/>
      </c>
      <c r="AG110" s="36">
        <f>INDEX(MTInputs!$J$1:$AZ$415,$D110,MATCH(AG$5,MTInputs!$J$5:$AZ$5,0))</f>
        <v/>
      </c>
      <c r="AH110" s="36">
        <f>INDEX(MTInputs!$J$1:$AZ$415,$D110,MATCH(AH$5,MTInputs!$J$5:$AZ$5,0))</f>
        <v/>
      </c>
      <c r="AI110" s="36">
        <f>INDEX(MTInputs!$J$1:$AZ$415,$D110,MATCH(AI$5,MTInputs!$J$5:$AZ$5,0))</f>
        <v/>
      </c>
      <c r="AJ110" s="36">
        <f>INDEX(MTInputs!$J$1:$AZ$415,$D110,MATCH(AJ$5,MTInputs!$J$5:$AZ$5,0))</f>
        <v/>
      </c>
      <c r="AK110" s="36">
        <f>INDEX(MTInputs!$J$1:$AZ$415,$D110,MATCH(AK$5,MTInputs!$J$5:$AZ$5,0))</f>
        <v/>
      </c>
      <c r="AL110" s="36">
        <f>INDEX(MTInputs!$J$1:$AZ$415,$D110,MATCH(AL$5,MTInputs!$J$5:$AZ$5,0))</f>
        <v/>
      </c>
      <c r="AM110" s="36">
        <f>INDEX(MTInputs!$J$1:$AZ$415,$D110,MATCH(AM$5,MTInputs!$J$5:$AZ$5,0))</f>
        <v/>
      </c>
      <c r="AN110" s="36">
        <f>INDEX(MTInputs!$J$1:$AZ$415,$D110,MATCH(AN$5,MTInputs!$J$5:$AZ$5,0))</f>
        <v/>
      </c>
      <c r="AO110" s="36">
        <f>INDEX(MTInputs!$J$1:$AZ$415,$D110,MATCH(AO$5,MTInputs!$J$5:$AZ$5,0))</f>
        <v/>
      </c>
      <c r="AP110" s="36">
        <f>INDEX(MTInputs!$J$1:$AZ$415,$D110,MATCH(AP$5,MTInputs!$J$5:$AZ$5,0))</f>
        <v/>
      </c>
      <c r="AQ110" s="36">
        <f>INDEX(MTInputs!$J$1:$AZ$415,$D110,MATCH(AQ$5,MTInputs!$J$5:$AZ$5,0))</f>
        <v/>
      </c>
      <c r="AR110" s="36">
        <f>INDEX(MTInputs!$J$1:$AZ$415,$D110,MATCH(AR$5,MTInputs!$J$5:$AZ$5,0))</f>
        <v/>
      </c>
      <c r="AS110" s="36">
        <f>INDEX(MTInputs!$J$1:$AZ$415,$D110,MATCH(AS$5,MTInputs!$J$5:$AZ$5,0))</f>
        <v/>
      </c>
      <c r="AT110" s="36">
        <f>INDEX(MTInputs!$J$1:$AZ$415,$D110,MATCH(AT$5,MTInputs!$J$5:$AZ$5,0))</f>
        <v/>
      </c>
      <c r="AU110" s="36">
        <f>INDEX(MTInputs!$J$1:$AZ$415,$D110,MATCH(AU$5,MTInputs!$J$5:$AZ$5,0))</f>
        <v/>
      </c>
      <c r="AV110" s="36">
        <f>INDEX(MTInputs!$J$1:$AZ$415,$D110,MATCH(AV$5,MTInputs!$J$5:$AZ$5,0))</f>
        <v/>
      </c>
      <c r="AW110" s="36">
        <f>INDEX(MTInputs!$J$1:$AZ$415,$D110,MATCH(AW$5,MTInputs!$J$5:$AZ$5,0))</f>
        <v/>
      </c>
      <c r="AX110" s="36">
        <f>INDEX(MTInputs!$J$1:$AZ$415,$D110,MATCH(AX$5,MTInputs!$J$5:$AZ$5,0))</f>
        <v/>
      </c>
    </row>
    <row r="111" hidden="1" outlineLevel="1">
      <c r="A111" s="5" t="inlineStr">
        <is>
          <t>etscov</t>
        </is>
      </c>
      <c r="B111" s="5" t="inlineStr">
        <is>
          <t>all</t>
        </is>
      </c>
      <c r="C111" s="5" t="inlineStr">
        <is>
          <t>mac</t>
        </is>
      </c>
      <c r="D111" s="8" t="n">
        <v>110</v>
      </c>
      <c r="H111" s="5">
        <f>INDEX(Variables!$B$5:$B$105,MATCH($A111,Variables!$A$5:$A$105,0))&amp;IF($C111="",""," | "&amp;INDEX(Mapping!$B$5:$B$26,MATCH($C111,Mapping!$A$5:$A$26,0))&amp;" | "&amp;INDEX(Mapping!$B$30:$B$41,MATCH($B111,Mapping!$A$30:$A$41,0)))</f>
        <v/>
      </c>
      <c r="I111" s="5">
        <f>INDEX(Variables!$C$5:$C$105,MATCH($A111,Variables!$A$5:$A$105,0))</f>
        <v/>
      </c>
      <c r="J111" s="5">
        <f>INDEX(Variables!$E$5:$E$105,MATCH($A111,Variables!$A$5:$A$105,0))</f>
        <v/>
      </c>
      <c r="K111" s="25">
        <f>LOWER(Settings!$C$4)&amp;".mit."&amp;$A111&amp;IF($C111="","","."&amp;$C111&amp;"."&amp;$B111)&amp;IF(INDEX(Variables!$D$5:$D$105,MATCH($A111,Variables!$A$5:$A$105,0))="","","."&amp;INDEX(Variables!$D$5:$D$105,MATCH($A111,Variables!$A$5:$A$105,0)))&amp;"."&amp;K$5</f>
        <v/>
      </c>
      <c r="L111" s="35">
        <f>INDEX(MTInputs!$J$1:$AZ$415,$D111,MATCH(L$5,MTInputs!$J$5:$AZ$5,0))</f>
        <v/>
      </c>
      <c r="M111" s="36">
        <f>INDEX(MTInputs!$J$1:$AZ$415,$D111,MATCH(M$5,MTInputs!$J$5:$AZ$5,0))</f>
        <v/>
      </c>
      <c r="N111" s="36">
        <f>INDEX(MTInputs!$J$1:$AZ$415,$D111,MATCH(N$5,MTInputs!$J$5:$AZ$5,0))</f>
        <v/>
      </c>
      <c r="O111" s="36">
        <f>INDEX(MTInputs!$J$1:$AZ$415,$D111,MATCH(O$5,MTInputs!$J$5:$AZ$5,0))</f>
        <v/>
      </c>
      <c r="P111" s="36">
        <f>INDEX(MTInputs!$J$1:$AZ$415,$D111,MATCH(P$5,MTInputs!$J$5:$AZ$5,0))</f>
        <v/>
      </c>
      <c r="Q111" s="36">
        <f>INDEX(MTInputs!$J$1:$AZ$415,$D111,MATCH(Q$5,MTInputs!$J$5:$AZ$5,0))</f>
        <v/>
      </c>
      <c r="R111" s="36">
        <f>INDEX(MTInputs!$J$1:$AZ$415,$D111,MATCH(R$5,MTInputs!$J$5:$AZ$5,0))</f>
        <v/>
      </c>
      <c r="S111" s="36">
        <f>INDEX(MTInputs!$J$1:$AZ$415,$D111,MATCH(S$5,MTInputs!$J$5:$AZ$5,0))</f>
        <v/>
      </c>
      <c r="T111" s="36">
        <f>INDEX(MTInputs!$J$1:$AZ$415,$D111,MATCH(T$5,MTInputs!$J$5:$AZ$5,0))</f>
        <v/>
      </c>
      <c r="U111" s="36">
        <f>INDEX(MTInputs!$J$1:$AZ$415,$D111,MATCH(U$5,MTInputs!$J$5:$AZ$5,0))</f>
        <v/>
      </c>
      <c r="V111" s="36">
        <f>INDEX(MTInputs!$J$1:$AZ$415,$D111,MATCH(V$5,MTInputs!$J$5:$AZ$5,0))</f>
        <v/>
      </c>
      <c r="W111" s="36">
        <f>INDEX(MTInputs!$J$1:$AZ$415,$D111,MATCH(W$5,MTInputs!$J$5:$AZ$5,0))</f>
        <v/>
      </c>
      <c r="X111" s="36">
        <f>INDEX(MTInputs!$J$1:$AZ$415,$D111,MATCH(X$5,MTInputs!$J$5:$AZ$5,0))</f>
        <v/>
      </c>
      <c r="Y111" s="36">
        <f>INDEX(MTInputs!$J$1:$AZ$415,$D111,MATCH(Y$5,MTInputs!$J$5:$AZ$5,0))</f>
        <v/>
      </c>
      <c r="Z111" s="36">
        <f>INDEX(MTInputs!$J$1:$AZ$415,$D111,MATCH(Z$5,MTInputs!$J$5:$AZ$5,0))</f>
        <v/>
      </c>
      <c r="AA111" s="36">
        <f>INDEX(MTInputs!$J$1:$AZ$415,$D111,MATCH(AA$5,MTInputs!$J$5:$AZ$5,0))</f>
        <v/>
      </c>
      <c r="AB111" s="36">
        <f>INDEX(MTInputs!$J$1:$AZ$415,$D111,MATCH(AB$5,MTInputs!$J$5:$AZ$5,0))</f>
        <v/>
      </c>
      <c r="AC111" s="36">
        <f>INDEX(MTInputs!$J$1:$AZ$415,$D111,MATCH(AC$5,MTInputs!$J$5:$AZ$5,0))</f>
        <v/>
      </c>
      <c r="AD111" s="36">
        <f>INDEX(MTInputs!$J$1:$AZ$415,$D111,MATCH(AD$5,MTInputs!$J$5:$AZ$5,0))</f>
        <v/>
      </c>
      <c r="AE111" s="25">
        <f>LOWER(Settings!$C$4)&amp;".mit."&amp;$A111&amp;IF($C111="","","."&amp;$C111&amp;"."&amp;$B111)&amp;IF(INDEX(Variables!$D$5:$D$105,MATCH($A111,Variables!$A$5:$A$105,0))="","","."&amp;INDEX(Variables!$D$5:$D$105,MATCH($A111,Variables!$A$5:$A$105,0)))&amp;"."&amp;AE$5</f>
        <v/>
      </c>
      <c r="AF111" s="35">
        <f>INDEX(MTInputs!$J$1:$AZ$415,$D111,MATCH(AF$5,MTInputs!$J$5:$AZ$5,0))</f>
        <v/>
      </c>
      <c r="AG111" s="36">
        <f>INDEX(MTInputs!$J$1:$AZ$415,$D111,MATCH(AG$5,MTInputs!$J$5:$AZ$5,0))</f>
        <v/>
      </c>
      <c r="AH111" s="36">
        <f>INDEX(MTInputs!$J$1:$AZ$415,$D111,MATCH(AH$5,MTInputs!$J$5:$AZ$5,0))</f>
        <v/>
      </c>
      <c r="AI111" s="36">
        <f>INDEX(MTInputs!$J$1:$AZ$415,$D111,MATCH(AI$5,MTInputs!$J$5:$AZ$5,0))</f>
        <v/>
      </c>
      <c r="AJ111" s="36">
        <f>INDEX(MTInputs!$J$1:$AZ$415,$D111,MATCH(AJ$5,MTInputs!$J$5:$AZ$5,0))</f>
        <v/>
      </c>
      <c r="AK111" s="36">
        <f>INDEX(MTInputs!$J$1:$AZ$415,$D111,MATCH(AK$5,MTInputs!$J$5:$AZ$5,0))</f>
        <v/>
      </c>
      <c r="AL111" s="36">
        <f>INDEX(MTInputs!$J$1:$AZ$415,$D111,MATCH(AL$5,MTInputs!$J$5:$AZ$5,0))</f>
        <v/>
      </c>
      <c r="AM111" s="36">
        <f>INDEX(MTInputs!$J$1:$AZ$415,$D111,MATCH(AM$5,MTInputs!$J$5:$AZ$5,0))</f>
        <v/>
      </c>
      <c r="AN111" s="36">
        <f>INDEX(MTInputs!$J$1:$AZ$415,$D111,MATCH(AN$5,MTInputs!$J$5:$AZ$5,0))</f>
        <v/>
      </c>
      <c r="AO111" s="36">
        <f>INDEX(MTInputs!$J$1:$AZ$415,$D111,MATCH(AO$5,MTInputs!$J$5:$AZ$5,0))</f>
        <v/>
      </c>
      <c r="AP111" s="36">
        <f>INDEX(MTInputs!$J$1:$AZ$415,$D111,MATCH(AP$5,MTInputs!$J$5:$AZ$5,0))</f>
        <v/>
      </c>
      <c r="AQ111" s="36">
        <f>INDEX(MTInputs!$J$1:$AZ$415,$D111,MATCH(AQ$5,MTInputs!$J$5:$AZ$5,0))</f>
        <v/>
      </c>
      <c r="AR111" s="36">
        <f>INDEX(MTInputs!$J$1:$AZ$415,$D111,MATCH(AR$5,MTInputs!$J$5:$AZ$5,0))</f>
        <v/>
      </c>
      <c r="AS111" s="36">
        <f>INDEX(MTInputs!$J$1:$AZ$415,$D111,MATCH(AS$5,MTInputs!$J$5:$AZ$5,0))</f>
        <v/>
      </c>
      <c r="AT111" s="36">
        <f>INDEX(MTInputs!$J$1:$AZ$415,$D111,MATCH(AT$5,MTInputs!$J$5:$AZ$5,0))</f>
        <v/>
      </c>
      <c r="AU111" s="36">
        <f>INDEX(MTInputs!$J$1:$AZ$415,$D111,MATCH(AU$5,MTInputs!$J$5:$AZ$5,0))</f>
        <v/>
      </c>
      <c r="AV111" s="36">
        <f>INDEX(MTInputs!$J$1:$AZ$415,$D111,MATCH(AV$5,MTInputs!$J$5:$AZ$5,0))</f>
        <v/>
      </c>
      <c r="AW111" s="36">
        <f>INDEX(MTInputs!$J$1:$AZ$415,$D111,MATCH(AW$5,MTInputs!$J$5:$AZ$5,0))</f>
        <v/>
      </c>
      <c r="AX111" s="36">
        <f>INDEX(MTInputs!$J$1:$AZ$415,$D111,MATCH(AX$5,MTInputs!$J$5:$AZ$5,0))</f>
        <v/>
      </c>
    </row>
    <row r="112" hidden="1" outlineLevel="1">
      <c r="A112" s="5" t="inlineStr">
        <is>
          <t>etscov</t>
        </is>
      </c>
      <c r="B112" s="5" t="inlineStr">
        <is>
          <t>all</t>
        </is>
      </c>
      <c r="C112" s="5" t="inlineStr">
        <is>
          <t>cem</t>
        </is>
      </c>
      <c r="D112" s="8" t="n">
        <v>111</v>
      </c>
      <c r="H112" s="5">
        <f>INDEX(Variables!$B$5:$B$105,MATCH($A112,Variables!$A$5:$A$105,0))&amp;IF($C112="",""," | "&amp;INDEX(Mapping!$B$5:$B$26,MATCH($C112,Mapping!$A$5:$A$26,0))&amp;" | "&amp;INDEX(Mapping!$B$30:$B$41,MATCH($B112,Mapping!$A$30:$A$41,0)))</f>
        <v/>
      </c>
      <c r="I112" s="5">
        <f>INDEX(Variables!$C$5:$C$105,MATCH($A112,Variables!$A$5:$A$105,0))</f>
        <v/>
      </c>
      <c r="J112" s="5">
        <f>INDEX(Variables!$E$5:$E$105,MATCH($A112,Variables!$A$5:$A$105,0))</f>
        <v/>
      </c>
      <c r="K112" s="25">
        <f>LOWER(Settings!$C$4)&amp;".mit."&amp;$A112&amp;IF($C112="","","."&amp;$C112&amp;"."&amp;$B112)&amp;IF(INDEX(Variables!$D$5:$D$105,MATCH($A112,Variables!$A$5:$A$105,0))="","","."&amp;INDEX(Variables!$D$5:$D$105,MATCH($A112,Variables!$A$5:$A$105,0)))&amp;"."&amp;K$5</f>
        <v/>
      </c>
      <c r="L112" s="35">
        <f>INDEX(MTInputs!$J$1:$AZ$415,$D112,MATCH(L$5,MTInputs!$J$5:$AZ$5,0))</f>
        <v/>
      </c>
      <c r="M112" s="36">
        <f>INDEX(MTInputs!$J$1:$AZ$415,$D112,MATCH(M$5,MTInputs!$J$5:$AZ$5,0))</f>
        <v/>
      </c>
      <c r="N112" s="36">
        <f>INDEX(MTInputs!$J$1:$AZ$415,$D112,MATCH(N$5,MTInputs!$J$5:$AZ$5,0))</f>
        <v/>
      </c>
      <c r="O112" s="36">
        <f>INDEX(MTInputs!$J$1:$AZ$415,$D112,MATCH(O$5,MTInputs!$J$5:$AZ$5,0))</f>
        <v/>
      </c>
      <c r="P112" s="36">
        <f>INDEX(MTInputs!$J$1:$AZ$415,$D112,MATCH(P$5,MTInputs!$J$5:$AZ$5,0))</f>
        <v/>
      </c>
      <c r="Q112" s="36">
        <f>INDEX(MTInputs!$J$1:$AZ$415,$D112,MATCH(Q$5,MTInputs!$J$5:$AZ$5,0))</f>
        <v/>
      </c>
      <c r="R112" s="36">
        <f>INDEX(MTInputs!$J$1:$AZ$415,$D112,MATCH(R$5,MTInputs!$J$5:$AZ$5,0))</f>
        <v/>
      </c>
      <c r="S112" s="36">
        <f>INDEX(MTInputs!$J$1:$AZ$415,$D112,MATCH(S$5,MTInputs!$J$5:$AZ$5,0))</f>
        <v/>
      </c>
      <c r="T112" s="36">
        <f>INDEX(MTInputs!$J$1:$AZ$415,$D112,MATCH(T$5,MTInputs!$J$5:$AZ$5,0))</f>
        <v/>
      </c>
      <c r="U112" s="36">
        <f>INDEX(MTInputs!$J$1:$AZ$415,$D112,MATCH(U$5,MTInputs!$J$5:$AZ$5,0))</f>
        <v/>
      </c>
      <c r="V112" s="36">
        <f>INDEX(MTInputs!$J$1:$AZ$415,$D112,MATCH(V$5,MTInputs!$J$5:$AZ$5,0))</f>
        <v/>
      </c>
      <c r="W112" s="36">
        <f>INDEX(MTInputs!$J$1:$AZ$415,$D112,MATCH(W$5,MTInputs!$J$5:$AZ$5,0))</f>
        <v/>
      </c>
      <c r="X112" s="36">
        <f>INDEX(MTInputs!$J$1:$AZ$415,$D112,MATCH(X$5,MTInputs!$J$5:$AZ$5,0))</f>
        <v/>
      </c>
      <c r="Y112" s="36">
        <f>INDEX(MTInputs!$J$1:$AZ$415,$D112,MATCH(Y$5,MTInputs!$J$5:$AZ$5,0))</f>
        <v/>
      </c>
      <c r="Z112" s="36">
        <f>INDEX(MTInputs!$J$1:$AZ$415,$D112,MATCH(Z$5,MTInputs!$J$5:$AZ$5,0))</f>
        <v/>
      </c>
      <c r="AA112" s="36">
        <f>INDEX(MTInputs!$J$1:$AZ$415,$D112,MATCH(AA$5,MTInputs!$J$5:$AZ$5,0))</f>
        <v/>
      </c>
      <c r="AB112" s="36">
        <f>INDEX(MTInputs!$J$1:$AZ$415,$D112,MATCH(AB$5,MTInputs!$J$5:$AZ$5,0))</f>
        <v/>
      </c>
      <c r="AC112" s="36">
        <f>INDEX(MTInputs!$J$1:$AZ$415,$D112,MATCH(AC$5,MTInputs!$J$5:$AZ$5,0))</f>
        <v/>
      </c>
      <c r="AD112" s="36">
        <f>INDEX(MTInputs!$J$1:$AZ$415,$D112,MATCH(AD$5,MTInputs!$J$5:$AZ$5,0))</f>
        <v/>
      </c>
      <c r="AE112" s="25">
        <f>LOWER(Settings!$C$4)&amp;".mit."&amp;$A112&amp;IF($C112="","","."&amp;$C112&amp;"."&amp;$B112)&amp;IF(INDEX(Variables!$D$5:$D$105,MATCH($A112,Variables!$A$5:$A$105,0))="","","."&amp;INDEX(Variables!$D$5:$D$105,MATCH($A112,Variables!$A$5:$A$105,0)))&amp;"."&amp;AE$5</f>
        <v/>
      </c>
      <c r="AF112" s="35">
        <f>INDEX(MTInputs!$J$1:$AZ$415,$D112,MATCH(AF$5,MTInputs!$J$5:$AZ$5,0))</f>
        <v/>
      </c>
      <c r="AG112" s="36">
        <f>INDEX(MTInputs!$J$1:$AZ$415,$D112,MATCH(AG$5,MTInputs!$J$5:$AZ$5,0))</f>
        <v/>
      </c>
      <c r="AH112" s="36">
        <f>INDEX(MTInputs!$J$1:$AZ$415,$D112,MATCH(AH$5,MTInputs!$J$5:$AZ$5,0))</f>
        <v/>
      </c>
      <c r="AI112" s="36">
        <f>INDEX(MTInputs!$J$1:$AZ$415,$D112,MATCH(AI$5,MTInputs!$J$5:$AZ$5,0))</f>
        <v/>
      </c>
      <c r="AJ112" s="36">
        <f>INDEX(MTInputs!$J$1:$AZ$415,$D112,MATCH(AJ$5,MTInputs!$J$5:$AZ$5,0))</f>
        <v/>
      </c>
      <c r="AK112" s="36">
        <f>INDEX(MTInputs!$J$1:$AZ$415,$D112,MATCH(AK$5,MTInputs!$J$5:$AZ$5,0))</f>
        <v/>
      </c>
      <c r="AL112" s="36">
        <f>INDEX(MTInputs!$J$1:$AZ$415,$D112,MATCH(AL$5,MTInputs!$J$5:$AZ$5,0))</f>
        <v/>
      </c>
      <c r="AM112" s="36">
        <f>INDEX(MTInputs!$J$1:$AZ$415,$D112,MATCH(AM$5,MTInputs!$J$5:$AZ$5,0))</f>
        <v/>
      </c>
      <c r="AN112" s="36">
        <f>INDEX(MTInputs!$J$1:$AZ$415,$D112,MATCH(AN$5,MTInputs!$J$5:$AZ$5,0))</f>
        <v/>
      </c>
      <c r="AO112" s="36">
        <f>INDEX(MTInputs!$J$1:$AZ$415,$D112,MATCH(AO$5,MTInputs!$J$5:$AZ$5,0))</f>
        <v/>
      </c>
      <c r="AP112" s="36">
        <f>INDEX(MTInputs!$J$1:$AZ$415,$D112,MATCH(AP$5,MTInputs!$J$5:$AZ$5,0))</f>
        <v/>
      </c>
      <c r="AQ112" s="36">
        <f>INDEX(MTInputs!$J$1:$AZ$415,$D112,MATCH(AQ$5,MTInputs!$J$5:$AZ$5,0))</f>
        <v/>
      </c>
      <c r="AR112" s="36">
        <f>INDEX(MTInputs!$J$1:$AZ$415,$D112,MATCH(AR$5,MTInputs!$J$5:$AZ$5,0))</f>
        <v/>
      </c>
      <c r="AS112" s="36">
        <f>INDEX(MTInputs!$J$1:$AZ$415,$D112,MATCH(AS$5,MTInputs!$J$5:$AZ$5,0))</f>
        <v/>
      </c>
      <c r="AT112" s="36">
        <f>INDEX(MTInputs!$J$1:$AZ$415,$D112,MATCH(AT$5,MTInputs!$J$5:$AZ$5,0))</f>
        <v/>
      </c>
      <c r="AU112" s="36">
        <f>INDEX(MTInputs!$J$1:$AZ$415,$D112,MATCH(AU$5,MTInputs!$J$5:$AZ$5,0))</f>
        <v/>
      </c>
      <c r="AV112" s="36">
        <f>INDEX(MTInputs!$J$1:$AZ$415,$D112,MATCH(AV$5,MTInputs!$J$5:$AZ$5,0))</f>
        <v/>
      </c>
      <c r="AW112" s="36">
        <f>INDEX(MTInputs!$J$1:$AZ$415,$D112,MATCH(AW$5,MTInputs!$J$5:$AZ$5,0))</f>
        <v/>
      </c>
      <c r="AX112" s="36">
        <f>INDEX(MTInputs!$J$1:$AZ$415,$D112,MATCH(AX$5,MTInputs!$J$5:$AZ$5,0))</f>
        <v/>
      </c>
    </row>
    <row r="113" hidden="1" outlineLevel="1">
      <c r="A113" s="5" t="inlineStr">
        <is>
          <t>etscov</t>
        </is>
      </c>
      <c r="B113" s="5" t="inlineStr">
        <is>
          <t>all</t>
        </is>
      </c>
      <c r="C113" s="5" t="inlineStr">
        <is>
          <t>omn</t>
        </is>
      </c>
      <c r="D113" s="8" t="n">
        <v>112</v>
      </c>
      <c r="H113" s="5">
        <f>INDEX(Variables!$B$5:$B$105,MATCH($A113,Variables!$A$5:$A$105,0))&amp;IF($C113="",""," | "&amp;INDEX(Mapping!$B$5:$B$26,MATCH($C113,Mapping!$A$5:$A$26,0))&amp;" | "&amp;INDEX(Mapping!$B$30:$B$41,MATCH($B113,Mapping!$A$30:$A$41,0)))</f>
        <v/>
      </c>
      <c r="I113" s="5">
        <f>INDEX(Variables!$C$5:$C$105,MATCH($A113,Variables!$A$5:$A$105,0))</f>
        <v/>
      </c>
      <c r="J113" s="5">
        <f>INDEX(Variables!$E$5:$E$105,MATCH($A113,Variables!$A$5:$A$105,0))</f>
        <v/>
      </c>
      <c r="K113" s="25">
        <f>LOWER(Settings!$C$4)&amp;".mit."&amp;$A113&amp;IF($C113="","","."&amp;$C113&amp;"."&amp;$B113)&amp;IF(INDEX(Variables!$D$5:$D$105,MATCH($A113,Variables!$A$5:$A$105,0))="","","."&amp;INDEX(Variables!$D$5:$D$105,MATCH($A113,Variables!$A$5:$A$105,0)))&amp;"."&amp;K$5</f>
        <v/>
      </c>
      <c r="L113" s="35">
        <f>INDEX(MTInputs!$J$1:$AZ$415,$D113,MATCH(L$5,MTInputs!$J$5:$AZ$5,0))</f>
        <v/>
      </c>
      <c r="M113" s="36">
        <f>INDEX(MTInputs!$J$1:$AZ$415,$D113,MATCH(M$5,MTInputs!$J$5:$AZ$5,0))</f>
        <v/>
      </c>
      <c r="N113" s="36">
        <f>INDEX(MTInputs!$J$1:$AZ$415,$D113,MATCH(N$5,MTInputs!$J$5:$AZ$5,0))</f>
        <v/>
      </c>
      <c r="O113" s="36">
        <f>INDEX(MTInputs!$J$1:$AZ$415,$D113,MATCH(O$5,MTInputs!$J$5:$AZ$5,0))</f>
        <v/>
      </c>
      <c r="P113" s="36">
        <f>INDEX(MTInputs!$J$1:$AZ$415,$D113,MATCH(P$5,MTInputs!$J$5:$AZ$5,0))</f>
        <v/>
      </c>
      <c r="Q113" s="36">
        <f>INDEX(MTInputs!$J$1:$AZ$415,$D113,MATCH(Q$5,MTInputs!$J$5:$AZ$5,0))</f>
        <v/>
      </c>
      <c r="R113" s="36">
        <f>INDEX(MTInputs!$J$1:$AZ$415,$D113,MATCH(R$5,MTInputs!$J$5:$AZ$5,0))</f>
        <v/>
      </c>
      <c r="S113" s="36">
        <f>INDEX(MTInputs!$J$1:$AZ$415,$D113,MATCH(S$5,MTInputs!$J$5:$AZ$5,0))</f>
        <v/>
      </c>
      <c r="T113" s="36">
        <f>INDEX(MTInputs!$J$1:$AZ$415,$D113,MATCH(T$5,MTInputs!$J$5:$AZ$5,0))</f>
        <v/>
      </c>
      <c r="U113" s="36">
        <f>INDEX(MTInputs!$J$1:$AZ$415,$D113,MATCH(U$5,MTInputs!$J$5:$AZ$5,0))</f>
        <v/>
      </c>
      <c r="V113" s="36">
        <f>INDEX(MTInputs!$J$1:$AZ$415,$D113,MATCH(V$5,MTInputs!$J$5:$AZ$5,0))</f>
        <v/>
      </c>
      <c r="W113" s="36">
        <f>INDEX(MTInputs!$J$1:$AZ$415,$D113,MATCH(W$5,MTInputs!$J$5:$AZ$5,0))</f>
        <v/>
      </c>
      <c r="X113" s="36">
        <f>INDEX(MTInputs!$J$1:$AZ$415,$D113,MATCH(X$5,MTInputs!$J$5:$AZ$5,0))</f>
        <v/>
      </c>
      <c r="Y113" s="36">
        <f>INDEX(MTInputs!$J$1:$AZ$415,$D113,MATCH(Y$5,MTInputs!$J$5:$AZ$5,0))</f>
        <v/>
      </c>
      <c r="Z113" s="36">
        <f>INDEX(MTInputs!$J$1:$AZ$415,$D113,MATCH(Z$5,MTInputs!$J$5:$AZ$5,0))</f>
        <v/>
      </c>
      <c r="AA113" s="36">
        <f>INDEX(MTInputs!$J$1:$AZ$415,$D113,MATCH(AA$5,MTInputs!$J$5:$AZ$5,0))</f>
        <v/>
      </c>
      <c r="AB113" s="36">
        <f>INDEX(MTInputs!$J$1:$AZ$415,$D113,MATCH(AB$5,MTInputs!$J$5:$AZ$5,0))</f>
        <v/>
      </c>
      <c r="AC113" s="36">
        <f>INDEX(MTInputs!$J$1:$AZ$415,$D113,MATCH(AC$5,MTInputs!$J$5:$AZ$5,0))</f>
        <v/>
      </c>
      <c r="AD113" s="36">
        <f>INDEX(MTInputs!$J$1:$AZ$415,$D113,MATCH(AD$5,MTInputs!$J$5:$AZ$5,0))</f>
        <v/>
      </c>
      <c r="AE113" s="25">
        <f>LOWER(Settings!$C$4)&amp;".mit."&amp;$A113&amp;IF($C113="","","."&amp;$C113&amp;"."&amp;$B113)&amp;IF(INDEX(Variables!$D$5:$D$105,MATCH($A113,Variables!$A$5:$A$105,0))="","","."&amp;INDEX(Variables!$D$5:$D$105,MATCH($A113,Variables!$A$5:$A$105,0)))&amp;"."&amp;AE$5</f>
        <v/>
      </c>
      <c r="AF113" s="35">
        <f>INDEX(MTInputs!$J$1:$AZ$415,$D113,MATCH(AF$5,MTInputs!$J$5:$AZ$5,0))</f>
        <v/>
      </c>
      <c r="AG113" s="36">
        <f>INDEX(MTInputs!$J$1:$AZ$415,$D113,MATCH(AG$5,MTInputs!$J$5:$AZ$5,0))</f>
        <v/>
      </c>
      <c r="AH113" s="36">
        <f>INDEX(MTInputs!$J$1:$AZ$415,$D113,MATCH(AH$5,MTInputs!$J$5:$AZ$5,0))</f>
        <v/>
      </c>
      <c r="AI113" s="36">
        <f>INDEX(MTInputs!$J$1:$AZ$415,$D113,MATCH(AI$5,MTInputs!$J$5:$AZ$5,0))</f>
        <v/>
      </c>
      <c r="AJ113" s="36">
        <f>INDEX(MTInputs!$J$1:$AZ$415,$D113,MATCH(AJ$5,MTInputs!$J$5:$AZ$5,0))</f>
        <v/>
      </c>
      <c r="AK113" s="36">
        <f>INDEX(MTInputs!$J$1:$AZ$415,$D113,MATCH(AK$5,MTInputs!$J$5:$AZ$5,0))</f>
        <v/>
      </c>
      <c r="AL113" s="36">
        <f>INDEX(MTInputs!$J$1:$AZ$415,$D113,MATCH(AL$5,MTInputs!$J$5:$AZ$5,0))</f>
        <v/>
      </c>
      <c r="AM113" s="36">
        <f>INDEX(MTInputs!$J$1:$AZ$415,$D113,MATCH(AM$5,MTInputs!$J$5:$AZ$5,0))</f>
        <v/>
      </c>
      <c r="AN113" s="36">
        <f>INDEX(MTInputs!$J$1:$AZ$415,$D113,MATCH(AN$5,MTInputs!$J$5:$AZ$5,0))</f>
        <v/>
      </c>
      <c r="AO113" s="36">
        <f>INDEX(MTInputs!$J$1:$AZ$415,$D113,MATCH(AO$5,MTInputs!$J$5:$AZ$5,0))</f>
        <v/>
      </c>
      <c r="AP113" s="36">
        <f>INDEX(MTInputs!$J$1:$AZ$415,$D113,MATCH(AP$5,MTInputs!$J$5:$AZ$5,0))</f>
        <v/>
      </c>
      <c r="AQ113" s="36">
        <f>INDEX(MTInputs!$J$1:$AZ$415,$D113,MATCH(AQ$5,MTInputs!$J$5:$AZ$5,0))</f>
        <v/>
      </c>
      <c r="AR113" s="36">
        <f>INDEX(MTInputs!$J$1:$AZ$415,$D113,MATCH(AR$5,MTInputs!$J$5:$AZ$5,0))</f>
        <v/>
      </c>
      <c r="AS113" s="36">
        <f>INDEX(MTInputs!$J$1:$AZ$415,$D113,MATCH(AS$5,MTInputs!$J$5:$AZ$5,0))</f>
        <v/>
      </c>
      <c r="AT113" s="36">
        <f>INDEX(MTInputs!$J$1:$AZ$415,$D113,MATCH(AT$5,MTInputs!$J$5:$AZ$5,0))</f>
        <v/>
      </c>
      <c r="AU113" s="36">
        <f>INDEX(MTInputs!$J$1:$AZ$415,$D113,MATCH(AU$5,MTInputs!$J$5:$AZ$5,0))</f>
        <v/>
      </c>
      <c r="AV113" s="36">
        <f>INDEX(MTInputs!$J$1:$AZ$415,$D113,MATCH(AV$5,MTInputs!$J$5:$AZ$5,0))</f>
        <v/>
      </c>
      <c r="AW113" s="36">
        <f>INDEX(MTInputs!$J$1:$AZ$415,$D113,MATCH(AW$5,MTInputs!$J$5:$AZ$5,0))</f>
        <v/>
      </c>
      <c r="AX113" s="36">
        <f>INDEX(MTInputs!$J$1:$AZ$415,$D113,MATCH(AX$5,MTInputs!$J$5:$AZ$5,0))</f>
        <v/>
      </c>
    </row>
    <row r="114" hidden="1" outlineLevel="1">
      <c r="A114" s="5" t="inlineStr">
        <is>
          <t>etscov</t>
        </is>
      </c>
      <c r="B114" s="5" t="inlineStr">
        <is>
          <t>all</t>
        </is>
      </c>
      <c r="C114" s="5" t="inlineStr">
        <is>
          <t>cst</t>
        </is>
      </c>
      <c r="D114" s="8" t="n">
        <v>113</v>
      </c>
      <c r="H114" s="5">
        <f>INDEX(Variables!$B$5:$B$105,MATCH($A114,Variables!$A$5:$A$105,0))&amp;IF($C114="",""," | "&amp;INDEX(Mapping!$B$5:$B$26,MATCH($C114,Mapping!$A$5:$A$26,0))&amp;" | "&amp;INDEX(Mapping!$B$30:$B$41,MATCH($B114,Mapping!$A$30:$A$41,0)))</f>
        <v/>
      </c>
      <c r="I114" s="5">
        <f>INDEX(Variables!$C$5:$C$105,MATCH($A114,Variables!$A$5:$A$105,0))</f>
        <v/>
      </c>
      <c r="J114" s="5">
        <f>INDEX(Variables!$E$5:$E$105,MATCH($A114,Variables!$A$5:$A$105,0))</f>
        <v/>
      </c>
      <c r="K114" s="25">
        <f>LOWER(Settings!$C$4)&amp;".mit."&amp;$A114&amp;IF($C114="","","."&amp;$C114&amp;"."&amp;$B114)&amp;IF(INDEX(Variables!$D$5:$D$105,MATCH($A114,Variables!$A$5:$A$105,0))="","","."&amp;INDEX(Variables!$D$5:$D$105,MATCH($A114,Variables!$A$5:$A$105,0)))&amp;"."&amp;K$5</f>
        <v/>
      </c>
      <c r="L114" s="35">
        <f>INDEX(MTInputs!$J$1:$AZ$415,$D114,MATCH(L$5,MTInputs!$J$5:$AZ$5,0))</f>
        <v/>
      </c>
      <c r="M114" s="36">
        <f>INDEX(MTInputs!$J$1:$AZ$415,$D114,MATCH(M$5,MTInputs!$J$5:$AZ$5,0))</f>
        <v/>
      </c>
      <c r="N114" s="36">
        <f>INDEX(MTInputs!$J$1:$AZ$415,$D114,MATCH(N$5,MTInputs!$J$5:$AZ$5,0))</f>
        <v/>
      </c>
      <c r="O114" s="36">
        <f>INDEX(MTInputs!$J$1:$AZ$415,$D114,MATCH(O$5,MTInputs!$J$5:$AZ$5,0))</f>
        <v/>
      </c>
      <c r="P114" s="36">
        <f>INDEX(MTInputs!$J$1:$AZ$415,$D114,MATCH(P$5,MTInputs!$J$5:$AZ$5,0))</f>
        <v/>
      </c>
      <c r="Q114" s="36">
        <f>INDEX(MTInputs!$J$1:$AZ$415,$D114,MATCH(Q$5,MTInputs!$J$5:$AZ$5,0))</f>
        <v/>
      </c>
      <c r="R114" s="36">
        <f>INDEX(MTInputs!$J$1:$AZ$415,$D114,MATCH(R$5,MTInputs!$J$5:$AZ$5,0))</f>
        <v/>
      </c>
      <c r="S114" s="36">
        <f>INDEX(MTInputs!$J$1:$AZ$415,$D114,MATCH(S$5,MTInputs!$J$5:$AZ$5,0))</f>
        <v/>
      </c>
      <c r="T114" s="36">
        <f>INDEX(MTInputs!$J$1:$AZ$415,$D114,MATCH(T$5,MTInputs!$J$5:$AZ$5,0))</f>
        <v/>
      </c>
      <c r="U114" s="36">
        <f>INDEX(MTInputs!$J$1:$AZ$415,$D114,MATCH(U$5,MTInputs!$J$5:$AZ$5,0))</f>
        <v/>
      </c>
      <c r="V114" s="36">
        <f>INDEX(MTInputs!$J$1:$AZ$415,$D114,MATCH(V$5,MTInputs!$J$5:$AZ$5,0))</f>
        <v/>
      </c>
      <c r="W114" s="36">
        <f>INDEX(MTInputs!$J$1:$AZ$415,$D114,MATCH(W$5,MTInputs!$J$5:$AZ$5,0))</f>
        <v/>
      </c>
      <c r="X114" s="36">
        <f>INDEX(MTInputs!$J$1:$AZ$415,$D114,MATCH(X$5,MTInputs!$J$5:$AZ$5,0))</f>
        <v/>
      </c>
      <c r="Y114" s="36">
        <f>INDEX(MTInputs!$J$1:$AZ$415,$D114,MATCH(Y$5,MTInputs!$J$5:$AZ$5,0))</f>
        <v/>
      </c>
      <c r="Z114" s="36">
        <f>INDEX(MTInputs!$J$1:$AZ$415,$D114,MATCH(Z$5,MTInputs!$J$5:$AZ$5,0))</f>
        <v/>
      </c>
      <c r="AA114" s="36">
        <f>INDEX(MTInputs!$J$1:$AZ$415,$D114,MATCH(AA$5,MTInputs!$J$5:$AZ$5,0))</f>
        <v/>
      </c>
      <c r="AB114" s="36">
        <f>INDEX(MTInputs!$J$1:$AZ$415,$D114,MATCH(AB$5,MTInputs!$J$5:$AZ$5,0))</f>
        <v/>
      </c>
      <c r="AC114" s="36">
        <f>INDEX(MTInputs!$J$1:$AZ$415,$D114,MATCH(AC$5,MTInputs!$J$5:$AZ$5,0))</f>
        <v/>
      </c>
      <c r="AD114" s="36">
        <f>INDEX(MTInputs!$J$1:$AZ$415,$D114,MATCH(AD$5,MTInputs!$J$5:$AZ$5,0))</f>
        <v/>
      </c>
      <c r="AE114" s="25">
        <f>LOWER(Settings!$C$4)&amp;".mit."&amp;$A114&amp;IF($C114="","","."&amp;$C114&amp;"."&amp;$B114)&amp;IF(INDEX(Variables!$D$5:$D$105,MATCH($A114,Variables!$A$5:$A$105,0))="","","."&amp;INDEX(Variables!$D$5:$D$105,MATCH($A114,Variables!$A$5:$A$105,0)))&amp;"."&amp;AE$5</f>
        <v/>
      </c>
      <c r="AF114" s="35">
        <f>INDEX(MTInputs!$J$1:$AZ$415,$D114,MATCH(AF$5,MTInputs!$J$5:$AZ$5,0))</f>
        <v/>
      </c>
      <c r="AG114" s="36">
        <f>INDEX(MTInputs!$J$1:$AZ$415,$D114,MATCH(AG$5,MTInputs!$J$5:$AZ$5,0))</f>
        <v/>
      </c>
      <c r="AH114" s="36">
        <f>INDEX(MTInputs!$J$1:$AZ$415,$D114,MATCH(AH$5,MTInputs!$J$5:$AZ$5,0))</f>
        <v/>
      </c>
      <c r="AI114" s="36">
        <f>INDEX(MTInputs!$J$1:$AZ$415,$D114,MATCH(AI$5,MTInputs!$J$5:$AZ$5,0))</f>
        <v/>
      </c>
      <c r="AJ114" s="36">
        <f>INDEX(MTInputs!$J$1:$AZ$415,$D114,MATCH(AJ$5,MTInputs!$J$5:$AZ$5,0))</f>
        <v/>
      </c>
      <c r="AK114" s="36">
        <f>INDEX(MTInputs!$J$1:$AZ$415,$D114,MATCH(AK$5,MTInputs!$J$5:$AZ$5,0))</f>
        <v/>
      </c>
      <c r="AL114" s="36">
        <f>INDEX(MTInputs!$J$1:$AZ$415,$D114,MATCH(AL$5,MTInputs!$J$5:$AZ$5,0))</f>
        <v/>
      </c>
      <c r="AM114" s="36">
        <f>INDEX(MTInputs!$J$1:$AZ$415,$D114,MATCH(AM$5,MTInputs!$J$5:$AZ$5,0))</f>
        <v/>
      </c>
      <c r="AN114" s="36">
        <f>INDEX(MTInputs!$J$1:$AZ$415,$D114,MATCH(AN$5,MTInputs!$J$5:$AZ$5,0))</f>
        <v/>
      </c>
      <c r="AO114" s="36">
        <f>INDEX(MTInputs!$J$1:$AZ$415,$D114,MATCH(AO$5,MTInputs!$J$5:$AZ$5,0))</f>
        <v/>
      </c>
      <c r="AP114" s="36">
        <f>INDEX(MTInputs!$J$1:$AZ$415,$D114,MATCH(AP$5,MTInputs!$J$5:$AZ$5,0))</f>
        <v/>
      </c>
      <c r="AQ114" s="36">
        <f>INDEX(MTInputs!$J$1:$AZ$415,$D114,MATCH(AQ$5,MTInputs!$J$5:$AZ$5,0))</f>
        <v/>
      </c>
      <c r="AR114" s="36">
        <f>INDEX(MTInputs!$J$1:$AZ$415,$D114,MATCH(AR$5,MTInputs!$J$5:$AZ$5,0))</f>
        <v/>
      </c>
      <c r="AS114" s="36">
        <f>INDEX(MTInputs!$J$1:$AZ$415,$D114,MATCH(AS$5,MTInputs!$J$5:$AZ$5,0))</f>
        <v/>
      </c>
      <c r="AT114" s="36">
        <f>INDEX(MTInputs!$J$1:$AZ$415,$D114,MATCH(AT$5,MTInputs!$J$5:$AZ$5,0))</f>
        <v/>
      </c>
      <c r="AU114" s="36">
        <f>INDEX(MTInputs!$J$1:$AZ$415,$D114,MATCH(AU$5,MTInputs!$J$5:$AZ$5,0))</f>
        <v/>
      </c>
      <c r="AV114" s="36">
        <f>INDEX(MTInputs!$J$1:$AZ$415,$D114,MATCH(AV$5,MTInputs!$J$5:$AZ$5,0))</f>
        <v/>
      </c>
      <c r="AW114" s="36">
        <f>INDEX(MTInputs!$J$1:$AZ$415,$D114,MATCH(AW$5,MTInputs!$J$5:$AZ$5,0))</f>
        <v/>
      </c>
      <c r="AX114" s="36">
        <f>INDEX(MTInputs!$J$1:$AZ$415,$D114,MATCH(AX$5,MTInputs!$J$5:$AZ$5,0))</f>
        <v/>
      </c>
    </row>
    <row r="115" hidden="1" outlineLevel="1">
      <c r="A115" s="5" t="inlineStr">
        <is>
          <t>etscov</t>
        </is>
      </c>
      <c r="B115" s="5" t="inlineStr">
        <is>
          <t>all</t>
        </is>
      </c>
      <c r="C115" s="5" t="inlineStr">
        <is>
          <t>ftr</t>
        </is>
      </c>
      <c r="D115" s="8" t="n">
        <v>114</v>
      </c>
      <c r="H115" s="5">
        <f>INDEX(Variables!$B$5:$B$105,MATCH($A115,Variables!$A$5:$A$105,0))&amp;IF($C115="",""," | "&amp;INDEX(Mapping!$B$5:$B$26,MATCH($C115,Mapping!$A$5:$A$26,0))&amp;" | "&amp;INDEX(Mapping!$B$30:$B$41,MATCH($B115,Mapping!$A$30:$A$41,0)))</f>
        <v/>
      </c>
      <c r="I115" s="5">
        <f>INDEX(Variables!$C$5:$C$105,MATCH($A115,Variables!$A$5:$A$105,0))</f>
        <v/>
      </c>
      <c r="J115" s="5">
        <f>INDEX(Variables!$E$5:$E$105,MATCH($A115,Variables!$A$5:$A$105,0))</f>
        <v/>
      </c>
      <c r="K115" s="25">
        <f>LOWER(Settings!$C$4)&amp;".mit."&amp;$A115&amp;IF($C115="","","."&amp;$C115&amp;"."&amp;$B115)&amp;IF(INDEX(Variables!$D$5:$D$105,MATCH($A115,Variables!$A$5:$A$105,0))="","","."&amp;INDEX(Variables!$D$5:$D$105,MATCH($A115,Variables!$A$5:$A$105,0)))&amp;"."&amp;K$5</f>
        <v/>
      </c>
      <c r="L115" s="35">
        <f>INDEX(MTInputs!$J$1:$AZ$415,$D115,MATCH(L$5,MTInputs!$J$5:$AZ$5,0))</f>
        <v/>
      </c>
      <c r="M115" s="36">
        <f>INDEX(MTInputs!$J$1:$AZ$415,$D115,MATCH(M$5,MTInputs!$J$5:$AZ$5,0))</f>
        <v/>
      </c>
      <c r="N115" s="36">
        <f>INDEX(MTInputs!$J$1:$AZ$415,$D115,MATCH(N$5,MTInputs!$J$5:$AZ$5,0))</f>
        <v/>
      </c>
      <c r="O115" s="36">
        <f>INDEX(MTInputs!$J$1:$AZ$415,$D115,MATCH(O$5,MTInputs!$J$5:$AZ$5,0))</f>
        <v/>
      </c>
      <c r="P115" s="36">
        <f>INDEX(MTInputs!$J$1:$AZ$415,$D115,MATCH(P$5,MTInputs!$J$5:$AZ$5,0))</f>
        <v/>
      </c>
      <c r="Q115" s="36">
        <f>INDEX(MTInputs!$J$1:$AZ$415,$D115,MATCH(Q$5,MTInputs!$J$5:$AZ$5,0))</f>
        <v/>
      </c>
      <c r="R115" s="36">
        <f>INDEX(MTInputs!$J$1:$AZ$415,$D115,MATCH(R$5,MTInputs!$J$5:$AZ$5,0))</f>
        <v/>
      </c>
      <c r="S115" s="36">
        <f>INDEX(MTInputs!$J$1:$AZ$415,$D115,MATCH(S$5,MTInputs!$J$5:$AZ$5,0))</f>
        <v/>
      </c>
      <c r="T115" s="36">
        <f>INDEX(MTInputs!$J$1:$AZ$415,$D115,MATCH(T$5,MTInputs!$J$5:$AZ$5,0))</f>
        <v/>
      </c>
      <c r="U115" s="36">
        <f>INDEX(MTInputs!$J$1:$AZ$415,$D115,MATCH(U$5,MTInputs!$J$5:$AZ$5,0))</f>
        <v/>
      </c>
      <c r="V115" s="36">
        <f>INDEX(MTInputs!$J$1:$AZ$415,$D115,MATCH(V$5,MTInputs!$J$5:$AZ$5,0))</f>
        <v/>
      </c>
      <c r="W115" s="36">
        <f>INDEX(MTInputs!$J$1:$AZ$415,$D115,MATCH(W$5,MTInputs!$J$5:$AZ$5,0))</f>
        <v/>
      </c>
      <c r="X115" s="36">
        <f>INDEX(MTInputs!$J$1:$AZ$415,$D115,MATCH(X$5,MTInputs!$J$5:$AZ$5,0))</f>
        <v/>
      </c>
      <c r="Y115" s="36">
        <f>INDEX(MTInputs!$J$1:$AZ$415,$D115,MATCH(Y$5,MTInputs!$J$5:$AZ$5,0))</f>
        <v/>
      </c>
      <c r="Z115" s="36">
        <f>INDEX(MTInputs!$J$1:$AZ$415,$D115,MATCH(Z$5,MTInputs!$J$5:$AZ$5,0))</f>
        <v/>
      </c>
      <c r="AA115" s="36">
        <f>INDEX(MTInputs!$J$1:$AZ$415,$D115,MATCH(AA$5,MTInputs!$J$5:$AZ$5,0))</f>
        <v/>
      </c>
      <c r="AB115" s="36">
        <f>INDEX(MTInputs!$J$1:$AZ$415,$D115,MATCH(AB$5,MTInputs!$J$5:$AZ$5,0))</f>
        <v/>
      </c>
      <c r="AC115" s="36">
        <f>INDEX(MTInputs!$J$1:$AZ$415,$D115,MATCH(AC$5,MTInputs!$J$5:$AZ$5,0))</f>
        <v/>
      </c>
      <c r="AD115" s="36">
        <f>INDEX(MTInputs!$J$1:$AZ$415,$D115,MATCH(AD$5,MTInputs!$J$5:$AZ$5,0))</f>
        <v/>
      </c>
      <c r="AE115" s="25">
        <f>LOWER(Settings!$C$4)&amp;".mit."&amp;$A115&amp;IF($C115="","","."&amp;$C115&amp;"."&amp;$B115)&amp;IF(INDEX(Variables!$D$5:$D$105,MATCH($A115,Variables!$A$5:$A$105,0))="","","."&amp;INDEX(Variables!$D$5:$D$105,MATCH($A115,Variables!$A$5:$A$105,0)))&amp;"."&amp;AE$5</f>
        <v/>
      </c>
      <c r="AF115" s="35">
        <f>INDEX(MTInputs!$J$1:$AZ$415,$D115,MATCH(AF$5,MTInputs!$J$5:$AZ$5,0))</f>
        <v/>
      </c>
      <c r="AG115" s="36">
        <f>INDEX(MTInputs!$J$1:$AZ$415,$D115,MATCH(AG$5,MTInputs!$J$5:$AZ$5,0))</f>
        <v/>
      </c>
      <c r="AH115" s="36">
        <f>INDEX(MTInputs!$J$1:$AZ$415,$D115,MATCH(AH$5,MTInputs!$J$5:$AZ$5,0))</f>
        <v/>
      </c>
      <c r="AI115" s="36">
        <f>INDEX(MTInputs!$J$1:$AZ$415,$D115,MATCH(AI$5,MTInputs!$J$5:$AZ$5,0))</f>
        <v/>
      </c>
      <c r="AJ115" s="36">
        <f>INDEX(MTInputs!$J$1:$AZ$415,$D115,MATCH(AJ$5,MTInputs!$J$5:$AZ$5,0))</f>
        <v/>
      </c>
      <c r="AK115" s="36">
        <f>INDEX(MTInputs!$J$1:$AZ$415,$D115,MATCH(AK$5,MTInputs!$J$5:$AZ$5,0))</f>
        <v/>
      </c>
      <c r="AL115" s="36">
        <f>INDEX(MTInputs!$J$1:$AZ$415,$D115,MATCH(AL$5,MTInputs!$J$5:$AZ$5,0))</f>
        <v/>
      </c>
      <c r="AM115" s="36">
        <f>INDEX(MTInputs!$J$1:$AZ$415,$D115,MATCH(AM$5,MTInputs!$J$5:$AZ$5,0))</f>
        <v/>
      </c>
      <c r="AN115" s="36">
        <f>INDEX(MTInputs!$J$1:$AZ$415,$D115,MATCH(AN$5,MTInputs!$J$5:$AZ$5,0))</f>
        <v/>
      </c>
      <c r="AO115" s="36">
        <f>INDEX(MTInputs!$J$1:$AZ$415,$D115,MATCH(AO$5,MTInputs!$J$5:$AZ$5,0))</f>
        <v/>
      </c>
      <c r="AP115" s="36">
        <f>INDEX(MTInputs!$J$1:$AZ$415,$D115,MATCH(AP$5,MTInputs!$J$5:$AZ$5,0))</f>
        <v/>
      </c>
      <c r="AQ115" s="36">
        <f>INDEX(MTInputs!$J$1:$AZ$415,$D115,MATCH(AQ$5,MTInputs!$J$5:$AZ$5,0))</f>
        <v/>
      </c>
      <c r="AR115" s="36">
        <f>INDEX(MTInputs!$J$1:$AZ$415,$D115,MATCH(AR$5,MTInputs!$J$5:$AZ$5,0))</f>
        <v/>
      </c>
      <c r="AS115" s="36">
        <f>INDEX(MTInputs!$J$1:$AZ$415,$D115,MATCH(AS$5,MTInputs!$J$5:$AZ$5,0))</f>
        <v/>
      </c>
      <c r="AT115" s="36">
        <f>INDEX(MTInputs!$J$1:$AZ$415,$D115,MATCH(AT$5,MTInputs!$J$5:$AZ$5,0))</f>
        <v/>
      </c>
      <c r="AU115" s="36">
        <f>INDEX(MTInputs!$J$1:$AZ$415,$D115,MATCH(AU$5,MTInputs!$J$5:$AZ$5,0))</f>
        <v/>
      </c>
      <c r="AV115" s="36">
        <f>INDEX(MTInputs!$J$1:$AZ$415,$D115,MATCH(AV$5,MTInputs!$J$5:$AZ$5,0))</f>
        <v/>
      </c>
      <c r="AW115" s="36">
        <f>INDEX(MTInputs!$J$1:$AZ$415,$D115,MATCH(AW$5,MTInputs!$J$5:$AZ$5,0))</f>
        <v/>
      </c>
      <c r="AX115" s="36">
        <f>INDEX(MTInputs!$J$1:$AZ$415,$D115,MATCH(AX$5,MTInputs!$J$5:$AZ$5,0))</f>
        <v/>
      </c>
    </row>
    <row r="116" hidden="1" outlineLevel="1">
      <c r="A116" s="5" t="inlineStr">
        <is>
          <t>etscov</t>
        </is>
      </c>
      <c r="B116" s="5" t="inlineStr">
        <is>
          <t>all</t>
        </is>
      </c>
      <c r="C116" s="5" t="inlineStr">
        <is>
          <t>oen</t>
        </is>
      </c>
      <c r="D116" s="8" t="n">
        <v>115</v>
      </c>
      <c r="H116" s="5">
        <f>INDEX(Variables!$B$5:$B$105,MATCH($A116,Variables!$A$5:$A$105,0))&amp;IF($C116="",""," | "&amp;INDEX(Mapping!$B$5:$B$26,MATCH($C116,Mapping!$A$5:$A$26,0))&amp;" | "&amp;INDEX(Mapping!$B$30:$B$41,MATCH($B116,Mapping!$A$30:$A$41,0)))</f>
        <v/>
      </c>
      <c r="I116" s="5">
        <f>INDEX(Variables!$C$5:$C$105,MATCH($A116,Variables!$A$5:$A$105,0))</f>
        <v/>
      </c>
      <c r="J116" s="5">
        <f>INDEX(Variables!$E$5:$E$105,MATCH($A116,Variables!$A$5:$A$105,0))</f>
        <v/>
      </c>
      <c r="K116" s="25">
        <f>LOWER(Settings!$C$4)&amp;".mit."&amp;$A116&amp;IF($C116="","","."&amp;$C116&amp;"."&amp;$B116)&amp;IF(INDEX(Variables!$D$5:$D$105,MATCH($A116,Variables!$A$5:$A$105,0))="","","."&amp;INDEX(Variables!$D$5:$D$105,MATCH($A116,Variables!$A$5:$A$105,0)))&amp;"."&amp;K$5</f>
        <v/>
      </c>
      <c r="L116" s="35">
        <f>INDEX(MTInputs!$J$1:$AZ$415,$D116,MATCH(L$5,MTInputs!$J$5:$AZ$5,0))</f>
        <v/>
      </c>
      <c r="M116" s="36">
        <f>INDEX(MTInputs!$J$1:$AZ$415,$D116,MATCH(M$5,MTInputs!$J$5:$AZ$5,0))</f>
        <v/>
      </c>
      <c r="N116" s="36">
        <f>INDEX(MTInputs!$J$1:$AZ$415,$D116,MATCH(N$5,MTInputs!$J$5:$AZ$5,0))</f>
        <v/>
      </c>
      <c r="O116" s="36">
        <f>INDEX(MTInputs!$J$1:$AZ$415,$D116,MATCH(O$5,MTInputs!$J$5:$AZ$5,0))</f>
        <v/>
      </c>
      <c r="P116" s="36">
        <f>INDEX(MTInputs!$J$1:$AZ$415,$D116,MATCH(P$5,MTInputs!$J$5:$AZ$5,0))</f>
        <v/>
      </c>
      <c r="Q116" s="36">
        <f>INDEX(MTInputs!$J$1:$AZ$415,$D116,MATCH(Q$5,MTInputs!$J$5:$AZ$5,0))</f>
        <v/>
      </c>
      <c r="R116" s="36">
        <f>INDEX(MTInputs!$J$1:$AZ$415,$D116,MATCH(R$5,MTInputs!$J$5:$AZ$5,0))</f>
        <v/>
      </c>
      <c r="S116" s="36">
        <f>INDEX(MTInputs!$J$1:$AZ$415,$D116,MATCH(S$5,MTInputs!$J$5:$AZ$5,0))</f>
        <v/>
      </c>
      <c r="T116" s="36">
        <f>INDEX(MTInputs!$J$1:$AZ$415,$D116,MATCH(T$5,MTInputs!$J$5:$AZ$5,0))</f>
        <v/>
      </c>
      <c r="U116" s="36">
        <f>INDEX(MTInputs!$J$1:$AZ$415,$D116,MATCH(U$5,MTInputs!$J$5:$AZ$5,0))</f>
        <v/>
      </c>
      <c r="V116" s="36">
        <f>INDEX(MTInputs!$J$1:$AZ$415,$D116,MATCH(V$5,MTInputs!$J$5:$AZ$5,0))</f>
        <v/>
      </c>
      <c r="W116" s="36">
        <f>INDEX(MTInputs!$J$1:$AZ$415,$D116,MATCH(W$5,MTInputs!$J$5:$AZ$5,0))</f>
        <v/>
      </c>
      <c r="X116" s="36">
        <f>INDEX(MTInputs!$J$1:$AZ$415,$D116,MATCH(X$5,MTInputs!$J$5:$AZ$5,0))</f>
        <v/>
      </c>
      <c r="Y116" s="36">
        <f>INDEX(MTInputs!$J$1:$AZ$415,$D116,MATCH(Y$5,MTInputs!$J$5:$AZ$5,0))</f>
        <v/>
      </c>
      <c r="Z116" s="36">
        <f>INDEX(MTInputs!$J$1:$AZ$415,$D116,MATCH(Z$5,MTInputs!$J$5:$AZ$5,0))</f>
        <v/>
      </c>
      <c r="AA116" s="36">
        <f>INDEX(MTInputs!$J$1:$AZ$415,$D116,MATCH(AA$5,MTInputs!$J$5:$AZ$5,0))</f>
        <v/>
      </c>
      <c r="AB116" s="36">
        <f>INDEX(MTInputs!$J$1:$AZ$415,$D116,MATCH(AB$5,MTInputs!$J$5:$AZ$5,0))</f>
        <v/>
      </c>
      <c r="AC116" s="36">
        <f>INDEX(MTInputs!$J$1:$AZ$415,$D116,MATCH(AC$5,MTInputs!$J$5:$AZ$5,0))</f>
        <v/>
      </c>
      <c r="AD116" s="36">
        <f>INDEX(MTInputs!$J$1:$AZ$415,$D116,MATCH(AD$5,MTInputs!$J$5:$AZ$5,0))</f>
        <v/>
      </c>
      <c r="AE116" s="25">
        <f>LOWER(Settings!$C$4)&amp;".mit."&amp;$A116&amp;IF($C116="","","."&amp;$C116&amp;"."&amp;$B116)&amp;IF(INDEX(Variables!$D$5:$D$105,MATCH($A116,Variables!$A$5:$A$105,0))="","","."&amp;INDEX(Variables!$D$5:$D$105,MATCH($A116,Variables!$A$5:$A$105,0)))&amp;"."&amp;AE$5</f>
        <v/>
      </c>
      <c r="AF116" s="35">
        <f>INDEX(MTInputs!$J$1:$AZ$415,$D116,MATCH(AF$5,MTInputs!$J$5:$AZ$5,0))</f>
        <v/>
      </c>
      <c r="AG116" s="36">
        <f>INDEX(MTInputs!$J$1:$AZ$415,$D116,MATCH(AG$5,MTInputs!$J$5:$AZ$5,0))</f>
        <v/>
      </c>
      <c r="AH116" s="36">
        <f>INDEX(MTInputs!$J$1:$AZ$415,$D116,MATCH(AH$5,MTInputs!$J$5:$AZ$5,0))</f>
        <v/>
      </c>
      <c r="AI116" s="36">
        <f>INDEX(MTInputs!$J$1:$AZ$415,$D116,MATCH(AI$5,MTInputs!$J$5:$AZ$5,0))</f>
        <v/>
      </c>
      <c r="AJ116" s="36">
        <f>INDEX(MTInputs!$J$1:$AZ$415,$D116,MATCH(AJ$5,MTInputs!$J$5:$AZ$5,0))</f>
        <v/>
      </c>
      <c r="AK116" s="36">
        <f>INDEX(MTInputs!$J$1:$AZ$415,$D116,MATCH(AK$5,MTInputs!$J$5:$AZ$5,0))</f>
        <v/>
      </c>
      <c r="AL116" s="36">
        <f>INDEX(MTInputs!$J$1:$AZ$415,$D116,MATCH(AL$5,MTInputs!$J$5:$AZ$5,0))</f>
        <v/>
      </c>
      <c r="AM116" s="36">
        <f>INDEX(MTInputs!$J$1:$AZ$415,$D116,MATCH(AM$5,MTInputs!$J$5:$AZ$5,0))</f>
        <v/>
      </c>
      <c r="AN116" s="36">
        <f>INDEX(MTInputs!$J$1:$AZ$415,$D116,MATCH(AN$5,MTInputs!$J$5:$AZ$5,0))</f>
        <v/>
      </c>
      <c r="AO116" s="36">
        <f>INDEX(MTInputs!$J$1:$AZ$415,$D116,MATCH(AO$5,MTInputs!$J$5:$AZ$5,0))</f>
        <v/>
      </c>
      <c r="AP116" s="36">
        <f>INDEX(MTInputs!$J$1:$AZ$415,$D116,MATCH(AP$5,MTInputs!$J$5:$AZ$5,0))</f>
        <v/>
      </c>
      <c r="AQ116" s="36">
        <f>INDEX(MTInputs!$J$1:$AZ$415,$D116,MATCH(AQ$5,MTInputs!$J$5:$AZ$5,0))</f>
        <v/>
      </c>
      <c r="AR116" s="36">
        <f>INDEX(MTInputs!$J$1:$AZ$415,$D116,MATCH(AR$5,MTInputs!$J$5:$AZ$5,0))</f>
        <v/>
      </c>
      <c r="AS116" s="36">
        <f>INDEX(MTInputs!$J$1:$AZ$415,$D116,MATCH(AS$5,MTInputs!$J$5:$AZ$5,0))</f>
        <v/>
      </c>
      <c r="AT116" s="36">
        <f>INDEX(MTInputs!$J$1:$AZ$415,$D116,MATCH(AT$5,MTInputs!$J$5:$AZ$5,0))</f>
        <v/>
      </c>
      <c r="AU116" s="36">
        <f>INDEX(MTInputs!$J$1:$AZ$415,$D116,MATCH(AU$5,MTInputs!$J$5:$AZ$5,0))</f>
        <v/>
      </c>
      <c r="AV116" s="36">
        <f>INDEX(MTInputs!$J$1:$AZ$415,$D116,MATCH(AV$5,MTInputs!$J$5:$AZ$5,0))</f>
        <v/>
      </c>
      <c r="AW116" s="36">
        <f>INDEX(MTInputs!$J$1:$AZ$415,$D116,MATCH(AW$5,MTInputs!$J$5:$AZ$5,0))</f>
        <v/>
      </c>
      <c r="AX116" s="36">
        <f>INDEX(MTInputs!$J$1:$AZ$415,$D116,MATCH(AX$5,MTInputs!$J$5:$AZ$5,0))</f>
        <v/>
      </c>
    </row>
    <row r="117" hidden="1" outlineLevel="1">
      <c r="A117" s="9" t="inlineStr">
        <is>
          <t>etsc</t>
        </is>
      </c>
      <c r="B117" s="9" t="inlineStr">
        <is>
          <t>all</t>
        </is>
      </c>
      <c r="C117" s="9" t="inlineStr">
        <is>
          <t>pow</t>
        </is>
      </c>
      <c r="H117" s="9">
        <f>INDEX(Variables!$B$5:$B$105,MATCH($A117,Variables!$A$5:$A$105,0))&amp;IF($C117="",""," | "&amp;INDEX(Mapping!$B$5:$B$26,MATCH($C117,Mapping!$A$5:$A$26,0))&amp;" | "&amp;INDEX(Mapping!$B$30:$B$41,MATCH($B117,Mapping!$A$30:$A$41,0)))</f>
        <v/>
      </c>
      <c r="I117" s="9">
        <f>INDEX(Variables!$C$5:$C$105,MATCH($A117,Variables!$A$5:$A$105,0))</f>
        <v/>
      </c>
      <c r="J117" s="9">
        <f>INDEX(Variables!$E$5:$E$105,MATCH($A117,Variables!$A$5:$A$105,0))</f>
        <v/>
      </c>
      <c r="K117" s="30">
        <f>LOWER(Settings!$C$4)&amp;".mit."&amp;$A117&amp;IF($C117="","","."&amp;$C117&amp;"."&amp;$B117)&amp;IF(INDEX(Variables!$D$5:$D$105,MATCH($A117,Variables!$A$5:$A$105,0))="","","."&amp;INDEX(Variables!$D$5:$D$105,MATCH($A117,Variables!$A$5:$A$105,0)))&amp;"."&amp;K$5</f>
        <v/>
      </c>
      <c r="L117" s="31">
        <f>IF(AND(LEFT(L$93,3)="Yes",L$4&gt;=L$94),IF(L100,1,0),0)</f>
        <v/>
      </c>
      <c r="M117" s="32">
        <f>IF(AND(LEFT(M$93,3)="Yes",M$4&gt;=M$94),IF(M100,1,0),0)</f>
        <v/>
      </c>
      <c r="N117" s="32">
        <f>IF(AND(LEFT(N$93,3)="Yes",N$4&gt;=N$94),IF(N100,1,0),0)</f>
        <v/>
      </c>
      <c r="O117" s="32">
        <f>IF(AND(LEFT(O$93,3)="Yes",O$4&gt;=O$94),IF(O100,1,0),0)</f>
        <v/>
      </c>
      <c r="P117" s="32">
        <f>IF(AND(LEFT(P$93,3)="Yes",P$4&gt;=P$94),IF(P100,1,0),0)</f>
        <v/>
      </c>
      <c r="Q117" s="32">
        <f>IF(AND(LEFT(Q$93,3)="Yes",Q$4&gt;=Q$94),IF(Q100,1,0),0)</f>
        <v/>
      </c>
      <c r="R117" s="32">
        <f>IF(AND(LEFT(R$93,3)="Yes",R$4&gt;=R$94),IF(R100,1,0),0)</f>
        <v/>
      </c>
      <c r="S117" s="32">
        <f>IF(AND(LEFT(S$93,3)="Yes",S$4&gt;=S$94),IF(S100,1,0),0)</f>
        <v/>
      </c>
      <c r="T117" s="32">
        <f>IF(AND(LEFT(T$93,3)="Yes",T$4&gt;=T$94),IF(T100,1,0),0)</f>
        <v/>
      </c>
      <c r="U117" s="32">
        <f>IF(AND(LEFT(U$93,3)="Yes",U$4&gt;=U$94),IF(U100,1,0),0)</f>
        <v/>
      </c>
      <c r="V117" s="32">
        <f>IF(AND(LEFT(V$93,3)="Yes",V$4&gt;=V$94),IF(V100,1,0),0)</f>
        <v/>
      </c>
      <c r="W117" s="32">
        <f>IF(AND(LEFT(W$93,3)="Yes",W$4&gt;=W$94),IF(W100,1,0),0)</f>
        <v/>
      </c>
      <c r="X117" s="32">
        <f>IF(AND(LEFT(X$93,3)="Yes",X$4&gt;=X$94),IF(X100,1,0),0)</f>
        <v/>
      </c>
      <c r="Y117" s="32">
        <f>IF(AND(LEFT(Y$93,3)="Yes",Y$4&gt;=Y$94),IF(Y100,1,0),0)</f>
        <v/>
      </c>
      <c r="Z117" s="32">
        <f>IF(AND(LEFT(Z$93,3)="Yes",Z$4&gt;=Z$94),IF(Z100,1,0),0)</f>
        <v/>
      </c>
      <c r="AA117" s="32">
        <f>IF(AND(LEFT(AA$93,3)="Yes",AA$4&gt;=AA$94),IF(AA100,1,0),0)</f>
        <v/>
      </c>
      <c r="AB117" s="32">
        <f>IF(AND(LEFT(AB$93,3)="Yes",AB$4&gt;=AB$94),IF(AB100,1,0),0)</f>
        <v/>
      </c>
      <c r="AC117" s="32">
        <f>IF(AND(LEFT(AC$93,3)="Yes",AC$4&gt;=AC$94),IF(AC100,1,0),0)</f>
        <v/>
      </c>
      <c r="AD117" s="33">
        <f>ETSCOVER(AD$93,AD$4,AD$94,AD100)</f>
        <v/>
      </c>
      <c r="AE117" s="30">
        <f>LOWER(Settings!$C$4)&amp;".mit."&amp;$A117&amp;IF($C117="","","."&amp;$C117&amp;"."&amp;$B117)&amp;IF(INDEX(Variables!$D$5:$D$105,MATCH($A117,Variables!$A$5:$A$105,0))="","","."&amp;INDEX(Variables!$D$5:$D$105,MATCH($A117,Variables!$A$5:$A$105,0)))&amp;"."&amp;AE$5</f>
        <v/>
      </c>
      <c r="AF117" s="31">
        <f>IF(AND(LEFT(AF$93,3)="Yes",AF$4&gt;=AF$94),IF(AF100,1,0),0)</f>
        <v/>
      </c>
      <c r="AG117" s="32">
        <f>IF(AND(LEFT(AG$93,3)="Yes",AG$4&gt;=AG$94),IF(AG100,1,0),0)</f>
        <v/>
      </c>
      <c r="AH117" s="32">
        <f>IF(AND(LEFT(AH$93,3)="Yes",AH$4&gt;=AH$94),IF(AH100,1,0),0)</f>
        <v/>
      </c>
      <c r="AI117" s="32">
        <f>IF(AND(LEFT(AI$93,3)="Yes",AI$4&gt;=AI$94),IF(AI100,1,0),0)</f>
        <v/>
      </c>
      <c r="AJ117" s="32">
        <f>IF(AND(LEFT(AJ$93,3)="Yes",AJ$4&gt;=AJ$94),IF(AJ100,1,0),0)</f>
        <v/>
      </c>
      <c r="AK117" s="32">
        <f>IF(AND(LEFT(AK$93,3)="Yes",AK$4&gt;=AK$94),IF(AK100,1,0),0)</f>
        <v/>
      </c>
      <c r="AL117" s="32">
        <f>IF(AND(LEFT(AL$93,3)="Yes",AL$4&gt;=AL$94),IF(AL100,1,0),0)</f>
        <v/>
      </c>
      <c r="AM117" s="32">
        <f>IF(AND(LEFT(AM$93,3)="Yes",AM$4&gt;=AM$94),IF(AM100,1,0),0)</f>
        <v/>
      </c>
      <c r="AN117" s="32">
        <f>IF(AND(LEFT(AN$93,3)="Yes",AN$4&gt;=AN$94),IF(AN100,1,0),0)</f>
        <v/>
      </c>
      <c r="AO117" s="32">
        <f>IF(AND(LEFT(AO$93,3)="Yes",AO$4&gt;=AO$94),IF(AO100,1,0),0)</f>
        <v/>
      </c>
      <c r="AP117" s="32">
        <f>IF(AND(LEFT(AP$93,3)="Yes",AP$4&gt;=AP$94),IF(AP100,1,0),0)</f>
        <v/>
      </c>
      <c r="AQ117" s="32">
        <f>IF(AND(LEFT(AQ$93,3)="Yes",AQ$4&gt;=AQ$94),IF(AQ100,1,0),0)</f>
        <v/>
      </c>
      <c r="AR117" s="32">
        <f>IF(AND(LEFT(AR$93,3)="Yes",AR$4&gt;=AR$94),IF(AR100,1,0),0)</f>
        <v/>
      </c>
      <c r="AS117" s="32">
        <f>IF(AND(LEFT(AS$93,3)="Yes",AS$4&gt;=AS$94),IF(AS100,1,0),0)</f>
        <v/>
      </c>
      <c r="AT117" s="32">
        <f>IF(AND(LEFT(AT$93,3)="Yes",AT$4&gt;=AT$94),IF(AT100,1,0),0)</f>
        <v/>
      </c>
      <c r="AU117" s="32">
        <f>IF(AND(LEFT(AU$93,3)="Yes",AU$4&gt;=AU$94),IF(AU100,1,0),0)</f>
        <v/>
      </c>
      <c r="AV117" s="32">
        <f>IF(AND(LEFT(AV$93,3)="Yes",AV$4&gt;=AV$94),IF(AV100,1,0),0)</f>
        <v/>
      </c>
      <c r="AW117" s="32">
        <f>IF(AND(LEFT(AW$93,3)="Yes",AW$4&gt;=AW$94),IF(AW100,1,0),0)</f>
        <v/>
      </c>
      <c r="AX117" s="33">
        <f>ETSCOVER(AX$93,AX$4,AX$94,AX100)</f>
        <v/>
      </c>
    </row>
    <row r="118" hidden="1" outlineLevel="1">
      <c r="A118" s="9" t="inlineStr">
        <is>
          <t>etsc</t>
        </is>
      </c>
      <c r="B118" s="9" t="inlineStr">
        <is>
          <t>all</t>
        </is>
      </c>
      <c r="C118" s="9" t="inlineStr">
        <is>
          <t>rod</t>
        </is>
      </c>
      <c r="H118" s="9">
        <f>INDEX(Variables!$B$5:$B$105,MATCH($A118,Variables!$A$5:$A$105,0))&amp;IF($C118="",""," | "&amp;INDEX(Mapping!$B$5:$B$26,MATCH($C118,Mapping!$A$5:$A$26,0))&amp;" | "&amp;INDEX(Mapping!$B$30:$B$41,MATCH($B118,Mapping!$A$30:$A$41,0)))</f>
        <v/>
      </c>
      <c r="I118" s="9">
        <f>INDEX(Variables!$C$5:$C$105,MATCH($A118,Variables!$A$5:$A$105,0))</f>
        <v/>
      </c>
      <c r="J118" s="9">
        <f>INDEX(Variables!$E$5:$E$105,MATCH($A118,Variables!$A$5:$A$105,0))</f>
        <v/>
      </c>
      <c r="K118" s="30">
        <f>LOWER(Settings!$C$4)&amp;".mit."&amp;$A118&amp;IF($C118="","","."&amp;$C118&amp;"."&amp;$B118)&amp;IF(INDEX(Variables!$D$5:$D$105,MATCH($A118,Variables!$A$5:$A$105,0))="","","."&amp;INDEX(Variables!$D$5:$D$105,MATCH($A118,Variables!$A$5:$A$105,0)))&amp;"."&amp;K$5</f>
        <v/>
      </c>
      <c r="L118" s="31">
        <f>IF(AND(LEFT(L$93,3)="Yes",L$4&gt;=L$94),IF(L101,1,0),0)</f>
        <v/>
      </c>
      <c r="M118" s="32">
        <f>IF(AND(LEFT(M$93,3)="Yes",M$4&gt;=M$94),IF(M101,1,0),0)</f>
        <v/>
      </c>
      <c r="N118" s="32">
        <f>IF(AND(LEFT(N$93,3)="Yes",N$4&gt;=N$94),IF(N101,1,0),0)</f>
        <v/>
      </c>
      <c r="O118" s="32">
        <f>IF(AND(LEFT(O$93,3)="Yes",O$4&gt;=O$94),IF(O101,1,0),0)</f>
        <v/>
      </c>
      <c r="P118" s="32">
        <f>IF(AND(LEFT(P$93,3)="Yes",P$4&gt;=P$94),IF(P101,1,0),0)</f>
        <v/>
      </c>
      <c r="Q118" s="32">
        <f>IF(AND(LEFT(Q$93,3)="Yes",Q$4&gt;=Q$94),IF(Q101,1,0),0)</f>
        <v/>
      </c>
      <c r="R118" s="32">
        <f>IF(AND(LEFT(R$93,3)="Yes",R$4&gt;=R$94),IF(R101,1,0),0)</f>
        <v/>
      </c>
      <c r="S118" s="32">
        <f>IF(AND(LEFT(S$93,3)="Yes",S$4&gt;=S$94),IF(S101,1,0),0)</f>
        <v/>
      </c>
      <c r="T118" s="32">
        <f>IF(AND(LEFT(T$93,3)="Yes",T$4&gt;=T$94),IF(T101,1,0),0)</f>
        <v/>
      </c>
      <c r="U118" s="32">
        <f>IF(AND(LEFT(U$93,3)="Yes",U$4&gt;=U$94),IF(U101,1,0),0)</f>
        <v/>
      </c>
      <c r="V118" s="32">
        <f>IF(AND(LEFT(V$93,3)="Yes",V$4&gt;=V$94),IF(V101,1,0),0)</f>
        <v/>
      </c>
      <c r="W118" s="32">
        <f>IF(AND(LEFT(W$93,3)="Yes",W$4&gt;=W$94),IF(W101,1,0),0)</f>
        <v/>
      </c>
      <c r="X118" s="32">
        <f>IF(AND(LEFT(X$93,3)="Yes",X$4&gt;=X$94),IF(X101,1,0),0)</f>
        <v/>
      </c>
      <c r="Y118" s="32">
        <f>IF(AND(LEFT(Y$93,3)="Yes",Y$4&gt;=Y$94),IF(Y101,1,0),0)</f>
        <v/>
      </c>
      <c r="Z118" s="32">
        <f>IF(AND(LEFT(Z$93,3)="Yes",Z$4&gt;=Z$94),IF(Z101,1,0),0)</f>
        <v/>
      </c>
      <c r="AA118" s="32">
        <f>IF(AND(LEFT(AA$93,3)="Yes",AA$4&gt;=AA$94),IF(AA101,1,0),0)</f>
        <v/>
      </c>
      <c r="AB118" s="32">
        <f>IF(AND(LEFT(AB$93,3)="Yes",AB$4&gt;=AB$94),IF(AB101,1,0),0)</f>
        <v/>
      </c>
      <c r="AC118" s="32">
        <f>IF(AND(LEFT(AC$93,3)="Yes",AC$4&gt;=AC$94),IF(AC101,1,0),0)</f>
        <v/>
      </c>
      <c r="AD118" s="33">
        <f>ETSCOVER(AD$93,AD$4,AD$94,AD101)</f>
        <v/>
      </c>
      <c r="AE118" s="30">
        <f>LOWER(Settings!$C$4)&amp;".mit."&amp;$A118&amp;IF($C118="","","."&amp;$C118&amp;"."&amp;$B118)&amp;IF(INDEX(Variables!$D$5:$D$105,MATCH($A118,Variables!$A$5:$A$105,0))="","","."&amp;INDEX(Variables!$D$5:$D$105,MATCH($A118,Variables!$A$5:$A$105,0)))&amp;"."&amp;AE$5</f>
        <v/>
      </c>
      <c r="AF118" s="31">
        <f>IF(AND(LEFT(AF$93,3)="Yes",AF$4&gt;=AF$94),IF(AF101,1,0),0)</f>
        <v/>
      </c>
      <c r="AG118" s="32">
        <f>IF(AND(LEFT(AG$93,3)="Yes",AG$4&gt;=AG$94),IF(AG101,1,0),0)</f>
        <v/>
      </c>
      <c r="AH118" s="32">
        <f>IF(AND(LEFT(AH$93,3)="Yes",AH$4&gt;=AH$94),IF(AH101,1,0),0)</f>
        <v/>
      </c>
      <c r="AI118" s="32">
        <f>IF(AND(LEFT(AI$93,3)="Yes",AI$4&gt;=AI$94),IF(AI101,1,0),0)</f>
        <v/>
      </c>
      <c r="AJ118" s="32">
        <f>IF(AND(LEFT(AJ$93,3)="Yes",AJ$4&gt;=AJ$94),IF(AJ101,1,0),0)</f>
        <v/>
      </c>
      <c r="AK118" s="32">
        <f>IF(AND(LEFT(AK$93,3)="Yes",AK$4&gt;=AK$94),IF(AK101,1,0),0)</f>
        <v/>
      </c>
      <c r="AL118" s="32">
        <f>IF(AND(LEFT(AL$93,3)="Yes",AL$4&gt;=AL$94),IF(AL101,1,0),0)</f>
        <v/>
      </c>
      <c r="AM118" s="32">
        <f>IF(AND(LEFT(AM$93,3)="Yes",AM$4&gt;=AM$94),IF(AM101,1,0),0)</f>
        <v/>
      </c>
      <c r="AN118" s="32">
        <f>IF(AND(LEFT(AN$93,3)="Yes",AN$4&gt;=AN$94),IF(AN101,1,0),0)</f>
        <v/>
      </c>
      <c r="AO118" s="32">
        <f>IF(AND(LEFT(AO$93,3)="Yes",AO$4&gt;=AO$94),IF(AO101,1,0),0)</f>
        <v/>
      </c>
      <c r="AP118" s="32">
        <f>IF(AND(LEFT(AP$93,3)="Yes",AP$4&gt;=AP$94),IF(AP101,1,0),0)</f>
        <v/>
      </c>
      <c r="AQ118" s="32">
        <f>IF(AND(LEFT(AQ$93,3)="Yes",AQ$4&gt;=AQ$94),IF(AQ101,1,0),0)</f>
        <v/>
      </c>
      <c r="AR118" s="32">
        <f>IF(AND(LEFT(AR$93,3)="Yes",AR$4&gt;=AR$94),IF(AR101,1,0),0)</f>
        <v/>
      </c>
      <c r="AS118" s="32">
        <f>IF(AND(LEFT(AS$93,3)="Yes",AS$4&gt;=AS$94),IF(AS101,1,0),0)</f>
        <v/>
      </c>
      <c r="AT118" s="32">
        <f>IF(AND(LEFT(AT$93,3)="Yes",AT$4&gt;=AT$94),IF(AT101,1,0),0)</f>
        <v/>
      </c>
      <c r="AU118" s="32">
        <f>IF(AND(LEFT(AU$93,3)="Yes",AU$4&gt;=AU$94),IF(AU101,1,0),0)</f>
        <v/>
      </c>
      <c r="AV118" s="32">
        <f>IF(AND(LEFT(AV$93,3)="Yes",AV$4&gt;=AV$94),IF(AV101,1,0),0)</f>
        <v/>
      </c>
      <c r="AW118" s="32">
        <f>IF(AND(LEFT(AW$93,3)="Yes",AW$4&gt;=AW$94),IF(AW101,1,0),0)</f>
        <v/>
      </c>
      <c r="AX118" s="33">
        <f>ETSCOVER(AX$93,AX$4,AX$94,AX101)</f>
        <v/>
      </c>
    </row>
    <row r="119" hidden="1" outlineLevel="1">
      <c r="A119" s="9" t="inlineStr">
        <is>
          <t>etsc</t>
        </is>
      </c>
      <c r="B119" s="9" t="inlineStr">
        <is>
          <t>all</t>
        </is>
      </c>
      <c r="C119" s="9" t="inlineStr">
        <is>
          <t>ral</t>
        </is>
      </c>
      <c r="H119" s="9">
        <f>INDEX(Variables!$B$5:$B$105,MATCH($A119,Variables!$A$5:$A$105,0))&amp;IF($C119="",""," | "&amp;INDEX(Mapping!$B$5:$B$26,MATCH($C119,Mapping!$A$5:$A$26,0))&amp;" | "&amp;INDEX(Mapping!$B$30:$B$41,MATCH($B119,Mapping!$A$30:$A$41,0)))</f>
        <v/>
      </c>
      <c r="I119" s="9">
        <f>INDEX(Variables!$C$5:$C$105,MATCH($A119,Variables!$A$5:$A$105,0))</f>
        <v/>
      </c>
      <c r="J119" s="9">
        <f>INDEX(Variables!$E$5:$E$105,MATCH($A119,Variables!$A$5:$A$105,0))</f>
        <v/>
      </c>
      <c r="K119" s="30">
        <f>LOWER(Settings!$C$4)&amp;".mit."&amp;$A119&amp;IF($C119="","","."&amp;$C119&amp;"."&amp;$B119)&amp;IF(INDEX(Variables!$D$5:$D$105,MATCH($A119,Variables!$A$5:$A$105,0))="","","."&amp;INDEX(Variables!$D$5:$D$105,MATCH($A119,Variables!$A$5:$A$105,0)))&amp;"."&amp;K$5</f>
        <v/>
      </c>
      <c r="L119" s="31">
        <f>IF(AND(LEFT(L$93,3)="Yes",L$4&gt;=L$94),IF(L102,1,0),0)</f>
        <v/>
      </c>
      <c r="M119" s="32">
        <f>IF(AND(LEFT(M$93,3)="Yes",M$4&gt;=M$94),IF(M102,1,0),0)</f>
        <v/>
      </c>
      <c r="N119" s="32">
        <f>IF(AND(LEFT(N$93,3)="Yes",N$4&gt;=N$94),IF(N102,1,0),0)</f>
        <v/>
      </c>
      <c r="O119" s="32">
        <f>IF(AND(LEFT(O$93,3)="Yes",O$4&gt;=O$94),IF(O102,1,0),0)</f>
        <v/>
      </c>
      <c r="P119" s="32">
        <f>IF(AND(LEFT(P$93,3)="Yes",P$4&gt;=P$94),IF(P102,1,0),0)</f>
        <v/>
      </c>
      <c r="Q119" s="32">
        <f>IF(AND(LEFT(Q$93,3)="Yes",Q$4&gt;=Q$94),IF(Q102,1,0),0)</f>
        <v/>
      </c>
      <c r="R119" s="32">
        <f>IF(AND(LEFT(R$93,3)="Yes",R$4&gt;=R$94),IF(R102,1,0),0)</f>
        <v/>
      </c>
      <c r="S119" s="32">
        <f>IF(AND(LEFT(S$93,3)="Yes",S$4&gt;=S$94),IF(S102,1,0),0)</f>
        <v/>
      </c>
      <c r="T119" s="32">
        <f>IF(AND(LEFT(T$93,3)="Yes",T$4&gt;=T$94),IF(T102,1,0),0)</f>
        <v/>
      </c>
      <c r="U119" s="32">
        <f>IF(AND(LEFT(U$93,3)="Yes",U$4&gt;=U$94),IF(U102,1,0),0)</f>
        <v/>
      </c>
      <c r="V119" s="32">
        <f>IF(AND(LEFT(V$93,3)="Yes",V$4&gt;=V$94),IF(V102,1,0),0)</f>
        <v/>
      </c>
      <c r="W119" s="32">
        <f>IF(AND(LEFT(W$93,3)="Yes",W$4&gt;=W$94),IF(W102,1,0),0)</f>
        <v/>
      </c>
      <c r="X119" s="32">
        <f>IF(AND(LEFT(X$93,3)="Yes",X$4&gt;=X$94),IF(X102,1,0),0)</f>
        <v/>
      </c>
      <c r="Y119" s="32">
        <f>IF(AND(LEFT(Y$93,3)="Yes",Y$4&gt;=Y$94),IF(Y102,1,0),0)</f>
        <v/>
      </c>
      <c r="Z119" s="32">
        <f>IF(AND(LEFT(Z$93,3)="Yes",Z$4&gt;=Z$94),IF(Z102,1,0),0)</f>
        <v/>
      </c>
      <c r="AA119" s="32">
        <f>IF(AND(LEFT(AA$93,3)="Yes",AA$4&gt;=AA$94),IF(AA102,1,0),0)</f>
        <v/>
      </c>
      <c r="AB119" s="32">
        <f>IF(AND(LEFT(AB$93,3)="Yes",AB$4&gt;=AB$94),IF(AB102,1,0),0)</f>
        <v/>
      </c>
      <c r="AC119" s="32">
        <f>IF(AND(LEFT(AC$93,3)="Yes",AC$4&gt;=AC$94),IF(AC102,1,0),0)</f>
        <v/>
      </c>
      <c r="AD119" s="33">
        <f>ETSCOVER(AD$93,AD$4,AD$94,AD102)</f>
        <v/>
      </c>
      <c r="AE119" s="30">
        <f>LOWER(Settings!$C$4)&amp;".mit."&amp;$A119&amp;IF($C119="","","."&amp;$C119&amp;"."&amp;$B119)&amp;IF(INDEX(Variables!$D$5:$D$105,MATCH($A119,Variables!$A$5:$A$105,0))="","","."&amp;INDEX(Variables!$D$5:$D$105,MATCH($A119,Variables!$A$5:$A$105,0)))&amp;"."&amp;AE$5</f>
        <v/>
      </c>
      <c r="AF119" s="31">
        <f>IF(AND(LEFT(AF$93,3)="Yes",AF$4&gt;=AF$94),IF(AF102,1,0),0)</f>
        <v/>
      </c>
      <c r="AG119" s="32">
        <f>IF(AND(LEFT(AG$93,3)="Yes",AG$4&gt;=AG$94),IF(AG102,1,0),0)</f>
        <v/>
      </c>
      <c r="AH119" s="32">
        <f>IF(AND(LEFT(AH$93,3)="Yes",AH$4&gt;=AH$94),IF(AH102,1,0),0)</f>
        <v/>
      </c>
      <c r="AI119" s="32">
        <f>IF(AND(LEFT(AI$93,3)="Yes",AI$4&gt;=AI$94),IF(AI102,1,0),0)</f>
        <v/>
      </c>
      <c r="AJ119" s="32">
        <f>IF(AND(LEFT(AJ$93,3)="Yes",AJ$4&gt;=AJ$94),IF(AJ102,1,0),0)</f>
        <v/>
      </c>
      <c r="AK119" s="32">
        <f>IF(AND(LEFT(AK$93,3)="Yes",AK$4&gt;=AK$94),IF(AK102,1,0),0)</f>
        <v/>
      </c>
      <c r="AL119" s="32">
        <f>IF(AND(LEFT(AL$93,3)="Yes",AL$4&gt;=AL$94),IF(AL102,1,0),0)</f>
        <v/>
      </c>
      <c r="AM119" s="32">
        <f>IF(AND(LEFT(AM$93,3)="Yes",AM$4&gt;=AM$94),IF(AM102,1,0),0)</f>
        <v/>
      </c>
      <c r="AN119" s="32">
        <f>IF(AND(LEFT(AN$93,3)="Yes",AN$4&gt;=AN$94),IF(AN102,1,0),0)</f>
        <v/>
      </c>
      <c r="AO119" s="32">
        <f>IF(AND(LEFT(AO$93,3)="Yes",AO$4&gt;=AO$94),IF(AO102,1,0),0)</f>
        <v/>
      </c>
      <c r="AP119" s="32">
        <f>IF(AND(LEFT(AP$93,3)="Yes",AP$4&gt;=AP$94),IF(AP102,1,0),0)</f>
        <v/>
      </c>
      <c r="AQ119" s="32">
        <f>IF(AND(LEFT(AQ$93,3)="Yes",AQ$4&gt;=AQ$94),IF(AQ102,1,0),0)</f>
        <v/>
      </c>
      <c r="AR119" s="32">
        <f>IF(AND(LEFT(AR$93,3)="Yes",AR$4&gt;=AR$94),IF(AR102,1,0),0)</f>
        <v/>
      </c>
      <c r="AS119" s="32">
        <f>IF(AND(LEFT(AS$93,3)="Yes",AS$4&gt;=AS$94),IF(AS102,1,0),0)</f>
        <v/>
      </c>
      <c r="AT119" s="32">
        <f>IF(AND(LEFT(AT$93,3)="Yes",AT$4&gt;=AT$94),IF(AT102,1,0),0)</f>
        <v/>
      </c>
      <c r="AU119" s="32">
        <f>IF(AND(LEFT(AU$93,3)="Yes",AU$4&gt;=AU$94),IF(AU102,1,0),0)</f>
        <v/>
      </c>
      <c r="AV119" s="32">
        <f>IF(AND(LEFT(AV$93,3)="Yes",AV$4&gt;=AV$94),IF(AV102,1,0),0)</f>
        <v/>
      </c>
      <c r="AW119" s="32">
        <f>IF(AND(LEFT(AW$93,3)="Yes",AW$4&gt;=AW$94),IF(AW102,1,0),0)</f>
        <v/>
      </c>
      <c r="AX119" s="33">
        <f>ETSCOVER(AX$93,AX$4,AX$94,AX102)</f>
        <v/>
      </c>
    </row>
    <row r="120" hidden="1" outlineLevel="1">
      <c r="A120" s="9" t="inlineStr">
        <is>
          <t>etsc</t>
        </is>
      </c>
      <c r="B120" s="9" t="inlineStr">
        <is>
          <t>all</t>
        </is>
      </c>
      <c r="C120" s="9" t="inlineStr">
        <is>
          <t>avi</t>
        </is>
      </c>
      <c r="H120" s="9">
        <f>INDEX(Variables!$B$5:$B$105,MATCH($A120,Variables!$A$5:$A$105,0))&amp;IF($C120="",""," | "&amp;INDEX(Mapping!$B$5:$B$26,MATCH($C120,Mapping!$A$5:$A$26,0))&amp;" | "&amp;INDEX(Mapping!$B$30:$B$41,MATCH($B120,Mapping!$A$30:$A$41,0)))</f>
        <v/>
      </c>
      <c r="I120" s="9">
        <f>INDEX(Variables!$C$5:$C$105,MATCH($A120,Variables!$A$5:$A$105,0))</f>
        <v/>
      </c>
      <c r="J120" s="9">
        <f>INDEX(Variables!$E$5:$E$105,MATCH($A120,Variables!$A$5:$A$105,0))</f>
        <v/>
      </c>
      <c r="K120" s="30">
        <f>LOWER(Settings!$C$4)&amp;".mit."&amp;$A120&amp;IF($C120="","","."&amp;$C120&amp;"."&amp;$B120)&amp;IF(INDEX(Variables!$D$5:$D$105,MATCH($A120,Variables!$A$5:$A$105,0))="","","."&amp;INDEX(Variables!$D$5:$D$105,MATCH($A120,Variables!$A$5:$A$105,0)))&amp;"."&amp;K$5</f>
        <v/>
      </c>
      <c r="L120" s="31">
        <f>IF(AND(LEFT(L$93,3)="Yes",L$4&gt;=L$94),IF(L103,1,0),0)</f>
        <v/>
      </c>
      <c r="M120" s="32">
        <f>IF(AND(LEFT(M$93,3)="Yes",M$4&gt;=M$94),IF(M103,1,0),0)</f>
        <v/>
      </c>
      <c r="N120" s="32">
        <f>IF(AND(LEFT(N$93,3)="Yes",N$4&gt;=N$94),IF(N103,1,0),0)</f>
        <v/>
      </c>
      <c r="O120" s="32">
        <f>IF(AND(LEFT(O$93,3)="Yes",O$4&gt;=O$94),IF(O103,1,0),0)</f>
        <v/>
      </c>
      <c r="P120" s="32">
        <f>IF(AND(LEFT(P$93,3)="Yes",P$4&gt;=P$94),IF(P103,1,0),0)</f>
        <v/>
      </c>
      <c r="Q120" s="32">
        <f>IF(AND(LEFT(Q$93,3)="Yes",Q$4&gt;=Q$94),IF(Q103,1,0),0)</f>
        <v/>
      </c>
      <c r="R120" s="32">
        <f>IF(AND(LEFT(R$93,3)="Yes",R$4&gt;=R$94),IF(R103,1,0),0)</f>
        <v/>
      </c>
      <c r="S120" s="32">
        <f>IF(AND(LEFT(S$93,3)="Yes",S$4&gt;=S$94),IF(S103,1,0),0)</f>
        <v/>
      </c>
      <c r="T120" s="32">
        <f>IF(AND(LEFT(T$93,3)="Yes",T$4&gt;=T$94),IF(T103,1,0),0)</f>
        <v/>
      </c>
      <c r="U120" s="32">
        <f>IF(AND(LEFT(U$93,3)="Yes",U$4&gt;=U$94),IF(U103,1,0),0)</f>
        <v/>
      </c>
      <c r="V120" s="32">
        <f>IF(AND(LEFT(V$93,3)="Yes",V$4&gt;=V$94),IF(V103,1,0),0)</f>
        <v/>
      </c>
      <c r="W120" s="32">
        <f>IF(AND(LEFT(W$93,3)="Yes",W$4&gt;=W$94),IF(W103,1,0),0)</f>
        <v/>
      </c>
      <c r="X120" s="32">
        <f>IF(AND(LEFT(X$93,3)="Yes",X$4&gt;=X$94),IF(X103,1,0),0)</f>
        <v/>
      </c>
      <c r="Y120" s="32">
        <f>IF(AND(LEFT(Y$93,3)="Yes",Y$4&gt;=Y$94),IF(Y103,1,0),0)</f>
        <v/>
      </c>
      <c r="Z120" s="32">
        <f>IF(AND(LEFT(Z$93,3)="Yes",Z$4&gt;=Z$94),IF(Z103,1,0),0)</f>
        <v/>
      </c>
      <c r="AA120" s="32">
        <f>IF(AND(LEFT(AA$93,3)="Yes",AA$4&gt;=AA$94),IF(AA103,1,0),0)</f>
        <v/>
      </c>
      <c r="AB120" s="32">
        <f>IF(AND(LEFT(AB$93,3)="Yes",AB$4&gt;=AB$94),IF(AB103,1,0),0)</f>
        <v/>
      </c>
      <c r="AC120" s="32">
        <f>IF(AND(LEFT(AC$93,3)="Yes",AC$4&gt;=AC$94),IF(AC103,1,0),0)</f>
        <v/>
      </c>
      <c r="AD120" s="33">
        <f>ETSCOVER(AD$93,AD$4,AD$94,AD103)</f>
        <v/>
      </c>
      <c r="AE120" s="30">
        <f>LOWER(Settings!$C$4)&amp;".mit."&amp;$A120&amp;IF($C120="","","."&amp;$C120&amp;"."&amp;$B120)&amp;IF(INDEX(Variables!$D$5:$D$105,MATCH($A120,Variables!$A$5:$A$105,0))="","","."&amp;INDEX(Variables!$D$5:$D$105,MATCH($A120,Variables!$A$5:$A$105,0)))&amp;"."&amp;AE$5</f>
        <v/>
      </c>
      <c r="AF120" s="31">
        <f>IF(AND(LEFT(AF$93,3)="Yes",AF$4&gt;=AF$94),IF(AF103,1,0),0)</f>
        <v/>
      </c>
      <c r="AG120" s="32">
        <f>IF(AND(LEFT(AG$93,3)="Yes",AG$4&gt;=AG$94),IF(AG103,1,0),0)</f>
        <v/>
      </c>
      <c r="AH120" s="32">
        <f>IF(AND(LEFT(AH$93,3)="Yes",AH$4&gt;=AH$94),IF(AH103,1,0),0)</f>
        <v/>
      </c>
      <c r="AI120" s="32">
        <f>IF(AND(LEFT(AI$93,3)="Yes",AI$4&gt;=AI$94),IF(AI103,1,0),0)</f>
        <v/>
      </c>
      <c r="AJ120" s="32">
        <f>IF(AND(LEFT(AJ$93,3)="Yes",AJ$4&gt;=AJ$94),IF(AJ103,1,0),0)</f>
        <v/>
      </c>
      <c r="AK120" s="32">
        <f>IF(AND(LEFT(AK$93,3)="Yes",AK$4&gt;=AK$94),IF(AK103,1,0),0)</f>
        <v/>
      </c>
      <c r="AL120" s="32">
        <f>IF(AND(LEFT(AL$93,3)="Yes",AL$4&gt;=AL$94),IF(AL103,1,0),0)</f>
        <v/>
      </c>
      <c r="AM120" s="32">
        <f>IF(AND(LEFT(AM$93,3)="Yes",AM$4&gt;=AM$94),IF(AM103,1,0),0)</f>
        <v/>
      </c>
      <c r="AN120" s="32">
        <f>IF(AND(LEFT(AN$93,3)="Yes",AN$4&gt;=AN$94),IF(AN103,1,0),0)</f>
        <v/>
      </c>
      <c r="AO120" s="32">
        <f>IF(AND(LEFT(AO$93,3)="Yes",AO$4&gt;=AO$94),IF(AO103,1,0),0)</f>
        <v/>
      </c>
      <c r="AP120" s="32">
        <f>IF(AND(LEFT(AP$93,3)="Yes",AP$4&gt;=AP$94),IF(AP103,1,0),0)</f>
        <v/>
      </c>
      <c r="AQ120" s="32">
        <f>IF(AND(LEFT(AQ$93,3)="Yes",AQ$4&gt;=AQ$94),IF(AQ103,1,0),0)</f>
        <v/>
      </c>
      <c r="AR120" s="32">
        <f>IF(AND(LEFT(AR$93,3)="Yes",AR$4&gt;=AR$94),IF(AR103,1,0),0)</f>
        <v/>
      </c>
      <c r="AS120" s="32">
        <f>IF(AND(LEFT(AS$93,3)="Yes",AS$4&gt;=AS$94),IF(AS103,1,0),0)</f>
        <v/>
      </c>
      <c r="AT120" s="32">
        <f>IF(AND(LEFT(AT$93,3)="Yes",AT$4&gt;=AT$94),IF(AT103,1,0),0)</f>
        <v/>
      </c>
      <c r="AU120" s="32">
        <f>IF(AND(LEFT(AU$93,3)="Yes",AU$4&gt;=AU$94),IF(AU103,1,0),0)</f>
        <v/>
      </c>
      <c r="AV120" s="32">
        <f>IF(AND(LEFT(AV$93,3)="Yes",AV$4&gt;=AV$94),IF(AV103,1,0),0)</f>
        <v/>
      </c>
      <c r="AW120" s="32">
        <f>IF(AND(LEFT(AW$93,3)="Yes",AW$4&gt;=AW$94),IF(AW103,1,0),0)</f>
        <v/>
      </c>
      <c r="AX120" s="33">
        <f>ETSCOVER(AX$93,AX$4,AX$94,AX103)</f>
        <v/>
      </c>
    </row>
    <row r="121" hidden="1" outlineLevel="1">
      <c r="A121" s="9" t="inlineStr">
        <is>
          <t>etsc</t>
        </is>
      </c>
      <c r="B121" s="9" t="inlineStr">
        <is>
          <t>all</t>
        </is>
      </c>
      <c r="C121" s="9" t="inlineStr">
        <is>
          <t>nav</t>
        </is>
      </c>
      <c r="H121" s="9">
        <f>INDEX(Variables!$B$5:$B$105,MATCH($A121,Variables!$A$5:$A$105,0))&amp;IF($C121="",""," | "&amp;INDEX(Mapping!$B$5:$B$26,MATCH($C121,Mapping!$A$5:$A$26,0))&amp;" | "&amp;INDEX(Mapping!$B$30:$B$41,MATCH($B121,Mapping!$A$30:$A$41,0)))</f>
        <v/>
      </c>
      <c r="I121" s="9">
        <f>INDEX(Variables!$C$5:$C$105,MATCH($A121,Variables!$A$5:$A$105,0))</f>
        <v/>
      </c>
      <c r="J121" s="9">
        <f>INDEX(Variables!$E$5:$E$105,MATCH($A121,Variables!$A$5:$A$105,0))</f>
        <v/>
      </c>
      <c r="K121" s="30">
        <f>LOWER(Settings!$C$4)&amp;".mit."&amp;$A121&amp;IF($C121="","","."&amp;$C121&amp;"."&amp;$B121)&amp;IF(INDEX(Variables!$D$5:$D$105,MATCH($A121,Variables!$A$5:$A$105,0))="","","."&amp;INDEX(Variables!$D$5:$D$105,MATCH($A121,Variables!$A$5:$A$105,0)))&amp;"."&amp;K$5</f>
        <v/>
      </c>
      <c r="L121" s="31">
        <f>IF(AND(LEFT(L$93,3)="Yes",L$4&gt;=L$94),IF(L104,1,0),0)</f>
        <v/>
      </c>
      <c r="M121" s="32">
        <f>IF(AND(LEFT(M$93,3)="Yes",M$4&gt;=M$94),IF(M104,1,0),0)</f>
        <v/>
      </c>
      <c r="N121" s="32">
        <f>IF(AND(LEFT(N$93,3)="Yes",N$4&gt;=N$94),IF(N104,1,0),0)</f>
        <v/>
      </c>
      <c r="O121" s="32">
        <f>IF(AND(LEFT(O$93,3)="Yes",O$4&gt;=O$94),IF(O104,1,0),0)</f>
        <v/>
      </c>
      <c r="P121" s="32">
        <f>IF(AND(LEFT(P$93,3)="Yes",P$4&gt;=P$94),IF(P104,1,0),0)</f>
        <v/>
      </c>
      <c r="Q121" s="32">
        <f>IF(AND(LEFT(Q$93,3)="Yes",Q$4&gt;=Q$94),IF(Q104,1,0),0)</f>
        <v/>
      </c>
      <c r="R121" s="32">
        <f>IF(AND(LEFT(R$93,3)="Yes",R$4&gt;=R$94),IF(R104,1,0),0)</f>
        <v/>
      </c>
      <c r="S121" s="32">
        <f>IF(AND(LEFT(S$93,3)="Yes",S$4&gt;=S$94),IF(S104,1,0),0)</f>
        <v/>
      </c>
      <c r="T121" s="32">
        <f>IF(AND(LEFT(T$93,3)="Yes",T$4&gt;=T$94),IF(T104,1,0),0)</f>
        <v/>
      </c>
      <c r="U121" s="32">
        <f>IF(AND(LEFT(U$93,3)="Yes",U$4&gt;=U$94),IF(U104,1,0),0)</f>
        <v/>
      </c>
      <c r="V121" s="32">
        <f>IF(AND(LEFT(V$93,3)="Yes",V$4&gt;=V$94),IF(V104,1,0),0)</f>
        <v/>
      </c>
      <c r="W121" s="32">
        <f>IF(AND(LEFT(W$93,3)="Yes",W$4&gt;=W$94),IF(W104,1,0),0)</f>
        <v/>
      </c>
      <c r="X121" s="32">
        <f>IF(AND(LEFT(X$93,3)="Yes",X$4&gt;=X$94),IF(X104,1,0),0)</f>
        <v/>
      </c>
      <c r="Y121" s="32">
        <f>IF(AND(LEFT(Y$93,3)="Yes",Y$4&gt;=Y$94),IF(Y104,1,0),0)</f>
        <v/>
      </c>
      <c r="Z121" s="32">
        <f>IF(AND(LEFT(Z$93,3)="Yes",Z$4&gt;=Z$94),IF(Z104,1,0),0)</f>
        <v/>
      </c>
      <c r="AA121" s="32">
        <f>IF(AND(LEFT(AA$93,3)="Yes",AA$4&gt;=AA$94),IF(AA104,1,0),0)</f>
        <v/>
      </c>
      <c r="AB121" s="32">
        <f>IF(AND(LEFT(AB$93,3)="Yes",AB$4&gt;=AB$94),IF(AB104,1,0),0)</f>
        <v/>
      </c>
      <c r="AC121" s="32">
        <f>IF(AND(LEFT(AC$93,3)="Yes",AC$4&gt;=AC$94),IF(AC104,1,0),0)</f>
        <v/>
      </c>
      <c r="AD121" s="33">
        <f>ETSCOVER(AD$93,AD$4,AD$94,AD104)</f>
        <v/>
      </c>
      <c r="AE121" s="30">
        <f>LOWER(Settings!$C$4)&amp;".mit."&amp;$A121&amp;IF($C121="","","."&amp;$C121&amp;"."&amp;$B121)&amp;IF(INDEX(Variables!$D$5:$D$105,MATCH($A121,Variables!$A$5:$A$105,0))="","","."&amp;INDEX(Variables!$D$5:$D$105,MATCH($A121,Variables!$A$5:$A$105,0)))&amp;"."&amp;AE$5</f>
        <v/>
      </c>
      <c r="AF121" s="31">
        <f>IF(AND(LEFT(AF$93,3)="Yes",AF$4&gt;=AF$94),IF(AF104,1,0),0)</f>
        <v/>
      </c>
      <c r="AG121" s="32">
        <f>IF(AND(LEFT(AG$93,3)="Yes",AG$4&gt;=AG$94),IF(AG104,1,0),0)</f>
        <v/>
      </c>
      <c r="AH121" s="32">
        <f>IF(AND(LEFT(AH$93,3)="Yes",AH$4&gt;=AH$94),IF(AH104,1,0),0)</f>
        <v/>
      </c>
      <c r="AI121" s="32">
        <f>IF(AND(LEFT(AI$93,3)="Yes",AI$4&gt;=AI$94),IF(AI104,1,0),0)</f>
        <v/>
      </c>
      <c r="AJ121" s="32">
        <f>IF(AND(LEFT(AJ$93,3)="Yes",AJ$4&gt;=AJ$94),IF(AJ104,1,0),0)</f>
        <v/>
      </c>
      <c r="AK121" s="32">
        <f>IF(AND(LEFT(AK$93,3)="Yes",AK$4&gt;=AK$94),IF(AK104,1,0),0)</f>
        <v/>
      </c>
      <c r="AL121" s="32">
        <f>IF(AND(LEFT(AL$93,3)="Yes",AL$4&gt;=AL$94),IF(AL104,1,0),0)</f>
        <v/>
      </c>
      <c r="AM121" s="32">
        <f>IF(AND(LEFT(AM$93,3)="Yes",AM$4&gt;=AM$94),IF(AM104,1,0),0)</f>
        <v/>
      </c>
      <c r="AN121" s="32">
        <f>IF(AND(LEFT(AN$93,3)="Yes",AN$4&gt;=AN$94),IF(AN104,1,0),0)</f>
        <v/>
      </c>
      <c r="AO121" s="32">
        <f>IF(AND(LEFT(AO$93,3)="Yes",AO$4&gt;=AO$94),IF(AO104,1,0),0)</f>
        <v/>
      </c>
      <c r="AP121" s="32">
        <f>IF(AND(LEFT(AP$93,3)="Yes",AP$4&gt;=AP$94),IF(AP104,1,0),0)</f>
        <v/>
      </c>
      <c r="AQ121" s="32">
        <f>IF(AND(LEFT(AQ$93,3)="Yes",AQ$4&gt;=AQ$94),IF(AQ104,1,0),0)</f>
        <v/>
      </c>
      <c r="AR121" s="32">
        <f>IF(AND(LEFT(AR$93,3)="Yes",AR$4&gt;=AR$94),IF(AR104,1,0),0)</f>
        <v/>
      </c>
      <c r="AS121" s="32">
        <f>IF(AND(LEFT(AS$93,3)="Yes",AS$4&gt;=AS$94),IF(AS104,1,0),0)</f>
        <v/>
      </c>
      <c r="AT121" s="32">
        <f>IF(AND(LEFT(AT$93,3)="Yes",AT$4&gt;=AT$94),IF(AT104,1,0),0)</f>
        <v/>
      </c>
      <c r="AU121" s="32">
        <f>IF(AND(LEFT(AU$93,3)="Yes",AU$4&gt;=AU$94),IF(AU104,1,0),0)</f>
        <v/>
      </c>
      <c r="AV121" s="32">
        <f>IF(AND(LEFT(AV$93,3)="Yes",AV$4&gt;=AV$94),IF(AV104,1,0),0)</f>
        <v/>
      </c>
      <c r="AW121" s="32">
        <f>IF(AND(LEFT(AW$93,3)="Yes",AW$4&gt;=AW$94),IF(AW104,1,0),0)</f>
        <v/>
      </c>
      <c r="AX121" s="33">
        <f>ETSCOVER(AX$93,AX$4,AX$94,AX104)</f>
        <v/>
      </c>
    </row>
    <row r="122" hidden="1" outlineLevel="1">
      <c r="A122" s="9" t="inlineStr">
        <is>
          <t>etsc</t>
        </is>
      </c>
      <c r="B122" s="9" t="inlineStr">
        <is>
          <t>all</t>
        </is>
      </c>
      <c r="C122" s="9" t="inlineStr">
        <is>
          <t>res</t>
        </is>
      </c>
      <c r="H122" s="9">
        <f>INDEX(Variables!$B$5:$B$105,MATCH($A122,Variables!$A$5:$A$105,0))&amp;IF($C122="",""," | "&amp;INDEX(Mapping!$B$5:$B$26,MATCH($C122,Mapping!$A$5:$A$26,0))&amp;" | "&amp;INDEX(Mapping!$B$30:$B$41,MATCH($B122,Mapping!$A$30:$A$41,0)))</f>
        <v/>
      </c>
      <c r="I122" s="9">
        <f>INDEX(Variables!$C$5:$C$105,MATCH($A122,Variables!$A$5:$A$105,0))</f>
        <v/>
      </c>
      <c r="J122" s="9">
        <f>INDEX(Variables!$E$5:$E$105,MATCH($A122,Variables!$A$5:$A$105,0))</f>
        <v/>
      </c>
      <c r="K122" s="30">
        <f>LOWER(Settings!$C$4)&amp;".mit."&amp;$A122&amp;IF($C122="","","."&amp;$C122&amp;"."&amp;$B122)&amp;IF(INDEX(Variables!$D$5:$D$105,MATCH($A122,Variables!$A$5:$A$105,0))="","","."&amp;INDEX(Variables!$D$5:$D$105,MATCH($A122,Variables!$A$5:$A$105,0)))&amp;"."&amp;K$5</f>
        <v/>
      </c>
      <c r="L122" s="31">
        <f>IF(AND(LEFT(L$93,3)="Yes",L$4&gt;=L$94),IF(L105,1,0),0)</f>
        <v/>
      </c>
      <c r="M122" s="32">
        <f>IF(AND(LEFT(M$93,3)="Yes",M$4&gt;=M$94),IF(M105,1,0),0)</f>
        <v/>
      </c>
      <c r="N122" s="32">
        <f>IF(AND(LEFT(N$93,3)="Yes",N$4&gt;=N$94),IF(N105,1,0),0)</f>
        <v/>
      </c>
      <c r="O122" s="32">
        <f>IF(AND(LEFT(O$93,3)="Yes",O$4&gt;=O$94),IF(O105,1,0),0)</f>
        <v/>
      </c>
      <c r="P122" s="32">
        <f>IF(AND(LEFT(P$93,3)="Yes",P$4&gt;=P$94),IF(P105,1,0),0)</f>
        <v/>
      </c>
      <c r="Q122" s="32">
        <f>IF(AND(LEFT(Q$93,3)="Yes",Q$4&gt;=Q$94),IF(Q105,1,0),0)</f>
        <v/>
      </c>
      <c r="R122" s="32">
        <f>IF(AND(LEFT(R$93,3)="Yes",R$4&gt;=R$94),IF(R105,1,0),0)</f>
        <v/>
      </c>
      <c r="S122" s="32">
        <f>IF(AND(LEFT(S$93,3)="Yes",S$4&gt;=S$94),IF(S105,1,0),0)</f>
        <v/>
      </c>
      <c r="T122" s="32">
        <f>IF(AND(LEFT(T$93,3)="Yes",T$4&gt;=T$94),IF(T105,1,0),0)</f>
        <v/>
      </c>
      <c r="U122" s="32">
        <f>IF(AND(LEFT(U$93,3)="Yes",U$4&gt;=U$94),IF(U105,1,0),0)</f>
        <v/>
      </c>
      <c r="V122" s="32">
        <f>IF(AND(LEFT(V$93,3)="Yes",V$4&gt;=V$94),IF(V105,1,0),0)</f>
        <v/>
      </c>
      <c r="W122" s="32">
        <f>IF(AND(LEFT(W$93,3)="Yes",W$4&gt;=W$94),IF(W105,1,0),0)</f>
        <v/>
      </c>
      <c r="X122" s="32">
        <f>IF(AND(LEFT(X$93,3)="Yes",X$4&gt;=X$94),IF(X105,1,0),0)</f>
        <v/>
      </c>
      <c r="Y122" s="32">
        <f>IF(AND(LEFT(Y$93,3)="Yes",Y$4&gt;=Y$94),IF(Y105,1,0),0)</f>
        <v/>
      </c>
      <c r="Z122" s="32">
        <f>IF(AND(LEFT(Z$93,3)="Yes",Z$4&gt;=Z$94),IF(Z105,1,0),0)</f>
        <v/>
      </c>
      <c r="AA122" s="32">
        <f>IF(AND(LEFT(AA$93,3)="Yes",AA$4&gt;=AA$94),IF(AA105,1,0),0)</f>
        <v/>
      </c>
      <c r="AB122" s="32">
        <f>IF(AND(LEFT(AB$93,3)="Yes",AB$4&gt;=AB$94),IF(AB105,1,0),0)</f>
        <v/>
      </c>
      <c r="AC122" s="32">
        <f>IF(AND(LEFT(AC$93,3)="Yes",AC$4&gt;=AC$94),IF(AC105,1,0),0)</f>
        <v/>
      </c>
      <c r="AD122" s="33">
        <f>ETSCOVER(AD$93,AD$4,AD$94,AD105)</f>
        <v/>
      </c>
      <c r="AE122" s="30">
        <f>LOWER(Settings!$C$4)&amp;".mit."&amp;$A122&amp;IF($C122="","","."&amp;$C122&amp;"."&amp;$B122)&amp;IF(INDEX(Variables!$D$5:$D$105,MATCH($A122,Variables!$A$5:$A$105,0))="","","."&amp;INDEX(Variables!$D$5:$D$105,MATCH($A122,Variables!$A$5:$A$105,0)))&amp;"."&amp;AE$5</f>
        <v/>
      </c>
      <c r="AF122" s="31">
        <f>IF(AND(LEFT(AF$93,3)="Yes",AF$4&gt;=AF$94),IF(AF105,1,0),0)</f>
        <v/>
      </c>
      <c r="AG122" s="32">
        <f>IF(AND(LEFT(AG$93,3)="Yes",AG$4&gt;=AG$94),IF(AG105,1,0),0)</f>
        <v/>
      </c>
      <c r="AH122" s="32">
        <f>IF(AND(LEFT(AH$93,3)="Yes",AH$4&gt;=AH$94),IF(AH105,1,0),0)</f>
        <v/>
      </c>
      <c r="AI122" s="32">
        <f>IF(AND(LEFT(AI$93,3)="Yes",AI$4&gt;=AI$94),IF(AI105,1,0),0)</f>
        <v/>
      </c>
      <c r="AJ122" s="32">
        <f>IF(AND(LEFT(AJ$93,3)="Yes",AJ$4&gt;=AJ$94),IF(AJ105,1,0),0)</f>
        <v/>
      </c>
      <c r="AK122" s="32">
        <f>IF(AND(LEFT(AK$93,3)="Yes",AK$4&gt;=AK$94),IF(AK105,1,0),0)</f>
        <v/>
      </c>
      <c r="AL122" s="32">
        <f>IF(AND(LEFT(AL$93,3)="Yes",AL$4&gt;=AL$94),IF(AL105,1,0),0)</f>
        <v/>
      </c>
      <c r="AM122" s="32">
        <f>IF(AND(LEFT(AM$93,3)="Yes",AM$4&gt;=AM$94),IF(AM105,1,0),0)</f>
        <v/>
      </c>
      <c r="AN122" s="32">
        <f>IF(AND(LEFT(AN$93,3)="Yes",AN$4&gt;=AN$94),IF(AN105,1,0),0)</f>
        <v/>
      </c>
      <c r="AO122" s="32">
        <f>IF(AND(LEFT(AO$93,3)="Yes",AO$4&gt;=AO$94),IF(AO105,1,0),0)</f>
        <v/>
      </c>
      <c r="AP122" s="32">
        <f>IF(AND(LEFT(AP$93,3)="Yes",AP$4&gt;=AP$94),IF(AP105,1,0),0)</f>
        <v/>
      </c>
      <c r="AQ122" s="32">
        <f>IF(AND(LEFT(AQ$93,3)="Yes",AQ$4&gt;=AQ$94),IF(AQ105,1,0),0)</f>
        <v/>
      </c>
      <c r="AR122" s="32">
        <f>IF(AND(LEFT(AR$93,3)="Yes",AR$4&gt;=AR$94),IF(AR105,1,0),0)</f>
        <v/>
      </c>
      <c r="AS122" s="32">
        <f>IF(AND(LEFT(AS$93,3)="Yes",AS$4&gt;=AS$94),IF(AS105,1,0),0)</f>
        <v/>
      </c>
      <c r="AT122" s="32">
        <f>IF(AND(LEFT(AT$93,3)="Yes",AT$4&gt;=AT$94),IF(AT105,1,0),0)</f>
        <v/>
      </c>
      <c r="AU122" s="32">
        <f>IF(AND(LEFT(AU$93,3)="Yes",AU$4&gt;=AU$94),IF(AU105,1,0),0)</f>
        <v/>
      </c>
      <c r="AV122" s="32">
        <f>IF(AND(LEFT(AV$93,3)="Yes",AV$4&gt;=AV$94),IF(AV105,1,0),0)</f>
        <v/>
      </c>
      <c r="AW122" s="32">
        <f>IF(AND(LEFT(AW$93,3)="Yes",AW$4&gt;=AW$94),IF(AW105,1,0),0)</f>
        <v/>
      </c>
      <c r="AX122" s="33">
        <f>ETSCOVER(AX$93,AX$4,AX$94,AX105)</f>
        <v/>
      </c>
    </row>
    <row r="123" hidden="1" outlineLevel="1">
      <c r="A123" s="9" t="inlineStr">
        <is>
          <t>etsc</t>
        </is>
      </c>
      <c r="B123" s="9" t="inlineStr">
        <is>
          <t>all</t>
        </is>
      </c>
      <c r="C123" s="9" t="inlineStr">
        <is>
          <t>foo</t>
        </is>
      </c>
      <c r="H123" s="9">
        <f>INDEX(Variables!$B$5:$B$105,MATCH($A123,Variables!$A$5:$A$105,0))&amp;IF($C123="",""," | "&amp;INDEX(Mapping!$B$5:$B$26,MATCH($C123,Mapping!$A$5:$A$26,0))&amp;" | "&amp;INDEX(Mapping!$B$30:$B$41,MATCH($B123,Mapping!$A$30:$A$41,0)))</f>
        <v/>
      </c>
      <c r="I123" s="9">
        <f>INDEX(Variables!$C$5:$C$105,MATCH($A123,Variables!$A$5:$A$105,0))</f>
        <v/>
      </c>
      <c r="J123" s="9">
        <f>INDEX(Variables!$E$5:$E$105,MATCH($A123,Variables!$A$5:$A$105,0))</f>
        <v/>
      </c>
      <c r="K123" s="30">
        <f>LOWER(Settings!$C$4)&amp;".mit."&amp;$A123&amp;IF($C123="","","."&amp;$C123&amp;"."&amp;$B123)&amp;IF(INDEX(Variables!$D$5:$D$105,MATCH($A123,Variables!$A$5:$A$105,0))="","","."&amp;INDEX(Variables!$D$5:$D$105,MATCH($A123,Variables!$A$5:$A$105,0)))&amp;"."&amp;K$5</f>
        <v/>
      </c>
      <c r="L123" s="31">
        <f>IF(AND(LEFT(L$93,3)="Yes",L$4&gt;=L$94),IF(L106,1,0),0)</f>
        <v/>
      </c>
      <c r="M123" s="32">
        <f>IF(AND(LEFT(M$93,3)="Yes",M$4&gt;=M$94),IF(M106,1,0),0)</f>
        <v/>
      </c>
      <c r="N123" s="32">
        <f>IF(AND(LEFT(N$93,3)="Yes",N$4&gt;=N$94),IF(N106,1,0),0)</f>
        <v/>
      </c>
      <c r="O123" s="32">
        <f>IF(AND(LEFT(O$93,3)="Yes",O$4&gt;=O$94),IF(O106,1,0),0)</f>
        <v/>
      </c>
      <c r="P123" s="32">
        <f>IF(AND(LEFT(P$93,3)="Yes",P$4&gt;=P$94),IF(P106,1,0),0)</f>
        <v/>
      </c>
      <c r="Q123" s="32">
        <f>IF(AND(LEFT(Q$93,3)="Yes",Q$4&gt;=Q$94),IF(Q106,1,0),0)</f>
        <v/>
      </c>
      <c r="R123" s="32">
        <f>IF(AND(LEFT(R$93,3)="Yes",R$4&gt;=R$94),IF(R106,1,0),0)</f>
        <v/>
      </c>
      <c r="S123" s="32">
        <f>IF(AND(LEFT(S$93,3)="Yes",S$4&gt;=S$94),IF(S106,1,0),0)</f>
        <v/>
      </c>
      <c r="T123" s="32">
        <f>IF(AND(LEFT(T$93,3)="Yes",T$4&gt;=T$94),IF(T106,1,0),0)</f>
        <v/>
      </c>
      <c r="U123" s="32">
        <f>IF(AND(LEFT(U$93,3)="Yes",U$4&gt;=U$94),IF(U106,1,0),0)</f>
        <v/>
      </c>
      <c r="V123" s="32">
        <f>IF(AND(LEFT(V$93,3)="Yes",V$4&gt;=V$94),IF(V106,1,0),0)</f>
        <v/>
      </c>
      <c r="W123" s="32">
        <f>IF(AND(LEFT(W$93,3)="Yes",W$4&gt;=W$94),IF(W106,1,0),0)</f>
        <v/>
      </c>
      <c r="X123" s="32">
        <f>IF(AND(LEFT(X$93,3)="Yes",X$4&gt;=X$94),IF(X106,1,0),0)</f>
        <v/>
      </c>
      <c r="Y123" s="32">
        <f>IF(AND(LEFT(Y$93,3)="Yes",Y$4&gt;=Y$94),IF(Y106,1,0),0)</f>
        <v/>
      </c>
      <c r="Z123" s="32">
        <f>IF(AND(LEFT(Z$93,3)="Yes",Z$4&gt;=Z$94),IF(Z106,1,0),0)</f>
        <v/>
      </c>
      <c r="AA123" s="32">
        <f>IF(AND(LEFT(AA$93,3)="Yes",AA$4&gt;=AA$94),IF(AA106,1,0),0)</f>
        <v/>
      </c>
      <c r="AB123" s="32">
        <f>IF(AND(LEFT(AB$93,3)="Yes",AB$4&gt;=AB$94),IF(AB106,1,0),0)</f>
        <v/>
      </c>
      <c r="AC123" s="32">
        <f>IF(AND(LEFT(AC$93,3)="Yes",AC$4&gt;=AC$94),IF(AC106,1,0),0)</f>
        <v/>
      </c>
      <c r="AD123" s="33">
        <f>ETSCOVER(AD$93,AD$4,AD$94,AD106)</f>
        <v/>
      </c>
      <c r="AE123" s="30">
        <f>LOWER(Settings!$C$4)&amp;".mit."&amp;$A123&amp;IF($C123="","","."&amp;$C123&amp;"."&amp;$B123)&amp;IF(INDEX(Variables!$D$5:$D$105,MATCH($A123,Variables!$A$5:$A$105,0))="","","."&amp;INDEX(Variables!$D$5:$D$105,MATCH($A123,Variables!$A$5:$A$105,0)))&amp;"."&amp;AE$5</f>
        <v/>
      </c>
      <c r="AF123" s="31">
        <f>IF(AND(LEFT(AF$93,3)="Yes",AF$4&gt;=AF$94),IF(AF106,1,0),0)</f>
        <v/>
      </c>
      <c r="AG123" s="32">
        <f>IF(AND(LEFT(AG$93,3)="Yes",AG$4&gt;=AG$94),IF(AG106,1,0),0)</f>
        <v/>
      </c>
      <c r="AH123" s="32">
        <f>IF(AND(LEFT(AH$93,3)="Yes",AH$4&gt;=AH$94),IF(AH106,1,0),0)</f>
        <v/>
      </c>
      <c r="AI123" s="32">
        <f>IF(AND(LEFT(AI$93,3)="Yes",AI$4&gt;=AI$94),IF(AI106,1,0),0)</f>
        <v/>
      </c>
      <c r="AJ123" s="32">
        <f>IF(AND(LEFT(AJ$93,3)="Yes",AJ$4&gt;=AJ$94),IF(AJ106,1,0),0)</f>
        <v/>
      </c>
      <c r="AK123" s="32">
        <f>IF(AND(LEFT(AK$93,3)="Yes",AK$4&gt;=AK$94),IF(AK106,1,0),0)</f>
        <v/>
      </c>
      <c r="AL123" s="32">
        <f>IF(AND(LEFT(AL$93,3)="Yes",AL$4&gt;=AL$94),IF(AL106,1,0),0)</f>
        <v/>
      </c>
      <c r="AM123" s="32">
        <f>IF(AND(LEFT(AM$93,3)="Yes",AM$4&gt;=AM$94),IF(AM106,1,0),0)</f>
        <v/>
      </c>
      <c r="AN123" s="32">
        <f>IF(AND(LEFT(AN$93,3)="Yes",AN$4&gt;=AN$94),IF(AN106,1,0),0)</f>
        <v/>
      </c>
      <c r="AO123" s="32">
        <f>IF(AND(LEFT(AO$93,3)="Yes",AO$4&gt;=AO$94),IF(AO106,1,0),0)</f>
        <v/>
      </c>
      <c r="AP123" s="32">
        <f>IF(AND(LEFT(AP$93,3)="Yes",AP$4&gt;=AP$94),IF(AP106,1,0),0)</f>
        <v/>
      </c>
      <c r="AQ123" s="32">
        <f>IF(AND(LEFT(AQ$93,3)="Yes",AQ$4&gt;=AQ$94),IF(AQ106,1,0),0)</f>
        <v/>
      </c>
      <c r="AR123" s="32">
        <f>IF(AND(LEFT(AR$93,3)="Yes",AR$4&gt;=AR$94),IF(AR106,1,0),0)</f>
        <v/>
      </c>
      <c r="AS123" s="32">
        <f>IF(AND(LEFT(AS$93,3)="Yes",AS$4&gt;=AS$94),IF(AS106,1,0),0)</f>
        <v/>
      </c>
      <c r="AT123" s="32">
        <f>IF(AND(LEFT(AT$93,3)="Yes",AT$4&gt;=AT$94),IF(AT106,1,0),0)</f>
        <v/>
      </c>
      <c r="AU123" s="32">
        <f>IF(AND(LEFT(AU$93,3)="Yes",AU$4&gt;=AU$94),IF(AU106,1,0),0)</f>
        <v/>
      </c>
      <c r="AV123" s="32">
        <f>IF(AND(LEFT(AV$93,3)="Yes",AV$4&gt;=AV$94),IF(AV106,1,0),0)</f>
        <v/>
      </c>
      <c r="AW123" s="32">
        <f>IF(AND(LEFT(AW$93,3)="Yes",AW$4&gt;=AW$94),IF(AW106,1,0),0)</f>
        <v/>
      </c>
      <c r="AX123" s="33">
        <f>ETSCOVER(AX$93,AX$4,AX$94,AX106)</f>
        <v/>
      </c>
    </row>
    <row r="124" hidden="1" outlineLevel="1">
      <c r="A124" s="9" t="inlineStr">
        <is>
          <t>etsc</t>
        </is>
      </c>
      <c r="B124" s="9" t="inlineStr">
        <is>
          <t>all</t>
        </is>
      </c>
      <c r="C124" s="9" t="inlineStr">
        <is>
          <t>srv</t>
        </is>
      </c>
      <c r="H124" s="9">
        <f>INDEX(Variables!$B$5:$B$105,MATCH($A124,Variables!$A$5:$A$105,0))&amp;IF($C124="",""," | "&amp;INDEX(Mapping!$B$5:$B$26,MATCH($C124,Mapping!$A$5:$A$26,0))&amp;" | "&amp;INDEX(Mapping!$B$30:$B$41,MATCH($B124,Mapping!$A$30:$A$41,0)))</f>
        <v/>
      </c>
      <c r="I124" s="9">
        <f>INDEX(Variables!$C$5:$C$105,MATCH($A124,Variables!$A$5:$A$105,0))</f>
        <v/>
      </c>
      <c r="J124" s="9">
        <f>INDEX(Variables!$E$5:$E$105,MATCH($A124,Variables!$A$5:$A$105,0))</f>
        <v/>
      </c>
      <c r="K124" s="30">
        <f>LOWER(Settings!$C$4)&amp;".mit."&amp;$A124&amp;IF($C124="","","."&amp;$C124&amp;"."&amp;$B124)&amp;IF(INDEX(Variables!$D$5:$D$105,MATCH($A124,Variables!$A$5:$A$105,0))="","","."&amp;INDEX(Variables!$D$5:$D$105,MATCH($A124,Variables!$A$5:$A$105,0)))&amp;"."&amp;K$5</f>
        <v/>
      </c>
      <c r="L124" s="31">
        <f>IF(AND(LEFT(L$93,3)="Yes",L$4&gt;=L$94),IF(L107,1,0),0)</f>
        <v/>
      </c>
      <c r="M124" s="32">
        <f>IF(AND(LEFT(M$93,3)="Yes",M$4&gt;=M$94),IF(M107,1,0),0)</f>
        <v/>
      </c>
      <c r="N124" s="32">
        <f>IF(AND(LEFT(N$93,3)="Yes",N$4&gt;=N$94),IF(N107,1,0),0)</f>
        <v/>
      </c>
      <c r="O124" s="32">
        <f>IF(AND(LEFT(O$93,3)="Yes",O$4&gt;=O$94),IF(O107,1,0),0)</f>
        <v/>
      </c>
      <c r="P124" s="32">
        <f>IF(AND(LEFT(P$93,3)="Yes",P$4&gt;=P$94),IF(P107,1,0),0)</f>
        <v/>
      </c>
      <c r="Q124" s="32">
        <f>IF(AND(LEFT(Q$93,3)="Yes",Q$4&gt;=Q$94),IF(Q107,1,0),0)</f>
        <v/>
      </c>
      <c r="R124" s="32">
        <f>IF(AND(LEFT(R$93,3)="Yes",R$4&gt;=R$94),IF(R107,1,0),0)</f>
        <v/>
      </c>
      <c r="S124" s="32">
        <f>IF(AND(LEFT(S$93,3)="Yes",S$4&gt;=S$94),IF(S107,1,0),0)</f>
        <v/>
      </c>
      <c r="T124" s="32">
        <f>IF(AND(LEFT(T$93,3)="Yes",T$4&gt;=T$94),IF(T107,1,0),0)</f>
        <v/>
      </c>
      <c r="U124" s="32">
        <f>IF(AND(LEFT(U$93,3)="Yes",U$4&gt;=U$94),IF(U107,1,0),0)</f>
        <v/>
      </c>
      <c r="V124" s="32">
        <f>IF(AND(LEFT(V$93,3)="Yes",V$4&gt;=V$94),IF(V107,1,0),0)</f>
        <v/>
      </c>
      <c r="W124" s="32">
        <f>IF(AND(LEFT(W$93,3)="Yes",W$4&gt;=W$94),IF(W107,1,0),0)</f>
        <v/>
      </c>
      <c r="X124" s="32">
        <f>IF(AND(LEFT(X$93,3)="Yes",X$4&gt;=X$94),IF(X107,1,0),0)</f>
        <v/>
      </c>
      <c r="Y124" s="32">
        <f>IF(AND(LEFT(Y$93,3)="Yes",Y$4&gt;=Y$94),IF(Y107,1,0),0)</f>
        <v/>
      </c>
      <c r="Z124" s="32">
        <f>IF(AND(LEFT(Z$93,3)="Yes",Z$4&gt;=Z$94),IF(Z107,1,0),0)</f>
        <v/>
      </c>
      <c r="AA124" s="32">
        <f>IF(AND(LEFT(AA$93,3)="Yes",AA$4&gt;=AA$94),IF(AA107,1,0),0)</f>
        <v/>
      </c>
      <c r="AB124" s="32">
        <f>IF(AND(LEFT(AB$93,3)="Yes",AB$4&gt;=AB$94),IF(AB107,1,0),0)</f>
        <v/>
      </c>
      <c r="AC124" s="32">
        <f>IF(AND(LEFT(AC$93,3)="Yes",AC$4&gt;=AC$94),IF(AC107,1,0),0)</f>
        <v/>
      </c>
      <c r="AD124" s="33">
        <f>ETSCOVER(AD$93,AD$4,AD$94,AD107)</f>
        <v/>
      </c>
      <c r="AE124" s="30">
        <f>LOWER(Settings!$C$4)&amp;".mit."&amp;$A124&amp;IF($C124="","","."&amp;$C124&amp;"."&amp;$B124)&amp;IF(INDEX(Variables!$D$5:$D$105,MATCH($A124,Variables!$A$5:$A$105,0))="","","."&amp;INDEX(Variables!$D$5:$D$105,MATCH($A124,Variables!$A$5:$A$105,0)))&amp;"."&amp;AE$5</f>
        <v/>
      </c>
      <c r="AF124" s="31">
        <f>IF(AND(LEFT(AF$93,3)="Yes",AF$4&gt;=AF$94),IF(AF107,1,0),0)</f>
        <v/>
      </c>
      <c r="AG124" s="32">
        <f>IF(AND(LEFT(AG$93,3)="Yes",AG$4&gt;=AG$94),IF(AG107,1,0),0)</f>
        <v/>
      </c>
      <c r="AH124" s="32">
        <f>IF(AND(LEFT(AH$93,3)="Yes",AH$4&gt;=AH$94),IF(AH107,1,0),0)</f>
        <v/>
      </c>
      <c r="AI124" s="32">
        <f>IF(AND(LEFT(AI$93,3)="Yes",AI$4&gt;=AI$94),IF(AI107,1,0),0)</f>
        <v/>
      </c>
      <c r="AJ124" s="32">
        <f>IF(AND(LEFT(AJ$93,3)="Yes",AJ$4&gt;=AJ$94),IF(AJ107,1,0),0)</f>
        <v/>
      </c>
      <c r="AK124" s="32">
        <f>IF(AND(LEFT(AK$93,3)="Yes",AK$4&gt;=AK$94),IF(AK107,1,0),0)</f>
        <v/>
      </c>
      <c r="AL124" s="32">
        <f>IF(AND(LEFT(AL$93,3)="Yes",AL$4&gt;=AL$94),IF(AL107,1,0),0)</f>
        <v/>
      </c>
      <c r="AM124" s="32">
        <f>IF(AND(LEFT(AM$93,3)="Yes",AM$4&gt;=AM$94),IF(AM107,1,0),0)</f>
        <v/>
      </c>
      <c r="AN124" s="32">
        <f>IF(AND(LEFT(AN$93,3)="Yes",AN$4&gt;=AN$94),IF(AN107,1,0),0)</f>
        <v/>
      </c>
      <c r="AO124" s="32">
        <f>IF(AND(LEFT(AO$93,3)="Yes",AO$4&gt;=AO$94),IF(AO107,1,0),0)</f>
        <v/>
      </c>
      <c r="AP124" s="32">
        <f>IF(AND(LEFT(AP$93,3)="Yes",AP$4&gt;=AP$94),IF(AP107,1,0),0)</f>
        <v/>
      </c>
      <c r="AQ124" s="32">
        <f>IF(AND(LEFT(AQ$93,3)="Yes",AQ$4&gt;=AQ$94),IF(AQ107,1,0),0)</f>
        <v/>
      </c>
      <c r="AR124" s="32">
        <f>IF(AND(LEFT(AR$93,3)="Yes",AR$4&gt;=AR$94),IF(AR107,1,0),0)</f>
        <v/>
      </c>
      <c r="AS124" s="32">
        <f>IF(AND(LEFT(AS$93,3)="Yes",AS$4&gt;=AS$94),IF(AS107,1,0),0)</f>
        <v/>
      </c>
      <c r="AT124" s="32">
        <f>IF(AND(LEFT(AT$93,3)="Yes",AT$4&gt;=AT$94),IF(AT107,1,0),0)</f>
        <v/>
      </c>
      <c r="AU124" s="32">
        <f>IF(AND(LEFT(AU$93,3)="Yes",AU$4&gt;=AU$94),IF(AU107,1,0),0)</f>
        <v/>
      </c>
      <c r="AV124" s="32">
        <f>IF(AND(LEFT(AV$93,3)="Yes",AV$4&gt;=AV$94),IF(AV107,1,0),0)</f>
        <v/>
      </c>
      <c r="AW124" s="32">
        <f>IF(AND(LEFT(AW$93,3)="Yes",AW$4&gt;=AW$94),IF(AW107,1,0),0)</f>
        <v/>
      </c>
      <c r="AX124" s="33">
        <f>ETSCOVER(AX$93,AX$4,AX$94,AX107)</f>
        <v/>
      </c>
    </row>
    <row r="125" hidden="1" outlineLevel="1">
      <c r="A125" s="9" t="inlineStr">
        <is>
          <t>etsc</t>
        </is>
      </c>
      <c r="B125" s="9" t="inlineStr">
        <is>
          <t>all</t>
        </is>
      </c>
      <c r="C125" s="9" t="inlineStr">
        <is>
          <t>mch</t>
        </is>
      </c>
      <c r="H125" s="9">
        <f>INDEX(Variables!$B$5:$B$105,MATCH($A125,Variables!$A$5:$A$105,0))&amp;IF($C125="",""," | "&amp;INDEX(Mapping!$B$5:$B$26,MATCH($C125,Mapping!$A$5:$A$26,0))&amp;" | "&amp;INDEX(Mapping!$B$30:$B$41,MATCH($B125,Mapping!$A$30:$A$41,0)))</f>
        <v/>
      </c>
      <c r="I125" s="9">
        <f>INDEX(Variables!$C$5:$C$105,MATCH($A125,Variables!$A$5:$A$105,0))</f>
        <v/>
      </c>
      <c r="J125" s="9">
        <f>INDEX(Variables!$E$5:$E$105,MATCH($A125,Variables!$A$5:$A$105,0))</f>
        <v/>
      </c>
      <c r="K125" s="30">
        <f>LOWER(Settings!$C$4)&amp;".mit."&amp;$A125&amp;IF($C125="","","."&amp;$C125&amp;"."&amp;$B125)&amp;IF(INDEX(Variables!$D$5:$D$105,MATCH($A125,Variables!$A$5:$A$105,0))="","","."&amp;INDEX(Variables!$D$5:$D$105,MATCH($A125,Variables!$A$5:$A$105,0)))&amp;"."&amp;K$5</f>
        <v/>
      </c>
      <c r="L125" s="31">
        <f>IF(AND(LEFT(L$93,3)="Yes",L$4&gt;=L$94),IF(L108,1,0),0)</f>
        <v/>
      </c>
      <c r="M125" s="32">
        <f>IF(AND(LEFT(M$93,3)="Yes",M$4&gt;=M$94),IF(M108,1,0),0)</f>
        <v/>
      </c>
      <c r="N125" s="32">
        <f>IF(AND(LEFT(N$93,3)="Yes",N$4&gt;=N$94),IF(N108,1,0),0)</f>
        <v/>
      </c>
      <c r="O125" s="32">
        <f>IF(AND(LEFT(O$93,3)="Yes",O$4&gt;=O$94),IF(O108,1,0),0)</f>
        <v/>
      </c>
      <c r="P125" s="32">
        <f>IF(AND(LEFT(P$93,3)="Yes",P$4&gt;=P$94),IF(P108,1,0),0)</f>
        <v/>
      </c>
      <c r="Q125" s="32">
        <f>IF(AND(LEFT(Q$93,3)="Yes",Q$4&gt;=Q$94),IF(Q108,1,0),0)</f>
        <v/>
      </c>
      <c r="R125" s="32">
        <f>IF(AND(LEFT(R$93,3)="Yes",R$4&gt;=R$94),IF(R108,1,0),0)</f>
        <v/>
      </c>
      <c r="S125" s="32">
        <f>IF(AND(LEFT(S$93,3)="Yes",S$4&gt;=S$94),IF(S108,1,0),0)</f>
        <v/>
      </c>
      <c r="T125" s="32">
        <f>IF(AND(LEFT(T$93,3)="Yes",T$4&gt;=T$94),IF(T108,1,0),0)</f>
        <v/>
      </c>
      <c r="U125" s="32">
        <f>IF(AND(LEFT(U$93,3)="Yes",U$4&gt;=U$94),IF(U108,1,0),0)</f>
        <v/>
      </c>
      <c r="V125" s="32">
        <f>IF(AND(LEFT(V$93,3)="Yes",V$4&gt;=V$94),IF(V108,1,0),0)</f>
        <v/>
      </c>
      <c r="W125" s="32">
        <f>IF(AND(LEFT(W$93,3)="Yes",W$4&gt;=W$94),IF(W108,1,0),0)</f>
        <v/>
      </c>
      <c r="X125" s="32">
        <f>IF(AND(LEFT(X$93,3)="Yes",X$4&gt;=X$94),IF(X108,1,0),0)</f>
        <v/>
      </c>
      <c r="Y125" s="32">
        <f>IF(AND(LEFT(Y$93,3)="Yes",Y$4&gt;=Y$94),IF(Y108,1,0),0)</f>
        <v/>
      </c>
      <c r="Z125" s="32">
        <f>IF(AND(LEFT(Z$93,3)="Yes",Z$4&gt;=Z$94),IF(Z108,1,0),0)</f>
        <v/>
      </c>
      <c r="AA125" s="32">
        <f>IF(AND(LEFT(AA$93,3)="Yes",AA$4&gt;=AA$94),IF(AA108,1,0),0)</f>
        <v/>
      </c>
      <c r="AB125" s="32">
        <f>IF(AND(LEFT(AB$93,3)="Yes",AB$4&gt;=AB$94),IF(AB108,1,0),0)</f>
        <v/>
      </c>
      <c r="AC125" s="32">
        <f>IF(AND(LEFT(AC$93,3)="Yes",AC$4&gt;=AC$94),IF(AC108,1,0),0)</f>
        <v/>
      </c>
      <c r="AD125" s="33">
        <f>ETSCOVER(AD$93,AD$4,AD$94,AD108)</f>
        <v/>
      </c>
      <c r="AE125" s="30">
        <f>LOWER(Settings!$C$4)&amp;".mit."&amp;$A125&amp;IF($C125="","","."&amp;$C125&amp;"."&amp;$B125)&amp;IF(INDEX(Variables!$D$5:$D$105,MATCH($A125,Variables!$A$5:$A$105,0))="","","."&amp;INDEX(Variables!$D$5:$D$105,MATCH($A125,Variables!$A$5:$A$105,0)))&amp;"."&amp;AE$5</f>
        <v/>
      </c>
      <c r="AF125" s="31">
        <f>IF(AND(LEFT(AF$93,3)="Yes",AF$4&gt;=AF$94),IF(AF108,1,0),0)</f>
        <v/>
      </c>
      <c r="AG125" s="32">
        <f>IF(AND(LEFT(AG$93,3)="Yes",AG$4&gt;=AG$94),IF(AG108,1,0),0)</f>
        <v/>
      </c>
      <c r="AH125" s="32">
        <f>IF(AND(LEFT(AH$93,3)="Yes",AH$4&gt;=AH$94),IF(AH108,1,0),0)</f>
        <v/>
      </c>
      <c r="AI125" s="32">
        <f>IF(AND(LEFT(AI$93,3)="Yes",AI$4&gt;=AI$94),IF(AI108,1,0),0)</f>
        <v/>
      </c>
      <c r="AJ125" s="32">
        <f>IF(AND(LEFT(AJ$93,3)="Yes",AJ$4&gt;=AJ$94),IF(AJ108,1,0),0)</f>
        <v/>
      </c>
      <c r="AK125" s="32">
        <f>IF(AND(LEFT(AK$93,3)="Yes",AK$4&gt;=AK$94),IF(AK108,1,0),0)</f>
        <v/>
      </c>
      <c r="AL125" s="32">
        <f>IF(AND(LEFT(AL$93,3)="Yes",AL$4&gt;=AL$94),IF(AL108,1,0),0)</f>
        <v/>
      </c>
      <c r="AM125" s="32">
        <f>IF(AND(LEFT(AM$93,3)="Yes",AM$4&gt;=AM$94),IF(AM108,1,0),0)</f>
        <v/>
      </c>
      <c r="AN125" s="32">
        <f>IF(AND(LEFT(AN$93,3)="Yes",AN$4&gt;=AN$94),IF(AN108,1,0),0)</f>
        <v/>
      </c>
      <c r="AO125" s="32">
        <f>IF(AND(LEFT(AO$93,3)="Yes",AO$4&gt;=AO$94),IF(AO108,1,0),0)</f>
        <v/>
      </c>
      <c r="AP125" s="32">
        <f>IF(AND(LEFT(AP$93,3)="Yes",AP$4&gt;=AP$94),IF(AP108,1,0),0)</f>
        <v/>
      </c>
      <c r="AQ125" s="32">
        <f>IF(AND(LEFT(AQ$93,3)="Yes",AQ$4&gt;=AQ$94),IF(AQ108,1,0),0)</f>
        <v/>
      </c>
      <c r="AR125" s="32">
        <f>IF(AND(LEFT(AR$93,3)="Yes",AR$4&gt;=AR$94),IF(AR108,1,0),0)</f>
        <v/>
      </c>
      <c r="AS125" s="32">
        <f>IF(AND(LEFT(AS$93,3)="Yes",AS$4&gt;=AS$94),IF(AS108,1,0),0)</f>
        <v/>
      </c>
      <c r="AT125" s="32">
        <f>IF(AND(LEFT(AT$93,3)="Yes",AT$4&gt;=AT$94),IF(AT108,1,0),0)</f>
        <v/>
      </c>
      <c r="AU125" s="32">
        <f>IF(AND(LEFT(AU$93,3)="Yes",AU$4&gt;=AU$94),IF(AU108,1,0),0)</f>
        <v/>
      </c>
      <c r="AV125" s="32">
        <f>IF(AND(LEFT(AV$93,3)="Yes",AV$4&gt;=AV$94),IF(AV108,1,0),0)</f>
        <v/>
      </c>
      <c r="AW125" s="32">
        <f>IF(AND(LEFT(AW$93,3)="Yes",AW$4&gt;=AW$94),IF(AW108,1,0),0)</f>
        <v/>
      </c>
      <c r="AX125" s="33">
        <f>ETSCOVER(AX$93,AX$4,AX$94,AX108)</f>
        <v/>
      </c>
    </row>
    <row r="126" hidden="1" outlineLevel="1">
      <c r="A126" s="9" t="inlineStr">
        <is>
          <t>etsc</t>
        </is>
      </c>
      <c r="B126" s="9" t="inlineStr">
        <is>
          <t>all</t>
        </is>
      </c>
      <c r="C126" s="9" t="inlineStr">
        <is>
          <t>irn</t>
        </is>
      </c>
      <c r="H126" s="9">
        <f>INDEX(Variables!$B$5:$B$105,MATCH($A126,Variables!$A$5:$A$105,0))&amp;IF($C126="",""," | "&amp;INDEX(Mapping!$B$5:$B$26,MATCH($C126,Mapping!$A$5:$A$26,0))&amp;" | "&amp;INDEX(Mapping!$B$30:$B$41,MATCH($B126,Mapping!$A$30:$A$41,0)))</f>
        <v/>
      </c>
      <c r="I126" s="9">
        <f>INDEX(Variables!$C$5:$C$105,MATCH($A126,Variables!$A$5:$A$105,0))</f>
        <v/>
      </c>
      <c r="J126" s="9">
        <f>INDEX(Variables!$E$5:$E$105,MATCH($A126,Variables!$A$5:$A$105,0))</f>
        <v/>
      </c>
      <c r="K126" s="30">
        <f>LOWER(Settings!$C$4)&amp;".mit."&amp;$A126&amp;IF($C126="","","."&amp;$C126&amp;"."&amp;$B126)&amp;IF(INDEX(Variables!$D$5:$D$105,MATCH($A126,Variables!$A$5:$A$105,0))="","","."&amp;INDEX(Variables!$D$5:$D$105,MATCH($A126,Variables!$A$5:$A$105,0)))&amp;"."&amp;K$5</f>
        <v/>
      </c>
      <c r="L126" s="31">
        <f>IF(AND(LEFT(L$93,3)="Yes",L$4&gt;=L$94),IF(L109,1,0),0)</f>
        <v/>
      </c>
      <c r="M126" s="32">
        <f>IF(AND(LEFT(M$93,3)="Yes",M$4&gt;=M$94),IF(M109,1,0),0)</f>
        <v/>
      </c>
      <c r="N126" s="32">
        <f>IF(AND(LEFT(N$93,3)="Yes",N$4&gt;=N$94),IF(N109,1,0),0)</f>
        <v/>
      </c>
      <c r="O126" s="32">
        <f>IF(AND(LEFT(O$93,3)="Yes",O$4&gt;=O$94),IF(O109,1,0),0)</f>
        <v/>
      </c>
      <c r="P126" s="32">
        <f>IF(AND(LEFT(P$93,3)="Yes",P$4&gt;=P$94),IF(P109,1,0),0)</f>
        <v/>
      </c>
      <c r="Q126" s="32">
        <f>IF(AND(LEFT(Q$93,3)="Yes",Q$4&gt;=Q$94),IF(Q109,1,0),0)</f>
        <v/>
      </c>
      <c r="R126" s="32">
        <f>IF(AND(LEFT(R$93,3)="Yes",R$4&gt;=R$94),IF(R109,1,0),0)</f>
        <v/>
      </c>
      <c r="S126" s="32">
        <f>IF(AND(LEFT(S$93,3)="Yes",S$4&gt;=S$94),IF(S109,1,0),0)</f>
        <v/>
      </c>
      <c r="T126" s="32">
        <f>IF(AND(LEFT(T$93,3)="Yes",T$4&gt;=T$94),IF(T109,1,0),0)</f>
        <v/>
      </c>
      <c r="U126" s="32">
        <f>IF(AND(LEFT(U$93,3)="Yes",U$4&gt;=U$94),IF(U109,1,0),0)</f>
        <v/>
      </c>
      <c r="V126" s="32">
        <f>IF(AND(LEFT(V$93,3)="Yes",V$4&gt;=V$94),IF(V109,1,0),0)</f>
        <v/>
      </c>
      <c r="W126" s="32">
        <f>IF(AND(LEFT(W$93,3)="Yes",W$4&gt;=W$94),IF(W109,1,0),0)</f>
        <v/>
      </c>
      <c r="X126" s="32">
        <f>IF(AND(LEFT(X$93,3)="Yes",X$4&gt;=X$94),IF(X109,1,0),0)</f>
        <v/>
      </c>
      <c r="Y126" s="32">
        <f>IF(AND(LEFT(Y$93,3)="Yes",Y$4&gt;=Y$94),IF(Y109,1,0),0)</f>
        <v/>
      </c>
      <c r="Z126" s="32">
        <f>IF(AND(LEFT(Z$93,3)="Yes",Z$4&gt;=Z$94),IF(Z109,1,0),0)</f>
        <v/>
      </c>
      <c r="AA126" s="32">
        <f>IF(AND(LEFT(AA$93,3)="Yes",AA$4&gt;=AA$94),IF(AA109,1,0),0)</f>
        <v/>
      </c>
      <c r="AB126" s="32">
        <f>IF(AND(LEFT(AB$93,3)="Yes",AB$4&gt;=AB$94),IF(AB109,1,0),0)</f>
        <v/>
      </c>
      <c r="AC126" s="32">
        <f>IF(AND(LEFT(AC$93,3)="Yes",AC$4&gt;=AC$94),IF(AC109,1,0),0)</f>
        <v/>
      </c>
      <c r="AD126" s="33">
        <f>ETSCOVER(AD$93,AD$4,AD$94,AD109)</f>
        <v/>
      </c>
      <c r="AE126" s="30">
        <f>LOWER(Settings!$C$4)&amp;".mit."&amp;$A126&amp;IF($C126="","","."&amp;$C126&amp;"."&amp;$B126)&amp;IF(INDEX(Variables!$D$5:$D$105,MATCH($A126,Variables!$A$5:$A$105,0))="","","."&amp;INDEX(Variables!$D$5:$D$105,MATCH($A126,Variables!$A$5:$A$105,0)))&amp;"."&amp;AE$5</f>
        <v/>
      </c>
      <c r="AF126" s="31">
        <f>IF(AND(LEFT(AF$93,3)="Yes",AF$4&gt;=AF$94),IF(AF109,1,0),0)</f>
        <v/>
      </c>
      <c r="AG126" s="32">
        <f>IF(AND(LEFT(AG$93,3)="Yes",AG$4&gt;=AG$94),IF(AG109,1,0),0)</f>
        <v/>
      </c>
      <c r="AH126" s="32">
        <f>IF(AND(LEFT(AH$93,3)="Yes",AH$4&gt;=AH$94),IF(AH109,1,0),0)</f>
        <v/>
      </c>
      <c r="AI126" s="32">
        <f>IF(AND(LEFT(AI$93,3)="Yes",AI$4&gt;=AI$94),IF(AI109,1,0),0)</f>
        <v/>
      </c>
      <c r="AJ126" s="32">
        <f>IF(AND(LEFT(AJ$93,3)="Yes",AJ$4&gt;=AJ$94),IF(AJ109,1,0),0)</f>
        <v/>
      </c>
      <c r="AK126" s="32">
        <f>IF(AND(LEFT(AK$93,3)="Yes",AK$4&gt;=AK$94),IF(AK109,1,0),0)</f>
        <v/>
      </c>
      <c r="AL126" s="32">
        <f>IF(AND(LEFT(AL$93,3)="Yes",AL$4&gt;=AL$94),IF(AL109,1,0),0)</f>
        <v/>
      </c>
      <c r="AM126" s="32">
        <f>IF(AND(LEFT(AM$93,3)="Yes",AM$4&gt;=AM$94),IF(AM109,1,0),0)</f>
        <v/>
      </c>
      <c r="AN126" s="32">
        <f>IF(AND(LEFT(AN$93,3)="Yes",AN$4&gt;=AN$94),IF(AN109,1,0),0)</f>
        <v/>
      </c>
      <c r="AO126" s="32">
        <f>IF(AND(LEFT(AO$93,3)="Yes",AO$4&gt;=AO$94),IF(AO109,1,0),0)</f>
        <v/>
      </c>
      <c r="AP126" s="32">
        <f>IF(AND(LEFT(AP$93,3)="Yes",AP$4&gt;=AP$94),IF(AP109,1,0),0)</f>
        <v/>
      </c>
      <c r="AQ126" s="32">
        <f>IF(AND(LEFT(AQ$93,3)="Yes",AQ$4&gt;=AQ$94),IF(AQ109,1,0),0)</f>
        <v/>
      </c>
      <c r="AR126" s="32">
        <f>IF(AND(LEFT(AR$93,3)="Yes",AR$4&gt;=AR$94),IF(AR109,1,0),0)</f>
        <v/>
      </c>
      <c r="AS126" s="32">
        <f>IF(AND(LEFT(AS$93,3)="Yes",AS$4&gt;=AS$94),IF(AS109,1,0),0)</f>
        <v/>
      </c>
      <c r="AT126" s="32">
        <f>IF(AND(LEFT(AT$93,3)="Yes",AT$4&gt;=AT$94),IF(AT109,1,0),0)</f>
        <v/>
      </c>
      <c r="AU126" s="32">
        <f>IF(AND(LEFT(AU$93,3)="Yes",AU$4&gt;=AU$94),IF(AU109,1,0),0)</f>
        <v/>
      </c>
      <c r="AV126" s="32">
        <f>IF(AND(LEFT(AV$93,3)="Yes",AV$4&gt;=AV$94),IF(AV109,1,0),0)</f>
        <v/>
      </c>
      <c r="AW126" s="32">
        <f>IF(AND(LEFT(AW$93,3)="Yes",AW$4&gt;=AW$94),IF(AW109,1,0),0)</f>
        <v/>
      </c>
      <c r="AX126" s="33">
        <f>ETSCOVER(AX$93,AX$4,AX$94,AX109)</f>
        <v/>
      </c>
    </row>
    <row r="127" hidden="1" outlineLevel="1">
      <c r="A127" s="9" t="inlineStr">
        <is>
          <t>etsc</t>
        </is>
      </c>
      <c r="B127" s="9" t="inlineStr">
        <is>
          <t>all</t>
        </is>
      </c>
      <c r="C127" s="9" t="inlineStr">
        <is>
          <t>nfm</t>
        </is>
      </c>
      <c r="H127" s="9">
        <f>INDEX(Variables!$B$5:$B$105,MATCH($A127,Variables!$A$5:$A$105,0))&amp;IF($C127="",""," | "&amp;INDEX(Mapping!$B$5:$B$26,MATCH($C127,Mapping!$A$5:$A$26,0))&amp;" | "&amp;INDEX(Mapping!$B$30:$B$41,MATCH($B127,Mapping!$A$30:$A$41,0)))</f>
        <v/>
      </c>
      <c r="I127" s="9">
        <f>INDEX(Variables!$C$5:$C$105,MATCH($A127,Variables!$A$5:$A$105,0))</f>
        <v/>
      </c>
      <c r="J127" s="9">
        <f>INDEX(Variables!$E$5:$E$105,MATCH($A127,Variables!$A$5:$A$105,0))</f>
        <v/>
      </c>
      <c r="K127" s="30">
        <f>LOWER(Settings!$C$4)&amp;".mit."&amp;$A127&amp;IF($C127="","","."&amp;$C127&amp;"."&amp;$B127)&amp;IF(INDEX(Variables!$D$5:$D$105,MATCH($A127,Variables!$A$5:$A$105,0))="","","."&amp;INDEX(Variables!$D$5:$D$105,MATCH($A127,Variables!$A$5:$A$105,0)))&amp;"."&amp;K$5</f>
        <v/>
      </c>
      <c r="L127" s="31">
        <f>IF(AND(LEFT(L$93,3)="Yes",L$4&gt;=L$94),IF(L110,1,0),0)</f>
        <v/>
      </c>
      <c r="M127" s="32">
        <f>IF(AND(LEFT(M$93,3)="Yes",M$4&gt;=M$94),IF(M110,1,0),0)</f>
        <v/>
      </c>
      <c r="N127" s="32">
        <f>IF(AND(LEFT(N$93,3)="Yes",N$4&gt;=N$94),IF(N110,1,0),0)</f>
        <v/>
      </c>
      <c r="O127" s="32">
        <f>IF(AND(LEFT(O$93,3)="Yes",O$4&gt;=O$94),IF(O110,1,0),0)</f>
        <v/>
      </c>
      <c r="P127" s="32">
        <f>IF(AND(LEFT(P$93,3)="Yes",P$4&gt;=P$94),IF(P110,1,0),0)</f>
        <v/>
      </c>
      <c r="Q127" s="32">
        <f>IF(AND(LEFT(Q$93,3)="Yes",Q$4&gt;=Q$94),IF(Q110,1,0),0)</f>
        <v/>
      </c>
      <c r="R127" s="32">
        <f>IF(AND(LEFT(R$93,3)="Yes",R$4&gt;=R$94),IF(R110,1,0),0)</f>
        <v/>
      </c>
      <c r="S127" s="32">
        <f>IF(AND(LEFT(S$93,3)="Yes",S$4&gt;=S$94),IF(S110,1,0),0)</f>
        <v/>
      </c>
      <c r="T127" s="32">
        <f>IF(AND(LEFT(T$93,3)="Yes",T$4&gt;=T$94),IF(T110,1,0),0)</f>
        <v/>
      </c>
      <c r="U127" s="32">
        <f>IF(AND(LEFT(U$93,3)="Yes",U$4&gt;=U$94),IF(U110,1,0),0)</f>
        <v/>
      </c>
      <c r="V127" s="32">
        <f>IF(AND(LEFT(V$93,3)="Yes",V$4&gt;=V$94),IF(V110,1,0),0)</f>
        <v/>
      </c>
      <c r="W127" s="32">
        <f>IF(AND(LEFT(W$93,3)="Yes",W$4&gt;=W$94),IF(W110,1,0),0)</f>
        <v/>
      </c>
      <c r="X127" s="32">
        <f>IF(AND(LEFT(X$93,3)="Yes",X$4&gt;=X$94),IF(X110,1,0),0)</f>
        <v/>
      </c>
      <c r="Y127" s="32">
        <f>IF(AND(LEFT(Y$93,3)="Yes",Y$4&gt;=Y$94),IF(Y110,1,0),0)</f>
        <v/>
      </c>
      <c r="Z127" s="32">
        <f>IF(AND(LEFT(Z$93,3)="Yes",Z$4&gt;=Z$94),IF(Z110,1,0),0)</f>
        <v/>
      </c>
      <c r="AA127" s="32">
        <f>IF(AND(LEFT(AA$93,3)="Yes",AA$4&gt;=AA$94),IF(AA110,1,0),0)</f>
        <v/>
      </c>
      <c r="AB127" s="32">
        <f>IF(AND(LEFT(AB$93,3)="Yes",AB$4&gt;=AB$94),IF(AB110,1,0),0)</f>
        <v/>
      </c>
      <c r="AC127" s="32">
        <f>IF(AND(LEFT(AC$93,3)="Yes",AC$4&gt;=AC$94),IF(AC110,1,0),0)</f>
        <v/>
      </c>
      <c r="AD127" s="33">
        <f>ETSCOVER(AD$93,AD$4,AD$94,AD110)</f>
        <v/>
      </c>
      <c r="AE127" s="30">
        <f>LOWER(Settings!$C$4)&amp;".mit."&amp;$A127&amp;IF($C127="","","."&amp;$C127&amp;"."&amp;$B127)&amp;IF(INDEX(Variables!$D$5:$D$105,MATCH($A127,Variables!$A$5:$A$105,0))="","","."&amp;INDEX(Variables!$D$5:$D$105,MATCH($A127,Variables!$A$5:$A$105,0)))&amp;"."&amp;AE$5</f>
        <v/>
      </c>
      <c r="AF127" s="31">
        <f>IF(AND(LEFT(AF$93,3)="Yes",AF$4&gt;=AF$94),IF(AF110,1,0),0)</f>
        <v/>
      </c>
      <c r="AG127" s="32">
        <f>IF(AND(LEFT(AG$93,3)="Yes",AG$4&gt;=AG$94),IF(AG110,1,0),0)</f>
        <v/>
      </c>
      <c r="AH127" s="32">
        <f>IF(AND(LEFT(AH$93,3)="Yes",AH$4&gt;=AH$94),IF(AH110,1,0),0)</f>
        <v/>
      </c>
      <c r="AI127" s="32">
        <f>IF(AND(LEFT(AI$93,3)="Yes",AI$4&gt;=AI$94),IF(AI110,1,0),0)</f>
        <v/>
      </c>
      <c r="AJ127" s="32">
        <f>IF(AND(LEFT(AJ$93,3)="Yes",AJ$4&gt;=AJ$94),IF(AJ110,1,0),0)</f>
        <v/>
      </c>
      <c r="AK127" s="32">
        <f>IF(AND(LEFT(AK$93,3)="Yes",AK$4&gt;=AK$94),IF(AK110,1,0),0)</f>
        <v/>
      </c>
      <c r="AL127" s="32">
        <f>IF(AND(LEFT(AL$93,3)="Yes",AL$4&gt;=AL$94),IF(AL110,1,0),0)</f>
        <v/>
      </c>
      <c r="AM127" s="32">
        <f>IF(AND(LEFT(AM$93,3)="Yes",AM$4&gt;=AM$94),IF(AM110,1,0),0)</f>
        <v/>
      </c>
      <c r="AN127" s="32">
        <f>IF(AND(LEFT(AN$93,3)="Yes",AN$4&gt;=AN$94),IF(AN110,1,0),0)</f>
        <v/>
      </c>
      <c r="AO127" s="32">
        <f>IF(AND(LEFT(AO$93,3)="Yes",AO$4&gt;=AO$94),IF(AO110,1,0),0)</f>
        <v/>
      </c>
      <c r="AP127" s="32">
        <f>IF(AND(LEFT(AP$93,3)="Yes",AP$4&gt;=AP$94),IF(AP110,1,0),0)</f>
        <v/>
      </c>
      <c r="AQ127" s="32">
        <f>IF(AND(LEFT(AQ$93,3)="Yes",AQ$4&gt;=AQ$94),IF(AQ110,1,0),0)</f>
        <v/>
      </c>
      <c r="AR127" s="32">
        <f>IF(AND(LEFT(AR$93,3)="Yes",AR$4&gt;=AR$94),IF(AR110,1,0),0)</f>
        <v/>
      </c>
      <c r="AS127" s="32">
        <f>IF(AND(LEFT(AS$93,3)="Yes",AS$4&gt;=AS$94),IF(AS110,1,0),0)</f>
        <v/>
      </c>
      <c r="AT127" s="32">
        <f>IF(AND(LEFT(AT$93,3)="Yes",AT$4&gt;=AT$94),IF(AT110,1,0),0)</f>
        <v/>
      </c>
      <c r="AU127" s="32">
        <f>IF(AND(LEFT(AU$93,3)="Yes",AU$4&gt;=AU$94),IF(AU110,1,0),0)</f>
        <v/>
      </c>
      <c r="AV127" s="32">
        <f>IF(AND(LEFT(AV$93,3)="Yes",AV$4&gt;=AV$94),IF(AV110,1,0),0)</f>
        <v/>
      </c>
      <c r="AW127" s="32">
        <f>IF(AND(LEFT(AW$93,3)="Yes",AW$4&gt;=AW$94),IF(AW110,1,0),0)</f>
        <v/>
      </c>
      <c r="AX127" s="33">
        <f>ETSCOVER(AX$93,AX$4,AX$94,AX110)</f>
        <v/>
      </c>
    </row>
    <row r="128" hidden="1" outlineLevel="1">
      <c r="A128" s="9" t="inlineStr">
        <is>
          <t>etsc</t>
        </is>
      </c>
      <c r="B128" s="9" t="inlineStr">
        <is>
          <t>all</t>
        </is>
      </c>
      <c r="C128" s="9" t="inlineStr">
        <is>
          <t>mac</t>
        </is>
      </c>
      <c r="H128" s="9">
        <f>INDEX(Variables!$B$5:$B$105,MATCH($A128,Variables!$A$5:$A$105,0))&amp;IF($C128="",""," | "&amp;INDEX(Mapping!$B$5:$B$26,MATCH($C128,Mapping!$A$5:$A$26,0))&amp;" | "&amp;INDEX(Mapping!$B$30:$B$41,MATCH($B128,Mapping!$A$30:$A$41,0)))</f>
        <v/>
      </c>
      <c r="I128" s="9">
        <f>INDEX(Variables!$C$5:$C$105,MATCH($A128,Variables!$A$5:$A$105,0))</f>
        <v/>
      </c>
      <c r="J128" s="9">
        <f>INDEX(Variables!$E$5:$E$105,MATCH($A128,Variables!$A$5:$A$105,0))</f>
        <v/>
      </c>
      <c r="K128" s="30">
        <f>LOWER(Settings!$C$4)&amp;".mit."&amp;$A128&amp;IF($C128="","","."&amp;$C128&amp;"."&amp;$B128)&amp;IF(INDEX(Variables!$D$5:$D$105,MATCH($A128,Variables!$A$5:$A$105,0))="","","."&amp;INDEX(Variables!$D$5:$D$105,MATCH($A128,Variables!$A$5:$A$105,0)))&amp;"."&amp;K$5</f>
        <v/>
      </c>
      <c r="L128" s="31">
        <f>IF(AND(LEFT(L$93,3)="Yes",L$4&gt;=L$94),IF(L111,1,0),0)</f>
        <v/>
      </c>
      <c r="M128" s="32">
        <f>IF(AND(LEFT(M$93,3)="Yes",M$4&gt;=M$94),IF(M111,1,0),0)</f>
        <v/>
      </c>
      <c r="N128" s="32">
        <f>IF(AND(LEFT(N$93,3)="Yes",N$4&gt;=N$94),IF(N111,1,0),0)</f>
        <v/>
      </c>
      <c r="O128" s="32">
        <f>IF(AND(LEFT(O$93,3)="Yes",O$4&gt;=O$94),IF(O111,1,0),0)</f>
        <v/>
      </c>
      <c r="P128" s="32">
        <f>IF(AND(LEFT(P$93,3)="Yes",P$4&gt;=P$94),IF(P111,1,0),0)</f>
        <v/>
      </c>
      <c r="Q128" s="32">
        <f>IF(AND(LEFT(Q$93,3)="Yes",Q$4&gt;=Q$94),IF(Q111,1,0),0)</f>
        <v/>
      </c>
      <c r="R128" s="32">
        <f>IF(AND(LEFT(R$93,3)="Yes",R$4&gt;=R$94),IF(R111,1,0),0)</f>
        <v/>
      </c>
      <c r="S128" s="32">
        <f>IF(AND(LEFT(S$93,3)="Yes",S$4&gt;=S$94),IF(S111,1,0),0)</f>
        <v/>
      </c>
      <c r="T128" s="32">
        <f>IF(AND(LEFT(T$93,3)="Yes",T$4&gt;=T$94),IF(T111,1,0),0)</f>
        <v/>
      </c>
      <c r="U128" s="32">
        <f>IF(AND(LEFT(U$93,3)="Yes",U$4&gt;=U$94),IF(U111,1,0),0)</f>
        <v/>
      </c>
      <c r="V128" s="32">
        <f>IF(AND(LEFT(V$93,3)="Yes",V$4&gt;=V$94),IF(V111,1,0),0)</f>
        <v/>
      </c>
      <c r="W128" s="32">
        <f>IF(AND(LEFT(W$93,3)="Yes",W$4&gt;=W$94),IF(W111,1,0),0)</f>
        <v/>
      </c>
      <c r="X128" s="32">
        <f>IF(AND(LEFT(X$93,3)="Yes",X$4&gt;=X$94),IF(X111,1,0),0)</f>
        <v/>
      </c>
      <c r="Y128" s="32">
        <f>IF(AND(LEFT(Y$93,3)="Yes",Y$4&gt;=Y$94),IF(Y111,1,0),0)</f>
        <v/>
      </c>
      <c r="Z128" s="32">
        <f>IF(AND(LEFT(Z$93,3)="Yes",Z$4&gt;=Z$94),IF(Z111,1,0),0)</f>
        <v/>
      </c>
      <c r="AA128" s="32">
        <f>IF(AND(LEFT(AA$93,3)="Yes",AA$4&gt;=AA$94),IF(AA111,1,0),0)</f>
        <v/>
      </c>
      <c r="AB128" s="32">
        <f>IF(AND(LEFT(AB$93,3)="Yes",AB$4&gt;=AB$94),IF(AB111,1,0),0)</f>
        <v/>
      </c>
      <c r="AC128" s="32">
        <f>IF(AND(LEFT(AC$93,3)="Yes",AC$4&gt;=AC$94),IF(AC111,1,0),0)</f>
        <v/>
      </c>
      <c r="AD128" s="33">
        <f>ETSCOVER(AD$93,AD$4,AD$94,AD111)</f>
        <v/>
      </c>
      <c r="AE128" s="30">
        <f>LOWER(Settings!$C$4)&amp;".mit."&amp;$A128&amp;IF($C128="","","."&amp;$C128&amp;"."&amp;$B128)&amp;IF(INDEX(Variables!$D$5:$D$105,MATCH($A128,Variables!$A$5:$A$105,0))="","","."&amp;INDEX(Variables!$D$5:$D$105,MATCH($A128,Variables!$A$5:$A$105,0)))&amp;"."&amp;AE$5</f>
        <v/>
      </c>
      <c r="AF128" s="31">
        <f>IF(AND(LEFT(AF$93,3)="Yes",AF$4&gt;=AF$94),IF(AF111,1,0),0)</f>
        <v/>
      </c>
      <c r="AG128" s="32">
        <f>IF(AND(LEFT(AG$93,3)="Yes",AG$4&gt;=AG$94),IF(AG111,1,0),0)</f>
        <v/>
      </c>
      <c r="AH128" s="32">
        <f>IF(AND(LEFT(AH$93,3)="Yes",AH$4&gt;=AH$94),IF(AH111,1,0),0)</f>
        <v/>
      </c>
      <c r="AI128" s="32">
        <f>IF(AND(LEFT(AI$93,3)="Yes",AI$4&gt;=AI$94),IF(AI111,1,0),0)</f>
        <v/>
      </c>
      <c r="AJ128" s="32">
        <f>IF(AND(LEFT(AJ$93,3)="Yes",AJ$4&gt;=AJ$94),IF(AJ111,1,0),0)</f>
        <v/>
      </c>
      <c r="AK128" s="32">
        <f>IF(AND(LEFT(AK$93,3)="Yes",AK$4&gt;=AK$94),IF(AK111,1,0),0)</f>
        <v/>
      </c>
      <c r="AL128" s="32">
        <f>IF(AND(LEFT(AL$93,3)="Yes",AL$4&gt;=AL$94),IF(AL111,1,0),0)</f>
        <v/>
      </c>
      <c r="AM128" s="32">
        <f>IF(AND(LEFT(AM$93,3)="Yes",AM$4&gt;=AM$94),IF(AM111,1,0),0)</f>
        <v/>
      </c>
      <c r="AN128" s="32">
        <f>IF(AND(LEFT(AN$93,3)="Yes",AN$4&gt;=AN$94),IF(AN111,1,0),0)</f>
        <v/>
      </c>
      <c r="AO128" s="32">
        <f>IF(AND(LEFT(AO$93,3)="Yes",AO$4&gt;=AO$94),IF(AO111,1,0),0)</f>
        <v/>
      </c>
      <c r="AP128" s="32">
        <f>IF(AND(LEFT(AP$93,3)="Yes",AP$4&gt;=AP$94),IF(AP111,1,0),0)</f>
        <v/>
      </c>
      <c r="AQ128" s="32">
        <f>IF(AND(LEFT(AQ$93,3)="Yes",AQ$4&gt;=AQ$94),IF(AQ111,1,0),0)</f>
        <v/>
      </c>
      <c r="AR128" s="32">
        <f>IF(AND(LEFT(AR$93,3)="Yes",AR$4&gt;=AR$94),IF(AR111,1,0),0)</f>
        <v/>
      </c>
      <c r="AS128" s="32">
        <f>IF(AND(LEFT(AS$93,3)="Yes",AS$4&gt;=AS$94),IF(AS111,1,0),0)</f>
        <v/>
      </c>
      <c r="AT128" s="32">
        <f>IF(AND(LEFT(AT$93,3)="Yes",AT$4&gt;=AT$94),IF(AT111,1,0),0)</f>
        <v/>
      </c>
      <c r="AU128" s="32">
        <f>IF(AND(LEFT(AU$93,3)="Yes",AU$4&gt;=AU$94),IF(AU111,1,0),0)</f>
        <v/>
      </c>
      <c r="AV128" s="32">
        <f>IF(AND(LEFT(AV$93,3)="Yes",AV$4&gt;=AV$94),IF(AV111,1,0),0)</f>
        <v/>
      </c>
      <c r="AW128" s="32">
        <f>IF(AND(LEFT(AW$93,3)="Yes",AW$4&gt;=AW$94),IF(AW111,1,0),0)</f>
        <v/>
      </c>
      <c r="AX128" s="33">
        <f>ETSCOVER(AX$93,AX$4,AX$94,AX111)</f>
        <v/>
      </c>
    </row>
    <row r="129" hidden="1" outlineLevel="1">
      <c r="A129" s="9" t="inlineStr">
        <is>
          <t>etsc</t>
        </is>
      </c>
      <c r="B129" s="9" t="inlineStr">
        <is>
          <t>all</t>
        </is>
      </c>
      <c r="C129" s="9" t="inlineStr">
        <is>
          <t>cem</t>
        </is>
      </c>
      <c r="H129" s="9">
        <f>INDEX(Variables!$B$5:$B$105,MATCH($A129,Variables!$A$5:$A$105,0))&amp;IF($C129="",""," | "&amp;INDEX(Mapping!$B$5:$B$26,MATCH($C129,Mapping!$A$5:$A$26,0))&amp;" | "&amp;INDEX(Mapping!$B$30:$B$41,MATCH($B129,Mapping!$A$30:$A$41,0)))</f>
        <v/>
      </c>
      <c r="I129" s="9">
        <f>INDEX(Variables!$C$5:$C$105,MATCH($A129,Variables!$A$5:$A$105,0))</f>
        <v/>
      </c>
      <c r="J129" s="9">
        <f>INDEX(Variables!$E$5:$E$105,MATCH($A129,Variables!$A$5:$A$105,0))</f>
        <v/>
      </c>
      <c r="K129" s="30">
        <f>LOWER(Settings!$C$4)&amp;".mit."&amp;$A129&amp;IF($C129="","","."&amp;$C129&amp;"."&amp;$B129)&amp;IF(INDEX(Variables!$D$5:$D$105,MATCH($A129,Variables!$A$5:$A$105,0))="","","."&amp;INDEX(Variables!$D$5:$D$105,MATCH($A129,Variables!$A$5:$A$105,0)))&amp;"."&amp;K$5</f>
        <v/>
      </c>
      <c r="L129" s="31">
        <f>IF(AND(LEFT(L$93,3)="Yes",L$4&gt;=L$94),IF(L112,1,0),0)</f>
        <v/>
      </c>
      <c r="M129" s="32">
        <f>IF(AND(LEFT(M$93,3)="Yes",M$4&gt;=M$94),IF(M112,1,0),0)</f>
        <v/>
      </c>
      <c r="N129" s="32">
        <f>IF(AND(LEFT(N$93,3)="Yes",N$4&gt;=N$94),IF(N112,1,0),0)</f>
        <v/>
      </c>
      <c r="O129" s="32">
        <f>IF(AND(LEFT(O$93,3)="Yes",O$4&gt;=O$94),IF(O112,1,0),0)</f>
        <v/>
      </c>
      <c r="P129" s="32">
        <f>IF(AND(LEFT(P$93,3)="Yes",P$4&gt;=P$94),IF(P112,1,0),0)</f>
        <v/>
      </c>
      <c r="Q129" s="32">
        <f>IF(AND(LEFT(Q$93,3)="Yes",Q$4&gt;=Q$94),IF(Q112,1,0),0)</f>
        <v/>
      </c>
      <c r="R129" s="32">
        <f>IF(AND(LEFT(R$93,3)="Yes",R$4&gt;=R$94),IF(R112,1,0),0)</f>
        <v/>
      </c>
      <c r="S129" s="32">
        <f>IF(AND(LEFT(S$93,3)="Yes",S$4&gt;=S$94),IF(S112,1,0),0)</f>
        <v/>
      </c>
      <c r="T129" s="32">
        <f>IF(AND(LEFT(T$93,3)="Yes",T$4&gt;=T$94),IF(T112,1,0),0)</f>
        <v/>
      </c>
      <c r="U129" s="32">
        <f>IF(AND(LEFT(U$93,3)="Yes",U$4&gt;=U$94),IF(U112,1,0),0)</f>
        <v/>
      </c>
      <c r="V129" s="32">
        <f>IF(AND(LEFT(V$93,3)="Yes",V$4&gt;=V$94),IF(V112,1,0),0)</f>
        <v/>
      </c>
      <c r="W129" s="32">
        <f>IF(AND(LEFT(W$93,3)="Yes",W$4&gt;=W$94),IF(W112,1,0),0)</f>
        <v/>
      </c>
      <c r="X129" s="32">
        <f>IF(AND(LEFT(X$93,3)="Yes",X$4&gt;=X$94),IF(X112,1,0),0)</f>
        <v/>
      </c>
      <c r="Y129" s="32">
        <f>IF(AND(LEFT(Y$93,3)="Yes",Y$4&gt;=Y$94),IF(Y112,1,0),0)</f>
        <v/>
      </c>
      <c r="Z129" s="32">
        <f>IF(AND(LEFT(Z$93,3)="Yes",Z$4&gt;=Z$94),IF(Z112,1,0),0)</f>
        <v/>
      </c>
      <c r="AA129" s="32">
        <f>IF(AND(LEFT(AA$93,3)="Yes",AA$4&gt;=AA$94),IF(AA112,1,0),0)</f>
        <v/>
      </c>
      <c r="AB129" s="32">
        <f>IF(AND(LEFT(AB$93,3)="Yes",AB$4&gt;=AB$94),IF(AB112,1,0),0)</f>
        <v/>
      </c>
      <c r="AC129" s="32">
        <f>IF(AND(LEFT(AC$93,3)="Yes",AC$4&gt;=AC$94),IF(AC112,1,0),0)</f>
        <v/>
      </c>
      <c r="AD129" s="33">
        <f>ETSCOVER(AD$93,AD$4,AD$94,AD112)</f>
        <v/>
      </c>
      <c r="AE129" s="30">
        <f>LOWER(Settings!$C$4)&amp;".mit."&amp;$A129&amp;IF($C129="","","."&amp;$C129&amp;"."&amp;$B129)&amp;IF(INDEX(Variables!$D$5:$D$105,MATCH($A129,Variables!$A$5:$A$105,0))="","","."&amp;INDEX(Variables!$D$5:$D$105,MATCH($A129,Variables!$A$5:$A$105,0)))&amp;"."&amp;AE$5</f>
        <v/>
      </c>
      <c r="AF129" s="31">
        <f>IF(AND(LEFT(AF$93,3)="Yes",AF$4&gt;=AF$94),IF(AF112,1,0),0)</f>
        <v/>
      </c>
      <c r="AG129" s="32">
        <f>IF(AND(LEFT(AG$93,3)="Yes",AG$4&gt;=AG$94),IF(AG112,1,0),0)</f>
        <v/>
      </c>
      <c r="AH129" s="32">
        <f>IF(AND(LEFT(AH$93,3)="Yes",AH$4&gt;=AH$94),IF(AH112,1,0),0)</f>
        <v/>
      </c>
      <c r="AI129" s="32">
        <f>IF(AND(LEFT(AI$93,3)="Yes",AI$4&gt;=AI$94),IF(AI112,1,0),0)</f>
        <v/>
      </c>
      <c r="AJ129" s="32">
        <f>IF(AND(LEFT(AJ$93,3)="Yes",AJ$4&gt;=AJ$94),IF(AJ112,1,0),0)</f>
        <v/>
      </c>
      <c r="AK129" s="32">
        <f>IF(AND(LEFT(AK$93,3)="Yes",AK$4&gt;=AK$94),IF(AK112,1,0),0)</f>
        <v/>
      </c>
      <c r="AL129" s="32">
        <f>IF(AND(LEFT(AL$93,3)="Yes",AL$4&gt;=AL$94),IF(AL112,1,0),0)</f>
        <v/>
      </c>
      <c r="AM129" s="32">
        <f>IF(AND(LEFT(AM$93,3)="Yes",AM$4&gt;=AM$94),IF(AM112,1,0),0)</f>
        <v/>
      </c>
      <c r="AN129" s="32">
        <f>IF(AND(LEFT(AN$93,3)="Yes",AN$4&gt;=AN$94),IF(AN112,1,0),0)</f>
        <v/>
      </c>
      <c r="AO129" s="32">
        <f>IF(AND(LEFT(AO$93,3)="Yes",AO$4&gt;=AO$94),IF(AO112,1,0),0)</f>
        <v/>
      </c>
      <c r="AP129" s="32">
        <f>IF(AND(LEFT(AP$93,3)="Yes",AP$4&gt;=AP$94),IF(AP112,1,0),0)</f>
        <v/>
      </c>
      <c r="AQ129" s="32">
        <f>IF(AND(LEFT(AQ$93,3)="Yes",AQ$4&gt;=AQ$94),IF(AQ112,1,0),0)</f>
        <v/>
      </c>
      <c r="AR129" s="32">
        <f>IF(AND(LEFT(AR$93,3)="Yes",AR$4&gt;=AR$94),IF(AR112,1,0),0)</f>
        <v/>
      </c>
      <c r="AS129" s="32">
        <f>IF(AND(LEFT(AS$93,3)="Yes",AS$4&gt;=AS$94),IF(AS112,1,0),0)</f>
        <v/>
      </c>
      <c r="AT129" s="32">
        <f>IF(AND(LEFT(AT$93,3)="Yes",AT$4&gt;=AT$94),IF(AT112,1,0),0)</f>
        <v/>
      </c>
      <c r="AU129" s="32">
        <f>IF(AND(LEFT(AU$93,3)="Yes",AU$4&gt;=AU$94),IF(AU112,1,0),0)</f>
        <v/>
      </c>
      <c r="AV129" s="32">
        <f>IF(AND(LEFT(AV$93,3)="Yes",AV$4&gt;=AV$94),IF(AV112,1,0),0)</f>
        <v/>
      </c>
      <c r="AW129" s="32">
        <f>IF(AND(LEFT(AW$93,3)="Yes",AW$4&gt;=AW$94),IF(AW112,1,0),0)</f>
        <v/>
      </c>
      <c r="AX129" s="33">
        <f>ETSCOVER(AX$93,AX$4,AX$94,AX112)</f>
        <v/>
      </c>
    </row>
    <row r="130" hidden="1" outlineLevel="1">
      <c r="A130" s="9" t="inlineStr">
        <is>
          <t>etsc</t>
        </is>
      </c>
      <c r="B130" s="9" t="inlineStr">
        <is>
          <t>all</t>
        </is>
      </c>
      <c r="C130" s="9" t="inlineStr">
        <is>
          <t>omn</t>
        </is>
      </c>
      <c r="H130" s="9">
        <f>INDEX(Variables!$B$5:$B$105,MATCH($A130,Variables!$A$5:$A$105,0))&amp;IF($C130="",""," | "&amp;INDEX(Mapping!$B$5:$B$26,MATCH($C130,Mapping!$A$5:$A$26,0))&amp;" | "&amp;INDEX(Mapping!$B$30:$B$41,MATCH($B130,Mapping!$A$30:$A$41,0)))</f>
        <v/>
      </c>
      <c r="I130" s="9">
        <f>INDEX(Variables!$C$5:$C$105,MATCH($A130,Variables!$A$5:$A$105,0))</f>
        <v/>
      </c>
      <c r="J130" s="9">
        <f>INDEX(Variables!$E$5:$E$105,MATCH($A130,Variables!$A$5:$A$105,0))</f>
        <v/>
      </c>
      <c r="K130" s="30">
        <f>LOWER(Settings!$C$4)&amp;".mit."&amp;$A130&amp;IF($C130="","","."&amp;$C130&amp;"."&amp;$B130)&amp;IF(INDEX(Variables!$D$5:$D$105,MATCH($A130,Variables!$A$5:$A$105,0))="","","."&amp;INDEX(Variables!$D$5:$D$105,MATCH($A130,Variables!$A$5:$A$105,0)))&amp;"."&amp;K$5</f>
        <v/>
      </c>
      <c r="L130" s="31">
        <f>IF(AND(LEFT(L$93,3)="Yes",L$4&gt;=L$94),IF(L113,1,0),0)</f>
        <v/>
      </c>
      <c r="M130" s="32">
        <f>IF(AND(LEFT(M$93,3)="Yes",M$4&gt;=M$94),IF(M113,1,0),0)</f>
        <v/>
      </c>
      <c r="N130" s="32">
        <f>IF(AND(LEFT(N$93,3)="Yes",N$4&gt;=N$94),IF(N113,1,0),0)</f>
        <v/>
      </c>
      <c r="O130" s="32">
        <f>IF(AND(LEFT(O$93,3)="Yes",O$4&gt;=O$94),IF(O113,1,0),0)</f>
        <v/>
      </c>
      <c r="P130" s="32">
        <f>IF(AND(LEFT(P$93,3)="Yes",P$4&gt;=P$94),IF(P113,1,0),0)</f>
        <v/>
      </c>
      <c r="Q130" s="32">
        <f>IF(AND(LEFT(Q$93,3)="Yes",Q$4&gt;=Q$94),IF(Q113,1,0),0)</f>
        <v/>
      </c>
      <c r="R130" s="32">
        <f>IF(AND(LEFT(R$93,3)="Yes",R$4&gt;=R$94),IF(R113,1,0),0)</f>
        <v/>
      </c>
      <c r="S130" s="32">
        <f>IF(AND(LEFT(S$93,3)="Yes",S$4&gt;=S$94),IF(S113,1,0),0)</f>
        <v/>
      </c>
      <c r="T130" s="32">
        <f>IF(AND(LEFT(T$93,3)="Yes",T$4&gt;=T$94),IF(T113,1,0),0)</f>
        <v/>
      </c>
      <c r="U130" s="32">
        <f>IF(AND(LEFT(U$93,3)="Yes",U$4&gt;=U$94),IF(U113,1,0),0)</f>
        <v/>
      </c>
      <c r="V130" s="32">
        <f>IF(AND(LEFT(V$93,3)="Yes",V$4&gt;=V$94),IF(V113,1,0),0)</f>
        <v/>
      </c>
      <c r="W130" s="32">
        <f>IF(AND(LEFT(W$93,3)="Yes",W$4&gt;=W$94),IF(W113,1,0),0)</f>
        <v/>
      </c>
      <c r="X130" s="32">
        <f>IF(AND(LEFT(X$93,3)="Yes",X$4&gt;=X$94),IF(X113,1,0),0)</f>
        <v/>
      </c>
      <c r="Y130" s="32">
        <f>IF(AND(LEFT(Y$93,3)="Yes",Y$4&gt;=Y$94),IF(Y113,1,0),0)</f>
        <v/>
      </c>
      <c r="Z130" s="32">
        <f>IF(AND(LEFT(Z$93,3)="Yes",Z$4&gt;=Z$94),IF(Z113,1,0),0)</f>
        <v/>
      </c>
      <c r="AA130" s="32">
        <f>IF(AND(LEFT(AA$93,3)="Yes",AA$4&gt;=AA$94),IF(AA113,1,0),0)</f>
        <v/>
      </c>
      <c r="AB130" s="32">
        <f>IF(AND(LEFT(AB$93,3)="Yes",AB$4&gt;=AB$94),IF(AB113,1,0),0)</f>
        <v/>
      </c>
      <c r="AC130" s="32">
        <f>IF(AND(LEFT(AC$93,3)="Yes",AC$4&gt;=AC$94),IF(AC113,1,0),0)</f>
        <v/>
      </c>
      <c r="AD130" s="33">
        <f>ETSCOVER(AD$93,AD$4,AD$94,AD113)</f>
        <v/>
      </c>
      <c r="AE130" s="30">
        <f>LOWER(Settings!$C$4)&amp;".mit."&amp;$A130&amp;IF($C130="","","."&amp;$C130&amp;"."&amp;$B130)&amp;IF(INDEX(Variables!$D$5:$D$105,MATCH($A130,Variables!$A$5:$A$105,0))="","","."&amp;INDEX(Variables!$D$5:$D$105,MATCH($A130,Variables!$A$5:$A$105,0)))&amp;"."&amp;AE$5</f>
        <v/>
      </c>
      <c r="AF130" s="31">
        <f>IF(AND(LEFT(AF$93,3)="Yes",AF$4&gt;=AF$94),IF(AF113,1,0),0)</f>
        <v/>
      </c>
      <c r="AG130" s="32">
        <f>IF(AND(LEFT(AG$93,3)="Yes",AG$4&gt;=AG$94),IF(AG113,1,0),0)</f>
        <v/>
      </c>
      <c r="AH130" s="32">
        <f>IF(AND(LEFT(AH$93,3)="Yes",AH$4&gt;=AH$94),IF(AH113,1,0),0)</f>
        <v/>
      </c>
      <c r="AI130" s="32">
        <f>IF(AND(LEFT(AI$93,3)="Yes",AI$4&gt;=AI$94),IF(AI113,1,0),0)</f>
        <v/>
      </c>
      <c r="AJ130" s="32">
        <f>IF(AND(LEFT(AJ$93,3)="Yes",AJ$4&gt;=AJ$94),IF(AJ113,1,0),0)</f>
        <v/>
      </c>
      <c r="AK130" s="32">
        <f>IF(AND(LEFT(AK$93,3)="Yes",AK$4&gt;=AK$94),IF(AK113,1,0),0)</f>
        <v/>
      </c>
      <c r="AL130" s="32">
        <f>IF(AND(LEFT(AL$93,3)="Yes",AL$4&gt;=AL$94),IF(AL113,1,0),0)</f>
        <v/>
      </c>
      <c r="AM130" s="32">
        <f>IF(AND(LEFT(AM$93,3)="Yes",AM$4&gt;=AM$94),IF(AM113,1,0),0)</f>
        <v/>
      </c>
      <c r="AN130" s="32">
        <f>IF(AND(LEFT(AN$93,3)="Yes",AN$4&gt;=AN$94),IF(AN113,1,0),0)</f>
        <v/>
      </c>
      <c r="AO130" s="32">
        <f>IF(AND(LEFT(AO$93,3)="Yes",AO$4&gt;=AO$94),IF(AO113,1,0),0)</f>
        <v/>
      </c>
      <c r="AP130" s="32">
        <f>IF(AND(LEFT(AP$93,3)="Yes",AP$4&gt;=AP$94),IF(AP113,1,0),0)</f>
        <v/>
      </c>
      <c r="AQ130" s="32">
        <f>IF(AND(LEFT(AQ$93,3)="Yes",AQ$4&gt;=AQ$94),IF(AQ113,1,0),0)</f>
        <v/>
      </c>
      <c r="AR130" s="32">
        <f>IF(AND(LEFT(AR$93,3)="Yes",AR$4&gt;=AR$94),IF(AR113,1,0),0)</f>
        <v/>
      </c>
      <c r="AS130" s="32">
        <f>IF(AND(LEFT(AS$93,3)="Yes",AS$4&gt;=AS$94),IF(AS113,1,0),0)</f>
        <v/>
      </c>
      <c r="AT130" s="32">
        <f>IF(AND(LEFT(AT$93,3)="Yes",AT$4&gt;=AT$94),IF(AT113,1,0),0)</f>
        <v/>
      </c>
      <c r="AU130" s="32">
        <f>IF(AND(LEFT(AU$93,3)="Yes",AU$4&gt;=AU$94),IF(AU113,1,0),0)</f>
        <v/>
      </c>
      <c r="AV130" s="32">
        <f>IF(AND(LEFT(AV$93,3)="Yes",AV$4&gt;=AV$94),IF(AV113,1,0),0)</f>
        <v/>
      </c>
      <c r="AW130" s="32">
        <f>IF(AND(LEFT(AW$93,3)="Yes",AW$4&gt;=AW$94),IF(AW113,1,0),0)</f>
        <v/>
      </c>
      <c r="AX130" s="33">
        <f>ETSCOVER(AX$93,AX$4,AX$94,AX113)</f>
        <v/>
      </c>
    </row>
    <row r="131" hidden="1" outlineLevel="1">
      <c r="A131" s="9" t="inlineStr">
        <is>
          <t>etsc</t>
        </is>
      </c>
      <c r="B131" s="9" t="inlineStr">
        <is>
          <t>all</t>
        </is>
      </c>
      <c r="C131" s="9" t="inlineStr">
        <is>
          <t>cst</t>
        </is>
      </c>
      <c r="H131" s="9">
        <f>INDEX(Variables!$B$5:$B$105,MATCH($A131,Variables!$A$5:$A$105,0))&amp;IF($C131="",""," | "&amp;INDEX(Mapping!$B$5:$B$26,MATCH($C131,Mapping!$A$5:$A$26,0))&amp;" | "&amp;INDEX(Mapping!$B$30:$B$41,MATCH($B131,Mapping!$A$30:$A$41,0)))</f>
        <v/>
      </c>
      <c r="I131" s="9">
        <f>INDEX(Variables!$C$5:$C$105,MATCH($A131,Variables!$A$5:$A$105,0))</f>
        <v/>
      </c>
      <c r="J131" s="9">
        <f>INDEX(Variables!$E$5:$E$105,MATCH($A131,Variables!$A$5:$A$105,0))</f>
        <v/>
      </c>
      <c r="K131" s="30">
        <f>LOWER(Settings!$C$4)&amp;".mit."&amp;$A131&amp;IF($C131="","","."&amp;$C131&amp;"."&amp;$B131)&amp;IF(INDEX(Variables!$D$5:$D$105,MATCH($A131,Variables!$A$5:$A$105,0))="","","."&amp;INDEX(Variables!$D$5:$D$105,MATCH($A131,Variables!$A$5:$A$105,0)))&amp;"."&amp;K$5</f>
        <v/>
      </c>
      <c r="L131" s="31">
        <f>IF(AND(LEFT(L$93,3)="Yes",L$4&gt;=L$94),IF(L114,1,0),0)</f>
        <v/>
      </c>
      <c r="M131" s="32">
        <f>IF(AND(LEFT(M$93,3)="Yes",M$4&gt;=M$94),IF(M114,1,0),0)</f>
        <v/>
      </c>
      <c r="N131" s="32">
        <f>IF(AND(LEFT(N$93,3)="Yes",N$4&gt;=N$94),IF(N114,1,0),0)</f>
        <v/>
      </c>
      <c r="O131" s="32">
        <f>IF(AND(LEFT(O$93,3)="Yes",O$4&gt;=O$94),IF(O114,1,0),0)</f>
        <v/>
      </c>
      <c r="P131" s="32">
        <f>IF(AND(LEFT(P$93,3)="Yes",P$4&gt;=P$94),IF(P114,1,0),0)</f>
        <v/>
      </c>
      <c r="Q131" s="32">
        <f>IF(AND(LEFT(Q$93,3)="Yes",Q$4&gt;=Q$94),IF(Q114,1,0),0)</f>
        <v/>
      </c>
      <c r="R131" s="32">
        <f>IF(AND(LEFT(R$93,3)="Yes",R$4&gt;=R$94),IF(R114,1,0),0)</f>
        <v/>
      </c>
      <c r="S131" s="32">
        <f>IF(AND(LEFT(S$93,3)="Yes",S$4&gt;=S$94),IF(S114,1,0),0)</f>
        <v/>
      </c>
      <c r="T131" s="32">
        <f>IF(AND(LEFT(T$93,3)="Yes",T$4&gt;=T$94),IF(T114,1,0),0)</f>
        <v/>
      </c>
      <c r="U131" s="32">
        <f>IF(AND(LEFT(U$93,3)="Yes",U$4&gt;=U$94),IF(U114,1,0),0)</f>
        <v/>
      </c>
      <c r="V131" s="32">
        <f>IF(AND(LEFT(V$93,3)="Yes",V$4&gt;=V$94),IF(V114,1,0),0)</f>
        <v/>
      </c>
      <c r="W131" s="32">
        <f>IF(AND(LEFT(W$93,3)="Yes",W$4&gt;=W$94),IF(W114,1,0),0)</f>
        <v/>
      </c>
      <c r="X131" s="32">
        <f>IF(AND(LEFT(X$93,3)="Yes",X$4&gt;=X$94),IF(X114,1,0),0)</f>
        <v/>
      </c>
      <c r="Y131" s="32">
        <f>IF(AND(LEFT(Y$93,3)="Yes",Y$4&gt;=Y$94),IF(Y114,1,0),0)</f>
        <v/>
      </c>
      <c r="Z131" s="32">
        <f>IF(AND(LEFT(Z$93,3)="Yes",Z$4&gt;=Z$94),IF(Z114,1,0),0)</f>
        <v/>
      </c>
      <c r="AA131" s="32">
        <f>IF(AND(LEFT(AA$93,3)="Yes",AA$4&gt;=AA$94),IF(AA114,1,0),0)</f>
        <v/>
      </c>
      <c r="AB131" s="32">
        <f>IF(AND(LEFT(AB$93,3)="Yes",AB$4&gt;=AB$94),IF(AB114,1,0),0)</f>
        <v/>
      </c>
      <c r="AC131" s="32">
        <f>IF(AND(LEFT(AC$93,3)="Yes",AC$4&gt;=AC$94),IF(AC114,1,0),0)</f>
        <v/>
      </c>
      <c r="AD131" s="33">
        <f>ETSCOVER(AD$93,AD$4,AD$94,AD114)</f>
        <v/>
      </c>
      <c r="AE131" s="30">
        <f>LOWER(Settings!$C$4)&amp;".mit."&amp;$A131&amp;IF($C131="","","."&amp;$C131&amp;"."&amp;$B131)&amp;IF(INDEX(Variables!$D$5:$D$105,MATCH($A131,Variables!$A$5:$A$105,0))="","","."&amp;INDEX(Variables!$D$5:$D$105,MATCH($A131,Variables!$A$5:$A$105,0)))&amp;"."&amp;AE$5</f>
        <v/>
      </c>
      <c r="AF131" s="31">
        <f>IF(AND(LEFT(AF$93,3)="Yes",AF$4&gt;=AF$94),IF(AF114,1,0),0)</f>
        <v/>
      </c>
      <c r="AG131" s="32">
        <f>IF(AND(LEFT(AG$93,3)="Yes",AG$4&gt;=AG$94),IF(AG114,1,0),0)</f>
        <v/>
      </c>
      <c r="AH131" s="32">
        <f>IF(AND(LEFT(AH$93,3)="Yes",AH$4&gt;=AH$94),IF(AH114,1,0),0)</f>
        <v/>
      </c>
      <c r="AI131" s="32">
        <f>IF(AND(LEFT(AI$93,3)="Yes",AI$4&gt;=AI$94),IF(AI114,1,0),0)</f>
        <v/>
      </c>
      <c r="AJ131" s="32">
        <f>IF(AND(LEFT(AJ$93,3)="Yes",AJ$4&gt;=AJ$94),IF(AJ114,1,0),0)</f>
        <v/>
      </c>
      <c r="AK131" s="32">
        <f>IF(AND(LEFT(AK$93,3)="Yes",AK$4&gt;=AK$94),IF(AK114,1,0),0)</f>
        <v/>
      </c>
      <c r="AL131" s="32">
        <f>IF(AND(LEFT(AL$93,3)="Yes",AL$4&gt;=AL$94),IF(AL114,1,0),0)</f>
        <v/>
      </c>
      <c r="AM131" s="32">
        <f>IF(AND(LEFT(AM$93,3)="Yes",AM$4&gt;=AM$94),IF(AM114,1,0),0)</f>
        <v/>
      </c>
      <c r="AN131" s="32">
        <f>IF(AND(LEFT(AN$93,3)="Yes",AN$4&gt;=AN$94),IF(AN114,1,0),0)</f>
        <v/>
      </c>
      <c r="AO131" s="32">
        <f>IF(AND(LEFT(AO$93,3)="Yes",AO$4&gt;=AO$94),IF(AO114,1,0),0)</f>
        <v/>
      </c>
      <c r="AP131" s="32">
        <f>IF(AND(LEFT(AP$93,3)="Yes",AP$4&gt;=AP$94),IF(AP114,1,0),0)</f>
        <v/>
      </c>
      <c r="AQ131" s="32">
        <f>IF(AND(LEFT(AQ$93,3)="Yes",AQ$4&gt;=AQ$94),IF(AQ114,1,0),0)</f>
        <v/>
      </c>
      <c r="AR131" s="32">
        <f>IF(AND(LEFT(AR$93,3)="Yes",AR$4&gt;=AR$94),IF(AR114,1,0),0)</f>
        <v/>
      </c>
      <c r="AS131" s="32">
        <f>IF(AND(LEFT(AS$93,3)="Yes",AS$4&gt;=AS$94),IF(AS114,1,0),0)</f>
        <v/>
      </c>
      <c r="AT131" s="32">
        <f>IF(AND(LEFT(AT$93,3)="Yes",AT$4&gt;=AT$94),IF(AT114,1,0),0)</f>
        <v/>
      </c>
      <c r="AU131" s="32">
        <f>IF(AND(LEFT(AU$93,3)="Yes",AU$4&gt;=AU$94),IF(AU114,1,0),0)</f>
        <v/>
      </c>
      <c r="AV131" s="32">
        <f>IF(AND(LEFT(AV$93,3)="Yes",AV$4&gt;=AV$94),IF(AV114,1,0),0)</f>
        <v/>
      </c>
      <c r="AW131" s="32">
        <f>IF(AND(LEFT(AW$93,3)="Yes",AW$4&gt;=AW$94),IF(AW114,1,0),0)</f>
        <v/>
      </c>
      <c r="AX131" s="33">
        <f>ETSCOVER(AX$93,AX$4,AX$94,AX114)</f>
        <v/>
      </c>
    </row>
    <row r="132" hidden="1" outlineLevel="1">
      <c r="A132" s="9" t="inlineStr">
        <is>
          <t>etsc</t>
        </is>
      </c>
      <c r="B132" s="9" t="inlineStr">
        <is>
          <t>all</t>
        </is>
      </c>
      <c r="C132" s="9" t="inlineStr">
        <is>
          <t>ftr</t>
        </is>
      </c>
      <c r="H132" s="9">
        <f>INDEX(Variables!$B$5:$B$105,MATCH($A132,Variables!$A$5:$A$105,0))&amp;IF($C132="",""," | "&amp;INDEX(Mapping!$B$5:$B$26,MATCH($C132,Mapping!$A$5:$A$26,0))&amp;" | "&amp;INDEX(Mapping!$B$30:$B$41,MATCH($B132,Mapping!$A$30:$A$41,0)))</f>
        <v/>
      </c>
      <c r="I132" s="9">
        <f>INDEX(Variables!$C$5:$C$105,MATCH($A132,Variables!$A$5:$A$105,0))</f>
        <v/>
      </c>
      <c r="J132" s="9">
        <f>INDEX(Variables!$E$5:$E$105,MATCH($A132,Variables!$A$5:$A$105,0))</f>
        <v/>
      </c>
      <c r="K132" s="30">
        <f>LOWER(Settings!$C$4)&amp;".mit."&amp;$A132&amp;IF($C132="","","."&amp;$C132&amp;"."&amp;$B132)&amp;IF(INDEX(Variables!$D$5:$D$105,MATCH($A132,Variables!$A$5:$A$105,0))="","","."&amp;INDEX(Variables!$D$5:$D$105,MATCH($A132,Variables!$A$5:$A$105,0)))&amp;"."&amp;K$5</f>
        <v/>
      </c>
      <c r="L132" s="31">
        <f>IF(AND(LEFT(L$93,3)="Yes",L$4&gt;=L$94),IF(L115,1,0),0)</f>
        <v/>
      </c>
      <c r="M132" s="32">
        <f>IF(AND(LEFT(M$93,3)="Yes",M$4&gt;=M$94),IF(M115,1,0),0)</f>
        <v/>
      </c>
      <c r="N132" s="32">
        <f>IF(AND(LEFT(N$93,3)="Yes",N$4&gt;=N$94),IF(N115,1,0),0)</f>
        <v/>
      </c>
      <c r="O132" s="32">
        <f>IF(AND(LEFT(O$93,3)="Yes",O$4&gt;=O$94),IF(O115,1,0),0)</f>
        <v/>
      </c>
      <c r="P132" s="32">
        <f>IF(AND(LEFT(P$93,3)="Yes",P$4&gt;=P$94),IF(P115,1,0),0)</f>
        <v/>
      </c>
      <c r="Q132" s="32">
        <f>IF(AND(LEFT(Q$93,3)="Yes",Q$4&gt;=Q$94),IF(Q115,1,0),0)</f>
        <v/>
      </c>
      <c r="R132" s="32">
        <f>IF(AND(LEFT(R$93,3)="Yes",R$4&gt;=R$94),IF(R115,1,0),0)</f>
        <v/>
      </c>
      <c r="S132" s="32">
        <f>IF(AND(LEFT(S$93,3)="Yes",S$4&gt;=S$94),IF(S115,1,0),0)</f>
        <v/>
      </c>
      <c r="T132" s="32">
        <f>IF(AND(LEFT(T$93,3)="Yes",T$4&gt;=T$94),IF(T115,1,0),0)</f>
        <v/>
      </c>
      <c r="U132" s="32">
        <f>IF(AND(LEFT(U$93,3)="Yes",U$4&gt;=U$94),IF(U115,1,0),0)</f>
        <v/>
      </c>
      <c r="V132" s="32">
        <f>IF(AND(LEFT(V$93,3)="Yes",V$4&gt;=V$94),IF(V115,1,0),0)</f>
        <v/>
      </c>
      <c r="W132" s="32">
        <f>IF(AND(LEFT(W$93,3)="Yes",W$4&gt;=W$94),IF(W115,1,0),0)</f>
        <v/>
      </c>
      <c r="X132" s="32">
        <f>IF(AND(LEFT(X$93,3)="Yes",X$4&gt;=X$94),IF(X115,1,0),0)</f>
        <v/>
      </c>
      <c r="Y132" s="32">
        <f>IF(AND(LEFT(Y$93,3)="Yes",Y$4&gt;=Y$94),IF(Y115,1,0),0)</f>
        <v/>
      </c>
      <c r="Z132" s="32">
        <f>IF(AND(LEFT(Z$93,3)="Yes",Z$4&gt;=Z$94),IF(Z115,1,0),0)</f>
        <v/>
      </c>
      <c r="AA132" s="32">
        <f>IF(AND(LEFT(AA$93,3)="Yes",AA$4&gt;=AA$94),IF(AA115,1,0),0)</f>
        <v/>
      </c>
      <c r="AB132" s="32">
        <f>IF(AND(LEFT(AB$93,3)="Yes",AB$4&gt;=AB$94),IF(AB115,1,0),0)</f>
        <v/>
      </c>
      <c r="AC132" s="32">
        <f>IF(AND(LEFT(AC$93,3)="Yes",AC$4&gt;=AC$94),IF(AC115,1,0),0)</f>
        <v/>
      </c>
      <c r="AD132" s="33">
        <f>ETSCOVER(AD$93,AD$4,AD$94,AD115)</f>
        <v/>
      </c>
      <c r="AE132" s="30">
        <f>LOWER(Settings!$C$4)&amp;".mit."&amp;$A132&amp;IF($C132="","","."&amp;$C132&amp;"."&amp;$B132)&amp;IF(INDEX(Variables!$D$5:$D$105,MATCH($A132,Variables!$A$5:$A$105,0))="","","."&amp;INDEX(Variables!$D$5:$D$105,MATCH($A132,Variables!$A$5:$A$105,0)))&amp;"."&amp;AE$5</f>
        <v/>
      </c>
      <c r="AF132" s="31">
        <f>IF(AND(LEFT(AF$93,3)="Yes",AF$4&gt;=AF$94),IF(AF115,1,0),0)</f>
        <v/>
      </c>
      <c r="AG132" s="32">
        <f>IF(AND(LEFT(AG$93,3)="Yes",AG$4&gt;=AG$94),IF(AG115,1,0),0)</f>
        <v/>
      </c>
      <c r="AH132" s="32">
        <f>IF(AND(LEFT(AH$93,3)="Yes",AH$4&gt;=AH$94),IF(AH115,1,0),0)</f>
        <v/>
      </c>
      <c r="AI132" s="32">
        <f>IF(AND(LEFT(AI$93,3)="Yes",AI$4&gt;=AI$94),IF(AI115,1,0),0)</f>
        <v/>
      </c>
      <c r="AJ132" s="32">
        <f>IF(AND(LEFT(AJ$93,3)="Yes",AJ$4&gt;=AJ$94),IF(AJ115,1,0),0)</f>
        <v/>
      </c>
      <c r="AK132" s="32">
        <f>IF(AND(LEFT(AK$93,3)="Yes",AK$4&gt;=AK$94),IF(AK115,1,0),0)</f>
        <v/>
      </c>
      <c r="AL132" s="32">
        <f>IF(AND(LEFT(AL$93,3)="Yes",AL$4&gt;=AL$94),IF(AL115,1,0),0)</f>
        <v/>
      </c>
      <c r="AM132" s="32">
        <f>IF(AND(LEFT(AM$93,3)="Yes",AM$4&gt;=AM$94),IF(AM115,1,0),0)</f>
        <v/>
      </c>
      <c r="AN132" s="32">
        <f>IF(AND(LEFT(AN$93,3)="Yes",AN$4&gt;=AN$94),IF(AN115,1,0),0)</f>
        <v/>
      </c>
      <c r="AO132" s="32">
        <f>IF(AND(LEFT(AO$93,3)="Yes",AO$4&gt;=AO$94),IF(AO115,1,0),0)</f>
        <v/>
      </c>
      <c r="AP132" s="32">
        <f>IF(AND(LEFT(AP$93,3)="Yes",AP$4&gt;=AP$94),IF(AP115,1,0),0)</f>
        <v/>
      </c>
      <c r="AQ132" s="32">
        <f>IF(AND(LEFT(AQ$93,3)="Yes",AQ$4&gt;=AQ$94),IF(AQ115,1,0),0)</f>
        <v/>
      </c>
      <c r="AR132" s="32">
        <f>IF(AND(LEFT(AR$93,3)="Yes",AR$4&gt;=AR$94),IF(AR115,1,0),0)</f>
        <v/>
      </c>
      <c r="AS132" s="32">
        <f>IF(AND(LEFT(AS$93,3)="Yes",AS$4&gt;=AS$94),IF(AS115,1,0),0)</f>
        <v/>
      </c>
      <c r="AT132" s="32">
        <f>IF(AND(LEFT(AT$93,3)="Yes",AT$4&gt;=AT$94),IF(AT115,1,0),0)</f>
        <v/>
      </c>
      <c r="AU132" s="32">
        <f>IF(AND(LEFT(AU$93,3)="Yes",AU$4&gt;=AU$94),IF(AU115,1,0),0)</f>
        <v/>
      </c>
      <c r="AV132" s="32">
        <f>IF(AND(LEFT(AV$93,3)="Yes",AV$4&gt;=AV$94),IF(AV115,1,0),0)</f>
        <v/>
      </c>
      <c r="AW132" s="32">
        <f>IF(AND(LEFT(AW$93,3)="Yes",AW$4&gt;=AW$94),IF(AW115,1,0),0)</f>
        <v/>
      </c>
      <c r="AX132" s="33">
        <f>ETSCOVER(AX$93,AX$4,AX$94,AX115)</f>
        <v/>
      </c>
    </row>
    <row r="133" hidden="1" outlineLevel="1">
      <c r="A133" s="9" t="inlineStr">
        <is>
          <t>etsc</t>
        </is>
      </c>
      <c r="B133" s="9" t="inlineStr">
        <is>
          <t>all</t>
        </is>
      </c>
      <c r="C133" s="9" t="inlineStr">
        <is>
          <t>oen</t>
        </is>
      </c>
      <c r="H133" s="9">
        <f>INDEX(Variables!$B$5:$B$105,MATCH($A133,Variables!$A$5:$A$105,0))&amp;IF($C133="",""," | "&amp;INDEX(Mapping!$B$5:$B$26,MATCH($C133,Mapping!$A$5:$A$26,0))&amp;" | "&amp;INDEX(Mapping!$B$30:$B$41,MATCH($B133,Mapping!$A$30:$A$41,0)))</f>
        <v/>
      </c>
      <c r="I133" s="9">
        <f>INDEX(Variables!$C$5:$C$105,MATCH($A133,Variables!$A$5:$A$105,0))</f>
        <v/>
      </c>
      <c r="J133" s="9">
        <f>INDEX(Variables!$E$5:$E$105,MATCH($A133,Variables!$A$5:$A$105,0))</f>
        <v/>
      </c>
      <c r="K133" s="30">
        <f>LOWER(Settings!$C$4)&amp;".mit."&amp;$A133&amp;IF($C133="","","."&amp;$C133&amp;"."&amp;$B133)&amp;IF(INDEX(Variables!$D$5:$D$105,MATCH($A133,Variables!$A$5:$A$105,0))="","","."&amp;INDEX(Variables!$D$5:$D$105,MATCH($A133,Variables!$A$5:$A$105,0)))&amp;"."&amp;K$5</f>
        <v/>
      </c>
      <c r="L133" s="31">
        <f>IF(AND(LEFT(L$93,3)="Yes",L$4&gt;=L$94),IF(L116,1,0),0)</f>
        <v/>
      </c>
      <c r="M133" s="32">
        <f>IF(AND(LEFT(M$93,3)="Yes",M$4&gt;=M$94),IF(M116,1,0),0)</f>
        <v/>
      </c>
      <c r="N133" s="32">
        <f>IF(AND(LEFT(N$93,3)="Yes",N$4&gt;=N$94),IF(N116,1,0),0)</f>
        <v/>
      </c>
      <c r="O133" s="32">
        <f>IF(AND(LEFT(O$93,3)="Yes",O$4&gt;=O$94),IF(O116,1,0),0)</f>
        <v/>
      </c>
      <c r="P133" s="32">
        <f>IF(AND(LEFT(P$93,3)="Yes",P$4&gt;=P$94),IF(P116,1,0),0)</f>
        <v/>
      </c>
      <c r="Q133" s="32">
        <f>IF(AND(LEFT(Q$93,3)="Yes",Q$4&gt;=Q$94),IF(Q116,1,0),0)</f>
        <v/>
      </c>
      <c r="R133" s="32">
        <f>IF(AND(LEFT(R$93,3)="Yes",R$4&gt;=R$94),IF(R116,1,0),0)</f>
        <v/>
      </c>
      <c r="S133" s="32">
        <f>IF(AND(LEFT(S$93,3)="Yes",S$4&gt;=S$94),IF(S116,1,0),0)</f>
        <v/>
      </c>
      <c r="T133" s="32">
        <f>IF(AND(LEFT(T$93,3)="Yes",T$4&gt;=T$94),IF(T116,1,0),0)</f>
        <v/>
      </c>
      <c r="U133" s="32">
        <f>IF(AND(LEFT(U$93,3)="Yes",U$4&gt;=U$94),IF(U116,1,0),0)</f>
        <v/>
      </c>
      <c r="V133" s="32">
        <f>IF(AND(LEFT(V$93,3)="Yes",V$4&gt;=V$94),IF(V116,1,0),0)</f>
        <v/>
      </c>
      <c r="W133" s="32">
        <f>IF(AND(LEFT(W$93,3)="Yes",W$4&gt;=W$94),IF(W116,1,0),0)</f>
        <v/>
      </c>
      <c r="X133" s="32">
        <f>IF(AND(LEFT(X$93,3)="Yes",X$4&gt;=X$94),IF(X116,1,0),0)</f>
        <v/>
      </c>
      <c r="Y133" s="32">
        <f>IF(AND(LEFT(Y$93,3)="Yes",Y$4&gt;=Y$94),IF(Y116,1,0),0)</f>
        <v/>
      </c>
      <c r="Z133" s="32">
        <f>IF(AND(LEFT(Z$93,3)="Yes",Z$4&gt;=Z$94),IF(Z116,1,0),0)</f>
        <v/>
      </c>
      <c r="AA133" s="32">
        <f>IF(AND(LEFT(AA$93,3)="Yes",AA$4&gt;=AA$94),IF(AA116,1,0),0)</f>
        <v/>
      </c>
      <c r="AB133" s="32">
        <f>IF(AND(LEFT(AB$93,3)="Yes",AB$4&gt;=AB$94),IF(AB116,1,0),0)</f>
        <v/>
      </c>
      <c r="AC133" s="32">
        <f>IF(AND(LEFT(AC$93,3)="Yes",AC$4&gt;=AC$94),IF(AC116,1,0),0)</f>
        <v/>
      </c>
      <c r="AD133" s="33">
        <f>ETSCOVER(AD$93,AD$4,AD$94,AD116)</f>
        <v/>
      </c>
      <c r="AE133" s="30">
        <f>LOWER(Settings!$C$4)&amp;".mit."&amp;$A133&amp;IF($C133="","","."&amp;$C133&amp;"."&amp;$B133)&amp;IF(INDEX(Variables!$D$5:$D$105,MATCH($A133,Variables!$A$5:$A$105,0))="","","."&amp;INDEX(Variables!$D$5:$D$105,MATCH($A133,Variables!$A$5:$A$105,0)))&amp;"."&amp;AE$5</f>
        <v/>
      </c>
      <c r="AF133" s="31">
        <f>IF(AND(LEFT(AF$93,3)="Yes",AF$4&gt;=AF$94),IF(AF116,1,0),0)</f>
        <v/>
      </c>
      <c r="AG133" s="32">
        <f>IF(AND(LEFT(AG$93,3)="Yes",AG$4&gt;=AG$94),IF(AG116,1,0),0)</f>
        <v/>
      </c>
      <c r="AH133" s="32">
        <f>IF(AND(LEFT(AH$93,3)="Yes",AH$4&gt;=AH$94),IF(AH116,1,0),0)</f>
        <v/>
      </c>
      <c r="AI133" s="32">
        <f>IF(AND(LEFT(AI$93,3)="Yes",AI$4&gt;=AI$94),IF(AI116,1,0),0)</f>
        <v/>
      </c>
      <c r="AJ133" s="32">
        <f>IF(AND(LEFT(AJ$93,3)="Yes",AJ$4&gt;=AJ$94),IF(AJ116,1,0),0)</f>
        <v/>
      </c>
      <c r="AK133" s="32">
        <f>IF(AND(LEFT(AK$93,3)="Yes",AK$4&gt;=AK$94),IF(AK116,1,0),0)</f>
        <v/>
      </c>
      <c r="AL133" s="32">
        <f>IF(AND(LEFT(AL$93,3)="Yes",AL$4&gt;=AL$94),IF(AL116,1,0),0)</f>
        <v/>
      </c>
      <c r="AM133" s="32">
        <f>IF(AND(LEFT(AM$93,3)="Yes",AM$4&gt;=AM$94),IF(AM116,1,0),0)</f>
        <v/>
      </c>
      <c r="AN133" s="32">
        <f>IF(AND(LEFT(AN$93,3)="Yes",AN$4&gt;=AN$94),IF(AN116,1,0),0)</f>
        <v/>
      </c>
      <c r="AO133" s="32">
        <f>IF(AND(LEFT(AO$93,3)="Yes",AO$4&gt;=AO$94),IF(AO116,1,0),0)</f>
        <v/>
      </c>
      <c r="AP133" s="32">
        <f>IF(AND(LEFT(AP$93,3)="Yes",AP$4&gt;=AP$94),IF(AP116,1,0),0)</f>
        <v/>
      </c>
      <c r="AQ133" s="32">
        <f>IF(AND(LEFT(AQ$93,3)="Yes",AQ$4&gt;=AQ$94),IF(AQ116,1,0),0)</f>
        <v/>
      </c>
      <c r="AR133" s="32">
        <f>IF(AND(LEFT(AR$93,3)="Yes",AR$4&gt;=AR$94),IF(AR116,1,0),0)</f>
        <v/>
      </c>
      <c r="AS133" s="32">
        <f>IF(AND(LEFT(AS$93,3)="Yes",AS$4&gt;=AS$94),IF(AS116,1,0),0)</f>
        <v/>
      </c>
      <c r="AT133" s="32">
        <f>IF(AND(LEFT(AT$93,3)="Yes",AT$4&gt;=AT$94),IF(AT116,1,0),0)</f>
        <v/>
      </c>
      <c r="AU133" s="32">
        <f>IF(AND(LEFT(AU$93,3)="Yes",AU$4&gt;=AU$94),IF(AU116,1,0),0)</f>
        <v/>
      </c>
      <c r="AV133" s="32">
        <f>IF(AND(LEFT(AV$93,3)="Yes",AV$4&gt;=AV$94),IF(AV116,1,0),0)</f>
        <v/>
      </c>
      <c r="AW133" s="32">
        <f>IF(AND(LEFT(AW$93,3)="Yes",AW$4&gt;=AW$94),IF(AW116,1,0),0)</f>
        <v/>
      </c>
      <c r="AX133" s="33">
        <f>ETSCOVER(AX$93,AX$4,AX$94,AX116)</f>
        <v/>
      </c>
    </row>
    <row r="134" hidden="1" outlineLevel="1">
      <c r="A134" s="9" t="inlineStr">
        <is>
          <t>ets.p</t>
        </is>
      </c>
      <c r="B134" s="9" t="inlineStr"/>
      <c r="C134" s="9" t="inlineStr"/>
      <c r="H134" s="9">
        <f>INDEX(Variables!$B$5:$B$105,MATCH($A134,Variables!$A$5:$A$105,0))&amp;IF($C134="",""," | "&amp;INDEX(Mapping!$B$5:$B$26,MATCH($C134,Mapping!$A$5:$A$26,0))&amp;" | "&amp;INDEX(Mapping!$B$30:$B$41,MATCH($B134,Mapping!$A$30:$A$41,0)))</f>
        <v/>
      </c>
      <c r="I134" s="9">
        <f>INDEX(Variables!$C$5:$C$105,MATCH($A134,Variables!$A$5:$A$105,0))</f>
        <v/>
      </c>
      <c r="J134" s="9">
        <f>INDEX(Variables!$E$5:$E$105,MATCH($A134,Variables!$A$5:$A$105,0))</f>
        <v/>
      </c>
      <c r="K134" s="30">
        <f>LOWER(Settings!$C$4)&amp;".mit."&amp;$A134&amp;IF($C134="","","."&amp;$C134&amp;"."&amp;$B134)&amp;IF(INDEX(Variables!$D$5:$D$105,MATCH($A134,Variables!$A$5:$A$105,0))="","","."&amp;INDEX(Variables!$D$5:$D$105,MATCH($A134,Variables!$A$5:$A$105,0)))&amp;"."&amp;K$5</f>
        <v/>
      </c>
      <c r="L134" s="31">
        <f>IF(AND(LEFT(L$93,3)="Yes",L$4&gt;=L$94),L$12,0)</f>
        <v/>
      </c>
      <c r="M134" s="32">
        <f>IF(AND(LEFT(M$93,3)="Yes",M$4&gt;=M$94),M$12,0)</f>
        <v/>
      </c>
      <c r="N134" s="32">
        <f>IF(AND(LEFT(N$93,3)="Yes",N$4&gt;=N$94),N$12,0)</f>
        <v/>
      </c>
      <c r="O134" s="32">
        <f>IF(AND(LEFT(O$93,3)="Yes",O$4&gt;=O$94),O$12,0)</f>
        <v/>
      </c>
      <c r="P134" s="32">
        <f>IF(AND(LEFT(P$93,3)="Yes",P$4&gt;=P$94),P$12,0)</f>
        <v/>
      </c>
      <c r="Q134" s="32">
        <f>IF(AND(LEFT(Q$93,3)="Yes",Q$4&gt;=Q$94),Q$12,0)</f>
        <v/>
      </c>
      <c r="R134" s="32">
        <f>IF(AND(LEFT(R$93,3)="Yes",R$4&gt;=R$94),R$12,0)</f>
        <v/>
      </c>
      <c r="S134" s="32">
        <f>IF(AND(LEFT(S$93,3)="Yes",S$4&gt;=S$94),S$12,0)</f>
        <v/>
      </c>
      <c r="T134" s="32">
        <f>IF(AND(LEFT(T$93,3)="Yes",T$4&gt;=T$94),T$12,0)</f>
        <v/>
      </c>
      <c r="U134" s="32">
        <f>IF(AND(LEFT(U$93,3)="Yes",U$4&gt;=U$94),U$12,0)</f>
        <v/>
      </c>
      <c r="V134" s="32">
        <f>IF(AND(LEFT(V$93,3)="Yes",V$4&gt;=V$94),V$12,0)</f>
        <v/>
      </c>
      <c r="W134" s="32">
        <f>IF(AND(LEFT(W$93,3)="Yes",W$4&gt;=W$94),W$12,0)</f>
        <v/>
      </c>
      <c r="X134" s="32">
        <f>IF(AND(LEFT(X$93,3)="Yes",X$4&gt;=X$94),X$12,0)</f>
        <v/>
      </c>
      <c r="Y134" s="32">
        <f>IF(AND(LEFT(Y$93,3)="Yes",Y$4&gt;=Y$94),Y$12,0)</f>
        <v/>
      </c>
      <c r="Z134" s="32">
        <f>IF(AND(LEFT(Z$93,3)="Yes",Z$4&gt;=Z$94),Z$12,0)</f>
        <v/>
      </c>
      <c r="AA134" s="32">
        <f>IF(AND(LEFT(AA$93,3)="Yes",AA$4&gt;=AA$94),AA$12,0)</f>
        <v/>
      </c>
      <c r="AB134" s="32">
        <f>IF(AND(LEFT(AB$93,3)="Yes",AB$4&gt;=AB$94),AB$12,0)</f>
        <v/>
      </c>
      <c r="AC134" s="32">
        <f>IF(AND(LEFT(AC$93,3)="Yes",AC$4&gt;=AC$94),AC$12,0)</f>
        <v/>
      </c>
      <c r="AD134" s="33">
        <f>ETSPRICE(AD$93,AD$4,AD$94,AD$12)</f>
        <v/>
      </c>
      <c r="AE134" s="30">
        <f>LOWER(Settings!$C$4)&amp;".mit."&amp;$A134&amp;IF($C134="","","."&amp;$C134&amp;"."&amp;$B134)&amp;IF(INDEX(Variables!$D$5:$D$105,MATCH($A134,Variables!$A$5:$A$105,0))="","","."&amp;INDEX(Variables!$D$5:$D$105,MATCH($A134,Variables!$A$5:$A$105,0)))&amp;"."&amp;AE$5</f>
        <v/>
      </c>
      <c r="AF134" s="31">
        <f>IF(AND(LEFT(AF$93,3)="Yes",AF$4&gt;=AF$94),AF$12,0)</f>
        <v/>
      </c>
      <c r="AG134" s="32">
        <f>IF(AND(LEFT(AG$93,3)="Yes",AG$4&gt;=AG$94),AG$12,0)</f>
        <v/>
      </c>
      <c r="AH134" s="32">
        <f>IF(AND(LEFT(AH$93,3)="Yes",AH$4&gt;=AH$94),AH$12,0)</f>
        <v/>
      </c>
      <c r="AI134" s="32">
        <f>IF(AND(LEFT(AI$93,3)="Yes",AI$4&gt;=AI$94),AI$12,0)</f>
        <v/>
      </c>
      <c r="AJ134" s="32">
        <f>IF(AND(LEFT(AJ$93,3)="Yes",AJ$4&gt;=AJ$94),AJ$12,0)</f>
        <v/>
      </c>
      <c r="AK134" s="32">
        <f>IF(AND(LEFT(AK$93,3)="Yes",AK$4&gt;=AK$94),AK$12,0)</f>
        <v/>
      </c>
      <c r="AL134" s="32">
        <f>IF(AND(LEFT(AL$93,3)="Yes",AL$4&gt;=AL$94),AL$12,0)</f>
        <v/>
      </c>
      <c r="AM134" s="32">
        <f>IF(AND(LEFT(AM$93,3)="Yes",AM$4&gt;=AM$94),AM$12,0)</f>
        <v/>
      </c>
      <c r="AN134" s="32">
        <f>IF(AND(LEFT(AN$93,3)="Yes",AN$4&gt;=AN$94),AN$12,0)</f>
        <v/>
      </c>
      <c r="AO134" s="32">
        <f>IF(AND(LEFT(AO$93,3)="Yes",AO$4&gt;=AO$94),AO$12,0)</f>
        <v/>
      </c>
      <c r="AP134" s="32">
        <f>IF(AND(LEFT(AP$93,3)="Yes",AP$4&gt;=AP$94),AP$12,0)</f>
        <v/>
      </c>
      <c r="AQ134" s="32">
        <f>IF(AND(LEFT(AQ$93,3)="Yes",AQ$4&gt;=AQ$94),AQ$12,0)</f>
        <v/>
      </c>
      <c r="AR134" s="32">
        <f>IF(AND(LEFT(AR$93,3)="Yes",AR$4&gt;=AR$94),AR$12,0)</f>
        <v/>
      </c>
      <c r="AS134" s="32">
        <f>IF(AND(LEFT(AS$93,3)="Yes",AS$4&gt;=AS$94),AS$12,0)</f>
        <v/>
      </c>
      <c r="AT134" s="32">
        <f>IF(AND(LEFT(AT$93,3)="Yes",AT$4&gt;=AT$94),AT$12,0)</f>
        <v/>
      </c>
      <c r="AU134" s="32">
        <f>IF(AND(LEFT(AU$93,3)="Yes",AU$4&gt;=AU$94),AU$12,0)</f>
        <v/>
      </c>
      <c r="AV134" s="32">
        <f>IF(AND(LEFT(AV$93,3)="Yes",AV$4&gt;=AV$94),AV$12,0)</f>
        <v/>
      </c>
      <c r="AW134" s="32">
        <f>IF(AND(LEFT(AW$93,3)="Yes",AW$4&gt;=AW$94),AW$12,0)</f>
        <v/>
      </c>
      <c r="AX134" s="33">
        <f>ETSPRICE(AX$93,AX$4,AX$94,AX$12)</f>
        <v/>
      </c>
    </row>
    <row r="135" hidden="1" outlineLevel="1">
      <c r="A135" s="9" t="inlineStr">
        <is>
          <t>ets.a</t>
        </is>
      </c>
      <c r="B135" s="9" t="inlineStr"/>
      <c r="C135" s="9" t="inlineStr"/>
      <c r="H135" s="9">
        <f>INDEX(Variables!$B$5:$B$105,MATCH($A135,Variables!$A$5:$A$105,0))&amp;IF($C135="",""," | "&amp;INDEX(Mapping!$B$5:$B$26,MATCH($C135,Mapping!$A$5:$A$26,0))&amp;" | "&amp;INDEX(Mapping!$B$30:$B$41,MATCH($B135,Mapping!$A$30:$A$41,0)))</f>
        <v/>
      </c>
      <c r="I135" s="9">
        <f>INDEX(Variables!$C$5:$C$105,MATCH($A135,Variables!$A$5:$A$105,0))</f>
        <v/>
      </c>
      <c r="J135" s="9">
        <f>INDEX(Variables!$E$5:$E$105,MATCH($A135,Variables!$A$5:$A$105,0))</f>
        <v/>
      </c>
      <c r="K135" s="30">
        <f>LOWER(Settings!$C$4)&amp;".mit."&amp;$A135&amp;IF($C135="","","."&amp;$C135&amp;"."&amp;$B135)&amp;IF(INDEX(Variables!$D$5:$D$105,MATCH($A135,Variables!$A$5:$A$105,0))="","","."&amp;INDEX(Variables!$D$5:$D$105,MATCH($A135,Variables!$A$5:$A$105,0)))&amp;"."&amp;K$5</f>
        <v/>
      </c>
      <c r="L135" s="31">
        <f>MIN(1,IF(L$4&lt;L$94,0,L$96+(L$97-L$96)/MAX(L$95-L$94,1)*IF(OR(L$4&lt;=L$95,LEFT(L$98,8)&lt;&gt;"Constant"),L$4-L$94,L$95-L$94)))</f>
        <v/>
      </c>
      <c r="M135" s="32">
        <f>MIN(1,IF(M$4&lt;M$94,0,M$96+(M$97-M$96)/MAX(M$95-M$94,1)*IF(OR(M$4&lt;=M$95,LEFT(M$98,8)&lt;&gt;"Constant"),M$4-M$94,M$95-M$94)))</f>
        <v/>
      </c>
      <c r="N135" s="32">
        <f>MIN(1,IF(N$4&lt;N$94,0,N$96+(N$97-N$96)/MAX(N$95-N$94,1)*IF(OR(N$4&lt;=N$95,LEFT(N$98,8)&lt;&gt;"Constant"),N$4-N$94,N$95-N$94)))</f>
        <v/>
      </c>
      <c r="O135" s="32">
        <f>MIN(1,IF(O$4&lt;O$94,0,O$96+(O$97-O$96)/MAX(O$95-O$94,1)*IF(OR(O$4&lt;=O$95,LEFT(O$98,8)&lt;&gt;"Constant"),O$4-O$94,O$95-O$94)))</f>
        <v/>
      </c>
      <c r="P135" s="32">
        <f>MIN(1,IF(P$4&lt;P$94,0,P$96+(P$97-P$96)/MAX(P$95-P$94,1)*IF(OR(P$4&lt;=P$95,LEFT(P$98,8)&lt;&gt;"Constant"),P$4-P$94,P$95-P$94)))</f>
        <v/>
      </c>
      <c r="Q135" s="32">
        <f>MIN(1,IF(Q$4&lt;Q$94,0,Q$96+(Q$97-Q$96)/MAX(Q$95-Q$94,1)*IF(OR(Q$4&lt;=Q$95,LEFT(Q$98,8)&lt;&gt;"Constant"),Q$4-Q$94,Q$95-Q$94)))</f>
        <v/>
      </c>
      <c r="R135" s="32">
        <f>MIN(1,IF(R$4&lt;R$94,0,R$96+(R$97-R$96)/MAX(R$95-R$94,1)*IF(OR(R$4&lt;=R$95,LEFT(R$98,8)&lt;&gt;"Constant"),R$4-R$94,R$95-R$94)))</f>
        <v/>
      </c>
      <c r="S135" s="32">
        <f>MIN(1,IF(S$4&lt;S$94,0,S$96+(S$97-S$96)/MAX(S$95-S$94,1)*IF(OR(S$4&lt;=S$95,LEFT(S$98,8)&lt;&gt;"Constant"),S$4-S$94,S$95-S$94)))</f>
        <v/>
      </c>
      <c r="T135" s="32">
        <f>MIN(1,IF(T$4&lt;T$94,0,T$96+(T$97-T$96)/MAX(T$95-T$94,1)*IF(OR(T$4&lt;=T$95,LEFT(T$98,8)&lt;&gt;"Constant"),T$4-T$94,T$95-T$94)))</f>
        <v/>
      </c>
      <c r="U135" s="32">
        <f>MIN(1,IF(U$4&lt;U$94,0,U$96+(U$97-U$96)/MAX(U$95-U$94,1)*IF(OR(U$4&lt;=U$95,LEFT(U$98,8)&lt;&gt;"Constant"),U$4-U$94,U$95-U$94)))</f>
        <v/>
      </c>
      <c r="V135" s="32">
        <f>MIN(1,IF(V$4&lt;V$94,0,V$96+(V$97-V$96)/MAX(V$95-V$94,1)*IF(OR(V$4&lt;=V$95,LEFT(V$98,8)&lt;&gt;"Constant"),V$4-V$94,V$95-V$94)))</f>
        <v/>
      </c>
      <c r="W135" s="32">
        <f>MIN(1,IF(W$4&lt;W$94,0,W$96+(W$97-W$96)/MAX(W$95-W$94,1)*IF(OR(W$4&lt;=W$95,LEFT(W$98,8)&lt;&gt;"Constant"),W$4-W$94,W$95-W$94)))</f>
        <v/>
      </c>
      <c r="X135" s="32">
        <f>MIN(1,IF(X$4&lt;X$94,0,X$96+(X$97-X$96)/MAX(X$95-X$94,1)*IF(OR(X$4&lt;=X$95,LEFT(X$98,8)&lt;&gt;"Constant"),X$4-X$94,X$95-X$94)))</f>
        <v/>
      </c>
      <c r="Y135" s="32">
        <f>MIN(1,IF(Y$4&lt;Y$94,0,Y$96+(Y$97-Y$96)/MAX(Y$95-Y$94,1)*IF(OR(Y$4&lt;=Y$95,LEFT(Y$98,8)&lt;&gt;"Constant"),Y$4-Y$94,Y$95-Y$94)))</f>
        <v/>
      </c>
      <c r="Z135" s="32">
        <f>MIN(1,IF(Z$4&lt;Z$94,0,Z$96+(Z$97-Z$96)/MAX(Z$95-Z$94,1)*IF(OR(Z$4&lt;=Z$95,LEFT(Z$98,8)&lt;&gt;"Constant"),Z$4-Z$94,Z$95-Z$94)))</f>
        <v/>
      </c>
      <c r="AA135" s="32">
        <f>MIN(1,IF(AA$4&lt;AA$94,0,AA$96+(AA$97-AA$96)/MAX(AA$95-AA$94,1)*IF(OR(AA$4&lt;=AA$95,LEFT(AA$98,8)&lt;&gt;"Constant"),AA$4-AA$94,AA$95-AA$94)))</f>
        <v/>
      </c>
      <c r="AB135" s="32">
        <f>MIN(1,IF(AB$4&lt;AB$94,0,AB$96+(AB$97-AB$96)/MAX(AB$95-AB$94,1)*IF(OR(AB$4&lt;=AB$95,LEFT(AB$98,8)&lt;&gt;"Constant"),AB$4-AB$94,AB$95-AB$94)))</f>
        <v/>
      </c>
      <c r="AC135" s="32">
        <f>MIN(1,IF(AC$4&lt;AC$94,0,AC$96+(AC$97-AC$96)/MAX(AC$95-AC$94,1)*IF(OR(AC$4&lt;=AC$95,LEFT(AC$98,8)&lt;&gt;"Constant"),AC$4-AC$94,AC$95-AC$94)))</f>
        <v/>
      </c>
      <c r="AD135" s="33">
        <f>MIN(1,PATH(AD$4,AD$94,AD$95,AD$96,AD$97,LEFT(AD$98,8)&lt;&gt;"Constant"))</f>
        <v/>
      </c>
      <c r="AE135" s="30">
        <f>LOWER(Settings!$C$4)&amp;".mit."&amp;$A135&amp;IF($C135="","","."&amp;$C135&amp;"."&amp;$B135)&amp;IF(INDEX(Variables!$D$5:$D$105,MATCH($A135,Variables!$A$5:$A$105,0))="","","."&amp;INDEX(Variables!$D$5:$D$105,MATCH($A135,Variables!$A$5:$A$105,0)))&amp;"."&amp;AE$5</f>
        <v/>
      </c>
      <c r="AF135" s="31">
        <f>MIN(1,IF(AF$4&lt;AF$94,0,AF$96+(AF$97-AF$96)/MAX(AF$95-AF$94,1)*IF(OR(AF$4&lt;=AF$95,LEFT(AF$98,8)&lt;&gt;"Constant"),AF$4-AF$94,AF$95-AF$94)))</f>
        <v/>
      </c>
      <c r="AG135" s="32">
        <f>MIN(1,IF(AG$4&lt;AG$94,0,AG$96+(AG$97-AG$96)/MAX(AG$95-AG$94,1)*IF(OR(AG$4&lt;=AG$95,LEFT(AG$98,8)&lt;&gt;"Constant"),AG$4-AG$94,AG$95-AG$94)))</f>
        <v/>
      </c>
      <c r="AH135" s="32">
        <f>MIN(1,IF(AH$4&lt;AH$94,0,AH$96+(AH$97-AH$96)/MAX(AH$95-AH$94,1)*IF(OR(AH$4&lt;=AH$95,LEFT(AH$98,8)&lt;&gt;"Constant"),AH$4-AH$94,AH$95-AH$94)))</f>
        <v/>
      </c>
      <c r="AI135" s="32">
        <f>MIN(1,IF(AI$4&lt;AI$94,0,AI$96+(AI$97-AI$96)/MAX(AI$95-AI$94,1)*IF(OR(AI$4&lt;=AI$95,LEFT(AI$98,8)&lt;&gt;"Constant"),AI$4-AI$94,AI$95-AI$94)))</f>
        <v/>
      </c>
      <c r="AJ135" s="32">
        <f>MIN(1,IF(AJ$4&lt;AJ$94,0,AJ$96+(AJ$97-AJ$96)/MAX(AJ$95-AJ$94,1)*IF(OR(AJ$4&lt;=AJ$95,LEFT(AJ$98,8)&lt;&gt;"Constant"),AJ$4-AJ$94,AJ$95-AJ$94)))</f>
        <v/>
      </c>
      <c r="AK135" s="32">
        <f>MIN(1,IF(AK$4&lt;AK$94,0,AK$96+(AK$97-AK$96)/MAX(AK$95-AK$94,1)*IF(OR(AK$4&lt;=AK$95,LEFT(AK$98,8)&lt;&gt;"Constant"),AK$4-AK$94,AK$95-AK$94)))</f>
        <v/>
      </c>
      <c r="AL135" s="32">
        <f>MIN(1,IF(AL$4&lt;AL$94,0,AL$96+(AL$97-AL$96)/MAX(AL$95-AL$94,1)*IF(OR(AL$4&lt;=AL$95,LEFT(AL$98,8)&lt;&gt;"Constant"),AL$4-AL$94,AL$95-AL$94)))</f>
        <v/>
      </c>
      <c r="AM135" s="32">
        <f>MIN(1,IF(AM$4&lt;AM$94,0,AM$96+(AM$97-AM$96)/MAX(AM$95-AM$94,1)*IF(OR(AM$4&lt;=AM$95,LEFT(AM$98,8)&lt;&gt;"Constant"),AM$4-AM$94,AM$95-AM$94)))</f>
        <v/>
      </c>
      <c r="AN135" s="32">
        <f>MIN(1,IF(AN$4&lt;AN$94,0,AN$96+(AN$97-AN$96)/MAX(AN$95-AN$94,1)*IF(OR(AN$4&lt;=AN$95,LEFT(AN$98,8)&lt;&gt;"Constant"),AN$4-AN$94,AN$95-AN$94)))</f>
        <v/>
      </c>
      <c r="AO135" s="32">
        <f>MIN(1,IF(AO$4&lt;AO$94,0,AO$96+(AO$97-AO$96)/MAX(AO$95-AO$94,1)*IF(OR(AO$4&lt;=AO$95,LEFT(AO$98,8)&lt;&gt;"Constant"),AO$4-AO$94,AO$95-AO$94)))</f>
        <v/>
      </c>
      <c r="AP135" s="32">
        <f>MIN(1,IF(AP$4&lt;AP$94,0,AP$96+(AP$97-AP$96)/MAX(AP$95-AP$94,1)*IF(OR(AP$4&lt;=AP$95,LEFT(AP$98,8)&lt;&gt;"Constant"),AP$4-AP$94,AP$95-AP$94)))</f>
        <v/>
      </c>
      <c r="AQ135" s="32">
        <f>MIN(1,IF(AQ$4&lt;AQ$94,0,AQ$96+(AQ$97-AQ$96)/MAX(AQ$95-AQ$94,1)*IF(OR(AQ$4&lt;=AQ$95,LEFT(AQ$98,8)&lt;&gt;"Constant"),AQ$4-AQ$94,AQ$95-AQ$94)))</f>
        <v/>
      </c>
      <c r="AR135" s="32">
        <f>MIN(1,IF(AR$4&lt;AR$94,0,AR$96+(AR$97-AR$96)/MAX(AR$95-AR$94,1)*IF(OR(AR$4&lt;=AR$95,LEFT(AR$98,8)&lt;&gt;"Constant"),AR$4-AR$94,AR$95-AR$94)))</f>
        <v/>
      </c>
      <c r="AS135" s="32">
        <f>MIN(1,IF(AS$4&lt;AS$94,0,AS$96+(AS$97-AS$96)/MAX(AS$95-AS$94,1)*IF(OR(AS$4&lt;=AS$95,LEFT(AS$98,8)&lt;&gt;"Constant"),AS$4-AS$94,AS$95-AS$94)))</f>
        <v/>
      </c>
      <c r="AT135" s="32">
        <f>MIN(1,IF(AT$4&lt;AT$94,0,AT$96+(AT$97-AT$96)/MAX(AT$95-AT$94,1)*IF(OR(AT$4&lt;=AT$95,LEFT(AT$98,8)&lt;&gt;"Constant"),AT$4-AT$94,AT$95-AT$94)))</f>
        <v/>
      </c>
      <c r="AU135" s="32">
        <f>MIN(1,IF(AU$4&lt;AU$94,0,AU$96+(AU$97-AU$96)/MAX(AU$95-AU$94,1)*IF(OR(AU$4&lt;=AU$95,LEFT(AU$98,8)&lt;&gt;"Constant"),AU$4-AU$94,AU$95-AU$94)))</f>
        <v/>
      </c>
      <c r="AV135" s="32">
        <f>MIN(1,IF(AV$4&lt;AV$94,0,AV$96+(AV$97-AV$96)/MAX(AV$95-AV$94,1)*IF(OR(AV$4&lt;=AV$95,LEFT(AV$98,8)&lt;&gt;"Constant"),AV$4-AV$94,AV$95-AV$94)))</f>
        <v/>
      </c>
      <c r="AW135" s="32">
        <f>MIN(1,IF(AW$4&lt;AW$94,0,AW$96+(AW$97-AW$96)/MAX(AW$95-AW$94,1)*IF(OR(AW$4&lt;=AW$95,LEFT(AW$98,8)&lt;&gt;"Constant"),AW$4-AW$94,AW$95-AW$94)))</f>
        <v/>
      </c>
      <c r="AX135" s="33">
        <f>MIN(1,PATH(AX$4,AX$94,AX$95,AX$96,AX$97,LEFT(AX$98,8)&lt;&gt;"Constant"))</f>
        <v/>
      </c>
    </row>
    <row r="136" hidden="1" outlineLevel="1">
      <c r="H136" s="34" t="inlineStr">
        <is>
          <t>Feebates (MTInputs rows 53-64; rates in USD/tCO2)</t>
        </is>
      </c>
    </row>
    <row r="137" hidden="1" outlineLevel="1">
      <c r="A137" s="5" t="inlineStr">
        <is>
          <t>fb.yr0</t>
        </is>
      </c>
      <c r="B137" s="5" t="inlineStr"/>
      <c r="C137" s="5" t="inlineStr"/>
      <c r="D137" s="8" t="n">
        <v>53</v>
      </c>
      <c r="H137" s="5">
        <f>INDEX(Variables!$B$5:$B$105,MATCH($A137,Variables!$A$5:$A$105,0))&amp;IF($C137="",""," | "&amp;INDEX(Mapping!$B$5:$B$26,MATCH($C137,Mapping!$A$5:$A$26,0))&amp;" | "&amp;INDEX(Mapping!$B$30:$B$41,MATCH($B137,Mapping!$A$30:$A$41,0)))</f>
        <v/>
      </c>
      <c r="I137" s="5">
        <f>INDEX(Variables!$C$5:$C$105,MATCH($A137,Variables!$A$5:$A$105,0))</f>
        <v/>
      </c>
      <c r="J137" s="5">
        <f>INDEX(Variables!$E$5:$E$105,MATCH($A137,Variables!$A$5:$A$105,0))</f>
        <v/>
      </c>
      <c r="K137" s="25">
        <f>LOWER(Settings!$C$4)&amp;".mit."&amp;$A137&amp;IF($C137="","","."&amp;$C137&amp;"."&amp;$B137)&amp;IF(INDEX(Variables!$D$5:$D$105,MATCH($A137,Variables!$A$5:$A$105,0))="","","."&amp;INDEX(Variables!$D$5:$D$105,MATCH($A137,Variables!$A$5:$A$105,0)))&amp;"."&amp;K$5</f>
        <v/>
      </c>
      <c r="L137" s="23">
        <f>INDEX(MTInputs!$J$1:$AZ$415,$D137,MATCH(L$5,MTInputs!$J$5:$AZ$5,0))</f>
        <v/>
      </c>
      <c r="M137" s="24">
        <f>INDEX(MTInputs!$J$1:$AZ$415,$D137,MATCH(M$5,MTInputs!$J$5:$AZ$5,0))</f>
        <v/>
      </c>
      <c r="N137" s="24">
        <f>INDEX(MTInputs!$J$1:$AZ$415,$D137,MATCH(N$5,MTInputs!$J$5:$AZ$5,0))</f>
        <v/>
      </c>
      <c r="O137" s="24">
        <f>INDEX(MTInputs!$J$1:$AZ$415,$D137,MATCH(O$5,MTInputs!$J$5:$AZ$5,0))</f>
        <v/>
      </c>
      <c r="P137" s="24">
        <f>INDEX(MTInputs!$J$1:$AZ$415,$D137,MATCH(P$5,MTInputs!$J$5:$AZ$5,0))</f>
        <v/>
      </c>
      <c r="Q137" s="24">
        <f>INDEX(MTInputs!$J$1:$AZ$415,$D137,MATCH(Q$5,MTInputs!$J$5:$AZ$5,0))</f>
        <v/>
      </c>
      <c r="R137" s="24">
        <f>INDEX(MTInputs!$J$1:$AZ$415,$D137,MATCH(R$5,MTInputs!$J$5:$AZ$5,0))</f>
        <v/>
      </c>
      <c r="S137" s="24">
        <f>INDEX(MTInputs!$J$1:$AZ$415,$D137,MATCH(S$5,MTInputs!$J$5:$AZ$5,0))</f>
        <v/>
      </c>
      <c r="T137" s="24">
        <f>INDEX(MTInputs!$J$1:$AZ$415,$D137,MATCH(T$5,MTInputs!$J$5:$AZ$5,0))</f>
        <v/>
      </c>
      <c r="U137" s="24">
        <f>INDEX(MTInputs!$J$1:$AZ$415,$D137,MATCH(U$5,MTInputs!$J$5:$AZ$5,0))</f>
        <v/>
      </c>
      <c r="V137" s="24">
        <f>INDEX(MTInputs!$J$1:$AZ$415,$D137,MATCH(V$5,MTInputs!$J$5:$AZ$5,0))</f>
        <v/>
      </c>
      <c r="W137" s="24">
        <f>INDEX(MTInputs!$J$1:$AZ$415,$D137,MATCH(W$5,MTInputs!$J$5:$AZ$5,0))</f>
        <v/>
      </c>
      <c r="X137" s="24">
        <f>INDEX(MTInputs!$J$1:$AZ$415,$D137,MATCH(X$5,MTInputs!$J$5:$AZ$5,0))</f>
        <v/>
      </c>
      <c r="Y137" s="24">
        <f>INDEX(MTInputs!$J$1:$AZ$415,$D137,MATCH(Y$5,MTInputs!$J$5:$AZ$5,0))</f>
        <v/>
      </c>
      <c r="Z137" s="24">
        <f>INDEX(MTInputs!$J$1:$AZ$415,$D137,MATCH(Z$5,MTInputs!$J$5:$AZ$5,0))</f>
        <v/>
      </c>
      <c r="AA137" s="24">
        <f>INDEX(MTInputs!$J$1:$AZ$415,$D137,MATCH(AA$5,MTInputs!$J$5:$AZ$5,0))</f>
        <v/>
      </c>
      <c r="AB137" s="24">
        <f>INDEX(MTInputs!$J$1:$AZ$415,$D137,MATCH(AB$5,MTInputs!$J$5:$AZ$5,0))</f>
        <v/>
      </c>
      <c r="AC137" s="24">
        <f>INDEX(MTInputs!$J$1:$AZ$415,$D137,MATCH(AC$5,MTInputs!$J$5:$AZ$5,0))</f>
        <v/>
      </c>
      <c r="AD137" s="24">
        <f>INDEX(MTInputs!$J$1:$AZ$415,$D137,MATCH(AD$5,MTInputs!$J$5:$AZ$5,0))</f>
        <v/>
      </c>
      <c r="AE137" s="25">
        <f>LOWER(Settings!$C$4)&amp;".mit."&amp;$A137&amp;IF($C137="","","."&amp;$C137&amp;"."&amp;$B137)&amp;IF(INDEX(Variables!$D$5:$D$105,MATCH($A137,Variables!$A$5:$A$105,0))="","","."&amp;INDEX(Variables!$D$5:$D$105,MATCH($A137,Variables!$A$5:$A$105,0)))&amp;"."&amp;AE$5</f>
        <v/>
      </c>
      <c r="AF137" s="23">
        <f>INDEX(MTInputs!$J$1:$AZ$415,$D137,MATCH(AF$5,MTInputs!$J$5:$AZ$5,0))</f>
        <v/>
      </c>
      <c r="AG137" s="24">
        <f>INDEX(MTInputs!$J$1:$AZ$415,$D137,MATCH(AG$5,MTInputs!$J$5:$AZ$5,0))</f>
        <v/>
      </c>
      <c r="AH137" s="24">
        <f>INDEX(MTInputs!$J$1:$AZ$415,$D137,MATCH(AH$5,MTInputs!$J$5:$AZ$5,0))</f>
        <v/>
      </c>
      <c r="AI137" s="24">
        <f>INDEX(MTInputs!$J$1:$AZ$415,$D137,MATCH(AI$5,MTInputs!$J$5:$AZ$5,0))</f>
        <v/>
      </c>
      <c r="AJ137" s="24">
        <f>INDEX(MTInputs!$J$1:$AZ$415,$D137,MATCH(AJ$5,MTInputs!$J$5:$AZ$5,0))</f>
        <v/>
      </c>
      <c r="AK137" s="24">
        <f>INDEX(MTInputs!$J$1:$AZ$415,$D137,MATCH(AK$5,MTInputs!$J$5:$AZ$5,0))</f>
        <v/>
      </c>
      <c r="AL137" s="24">
        <f>INDEX(MTInputs!$J$1:$AZ$415,$D137,MATCH(AL$5,MTInputs!$J$5:$AZ$5,0))</f>
        <v/>
      </c>
      <c r="AM137" s="24">
        <f>INDEX(MTInputs!$J$1:$AZ$415,$D137,MATCH(AM$5,MTInputs!$J$5:$AZ$5,0))</f>
        <v/>
      </c>
      <c r="AN137" s="24">
        <f>INDEX(MTInputs!$J$1:$AZ$415,$D137,MATCH(AN$5,MTInputs!$J$5:$AZ$5,0))</f>
        <v/>
      </c>
      <c r="AO137" s="24">
        <f>INDEX(MTInputs!$J$1:$AZ$415,$D137,MATCH(AO$5,MTInputs!$J$5:$AZ$5,0))</f>
        <v/>
      </c>
      <c r="AP137" s="24">
        <f>INDEX(MTInputs!$J$1:$AZ$415,$D137,MATCH(AP$5,MTInputs!$J$5:$AZ$5,0))</f>
        <v/>
      </c>
      <c r="AQ137" s="24">
        <f>INDEX(MTInputs!$J$1:$AZ$415,$D137,MATCH(AQ$5,MTInputs!$J$5:$AZ$5,0))</f>
        <v/>
      </c>
      <c r="AR137" s="24">
        <f>INDEX(MTInputs!$J$1:$AZ$415,$D137,MATCH(AR$5,MTInputs!$J$5:$AZ$5,0))</f>
        <v/>
      </c>
      <c r="AS137" s="24">
        <f>INDEX(MTInputs!$J$1:$AZ$415,$D137,MATCH(AS$5,MTInputs!$J$5:$AZ$5,0))</f>
        <v/>
      </c>
      <c r="AT137" s="24">
        <f>INDEX(MTInputs!$J$1:$AZ$415,$D137,MATCH(AT$5,MTInputs!$J$5:$AZ$5,0))</f>
        <v/>
      </c>
      <c r="AU137" s="24">
        <f>INDEX(MTInputs!$J$1:$AZ$415,$D137,MATCH(AU$5,MTInputs!$J$5:$AZ$5,0))</f>
        <v/>
      </c>
      <c r="AV137" s="24">
        <f>INDEX(MTInputs!$J$1:$AZ$415,$D137,MATCH(AV$5,MTInputs!$J$5:$AZ$5,0))</f>
        <v/>
      </c>
      <c r="AW137" s="24">
        <f>INDEX(MTInputs!$J$1:$AZ$415,$D137,MATCH(AW$5,MTInputs!$J$5:$AZ$5,0))</f>
        <v/>
      </c>
      <c r="AX137" s="24">
        <f>INDEX(MTInputs!$J$1:$AZ$415,$D137,MATCH(AX$5,MTInputs!$J$5:$AZ$5,0))</f>
        <v/>
      </c>
    </row>
    <row r="138" hidden="1" outlineLevel="1">
      <c r="A138" s="5" t="inlineStr">
        <is>
          <t>fb.yr1</t>
        </is>
      </c>
      <c r="B138" s="5" t="inlineStr"/>
      <c r="C138" s="5" t="inlineStr"/>
      <c r="D138" s="8" t="n">
        <v>54</v>
      </c>
      <c r="H138" s="5">
        <f>INDEX(Variables!$B$5:$B$105,MATCH($A138,Variables!$A$5:$A$105,0))&amp;IF($C138="",""," | "&amp;INDEX(Mapping!$B$5:$B$26,MATCH($C138,Mapping!$A$5:$A$26,0))&amp;" | "&amp;INDEX(Mapping!$B$30:$B$41,MATCH($B138,Mapping!$A$30:$A$41,0)))</f>
        <v/>
      </c>
      <c r="I138" s="5">
        <f>INDEX(Variables!$C$5:$C$105,MATCH($A138,Variables!$A$5:$A$105,0))</f>
        <v/>
      </c>
      <c r="J138" s="5">
        <f>INDEX(Variables!$E$5:$E$105,MATCH($A138,Variables!$A$5:$A$105,0))</f>
        <v/>
      </c>
      <c r="K138" s="25">
        <f>LOWER(Settings!$C$4)&amp;".mit."&amp;$A138&amp;IF($C138="","","."&amp;$C138&amp;"."&amp;$B138)&amp;IF(INDEX(Variables!$D$5:$D$105,MATCH($A138,Variables!$A$5:$A$105,0))="","","."&amp;INDEX(Variables!$D$5:$D$105,MATCH($A138,Variables!$A$5:$A$105,0)))&amp;"."&amp;K$5</f>
        <v/>
      </c>
      <c r="L138" s="23">
        <f>INDEX(MTInputs!$J$1:$AZ$415,$D138,MATCH(L$5,MTInputs!$J$5:$AZ$5,0))</f>
        <v/>
      </c>
      <c r="M138" s="24">
        <f>INDEX(MTInputs!$J$1:$AZ$415,$D138,MATCH(M$5,MTInputs!$J$5:$AZ$5,0))</f>
        <v/>
      </c>
      <c r="N138" s="24">
        <f>INDEX(MTInputs!$J$1:$AZ$415,$D138,MATCH(N$5,MTInputs!$J$5:$AZ$5,0))</f>
        <v/>
      </c>
      <c r="O138" s="24">
        <f>INDEX(MTInputs!$J$1:$AZ$415,$D138,MATCH(O$5,MTInputs!$J$5:$AZ$5,0))</f>
        <v/>
      </c>
      <c r="P138" s="24">
        <f>INDEX(MTInputs!$J$1:$AZ$415,$D138,MATCH(P$5,MTInputs!$J$5:$AZ$5,0))</f>
        <v/>
      </c>
      <c r="Q138" s="24">
        <f>INDEX(MTInputs!$J$1:$AZ$415,$D138,MATCH(Q$5,MTInputs!$J$5:$AZ$5,0))</f>
        <v/>
      </c>
      <c r="R138" s="24">
        <f>INDEX(MTInputs!$J$1:$AZ$415,$D138,MATCH(R$5,MTInputs!$J$5:$AZ$5,0))</f>
        <v/>
      </c>
      <c r="S138" s="24">
        <f>INDEX(MTInputs!$J$1:$AZ$415,$D138,MATCH(S$5,MTInputs!$J$5:$AZ$5,0))</f>
        <v/>
      </c>
      <c r="T138" s="24">
        <f>INDEX(MTInputs!$J$1:$AZ$415,$D138,MATCH(T$5,MTInputs!$J$5:$AZ$5,0))</f>
        <v/>
      </c>
      <c r="U138" s="24">
        <f>INDEX(MTInputs!$J$1:$AZ$415,$D138,MATCH(U$5,MTInputs!$J$5:$AZ$5,0))</f>
        <v/>
      </c>
      <c r="V138" s="24">
        <f>INDEX(MTInputs!$J$1:$AZ$415,$D138,MATCH(V$5,MTInputs!$J$5:$AZ$5,0))</f>
        <v/>
      </c>
      <c r="W138" s="24">
        <f>INDEX(MTInputs!$J$1:$AZ$415,$D138,MATCH(W$5,MTInputs!$J$5:$AZ$5,0))</f>
        <v/>
      </c>
      <c r="X138" s="24">
        <f>INDEX(MTInputs!$J$1:$AZ$415,$D138,MATCH(X$5,MTInputs!$J$5:$AZ$5,0))</f>
        <v/>
      </c>
      <c r="Y138" s="24">
        <f>INDEX(MTInputs!$J$1:$AZ$415,$D138,MATCH(Y$5,MTInputs!$J$5:$AZ$5,0))</f>
        <v/>
      </c>
      <c r="Z138" s="24">
        <f>INDEX(MTInputs!$J$1:$AZ$415,$D138,MATCH(Z$5,MTInputs!$J$5:$AZ$5,0))</f>
        <v/>
      </c>
      <c r="AA138" s="24">
        <f>INDEX(MTInputs!$J$1:$AZ$415,$D138,MATCH(AA$5,MTInputs!$J$5:$AZ$5,0))</f>
        <v/>
      </c>
      <c r="AB138" s="24">
        <f>INDEX(MTInputs!$J$1:$AZ$415,$D138,MATCH(AB$5,MTInputs!$J$5:$AZ$5,0))</f>
        <v/>
      </c>
      <c r="AC138" s="24">
        <f>INDEX(MTInputs!$J$1:$AZ$415,$D138,MATCH(AC$5,MTInputs!$J$5:$AZ$5,0))</f>
        <v/>
      </c>
      <c r="AD138" s="24">
        <f>INDEX(MTInputs!$J$1:$AZ$415,$D138,MATCH(AD$5,MTInputs!$J$5:$AZ$5,0))</f>
        <v/>
      </c>
      <c r="AE138" s="25">
        <f>LOWER(Settings!$C$4)&amp;".mit."&amp;$A138&amp;IF($C138="","","."&amp;$C138&amp;"."&amp;$B138)&amp;IF(INDEX(Variables!$D$5:$D$105,MATCH($A138,Variables!$A$5:$A$105,0))="","","."&amp;INDEX(Variables!$D$5:$D$105,MATCH($A138,Variables!$A$5:$A$105,0)))&amp;"."&amp;AE$5</f>
        <v/>
      </c>
      <c r="AF138" s="23">
        <f>INDEX(MTInputs!$J$1:$AZ$415,$D138,MATCH(AF$5,MTInputs!$J$5:$AZ$5,0))</f>
        <v/>
      </c>
      <c r="AG138" s="24">
        <f>INDEX(MTInputs!$J$1:$AZ$415,$D138,MATCH(AG$5,MTInputs!$J$5:$AZ$5,0))</f>
        <v/>
      </c>
      <c r="AH138" s="24">
        <f>INDEX(MTInputs!$J$1:$AZ$415,$D138,MATCH(AH$5,MTInputs!$J$5:$AZ$5,0))</f>
        <v/>
      </c>
      <c r="AI138" s="24">
        <f>INDEX(MTInputs!$J$1:$AZ$415,$D138,MATCH(AI$5,MTInputs!$J$5:$AZ$5,0))</f>
        <v/>
      </c>
      <c r="AJ138" s="24">
        <f>INDEX(MTInputs!$J$1:$AZ$415,$D138,MATCH(AJ$5,MTInputs!$J$5:$AZ$5,0))</f>
        <v/>
      </c>
      <c r="AK138" s="24">
        <f>INDEX(MTInputs!$J$1:$AZ$415,$D138,MATCH(AK$5,MTInputs!$J$5:$AZ$5,0))</f>
        <v/>
      </c>
      <c r="AL138" s="24">
        <f>INDEX(MTInputs!$J$1:$AZ$415,$D138,MATCH(AL$5,MTInputs!$J$5:$AZ$5,0))</f>
        <v/>
      </c>
      <c r="AM138" s="24">
        <f>INDEX(MTInputs!$J$1:$AZ$415,$D138,MATCH(AM$5,MTInputs!$J$5:$AZ$5,0))</f>
        <v/>
      </c>
      <c r="AN138" s="24">
        <f>INDEX(MTInputs!$J$1:$AZ$415,$D138,MATCH(AN$5,MTInputs!$J$5:$AZ$5,0))</f>
        <v/>
      </c>
      <c r="AO138" s="24">
        <f>INDEX(MTInputs!$J$1:$AZ$415,$D138,MATCH(AO$5,MTInputs!$J$5:$AZ$5,0))</f>
        <v/>
      </c>
      <c r="AP138" s="24">
        <f>INDEX(MTInputs!$J$1:$AZ$415,$D138,MATCH(AP$5,MTInputs!$J$5:$AZ$5,0))</f>
        <v/>
      </c>
      <c r="AQ138" s="24">
        <f>INDEX(MTInputs!$J$1:$AZ$415,$D138,MATCH(AQ$5,MTInputs!$J$5:$AZ$5,0))</f>
        <v/>
      </c>
      <c r="AR138" s="24">
        <f>INDEX(MTInputs!$J$1:$AZ$415,$D138,MATCH(AR$5,MTInputs!$J$5:$AZ$5,0))</f>
        <v/>
      </c>
      <c r="AS138" s="24">
        <f>INDEX(MTInputs!$J$1:$AZ$415,$D138,MATCH(AS$5,MTInputs!$J$5:$AZ$5,0))</f>
        <v/>
      </c>
      <c r="AT138" s="24">
        <f>INDEX(MTInputs!$J$1:$AZ$415,$D138,MATCH(AT$5,MTInputs!$J$5:$AZ$5,0))</f>
        <v/>
      </c>
      <c r="AU138" s="24">
        <f>INDEX(MTInputs!$J$1:$AZ$415,$D138,MATCH(AU$5,MTInputs!$J$5:$AZ$5,0))</f>
        <v/>
      </c>
      <c r="AV138" s="24">
        <f>INDEX(MTInputs!$J$1:$AZ$415,$D138,MATCH(AV$5,MTInputs!$J$5:$AZ$5,0))</f>
        <v/>
      </c>
      <c r="AW138" s="24">
        <f>INDEX(MTInputs!$J$1:$AZ$415,$D138,MATCH(AW$5,MTInputs!$J$5:$AZ$5,0))</f>
        <v/>
      </c>
      <c r="AX138" s="24">
        <f>INDEX(MTInputs!$J$1:$AZ$415,$D138,MATCH(AX$5,MTInputs!$J$5:$AZ$5,0))</f>
        <v/>
      </c>
    </row>
    <row r="139" hidden="1" outlineLevel="1">
      <c r="A139" s="5" t="inlineStr">
        <is>
          <t>fb.s</t>
        </is>
      </c>
      <c r="B139" s="5" t="inlineStr">
        <is>
          <t>all</t>
        </is>
      </c>
      <c r="C139" s="5" t="inlineStr">
        <is>
          <t>pow</t>
        </is>
      </c>
      <c r="D139" s="8" t="n">
        <v>56</v>
      </c>
      <c r="H139" s="5">
        <f>INDEX(Variables!$B$5:$B$105,MATCH($A139,Variables!$A$5:$A$105,0))&amp;IF($C139="",""," | "&amp;INDEX(Mapping!$B$5:$B$26,MATCH($C139,Mapping!$A$5:$A$26,0))&amp;" | "&amp;INDEX(Mapping!$B$30:$B$41,MATCH($B139,Mapping!$A$30:$A$41,0)))</f>
        <v/>
      </c>
      <c r="I139" s="5">
        <f>INDEX(Variables!$C$5:$C$105,MATCH($A139,Variables!$A$5:$A$105,0))</f>
        <v/>
      </c>
      <c r="J139" s="5">
        <f>INDEX(Variables!$E$5:$E$105,MATCH($A139,Variables!$A$5:$A$105,0))</f>
        <v/>
      </c>
      <c r="K139" s="25">
        <f>LOWER(Settings!$C$4)&amp;".mit."&amp;$A139&amp;IF($C139="","","."&amp;$C139&amp;"."&amp;$B139)&amp;IF(INDEX(Variables!$D$5:$D$105,MATCH($A139,Variables!$A$5:$A$105,0))="","","."&amp;INDEX(Variables!$D$5:$D$105,MATCH($A139,Variables!$A$5:$A$105,0)))&amp;"."&amp;K$5</f>
        <v/>
      </c>
      <c r="L139" s="35">
        <f>INDEX(MTInputs!$J$1:$AZ$415,$D139,MATCH(L$5,MTInputs!$J$5:$AZ$5,0))</f>
        <v/>
      </c>
      <c r="M139" s="36">
        <f>INDEX(MTInputs!$J$1:$AZ$415,$D139,MATCH(M$5,MTInputs!$J$5:$AZ$5,0))</f>
        <v/>
      </c>
      <c r="N139" s="36">
        <f>INDEX(MTInputs!$J$1:$AZ$415,$D139,MATCH(N$5,MTInputs!$J$5:$AZ$5,0))</f>
        <v/>
      </c>
      <c r="O139" s="36">
        <f>INDEX(MTInputs!$J$1:$AZ$415,$D139,MATCH(O$5,MTInputs!$J$5:$AZ$5,0))</f>
        <v/>
      </c>
      <c r="P139" s="36">
        <f>INDEX(MTInputs!$J$1:$AZ$415,$D139,MATCH(P$5,MTInputs!$J$5:$AZ$5,0))</f>
        <v/>
      </c>
      <c r="Q139" s="36">
        <f>INDEX(MTInputs!$J$1:$AZ$415,$D139,MATCH(Q$5,MTInputs!$J$5:$AZ$5,0))</f>
        <v/>
      </c>
      <c r="R139" s="36">
        <f>INDEX(MTInputs!$J$1:$AZ$415,$D139,MATCH(R$5,MTInputs!$J$5:$AZ$5,0))</f>
        <v/>
      </c>
      <c r="S139" s="36">
        <f>INDEX(MTInputs!$J$1:$AZ$415,$D139,MATCH(S$5,MTInputs!$J$5:$AZ$5,0))</f>
        <v/>
      </c>
      <c r="T139" s="36">
        <f>INDEX(MTInputs!$J$1:$AZ$415,$D139,MATCH(T$5,MTInputs!$J$5:$AZ$5,0))</f>
        <v/>
      </c>
      <c r="U139" s="36">
        <f>INDEX(MTInputs!$J$1:$AZ$415,$D139,MATCH(U$5,MTInputs!$J$5:$AZ$5,0))</f>
        <v/>
      </c>
      <c r="V139" s="36">
        <f>INDEX(MTInputs!$J$1:$AZ$415,$D139,MATCH(V$5,MTInputs!$J$5:$AZ$5,0))</f>
        <v/>
      </c>
      <c r="W139" s="36">
        <f>INDEX(MTInputs!$J$1:$AZ$415,$D139,MATCH(W$5,MTInputs!$J$5:$AZ$5,0))</f>
        <v/>
      </c>
      <c r="X139" s="36">
        <f>INDEX(MTInputs!$J$1:$AZ$415,$D139,MATCH(X$5,MTInputs!$J$5:$AZ$5,0))</f>
        <v/>
      </c>
      <c r="Y139" s="36">
        <f>INDEX(MTInputs!$J$1:$AZ$415,$D139,MATCH(Y$5,MTInputs!$J$5:$AZ$5,0))</f>
        <v/>
      </c>
      <c r="Z139" s="36">
        <f>INDEX(MTInputs!$J$1:$AZ$415,$D139,MATCH(Z$5,MTInputs!$J$5:$AZ$5,0))</f>
        <v/>
      </c>
      <c r="AA139" s="36">
        <f>INDEX(MTInputs!$J$1:$AZ$415,$D139,MATCH(AA$5,MTInputs!$J$5:$AZ$5,0))</f>
        <v/>
      </c>
      <c r="AB139" s="36">
        <f>INDEX(MTInputs!$J$1:$AZ$415,$D139,MATCH(AB$5,MTInputs!$J$5:$AZ$5,0))</f>
        <v/>
      </c>
      <c r="AC139" s="36">
        <f>INDEX(MTInputs!$J$1:$AZ$415,$D139,MATCH(AC$5,MTInputs!$J$5:$AZ$5,0))</f>
        <v/>
      </c>
      <c r="AD139" s="36">
        <f>INDEX(MTInputs!$J$1:$AZ$415,$D139,MATCH(AD$5,MTInputs!$J$5:$AZ$5,0))</f>
        <v/>
      </c>
      <c r="AE139" s="25">
        <f>LOWER(Settings!$C$4)&amp;".mit."&amp;$A139&amp;IF($C139="","","."&amp;$C139&amp;"."&amp;$B139)&amp;IF(INDEX(Variables!$D$5:$D$105,MATCH($A139,Variables!$A$5:$A$105,0))="","","."&amp;INDEX(Variables!$D$5:$D$105,MATCH($A139,Variables!$A$5:$A$105,0)))&amp;"."&amp;AE$5</f>
        <v/>
      </c>
      <c r="AF139" s="35">
        <f>INDEX(MTInputs!$J$1:$AZ$415,$D139,MATCH(AF$5,MTInputs!$J$5:$AZ$5,0))</f>
        <v/>
      </c>
      <c r="AG139" s="36">
        <f>INDEX(MTInputs!$J$1:$AZ$415,$D139,MATCH(AG$5,MTInputs!$J$5:$AZ$5,0))</f>
        <v/>
      </c>
      <c r="AH139" s="36">
        <f>INDEX(MTInputs!$J$1:$AZ$415,$D139,MATCH(AH$5,MTInputs!$J$5:$AZ$5,0))</f>
        <v/>
      </c>
      <c r="AI139" s="36">
        <f>INDEX(MTInputs!$J$1:$AZ$415,$D139,MATCH(AI$5,MTInputs!$J$5:$AZ$5,0))</f>
        <v/>
      </c>
      <c r="AJ139" s="36">
        <f>INDEX(MTInputs!$J$1:$AZ$415,$D139,MATCH(AJ$5,MTInputs!$J$5:$AZ$5,0))</f>
        <v/>
      </c>
      <c r="AK139" s="36">
        <f>INDEX(MTInputs!$J$1:$AZ$415,$D139,MATCH(AK$5,MTInputs!$J$5:$AZ$5,0))</f>
        <v/>
      </c>
      <c r="AL139" s="36">
        <f>INDEX(MTInputs!$J$1:$AZ$415,$D139,MATCH(AL$5,MTInputs!$J$5:$AZ$5,0))</f>
        <v/>
      </c>
      <c r="AM139" s="36">
        <f>INDEX(MTInputs!$J$1:$AZ$415,$D139,MATCH(AM$5,MTInputs!$J$5:$AZ$5,0))</f>
        <v/>
      </c>
      <c r="AN139" s="36">
        <f>INDEX(MTInputs!$J$1:$AZ$415,$D139,MATCH(AN$5,MTInputs!$J$5:$AZ$5,0))</f>
        <v/>
      </c>
      <c r="AO139" s="36">
        <f>INDEX(MTInputs!$J$1:$AZ$415,$D139,MATCH(AO$5,MTInputs!$J$5:$AZ$5,0))</f>
        <v/>
      </c>
      <c r="AP139" s="36">
        <f>INDEX(MTInputs!$J$1:$AZ$415,$D139,MATCH(AP$5,MTInputs!$J$5:$AZ$5,0))</f>
        <v/>
      </c>
      <c r="AQ139" s="36">
        <f>INDEX(MTInputs!$J$1:$AZ$415,$D139,MATCH(AQ$5,MTInputs!$J$5:$AZ$5,0))</f>
        <v/>
      </c>
      <c r="AR139" s="36">
        <f>INDEX(MTInputs!$J$1:$AZ$415,$D139,MATCH(AR$5,MTInputs!$J$5:$AZ$5,0))</f>
        <v/>
      </c>
      <c r="AS139" s="36">
        <f>INDEX(MTInputs!$J$1:$AZ$415,$D139,MATCH(AS$5,MTInputs!$J$5:$AZ$5,0))</f>
        <v/>
      </c>
      <c r="AT139" s="36">
        <f>INDEX(MTInputs!$J$1:$AZ$415,$D139,MATCH(AT$5,MTInputs!$J$5:$AZ$5,0))</f>
        <v/>
      </c>
      <c r="AU139" s="36">
        <f>INDEX(MTInputs!$J$1:$AZ$415,$D139,MATCH(AU$5,MTInputs!$J$5:$AZ$5,0))</f>
        <v/>
      </c>
      <c r="AV139" s="36">
        <f>INDEX(MTInputs!$J$1:$AZ$415,$D139,MATCH(AV$5,MTInputs!$J$5:$AZ$5,0))</f>
        <v/>
      </c>
      <c r="AW139" s="36">
        <f>INDEX(MTInputs!$J$1:$AZ$415,$D139,MATCH(AW$5,MTInputs!$J$5:$AZ$5,0))</f>
        <v/>
      </c>
      <c r="AX139" s="36">
        <f>INDEX(MTInputs!$J$1:$AZ$415,$D139,MATCH(AX$5,MTInputs!$J$5:$AZ$5,0))</f>
        <v/>
      </c>
    </row>
    <row r="140" hidden="1" outlineLevel="1">
      <c r="A140" s="5" t="inlineStr">
        <is>
          <t>fb.s</t>
        </is>
      </c>
      <c r="B140" s="5" t="inlineStr">
        <is>
          <t>all</t>
        </is>
      </c>
      <c r="C140" s="5" t="inlineStr">
        <is>
          <t>tra</t>
        </is>
      </c>
      <c r="D140" s="8" t="n">
        <v>57</v>
      </c>
      <c r="H140" s="5">
        <f>INDEX(Variables!$B$5:$B$105,MATCH($A140,Variables!$A$5:$A$105,0))&amp;IF($C140="",""," | "&amp;INDEX(Mapping!$B$5:$B$26,MATCH($C140,Mapping!$A$5:$A$26,0))&amp;" | "&amp;INDEX(Mapping!$B$30:$B$41,MATCH($B140,Mapping!$A$30:$A$41,0)))</f>
        <v/>
      </c>
      <c r="I140" s="5">
        <f>INDEX(Variables!$C$5:$C$105,MATCH($A140,Variables!$A$5:$A$105,0))</f>
        <v/>
      </c>
      <c r="J140" s="5">
        <f>INDEX(Variables!$E$5:$E$105,MATCH($A140,Variables!$A$5:$A$105,0))</f>
        <v/>
      </c>
      <c r="K140" s="25">
        <f>LOWER(Settings!$C$4)&amp;".mit."&amp;$A140&amp;IF($C140="","","."&amp;$C140&amp;"."&amp;$B140)&amp;IF(INDEX(Variables!$D$5:$D$105,MATCH($A140,Variables!$A$5:$A$105,0))="","","."&amp;INDEX(Variables!$D$5:$D$105,MATCH($A140,Variables!$A$5:$A$105,0)))&amp;"."&amp;K$5</f>
        <v/>
      </c>
      <c r="L140" s="35">
        <f>INDEX(MTInputs!$J$1:$AZ$415,$D140,MATCH(L$5,MTInputs!$J$5:$AZ$5,0))</f>
        <v/>
      </c>
      <c r="M140" s="36">
        <f>INDEX(MTInputs!$J$1:$AZ$415,$D140,MATCH(M$5,MTInputs!$J$5:$AZ$5,0))</f>
        <v/>
      </c>
      <c r="N140" s="36">
        <f>INDEX(MTInputs!$J$1:$AZ$415,$D140,MATCH(N$5,MTInputs!$J$5:$AZ$5,0))</f>
        <v/>
      </c>
      <c r="O140" s="36">
        <f>INDEX(MTInputs!$J$1:$AZ$415,$D140,MATCH(O$5,MTInputs!$J$5:$AZ$5,0))</f>
        <v/>
      </c>
      <c r="P140" s="36">
        <f>INDEX(MTInputs!$J$1:$AZ$415,$D140,MATCH(P$5,MTInputs!$J$5:$AZ$5,0))</f>
        <v/>
      </c>
      <c r="Q140" s="36">
        <f>INDEX(MTInputs!$J$1:$AZ$415,$D140,MATCH(Q$5,MTInputs!$J$5:$AZ$5,0))</f>
        <v/>
      </c>
      <c r="R140" s="36">
        <f>INDEX(MTInputs!$J$1:$AZ$415,$D140,MATCH(R$5,MTInputs!$J$5:$AZ$5,0))</f>
        <v/>
      </c>
      <c r="S140" s="36">
        <f>INDEX(MTInputs!$J$1:$AZ$415,$D140,MATCH(S$5,MTInputs!$J$5:$AZ$5,0))</f>
        <v/>
      </c>
      <c r="T140" s="36">
        <f>INDEX(MTInputs!$J$1:$AZ$415,$D140,MATCH(T$5,MTInputs!$J$5:$AZ$5,0))</f>
        <v/>
      </c>
      <c r="U140" s="36">
        <f>INDEX(MTInputs!$J$1:$AZ$415,$D140,MATCH(U$5,MTInputs!$J$5:$AZ$5,0))</f>
        <v/>
      </c>
      <c r="V140" s="36">
        <f>INDEX(MTInputs!$J$1:$AZ$415,$D140,MATCH(V$5,MTInputs!$J$5:$AZ$5,0))</f>
        <v/>
      </c>
      <c r="W140" s="36">
        <f>INDEX(MTInputs!$J$1:$AZ$415,$D140,MATCH(W$5,MTInputs!$J$5:$AZ$5,0))</f>
        <v/>
      </c>
      <c r="X140" s="36">
        <f>INDEX(MTInputs!$J$1:$AZ$415,$D140,MATCH(X$5,MTInputs!$J$5:$AZ$5,0))</f>
        <v/>
      </c>
      <c r="Y140" s="36">
        <f>INDEX(MTInputs!$J$1:$AZ$415,$D140,MATCH(Y$5,MTInputs!$J$5:$AZ$5,0))</f>
        <v/>
      </c>
      <c r="Z140" s="36">
        <f>INDEX(MTInputs!$J$1:$AZ$415,$D140,MATCH(Z$5,MTInputs!$J$5:$AZ$5,0))</f>
        <v/>
      </c>
      <c r="AA140" s="36">
        <f>INDEX(MTInputs!$J$1:$AZ$415,$D140,MATCH(AA$5,MTInputs!$J$5:$AZ$5,0))</f>
        <v/>
      </c>
      <c r="AB140" s="36">
        <f>INDEX(MTInputs!$J$1:$AZ$415,$D140,MATCH(AB$5,MTInputs!$J$5:$AZ$5,0))</f>
        <v/>
      </c>
      <c r="AC140" s="36">
        <f>INDEX(MTInputs!$J$1:$AZ$415,$D140,MATCH(AC$5,MTInputs!$J$5:$AZ$5,0))</f>
        <v/>
      </c>
      <c r="AD140" s="36">
        <f>INDEX(MTInputs!$J$1:$AZ$415,$D140,MATCH(AD$5,MTInputs!$J$5:$AZ$5,0))</f>
        <v/>
      </c>
      <c r="AE140" s="25">
        <f>LOWER(Settings!$C$4)&amp;".mit."&amp;$A140&amp;IF($C140="","","."&amp;$C140&amp;"."&amp;$B140)&amp;IF(INDEX(Variables!$D$5:$D$105,MATCH($A140,Variables!$A$5:$A$105,0))="","","."&amp;INDEX(Variables!$D$5:$D$105,MATCH($A140,Variables!$A$5:$A$105,0)))&amp;"."&amp;AE$5</f>
        <v/>
      </c>
      <c r="AF140" s="35">
        <f>INDEX(MTInputs!$J$1:$AZ$415,$D140,MATCH(AF$5,MTInputs!$J$5:$AZ$5,0))</f>
        <v/>
      </c>
      <c r="AG140" s="36">
        <f>INDEX(MTInputs!$J$1:$AZ$415,$D140,MATCH(AG$5,MTInputs!$J$5:$AZ$5,0))</f>
        <v/>
      </c>
      <c r="AH140" s="36">
        <f>INDEX(MTInputs!$J$1:$AZ$415,$D140,MATCH(AH$5,MTInputs!$J$5:$AZ$5,0))</f>
        <v/>
      </c>
      <c r="AI140" s="36">
        <f>INDEX(MTInputs!$J$1:$AZ$415,$D140,MATCH(AI$5,MTInputs!$J$5:$AZ$5,0))</f>
        <v/>
      </c>
      <c r="AJ140" s="36">
        <f>INDEX(MTInputs!$J$1:$AZ$415,$D140,MATCH(AJ$5,MTInputs!$J$5:$AZ$5,0))</f>
        <v/>
      </c>
      <c r="AK140" s="36">
        <f>INDEX(MTInputs!$J$1:$AZ$415,$D140,MATCH(AK$5,MTInputs!$J$5:$AZ$5,0))</f>
        <v/>
      </c>
      <c r="AL140" s="36">
        <f>INDEX(MTInputs!$J$1:$AZ$415,$D140,MATCH(AL$5,MTInputs!$J$5:$AZ$5,0))</f>
        <v/>
      </c>
      <c r="AM140" s="36">
        <f>INDEX(MTInputs!$J$1:$AZ$415,$D140,MATCH(AM$5,MTInputs!$J$5:$AZ$5,0))</f>
        <v/>
      </c>
      <c r="AN140" s="36">
        <f>INDEX(MTInputs!$J$1:$AZ$415,$D140,MATCH(AN$5,MTInputs!$J$5:$AZ$5,0))</f>
        <v/>
      </c>
      <c r="AO140" s="36">
        <f>INDEX(MTInputs!$J$1:$AZ$415,$D140,MATCH(AO$5,MTInputs!$J$5:$AZ$5,0))</f>
        <v/>
      </c>
      <c r="AP140" s="36">
        <f>INDEX(MTInputs!$J$1:$AZ$415,$D140,MATCH(AP$5,MTInputs!$J$5:$AZ$5,0))</f>
        <v/>
      </c>
      <c r="AQ140" s="36">
        <f>INDEX(MTInputs!$J$1:$AZ$415,$D140,MATCH(AQ$5,MTInputs!$J$5:$AZ$5,0))</f>
        <v/>
      </c>
      <c r="AR140" s="36">
        <f>INDEX(MTInputs!$J$1:$AZ$415,$D140,MATCH(AR$5,MTInputs!$J$5:$AZ$5,0))</f>
        <v/>
      </c>
      <c r="AS140" s="36">
        <f>INDEX(MTInputs!$J$1:$AZ$415,$D140,MATCH(AS$5,MTInputs!$J$5:$AZ$5,0))</f>
        <v/>
      </c>
      <c r="AT140" s="36">
        <f>INDEX(MTInputs!$J$1:$AZ$415,$D140,MATCH(AT$5,MTInputs!$J$5:$AZ$5,0))</f>
        <v/>
      </c>
      <c r="AU140" s="36">
        <f>INDEX(MTInputs!$J$1:$AZ$415,$D140,MATCH(AU$5,MTInputs!$J$5:$AZ$5,0))</f>
        <v/>
      </c>
      <c r="AV140" s="36">
        <f>INDEX(MTInputs!$J$1:$AZ$415,$D140,MATCH(AV$5,MTInputs!$J$5:$AZ$5,0))</f>
        <v/>
      </c>
      <c r="AW140" s="36">
        <f>INDEX(MTInputs!$J$1:$AZ$415,$D140,MATCH(AW$5,MTInputs!$J$5:$AZ$5,0))</f>
        <v/>
      </c>
      <c r="AX140" s="36">
        <f>INDEX(MTInputs!$J$1:$AZ$415,$D140,MATCH(AX$5,MTInputs!$J$5:$AZ$5,0))</f>
        <v/>
      </c>
    </row>
    <row r="141" hidden="1" outlineLevel="1">
      <c r="A141" s="5" t="inlineStr">
        <is>
          <t>fb.s</t>
        </is>
      </c>
      <c r="B141" s="5" t="inlineStr">
        <is>
          <t>all</t>
        </is>
      </c>
      <c r="C141" s="5" t="inlineStr">
        <is>
          <t>res</t>
        </is>
      </c>
      <c r="D141" s="8" t="n">
        <v>58</v>
      </c>
      <c r="H141" s="5">
        <f>INDEX(Variables!$B$5:$B$105,MATCH($A141,Variables!$A$5:$A$105,0))&amp;IF($C141="",""," | "&amp;INDEX(Mapping!$B$5:$B$26,MATCH($C141,Mapping!$A$5:$A$26,0))&amp;" | "&amp;INDEX(Mapping!$B$30:$B$41,MATCH($B141,Mapping!$A$30:$A$41,0)))</f>
        <v/>
      </c>
      <c r="I141" s="5">
        <f>INDEX(Variables!$C$5:$C$105,MATCH($A141,Variables!$A$5:$A$105,0))</f>
        <v/>
      </c>
      <c r="J141" s="5">
        <f>INDEX(Variables!$E$5:$E$105,MATCH($A141,Variables!$A$5:$A$105,0))</f>
        <v/>
      </c>
      <c r="K141" s="25">
        <f>LOWER(Settings!$C$4)&amp;".mit."&amp;$A141&amp;IF($C141="","","."&amp;$C141&amp;"."&amp;$B141)&amp;IF(INDEX(Variables!$D$5:$D$105,MATCH($A141,Variables!$A$5:$A$105,0))="","","."&amp;INDEX(Variables!$D$5:$D$105,MATCH($A141,Variables!$A$5:$A$105,0)))&amp;"."&amp;K$5</f>
        <v/>
      </c>
      <c r="L141" s="35">
        <f>INDEX(MTInputs!$J$1:$AZ$415,$D141,MATCH(L$5,MTInputs!$J$5:$AZ$5,0))</f>
        <v/>
      </c>
      <c r="M141" s="36">
        <f>INDEX(MTInputs!$J$1:$AZ$415,$D141,MATCH(M$5,MTInputs!$J$5:$AZ$5,0))</f>
        <v/>
      </c>
      <c r="N141" s="36">
        <f>INDEX(MTInputs!$J$1:$AZ$415,$D141,MATCH(N$5,MTInputs!$J$5:$AZ$5,0))</f>
        <v/>
      </c>
      <c r="O141" s="36">
        <f>INDEX(MTInputs!$J$1:$AZ$415,$D141,MATCH(O$5,MTInputs!$J$5:$AZ$5,0))</f>
        <v/>
      </c>
      <c r="P141" s="36">
        <f>INDEX(MTInputs!$J$1:$AZ$415,$D141,MATCH(P$5,MTInputs!$J$5:$AZ$5,0))</f>
        <v/>
      </c>
      <c r="Q141" s="36">
        <f>INDEX(MTInputs!$J$1:$AZ$415,$D141,MATCH(Q$5,MTInputs!$J$5:$AZ$5,0))</f>
        <v/>
      </c>
      <c r="R141" s="36">
        <f>INDEX(MTInputs!$J$1:$AZ$415,$D141,MATCH(R$5,MTInputs!$J$5:$AZ$5,0))</f>
        <v/>
      </c>
      <c r="S141" s="36">
        <f>INDEX(MTInputs!$J$1:$AZ$415,$D141,MATCH(S$5,MTInputs!$J$5:$AZ$5,0))</f>
        <v/>
      </c>
      <c r="T141" s="36">
        <f>INDEX(MTInputs!$J$1:$AZ$415,$D141,MATCH(T$5,MTInputs!$J$5:$AZ$5,0))</f>
        <v/>
      </c>
      <c r="U141" s="36">
        <f>INDEX(MTInputs!$J$1:$AZ$415,$D141,MATCH(U$5,MTInputs!$J$5:$AZ$5,0))</f>
        <v/>
      </c>
      <c r="V141" s="36">
        <f>INDEX(MTInputs!$J$1:$AZ$415,$D141,MATCH(V$5,MTInputs!$J$5:$AZ$5,0))</f>
        <v/>
      </c>
      <c r="W141" s="36">
        <f>INDEX(MTInputs!$J$1:$AZ$415,$D141,MATCH(W$5,MTInputs!$J$5:$AZ$5,0))</f>
        <v/>
      </c>
      <c r="X141" s="36">
        <f>INDEX(MTInputs!$J$1:$AZ$415,$D141,MATCH(X$5,MTInputs!$J$5:$AZ$5,0))</f>
        <v/>
      </c>
      <c r="Y141" s="36">
        <f>INDEX(MTInputs!$J$1:$AZ$415,$D141,MATCH(Y$5,MTInputs!$J$5:$AZ$5,0))</f>
        <v/>
      </c>
      <c r="Z141" s="36">
        <f>INDEX(MTInputs!$J$1:$AZ$415,$D141,MATCH(Z$5,MTInputs!$J$5:$AZ$5,0))</f>
        <v/>
      </c>
      <c r="AA141" s="36">
        <f>INDEX(MTInputs!$J$1:$AZ$415,$D141,MATCH(AA$5,MTInputs!$J$5:$AZ$5,0))</f>
        <v/>
      </c>
      <c r="AB141" s="36">
        <f>INDEX(MTInputs!$J$1:$AZ$415,$D141,MATCH(AB$5,MTInputs!$J$5:$AZ$5,0))</f>
        <v/>
      </c>
      <c r="AC141" s="36">
        <f>INDEX(MTInputs!$J$1:$AZ$415,$D141,MATCH(AC$5,MTInputs!$J$5:$AZ$5,0))</f>
        <v/>
      </c>
      <c r="AD141" s="36">
        <f>INDEX(MTInputs!$J$1:$AZ$415,$D141,MATCH(AD$5,MTInputs!$J$5:$AZ$5,0))</f>
        <v/>
      </c>
      <c r="AE141" s="25">
        <f>LOWER(Settings!$C$4)&amp;".mit."&amp;$A141&amp;IF($C141="","","."&amp;$C141&amp;"."&amp;$B141)&amp;IF(INDEX(Variables!$D$5:$D$105,MATCH($A141,Variables!$A$5:$A$105,0))="","","."&amp;INDEX(Variables!$D$5:$D$105,MATCH($A141,Variables!$A$5:$A$105,0)))&amp;"."&amp;AE$5</f>
        <v/>
      </c>
      <c r="AF141" s="35">
        <f>INDEX(MTInputs!$J$1:$AZ$415,$D141,MATCH(AF$5,MTInputs!$J$5:$AZ$5,0))</f>
        <v/>
      </c>
      <c r="AG141" s="36">
        <f>INDEX(MTInputs!$J$1:$AZ$415,$D141,MATCH(AG$5,MTInputs!$J$5:$AZ$5,0))</f>
        <v/>
      </c>
      <c r="AH141" s="36">
        <f>INDEX(MTInputs!$J$1:$AZ$415,$D141,MATCH(AH$5,MTInputs!$J$5:$AZ$5,0))</f>
        <v/>
      </c>
      <c r="AI141" s="36">
        <f>INDEX(MTInputs!$J$1:$AZ$415,$D141,MATCH(AI$5,MTInputs!$J$5:$AZ$5,0))</f>
        <v/>
      </c>
      <c r="AJ141" s="36">
        <f>INDEX(MTInputs!$J$1:$AZ$415,$D141,MATCH(AJ$5,MTInputs!$J$5:$AZ$5,0))</f>
        <v/>
      </c>
      <c r="AK141" s="36">
        <f>INDEX(MTInputs!$J$1:$AZ$415,$D141,MATCH(AK$5,MTInputs!$J$5:$AZ$5,0))</f>
        <v/>
      </c>
      <c r="AL141" s="36">
        <f>INDEX(MTInputs!$J$1:$AZ$415,$D141,MATCH(AL$5,MTInputs!$J$5:$AZ$5,0))</f>
        <v/>
      </c>
      <c r="AM141" s="36">
        <f>INDEX(MTInputs!$J$1:$AZ$415,$D141,MATCH(AM$5,MTInputs!$J$5:$AZ$5,0))</f>
        <v/>
      </c>
      <c r="AN141" s="36">
        <f>INDEX(MTInputs!$J$1:$AZ$415,$D141,MATCH(AN$5,MTInputs!$J$5:$AZ$5,0))</f>
        <v/>
      </c>
      <c r="AO141" s="36">
        <f>INDEX(MTInputs!$J$1:$AZ$415,$D141,MATCH(AO$5,MTInputs!$J$5:$AZ$5,0))</f>
        <v/>
      </c>
      <c r="AP141" s="36">
        <f>INDEX(MTInputs!$J$1:$AZ$415,$D141,MATCH(AP$5,MTInputs!$J$5:$AZ$5,0))</f>
        <v/>
      </c>
      <c r="AQ141" s="36">
        <f>INDEX(MTInputs!$J$1:$AZ$415,$D141,MATCH(AQ$5,MTInputs!$J$5:$AZ$5,0))</f>
        <v/>
      </c>
      <c r="AR141" s="36">
        <f>INDEX(MTInputs!$J$1:$AZ$415,$D141,MATCH(AR$5,MTInputs!$J$5:$AZ$5,0))</f>
        <v/>
      </c>
      <c r="AS141" s="36">
        <f>INDEX(MTInputs!$J$1:$AZ$415,$D141,MATCH(AS$5,MTInputs!$J$5:$AZ$5,0))</f>
        <v/>
      </c>
      <c r="AT141" s="36">
        <f>INDEX(MTInputs!$J$1:$AZ$415,$D141,MATCH(AT$5,MTInputs!$J$5:$AZ$5,0))</f>
        <v/>
      </c>
      <c r="AU141" s="36">
        <f>INDEX(MTInputs!$J$1:$AZ$415,$D141,MATCH(AU$5,MTInputs!$J$5:$AZ$5,0))</f>
        <v/>
      </c>
      <c r="AV141" s="36">
        <f>INDEX(MTInputs!$J$1:$AZ$415,$D141,MATCH(AV$5,MTInputs!$J$5:$AZ$5,0))</f>
        <v/>
      </c>
      <c r="AW141" s="36">
        <f>INDEX(MTInputs!$J$1:$AZ$415,$D141,MATCH(AW$5,MTInputs!$J$5:$AZ$5,0))</f>
        <v/>
      </c>
      <c r="AX141" s="36">
        <f>INDEX(MTInputs!$J$1:$AZ$415,$D141,MATCH(AX$5,MTInputs!$J$5:$AZ$5,0))</f>
        <v/>
      </c>
    </row>
    <row r="142" hidden="1" outlineLevel="1">
      <c r="A142" s="5" t="inlineStr">
        <is>
          <t>fb.s</t>
        </is>
      </c>
      <c r="B142" s="5" t="inlineStr">
        <is>
          <t>all</t>
        </is>
      </c>
      <c r="C142" s="5" t="inlineStr">
        <is>
          <t>ind</t>
        </is>
      </c>
      <c r="D142" s="8" t="n">
        <v>59</v>
      </c>
      <c r="H142" s="5">
        <f>INDEX(Variables!$B$5:$B$105,MATCH($A142,Variables!$A$5:$A$105,0))&amp;IF($C142="",""," | "&amp;INDEX(Mapping!$B$5:$B$26,MATCH($C142,Mapping!$A$5:$A$26,0))&amp;" | "&amp;INDEX(Mapping!$B$30:$B$41,MATCH($B142,Mapping!$A$30:$A$41,0)))</f>
        <v/>
      </c>
      <c r="I142" s="5">
        <f>INDEX(Variables!$C$5:$C$105,MATCH($A142,Variables!$A$5:$A$105,0))</f>
        <v/>
      </c>
      <c r="J142" s="5">
        <f>INDEX(Variables!$E$5:$E$105,MATCH($A142,Variables!$A$5:$A$105,0))</f>
        <v/>
      </c>
      <c r="K142" s="25">
        <f>LOWER(Settings!$C$4)&amp;".mit."&amp;$A142&amp;IF($C142="","","."&amp;$C142&amp;"."&amp;$B142)&amp;IF(INDEX(Variables!$D$5:$D$105,MATCH($A142,Variables!$A$5:$A$105,0))="","","."&amp;INDEX(Variables!$D$5:$D$105,MATCH($A142,Variables!$A$5:$A$105,0)))&amp;"."&amp;K$5</f>
        <v/>
      </c>
      <c r="L142" s="35">
        <f>INDEX(MTInputs!$J$1:$AZ$415,$D142,MATCH(L$5,MTInputs!$J$5:$AZ$5,0))</f>
        <v/>
      </c>
      <c r="M142" s="36">
        <f>INDEX(MTInputs!$J$1:$AZ$415,$D142,MATCH(M$5,MTInputs!$J$5:$AZ$5,0))</f>
        <v/>
      </c>
      <c r="N142" s="36">
        <f>INDEX(MTInputs!$J$1:$AZ$415,$D142,MATCH(N$5,MTInputs!$J$5:$AZ$5,0))</f>
        <v/>
      </c>
      <c r="O142" s="36">
        <f>INDEX(MTInputs!$J$1:$AZ$415,$D142,MATCH(O$5,MTInputs!$J$5:$AZ$5,0))</f>
        <v/>
      </c>
      <c r="P142" s="36">
        <f>INDEX(MTInputs!$J$1:$AZ$415,$D142,MATCH(P$5,MTInputs!$J$5:$AZ$5,0))</f>
        <v/>
      </c>
      <c r="Q142" s="36">
        <f>INDEX(MTInputs!$J$1:$AZ$415,$D142,MATCH(Q$5,MTInputs!$J$5:$AZ$5,0))</f>
        <v/>
      </c>
      <c r="R142" s="36">
        <f>INDEX(MTInputs!$J$1:$AZ$415,$D142,MATCH(R$5,MTInputs!$J$5:$AZ$5,0))</f>
        <v/>
      </c>
      <c r="S142" s="36">
        <f>INDEX(MTInputs!$J$1:$AZ$415,$D142,MATCH(S$5,MTInputs!$J$5:$AZ$5,0))</f>
        <v/>
      </c>
      <c r="T142" s="36">
        <f>INDEX(MTInputs!$J$1:$AZ$415,$D142,MATCH(T$5,MTInputs!$J$5:$AZ$5,0))</f>
        <v/>
      </c>
      <c r="U142" s="36">
        <f>INDEX(MTInputs!$J$1:$AZ$415,$D142,MATCH(U$5,MTInputs!$J$5:$AZ$5,0))</f>
        <v/>
      </c>
      <c r="V142" s="36">
        <f>INDEX(MTInputs!$J$1:$AZ$415,$D142,MATCH(V$5,MTInputs!$J$5:$AZ$5,0))</f>
        <v/>
      </c>
      <c r="W142" s="36">
        <f>INDEX(MTInputs!$J$1:$AZ$415,$D142,MATCH(W$5,MTInputs!$J$5:$AZ$5,0))</f>
        <v/>
      </c>
      <c r="X142" s="36">
        <f>INDEX(MTInputs!$J$1:$AZ$415,$D142,MATCH(X$5,MTInputs!$J$5:$AZ$5,0))</f>
        <v/>
      </c>
      <c r="Y142" s="36">
        <f>INDEX(MTInputs!$J$1:$AZ$415,$D142,MATCH(Y$5,MTInputs!$J$5:$AZ$5,0))</f>
        <v/>
      </c>
      <c r="Z142" s="36">
        <f>INDEX(MTInputs!$J$1:$AZ$415,$D142,MATCH(Z$5,MTInputs!$J$5:$AZ$5,0))</f>
        <v/>
      </c>
      <c r="AA142" s="36">
        <f>INDEX(MTInputs!$J$1:$AZ$415,$D142,MATCH(AA$5,MTInputs!$J$5:$AZ$5,0))</f>
        <v/>
      </c>
      <c r="AB142" s="36">
        <f>INDEX(MTInputs!$J$1:$AZ$415,$D142,MATCH(AB$5,MTInputs!$J$5:$AZ$5,0))</f>
        <v/>
      </c>
      <c r="AC142" s="36">
        <f>INDEX(MTInputs!$J$1:$AZ$415,$D142,MATCH(AC$5,MTInputs!$J$5:$AZ$5,0))</f>
        <v/>
      </c>
      <c r="AD142" s="36">
        <f>INDEX(MTInputs!$J$1:$AZ$415,$D142,MATCH(AD$5,MTInputs!$J$5:$AZ$5,0))</f>
        <v/>
      </c>
      <c r="AE142" s="25">
        <f>LOWER(Settings!$C$4)&amp;".mit."&amp;$A142&amp;IF($C142="","","."&amp;$C142&amp;"."&amp;$B142)&amp;IF(INDEX(Variables!$D$5:$D$105,MATCH($A142,Variables!$A$5:$A$105,0))="","","."&amp;INDEX(Variables!$D$5:$D$105,MATCH($A142,Variables!$A$5:$A$105,0)))&amp;"."&amp;AE$5</f>
        <v/>
      </c>
      <c r="AF142" s="35">
        <f>INDEX(MTInputs!$J$1:$AZ$415,$D142,MATCH(AF$5,MTInputs!$J$5:$AZ$5,0))</f>
        <v/>
      </c>
      <c r="AG142" s="36">
        <f>INDEX(MTInputs!$J$1:$AZ$415,$D142,MATCH(AG$5,MTInputs!$J$5:$AZ$5,0))</f>
        <v/>
      </c>
      <c r="AH142" s="36">
        <f>INDEX(MTInputs!$J$1:$AZ$415,$D142,MATCH(AH$5,MTInputs!$J$5:$AZ$5,0))</f>
        <v/>
      </c>
      <c r="AI142" s="36">
        <f>INDEX(MTInputs!$J$1:$AZ$415,$D142,MATCH(AI$5,MTInputs!$J$5:$AZ$5,0))</f>
        <v/>
      </c>
      <c r="AJ142" s="36">
        <f>INDEX(MTInputs!$J$1:$AZ$415,$D142,MATCH(AJ$5,MTInputs!$J$5:$AZ$5,0))</f>
        <v/>
      </c>
      <c r="AK142" s="36">
        <f>INDEX(MTInputs!$J$1:$AZ$415,$D142,MATCH(AK$5,MTInputs!$J$5:$AZ$5,0))</f>
        <v/>
      </c>
      <c r="AL142" s="36">
        <f>INDEX(MTInputs!$J$1:$AZ$415,$D142,MATCH(AL$5,MTInputs!$J$5:$AZ$5,0))</f>
        <v/>
      </c>
      <c r="AM142" s="36">
        <f>INDEX(MTInputs!$J$1:$AZ$415,$D142,MATCH(AM$5,MTInputs!$J$5:$AZ$5,0))</f>
        <v/>
      </c>
      <c r="AN142" s="36">
        <f>INDEX(MTInputs!$J$1:$AZ$415,$D142,MATCH(AN$5,MTInputs!$J$5:$AZ$5,0))</f>
        <v/>
      </c>
      <c r="AO142" s="36">
        <f>INDEX(MTInputs!$J$1:$AZ$415,$D142,MATCH(AO$5,MTInputs!$J$5:$AZ$5,0))</f>
        <v/>
      </c>
      <c r="AP142" s="36">
        <f>INDEX(MTInputs!$J$1:$AZ$415,$D142,MATCH(AP$5,MTInputs!$J$5:$AZ$5,0))</f>
        <v/>
      </c>
      <c r="AQ142" s="36">
        <f>INDEX(MTInputs!$J$1:$AZ$415,$D142,MATCH(AQ$5,MTInputs!$J$5:$AZ$5,0))</f>
        <v/>
      </c>
      <c r="AR142" s="36">
        <f>INDEX(MTInputs!$J$1:$AZ$415,$D142,MATCH(AR$5,MTInputs!$J$5:$AZ$5,0))</f>
        <v/>
      </c>
      <c r="AS142" s="36">
        <f>INDEX(MTInputs!$J$1:$AZ$415,$D142,MATCH(AS$5,MTInputs!$J$5:$AZ$5,0))</f>
        <v/>
      </c>
      <c r="AT142" s="36">
        <f>INDEX(MTInputs!$J$1:$AZ$415,$D142,MATCH(AT$5,MTInputs!$J$5:$AZ$5,0))</f>
        <v/>
      </c>
      <c r="AU142" s="36">
        <f>INDEX(MTInputs!$J$1:$AZ$415,$D142,MATCH(AU$5,MTInputs!$J$5:$AZ$5,0))</f>
        <v/>
      </c>
      <c r="AV142" s="36">
        <f>INDEX(MTInputs!$J$1:$AZ$415,$D142,MATCH(AV$5,MTInputs!$J$5:$AZ$5,0))</f>
        <v/>
      </c>
      <c r="AW142" s="36">
        <f>INDEX(MTInputs!$J$1:$AZ$415,$D142,MATCH(AW$5,MTInputs!$J$5:$AZ$5,0))</f>
        <v/>
      </c>
      <c r="AX142" s="36">
        <f>INDEX(MTInputs!$J$1:$AZ$415,$D142,MATCH(AX$5,MTInputs!$J$5:$AZ$5,0))</f>
        <v/>
      </c>
    </row>
    <row r="143" hidden="1" outlineLevel="1">
      <c r="A143" s="5" t="inlineStr">
        <is>
          <t>fb.t</t>
        </is>
      </c>
      <c r="B143" s="5" t="inlineStr">
        <is>
          <t>all</t>
        </is>
      </c>
      <c r="C143" s="5" t="inlineStr">
        <is>
          <t>pow</t>
        </is>
      </c>
      <c r="D143" s="8" t="n">
        <v>61</v>
      </c>
      <c r="H143" s="5">
        <f>INDEX(Variables!$B$5:$B$105,MATCH($A143,Variables!$A$5:$A$105,0))&amp;IF($C143="",""," | "&amp;INDEX(Mapping!$B$5:$B$26,MATCH($C143,Mapping!$A$5:$A$26,0))&amp;" | "&amp;INDEX(Mapping!$B$30:$B$41,MATCH($B143,Mapping!$A$30:$A$41,0)))</f>
        <v/>
      </c>
      <c r="I143" s="5">
        <f>INDEX(Variables!$C$5:$C$105,MATCH($A143,Variables!$A$5:$A$105,0))</f>
        <v/>
      </c>
      <c r="J143" s="5">
        <f>INDEX(Variables!$E$5:$E$105,MATCH($A143,Variables!$A$5:$A$105,0))</f>
        <v/>
      </c>
      <c r="K143" s="25">
        <f>LOWER(Settings!$C$4)&amp;".mit."&amp;$A143&amp;IF($C143="","","."&amp;$C143&amp;"."&amp;$B143)&amp;IF(INDEX(Variables!$D$5:$D$105,MATCH($A143,Variables!$A$5:$A$105,0))="","","."&amp;INDEX(Variables!$D$5:$D$105,MATCH($A143,Variables!$A$5:$A$105,0)))&amp;"."&amp;K$5</f>
        <v/>
      </c>
      <c r="L143" s="35">
        <f>INDEX(MTInputs!$J$1:$AZ$415,$D143,MATCH(L$5,MTInputs!$J$5:$AZ$5,0))</f>
        <v/>
      </c>
      <c r="M143" s="36">
        <f>INDEX(MTInputs!$J$1:$AZ$415,$D143,MATCH(M$5,MTInputs!$J$5:$AZ$5,0))</f>
        <v/>
      </c>
      <c r="N143" s="36">
        <f>INDEX(MTInputs!$J$1:$AZ$415,$D143,MATCH(N$5,MTInputs!$J$5:$AZ$5,0))</f>
        <v/>
      </c>
      <c r="O143" s="36">
        <f>INDEX(MTInputs!$J$1:$AZ$415,$D143,MATCH(O$5,MTInputs!$J$5:$AZ$5,0))</f>
        <v/>
      </c>
      <c r="P143" s="36">
        <f>INDEX(MTInputs!$J$1:$AZ$415,$D143,MATCH(P$5,MTInputs!$J$5:$AZ$5,0))</f>
        <v/>
      </c>
      <c r="Q143" s="36">
        <f>INDEX(MTInputs!$J$1:$AZ$415,$D143,MATCH(Q$5,MTInputs!$J$5:$AZ$5,0))</f>
        <v/>
      </c>
      <c r="R143" s="36">
        <f>INDEX(MTInputs!$J$1:$AZ$415,$D143,MATCH(R$5,MTInputs!$J$5:$AZ$5,0))</f>
        <v/>
      </c>
      <c r="S143" s="36">
        <f>INDEX(MTInputs!$J$1:$AZ$415,$D143,MATCH(S$5,MTInputs!$J$5:$AZ$5,0))</f>
        <v/>
      </c>
      <c r="T143" s="36">
        <f>INDEX(MTInputs!$J$1:$AZ$415,$D143,MATCH(T$5,MTInputs!$J$5:$AZ$5,0))</f>
        <v/>
      </c>
      <c r="U143" s="36">
        <f>INDEX(MTInputs!$J$1:$AZ$415,$D143,MATCH(U$5,MTInputs!$J$5:$AZ$5,0))</f>
        <v/>
      </c>
      <c r="V143" s="36">
        <f>INDEX(MTInputs!$J$1:$AZ$415,$D143,MATCH(V$5,MTInputs!$J$5:$AZ$5,0))</f>
        <v/>
      </c>
      <c r="W143" s="36">
        <f>INDEX(MTInputs!$J$1:$AZ$415,$D143,MATCH(W$5,MTInputs!$J$5:$AZ$5,0))</f>
        <v/>
      </c>
      <c r="X143" s="36">
        <f>INDEX(MTInputs!$J$1:$AZ$415,$D143,MATCH(X$5,MTInputs!$J$5:$AZ$5,0))</f>
        <v/>
      </c>
      <c r="Y143" s="36">
        <f>INDEX(MTInputs!$J$1:$AZ$415,$D143,MATCH(Y$5,MTInputs!$J$5:$AZ$5,0))</f>
        <v/>
      </c>
      <c r="Z143" s="36">
        <f>INDEX(MTInputs!$J$1:$AZ$415,$D143,MATCH(Z$5,MTInputs!$J$5:$AZ$5,0))</f>
        <v/>
      </c>
      <c r="AA143" s="36">
        <f>INDEX(MTInputs!$J$1:$AZ$415,$D143,MATCH(AA$5,MTInputs!$J$5:$AZ$5,0))</f>
        <v/>
      </c>
      <c r="AB143" s="36">
        <f>INDEX(MTInputs!$J$1:$AZ$415,$D143,MATCH(AB$5,MTInputs!$J$5:$AZ$5,0))</f>
        <v/>
      </c>
      <c r="AC143" s="36">
        <f>INDEX(MTInputs!$J$1:$AZ$415,$D143,MATCH(AC$5,MTInputs!$J$5:$AZ$5,0))</f>
        <v/>
      </c>
      <c r="AD143" s="36">
        <f>INDEX(MTInputs!$J$1:$AZ$415,$D143,MATCH(AD$5,MTInputs!$J$5:$AZ$5,0))</f>
        <v/>
      </c>
      <c r="AE143" s="25">
        <f>LOWER(Settings!$C$4)&amp;".mit."&amp;$A143&amp;IF($C143="","","."&amp;$C143&amp;"."&amp;$B143)&amp;IF(INDEX(Variables!$D$5:$D$105,MATCH($A143,Variables!$A$5:$A$105,0))="","","."&amp;INDEX(Variables!$D$5:$D$105,MATCH($A143,Variables!$A$5:$A$105,0)))&amp;"."&amp;AE$5</f>
        <v/>
      </c>
      <c r="AF143" s="35">
        <f>INDEX(MTInputs!$J$1:$AZ$415,$D143,MATCH(AF$5,MTInputs!$J$5:$AZ$5,0))</f>
        <v/>
      </c>
      <c r="AG143" s="36">
        <f>INDEX(MTInputs!$J$1:$AZ$415,$D143,MATCH(AG$5,MTInputs!$J$5:$AZ$5,0))</f>
        <v/>
      </c>
      <c r="AH143" s="36">
        <f>INDEX(MTInputs!$J$1:$AZ$415,$D143,MATCH(AH$5,MTInputs!$J$5:$AZ$5,0))</f>
        <v/>
      </c>
      <c r="AI143" s="36">
        <f>INDEX(MTInputs!$J$1:$AZ$415,$D143,MATCH(AI$5,MTInputs!$J$5:$AZ$5,0))</f>
        <v/>
      </c>
      <c r="AJ143" s="36">
        <f>INDEX(MTInputs!$J$1:$AZ$415,$D143,MATCH(AJ$5,MTInputs!$J$5:$AZ$5,0))</f>
        <v/>
      </c>
      <c r="AK143" s="36">
        <f>INDEX(MTInputs!$J$1:$AZ$415,$D143,MATCH(AK$5,MTInputs!$J$5:$AZ$5,0))</f>
        <v/>
      </c>
      <c r="AL143" s="36">
        <f>INDEX(MTInputs!$J$1:$AZ$415,$D143,MATCH(AL$5,MTInputs!$J$5:$AZ$5,0))</f>
        <v/>
      </c>
      <c r="AM143" s="36">
        <f>INDEX(MTInputs!$J$1:$AZ$415,$D143,MATCH(AM$5,MTInputs!$J$5:$AZ$5,0))</f>
        <v/>
      </c>
      <c r="AN143" s="36">
        <f>INDEX(MTInputs!$J$1:$AZ$415,$D143,MATCH(AN$5,MTInputs!$J$5:$AZ$5,0))</f>
        <v/>
      </c>
      <c r="AO143" s="36">
        <f>INDEX(MTInputs!$J$1:$AZ$415,$D143,MATCH(AO$5,MTInputs!$J$5:$AZ$5,0))</f>
        <v/>
      </c>
      <c r="AP143" s="36">
        <f>INDEX(MTInputs!$J$1:$AZ$415,$D143,MATCH(AP$5,MTInputs!$J$5:$AZ$5,0))</f>
        <v/>
      </c>
      <c r="AQ143" s="36">
        <f>INDEX(MTInputs!$J$1:$AZ$415,$D143,MATCH(AQ$5,MTInputs!$J$5:$AZ$5,0))</f>
        <v/>
      </c>
      <c r="AR143" s="36">
        <f>INDEX(MTInputs!$J$1:$AZ$415,$D143,MATCH(AR$5,MTInputs!$J$5:$AZ$5,0))</f>
        <v/>
      </c>
      <c r="AS143" s="36">
        <f>INDEX(MTInputs!$J$1:$AZ$415,$D143,MATCH(AS$5,MTInputs!$J$5:$AZ$5,0))</f>
        <v/>
      </c>
      <c r="AT143" s="36">
        <f>INDEX(MTInputs!$J$1:$AZ$415,$D143,MATCH(AT$5,MTInputs!$J$5:$AZ$5,0))</f>
        <v/>
      </c>
      <c r="AU143" s="36">
        <f>INDEX(MTInputs!$J$1:$AZ$415,$D143,MATCH(AU$5,MTInputs!$J$5:$AZ$5,0))</f>
        <v/>
      </c>
      <c r="AV143" s="36">
        <f>INDEX(MTInputs!$J$1:$AZ$415,$D143,MATCH(AV$5,MTInputs!$J$5:$AZ$5,0))</f>
        <v/>
      </c>
      <c r="AW143" s="36">
        <f>INDEX(MTInputs!$J$1:$AZ$415,$D143,MATCH(AW$5,MTInputs!$J$5:$AZ$5,0))</f>
        <v/>
      </c>
      <c r="AX143" s="36">
        <f>INDEX(MTInputs!$J$1:$AZ$415,$D143,MATCH(AX$5,MTInputs!$J$5:$AZ$5,0))</f>
        <v/>
      </c>
    </row>
    <row r="144" hidden="1" outlineLevel="1">
      <c r="A144" s="5" t="inlineStr">
        <is>
          <t>fb.t</t>
        </is>
      </c>
      <c r="B144" s="5" t="inlineStr">
        <is>
          <t>all</t>
        </is>
      </c>
      <c r="C144" s="5" t="inlineStr">
        <is>
          <t>tra</t>
        </is>
      </c>
      <c r="D144" s="8" t="n">
        <v>62</v>
      </c>
      <c r="H144" s="5">
        <f>INDEX(Variables!$B$5:$B$105,MATCH($A144,Variables!$A$5:$A$105,0))&amp;IF($C144="",""," | "&amp;INDEX(Mapping!$B$5:$B$26,MATCH($C144,Mapping!$A$5:$A$26,0))&amp;" | "&amp;INDEX(Mapping!$B$30:$B$41,MATCH($B144,Mapping!$A$30:$A$41,0)))</f>
        <v/>
      </c>
      <c r="I144" s="5">
        <f>INDEX(Variables!$C$5:$C$105,MATCH($A144,Variables!$A$5:$A$105,0))</f>
        <v/>
      </c>
      <c r="J144" s="5">
        <f>INDEX(Variables!$E$5:$E$105,MATCH($A144,Variables!$A$5:$A$105,0))</f>
        <v/>
      </c>
      <c r="K144" s="25">
        <f>LOWER(Settings!$C$4)&amp;".mit."&amp;$A144&amp;IF($C144="","","."&amp;$C144&amp;"."&amp;$B144)&amp;IF(INDEX(Variables!$D$5:$D$105,MATCH($A144,Variables!$A$5:$A$105,0))="","","."&amp;INDEX(Variables!$D$5:$D$105,MATCH($A144,Variables!$A$5:$A$105,0)))&amp;"."&amp;K$5</f>
        <v/>
      </c>
      <c r="L144" s="35">
        <f>INDEX(MTInputs!$J$1:$AZ$415,$D144,MATCH(L$5,MTInputs!$J$5:$AZ$5,0))</f>
        <v/>
      </c>
      <c r="M144" s="36">
        <f>INDEX(MTInputs!$J$1:$AZ$415,$D144,MATCH(M$5,MTInputs!$J$5:$AZ$5,0))</f>
        <v/>
      </c>
      <c r="N144" s="36">
        <f>INDEX(MTInputs!$J$1:$AZ$415,$D144,MATCH(N$5,MTInputs!$J$5:$AZ$5,0))</f>
        <v/>
      </c>
      <c r="O144" s="36">
        <f>INDEX(MTInputs!$J$1:$AZ$415,$D144,MATCH(O$5,MTInputs!$J$5:$AZ$5,0))</f>
        <v/>
      </c>
      <c r="P144" s="36">
        <f>INDEX(MTInputs!$J$1:$AZ$415,$D144,MATCH(P$5,MTInputs!$J$5:$AZ$5,0))</f>
        <v/>
      </c>
      <c r="Q144" s="36">
        <f>INDEX(MTInputs!$J$1:$AZ$415,$D144,MATCH(Q$5,MTInputs!$J$5:$AZ$5,0))</f>
        <v/>
      </c>
      <c r="R144" s="36">
        <f>INDEX(MTInputs!$J$1:$AZ$415,$D144,MATCH(R$5,MTInputs!$J$5:$AZ$5,0))</f>
        <v/>
      </c>
      <c r="S144" s="36">
        <f>INDEX(MTInputs!$J$1:$AZ$415,$D144,MATCH(S$5,MTInputs!$J$5:$AZ$5,0))</f>
        <v/>
      </c>
      <c r="T144" s="36">
        <f>INDEX(MTInputs!$J$1:$AZ$415,$D144,MATCH(T$5,MTInputs!$J$5:$AZ$5,0))</f>
        <v/>
      </c>
      <c r="U144" s="36">
        <f>INDEX(MTInputs!$J$1:$AZ$415,$D144,MATCH(U$5,MTInputs!$J$5:$AZ$5,0))</f>
        <v/>
      </c>
      <c r="V144" s="36">
        <f>INDEX(MTInputs!$J$1:$AZ$415,$D144,MATCH(V$5,MTInputs!$J$5:$AZ$5,0))</f>
        <v/>
      </c>
      <c r="W144" s="36">
        <f>INDEX(MTInputs!$J$1:$AZ$415,$D144,MATCH(W$5,MTInputs!$J$5:$AZ$5,0))</f>
        <v/>
      </c>
      <c r="X144" s="36">
        <f>INDEX(MTInputs!$J$1:$AZ$415,$D144,MATCH(X$5,MTInputs!$J$5:$AZ$5,0))</f>
        <v/>
      </c>
      <c r="Y144" s="36">
        <f>INDEX(MTInputs!$J$1:$AZ$415,$D144,MATCH(Y$5,MTInputs!$J$5:$AZ$5,0))</f>
        <v/>
      </c>
      <c r="Z144" s="36">
        <f>INDEX(MTInputs!$J$1:$AZ$415,$D144,MATCH(Z$5,MTInputs!$J$5:$AZ$5,0))</f>
        <v/>
      </c>
      <c r="AA144" s="36">
        <f>INDEX(MTInputs!$J$1:$AZ$415,$D144,MATCH(AA$5,MTInputs!$J$5:$AZ$5,0))</f>
        <v/>
      </c>
      <c r="AB144" s="36">
        <f>INDEX(MTInputs!$J$1:$AZ$415,$D144,MATCH(AB$5,MTInputs!$J$5:$AZ$5,0))</f>
        <v/>
      </c>
      <c r="AC144" s="36">
        <f>INDEX(MTInputs!$J$1:$AZ$415,$D144,MATCH(AC$5,MTInputs!$J$5:$AZ$5,0))</f>
        <v/>
      </c>
      <c r="AD144" s="36">
        <f>INDEX(MTInputs!$J$1:$AZ$415,$D144,MATCH(AD$5,MTInputs!$J$5:$AZ$5,0))</f>
        <v/>
      </c>
      <c r="AE144" s="25">
        <f>LOWER(Settings!$C$4)&amp;".mit."&amp;$A144&amp;IF($C144="","","."&amp;$C144&amp;"."&amp;$B144)&amp;IF(INDEX(Variables!$D$5:$D$105,MATCH($A144,Variables!$A$5:$A$105,0))="","","."&amp;INDEX(Variables!$D$5:$D$105,MATCH($A144,Variables!$A$5:$A$105,0)))&amp;"."&amp;AE$5</f>
        <v/>
      </c>
      <c r="AF144" s="35">
        <f>INDEX(MTInputs!$J$1:$AZ$415,$D144,MATCH(AF$5,MTInputs!$J$5:$AZ$5,0))</f>
        <v/>
      </c>
      <c r="AG144" s="36">
        <f>INDEX(MTInputs!$J$1:$AZ$415,$D144,MATCH(AG$5,MTInputs!$J$5:$AZ$5,0))</f>
        <v/>
      </c>
      <c r="AH144" s="36">
        <f>INDEX(MTInputs!$J$1:$AZ$415,$D144,MATCH(AH$5,MTInputs!$J$5:$AZ$5,0))</f>
        <v/>
      </c>
      <c r="AI144" s="36">
        <f>INDEX(MTInputs!$J$1:$AZ$415,$D144,MATCH(AI$5,MTInputs!$J$5:$AZ$5,0))</f>
        <v/>
      </c>
      <c r="AJ144" s="36">
        <f>INDEX(MTInputs!$J$1:$AZ$415,$D144,MATCH(AJ$5,MTInputs!$J$5:$AZ$5,0))</f>
        <v/>
      </c>
      <c r="AK144" s="36">
        <f>INDEX(MTInputs!$J$1:$AZ$415,$D144,MATCH(AK$5,MTInputs!$J$5:$AZ$5,0))</f>
        <v/>
      </c>
      <c r="AL144" s="36">
        <f>INDEX(MTInputs!$J$1:$AZ$415,$D144,MATCH(AL$5,MTInputs!$J$5:$AZ$5,0))</f>
        <v/>
      </c>
      <c r="AM144" s="36">
        <f>INDEX(MTInputs!$J$1:$AZ$415,$D144,MATCH(AM$5,MTInputs!$J$5:$AZ$5,0))</f>
        <v/>
      </c>
      <c r="AN144" s="36">
        <f>INDEX(MTInputs!$J$1:$AZ$415,$D144,MATCH(AN$5,MTInputs!$J$5:$AZ$5,0))</f>
        <v/>
      </c>
      <c r="AO144" s="36">
        <f>INDEX(MTInputs!$J$1:$AZ$415,$D144,MATCH(AO$5,MTInputs!$J$5:$AZ$5,0))</f>
        <v/>
      </c>
      <c r="AP144" s="36">
        <f>INDEX(MTInputs!$J$1:$AZ$415,$D144,MATCH(AP$5,MTInputs!$J$5:$AZ$5,0))</f>
        <v/>
      </c>
      <c r="AQ144" s="36">
        <f>INDEX(MTInputs!$J$1:$AZ$415,$D144,MATCH(AQ$5,MTInputs!$J$5:$AZ$5,0))</f>
        <v/>
      </c>
      <c r="AR144" s="36">
        <f>INDEX(MTInputs!$J$1:$AZ$415,$D144,MATCH(AR$5,MTInputs!$J$5:$AZ$5,0))</f>
        <v/>
      </c>
      <c r="AS144" s="36">
        <f>INDEX(MTInputs!$J$1:$AZ$415,$D144,MATCH(AS$5,MTInputs!$J$5:$AZ$5,0))</f>
        <v/>
      </c>
      <c r="AT144" s="36">
        <f>INDEX(MTInputs!$J$1:$AZ$415,$D144,MATCH(AT$5,MTInputs!$J$5:$AZ$5,0))</f>
        <v/>
      </c>
      <c r="AU144" s="36">
        <f>INDEX(MTInputs!$J$1:$AZ$415,$D144,MATCH(AU$5,MTInputs!$J$5:$AZ$5,0))</f>
        <v/>
      </c>
      <c r="AV144" s="36">
        <f>INDEX(MTInputs!$J$1:$AZ$415,$D144,MATCH(AV$5,MTInputs!$J$5:$AZ$5,0))</f>
        <v/>
      </c>
      <c r="AW144" s="36">
        <f>INDEX(MTInputs!$J$1:$AZ$415,$D144,MATCH(AW$5,MTInputs!$J$5:$AZ$5,0))</f>
        <v/>
      </c>
      <c r="AX144" s="36">
        <f>INDEX(MTInputs!$J$1:$AZ$415,$D144,MATCH(AX$5,MTInputs!$J$5:$AZ$5,0))</f>
        <v/>
      </c>
    </row>
    <row r="145" hidden="1" outlineLevel="1">
      <c r="A145" s="5" t="inlineStr">
        <is>
          <t>fb.t</t>
        </is>
      </c>
      <c r="B145" s="5" t="inlineStr">
        <is>
          <t>all</t>
        </is>
      </c>
      <c r="C145" s="5" t="inlineStr">
        <is>
          <t>res</t>
        </is>
      </c>
      <c r="D145" s="8" t="n">
        <v>63</v>
      </c>
      <c r="H145" s="5">
        <f>INDEX(Variables!$B$5:$B$105,MATCH($A145,Variables!$A$5:$A$105,0))&amp;IF($C145="",""," | "&amp;INDEX(Mapping!$B$5:$B$26,MATCH($C145,Mapping!$A$5:$A$26,0))&amp;" | "&amp;INDEX(Mapping!$B$30:$B$41,MATCH($B145,Mapping!$A$30:$A$41,0)))</f>
        <v/>
      </c>
      <c r="I145" s="5">
        <f>INDEX(Variables!$C$5:$C$105,MATCH($A145,Variables!$A$5:$A$105,0))</f>
        <v/>
      </c>
      <c r="J145" s="5">
        <f>INDEX(Variables!$E$5:$E$105,MATCH($A145,Variables!$A$5:$A$105,0))</f>
        <v/>
      </c>
      <c r="K145" s="25">
        <f>LOWER(Settings!$C$4)&amp;".mit."&amp;$A145&amp;IF($C145="","","."&amp;$C145&amp;"."&amp;$B145)&amp;IF(INDEX(Variables!$D$5:$D$105,MATCH($A145,Variables!$A$5:$A$105,0))="","","."&amp;INDEX(Variables!$D$5:$D$105,MATCH($A145,Variables!$A$5:$A$105,0)))&amp;"."&amp;K$5</f>
        <v/>
      </c>
      <c r="L145" s="35">
        <f>INDEX(MTInputs!$J$1:$AZ$415,$D145,MATCH(L$5,MTInputs!$J$5:$AZ$5,0))</f>
        <v/>
      </c>
      <c r="M145" s="36">
        <f>INDEX(MTInputs!$J$1:$AZ$415,$D145,MATCH(M$5,MTInputs!$J$5:$AZ$5,0))</f>
        <v/>
      </c>
      <c r="N145" s="36">
        <f>INDEX(MTInputs!$J$1:$AZ$415,$D145,MATCH(N$5,MTInputs!$J$5:$AZ$5,0))</f>
        <v/>
      </c>
      <c r="O145" s="36">
        <f>INDEX(MTInputs!$J$1:$AZ$415,$D145,MATCH(O$5,MTInputs!$J$5:$AZ$5,0))</f>
        <v/>
      </c>
      <c r="P145" s="36">
        <f>INDEX(MTInputs!$J$1:$AZ$415,$D145,MATCH(P$5,MTInputs!$J$5:$AZ$5,0))</f>
        <v/>
      </c>
      <c r="Q145" s="36">
        <f>INDEX(MTInputs!$J$1:$AZ$415,$D145,MATCH(Q$5,MTInputs!$J$5:$AZ$5,0))</f>
        <v/>
      </c>
      <c r="R145" s="36">
        <f>INDEX(MTInputs!$J$1:$AZ$415,$D145,MATCH(R$5,MTInputs!$J$5:$AZ$5,0))</f>
        <v/>
      </c>
      <c r="S145" s="36">
        <f>INDEX(MTInputs!$J$1:$AZ$415,$D145,MATCH(S$5,MTInputs!$J$5:$AZ$5,0))</f>
        <v/>
      </c>
      <c r="T145" s="36">
        <f>INDEX(MTInputs!$J$1:$AZ$415,$D145,MATCH(T$5,MTInputs!$J$5:$AZ$5,0))</f>
        <v/>
      </c>
      <c r="U145" s="36">
        <f>INDEX(MTInputs!$J$1:$AZ$415,$D145,MATCH(U$5,MTInputs!$J$5:$AZ$5,0))</f>
        <v/>
      </c>
      <c r="V145" s="36">
        <f>INDEX(MTInputs!$J$1:$AZ$415,$D145,MATCH(V$5,MTInputs!$J$5:$AZ$5,0))</f>
        <v/>
      </c>
      <c r="W145" s="36">
        <f>INDEX(MTInputs!$J$1:$AZ$415,$D145,MATCH(W$5,MTInputs!$J$5:$AZ$5,0))</f>
        <v/>
      </c>
      <c r="X145" s="36">
        <f>INDEX(MTInputs!$J$1:$AZ$415,$D145,MATCH(X$5,MTInputs!$J$5:$AZ$5,0))</f>
        <v/>
      </c>
      <c r="Y145" s="36">
        <f>INDEX(MTInputs!$J$1:$AZ$415,$D145,MATCH(Y$5,MTInputs!$J$5:$AZ$5,0))</f>
        <v/>
      </c>
      <c r="Z145" s="36">
        <f>INDEX(MTInputs!$J$1:$AZ$415,$D145,MATCH(Z$5,MTInputs!$J$5:$AZ$5,0))</f>
        <v/>
      </c>
      <c r="AA145" s="36">
        <f>INDEX(MTInputs!$J$1:$AZ$415,$D145,MATCH(AA$5,MTInputs!$J$5:$AZ$5,0))</f>
        <v/>
      </c>
      <c r="AB145" s="36">
        <f>INDEX(MTInputs!$J$1:$AZ$415,$D145,MATCH(AB$5,MTInputs!$J$5:$AZ$5,0))</f>
        <v/>
      </c>
      <c r="AC145" s="36">
        <f>INDEX(MTInputs!$J$1:$AZ$415,$D145,MATCH(AC$5,MTInputs!$J$5:$AZ$5,0))</f>
        <v/>
      </c>
      <c r="AD145" s="36">
        <f>INDEX(MTInputs!$J$1:$AZ$415,$D145,MATCH(AD$5,MTInputs!$J$5:$AZ$5,0))</f>
        <v/>
      </c>
      <c r="AE145" s="25">
        <f>LOWER(Settings!$C$4)&amp;".mit."&amp;$A145&amp;IF($C145="","","."&amp;$C145&amp;"."&amp;$B145)&amp;IF(INDEX(Variables!$D$5:$D$105,MATCH($A145,Variables!$A$5:$A$105,0))="","","."&amp;INDEX(Variables!$D$5:$D$105,MATCH($A145,Variables!$A$5:$A$105,0)))&amp;"."&amp;AE$5</f>
        <v/>
      </c>
      <c r="AF145" s="35">
        <f>INDEX(MTInputs!$J$1:$AZ$415,$D145,MATCH(AF$5,MTInputs!$J$5:$AZ$5,0))</f>
        <v/>
      </c>
      <c r="AG145" s="36">
        <f>INDEX(MTInputs!$J$1:$AZ$415,$D145,MATCH(AG$5,MTInputs!$J$5:$AZ$5,0))</f>
        <v/>
      </c>
      <c r="AH145" s="36">
        <f>INDEX(MTInputs!$J$1:$AZ$415,$D145,MATCH(AH$5,MTInputs!$J$5:$AZ$5,0))</f>
        <v/>
      </c>
      <c r="AI145" s="36">
        <f>INDEX(MTInputs!$J$1:$AZ$415,$D145,MATCH(AI$5,MTInputs!$J$5:$AZ$5,0))</f>
        <v/>
      </c>
      <c r="AJ145" s="36">
        <f>INDEX(MTInputs!$J$1:$AZ$415,$D145,MATCH(AJ$5,MTInputs!$J$5:$AZ$5,0))</f>
        <v/>
      </c>
      <c r="AK145" s="36">
        <f>INDEX(MTInputs!$J$1:$AZ$415,$D145,MATCH(AK$5,MTInputs!$J$5:$AZ$5,0))</f>
        <v/>
      </c>
      <c r="AL145" s="36">
        <f>INDEX(MTInputs!$J$1:$AZ$415,$D145,MATCH(AL$5,MTInputs!$J$5:$AZ$5,0))</f>
        <v/>
      </c>
      <c r="AM145" s="36">
        <f>INDEX(MTInputs!$J$1:$AZ$415,$D145,MATCH(AM$5,MTInputs!$J$5:$AZ$5,0))</f>
        <v/>
      </c>
      <c r="AN145" s="36">
        <f>INDEX(MTInputs!$J$1:$AZ$415,$D145,MATCH(AN$5,MTInputs!$J$5:$AZ$5,0))</f>
        <v/>
      </c>
      <c r="AO145" s="36">
        <f>INDEX(MTInputs!$J$1:$AZ$415,$D145,MATCH(AO$5,MTInputs!$J$5:$AZ$5,0))</f>
        <v/>
      </c>
      <c r="AP145" s="36">
        <f>INDEX(MTInputs!$J$1:$AZ$415,$D145,MATCH(AP$5,MTInputs!$J$5:$AZ$5,0))</f>
        <v/>
      </c>
      <c r="AQ145" s="36">
        <f>INDEX(MTInputs!$J$1:$AZ$415,$D145,MATCH(AQ$5,MTInputs!$J$5:$AZ$5,0))</f>
        <v/>
      </c>
      <c r="AR145" s="36">
        <f>INDEX(MTInputs!$J$1:$AZ$415,$D145,MATCH(AR$5,MTInputs!$J$5:$AZ$5,0))</f>
        <v/>
      </c>
      <c r="AS145" s="36">
        <f>INDEX(MTInputs!$J$1:$AZ$415,$D145,MATCH(AS$5,MTInputs!$J$5:$AZ$5,0))</f>
        <v/>
      </c>
      <c r="AT145" s="36">
        <f>INDEX(MTInputs!$J$1:$AZ$415,$D145,MATCH(AT$5,MTInputs!$J$5:$AZ$5,0))</f>
        <v/>
      </c>
      <c r="AU145" s="36">
        <f>INDEX(MTInputs!$J$1:$AZ$415,$D145,MATCH(AU$5,MTInputs!$J$5:$AZ$5,0))</f>
        <v/>
      </c>
      <c r="AV145" s="36">
        <f>INDEX(MTInputs!$J$1:$AZ$415,$D145,MATCH(AV$5,MTInputs!$J$5:$AZ$5,0))</f>
        <v/>
      </c>
      <c r="AW145" s="36">
        <f>INDEX(MTInputs!$J$1:$AZ$415,$D145,MATCH(AW$5,MTInputs!$J$5:$AZ$5,0))</f>
        <v/>
      </c>
      <c r="AX145" s="36">
        <f>INDEX(MTInputs!$J$1:$AZ$415,$D145,MATCH(AX$5,MTInputs!$J$5:$AZ$5,0))</f>
        <v/>
      </c>
    </row>
    <row r="146" hidden="1" outlineLevel="1">
      <c r="A146" s="5" t="inlineStr">
        <is>
          <t>fb.t</t>
        </is>
      </c>
      <c r="B146" s="5" t="inlineStr">
        <is>
          <t>all</t>
        </is>
      </c>
      <c r="C146" s="5" t="inlineStr">
        <is>
          <t>ind</t>
        </is>
      </c>
      <c r="D146" s="8" t="n">
        <v>64</v>
      </c>
      <c r="H146" s="5">
        <f>INDEX(Variables!$B$5:$B$105,MATCH($A146,Variables!$A$5:$A$105,0))&amp;IF($C146="",""," | "&amp;INDEX(Mapping!$B$5:$B$26,MATCH($C146,Mapping!$A$5:$A$26,0))&amp;" | "&amp;INDEX(Mapping!$B$30:$B$41,MATCH($B146,Mapping!$A$30:$A$41,0)))</f>
        <v/>
      </c>
      <c r="I146" s="5">
        <f>INDEX(Variables!$C$5:$C$105,MATCH($A146,Variables!$A$5:$A$105,0))</f>
        <v/>
      </c>
      <c r="J146" s="5">
        <f>INDEX(Variables!$E$5:$E$105,MATCH($A146,Variables!$A$5:$A$105,0))</f>
        <v/>
      </c>
      <c r="K146" s="25">
        <f>LOWER(Settings!$C$4)&amp;".mit."&amp;$A146&amp;IF($C146="","","."&amp;$C146&amp;"."&amp;$B146)&amp;IF(INDEX(Variables!$D$5:$D$105,MATCH($A146,Variables!$A$5:$A$105,0))="","","."&amp;INDEX(Variables!$D$5:$D$105,MATCH($A146,Variables!$A$5:$A$105,0)))&amp;"."&amp;K$5</f>
        <v/>
      </c>
      <c r="L146" s="35">
        <f>INDEX(MTInputs!$J$1:$AZ$415,$D146,MATCH(L$5,MTInputs!$J$5:$AZ$5,0))</f>
        <v/>
      </c>
      <c r="M146" s="36">
        <f>INDEX(MTInputs!$J$1:$AZ$415,$D146,MATCH(M$5,MTInputs!$J$5:$AZ$5,0))</f>
        <v/>
      </c>
      <c r="N146" s="36">
        <f>INDEX(MTInputs!$J$1:$AZ$415,$D146,MATCH(N$5,MTInputs!$J$5:$AZ$5,0))</f>
        <v/>
      </c>
      <c r="O146" s="36">
        <f>INDEX(MTInputs!$J$1:$AZ$415,$D146,MATCH(O$5,MTInputs!$J$5:$AZ$5,0))</f>
        <v/>
      </c>
      <c r="P146" s="36">
        <f>INDEX(MTInputs!$J$1:$AZ$415,$D146,MATCH(P$5,MTInputs!$J$5:$AZ$5,0))</f>
        <v/>
      </c>
      <c r="Q146" s="36">
        <f>INDEX(MTInputs!$J$1:$AZ$415,$D146,MATCH(Q$5,MTInputs!$J$5:$AZ$5,0))</f>
        <v/>
      </c>
      <c r="R146" s="36">
        <f>INDEX(MTInputs!$J$1:$AZ$415,$D146,MATCH(R$5,MTInputs!$J$5:$AZ$5,0))</f>
        <v/>
      </c>
      <c r="S146" s="36">
        <f>INDEX(MTInputs!$J$1:$AZ$415,$D146,MATCH(S$5,MTInputs!$J$5:$AZ$5,0))</f>
        <v/>
      </c>
      <c r="T146" s="36">
        <f>INDEX(MTInputs!$J$1:$AZ$415,$D146,MATCH(T$5,MTInputs!$J$5:$AZ$5,0))</f>
        <v/>
      </c>
      <c r="U146" s="36">
        <f>INDEX(MTInputs!$J$1:$AZ$415,$D146,MATCH(U$5,MTInputs!$J$5:$AZ$5,0))</f>
        <v/>
      </c>
      <c r="V146" s="36">
        <f>INDEX(MTInputs!$J$1:$AZ$415,$D146,MATCH(V$5,MTInputs!$J$5:$AZ$5,0))</f>
        <v/>
      </c>
      <c r="W146" s="36">
        <f>INDEX(MTInputs!$J$1:$AZ$415,$D146,MATCH(W$5,MTInputs!$J$5:$AZ$5,0))</f>
        <v/>
      </c>
      <c r="X146" s="36">
        <f>INDEX(MTInputs!$J$1:$AZ$415,$D146,MATCH(X$5,MTInputs!$J$5:$AZ$5,0))</f>
        <v/>
      </c>
      <c r="Y146" s="36">
        <f>INDEX(MTInputs!$J$1:$AZ$415,$D146,MATCH(Y$5,MTInputs!$J$5:$AZ$5,0))</f>
        <v/>
      </c>
      <c r="Z146" s="36">
        <f>INDEX(MTInputs!$J$1:$AZ$415,$D146,MATCH(Z$5,MTInputs!$J$5:$AZ$5,0))</f>
        <v/>
      </c>
      <c r="AA146" s="36">
        <f>INDEX(MTInputs!$J$1:$AZ$415,$D146,MATCH(AA$5,MTInputs!$J$5:$AZ$5,0))</f>
        <v/>
      </c>
      <c r="AB146" s="36">
        <f>INDEX(MTInputs!$J$1:$AZ$415,$D146,MATCH(AB$5,MTInputs!$J$5:$AZ$5,0))</f>
        <v/>
      </c>
      <c r="AC146" s="36">
        <f>INDEX(MTInputs!$J$1:$AZ$415,$D146,MATCH(AC$5,MTInputs!$J$5:$AZ$5,0))</f>
        <v/>
      </c>
      <c r="AD146" s="36">
        <f>INDEX(MTInputs!$J$1:$AZ$415,$D146,MATCH(AD$5,MTInputs!$J$5:$AZ$5,0))</f>
        <v/>
      </c>
      <c r="AE146" s="25">
        <f>LOWER(Settings!$C$4)&amp;".mit."&amp;$A146&amp;IF($C146="","","."&amp;$C146&amp;"."&amp;$B146)&amp;IF(INDEX(Variables!$D$5:$D$105,MATCH($A146,Variables!$A$5:$A$105,0))="","","."&amp;INDEX(Variables!$D$5:$D$105,MATCH($A146,Variables!$A$5:$A$105,0)))&amp;"."&amp;AE$5</f>
        <v/>
      </c>
      <c r="AF146" s="35">
        <f>INDEX(MTInputs!$J$1:$AZ$415,$D146,MATCH(AF$5,MTInputs!$J$5:$AZ$5,0))</f>
        <v/>
      </c>
      <c r="AG146" s="36">
        <f>INDEX(MTInputs!$J$1:$AZ$415,$D146,MATCH(AG$5,MTInputs!$J$5:$AZ$5,0))</f>
        <v/>
      </c>
      <c r="AH146" s="36">
        <f>INDEX(MTInputs!$J$1:$AZ$415,$D146,MATCH(AH$5,MTInputs!$J$5:$AZ$5,0))</f>
        <v/>
      </c>
      <c r="AI146" s="36">
        <f>INDEX(MTInputs!$J$1:$AZ$415,$D146,MATCH(AI$5,MTInputs!$J$5:$AZ$5,0))</f>
        <v/>
      </c>
      <c r="AJ146" s="36">
        <f>INDEX(MTInputs!$J$1:$AZ$415,$D146,MATCH(AJ$5,MTInputs!$J$5:$AZ$5,0))</f>
        <v/>
      </c>
      <c r="AK146" s="36">
        <f>INDEX(MTInputs!$J$1:$AZ$415,$D146,MATCH(AK$5,MTInputs!$J$5:$AZ$5,0))</f>
        <v/>
      </c>
      <c r="AL146" s="36">
        <f>INDEX(MTInputs!$J$1:$AZ$415,$D146,MATCH(AL$5,MTInputs!$J$5:$AZ$5,0))</f>
        <v/>
      </c>
      <c r="AM146" s="36">
        <f>INDEX(MTInputs!$J$1:$AZ$415,$D146,MATCH(AM$5,MTInputs!$J$5:$AZ$5,0))</f>
        <v/>
      </c>
      <c r="AN146" s="36">
        <f>INDEX(MTInputs!$J$1:$AZ$415,$D146,MATCH(AN$5,MTInputs!$J$5:$AZ$5,0))</f>
        <v/>
      </c>
      <c r="AO146" s="36">
        <f>INDEX(MTInputs!$J$1:$AZ$415,$D146,MATCH(AO$5,MTInputs!$J$5:$AZ$5,0))</f>
        <v/>
      </c>
      <c r="AP146" s="36">
        <f>INDEX(MTInputs!$J$1:$AZ$415,$D146,MATCH(AP$5,MTInputs!$J$5:$AZ$5,0))</f>
        <v/>
      </c>
      <c r="AQ146" s="36">
        <f>INDEX(MTInputs!$J$1:$AZ$415,$D146,MATCH(AQ$5,MTInputs!$J$5:$AZ$5,0))</f>
        <v/>
      </c>
      <c r="AR146" s="36">
        <f>INDEX(MTInputs!$J$1:$AZ$415,$D146,MATCH(AR$5,MTInputs!$J$5:$AZ$5,0))</f>
        <v/>
      </c>
      <c r="AS146" s="36">
        <f>INDEX(MTInputs!$J$1:$AZ$415,$D146,MATCH(AS$5,MTInputs!$J$5:$AZ$5,0))</f>
        <v/>
      </c>
      <c r="AT146" s="36">
        <f>INDEX(MTInputs!$J$1:$AZ$415,$D146,MATCH(AT$5,MTInputs!$J$5:$AZ$5,0))</f>
        <v/>
      </c>
      <c r="AU146" s="36">
        <f>INDEX(MTInputs!$J$1:$AZ$415,$D146,MATCH(AU$5,MTInputs!$J$5:$AZ$5,0))</f>
        <v/>
      </c>
      <c r="AV146" s="36">
        <f>INDEX(MTInputs!$J$1:$AZ$415,$D146,MATCH(AV$5,MTInputs!$J$5:$AZ$5,0))</f>
        <v/>
      </c>
      <c r="AW146" s="36">
        <f>INDEX(MTInputs!$J$1:$AZ$415,$D146,MATCH(AW$5,MTInputs!$J$5:$AZ$5,0))</f>
        <v/>
      </c>
      <c r="AX146" s="36">
        <f>INDEX(MTInputs!$J$1:$AZ$415,$D146,MATCH(AX$5,MTInputs!$J$5:$AZ$5,0))</f>
        <v/>
      </c>
    </row>
    <row r="147" hidden="1" outlineLevel="1">
      <c r="A147" s="9" t="inlineStr">
        <is>
          <t>fb</t>
        </is>
      </c>
      <c r="B147" s="9" t="inlineStr">
        <is>
          <t>all</t>
        </is>
      </c>
      <c r="C147" s="9" t="inlineStr">
        <is>
          <t>pow</t>
        </is>
      </c>
      <c r="H147" s="9">
        <f>INDEX(Variables!$B$5:$B$105,MATCH($A147,Variables!$A$5:$A$105,0))&amp;IF($C147="",""," | "&amp;INDEX(Mapping!$B$5:$B$26,MATCH($C147,Mapping!$A$5:$A$26,0))&amp;" | "&amp;INDEX(Mapping!$B$30:$B$41,MATCH($B147,Mapping!$A$30:$A$41,0)))</f>
        <v/>
      </c>
      <c r="I147" s="9">
        <f>INDEX(Variables!$C$5:$C$105,MATCH($A147,Variables!$A$5:$A$105,0))</f>
        <v/>
      </c>
      <c r="J147" s="9">
        <f>INDEX(Variables!$E$5:$E$105,MATCH($A147,Variables!$A$5:$A$105,0))</f>
        <v/>
      </c>
      <c r="K147" s="30">
        <f>LOWER(Settings!$C$4)&amp;".mit."&amp;$A147&amp;IF($C147="","","."&amp;$C147&amp;"."&amp;$B147)&amp;IF(INDEX(Variables!$D$5:$D$105,MATCH($A147,Variables!$A$5:$A$105,0))="","","."&amp;INDEX(Variables!$D$5:$D$105,MATCH($A147,Variables!$A$5:$A$105,0)))&amp;"."&amp;K$5</f>
        <v/>
      </c>
      <c r="L147" s="31">
        <f>IF(L$4&lt;L$137,0,L139+(L143-L139)/MAX(L$138-L$137,1)*(L$4-L$137))</f>
        <v/>
      </c>
      <c r="M147" s="32">
        <f>IF(M$4&lt;M$137,0,M139+(M143-M139)/MAX(M$138-M$137,1)*(M$4-M$137))</f>
        <v/>
      </c>
      <c r="N147" s="32">
        <f>IF(N$4&lt;N$137,0,N139+(N143-N139)/MAX(N$138-N$137,1)*(N$4-N$137))</f>
        <v/>
      </c>
      <c r="O147" s="32">
        <f>IF(O$4&lt;O$137,0,O139+(O143-O139)/MAX(O$138-O$137,1)*(O$4-O$137))</f>
        <v/>
      </c>
      <c r="P147" s="32">
        <f>IF(P$4&lt;P$137,0,P139+(P143-P139)/MAX(P$138-P$137,1)*(P$4-P$137))</f>
        <v/>
      </c>
      <c r="Q147" s="32">
        <f>IF(Q$4&lt;Q$137,0,Q139+(Q143-Q139)/MAX(Q$138-Q$137,1)*(Q$4-Q$137))</f>
        <v/>
      </c>
      <c r="R147" s="32">
        <f>IF(R$4&lt;R$137,0,R139+(R143-R139)/MAX(R$138-R$137,1)*(R$4-R$137))</f>
        <v/>
      </c>
      <c r="S147" s="32">
        <f>IF(S$4&lt;S$137,0,S139+(S143-S139)/MAX(S$138-S$137,1)*(S$4-S$137))</f>
        <v/>
      </c>
      <c r="T147" s="32">
        <f>IF(T$4&lt;T$137,0,T139+(T143-T139)/MAX(T$138-T$137,1)*(T$4-T$137))</f>
        <v/>
      </c>
      <c r="U147" s="32">
        <f>IF(U$4&lt;U$137,0,U139+(U143-U139)/MAX(U$138-U$137,1)*(U$4-U$137))</f>
        <v/>
      </c>
      <c r="V147" s="32">
        <f>IF(V$4&lt;V$137,0,V139+(V143-V139)/MAX(V$138-V$137,1)*(V$4-V$137))</f>
        <v/>
      </c>
      <c r="W147" s="32">
        <f>IF(W$4&lt;W$137,0,W139+(W143-W139)/MAX(W$138-W$137,1)*(W$4-W$137))</f>
        <v/>
      </c>
      <c r="X147" s="32">
        <f>IF(X$4&lt;X$137,0,X139+(X143-X139)/MAX(X$138-X$137,1)*(X$4-X$137))</f>
        <v/>
      </c>
      <c r="Y147" s="32">
        <f>IF(Y$4&lt;Y$137,0,Y139+(Y143-Y139)/MAX(Y$138-Y$137,1)*(Y$4-Y$137))</f>
        <v/>
      </c>
      <c r="Z147" s="32">
        <f>IF(Z$4&lt;Z$137,0,Z139+(Z143-Z139)/MAX(Z$138-Z$137,1)*(Z$4-Z$137))</f>
        <v/>
      </c>
      <c r="AA147" s="32">
        <f>IF(AA$4&lt;AA$137,0,AA139+(AA143-AA139)/MAX(AA$138-AA$137,1)*(AA$4-AA$137))</f>
        <v/>
      </c>
      <c r="AB147" s="32">
        <f>IF(AB$4&lt;AB$137,0,AB139+(AB143-AB139)/MAX(AB$138-AB$137,1)*(AB$4-AB$137))</f>
        <v/>
      </c>
      <c r="AC147" s="32">
        <f>IF(AC$4&lt;AC$137,0,AC139+(AC143-AC139)/MAX(AC$138-AC$137,1)*(AC$4-AC$137))</f>
        <v/>
      </c>
      <c r="AD147" s="33">
        <f>PATH(AD$4,AD$137,AD$138,AD139,AD143,TRUE)</f>
        <v/>
      </c>
      <c r="AE147" s="30">
        <f>LOWER(Settings!$C$4)&amp;".mit."&amp;$A147&amp;IF($C147="","","."&amp;$C147&amp;"."&amp;$B147)&amp;IF(INDEX(Variables!$D$5:$D$105,MATCH($A147,Variables!$A$5:$A$105,0))="","","."&amp;INDEX(Variables!$D$5:$D$105,MATCH($A147,Variables!$A$5:$A$105,0)))&amp;"."&amp;AE$5</f>
        <v/>
      </c>
      <c r="AF147" s="31">
        <f>IF(AF$4&lt;AF$137,0,AF139+(AF143-AF139)/MAX(AF$138-AF$137,1)*(AF$4-AF$137))</f>
        <v/>
      </c>
      <c r="AG147" s="32">
        <f>IF(AG$4&lt;AG$137,0,AG139+(AG143-AG139)/MAX(AG$138-AG$137,1)*(AG$4-AG$137))</f>
        <v/>
      </c>
      <c r="AH147" s="32">
        <f>IF(AH$4&lt;AH$137,0,AH139+(AH143-AH139)/MAX(AH$138-AH$137,1)*(AH$4-AH$137))</f>
        <v/>
      </c>
      <c r="AI147" s="32">
        <f>IF(AI$4&lt;AI$137,0,AI139+(AI143-AI139)/MAX(AI$138-AI$137,1)*(AI$4-AI$137))</f>
        <v/>
      </c>
      <c r="AJ147" s="32">
        <f>IF(AJ$4&lt;AJ$137,0,AJ139+(AJ143-AJ139)/MAX(AJ$138-AJ$137,1)*(AJ$4-AJ$137))</f>
        <v/>
      </c>
      <c r="AK147" s="32">
        <f>IF(AK$4&lt;AK$137,0,AK139+(AK143-AK139)/MAX(AK$138-AK$137,1)*(AK$4-AK$137))</f>
        <v/>
      </c>
      <c r="AL147" s="32">
        <f>IF(AL$4&lt;AL$137,0,AL139+(AL143-AL139)/MAX(AL$138-AL$137,1)*(AL$4-AL$137))</f>
        <v/>
      </c>
      <c r="AM147" s="32">
        <f>IF(AM$4&lt;AM$137,0,AM139+(AM143-AM139)/MAX(AM$138-AM$137,1)*(AM$4-AM$137))</f>
        <v/>
      </c>
      <c r="AN147" s="32">
        <f>IF(AN$4&lt;AN$137,0,AN139+(AN143-AN139)/MAX(AN$138-AN$137,1)*(AN$4-AN$137))</f>
        <v/>
      </c>
      <c r="AO147" s="32">
        <f>IF(AO$4&lt;AO$137,0,AO139+(AO143-AO139)/MAX(AO$138-AO$137,1)*(AO$4-AO$137))</f>
        <v/>
      </c>
      <c r="AP147" s="32">
        <f>IF(AP$4&lt;AP$137,0,AP139+(AP143-AP139)/MAX(AP$138-AP$137,1)*(AP$4-AP$137))</f>
        <v/>
      </c>
      <c r="AQ147" s="32">
        <f>IF(AQ$4&lt;AQ$137,0,AQ139+(AQ143-AQ139)/MAX(AQ$138-AQ$137,1)*(AQ$4-AQ$137))</f>
        <v/>
      </c>
      <c r="AR147" s="32">
        <f>IF(AR$4&lt;AR$137,0,AR139+(AR143-AR139)/MAX(AR$138-AR$137,1)*(AR$4-AR$137))</f>
        <v/>
      </c>
      <c r="AS147" s="32">
        <f>IF(AS$4&lt;AS$137,0,AS139+(AS143-AS139)/MAX(AS$138-AS$137,1)*(AS$4-AS$137))</f>
        <v/>
      </c>
      <c r="AT147" s="32">
        <f>IF(AT$4&lt;AT$137,0,AT139+(AT143-AT139)/MAX(AT$138-AT$137,1)*(AT$4-AT$137))</f>
        <v/>
      </c>
      <c r="AU147" s="32">
        <f>IF(AU$4&lt;AU$137,0,AU139+(AU143-AU139)/MAX(AU$138-AU$137,1)*(AU$4-AU$137))</f>
        <v/>
      </c>
      <c r="AV147" s="32">
        <f>IF(AV$4&lt;AV$137,0,AV139+(AV143-AV139)/MAX(AV$138-AV$137,1)*(AV$4-AV$137))</f>
        <v/>
      </c>
      <c r="AW147" s="32">
        <f>IF(AW$4&lt;AW$137,0,AW139+(AW143-AW139)/MAX(AW$138-AW$137,1)*(AW$4-AW$137))</f>
        <v/>
      </c>
      <c r="AX147" s="33">
        <f>PATH(AX$4,AX$137,AX$138,AX139,AX143,TRUE)</f>
        <v/>
      </c>
    </row>
    <row r="148" hidden="1" outlineLevel="1">
      <c r="A148" s="9" t="inlineStr">
        <is>
          <t>fb</t>
        </is>
      </c>
      <c r="B148" s="9" t="inlineStr">
        <is>
          <t>all</t>
        </is>
      </c>
      <c r="C148" s="9" t="inlineStr">
        <is>
          <t>tra</t>
        </is>
      </c>
      <c r="H148" s="9">
        <f>INDEX(Variables!$B$5:$B$105,MATCH($A148,Variables!$A$5:$A$105,0))&amp;IF($C148="",""," | "&amp;INDEX(Mapping!$B$5:$B$26,MATCH($C148,Mapping!$A$5:$A$26,0))&amp;" | "&amp;INDEX(Mapping!$B$30:$B$41,MATCH($B148,Mapping!$A$30:$A$41,0)))</f>
        <v/>
      </c>
      <c r="I148" s="9">
        <f>INDEX(Variables!$C$5:$C$105,MATCH($A148,Variables!$A$5:$A$105,0))</f>
        <v/>
      </c>
      <c r="J148" s="9">
        <f>INDEX(Variables!$E$5:$E$105,MATCH($A148,Variables!$A$5:$A$105,0))</f>
        <v/>
      </c>
      <c r="K148" s="30">
        <f>LOWER(Settings!$C$4)&amp;".mit."&amp;$A148&amp;IF($C148="","","."&amp;$C148&amp;"."&amp;$B148)&amp;IF(INDEX(Variables!$D$5:$D$105,MATCH($A148,Variables!$A$5:$A$105,0))="","","."&amp;INDEX(Variables!$D$5:$D$105,MATCH($A148,Variables!$A$5:$A$105,0)))&amp;"."&amp;K$5</f>
        <v/>
      </c>
      <c r="L148" s="31">
        <f>IF(L$4&lt;L$137,0,L140+(L144-L140)/MAX(L$138-L$137,1)*(L$4-L$137))</f>
        <v/>
      </c>
      <c r="M148" s="32">
        <f>IF(M$4&lt;M$137,0,M140+(M144-M140)/MAX(M$138-M$137,1)*(M$4-M$137))</f>
        <v/>
      </c>
      <c r="N148" s="32">
        <f>IF(N$4&lt;N$137,0,N140+(N144-N140)/MAX(N$138-N$137,1)*(N$4-N$137))</f>
        <v/>
      </c>
      <c r="O148" s="32">
        <f>IF(O$4&lt;O$137,0,O140+(O144-O140)/MAX(O$138-O$137,1)*(O$4-O$137))</f>
        <v/>
      </c>
      <c r="P148" s="32">
        <f>IF(P$4&lt;P$137,0,P140+(P144-P140)/MAX(P$138-P$137,1)*(P$4-P$137))</f>
        <v/>
      </c>
      <c r="Q148" s="32">
        <f>IF(Q$4&lt;Q$137,0,Q140+(Q144-Q140)/MAX(Q$138-Q$137,1)*(Q$4-Q$137))</f>
        <v/>
      </c>
      <c r="R148" s="32">
        <f>IF(R$4&lt;R$137,0,R140+(R144-R140)/MAX(R$138-R$137,1)*(R$4-R$137))</f>
        <v/>
      </c>
      <c r="S148" s="32">
        <f>IF(S$4&lt;S$137,0,S140+(S144-S140)/MAX(S$138-S$137,1)*(S$4-S$137))</f>
        <v/>
      </c>
      <c r="T148" s="32">
        <f>IF(T$4&lt;T$137,0,T140+(T144-T140)/MAX(T$138-T$137,1)*(T$4-T$137))</f>
        <v/>
      </c>
      <c r="U148" s="32">
        <f>IF(U$4&lt;U$137,0,U140+(U144-U140)/MAX(U$138-U$137,1)*(U$4-U$137))</f>
        <v/>
      </c>
      <c r="V148" s="32">
        <f>IF(V$4&lt;V$137,0,V140+(V144-V140)/MAX(V$138-V$137,1)*(V$4-V$137))</f>
        <v/>
      </c>
      <c r="W148" s="32">
        <f>IF(W$4&lt;W$137,0,W140+(W144-W140)/MAX(W$138-W$137,1)*(W$4-W$137))</f>
        <v/>
      </c>
      <c r="X148" s="32">
        <f>IF(X$4&lt;X$137,0,X140+(X144-X140)/MAX(X$138-X$137,1)*(X$4-X$137))</f>
        <v/>
      </c>
      <c r="Y148" s="32">
        <f>IF(Y$4&lt;Y$137,0,Y140+(Y144-Y140)/MAX(Y$138-Y$137,1)*(Y$4-Y$137))</f>
        <v/>
      </c>
      <c r="Z148" s="32">
        <f>IF(Z$4&lt;Z$137,0,Z140+(Z144-Z140)/MAX(Z$138-Z$137,1)*(Z$4-Z$137))</f>
        <v/>
      </c>
      <c r="AA148" s="32">
        <f>IF(AA$4&lt;AA$137,0,AA140+(AA144-AA140)/MAX(AA$138-AA$137,1)*(AA$4-AA$137))</f>
        <v/>
      </c>
      <c r="AB148" s="32">
        <f>IF(AB$4&lt;AB$137,0,AB140+(AB144-AB140)/MAX(AB$138-AB$137,1)*(AB$4-AB$137))</f>
        <v/>
      </c>
      <c r="AC148" s="32">
        <f>IF(AC$4&lt;AC$137,0,AC140+(AC144-AC140)/MAX(AC$138-AC$137,1)*(AC$4-AC$137))</f>
        <v/>
      </c>
      <c r="AD148" s="33">
        <f>PATH(AD$4,AD$137,AD$138,AD140,AD144,TRUE)</f>
        <v/>
      </c>
      <c r="AE148" s="30">
        <f>LOWER(Settings!$C$4)&amp;".mit."&amp;$A148&amp;IF($C148="","","."&amp;$C148&amp;"."&amp;$B148)&amp;IF(INDEX(Variables!$D$5:$D$105,MATCH($A148,Variables!$A$5:$A$105,0))="","","."&amp;INDEX(Variables!$D$5:$D$105,MATCH($A148,Variables!$A$5:$A$105,0)))&amp;"."&amp;AE$5</f>
        <v/>
      </c>
      <c r="AF148" s="31">
        <f>IF(AF$4&lt;AF$137,0,AF140+(AF144-AF140)/MAX(AF$138-AF$137,1)*(AF$4-AF$137))</f>
        <v/>
      </c>
      <c r="AG148" s="32">
        <f>IF(AG$4&lt;AG$137,0,AG140+(AG144-AG140)/MAX(AG$138-AG$137,1)*(AG$4-AG$137))</f>
        <v/>
      </c>
      <c r="AH148" s="32">
        <f>IF(AH$4&lt;AH$137,0,AH140+(AH144-AH140)/MAX(AH$138-AH$137,1)*(AH$4-AH$137))</f>
        <v/>
      </c>
      <c r="AI148" s="32">
        <f>IF(AI$4&lt;AI$137,0,AI140+(AI144-AI140)/MAX(AI$138-AI$137,1)*(AI$4-AI$137))</f>
        <v/>
      </c>
      <c r="AJ148" s="32">
        <f>IF(AJ$4&lt;AJ$137,0,AJ140+(AJ144-AJ140)/MAX(AJ$138-AJ$137,1)*(AJ$4-AJ$137))</f>
        <v/>
      </c>
      <c r="AK148" s="32">
        <f>IF(AK$4&lt;AK$137,0,AK140+(AK144-AK140)/MAX(AK$138-AK$137,1)*(AK$4-AK$137))</f>
        <v/>
      </c>
      <c r="AL148" s="32">
        <f>IF(AL$4&lt;AL$137,0,AL140+(AL144-AL140)/MAX(AL$138-AL$137,1)*(AL$4-AL$137))</f>
        <v/>
      </c>
      <c r="AM148" s="32">
        <f>IF(AM$4&lt;AM$137,0,AM140+(AM144-AM140)/MAX(AM$138-AM$137,1)*(AM$4-AM$137))</f>
        <v/>
      </c>
      <c r="AN148" s="32">
        <f>IF(AN$4&lt;AN$137,0,AN140+(AN144-AN140)/MAX(AN$138-AN$137,1)*(AN$4-AN$137))</f>
        <v/>
      </c>
      <c r="AO148" s="32">
        <f>IF(AO$4&lt;AO$137,0,AO140+(AO144-AO140)/MAX(AO$138-AO$137,1)*(AO$4-AO$137))</f>
        <v/>
      </c>
      <c r="AP148" s="32">
        <f>IF(AP$4&lt;AP$137,0,AP140+(AP144-AP140)/MAX(AP$138-AP$137,1)*(AP$4-AP$137))</f>
        <v/>
      </c>
      <c r="AQ148" s="32">
        <f>IF(AQ$4&lt;AQ$137,0,AQ140+(AQ144-AQ140)/MAX(AQ$138-AQ$137,1)*(AQ$4-AQ$137))</f>
        <v/>
      </c>
      <c r="AR148" s="32">
        <f>IF(AR$4&lt;AR$137,0,AR140+(AR144-AR140)/MAX(AR$138-AR$137,1)*(AR$4-AR$137))</f>
        <v/>
      </c>
      <c r="AS148" s="32">
        <f>IF(AS$4&lt;AS$137,0,AS140+(AS144-AS140)/MAX(AS$138-AS$137,1)*(AS$4-AS$137))</f>
        <v/>
      </c>
      <c r="AT148" s="32">
        <f>IF(AT$4&lt;AT$137,0,AT140+(AT144-AT140)/MAX(AT$138-AT$137,1)*(AT$4-AT$137))</f>
        <v/>
      </c>
      <c r="AU148" s="32">
        <f>IF(AU$4&lt;AU$137,0,AU140+(AU144-AU140)/MAX(AU$138-AU$137,1)*(AU$4-AU$137))</f>
        <v/>
      </c>
      <c r="AV148" s="32">
        <f>IF(AV$4&lt;AV$137,0,AV140+(AV144-AV140)/MAX(AV$138-AV$137,1)*(AV$4-AV$137))</f>
        <v/>
      </c>
      <c r="AW148" s="32">
        <f>IF(AW$4&lt;AW$137,0,AW140+(AW144-AW140)/MAX(AW$138-AW$137,1)*(AW$4-AW$137))</f>
        <v/>
      </c>
      <c r="AX148" s="33">
        <f>PATH(AX$4,AX$137,AX$138,AX140,AX144,TRUE)</f>
        <v/>
      </c>
    </row>
    <row r="149" hidden="1" outlineLevel="1">
      <c r="A149" s="9" t="inlineStr">
        <is>
          <t>fb</t>
        </is>
      </c>
      <c r="B149" s="9" t="inlineStr">
        <is>
          <t>all</t>
        </is>
      </c>
      <c r="C149" s="9" t="inlineStr">
        <is>
          <t>res</t>
        </is>
      </c>
      <c r="H149" s="9">
        <f>INDEX(Variables!$B$5:$B$105,MATCH($A149,Variables!$A$5:$A$105,0))&amp;IF($C149="",""," | "&amp;INDEX(Mapping!$B$5:$B$26,MATCH($C149,Mapping!$A$5:$A$26,0))&amp;" | "&amp;INDEX(Mapping!$B$30:$B$41,MATCH($B149,Mapping!$A$30:$A$41,0)))</f>
        <v/>
      </c>
      <c r="I149" s="9">
        <f>INDEX(Variables!$C$5:$C$105,MATCH($A149,Variables!$A$5:$A$105,0))</f>
        <v/>
      </c>
      <c r="J149" s="9">
        <f>INDEX(Variables!$E$5:$E$105,MATCH($A149,Variables!$A$5:$A$105,0))</f>
        <v/>
      </c>
      <c r="K149" s="30">
        <f>LOWER(Settings!$C$4)&amp;".mit."&amp;$A149&amp;IF($C149="","","."&amp;$C149&amp;"."&amp;$B149)&amp;IF(INDEX(Variables!$D$5:$D$105,MATCH($A149,Variables!$A$5:$A$105,0))="","","."&amp;INDEX(Variables!$D$5:$D$105,MATCH($A149,Variables!$A$5:$A$105,0)))&amp;"."&amp;K$5</f>
        <v/>
      </c>
      <c r="L149" s="31">
        <f>IF(L$4&lt;L$137,0,L141+(L145-L141)/MAX(L$138-L$137,1)*(L$4-L$137))</f>
        <v/>
      </c>
      <c r="M149" s="32">
        <f>IF(M$4&lt;M$137,0,M141+(M145-M141)/MAX(M$138-M$137,1)*(M$4-M$137))</f>
        <v/>
      </c>
      <c r="N149" s="32">
        <f>IF(N$4&lt;N$137,0,N141+(N145-N141)/MAX(N$138-N$137,1)*(N$4-N$137))</f>
        <v/>
      </c>
      <c r="O149" s="32">
        <f>IF(O$4&lt;O$137,0,O141+(O145-O141)/MAX(O$138-O$137,1)*(O$4-O$137))</f>
        <v/>
      </c>
      <c r="P149" s="32">
        <f>IF(P$4&lt;P$137,0,P141+(P145-P141)/MAX(P$138-P$137,1)*(P$4-P$137))</f>
        <v/>
      </c>
      <c r="Q149" s="32">
        <f>IF(Q$4&lt;Q$137,0,Q141+(Q145-Q141)/MAX(Q$138-Q$137,1)*(Q$4-Q$137))</f>
        <v/>
      </c>
      <c r="R149" s="32">
        <f>IF(R$4&lt;R$137,0,R141+(R145-R141)/MAX(R$138-R$137,1)*(R$4-R$137))</f>
        <v/>
      </c>
      <c r="S149" s="32">
        <f>IF(S$4&lt;S$137,0,S141+(S145-S141)/MAX(S$138-S$137,1)*(S$4-S$137))</f>
        <v/>
      </c>
      <c r="T149" s="32">
        <f>IF(T$4&lt;T$137,0,T141+(T145-T141)/MAX(T$138-T$137,1)*(T$4-T$137))</f>
        <v/>
      </c>
      <c r="U149" s="32">
        <f>IF(U$4&lt;U$137,0,U141+(U145-U141)/MAX(U$138-U$137,1)*(U$4-U$137))</f>
        <v/>
      </c>
      <c r="V149" s="32">
        <f>IF(V$4&lt;V$137,0,V141+(V145-V141)/MAX(V$138-V$137,1)*(V$4-V$137))</f>
        <v/>
      </c>
      <c r="W149" s="32">
        <f>IF(W$4&lt;W$137,0,W141+(W145-W141)/MAX(W$138-W$137,1)*(W$4-W$137))</f>
        <v/>
      </c>
      <c r="X149" s="32">
        <f>IF(X$4&lt;X$137,0,X141+(X145-X141)/MAX(X$138-X$137,1)*(X$4-X$137))</f>
        <v/>
      </c>
      <c r="Y149" s="32">
        <f>IF(Y$4&lt;Y$137,0,Y141+(Y145-Y141)/MAX(Y$138-Y$137,1)*(Y$4-Y$137))</f>
        <v/>
      </c>
      <c r="Z149" s="32">
        <f>IF(Z$4&lt;Z$137,0,Z141+(Z145-Z141)/MAX(Z$138-Z$137,1)*(Z$4-Z$137))</f>
        <v/>
      </c>
      <c r="AA149" s="32">
        <f>IF(AA$4&lt;AA$137,0,AA141+(AA145-AA141)/MAX(AA$138-AA$137,1)*(AA$4-AA$137))</f>
        <v/>
      </c>
      <c r="AB149" s="32">
        <f>IF(AB$4&lt;AB$137,0,AB141+(AB145-AB141)/MAX(AB$138-AB$137,1)*(AB$4-AB$137))</f>
        <v/>
      </c>
      <c r="AC149" s="32">
        <f>IF(AC$4&lt;AC$137,0,AC141+(AC145-AC141)/MAX(AC$138-AC$137,1)*(AC$4-AC$137))</f>
        <v/>
      </c>
      <c r="AD149" s="33">
        <f>PATH(AD$4,AD$137,AD$138,AD141,AD145,TRUE)</f>
        <v/>
      </c>
      <c r="AE149" s="30">
        <f>LOWER(Settings!$C$4)&amp;".mit."&amp;$A149&amp;IF($C149="","","."&amp;$C149&amp;"."&amp;$B149)&amp;IF(INDEX(Variables!$D$5:$D$105,MATCH($A149,Variables!$A$5:$A$105,0))="","","."&amp;INDEX(Variables!$D$5:$D$105,MATCH($A149,Variables!$A$5:$A$105,0)))&amp;"."&amp;AE$5</f>
        <v/>
      </c>
      <c r="AF149" s="31">
        <f>IF(AF$4&lt;AF$137,0,AF141+(AF145-AF141)/MAX(AF$138-AF$137,1)*(AF$4-AF$137))</f>
        <v/>
      </c>
      <c r="AG149" s="32">
        <f>IF(AG$4&lt;AG$137,0,AG141+(AG145-AG141)/MAX(AG$138-AG$137,1)*(AG$4-AG$137))</f>
        <v/>
      </c>
      <c r="AH149" s="32">
        <f>IF(AH$4&lt;AH$137,0,AH141+(AH145-AH141)/MAX(AH$138-AH$137,1)*(AH$4-AH$137))</f>
        <v/>
      </c>
      <c r="AI149" s="32">
        <f>IF(AI$4&lt;AI$137,0,AI141+(AI145-AI141)/MAX(AI$138-AI$137,1)*(AI$4-AI$137))</f>
        <v/>
      </c>
      <c r="AJ149" s="32">
        <f>IF(AJ$4&lt;AJ$137,0,AJ141+(AJ145-AJ141)/MAX(AJ$138-AJ$137,1)*(AJ$4-AJ$137))</f>
        <v/>
      </c>
      <c r="AK149" s="32">
        <f>IF(AK$4&lt;AK$137,0,AK141+(AK145-AK141)/MAX(AK$138-AK$137,1)*(AK$4-AK$137))</f>
        <v/>
      </c>
      <c r="AL149" s="32">
        <f>IF(AL$4&lt;AL$137,0,AL141+(AL145-AL141)/MAX(AL$138-AL$137,1)*(AL$4-AL$137))</f>
        <v/>
      </c>
      <c r="AM149" s="32">
        <f>IF(AM$4&lt;AM$137,0,AM141+(AM145-AM141)/MAX(AM$138-AM$137,1)*(AM$4-AM$137))</f>
        <v/>
      </c>
      <c r="AN149" s="32">
        <f>IF(AN$4&lt;AN$137,0,AN141+(AN145-AN141)/MAX(AN$138-AN$137,1)*(AN$4-AN$137))</f>
        <v/>
      </c>
      <c r="AO149" s="32">
        <f>IF(AO$4&lt;AO$137,0,AO141+(AO145-AO141)/MAX(AO$138-AO$137,1)*(AO$4-AO$137))</f>
        <v/>
      </c>
      <c r="AP149" s="32">
        <f>IF(AP$4&lt;AP$137,0,AP141+(AP145-AP141)/MAX(AP$138-AP$137,1)*(AP$4-AP$137))</f>
        <v/>
      </c>
      <c r="AQ149" s="32">
        <f>IF(AQ$4&lt;AQ$137,0,AQ141+(AQ145-AQ141)/MAX(AQ$138-AQ$137,1)*(AQ$4-AQ$137))</f>
        <v/>
      </c>
      <c r="AR149" s="32">
        <f>IF(AR$4&lt;AR$137,0,AR141+(AR145-AR141)/MAX(AR$138-AR$137,1)*(AR$4-AR$137))</f>
        <v/>
      </c>
      <c r="AS149" s="32">
        <f>IF(AS$4&lt;AS$137,0,AS141+(AS145-AS141)/MAX(AS$138-AS$137,1)*(AS$4-AS$137))</f>
        <v/>
      </c>
      <c r="AT149" s="32">
        <f>IF(AT$4&lt;AT$137,0,AT141+(AT145-AT141)/MAX(AT$138-AT$137,1)*(AT$4-AT$137))</f>
        <v/>
      </c>
      <c r="AU149" s="32">
        <f>IF(AU$4&lt;AU$137,0,AU141+(AU145-AU141)/MAX(AU$138-AU$137,1)*(AU$4-AU$137))</f>
        <v/>
      </c>
      <c r="AV149" s="32">
        <f>IF(AV$4&lt;AV$137,0,AV141+(AV145-AV141)/MAX(AV$138-AV$137,1)*(AV$4-AV$137))</f>
        <v/>
      </c>
      <c r="AW149" s="32">
        <f>IF(AW$4&lt;AW$137,0,AW141+(AW145-AW141)/MAX(AW$138-AW$137,1)*(AW$4-AW$137))</f>
        <v/>
      </c>
      <c r="AX149" s="33">
        <f>PATH(AX$4,AX$137,AX$138,AX141,AX145,TRUE)</f>
        <v/>
      </c>
    </row>
    <row r="150" hidden="1" outlineLevel="1">
      <c r="A150" s="9" t="inlineStr">
        <is>
          <t>fb</t>
        </is>
      </c>
      <c r="B150" s="9" t="inlineStr">
        <is>
          <t>all</t>
        </is>
      </c>
      <c r="C150" s="9" t="inlineStr">
        <is>
          <t>ind</t>
        </is>
      </c>
      <c r="H150" s="9">
        <f>INDEX(Variables!$B$5:$B$105,MATCH($A150,Variables!$A$5:$A$105,0))&amp;IF($C150="",""," | "&amp;INDEX(Mapping!$B$5:$B$26,MATCH($C150,Mapping!$A$5:$A$26,0))&amp;" | "&amp;INDEX(Mapping!$B$30:$B$41,MATCH($B150,Mapping!$A$30:$A$41,0)))</f>
        <v/>
      </c>
      <c r="I150" s="9">
        <f>INDEX(Variables!$C$5:$C$105,MATCH($A150,Variables!$A$5:$A$105,0))</f>
        <v/>
      </c>
      <c r="J150" s="9">
        <f>INDEX(Variables!$E$5:$E$105,MATCH($A150,Variables!$A$5:$A$105,0))</f>
        <v/>
      </c>
      <c r="K150" s="30">
        <f>LOWER(Settings!$C$4)&amp;".mit."&amp;$A150&amp;IF($C150="","","."&amp;$C150&amp;"."&amp;$B150)&amp;IF(INDEX(Variables!$D$5:$D$105,MATCH($A150,Variables!$A$5:$A$105,0))="","","."&amp;INDEX(Variables!$D$5:$D$105,MATCH($A150,Variables!$A$5:$A$105,0)))&amp;"."&amp;K$5</f>
        <v/>
      </c>
      <c r="L150" s="31">
        <f>IF(L$4&lt;L$137,0,L142+(L146-L142)/MAX(L$138-L$137,1)*(L$4-L$137))</f>
        <v/>
      </c>
      <c r="M150" s="32">
        <f>IF(M$4&lt;M$137,0,M142+(M146-M142)/MAX(M$138-M$137,1)*(M$4-M$137))</f>
        <v/>
      </c>
      <c r="N150" s="32">
        <f>IF(N$4&lt;N$137,0,N142+(N146-N142)/MAX(N$138-N$137,1)*(N$4-N$137))</f>
        <v/>
      </c>
      <c r="O150" s="32">
        <f>IF(O$4&lt;O$137,0,O142+(O146-O142)/MAX(O$138-O$137,1)*(O$4-O$137))</f>
        <v/>
      </c>
      <c r="P150" s="32">
        <f>IF(P$4&lt;P$137,0,P142+(P146-P142)/MAX(P$138-P$137,1)*(P$4-P$137))</f>
        <v/>
      </c>
      <c r="Q150" s="32">
        <f>IF(Q$4&lt;Q$137,0,Q142+(Q146-Q142)/MAX(Q$138-Q$137,1)*(Q$4-Q$137))</f>
        <v/>
      </c>
      <c r="R150" s="32">
        <f>IF(R$4&lt;R$137,0,R142+(R146-R142)/MAX(R$138-R$137,1)*(R$4-R$137))</f>
        <v/>
      </c>
      <c r="S150" s="32">
        <f>IF(S$4&lt;S$137,0,S142+(S146-S142)/MAX(S$138-S$137,1)*(S$4-S$137))</f>
        <v/>
      </c>
      <c r="T150" s="32">
        <f>IF(T$4&lt;T$137,0,T142+(T146-T142)/MAX(T$138-T$137,1)*(T$4-T$137))</f>
        <v/>
      </c>
      <c r="U150" s="32">
        <f>IF(U$4&lt;U$137,0,U142+(U146-U142)/MAX(U$138-U$137,1)*(U$4-U$137))</f>
        <v/>
      </c>
      <c r="V150" s="32">
        <f>IF(V$4&lt;V$137,0,V142+(V146-V142)/MAX(V$138-V$137,1)*(V$4-V$137))</f>
        <v/>
      </c>
      <c r="W150" s="32">
        <f>IF(W$4&lt;W$137,0,W142+(W146-W142)/MAX(W$138-W$137,1)*(W$4-W$137))</f>
        <v/>
      </c>
      <c r="X150" s="32">
        <f>IF(X$4&lt;X$137,0,X142+(X146-X142)/MAX(X$138-X$137,1)*(X$4-X$137))</f>
        <v/>
      </c>
      <c r="Y150" s="32">
        <f>IF(Y$4&lt;Y$137,0,Y142+(Y146-Y142)/MAX(Y$138-Y$137,1)*(Y$4-Y$137))</f>
        <v/>
      </c>
      <c r="Z150" s="32">
        <f>IF(Z$4&lt;Z$137,0,Z142+(Z146-Z142)/MAX(Z$138-Z$137,1)*(Z$4-Z$137))</f>
        <v/>
      </c>
      <c r="AA150" s="32">
        <f>IF(AA$4&lt;AA$137,0,AA142+(AA146-AA142)/MAX(AA$138-AA$137,1)*(AA$4-AA$137))</f>
        <v/>
      </c>
      <c r="AB150" s="32">
        <f>IF(AB$4&lt;AB$137,0,AB142+(AB146-AB142)/MAX(AB$138-AB$137,1)*(AB$4-AB$137))</f>
        <v/>
      </c>
      <c r="AC150" s="32">
        <f>IF(AC$4&lt;AC$137,0,AC142+(AC146-AC142)/MAX(AC$138-AC$137,1)*(AC$4-AC$137))</f>
        <v/>
      </c>
      <c r="AD150" s="33">
        <f>PATH(AD$4,AD$137,AD$138,AD142,AD146,TRUE)</f>
        <v/>
      </c>
      <c r="AE150" s="30">
        <f>LOWER(Settings!$C$4)&amp;".mit."&amp;$A150&amp;IF($C150="","","."&amp;$C150&amp;"."&amp;$B150)&amp;IF(INDEX(Variables!$D$5:$D$105,MATCH($A150,Variables!$A$5:$A$105,0))="","","."&amp;INDEX(Variables!$D$5:$D$105,MATCH($A150,Variables!$A$5:$A$105,0)))&amp;"."&amp;AE$5</f>
        <v/>
      </c>
      <c r="AF150" s="31">
        <f>IF(AF$4&lt;AF$137,0,AF142+(AF146-AF142)/MAX(AF$138-AF$137,1)*(AF$4-AF$137))</f>
        <v/>
      </c>
      <c r="AG150" s="32">
        <f>IF(AG$4&lt;AG$137,0,AG142+(AG146-AG142)/MAX(AG$138-AG$137,1)*(AG$4-AG$137))</f>
        <v/>
      </c>
      <c r="AH150" s="32">
        <f>IF(AH$4&lt;AH$137,0,AH142+(AH146-AH142)/MAX(AH$138-AH$137,1)*(AH$4-AH$137))</f>
        <v/>
      </c>
      <c r="AI150" s="32">
        <f>IF(AI$4&lt;AI$137,0,AI142+(AI146-AI142)/MAX(AI$138-AI$137,1)*(AI$4-AI$137))</f>
        <v/>
      </c>
      <c r="AJ150" s="32">
        <f>IF(AJ$4&lt;AJ$137,0,AJ142+(AJ146-AJ142)/MAX(AJ$138-AJ$137,1)*(AJ$4-AJ$137))</f>
        <v/>
      </c>
      <c r="AK150" s="32">
        <f>IF(AK$4&lt;AK$137,0,AK142+(AK146-AK142)/MAX(AK$138-AK$137,1)*(AK$4-AK$137))</f>
        <v/>
      </c>
      <c r="AL150" s="32">
        <f>IF(AL$4&lt;AL$137,0,AL142+(AL146-AL142)/MAX(AL$138-AL$137,1)*(AL$4-AL$137))</f>
        <v/>
      </c>
      <c r="AM150" s="32">
        <f>IF(AM$4&lt;AM$137,0,AM142+(AM146-AM142)/MAX(AM$138-AM$137,1)*(AM$4-AM$137))</f>
        <v/>
      </c>
      <c r="AN150" s="32">
        <f>IF(AN$4&lt;AN$137,0,AN142+(AN146-AN142)/MAX(AN$138-AN$137,1)*(AN$4-AN$137))</f>
        <v/>
      </c>
      <c r="AO150" s="32">
        <f>IF(AO$4&lt;AO$137,0,AO142+(AO146-AO142)/MAX(AO$138-AO$137,1)*(AO$4-AO$137))</f>
        <v/>
      </c>
      <c r="AP150" s="32">
        <f>IF(AP$4&lt;AP$137,0,AP142+(AP146-AP142)/MAX(AP$138-AP$137,1)*(AP$4-AP$137))</f>
        <v/>
      </c>
      <c r="AQ150" s="32">
        <f>IF(AQ$4&lt;AQ$137,0,AQ142+(AQ146-AQ142)/MAX(AQ$138-AQ$137,1)*(AQ$4-AQ$137))</f>
        <v/>
      </c>
      <c r="AR150" s="32">
        <f>IF(AR$4&lt;AR$137,0,AR142+(AR146-AR142)/MAX(AR$138-AR$137,1)*(AR$4-AR$137))</f>
        <v/>
      </c>
      <c r="AS150" s="32">
        <f>IF(AS$4&lt;AS$137,0,AS142+(AS146-AS142)/MAX(AS$138-AS$137,1)*(AS$4-AS$137))</f>
        <v/>
      </c>
      <c r="AT150" s="32">
        <f>IF(AT$4&lt;AT$137,0,AT142+(AT146-AT142)/MAX(AT$138-AT$137,1)*(AT$4-AT$137))</f>
        <v/>
      </c>
      <c r="AU150" s="32">
        <f>IF(AU$4&lt;AU$137,0,AU142+(AU146-AU142)/MAX(AU$138-AU$137,1)*(AU$4-AU$137))</f>
        <v/>
      </c>
      <c r="AV150" s="32">
        <f>IF(AV$4&lt;AV$137,0,AV142+(AV146-AV142)/MAX(AV$138-AV$137,1)*(AV$4-AV$137))</f>
        <v/>
      </c>
      <c r="AW150" s="32">
        <f>IF(AW$4&lt;AW$137,0,AW142+(AW146-AW142)/MAX(AW$138-AW$137,1)*(AW$4-AW$137))</f>
        <v/>
      </c>
      <c r="AX150" s="33">
        <f>PATH(AX$4,AX$137,AX$138,AX142,AX146,TRUE)</f>
        <v/>
      </c>
    </row>
    <row r="151" hidden="1" outlineLevel="1">
      <c r="H151" s="34" t="inlineStr">
        <is>
          <t>Feebates sector coverage (MTInputs rows 66-82)</t>
        </is>
      </c>
    </row>
    <row r="152" hidden="1" outlineLevel="1">
      <c r="A152" s="5" t="inlineStr">
        <is>
          <t>fbcov</t>
        </is>
      </c>
      <c r="B152" s="5" t="inlineStr">
        <is>
          <t>all</t>
        </is>
      </c>
      <c r="C152" s="5" t="inlineStr">
        <is>
          <t>pow</t>
        </is>
      </c>
      <c r="D152" s="8" t="n">
        <v>66</v>
      </c>
      <c r="H152" s="5">
        <f>INDEX(Variables!$B$5:$B$105,MATCH($A152,Variables!$A$5:$A$105,0))&amp;IF($C152="",""," | "&amp;INDEX(Mapping!$B$5:$B$26,MATCH($C152,Mapping!$A$5:$A$26,0))&amp;" | "&amp;INDEX(Mapping!$B$30:$B$41,MATCH($B152,Mapping!$A$30:$A$41,0)))</f>
        <v/>
      </c>
      <c r="I152" s="5">
        <f>INDEX(Variables!$C$5:$C$105,MATCH($A152,Variables!$A$5:$A$105,0))</f>
        <v/>
      </c>
      <c r="J152" s="5">
        <f>INDEX(Variables!$E$5:$E$105,MATCH($A152,Variables!$A$5:$A$105,0))</f>
        <v/>
      </c>
      <c r="K152" s="25">
        <f>LOWER(Settings!$C$4)&amp;".mit."&amp;$A152&amp;IF($C152="","","."&amp;$C152&amp;"."&amp;$B152)&amp;IF(INDEX(Variables!$D$5:$D$105,MATCH($A152,Variables!$A$5:$A$105,0))="","","."&amp;INDEX(Variables!$D$5:$D$105,MATCH($A152,Variables!$A$5:$A$105,0)))&amp;"."&amp;K$5</f>
        <v/>
      </c>
      <c r="L152" s="35">
        <f>INDEX(MTInputs!$J$1:$AZ$415,$D152,MATCH(L$5,MTInputs!$J$5:$AZ$5,0))</f>
        <v/>
      </c>
      <c r="M152" s="36">
        <f>INDEX(MTInputs!$J$1:$AZ$415,$D152,MATCH(M$5,MTInputs!$J$5:$AZ$5,0))</f>
        <v/>
      </c>
      <c r="N152" s="36">
        <f>INDEX(MTInputs!$J$1:$AZ$415,$D152,MATCH(N$5,MTInputs!$J$5:$AZ$5,0))</f>
        <v/>
      </c>
      <c r="O152" s="36">
        <f>INDEX(MTInputs!$J$1:$AZ$415,$D152,MATCH(O$5,MTInputs!$J$5:$AZ$5,0))</f>
        <v/>
      </c>
      <c r="P152" s="36">
        <f>INDEX(MTInputs!$J$1:$AZ$415,$D152,MATCH(P$5,MTInputs!$J$5:$AZ$5,0))</f>
        <v/>
      </c>
      <c r="Q152" s="36">
        <f>INDEX(MTInputs!$J$1:$AZ$415,$D152,MATCH(Q$5,MTInputs!$J$5:$AZ$5,0))</f>
        <v/>
      </c>
      <c r="R152" s="36">
        <f>INDEX(MTInputs!$J$1:$AZ$415,$D152,MATCH(R$5,MTInputs!$J$5:$AZ$5,0))</f>
        <v/>
      </c>
      <c r="S152" s="36">
        <f>INDEX(MTInputs!$J$1:$AZ$415,$D152,MATCH(S$5,MTInputs!$J$5:$AZ$5,0))</f>
        <v/>
      </c>
      <c r="T152" s="36">
        <f>INDEX(MTInputs!$J$1:$AZ$415,$D152,MATCH(T$5,MTInputs!$J$5:$AZ$5,0))</f>
        <v/>
      </c>
      <c r="U152" s="36">
        <f>INDEX(MTInputs!$J$1:$AZ$415,$D152,MATCH(U$5,MTInputs!$J$5:$AZ$5,0))</f>
        <v/>
      </c>
      <c r="V152" s="36">
        <f>INDEX(MTInputs!$J$1:$AZ$415,$D152,MATCH(V$5,MTInputs!$J$5:$AZ$5,0))</f>
        <v/>
      </c>
      <c r="W152" s="36">
        <f>INDEX(MTInputs!$J$1:$AZ$415,$D152,MATCH(W$5,MTInputs!$J$5:$AZ$5,0))</f>
        <v/>
      </c>
      <c r="X152" s="36">
        <f>INDEX(MTInputs!$J$1:$AZ$415,$D152,MATCH(X$5,MTInputs!$J$5:$AZ$5,0))</f>
        <v/>
      </c>
      <c r="Y152" s="36">
        <f>INDEX(MTInputs!$J$1:$AZ$415,$D152,MATCH(Y$5,MTInputs!$J$5:$AZ$5,0))</f>
        <v/>
      </c>
      <c r="Z152" s="36">
        <f>INDEX(MTInputs!$J$1:$AZ$415,$D152,MATCH(Z$5,MTInputs!$J$5:$AZ$5,0))</f>
        <v/>
      </c>
      <c r="AA152" s="36">
        <f>INDEX(MTInputs!$J$1:$AZ$415,$D152,MATCH(AA$5,MTInputs!$J$5:$AZ$5,0))</f>
        <v/>
      </c>
      <c r="AB152" s="36">
        <f>INDEX(MTInputs!$J$1:$AZ$415,$D152,MATCH(AB$5,MTInputs!$J$5:$AZ$5,0))</f>
        <v/>
      </c>
      <c r="AC152" s="36">
        <f>INDEX(MTInputs!$J$1:$AZ$415,$D152,MATCH(AC$5,MTInputs!$J$5:$AZ$5,0))</f>
        <v/>
      </c>
      <c r="AD152" s="36">
        <f>INDEX(MTInputs!$J$1:$AZ$415,$D152,MATCH(AD$5,MTInputs!$J$5:$AZ$5,0))</f>
        <v/>
      </c>
      <c r="AE152" s="25">
        <f>LOWER(Settings!$C$4)&amp;".mit."&amp;$A152&amp;IF($C152="","","."&amp;$C152&amp;"."&amp;$B152)&amp;IF(INDEX(Variables!$D$5:$D$105,MATCH($A152,Variables!$A$5:$A$105,0))="","","."&amp;INDEX(Variables!$D$5:$D$105,MATCH($A152,Variables!$A$5:$A$105,0)))&amp;"."&amp;AE$5</f>
        <v/>
      </c>
      <c r="AF152" s="35">
        <f>INDEX(MTInputs!$J$1:$AZ$415,$D152,MATCH(AF$5,MTInputs!$J$5:$AZ$5,0))</f>
        <v/>
      </c>
      <c r="AG152" s="36">
        <f>INDEX(MTInputs!$J$1:$AZ$415,$D152,MATCH(AG$5,MTInputs!$J$5:$AZ$5,0))</f>
        <v/>
      </c>
      <c r="AH152" s="36">
        <f>INDEX(MTInputs!$J$1:$AZ$415,$D152,MATCH(AH$5,MTInputs!$J$5:$AZ$5,0))</f>
        <v/>
      </c>
      <c r="AI152" s="36">
        <f>INDEX(MTInputs!$J$1:$AZ$415,$D152,MATCH(AI$5,MTInputs!$J$5:$AZ$5,0))</f>
        <v/>
      </c>
      <c r="AJ152" s="36">
        <f>INDEX(MTInputs!$J$1:$AZ$415,$D152,MATCH(AJ$5,MTInputs!$J$5:$AZ$5,0))</f>
        <v/>
      </c>
      <c r="AK152" s="36">
        <f>INDEX(MTInputs!$J$1:$AZ$415,$D152,MATCH(AK$5,MTInputs!$J$5:$AZ$5,0))</f>
        <v/>
      </c>
      <c r="AL152" s="36">
        <f>INDEX(MTInputs!$J$1:$AZ$415,$D152,MATCH(AL$5,MTInputs!$J$5:$AZ$5,0))</f>
        <v/>
      </c>
      <c r="AM152" s="36">
        <f>INDEX(MTInputs!$J$1:$AZ$415,$D152,MATCH(AM$5,MTInputs!$J$5:$AZ$5,0))</f>
        <v/>
      </c>
      <c r="AN152" s="36">
        <f>INDEX(MTInputs!$J$1:$AZ$415,$D152,MATCH(AN$5,MTInputs!$J$5:$AZ$5,0))</f>
        <v/>
      </c>
      <c r="AO152" s="36">
        <f>INDEX(MTInputs!$J$1:$AZ$415,$D152,MATCH(AO$5,MTInputs!$J$5:$AZ$5,0))</f>
        <v/>
      </c>
      <c r="AP152" s="36">
        <f>INDEX(MTInputs!$J$1:$AZ$415,$D152,MATCH(AP$5,MTInputs!$J$5:$AZ$5,0))</f>
        <v/>
      </c>
      <c r="AQ152" s="36">
        <f>INDEX(MTInputs!$J$1:$AZ$415,$D152,MATCH(AQ$5,MTInputs!$J$5:$AZ$5,0))</f>
        <v/>
      </c>
      <c r="AR152" s="36">
        <f>INDEX(MTInputs!$J$1:$AZ$415,$D152,MATCH(AR$5,MTInputs!$J$5:$AZ$5,0))</f>
        <v/>
      </c>
      <c r="AS152" s="36">
        <f>INDEX(MTInputs!$J$1:$AZ$415,$D152,MATCH(AS$5,MTInputs!$J$5:$AZ$5,0))</f>
        <v/>
      </c>
      <c r="AT152" s="36">
        <f>INDEX(MTInputs!$J$1:$AZ$415,$D152,MATCH(AT$5,MTInputs!$J$5:$AZ$5,0))</f>
        <v/>
      </c>
      <c r="AU152" s="36">
        <f>INDEX(MTInputs!$J$1:$AZ$415,$D152,MATCH(AU$5,MTInputs!$J$5:$AZ$5,0))</f>
        <v/>
      </c>
      <c r="AV152" s="36">
        <f>INDEX(MTInputs!$J$1:$AZ$415,$D152,MATCH(AV$5,MTInputs!$J$5:$AZ$5,0))</f>
        <v/>
      </c>
      <c r="AW152" s="36">
        <f>INDEX(MTInputs!$J$1:$AZ$415,$D152,MATCH(AW$5,MTInputs!$J$5:$AZ$5,0))</f>
        <v/>
      </c>
      <c r="AX152" s="36">
        <f>INDEX(MTInputs!$J$1:$AZ$415,$D152,MATCH(AX$5,MTInputs!$J$5:$AZ$5,0))</f>
        <v/>
      </c>
    </row>
    <row r="153" hidden="1" outlineLevel="1">
      <c r="A153" s="5" t="inlineStr">
        <is>
          <t>fbcov</t>
        </is>
      </c>
      <c r="B153" s="5" t="inlineStr">
        <is>
          <t>all</t>
        </is>
      </c>
      <c r="C153" s="5" t="inlineStr">
        <is>
          <t>rod</t>
        </is>
      </c>
      <c r="D153" s="8" t="n">
        <v>67</v>
      </c>
      <c r="H153" s="5">
        <f>INDEX(Variables!$B$5:$B$105,MATCH($A153,Variables!$A$5:$A$105,0))&amp;IF($C153="",""," | "&amp;INDEX(Mapping!$B$5:$B$26,MATCH($C153,Mapping!$A$5:$A$26,0))&amp;" | "&amp;INDEX(Mapping!$B$30:$B$41,MATCH($B153,Mapping!$A$30:$A$41,0)))</f>
        <v/>
      </c>
      <c r="I153" s="5">
        <f>INDEX(Variables!$C$5:$C$105,MATCH($A153,Variables!$A$5:$A$105,0))</f>
        <v/>
      </c>
      <c r="J153" s="5">
        <f>INDEX(Variables!$E$5:$E$105,MATCH($A153,Variables!$A$5:$A$105,0))</f>
        <v/>
      </c>
      <c r="K153" s="25">
        <f>LOWER(Settings!$C$4)&amp;".mit."&amp;$A153&amp;IF($C153="","","."&amp;$C153&amp;"."&amp;$B153)&amp;IF(INDEX(Variables!$D$5:$D$105,MATCH($A153,Variables!$A$5:$A$105,0))="","","."&amp;INDEX(Variables!$D$5:$D$105,MATCH($A153,Variables!$A$5:$A$105,0)))&amp;"."&amp;K$5</f>
        <v/>
      </c>
      <c r="L153" s="35">
        <f>INDEX(MTInputs!$J$1:$AZ$415,$D153,MATCH(L$5,MTInputs!$J$5:$AZ$5,0))</f>
        <v/>
      </c>
      <c r="M153" s="36">
        <f>INDEX(MTInputs!$J$1:$AZ$415,$D153,MATCH(M$5,MTInputs!$J$5:$AZ$5,0))</f>
        <v/>
      </c>
      <c r="N153" s="36">
        <f>INDEX(MTInputs!$J$1:$AZ$415,$D153,MATCH(N$5,MTInputs!$J$5:$AZ$5,0))</f>
        <v/>
      </c>
      <c r="O153" s="36">
        <f>INDEX(MTInputs!$J$1:$AZ$415,$D153,MATCH(O$5,MTInputs!$J$5:$AZ$5,0))</f>
        <v/>
      </c>
      <c r="P153" s="36">
        <f>INDEX(MTInputs!$J$1:$AZ$415,$D153,MATCH(P$5,MTInputs!$J$5:$AZ$5,0))</f>
        <v/>
      </c>
      <c r="Q153" s="36">
        <f>INDEX(MTInputs!$J$1:$AZ$415,$D153,MATCH(Q$5,MTInputs!$J$5:$AZ$5,0))</f>
        <v/>
      </c>
      <c r="R153" s="36">
        <f>INDEX(MTInputs!$J$1:$AZ$415,$D153,MATCH(R$5,MTInputs!$J$5:$AZ$5,0))</f>
        <v/>
      </c>
      <c r="S153" s="36">
        <f>INDEX(MTInputs!$J$1:$AZ$415,$D153,MATCH(S$5,MTInputs!$J$5:$AZ$5,0))</f>
        <v/>
      </c>
      <c r="T153" s="36">
        <f>INDEX(MTInputs!$J$1:$AZ$415,$D153,MATCH(T$5,MTInputs!$J$5:$AZ$5,0))</f>
        <v/>
      </c>
      <c r="U153" s="36">
        <f>INDEX(MTInputs!$J$1:$AZ$415,$D153,MATCH(U$5,MTInputs!$J$5:$AZ$5,0))</f>
        <v/>
      </c>
      <c r="V153" s="36">
        <f>INDEX(MTInputs!$J$1:$AZ$415,$D153,MATCH(V$5,MTInputs!$J$5:$AZ$5,0))</f>
        <v/>
      </c>
      <c r="W153" s="36">
        <f>INDEX(MTInputs!$J$1:$AZ$415,$D153,MATCH(W$5,MTInputs!$J$5:$AZ$5,0))</f>
        <v/>
      </c>
      <c r="X153" s="36">
        <f>INDEX(MTInputs!$J$1:$AZ$415,$D153,MATCH(X$5,MTInputs!$J$5:$AZ$5,0))</f>
        <v/>
      </c>
      <c r="Y153" s="36">
        <f>INDEX(MTInputs!$J$1:$AZ$415,$D153,MATCH(Y$5,MTInputs!$J$5:$AZ$5,0))</f>
        <v/>
      </c>
      <c r="Z153" s="36">
        <f>INDEX(MTInputs!$J$1:$AZ$415,$D153,MATCH(Z$5,MTInputs!$J$5:$AZ$5,0))</f>
        <v/>
      </c>
      <c r="AA153" s="36">
        <f>INDEX(MTInputs!$J$1:$AZ$415,$D153,MATCH(AA$5,MTInputs!$J$5:$AZ$5,0))</f>
        <v/>
      </c>
      <c r="AB153" s="36">
        <f>INDEX(MTInputs!$J$1:$AZ$415,$D153,MATCH(AB$5,MTInputs!$J$5:$AZ$5,0))</f>
        <v/>
      </c>
      <c r="AC153" s="36">
        <f>INDEX(MTInputs!$J$1:$AZ$415,$D153,MATCH(AC$5,MTInputs!$J$5:$AZ$5,0))</f>
        <v/>
      </c>
      <c r="AD153" s="36">
        <f>INDEX(MTInputs!$J$1:$AZ$415,$D153,MATCH(AD$5,MTInputs!$J$5:$AZ$5,0))</f>
        <v/>
      </c>
      <c r="AE153" s="25">
        <f>LOWER(Settings!$C$4)&amp;".mit."&amp;$A153&amp;IF($C153="","","."&amp;$C153&amp;"."&amp;$B153)&amp;IF(INDEX(Variables!$D$5:$D$105,MATCH($A153,Variables!$A$5:$A$105,0))="","","."&amp;INDEX(Variables!$D$5:$D$105,MATCH($A153,Variables!$A$5:$A$105,0)))&amp;"."&amp;AE$5</f>
        <v/>
      </c>
      <c r="AF153" s="35">
        <f>INDEX(MTInputs!$J$1:$AZ$415,$D153,MATCH(AF$5,MTInputs!$J$5:$AZ$5,0))</f>
        <v/>
      </c>
      <c r="AG153" s="36">
        <f>INDEX(MTInputs!$J$1:$AZ$415,$D153,MATCH(AG$5,MTInputs!$J$5:$AZ$5,0))</f>
        <v/>
      </c>
      <c r="AH153" s="36">
        <f>INDEX(MTInputs!$J$1:$AZ$415,$D153,MATCH(AH$5,MTInputs!$J$5:$AZ$5,0))</f>
        <v/>
      </c>
      <c r="AI153" s="36">
        <f>INDEX(MTInputs!$J$1:$AZ$415,$D153,MATCH(AI$5,MTInputs!$J$5:$AZ$5,0))</f>
        <v/>
      </c>
      <c r="AJ153" s="36">
        <f>INDEX(MTInputs!$J$1:$AZ$415,$D153,MATCH(AJ$5,MTInputs!$J$5:$AZ$5,0))</f>
        <v/>
      </c>
      <c r="AK153" s="36">
        <f>INDEX(MTInputs!$J$1:$AZ$415,$D153,MATCH(AK$5,MTInputs!$J$5:$AZ$5,0))</f>
        <v/>
      </c>
      <c r="AL153" s="36">
        <f>INDEX(MTInputs!$J$1:$AZ$415,$D153,MATCH(AL$5,MTInputs!$J$5:$AZ$5,0))</f>
        <v/>
      </c>
      <c r="AM153" s="36">
        <f>INDEX(MTInputs!$J$1:$AZ$415,$D153,MATCH(AM$5,MTInputs!$J$5:$AZ$5,0))</f>
        <v/>
      </c>
      <c r="AN153" s="36">
        <f>INDEX(MTInputs!$J$1:$AZ$415,$D153,MATCH(AN$5,MTInputs!$J$5:$AZ$5,0))</f>
        <v/>
      </c>
      <c r="AO153" s="36">
        <f>INDEX(MTInputs!$J$1:$AZ$415,$D153,MATCH(AO$5,MTInputs!$J$5:$AZ$5,0))</f>
        <v/>
      </c>
      <c r="AP153" s="36">
        <f>INDEX(MTInputs!$J$1:$AZ$415,$D153,MATCH(AP$5,MTInputs!$J$5:$AZ$5,0))</f>
        <v/>
      </c>
      <c r="AQ153" s="36">
        <f>INDEX(MTInputs!$J$1:$AZ$415,$D153,MATCH(AQ$5,MTInputs!$J$5:$AZ$5,0))</f>
        <v/>
      </c>
      <c r="AR153" s="36">
        <f>INDEX(MTInputs!$J$1:$AZ$415,$D153,MATCH(AR$5,MTInputs!$J$5:$AZ$5,0))</f>
        <v/>
      </c>
      <c r="AS153" s="36">
        <f>INDEX(MTInputs!$J$1:$AZ$415,$D153,MATCH(AS$5,MTInputs!$J$5:$AZ$5,0))</f>
        <v/>
      </c>
      <c r="AT153" s="36">
        <f>INDEX(MTInputs!$J$1:$AZ$415,$D153,MATCH(AT$5,MTInputs!$J$5:$AZ$5,0))</f>
        <v/>
      </c>
      <c r="AU153" s="36">
        <f>INDEX(MTInputs!$J$1:$AZ$415,$D153,MATCH(AU$5,MTInputs!$J$5:$AZ$5,0))</f>
        <v/>
      </c>
      <c r="AV153" s="36">
        <f>INDEX(MTInputs!$J$1:$AZ$415,$D153,MATCH(AV$5,MTInputs!$J$5:$AZ$5,0))</f>
        <v/>
      </c>
      <c r="AW153" s="36">
        <f>INDEX(MTInputs!$J$1:$AZ$415,$D153,MATCH(AW$5,MTInputs!$J$5:$AZ$5,0))</f>
        <v/>
      </c>
      <c r="AX153" s="36">
        <f>INDEX(MTInputs!$J$1:$AZ$415,$D153,MATCH(AX$5,MTInputs!$J$5:$AZ$5,0))</f>
        <v/>
      </c>
    </row>
    <row r="154" hidden="1" outlineLevel="1">
      <c r="A154" s="5" t="inlineStr">
        <is>
          <t>fbcov</t>
        </is>
      </c>
      <c r="B154" s="5" t="inlineStr">
        <is>
          <t>all</t>
        </is>
      </c>
      <c r="C154" s="5" t="inlineStr">
        <is>
          <t>ral</t>
        </is>
      </c>
      <c r="D154" s="8" t="n">
        <v>68</v>
      </c>
      <c r="H154" s="5">
        <f>INDEX(Variables!$B$5:$B$105,MATCH($A154,Variables!$A$5:$A$105,0))&amp;IF($C154="",""," | "&amp;INDEX(Mapping!$B$5:$B$26,MATCH($C154,Mapping!$A$5:$A$26,0))&amp;" | "&amp;INDEX(Mapping!$B$30:$B$41,MATCH($B154,Mapping!$A$30:$A$41,0)))</f>
        <v/>
      </c>
      <c r="I154" s="5">
        <f>INDEX(Variables!$C$5:$C$105,MATCH($A154,Variables!$A$5:$A$105,0))</f>
        <v/>
      </c>
      <c r="J154" s="5">
        <f>INDEX(Variables!$E$5:$E$105,MATCH($A154,Variables!$A$5:$A$105,0))</f>
        <v/>
      </c>
      <c r="K154" s="25">
        <f>LOWER(Settings!$C$4)&amp;".mit."&amp;$A154&amp;IF($C154="","","."&amp;$C154&amp;"."&amp;$B154)&amp;IF(INDEX(Variables!$D$5:$D$105,MATCH($A154,Variables!$A$5:$A$105,0))="","","."&amp;INDEX(Variables!$D$5:$D$105,MATCH($A154,Variables!$A$5:$A$105,0)))&amp;"."&amp;K$5</f>
        <v/>
      </c>
      <c r="L154" s="35">
        <f>INDEX(MTInputs!$J$1:$AZ$415,$D154,MATCH(L$5,MTInputs!$J$5:$AZ$5,0))</f>
        <v/>
      </c>
      <c r="M154" s="36">
        <f>INDEX(MTInputs!$J$1:$AZ$415,$D154,MATCH(M$5,MTInputs!$J$5:$AZ$5,0))</f>
        <v/>
      </c>
      <c r="N154" s="36">
        <f>INDEX(MTInputs!$J$1:$AZ$415,$D154,MATCH(N$5,MTInputs!$J$5:$AZ$5,0))</f>
        <v/>
      </c>
      <c r="O154" s="36">
        <f>INDEX(MTInputs!$J$1:$AZ$415,$D154,MATCH(O$5,MTInputs!$J$5:$AZ$5,0))</f>
        <v/>
      </c>
      <c r="P154" s="36">
        <f>INDEX(MTInputs!$J$1:$AZ$415,$D154,MATCH(P$5,MTInputs!$J$5:$AZ$5,0))</f>
        <v/>
      </c>
      <c r="Q154" s="36">
        <f>INDEX(MTInputs!$J$1:$AZ$415,$D154,MATCH(Q$5,MTInputs!$J$5:$AZ$5,0))</f>
        <v/>
      </c>
      <c r="R154" s="36">
        <f>INDEX(MTInputs!$J$1:$AZ$415,$D154,MATCH(R$5,MTInputs!$J$5:$AZ$5,0))</f>
        <v/>
      </c>
      <c r="S154" s="36">
        <f>INDEX(MTInputs!$J$1:$AZ$415,$D154,MATCH(S$5,MTInputs!$J$5:$AZ$5,0))</f>
        <v/>
      </c>
      <c r="T154" s="36">
        <f>INDEX(MTInputs!$J$1:$AZ$415,$D154,MATCH(T$5,MTInputs!$J$5:$AZ$5,0))</f>
        <v/>
      </c>
      <c r="U154" s="36">
        <f>INDEX(MTInputs!$J$1:$AZ$415,$D154,MATCH(U$5,MTInputs!$J$5:$AZ$5,0))</f>
        <v/>
      </c>
      <c r="V154" s="36">
        <f>INDEX(MTInputs!$J$1:$AZ$415,$D154,MATCH(V$5,MTInputs!$J$5:$AZ$5,0))</f>
        <v/>
      </c>
      <c r="W154" s="36">
        <f>INDEX(MTInputs!$J$1:$AZ$415,$D154,MATCH(W$5,MTInputs!$J$5:$AZ$5,0))</f>
        <v/>
      </c>
      <c r="X154" s="36">
        <f>INDEX(MTInputs!$J$1:$AZ$415,$D154,MATCH(X$5,MTInputs!$J$5:$AZ$5,0))</f>
        <v/>
      </c>
      <c r="Y154" s="36">
        <f>INDEX(MTInputs!$J$1:$AZ$415,$D154,MATCH(Y$5,MTInputs!$J$5:$AZ$5,0))</f>
        <v/>
      </c>
      <c r="Z154" s="36">
        <f>INDEX(MTInputs!$J$1:$AZ$415,$D154,MATCH(Z$5,MTInputs!$J$5:$AZ$5,0))</f>
        <v/>
      </c>
      <c r="AA154" s="36">
        <f>INDEX(MTInputs!$J$1:$AZ$415,$D154,MATCH(AA$5,MTInputs!$J$5:$AZ$5,0))</f>
        <v/>
      </c>
      <c r="AB154" s="36">
        <f>INDEX(MTInputs!$J$1:$AZ$415,$D154,MATCH(AB$5,MTInputs!$J$5:$AZ$5,0))</f>
        <v/>
      </c>
      <c r="AC154" s="36">
        <f>INDEX(MTInputs!$J$1:$AZ$415,$D154,MATCH(AC$5,MTInputs!$J$5:$AZ$5,0))</f>
        <v/>
      </c>
      <c r="AD154" s="36">
        <f>INDEX(MTInputs!$J$1:$AZ$415,$D154,MATCH(AD$5,MTInputs!$J$5:$AZ$5,0))</f>
        <v/>
      </c>
      <c r="AE154" s="25">
        <f>LOWER(Settings!$C$4)&amp;".mit."&amp;$A154&amp;IF($C154="","","."&amp;$C154&amp;"."&amp;$B154)&amp;IF(INDEX(Variables!$D$5:$D$105,MATCH($A154,Variables!$A$5:$A$105,0))="","","."&amp;INDEX(Variables!$D$5:$D$105,MATCH($A154,Variables!$A$5:$A$105,0)))&amp;"."&amp;AE$5</f>
        <v/>
      </c>
      <c r="AF154" s="35">
        <f>INDEX(MTInputs!$J$1:$AZ$415,$D154,MATCH(AF$5,MTInputs!$J$5:$AZ$5,0))</f>
        <v/>
      </c>
      <c r="AG154" s="36">
        <f>INDEX(MTInputs!$J$1:$AZ$415,$D154,MATCH(AG$5,MTInputs!$J$5:$AZ$5,0))</f>
        <v/>
      </c>
      <c r="AH154" s="36">
        <f>INDEX(MTInputs!$J$1:$AZ$415,$D154,MATCH(AH$5,MTInputs!$J$5:$AZ$5,0))</f>
        <v/>
      </c>
      <c r="AI154" s="36">
        <f>INDEX(MTInputs!$J$1:$AZ$415,$D154,MATCH(AI$5,MTInputs!$J$5:$AZ$5,0))</f>
        <v/>
      </c>
      <c r="AJ154" s="36">
        <f>INDEX(MTInputs!$J$1:$AZ$415,$D154,MATCH(AJ$5,MTInputs!$J$5:$AZ$5,0))</f>
        <v/>
      </c>
      <c r="AK154" s="36">
        <f>INDEX(MTInputs!$J$1:$AZ$415,$D154,MATCH(AK$5,MTInputs!$J$5:$AZ$5,0))</f>
        <v/>
      </c>
      <c r="AL154" s="36">
        <f>INDEX(MTInputs!$J$1:$AZ$415,$D154,MATCH(AL$5,MTInputs!$J$5:$AZ$5,0))</f>
        <v/>
      </c>
      <c r="AM154" s="36">
        <f>INDEX(MTInputs!$J$1:$AZ$415,$D154,MATCH(AM$5,MTInputs!$J$5:$AZ$5,0))</f>
        <v/>
      </c>
      <c r="AN154" s="36">
        <f>INDEX(MTInputs!$J$1:$AZ$415,$D154,MATCH(AN$5,MTInputs!$J$5:$AZ$5,0))</f>
        <v/>
      </c>
      <c r="AO154" s="36">
        <f>INDEX(MTInputs!$J$1:$AZ$415,$D154,MATCH(AO$5,MTInputs!$J$5:$AZ$5,0))</f>
        <v/>
      </c>
      <c r="AP154" s="36">
        <f>INDEX(MTInputs!$J$1:$AZ$415,$D154,MATCH(AP$5,MTInputs!$J$5:$AZ$5,0))</f>
        <v/>
      </c>
      <c r="AQ154" s="36">
        <f>INDEX(MTInputs!$J$1:$AZ$415,$D154,MATCH(AQ$5,MTInputs!$J$5:$AZ$5,0))</f>
        <v/>
      </c>
      <c r="AR154" s="36">
        <f>INDEX(MTInputs!$J$1:$AZ$415,$D154,MATCH(AR$5,MTInputs!$J$5:$AZ$5,0))</f>
        <v/>
      </c>
      <c r="AS154" s="36">
        <f>INDEX(MTInputs!$J$1:$AZ$415,$D154,MATCH(AS$5,MTInputs!$J$5:$AZ$5,0))</f>
        <v/>
      </c>
      <c r="AT154" s="36">
        <f>INDEX(MTInputs!$J$1:$AZ$415,$D154,MATCH(AT$5,MTInputs!$J$5:$AZ$5,0))</f>
        <v/>
      </c>
      <c r="AU154" s="36">
        <f>INDEX(MTInputs!$J$1:$AZ$415,$D154,MATCH(AU$5,MTInputs!$J$5:$AZ$5,0))</f>
        <v/>
      </c>
      <c r="AV154" s="36">
        <f>INDEX(MTInputs!$J$1:$AZ$415,$D154,MATCH(AV$5,MTInputs!$J$5:$AZ$5,0))</f>
        <v/>
      </c>
      <c r="AW154" s="36">
        <f>INDEX(MTInputs!$J$1:$AZ$415,$D154,MATCH(AW$5,MTInputs!$J$5:$AZ$5,0))</f>
        <v/>
      </c>
      <c r="AX154" s="36">
        <f>INDEX(MTInputs!$J$1:$AZ$415,$D154,MATCH(AX$5,MTInputs!$J$5:$AZ$5,0))</f>
        <v/>
      </c>
    </row>
    <row r="155" hidden="1" outlineLevel="1">
      <c r="A155" s="5" t="inlineStr">
        <is>
          <t>fbcov</t>
        </is>
      </c>
      <c r="B155" s="5" t="inlineStr">
        <is>
          <t>all</t>
        </is>
      </c>
      <c r="C155" s="5" t="inlineStr">
        <is>
          <t>avi</t>
        </is>
      </c>
      <c r="D155" s="8" t="n">
        <v>69</v>
      </c>
      <c r="H155" s="5">
        <f>INDEX(Variables!$B$5:$B$105,MATCH($A155,Variables!$A$5:$A$105,0))&amp;IF($C155="",""," | "&amp;INDEX(Mapping!$B$5:$B$26,MATCH($C155,Mapping!$A$5:$A$26,0))&amp;" | "&amp;INDEX(Mapping!$B$30:$B$41,MATCH($B155,Mapping!$A$30:$A$41,0)))</f>
        <v/>
      </c>
      <c r="I155" s="5">
        <f>INDEX(Variables!$C$5:$C$105,MATCH($A155,Variables!$A$5:$A$105,0))</f>
        <v/>
      </c>
      <c r="J155" s="5">
        <f>INDEX(Variables!$E$5:$E$105,MATCH($A155,Variables!$A$5:$A$105,0))</f>
        <v/>
      </c>
      <c r="K155" s="25">
        <f>LOWER(Settings!$C$4)&amp;".mit."&amp;$A155&amp;IF($C155="","","."&amp;$C155&amp;"."&amp;$B155)&amp;IF(INDEX(Variables!$D$5:$D$105,MATCH($A155,Variables!$A$5:$A$105,0))="","","."&amp;INDEX(Variables!$D$5:$D$105,MATCH($A155,Variables!$A$5:$A$105,0)))&amp;"."&amp;K$5</f>
        <v/>
      </c>
      <c r="L155" s="35">
        <f>INDEX(MTInputs!$J$1:$AZ$415,$D155,MATCH(L$5,MTInputs!$J$5:$AZ$5,0))</f>
        <v/>
      </c>
      <c r="M155" s="36">
        <f>INDEX(MTInputs!$J$1:$AZ$415,$D155,MATCH(M$5,MTInputs!$J$5:$AZ$5,0))</f>
        <v/>
      </c>
      <c r="N155" s="36">
        <f>INDEX(MTInputs!$J$1:$AZ$415,$D155,MATCH(N$5,MTInputs!$J$5:$AZ$5,0))</f>
        <v/>
      </c>
      <c r="O155" s="36">
        <f>INDEX(MTInputs!$J$1:$AZ$415,$D155,MATCH(O$5,MTInputs!$J$5:$AZ$5,0))</f>
        <v/>
      </c>
      <c r="P155" s="36">
        <f>INDEX(MTInputs!$J$1:$AZ$415,$D155,MATCH(P$5,MTInputs!$J$5:$AZ$5,0))</f>
        <v/>
      </c>
      <c r="Q155" s="36">
        <f>INDEX(MTInputs!$J$1:$AZ$415,$D155,MATCH(Q$5,MTInputs!$J$5:$AZ$5,0))</f>
        <v/>
      </c>
      <c r="R155" s="36">
        <f>INDEX(MTInputs!$J$1:$AZ$415,$D155,MATCH(R$5,MTInputs!$J$5:$AZ$5,0))</f>
        <v/>
      </c>
      <c r="S155" s="36">
        <f>INDEX(MTInputs!$J$1:$AZ$415,$D155,MATCH(S$5,MTInputs!$J$5:$AZ$5,0))</f>
        <v/>
      </c>
      <c r="T155" s="36">
        <f>INDEX(MTInputs!$J$1:$AZ$415,$D155,MATCH(T$5,MTInputs!$J$5:$AZ$5,0))</f>
        <v/>
      </c>
      <c r="U155" s="36">
        <f>INDEX(MTInputs!$J$1:$AZ$415,$D155,MATCH(U$5,MTInputs!$J$5:$AZ$5,0))</f>
        <v/>
      </c>
      <c r="V155" s="36">
        <f>INDEX(MTInputs!$J$1:$AZ$415,$D155,MATCH(V$5,MTInputs!$J$5:$AZ$5,0))</f>
        <v/>
      </c>
      <c r="W155" s="36">
        <f>INDEX(MTInputs!$J$1:$AZ$415,$D155,MATCH(W$5,MTInputs!$J$5:$AZ$5,0))</f>
        <v/>
      </c>
      <c r="X155" s="36">
        <f>INDEX(MTInputs!$J$1:$AZ$415,$D155,MATCH(X$5,MTInputs!$J$5:$AZ$5,0))</f>
        <v/>
      </c>
      <c r="Y155" s="36">
        <f>INDEX(MTInputs!$J$1:$AZ$415,$D155,MATCH(Y$5,MTInputs!$J$5:$AZ$5,0))</f>
        <v/>
      </c>
      <c r="Z155" s="36">
        <f>INDEX(MTInputs!$J$1:$AZ$415,$D155,MATCH(Z$5,MTInputs!$J$5:$AZ$5,0))</f>
        <v/>
      </c>
      <c r="AA155" s="36">
        <f>INDEX(MTInputs!$J$1:$AZ$415,$D155,MATCH(AA$5,MTInputs!$J$5:$AZ$5,0))</f>
        <v/>
      </c>
      <c r="AB155" s="36">
        <f>INDEX(MTInputs!$J$1:$AZ$415,$D155,MATCH(AB$5,MTInputs!$J$5:$AZ$5,0))</f>
        <v/>
      </c>
      <c r="AC155" s="36">
        <f>INDEX(MTInputs!$J$1:$AZ$415,$D155,MATCH(AC$5,MTInputs!$J$5:$AZ$5,0))</f>
        <v/>
      </c>
      <c r="AD155" s="36">
        <f>INDEX(MTInputs!$J$1:$AZ$415,$D155,MATCH(AD$5,MTInputs!$J$5:$AZ$5,0))</f>
        <v/>
      </c>
      <c r="AE155" s="25">
        <f>LOWER(Settings!$C$4)&amp;".mit."&amp;$A155&amp;IF($C155="","","."&amp;$C155&amp;"."&amp;$B155)&amp;IF(INDEX(Variables!$D$5:$D$105,MATCH($A155,Variables!$A$5:$A$105,0))="","","."&amp;INDEX(Variables!$D$5:$D$105,MATCH($A155,Variables!$A$5:$A$105,0)))&amp;"."&amp;AE$5</f>
        <v/>
      </c>
      <c r="AF155" s="35">
        <f>INDEX(MTInputs!$J$1:$AZ$415,$D155,MATCH(AF$5,MTInputs!$J$5:$AZ$5,0))</f>
        <v/>
      </c>
      <c r="AG155" s="36">
        <f>INDEX(MTInputs!$J$1:$AZ$415,$D155,MATCH(AG$5,MTInputs!$J$5:$AZ$5,0))</f>
        <v/>
      </c>
      <c r="AH155" s="36">
        <f>INDEX(MTInputs!$J$1:$AZ$415,$D155,MATCH(AH$5,MTInputs!$J$5:$AZ$5,0))</f>
        <v/>
      </c>
      <c r="AI155" s="36">
        <f>INDEX(MTInputs!$J$1:$AZ$415,$D155,MATCH(AI$5,MTInputs!$J$5:$AZ$5,0))</f>
        <v/>
      </c>
      <c r="AJ155" s="36">
        <f>INDEX(MTInputs!$J$1:$AZ$415,$D155,MATCH(AJ$5,MTInputs!$J$5:$AZ$5,0))</f>
        <v/>
      </c>
      <c r="AK155" s="36">
        <f>INDEX(MTInputs!$J$1:$AZ$415,$D155,MATCH(AK$5,MTInputs!$J$5:$AZ$5,0))</f>
        <v/>
      </c>
      <c r="AL155" s="36">
        <f>INDEX(MTInputs!$J$1:$AZ$415,$D155,MATCH(AL$5,MTInputs!$J$5:$AZ$5,0))</f>
        <v/>
      </c>
      <c r="AM155" s="36">
        <f>INDEX(MTInputs!$J$1:$AZ$415,$D155,MATCH(AM$5,MTInputs!$J$5:$AZ$5,0))</f>
        <v/>
      </c>
      <c r="AN155" s="36">
        <f>INDEX(MTInputs!$J$1:$AZ$415,$D155,MATCH(AN$5,MTInputs!$J$5:$AZ$5,0))</f>
        <v/>
      </c>
      <c r="AO155" s="36">
        <f>INDEX(MTInputs!$J$1:$AZ$415,$D155,MATCH(AO$5,MTInputs!$J$5:$AZ$5,0))</f>
        <v/>
      </c>
      <c r="AP155" s="36">
        <f>INDEX(MTInputs!$J$1:$AZ$415,$D155,MATCH(AP$5,MTInputs!$J$5:$AZ$5,0))</f>
        <v/>
      </c>
      <c r="AQ155" s="36">
        <f>INDEX(MTInputs!$J$1:$AZ$415,$D155,MATCH(AQ$5,MTInputs!$J$5:$AZ$5,0))</f>
        <v/>
      </c>
      <c r="AR155" s="36">
        <f>INDEX(MTInputs!$J$1:$AZ$415,$D155,MATCH(AR$5,MTInputs!$J$5:$AZ$5,0))</f>
        <v/>
      </c>
      <c r="AS155" s="36">
        <f>INDEX(MTInputs!$J$1:$AZ$415,$D155,MATCH(AS$5,MTInputs!$J$5:$AZ$5,0))</f>
        <v/>
      </c>
      <c r="AT155" s="36">
        <f>INDEX(MTInputs!$J$1:$AZ$415,$D155,MATCH(AT$5,MTInputs!$J$5:$AZ$5,0))</f>
        <v/>
      </c>
      <c r="AU155" s="36">
        <f>INDEX(MTInputs!$J$1:$AZ$415,$D155,MATCH(AU$5,MTInputs!$J$5:$AZ$5,0))</f>
        <v/>
      </c>
      <c r="AV155" s="36">
        <f>INDEX(MTInputs!$J$1:$AZ$415,$D155,MATCH(AV$5,MTInputs!$J$5:$AZ$5,0))</f>
        <v/>
      </c>
      <c r="AW155" s="36">
        <f>INDEX(MTInputs!$J$1:$AZ$415,$D155,MATCH(AW$5,MTInputs!$J$5:$AZ$5,0))</f>
        <v/>
      </c>
      <c r="AX155" s="36">
        <f>INDEX(MTInputs!$J$1:$AZ$415,$D155,MATCH(AX$5,MTInputs!$J$5:$AZ$5,0))</f>
        <v/>
      </c>
    </row>
    <row r="156" hidden="1" outlineLevel="1">
      <c r="A156" s="5" t="inlineStr">
        <is>
          <t>fbcov</t>
        </is>
      </c>
      <c r="B156" s="5" t="inlineStr">
        <is>
          <t>all</t>
        </is>
      </c>
      <c r="C156" s="5" t="inlineStr">
        <is>
          <t>nav</t>
        </is>
      </c>
      <c r="D156" s="8" t="n">
        <v>70</v>
      </c>
      <c r="H156" s="5">
        <f>INDEX(Variables!$B$5:$B$105,MATCH($A156,Variables!$A$5:$A$105,0))&amp;IF($C156="",""," | "&amp;INDEX(Mapping!$B$5:$B$26,MATCH($C156,Mapping!$A$5:$A$26,0))&amp;" | "&amp;INDEX(Mapping!$B$30:$B$41,MATCH($B156,Mapping!$A$30:$A$41,0)))</f>
        <v/>
      </c>
      <c r="I156" s="5">
        <f>INDEX(Variables!$C$5:$C$105,MATCH($A156,Variables!$A$5:$A$105,0))</f>
        <v/>
      </c>
      <c r="J156" s="5">
        <f>INDEX(Variables!$E$5:$E$105,MATCH($A156,Variables!$A$5:$A$105,0))</f>
        <v/>
      </c>
      <c r="K156" s="25">
        <f>LOWER(Settings!$C$4)&amp;".mit."&amp;$A156&amp;IF($C156="","","."&amp;$C156&amp;"."&amp;$B156)&amp;IF(INDEX(Variables!$D$5:$D$105,MATCH($A156,Variables!$A$5:$A$105,0))="","","."&amp;INDEX(Variables!$D$5:$D$105,MATCH($A156,Variables!$A$5:$A$105,0)))&amp;"."&amp;K$5</f>
        <v/>
      </c>
      <c r="L156" s="35">
        <f>INDEX(MTInputs!$J$1:$AZ$415,$D156,MATCH(L$5,MTInputs!$J$5:$AZ$5,0))</f>
        <v/>
      </c>
      <c r="M156" s="36">
        <f>INDEX(MTInputs!$J$1:$AZ$415,$D156,MATCH(M$5,MTInputs!$J$5:$AZ$5,0))</f>
        <v/>
      </c>
      <c r="N156" s="36">
        <f>INDEX(MTInputs!$J$1:$AZ$415,$D156,MATCH(N$5,MTInputs!$J$5:$AZ$5,0))</f>
        <v/>
      </c>
      <c r="O156" s="36">
        <f>INDEX(MTInputs!$J$1:$AZ$415,$D156,MATCH(O$5,MTInputs!$J$5:$AZ$5,0))</f>
        <v/>
      </c>
      <c r="P156" s="36">
        <f>INDEX(MTInputs!$J$1:$AZ$415,$D156,MATCH(P$5,MTInputs!$J$5:$AZ$5,0))</f>
        <v/>
      </c>
      <c r="Q156" s="36">
        <f>INDEX(MTInputs!$J$1:$AZ$415,$D156,MATCH(Q$5,MTInputs!$J$5:$AZ$5,0))</f>
        <v/>
      </c>
      <c r="R156" s="36">
        <f>INDEX(MTInputs!$J$1:$AZ$415,$D156,MATCH(R$5,MTInputs!$J$5:$AZ$5,0))</f>
        <v/>
      </c>
      <c r="S156" s="36">
        <f>INDEX(MTInputs!$J$1:$AZ$415,$D156,MATCH(S$5,MTInputs!$J$5:$AZ$5,0))</f>
        <v/>
      </c>
      <c r="T156" s="36">
        <f>INDEX(MTInputs!$J$1:$AZ$415,$D156,MATCH(T$5,MTInputs!$J$5:$AZ$5,0))</f>
        <v/>
      </c>
      <c r="U156" s="36">
        <f>INDEX(MTInputs!$J$1:$AZ$415,$D156,MATCH(U$5,MTInputs!$J$5:$AZ$5,0))</f>
        <v/>
      </c>
      <c r="V156" s="36">
        <f>INDEX(MTInputs!$J$1:$AZ$415,$D156,MATCH(V$5,MTInputs!$J$5:$AZ$5,0))</f>
        <v/>
      </c>
      <c r="W156" s="36">
        <f>INDEX(MTInputs!$J$1:$AZ$415,$D156,MATCH(W$5,MTInputs!$J$5:$AZ$5,0))</f>
        <v/>
      </c>
      <c r="X156" s="36">
        <f>INDEX(MTInputs!$J$1:$AZ$415,$D156,MATCH(X$5,MTInputs!$J$5:$AZ$5,0))</f>
        <v/>
      </c>
      <c r="Y156" s="36">
        <f>INDEX(MTInputs!$J$1:$AZ$415,$D156,MATCH(Y$5,MTInputs!$J$5:$AZ$5,0))</f>
        <v/>
      </c>
      <c r="Z156" s="36">
        <f>INDEX(MTInputs!$J$1:$AZ$415,$D156,MATCH(Z$5,MTInputs!$J$5:$AZ$5,0))</f>
        <v/>
      </c>
      <c r="AA156" s="36">
        <f>INDEX(MTInputs!$J$1:$AZ$415,$D156,MATCH(AA$5,MTInputs!$J$5:$AZ$5,0))</f>
        <v/>
      </c>
      <c r="AB156" s="36">
        <f>INDEX(MTInputs!$J$1:$AZ$415,$D156,MATCH(AB$5,MTInputs!$J$5:$AZ$5,0))</f>
        <v/>
      </c>
      <c r="AC156" s="36">
        <f>INDEX(MTInputs!$J$1:$AZ$415,$D156,MATCH(AC$5,MTInputs!$J$5:$AZ$5,0))</f>
        <v/>
      </c>
      <c r="AD156" s="36">
        <f>INDEX(MTInputs!$J$1:$AZ$415,$D156,MATCH(AD$5,MTInputs!$J$5:$AZ$5,0))</f>
        <v/>
      </c>
      <c r="AE156" s="25">
        <f>LOWER(Settings!$C$4)&amp;".mit."&amp;$A156&amp;IF($C156="","","."&amp;$C156&amp;"."&amp;$B156)&amp;IF(INDEX(Variables!$D$5:$D$105,MATCH($A156,Variables!$A$5:$A$105,0))="","","."&amp;INDEX(Variables!$D$5:$D$105,MATCH($A156,Variables!$A$5:$A$105,0)))&amp;"."&amp;AE$5</f>
        <v/>
      </c>
      <c r="AF156" s="35">
        <f>INDEX(MTInputs!$J$1:$AZ$415,$D156,MATCH(AF$5,MTInputs!$J$5:$AZ$5,0))</f>
        <v/>
      </c>
      <c r="AG156" s="36">
        <f>INDEX(MTInputs!$J$1:$AZ$415,$D156,MATCH(AG$5,MTInputs!$J$5:$AZ$5,0))</f>
        <v/>
      </c>
      <c r="AH156" s="36">
        <f>INDEX(MTInputs!$J$1:$AZ$415,$D156,MATCH(AH$5,MTInputs!$J$5:$AZ$5,0))</f>
        <v/>
      </c>
      <c r="AI156" s="36">
        <f>INDEX(MTInputs!$J$1:$AZ$415,$D156,MATCH(AI$5,MTInputs!$J$5:$AZ$5,0))</f>
        <v/>
      </c>
      <c r="AJ156" s="36">
        <f>INDEX(MTInputs!$J$1:$AZ$415,$D156,MATCH(AJ$5,MTInputs!$J$5:$AZ$5,0))</f>
        <v/>
      </c>
      <c r="AK156" s="36">
        <f>INDEX(MTInputs!$J$1:$AZ$415,$D156,MATCH(AK$5,MTInputs!$J$5:$AZ$5,0))</f>
        <v/>
      </c>
      <c r="AL156" s="36">
        <f>INDEX(MTInputs!$J$1:$AZ$415,$D156,MATCH(AL$5,MTInputs!$J$5:$AZ$5,0))</f>
        <v/>
      </c>
      <c r="AM156" s="36">
        <f>INDEX(MTInputs!$J$1:$AZ$415,$D156,MATCH(AM$5,MTInputs!$J$5:$AZ$5,0))</f>
        <v/>
      </c>
      <c r="AN156" s="36">
        <f>INDEX(MTInputs!$J$1:$AZ$415,$D156,MATCH(AN$5,MTInputs!$J$5:$AZ$5,0))</f>
        <v/>
      </c>
      <c r="AO156" s="36">
        <f>INDEX(MTInputs!$J$1:$AZ$415,$D156,MATCH(AO$5,MTInputs!$J$5:$AZ$5,0))</f>
        <v/>
      </c>
      <c r="AP156" s="36">
        <f>INDEX(MTInputs!$J$1:$AZ$415,$D156,MATCH(AP$5,MTInputs!$J$5:$AZ$5,0))</f>
        <v/>
      </c>
      <c r="AQ156" s="36">
        <f>INDEX(MTInputs!$J$1:$AZ$415,$D156,MATCH(AQ$5,MTInputs!$J$5:$AZ$5,0))</f>
        <v/>
      </c>
      <c r="AR156" s="36">
        <f>INDEX(MTInputs!$J$1:$AZ$415,$D156,MATCH(AR$5,MTInputs!$J$5:$AZ$5,0))</f>
        <v/>
      </c>
      <c r="AS156" s="36">
        <f>INDEX(MTInputs!$J$1:$AZ$415,$D156,MATCH(AS$5,MTInputs!$J$5:$AZ$5,0))</f>
        <v/>
      </c>
      <c r="AT156" s="36">
        <f>INDEX(MTInputs!$J$1:$AZ$415,$D156,MATCH(AT$5,MTInputs!$J$5:$AZ$5,0))</f>
        <v/>
      </c>
      <c r="AU156" s="36">
        <f>INDEX(MTInputs!$J$1:$AZ$415,$D156,MATCH(AU$5,MTInputs!$J$5:$AZ$5,0))</f>
        <v/>
      </c>
      <c r="AV156" s="36">
        <f>INDEX(MTInputs!$J$1:$AZ$415,$D156,MATCH(AV$5,MTInputs!$J$5:$AZ$5,0))</f>
        <v/>
      </c>
      <c r="AW156" s="36">
        <f>INDEX(MTInputs!$J$1:$AZ$415,$D156,MATCH(AW$5,MTInputs!$J$5:$AZ$5,0))</f>
        <v/>
      </c>
      <c r="AX156" s="36">
        <f>INDEX(MTInputs!$J$1:$AZ$415,$D156,MATCH(AX$5,MTInputs!$J$5:$AZ$5,0))</f>
        <v/>
      </c>
    </row>
    <row r="157" hidden="1" outlineLevel="1">
      <c r="A157" s="5" t="inlineStr">
        <is>
          <t>fbcov</t>
        </is>
      </c>
      <c r="B157" s="5" t="inlineStr">
        <is>
          <t>all</t>
        </is>
      </c>
      <c r="C157" s="5" t="inlineStr">
        <is>
          <t>res</t>
        </is>
      </c>
      <c r="D157" s="8" t="n">
        <v>71</v>
      </c>
      <c r="H157" s="5">
        <f>INDEX(Variables!$B$5:$B$105,MATCH($A157,Variables!$A$5:$A$105,0))&amp;IF($C157="",""," | "&amp;INDEX(Mapping!$B$5:$B$26,MATCH($C157,Mapping!$A$5:$A$26,0))&amp;" | "&amp;INDEX(Mapping!$B$30:$B$41,MATCH($B157,Mapping!$A$30:$A$41,0)))</f>
        <v/>
      </c>
      <c r="I157" s="5">
        <f>INDEX(Variables!$C$5:$C$105,MATCH($A157,Variables!$A$5:$A$105,0))</f>
        <v/>
      </c>
      <c r="J157" s="5">
        <f>INDEX(Variables!$E$5:$E$105,MATCH($A157,Variables!$A$5:$A$105,0))</f>
        <v/>
      </c>
      <c r="K157" s="25">
        <f>LOWER(Settings!$C$4)&amp;".mit."&amp;$A157&amp;IF($C157="","","."&amp;$C157&amp;"."&amp;$B157)&amp;IF(INDEX(Variables!$D$5:$D$105,MATCH($A157,Variables!$A$5:$A$105,0))="","","."&amp;INDEX(Variables!$D$5:$D$105,MATCH($A157,Variables!$A$5:$A$105,0)))&amp;"."&amp;K$5</f>
        <v/>
      </c>
      <c r="L157" s="35">
        <f>INDEX(MTInputs!$J$1:$AZ$415,$D157,MATCH(L$5,MTInputs!$J$5:$AZ$5,0))</f>
        <v/>
      </c>
      <c r="M157" s="36">
        <f>INDEX(MTInputs!$J$1:$AZ$415,$D157,MATCH(M$5,MTInputs!$J$5:$AZ$5,0))</f>
        <v/>
      </c>
      <c r="N157" s="36">
        <f>INDEX(MTInputs!$J$1:$AZ$415,$D157,MATCH(N$5,MTInputs!$J$5:$AZ$5,0))</f>
        <v/>
      </c>
      <c r="O157" s="36">
        <f>INDEX(MTInputs!$J$1:$AZ$415,$D157,MATCH(O$5,MTInputs!$J$5:$AZ$5,0))</f>
        <v/>
      </c>
      <c r="P157" s="36">
        <f>INDEX(MTInputs!$J$1:$AZ$415,$D157,MATCH(P$5,MTInputs!$J$5:$AZ$5,0))</f>
        <v/>
      </c>
      <c r="Q157" s="36">
        <f>INDEX(MTInputs!$J$1:$AZ$415,$D157,MATCH(Q$5,MTInputs!$J$5:$AZ$5,0))</f>
        <v/>
      </c>
      <c r="R157" s="36">
        <f>INDEX(MTInputs!$J$1:$AZ$415,$D157,MATCH(R$5,MTInputs!$J$5:$AZ$5,0))</f>
        <v/>
      </c>
      <c r="S157" s="36">
        <f>INDEX(MTInputs!$J$1:$AZ$415,$D157,MATCH(S$5,MTInputs!$J$5:$AZ$5,0))</f>
        <v/>
      </c>
      <c r="T157" s="36">
        <f>INDEX(MTInputs!$J$1:$AZ$415,$D157,MATCH(T$5,MTInputs!$J$5:$AZ$5,0))</f>
        <v/>
      </c>
      <c r="U157" s="36">
        <f>INDEX(MTInputs!$J$1:$AZ$415,$D157,MATCH(U$5,MTInputs!$J$5:$AZ$5,0))</f>
        <v/>
      </c>
      <c r="V157" s="36">
        <f>INDEX(MTInputs!$J$1:$AZ$415,$D157,MATCH(V$5,MTInputs!$J$5:$AZ$5,0))</f>
        <v/>
      </c>
      <c r="W157" s="36">
        <f>INDEX(MTInputs!$J$1:$AZ$415,$D157,MATCH(W$5,MTInputs!$J$5:$AZ$5,0))</f>
        <v/>
      </c>
      <c r="X157" s="36">
        <f>INDEX(MTInputs!$J$1:$AZ$415,$D157,MATCH(X$5,MTInputs!$J$5:$AZ$5,0))</f>
        <v/>
      </c>
      <c r="Y157" s="36">
        <f>INDEX(MTInputs!$J$1:$AZ$415,$D157,MATCH(Y$5,MTInputs!$J$5:$AZ$5,0))</f>
        <v/>
      </c>
      <c r="Z157" s="36">
        <f>INDEX(MTInputs!$J$1:$AZ$415,$D157,MATCH(Z$5,MTInputs!$J$5:$AZ$5,0))</f>
        <v/>
      </c>
      <c r="AA157" s="36">
        <f>INDEX(MTInputs!$J$1:$AZ$415,$D157,MATCH(AA$5,MTInputs!$J$5:$AZ$5,0))</f>
        <v/>
      </c>
      <c r="AB157" s="36">
        <f>INDEX(MTInputs!$J$1:$AZ$415,$D157,MATCH(AB$5,MTInputs!$J$5:$AZ$5,0))</f>
        <v/>
      </c>
      <c r="AC157" s="36">
        <f>INDEX(MTInputs!$J$1:$AZ$415,$D157,MATCH(AC$5,MTInputs!$J$5:$AZ$5,0))</f>
        <v/>
      </c>
      <c r="AD157" s="36">
        <f>INDEX(MTInputs!$J$1:$AZ$415,$D157,MATCH(AD$5,MTInputs!$J$5:$AZ$5,0))</f>
        <v/>
      </c>
      <c r="AE157" s="25">
        <f>LOWER(Settings!$C$4)&amp;".mit."&amp;$A157&amp;IF($C157="","","."&amp;$C157&amp;"."&amp;$B157)&amp;IF(INDEX(Variables!$D$5:$D$105,MATCH($A157,Variables!$A$5:$A$105,0))="","","."&amp;INDEX(Variables!$D$5:$D$105,MATCH($A157,Variables!$A$5:$A$105,0)))&amp;"."&amp;AE$5</f>
        <v/>
      </c>
      <c r="AF157" s="35">
        <f>INDEX(MTInputs!$J$1:$AZ$415,$D157,MATCH(AF$5,MTInputs!$J$5:$AZ$5,0))</f>
        <v/>
      </c>
      <c r="AG157" s="36">
        <f>INDEX(MTInputs!$J$1:$AZ$415,$D157,MATCH(AG$5,MTInputs!$J$5:$AZ$5,0))</f>
        <v/>
      </c>
      <c r="AH157" s="36">
        <f>INDEX(MTInputs!$J$1:$AZ$415,$D157,MATCH(AH$5,MTInputs!$J$5:$AZ$5,0))</f>
        <v/>
      </c>
      <c r="AI157" s="36">
        <f>INDEX(MTInputs!$J$1:$AZ$415,$D157,MATCH(AI$5,MTInputs!$J$5:$AZ$5,0))</f>
        <v/>
      </c>
      <c r="AJ157" s="36">
        <f>INDEX(MTInputs!$J$1:$AZ$415,$D157,MATCH(AJ$5,MTInputs!$J$5:$AZ$5,0))</f>
        <v/>
      </c>
      <c r="AK157" s="36">
        <f>INDEX(MTInputs!$J$1:$AZ$415,$D157,MATCH(AK$5,MTInputs!$J$5:$AZ$5,0))</f>
        <v/>
      </c>
      <c r="AL157" s="36">
        <f>INDEX(MTInputs!$J$1:$AZ$415,$D157,MATCH(AL$5,MTInputs!$J$5:$AZ$5,0))</f>
        <v/>
      </c>
      <c r="AM157" s="36">
        <f>INDEX(MTInputs!$J$1:$AZ$415,$D157,MATCH(AM$5,MTInputs!$J$5:$AZ$5,0))</f>
        <v/>
      </c>
      <c r="AN157" s="36">
        <f>INDEX(MTInputs!$J$1:$AZ$415,$D157,MATCH(AN$5,MTInputs!$J$5:$AZ$5,0))</f>
        <v/>
      </c>
      <c r="AO157" s="36">
        <f>INDEX(MTInputs!$J$1:$AZ$415,$D157,MATCH(AO$5,MTInputs!$J$5:$AZ$5,0))</f>
        <v/>
      </c>
      <c r="AP157" s="36">
        <f>INDEX(MTInputs!$J$1:$AZ$415,$D157,MATCH(AP$5,MTInputs!$J$5:$AZ$5,0))</f>
        <v/>
      </c>
      <c r="AQ157" s="36">
        <f>INDEX(MTInputs!$J$1:$AZ$415,$D157,MATCH(AQ$5,MTInputs!$J$5:$AZ$5,0))</f>
        <v/>
      </c>
      <c r="AR157" s="36">
        <f>INDEX(MTInputs!$J$1:$AZ$415,$D157,MATCH(AR$5,MTInputs!$J$5:$AZ$5,0))</f>
        <v/>
      </c>
      <c r="AS157" s="36">
        <f>INDEX(MTInputs!$J$1:$AZ$415,$D157,MATCH(AS$5,MTInputs!$J$5:$AZ$5,0))</f>
        <v/>
      </c>
      <c r="AT157" s="36">
        <f>INDEX(MTInputs!$J$1:$AZ$415,$D157,MATCH(AT$5,MTInputs!$J$5:$AZ$5,0))</f>
        <v/>
      </c>
      <c r="AU157" s="36">
        <f>INDEX(MTInputs!$J$1:$AZ$415,$D157,MATCH(AU$5,MTInputs!$J$5:$AZ$5,0))</f>
        <v/>
      </c>
      <c r="AV157" s="36">
        <f>INDEX(MTInputs!$J$1:$AZ$415,$D157,MATCH(AV$5,MTInputs!$J$5:$AZ$5,0))</f>
        <v/>
      </c>
      <c r="AW157" s="36">
        <f>INDEX(MTInputs!$J$1:$AZ$415,$D157,MATCH(AW$5,MTInputs!$J$5:$AZ$5,0))</f>
        <v/>
      </c>
      <c r="AX157" s="36">
        <f>INDEX(MTInputs!$J$1:$AZ$415,$D157,MATCH(AX$5,MTInputs!$J$5:$AZ$5,0))</f>
        <v/>
      </c>
    </row>
    <row r="158" hidden="1" outlineLevel="1">
      <c r="A158" s="5" t="inlineStr">
        <is>
          <t>fbcov</t>
        </is>
      </c>
      <c r="B158" s="5" t="inlineStr">
        <is>
          <t>all</t>
        </is>
      </c>
      <c r="C158" s="5" t="inlineStr">
        <is>
          <t>foo</t>
        </is>
      </c>
      <c r="D158" s="8" t="n">
        <v>72</v>
      </c>
      <c r="H158" s="5">
        <f>INDEX(Variables!$B$5:$B$105,MATCH($A158,Variables!$A$5:$A$105,0))&amp;IF($C158="",""," | "&amp;INDEX(Mapping!$B$5:$B$26,MATCH($C158,Mapping!$A$5:$A$26,0))&amp;" | "&amp;INDEX(Mapping!$B$30:$B$41,MATCH($B158,Mapping!$A$30:$A$41,0)))</f>
        <v/>
      </c>
      <c r="I158" s="5">
        <f>INDEX(Variables!$C$5:$C$105,MATCH($A158,Variables!$A$5:$A$105,0))</f>
        <v/>
      </c>
      <c r="J158" s="5">
        <f>INDEX(Variables!$E$5:$E$105,MATCH($A158,Variables!$A$5:$A$105,0))</f>
        <v/>
      </c>
      <c r="K158" s="25">
        <f>LOWER(Settings!$C$4)&amp;".mit."&amp;$A158&amp;IF($C158="","","."&amp;$C158&amp;"."&amp;$B158)&amp;IF(INDEX(Variables!$D$5:$D$105,MATCH($A158,Variables!$A$5:$A$105,0))="","","."&amp;INDEX(Variables!$D$5:$D$105,MATCH($A158,Variables!$A$5:$A$105,0)))&amp;"."&amp;K$5</f>
        <v/>
      </c>
      <c r="L158" s="35">
        <f>INDEX(MTInputs!$J$1:$AZ$415,$D158,MATCH(L$5,MTInputs!$J$5:$AZ$5,0))</f>
        <v/>
      </c>
      <c r="M158" s="36">
        <f>INDEX(MTInputs!$J$1:$AZ$415,$D158,MATCH(M$5,MTInputs!$J$5:$AZ$5,0))</f>
        <v/>
      </c>
      <c r="N158" s="36">
        <f>INDEX(MTInputs!$J$1:$AZ$415,$D158,MATCH(N$5,MTInputs!$J$5:$AZ$5,0))</f>
        <v/>
      </c>
      <c r="O158" s="36">
        <f>INDEX(MTInputs!$J$1:$AZ$415,$D158,MATCH(O$5,MTInputs!$J$5:$AZ$5,0))</f>
        <v/>
      </c>
      <c r="P158" s="36">
        <f>INDEX(MTInputs!$J$1:$AZ$415,$D158,MATCH(P$5,MTInputs!$J$5:$AZ$5,0))</f>
        <v/>
      </c>
      <c r="Q158" s="36">
        <f>INDEX(MTInputs!$J$1:$AZ$415,$D158,MATCH(Q$5,MTInputs!$J$5:$AZ$5,0))</f>
        <v/>
      </c>
      <c r="R158" s="36">
        <f>INDEX(MTInputs!$J$1:$AZ$415,$D158,MATCH(R$5,MTInputs!$J$5:$AZ$5,0))</f>
        <v/>
      </c>
      <c r="S158" s="36">
        <f>INDEX(MTInputs!$J$1:$AZ$415,$D158,MATCH(S$5,MTInputs!$J$5:$AZ$5,0))</f>
        <v/>
      </c>
      <c r="T158" s="36">
        <f>INDEX(MTInputs!$J$1:$AZ$415,$D158,MATCH(T$5,MTInputs!$J$5:$AZ$5,0))</f>
        <v/>
      </c>
      <c r="U158" s="36">
        <f>INDEX(MTInputs!$J$1:$AZ$415,$D158,MATCH(U$5,MTInputs!$J$5:$AZ$5,0))</f>
        <v/>
      </c>
      <c r="V158" s="36">
        <f>INDEX(MTInputs!$J$1:$AZ$415,$D158,MATCH(V$5,MTInputs!$J$5:$AZ$5,0))</f>
        <v/>
      </c>
      <c r="W158" s="36">
        <f>INDEX(MTInputs!$J$1:$AZ$415,$D158,MATCH(W$5,MTInputs!$J$5:$AZ$5,0))</f>
        <v/>
      </c>
      <c r="X158" s="36">
        <f>INDEX(MTInputs!$J$1:$AZ$415,$D158,MATCH(X$5,MTInputs!$J$5:$AZ$5,0))</f>
        <v/>
      </c>
      <c r="Y158" s="36">
        <f>INDEX(MTInputs!$J$1:$AZ$415,$D158,MATCH(Y$5,MTInputs!$J$5:$AZ$5,0))</f>
        <v/>
      </c>
      <c r="Z158" s="36">
        <f>INDEX(MTInputs!$J$1:$AZ$415,$D158,MATCH(Z$5,MTInputs!$J$5:$AZ$5,0))</f>
        <v/>
      </c>
      <c r="AA158" s="36">
        <f>INDEX(MTInputs!$J$1:$AZ$415,$D158,MATCH(AA$5,MTInputs!$J$5:$AZ$5,0))</f>
        <v/>
      </c>
      <c r="AB158" s="36">
        <f>INDEX(MTInputs!$J$1:$AZ$415,$D158,MATCH(AB$5,MTInputs!$J$5:$AZ$5,0))</f>
        <v/>
      </c>
      <c r="AC158" s="36">
        <f>INDEX(MTInputs!$J$1:$AZ$415,$D158,MATCH(AC$5,MTInputs!$J$5:$AZ$5,0))</f>
        <v/>
      </c>
      <c r="AD158" s="36">
        <f>INDEX(MTInputs!$J$1:$AZ$415,$D158,MATCH(AD$5,MTInputs!$J$5:$AZ$5,0))</f>
        <v/>
      </c>
      <c r="AE158" s="25">
        <f>LOWER(Settings!$C$4)&amp;".mit."&amp;$A158&amp;IF($C158="","","."&amp;$C158&amp;"."&amp;$B158)&amp;IF(INDEX(Variables!$D$5:$D$105,MATCH($A158,Variables!$A$5:$A$105,0))="","","."&amp;INDEX(Variables!$D$5:$D$105,MATCH($A158,Variables!$A$5:$A$105,0)))&amp;"."&amp;AE$5</f>
        <v/>
      </c>
      <c r="AF158" s="35">
        <f>INDEX(MTInputs!$J$1:$AZ$415,$D158,MATCH(AF$5,MTInputs!$J$5:$AZ$5,0))</f>
        <v/>
      </c>
      <c r="AG158" s="36">
        <f>INDEX(MTInputs!$J$1:$AZ$415,$D158,MATCH(AG$5,MTInputs!$J$5:$AZ$5,0))</f>
        <v/>
      </c>
      <c r="AH158" s="36">
        <f>INDEX(MTInputs!$J$1:$AZ$415,$D158,MATCH(AH$5,MTInputs!$J$5:$AZ$5,0))</f>
        <v/>
      </c>
      <c r="AI158" s="36">
        <f>INDEX(MTInputs!$J$1:$AZ$415,$D158,MATCH(AI$5,MTInputs!$J$5:$AZ$5,0))</f>
        <v/>
      </c>
      <c r="AJ158" s="36">
        <f>INDEX(MTInputs!$J$1:$AZ$415,$D158,MATCH(AJ$5,MTInputs!$J$5:$AZ$5,0))</f>
        <v/>
      </c>
      <c r="AK158" s="36">
        <f>INDEX(MTInputs!$J$1:$AZ$415,$D158,MATCH(AK$5,MTInputs!$J$5:$AZ$5,0))</f>
        <v/>
      </c>
      <c r="AL158" s="36">
        <f>INDEX(MTInputs!$J$1:$AZ$415,$D158,MATCH(AL$5,MTInputs!$J$5:$AZ$5,0))</f>
        <v/>
      </c>
      <c r="AM158" s="36">
        <f>INDEX(MTInputs!$J$1:$AZ$415,$D158,MATCH(AM$5,MTInputs!$J$5:$AZ$5,0))</f>
        <v/>
      </c>
      <c r="AN158" s="36">
        <f>INDEX(MTInputs!$J$1:$AZ$415,$D158,MATCH(AN$5,MTInputs!$J$5:$AZ$5,0))</f>
        <v/>
      </c>
      <c r="AO158" s="36">
        <f>INDEX(MTInputs!$J$1:$AZ$415,$D158,MATCH(AO$5,MTInputs!$J$5:$AZ$5,0))</f>
        <v/>
      </c>
      <c r="AP158" s="36">
        <f>INDEX(MTInputs!$J$1:$AZ$415,$D158,MATCH(AP$5,MTInputs!$J$5:$AZ$5,0))</f>
        <v/>
      </c>
      <c r="AQ158" s="36">
        <f>INDEX(MTInputs!$J$1:$AZ$415,$D158,MATCH(AQ$5,MTInputs!$J$5:$AZ$5,0))</f>
        <v/>
      </c>
      <c r="AR158" s="36">
        <f>INDEX(MTInputs!$J$1:$AZ$415,$D158,MATCH(AR$5,MTInputs!$J$5:$AZ$5,0))</f>
        <v/>
      </c>
      <c r="AS158" s="36">
        <f>INDEX(MTInputs!$J$1:$AZ$415,$D158,MATCH(AS$5,MTInputs!$J$5:$AZ$5,0))</f>
        <v/>
      </c>
      <c r="AT158" s="36">
        <f>INDEX(MTInputs!$J$1:$AZ$415,$D158,MATCH(AT$5,MTInputs!$J$5:$AZ$5,0))</f>
        <v/>
      </c>
      <c r="AU158" s="36">
        <f>INDEX(MTInputs!$J$1:$AZ$415,$D158,MATCH(AU$5,MTInputs!$J$5:$AZ$5,0))</f>
        <v/>
      </c>
      <c r="AV158" s="36">
        <f>INDEX(MTInputs!$J$1:$AZ$415,$D158,MATCH(AV$5,MTInputs!$J$5:$AZ$5,0))</f>
        <v/>
      </c>
      <c r="AW158" s="36">
        <f>INDEX(MTInputs!$J$1:$AZ$415,$D158,MATCH(AW$5,MTInputs!$J$5:$AZ$5,0))</f>
        <v/>
      </c>
      <c r="AX158" s="36">
        <f>INDEX(MTInputs!$J$1:$AZ$415,$D158,MATCH(AX$5,MTInputs!$J$5:$AZ$5,0))</f>
        <v/>
      </c>
    </row>
    <row r="159" hidden="1" outlineLevel="1">
      <c r="A159" s="5" t="inlineStr">
        <is>
          <t>fbcov</t>
        </is>
      </c>
      <c r="B159" s="5" t="inlineStr">
        <is>
          <t>all</t>
        </is>
      </c>
      <c r="C159" s="5" t="inlineStr">
        <is>
          <t>srv</t>
        </is>
      </c>
      <c r="D159" s="8" t="n">
        <v>73</v>
      </c>
      <c r="H159" s="5">
        <f>INDEX(Variables!$B$5:$B$105,MATCH($A159,Variables!$A$5:$A$105,0))&amp;IF($C159="",""," | "&amp;INDEX(Mapping!$B$5:$B$26,MATCH($C159,Mapping!$A$5:$A$26,0))&amp;" | "&amp;INDEX(Mapping!$B$30:$B$41,MATCH($B159,Mapping!$A$30:$A$41,0)))</f>
        <v/>
      </c>
      <c r="I159" s="5">
        <f>INDEX(Variables!$C$5:$C$105,MATCH($A159,Variables!$A$5:$A$105,0))</f>
        <v/>
      </c>
      <c r="J159" s="5">
        <f>INDEX(Variables!$E$5:$E$105,MATCH($A159,Variables!$A$5:$A$105,0))</f>
        <v/>
      </c>
      <c r="K159" s="25">
        <f>LOWER(Settings!$C$4)&amp;".mit."&amp;$A159&amp;IF($C159="","","."&amp;$C159&amp;"."&amp;$B159)&amp;IF(INDEX(Variables!$D$5:$D$105,MATCH($A159,Variables!$A$5:$A$105,0))="","","."&amp;INDEX(Variables!$D$5:$D$105,MATCH($A159,Variables!$A$5:$A$105,0)))&amp;"."&amp;K$5</f>
        <v/>
      </c>
      <c r="L159" s="35">
        <f>INDEX(MTInputs!$J$1:$AZ$415,$D159,MATCH(L$5,MTInputs!$J$5:$AZ$5,0))</f>
        <v/>
      </c>
      <c r="M159" s="36">
        <f>INDEX(MTInputs!$J$1:$AZ$415,$D159,MATCH(M$5,MTInputs!$J$5:$AZ$5,0))</f>
        <v/>
      </c>
      <c r="N159" s="36">
        <f>INDEX(MTInputs!$J$1:$AZ$415,$D159,MATCH(N$5,MTInputs!$J$5:$AZ$5,0))</f>
        <v/>
      </c>
      <c r="O159" s="36">
        <f>INDEX(MTInputs!$J$1:$AZ$415,$D159,MATCH(O$5,MTInputs!$J$5:$AZ$5,0))</f>
        <v/>
      </c>
      <c r="P159" s="36">
        <f>INDEX(MTInputs!$J$1:$AZ$415,$D159,MATCH(P$5,MTInputs!$J$5:$AZ$5,0))</f>
        <v/>
      </c>
      <c r="Q159" s="36">
        <f>INDEX(MTInputs!$J$1:$AZ$415,$D159,MATCH(Q$5,MTInputs!$J$5:$AZ$5,0))</f>
        <v/>
      </c>
      <c r="R159" s="36">
        <f>INDEX(MTInputs!$J$1:$AZ$415,$D159,MATCH(R$5,MTInputs!$J$5:$AZ$5,0))</f>
        <v/>
      </c>
      <c r="S159" s="36">
        <f>INDEX(MTInputs!$J$1:$AZ$415,$D159,MATCH(S$5,MTInputs!$J$5:$AZ$5,0))</f>
        <v/>
      </c>
      <c r="T159" s="36">
        <f>INDEX(MTInputs!$J$1:$AZ$415,$D159,MATCH(T$5,MTInputs!$J$5:$AZ$5,0))</f>
        <v/>
      </c>
      <c r="U159" s="36">
        <f>INDEX(MTInputs!$J$1:$AZ$415,$D159,MATCH(U$5,MTInputs!$J$5:$AZ$5,0))</f>
        <v/>
      </c>
      <c r="V159" s="36">
        <f>INDEX(MTInputs!$J$1:$AZ$415,$D159,MATCH(V$5,MTInputs!$J$5:$AZ$5,0))</f>
        <v/>
      </c>
      <c r="W159" s="36">
        <f>INDEX(MTInputs!$J$1:$AZ$415,$D159,MATCH(W$5,MTInputs!$J$5:$AZ$5,0))</f>
        <v/>
      </c>
      <c r="X159" s="36">
        <f>INDEX(MTInputs!$J$1:$AZ$415,$D159,MATCH(X$5,MTInputs!$J$5:$AZ$5,0))</f>
        <v/>
      </c>
      <c r="Y159" s="36">
        <f>INDEX(MTInputs!$J$1:$AZ$415,$D159,MATCH(Y$5,MTInputs!$J$5:$AZ$5,0))</f>
        <v/>
      </c>
      <c r="Z159" s="36">
        <f>INDEX(MTInputs!$J$1:$AZ$415,$D159,MATCH(Z$5,MTInputs!$J$5:$AZ$5,0))</f>
        <v/>
      </c>
      <c r="AA159" s="36">
        <f>INDEX(MTInputs!$J$1:$AZ$415,$D159,MATCH(AA$5,MTInputs!$J$5:$AZ$5,0))</f>
        <v/>
      </c>
      <c r="AB159" s="36">
        <f>INDEX(MTInputs!$J$1:$AZ$415,$D159,MATCH(AB$5,MTInputs!$J$5:$AZ$5,0))</f>
        <v/>
      </c>
      <c r="AC159" s="36">
        <f>INDEX(MTInputs!$J$1:$AZ$415,$D159,MATCH(AC$5,MTInputs!$J$5:$AZ$5,0))</f>
        <v/>
      </c>
      <c r="AD159" s="36">
        <f>INDEX(MTInputs!$J$1:$AZ$415,$D159,MATCH(AD$5,MTInputs!$J$5:$AZ$5,0))</f>
        <v/>
      </c>
      <c r="AE159" s="25">
        <f>LOWER(Settings!$C$4)&amp;".mit."&amp;$A159&amp;IF($C159="","","."&amp;$C159&amp;"."&amp;$B159)&amp;IF(INDEX(Variables!$D$5:$D$105,MATCH($A159,Variables!$A$5:$A$105,0))="","","."&amp;INDEX(Variables!$D$5:$D$105,MATCH($A159,Variables!$A$5:$A$105,0)))&amp;"."&amp;AE$5</f>
        <v/>
      </c>
      <c r="AF159" s="35">
        <f>INDEX(MTInputs!$J$1:$AZ$415,$D159,MATCH(AF$5,MTInputs!$J$5:$AZ$5,0))</f>
        <v/>
      </c>
      <c r="AG159" s="36">
        <f>INDEX(MTInputs!$J$1:$AZ$415,$D159,MATCH(AG$5,MTInputs!$J$5:$AZ$5,0))</f>
        <v/>
      </c>
      <c r="AH159" s="36">
        <f>INDEX(MTInputs!$J$1:$AZ$415,$D159,MATCH(AH$5,MTInputs!$J$5:$AZ$5,0))</f>
        <v/>
      </c>
      <c r="AI159" s="36">
        <f>INDEX(MTInputs!$J$1:$AZ$415,$D159,MATCH(AI$5,MTInputs!$J$5:$AZ$5,0))</f>
        <v/>
      </c>
      <c r="AJ159" s="36">
        <f>INDEX(MTInputs!$J$1:$AZ$415,$D159,MATCH(AJ$5,MTInputs!$J$5:$AZ$5,0))</f>
        <v/>
      </c>
      <c r="AK159" s="36">
        <f>INDEX(MTInputs!$J$1:$AZ$415,$D159,MATCH(AK$5,MTInputs!$J$5:$AZ$5,0))</f>
        <v/>
      </c>
      <c r="AL159" s="36">
        <f>INDEX(MTInputs!$J$1:$AZ$415,$D159,MATCH(AL$5,MTInputs!$J$5:$AZ$5,0))</f>
        <v/>
      </c>
      <c r="AM159" s="36">
        <f>INDEX(MTInputs!$J$1:$AZ$415,$D159,MATCH(AM$5,MTInputs!$J$5:$AZ$5,0))</f>
        <v/>
      </c>
      <c r="AN159" s="36">
        <f>INDEX(MTInputs!$J$1:$AZ$415,$D159,MATCH(AN$5,MTInputs!$J$5:$AZ$5,0))</f>
        <v/>
      </c>
      <c r="AO159" s="36">
        <f>INDEX(MTInputs!$J$1:$AZ$415,$D159,MATCH(AO$5,MTInputs!$J$5:$AZ$5,0))</f>
        <v/>
      </c>
      <c r="AP159" s="36">
        <f>INDEX(MTInputs!$J$1:$AZ$415,$D159,MATCH(AP$5,MTInputs!$J$5:$AZ$5,0))</f>
        <v/>
      </c>
      <c r="AQ159" s="36">
        <f>INDEX(MTInputs!$J$1:$AZ$415,$D159,MATCH(AQ$5,MTInputs!$J$5:$AZ$5,0))</f>
        <v/>
      </c>
      <c r="AR159" s="36">
        <f>INDEX(MTInputs!$J$1:$AZ$415,$D159,MATCH(AR$5,MTInputs!$J$5:$AZ$5,0))</f>
        <v/>
      </c>
      <c r="AS159" s="36">
        <f>INDEX(MTInputs!$J$1:$AZ$415,$D159,MATCH(AS$5,MTInputs!$J$5:$AZ$5,0))</f>
        <v/>
      </c>
      <c r="AT159" s="36">
        <f>INDEX(MTInputs!$J$1:$AZ$415,$D159,MATCH(AT$5,MTInputs!$J$5:$AZ$5,0))</f>
        <v/>
      </c>
      <c r="AU159" s="36">
        <f>INDEX(MTInputs!$J$1:$AZ$415,$D159,MATCH(AU$5,MTInputs!$J$5:$AZ$5,0))</f>
        <v/>
      </c>
      <c r="AV159" s="36">
        <f>INDEX(MTInputs!$J$1:$AZ$415,$D159,MATCH(AV$5,MTInputs!$J$5:$AZ$5,0))</f>
        <v/>
      </c>
      <c r="AW159" s="36">
        <f>INDEX(MTInputs!$J$1:$AZ$415,$D159,MATCH(AW$5,MTInputs!$J$5:$AZ$5,0))</f>
        <v/>
      </c>
      <c r="AX159" s="36">
        <f>INDEX(MTInputs!$J$1:$AZ$415,$D159,MATCH(AX$5,MTInputs!$J$5:$AZ$5,0))</f>
        <v/>
      </c>
    </row>
    <row r="160" hidden="1" outlineLevel="1">
      <c r="A160" s="5" t="inlineStr">
        <is>
          <t>fbcov</t>
        </is>
      </c>
      <c r="B160" s="5" t="inlineStr">
        <is>
          <t>all</t>
        </is>
      </c>
      <c r="C160" s="5" t="inlineStr">
        <is>
          <t>mch</t>
        </is>
      </c>
      <c r="D160" s="8" t="n">
        <v>74</v>
      </c>
      <c r="H160" s="5">
        <f>INDEX(Variables!$B$5:$B$105,MATCH($A160,Variables!$A$5:$A$105,0))&amp;IF($C160="",""," | "&amp;INDEX(Mapping!$B$5:$B$26,MATCH($C160,Mapping!$A$5:$A$26,0))&amp;" | "&amp;INDEX(Mapping!$B$30:$B$41,MATCH($B160,Mapping!$A$30:$A$41,0)))</f>
        <v/>
      </c>
      <c r="I160" s="5">
        <f>INDEX(Variables!$C$5:$C$105,MATCH($A160,Variables!$A$5:$A$105,0))</f>
        <v/>
      </c>
      <c r="J160" s="5">
        <f>INDEX(Variables!$E$5:$E$105,MATCH($A160,Variables!$A$5:$A$105,0))</f>
        <v/>
      </c>
      <c r="K160" s="25">
        <f>LOWER(Settings!$C$4)&amp;".mit."&amp;$A160&amp;IF($C160="","","."&amp;$C160&amp;"."&amp;$B160)&amp;IF(INDEX(Variables!$D$5:$D$105,MATCH($A160,Variables!$A$5:$A$105,0))="","","."&amp;INDEX(Variables!$D$5:$D$105,MATCH($A160,Variables!$A$5:$A$105,0)))&amp;"."&amp;K$5</f>
        <v/>
      </c>
      <c r="L160" s="35">
        <f>INDEX(MTInputs!$J$1:$AZ$415,$D160,MATCH(L$5,MTInputs!$J$5:$AZ$5,0))</f>
        <v/>
      </c>
      <c r="M160" s="36">
        <f>INDEX(MTInputs!$J$1:$AZ$415,$D160,MATCH(M$5,MTInputs!$J$5:$AZ$5,0))</f>
        <v/>
      </c>
      <c r="N160" s="36">
        <f>INDEX(MTInputs!$J$1:$AZ$415,$D160,MATCH(N$5,MTInputs!$J$5:$AZ$5,0))</f>
        <v/>
      </c>
      <c r="O160" s="36">
        <f>INDEX(MTInputs!$J$1:$AZ$415,$D160,MATCH(O$5,MTInputs!$J$5:$AZ$5,0))</f>
        <v/>
      </c>
      <c r="P160" s="36">
        <f>INDEX(MTInputs!$J$1:$AZ$415,$D160,MATCH(P$5,MTInputs!$J$5:$AZ$5,0))</f>
        <v/>
      </c>
      <c r="Q160" s="36">
        <f>INDEX(MTInputs!$J$1:$AZ$415,$D160,MATCH(Q$5,MTInputs!$J$5:$AZ$5,0))</f>
        <v/>
      </c>
      <c r="R160" s="36">
        <f>INDEX(MTInputs!$J$1:$AZ$415,$D160,MATCH(R$5,MTInputs!$J$5:$AZ$5,0))</f>
        <v/>
      </c>
      <c r="S160" s="36">
        <f>INDEX(MTInputs!$J$1:$AZ$415,$D160,MATCH(S$5,MTInputs!$J$5:$AZ$5,0))</f>
        <v/>
      </c>
      <c r="T160" s="36">
        <f>INDEX(MTInputs!$J$1:$AZ$415,$D160,MATCH(T$5,MTInputs!$J$5:$AZ$5,0))</f>
        <v/>
      </c>
      <c r="U160" s="36">
        <f>INDEX(MTInputs!$J$1:$AZ$415,$D160,MATCH(U$5,MTInputs!$J$5:$AZ$5,0))</f>
        <v/>
      </c>
      <c r="V160" s="36">
        <f>INDEX(MTInputs!$J$1:$AZ$415,$D160,MATCH(V$5,MTInputs!$J$5:$AZ$5,0))</f>
        <v/>
      </c>
      <c r="W160" s="36">
        <f>INDEX(MTInputs!$J$1:$AZ$415,$D160,MATCH(W$5,MTInputs!$J$5:$AZ$5,0))</f>
        <v/>
      </c>
      <c r="X160" s="36">
        <f>INDEX(MTInputs!$J$1:$AZ$415,$D160,MATCH(X$5,MTInputs!$J$5:$AZ$5,0))</f>
        <v/>
      </c>
      <c r="Y160" s="36">
        <f>INDEX(MTInputs!$J$1:$AZ$415,$D160,MATCH(Y$5,MTInputs!$J$5:$AZ$5,0))</f>
        <v/>
      </c>
      <c r="Z160" s="36">
        <f>INDEX(MTInputs!$J$1:$AZ$415,$D160,MATCH(Z$5,MTInputs!$J$5:$AZ$5,0))</f>
        <v/>
      </c>
      <c r="AA160" s="36">
        <f>INDEX(MTInputs!$J$1:$AZ$415,$D160,MATCH(AA$5,MTInputs!$J$5:$AZ$5,0))</f>
        <v/>
      </c>
      <c r="AB160" s="36">
        <f>INDEX(MTInputs!$J$1:$AZ$415,$D160,MATCH(AB$5,MTInputs!$J$5:$AZ$5,0))</f>
        <v/>
      </c>
      <c r="AC160" s="36">
        <f>INDEX(MTInputs!$J$1:$AZ$415,$D160,MATCH(AC$5,MTInputs!$J$5:$AZ$5,0))</f>
        <v/>
      </c>
      <c r="AD160" s="36">
        <f>INDEX(MTInputs!$J$1:$AZ$415,$D160,MATCH(AD$5,MTInputs!$J$5:$AZ$5,0))</f>
        <v/>
      </c>
      <c r="AE160" s="25">
        <f>LOWER(Settings!$C$4)&amp;".mit."&amp;$A160&amp;IF($C160="","","."&amp;$C160&amp;"."&amp;$B160)&amp;IF(INDEX(Variables!$D$5:$D$105,MATCH($A160,Variables!$A$5:$A$105,0))="","","."&amp;INDEX(Variables!$D$5:$D$105,MATCH($A160,Variables!$A$5:$A$105,0)))&amp;"."&amp;AE$5</f>
        <v/>
      </c>
      <c r="AF160" s="35">
        <f>INDEX(MTInputs!$J$1:$AZ$415,$D160,MATCH(AF$5,MTInputs!$J$5:$AZ$5,0))</f>
        <v/>
      </c>
      <c r="AG160" s="36">
        <f>INDEX(MTInputs!$J$1:$AZ$415,$D160,MATCH(AG$5,MTInputs!$J$5:$AZ$5,0))</f>
        <v/>
      </c>
      <c r="AH160" s="36">
        <f>INDEX(MTInputs!$J$1:$AZ$415,$D160,MATCH(AH$5,MTInputs!$J$5:$AZ$5,0))</f>
        <v/>
      </c>
      <c r="AI160" s="36">
        <f>INDEX(MTInputs!$J$1:$AZ$415,$D160,MATCH(AI$5,MTInputs!$J$5:$AZ$5,0))</f>
        <v/>
      </c>
      <c r="AJ160" s="36">
        <f>INDEX(MTInputs!$J$1:$AZ$415,$D160,MATCH(AJ$5,MTInputs!$J$5:$AZ$5,0))</f>
        <v/>
      </c>
      <c r="AK160" s="36">
        <f>INDEX(MTInputs!$J$1:$AZ$415,$D160,MATCH(AK$5,MTInputs!$J$5:$AZ$5,0))</f>
        <v/>
      </c>
      <c r="AL160" s="36">
        <f>INDEX(MTInputs!$J$1:$AZ$415,$D160,MATCH(AL$5,MTInputs!$J$5:$AZ$5,0))</f>
        <v/>
      </c>
      <c r="AM160" s="36">
        <f>INDEX(MTInputs!$J$1:$AZ$415,$D160,MATCH(AM$5,MTInputs!$J$5:$AZ$5,0))</f>
        <v/>
      </c>
      <c r="AN160" s="36">
        <f>INDEX(MTInputs!$J$1:$AZ$415,$D160,MATCH(AN$5,MTInputs!$J$5:$AZ$5,0))</f>
        <v/>
      </c>
      <c r="AO160" s="36">
        <f>INDEX(MTInputs!$J$1:$AZ$415,$D160,MATCH(AO$5,MTInputs!$J$5:$AZ$5,0))</f>
        <v/>
      </c>
      <c r="AP160" s="36">
        <f>INDEX(MTInputs!$J$1:$AZ$415,$D160,MATCH(AP$5,MTInputs!$J$5:$AZ$5,0))</f>
        <v/>
      </c>
      <c r="AQ160" s="36">
        <f>INDEX(MTInputs!$J$1:$AZ$415,$D160,MATCH(AQ$5,MTInputs!$J$5:$AZ$5,0))</f>
        <v/>
      </c>
      <c r="AR160" s="36">
        <f>INDEX(MTInputs!$J$1:$AZ$415,$D160,MATCH(AR$5,MTInputs!$J$5:$AZ$5,0))</f>
        <v/>
      </c>
      <c r="AS160" s="36">
        <f>INDEX(MTInputs!$J$1:$AZ$415,$D160,MATCH(AS$5,MTInputs!$J$5:$AZ$5,0))</f>
        <v/>
      </c>
      <c r="AT160" s="36">
        <f>INDEX(MTInputs!$J$1:$AZ$415,$D160,MATCH(AT$5,MTInputs!$J$5:$AZ$5,0))</f>
        <v/>
      </c>
      <c r="AU160" s="36">
        <f>INDEX(MTInputs!$J$1:$AZ$415,$D160,MATCH(AU$5,MTInputs!$J$5:$AZ$5,0))</f>
        <v/>
      </c>
      <c r="AV160" s="36">
        <f>INDEX(MTInputs!$J$1:$AZ$415,$D160,MATCH(AV$5,MTInputs!$J$5:$AZ$5,0))</f>
        <v/>
      </c>
      <c r="AW160" s="36">
        <f>INDEX(MTInputs!$J$1:$AZ$415,$D160,MATCH(AW$5,MTInputs!$J$5:$AZ$5,0))</f>
        <v/>
      </c>
      <c r="AX160" s="36">
        <f>INDEX(MTInputs!$J$1:$AZ$415,$D160,MATCH(AX$5,MTInputs!$J$5:$AZ$5,0))</f>
        <v/>
      </c>
    </row>
    <row r="161" hidden="1" outlineLevel="1">
      <c r="A161" s="5" t="inlineStr">
        <is>
          <t>fbcov</t>
        </is>
      </c>
      <c r="B161" s="5" t="inlineStr">
        <is>
          <t>all</t>
        </is>
      </c>
      <c r="C161" s="5" t="inlineStr">
        <is>
          <t>irn</t>
        </is>
      </c>
      <c r="D161" s="8" t="n">
        <v>75</v>
      </c>
      <c r="H161" s="5">
        <f>INDEX(Variables!$B$5:$B$105,MATCH($A161,Variables!$A$5:$A$105,0))&amp;IF($C161="",""," | "&amp;INDEX(Mapping!$B$5:$B$26,MATCH($C161,Mapping!$A$5:$A$26,0))&amp;" | "&amp;INDEX(Mapping!$B$30:$B$41,MATCH($B161,Mapping!$A$30:$A$41,0)))</f>
        <v/>
      </c>
      <c r="I161" s="5">
        <f>INDEX(Variables!$C$5:$C$105,MATCH($A161,Variables!$A$5:$A$105,0))</f>
        <v/>
      </c>
      <c r="J161" s="5">
        <f>INDEX(Variables!$E$5:$E$105,MATCH($A161,Variables!$A$5:$A$105,0))</f>
        <v/>
      </c>
      <c r="K161" s="25">
        <f>LOWER(Settings!$C$4)&amp;".mit."&amp;$A161&amp;IF($C161="","","."&amp;$C161&amp;"."&amp;$B161)&amp;IF(INDEX(Variables!$D$5:$D$105,MATCH($A161,Variables!$A$5:$A$105,0))="","","."&amp;INDEX(Variables!$D$5:$D$105,MATCH($A161,Variables!$A$5:$A$105,0)))&amp;"."&amp;K$5</f>
        <v/>
      </c>
      <c r="L161" s="35">
        <f>INDEX(MTInputs!$J$1:$AZ$415,$D161,MATCH(L$5,MTInputs!$J$5:$AZ$5,0))</f>
        <v/>
      </c>
      <c r="M161" s="36">
        <f>INDEX(MTInputs!$J$1:$AZ$415,$D161,MATCH(M$5,MTInputs!$J$5:$AZ$5,0))</f>
        <v/>
      </c>
      <c r="N161" s="36">
        <f>INDEX(MTInputs!$J$1:$AZ$415,$D161,MATCH(N$5,MTInputs!$J$5:$AZ$5,0))</f>
        <v/>
      </c>
      <c r="O161" s="36">
        <f>INDEX(MTInputs!$J$1:$AZ$415,$D161,MATCH(O$5,MTInputs!$J$5:$AZ$5,0))</f>
        <v/>
      </c>
      <c r="P161" s="36">
        <f>INDEX(MTInputs!$J$1:$AZ$415,$D161,MATCH(P$5,MTInputs!$J$5:$AZ$5,0))</f>
        <v/>
      </c>
      <c r="Q161" s="36">
        <f>INDEX(MTInputs!$J$1:$AZ$415,$D161,MATCH(Q$5,MTInputs!$J$5:$AZ$5,0))</f>
        <v/>
      </c>
      <c r="R161" s="36">
        <f>INDEX(MTInputs!$J$1:$AZ$415,$D161,MATCH(R$5,MTInputs!$J$5:$AZ$5,0))</f>
        <v/>
      </c>
      <c r="S161" s="36">
        <f>INDEX(MTInputs!$J$1:$AZ$415,$D161,MATCH(S$5,MTInputs!$J$5:$AZ$5,0))</f>
        <v/>
      </c>
      <c r="T161" s="36">
        <f>INDEX(MTInputs!$J$1:$AZ$415,$D161,MATCH(T$5,MTInputs!$J$5:$AZ$5,0))</f>
        <v/>
      </c>
      <c r="U161" s="36">
        <f>INDEX(MTInputs!$J$1:$AZ$415,$D161,MATCH(U$5,MTInputs!$J$5:$AZ$5,0))</f>
        <v/>
      </c>
      <c r="V161" s="36">
        <f>INDEX(MTInputs!$J$1:$AZ$415,$D161,MATCH(V$5,MTInputs!$J$5:$AZ$5,0))</f>
        <v/>
      </c>
      <c r="W161" s="36">
        <f>INDEX(MTInputs!$J$1:$AZ$415,$D161,MATCH(W$5,MTInputs!$J$5:$AZ$5,0))</f>
        <v/>
      </c>
      <c r="X161" s="36">
        <f>INDEX(MTInputs!$J$1:$AZ$415,$D161,MATCH(X$5,MTInputs!$J$5:$AZ$5,0))</f>
        <v/>
      </c>
      <c r="Y161" s="36">
        <f>INDEX(MTInputs!$J$1:$AZ$415,$D161,MATCH(Y$5,MTInputs!$J$5:$AZ$5,0))</f>
        <v/>
      </c>
      <c r="Z161" s="36">
        <f>INDEX(MTInputs!$J$1:$AZ$415,$D161,MATCH(Z$5,MTInputs!$J$5:$AZ$5,0))</f>
        <v/>
      </c>
      <c r="AA161" s="36">
        <f>INDEX(MTInputs!$J$1:$AZ$415,$D161,MATCH(AA$5,MTInputs!$J$5:$AZ$5,0))</f>
        <v/>
      </c>
      <c r="AB161" s="36">
        <f>INDEX(MTInputs!$J$1:$AZ$415,$D161,MATCH(AB$5,MTInputs!$J$5:$AZ$5,0))</f>
        <v/>
      </c>
      <c r="AC161" s="36">
        <f>INDEX(MTInputs!$J$1:$AZ$415,$D161,MATCH(AC$5,MTInputs!$J$5:$AZ$5,0))</f>
        <v/>
      </c>
      <c r="AD161" s="36">
        <f>INDEX(MTInputs!$J$1:$AZ$415,$D161,MATCH(AD$5,MTInputs!$J$5:$AZ$5,0))</f>
        <v/>
      </c>
      <c r="AE161" s="25">
        <f>LOWER(Settings!$C$4)&amp;".mit."&amp;$A161&amp;IF($C161="","","."&amp;$C161&amp;"."&amp;$B161)&amp;IF(INDEX(Variables!$D$5:$D$105,MATCH($A161,Variables!$A$5:$A$105,0))="","","."&amp;INDEX(Variables!$D$5:$D$105,MATCH($A161,Variables!$A$5:$A$105,0)))&amp;"."&amp;AE$5</f>
        <v/>
      </c>
      <c r="AF161" s="35">
        <f>INDEX(MTInputs!$J$1:$AZ$415,$D161,MATCH(AF$5,MTInputs!$J$5:$AZ$5,0))</f>
        <v/>
      </c>
      <c r="AG161" s="36">
        <f>INDEX(MTInputs!$J$1:$AZ$415,$D161,MATCH(AG$5,MTInputs!$J$5:$AZ$5,0))</f>
        <v/>
      </c>
      <c r="AH161" s="36">
        <f>INDEX(MTInputs!$J$1:$AZ$415,$D161,MATCH(AH$5,MTInputs!$J$5:$AZ$5,0))</f>
        <v/>
      </c>
      <c r="AI161" s="36">
        <f>INDEX(MTInputs!$J$1:$AZ$415,$D161,MATCH(AI$5,MTInputs!$J$5:$AZ$5,0))</f>
        <v/>
      </c>
      <c r="AJ161" s="36">
        <f>INDEX(MTInputs!$J$1:$AZ$415,$D161,MATCH(AJ$5,MTInputs!$J$5:$AZ$5,0))</f>
        <v/>
      </c>
      <c r="AK161" s="36">
        <f>INDEX(MTInputs!$J$1:$AZ$415,$D161,MATCH(AK$5,MTInputs!$J$5:$AZ$5,0))</f>
        <v/>
      </c>
      <c r="AL161" s="36">
        <f>INDEX(MTInputs!$J$1:$AZ$415,$D161,MATCH(AL$5,MTInputs!$J$5:$AZ$5,0))</f>
        <v/>
      </c>
      <c r="AM161" s="36">
        <f>INDEX(MTInputs!$J$1:$AZ$415,$D161,MATCH(AM$5,MTInputs!$J$5:$AZ$5,0))</f>
        <v/>
      </c>
      <c r="AN161" s="36">
        <f>INDEX(MTInputs!$J$1:$AZ$415,$D161,MATCH(AN$5,MTInputs!$J$5:$AZ$5,0))</f>
        <v/>
      </c>
      <c r="AO161" s="36">
        <f>INDEX(MTInputs!$J$1:$AZ$415,$D161,MATCH(AO$5,MTInputs!$J$5:$AZ$5,0))</f>
        <v/>
      </c>
      <c r="AP161" s="36">
        <f>INDEX(MTInputs!$J$1:$AZ$415,$D161,MATCH(AP$5,MTInputs!$J$5:$AZ$5,0))</f>
        <v/>
      </c>
      <c r="AQ161" s="36">
        <f>INDEX(MTInputs!$J$1:$AZ$415,$D161,MATCH(AQ$5,MTInputs!$J$5:$AZ$5,0))</f>
        <v/>
      </c>
      <c r="AR161" s="36">
        <f>INDEX(MTInputs!$J$1:$AZ$415,$D161,MATCH(AR$5,MTInputs!$J$5:$AZ$5,0))</f>
        <v/>
      </c>
      <c r="AS161" s="36">
        <f>INDEX(MTInputs!$J$1:$AZ$415,$D161,MATCH(AS$5,MTInputs!$J$5:$AZ$5,0))</f>
        <v/>
      </c>
      <c r="AT161" s="36">
        <f>INDEX(MTInputs!$J$1:$AZ$415,$D161,MATCH(AT$5,MTInputs!$J$5:$AZ$5,0))</f>
        <v/>
      </c>
      <c r="AU161" s="36">
        <f>INDEX(MTInputs!$J$1:$AZ$415,$D161,MATCH(AU$5,MTInputs!$J$5:$AZ$5,0))</f>
        <v/>
      </c>
      <c r="AV161" s="36">
        <f>INDEX(MTInputs!$J$1:$AZ$415,$D161,MATCH(AV$5,MTInputs!$J$5:$AZ$5,0))</f>
        <v/>
      </c>
      <c r="AW161" s="36">
        <f>INDEX(MTInputs!$J$1:$AZ$415,$D161,MATCH(AW$5,MTInputs!$J$5:$AZ$5,0))</f>
        <v/>
      </c>
      <c r="AX161" s="36">
        <f>INDEX(MTInputs!$J$1:$AZ$415,$D161,MATCH(AX$5,MTInputs!$J$5:$AZ$5,0))</f>
        <v/>
      </c>
    </row>
    <row r="162" hidden="1" outlineLevel="1">
      <c r="A162" s="5" t="inlineStr">
        <is>
          <t>fbcov</t>
        </is>
      </c>
      <c r="B162" s="5" t="inlineStr">
        <is>
          <t>all</t>
        </is>
      </c>
      <c r="C162" s="5" t="inlineStr">
        <is>
          <t>nfm</t>
        </is>
      </c>
      <c r="D162" s="8" t="n">
        <v>76</v>
      </c>
      <c r="H162" s="5">
        <f>INDEX(Variables!$B$5:$B$105,MATCH($A162,Variables!$A$5:$A$105,0))&amp;IF($C162="",""," | "&amp;INDEX(Mapping!$B$5:$B$26,MATCH($C162,Mapping!$A$5:$A$26,0))&amp;" | "&amp;INDEX(Mapping!$B$30:$B$41,MATCH($B162,Mapping!$A$30:$A$41,0)))</f>
        <v/>
      </c>
      <c r="I162" s="5">
        <f>INDEX(Variables!$C$5:$C$105,MATCH($A162,Variables!$A$5:$A$105,0))</f>
        <v/>
      </c>
      <c r="J162" s="5">
        <f>INDEX(Variables!$E$5:$E$105,MATCH($A162,Variables!$A$5:$A$105,0))</f>
        <v/>
      </c>
      <c r="K162" s="25">
        <f>LOWER(Settings!$C$4)&amp;".mit."&amp;$A162&amp;IF($C162="","","."&amp;$C162&amp;"."&amp;$B162)&amp;IF(INDEX(Variables!$D$5:$D$105,MATCH($A162,Variables!$A$5:$A$105,0))="","","."&amp;INDEX(Variables!$D$5:$D$105,MATCH($A162,Variables!$A$5:$A$105,0)))&amp;"."&amp;K$5</f>
        <v/>
      </c>
      <c r="L162" s="35">
        <f>INDEX(MTInputs!$J$1:$AZ$415,$D162,MATCH(L$5,MTInputs!$J$5:$AZ$5,0))</f>
        <v/>
      </c>
      <c r="M162" s="36">
        <f>INDEX(MTInputs!$J$1:$AZ$415,$D162,MATCH(M$5,MTInputs!$J$5:$AZ$5,0))</f>
        <v/>
      </c>
      <c r="N162" s="36">
        <f>INDEX(MTInputs!$J$1:$AZ$415,$D162,MATCH(N$5,MTInputs!$J$5:$AZ$5,0))</f>
        <v/>
      </c>
      <c r="O162" s="36">
        <f>INDEX(MTInputs!$J$1:$AZ$415,$D162,MATCH(O$5,MTInputs!$J$5:$AZ$5,0))</f>
        <v/>
      </c>
      <c r="P162" s="36">
        <f>INDEX(MTInputs!$J$1:$AZ$415,$D162,MATCH(P$5,MTInputs!$J$5:$AZ$5,0))</f>
        <v/>
      </c>
      <c r="Q162" s="36">
        <f>INDEX(MTInputs!$J$1:$AZ$415,$D162,MATCH(Q$5,MTInputs!$J$5:$AZ$5,0))</f>
        <v/>
      </c>
      <c r="R162" s="36">
        <f>INDEX(MTInputs!$J$1:$AZ$415,$D162,MATCH(R$5,MTInputs!$J$5:$AZ$5,0))</f>
        <v/>
      </c>
      <c r="S162" s="36">
        <f>INDEX(MTInputs!$J$1:$AZ$415,$D162,MATCH(S$5,MTInputs!$J$5:$AZ$5,0))</f>
        <v/>
      </c>
      <c r="T162" s="36">
        <f>INDEX(MTInputs!$J$1:$AZ$415,$D162,MATCH(T$5,MTInputs!$J$5:$AZ$5,0))</f>
        <v/>
      </c>
      <c r="U162" s="36">
        <f>INDEX(MTInputs!$J$1:$AZ$415,$D162,MATCH(U$5,MTInputs!$J$5:$AZ$5,0))</f>
        <v/>
      </c>
      <c r="V162" s="36">
        <f>INDEX(MTInputs!$J$1:$AZ$415,$D162,MATCH(V$5,MTInputs!$J$5:$AZ$5,0))</f>
        <v/>
      </c>
      <c r="W162" s="36">
        <f>INDEX(MTInputs!$J$1:$AZ$415,$D162,MATCH(W$5,MTInputs!$J$5:$AZ$5,0))</f>
        <v/>
      </c>
      <c r="X162" s="36">
        <f>INDEX(MTInputs!$J$1:$AZ$415,$D162,MATCH(X$5,MTInputs!$J$5:$AZ$5,0))</f>
        <v/>
      </c>
      <c r="Y162" s="36">
        <f>INDEX(MTInputs!$J$1:$AZ$415,$D162,MATCH(Y$5,MTInputs!$J$5:$AZ$5,0))</f>
        <v/>
      </c>
      <c r="Z162" s="36">
        <f>INDEX(MTInputs!$J$1:$AZ$415,$D162,MATCH(Z$5,MTInputs!$J$5:$AZ$5,0))</f>
        <v/>
      </c>
      <c r="AA162" s="36">
        <f>INDEX(MTInputs!$J$1:$AZ$415,$D162,MATCH(AA$5,MTInputs!$J$5:$AZ$5,0))</f>
        <v/>
      </c>
      <c r="AB162" s="36">
        <f>INDEX(MTInputs!$J$1:$AZ$415,$D162,MATCH(AB$5,MTInputs!$J$5:$AZ$5,0))</f>
        <v/>
      </c>
      <c r="AC162" s="36">
        <f>INDEX(MTInputs!$J$1:$AZ$415,$D162,MATCH(AC$5,MTInputs!$J$5:$AZ$5,0))</f>
        <v/>
      </c>
      <c r="AD162" s="36">
        <f>INDEX(MTInputs!$J$1:$AZ$415,$D162,MATCH(AD$5,MTInputs!$J$5:$AZ$5,0))</f>
        <v/>
      </c>
      <c r="AE162" s="25">
        <f>LOWER(Settings!$C$4)&amp;".mit."&amp;$A162&amp;IF($C162="","","."&amp;$C162&amp;"."&amp;$B162)&amp;IF(INDEX(Variables!$D$5:$D$105,MATCH($A162,Variables!$A$5:$A$105,0))="","","."&amp;INDEX(Variables!$D$5:$D$105,MATCH($A162,Variables!$A$5:$A$105,0)))&amp;"."&amp;AE$5</f>
        <v/>
      </c>
      <c r="AF162" s="35">
        <f>INDEX(MTInputs!$J$1:$AZ$415,$D162,MATCH(AF$5,MTInputs!$J$5:$AZ$5,0))</f>
        <v/>
      </c>
      <c r="AG162" s="36">
        <f>INDEX(MTInputs!$J$1:$AZ$415,$D162,MATCH(AG$5,MTInputs!$J$5:$AZ$5,0))</f>
        <v/>
      </c>
      <c r="AH162" s="36">
        <f>INDEX(MTInputs!$J$1:$AZ$415,$D162,MATCH(AH$5,MTInputs!$J$5:$AZ$5,0))</f>
        <v/>
      </c>
      <c r="AI162" s="36">
        <f>INDEX(MTInputs!$J$1:$AZ$415,$D162,MATCH(AI$5,MTInputs!$J$5:$AZ$5,0))</f>
        <v/>
      </c>
      <c r="AJ162" s="36">
        <f>INDEX(MTInputs!$J$1:$AZ$415,$D162,MATCH(AJ$5,MTInputs!$J$5:$AZ$5,0))</f>
        <v/>
      </c>
      <c r="AK162" s="36">
        <f>INDEX(MTInputs!$J$1:$AZ$415,$D162,MATCH(AK$5,MTInputs!$J$5:$AZ$5,0))</f>
        <v/>
      </c>
      <c r="AL162" s="36">
        <f>INDEX(MTInputs!$J$1:$AZ$415,$D162,MATCH(AL$5,MTInputs!$J$5:$AZ$5,0))</f>
        <v/>
      </c>
      <c r="AM162" s="36">
        <f>INDEX(MTInputs!$J$1:$AZ$415,$D162,MATCH(AM$5,MTInputs!$J$5:$AZ$5,0))</f>
        <v/>
      </c>
      <c r="AN162" s="36">
        <f>INDEX(MTInputs!$J$1:$AZ$415,$D162,MATCH(AN$5,MTInputs!$J$5:$AZ$5,0))</f>
        <v/>
      </c>
      <c r="AO162" s="36">
        <f>INDEX(MTInputs!$J$1:$AZ$415,$D162,MATCH(AO$5,MTInputs!$J$5:$AZ$5,0))</f>
        <v/>
      </c>
      <c r="AP162" s="36">
        <f>INDEX(MTInputs!$J$1:$AZ$415,$D162,MATCH(AP$5,MTInputs!$J$5:$AZ$5,0))</f>
        <v/>
      </c>
      <c r="AQ162" s="36">
        <f>INDEX(MTInputs!$J$1:$AZ$415,$D162,MATCH(AQ$5,MTInputs!$J$5:$AZ$5,0))</f>
        <v/>
      </c>
      <c r="AR162" s="36">
        <f>INDEX(MTInputs!$J$1:$AZ$415,$D162,MATCH(AR$5,MTInputs!$J$5:$AZ$5,0))</f>
        <v/>
      </c>
      <c r="AS162" s="36">
        <f>INDEX(MTInputs!$J$1:$AZ$415,$D162,MATCH(AS$5,MTInputs!$J$5:$AZ$5,0))</f>
        <v/>
      </c>
      <c r="AT162" s="36">
        <f>INDEX(MTInputs!$J$1:$AZ$415,$D162,MATCH(AT$5,MTInputs!$J$5:$AZ$5,0))</f>
        <v/>
      </c>
      <c r="AU162" s="36">
        <f>INDEX(MTInputs!$J$1:$AZ$415,$D162,MATCH(AU$5,MTInputs!$J$5:$AZ$5,0))</f>
        <v/>
      </c>
      <c r="AV162" s="36">
        <f>INDEX(MTInputs!$J$1:$AZ$415,$D162,MATCH(AV$5,MTInputs!$J$5:$AZ$5,0))</f>
        <v/>
      </c>
      <c r="AW162" s="36">
        <f>INDEX(MTInputs!$J$1:$AZ$415,$D162,MATCH(AW$5,MTInputs!$J$5:$AZ$5,0))</f>
        <v/>
      </c>
      <c r="AX162" s="36">
        <f>INDEX(MTInputs!$J$1:$AZ$415,$D162,MATCH(AX$5,MTInputs!$J$5:$AZ$5,0))</f>
        <v/>
      </c>
    </row>
    <row r="163" hidden="1" outlineLevel="1">
      <c r="A163" s="5" t="inlineStr">
        <is>
          <t>fbcov</t>
        </is>
      </c>
      <c r="B163" s="5" t="inlineStr">
        <is>
          <t>all</t>
        </is>
      </c>
      <c r="C163" s="5" t="inlineStr">
        <is>
          <t>mac</t>
        </is>
      </c>
      <c r="D163" s="8" t="n">
        <v>77</v>
      </c>
      <c r="H163" s="5">
        <f>INDEX(Variables!$B$5:$B$105,MATCH($A163,Variables!$A$5:$A$105,0))&amp;IF($C163="",""," | "&amp;INDEX(Mapping!$B$5:$B$26,MATCH($C163,Mapping!$A$5:$A$26,0))&amp;" | "&amp;INDEX(Mapping!$B$30:$B$41,MATCH($B163,Mapping!$A$30:$A$41,0)))</f>
        <v/>
      </c>
      <c r="I163" s="5">
        <f>INDEX(Variables!$C$5:$C$105,MATCH($A163,Variables!$A$5:$A$105,0))</f>
        <v/>
      </c>
      <c r="J163" s="5">
        <f>INDEX(Variables!$E$5:$E$105,MATCH($A163,Variables!$A$5:$A$105,0))</f>
        <v/>
      </c>
      <c r="K163" s="25">
        <f>LOWER(Settings!$C$4)&amp;".mit."&amp;$A163&amp;IF($C163="","","."&amp;$C163&amp;"."&amp;$B163)&amp;IF(INDEX(Variables!$D$5:$D$105,MATCH($A163,Variables!$A$5:$A$105,0))="","","."&amp;INDEX(Variables!$D$5:$D$105,MATCH($A163,Variables!$A$5:$A$105,0)))&amp;"."&amp;K$5</f>
        <v/>
      </c>
      <c r="L163" s="35">
        <f>INDEX(MTInputs!$J$1:$AZ$415,$D163,MATCH(L$5,MTInputs!$J$5:$AZ$5,0))</f>
        <v/>
      </c>
      <c r="M163" s="36">
        <f>INDEX(MTInputs!$J$1:$AZ$415,$D163,MATCH(M$5,MTInputs!$J$5:$AZ$5,0))</f>
        <v/>
      </c>
      <c r="N163" s="36">
        <f>INDEX(MTInputs!$J$1:$AZ$415,$D163,MATCH(N$5,MTInputs!$J$5:$AZ$5,0))</f>
        <v/>
      </c>
      <c r="O163" s="36">
        <f>INDEX(MTInputs!$J$1:$AZ$415,$D163,MATCH(O$5,MTInputs!$J$5:$AZ$5,0))</f>
        <v/>
      </c>
      <c r="P163" s="36">
        <f>INDEX(MTInputs!$J$1:$AZ$415,$D163,MATCH(P$5,MTInputs!$J$5:$AZ$5,0))</f>
        <v/>
      </c>
      <c r="Q163" s="36">
        <f>INDEX(MTInputs!$J$1:$AZ$415,$D163,MATCH(Q$5,MTInputs!$J$5:$AZ$5,0))</f>
        <v/>
      </c>
      <c r="R163" s="36">
        <f>INDEX(MTInputs!$J$1:$AZ$415,$D163,MATCH(R$5,MTInputs!$J$5:$AZ$5,0))</f>
        <v/>
      </c>
      <c r="S163" s="36">
        <f>INDEX(MTInputs!$J$1:$AZ$415,$D163,MATCH(S$5,MTInputs!$J$5:$AZ$5,0))</f>
        <v/>
      </c>
      <c r="T163" s="36">
        <f>INDEX(MTInputs!$J$1:$AZ$415,$D163,MATCH(T$5,MTInputs!$J$5:$AZ$5,0))</f>
        <v/>
      </c>
      <c r="U163" s="36">
        <f>INDEX(MTInputs!$J$1:$AZ$415,$D163,MATCH(U$5,MTInputs!$J$5:$AZ$5,0))</f>
        <v/>
      </c>
      <c r="V163" s="36">
        <f>INDEX(MTInputs!$J$1:$AZ$415,$D163,MATCH(V$5,MTInputs!$J$5:$AZ$5,0))</f>
        <v/>
      </c>
      <c r="W163" s="36">
        <f>INDEX(MTInputs!$J$1:$AZ$415,$D163,MATCH(W$5,MTInputs!$J$5:$AZ$5,0))</f>
        <v/>
      </c>
      <c r="X163" s="36">
        <f>INDEX(MTInputs!$J$1:$AZ$415,$D163,MATCH(X$5,MTInputs!$J$5:$AZ$5,0))</f>
        <v/>
      </c>
      <c r="Y163" s="36">
        <f>INDEX(MTInputs!$J$1:$AZ$415,$D163,MATCH(Y$5,MTInputs!$J$5:$AZ$5,0))</f>
        <v/>
      </c>
      <c r="Z163" s="36">
        <f>INDEX(MTInputs!$J$1:$AZ$415,$D163,MATCH(Z$5,MTInputs!$J$5:$AZ$5,0))</f>
        <v/>
      </c>
      <c r="AA163" s="36">
        <f>INDEX(MTInputs!$J$1:$AZ$415,$D163,MATCH(AA$5,MTInputs!$J$5:$AZ$5,0))</f>
        <v/>
      </c>
      <c r="AB163" s="36">
        <f>INDEX(MTInputs!$J$1:$AZ$415,$D163,MATCH(AB$5,MTInputs!$J$5:$AZ$5,0))</f>
        <v/>
      </c>
      <c r="AC163" s="36">
        <f>INDEX(MTInputs!$J$1:$AZ$415,$D163,MATCH(AC$5,MTInputs!$J$5:$AZ$5,0))</f>
        <v/>
      </c>
      <c r="AD163" s="36">
        <f>INDEX(MTInputs!$J$1:$AZ$415,$D163,MATCH(AD$5,MTInputs!$J$5:$AZ$5,0))</f>
        <v/>
      </c>
      <c r="AE163" s="25">
        <f>LOWER(Settings!$C$4)&amp;".mit."&amp;$A163&amp;IF($C163="","","."&amp;$C163&amp;"."&amp;$B163)&amp;IF(INDEX(Variables!$D$5:$D$105,MATCH($A163,Variables!$A$5:$A$105,0))="","","."&amp;INDEX(Variables!$D$5:$D$105,MATCH($A163,Variables!$A$5:$A$105,0)))&amp;"."&amp;AE$5</f>
        <v/>
      </c>
      <c r="AF163" s="35">
        <f>INDEX(MTInputs!$J$1:$AZ$415,$D163,MATCH(AF$5,MTInputs!$J$5:$AZ$5,0))</f>
        <v/>
      </c>
      <c r="AG163" s="36">
        <f>INDEX(MTInputs!$J$1:$AZ$415,$D163,MATCH(AG$5,MTInputs!$J$5:$AZ$5,0))</f>
        <v/>
      </c>
      <c r="AH163" s="36">
        <f>INDEX(MTInputs!$J$1:$AZ$415,$D163,MATCH(AH$5,MTInputs!$J$5:$AZ$5,0))</f>
        <v/>
      </c>
      <c r="AI163" s="36">
        <f>INDEX(MTInputs!$J$1:$AZ$415,$D163,MATCH(AI$5,MTInputs!$J$5:$AZ$5,0))</f>
        <v/>
      </c>
      <c r="AJ163" s="36">
        <f>INDEX(MTInputs!$J$1:$AZ$415,$D163,MATCH(AJ$5,MTInputs!$J$5:$AZ$5,0))</f>
        <v/>
      </c>
      <c r="AK163" s="36">
        <f>INDEX(MTInputs!$J$1:$AZ$415,$D163,MATCH(AK$5,MTInputs!$J$5:$AZ$5,0))</f>
        <v/>
      </c>
      <c r="AL163" s="36">
        <f>INDEX(MTInputs!$J$1:$AZ$415,$D163,MATCH(AL$5,MTInputs!$J$5:$AZ$5,0))</f>
        <v/>
      </c>
      <c r="AM163" s="36">
        <f>INDEX(MTInputs!$J$1:$AZ$415,$D163,MATCH(AM$5,MTInputs!$J$5:$AZ$5,0))</f>
        <v/>
      </c>
      <c r="AN163" s="36">
        <f>INDEX(MTInputs!$J$1:$AZ$415,$D163,MATCH(AN$5,MTInputs!$J$5:$AZ$5,0))</f>
        <v/>
      </c>
      <c r="AO163" s="36">
        <f>INDEX(MTInputs!$J$1:$AZ$415,$D163,MATCH(AO$5,MTInputs!$J$5:$AZ$5,0))</f>
        <v/>
      </c>
      <c r="AP163" s="36">
        <f>INDEX(MTInputs!$J$1:$AZ$415,$D163,MATCH(AP$5,MTInputs!$J$5:$AZ$5,0))</f>
        <v/>
      </c>
      <c r="AQ163" s="36">
        <f>INDEX(MTInputs!$J$1:$AZ$415,$D163,MATCH(AQ$5,MTInputs!$J$5:$AZ$5,0))</f>
        <v/>
      </c>
      <c r="AR163" s="36">
        <f>INDEX(MTInputs!$J$1:$AZ$415,$D163,MATCH(AR$5,MTInputs!$J$5:$AZ$5,0))</f>
        <v/>
      </c>
      <c r="AS163" s="36">
        <f>INDEX(MTInputs!$J$1:$AZ$415,$D163,MATCH(AS$5,MTInputs!$J$5:$AZ$5,0))</f>
        <v/>
      </c>
      <c r="AT163" s="36">
        <f>INDEX(MTInputs!$J$1:$AZ$415,$D163,MATCH(AT$5,MTInputs!$J$5:$AZ$5,0))</f>
        <v/>
      </c>
      <c r="AU163" s="36">
        <f>INDEX(MTInputs!$J$1:$AZ$415,$D163,MATCH(AU$5,MTInputs!$J$5:$AZ$5,0))</f>
        <v/>
      </c>
      <c r="AV163" s="36">
        <f>INDEX(MTInputs!$J$1:$AZ$415,$D163,MATCH(AV$5,MTInputs!$J$5:$AZ$5,0))</f>
        <v/>
      </c>
      <c r="AW163" s="36">
        <f>INDEX(MTInputs!$J$1:$AZ$415,$D163,MATCH(AW$5,MTInputs!$J$5:$AZ$5,0))</f>
        <v/>
      </c>
      <c r="AX163" s="36">
        <f>INDEX(MTInputs!$J$1:$AZ$415,$D163,MATCH(AX$5,MTInputs!$J$5:$AZ$5,0))</f>
        <v/>
      </c>
    </row>
    <row r="164" hidden="1" outlineLevel="1">
      <c r="A164" s="5" t="inlineStr">
        <is>
          <t>fbcov</t>
        </is>
      </c>
      <c r="B164" s="5" t="inlineStr">
        <is>
          <t>all</t>
        </is>
      </c>
      <c r="C164" s="5" t="inlineStr">
        <is>
          <t>cem</t>
        </is>
      </c>
      <c r="D164" s="8" t="n">
        <v>78</v>
      </c>
      <c r="H164" s="5">
        <f>INDEX(Variables!$B$5:$B$105,MATCH($A164,Variables!$A$5:$A$105,0))&amp;IF($C164="",""," | "&amp;INDEX(Mapping!$B$5:$B$26,MATCH($C164,Mapping!$A$5:$A$26,0))&amp;" | "&amp;INDEX(Mapping!$B$30:$B$41,MATCH($B164,Mapping!$A$30:$A$41,0)))</f>
        <v/>
      </c>
      <c r="I164" s="5">
        <f>INDEX(Variables!$C$5:$C$105,MATCH($A164,Variables!$A$5:$A$105,0))</f>
        <v/>
      </c>
      <c r="J164" s="5">
        <f>INDEX(Variables!$E$5:$E$105,MATCH($A164,Variables!$A$5:$A$105,0))</f>
        <v/>
      </c>
      <c r="K164" s="25">
        <f>LOWER(Settings!$C$4)&amp;".mit."&amp;$A164&amp;IF($C164="","","."&amp;$C164&amp;"."&amp;$B164)&amp;IF(INDEX(Variables!$D$5:$D$105,MATCH($A164,Variables!$A$5:$A$105,0))="","","."&amp;INDEX(Variables!$D$5:$D$105,MATCH($A164,Variables!$A$5:$A$105,0)))&amp;"."&amp;K$5</f>
        <v/>
      </c>
      <c r="L164" s="35">
        <f>INDEX(MTInputs!$J$1:$AZ$415,$D164,MATCH(L$5,MTInputs!$J$5:$AZ$5,0))</f>
        <v/>
      </c>
      <c r="M164" s="36">
        <f>INDEX(MTInputs!$J$1:$AZ$415,$D164,MATCH(M$5,MTInputs!$J$5:$AZ$5,0))</f>
        <v/>
      </c>
      <c r="N164" s="36">
        <f>INDEX(MTInputs!$J$1:$AZ$415,$D164,MATCH(N$5,MTInputs!$J$5:$AZ$5,0))</f>
        <v/>
      </c>
      <c r="O164" s="36">
        <f>INDEX(MTInputs!$J$1:$AZ$415,$D164,MATCH(O$5,MTInputs!$J$5:$AZ$5,0))</f>
        <v/>
      </c>
      <c r="P164" s="36">
        <f>INDEX(MTInputs!$J$1:$AZ$415,$D164,MATCH(P$5,MTInputs!$J$5:$AZ$5,0))</f>
        <v/>
      </c>
      <c r="Q164" s="36">
        <f>INDEX(MTInputs!$J$1:$AZ$415,$D164,MATCH(Q$5,MTInputs!$J$5:$AZ$5,0))</f>
        <v/>
      </c>
      <c r="R164" s="36">
        <f>INDEX(MTInputs!$J$1:$AZ$415,$D164,MATCH(R$5,MTInputs!$J$5:$AZ$5,0))</f>
        <v/>
      </c>
      <c r="S164" s="36">
        <f>INDEX(MTInputs!$J$1:$AZ$415,$D164,MATCH(S$5,MTInputs!$J$5:$AZ$5,0))</f>
        <v/>
      </c>
      <c r="T164" s="36">
        <f>INDEX(MTInputs!$J$1:$AZ$415,$D164,MATCH(T$5,MTInputs!$J$5:$AZ$5,0))</f>
        <v/>
      </c>
      <c r="U164" s="36">
        <f>INDEX(MTInputs!$J$1:$AZ$415,$D164,MATCH(U$5,MTInputs!$J$5:$AZ$5,0))</f>
        <v/>
      </c>
      <c r="V164" s="36">
        <f>INDEX(MTInputs!$J$1:$AZ$415,$D164,MATCH(V$5,MTInputs!$J$5:$AZ$5,0))</f>
        <v/>
      </c>
      <c r="W164" s="36">
        <f>INDEX(MTInputs!$J$1:$AZ$415,$D164,MATCH(W$5,MTInputs!$J$5:$AZ$5,0))</f>
        <v/>
      </c>
      <c r="X164" s="36">
        <f>INDEX(MTInputs!$J$1:$AZ$415,$D164,MATCH(X$5,MTInputs!$J$5:$AZ$5,0))</f>
        <v/>
      </c>
      <c r="Y164" s="36">
        <f>INDEX(MTInputs!$J$1:$AZ$415,$D164,MATCH(Y$5,MTInputs!$J$5:$AZ$5,0))</f>
        <v/>
      </c>
      <c r="Z164" s="36">
        <f>INDEX(MTInputs!$J$1:$AZ$415,$D164,MATCH(Z$5,MTInputs!$J$5:$AZ$5,0))</f>
        <v/>
      </c>
      <c r="AA164" s="36">
        <f>INDEX(MTInputs!$J$1:$AZ$415,$D164,MATCH(AA$5,MTInputs!$J$5:$AZ$5,0))</f>
        <v/>
      </c>
      <c r="AB164" s="36">
        <f>INDEX(MTInputs!$J$1:$AZ$415,$D164,MATCH(AB$5,MTInputs!$J$5:$AZ$5,0))</f>
        <v/>
      </c>
      <c r="AC164" s="36">
        <f>INDEX(MTInputs!$J$1:$AZ$415,$D164,MATCH(AC$5,MTInputs!$J$5:$AZ$5,0))</f>
        <v/>
      </c>
      <c r="AD164" s="36">
        <f>INDEX(MTInputs!$J$1:$AZ$415,$D164,MATCH(AD$5,MTInputs!$J$5:$AZ$5,0))</f>
        <v/>
      </c>
      <c r="AE164" s="25">
        <f>LOWER(Settings!$C$4)&amp;".mit."&amp;$A164&amp;IF($C164="","","."&amp;$C164&amp;"."&amp;$B164)&amp;IF(INDEX(Variables!$D$5:$D$105,MATCH($A164,Variables!$A$5:$A$105,0))="","","."&amp;INDEX(Variables!$D$5:$D$105,MATCH($A164,Variables!$A$5:$A$105,0)))&amp;"."&amp;AE$5</f>
        <v/>
      </c>
      <c r="AF164" s="35">
        <f>INDEX(MTInputs!$J$1:$AZ$415,$D164,MATCH(AF$5,MTInputs!$J$5:$AZ$5,0))</f>
        <v/>
      </c>
      <c r="AG164" s="36">
        <f>INDEX(MTInputs!$J$1:$AZ$415,$D164,MATCH(AG$5,MTInputs!$J$5:$AZ$5,0))</f>
        <v/>
      </c>
      <c r="AH164" s="36">
        <f>INDEX(MTInputs!$J$1:$AZ$415,$D164,MATCH(AH$5,MTInputs!$J$5:$AZ$5,0))</f>
        <v/>
      </c>
      <c r="AI164" s="36">
        <f>INDEX(MTInputs!$J$1:$AZ$415,$D164,MATCH(AI$5,MTInputs!$J$5:$AZ$5,0))</f>
        <v/>
      </c>
      <c r="AJ164" s="36">
        <f>INDEX(MTInputs!$J$1:$AZ$415,$D164,MATCH(AJ$5,MTInputs!$J$5:$AZ$5,0))</f>
        <v/>
      </c>
      <c r="AK164" s="36">
        <f>INDEX(MTInputs!$J$1:$AZ$415,$D164,MATCH(AK$5,MTInputs!$J$5:$AZ$5,0))</f>
        <v/>
      </c>
      <c r="AL164" s="36">
        <f>INDEX(MTInputs!$J$1:$AZ$415,$D164,MATCH(AL$5,MTInputs!$J$5:$AZ$5,0))</f>
        <v/>
      </c>
      <c r="AM164" s="36">
        <f>INDEX(MTInputs!$J$1:$AZ$415,$D164,MATCH(AM$5,MTInputs!$J$5:$AZ$5,0))</f>
        <v/>
      </c>
      <c r="AN164" s="36">
        <f>INDEX(MTInputs!$J$1:$AZ$415,$D164,MATCH(AN$5,MTInputs!$J$5:$AZ$5,0))</f>
        <v/>
      </c>
      <c r="AO164" s="36">
        <f>INDEX(MTInputs!$J$1:$AZ$415,$D164,MATCH(AO$5,MTInputs!$J$5:$AZ$5,0))</f>
        <v/>
      </c>
      <c r="AP164" s="36">
        <f>INDEX(MTInputs!$J$1:$AZ$415,$D164,MATCH(AP$5,MTInputs!$J$5:$AZ$5,0))</f>
        <v/>
      </c>
      <c r="AQ164" s="36">
        <f>INDEX(MTInputs!$J$1:$AZ$415,$D164,MATCH(AQ$5,MTInputs!$J$5:$AZ$5,0))</f>
        <v/>
      </c>
      <c r="AR164" s="36">
        <f>INDEX(MTInputs!$J$1:$AZ$415,$D164,MATCH(AR$5,MTInputs!$J$5:$AZ$5,0))</f>
        <v/>
      </c>
      <c r="AS164" s="36">
        <f>INDEX(MTInputs!$J$1:$AZ$415,$D164,MATCH(AS$5,MTInputs!$J$5:$AZ$5,0))</f>
        <v/>
      </c>
      <c r="AT164" s="36">
        <f>INDEX(MTInputs!$J$1:$AZ$415,$D164,MATCH(AT$5,MTInputs!$J$5:$AZ$5,0))</f>
        <v/>
      </c>
      <c r="AU164" s="36">
        <f>INDEX(MTInputs!$J$1:$AZ$415,$D164,MATCH(AU$5,MTInputs!$J$5:$AZ$5,0))</f>
        <v/>
      </c>
      <c r="AV164" s="36">
        <f>INDEX(MTInputs!$J$1:$AZ$415,$D164,MATCH(AV$5,MTInputs!$J$5:$AZ$5,0))</f>
        <v/>
      </c>
      <c r="AW164" s="36">
        <f>INDEX(MTInputs!$J$1:$AZ$415,$D164,MATCH(AW$5,MTInputs!$J$5:$AZ$5,0))</f>
        <v/>
      </c>
      <c r="AX164" s="36">
        <f>INDEX(MTInputs!$J$1:$AZ$415,$D164,MATCH(AX$5,MTInputs!$J$5:$AZ$5,0))</f>
        <v/>
      </c>
    </row>
    <row r="165" hidden="1" outlineLevel="1">
      <c r="A165" s="5" t="inlineStr">
        <is>
          <t>fbcov</t>
        </is>
      </c>
      <c r="B165" s="5" t="inlineStr">
        <is>
          <t>all</t>
        </is>
      </c>
      <c r="C165" s="5" t="inlineStr">
        <is>
          <t>omn</t>
        </is>
      </c>
      <c r="D165" s="8" t="n">
        <v>79</v>
      </c>
      <c r="H165" s="5">
        <f>INDEX(Variables!$B$5:$B$105,MATCH($A165,Variables!$A$5:$A$105,0))&amp;IF($C165="",""," | "&amp;INDEX(Mapping!$B$5:$B$26,MATCH($C165,Mapping!$A$5:$A$26,0))&amp;" | "&amp;INDEX(Mapping!$B$30:$B$41,MATCH($B165,Mapping!$A$30:$A$41,0)))</f>
        <v/>
      </c>
      <c r="I165" s="5">
        <f>INDEX(Variables!$C$5:$C$105,MATCH($A165,Variables!$A$5:$A$105,0))</f>
        <v/>
      </c>
      <c r="J165" s="5">
        <f>INDEX(Variables!$E$5:$E$105,MATCH($A165,Variables!$A$5:$A$105,0))</f>
        <v/>
      </c>
      <c r="K165" s="25">
        <f>LOWER(Settings!$C$4)&amp;".mit."&amp;$A165&amp;IF($C165="","","."&amp;$C165&amp;"."&amp;$B165)&amp;IF(INDEX(Variables!$D$5:$D$105,MATCH($A165,Variables!$A$5:$A$105,0))="","","."&amp;INDEX(Variables!$D$5:$D$105,MATCH($A165,Variables!$A$5:$A$105,0)))&amp;"."&amp;K$5</f>
        <v/>
      </c>
      <c r="L165" s="35">
        <f>INDEX(MTInputs!$J$1:$AZ$415,$D165,MATCH(L$5,MTInputs!$J$5:$AZ$5,0))</f>
        <v/>
      </c>
      <c r="M165" s="36">
        <f>INDEX(MTInputs!$J$1:$AZ$415,$D165,MATCH(M$5,MTInputs!$J$5:$AZ$5,0))</f>
        <v/>
      </c>
      <c r="N165" s="36">
        <f>INDEX(MTInputs!$J$1:$AZ$415,$D165,MATCH(N$5,MTInputs!$J$5:$AZ$5,0))</f>
        <v/>
      </c>
      <c r="O165" s="36">
        <f>INDEX(MTInputs!$J$1:$AZ$415,$D165,MATCH(O$5,MTInputs!$J$5:$AZ$5,0))</f>
        <v/>
      </c>
      <c r="P165" s="36">
        <f>INDEX(MTInputs!$J$1:$AZ$415,$D165,MATCH(P$5,MTInputs!$J$5:$AZ$5,0))</f>
        <v/>
      </c>
      <c r="Q165" s="36">
        <f>INDEX(MTInputs!$J$1:$AZ$415,$D165,MATCH(Q$5,MTInputs!$J$5:$AZ$5,0))</f>
        <v/>
      </c>
      <c r="R165" s="36">
        <f>INDEX(MTInputs!$J$1:$AZ$415,$D165,MATCH(R$5,MTInputs!$J$5:$AZ$5,0))</f>
        <v/>
      </c>
      <c r="S165" s="36">
        <f>INDEX(MTInputs!$J$1:$AZ$415,$D165,MATCH(S$5,MTInputs!$J$5:$AZ$5,0))</f>
        <v/>
      </c>
      <c r="T165" s="36">
        <f>INDEX(MTInputs!$J$1:$AZ$415,$D165,MATCH(T$5,MTInputs!$J$5:$AZ$5,0))</f>
        <v/>
      </c>
      <c r="U165" s="36">
        <f>INDEX(MTInputs!$J$1:$AZ$415,$D165,MATCH(U$5,MTInputs!$J$5:$AZ$5,0))</f>
        <v/>
      </c>
      <c r="V165" s="36">
        <f>INDEX(MTInputs!$J$1:$AZ$415,$D165,MATCH(V$5,MTInputs!$J$5:$AZ$5,0))</f>
        <v/>
      </c>
      <c r="W165" s="36">
        <f>INDEX(MTInputs!$J$1:$AZ$415,$D165,MATCH(W$5,MTInputs!$J$5:$AZ$5,0))</f>
        <v/>
      </c>
      <c r="X165" s="36">
        <f>INDEX(MTInputs!$J$1:$AZ$415,$D165,MATCH(X$5,MTInputs!$J$5:$AZ$5,0))</f>
        <v/>
      </c>
      <c r="Y165" s="36">
        <f>INDEX(MTInputs!$J$1:$AZ$415,$D165,MATCH(Y$5,MTInputs!$J$5:$AZ$5,0))</f>
        <v/>
      </c>
      <c r="Z165" s="36">
        <f>INDEX(MTInputs!$J$1:$AZ$415,$D165,MATCH(Z$5,MTInputs!$J$5:$AZ$5,0))</f>
        <v/>
      </c>
      <c r="AA165" s="36">
        <f>INDEX(MTInputs!$J$1:$AZ$415,$D165,MATCH(AA$5,MTInputs!$J$5:$AZ$5,0))</f>
        <v/>
      </c>
      <c r="AB165" s="36">
        <f>INDEX(MTInputs!$J$1:$AZ$415,$D165,MATCH(AB$5,MTInputs!$J$5:$AZ$5,0))</f>
        <v/>
      </c>
      <c r="AC165" s="36">
        <f>INDEX(MTInputs!$J$1:$AZ$415,$D165,MATCH(AC$5,MTInputs!$J$5:$AZ$5,0))</f>
        <v/>
      </c>
      <c r="AD165" s="36">
        <f>INDEX(MTInputs!$J$1:$AZ$415,$D165,MATCH(AD$5,MTInputs!$J$5:$AZ$5,0))</f>
        <v/>
      </c>
      <c r="AE165" s="25">
        <f>LOWER(Settings!$C$4)&amp;".mit."&amp;$A165&amp;IF($C165="","","."&amp;$C165&amp;"."&amp;$B165)&amp;IF(INDEX(Variables!$D$5:$D$105,MATCH($A165,Variables!$A$5:$A$105,0))="","","."&amp;INDEX(Variables!$D$5:$D$105,MATCH($A165,Variables!$A$5:$A$105,0)))&amp;"."&amp;AE$5</f>
        <v/>
      </c>
      <c r="AF165" s="35">
        <f>INDEX(MTInputs!$J$1:$AZ$415,$D165,MATCH(AF$5,MTInputs!$J$5:$AZ$5,0))</f>
        <v/>
      </c>
      <c r="AG165" s="36">
        <f>INDEX(MTInputs!$J$1:$AZ$415,$D165,MATCH(AG$5,MTInputs!$J$5:$AZ$5,0))</f>
        <v/>
      </c>
      <c r="AH165" s="36">
        <f>INDEX(MTInputs!$J$1:$AZ$415,$D165,MATCH(AH$5,MTInputs!$J$5:$AZ$5,0))</f>
        <v/>
      </c>
      <c r="AI165" s="36">
        <f>INDEX(MTInputs!$J$1:$AZ$415,$D165,MATCH(AI$5,MTInputs!$J$5:$AZ$5,0))</f>
        <v/>
      </c>
      <c r="AJ165" s="36">
        <f>INDEX(MTInputs!$J$1:$AZ$415,$D165,MATCH(AJ$5,MTInputs!$J$5:$AZ$5,0))</f>
        <v/>
      </c>
      <c r="AK165" s="36">
        <f>INDEX(MTInputs!$J$1:$AZ$415,$D165,MATCH(AK$5,MTInputs!$J$5:$AZ$5,0))</f>
        <v/>
      </c>
      <c r="AL165" s="36">
        <f>INDEX(MTInputs!$J$1:$AZ$415,$D165,MATCH(AL$5,MTInputs!$J$5:$AZ$5,0))</f>
        <v/>
      </c>
      <c r="AM165" s="36">
        <f>INDEX(MTInputs!$J$1:$AZ$415,$D165,MATCH(AM$5,MTInputs!$J$5:$AZ$5,0))</f>
        <v/>
      </c>
      <c r="AN165" s="36">
        <f>INDEX(MTInputs!$J$1:$AZ$415,$D165,MATCH(AN$5,MTInputs!$J$5:$AZ$5,0))</f>
        <v/>
      </c>
      <c r="AO165" s="36">
        <f>INDEX(MTInputs!$J$1:$AZ$415,$D165,MATCH(AO$5,MTInputs!$J$5:$AZ$5,0))</f>
        <v/>
      </c>
      <c r="AP165" s="36">
        <f>INDEX(MTInputs!$J$1:$AZ$415,$D165,MATCH(AP$5,MTInputs!$J$5:$AZ$5,0))</f>
        <v/>
      </c>
      <c r="AQ165" s="36">
        <f>INDEX(MTInputs!$J$1:$AZ$415,$D165,MATCH(AQ$5,MTInputs!$J$5:$AZ$5,0))</f>
        <v/>
      </c>
      <c r="AR165" s="36">
        <f>INDEX(MTInputs!$J$1:$AZ$415,$D165,MATCH(AR$5,MTInputs!$J$5:$AZ$5,0))</f>
        <v/>
      </c>
      <c r="AS165" s="36">
        <f>INDEX(MTInputs!$J$1:$AZ$415,$D165,MATCH(AS$5,MTInputs!$J$5:$AZ$5,0))</f>
        <v/>
      </c>
      <c r="AT165" s="36">
        <f>INDEX(MTInputs!$J$1:$AZ$415,$D165,MATCH(AT$5,MTInputs!$J$5:$AZ$5,0))</f>
        <v/>
      </c>
      <c r="AU165" s="36">
        <f>INDEX(MTInputs!$J$1:$AZ$415,$D165,MATCH(AU$5,MTInputs!$J$5:$AZ$5,0))</f>
        <v/>
      </c>
      <c r="AV165" s="36">
        <f>INDEX(MTInputs!$J$1:$AZ$415,$D165,MATCH(AV$5,MTInputs!$J$5:$AZ$5,0))</f>
        <v/>
      </c>
      <c r="AW165" s="36">
        <f>INDEX(MTInputs!$J$1:$AZ$415,$D165,MATCH(AW$5,MTInputs!$J$5:$AZ$5,0))</f>
        <v/>
      </c>
      <c r="AX165" s="36">
        <f>INDEX(MTInputs!$J$1:$AZ$415,$D165,MATCH(AX$5,MTInputs!$J$5:$AZ$5,0))</f>
        <v/>
      </c>
    </row>
    <row r="166" hidden="1" outlineLevel="1">
      <c r="A166" s="5" t="inlineStr">
        <is>
          <t>fbcov</t>
        </is>
      </c>
      <c r="B166" s="5" t="inlineStr">
        <is>
          <t>all</t>
        </is>
      </c>
      <c r="C166" s="5" t="inlineStr">
        <is>
          <t>cst</t>
        </is>
      </c>
      <c r="D166" s="8" t="n">
        <v>80</v>
      </c>
      <c r="H166" s="5">
        <f>INDEX(Variables!$B$5:$B$105,MATCH($A166,Variables!$A$5:$A$105,0))&amp;IF($C166="",""," | "&amp;INDEX(Mapping!$B$5:$B$26,MATCH($C166,Mapping!$A$5:$A$26,0))&amp;" | "&amp;INDEX(Mapping!$B$30:$B$41,MATCH($B166,Mapping!$A$30:$A$41,0)))</f>
        <v/>
      </c>
      <c r="I166" s="5">
        <f>INDEX(Variables!$C$5:$C$105,MATCH($A166,Variables!$A$5:$A$105,0))</f>
        <v/>
      </c>
      <c r="J166" s="5">
        <f>INDEX(Variables!$E$5:$E$105,MATCH($A166,Variables!$A$5:$A$105,0))</f>
        <v/>
      </c>
      <c r="K166" s="25">
        <f>LOWER(Settings!$C$4)&amp;".mit."&amp;$A166&amp;IF($C166="","","."&amp;$C166&amp;"."&amp;$B166)&amp;IF(INDEX(Variables!$D$5:$D$105,MATCH($A166,Variables!$A$5:$A$105,0))="","","."&amp;INDEX(Variables!$D$5:$D$105,MATCH($A166,Variables!$A$5:$A$105,0)))&amp;"."&amp;K$5</f>
        <v/>
      </c>
      <c r="L166" s="35">
        <f>INDEX(MTInputs!$J$1:$AZ$415,$D166,MATCH(L$5,MTInputs!$J$5:$AZ$5,0))</f>
        <v/>
      </c>
      <c r="M166" s="36">
        <f>INDEX(MTInputs!$J$1:$AZ$415,$D166,MATCH(M$5,MTInputs!$J$5:$AZ$5,0))</f>
        <v/>
      </c>
      <c r="N166" s="36">
        <f>INDEX(MTInputs!$J$1:$AZ$415,$D166,MATCH(N$5,MTInputs!$J$5:$AZ$5,0))</f>
        <v/>
      </c>
      <c r="O166" s="36">
        <f>INDEX(MTInputs!$J$1:$AZ$415,$D166,MATCH(O$5,MTInputs!$J$5:$AZ$5,0))</f>
        <v/>
      </c>
      <c r="P166" s="36">
        <f>INDEX(MTInputs!$J$1:$AZ$415,$D166,MATCH(P$5,MTInputs!$J$5:$AZ$5,0))</f>
        <v/>
      </c>
      <c r="Q166" s="36">
        <f>INDEX(MTInputs!$J$1:$AZ$415,$D166,MATCH(Q$5,MTInputs!$J$5:$AZ$5,0))</f>
        <v/>
      </c>
      <c r="R166" s="36">
        <f>INDEX(MTInputs!$J$1:$AZ$415,$D166,MATCH(R$5,MTInputs!$J$5:$AZ$5,0))</f>
        <v/>
      </c>
      <c r="S166" s="36">
        <f>INDEX(MTInputs!$J$1:$AZ$415,$D166,MATCH(S$5,MTInputs!$J$5:$AZ$5,0))</f>
        <v/>
      </c>
      <c r="T166" s="36">
        <f>INDEX(MTInputs!$J$1:$AZ$415,$D166,MATCH(T$5,MTInputs!$J$5:$AZ$5,0))</f>
        <v/>
      </c>
      <c r="U166" s="36">
        <f>INDEX(MTInputs!$J$1:$AZ$415,$D166,MATCH(U$5,MTInputs!$J$5:$AZ$5,0))</f>
        <v/>
      </c>
      <c r="V166" s="36">
        <f>INDEX(MTInputs!$J$1:$AZ$415,$D166,MATCH(V$5,MTInputs!$J$5:$AZ$5,0))</f>
        <v/>
      </c>
      <c r="W166" s="36">
        <f>INDEX(MTInputs!$J$1:$AZ$415,$D166,MATCH(W$5,MTInputs!$J$5:$AZ$5,0))</f>
        <v/>
      </c>
      <c r="X166" s="36">
        <f>INDEX(MTInputs!$J$1:$AZ$415,$D166,MATCH(X$5,MTInputs!$J$5:$AZ$5,0))</f>
        <v/>
      </c>
      <c r="Y166" s="36">
        <f>INDEX(MTInputs!$J$1:$AZ$415,$D166,MATCH(Y$5,MTInputs!$J$5:$AZ$5,0))</f>
        <v/>
      </c>
      <c r="Z166" s="36">
        <f>INDEX(MTInputs!$J$1:$AZ$415,$D166,MATCH(Z$5,MTInputs!$J$5:$AZ$5,0))</f>
        <v/>
      </c>
      <c r="AA166" s="36">
        <f>INDEX(MTInputs!$J$1:$AZ$415,$D166,MATCH(AA$5,MTInputs!$J$5:$AZ$5,0))</f>
        <v/>
      </c>
      <c r="AB166" s="36">
        <f>INDEX(MTInputs!$J$1:$AZ$415,$D166,MATCH(AB$5,MTInputs!$J$5:$AZ$5,0))</f>
        <v/>
      </c>
      <c r="AC166" s="36">
        <f>INDEX(MTInputs!$J$1:$AZ$415,$D166,MATCH(AC$5,MTInputs!$J$5:$AZ$5,0))</f>
        <v/>
      </c>
      <c r="AD166" s="36">
        <f>INDEX(MTInputs!$J$1:$AZ$415,$D166,MATCH(AD$5,MTInputs!$J$5:$AZ$5,0))</f>
        <v/>
      </c>
      <c r="AE166" s="25">
        <f>LOWER(Settings!$C$4)&amp;".mit."&amp;$A166&amp;IF($C166="","","."&amp;$C166&amp;"."&amp;$B166)&amp;IF(INDEX(Variables!$D$5:$D$105,MATCH($A166,Variables!$A$5:$A$105,0))="","","."&amp;INDEX(Variables!$D$5:$D$105,MATCH($A166,Variables!$A$5:$A$105,0)))&amp;"."&amp;AE$5</f>
        <v/>
      </c>
      <c r="AF166" s="35">
        <f>INDEX(MTInputs!$J$1:$AZ$415,$D166,MATCH(AF$5,MTInputs!$J$5:$AZ$5,0))</f>
        <v/>
      </c>
      <c r="AG166" s="36">
        <f>INDEX(MTInputs!$J$1:$AZ$415,$D166,MATCH(AG$5,MTInputs!$J$5:$AZ$5,0))</f>
        <v/>
      </c>
      <c r="AH166" s="36">
        <f>INDEX(MTInputs!$J$1:$AZ$415,$D166,MATCH(AH$5,MTInputs!$J$5:$AZ$5,0))</f>
        <v/>
      </c>
      <c r="AI166" s="36">
        <f>INDEX(MTInputs!$J$1:$AZ$415,$D166,MATCH(AI$5,MTInputs!$J$5:$AZ$5,0))</f>
        <v/>
      </c>
      <c r="AJ166" s="36">
        <f>INDEX(MTInputs!$J$1:$AZ$415,$D166,MATCH(AJ$5,MTInputs!$J$5:$AZ$5,0))</f>
        <v/>
      </c>
      <c r="AK166" s="36">
        <f>INDEX(MTInputs!$J$1:$AZ$415,$D166,MATCH(AK$5,MTInputs!$J$5:$AZ$5,0))</f>
        <v/>
      </c>
      <c r="AL166" s="36">
        <f>INDEX(MTInputs!$J$1:$AZ$415,$D166,MATCH(AL$5,MTInputs!$J$5:$AZ$5,0))</f>
        <v/>
      </c>
      <c r="AM166" s="36">
        <f>INDEX(MTInputs!$J$1:$AZ$415,$D166,MATCH(AM$5,MTInputs!$J$5:$AZ$5,0))</f>
        <v/>
      </c>
      <c r="AN166" s="36">
        <f>INDEX(MTInputs!$J$1:$AZ$415,$D166,MATCH(AN$5,MTInputs!$J$5:$AZ$5,0))</f>
        <v/>
      </c>
      <c r="AO166" s="36">
        <f>INDEX(MTInputs!$J$1:$AZ$415,$D166,MATCH(AO$5,MTInputs!$J$5:$AZ$5,0))</f>
        <v/>
      </c>
      <c r="AP166" s="36">
        <f>INDEX(MTInputs!$J$1:$AZ$415,$D166,MATCH(AP$5,MTInputs!$J$5:$AZ$5,0))</f>
        <v/>
      </c>
      <c r="AQ166" s="36">
        <f>INDEX(MTInputs!$J$1:$AZ$415,$D166,MATCH(AQ$5,MTInputs!$J$5:$AZ$5,0))</f>
        <v/>
      </c>
      <c r="AR166" s="36">
        <f>INDEX(MTInputs!$J$1:$AZ$415,$D166,MATCH(AR$5,MTInputs!$J$5:$AZ$5,0))</f>
        <v/>
      </c>
      <c r="AS166" s="36">
        <f>INDEX(MTInputs!$J$1:$AZ$415,$D166,MATCH(AS$5,MTInputs!$J$5:$AZ$5,0))</f>
        <v/>
      </c>
      <c r="AT166" s="36">
        <f>INDEX(MTInputs!$J$1:$AZ$415,$D166,MATCH(AT$5,MTInputs!$J$5:$AZ$5,0))</f>
        <v/>
      </c>
      <c r="AU166" s="36">
        <f>INDEX(MTInputs!$J$1:$AZ$415,$D166,MATCH(AU$5,MTInputs!$J$5:$AZ$5,0))</f>
        <v/>
      </c>
      <c r="AV166" s="36">
        <f>INDEX(MTInputs!$J$1:$AZ$415,$D166,MATCH(AV$5,MTInputs!$J$5:$AZ$5,0))</f>
        <v/>
      </c>
      <c r="AW166" s="36">
        <f>INDEX(MTInputs!$J$1:$AZ$415,$D166,MATCH(AW$5,MTInputs!$J$5:$AZ$5,0))</f>
        <v/>
      </c>
      <c r="AX166" s="36">
        <f>INDEX(MTInputs!$J$1:$AZ$415,$D166,MATCH(AX$5,MTInputs!$J$5:$AZ$5,0))</f>
        <v/>
      </c>
    </row>
    <row r="167" hidden="1" outlineLevel="1">
      <c r="A167" s="5" t="inlineStr">
        <is>
          <t>fbcov</t>
        </is>
      </c>
      <c r="B167" s="5" t="inlineStr">
        <is>
          <t>all</t>
        </is>
      </c>
      <c r="C167" s="5" t="inlineStr">
        <is>
          <t>ftr</t>
        </is>
      </c>
      <c r="D167" s="8" t="n">
        <v>81</v>
      </c>
      <c r="H167" s="5">
        <f>INDEX(Variables!$B$5:$B$105,MATCH($A167,Variables!$A$5:$A$105,0))&amp;IF($C167="",""," | "&amp;INDEX(Mapping!$B$5:$B$26,MATCH($C167,Mapping!$A$5:$A$26,0))&amp;" | "&amp;INDEX(Mapping!$B$30:$B$41,MATCH($B167,Mapping!$A$30:$A$41,0)))</f>
        <v/>
      </c>
      <c r="I167" s="5">
        <f>INDEX(Variables!$C$5:$C$105,MATCH($A167,Variables!$A$5:$A$105,0))</f>
        <v/>
      </c>
      <c r="J167" s="5">
        <f>INDEX(Variables!$E$5:$E$105,MATCH($A167,Variables!$A$5:$A$105,0))</f>
        <v/>
      </c>
      <c r="K167" s="25">
        <f>LOWER(Settings!$C$4)&amp;".mit."&amp;$A167&amp;IF($C167="","","."&amp;$C167&amp;"."&amp;$B167)&amp;IF(INDEX(Variables!$D$5:$D$105,MATCH($A167,Variables!$A$5:$A$105,0))="","","."&amp;INDEX(Variables!$D$5:$D$105,MATCH($A167,Variables!$A$5:$A$105,0)))&amp;"."&amp;K$5</f>
        <v/>
      </c>
      <c r="L167" s="35">
        <f>INDEX(MTInputs!$J$1:$AZ$415,$D167,MATCH(L$5,MTInputs!$J$5:$AZ$5,0))</f>
        <v/>
      </c>
      <c r="M167" s="36">
        <f>INDEX(MTInputs!$J$1:$AZ$415,$D167,MATCH(M$5,MTInputs!$J$5:$AZ$5,0))</f>
        <v/>
      </c>
      <c r="N167" s="36">
        <f>INDEX(MTInputs!$J$1:$AZ$415,$D167,MATCH(N$5,MTInputs!$J$5:$AZ$5,0))</f>
        <v/>
      </c>
      <c r="O167" s="36">
        <f>INDEX(MTInputs!$J$1:$AZ$415,$D167,MATCH(O$5,MTInputs!$J$5:$AZ$5,0))</f>
        <v/>
      </c>
      <c r="P167" s="36">
        <f>INDEX(MTInputs!$J$1:$AZ$415,$D167,MATCH(P$5,MTInputs!$J$5:$AZ$5,0))</f>
        <v/>
      </c>
      <c r="Q167" s="36">
        <f>INDEX(MTInputs!$J$1:$AZ$415,$D167,MATCH(Q$5,MTInputs!$J$5:$AZ$5,0))</f>
        <v/>
      </c>
      <c r="R167" s="36">
        <f>INDEX(MTInputs!$J$1:$AZ$415,$D167,MATCH(R$5,MTInputs!$J$5:$AZ$5,0))</f>
        <v/>
      </c>
      <c r="S167" s="36">
        <f>INDEX(MTInputs!$J$1:$AZ$415,$D167,MATCH(S$5,MTInputs!$J$5:$AZ$5,0))</f>
        <v/>
      </c>
      <c r="T167" s="36">
        <f>INDEX(MTInputs!$J$1:$AZ$415,$D167,MATCH(T$5,MTInputs!$J$5:$AZ$5,0))</f>
        <v/>
      </c>
      <c r="U167" s="36">
        <f>INDEX(MTInputs!$J$1:$AZ$415,$D167,MATCH(U$5,MTInputs!$J$5:$AZ$5,0))</f>
        <v/>
      </c>
      <c r="V167" s="36">
        <f>INDEX(MTInputs!$J$1:$AZ$415,$D167,MATCH(V$5,MTInputs!$J$5:$AZ$5,0))</f>
        <v/>
      </c>
      <c r="W167" s="36">
        <f>INDEX(MTInputs!$J$1:$AZ$415,$D167,MATCH(W$5,MTInputs!$J$5:$AZ$5,0))</f>
        <v/>
      </c>
      <c r="X167" s="36">
        <f>INDEX(MTInputs!$J$1:$AZ$415,$D167,MATCH(X$5,MTInputs!$J$5:$AZ$5,0))</f>
        <v/>
      </c>
      <c r="Y167" s="36">
        <f>INDEX(MTInputs!$J$1:$AZ$415,$D167,MATCH(Y$5,MTInputs!$J$5:$AZ$5,0))</f>
        <v/>
      </c>
      <c r="Z167" s="36">
        <f>INDEX(MTInputs!$J$1:$AZ$415,$D167,MATCH(Z$5,MTInputs!$J$5:$AZ$5,0))</f>
        <v/>
      </c>
      <c r="AA167" s="36">
        <f>INDEX(MTInputs!$J$1:$AZ$415,$D167,MATCH(AA$5,MTInputs!$J$5:$AZ$5,0))</f>
        <v/>
      </c>
      <c r="AB167" s="36">
        <f>INDEX(MTInputs!$J$1:$AZ$415,$D167,MATCH(AB$5,MTInputs!$J$5:$AZ$5,0))</f>
        <v/>
      </c>
      <c r="AC167" s="36">
        <f>INDEX(MTInputs!$J$1:$AZ$415,$D167,MATCH(AC$5,MTInputs!$J$5:$AZ$5,0))</f>
        <v/>
      </c>
      <c r="AD167" s="36">
        <f>INDEX(MTInputs!$J$1:$AZ$415,$D167,MATCH(AD$5,MTInputs!$J$5:$AZ$5,0))</f>
        <v/>
      </c>
      <c r="AE167" s="25">
        <f>LOWER(Settings!$C$4)&amp;".mit."&amp;$A167&amp;IF($C167="","","."&amp;$C167&amp;"."&amp;$B167)&amp;IF(INDEX(Variables!$D$5:$D$105,MATCH($A167,Variables!$A$5:$A$105,0))="","","."&amp;INDEX(Variables!$D$5:$D$105,MATCH($A167,Variables!$A$5:$A$105,0)))&amp;"."&amp;AE$5</f>
        <v/>
      </c>
      <c r="AF167" s="35">
        <f>INDEX(MTInputs!$J$1:$AZ$415,$D167,MATCH(AF$5,MTInputs!$J$5:$AZ$5,0))</f>
        <v/>
      </c>
      <c r="AG167" s="36">
        <f>INDEX(MTInputs!$J$1:$AZ$415,$D167,MATCH(AG$5,MTInputs!$J$5:$AZ$5,0))</f>
        <v/>
      </c>
      <c r="AH167" s="36">
        <f>INDEX(MTInputs!$J$1:$AZ$415,$D167,MATCH(AH$5,MTInputs!$J$5:$AZ$5,0))</f>
        <v/>
      </c>
      <c r="AI167" s="36">
        <f>INDEX(MTInputs!$J$1:$AZ$415,$D167,MATCH(AI$5,MTInputs!$J$5:$AZ$5,0))</f>
        <v/>
      </c>
      <c r="AJ167" s="36">
        <f>INDEX(MTInputs!$J$1:$AZ$415,$D167,MATCH(AJ$5,MTInputs!$J$5:$AZ$5,0))</f>
        <v/>
      </c>
      <c r="AK167" s="36">
        <f>INDEX(MTInputs!$J$1:$AZ$415,$D167,MATCH(AK$5,MTInputs!$J$5:$AZ$5,0))</f>
        <v/>
      </c>
      <c r="AL167" s="36">
        <f>INDEX(MTInputs!$J$1:$AZ$415,$D167,MATCH(AL$5,MTInputs!$J$5:$AZ$5,0))</f>
        <v/>
      </c>
      <c r="AM167" s="36">
        <f>INDEX(MTInputs!$J$1:$AZ$415,$D167,MATCH(AM$5,MTInputs!$J$5:$AZ$5,0))</f>
        <v/>
      </c>
      <c r="AN167" s="36">
        <f>INDEX(MTInputs!$J$1:$AZ$415,$D167,MATCH(AN$5,MTInputs!$J$5:$AZ$5,0))</f>
        <v/>
      </c>
      <c r="AO167" s="36">
        <f>INDEX(MTInputs!$J$1:$AZ$415,$D167,MATCH(AO$5,MTInputs!$J$5:$AZ$5,0))</f>
        <v/>
      </c>
      <c r="AP167" s="36">
        <f>INDEX(MTInputs!$J$1:$AZ$415,$D167,MATCH(AP$5,MTInputs!$J$5:$AZ$5,0))</f>
        <v/>
      </c>
      <c r="AQ167" s="36">
        <f>INDEX(MTInputs!$J$1:$AZ$415,$D167,MATCH(AQ$5,MTInputs!$J$5:$AZ$5,0))</f>
        <v/>
      </c>
      <c r="AR167" s="36">
        <f>INDEX(MTInputs!$J$1:$AZ$415,$D167,MATCH(AR$5,MTInputs!$J$5:$AZ$5,0))</f>
        <v/>
      </c>
      <c r="AS167" s="36">
        <f>INDEX(MTInputs!$J$1:$AZ$415,$D167,MATCH(AS$5,MTInputs!$J$5:$AZ$5,0))</f>
        <v/>
      </c>
      <c r="AT167" s="36">
        <f>INDEX(MTInputs!$J$1:$AZ$415,$D167,MATCH(AT$5,MTInputs!$J$5:$AZ$5,0))</f>
        <v/>
      </c>
      <c r="AU167" s="36">
        <f>INDEX(MTInputs!$J$1:$AZ$415,$D167,MATCH(AU$5,MTInputs!$J$5:$AZ$5,0))</f>
        <v/>
      </c>
      <c r="AV167" s="36">
        <f>INDEX(MTInputs!$J$1:$AZ$415,$D167,MATCH(AV$5,MTInputs!$J$5:$AZ$5,0))</f>
        <v/>
      </c>
      <c r="AW167" s="36">
        <f>INDEX(MTInputs!$J$1:$AZ$415,$D167,MATCH(AW$5,MTInputs!$J$5:$AZ$5,0))</f>
        <v/>
      </c>
      <c r="AX167" s="36">
        <f>INDEX(MTInputs!$J$1:$AZ$415,$D167,MATCH(AX$5,MTInputs!$J$5:$AZ$5,0))</f>
        <v/>
      </c>
    </row>
    <row r="168" hidden="1" outlineLevel="1">
      <c r="A168" s="5" t="inlineStr">
        <is>
          <t>fbcov</t>
        </is>
      </c>
      <c r="B168" s="5" t="inlineStr">
        <is>
          <t>all</t>
        </is>
      </c>
      <c r="C168" s="5" t="inlineStr">
        <is>
          <t>oen</t>
        </is>
      </c>
      <c r="D168" s="8" t="n">
        <v>82</v>
      </c>
      <c r="H168" s="5">
        <f>INDEX(Variables!$B$5:$B$105,MATCH($A168,Variables!$A$5:$A$105,0))&amp;IF($C168="",""," | "&amp;INDEX(Mapping!$B$5:$B$26,MATCH($C168,Mapping!$A$5:$A$26,0))&amp;" | "&amp;INDEX(Mapping!$B$30:$B$41,MATCH($B168,Mapping!$A$30:$A$41,0)))</f>
        <v/>
      </c>
      <c r="I168" s="5">
        <f>INDEX(Variables!$C$5:$C$105,MATCH($A168,Variables!$A$5:$A$105,0))</f>
        <v/>
      </c>
      <c r="J168" s="5">
        <f>INDEX(Variables!$E$5:$E$105,MATCH($A168,Variables!$A$5:$A$105,0))</f>
        <v/>
      </c>
      <c r="K168" s="25">
        <f>LOWER(Settings!$C$4)&amp;".mit."&amp;$A168&amp;IF($C168="","","."&amp;$C168&amp;"."&amp;$B168)&amp;IF(INDEX(Variables!$D$5:$D$105,MATCH($A168,Variables!$A$5:$A$105,0))="","","."&amp;INDEX(Variables!$D$5:$D$105,MATCH($A168,Variables!$A$5:$A$105,0)))&amp;"."&amp;K$5</f>
        <v/>
      </c>
      <c r="L168" s="35">
        <f>INDEX(MTInputs!$J$1:$AZ$415,$D168,MATCH(L$5,MTInputs!$J$5:$AZ$5,0))</f>
        <v/>
      </c>
      <c r="M168" s="36">
        <f>INDEX(MTInputs!$J$1:$AZ$415,$D168,MATCH(M$5,MTInputs!$J$5:$AZ$5,0))</f>
        <v/>
      </c>
      <c r="N168" s="36">
        <f>INDEX(MTInputs!$J$1:$AZ$415,$D168,MATCH(N$5,MTInputs!$J$5:$AZ$5,0))</f>
        <v/>
      </c>
      <c r="O168" s="36">
        <f>INDEX(MTInputs!$J$1:$AZ$415,$D168,MATCH(O$5,MTInputs!$J$5:$AZ$5,0))</f>
        <v/>
      </c>
      <c r="P168" s="36">
        <f>INDEX(MTInputs!$J$1:$AZ$415,$D168,MATCH(P$5,MTInputs!$J$5:$AZ$5,0))</f>
        <v/>
      </c>
      <c r="Q168" s="36">
        <f>INDEX(MTInputs!$J$1:$AZ$415,$D168,MATCH(Q$5,MTInputs!$J$5:$AZ$5,0))</f>
        <v/>
      </c>
      <c r="R168" s="36">
        <f>INDEX(MTInputs!$J$1:$AZ$415,$D168,MATCH(R$5,MTInputs!$J$5:$AZ$5,0))</f>
        <v/>
      </c>
      <c r="S168" s="36">
        <f>INDEX(MTInputs!$J$1:$AZ$415,$D168,MATCH(S$5,MTInputs!$J$5:$AZ$5,0))</f>
        <v/>
      </c>
      <c r="T168" s="36">
        <f>INDEX(MTInputs!$J$1:$AZ$415,$D168,MATCH(T$5,MTInputs!$J$5:$AZ$5,0))</f>
        <v/>
      </c>
      <c r="U168" s="36">
        <f>INDEX(MTInputs!$J$1:$AZ$415,$D168,MATCH(U$5,MTInputs!$J$5:$AZ$5,0))</f>
        <v/>
      </c>
      <c r="V168" s="36">
        <f>INDEX(MTInputs!$J$1:$AZ$415,$D168,MATCH(V$5,MTInputs!$J$5:$AZ$5,0))</f>
        <v/>
      </c>
      <c r="W168" s="36">
        <f>INDEX(MTInputs!$J$1:$AZ$415,$D168,MATCH(W$5,MTInputs!$J$5:$AZ$5,0))</f>
        <v/>
      </c>
      <c r="X168" s="36">
        <f>INDEX(MTInputs!$J$1:$AZ$415,$D168,MATCH(X$5,MTInputs!$J$5:$AZ$5,0))</f>
        <v/>
      </c>
      <c r="Y168" s="36">
        <f>INDEX(MTInputs!$J$1:$AZ$415,$D168,MATCH(Y$5,MTInputs!$J$5:$AZ$5,0))</f>
        <v/>
      </c>
      <c r="Z168" s="36">
        <f>INDEX(MTInputs!$J$1:$AZ$415,$D168,MATCH(Z$5,MTInputs!$J$5:$AZ$5,0))</f>
        <v/>
      </c>
      <c r="AA168" s="36">
        <f>INDEX(MTInputs!$J$1:$AZ$415,$D168,MATCH(AA$5,MTInputs!$J$5:$AZ$5,0))</f>
        <v/>
      </c>
      <c r="AB168" s="36">
        <f>INDEX(MTInputs!$J$1:$AZ$415,$D168,MATCH(AB$5,MTInputs!$J$5:$AZ$5,0))</f>
        <v/>
      </c>
      <c r="AC168" s="36">
        <f>INDEX(MTInputs!$J$1:$AZ$415,$D168,MATCH(AC$5,MTInputs!$J$5:$AZ$5,0))</f>
        <v/>
      </c>
      <c r="AD168" s="36">
        <f>INDEX(MTInputs!$J$1:$AZ$415,$D168,MATCH(AD$5,MTInputs!$J$5:$AZ$5,0))</f>
        <v/>
      </c>
      <c r="AE168" s="25">
        <f>LOWER(Settings!$C$4)&amp;".mit."&amp;$A168&amp;IF($C168="","","."&amp;$C168&amp;"."&amp;$B168)&amp;IF(INDEX(Variables!$D$5:$D$105,MATCH($A168,Variables!$A$5:$A$105,0))="","","."&amp;INDEX(Variables!$D$5:$D$105,MATCH($A168,Variables!$A$5:$A$105,0)))&amp;"."&amp;AE$5</f>
        <v/>
      </c>
      <c r="AF168" s="35">
        <f>INDEX(MTInputs!$J$1:$AZ$415,$D168,MATCH(AF$5,MTInputs!$J$5:$AZ$5,0))</f>
        <v/>
      </c>
      <c r="AG168" s="36">
        <f>INDEX(MTInputs!$J$1:$AZ$415,$D168,MATCH(AG$5,MTInputs!$J$5:$AZ$5,0))</f>
        <v/>
      </c>
      <c r="AH168" s="36">
        <f>INDEX(MTInputs!$J$1:$AZ$415,$D168,MATCH(AH$5,MTInputs!$J$5:$AZ$5,0))</f>
        <v/>
      </c>
      <c r="AI168" s="36">
        <f>INDEX(MTInputs!$J$1:$AZ$415,$D168,MATCH(AI$5,MTInputs!$J$5:$AZ$5,0))</f>
        <v/>
      </c>
      <c r="AJ168" s="36">
        <f>INDEX(MTInputs!$J$1:$AZ$415,$D168,MATCH(AJ$5,MTInputs!$J$5:$AZ$5,0))</f>
        <v/>
      </c>
      <c r="AK168" s="36">
        <f>INDEX(MTInputs!$J$1:$AZ$415,$D168,MATCH(AK$5,MTInputs!$J$5:$AZ$5,0))</f>
        <v/>
      </c>
      <c r="AL168" s="36">
        <f>INDEX(MTInputs!$J$1:$AZ$415,$D168,MATCH(AL$5,MTInputs!$J$5:$AZ$5,0))</f>
        <v/>
      </c>
      <c r="AM168" s="36">
        <f>INDEX(MTInputs!$J$1:$AZ$415,$D168,MATCH(AM$5,MTInputs!$J$5:$AZ$5,0))</f>
        <v/>
      </c>
      <c r="AN168" s="36">
        <f>INDEX(MTInputs!$J$1:$AZ$415,$D168,MATCH(AN$5,MTInputs!$J$5:$AZ$5,0))</f>
        <v/>
      </c>
      <c r="AO168" s="36">
        <f>INDEX(MTInputs!$J$1:$AZ$415,$D168,MATCH(AO$5,MTInputs!$J$5:$AZ$5,0))</f>
        <v/>
      </c>
      <c r="AP168" s="36">
        <f>INDEX(MTInputs!$J$1:$AZ$415,$D168,MATCH(AP$5,MTInputs!$J$5:$AZ$5,0))</f>
        <v/>
      </c>
      <c r="AQ168" s="36">
        <f>INDEX(MTInputs!$J$1:$AZ$415,$D168,MATCH(AQ$5,MTInputs!$J$5:$AZ$5,0))</f>
        <v/>
      </c>
      <c r="AR168" s="36">
        <f>INDEX(MTInputs!$J$1:$AZ$415,$D168,MATCH(AR$5,MTInputs!$J$5:$AZ$5,0))</f>
        <v/>
      </c>
      <c r="AS168" s="36">
        <f>INDEX(MTInputs!$J$1:$AZ$415,$D168,MATCH(AS$5,MTInputs!$J$5:$AZ$5,0))</f>
        <v/>
      </c>
      <c r="AT168" s="36">
        <f>INDEX(MTInputs!$J$1:$AZ$415,$D168,MATCH(AT$5,MTInputs!$J$5:$AZ$5,0))</f>
        <v/>
      </c>
      <c r="AU168" s="36">
        <f>INDEX(MTInputs!$J$1:$AZ$415,$D168,MATCH(AU$5,MTInputs!$J$5:$AZ$5,0))</f>
        <v/>
      </c>
      <c r="AV168" s="36">
        <f>INDEX(MTInputs!$J$1:$AZ$415,$D168,MATCH(AV$5,MTInputs!$J$5:$AZ$5,0))</f>
        <v/>
      </c>
      <c r="AW168" s="36">
        <f>INDEX(MTInputs!$J$1:$AZ$415,$D168,MATCH(AW$5,MTInputs!$J$5:$AZ$5,0))</f>
        <v/>
      </c>
      <c r="AX168" s="36">
        <f>INDEX(MTInputs!$J$1:$AZ$415,$D168,MATCH(AX$5,MTInputs!$J$5:$AZ$5,0))</f>
        <v/>
      </c>
    </row>
    <row r="169" hidden="1" outlineLevel="1">
      <c r="H169" s="34" t="inlineStr">
        <is>
          <t>Shadow prices: regulations (placeholder), by sector ($/tCO2 = feebates + regulations; legacy rows 2345-2349) and share impacting efficiency (legacy rows 2402-2419)</t>
        </is>
      </c>
    </row>
    <row r="170" hidden="1" outlineLevel="1">
      <c r="A170" s="5" t="inlineStr">
        <is>
          <t>ssc.adj</t>
        </is>
      </c>
      <c r="B170" s="5" t="inlineStr"/>
      <c r="C170" s="5" t="inlineStr"/>
      <c r="H170" s="5">
        <f>INDEX(Variables!$B$5:$B$105,MATCH($A170,Variables!$A$5:$A$105,0))&amp;IF($C170="",""," | "&amp;INDEX(Mapping!$B$5:$B$26,MATCH($C170,Mapping!$A$5:$A$26,0))&amp;" | "&amp;INDEX(Mapping!$B$30:$B$41,MATCH($B170,Mapping!$A$30:$A$41,0)))</f>
        <v/>
      </c>
      <c r="I170" s="5">
        <f>INDEX(Variables!$C$5:$C$105,MATCH($A170,Variables!$A$5:$A$105,0))</f>
        <v/>
      </c>
      <c r="J170" s="5">
        <f>INDEX(Variables!$E$5:$E$105,MATCH($A170,Variables!$A$5:$A$105,0))</f>
        <v/>
      </c>
      <c r="K170" s="25">
        <f>LOWER(Settings!$C$4)&amp;".mit."&amp;$A170&amp;IF($C170="","","."&amp;$C170&amp;"."&amp;$B170)&amp;IF(INDEX(Variables!$D$5:$D$105,MATCH($A170,Variables!$A$5:$A$105,0))="","","."&amp;INDEX(Variables!$D$5:$D$105,MATCH($A170,Variables!$A$5:$A$105,0)))&amp;"."&amp;K$5</f>
        <v/>
      </c>
      <c r="L170" s="37" t="n">
        <v>1</v>
      </c>
      <c r="M170" s="37" t="n">
        <v>1</v>
      </c>
      <c r="N170" s="37" t="n">
        <v>1</v>
      </c>
      <c r="O170" s="37" t="n">
        <v>1</v>
      </c>
      <c r="P170" s="37" t="n">
        <v>1</v>
      </c>
      <c r="Q170" s="37" t="n">
        <v>1</v>
      </c>
      <c r="R170" s="37" t="n">
        <v>1</v>
      </c>
      <c r="S170" s="37" t="n">
        <v>1</v>
      </c>
      <c r="T170" s="37" t="n">
        <v>1</v>
      </c>
      <c r="U170" s="37" t="n">
        <v>1</v>
      </c>
      <c r="V170" s="37" t="n">
        <v>1</v>
      </c>
      <c r="W170" s="37" t="n">
        <v>1</v>
      </c>
      <c r="X170" s="37" t="n">
        <v>1</v>
      </c>
      <c r="Y170" s="37" t="n">
        <v>1</v>
      </c>
      <c r="Z170" s="37" t="n">
        <v>1</v>
      </c>
      <c r="AA170" s="37" t="n">
        <v>1</v>
      </c>
      <c r="AB170" s="37" t="n">
        <v>1</v>
      </c>
      <c r="AC170" s="37" t="n">
        <v>1</v>
      </c>
      <c r="AD170" s="37" t="n">
        <v>1</v>
      </c>
      <c r="AE170" s="25">
        <f>LOWER(Settings!$C$4)&amp;".mit."&amp;$A170&amp;IF($C170="","","."&amp;$C170&amp;"."&amp;$B170)&amp;IF(INDEX(Variables!$D$5:$D$105,MATCH($A170,Variables!$A$5:$A$105,0))="","","."&amp;INDEX(Variables!$D$5:$D$105,MATCH($A170,Variables!$A$5:$A$105,0)))&amp;"."&amp;AE$5</f>
        <v/>
      </c>
      <c r="AF170" s="37" t="n">
        <v>1</v>
      </c>
      <c r="AG170" s="37" t="n">
        <v>1</v>
      </c>
      <c r="AH170" s="37" t="n">
        <v>1</v>
      </c>
      <c r="AI170" s="37" t="n">
        <v>1</v>
      </c>
      <c r="AJ170" s="37" t="n">
        <v>1</v>
      </c>
      <c r="AK170" s="37" t="n">
        <v>1</v>
      </c>
      <c r="AL170" s="37" t="n">
        <v>1</v>
      </c>
      <c r="AM170" s="37" t="n">
        <v>1</v>
      </c>
      <c r="AN170" s="37" t="n">
        <v>1</v>
      </c>
      <c r="AO170" s="37" t="n">
        <v>1</v>
      </c>
      <c r="AP170" s="37" t="n">
        <v>1</v>
      </c>
      <c r="AQ170" s="37" t="n">
        <v>1</v>
      </c>
      <c r="AR170" s="37" t="n">
        <v>1</v>
      </c>
      <c r="AS170" s="37" t="n">
        <v>1</v>
      </c>
      <c r="AT170" s="37" t="n">
        <v>1</v>
      </c>
      <c r="AU170" s="37" t="n">
        <v>1</v>
      </c>
      <c r="AV170" s="37" t="n">
        <v>1</v>
      </c>
      <c r="AW170" s="37" t="n">
        <v>1</v>
      </c>
      <c r="AX170" s="37" t="n">
        <v>1</v>
      </c>
    </row>
    <row r="171" hidden="1" outlineLevel="1">
      <c r="A171" s="5" t="inlineStr">
        <is>
          <t>reg</t>
        </is>
      </c>
      <c r="B171" s="5" t="inlineStr">
        <is>
          <t>all</t>
        </is>
      </c>
      <c r="C171" s="5" t="inlineStr">
        <is>
          <t>pow</t>
        </is>
      </c>
      <c r="H171" s="5">
        <f>INDEX(Variables!$B$5:$B$105,MATCH($A171,Variables!$A$5:$A$105,0))&amp;IF($C171="",""," | "&amp;INDEX(Mapping!$B$5:$B$26,MATCH($C171,Mapping!$A$5:$A$26,0))&amp;" | "&amp;INDEX(Mapping!$B$30:$B$41,MATCH($B171,Mapping!$A$30:$A$41,0)))</f>
        <v/>
      </c>
      <c r="I171" s="5">
        <f>INDEX(Variables!$C$5:$C$105,MATCH($A171,Variables!$A$5:$A$105,0))</f>
        <v/>
      </c>
      <c r="J171" s="5">
        <f>INDEX(Variables!$E$5:$E$105,MATCH($A171,Variables!$A$5:$A$105,0))</f>
        <v/>
      </c>
      <c r="K171" s="25">
        <f>LOWER(Settings!$C$4)&amp;".mit."&amp;$A171&amp;IF($C171="","","."&amp;$C171&amp;"."&amp;$B171)&amp;IF(INDEX(Variables!$D$5:$D$105,MATCH($A171,Variables!$A$5:$A$105,0))="","","."&amp;INDEX(Variables!$D$5:$D$105,MATCH($A171,Variables!$A$5:$A$105,0)))&amp;"."&amp;K$5</f>
        <v/>
      </c>
      <c r="L171" s="37" t="n">
        <v>0</v>
      </c>
      <c r="M171" s="37" t="n">
        <v>0</v>
      </c>
      <c r="N171" s="37" t="n">
        <v>0</v>
      </c>
      <c r="O171" s="37" t="n">
        <v>0</v>
      </c>
      <c r="P171" s="37" t="n">
        <v>0</v>
      </c>
      <c r="Q171" s="37" t="n">
        <v>0</v>
      </c>
      <c r="R171" s="37" t="n">
        <v>0</v>
      </c>
      <c r="S171" s="37" t="n">
        <v>0</v>
      </c>
      <c r="T171" s="37" t="n">
        <v>0</v>
      </c>
      <c r="U171" s="37" t="n">
        <v>0</v>
      </c>
      <c r="V171" s="37" t="n">
        <v>0</v>
      </c>
      <c r="W171" s="37" t="n">
        <v>0</v>
      </c>
      <c r="X171" s="37" t="n">
        <v>0</v>
      </c>
      <c r="Y171" s="37" t="n">
        <v>0</v>
      </c>
      <c r="Z171" s="37" t="n">
        <v>0</v>
      </c>
      <c r="AA171" s="37" t="n">
        <v>0</v>
      </c>
      <c r="AB171" s="37" t="n">
        <v>0</v>
      </c>
      <c r="AC171" s="37" t="n">
        <v>0</v>
      </c>
      <c r="AD171" s="37" t="n">
        <v>0</v>
      </c>
      <c r="AE171" s="25">
        <f>LOWER(Settings!$C$4)&amp;".mit."&amp;$A171&amp;IF($C171="","","."&amp;$C171&amp;"."&amp;$B171)&amp;IF(INDEX(Variables!$D$5:$D$105,MATCH($A171,Variables!$A$5:$A$105,0))="","","."&amp;INDEX(Variables!$D$5:$D$105,MATCH($A171,Variables!$A$5:$A$105,0)))&amp;"."&amp;AE$5</f>
        <v/>
      </c>
      <c r="AF171" s="37" t="n">
        <v>0</v>
      </c>
      <c r="AG171" s="37" t="n">
        <v>0</v>
      </c>
      <c r="AH171" s="37" t="n">
        <v>0</v>
      </c>
      <c r="AI171" s="37" t="n">
        <v>0</v>
      </c>
      <c r="AJ171" s="37" t="n">
        <v>0</v>
      </c>
      <c r="AK171" s="37" t="n">
        <v>0</v>
      </c>
      <c r="AL171" s="37" t="n">
        <v>0</v>
      </c>
      <c r="AM171" s="37" t="n">
        <v>0</v>
      </c>
      <c r="AN171" s="37" t="n">
        <v>0</v>
      </c>
      <c r="AO171" s="37" t="n">
        <v>0</v>
      </c>
      <c r="AP171" s="37" t="n">
        <v>0</v>
      </c>
      <c r="AQ171" s="37" t="n">
        <v>0</v>
      </c>
      <c r="AR171" s="37" t="n">
        <v>0</v>
      </c>
      <c r="AS171" s="37" t="n">
        <v>0</v>
      </c>
      <c r="AT171" s="37" t="n">
        <v>0</v>
      </c>
      <c r="AU171" s="37" t="n">
        <v>0</v>
      </c>
      <c r="AV171" s="37" t="n">
        <v>0</v>
      </c>
      <c r="AW171" s="37" t="n">
        <v>0</v>
      </c>
      <c r="AX171" s="37" t="n">
        <v>0</v>
      </c>
    </row>
    <row r="172" hidden="1" outlineLevel="1">
      <c r="A172" s="5" t="inlineStr">
        <is>
          <t>reg</t>
        </is>
      </c>
      <c r="B172" s="5" t="inlineStr">
        <is>
          <t>all</t>
        </is>
      </c>
      <c r="C172" s="5" t="inlineStr">
        <is>
          <t>tra</t>
        </is>
      </c>
      <c r="H172" s="5">
        <f>INDEX(Variables!$B$5:$B$105,MATCH($A172,Variables!$A$5:$A$105,0))&amp;IF($C172="",""," | "&amp;INDEX(Mapping!$B$5:$B$26,MATCH($C172,Mapping!$A$5:$A$26,0))&amp;" | "&amp;INDEX(Mapping!$B$30:$B$41,MATCH($B172,Mapping!$A$30:$A$41,0)))</f>
        <v/>
      </c>
      <c r="I172" s="5">
        <f>INDEX(Variables!$C$5:$C$105,MATCH($A172,Variables!$A$5:$A$105,0))</f>
        <v/>
      </c>
      <c r="J172" s="5">
        <f>INDEX(Variables!$E$5:$E$105,MATCH($A172,Variables!$A$5:$A$105,0))</f>
        <v/>
      </c>
      <c r="K172" s="25">
        <f>LOWER(Settings!$C$4)&amp;".mit."&amp;$A172&amp;IF($C172="","","."&amp;$C172&amp;"."&amp;$B172)&amp;IF(INDEX(Variables!$D$5:$D$105,MATCH($A172,Variables!$A$5:$A$105,0))="","","."&amp;INDEX(Variables!$D$5:$D$105,MATCH($A172,Variables!$A$5:$A$105,0)))&amp;"."&amp;K$5</f>
        <v/>
      </c>
      <c r="L172" s="37" t="n">
        <v>0</v>
      </c>
      <c r="M172" s="37" t="n">
        <v>0</v>
      </c>
      <c r="N172" s="37" t="n">
        <v>0</v>
      </c>
      <c r="O172" s="37" t="n">
        <v>0</v>
      </c>
      <c r="P172" s="37" t="n">
        <v>0</v>
      </c>
      <c r="Q172" s="37" t="n">
        <v>0</v>
      </c>
      <c r="R172" s="37" t="n">
        <v>0</v>
      </c>
      <c r="S172" s="37" t="n">
        <v>0</v>
      </c>
      <c r="T172" s="37" t="n">
        <v>0</v>
      </c>
      <c r="U172" s="37" t="n">
        <v>0</v>
      </c>
      <c r="V172" s="37" t="n">
        <v>0</v>
      </c>
      <c r="W172" s="37" t="n">
        <v>0</v>
      </c>
      <c r="X172" s="37" t="n">
        <v>0</v>
      </c>
      <c r="Y172" s="37" t="n">
        <v>0</v>
      </c>
      <c r="Z172" s="37" t="n">
        <v>0</v>
      </c>
      <c r="AA172" s="37" t="n">
        <v>0</v>
      </c>
      <c r="AB172" s="37" t="n">
        <v>0</v>
      </c>
      <c r="AC172" s="37" t="n">
        <v>0</v>
      </c>
      <c r="AD172" s="37" t="n">
        <v>0</v>
      </c>
      <c r="AE172" s="25">
        <f>LOWER(Settings!$C$4)&amp;".mit."&amp;$A172&amp;IF($C172="","","."&amp;$C172&amp;"."&amp;$B172)&amp;IF(INDEX(Variables!$D$5:$D$105,MATCH($A172,Variables!$A$5:$A$105,0))="","","."&amp;INDEX(Variables!$D$5:$D$105,MATCH($A172,Variables!$A$5:$A$105,0)))&amp;"."&amp;AE$5</f>
        <v/>
      </c>
      <c r="AF172" s="37" t="n">
        <v>0</v>
      </c>
      <c r="AG172" s="37" t="n">
        <v>0</v>
      </c>
      <c r="AH172" s="37" t="n">
        <v>0</v>
      </c>
      <c r="AI172" s="37" t="n">
        <v>0</v>
      </c>
      <c r="AJ172" s="37" t="n">
        <v>0</v>
      </c>
      <c r="AK172" s="37" t="n">
        <v>0</v>
      </c>
      <c r="AL172" s="37" t="n">
        <v>0</v>
      </c>
      <c r="AM172" s="37" t="n">
        <v>0</v>
      </c>
      <c r="AN172" s="37" t="n">
        <v>0</v>
      </c>
      <c r="AO172" s="37" t="n">
        <v>0</v>
      </c>
      <c r="AP172" s="37" t="n">
        <v>0</v>
      </c>
      <c r="AQ172" s="37" t="n">
        <v>0</v>
      </c>
      <c r="AR172" s="37" t="n">
        <v>0</v>
      </c>
      <c r="AS172" s="37" t="n">
        <v>0</v>
      </c>
      <c r="AT172" s="37" t="n">
        <v>0</v>
      </c>
      <c r="AU172" s="37" t="n">
        <v>0</v>
      </c>
      <c r="AV172" s="37" t="n">
        <v>0</v>
      </c>
      <c r="AW172" s="37" t="n">
        <v>0</v>
      </c>
      <c r="AX172" s="37" t="n">
        <v>0</v>
      </c>
    </row>
    <row r="173" hidden="1" outlineLevel="1">
      <c r="A173" s="5" t="inlineStr">
        <is>
          <t>reg</t>
        </is>
      </c>
      <c r="B173" s="5" t="inlineStr">
        <is>
          <t>all</t>
        </is>
      </c>
      <c r="C173" s="5" t="inlineStr">
        <is>
          <t>res</t>
        </is>
      </c>
      <c r="H173" s="5">
        <f>INDEX(Variables!$B$5:$B$105,MATCH($A173,Variables!$A$5:$A$105,0))&amp;IF($C173="",""," | "&amp;INDEX(Mapping!$B$5:$B$26,MATCH($C173,Mapping!$A$5:$A$26,0))&amp;" | "&amp;INDEX(Mapping!$B$30:$B$41,MATCH($B173,Mapping!$A$30:$A$41,0)))</f>
        <v/>
      </c>
      <c r="I173" s="5">
        <f>INDEX(Variables!$C$5:$C$105,MATCH($A173,Variables!$A$5:$A$105,0))</f>
        <v/>
      </c>
      <c r="J173" s="5">
        <f>INDEX(Variables!$E$5:$E$105,MATCH($A173,Variables!$A$5:$A$105,0))</f>
        <v/>
      </c>
      <c r="K173" s="25">
        <f>LOWER(Settings!$C$4)&amp;".mit."&amp;$A173&amp;IF($C173="","","."&amp;$C173&amp;"."&amp;$B173)&amp;IF(INDEX(Variables!$D$5:$D$105,MATCH($A173,Variables!$A$5:$A$105,0))="","","."&amp;INDEX(Variables!$D$5:$D$105,MATCH($A173,Variables!$A$5:$A$105,0)))&amp;"."&amp;K$5</f>
        <v/>
      </c>
      <c r="L173" s="37" t="n">
        <v>0</v>
      </c>
      <c r="M173" s="37" t="n">
        <v>0</v>
      </c>
      <c r="N173" s="37" t="n">
        <v>0</v>
      </c>
      <c r="O173" s="37" t="n">
        <v>0</v>
      </c>
      <c r="P173" s="37" t="n">
        <v>0</v>
      </c>
      <c r="Q173" s="37" t="n">
        <v>0</v>
      </c>
      <c r="R173" s="37" t="n">
        <v>0</v>
      </c>
      <c r="S173" s="37" t="n">
        <v>0</v>
      </c>
      <c r="T173" s="37" t="n">
        <v>0</v>
      </c>
      <c r="U173" s="37" t="n">
        <v>0</v>
      </c>
      <c r="V173" s="37" t="n">
        <v>0</v>
      </c>
      <c r="W173" s="37" t="n">
        <v>0</v>
      </c>
      <c r="X173" s="37" t="n">
        <v>0</v>
      </c>
      <c r="Y173" s="37" t="n">
        <v>0</v>
      </c>
      <c r="Z173" s="37" t="n">
        <v>0</v>
      </c>
      <c r="AA173" s="37" t="n">
        <v>0</v>
      </c>
      <c r="AB173" s="37" t="n">
        <v>0</v>
      </c>
      <c r="AC173" s="37" t="n">
        <v>0</v>
      </c>
      <c r="AD173" s="37" t="n">
        <v>0</v>
      </c>
      <c r="AE173" s="25">
        <f>LOWER(Settings!$C$4)&amp;".mit."&amp;$A173&amp;IF($C173="","","."&amp;$C173&amp;"."&amp;$B173)&amp;IF(INDEX(Variables!$D$5:$D$105,MATCH($A173,Variables!$A$5:$A$105,0))="","","."&amp;INDEX(Variables!$D$5:$D$105,MATCH($A173,Variables!$A$5:$A$105,0)))&amp;"."&amp;AE$5</f>
        <v/>
      </c>
      <c r="AF173" s="37" t="n">
        <v>0</v>
      </c>
      <c r="AG173" s="37" t="n">
        <v>0</v>
      </c>
      <c r="AH173" s="37" t="n">
        <v>0</v>
      </c>
      <c r="AI173" s="37" t="n">
        <v>0</v>
      </c>
      <c r="AJ173" s="37" t="n">
        <v>0</v>
      </c>
      <c r="AK173" s="37" t="n">
        <v>0</v>
      </c>
      <c r="AL173" s="37" t="n">
        <v>0</v>
      </c>
      <c r="AM173" s="37" t="n">
        <v>0</v>
      </c>
      <c r="AN173" s="37" t="n">
        <v>0</v>
      </c>
      <c r="AO173" s="37" t="n">
        <v>0</v>
      </c>
      <c r="AP173" s="37" t="n">
        <v>0</v>
      </c>
      <c r="AQ173" s="37" t="n">
        <v>0</v>
      </c>
      <c r="AR173" s="37" t="n">
        <v>0</v>
      </c>
      <c r="AS173" s="37" t="n">
        <v>0</v>
      </c>
      <c r="AT173" s="37" t="n">
        <v>0</v>
      </c>
      <c r="AU173" s="37" t="n">
        <v>0</v>
      </c>
      <c r="AV173" s="37" t="n">
        <v>0</v>
      </c>
      <c r="AW173" s="37" t="n">
        <v>0</v>
      </c>
      <c r="AX173" s="37" t="n">
        <v>0</v>
      </c>
    </row>
    <row r="174" hidden="1" outlineLevel="1">
      <c r="A174" s="5" t="inlineStr">
        <is>
          <t>reg</t>
        </is>
      </c>
      <c r="B174" s="5" t="inlineStr">
        <is>
          <t>all</t>
        </is>
      </c>
      <c r="C174" s="5" t="inlineStr">
        <is>
          <t>ind</t>
        </is>
      </c>
      <c r="H174" s="5">
        <f>INDEX(Variables!$B$5:$B$105,MATCH($A174,Variables!$A$5:$A$105,0))&amp;IF($C174="",""," | "&amp;INDEX(Mapping!$B$5:$B$26,MATCH($C174,Mapping!$A$5:$A$26,0))&amp;" | "&amp;INDEX(Mapping!$B$30:$B$41,MATCH($B174,Mapping!$A$30:$A$41,0)))</f>
        <v/>
      </c>
      <c r="I174" s="5">
        <f>INDEX(Variables!$C$5:$C$105,MATCH($A174,Variables!$A$5:$A$105,0))</f>
        <v/>
      </c>
      <c r="J174" s="5">
        <f>INDEX(Variables!$E$5:$E$105,MATCH($A174,Variables!$A$5:$A$105,0))</f>
        <v/>
      </c>
      <c r="K174" s="25">
        <f>LOWER(Settings!$C$4)&amp;".mit."&amp;$A174&amp;IF($C174="","","."&amp;$C174&amp;"."&amp;$B174)&amp;IF(INDEX(Variables!$D$5:$D$105,MATCH($A174,Variables!$A$5:$A$105,0))="","","."&amp;INDEX(Variables!$D$5:$D$105,MATCH($A174,Variables!$A$5:$A$105,0)))&amp;"."&amp;K$5</f>
        <v/>
      </c>
      <c r="L174" s="37" t="n">
        <v>0</v>
      </c>
      <c r="M174" s="37" t="n">
        <v>0</v>
      </c>
      <c r="N174" s="37" t="n">
        <v>0</v>
      </c>
      <c r="O174" s="37" t="n">
        <v>0</v>
      </c>
      <c r="P174" s="37" t="n">
        <v>0</v>
      </c>
      <c r="Q174" s="37" t="n">
        <v>0</v>
      </c>
      <c r="R174" s="37" t="n">
        <v>0</v>
      </c>
      <c r="S174" s="37" t="n">
        <v>0</v>
      </c>
      <c r="T174" s="37" t="n">
        <v>0</v>
      </c>
      <c r="U174" s="37" t="n">
        <v>0</v>
      </c>
      <c r="V174" s="37" t="n">
        <v>0</v>
      </c>
      <c r="W174" s="37" t="n">
        <v>0</v>
      </c>
      <c r="X174" s="37" t="n">
        <v>0</v>
      </c>
      <c r="Y174" s="37" t="n">
        <v>0</v>
      </c>
      <c r="Z174" s="37" t="n">
        <v>0</v>
      </c>
      <c r="AA174" s="37" t="n">
        <v>0</v>
      </c>
      <c r="AB174" s="37" t="n">
        <v>0</v>
      </c>
      <c r="AC174" s="37" t="n">
        <v>0</v>
      </c>
      <c r="AD174" s="37" t="n">
        <v>0</v>
      </c>
      <c r="AE174" s="25">
        <f>LOWER(Settings!$C$4)&amp;".mit."&amp;$A174&amp;IF($C174="","","."&amp;$C174&amp;"."&amp;$B174)&amp;IF(INDEX(Variables!$D$5:$D$105,MATCH($A174,Variables!$A$5:$A$105,0))="","","."&amp;INDEX(Variables!$D$5:$D$105,MATCH($A174,Variables!$A$5:$A$105,0)))&amp;"."&amp;AE$5</f>
        <v/>
      </c>
      <c r="AF174" s="37" t="n">
        <v>0</v>
      </c>
      <c r="AG174" s="37" t="n">
        <v>0</v>
      </c>
      <c r="AH174" s="37" t="n">
        <v>0</v>
      </c>
      <c r="AI174" s="37" t="n">
        <v>0</v>
      </c>
      <c r="AJ174" s="37" t="n">
        <v>0</v>
      </c>
      <c r="AK174" s="37" t="n">
        <v>0</v>
      </c>
      <c r="AL174" s="37" t="n">
        <v>0</v>
      </c>
      <c r="AM174" s="37" t="n">
        <v>0</v>
      </c>
      <c r="AN174" s="37" t="n">
        <v>0</v>
      </c>
      <c r="AO174" s="37" t="n">
        <v>0</v>
      </c>
      <c r="AP174" s="37" t="n">
        <v>0</v>
      </c>
      <c r="AQ174" s="37" t="n">
        <v>0</v>
      </c>
      <c r="AR174" s="37" t="n">
        <v>0</v>
      </c>
      <c r="AS174" s="37" t="n">
        <v>0</v>
      </c>
      <c r="AT174" s="37" t="n">
        <v>0</v>
      </c>
      <c r="AU174" s="37" t="n">
        <v>0</v>
      </c>
      <c r="AV174" s="37" t="n">
        <v>0</v>
      </c>
      <c r="AW174" s="37" t="n">
        <v>0</v>
      </c>
      <c r="AX174" s="37" t="n">
        <v>0</v>
      </c>
    </row>
    <row r="175" hidden="1" outlineLevel="1">
      <c r="A175" s="9" t="inlineStr">
        <is>
          <t>shps</t>
        </is>
      </c>
      <c r="B175" s="9" t="inlineStr">
        <is>
          <t>all</t>
        </is>
      </c>
      <c r="C175" s="9" t="inlineStr">
        <is>
          <t>pow</t>
        </is>
      </c>
      <c r="H175" s="9">
        <f>INDEX(Variables!$B$5:$B$105,MATCH($A175,Variables!$A$5:$A$105,0))&amp;IF($C175="",""," | "&amp;INDEX(Mapping!$B$5:$B$26,MATCH($C175,Mapping!$A$5:$A$26,0))&amp;" | "&amp;INDEX(Mapping!$B$30:$B$41,MATCH($B175,Mapping!$A$30:$A$41,0)))</f>
        <v/>
      </c>
      <c r="I175" s="9">
        <f>INDEX(Variables!$C$5:$C$105,MATCH($A175,Variables!$A$5:$A$105,0))</f>
        <v/>
      </c>
      <c r="J175" s="9">
        <f>INDEX(Variables!$E$5:$E$105,MATCH($A175,Variables!$A$5:$A$105,0))</f>
        <v/>
      </c>
      <c r="K175" s="30">
        <f>LOWER(Settings!$C$4)&amp;".mit."&amp;$A175&amp;IF($C175="","","."&amp;$C175&amp;"."&amp;$B175)&amp;IF(INDEX(Variables!$D$5:$D$105,MATCH($A175,Variables!$A$5:$A$105,0))="","","."&amp;INDEX(Variables!$D$5:$D$105,MATCH($A175,Variables!$A$5:$A$105,0)))&amp;"."&amp;K$5</f>
        <v/>
      </c>
      <c r="L175" s="31">
        <f>L147+L171</f>
        <v/>
      </c>
      <c r="M175" s="32">
        <f>M147+M171</f>
        <v/>
      </c>
      <c r="N175" s="32">
        <f>N147+N171</f>
        <v/>
      </c>
      <c r="O175" s="32">
        <f>O147+O171</f>
        <v/>
      </c>
      <c r="P175" s="32">
        <f>P147+P171</f>
        <v/>
      </c>
      <c r="Q175" s="32">
        <f>Q147+Q171</f>
        <v/>
      </c>
      <c r="R175" s="32">
        <f>R147+R171</f>
        <v/>
      </c>
      <c r="S175" s="32">
        <f>S147+S171</f>
        <v/>
      </c>
      <c r="T175" s="32">
        <f>T147+T171</f>
        <v/>
      </c>
      <c r="U175" s="32">
        <f>U147+U171</f>
        <v/>
      </c>
      <c r="V175" s="32">
        <f>V147+V171</f>
        <v/>
      </c>
      <c r="W175" s="32">
        <f>W147+W171</f>
        <v/>
      </c>
      <c r="X175" s="32">
        <f>X147+X171</f>
        <v/>
      </c>
      <c r="Y175" s="32">
        <f>Y147+Y171</f>
        <v/>
      </c>
      <c r="Z175" s="32">
        <f>Z147+Z171</f>
        <v/>
      </c>
      <c r="AA175" s="32">
        <f>AA147+AA171</f>
        <v/>
      </c>
      <c r="AB175" s="32">
        <f>AB147+AB171</f>
        <v/>
      </c>
      <c r="AC175" s="32">
        <f>AC147+AC171</f>
        <v/>
      </c>
      <c r="AD175" s="33">
        <f>SHADOWSECTOR(AD147,AD171)</f>
        <v/>
      </c>
      <c r="AE175" s="30">
        <f>LOWER(Settings!$C$4)&amp;".mit."&amp;$A175&amp;IF($C175="","","."&amp;$C175&amp;"."&amp;$B175)&amp;IF(INDEX(Variables!$D$5:$D$105,MATCH($A175,Variables!$A$5:$A$105,0))="","","."&amp;INDEX(Variables!$D$5:$D$105,MATCH($A175,Variables!$A$5:$A$105,0)))&amp;"."&amp;AE$5</f>
        <v/>
      </c>
      <c r="AF175" s="31">
        <f>AF147+AF171</f>
        <v/>
      </c>
      <c r="AG175" s="32">
        <f>AG147+AG171</f>
        <v/>
      </c>
      <c r="AH175" s="32">
        <f>AH147+AH171</f>
        <v/>
      </c>
      <c r="AI175" s="32">
        <f>AI147+AI171</f>
        <v/>
      </c>
      <c r="AJ175" s="32">
        <f>AJ147+AJ171</f>
        <v/>
      </c>
      <c r="AK175" s="32">
        <f>AK147+AK171</f>
        <v/>
      </c>
      <c r="AL175" s="32">
        <f>AL147+AL171</f>
        <v/>
      </c>
      <c r="AM175" s="32">
        <f>AM147+AM171</f>
        <v/>
      </c>
      <c r="AN175" s="32">
        <f>AN147+AN171</f>
        <v/>
      </c>
      <c r="AO175" s="32">
        <f>AO147+AO171</f>
        <v/>
      </c>
      <c r="AP175" s="32">
        <f>AP147+AP171</f>
        <v/>
      </c>
      <c r="AQ175" s="32">
        <f>AQ147+AQ171</f>
        <v/>
      </c>
      <c r="AR175" s="32">
        <f>AR147+AR171</f>
        <v/>
      </c>
      <c r="AS175" s="32">
        <f>AS147+AS171</f>
        <v/>
      </c>
      <c r="AT175" s="32">
        <f>AT147+AT171</f>
        <v/>
      </c>
      <c r="AU175" s="32">
        <f>AU147+AU171</f>
        <v/>
      </c>
      <c r="AV175" s="32">
        <f>AV147+AV171</f>
        <v/>
      </c>
      <c r="AW175" s="32">
        <f>AW147+AW171</f>
        <v/>
      </c>
      <c r="AX175" s="33">
        <f>SHADOWSECTOR(AX147,AX171)</f>
        <v/>
      </c>
    </row>
    <row r="176" hidden="1" outlineLevel="1">
      <c r="A176" s="9" t="inlineStr">
        <is>
          <t>shps</t>
        </is>
      </c>
      <c r="B176" s="9" t="inlineStr">
        <is>
          <t>all</t>
        </is>
      </c>
      <c r="C176" s="9" t="inlineStr">
        <is>
          <t>tra</t>
        </is>
      </c>
      <c r="H176" s="9">
        <f>INDEX(Variables!$B$5:$B$105,MATCH($A176,Variables!$A$5:$A$105,0))&amp;IF($C176="",""," | "&amp;INDEX(Mapping!$B$5:$B$26,MATCH($C176,Mapping!$A$5:$A$26,0))&amp;" | "&amp;INDEX(Mapping!$B$30:$B$41,MATCH($B176,Mapping!$A$30:$A$41,0)))</f>
        <v/>
      </c>
      <c r="I176" s="9">
        <f>INDEX(Variables!$C$5:$C$105,MATCH($A176,Variables!$A$5:$A$105,0))</f>
        <v/>
      </c>
      <c r="J176" s="9">
        <f>INDEX(Variables!$E$5:$E$105,MATCH($A176,Variables!$A$5:$A$105,0))</f>
        <v/>
      </c>
      <c r="K176" s="30">
        <f>LOWER(Settings!$C$4)&amp;".mit."&amp;$A176&amp;IF($C176="","","."&amp;$C176&amp;"."&amp;$B176)&amp;IF(INDEX(Variables!$D$5:$D$105,MATCH($A176,Variables!$A$5:$A$105,0))="","","."&amp;INDEX(Variables!$D$5:$D$105,MATCH($A176,Variables!$A$5:$A$105,0)))&amp;"."&amp;K$5</f>
        <v/>
      </c>
      <c r="L176" s="31">
        <f>L148+L172</f>
        <v/>
      </c>
      <c r="M176" s="32">
        <f>M148+M172</f>
        <v/>
      </c>
      <c r="N176" s="32">
        <f>N148+N172</f>
        <v/>
      </c>
      <c r="O176" s="32">
        <f>O148+O172</f>
        <v/>
      </c>
      <c r="P176" s="32">
        <f>P148+P172</f>
        <v/>
      </c>
      <c r="Q176" s="32">
        <f>Q148+Q172</f>
        <v/>
      </c>
      <c r="R176" s="32">
        <f>R148+R172</f>
        <v/>
      </c>
      <c r="S176" s="32">
        <f>S148+S172</f>
        <v/>
      </c>
      <c r="T176" s="32">
        <f>T148+T172</f>
        <v/>
      </c>
      <c r="U176" s="32">
        <f>U148+U172</f>
        <v/>
      </c>
      <c r="V176" s="32">
        <f>V148+V172</f>
        <v/>
      </c>
      <c r="W176" s="32">
        <f>W148+W172</f>
        <v/>
      </c>
      <c r="X176" s="32">
        <f>X148+X172</f>
        <v/>
      </c>
      <c r="Y176" s="32">
        <f>Y148+Y172</f>
        <v/>
      </c>
      <c r="Z176" s="32">
        <f>Z148+Z172</f>
        <v/>
      </c>
      <c r="AA176" s="32">
        <f>AA148+AA172</f>
        <v/>
      </c>
      <c r="AB176" s="32">
        <f>AB148+AB172</f>
        <v/>
      </c>
      <c r="AC176" s="32">
        <f>AC148+AC172</f>
        <v/>
      </c>
      <c r="AD176" s="33">
        <f>SHADOWSECTOR(AD148,AD172)</f>
        <v/>
      </c>
      <c r="AE176" s="30">
        <f>LOWER(Settings!$C$4)&amp;".mit."&amp;$A176&amp;IF($C176="","","."&amp;$C176&amp;"."&amp;$B176)&amp;IF(INDEX(Variables!$D$5:$D$105,MATCH($A176,Variables!$A$5:$A$105,0))="","","."&amp;INDEX(Variables!$D$5:$D$105,MATCH($A176,Variables!$A$5:$A$105,0)))&amp;"."&amp;AE$5</f>
        <v/>
      </c>
      <c r="AF176" s="31">
        <f>AF148+AF172</f>
        <v/>
      </c>
      <c r="AG176" s="32">
        <f>AG148+AG172</f>
        <v/>
      </c>
      <c r="AH176" s="32">
        <f>AH148+AH172</f>
        <v/>
      </c>
      <c r="AI176" s="32">
        <f>AI148+AI172</f>
        <v/>
      </c>
      <c r="AJ176" s="32">
        <f>AJ148+AJ172</f>
        <v/>
      </c>
      <c r="AK176" s="32">
        <f>AK148+AK172</f>
        <v/>
      </c>
      <c r="AL176" s="32">
        <f>AL148+AL172</f>
        <v/>
      </c>
      <c r="AM176" s="32">
        <f>AM148+AM172</f>
        <v/>
      </c>
      <c r="AN176" s="32">
        <f>AN148+AN172</f>
        <v/>
      </c>
      <c r="AO176" s="32">
        <f>AO148+AO172</f>
        <v/>
      </c>
      <c r="AP176" s="32">
        <f>AP148+AP172</f>
        <v/>
      </c>
      <c r="AQ176" s="32">
        <f>AQ148+AQ172</f>
        <v/>
      </c>
      <c r="AR176" s="32">
        <f>AR148+AR172</f>
        <v/>
      </c>
      <c r="AS176" s="32">
        <f>AS148+AS172</f>
        <v/>
      </c>
      <c r="AT176" s="32">
        <f>AT148+AT172</f>
        <v/>
      </c>
      <c r="AU176" s="32">
        <f>AU148+AU172</f>
        <v/>
      </c>
      <c r="AV176" s="32">
        <f>AV148+AV172</f>
        <v/>
      </c>
      <c r="AW176" s="32">
        <f>AW148+AW172</f>
        <v/>
      </c>
      <c r="AX176" s="33">
        <f>SHADOWSECTOR(AX148,AX172)</f>
        <v/>
      </c>
    </row>
    <row r="177" hidden="1" outlineLevel="1">
      <c r="A177" s="9" t="inlineStr">
        <is>
          <t>shps</t>
        </is>
      </c>
      <c r="B177" s="9" t="inlineStr">
        <is>
          <t>all</t>
        </is>
      </c>
      <c r="C177" s="9" t="inlineStr">
        <is>
          <t>res</t>
        </is>
      </c>
      <c r="H177" s="9">
        <f>INDEX(Variables!$B$5:$B$105,MATCH($A177,Variables!$A$5:$A$105,0))&amp;IF($C177="",""," | "&amp;INDEX(Mapping!$B$5:$B$26,MATCH($C177,Mapping!$A$5:$A$26,0))&amp;" | "&amp;INDEX(Mapping!$B$30:$B$41,MATCH($B177,Mapping!$A$30:$A$41,0)))</f>
        <v/>
      </c>
      <c r="I177" s="9">
        <f>INDEX(Variables!$C$5:$C$105,MATCH($A177,Variables!$A$5:$A$105,0))</f>
        <v/>
      </c>
      <c r="J177" s="9">
        <f>INDEX(Variables!$E$5:$E$105,MATCH($A177,Variables!$A$5:$A$105,0))</f>
        <v/>
      </c>
      <c r="K177" s="30">
        <f>LOWER(Settings!$C$4)&amp;".mit."&amp;$A177&amp;IF($C177="","","."&amp;$C177&amp;"."&amp;$B177)&amp;IF(INDEX(Variables!$D$5:$D$105,MATCH($A177,Variables!$A$5:$A$105,0))="","","."&amp;INDEX(Variables!$D$5:$D$105,MATCH($A177,Variables!$A$5:$A$105,0)))&amp;"."&amp;K$5</f>
        <v/>
      </c>
      <c r="L177" s="31">
        <f>L149+L173</f>
        <v/>
      </c>
      <c r="M177" s="32">
        <f>M149+M173</f>
        <v/>
      </c>
      <c r="N177" s="32">
        <f>N149+N173</f>
        <v/>
      </c>
      <c r="O177" s="32">
        <f>O149+O173</f>
        <v/>
      </c>
      <c r="P177" s="32">
        <f>P149+P173</f>
        <v/>
      </c>
      <c r="Q177" s="32">
        <f>Q149+Q173</f>
        <v/>
      </c>
      <c r="R177" s="32">
        <f>R149+R173</f>
        <v/>
      </c>
      <c r="S177" s="32">
        <f>S149+S173</f>
        <v/>
      </c>
      <c r="T177" s="32">
        <f>T149+T173</f>
        <v/>
      </c>
      <c r="U177" s="32">
        <f>U149+U173</f>
        <v/>
      </c>
      <c r="V177" s="32">
        <f>V149+V173</f>
        <v/>
      </c>
      <c r="W177" s="32">
        <f>W149+W173</f>
        <v/>
      </c>
      <c r="X177" s="32">
        <f>X149+X173</f>
        <v/>
      </c>
      <c r="Y177" s="32">
        <f>Y149+Y173</f>
        <v/>
      </c>
      <c r="Z177" s="32">
        <f>Z149+Z173</f>
        <v/>
      </c>
      <c r="AA177" s="32">
        <f>AA149+AA173</f>
        <v/>
      </c>
      <c r="AB177" s="32">
        <f>AB149+AB173</f>
        <v/>
      </c>
      <c r="AC177" s="32">
        <f>AC149+AC173</f>
        <v/>
      </c>
      <c r="AD177" s="33">
        <f>SHADOWSECTOR(AD149,AD173)</f>
        <v/>
      </c>
      <c r="AE177" s="30">
        <f>LOWER(Settings!$C$4)&amp;".mit."&amp;$A177&amp;IF($C177="","","."&amp;$C177&amp;"."&amp;$B177)&amp;IF(INDEX(Variables!$D$5:$D$105,MATCH($A177,Variables!$A$5:$A$105,0))="","","."&amp;INDEX(Variables!$D$5:$D$105,MATCH($A177,Variables!$A$5:$A$105,0)))&amp;"."&amp;AE$5</f>
        <v/>
      </c>
      <c r="AF177" s="31">
        <f>AF149+AF173</f>
        <v/>
      </c>
      <c r="AG177" s="32">
        <f>AG149+AG173</f>
        <v/>
      </c>
      <c r="AH177" s="32">
        <f>AH149+AH173</f>
        <v/>
      </c>
      <c r="AI177" s="32">
        <f>AI149+AI173</f>
        <v/>
      </c>
      <c r="AJ177" s="32">
        <f>AJ149+AJ173</f>
        <v/>
      </c>
      <c r="AK177" s="32">
        <f>AK149+AK173</f>
        <v/>
      </c>
      <c r="AL177" s="32">
        <f>AL149+AL173</f>
        <v/>
      </c>
      <c r="AM177" s="32">
        <f>AM149+AM173</f>
        <v/>
      </c>
      <c r="AN177" s="32">
        <f>AN149+AN173</f>
        <v/>
      </c>
      <c r="AO177" s="32">
        <f>AO149+AO173</f>
        <v/>
      </c>
      <c r="AP177" s="32">
        <f>AP149+AP173</f>
        <v/>
      </c>
      <c r="AQ177" s="32">
        <f>AQ149+AQ173</f>
        <v/>
      </c>
      <c r="AR177" s="32">
        <f>AR149+AR173</f>
        <v/>
      </c>
      <c r="AS177" s="32">
        <f>AS149+AS173</f>
        <v/>
      </c>
      <c r="AT177" s="32">
        <f>AT149+AT173</f>
        <v/>
      </c>
      <c r="AU177" s="32">
        <f>AU149+AU173</f>
        <v/>
      </c>
      <c r="AV177" s="32">
        <f>AV149+AV173</f>
        <v/>
      </c>
      <c r="AW177" s="32">
        <f>AW149+AW173</f>
        <v/>
      </c>
      <c r="AX177" s="33">
        <f>SHADOWSECTOR(AX149,AX173)</f>
        <v/>
      </c>
    </row>
    <row r="178" hidden="1" outlineLevel="1">
      <c r="A178" s="9" t="inlineStr">
        <is>
          <t>shps</t>
        </is>
      </c>
      <c r="B178" s="9" t="inlineStr">
        <is>
          <t>all</t>
        </is>
      </c>
      <c r="C178" s="9" t="inlineStr">
        <is>
          <t>ind</t>
        </is>
      </c>
      <c r="H178" s="9">
        <f>INDEX(Variables!$B$5:$B$105,MATCH($A178,Variables!$A$5:$A$105,0))&amp;IF($C178="",""," | "&amp;INDEX(Mapping!$B$5:$B$26,MATCH($C178,Mapping!$A$5:$A$26,0))&amp;" | "&amp;INDEX(Mapping!$B$30:$B$41,MATCH($B178,Mapping!$A$30:$A$41,0)))</f>
        <v/>
      </c>
      <c r="I178" s="9">
        <f>INDEX(Variables!$C$5:$C$105,MATCH($A178,Variables!$A$5:$A$105,0))</f>
        <v/>
      </c>
      <c r="J178" s="9">
        <f>INDEX(Variables!$E$5:$E$105,MATCH($A178,Variables!$A$5:$A$105,0))</f>
        <v/>
      </c>
      <c r="K178" s="30">
        <f>LOWER(Settings!$C$4)&amp;".mit."&amp;$A178&amp;IF($C178="","","."&amp;$C178&amp;"."&amp;$B178)&amp;IF(INDEX(Variables!$D$5:$D$105,MATCH($A178,Variables!$A$5:$A$105,0))="","","."&amp;INDEX(Variables!$D$5:$D$105,MATCH($A178,Variables!$A$5:$A$105,0)))&amp;"."&amp;K$5</f>
        <v/>
      </c>
      <c r="L178" s="31">
        <f>L150+L174</f>
        <v/>
      </c>
      <c r="M178" s="32">
        <f>M150+M174</f>
        <v/>
      </c>
      <c r="N178" s="32">
        <f>N150+N174</f>
        <v/>
      </c>
      <c r="O178" s="32">
        <f>O150+O174</f>
        <v/>
      </c>
      <c r="P178" s="32">
        <f>P150+P174</f>
        <v/>
      </c>
      <c r="Q178" s="32">
        <f>Q150+Q174</f>
        <v/>
      </c>
      <c r="R178" s="32">
        <f>R150+R174</f>
        <v/>
      </c>
      <c r="S178" s="32">
        <f>S150+S174</f>
        <v/>
      </c>
      <c r="T178" s="32">
        <f>T150+T174</f>
        <v/>
      </c>
      <c r="U178" s="32">
        <f>U150+U174</f>
        <v/>
      </c>
      <c r="V178" s="32">
        <f>V150+V174</f>
        <v/>
      </c>
      <c r="W178" s="32">
        <f>W150+W174</f>
        <v/>
      </c>
      <c r="X178" s="32">
        <f>X150+X174</f>
        <v/>
      </c>
      <c r="Y178" s="32">
        <f>Y150+Y174</f>
        <v/>
      </c>
      <c r="Z178" s="32">
        <f>Z150+Z174</f>
        <v/>
      </c>
      <c r="AA178" s="32">
        <f>AA150+AA174</f>
        <v/>
      </c>
      <c r="AB178" s="32">
        <f>AB150+AB174</f>
        <v/>
      </c>
      <c r="AC178" s="32">
        <f>AC150+AC174</f>
        <v/>
      </c>
      <c r="AD178" s="33">
        <f>SHADOWSECTOR(AD150,AD174)</f>
        <v/>
      </c>
      <c r="AE178" s="30">
        <f>LOWER(Settings!$C$4)&amp;".mit."&amp;$A178&amp;IF($C178="","","."&amp;$C178&amp;"."&amp;$B178)&amp;IF(INDEX(Variables!$D$5:$D$105,MATCH($A178,Variables!$A$5:$A$105,0))="","","."&amp;INDEX(Variables!$D$5:$D$105,MATCH($A178,Variables!$A$5:$A$105,0)))&amp;"."&amp;AE$5</f>
        <v/>
      </c>
      <c r="AF178" s="31">
        <f>AF150+AF174</f>
        <v/>
      </c>
      <c r="AG178" s="32">
        <f>AG150+AG174</f>
        <v/>
      </c>
      <c r="AH178" s="32">
        <f>AH150+AH174</f>
        <v/>
      </c>
      <c r="AI178" s="32">
        <f>AI150+AI174</f>
        <v/>
      </c>
      <c r="AJ178" s="32">
        <f>AJ150+AJ174</f>
        <v/>
      </c>
      <c r="AK178" s="32">
        <f>AK150+AK174</f>
        <v/>
      </c>
      <c r="AL178" s="32">
        <f>AL150+AL174</f>
        <v/>
      </c>
      <c r="AM178" s="32">
        <f>AM150+AM174</f>
        <v/>
      </c>
      <c r="AN178" s="32">
        <f>AN150+AN174</f>
        <v/>
      </c>
      <c r="AO178" s="32">
        <f>AO150+AO174</f>
        <v/>
      </c>
      <c r="AP178" s="32">
        <f>AP150+AP174</f>
        <v/>
      </c>
      <c r="AQ178" s="32">
        <f>AQ150+AQ174</f>
        <v/>
      </c>
      <c r="AR178" s="32">
        <f>AR150+AR174</f>
        <v/>
      </c>
      <c r="AS178" s="32">
        <f>AS150+AS174</f>
        <v/>
      </c>
      <c r="AT178" s="32">
        <f>AT150+AT174</f>
        <v/>
      </c>
      <c r="AU178" s="32">
        <f>AU150+AU174</f>
        <v/>
      </c>
      <c r="AV178" s="32">
        <f>AV150+AV174</f>
        <v/>
      </c>
      <c r="AW178" s="32">
        <f>AW150+AW174</f>
        <v/>
      </c>
      <c r="AX178" s="33">
        <f>SHADOWSECTOR(AX150,AX174)</f>
        <v/>
      </c>
    </row>
    <row r="179" hidden="1" outlineLevel="1">
      <c r="A179" s="9" t="inlineStr">
        <is>
          <t>ssc</t>
        </is>
      </c>
      <c r="B179" s="9" t="inlineStr">
        <is>
          <t>all</t>
        </is>
      </c>
      <c r="C179" s="9" t="inlineStr">
        <is>
          <t>pow</t>
        </is>
      </c>
      <c r="H179" s="9">
        <f>INDEX(Variables!$B$5:$B$105,MATCH($A179,Variables!$A$5:$A$105,0))&amp;IF($C179="",""," | "&amp;INDEX(Mapping!$B$5:$B$26,MATCH($C179,Mapping!$A$5:$A$26,0))&amp;" | "&amp;INDEX(Mapping!$B$30:$B$41,MATCH($B179,Mapping!$A$30:$A$41,0)))</f>
        <v/>
      </c>
      <c r="I179" s="9">
        <f>INDEX(Variables!$C$5:$C$105,MATCH($A179,Variables!$A$5:$A$105,0))</f>
        <v/>
      </c>
      <c r="J179" s="9">
        <f>INDEX(Variables!$E$5:$E$105,MATCH($A179,Variables!$A$5:$A$105,0))</f>
        <v/>
      </c>
      <c r="K179" s="30">
        <f>LOWER(Settings!$C$4)&amp;".mit."&amp;$A179&amp;IF($C179="","","."&amp;$C179&amp;"."&amp;$B179)&amp;IF(INDEX(Variables!$D$5:$D$105,MATCH($A179,Variables!$A$5:$A$105,0))="","","."&amp;INDEX(Variables!$D$5:$D$105,MATCH($A179,Variables!$A$5:$A$105,0)))&amp;"."&amp;K$5</f>
        <v/>
      </c>
      <c r="L179" s="31">
        <f>IF(L152,1,0)*L$170</f>
        <v/>
      </c>
      <c r="M179" s="32">
        <f>IF(M152,1,0)*M$170</f>
        <v/>
      </c>
      <c r="N179" s="32">
        <f>IF(N152,1,0)*N$170</f>
        <v/>
      </c>
      <c r="O179" s="32">
        <f>IF(O152,1,0)*O$170</f>
        <v/>
      </c>
      <c r="P179" s="32">
        <f>IF(P152,1,0)*P$170</f>
        <v/>
      </c>
      <c r="Q179" s="32">
        <f>IF(Q152,1,0)*Q$170</f>
        <v/>
      </c>
      <c r="R179" s="32">
        <f>IF(R152,1,0)*R$170</f>
        <v/>
      </c>
      <c r="S179" s="32">
        <f>IF(S152,1,0)*S$170</f>
        <v/>
      </c>
      <c r="T179" s="32">
        <f>IF(T152,1,0)*T$170</f>
        <v/>
      </c>
      <c r="U179" s="32">
        <f>IF(U152,1,0)*U$170</f>
        <v/>
      </c>
      <c r="V179" s="32">
        <f>IF(V152,1,0)*V$170</f>
        <v/>
      </c>
      <c r="W179" s="32">
        <f>IF(W152,1,0)*W$170</f>
        <v/>
      </c>
      <c r="X179" s="32">
        <f>IF(X152,1,0)*X$170</f>
        <v/>
      </c>
      <c r="Y179" s="32">
        <f>IF(Y152,1,0)*Y$170</f>
        <v/>
      </c>
      <c r="Z179" s="32">
        <f>IF(Z152,1,0)*Z$170</f>
        <v/>
      </c>
      <c r="AA179" s="32">
        <f>IF(AA152,1,0)*AA$170</f>
        <v/>
      </c>
      <c r="AB179" s="32">
        <f>IF(AB152,1,0)*AB$170</f>
        <v/>
      </c>
      <c r="AC179" s="32">
        <f>IF(AC152,1,0)*AC$170</f>
        <v/>
      </c>
      <c r="AD179" s="33">
        <f>SHADOWSHARE(AD152,AD$170)</f>
        <v/>
      </c>
      <c r="AE179" s="30">
        <f>LOWER(Settings!$C$4)&amp;".mit."&amp;$A179&amp;IF($C179="","","."&amp;$C179&amp;"."&amp;$B179)&amp;IF(INDEX(Variables!$D$5:$D$105,MATCH($A179,Variables!$A$5:$A$105,0))="","","."&amp;INDEX(Variables!$D$5:$D$105,MATCH($A179,Variables!$A$5:$A$105,0)))&amp;"."&amp;AE$5</f>
        <v/>
      </c>
      <c r="AF179" s="31">
        <f>IF(AF152,1,0)*AF$170</f>
        <v/>
      </c>
      <c r="AG179" s="32">
        <f>IF(AG152,1,0)*AG$170</f>
        <v/>
      </c>
      <c r="AH179" s="32">
        <f>IF(AH152,1,0)*AH$170</f>
        <v/>
      </c>
      <c r="AI179" s="32">
        <f>IF(AI152,1,0)*AI$170</f>
        <v/>
      </c>
      <c r="AJ179" s="32">
        <f>IF(AJ152,1,0)*AJ$170</f>
        <v/>
      </c>
      <c r="AK179" s="32">
        <f>IF(AK152,1,0)*AK$170</f>
        <v/>
      </c>
      <c r="AL179" s="32">
        <f>IF(AL152,1,0)*AL$170</f>
        <v/>
      </c>
      <c r="AM179" s="32">
        <f>IF(AM152,1,0)*AM$170</f>
        <v/>
      </c>
      <c r="AN179" s="32">
        <f>IF(AN152,1,0)*AN$170</f>
        <v/>
      </c>
      <c r="AO179" s="32">
        <f>IF(AO152,1,0)*AO$170</f>
        <v/>
      </c>
      <c r="AP179" s="32">
        <f>IF(AP152,1,0)*AP$170</f>
        <v/>
      </c>
      <c r="AQ179" s="32">
        <f>IF(AQ152,1,0)*AQ$170</f>
        <v/>
      </c>
      <c r="AR179" s="32">
        <f>IF(AR152,1,0)*AR$170</f>
        <v/>
      </c>
      <c r="AS179" s="32">
        <f>IF(AS152,1,0)*AS$170</f>
        <v/>
      </c>
      <c r="AT179" s="32">
        <f>IF(AT152,1,0)*AT$170</f>
        <v/>
      </c>
      <c r="AU179" s="32">
        <f>IF(AU152,1,0)*AU$170</f>
        <v/>
      </c>
      <c r="AV179" s="32">
        <f>IF(AV152,1,0)*AV$170</f>
        <v/>
      </c>
      <c r="AW179" s="32">
        <f>IF(AW152,1,0)*AW$170</f>
        <v/>
      </c>
      <c r="AX179" s="33">
        <f>SHADOWSHARE(AX152,AX$170)</f>
        <v/>
      </c>
    </row>
    <row r="180" hidden="1" outlineLevel="1">
      <c r="A180" s="9" t="inlineStr">
        <is>
          <t>ssc</t>
        </is>
      </c>
      <c r="B180" s="9" t="inlineStr">
        <is>
          <t>all</t>
        </is>
      </c>
      <c r="C180" s="9" t="inlineStr">
        <is>
          <t>rod</t>
        </is>
      </c>
      <c r="H180" s="9">
        <f>INDEX(Variables!$B$5:$B$105,MATCH($A180,Variables!$A$5:$A$105,0))&amp;IF($C180="",""," | "&amp;INDEX(Mapping!$B$5:$B$26,MATCH($C180,Mapping!$A$5:$A$26,0))&amp;" | "&amp;INDEX(Mapping!$B$30:$B$41,MATCH($B180,Mapping!$A$30:$A$41,0)))</f>
        <v/>
      </c>
      <c r="I180" s="9">
        <f>INDEX(Variables!$C$5:$C$105,MATCH($A180,Variables!$A$5:$A$105,0))</f>
        <v/>
      </c>
      <c r="J180" s="9">
        <f>INDEX(Variables!$E$5:$E$105,MATCH($A180,Variables!$A$5:$A$105,0))</f>
        <v/>
      </c>
      <c r="K180" s="30">
        <f>LOWER(Settings!$C$4)&amp;".mit."&amp;$A180&amp;IF($C180="","","."&amp;$C180&amp;"."&amp;$B180)&amp;IF(INDEX(Variables!$D$5:$D$105,MATCH($A180,Variables!$A$5:$A$105,0))="","","."&amp;INDEX(Variables!$D$5:$D$105,MATCH($A180,Variables!$A$5:$A$105,0)))&amp;"."&amp;K$5</f>
        <v/>
      </c>
      <c r="L180" s="31">
        <f>IF(L153,1,0)*L$170</f>
        <v/>
      </c>
      <c r="M180" s="32">
        <f>IF(M153,1,0)*M$170</f>
        <v/>
      </c>
      <c r="N180" s="32">
        <f>IF(N153,1,0)*N$170</f>
        <v/>
      </c>
      <c r="O180" s="32">
        <f>IF(O153,1,0)*O$170</f>
        <v/>
      </c>
      <c r="P180" s="32">
        <f>IF(P153,1,0)*P$170</f>
        <v/>
      </c>
      <c r="Q180" s="32">
        <f>IF(Q153,1,0)*Q$170</f>
        <v/>
      </c>
      <c r="R180" s="32">
        <f>IF(R153,1,0)*R$170</f>
        <v/>
      </c>
      <c r="S180" s="32">
        <f>IF(S153,1,0)*S$170</f>
        <v/>
      </c>
      <c r="T180" s="32">
        <f>IF(T153,1,0)*T$170</f>
        <v/>
      </c>
      <c r="U180" s="32">
        <f>IF(U153,1,0)*U$170</f>
        <v/>
      </c>
      <c r="V180" s="32">
        <f>IF(V153,1,0)*V$170</f>
        <v/>
      </c>
      <c r="W180" s="32">
        <f>IF(W153,1,0)*W$170</f>
        <v/>
      </c>
      <c r="X180" s="32">
        <f>IF(X153,1,0)*X$170</f>
        <v/>
      </c>
      <c r="Y180" s="32">
        <f>IF(Y153,1,0)*Y$170</f>
        <v/>
      </c>
      <c r="Z180" s="32">
        <f>IF(Z153,1,0)*Z$170</f>
        <v/>
      </c>
      <c r="AA180" s="32">
        <f>IF(AA153,1,0)*AA$170</f>
        <v/>
      </c>
      <c r="AB180" s="32">
        <f>IF(AB153,1,0)*AB$170</f>
        <v/>
      </c>
      <c r="AC180" s="32">
        <f>IF(AC153,1,0)*AC$170</f>
        <v/>
      </c>
      <c r="AD180" s="33">
        <f>SHADOWSHARE(AD153,AD$170)</f>
        <v/>
      </c>
      <c r="AE180" s="30">
        <f>LOWER(Settings!$C$4)&amp;".mit."&amp;$A180&amp;IF($C180="","","."&amp;$C180&amp;"."&amp;$B180)&amp;IF(INDEX(Variables!$D$5:$D$105,MATCH($A180,Variables!$A$5:$A$105,0))="","","."&amp;INDEX(Variables!$D$5:$D$105,MATCH($A180,Variables!$A$5:$A$105,0)))&amp;"."&amp;AE$5</f>
        <v/>
      </c>
      <c r="AF180" s="31">
        <f>IF(AF153,1,0)*AF$170</f>
        <v/>
      </c>
      <c r="AG180" s="32">
        <f>IF(AG153,1,0)*AG$170</f>
        <v/>
      </c>
      <c r="AH180" s="32">
        <f>IF(AH153,1,0)*AH$170</f>
        <v/>
      </c>
      <c r="AI180" s="32">
        <f>IF(AI153,1,0)*AI$170</f>
        <v/>
      </c>
      <c r="AJ180" s="32">
        <f>IF(AJ153,1,0)*AJ$170</f>
        <v/>
      </c>
      <c r="AK180" s="32">
        <f>IF(AK153,1,0)*AK$170</f>
        <v/>
      </c>
      <c r="AL180" s="32">
        <f>IF(AL153,1,0)*AL$170</f>
        <v/>
      </c>
      <c r="AM180" s="32">
        <f>IF(AM153,1,0)*AM$170</f>
        <v/>
      </c>
      <c r="AN180" s="32">
        <f>IF(AN153,1,0)*AN$170</f>
        <v/>
      </c>
      <c r="AO180" s="32">
        <f>IF(AO153,1,0)*AO$170</f>
        <v/>
      </c>
      <c r="AP180" s="32">
        <f>IF(AP153,1,0)*AP$170</f>
        <v/>
      </c>
      <c r="AQ180" s="32">
        <f>IF(AQ153,1,0)*AQ$170</f>
        <v/>
      </c>
      <c r="AR180" s="32">
        <f>IF(AR153,1,0)*AR$170</f>
        <v/>
      </c>
      <c r="AS180" s="32">
        <f>IF(AS153,1,0)*AS$170</f>
        <v/>
      </c>
      <c r="AT180" s="32">
        <f>IF(AT153,1,0)*AT$170</f>
        <v/>
      </c>
      <c r="AU180" s="32">
        <f>IF(AU153,1,0)*AU$170</f>
        <v/>
      </c>
      <c r="AV180" s="32">
        <f>IF(AV153,1,0)*AV$170</f>
        <v/>
      </c>
      <c r="AW180" s="32">
        <f>IF(AW153,1,0)*AW$170</f>
        <v/>
      </c>
      <c r="AX180" s="33">
        <f>SHADOWSHARE(AX153,AX$170)</f>
        <v/>
      </c>
    </row>
    <row r="181" hidden="1" outlineLevel="1">
      <c r="A181" s="9" t="inlineStr">
        <is>
          <t>ssc</t>
        </is>
      </c>
      <c r="B181" s="9" t="inlineStr">
        <is>
          <t>all</t>
        </is>
      </c>
      <c r="C181" s="9" t="inlineStr">
        <is>
          <t>ral</t>
        </is>
      </c>
      <c r="H181" s="9">
        <f>INDEX(Variables!$B$5:$B$105,MATCH($A181,Variables!$A$5:$A$105,0))&amp;IF($C181="",""," | "&amp;INDEX(Mapping!$B$5:$B$26,MATCH($C181,Mapping!$A$5:$A$26,0))&amp;" | "&amp;INDEX(Mapping!$B$30:$B$41,MATCH($B181,Mapping!$A$30:$A$41,0)))</f>
        <v/>
      </c>
      <c r="I181" s="9">
        <f>INDEX(Variables!$C$5:$C$105,MATCH($A181,Variables!$A$5:$A$105,0))</f>
        <v/>
      </c>
      <c r="J181" s="9">
        <f>INDEX(Variables!$E$5:$E$105,MATCH($A181,Variables!$A$5:$A$105,0))</f>
        <v/>
      </c>
      <c r="K181" s="30">
        <f>LOWER(Settings!$C$4)&amp;".mit."&amp;$A181&amp;IF($C181="","","."&amp;$C181&amp;"."&amp;$B181)&amp;IF(INDEX(Variables!$D$5:$D$105,MATCH($A181,Variables!$A$5:$A$105,0))="","","."&amp;INDEX(Variables!$D$5:$D$105,MATCH($A181,Variables!$A$5:$A$105,0)))&amp;"."&amp;K$5</f>
        <v/>
      </c>
      <c r="L181" s="31">
        <f>IF(L154,1,0)*L$170</f>
        <v/>
      </c>
      <c r="M181" s="32">
        <f>IF(M154,1,0)*M$170</f>
        <v/>
      </c>
      <c r="N181" s="32">
        <f>IF(N154,1,0)*N$170</f>
        <v/>
      </c>
      <c r="O181" s="32">
        <f>IF(O154,1,0)*O$170</f>
        <v/>
      </c>
      <c r="P181" s="32">
        <f>IF(P154,1,0)*P$170</f>
        <v/>
      </c>
      <c r="Q181" s="32">
        <f>IF(Q154,1,0)*Q$170</f>
        <v/>
      </c>
      <c r="R181" s="32">
        <f>IF(R154,1,0)*R$170</f>
        <v/>
      </c>
      <c r="S181" s="32">
        <f>IF(S154,1,0)*S$170</f>
        <v/>
      </c>
      <c r="T181" s="32">
        <f>IF(T154,1,0)*T$170</f>
        <v/>
      </c>
      <c r="U181" s="32">
        <f>IF(U154,1,0)*U$170</f>
        <v/>
      </c>
      <c r="V181" s="32">
        <f>IF(V154,1,0)*V$170</f>
        <v/>
      </c>
      <c r="W181" s="32">
        <f>IF(W154,1,0)*W$170</f>
        <v/>
      </c>
      <c r="X181" s="32">
        <f>IF(X154,1,0)*X$170</f>
        <v/>
      </c>
      <c r="Y181" s="32">
        <f>IF(Y154,1,0)*Y$170</f>
        <v/>
      </c>
      <c r="Z181" s="32">
        <f>IF(Z154,1,0)*Z$170</f>
        <v/>
      </c>
      <c r="AA181" s="32">
        <f>IF(AA154,1,0)*AA$170</f>
        <v/>
      </c>
      <c r="AB181" s="32">
        <f>IF(AB154,1,0)*AB$170</f>
        <v/>
      </c>
      <c r="AC181" s="32">
        <f>IF(AC154,1,0)*AC$170</f>
        <v/>
      </c>
      <c r="AD181" s="33">
        <f>SHADOWSHARE(AD154,AD$170)</f>
        <v/>
      </c>
      <c r="AE181" s="30">
        <f>LOWER(Settings!$C$4)&amp;".mit."&amp;$A181&amp;IF($C181="","","."&amp;$C181&amp;"."&amp;$B181)&amp;IF(INDEX(Variables!$D$5:$D$105,MATCH($A181,Variables!$A$5:$A$105,0))="","","."&amp;INDEX(Variables!$D$5:$D$105,MATCH($A181,Variables!$A$5:$A$105,0)))&amp;"."&amp;AE$5</f>
        <v/>
      </c>
      <c r="AF181" s="31">
        <f>IF(AF154,1,0)*AF$170</f>
        <v/>
      </c>
      <c r="AG181" s="32">
        <f>IF(AG154,1,0)*AG$170</f>
        <v/>
      </c>
      <c r="AH181" s="32">
        <f>IF(AH154,1,0)*AH$170</f>
        <v/>
      </c>
      <c r="AI181" s="32">
        <f>IF(AI154,1,0)*AI$170</f>
        <v/>
      </c>
      <c r="AJ181" s="32">
        <f>IF(AJ154,1,0)*AJ$170</f>
        <v/>
      </c>
      <c r="AK181" s="32">
        <f>IF(AK154,1,0)*AK$170</f>
        <v/>
      </c>
      <c r="AL181" s="32">
        <f>IF(AL154,1,0)*AL$170</f>
        <v/>
      </c>
      <c r="AM181" s="32">
        <f>IF(AM154,1,0)*AM$170</f>
        <v/>
      </c>
      <c r="AN181" s="32">
        <f>IF(AN154,1,0)*AN$170</f>
        <v/>
      </c>
      <c r="AO181" s="32">
        <f>IF(AO154,1,0)*AO$170</f>
        <v/>
      </c>
      <c r="AP181" s="32">
        <f>IF(AP154,1,0)*AP$170</f>
        <v/>
      </c>
      <c r="AQ181" s="32">
        <f>IF(AQ154,1,0)*AQ$170</f>
        <v/>
      </c>
      <c r="AR181" s="32">
        <f>IF(AR154,1,0)*AR$170</f>
        <v/>
      </c>
      <c r="AS181" s="32">
        <f>IF(AS154,1,0)*AS$170</f>
        <v/>
      </c>
      <c r="AT181" s="32">
        <f>IF(AT154,1,0)*AT$170</f>
        <v/>
      </c>
      <c r="AU181" s="32">
        <f>IF(AU154,1,0)*AU$170</f>
        <v/>
      </c>
      <c r="AV181" s="32">
        <f>IF(AV154,1,0)*AV$170</f>
        <v/>
      </c>
      <c r="AW181" s="32">
        <f>IF(AW154,1,0)*AW$170</f>
        <v/>
      </c>
      <c r="AX181" s="33">
        <f>SHADOWSHARE(AX154,AX$170)</f>
        <v/>
      </c>
    </row>
    <row r="182" hidden="1" outlineLevel="1">
      <c r="A182" s="9" t="inlineStr">
        <is>
          <t>ssc</t>
        </is>
      </c>
      <c r="B182" s="9" t="inlineStr">
        <is>
          <t>all</t>
        </is>
      </c>
      <c r="C182" s="9" t="inlineStr">
        <is>
          <t>avi</t>
        </is>
      </c>
      <c r="H182" s="9">
        <f>INDEX(Variables!$B$5:$B$105,MATCH($A182,Variables!$A$5:$A$105,0))&amp;IF($C182="",""," | "&amp;INDEX(Mapping!$B$5:$B$26,MATCH($C182,Mapping!$A$5:$A$26,0))&amp;" | "&amp;INDEX(Mapping!$B$30:$B$41,MATCH($B182,Mapping!$A$30:$A$41,0)))</f>
        <v/>
      </c>
      <c r="I182" s="9">
        <f>INDEX(Variables!$C$5:$C$105,MATCH($A182,Variables!$A$5:$A$105,0))</f>
        <v/>
      </c>
      <c r="J182" s="9">
        <f>INDEX(Variables!$E$5:$E$105,MATCH($A182,Variables!$A$5:$A$105,0))</f>
        <v/>
      </c>
      <c r="K182" s="30">
        <f>LOWER(Settings!$C$4)&amp;".mit."&amp;$A182&amp;IF($C182="","","."&amp;$C182&amp;"."&amp;$B182)&amp;IF(INDEX(Variables!$D$5:$D$105,MATCH($A182,Variables!$A$5:$A$105,0))="","","."&amp;INDEX(Variables!$D$5:$D$105,MATCH($A182,Variables!$A$5:$A$105,0)))&amp;"."&amp;K$5</f>
        <v/>
      </c>
      <c r="L182" s="31">
        <f>IF(L155,1,0)*L$170</f>
        <v/>
      </c>
      <c r="M182" s="32">
        <f>IF(M155,1,0)*M$170</f>
        <v/>
      </c>
      <c r="N182" s="32">
        <f>IF(N155,1,0)*N$170</f>
        <v/>
      </c>
      <c r="O182" s="32">
        <f>IF(O155,1,0)*O$170</f>
        <v/>
      </c>
      <c r="P182" s="32">
        <f>IF(P155,1,0)*P$170</f>
        <v/>
      </c>
      <c r="Q182" s="32">
        <f>IF(Q155,1,0)*Q$170</f>
        <v/>
      </c>
      <c r="R182" s="32">
        <f>IF(R155,1,0)*R$170</f>
        <v/>
      </c>
      <c r="S182" s="32">
        <f>IF(S155,1,0)*S$170</f>
        <v/>
      </c>
      <c r="T182" s="32">
        <f>IF(T155,1,0)*T$170</f>
        <v/>
      </c>
      <c r="U182" s="32">
        <f>IF(U155,1,0)*U$170</f>
        <v/>
      </c>
      <c r="V182" s="32">
        <f>IF(V155,1,0)*V$170</f>
        <v/>
      </c>
      <c r="W182" s="32">
        <f>IF(W155,1,0)*W$170</f>
        <v/>
      </c>
      <c r="X182" s="32">
        <f>IF(X155,1,0)*X$170</f>
        <v/>
      </c>
      <c r="Y182" s="32">
        <f>IF(Y155,1,0)*Y$170</f>
        <v/>
      </c>
      <c r="Z182" s="32">
        <f>IF(Z155,1,0)*Z$170</f>
        <v/>
      </c>
      <c r="AA182" s="32">
        <f>IF(AA155,1,0)*AA$170</f>
        <v/>
      </c>
      <c r="AB182" s="32">
        <f>IF(AB155,1,0)*AB$170</f>
        <v/>
      </c>
      <c r="AC182" s="32">
        <f>IF(AC155,1,0)*AC$170</f>
        <v/>
      </c>
      <c r="AD182" s="33">
        <f>SHADOWSHARE(AD155,AD$170)</f>
        <v/>
      </c>
      <c r="AE182" s="30">
        <f>LOWER(Settings!$C$4)&amp;".mit."&amp;$A182&amp;IF($C182="","","."&amp;$C182&amp;"."&amp;$B182)&amp;IF(INDEX(Variables!$D$5:$D$105,MATCH($A182,Variables!$A$5:$A$105,0))="","","."&amp;INDEX(Variables!$D$5:$D$105,MATCH($A182,Variables!$A$5:$A$105,0)))&amp;"."&amp;AE$5</f>
        <v/>
      </c>
      <c r="AF182" s="31">
        <f>IF(AF155,1,0)*AF$170</f>
        <v/>
      </c>
      <c r="AG182" s="32">
        <f>IF(AG155,1,0)*AG$170</f>
        <v/>
      </c>
      <c r="AH182" s="32">
        <f>IF(AH155,1,0)*AH$170</f>
        <v/>
      </c>
      <c r="AI182" s="32">
        <f>IF(AI155,1,0)*AI$170</f>
        <v/>
      </c>
      <c r="AJ182" s="32">
        <f>IF(AJ155,1,0)*AJ$170</f>
        <v/>
      </c>
      <c r="AK182" s="32">
        <f>IF(AK155,1,0)*AK$170</f>
        <v/>
      </c>
      <c r="AL182" s="32">
        <f>IF(AL155,1,0)*AL$170</f>
        <v/>
      </c>
      <c r="AM182" s="32">
        <f>IF(AM155,1,0)*AM$170</f>
        <v/>
      </c>
      <c r="AN182" s="32">
        <f>IF(AN155,1,0)*AN$170</f>
        <v/>
      </c>
      <c r="AO182" s="32">
        <f>IF(AO155,1,0)*AO$170</f>
        <v/>
      </c>
      <c r="AP182" s="32">
        <f>IF(AP155,1,0)*AP$170</f>
        <v/>
      </c>
      <c r="AQ182" s="32">
        <f>IF(AQ155,1,0)*AQ$170</f>
        <v/>
      </c>
      <c r="AR182" s="32">
        <f>IF(AR155,1,0)*AR$170</f>
        <v/>
      </c>
      <c r="AS182" s="32">
        <f>IF(AS155,1,0)*AS$170</f>
        <v/>
      </c>
      <c r="AT182" s="32">
        <f>IF(AT155,1,0)*AT$170</f>
        <v/>
      </c>
      <c r="AU182" s="32">
        <f>IF(AU155,1,0)*AU$170</f>
        <v/>
      </c>
      <c r="AV182" s="32">
        <f>IF(AV155,1,0)*AV$170</f>
        <v/>
      </c>
      <c r="AW182" s="32">
        <f>IF(AW155,1,0)*AW$170</f>
        <v/>
      </c>
      <c r="AX182" s="33">
        <f>SHADOWSHARE(AX155,AX$170)</f>
        <v/>
      </c>
    </row>
    <row r="183" hidden="1" outlineLevel="1">
      <c r="A183" s="9" t="inlineStr">
        <is>
          <t>ssc</t>
        </is>
      </c>
      <c r="B183" s="9" t="inlineStr">
        <is>
          <t>all</t>
        </is>
      </c>
      <c r="C183" s="9" t="inlineStr">
        <is>
          <t>nav</t>
        </is>
      </c>
      <c r="H183" s="9">
        <f>INDEX(Variables!$B$5:$B$105,MATCH($A183,Variables!$A$5:$A$105,0))&amp;IF($C183="",""," | "&amp;INDEX(Mapping!$B$5:$B$26,MATCH($C183,Mapping!$A$5:$A$26,0))&amp;" | "&amp;INDEX(Mapping!$B$30:$B$41,MATCH($B183,Mapping!$A$30:$A$41,0)))</f>
        <v/>
      </c>
      <c r="I183" s="9">
        <f>INDEX(Variables!$C$5:$C$105,MATCH($A183,Variables!$A$5:$A$105,0))</f>
        <v/>
      </c>
      <c r="J183" s="9">
        <f>INDEX(Variables!$E$5:$E$105,MATCH($A183,Variables!$A$5:$A$105,0))</f>
        <v/>
      </c>
      <c r="K183" s="30">
        <f>LOWER(Settings!$C$4)&amp;".mit."&amp;$A183&amp;IF($C183="","","."&amp;$C183&amp;"."&amp;$B183)&amp;IF(INDEX(Variables!$D$5:$D$105,MATCH($A183,Variables!$A$5:$A$105,0))="","","."&amp;INDEX(Variables!$D$5:$D$105,MATCH($A183,Variables!$A$5:$A$105,0)))&amp;"."&amp;K$5</f>
        <v/>
      </c>
      <c r="L183" s="31">
        <f>IF(L156,1,0)*L$170</f>
        <v/>
      </c>
      <c r="M183" s="32">
        <f>IF(M156,1,0)*M$170</f>
        <v/>
      </c>
      <c r="N183" s="32">
        <f>IF(N156,1,0)*N$170</f>
        <v/>
      </c>
      <c r="O183" s="32">
        <f>IF(O156,1,0)*O$170</f>
        <v/>
      </c>
      <c r="P183" s="32">
        <f>IF(P156,1,0)*P$170</f>
        <v/>
      </c>
      <c r="Q183" s="32">
        <f>IF(Q156,1,0)*Q$170</f>
        <v/>
      </c>
      <c r="R183" s="32">
        <f>IF(R156,1,0)*R$170</f>
        <v/>
      </c>
      <c r="S183" s="32">
        <f>IF(S156,1,0)*S$170</f>
        <v/>
      </c>
      <c r="T183" s="32">
        <f>IF(T156,1,0)*T$170</f>
        <v/>
      </c>
      <c r="U183" s="32">
        <f>IF(U156,1,0)*U$170</f>
        <v/>
      </c>
      <c r="V183" s="32">
        <f>IF(V156,1,0)*V$170</f>
        <v/>
      </c>
      <c r="W183" s="32">
        <f>IF(W156,1,0)*W$170</f>
        <v/>
      </c>
      <c r="X183" s="32">
        <f>IF(X156,1,0)*X$170</f>
        <v/>
      </c>
      <c r="Y183" s="32">
        <f>IF(Y156,1,0)*Y$170</f>
        <v/>
      </c>
      <c r="Z183" s="32">
        <f>IF(Z156,1,0)*Z$170</f>
        <v/>
      </c>
      <c r="AA183" s="32">
        <f>IF(AA156,1,0)*AA$170</f>
        <v/>
      </c>
      <c r="AB183" s="32">
        <f>IF(AB156,1,0)*AB$170</f>
        <v/>
      </c>
      <c r="AC183" s="32">
        <f>IF(AC156,1,0)*AC$170</f>
        <v/>
      </c>
      <c r="AD183" s="33">
        <f>SHADOWSHARE(AD156,AD$170)</f>
        <v/>
      </c>
      <c r="AE183" s="30">
        <f>LOWER(Settings!$C$4)&amp;".mit."&amp;$A183&amp;IF($C183="","","."&amp;$C183&amp;"."&amp;$B183)&amp;IF(INDEX(Variables!$D$5:$D$105,MATCH($A183,Variables!$A$5:$A$105,0))="","","."&amp;INDEX(Variables!$D$5:$D$105,MATCH($A183,Variables!$A$5:$A$105,0)))&amp;"."&amp;AE$5</f>
        <v/>
      </c>
      <c r="AF183" s="31">
        <f>IF(AF156,1,0)*AF$170</f>
        <v/>
      </c>
      <c r="AG183" s="32">
        <f>IF(AG156,1,0)*AG$170</f>
        <v/>
      </c>
      <c r="AH183" s="32">
        <f>IF(AH156,1,0)*AH$170</f>
        <v/>
      </c>
      <c r="AI183" s="32">
        <f>IF(AI156,1,0)*AI$170</f>
        <v/>
      </c>
      <c r="AJ183" s="32">
        <f>IF(AJ156,1,0)*AJ$170</f>
        <v/>
      </c>
      <c r="AK183" s="32">
        <f>IF(AK156,1,0)*AK$170</f>
        <v/>
      </c>
      <c r="AL183" s="32">
        <f>IF(AL156,1,0)*AL$170</f>
        <v/>
      </c>
      <c r="AM183" s="32">
        <f>IF(AM156,1,0)*AM$170</f>
        <v/>
      </c>
      <c r="AN183" s="32">
        <f>IF(AN156,1,0)*AN$170</f>
        <v/>
      </c>
      <c r="AO183" s="32">
        <f>IF(AO156,1,0)*AO$170</f>
        <v/>
      </c>
      <c r="AP183" s="32">
        <f>IF(AP156,1,0)*AP$170</f>
        <v/>
      </c>
      <c r="AQ183" s="32">
        <f>IF(AQ156,1,0)*AQ$170</f>
        <v/>
      </c>
      <c r="AR183" s="32">
        <f>IF(AR156,1,0)*AR$170</f>
        <v/>
      </c>
      <c r="AS183" s="32">
        <f>IF(AS156,1,0)*AS$170</f>
        <v/>
      </c>
      <c r="AT183" s="32">
        <f>IF(AT156,1,0)*AT$170</f>
        <v/>
      </c>
      <c r="AU183" s="32">
        <f>IF(AU156,1,0)*AU$170</f>
        <v/>
      </c>
      <c r="AV183" s="32">
        <f>IF(AV156,1,0)*AV$170</f>
        <v/>
      </c>
      <c r="AW183" s="32">
        <f>IF(AW156,1,0)*AW$170</f>
        <v/>
      </c>
      <c r="AX183" s="33">
        <f>SHADOWSHARE(AX156,AX$170)</f>
        <v/>
      </c>
    </row>
    <row r="184" hidden="1" outlineLevel="1">
      <c r="A184" s="9" t="inlineStr">
        <is>
          <t>ssc</t>
        </is>
      </c>
      <c r="B184" s="9" t="inlineStr">
        <is>
          <t>all</t>
        </is>
      </c>
      <c r="C184" s="9" t="inlineStr">
        <is>
          <t>res</t>
        </is>
      </c>
      <c r="H184" s="9">
        <f>INDEX(Variables!$B$5:$B$105,MATCH($A184,Variables!$A$5:$A$105,0))&amp;IF($C184="",""," | "&amp;INDEX(Mapping!$B$5:$B$26,MATCH($C184,Mapping!$A$5:$A$26,0))&amp;" | "&amp;INDEX(Mapping!$B$30:$B$41,MATCH($B184,Mapping!$A$30:$A$41,0)))</f>
        <v/>
      </c>
      <c r="I184" s="9">
        <f>INDEX(Variables!$C$5:$C$105,MATCH($A184,Variables!$A$5:$A$105,0))</f>
        <v/>
      </c>
      <c r="J184" s="9">
        <f>INDEX(Variables!$E$5:$E$105,MATCH($A184,Variables!$A$5:$A$105,0))</f>
        <v/>
      </c>
      <c r="K184" s="30">
        <f>LOWER(Settings!$C$4)&amp;".mit."&amp;$A184&amp;IF($C184="","","."&amp;$C184&amp;"."&amp;$B184)&amp;IF(INDEX(Variables!$D$5:$D$105,MATCH($A184,Variables!$A$5:$A$105,0))="","","."&amp;INDEX(Variables!$D$5:$D$105,MATCH($A184,Variables!$A$5:$A$105,0)))&amp;"."&amp;K$5</f>
        <v/>
      </c>
      <c r="L184" s="31">
        <f>IF(L157,1,0)*L$170</f>
        <v/>
      </c>
      <c r="M184" s="32">
        <f>IF(M157,1,0)*M$170</f>
        <v/>
      </c>
      <c r="N184" s="32">
        <f>IF(N157,1,0)*N$170</f>
        <v/>
      </c>
      <c r="O184" s="32">
        <f>IF(O157,1,0)*O$170</f>
        <v/>
      </c>
      <c r="P184" s="32">
        <f>IF(P157,1,0)*P$170</f>
        <v/>
      </c>
      <c r="Q184" s="32">
        <f>IF(Q157,1,0)*Q$170</f>
        <v/>
      </c>
      <c r="R184" s="32">
        <f>IF(R157,1,0)*R$170</f>
        <v/>
      </c>
      <c r="S184" s="32">
        <f>IF(S157,1,0)*S$170</f>
        <v/>
      </c>
      <c r="T184" s="32">
        <f>IF(T157,1,0)*T$170</f>
        <v/>
      </c>
      <c r="U184" s="32">
        <f>IF(U157,1,0)*U$170</f>
        <v/>
      </c>
      <c r="V184" s="32">
        <f>IF(V157,1,0)*V$170</f>
        <v/>
      </c>
      <c r="W184" s="32">
        <f>IF(W157,1,0)*W$170</f>
        <v/>
      </c>
      <c r="X184" s="32">
        <f>IF(X157,1,0)*X$170</f>
        <v/>
      </c>
      <c r="Y184" s="32">
        <f>IF(Y157,1,0)*Y$170</f>
        <v/>
      </c>
      <c r="Z184" s="32">
        <f>IF(Z157,1,0)*Z$170</f>
        <v/>
      </c>
      <c r="AA184" s="32">
        <f>IF(AA157,1,0)*AA$170</f>
        <v/>
      </c>
      <c r="AB184" s="32">
        <f>IF(AB157,1,0)*AB$170</f>
        <v/>
      </c>
      <c r="AC184" s="32">
        <f>IF(AC157,1,0)*AC$170</f>
        <v/>
      </c>
      <c r="AD184" s="33">
        <f>SHADOWSHARE(AD157,AD$170)</f>
        <v/>
      </c>
      <c r="AE184" s="30">
        <f>LOWER(Settings!$C$4)&amp;".mit."&amp;$A184&amp;IF($C184="","","."&amp;$C184&amp;"."&amp;$B184)&amp;IF(INDEX(Variables!$D$5:$D$105,MATCH($A184,Variables!$A$5:$A$105,0))="","","."&amp;INDEX(Variables!$D$5:$D$105,MATCH($A184,Variables!$A$5:$A$105,0)))&amp;"."&amp;AE$5</f>
        <v/>
      </c>
      <c r="AF184" s="31">
        <f>IF(AF157,1,0)*AF$170</f>
        <v/>
      </c>
      <c r="AG184" s="32">
        <f>IF(AG157,1,0)*AG$170</f>
        <v/>
      </c>
      <c r="AH184" s="32">
        <f>IF(AH157,1,0)*AH$170</f>
        <v/>
      </c>
      <c r="AI184" s="32">
        <f>IF(AI157,1,0)*AI$170</f>
        <v/>
      </c>
      <c r="AJ184" s="32">
        <f>IF(AJ157,1,0)*AJ$170</f>
        <v/>
      </c>
      <c r="AK184" s="32">
        <f>IF(AK157,1,0)*AK$170</f>
        <v/>
      </c>
      <c r="AL184" s="32">
        <f>IF(AL157,1,0)*AL$170</f>
        <v/>
      </c>
      <c r="AM184" s="32">
        <f>IF(AM157,1,0)*AM$170</f>
        <v/>
      </c>
      <c r="AN184" s="32">
        <f>IF(AN157,1,0)*AN$170</f>
        <v/>
      </c>
      <c r="AO184" s="32">
        <f>IF(AO157,1,0)*AO$170</f>
        <v/>
      </c>
      <c r="AP184" s="32">
        <f>IF(AP157,1,0)*AP$170</f>
        <v/>
      </c>
      <c r="AQ184" s="32">
        <f>IF(AQ157,1,0)*AQ$170</f>
        <v/>
      </c>
      <c r="AR184" s="32">
        <f>IF(AR157,1,0)*AR$170</f>
        <v/>
      </c>
      <c r="AS184" s="32">
        <f>IF(AS157,1,0)*AS$170</f>
        <v/>
      </c>
      <c r="AT184" s="32">
        <f>IF(AT157,1,0)*AT$170</f>
        <v/>
      </c>
      <c r="AU184" s="32">
        <f>IF(AU157,1,0)*AU$170</f>
        <v/>
      </c>
      <c r="AV184" s="32">
        <f>IF(AV157,1,0)*AV$170</f>
        <v/>
      </c>
      <c r="AW184" s="32">
        <f>IF(AW157,1,0)*AW$170</f>
        <v/>
      </c>
      <c r="AX184" s="33">
        <f>SHADOWSHARE(AX157,AX$170)</f>
        <v/>
      </c>
    </row>
    <row r="185" hidden="1" outlineLevel="1">
      <c r="A185" s="9" t="inlineStr">
        <is>
          <t>ssc</t>
        </is>
      </c>
      <c r="B185" s="9" t="inlineStr">
        <is>
          <t>all</t>
        </is>
      </c>
      <c r="C185" s="9" t="inlineStr">
        <is>
          <t>foo</t>
        </is>
      </c>
      <c r="H185" s="9">
        <f>INDEX(Variables!$B$5:$B$105,MATCH($A185,Variables!$A$5:$A$105,0))&amp;IF($C185="",""," | "&amp;INDEX(Mapping!$B$5:$B$26,MATCH($C185,Mapping!$A$5:$A$26,0))&amp;" | "&amp;INDEX(Mapping!$B$30:$B$41,MATCH($B185,Mapping!$A$30:$A$41,0)))</f>
        <v/>
      </c>
      <c r="I185" s="9">
        <f>INDEX(Variables!$C$5:$C$105,MATCH($A185,Variables!$A$5:$A$105,0))</f>
        <v/>
      </c>
      <c r="J185" s="9">
        <f>INDEX(Variables!$E$5:$E$105,MATCH($A185,Variables!$A$5:$A$105,0))</f>
        <v/>
      </c>
      <c r="K185" s="30">
        <f>LOWER(Settings!$C$4)&amp;".mit."&amp;$A185&amp;IF($C185="","","."&amp;$C185&amp;"."&amp;$B185)&amp;IF(INDEX(Variables!$D$5:$D$105,MATCH($A185,Variables!$A$5:$A$105,0))="","","."&amp;INDEX(Variables!$D$5:$D$105,MATCH($A185,Variables!$A$5:$A$105,0)))&amp;"."&amp;K$5</f>
        <v/>
      </c>
      <c r="L185" s="31">
        <f>IF(L158,1,0)*L$170</f>
        <v/>
      </c>
      <c r="M185" s="32">
        <f>IF(M158,1,0)*M$170</f>
        <v/>
      </c>
      <c r="N185" s="32">
        <f>IF(N158,1,0)*N$170</f>
        <v/>
      </c>
      <c r="O185" s="32">
        <f>IF(O158,1,0)*O$170</f>
        <v/>
      </c>
      <c r="P185" s="32">
        <f>IF(P158,1,0)*P$170</f>
        <v/>
      </c>
      <c r="Q185" s="32">
        <f>IF(Q158,1,0)*Q$170</f>
        <v/>
      </c>
      <c r="R185" s="32">
        <f>IF(R158,1,0)*R$170</f>
        <v/>
      </c>
      <c r="S185" s="32">
        <f>IF(S158,1,0)*S$170</f>
        <v/>
      </c>
      <c r="T185" s="32">
        <f>IF(T158,1,0)*T$170</f>
        <v/>
      </c>
      <c r="U185" s="32">
        <f>IF(U158,1,0)*U$170</f>
        <v/>
      </c>
      <c r="V185" s="32">
        <f>IF(V158,1,0)*V$170</f>
        <v/>
      </c>
      <c r="W185" s="32">
        <f>IF(W158,1,0)*W$170</f>
        <v/>
      </c>
      <c r="X185" s="32">
        <f>IF(X158,1,0)*X$170</f>
        <v/>
      </c>
      <c r="Y185" s="32">
        <f>IF(Y158,1,0)*Y$170</f>
        <v/>
      </c>
      <c r="Z185" s="32">
        <f>IF(Z158,1,0)*Z$170</f>
        <v/>
      </c>
      <c r="AA185" s="32">
        <f>IF(AA158,1,0)*AA$170</f>
        <v/>
      </c>
      <c r="AB185" s="32">
        <f>IF(AB158,1,0)*AB$170</f>
        <v/>
      </c>
      <c r="AC185" s="32">
        <f>IF(AC158,1,0)*AC$170</f>
        <v/>
      </c>
      <c r="AD185" s="33">
        <f>SHADOWSHARE(AD158,AD$170)</f>
        <v/>
      </c>
      <c r="AE185" s="30">
        <f>LOWER(Settings!$C$4)&amp;".mit."&amp;$A185&amp;IF($C185="","","."&amp;$C185&amp;"."&amp;$B185)&amp;IF(INDEX(Variables!$D$5:$D$105,MATCH($A185,Variables!$A$5:$A$105,0))="","","."&amp;INDEX(Variables!$D$5:$D$105,MATCH($A185,Variables!$A$5:$A$105,0)))&amp;"."&amp;AE$5</f>
        <v/>
      </c>
      <c r="AF185" s="31">
        <f>IF(AF158,1,0)*AF$170</f>
        <v/>
      </c>
      <c r="AG185" s="32">
        <f>IF(AG158,1,0)*AG$170</f>
        <v/>
      </c>
      <c r="AH185" s="32">
        <f>IF(AH158,1,0)*AH$170</f>
        <v/>
      </c>
      <c r="AI185" s="32">
        <f>IF(AI158,1,0)*AI$170</f>
        <v/>
      </c>
      <c r="AJ185" s="32">
        <f>IF(AJ158,1,0)*AJ$170</f>
        <v/>
      </c>
      <c r="AK185" s="32">
        <f>IF(AK158,1,0)*AK$170</f>
        <v/>
      </c>
      <c r="AL185" s="32">
        <f>IF(AL158,1,0)*AL$170</f>
        <v/>
      </c>
      <c r="AM185" s="32">
        <f>IF(AM158,1,0)*AM$170</f>
        <v/>
      </c>
      <c r="AN185" s="32">
        <f>IF(AN158,1,0)*AN$170</f>
        <v/>
      </c>
      <c r="AO185" s="32">
        <f>IF(AO158,1,0)*AO$170</f>
        <v/>
      </c>
      <c r="AP185" s="32">
        <f>IF(AP158,1,0)*AP$170</f>
        <v/>
      </c>
      <c r="AQ185" s="32">
        <f>IF(AQ158,1,0)*AQ$170</f>
        <v/>
      </c>
      <c r="AR185" s="32">
        <f>IF(AR158,1,0)*AR$170</f>
        <v/>
      </c>
      <c r="AS185" s="32">
        <f>IF(AS158,1,0)*AS$170</f>
        <v/>
      </c>
      <c r="AT185" s="32">
        <f>IF(AT158,1,0)*AT$170</f>
        <v/>
      </c>
      <c r="AU185" s="32">
        <f>IF(AU158,1,0)*AU$170</f>
        <v/>
      </c>
      <c r="AV185" s="32">
        <f>IF(AV158,1,0)*AV$170</f>
        <v/>
      </c>
      <c r="AW185" s="32">
        <f>IF(AW158,1,0)*AW$170</f>
        <v/>
      </c>
      <c r="AX185" s="33">
        <f>SHADOWSHARE(AX158,AX$170)</f>
        <v/>
      </c>
    </row>
    <row r="186" hidden="1" outlineLevel="1">
      <c r="A186" s="9" t="inlineStr">
        <is>
          <t>ssc</t>
        </is>
      </c>
      <c r="B186" s="9" t="inlineStr">
        <is>
          <t>all</t>
        </is>
      </c>
      <c r="C186" s="9" t="inlineStr">
        <is>
          <t>srv</t>
        </is>
      </c>
      <c r="H186" s="9">
        <f>INDEX(Variables!$B$5:$B$105,MATCH($A186,Variables!$A$5:$A$105,0))&amp;IF($C186="",""," | "&amp;INDEX(Mapping!$B$5:$B$26,MATCH($C186,Mapping!$A$5:$A$26,0))&amp;" | "&amp;INDEX(Mapping!$B$30:$B$41,MATCH($B186,Mapping!$A$30:$A$41,0)))</f>
        <v/>
      </c>
      <c r="I186" s="9">
        <f>INDEX(Variables!$C$5:$C$105,MATCH($A186,Variables!$A$5:$A$105,0))</f>
        <v/>
      </c>
      <c r="J186" s="9">
        <f>INDEX(Variables!$E$5:$E$105,MATCH($A186,Variables!$A$5:$A$105,0))</f>
        <v/>
      </c>
      <c r="K186" s="30">
        <f>LOWER(Settings!$C$4)&amp;".mit."&amp;$A186&amp;IF($C186="","","."&amp;$C186&amp;"."&amp;$B186)&amp;IF(INDEX(Variables!$D$5:$D$105,MATCH($A186,Variables!$A$5:$A$105,0))="","","."&amp;INDEX(Variables!$D$5:$D$105,MATCH($A186,Variables!$A$5:$A$105,0)))&amp;"."&amp;K$5</f>
        <v/>
      </c>
      <c r="L186" s="31">
        <f>IF(L159,1,0)*L$170</f>
        <v/>
      </c>
      <c r="M186" s="32">
        <f>IF(M159,1,0)*M$170</f>
        <v/>
      </c>
      <c r="N186" s="32">
        <f>IF(N159,1,0)*N$170</f>
        <v/>
      </c>
      <c r="O186" s="32">
        <f>IF(O159,1,0)*O$170</f>
        <v/>
      </c>
      <c r="P186" s="32">
        <f>IF(P159,1,0)*P$170</f>
        <v/>
      </c>
      <c r="Q186" s="32">
        <f>IF(Q159,1,0)*Q$170</f>
        <v/>
      </c>
      <c r="R186" s="32">
        <f>IF(R159,1,0)*R$170</f>
        <v/>
      </c>
      <c r="S186" s="32">
        <f>IF(S159,1,0)*S$170</f>
        <v/>
      </c>
      <c r="T186" s="32">
        <f>IF(T159,1,0)*T$170</f>
        <v/>
      </c>
      <c r="U186" s="32">
        <f>IF(U159,1,0)*U$170</f>
        <v/>
      </c>
      <c r="V186" s="32">
        <f>IF(V159,1,0)*V$170</f>
        <v/>
      </c>
      <c r="W186" s="32">
        <f>IF(W159,1,0)*W$170</f>
        <v/>
      </c>
      <c r="X186" s="32">
        <f>IF(X159,1,0)*X$170</f>
        <v/>
      </c>
      <c r="Y186" s="32">
        <f>IF(Y159,1,0)*Y$170</f>
        <v/>
      </c>
      <c r="Z186" s="32">
        <f>IF(Z159,1,0)*Z$170</f>
        <v/>
      </c>
      <c r="AA186" s="32">
        <f>IF(AA159,1,0)*AA$170</f>
        <v/>
      </c>
      <c r="AB186" s="32">
        <f>IF(AB159,1,0)*AB$170</f>
        <v/>
      </c>
      <c r="AC186" s="32">
        <f>IF(AC159,1,0)*AC$170</f>
        <v/>
      </c>
      <c r="AD186" s="33">
        <f>SHADOWSHARE(AD159,AD$170)</f>
        <v/>
      </c>
      <c r="AE186" s="30">
        <f>LOWER(Settings!$C$4)&amp;".mit."&amp;$A186&amp;IF($C186="","","."&amp;$C186&amp;"."&amp;$B186)&amp;IF(INDEX(Variables!$D$5:$D$105,MATCH($A186,Variables!$A$5:$A$105,0))="","","."&amp;INDEX(Variables!$D$5:$D$105,MATCH($A186,Variables!$A$5:$A$105,0)))&amp;"."&amp;AE$5</f>
        <v/>
      </c>
      <c r="AF186" s="31">
        <f>IF(AF159,1,0)*AF$170</f>
        <v/>
      </c>
      <c r="AG186" s="32">
        <f>IF(AG159,1,0)*AG$170</f>
        <v/>
      </c>
      <c r="AH186" s="32">
        <f>IF(AH159,1,0)*AH$170</f>
        <v/>
      </c>
      <c r="AI186" s="32">
        <f>IF(AI159,1,0)*AI$170</f>
        <v/>
      </c>
      <c r="AJ186" s="32">
        <f>IF(AJ159,1,0)*AJ$170</f>
        <v/>
      </c>
      <c r="AK186" s="32">
        <f>IF(AK159,1,0)*AK$170</f>
        <v/>
      </c>
      <c r="AL186" s="32">
        <f>IF(AL159,1,0)*AL$170</f>
        <v/>
      </c>
      <c r="AM186" s="32">
        <f>IF(AM159,1,0)*AM$170</f>
        <v/>
      </c>
      <c r="AN186" s="32">
        <f>IF(AN159,1,0)*AN$170</f>
        <v/>
      </c>
      <c r="AO186" s="32">
        <f>IF(AO159,1,0)*AO$170</f>
        <v/>
      </c>
      <c r="AP186" s="32">
        <f>IF(AP159,1,0)*AP$170</f>
        <v/>
      </c>
      <c r="AQ186" s="32">
        <f>IF(AQ159,1,0)*AQ$170</f>
        <v/>
      </c>
      <c r="AR186" s="32">
        <f>IF(AR159,1,0)*AR$170</f>
        <v/>
      </c>
      <c r="AS186" s="32">
        <f>IF(AS159,1,0)*AS$170</f>
        <v/>
      </c>
      <c r="AT186" s="32">
        <f>IF(AT159,1,0)*AT$170</f>
        <v/>
      </c>
      <c r="AU186" s="32">
        <f>IF(AU159,1,0)*AU$170</f>
        <v/>
      </c>
      <c r="AV186" s="32">
        <f>IF(AV159,1,0)*AV$170</f>
        <v/>
      </c>
      <c r="AW186" s="32">
        <f>IF(AW159,1,0)*AW$170</f>
        <v/>
      </c>
      <c r="AX186" s="33">
        <f>SHADOWSHARE(AX159,AX$170)</f>
        <v/>
      </c>
    </row>
    <row r="187" hidden="1" outlineLevel="1">
      <c r="A187" s="9" t="inlineStr">
        <is>
          <t>ssc</t>
        </is>
      </c>
      <c r="B187" s="9" t="inlineStr">
        <is>
          <t>all</t>
        </is>
      </c>
      <c r="C187" s="9" t="inlineStr">
        <is>
          <t>mch</t>
        </is>
      </c>
      <c r="H187" s="9">
        <f>INDEX(Variables!$B$5:$B$105,MATCH($A187,Variables!$A$5:$A$105,0))&amp;IF($C187="",""," | "&amp;INDEX(Mapping!$B$5:$B$26,MATCH($C187,Mapping!$A$5:$A$26,0))&amp;" | "&amp;INDEX(Mapping!$B$30:$B$41,MATCH($B187,Mapping!$A$30:$A$41,0)))</f>
        <v/>
      </c>
      <c r="I187" s="9">
        <f>INDEX(Variables!$C$5:$C$105,MATCH($A187,Variables!$A$5:$A$105,0))</f>
        <v/>
      </c>
      <c r="J187" s="9">
        <f>INDEX(Variables!$E$5:$E$105,MATCH($A187,Variables!$A$5:$A$105,0))</f>
        <v/>
      </c>
      <c r="K187" s="30">
        <f>LOWER(Settings!$C$4)&amp;".mit."&amp;$A187&amp;IF($C187="","","."&amp;$C187&amp;"."&amp;$B187)&amp;IF(INDEX(Variables!$D$5:$D$105,MATCH($A187,Variables!$A$5:$A$105,0))="","","."&amp;INDEX(Variables!$D$5:$D$105,MATCH($A187,Variables!$A$5:$A$105,0)))&amp;"."&amp;K$5</f>
        <v/>
      </c>
      <c r="L187" s="31">
        <f>IF(L160,1,0)*L$170</f>
        <v/>
      </c>
      <c r="M187" s="32">
        <f>IF(M160,1,0)*M$170</f>
        <v/>
      </c>
      <c r="N187" s="32">
        <f>IF(N160,1,0)*N$170</f>
        <v/>
      </c>
      <c r="O187" s="32">
        <f>IF(O160,1,0)*O$170</f>
        <v/>
      </c>
      <c r="P187" s="32">
        <f>IF(P160,1,0)*P$170</f>
        <v/>
      </c>
      <c r="Q187" s="32">
        <f>IF(Q160,1,0)*Q$170</f>
        <v/>
      </c>
      <c r="R187" s="32">
        <f>IF(R160,1,0)*R$170</f>
        <v/>
      </c>
      <c r="S187" s="32">
        <f>IF(S160,1,0)*S$170</f>
        <v/>
      </c>
      <c r="T187" s="32">
        <f>IF(T160,1,0)*T$170</f>
        <v/>
      </c>
      <c r="U187" s="32">
        <f>IF(U160,1,0)*U$170</f>
        <v/>
      </c>
      <c r="V187" s="32">
        <f>IF(V160,1,0)*V$170</f>
        <v/>
      </c>
      <c r="W187" s="32">
        <f>IF(W160,1,0)*W$170</f>
        <v/>
      </c>
      <c r="X187" s="32">
        <f>IF(X160,1,0)*X$170</f>
        <v/>
      </c>
      <c r="Y187" s="32">
        <f>IF(Y160,1,0)*Y$170</f>
        <v/>
      </c>
      <c r="Z187" s="32">
        <f>IF(Z160,1,0)*Z$170</f>
        <v/>
      </c>
      <c r="AA187" s="32">
        <f>IF(AA160,1,0)*AA$170</f>
        <v/>
      </c>
      <c r="AB187" s="32">
        <f>IF(AB160,1,0)*AB$170</f>
        <v/>
      </c>
      <c r="AC187" s="32">
        <f>IF(AC160,1,0)*AC$170</f>
        <v/>
      </c>
      <c r="AD187" s="33">
        <f>SHADOWSHARE(AD160,AD$170)</f>
        <v/>
      </c>
      <c r="AE187" s="30">
        <f>LOWER(Settings!$C$4)&amp;".mit."&amp;$A187&amp;IF($C187="","","."&amp;$C187&amp;"."&amp;$B187)&amp;IF(INDEX(Variables!$D$5:$D$105,MATCH($A187,Variables!$A$5:$A$105,0))="","","."&amp;INDEX(Variables!$D$5:$D$105,MATCH($A187,Variables!$A$5:$A$105,0)))&amp;"."&amp;AE$5</f>
        <v/>
      </c>
      <c r="AF187" s="31">
        <f>IF(AF160,1,0)*AF$170</f>
        <v/>
      </c>
      <c r="AG187" s="32">
        <f>IF(AG160,1,0)*AG$170</f>
        <v/>
      </c>
      <c r="AH187" s="32">
        <f>IF(AH160,1,0)*AH$170</f>
        <v/>
      </c>
      <c r="AI187" s="32">
        <f>IF(AI160,1,0)*AI$170</f>
        <v/>
      </c>
      <c r="AJ187" s="32">
        <f>IF(AJ160,1,0)*AJ$170</f>
        <v/>
      </c>
      <c r="AK187" s="32">
        <f>IF(AK160,1,0)*AK$170</f>
        <v/>
      </c>
      <c r="AL187" s="32">
        <f>IF(AL160,1,0)*AL$170</f>
        <v/>
      </c>
      <c r="AM187" s="32">
        <f>IF(AM160,1,0)*AM$170</f>
        <v/>
      </c>
      <c r="AN187" s="32">
        <f>IF(AN160,1,0)*AN$170</f>
        <v/>
      </c>
      <c r="AO187" s="32">
        <f>IF(AO160,1,0)*AO$170</f>
        <v/>
      </c>
      <c r="AP187" s="32">
        <f>IF(AP160,1,0)*AP$170</f>
        <v/>
      </c>
      <c r="AQ187" s="32">
        <f>IF(AQ160,1,0)*AQ$170</f>
        <v/>
      </c>
      <c r="AR187" s="32">
        <f>IF(AR160,1,0)*AR$170</f>
        <v/>
      </c>
      <c r="AS187" s="32">
        <f>IF(AS160,1,0)*AS$170</f>
        <v/>
      </c>
      <c r="AT187" s="32">
        <f>IF(AT160,1,0)*AT$170</f>
        <v/>
      </c>
      <c r="AU187" s="32">
        <f>IF(AU160,1,0)*AU$170</f>
        <v/>
      </c>
      <c r="AV187" s="32">
        <f>IF(AV160,1,0)*AV$170</f>
        <v/>
      </c>
      <c r="AW187" s="32">
        <f>IF(AW160,1,0)*AW$170</f>
        <v/>
      </c>
      <c r="AX187" s="33">
        <f>SHADOWSHARE(AX160,AX$170)</f>
        <v/>
      </c>
    </row>
    <row r="188" hidden="1" outlineLevel="1">
      <c r="A188" s="9" t="inlineStr">
        <is>
          <t>ssc</t>
        </is>
      </c>
      <c r="B188" s="9" t="inlineStr">
        <is>
          <t>all</t>
        </is>
      </c>
      <c r="C188" s="9" t="inlineStr">
        <is>
          <t>irn</t>
        </is>
      </c>
      <c r="H188" s="9">
        <f>INDEX(Variables!$B$5:$B$105,MATCH($A188,Variables!$A$5:$A$105,0))&amp;IF($C188="",""," | "&amp;INDEX(Mapping!$B$5:$B$26,MATCH($C188,Mapping!$A$5:$A$26,0))&amp;" | "&amp;INDEX(Mapping!$B$30:$B$41,MATCH($B188,Mapping!$A$30:$A$41,0)))</f>
        <v/>
      </c>
      <c r="I188" s="9">
        <f>INDEX(Variables!$C$5:$C$105,MATCH($A188,Variables!$A$5:$A$105,0))</f>
        <v/>
      </c>
      <c r="J188" s="9">
        <f>INDEX(Variables!$E$5:$E$105,MATCH($A188,Variables!$A$5:$A$105,0))</f>
        <v/>
      </c>
      <c r="K188" s="30">
        <f>LOWER(Settings!$C$4)&amp;".mit."&amp;$A188&amp;IF($C188="","","."&amp;$C188&amp;"."&amp;$B188)&amp;IF(INDEX(Variables!$D$5:$D$105,MATCH($A188,Variables!$A$5:$A$105,0))="","","."&amp;INDEX(Variables!$D$5:$D$105,MATCH($A188,Variables!$A$5:$A$105,0)))&amp;"."&amp;K$5</f>
        <v/>
      </c>
      <c r="L188" s="31">
        <f>IF(L161,1,0)*L$170</f>
        <v/>
      </c>
      <c r="M188" s="32">
        <f>IF(M161,1,0)*M$170</f>
        <v/>
      </c>
      <c r="N188" s="32">
        <f>IF(N161,1,0)*N$170</f>
        <v/>
      </c>
      <c r="O188" s="32">
        <f>IF(O161,1,0)*O$170</f>
        <v/>
      </c>
      <c r="P188" s="32">
        <f>IF(P161,1,0)*P$170</f>
        <v/>
      </c>
      <c r="Q188" s="32">
        <f>IF(Q161,1,0)*Q$170</f>
        <v/>
      </c>
      <c r="R188" s="32">
        <f>IF(R161,1,0)*R$170</f>
        <v/>
      </c>
      <c r="S188" s="32">
        <f>IF(S161,1,0)*S$170</f>
        <v/>
      </c>
      <c r="T188" s="32">
        <f>IF(T161,1,0)*T$170</f>
        <v/>
      </c>
      <c r="U188" s="32">
        <f>IF(U161,1,0)*U$170</f>
        <v/>
      </c>
      <c r="V188" s="32">
        <f>IF(V161,1,0)*V$170</f>
        <v/>
      </c>
      <c r="W188" s="32">
        <f>IF(W161,1,0)*W$170</f>
        <v/>
      </c>
      <c r="X188" s="32">
        <f>IF(X161,1,0)*X$170</f>
        <v/>
      </c>
      <c r="Y188" s="32">
        <f>IF(Y161,1,0)*Y$170</f>
        <v/>
      </c>
      <c r="Z188" s="32">
        <f>IF(Z161,1,0)*Z$170</f>
        <v/>
      </c>
      <c r="AA188" s="32">
        <f>IF(AA161,1,0)*AA$170</f>
        <v/>
      </c>
      <c r="AB188" s="32">
        <f>IF(AB161,1,0)*AB$170</f>
        <v/>
      </c>
      <c r="AC188" s="32">
        <f>IF(AC161,1,0)*AC$170</f>
        <v/>
      </c>
      <c r="AD188" s="33">
        <f>SHADOWSHARE(AD161,AD$170)</f>
        <v/>
      </c>
      <c r="AE188" s="30">
        <f>LOWER(Settings!$C$4)&amp;".mit."&amp;$A188&amp;IF($C188="","","."&amp;$C188&amp;"."&amp;$B188)&amp;IF(INDEX(Variables!$D$5:$D$105,MATCH($A188,Variables!$A$5:$A$105,0))="","","."&amp;INDEX(Variables!$D$5:$D$105,MATCH($A188,Variables!$A$5:$A$105,0)))&amp;"."&amp;AE$5</f>
        <v/>
      </c>
      <c r="AF188" s="31">
        <f>IF(AF161,1,0)*AF$170</f>
        <v/>
      </c>
      <c r="AG188" s="32">
        <f>IF(AG161,1,0)*AG$170</f>
        <v/>
      </c>
      <c r="AH188" s="32">
        <f>IF(AH161,1,0)*AH$170</f>
        <v/>
      </c>
      <c r="AI188" s="32">
        <f>IF(AI161,1,0)*AI$170</f>
        <v/>
      </c>
      <c r="AJ188" s="32">
        <f>IF(AJ161,1,0)*AJ$170</f>
        <v/>
      </c>
      <c r="AK188" s="32">
        <f>IF(AK161,1,0)*AK$170</f>
        <v/>
      </c>
      <c r="AL188" s="32">
        <f>IF(AL161,1,0)*AL$170</f>
        <v/>
      </c>
      <c r="AM188" s="32">
        <f>IF(AM161,1,0)*AM$170</f>
        <v/>
      </c>
      <c r="AN188" s="32">
        <f>IF(AN161,1,0)*AN$170</f>
        <v/>
      </c>
      <c r="AO188" s="32">
        <f>IF(AO161,1,0)*AO$170</f>
        <v/>
      </c>
      <c r="AP188" s="32">
        <f>IF(AP161,1,0)*AP$170</f>
        <v/>
      </c>
      <c r="AQ188" s="32">
        <f>IF(AQ161,1,0)*AQ$170</f>
        <v/>
      </c>
      <c r="AR188" s="32">
        <f>IF(AR161,1,0)*AR$170</f>
        <v/>
      </c>
      <c r="AS188" s="32">
        <f>IF(AS161,1,0)*AS$170</f>
        <v/>
      </c>
      <c r="AT188" s="32">
        <f>IF(AT161,1,0)*AT$170</f>
        <v/>
      </c>
      <c r="AU188" s="32">
        <f>IF(AU161,1,0)*AU$170</f>
        <v/>
      </c>
      <c r="AV188" s="32">
        <f>IF(AV161,1,0)*AV$170</f>
        <v/>
      </c>
      <c r="AW188" s="32">
        <f>IF(AW161,1,0)*AW$170</f>
        <v/>
      </c>
      <c r="AX188" s="33">
        <f>SHADOWSHARE(AX161,AX$170)</f>
        <v/>
      </c>
    </row>
    <row r="189" hidden="1" outlineLevel="1">
      <c r="A189" s="9" t="inlineStr">
        <is>
          <t>ssc</t>
        </is>
      </c>
      <c r="B189" s="9" t="inlineStr">
        <is>
          <t>all</t>
        </is>
      </c>
      <c r="C189" s="9" t="inlineStr">
        <is>
          <t>nfm</t>
        </is>
      </c>
      <c r="H189" s="9">
        <f>INDEX(Variables!$B$5:$B$105,MATCH($A189,Variables!$A$5:$A$105,0))&amp;IF($C189="",""," | "&amp;INDEX(Mapping!$B$5:$B$26,MATCH($C189,Mapping!$A$5:$A$26,0))&amp;" | "&amp;INDEX(Mapping!$B$30:$B$41,MATCH($B189,Mapping!$A$30:$A$41,0)))</f>
        <v/>
      </c>
      <c r="I189" s="9">
        <f>INDEX(Variables!$C$5:$C$105,MATCH($A189,Variables!$A$5:$A$105,0))</f>
        <v/>
      </c>
      <c r="J189" s="9">
        <f>INDEX(Variables!$E$5:$E$105,MATCH($A189,Variables!$A$5:$A$105,0))</f>
        <v/>
      </c>
      <c r="K189" s="30">
        <f>LOWER(Settings!$C$4)&amp;".mit."&amp;$A189&amp;IF($C189="","","."&amp;$C189&amp;"."&amp;$B189)&amp;IF(INDEX(Variables!$D$5:$D$105,MATCH($A189,Variables!$A$5:$A$105,0))="","","."&amp;INDEX(Variables!$D$5:$D$105,MATCH($A189,Variables!$A$5:$A$105,0)))&amp;"."&amp;K$5</f>
        <v/>
      </c>
      <c r="L189" s="31">
        <f>IF(L162,1,0)*L$170</f>
        <v/>
      </c>
      <c r="M189" s="32">
        <f>IF(M162,1,0)*M$170</f>
        <v/>
      </c>
      <c r="N189" s="32">
        <f>IF(N162,1,0)*N$170</f>
        <v/>
      </c>
      <c r="O189" s="32">
        <f>IF(O162,1,0)*O$170</f>
        <v/>
      </c>
      <c r="P189" s="32">
        <f>IF(P162,1,0)*P$170</f>
        <v/>
      </c>
      <c r="Q189" s="32">
        <f>IF(Q162,1,0)*Q$170</f>
        <v/>
      </c>
      <c r="R189" s="32">
        <f>IF(R162,1,0)*R$170</f>
        <v/>
      </c>
      <c r="S189" s="32">
        <f>IF(S162,1,0)*S$170</f>
        <v/>
      </c>
      <c r="T189" s="32">
        <f>IF(T162,1,0)*T$170</f>
        <v/>
      </c>
      <c r="U189" s="32">
        <f>IF(U162,1,0)*U$170</f>
        <v/>
      </c>
      <c r="V189" s="32">
        <f>IF(V162,1,0)*V$170</f>
        <v/>
      </c>
      <c r="W189" s="32">
        <f>IF(W162,1,0)*W$170</f>
        <v/>
      </c>
      <c r="X189" s="32">
        <f>IF(X162,1,0)*X$170</f>
        <v/>
      </c>
      <c r="Y189" s="32">
        <f>IF(Y162,1,0)*Y$170</f>
        <v/>
      </c>
      <c r="Z189" s="32">
        <f>IF(Z162,1,0)*Z$170</f>
        <v/>
      </c>
      <c r="AA189" s="32">
        <f>IF(AA162,1,0)*AA$170</f>
        <v/>
      </c>
      <c r="AB189" s="32">
        <f>IF(AB162,1,0)*AB$170</f>
        <v/>
      </c>
      <c r="AC189" s="32">
        <f>IF(AC162,1,0)*AC$170</f>
        <v/>
      </c>
      <c r="AD189" s="33">
        <f>SHADOWSHARE(AD162,AD$170)</f>
        <v/>
      </c>
      <c r="AE189" s="30">
        <f>LOWER(Settings!$C$4)&amp;".mit."&amp;$A189&amp;IF($C189="","","."&amp;$C189&amp;"."&amp;$B189)&amp;IF(INDEX(Variables!$D$5:$D$105,MATCH($A189,Variables!$A$5:$A$105,0))="","","."&amp;INDEX(Variables!$D$5:$D$105,MATCH($A189,Variables!$A$5:$A$105,0)))&amp;"."&amp;AE$5</f>
        <v/>
      </c>
      <c r="AF189" s="31">
        <f>IF(AF162,1,0)*AF$170</f>
        <v/>
      </c>
      <c r="AG189" s="32">
        <f>IF(AG162,1,0)*AG$170</f>
        <v/>
      </c>
      <c r="AH189" s="32">
        <f>IF(AH162,1,0)*AH$170</f>
        <v/>
      </c>
      <c r="AI189" s="32">
        <f>IF(AI162,1,0)*AI$170</f>
        <v/>
      </c>
      <c r="AJ189" s="32">
        <f>IF(AJ162,1,0)*AJ$170</f>
        <v/>
      </c>
      <c r="AK189" s="32">
        <f>IF(AK162,1,0)*AK$170</f>
        <v/>
      </c>
      <c r="AL189" s="32">
        <f>IF(AL162,1,0)*AL$170</f>
        <v/>
      </c>
      <c r="AM189" s="32">
        <f>IF(AM162,1,0)*AM$170</f>
        <v/>
      </c>
      <c r="AN189" s="32">
        <f>IF(AN162,1,0)*AN$170</f>
        <v/>
      </c>
      <c r="AO189" s="32">
        <f>IF(AO162,1,0)*AO$170</f>
        <v/>
      </c>
      <c r="AP189" s="32">
        <f>IF(AP162,1,0)*AP$170</f>
        <v/>
      </c>
      <c r="AQ189" s="32">
        <f>IF(AQ162,1,0)*AQ$170</f>
        <v/>
      </c>
      <c r="AR189" s="32">
        <f>IF(AR162,1,0)*AR$170</f>
        <v/>
      </c>
      <c r="AS189" s="32">
        <f>IF(AS162,1,0)*AS$170</f>
        <v/>
      </c>
      <c r="AT189" s="32">
        <f>IF(AT162,1,0)*AT$170</f>
        <v/>
      </c>
      <c r="AU189" s="32">
        <f>IF(AU162,1,0)*AU$170</f>
        <v/>
      </c>
      <c r="AV189" s="32">
        <f>IF(AV162,1,0)*AV$170</f>
        <v/>
      </c>
      <c r="AW189" s="32">
        <f>IF(AW162,1,0)*AW$170</f>
        <v/>
      </c>
      <c r="AX189" s="33">
        <f>SHADOWSHARE(AX162,AX$170)</f>
        <v/>
      </c>
    </row>
    <row r="190" hidden="1" outlineLevel="1">
      <c r="A190" s="9" t="inlineStr">
        <is>
          <t>ssc</t>
        </is>
      </c>
      <c r="B190" s="9" t="inlineStr">
        <is>
          <t>all</t>
        </is>
      </c>
      <c r="C190" s="9" t="inlineStr">
        <is>
          <t>mac</t>
        </is>
      </c>
      <c r="H190" s="9">
        <f>INDEX(Variables!$B$5:$B$105,MATCH($A190,Variables!$A$5:$A$105,0))&amp;IF($C190="",""," | "&amp;INDEX(Mapping!$B$5:$B$26,MATCH($C190,Mapping!$A$5:$A$26,0))&amp;" | "&amp;INDEX(Mapping!$B$30:$B$41,MATCH($B190,Mapping!$A$30:$A$41,0)))</f>
        <v/>
      </c>
      <c r="I190" s="9">
        <f>INDEX(Variables!$C$5:$C$105,MATCH($A190,Variables!$A$5:$A$105,0))</f>
        <v/>
      </c>
      <c r="J190" s="9">
        <f>INDEX(Variables!$E$5:$E$105,MATCH($A190,Variables!$A$5:$A$105,0))</f>
        <v/>
      </c>
      <c r="K190" s="30">
        <f>LOWER(Settings!$C$4)&amp;".mit."&amp;$A190&amp;IF($C190="","","."&amp;$C190&amp;"."&amp;$B190)&amp;IF(INDEX(Variables!$D$5:$D$105,MATCH($A190,Variables!$A$5:$A$105,0))="","","."&amp;INDEX(Variables!$D$5:$D$105,MATCH($A190,Variables!$A$5:$A$105,0)))&amp;"."&amp;K$5</f>
        <v/>
      </c>
      <c r="L190" s="31">
        <f>IF(L163,1,0)*L$170</f>
        <v/>
      </c>
      <c r="M190" s="32">
        <f>IF(M163,1,0)*M$170</f>
        <v/>
      </c>
      <c r="N190" s="32">
        <f>IF(N163,1,0)*N$170</f>
        <v/>
      </c>
      <c r="O190" s="32">
        <f>IF(O163,1,0)*O$170</f>
        <v/>
      </c>
      <c r="P190" s="32">
        <f>IF(P163,1,0)*P$170</f>
        <v/>
      </c>
      <c r="Q190" s="32">
        <f>IF(Q163,1,0)*Q$170</f>
        <v/>
      </c>
      <c r="R190" s="32">
        <f>IF(R163,1,0)*R$170</f>
        <v/>
      </c>
      <c r="S190" s="32">
        <f>IF(S163,1,0)*S$170</f>
        <v/>
      </c>
      <c r="T190" s="32">
        <f>IF(T163,1,0)*T$170</f>
        <v/>
      </c>
      <c r="U190" s="32">
        <f>IF(U163,1,0)*U$170</f>
        <v/>
      </c>
      <c r="V190" s="32">
        <f>IF(V163,1,0)*V$170</f>
        <v/>
      </c>
      <c r="W190" s="32">
        <f>IF(W163,1,0)*W$170</f>
        <v/>
      </c>
      <c r="X190" s="32">
        <f>IF(X163,1,0)*X$170</f>
        <v/>
      </c>
      <c r="Y190" s="32">
        <f>IF(Y163,1,0)*Y$170</f>
        <v/>
      </c>
      <c r="Z190" s="32">
        <f>IF(Z163,1,0)*Z$170</f>
        <v/>
      </c>
      <c r="AA190" s="32">
        <f>IF(AA163,1,0)*AA$170</f>
        <v/>
      </c>
      <c r="AB190" s="32">
        <f>IF(AB163,1,0)*AB$170</f>
        <v/>
      </c>
      <c r="AC190" s="32">
        <f>IF(AC163,1,0)*AC$170</f>
        <v/>
      </c>
      <c r="AD190" s="33">
        <f>SHADOWSHARE(AD163,AD$170)</f>
        <v/>
      </c>
      <c r="AE190" s="30">
        <f>LOWER(Settings!$C$4)&amp;".mit."&amp;$A190&amp;IF($C190="","","."&amp;$C190&amp;"."&amp;$B190)&amp;IF(INDEX(Variables!$D$5:$D$105,MATCH($A190,Variables!$A$5:$A$105,0))="","","."&amp;INDEX(Variables!$D$5:$D$105,MATCH($A190,Variables!$A$5:$A$105,0)))&amp;"."&amp;AE$5</f>
        <v/>
      </c>
      <c r="AF190" s="31">
        <f>IF(AF163,1,0)*AF$170</f>
        <v/>
      </c>
      <c r="AG190" s="32">
        <f>IF(AG163,1,0)*AG$170</f>
        <v/>
      </c>
      <c r="AH190" s="32">
        <f>IF(AH163,1,0)*AH$170</f>
        <v/>
      </c>
      <c r="AI190" s="32">
        <f>IF(AI163,1,0)*AI$170</f>
        <v/>
      </c>
      <c r="AJ190" s="32">
        <f>IF(AJ163,1,0)*AJ$170</f>
        <v/>
      </c>
      <c r="AK190" s="32">
        <f>IF(AK163,1,0)*AK$170</f>
        <v/>
      </c>
      <c r="AL190" s="32">
        <f>IF(AL163,1,0)*AL$170</f>
        <v/>
      </c>
      <c r="AM190" s="32">
        <f>IF(AM163,1,0)*AM$170</f>
        <v/>
      </c>
      <c r="AN190" s="32">
        <f>IF(AN163,1,0)*AN$170</f>
        <v/>
      </c>
      <c r="AO190" s="32">
        <f>IF(AO163,1,0)*AO$170</f>
        <v/>
      </c>
      <c r="AP190" s="32">
        <f>IF(AP163,1,0)*AP$170</f>
        <v/>
      </c>
      <c r="AQ190" s="32">
        <f>IF(AQ163,1,0)*AQ$170</f>
        <v/>
      </c>
      <c r="AR190" s="32">
        <f>IF(AR163,1,0)*AR$170</f>
        <v/>
      </c>
      <c r="AS190" s="32">
        <f>IF(AS163,1,0)*AS$170</f>
        <v/>
      </c>
      <c r="AT190" s="32">
        <f>IF(AT163,1,0)*AT$170</f>
        <v/>
      </c>
      <c r="AU190" s="32">
        <f>IF(AU163,1,0)*AU$170</f>
        <v/>
      </c>
      <c r="AV190" s="32">
        <f>IF(AV163,1,0)*AV$170</f>
        <v/>
      </c>
      <c r="AW190" s="32">
        <f>IF(AW163,1,0)*AW$170</f>
        <v/>
      </c>
      <c r="AX190" s="33">
        <f>SHADOWSHARE(AX163,AX$170)</f>
        <v/>
      </c>
    </row>
    <row r="191" hidden="1" outlineLevel="1">
      <c r="A191" s="9" t="inlineStr">
        <is>
          <t>ssc</t>
        </is>
      </c>
      <c r="B191" s="9" t="inlineStr">
        <is>
          <t>all</t>
        </is>
      </c>
      <c r="C191" s="9" t="inlineStr">
        <is>
          <t>cem</t>
        </is>
      </c>
      <c r="H191" s="9">
        <f>INDEX(Variables!$B$5:$B$105,MATCH($A191,Variables!$A$5:$A$105,0))&amp;IF($C191="",""," | "&amp;INDEX(Mapping!$B$5:$B$26,MATCH($C191,Mapping!$A$5:$A$26,0))&amp;" | "&amp;INDEX(Mapping!$B$30:$B$41,MATCH($B191,Mapping!$A$30:$A$41,0)))</f>
        <v/>
      </c>
      <c r="I191" s="9">
        <f>INDEX(Variables!$C$5:$C$105,MATCH($A191,Variables!$A$5:$A$105,0))</f>
        <v/>
      </c>
      <c r="J191" s="9">
        <f>INDEX(Variables!$E$5:$E$105,MATCH($A191,Variables!$A$5:$A$105,0))</f>
        <v/>
      </c>
      <c r="K191" s="30">
        <f>LOWER(Settings!$C$4)&amp;".mit."&amp;$A191&amp;IF($C191="","","."&amp;$C191&amp;"."&amp;$B191)&amp;IF(INDEX(Variables!$D$5:$D$105,MATCH($A191,Variables!$A$5:$A$105,0))="","","."&amp;INDEX(Variables!$D$5:$D$105,MATCH($A191,Variables!$A$5:$A$105,0)))&amp;"."&amp;K$5</f>
        <v/>
      </c>
      <c r="L191" s="31">
        <f>IF(L164,1,0)*L$170</f>
        <v/>
      </c>
      <c r="M191" s="32">
        <f>IF(M164,1,0)*M$170</f>
        <v/>
      </c>
      <c r="N191" s="32">
        <f>IF(N164,1,0)*N$170</f>
        <v/>
      </c>
      <c r="O191" s="32">
        <f>IF(O164,1,0)*O$170</f>
        <v/>
      </c>
      <c r="P191" s="32">
        <f>IF(P164,1,0)*P$170</f>
        <v/>
      </c>
      <c r="Q191" s="32">
        <f>IF(Q164,1,0)*Q$170</f>
        <v/>
      </c>
      <c r="R191" s="32">
        <f>IF(R164,1,0)*R$170</f>
        <v/>
      </c>
      <c r="S191" s="32">
        <f>IF(S164,1,0)*S$170</f>
        <v/>
      </c>
      <c r="T191" s="32">
        <f>IF(T164,1,0)*T$170</f>
        <v/>
      </c>
      <c r="U191" s="32">
        <f>IF(U164,1,0)*U$170</f>
        <v/>
      </c>
      <c r="V191" s="32">
        <f>IF(V164,1,0)*V$170</f>
        <v/>
      </c>
      <c r="W191" s="32">
        <f>IF(W164,1,0)*W$170</f>
        <v/>
      </c>
      <c r="X191" s="32">
        <f>IF(X164,1,0)*X$170</f>
        <v/>
      </c>
      <c r="Y191" s="32">
        <f>IF(Y164,1,0)*Y$170</f>
        <v/>
      </c>
      <c r="Z191" s="32">
        <f>IF(Z164,1,0)*Z$170</f>
        <v/>
      </c>
      <c r="AA191" s="32">
        <f>IF(AA164,1,0)*AA$170</f>
        <v/>
      </c>
      <c r="AB191" s="32">
        <f>IF(AB164,1,0)*AB$170</f>
        <v/>
      </c>
      <c r="AC191" s="32">
        <f>IF(AC164,1,0)*AC$170</f>
        <v/>
      </c>
      <c r="AD191" s="33">
        <f>SHADOWSHARE(AD164,AD$170)</f>
        <v/>
      </c>
      <c r="AE191" s="30">
        <f>LOWER(Settings!$C$4)&amp;".mit."&amp;$A191&amp;IF($C191="","","."&amp;$C191&amp;"."&amp;$B191)&amp;IF(INDEX(Variables!$D$5:$D$105,MATCH($A191,Variables!$A$5:$A$105,0))="","","."&amp;INDEX(Variables!$D$5:$D$105,MATCH($A191,Variables!$A$5:$A$105,0)))&amp;"."&amp;AE$5</f>
        <v/>
      </c>
      <c r="AF191" s="31">
        <f>IF(AF164,1,0)*AF$170</f>
        <v/>
      </c>
      <c r="AG191" s="32">
        <f>IF(AG164,1,0)*AG$170</f>
        <v/>
      </c>
      <c r="AH191" s="32">
        <f>IF(AH164,1,0)*AH$170</f>
        <v/>
      </c>
      <c r="AI191" s="32">
        <f>IF(AI164,1,0)*AI$170</f>
        <v/>
      </c>
      <c r="AJ191" s="32">
        <f>IF(AJ164,1,0)*AJ$170</f>
        <v/>
      </c>
      <c r="AK191" s="32">
        <f>IF(AK164,1,0)*AK$170</f>
        <v/>
      </c>
      <c r="AL191" s="32">
        <f>IF(AL164,1,0)*AL$170</f>
        <v/>
      </c>
      <c r="AM191" s="32">
        <f>IF(AM164,1,0)*AM$170</f>
        <v/>
      </c>
      <c r="AN191" s="32">
        <f>IF(AN164,1,0)*AN$170</f>
        <v/>
      </c>
      <c r="AO191" s="32">
        <f>IF(AO164,1,0)*AO$170</f>
        <v/>
      </c>
      <c r="AP191" s="32">
        <f>IF(AP164,1,0)*AP$170</f>
        <v/>
      </c>
      <c r="AQ191" s="32">
        <f>IF(AQ164,1,0)*AQ$170</f>
        <v/>
      </c>
      <c r="AR191" s="32">
        <f>IF(AR164,1,0)*AR$170</f>
        <v/>
      </c>
      <c r="AS191" s="32">
        <f>IF(AS164,1,0)*AS$170</f>
        <v/>
      </c>
      <c r="AT191" s="32">
        <f>IF(AT164,1,0)*AT$170</f>
        <v/>
      </c>
      <c r="AU191" s="32">
        <f>IF(AU164,1,0)*AU$170</f>
        <v/>
      </c>
      <c r="AV191" s="32">
        <f>IF(AV164,1,0)*AV$170</f>
        <v/>
      </c>
      <c r="AW191" s="32">
        <f>IF(AW164,1,0)*AW$170</f>
        <v/>
      </c>
      <c r="AX191" s="33">
        <f>SHADOWSHARE(AX164,AX$170)</f>
        <v/>
      </c>
    </row>
    <row r="192" hidden="1" outlineLevel="1">
      <c r="A192" s="9" t="inlineStr">
        <is>
          <t>ssc</t>
        </is>
      </c>
      <c r="B192" s="9" t="inlineStr">
        <is>
          <t>all</t>
        </is>
      </c>
      <c r="C192" s="9" t="inlineStr">
        <is>
          <t>omn</t>
        </is>
      </c>
      <c r="H192" s="9">
        <f>INDEX(Variables!$B$5:$B$105,MATCH($A192,Variables!$A$5:$A$105,0))&amp;IF($C192="",""," | "&amp;INDEX(Mapping!$B$5:$B$26,MATCH($C192,Mapping!$A$5:$A$26,0))&amp;" | "&amp;INDEX(Mapping!$B$30:$B$41,MATCH($B192,Mapping!$A$30:$A$41,0)))</f>
        <v/>
      </c>
      <c r="I192" s="9">
        <f>INDEX(Variables!$C$5:$C$105,MATCH($A192,Variables!$A$5:$A$105,0))</f>
        <v/>
      </c>
      <c r="J192" s="9">
        <f>INDEX(Variables!$E$5:$E$105,MATCH($A192,Variables!$A$5:$A$105,0))</f>
        <v/>
      </c>
      <c r="K192" s="30">
        <f>LOWER(Settings!$C$4)&amp;".mit."&amp;$A192&amp;IF($C192="","","."&amp;$C192&amp;"."&amp;$B192)&amp;IF(INDEX(Variables!$D$5:$D$105,MATCH($A192,Variables!$A$5:$A$105,0))="","","."&amp;INDEX(Variables!$D$5:$D$105,MATCH($A192,Variables!$A$5:$A$105,0)))&amp;"."&amp;K$5</f>
        <v/>
      </c>
      <c r="L192" s="31">
        <f>IF(L165,1,0)*L$170</f>
        <v/>
      </c>
      <c r="M192" s="32">
        <f>IF(M165,1,0)*M$170</f>
        <v/>
      </c>
      <c r="N192" s="32">
        <f>IF(N165,1,0)*N$170</f>
        <v/>
      </c>
      <c r="O192" s="32">
        <f>IF(O165,1,0)*O$170</f>
        <v/>
      </c>
      <c r="P192" s="32">
        <f>IF(P165,1,0)*P$170</f>
        <v/>
      </c>
      <c r="Q192" s="32">
        <f>IF(Q165,1,0)*Q$170</f>
        <v/>
      </c>
      <c r="R192" s="32">
        <f>IF(R165,1,0)*R$170</f>
        <v/>
      </c>
      <c r="S192" s="32">
        <f>IF(S165,1,0)*S$170</f>
        <v/>
      </c>
      <c r="T192" s="32">
        <f>IF(T165,1,0)*T$170</f>
        <v/>
      </c>
      <c r="U192" s="32">
        <f>IF(U165,1,0)*U$170</f>
        <v/>
      </c>
      <c r="V192" s="32">
        <f>IF(V165,1,0)*V$170</f>
        <v/>
      </c>
      <c r="W192" s="32">
        <f>IF(W165,1,0)*W$170</f>
        <v/>
      </c>
      <c r="X192" s="32">
        <f>IF(X165,1,0)*X$170</f>
        <v/>
      </c>
      <c r="Y192" s="32">
        <f>IF(Y165,1,0)*Y$170</f>
        <v/>
      </c>
      <c r="Z192" s="32">
        <f>IF(Z165,1,0)*Z$170</f>
        <v/>
      </c>
      <c r="AA192" s="32">
        <f>IF(AA165,1,0)*AA$170</f>
        <v/>
      </c>
      <c r="AB192" s="32">
        <f>IF(AB165,1,0)*AB$170</f>
        <v/>
      </c>
      <c r="AC192" s="32">
        <f>IF(AC165,1,0)*AC$170</f>
        <v/>
      </c>
      <c r="AD192" s="33">
        <f>SHADOWSHARE(AD165,AD$170)</f>
        <v/>
      </c>
      <c r="AE192" s="30">
        <f>LOWER(Settings!$C$4)&amp;".mit."&amp;$A192&amp;IF($C192="","","."&amp;$C192&amp;"."&amp;$B192)&amp;IF(INDEX(Variables!$D$5:$D$105,MATCH($A192,Variables!$A$5:$A$105,0))="","","."&amp;INDEX(Variables!$D$5:$D$105,MATCH($A192,Variables!$A$5:$A$105,0)))&amp;"."&amp;AE$5</f>
        <v/>
      </c>
      <c r="AF192" s="31">
        <f>IF(AF165,1,0)*AF$170</f>
        <v/>
      </c>
      <c r="AG192" s="32">
        <f>IF(AG165,1,0)*AG$170</f>
        <v/>
      </c>
      <c r="AH192" s="32">
        <f>IF(AH165,1,0)*AH$170</f>
        <v/>
      </c>
      <c r="AI192" s="32">
        <f>IF(AI165,1,0)*AI$170</f>
        <v/>
      </c>
      <c r="AJ192" s="32">
        <f>IF(AJ165,1,0)*AJ$170</f>
        <v/>
      </c>
      <c r="AK192" s="32">
        <f>IF(AK165,1,0)*AK$170</f>
        <v/>
      </c>
      <c r="AL192" s="32">
        <f>IF(AL165,1,0)*AL$170</f>
        <v/>
      </c>
      <c r="AM192" s="32">
        <f>IF(AM165,1,0)*AM$170</f>
        <v/>
      </c>
      <c r="AN192" s="32">
        <f>IF(AN165,1,0)*AN$170</f>
        <v/>
      </c>
      <c r="AO192" s="32">
        <f>IF(AO165,1,0)*AO$170</f>
        <v/>
      </c>
      <c r="AP192" s="32">
        <f>IF(AP165,1,0)*AP$170</f>
        <v/>
      </c>
      <c r="AQ192" s="32">
        <f>IF(AQ165,1,0)*AQ$170</f>
        <v/>
      </c>
      <c r="AR192" s="32">
        <f>IF(AR165,1,0)*AR$170</f>
        <v/>
      </c>
      <c r="AS192" s="32">
        <f>IF(AS165,1,0)*AS$170</f>
        <v/>
      </c>
      <c r="AT192" s="32">
        <f>IF(AT165,1,0)*AT$170</f>
        <v/>
      </c>
      <c r="AU192" s="32">
        <f>IF(AU165,1,0)*AU$170</f>
        <v/>
      </c>
      <c r="AV192" s="32">
        <f>IF(AV165,1,0)*AV$170</f>
        <v/>
      </c>
      <c r="AW192" s="32">
        <f>IF(AW165,1,0)*AW$170</f>
        <v/>
      </c>
      <c r="AX192" s="33">
        <f>SHADOWSHARE(AX165,AX$170)</f>
        <v/>
      </c>
    </row>
    <row r="193" hidden="1" outlineLevel="1">
      <c r="A193" s="9" t="inlineStr">
        <is>
          <t>ssc</t>
        </is>
      </c>
      <c r="B193" s="9" t="inlineStr">
        <is>
          <t>all</t>
        </is>
      </c>
      <c r="C193" s="9" t="inlineStr">
        <is>
          <t>cst</t>
        </is>
      </c>
      <c r="H193" s="9">
        <f>INDEX(Variables!$B$5:$B$105,MATCH($A193,Variables!$A$5:$A$105,0))&amp;IF($C193="",""," | "&amp;INDEX(Mapping!$B$5:$B$26,MATCH($C193,Mapping!$A$5:$A$26,0))&amp;" | "&amp;INDEX(Mapping!$B$30:$B$41,MATCH($B193,Mapping!$A$30:$A$41,0)))</f>
        <v/>
      </c>
      <c r="I193" s="9">
        <f>INDEX(Variables!$C$5:$C$105,MATCH($A193,Variables!$A$5:$A$105,0))</f>
        <v/>
      </c>
      <c r="J193" s="9">
        <f>INDEX(Variables!$E$5:$E$105,MATCH($A193,Variables!$A$5:$A$105,0))</f>
        <v/>
      </c>
      <c r="K193" s="30">
        <f>LOWER(Settings!$C$4)&amp;".mit."&amp;$A193&amp;IF($C193="","","."&amp;$C193&amp;"."&amp;$B193)&amp;IF(INDEX(Variables!$D$5:$D$105,MATCH($A193,Variables!$A$5:$A$105,0))="","","."&amp;INDEX(Variables!$D$5:$D$105,MATCH($A193,Variables!$A$5:$A$105,0)))&amp;"."&amp;K$5</f>
        <v/>
      </c>
      <c r="L193" s="31">
        <f>IF(L166,1,0)*L$170</f>
        <v/>
      </c>
      <c r="M193" s="32">
        <f>IF(M166,1,0)*M$170</f>
        <v/>
      </c>
      <c r="N193" s="32">
        <f>IF(N166,1,0)*N$170</f>
        <v/>
      </c>
      <c r="O193" s="32">
        <f>IF(O166,1,0)*O$170</f>
        <v/>
      </c>
      <c r="P193" s="32">
        <f>IF(P166,1,0)*P$170</f>
        <v/>
      </c>
      <c r="Q193" s="32">
        <f>IF(Q166,1,0)*Q$170</f>
        <v/>
      </c>
      <c r="R193" s="32">
        <f>IF(R166,1,0)*R$170</f>
        <v/>
      </c>
      <c r="S193" s="32">
        <f>IF(S166,1,0)*S$170</f>
        <v/>
      </c>
      <c r="T193" s="32">
        <f>IF(T166,1,0)*T$170</f>
        <v/>
      </c>
      <c r="U193" s="32">
        <f>IF(U166,1,0)*U$170</f>
        <v/>
      </c>
      <c r="V193" s="32">
        <f>IF(V166,1,0)*V$170</f>
        <v/>
      </c>
      <c r="W193" s="32">
        <f>IF(W166,1,0)*W$170</f>
        <v/>
      </c>
      <c r="X193" s="32">
        <f>IF(X166,1,0)*X$170</f>
        <v/>
      </c>
      <c r="Y193" s="32">
        <f>IF(Y166,1,0)*Y$170</f>
        <v/>
      </c>
      <c r="Z193" s="32">
        <f>IF(Z166,1,0)*Z$170</f>
        <v/>
      </c>
      <c r="AA193" s="32">
        <f>IF(AA166,1,0)*AA$170</f>
        <v/>
      </c>
      <c r="AB193" s="32">
        <f>IF(AB166,1,0)*AB$170</f>
        <v/>
      </c>
      <c r="AC193" s="32">
        <f>IF(AC166,1,0)*AC$170</f>
        <v/>
      </c>
      <c r="AD193" s="33">
        <f>SHADOWSHARE(AD166,AD$170)</f>
        <v/>
      </c>
      <c r="AE193" s="30">
        <f>LOWER(Settings!$C$4)&amp;".mit."&amp;$A193&amp;IF($C193="","","."&amp;$C193&amp;"."&amp;$B193)&amp;IF(INDEX(Variables!$D$5:$D$105,MATCH($A193,Variables!$A$5:$A$105,0))="","","."&amp;INDEX(Variables!$D$5:$D$105,MATCH($A193,Variables!$A$5:$A$105,0)))&amp;"."&amp;AE$5</f>
        <v/>
      </c>
      <c r="AF193" s="31">
        <f>IF(AF166,1,0)*AF$170</f>
        <v/>
      </c>
      <c r="AG193" s="32">
        <f>IF(AG166,1,0)*AG$170</f>
        <v/>
      </c>
      <c r="AH193" s="32">
        <f>IF(AH166,1,0)*AH$170</f>
        <v/>
      </c>
      <c r="AI193" s="32">
        <f>IF(AI166,1,0)*AI$170</f>
        <v/>
      </c>
      <c r="AJ193" s="32">
        <f>IF(AJ166,1,0)*AJ$170</f>
        <v/>
      </c>
      <c r="AK193" s="32">
        <f>IF(AK166,1,0)*AK$170</f>
        <v/>
      </c>
      <c r="AL193" s="32">
        <f>IF(AL166,1,0)*AL$170</f>
        <v/>
      </c>
      <c r="AM193" s="32">
        <f>IF(AM166,1,0)*AM$170</f>
        <v/>
      </c>
      <c r="AN193" s="32">
        <f>IF(AN166,1,0)*AN$170</f>
        <v/>
      </c>
      <c r="AO193" s="32">
        <f>IF(AO166,1,0)*AO$170</f>
        <v/>
      </c>
      <c r="AP193" s="32">
        <f>IF(AP166,1,0)*AP$170</f>
        <v/>
      </c>
      <c r="AQ193" s="32">
        <f>IF(AQ166,1,0)*AQ$170</f>
        <v/>
      </c>
      <c r="AR193" s="32">
        <f>IF(AR166,1,0)*AR$170</f>
        <v/>
      </c>
      <c r="AS193" s="32">
        <f>IF(AS166,1,0)*AS$170</f>
        <v/>
      </c>
      <c r="AT193" s="32">
        <f>IF(AT166,1,0)*AT$170</f>
        <v/>
      </c>
      <c r="AU193" s="32">
        <f>IF(AU166,1,0)*AU$170</f>
        <v/>
      </c>
      <c r="AV193" s="32">
        <f>IF(AV166,1,0)*AV$170</f>
        <v/>
      </c>
      <c r="AW193" s="32">
        <f>IF(AW166,1,0)*AW$170</f>
        <v/>
      </c>
      <c r="AX193" s="33">
        <f>SHADOWSHARE(AX166,AX$170)</f>
        <v/>
      </c>
    </row>
    <row r="194" hidden="1" outlineLevel="1">
      <c r="A194" s="9" t="inlineStr">
        <is>
          <t>ssc</t>
        </is>
      </c>
      <c r="B194" s="9" t="inlineStr">
        <is>
          <t>all</t>
        </is>
      </c>
      <c r="C194" s="9" t="inlineStr">
        <is>
          <t>ftr</t>
        </is>
      </c>
      <c r="H194" s="9">
        <f>INDEX(Variables!$B$5:$B$105,MATCH($A194,Variables!$A$5:$A$105,0))&amp;IF($C194="",""," | "&amp;INDEX(Mapping!$B$5:$B$26,MATCH($C194,Mapping!$A$5:$A$26,0))&amp;" | "&amp;INDEX(Mapping!$B$30:$B$41,MATCH($B194,Mapping!$A$30:$A$41,0)))</f>
        <v/>
      </c>
      <c r="I194" s="9">
        <f>INDEX(Variables!$C$5:$C$105,MATCH($A194,Variables!$A$5:$A$105,0))</f>
        <v/>
      </c>
      <c r="J194" s="9">
        <f>INDEX(Variables!$E$5:$E$105,MATCH($A194,Variables!$A$5:$A$105,0))</f>
        <v/>
      </c>
      <c r="K194" s="30">
        <f>LOWER(Settings!$C$4)&amp;".mit."&amp;$A194&amp;IF($C194="","","."&amp;$C194&amp;"."&amp;$B194)&amp;IF(INDEX(Variables!$D$5:$D$105,MATCH($A194,Variables!$A$5:$A$105,0))="","","."&amp;INDEX(Variables!$D$5:$D$105,MATCH($A194,Variables!$A$5:$A$105,0)))&amp;"."&amp;K$5</f>
        <v/>
      </c>
      <c r="L194" s="31">
        <f>IF(L167,1,0)*L$170</f>
        <v/>
      </c>
      <c r="M194" s="32">
        <f>IF(M167,1,0)*M$170</f>
        <v/>
      </c>
      <c r="N194" s="32">
        <f>IF(N167,1,0)*N$170</f>
        <v/>
      </c>
      <c r="O194" s="32">
        <f>IF(O167,1,0)*O$170</f>
        <v/>
      </c>
      <c r="P194" s="32">
        <f>IF(P167,1,0)*P$170</f>
        <v/>
      </c>
      <c r="Q194" s="32">
        <f>IF(Q167,1,0)*Q$170</f>
        <v/>
      </c>
      <c r="R194" s="32">
        <f>IF(R167,1,0)*R$170</f>
        <v/>
      </c>
      <c r="S194" s="32">
        <f>IF(S167,1,0)*S$170</f>
        <v/>
      </c>
      <c r="T194" s="32">
        <f>IF(T167,1,0)*T$170</f>
        <v/>
      </c>
      <c r="U194" s="32">
        <f>IF(U167,1,0)*U$170</f>
        <v/>
      </c>
      <c r="V194" s="32">
        <f>IF(V167,1,0)*V$170</f>
        <v/>
      </c>
      <c r="W194" s="32">
        <f>IF(W167,1,0)*W$170</f>
        <v/>
      </c>
      <c r="X194" s="32">
        <f>IF(X167,1,0)*X$170</f>
        <v/>
      </c>
      <c r="Y194" s="32">
        <f>IF(Y167,1,0)*Y$170</f>
        <v/>
      </c>
      <c r="Z194" s="32">
        <f>IF(Z167,1,0)*Z$170</f>
        <v/>
      </c>
      <c r="AA194" s="32">
        <f>IF(AA167,1,0)*AA$170</f>
        <v/>
      </c>
      <c r="AB194" s="32">
        <f>IF(AB167,1,0)*AB$170</f>
        <v/>
      </c>
      <c r="AC194" s="32">
        <f>IF(AC167,1,0)*AC$170</f>
        <v/>
      </c>
      <c r="AD194" s="33">
        <f>SHADOWSHARE(AD167,AD$170)</f>
        <v/>
      </c>
      <c r="AE194" s="30">
        <f>LOWER(Settings!$C$4)&amp;".mit."&amp;$A194&amp;IF($C194="","","."&amp;$C194&amp;"."&amp;$B194)&amp;IF(INDEX(Variables!$D$5:$D$105,MATCH($A194,Variables!$A$5:$A$105,0))="","","."&amp;INDEX(Variables!$D$5:$D$105,MATCH($A194,Variables!$A$5:$A$105,0)))&amp;"."&amp;AE$5</f>
        <v/>
      </c>
      <c r="AF194" s="31">
        <f>IF(AF167,1,0)*AF$170</f>
        <v/>
      </c>
      <c r="AG194" s="32">
        <f>IF(AG167,1,0)*AG$170</f>
        <v/>
      </c>
      <c r="AH194" s="32">
        <f>IF(AH167,1,0)*AH$170</f>
        <v/>
      </c>
      <c r="AI194" s="32">
        <f>IF(AI167,1,0)*AI$170</f>
        <v/>
      </c>
      <c r="AJ194" s="32">
        <f>IF(AJ167,1,0)*AJ$170</f>
        <v/>
      </c>
      <c r="AK194" s="32">
        <f>IF(AK167,1,0)*AK$170</f>
        <v/>
      </c>
      <c r="AL194" s="32">
        <f>IF(AL167,1,0)*AL$170</f>
        <v/>
      </c>
      <c r="AM194" s="32">
        <f>IF(AM167,1,0)*AM$170</f>
        <v/>
      </c>
      <c r="AN194" s="32">
        <f>IF(AN167,1,0)*AN$170</f>
        <v/>
      </c>
      <c r="AO194" s="32">
        <f>IF(AO167,1,0)*AO$170</f>
        <v/>
      </c>
      <c r="AP194" s="32">
        <f>IF(AP167,1,0)*AP$170</f>
        <v/>
      </c>
      <c r="AQ194" s="32">
        <f>IF(AQ167,1,0)*AQ$170</f>
        <v/>
      </c>
      <c r="AR194" s="32">
        <f>IF(AR167,1,0)*AR$170</f>
        <v/>
      </c>
      <c r="AS194" s="32">
        <f>IF(AS167,1,0)*AS$170</f>
        <v/>
      </c>
      <c r="AT194" s="32">
        <f>IF(AT167,1,0)*AT$170</f>
        <v/>
      </c>
      <c r="AU194" s="32">
        <f>IF(AU167,1,0)*AU$170</f>
        <v/>
      </c>
      <c r="AV194" s="32">
        <f>IF(AV167,1,0)*AV$170</f>
        <v/>
      </c>
      <c r="AW194" s="32">
        <f>IF(AW167,1,0)*AW$170</f>
        <v/>
      </c>
      <c r="AX194" s="33">
        <f>SHADOWSHARE(AX167,AX$170)</f>
        <v/>
      </c>
    </row>
    <row r="195" hidden="1" outlineLevel="1">
      <c r="A195" s="9" t="inlineStr">
        <is>
          <t>ssc</t>
        </is>
      </c>
      <c r="B195" s="9" t="inlineStr">
        <is>
          <t>all</t>
        </is>
      </c>
      <c r="C195" s="9" t="inlineStr">
        <is>
          <t>oen</t>
        </is>
      </c>
      <c r="H195" s="9">
        <f>INDEX(Variables!$B$5:$B$105,MATCH($A195,Variables!$A$5:$A$105,0))&amp;IF($C195="",""," | "&amp;INDEX(Mapping!$B$5:$B$26,MATCH($C195,Mapping!$A$5:$A$26,0))&amp;" | "&amp;INDEX(Mapping!$B$30:$B$41,MATCH($B195,Mapping!$A$30:$A$41,0)))</f>
        <v/>
      </c>
      <c r="I195" s="9">
        <f>INDEX(Variables!$C$5:$C$105,MATCH($A195,Variables!$A$5:$A$105,0))</f>
        <v/>
      </c>
      <c r="J195" s="9">
        <f>INDEX(Variables!$E$5:$E$105,MATCH($A195,Variables!$A$5:$A$105,0))</f>
        <v/>
      </c>
      <c r="K195" s="30">
        <f>LOWER(Settings!$C$4)&amp;".mit."&amp;$A195&amp;IF($C195="","","."&amp;$C195&amp;"."&amp;$B195)&amp;IF(INDEX(Variables!$D$5:$D$105,MATCH($A195,Variables!$A$5:$A$105,0))="","","."&amp;INDEX(Variables!$D$5:$D$105,MATCH($A195,Variables!$A$5:$A$105,0)))&amp;"."&amp;K$5</f>
        <v/>
      </c>
      <c r="L195" s="31">
        <f>IF(L168,1,0)*L$170</f>
        <v/>
      </c>
      <c r="M195" s="32">
        <f>IF(M168,1,0)*M$170</f>
        <v/>
      </c>
      <c r="N195" s="32">
        <f>IF(N168,1,0)*N$170</f>
        <v/>
      </c>
      <c r="O195" s="32">
        <f>IF(O168,1,0)*O$170</f>
        <v/>
      </c>
      <c r="P195" s="32">
        <f>IF(P168,1,0)*P$170</f>
        <v/>
      </c>
      <c r="Q195" s="32">
        <f>IF(Q168,1,0)*Q$170</f>
        <v/>
      </c>
      <c r="R195" s="32">
        <f>IF(R168,1,0)*R$170</f>
        <v/>
      </c>
      <c r="S195" s="32">
        <f>IF(S168,1,0)*S$170</f>
        <v/>
      </c>
      <c r="T195" s="32">
        <f>IF(T168,1,0)*T$170</f>
        <v/>
      </c>
      <c r="U195" s="32">
        <f>IF(U168,1,0)*U$170</f>
        <v/>
      </c>
      <c r="V195" s="32">
        <f>IF(V168,1,0)*V$170</f>
        <v/>
      </c>
      <c r="W195" s="32">
        <f>IF(W168,1,0)*W$170</f>
        <v/>
      </c>
      <c r="X195" s="32">
        <f>IF(X168,1,0)*X$170</f>
        <v/>
      </c>
      <c r="Y195" s="32">
        <f>IF(Y168,1,0)*Y$170</f>
        <v/>
      </c>
      <c r="Z195" s="32">
        <f>IF(Z168,1,0)*Z$170</f>
        <v/>
      </c>
      <c r="AA195" s="32">
        <f>IF(AA168,1,0)*AA$170</f>
        <v/>
      </c>
      <c r="AB195" s="32">
        <f>IF(AB168,1,0)*AB$170</f>
        <v/>
      </c>
      <c r="AC195" s="32">
        <f>IF(AC168,1,0)*AC$170</f>
        <v/>
      </c>
      <c r="AD195" s="33">
        <f>SHADOWSHARE(AD168,AD$170)</f>
        <v/>
      </c>
      <c r="AE195" s="30">
        <f>LOWER(Settings!$C$4)&amp;".mit."&amp;$A195&amp;IF($C195="","","."&amp;$C195&amp;"."&amp;$B195)&amp;IF(INDEX(Variables!$D$5:$D$105,MATCH($A195,Variables!$A$5:$A$105,0))="","","."&amp;INDEX(Variables!$D$5:$D$105,MATCH($A195,Variables!$A$5:$A$105,0)))&amp;"."&amp;AE$5</f>
        <v/>
      </c>
      <c r="AF195" s="31">
        <f>IF(AF168,1,0)*AF$170</f>
        <v/>
      </c>
      <c r="AG195" s="32">
        <f>IF(AG168,1,0)*AG$170</f>
        <v/>
      </c>
      <c r="AH195" s="32">
        <f>IF(AH168,1,0)*AH$170</f>
        <v/>
      </c>
      <c r="AI195" s="32">
        <f>IF(AI168,1,0)*AI$170</f>
        <v/>
      </c>
      <c r="AJ195" s="32">
        <f>IF(AJ168,1,0)*AJ$170</f>
        <v/>
      </c>
      <c r="AK195" s="32">
        <f>IF(AK168,1,0)*AK$170</f>
        <v/>
      </c>
      <c r="AL195" s="32">
        <f>IF(AL168,1,0)*AL$170</f>
        <v/>
      </c>
      <c r="AM195" s="32">
        <f>IF(AM168,1,0)*AM$170</f>
        <v/>
      </c>
      <c r="AN195" s="32">
        <f>IF(AN168,1,0)*AN$170</f>
        <v/>
      </c>
      <c r="AO195" s="32">
        <f>IF(AO168,1,0)*AO$170</f>
        <v/>
      </c>
      <c r="AP195" s="32">
        <f>IF(AP168,1,0)*AP$170</f>
        <v/>
      </c>
      <c r="AQ195" s="32">
        <f>IF(AQ168,1,0)*AQ$170</f>
        <v/>
      </c>
      <c r="AR195" s="32">
        <f>IF(AR168,1,0)*AR$170</f>
        <v/>
      </c>
      <c r="AS195" s="32">
        <f>IF(AS168,1,0)*AS$170</f>
        <v/>
      </c>
      <c r="AT195" s="32">
        <f>IF(AT168,1,0)*AT$170</f>
        <v/>
      </c>
      <c r="AU195" s="32">
        <f>IF(AU168,1,0)*AU$170</f>
        <v/>
      </c>
      <c r="AV195" s="32">
        <f>IF(AV168,1,0)*AV$170</f>
        <v/>
      </c>
      <c r="AW195" s="32">
        <f>IF(AW168,1,0)*AW$170</f>
        <v/>
      </c>
      <c r="AX195" s="33">
        <f>SHADOWSHARE(AX168,AX$170)</f>
        <v/>
      </c>
    </row>
    <row r="197" collapsed="1">
      <c r="A197" s="20" t="inlineStr">
        <is>
          <t>2. Retail energy prices before new policies (real $/GJ of ResultsYear; by price fuel; legacy method, PriceProjection_Method_v0.3.md)</t>
        </is>
      </c>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c r="AA197" s="21" t="n"/>
      <c r="AB197" s="21" t="n"/>
      <c r="AC197" s="21" t="n"/>
      <c r="AD197" s="21" t="n"/>
      <c r="AE197" s="21" t="n"/>
      <c r="AF197" s="21" t="n"/>
      <c r="AG197" s="21" t="n"/>
      <c r="AH197" s="21" t="n"/>
      <c r="AI197" s="21" t="n"/>
      <c r="AJ197" s="21" t="n"/>
      <c r="AK197" s="21" t="n"/>
      <c r="AL197" s="21" t="n"/>
      <c r="AM197" s="21" t="n"/>
      <c r="AN197" s="21" t="n"/>
      <c r="AO197" s="21" t="n"/>
      <c r="AP197" s="21" t="n"/>
      <c r="AQ197" s="21" t="n"/>
      <c r="AR197" s="21" t="n"/>
      <c r="AS197" s="21" t="n"/>
      <c r="AT197" s="21" t="n"/>
      <c r="AU197" s="21" t="n"/>
      <c r="AV197" s="21" t="n"/>
      <c r="AW197" s="21" t="n"/>
      <c r="AX197" s="21" t="n"/>
    </row>
    <row r="198" hidden="1" outlineLevel="1">
      <c r="H198" s="34" t="inlineStr">
        <is>
          <t>International energy prices (MTInputs rows 220, 258; real via the deflator index; only ratios are used)</t>
        </is>
      </c>
    </row>
    <row r="199" hidden="1" outlineLevel="1">
      <c r="A199" s="5" t="inlineStr">
        <is>
          <t>IntEnerPricForeSource</t>
        </is>
      </c>
      <c r="B199" s="5" t="inlineStr"/>
      <c r="C199" s="5" t="inlineStr"/>
      <c r="D199" s="8" t="n">
        <v>220</v>
      </c>
      <c r="H199" s="5">
        <f>INDEX(Variables!$B$5:$B$105,MATCH($A199,Variables!$A$5:$A$105,0))&amp;IF($C199="",""," | "&amp;INDEX(Mapping!$B$5:$B$26,MATCH($C199,Mapping!$A$5:$A$26,0))&amp;" | "&amp;INDEX(Mapping!$B$30:$B$41,MATCH($B199,Mapping!$A$30:$A$41,0)))</f>
        <v/>
      </c>
      <c r="I199" s="5">
        <f>INDEX(Variables!$C$5:$C$105,MATCH($A199,Variables!$A$5:$A$105,0))</f>
        <v/>
      </c>
      <c r="J199" s="5">
        <f>INDEX(Variables!$E$5:$E$105,MATCH($A199,Variables!$A$5:$A$105,0))</f>
        <v/>
      </c>
      <c r="K199" s="25">
        <f>LOWER(Settings!$C$4)&amp;".mit."&amp;$A199&amp;IF($C199="","","."&amp;$C199&amp;"."&amp;$B199)&amp;IF(INDEX(Variables!$D$5:$D$105,MATCH($A199,Variables!$A$5:$A$105,0))="","","."&amp;INDEX(Variables!$D$5:$D$105,MATCH($A199,Variables!$A$5:$A$105,0)))&amp;"."&amp;K$5</f>
        <v/>
      </c>
      <c r="L199" s="38">
        <f>INDEX(MTInputs!$J$1:$AZ$415,$D199,MATCH(L$5,MTInputs!$J$5:$AZ$5,0))</f>
        <v/>
      </c>
      <c r="M199" s="5">
        <f>INDEX(MTInputs!$J$1:$AZ$415,$D199,MATCH(M$5,MTInputs!$J$5:$AZ$5,0))</f>
        <v/>
      </c>
      <c r="N199" s="5">
        <f>INDEX(MTInputs!$J$1:$AZ$415,$D199,MATCH(N$5,MTInputs!$J$5:$AZ$5,0))</f>
        <v/>
      </c>
      <c r="O199" s="5">
        <f>INDEX(MTInputs!$J$1:$AZ$415,$D199,MATCH(O$5,MTInputs!$J$5:$AZ$5,0))</f>
        <v/>
      </c>
      <c r="P199" s="5">
        <f>INDEX(MTInputs!$J$1:$AZ$415,$D199,MATCH(P$5,MTInputs!$J$5:$AZ$5,0))</f>
        <v/>
      </c>
      <c r="Q199" s="5">
        <f>INDEX(MTInputs!$J$1:$AZ$415,$D199,MATCH(Q$5,MTInputs!$J$5:$AZ$5,0))</f>
        <v/>
      </c>
      <c r="R199" s="5">
        <f>INDEX(MTInputs!$J$1:$AZ$415,$D199,MATCH(R$5,MTInputs!$J$5:$AZ$5,0))</f>
        <v/>
      </c>
      <c r="S199" s="5">
        <f>INDEX(MTInputs!$J$1:$AZ$415,$D199,MATCH(S$5,MTInputs!$J$5:$AZ$5,0))</f>
        <v/>
      </c>
      <c r="T199" s="5">
        <f>INDEX(MTInputs!$J$1:$AZ$415,$D199,MATCH(T$5,MTInputs!$J$5:$AZ$5,0))</f>
        <v/>
      </c>
      <c r="U199" s="5">
        <f>INDEX(MTInputs!$J$1:$AZ$415,$D199,MATCH(U$5,MTInputs!$J$5:$AZ$5,0))</f>
        <v/>
      </c>
      <c r="V199" s="5">
        <f>INDEX(MTInputs!$J$1:$AZ$415,$D199,MATCH(V$5,MTInputs!$J$5:$AZ$5,0))</f>
        <v/>
      </c>
      <c r="W199" s="5">
        <f>INDEX(MTInputs!$J$1:$AZ$415,$D199,MATCH(W$5,MTInputs!$J$5:$AZ$5,0))</f>
        <v/>
      </c>
      <c r="X199" s="5">
        <f>INDEX(MTInputs!$J$1:$AZ$415,$D199,MATCH(X$5,MTInputs!$J$5:$AZ$5,0))</f>
        <v/>
      </c>
      <c r="Y199" s="5">
        <f>INDEX(MTInputs!$J$1:$AZ$415,$D199,MATCH(Y$5,MTInputs!$J$5:$AZ$5,0))</f>
        <v/>
      </c>
      <c r="Z199" s="5">
        <f>INDEX(MTInputs!$J$1:$AZ$415,$D199,MATCH(Z$5,MTInputs!$J$5:$AZ$5,0))</f>
        <v/>
      </c>
      <c r="AA199" s="5">
        <f>INDEX(MTInputs!$J$1:$AZ$415,$D199,MATCH(AA$5,MTInputs!$J$5:$AZ$5,0))</f>
        <v/>
      </c>
      <c r="AB199" s="5">
        <f>INDEX(MTInputs!$J$1:$AZ$415,$D199,MATCH(AB$5,MTInputs!$J$5:$AZ$5,0))</f>
        <v/>
      </c>
      <c r="AC199" s="5">
        <f>INDEX(MTInputs!$J$1:$AZ$415,$D199,MATCH(AC$5,MTInputs!$J$5:$AZ$5,0))</f>
        <v/>
      </c>
      <c r="AD199" s="5">
        <f>INDEX(MTInputs!$J$1:$AZ$415,$D199,MATCH(AD$5,MTInputs!$J$5:$AZ$5,0))</f>
        <v/>
      </c>
      <c r="AE199" s="25">
        <f>LOWER(Settings!$C$4)&amp;".mit."&amp;$A199&amp;IF($C199="","","."&amp;$C199&amp;"."&amp;$B199)&amp;IF(INDEX(Variables!$D$5:$D$105,MATCH($A199,Variables!$A$5:$A$105,0))="","","."&amp;INDEX(Variables!$D$5:$D$105,MATCH($A199,Variables!$A$5:$A$105,0)))&amp;"."&amp;AE$5</f>
        <v/>
      </c>
      <c r="AF199" s="38">
        <f>INDEX(MTInputs!$J$1:$AZ$415,$D199,MATCH(AF$5,MTInputs!$J$5:$AZ$5,0))</f>
        <v/>
      </c>
      <c r="AG199" s="5">
        <f>INDEX(MTInputs!$J$1:$AZ$415,$D199,MATCH(AG$5,MTInputs!$J$5:$AZ$5,0))</f>
        <v/>
      </c>
      <c r="AH199" s="5">
        <f>INDEX(MTInputs!$J$1:$AZ$415,$D199,MATCH(AH$5,MTInputs!$J$5:$AZ$5,0))</f>
        <v/>
      </c>
      <c r="AI199" s="5">
        <f>INDEX(MTInputs!$J$1:$AZ$415,$D199,MATCH(AI$5,MTInputs!$J$5:$AZ$5,0))</f>
        <v/>
      </c>
      <c r="AJ199" s="5">
        <f>INDEX(MTInputs!$J$1:$AZ$415,$D199,MATCH(AJ$5,MTInputs!$J$5:$AZ$5,0))</f>
        <v/>
      </c>
      <c r="AK199" s="5">
        <f>INDEX(MTInputs!$J$1:$AZ$415,$D199,MATCH(AK$5,MTInputs!$J$5:$AZ$5,0))</f>
        <v/>
      </c>
      <c r="AL199" s="5">
        <f>INDEX(MTInputs!$J$1:$AZ$415,$D199,MATCH(AL$5,MTInputs!$J$5:$AZ$5,0))</f>
        <v/>
      </c>
      <c r="AM199" s="5">
        <f>INDEX(MTInputs!$J$1:$AZ$415,$D199,MATCH(AM$5,MTInputs!$J$5:$AZ$5,0))</f>
        <v/>
      </c>
      <c r="AN199" s="5">
        <f>INDEX(MTInputs!$J$1:$AZ$415,$D199,MATCH(AN$5,MTInputs!$J$5:$AZ$5,0))</f>
        <v/>
      </c>
      <c r="AO199" s="5">
        <f>INDEX(MTInputs!$J$1:$AZ$415,$D199,MATCH(AO$5,MTInputs!$J$5:$AZ$5,0))</f>
        <v/>
      </c>
      <c r="AP199" s="5">
        <f>INDEX(MTInputs!$J$1:$AZ$415,$D199,MATCH(AP$5,MTInputs!$J$5:$AZ$5,0))</f>
        <v/>
      </c>
      <c r="AQ199" s="5">
        <f>INDEX(MTInputs!$J$1:$AZ$415,$D199,MATCH(AQ$5,MTInputs!$J$5:$AZ$5,0))</f>
        <v/>
      </c>
      <c r="AR199" s="5">
        <f>INDEX(MTInputs!$J$1:$AZ$415,$D199,MATCH(AR$5,MTInputs!$J$5:$AZ$5,0))</f>
        <v/>
      </c>
      <c r="AS199" s="5">
        <f>INDEX(MTInputs!$J$1:$AZ$415,$D199,MATCH(AS$5,MTInputs!$J$5:$AZ$5,0))</f>
        <v/>
      </c>
      <c r="AT199" s="5">
        <f>INDEX(MTInputs!$J$1:$AZ$415,$D199,MATCH(AT$5,MTInputs!$J$5:$AZ$5,0))</f>
        <v/>
      </c>
      <c r="AU199" s="5">
        <f>INDEX(MTInputs!$J$1:$AZ$415,$D199,MATCH(AU$5,MTInputs!$J$5:$AZ$5,0))</f>
        <v/>
      </c>
      <c r="AV199" s="5">
        <f>INDEX(MTInputs!$J$1:$AZ$415,$D199,MATCH(AV$5,MTInputs!$J$5:$AZ$5,0))</f>
        <v/>
      </c>
      <c r="AW199" s="5">
        <f>INDEX(MTInputs!$J$1:$AZ$415,$D199,MATCH(AW$5,MTInputs!$J$5:$AZ$5,0))</f>
        <v/>
      </c>
      <c r="AX199" s="5">
        <f>INDEX(MTInputs!$J$1:$AZ$415,$D199,MATCH(AX$5,MTInputs!$J$5:$AZ$5,0))</f>
        <v/>
      </c>
    </row>
    <row r="200" hidden="1" outlineLevel="1">
      <c r="A200" s="5" t="inlineStr">
        <is>
          <t>IntEnerPricForecastAdjustment</t>
        </is>
      </c>
      <c r="B200" s="5" t="inlineStr"/>
      <c r="C200" s="5" t="inlineStr"/>
      <c r="D200" s="8" t="n">
        <v>258</v>
      </c>
      <c r="H200" s="5">
        <f>INDEX(Variables!$B$5:$B$105,MATCH($A200,Variables!$A$5:$A$105,0))&amp;IF($C200="",""," | "&amp;INDEX(Mapping!$B$5:$B$26,MATCH($C200,Mapping!$A$5:$A$26,0))&amp;" | "&amp;INDEX(Mapping!$B$30:$B$41,MATCH($B200,Mapping!$A$30:$A$41,0)))</f>
        <v/>
      </c>
      <c r="I200" s="5">
        <f>INDEX(Variables!$C$5:$C$105,MATCH($A200,Variables!$A$5:$A$105,0))</f>
        <v/>
      </c>
      <c r="J200" s="5">
        <f>INDEX(Variables!$E$5:$E$105,MATCH($A200,Variables!$A$5:$A$105,0))</f>
        <v/>
      </c>
      <c r="K200" s="25">
        <f>LOWER(Settings!$C$4)&amp;".mit."&amp;$A200&amp;IF($C200="","","."&amp;$C200&amp;"."&amp;$B200)&amp;IF(INDEX(Variables!$D$5:$D$105,MATCH($A200,Variables!$A$5:$A$105,0))="","","."&amp;INDEX(Variables!$D$5:$D$105,MATCH($A200,Variables!$A$5:$A$105,0)))&amp;"."&amp;K$5</f>
        <v/>
      </c>
      <c r="L200" s="38">
        <f>INDEX(MTInputs!$J$1:$AZ$415,$D200,MATCH(L$5,MTInputs!$J$5:$AZ$5,0))</f>
        <v/>
      </c>
      <c r="M200" s="5">
        <f>INDEX(MTInputs!$J$1:$AZ$415,$D200,MATCH(M$5,MTInputs!$J$5:$AZ$5,0))</f>
        <v/>
      </c>
      <c r="N200" s="5">
        <f>INDEX(MTInputs!$J$1:$AZ$415,$D200,MATCH(N$5,MTInputs!$J$5:$AZ$5,0))</f>
        <v/>
      </c>
      <c r="O200" s="5">
        <f>INDEX(MTInputs!$J$1:$AZ$415,$D200,MATCH(O$5,MTInputs!$J$5:$AZ$5,0))</f>
        <v/>
      </c>
      <c r="P200" s="5">
        <f>INDEX(MTInputs!$J$1:$AZ$415,$D200,MATCH(P$5,MTInputs!$J$5:$AZ$5,0))</f>
        <v/>
      </c>
      <c r="Q200" s="5">
        <f>INDEX(MTInputs!$J$1:$AZ$415,$D200,MATCH(Q$5,MTInputs!$J$5:$AZ$5,0))</f>
        <v/>
      </c>
      <c r="R200" s="5">
        <f>INDEX(MTInputs!$J$1:$AZ$415,$D200,MATCH(R$5,MTInputs!$J$5:$AZ$5,0))</f>
        <v/>
      </c>
      <c r="S200" s="5">
        <f>INDEX(MTInputs!$J$1:$AZ$415,$D200,MATCH(S$5,MTInputs!$J$5:$AZ$5,0))</f>
        <v/>
      </c>
      <c r="T200" s="5">
        <f>INDEX(MTInputs!$J$1:$AZ$415,$D200,MATCH(T$5,MTInputs!$J$5:$AZ$5,0))</f>
        <v/>
      </c>
      <c r="U200" s="5">
        <f>INDEX(MTInputs!$J$1:$AZ$415,$D200,MATCH(U$5,MTInputs!$J$5:$AZ$5,0))</f>
        <v/>
      </c>
      <c r="V200" s="5">
        <f>INDEX(MTInputs!$J$1:$AZ$415,$D200,MATCH(V$5,MTInputs!$J$5:$AZ$5,0))</f>
        <v/>
      </c>
      <c r="W200" s="5">
        <f>INDEX(MTInputs!$J$1:$AZ$415,$D200,MATCH(W$5,MTInputs!$J$5:$AZ$5,0))</f>
        <v/>
      </c>
      <c r="X200" s="5">
        <f>INDEX(MTInputs!$J$1:$AZ$415,$D200,MATCH(X$5,MTInputs!$J$5:$AZ$5,0))</f>
        <v/>
      </c>
      <c r="Y200" s="5">
        <f>INDEX(MTInputs!$J$1:$AZ$415,$D200,MATCH(Y$5,MTInputs!$J$5:$AZ$5,0))</f>
        <v/>
      </c>
      <c r="Z200" s="5">
        <f>INDEX(MTInputs!$J$1:$AZ$415,$D200,MATCH(Z$5,MTInputs!$J$5:$AZ$5,0))</f>
        <v/>
      </c>
      <c r="AA200" s="5">
        <f>INDEX(MTInputs!$J$1:$AZ$415,$D200,MATCH(AA$5,MTInputs!$J$5:$AZ$5,0))</f>
        <v/>
      </c>
      <c r="AB200" s="5">
        <f>INDEX(MTInputs!$J$1:$AZ$415,$D200,MATCH(AB$5,MTInputs!$J$5:$AZ$5,0))</f>
        <v/>
      </c>
      <c r="AC200" s="5">
        <f>INDEX(MTInputs!$J$1:$AZ$415,$D200,MATCH(AC$5,MTInputs!$J$5:$AZ$5,0))</f>
        <v/>
      </c>
      <c r="AD200" s="5">
        <f>INDEX(MTInputs!$J$1:$AZ$415,$D200,MATCH(AD$5,MTInputs!$J$5:$AZ$5,0))</f>
        <v/>
      </c>
      <c r="AE200" s="25">
        <f>LOWER(Settings!$C$4)&amp;".mit."&amp;$A200&amp;IF($C200="","","."&amp;$C200&amp;"."&amp;$B200)&amp;IF(INDEX(Variables!$D$5:$D$105,MATCH($A200,Variables!$A$5:$A$105,0))="","","."&amp;INDEX(Variables!$D$5:$D$105,MATCH($A200,Variables!$A$5:$A$105,0)))&amp;"."&amp;AE$5</f>
        <v/>
      </c>
      <c r="AF200" s="38">
        <f>INDEX(MTInputs!$J$1:$AZ$415,$D200,MATCH(AF$5,MTInputs!$J$5:$AZ$5,0))</f>
        <v/>
      </c>
      <c r="AG200" s="5">
        <f>INDEX(MTInputs!$J$1:$AZ$415,$D200,MATCH(AG$5,MTInputs!$J$5:$AZ$5,0))</f>
        <v/>
      </c>
      <c r="AH200" s="5">
        <f>INDEX(MTInputs!$J$1:$AZ$415,$D200,MATCH(AH$5,MTInputs!$J$5:$AZ$5,0))</f>
        <v/>
      </c>
      <c r="AI200" s="5">
        <f>INDEX(MTInputs!$J$1:$AZ$415,$D200,MATCH(AI$5,MTInputs!$J$5:$AZ$5,0))</f>
        <v/>
      </c>
      <c r="AJ200" s="5">
        <f>INDEX(MTInputs!$J$1:$AZ$415,$D200,MATCH(AJ$5,MTInputs!$J$5:$AZ$5,0))</f>
        <v/>
      </c>
      <c r="AK200" s="5">
        <f>INDEX(MTInputs!$J$1:$AZ$415,$D200,MATCH(AK$5,MTInputs!$J$5:$AZ$5,0))</f>
        <v/>
      </c>
      <c r="AL200" s="5">
        <f>INDEX(MTInputs!$J$1:$AZ$415,$D200,MATCH(AL$5,MTInputs!$J$5:$AZ$5,0))</f>
        <v/>
      </c>
      <c r="AM200" s="5">
        <f>INDEX(MTInputs!$J$1:$AZ$415,$D200,MATCH(AM$5,MTInputs!$J$5:$AZ$5,0))</f>
        <v/>
      </c>
      <c r="AN200" s="5">
        <f>INDEX(MTInputs!$J$1:$AZ$415,$D200,MATCH(AN$5,MTInputs!$J$5:$AZ$5,0))</f>
        <v/>
      </c>
      <c r="AO200" s="5">
        <f>INDEX(MTInputs!$J$1:$AZ$415,$D200,MATCH(AO$5,MTInputs!$J$5:$AZ$5,0))</f>
        <v/>
      </c>
      <c r="AP200" s="5">
        <f>INDEX(MTInputs!$J$1:$AZ$415,$D200,MATCH(AP$5,MTInputs!$J$5:$AZ$5,0))</f>
        <v/>
      </c>
      <c r="AQ200" s="5">
        <f>INDEX(MTInputs!$J$1:$AZ$415,$D200,MATCH(AQ$5,MTInputs!$J$5:$AZ$5,0))</f>
        <v/>
      </c>
      <c r="AR200" s="5">
        <f>INDEX(MTInputs!$J$1:$AZ$415,$D200,MATCH(AR$5,MTInputs!$J$5:$AZ$5,0))</f>
        <v/>
      </c>
      <c r="AS200" s="5">
        <f>INDEX(MTInputs!$J$1:$AZ$415,$D200,MATCH(AS$5,MTInputs!$J$5:$AZ$5,0))</f>
        <v/>
      </c>
      <c r="AT200" s="5">
        <f>INDEX(MTInputs!$J$1:$AZ$415,$D200,MATCH(AT$5,MTInputs!$J$5:$AZ$5,0))</f>
        <v/>
      </c>
      <c r="AU200" s="5">
        <f>INDEX(MTInputs!$J$1:$AZ$415,$D200,MATCH(AU$5,MTInputs!$J$5:$AZ$5,0))</f>
        <v/>
      </c>
      <c r="AV200" s="5">
        <f>INDEX(MTInputs!$J$1:$AZ$415,$D200,MATCH(AV$5,MTInputs!$J$5:$AZ$5,0))</f>
        <v/>
      </c>
      <c r="AW200" s="5">
        <f>INDEX(MTInputs!$J$1:$AZ$415,$D200,MATCH(AW$5,MTInputs!$J$5:$AZ$5,0))</f>
        <v/>
      </c>
      <c r="AX200" s="5">
        <f>INDEX(MTInputs!$J$1:$AZ$415,$D200,MATCH(AX$5,MTInputs!$J$5:$AZ$5,0))</f>
        <v/>
      </c>
    </row>
    <row r="201" hidden="1" outlineLevel="1">
      <c r="A201" s="5" t="inlineStr">
        <is>
          <t>gp</t>
        </is>
      </c>
      <c r="B201" s="5" t="inlineStr">
        <is>
          <t>oil</t>
        </is>
      </c>
      <c r="C201" s="5" t="inlineStr">
        <is>
          <t>int</t>
        </is>
      </c>
      <c r="D201" s="8" t="inlineStr">
        <is>
          <t>oil</t>
        </is>
      </c>
      <c r="E201" s="8" t="n">
        <v>1.5</v>
      </c>
      <c r="F201" s="8" t="n">
        <v>0.5</v>
      </c>
      <c r="G201" s="39" t="n"/>
      <c r="H201" s="5">
        <f>INDEX(Variables!$B$5:$B$105,MATCH($A201,Variables!$A$5:$A$105,0))&amp;IF($C201="",""," | "&amp;INDEX(Mapping!$B$5:$B$26,MATCH($C201,Mapping!$A$5:$A$26,0))&amp;" | "&amp;INDEX(Mapping!$B$30:$B$41,MATCH($B201,Mapping!$A$30:$A$41,0)))</f>
        <v/>
      </c>
      <c r="I201" s="5">
        <f>INDEX(Variables!$C$5:$C$105,MATCH($A201,Variables!$A$5:$A$105,0))</f>
        <v/>
      </c>
      <c r="J201" s="5">
        <f>INDEX(Variables!$E$5:$E$105,MATCH($A201,Variables!$A$5:$A$105,0))</f>
        <v/>
      </c>
      <c r="K201" s="25">
        <f>LOWER(Settings!$C$4)&amp;".mit."&amp;$A201&amp;IF($C201="","","."&amp;$C201&amp;"."&amp;$B201)&amp;IF(INDEX(Variables!$D$5:$D$105,MATCH($A201,Variables!$A$5:$A$105,0))="","","."&amp;INDEX(Variables!$D$5:$D$105,MATCH($A201,Variables!$A$5:$A$105,0)))&amp;"."&amp;K$5</f>
        <v/>
      </c>
      <c r="L201" s="35">
        <f>IF($D201="",1,INDEX(Prices_int!$F$4:$AD$100,MATCH(SUBSTITUTE(L$199,"*","")&amp;"|"&amp;$D201,Prices_int!$A$4:$A$100,0),MATCH(L$4,Prices_int!$F$3:$AD$3,0))*L$9*IF(L$4&gt;Settings!$C$10,IF(LEFT(L$200,4)="High",$E201,IF(LEFT(L$200,3)="Low",$F201,1)),1))</f>
        <v/>
      </c>
      <c r="M201" s="36">
        <f>IF($D201="",1,INDEX(Prices_int!$F$4:$AD$100,MATCH(SUBSTITUTE(M$199,"*","")&amp;"|"&amp;$D201,Prices_int!$A$4:$A$100,0),MATCH(M$4,Prices_int!$F$3:$AD$3,0))*M$9*IF(M$4&gt;Settings!$C$10,IF(LEFT(M$200,4)="High",$E201,IF(LEFT(M$200,3)="Low",$F201,1)),1))</f>
        <v/>
      </c>
      <c r="N201" s="36">
        <f>IF($D201="",1,INDEX(Prices_int!$F$4:$AD$100,MATCH(SUBSTITUTE(N$199,"*","")&amp;"|"&amp;$D201,Prices_int!$A$4:$A$100,0),MATCH(N$4,Prices_int!$F$3:$AD$3,0))*N$9*IF(N$4&gt;Settings!$C$10,IF(LEFT(N$200,4)="High",$E201,IF(LEFT(N$200,3)="Low",$F201,1)),1))</f>
        <v/>
      </c>
      <c r="O201" s="36">
        <f>IF($D201="",1,INDEX(Prices_int!$F$4:$AD$100,MATCH(SUBSTITUTE(O$199,"*","")&amp;"|"&amp;$D201,Prices_int!$A$4:$A$100,0),MATCH(O$4,Prices_int!$F$3:$AD$3,0))*O$9*IF(O$4&gt;Settings!$C$10,IF(LEFT(O$200,4)="High",$E201,IF(LEFT(O$200,3)="Low",$F201,1)),1))</f>
        <v/>
      </c>
      <c r="P201" s="36">
        <f>IF($D201="",1,INDEX(Prices_int!$F$4:$AD$100,MATCH(SUBSTITUTE(P$199,"*","")&amp;"|"&amp;$D201,Prices_int!$A$4:$A$100,0),MATCH(P$4,Prices_int!$F$3:$AD$3,0))*P$9*IF(P$4&gt;Settings!$C$10,IF(LEFT(P$200,4)="High",$E201,IF(LEFT(P$200,3)="Low",$F201,1)),1))</f>
        <v/>
      </c>
      <c r="Q201" s="36">
        <f>IF($D201="",1,INDEX(Prices_int!$F$4:$AD$100,MATCH(SUBSTITUTE(Q$199,"*","")&amp;"|"&amp;$D201,Prices_int!$A$4:$A$100,0),MATCH(Q$4,Prices_int!$F$3:$AD$3,0))*Q$9*IF(Q$4&gt;Settings!$C$10,IF(LEFT(Q$200,4)="High",$E201,IF(LEFT(Q$200,3)="Low",$F201,1)),1))</f>
        <v/>
      </c>
      <c r="R201" s="36">
        <f>IF($D201="",1,INDEX(Prices_int!$F$4:$AD$100,MATCH(SUBSTITUTE(R$199,"*","")&amp;"|"&amp;$D201,Prices_int!$A$4:$A$100,0),MATCH(R$4,Prices_int!$F$3:$AD$3,0))*R$9*IF(R$4&gt;Settings!$C$10,IF(LEFT(R$200,4)="High",$E201,IF(LEFT(R$200,3)="Low",$F201,1)),1))</f>
        <v/>
      </c>
      <c r="S201" s="36">
        <f>IF($D201="",1,INDEX(Prices_int!$F$4:$AD$100,MATCH(SUBSTITUTE(S$199,"*","")&amp;"|"&amp;$D201,Prices_int!$A$4:$A$100,0),MATCH(S$4,Prices_int!$F$3:$AD$3,0))*S$9*IF(S$4&gt;Settings!$C$10,IF(LEFT(S$200,4)="High",$E201,IF(LEFT(S$200,3)="Low",$F201,1)),1))</f>
        <v/>
      </c>
      <c r="T201" s="36">
        <f>IF($D201="",1,INDEX(Prices_int!$F$4:$AD$100,MATCH(SUBSTITUTE(T$199,"*","")&amp;"|"&amp;$D201,Prices_int!$A$4:$A$100,0),MATCH(T$4,Prices_int!$F$3:$AD$3,0))*T$9*IF(T$4&gt;Settings!$C$10,IF(LEFT(T$200,4)="High",$E201,IF(LEFT(T$200,3)="Low",$F201,1)),1))</f>
        <v/>
      </c>
      <c r="U201" s="36">
        <f>IF($D201="",1,INDEX(Prices_int!$F$4:$AD$100,MATCH(SUBSTITUTE(U$199,"*","")&amp;"|"&amp;$D201,Prices_int!$A$4:$A$100,0),MATCH(U$4,Prices_int!$F$3:$AD$3,0))*U$9*IF(U$4&gt;Settings!$C$10,IF(LEFT(U$200,4)="High",$E201,IF(LEFT(U$200,3)="Low",$F201,1)),1))</f>
        <v/>
      </c>
      <c r="V201" s="36">
        <f>IF($D201="",1,INDEX(Prices_int!$F$4:$AD$100,MATCH(SUBSTITUTE(V$199,"*","")&amp;"|"&amp;$D201,Prices_int!$A$4:$A$100,0),MATCH(V$4,Prices_int!$F$3:$AD$3,0))*V$9*IF(V$4&gt;Settings!$C$10,IF(LEFT(V$200,4)="High",$E201,IF(LEFT(V$200,3)="Low",$F201,1)),1))</f>
        <v/>
      </c>
      <c r="W201" s="36">
        <f>IF($D201="",1,INDEX(Prices_int!$F$4:$AD$100,MATCH(SUBSTITUTE(W$199,"*","")&amp;"|"&amp;$D201,Prices_int!$A$4:$A$100,0),MATCH(W$4,Prices_int!$F$3:$AD$3,0))*W$9*IF(W$4&gt;Settings!$C$10,IF(LEFT(W$200,4)="High",$E201,IF(LEFT(W$200,3)="Low",$F201,1)),1))</f>
        <v/>
      </c>
      <c r="X201" s="36">
        <f>IF($D201="",1,INDEX(Prices_int!$F$4:$AD$100,MATCH(SUBSTITUTE(X$199,"*","")&amp;"|"&amp;$D201,Prices_int!$A$4:$A$100,0),MATCH(X$4,Prices_int!$F$3:$AD$3,0))*X$9*IF(X$4&gt;Settings!$C$10,IF(LEFT(X$200,4)="High",$E201,IF(LEFT(X$200,3)="Low",$F201,1)),1))</f>
        <v/>
      </c>
      <c r="Y201" s="36">
        <f>IF($D201="",1,INDEX(Prices_int!$F$4:$AD$100,MATCH(SUBSTITUTE(Y$199,"*","")&amp;"|"&amp;$D201,Prices_int!$A$4:$A$100,0),MATCH(Y$4,Prices_int!$F$3:$AD$3,0))*Y$9*IF(Y$4&gt;Settings!$C$10,IF(LEFT(Y$200,4)="High",$E201,IF(LEFT(Y$200,3)="Low",$F201,1)),1))</f>
        <v/>
      </c>
      <c r="Z201" s="36">
        <f>IF($D201="",1,INDEX(Prices_int!$F$4:$AD$100,MATCH(SUBSTITUTE(Z$199,"*","")&amp;"|"&amp;$D201,Prices_int!$A$4:$A$100,0),MATCH(Z$4,Prices_int!$F$3:$AD$3,0))*Z$9*IF(Z$4&gt;Settings!$C$10,IF(LEFT(Z$200,4)="High",$E201,IF(LEFT(Z$200,3)="Low",$F201,1)),1))</f>
        <v/>
      </c>
      <c r="AA201" s="36">
        <f>IF($D201="",1,INDEX(Prices_int!$F$4:$AD$100,MATCH(SUBSTITUTE(AA$199,"*","")&amp;"|"&amp;$D201,Prices_int!$A$4:$A$100,0),MATCH(AA$4,Prices_int!$F$3:$AD$3,0))*AA$9*IF(AA$4&gt;Settings!$C$10,IF(LEFT(AA$200,4)="High",$E201,IF(LEFT(AA$200,3)="Low",$F201,1)),1))</f>
        <v/>
      </c>
      <c r="AB201" s="36">
        <f>IF($D201="",1,INDEX(Prices_int!$F$4:$AD$100,MATCH(SUBSTITUTE(AB$199,"*","")&amp;"|"&amp;$D201,Prices_int!$A$4:$A$100,0),MATCH(AB$4,Prices_int!$F$3:$AD$3,0))*AB$9*IF(AB$4&gt;Settings!$C$10,IF(LEFT(AB$200,4)="High",$E201,IF(LEFT(AB$200,3)="Low",$F201,1)),1))</f>
        <v/>
      </c>
      <c r="AC201" s="36">
        <f>IF($D201="",1,INDEX(Prices_int!$F$4:$AD$100,MATCH(SUBSTITUTE(AC$199,"*","")&amp;"|"&amp;$D201,Prices_int!$A$4:$A$100,0),MATCH(AC$4,Prices_int!$F$3:$AD$3,0))*AC$9*IF(AC$4&gt;Settings!$C$10,IF(LEFT(AC$200,4)="High",$E201,IF(LEFT(AC$200,3)="Low",$F201,1)),1))</f>
        <v/>
      </c>
      <c r="AD201" s="36">
        <f>IF($D201="",1,INDEX(Prices_int!$F$4:$AD$100,MATCH(SUBSTITUTE(AD$199,"*","")&amp;"|"&amp;$D201,Prices_int!$A$4:$A$100,0),MATCH(AD$4,Prices_int!$F$3:$AD$3,0))*AD$9*IF(AD$4&gt;Settings!$C$10,IF(LEFT(AD$200,4)="High",$E201,IF(LEFT(AD$200,3)="Low",$F201,1)),1))</f>
        <v/>
      </c>
      <c r="AE201" s="25">
        <f>LOWER(Settings!$C$4)&amp;".mit."&amp;$A201&amp;IF($C201="","","."&amp;$C201&amp;"."&amp;$B201)&amp;IF(INDEX(Variables!$D$5:$D$105,MATCH($A201,Variables!$A$5:$A$105,0))="","","."&amp;INDEX(Variables!$D$5:$D$105,MATCH($A201,Variables!$A$5:$A$105,0)))&amp;"."&amp;AE$5</f>
        <v/>
      </c>
      <c r="AF201" s="35">
        <f>IF($D201="",1,INDEX(Prices_int!$F$4:$AD$100,MATCH(SUBSTITUTE(AF$199,"*","")&amp;"|"&amp;$D201,Prices_int!$A$4:$A$100,0),MATCH(AF$4,Prices_int!$F$3:$AD$3,0))*AF$9*IF(AF$4&gt;Settings!$C$10,IF(LEFT(AF$200,4)="High",$E201,IF(LEFT(AF$200,3)="Low",$F201,1)),1))</f>
        <v/>
      </c>
      <c r="AG201" s="36">
        <f>IF($D201="",1,INDEX(Prices_int!$F$4:$AD$100,MATCH(SUBSTITUTE(AG$199,"*","")&amp;"|"&amp;$D201,Prices_int!$A$4:$A$100,0),MATCH(AG$4,Prices_int!$F$3:$AD$3,0))*AG$9*IF(AG$4&gt;Settings!$C$10,IF(LEFT(AG$200,4)="High",$E201,IF(LEFT(AG$200,3)="Low",$F201,1)),1))</f>
        <v/>
      </c>
      <c r="AH201" s="36">
        <f>IF($D201="",1,INDEX(Prices_int!$F$4:$AD$100,MATCH(SUBSTITUTE(AH$199,"*","")&amp;"|"&amp;$D201,Prices_int!$A$4:$A$100,0),MATCH(AH$4,Prices_int!$F$3:$AD$3,0))*AH$9*IF(AH$4&gt;Settings!$C$10,IF(LEFT(AH$200,4)="High",$E201,IF(LEFT(AH$200,3)="Low",$F201,1)),1))</f>
        <v/>
      </c>
      <c r="AI201" s="36">
        <f>IF($D201="",1,INDEX(Prices_int!$F$4:$AD$100,MATCH(SUBSTITUTE(AI$199,"*","")&amp;"|"&amp;$D201,Prices_int!$A$4:$A$100,0),MATCH(AI$4,Prices_int!$F$3:$AD$3,0))*AI$9*IF(AI$4&gt;Settings!$C$10,IF(LEFT(AI$200,4)="High",$E201,IF(LEFT(AI$200,3)="Low",$F201,1)),1))</f>
        <v/>
      </c>
      <c r="AJ201" s="36">
        <f>IF($D201="",1,INDEX(Prices_int!$F$4:$AD$100,MATCH(SUBSTITUTE(AJ$199,"*","")&amp;"|"&amp;$D201,Prices_int!$A$4:$A$100,0),MATCH(AJ$4,Prices_int!$F$3:$AD$3,0))*AJ$9*IF(AJ$4&gt;Settings!$C$10,IF(LEFT(AJ$200,4)="High",$E201,IF(LEFT(AJ$200,3)="Low",$F201,1)),1))</f>
        <v/>
      </c>
      <c r="AK201" s="36">
        <f>IF($D201="",1,INDEX(Prices_int!$F$4:$AD$100,MATCH(SUBSTITUTE(AK$199,"*","")&amp;"|"&amp;$D201,Prices_int!$A$4:$A$100,0),MATCH(AK$4,Prices_int!$F$3:$AD$3,0))*AK$9*IF(AK$4&gt;Settings!$C$10,IF(LEFT(AK$200,4)="High",$E201,IF(LEFT(AK$200,3)="Low",$F201,1)),1))</f>
        <v/>
      </c>
      <c r="AL201" s="36">
        <f>IF($D201="",1,INDEX(Prices_int!$F$4:$AD$100,MATCH(SUBSTITUTE(AL$199,"*","")&amp;"|"&amp;$D201,Prices_int!$A$4:$A$100,0),MATCH(AL$4,Prices_int!$F$3:$AD$3,0))*AL$9*IF(AL$4&gt;Settings!$C$10,IF(LEFT(AL$200,4)="High",$E201,IF(LEFT(AL$200,3)="Low",$F201,1)),1))</f>
        <v/>
      </c>
      <c r="AM201" s="36">
        <f>IF($D201="",1,INDEX(Prices_int!$F$4:$AD$100,MATCH(SUBSTITUTE(AM$199,"*","")&amp;"|"&amp;$D201,Prices_int!$A$4:$A$100,0),MATCH(AM$4,Prices_int!$F$3:$AD$3,0))*AM$9*IF(AM$4&gt;Settings!$C$10,IF(LEFT(AM$200,4)="High",$E201,IF(LEFT(AM$200,3)="Low",$F201,1)),1))</f>
        <v/>
      </c>
      <c r="AN201" s="36">
        <f>IF($D201="",1,INDEX(Prices_int!$F$4:$AD$100,MATCH(SUBSTITUTE(AN$199,"*","")&amp;"|"&amp;$D201,Prices_int!$A$4:$A$100,0),MATCH(AN$4,Prices_int!$F$3:$AD$3,0))*AN$9*IF(AN$4&gt;Settings!$C$10,IF(LEFT(AN$200,4)="High",$E201,IF(LEFT(AN$200,3)="Low",$F201,1)),1))</f>
        <v/>
      </c>
      <c r="AO201" s="36">
        <f>IF($D201="",1,INDEX(Prices_int!$F$4:$AD$100,MATCH(SUBSTITUTE(AO$199,"*","")&amp;"|"&amp;$D201,Prices_int!$A$4:$A$100,0),MATCH(AO$4,Prices_int!$F$3:$AD$3,0))*AO$9*IF(AO$4&gt;Settings!$C$10,IF(LEFT(AO$200,4)="High",$E201,IF(LEFT(AO$200,3)="Low",$F201,1)),1))</f>
        <v/>
      </c>
      <c r="AP201" s="36">
        <f>IF($D201="",1,INDEX(Prices_int!$F$4:$AD$100,MATCH(SUBSTITUTE(AP$199,"*","")&amp;"|"&amp;$D201,Prices_int!$A$4:$A$100,0),MATCH(AP$4,Prices_int!$F$3:$AD$3,0))*AP$9*IF(AP$4&gt;Settings!$C$10,IF(LEFT(AP$200,4)="High",$E201,IF(LEFT(AP$200,3)="Low",$F201,1)),1))</f>
        <v/>
      </c>
      <c r="AQ201" s="36">
        <f>IF($D201="",1,INDEX(Prices_int!$F$4:$AD$100,MATCH(SUBSTITUTE(AQ$199,"*","")&amp;"|"&amp;$D201,Prices_int!$A$4:$A$100,0),MATCH(AQ$4,Prices_int!$F$3:$AD$3,0))*AQ$9*IF(AQ$4&gt;Settings!$C$10,IF(LEFT(AQ$200,4)="High",$E201,IF(LEFT(AQ$200,3)="Low",$F201,1)),1))</f>
        <v/>
      </c>
      <c r="AR201" s="36">
        <f>IF($D201="",1,INDEX(Prices_int!$F$4:$AD$100,MATCH(SUBSTITUTE(AR$199,"*","")&amp;"|"&amp;$D201,Prices_int!$A$4:$A$100,0),MATCH(AR$4,Prices_int!$F$3:$AD$3,0))*AR$9*IF(AR$4&gt;Settings!$C$10,IF(LEFT(AR$200,4)="High",$E201,IF(LEFT(AR$200,3)="Low",$F201,1)),1))</f>
        <v/>
      </c>
      <c r="AS201" s="36">
        <f>IF($D201="",1,INDEX(Prices_int!$F$4:$AD$100,MATCH(SUBSTITUTE(AS$199,"*","")&amp;"|"&amp;$D201,Prices_int!$A$4:$A$100,0),MATCH(AS$4,Prices_int!$F$3:$AD$3,0))*AS$9*IF(AS$4&gt;Settings!$C$10,IF(LEFT(AS$200,4)="High",$E201,IF(LEFT(AS$200,3)="Low",$F201,1)),1))</f>
        <v/>
      </c>
      <c r="AT201" s="36">
        <f>IF($D201="",1,INDEX(Prices_int!$F$4:$AD$100,MATCH(SUBSTITUTE(AT$199,"*","")&amp;"|"&amp;$D201,Prices_int!$A$4:$A$100,0),MATCH(AT$4,Prices_int!$F$3:$AD$3,0))*AT$9*IF(AT$4&gt;Settings!$C$10,IF(LEFT(AT$200,4)="High",$E201,IF(LEFT(AT$200,3)="Low",$F201,1)),1))</f>
        <v/>
      </c>
      <c r="AU201" s="36">
        <f>IF($D201="",1,INDEX(Prices_int!$F$4:$AD$100,MATCH(SUBSTITUTE(AU$199,"*","")&amp;"|"&amp;$D201,Prices_int!$A$4:$A$100,0),MATCH(AU$4,Prices_int!$F$3:$AD$3,0))*AU$9*IF(AU$4&gt;Settings!$C$10,IF(LEFT(AU$200,4)="High",$E201,IF(LEFT(AU$200,3)="Low",$F201,1)),1))</f>
        <v/>
      </c>
      <c r="AV201" s="36">
        <f>IF($D201="",1,INDEX(Prices_int!$F$4:$AD$100,MATCH(SUBSTITUTE(AV$199,"*","")&amp;"|"&amp;$D201,Prices_int!$A$4:$A$100,0),MATCH(AV$4,Prices_int!$F$3:$AD$3,0))*AV$9*IF(AV$4&gt;Settings!$C$10,IF(LEFT(AV$200,4)="High",$E201,IF(LEFT(AV$200,3)="Low",$F201,1)),1))</f>
        <v/>
      </c>
      <c r="AW201" s="36">
        <f>IF($D201="",1,INDEX(Prices_int!$F$4:$AD$100,MATCH(SUBSTITUTE(AW$199,"*","")&amp;"|"&amp;$D201,Prices_int!$A$4:$A$100,0),MATCH(AW$4,Prices_int!$F$3:$AD$3,0))*AW$9*IF(AW$4&gt;Settings!$C$10,IF(LEFT(AW$200,4)="High",$E201,IF(LEFT(AW$200,3)="Low",$F201,1)),1))</f>
        <v/>
      </c>
      <c r="AX201" s="36">
        <f>IF($D201="",1,INDEX(Prices_int!$F$4:$AD$100,MATCH(SUBSTITUTE(AX$199,"*","")&amp;"|"&amp;$D201,Prices_int!$A$4:$A$100,0),MATCH(AX$4,Prices_int!$F$3:$AD$3,0))*AX$9*IF(AX$4&gt;Settings!$C$10,IF(LEFT(AX$200,4)="High",$E201,IF(LEFT(AX$200,3)="Low",$F201,1)),1))</f>
        <v/>
      </c>
    </row>
    <row r="202" hidden="1" outlineLevel="1">
      <c r="A202" s="5" t="inlineStr">
        <is>
          <t>gp</t>
        </is>
      </c>
      <c r="B202" s="5" t="inlineStr">
        <is>
          <t>coa</t>
        </is>
      </c>
      <c r="C202" s="5" t="inlineStr">
        <is>
          <t>int</t>
        </is>
      </c>
      <c r="D202" s="8" t="inlineStr">
        <is>
          <t>coa</t>
        </is>
      </c>
      <c r="E202" s="8" t="n">
        <v>1.25</v>
      </c>
      <c r="F202" s="8" t="n">
        <v>0.75</v>
      </c>
      <c r="G202" s="39" t="n"/>
      <c r="H202" s="5">
        <f>INDEX(Variables!$B$5:$B$105,MATCH($A202,Variables!$A$5:$A$105,0))&amp;IF($C202="",""," | "&amp;INDEX(Mapping!$B$5:$B$26,MATCH($C202,Mapping!$A$5:$A$26,0))&amp;" | "&amp;INDEX(Mapping!$B$30:$B$41,MATCH($B202,Mapping!$A$30:$A$41,0)))</f>
        <v/>
      </c>
      <c r="I202" s="5">
        <f>INDEX(Variables!$C$5:$C$105,MATCH($A202,Variables!$A$5:$A$105,0))</f>
        <v/>
      </c>
      <c r="J202" s="5">
        <f>INDEX(Variables!$E$5:$E$105,MATCH($A202,Variables!$A$5:$A$105,0))</f>
        <v/>
      </c>
      <c r="K202" s="25">
        <f>LOWER(Settings!$C$4)&amp;".mit."&amp;$A202&amp;IF($C202="","","."&amp;$C202&amp;"."&amp;$B202)&amp;IF(INDEX(Variables!$D$5:$D$105,MATCH($A202,Variables!$A$5:$A$105,0))="","","."&amp;INDEX(Variables!$D$5:$D$105,MATCH($A202,Variables!$A$5:$A$105,0)))&amp;"."&amp;K$5</f>
        <v/>
      </c>
      <c r="L202" s="35">
        <f>IF($D202="",1,INDEX(Prices_int!$F$4:$AD$100,MATCH(SUBSTITUTE(L$199,"*","")&amp;"|"&amp;$D202,Prices_int!$A$4:$A$100,0),MATCH(L$4,Prices_int!$F$3:$AD$3,0))*L$9*IF(L$4&gt;Settings!$C$10,IF(LEFT(L$200,4)="High",$E202,IF(LEFT(L$200,3)="Low",$F202,1)),1))</f>
        <v/>
      </c>
      <c r="M202" s="36">
        <f>IF($D202="",1,INDEX(Prices_int!$F$4:$AD$100,MATCH(SUBSTITUTE(M$199,"*","")&amp;"|"&amp;$D202,Prices_int!$A$4:$A$100,0),MATCH(M$4,Prices_int!$F$3:$AD$3,0))*M$9*IF(M$4&gt;Settings!$C$10,IF(LEFT(M$200,4)="High",$E202,IF(LEFT(M$200,3)="Low",$F202,1)),1))</f>
        <v/>
      </c>
      <c r="N202" s="36">
        <f>IF($D202="",1,INDEX(Prices_int!$F$4:$AD$100,MATCH(SUBSTITUTE(N$199,"*","")&amp;"|"&amp;$D202,Prices_int!$A$4:$A$100,0),MATCH(N$4,Prices_int!$F$3:$AD$3,0))*N$9*IF(N$4&gt;Settings!$C$10,IF(LEFT(N$200,4)="High",$E202,IF(LEFT(N$200,3)="Low",$F202,1)),1))</f>
        <v/>
      </c>
      <c r="O202" s="36">
        <f>IF($D202="",1,INDEX(Prices_int!$F$4:$AD$100,MATCH(SUBSTITUTE(O$199,"*","")&amp;"|"&amp;$D202,Prices_int!$A$4:$A$100,0),MATCH(O$4,Prices_int!$F$3:$AD$3,0))*O$9*IF(O$4&gt;Settings!$C$10,IF(LEFT(O$200,4)="High",$E202,IF(LEFT(O$200,3)="Low",$F202,1)),1))</f>
        <v/>
      </c>
      <c r="P202" s="36">
        <f>IF($D202="",1,INDEX(Prices_int!$F$4:$AD$100,MATCH(SUBSTITUTE(P$199,"*","")&amp;"|"&amp;$D202,Prices_int!$A$4:$A$100,0),MATCH(P$4,Prices_int!$F$3:$AD$3,0))*P$9*IF(P$4&gt;Settings!$C$10,IF(LEFT(P$200,4)="High",$E202,IF(LEFT(P$200,3)="Low",$F202,1)),1))</f>
        <v/>
      </c>
      <c r="Q202" s="36">
        <f>IF($D202="",1,INDEX(Prices_int!$F$4:$AD$100,MATCH(SUBSTITUTE(Q$199,"*","")&amp;"|"&amp;$D202,Prices_int!$A$4:$A$100,0),MATCH(Q$4,Prices_int!$F$3:$AD$3,0))*Q$9*IF(Q$4&gt;Settings!$C$10,IF(LEFT(Q$200,4)="High",$E202,IF(LEFT(Q$200,3)="Low",$F202,1)),1))</f>
        <v/>
      </c>
      <c r="R202" s="36">
        <f>IF($D202="",1,INDEX(Prices_int!$F$4:$AD$100,MATCH(SUBSTITUTE(R$199,"*","")&amp;"|"&amp;$D202,Prices_int!$A$4:$A$100,0),MATCH(R$4,Prices_int!$F$3:$AD$3,0))*R$9*IF(R$4&gt;Settings!$C$10,IF(LEFT(R$200,4)="High",$E202,IF(LEFT(R$200,3)="Low",$F202,1)),1))</f>
        <v/>
      </c>
      <c r="S202" s="36">
        <f>IF($D202="",1,INDEX(Prices_int!$F$4:$AD$100,MATCH(SUBSTITUTE(S$199,"*","")&amp;"|"&amp;$D202,Prices_int!$A$4:$A$100,0),MATCH(S$4,Prices_int!$F$3:$AD$3,0))*S$9*IF(S$4&gt;Settings!$C$10,IF(LEFT(S$200,4)="High",$E202,IF(LEFT(S$200,3)="Low",$F202,1)),1))</f>
        <v/>
      </c>
      <c r="T202" s="36">
        <f>IF($D202="",1,INDEX(Prices_int!$F$4:$AD$100,MATCH(SUBSTITUTE(T$199,"*","")&amp;"|"&amp;$D202,Prices_int!$A$4:$A$100,0),MATCH(T$4,Prices_int!$F$3:$AD$3,0))*T$9*IF(T$4&gt;Settings!$C$10,IF(LEFT(T$200,4)="High",$E202,IF(LEFT(T$200,3)="Low",$F202,1)),1))</f>
        <v/>
      </c>
      <c r="U202" s="36">
        <f>IF($D202="",1,INDEX(Prices_int!$F$4:$AD$100,MATCH(SUBSTITUTE(U$199,"*","")&amp;"|"&amp;$D202,Prices_int!$A$4:$A$100,0),MATCH(U$4,Prices_int!$F$3:$AD$3,0))*U$9*IF(U$4&gt;Settings!$C$10,IF(LEFT(U$200,4)="High",$E202,IF(LEFT(U$200,3)="Low",$F202,1)),1))</f>
        <v/>
      </c>
      <c r="V202" s="36">
        <f>IF($D202="",1,INDEX(Prices_int!$F$4:$AD$100,MATCH(SUBSTITUTE(V$199,"*","")&amp;"|"&amp;$D202,Prices_int!$A$4:$A$100,0),MATCH(V$4,Prices_int!$F$3:$AD$3,0))*V$9*IF(V$4&gt;Settings!$C$10,IF(LEFT(V$200,4)="High",$E202,IF(LEFT(V$200,3)="Low",$F202,1)),1))</f>
        <v/>
      </c>
      <c r="W202" s="36">
        <f>IF($D202="",1,INDEX(Prices_int!$F$4:$AD$100,MATCH(SUBSTITUTE(W$199,"*","")&amp;"|"&amp;$D202,Prices_int!$A$4:$A$100,0),MATCH(W$4,Prices_int!$F$3:$AD$3,0))*W$9*IF(W$4&gt;Settings!$C$10,IF(LEFT(W$200,4)="High",$E202,IF(LEFT(W$200,3)="Low",$F202,1)),1))</f>
        <v/>
      </c>
      <c r="X202" s="36">
        <f>IF($D202="",1,INDEX(Prices_int!$F$4:$AD$100,MATCH(SUBSTITUTE(X$199,"*","")&amp;"|"&amp;$D202,Prices_int!$A$4:$A$100,0),MATCH(X$4,Prices_int!$F$3:$AD$3,0))*X$9*IF(X$4&gt;Settings!$C$10,IF(LEFT(X$200,4)="High",$E202,IF(LEFT(X$200,3)="Low",$F202,1)),1))</f>
        <v/>
      </c>
      <c r="Y202" s="36">
        <f>IF($D202="",1,INDEX(Prices_int!$F$4:$AD$100,MATCH(SUBSTITUTE(Y$199,"*","")&amp;"|"&amp;$D202,Prices_int!$A$4:$A$100,0),MATCH(Y$4,Prices_int!$F$3:$AD$3,0))*Y$9*IF(Y$4&gt;Settings!$C$10,IF(LEFT(Y$200,4)="High",$E202,IF(LEFT(Y$200,3)="Low",$F202,1)),1))</f>
        <v/>
      </c>
      <c r="Z202" s="36">
        <f>IF($D202="",1,INDEX(Prices_int!$F$4:$AD$100,MATCH(SUBSTITUTE(Z$199,"*","")&amp;"|"&amp;$D202,Prices_int!$A$4:$A$100,0),MATCH(Z$4,Prices_int!$F$3:$AD$3,0))*Z$9*IF(Z$4&gt;Settings!$C$10,IF(LEFT(Z$200,4)="High",$E202,IF(LEFT(Z$200,3)="Low",$F202,1)),1))</f>
        <v/>
      </c>
      <c r="AA202" s="36">
        <f>IF($D202="",1,INDEX(Prices_int!$F$4:$AD$100,MATCH(SUBSTITUTE(AA$199,"*","")&amp;"|"&amp;$D202,Prices_int!$A$4:$A$100,0),MATCH(AA$4,Prices_int!$F$3:$AD$3,0))*AA$9*IF(AA$4&gt;Settings!$C$10,IF(LEFT(AA$200,4)="High",$E202,IF(LEFT(AA$200,3)="Low",$F202,1)),1))</f>
        <v/>
      </c>
      <c r="AB202" s="36">
        <f>IF($D202="",1,INDEX(Prices_int!$F$4:$AD$100,MATCH(SUBSTITUTE(AB$199,"*","")&amp;"|"&amp;$D202,Prices_int!$A$4:$A$100,0),MATCH(AB$4,Prices_int!$F$3:$AD$3,0))*AB$9*IF(AB$4&gt;Settings!$C$10,IF(LEFT(AB$200,4)="High",$E202,IF(LEFT(AB$200,3)="Low",$F202,1)),1))</f>
        <v/>
      </c>
      <c r="AC202" s="36">
        <f>IF($D202="",1,INDEX(Prices_int!$F$4:$AD$100,MATCH(SUBSTITUTE(AC$199,"*","")&amp;"|"&amp;$D202,Prices_int!$A$4:$A$100,0),MATCH(AC$4,Prices_int!$F$3:$AD$3,0))*AC$9*IF(AC$4&gt;Settings!$C$10,IF(LEFT(AC$200,4)="High",$E202,IF(LEFT(AC$200,3)="Low",$F202,1)),1))</f>
        <v/>
      </c>
      <c r="AD202" s="36">
        <f>IF($D202="",1,INDEX(Prices_int!$F$4:$AD$100,MATCH(SUBSTITUTE(AD$199,"*","")&amp;"|"&amp;$D202,Prices_int!$A$4:$A$100,0),MATCH(AD$4,Prices_int!$F$3:$AD$3,0))*AD$9*IF(AD$4&gt;Settings!$C$10,IF(LEFT(AD$200,4)="High",$E202,IF(LEFT(AD$200,3)="Low",$F202,1)),1))</f>
        <v/>
      </c>
      <c r="AE202" s="25">
        <f>LOWER(Settings!$C$4)&amp;".mit."&amp;$A202&amp;IF($C202="","","."&amp;$C202&amp;"."&amp;$B202)&amp;IF(INDEX(Variables!$D$5:$D$105,MATCH($A202,Variables!$A$5:$A$105,0))="","","."&amp;INDEX(Variables!$D$5:$D$105,MATCH($A202,Variables!$A$5:$A$105,0)))&amp;"."&amp;AE$5</f>
        <v/>
      </c>
      <c r="AF202" s="35">
        <f>IF($D202="",1,INDEX(Prices_int!$F$4:$AD$100,MATCH(SUBSTITUTE(AF$199,"*","")&amp;"|"&amp;$D202,Prices_int!$A$4:$A$100,0),MATCH(AF$4,Prices_int!$F$3:$AD$3,0))*AF$9*IF(AF$4&gt;Settings!$C$10,IF(LEFT(AF$200,4)="High",$E202,IF(LEFT(AF$200,3)="Low",$F202,1)),1))</f>
        <v/>
      </c>
      <c r="AG202" s="36">
        <f>IF($D202="",1,INDEX(Prices_int!$F$4:$AD$100,MATCH(SUBSTITUTE(AG$199,"*","")&amp;"|"&amp;$D202,Prices_int!$A$4:$A$100,0),MATCH(AG$4,Prices_int!$F$3:$AD$3,0))*AG$9*IF(AG$4&gt;Settings!$C$10,IF(LEFT(AG$200,4)="High",$E202,IF(LEFT(AG$200,3)="Low",$F202,1)),1))</f>
        <v/>
      </c>
      <c r="AH202" s="36">
        <f>IF($D202="",1,INDEX(Prices_int!$F$4:$AD$100,MATCH(SUBSTITUTE(AH$199,"*","")&amp;"|"&amp;$D202,Prices_int!$A$4:$A$100,0),MATCH(AH$4,Prices_int!$F$3:$AD$3,0))*AH$9*IF(AH$4&gt;Settings!$C$10,IF(LEFT(AH$200,4)="High",$E202,IF(LEFT(AH$200,3)="Low",$F202,1)),1))</f>
        <v/>
      </c>
      <c r="AI202" s="36">
        <f>IF($D202="",1,INDEX(Prices_int!$F$4:$AD$100,MATCH(SUBSTITUTE(AI$199,"*","")&amp;"|"&amp;$D202,Prices_int!$A$4:$A$100,0),MATCH(AI$4,Prices_int!$F$3:$AD$3,0))*AI$9*IF(AI$4&gt;Settings!$C$10,IF(LEFT(AI$200,4)="High",$E202,IF(LEFT(AI$200,3)="Low",$F202,1)),1))</f>
        <v/>
      </c>
      <c r="AJ202" s="36">
        <f>IF($D202="",1,INDEX(Prices_int!$F$4:$AD$100,MATCH(SUBSTITUTE(AJ$199,"*","")&amp;"|"&amp;$D202,Prices_int!$A$4:$A$100,0),MATCH(AJ$4,Prices_int!$F$3:$AD$3,0))*AJ$9*IF(AJ$4&gt;Settings!$C$10,IF(LEFT(AJ$200,4)="High",$E202,IF(LEFT(AJ$200,3)="Low",$F202,1)),1))</f>
        <v/>
      </c>
      <c r="AK202" s="36">
        <f>IF($D202="",1,INDEX(Prices_int!$F$4:$AD$100,MATCH(SUBSTITUTE(AK$199,"*","")&amp;"|"&amp;$D202,Prices_int!$A$4:$A$100,0),MATCH(AK$4,Prices_int!$F$3:$AD$3,0))*AK$9*IF(AK$4&gt;Settings!$C$10,IF(LEFT(AK$200,4)="High",$E202,IF(LEFT(AK$200,3)="Low",$F202,1)),1))</f>
        <v/>
      </c>
      <c r="AL202" s="36">
        <f>IF($D202="",1,INDEX(Prices_int!$F$4:$AD$100,MATCH(SUBSTITUTE(AL$199,"*","")&amp;"|"&amp;$D202,Prices_int!$A$4:$A$100,0),MATCH(AL$4,Prices_int!$F$3:$AD$3,0))*AL$9*IF(AL$4&gt;Settings!$C$10,IF(LEFT(AL$200,4)="High",$E202,IF(LEFT(AL$200,3)="Low",$F202,1)),1))</f>
        <v/>
      </c>
      <c r="AM202" s="36">
        <f>IF($D202="",1,INDEX(Prices_int!$F$4:$AD$100,MATCH(SUBSTITUTE(AM$199,"*","")&amp;"|"&amp;$D202,Prices_int!$A$4:$A$100,0),MATCH(AM$4,Prices_int!$F$3:$AD$3,0))*AM$9*IF(AM$4&gt;Settings!$C$10,IF(LEFT(AM$200,4)="High",$E202,IF(LEFT(AM$200,3)="Low",$F202,1)),1))</f>
        <v/>
      </c>
      <c r="AN202" s="36">
        <f>IF($D202="",1,INDEX(Prices_int!$F$4:$AD$100,MATCH(SUBSTITUTE(AN$199,"*","")&amp;"|"&amp;$D202,Prices_int!$A$4:$A$100,0),MATCH(AN$4,Prices_int!$F$3:$AD$3,0))*AN$9*IF(AN$4&gt;Settings!$C$10,IF(LEFT(AN$200,4)="High",$E202,IF(LEFT(AN$200,3)="Low",$F202,1)),1))</f>
        <v/>
      </c>
      <c r="AO202" s="36">
        <f>IF($D202="",1,INDEX(Prices_int!$F$4:$AD$100,MATCH(SUBSTITUTE(AO$199,"*","")&amp;"|"&amp;$D202,Prices_int!$A$4:$A$100,0),MATCH(AO$4,Prices_int!$F$3:$AD$3,0))*AO$9*IF(AO$4&gt;Settings!$C$10,IF(LEFT(AO$200,4)="High",$E202,IF(LEFT(AO$200,3)="Low",$F202,1)),1))</f>
        <v/>
      </c>
      <c r="AP202" s="36">
        <f>IF($D202="",1,INDEX(Prices_int!$F$4:$AD$100,MATCH(SUBSTITUTE(AP$199,"*","")&amp;"|"&amp;$D202,Prices_int!$A$4:$A$100,0),MATCH(AP$4,Prices_int!$F$3:$AD$3,0))*AP$9*IF(AP$4&gt;Settings!$C$10,IF(LEFT(AP$200,4)="High",$E202,IF(LEFT(AP$200,3)="Low",$F202,1)),1))</f>
        <v/>
      </c>
      <c r="AQ202" s="36">
        <f>IF($D202="",1,INDEX(Prices_int!$F$4:$AD$100,MATCH(SUBSTITUTE(AQ$199,"*","")&amp;"|"&amp;$D202,Prices_int!$A$4:$A$100,0),MATCH(AQ$4,Prices_int!$F$3:$AD$3,0))*AQ$9*IF(AQ$4&gt;Settings!$C$10,IF(LEFT(AQ$200,4)="High",$E202,IF(LEFT(AQ$200,3)="Low",$F202,1)),1))</f>
        <v/>
      </c>
      <c r="AR202" s="36">
        <f>IF($D202="",1,INDEX(Prices_int!$F$4:$AD$100,MATCH(SUBSTITUTE(AR$199,"*","")&amp;"|"&amp;$D202,Prices_int!$A$4:$A$100,0),MATCH(AR$4,Prices_int!$F$3:$AD$3,0))*AR$9*IF(AR$4&gt;Settings!$C$10,IF(LEFT(AR$200,4)="High",$E202,IF(LEFT(AR$200,3)="Low",$F202,1)),1))</f>
        <v/>
      </c>
      <c r="AS202" s="36">
        <f>IF($D202="",1,INDEX(Prices_int!$F$4:$AD$100,MATCH(SUBSTITUTE(AS$199,"*","")&amp;"|"&amp;$D202,Prices_int!$A$4:$A$100,0),MATCH(AS$4,Prices_int!$F$3:$AD$3,0))*AS$9*IF(AS$4&gt;Settings!$C$10,IF(LEFT(AS$200,4)="High",$E202,IF(LEFT(AS$200,3)="Low",$F202,1)),1))</f>
        <v/>
      </c>
      <c r="AT202" s="36">
        <f>IF($D202="",1,INDEX(Prices_int!$F$4:$AD$100,MATCH(SUBSTITUTE(AT$199,"*","")&amp;"|"&amp;$D202,Prices_int!$A$4:$A$100,0),MATCH(AT$4,Prices_int!$F$3:$AD$3,0))*AT$9*IF(AT$4&gt;Settings!$C$10,IF(LEFT(AT$200,4)="High",$E202,IF(LEFT(AT$200,3)="Low",$F202,1)),1))</f>
        <v/>
      </c>
      <c r="AU202" s="36">
        <f>IF($D202="",1,INDEX(Prices_int!$F$4:$AD$100,MATCH(SUBSTITUTE(AU$199,"*","")&amp;"|"&amp;$D202,Prices_int!$A$4:$A$100,0),MATCH(AU$4,Prices_int!$F$3:$AD$3,0))*AU$9*IF(AU$4&gt;Settings!$C$10,IF(LEFT(AU$200,4)="High",$E202,IF(LEFT(AU$200,3)="Low",$F202,1)),1))</f>
        <v/>
      </c>
      <c r="AV202" s="36">
        <f>IF($D202="",1,INDEX(Prices_int!$F$4:$AD$100,MATCH(SUBSTITUTE(AV$199,"*","")&amp;"|"&amp;$D202,Prices_int!$A$4:$A$100,0),MATCH(AV$4,Prices_int!$F$3:$AD$3,0))*AV$9*IF(AV$4&gt;Settings!$C$10,IF(LEFT(AV$200,4)="High",$E202,IF(LEFT(AV$200,3)="Low",$F202,1)),1))</f>
        <v/>
      </c>
      <c r="AW202" s="36">
        <f>IF($D202="",1,INDEX(Prices_int!$F$4:$AD$100,MATCH(SUBSTITUTE(AW$199,"*","")&amp;"|"&amp;$D202,Prices_int!$A$4:$A$100,0),MATCH(AW$4,Prices_int!$F$3:$AD$3,0))*AW$9*IF(AW$4&gt;Settings!$C$10,IF(LEFT(AW$200,4)="High",$E202,IF(LEFT(AW$200,3)="Low",$F202,1)),1))</f>
        <v/>
      </c>
      <c r="AX202" s="36">
        <f>IF($D202="",1,INDEX(Prices_int!$F$4:$AD$100,MATCH(SUBSTITUTE(AX$199,"*","")&amp;"|"&amp;$D202,Prices_int!$A$4:$A$100,0),MATCH(AX$4,Prices_int!$F$3:$AD$3,0))*AX$9*IF(AX$4&gt;Settings!$C$10,IF(LEFT(AX$200,4)="High",$E202,IF(LEFT(AX$200,3)="Low",$F202,1)),1))</f>
        <v/>
      </c>
    </row>
    <row r="203" hidden="1" outlineLevel="1">
      <c r="A203" s="5" t="inlineStr">
        <is>
          <t>gp</t>
        </is>
      </c>
      <c r="B203" s="5" t="inlineStr">
        <is>
          <t>nga</t>
        </is>
      </c>
      <c r="C203" s="5" t="inlineStr">
        <is>
          <t>int</t>
        </is>
      </c>
      <c r="D203" s="8">
        <f>"nga."&amp;Settings!$C$12</f>
        <v/>
      </c>
      <c r="E203" s="8" t="n">
        <v>1.25</v>
      </c>
      <c r="F203" s="8" t="n">
        <v>0.75</v>
      </c>
      <c r="G203" s="39" t="n"/>
      <c r="H203" s="5">
        <f>INDEX(Variables!$B$5:$B$105,MATCH($A203,Variables!$A$5:$A$105,0))&amp;IF($C203="",""," | "&amp;INDEX(Mapping!$B$5:$B$26,MATCH($C203,Mapping!$A$5:$A$26,0))&amp;" | "&amp;INDEX(Mapping!$B$30:$B$41,MATCH($B203,Mapping!$A$30:$A$41,0)))</f>
        <v/>
      </c>
      <c r="I203" s="5">
        <f>INDEX(Variables!$C$5:$C$105,MATCH($A203,Variables!$A$5:$A$105,0))</f>
        <v/>
      </c>
      <c r="J203" s="5">
        <f>INDEX(Variables!$E$5:$E$105,MATCH($A203,Variables!$A$5:$A$105,0))</f>
        <v/>
      </c>
      <c r="K203" s="25">
        <f>LOWER(Settings!$C$4)&amp;".mit."&amp;$A203&amp;IF($C203="","","."&amp;$C203&amp;"."&amp;$B203)&amp;IF(INDEX(Variables!$D$5:$D$105,MATCH($A203,Variables!$A$5:$A$105,0))="","","."&amp;INDEX(Variables!$D$5:$D$105,MATCH($A203,Variables!$A$5:$A$105,0)))&amp;"."&amp;K$5</f>
        <v/>
      </c>
      <c r="L203" s="35">
        <f>IF($D203="",1,INDEX(Prices_int!$F$4:$AD$100,MATCH(SUBSTITUTE(L$199,"*","")&amp;"|"&amp;$D203,Prices_int!$A$4:$A$100,0),MATCH(L$4,Prices_int!$F$3:$AD$3,0))*L$9*IF(L$4&gt;Settings!$C$10,IF(LEFT(L$200,4)="High",$E203,IF(LEFT(L$200,3)="Low",$F203,1)),1))</f>
        <v/>
      </c>
      <c r="M203" s="36">
        <f>IF($D203="",1,INDEX(Prices_int!$F$4:$AD$100,MATCH(SUBSTITUTE(M$199,"*","")&amp;"|"&amp;$D203,Prices_int!$A$4:$A$100,0),MATCH(M$4,Prices_int!$F$3:$AD$3,0))*M$9*IF(M$4&gt;Settings!$C$10,IF(LEFT(M$200,4)="High",$E203,IF(LEFT(M$200,3)="Low",$F203,1)),1))</f>
        <v/>
      </c>
      <c r="N203" s="36">
        <f>IF($D203="",1,INDEX(Prices_int!$F$4:$AD$100,MATCH(SUBSTITUTE(N$199,"*","")&amp;"|"&amp;$D203,Prices_int!$A$4:$A$100,0),MATCH(N$4,Prices_int!$F$3:$AD$3,0))*N$9*IF(N$4&gt;Settings!$C$10,IF(LEFT(N$200,4)="High",$E203,IF(LEFT(N$200,3)="Low",$F203,1)),1))</f>
        <v/>
      </c>
      <c r="O203" s="36">
        <f>IF($D203="",1,INDEX(Prices_int!$F$4:$AD$100,MATCH(SUBSTITUTE(O$199,"*","")&amp;"|"&amp;$D203,Prices_int!$A$4:$A$100,0),MATCH(O$4,Prices_int!$F$3:$AD$3,0))*O$9*IF(O$4&gt;Settings!$C$10,IF(LEFT(O$200,4)="High",$E203,IF(LEFT(O$200,3)="Low",$F203,1)),1))</f>
        <v/>
      </c>
      <c r="P203" s="36">
        <f>IF($D203="",1,INDEX(Prices_int!$F$4:$AD$100,MATCH(SUBSTITUTE(P$199,"*","")&amp;"|"&amp;$D203,Prices_int!$A$4:$A$100,0),MATCH(P$4,Prices_int!$F$3:$AD$3,0))*P$9*IF(P$4&gt;Settings!$C$10,IF(LEFT(P$200,4)="High",$E203,IF(LEFT(P$200,3)="Low",$F203,1)),1))</f>
        <v/>
      </c>
      <c r="Q203" s="36">
        <f>IF($D203="",1,INDEX(Prices_int!$F$4:$AD$100,MATCH(SUBSTITUTE(Q$199,"*","")&amp;"|"&amp;$D203,Prices_int!$A$4:$A$100,0),MATCH(Q$4,Prices_int!$F$3:$AD$3,0))*Q$9*IF(Q$4&gt;Settings!$C$10,IF(LEFT(Q$200,4)="High",$E203,IF(LEFT(Q$200,3)="Low",$F203,1)),1))</f>
        <v/>
      </c>
      <c r="R203" s="36">
        <f>IF($D203="",1,INDEX(Prices_int!$F$4:$AD$100,MATCH(SUBSTITUTE(R$199,"*","")&amp;"|"&amp;$D203,Prices_int!$A$4:$A$100,0),MATCH(R$4,Prices_int!$F$3:$AD$3,0))*R$9*IF(R$4&gt;Settings!$C$10,IF(LEFT(R$200,4)="High",$E203,IF(LEFT(R$200,3)="Low",$F203,1)),1))</f>
        <v/>
      </c>
      <c r="S203" s="36">
        <f>IF($D203="",1,INDEX(Prices_int!$F$4:$AD$100,MATCH(SUBSTITUTE(S$199,"*","")&amp;"|"&amp;$D203,Prices_int!$A$4:$A$100,0),MATCH(S$4,Prices_int!$F$3:$AD$3,0))*S$9*IF(S$4&gt;Settings!$C$10,IF(LEFT(S$200,4)="High",$E203,IF(LEFT(S$200,3)="Low",$F203,1)),1))</f>
        <v/>
      </c>
      <c r="T203" s="36">
        <f>IF($D203="",1,INDEX(Prices_int!$F$4:$AD$100,MATCH(SUBSTITUTE(T$199,"*","")&amp;"|"&amp;$D203,Prices_int!$A$4:$A$100,0),MATCH(T$4,Prices_int!$F$3:$AD$3,0))*T$9*IF(T$4&gt;Settings!$C$10,IF(LEFT(T$200,4)="High",$E203,IF(LEFT(T$200,3)="Low",$F203,1)),1))</f>
        <v/>
      </c>
      <c r="U203" s="36">
        <f>IF($D203="",1,INDEX(Prices_int!$F$4:$AD$100,MATCH(SUBSTITUTE(U$199,"*","")&amp;"|"&amp;$D203,Prices_int!$A$4:$A$100,0),MATCH(U$4,Prices_int!$F$3:$AD$3,0))*U$9*IF(U$4&gt;Settings!$C$10,IF(LEFT(U$200,4)="High",$E203,IF(LEFT(U$200,3)="Low",$F203,1)),1))</f>
        <v/>
      </c>
      <c r="V203" s="36">
        <f>IF($D203="",1,INDEX(Prices_int!$F$4:$AD$100,MATCH(SUBSTITUTE(V$199,"*","")&amp;"|"&amp;$D203,Prices_int!$A$4:$A$100,0),MATCH(V$4,Prices_int!$F$3:$AD$3,0))*V$9*IF(V$4&gt;Settings!$C$10,IF(LEFT(V$200,4)="High",$E203,IF(LEFT(V$200,3)="Low",$F203,1)),1))</f>
        <v/>
      </c>
      <c r="W203" s="36">
        <f>IF($D203="",1,INDEX(Prices_int!$F$4:$AD$100,MATCH(SUBSTITUTE(W$199,"*","")&amp;"|"&amp;$D203,Prices_int!$A$4:$A$100,0),MATCH(W$4,Prices_int!$F$3:$AD$3,0))*W$9*IF(W$4&gt;Settings!$C$10,IF(LEFT(W$200,4)="High",$E203,IF(LEFT(W$200,3)="Low",$F203,1)),1))</f>
        <v/>
      </c>
      <c r="X203" s="36">
        <f>IF($D203="",1,INDEX(Prices_int!$F$4:$AD$100,MATCH(SUBSTITUTE(X$199,"*","")&amp;"|"&amp;$D203,Prices_int!$A$4:$A$100,0),MATCH(X$4,Prices_int!$F$3:$AD$3,0))*X$9*IF(X$4&gt;Settings!$C$10,IF(LEFT(X$200,4)="High",$E203,IF(LEFT(X$200,3)="Low",$F203,1)),1))</f>
        <v/>
      </c>
      <c r="Y203" s="36">
        <f>IF($D203="",1,INDEX(Prices_int!$F$4:$AD$100,MATCH(SUBSTITUTE(Y$199,"*","")&amp;"|"&amp;$D203,Prices_int!$A$4:$A$100,0),MATCH(Y$4,Prices_int!$F$3:$AD$3,0))*Y$9*IF(Y$4&gt;Settings!$C$10,IF(LEFT(Y$200,4)="High",$E203,IF(LEFT(Y$200,3)="Low",$F203,1)),1))</f>
        <v/>
      </c>
      <c r="Z203" s="36">
        <f>IF($D203="",1,INDEX(Prices_int!$F$4:$AD$100,MATCH(SUBSTITUTE(Z$199,"*","")&amp;"|"&amp;$D203,Prices_int!$A$4:$A$100,0),MATCH(Z$4,Prices_int!$F$3:$AD$3,0))*Z$9*IF(Z$4&gt;Settings!$C$10,IF(LEFT(Z$200,4)="High",$E203,IF(LEFT(Z$200,3)="Low",$F203,1)),1))</f>
        <v/>
      </c>
      <c r="AA203" s="36">
        <f>IF($D203="",1,INDEX(Prices_int!$F$4:$AD$100,MATCH(SUBSTITUTE(AA$199,"*","")&amp;"|"&amp;$D203,Prices_int!$A$4:$A$100,0),MATCH(AA$4,Prices_int!$F$3:$AD$3,0))*AA$9*IF(AA$4&gt;Settings!$C$10,IF(LEFT(AA$200,4)="High",$E203,IF(LEFT(AA$200,3)="Low",$F203,1)),1))</f>
        <v/>
      </c>
      <c r="AB203" s="36">
        <f>IF($D203="",1,INDEX(Prices_int!$F$4:$AD$100,MATCH(SUBSTITUTE(AB$199,"*","")&amp;"|"&amp;$D203,Prices_int!$A$4:$A$100,0),MATCH(AB$4,Prices_int!$F$3:$AD$3,0))*AB$9*IF(AB$4&gt;Settings!$C$10,IF(LEFT(AB$200,4)="High",$E203,IF(LEFT(AB$200,3)="Low",$F203,1)),1))</f>
        <v/>
      </c>
      <c r="AC203" s="36">
        <f>IF($D203="",1,INDEX(Prices_int!$F$4:$AD$100,MATCH(SUBSTITUTE(AC$199,"*","")&amp;"|"&amp;$D203,Prices_int!$A$4:$A$100,0),MATCH(AC$4,Prices_int!$F$3:$AD$3,0))*AC$9*IF(AC$4&gt;Settings!$C$10,IF(LEFT(AC$200,4)="High",$E203,IF(LEFT(AC$200,3)="Low",$F203,1)),1))</f>
        <v/>
      </c>
      <c r="AD203" s="36">
        <f>IF($D203="",1,INDEX(Prices_int!$F$4:$AD$100,MATCH(SUBSTITUTE(AD$199,"*","")&amp;"|"&amp;$D203,Prices_int!$A$4:$A$100,0),MATCH(AD$4,Prices_int!$F$3:$AD$3,0))*AD$9*IF(AD$4&gt;Settings!$C$10,IF(LEFT(AD$200,4)="High",$E203,IF(LEFT(AD$200,3)="Low",$F203,1)),1))</f>
        <v/>
      </c>
      <c r="AE203" s="25">
        <f>LOWER(Settings!$C$4)&amp;".mit."&amp;$A203&amp;IF($C203="","","."&amp;$C203&amp;"."&amp;$B203)&amp;IF(INDEX(Variables!$D$5:$D$105,MATCH($A203,Variables!$A$5:$A$105,0))="","","."&amp;INDEX(Variables!$D$5:$D$105,MATCH($A203,Variables!$A$5:$A$105,0)))&amp;"."&amp;AE$5</f>
        <v/>
      </c>
      <c r="AF203" s="35">
        <f>IF($D203="",1,INDEX(Prices_int!$F$4:$AD$100,MATCH(SUBSTITUTE(AF$199,"*","")&amp;"|"&amp;$D203,Prices_int!$A$4:$A$100,0),MATCH(AF$4,Prices_int!$F$3:$AD$3,0))*AF$9*IF(AF$4&gt;Settings!$C$10,IF(LEFT(AF$200,4)="High",$E203,IF(LEFT(AF$200,3)="Low",$F203,1)),1))</f>
        <v/>
      </c>
      <c r="AG203" s="36">
        <f>IF($D203="",1,INDEX(Prices_int!$F$4:$AD$100,MATCH(SUBSTITUTE(AG$199,"*","")&amp;"|"&amp;$D203,Prices_int!$A$4:$A$100,0),MATCH(AG$4,Prices_int!$F$3:$AD$3,0))*AG$9*IF(AG$4&gt;Settings!$C$10,IF(LEFT(AG$200,4)="High",$E203,IF(LEFT(AG$200,3)="Low",$F203,1)),1))</f>
        <v/>
      </c>
      <c r="AH203" s="36">
        <f>IF($D203="",1,INDEX(Prices_int!$F$4:$AD$100,MATCH(SUBSTITUTE(AH$199,"*","")&amp;"|"&amp;$D203,Prices_int!$A$4:$A$100,0),MATCH(AH$4,Prices_int!$F$3:$AD$3,0))*AH$9*IF(AH$4&gt;Settings!$C$10,IF(LEFT(AH$200,4)="High",$E203,IF(LEFT(AH$200,3)="Low",$F203,1)),1))</f>
        <v/>
      </c>
      <c r="AI203" s="36">
        <f>IF($D203="",1,INDEX(Prices_int!$F$4:$AD$100,MATCH(SUBSTITUTE(AI$199,"*","")&amp;"|"&amp;$D203,Prices_int!$A$4:$A$100,0),MATCH(AI$4,Prices_int!$F$3:$AD$3,0))*AI$9*IF(AI$4&gt;Settings!$C$10,IF(LEFT(AI$200,4)="High",$E203,IF(LEFT(AI$200,3)="Low",$F203,1)),1))</f>
        <v/>
      </c>
      <c r="AJ203" s="36">
        <f>IF($D203="",1,INDEX(Prices_int!$F$4:$AD$100,MATCH(SUBSTITUTE(AJ$199,"*","")&amp;"|"&amp;$D203,Prices_int!$A$4:$A$100,0),MATCH(AJ$4,Prices_int!$F$3:$AD$3,0))*AJ$9*IF(AJ$4&gt;Settings!$C$10,IF(LEFT(AJ$200,4)="High",$E203,IF(LEFT(AJ$200,3)="Low",$F203,1)),1))</f>
        <v/>
      </c>
      <c r="AK203" s="36">
        <f>IF($D203="",1,INDEX(Prices_int!$F$4:$AD$100,MATCH(SUBSTITUTE(AK$199,"*","")&amp;"|"&amp;$D203,Prices_int!$A$4:$A$100,0),MATCH(AK$4,Prices_int!$F$3:$AD$3,0))*AK$9*IF(AK$4&gt;Settings!$C$10,IF(LEFT(AK$200,4)="High",$E203,IF(LEFT(AK$200,3)="Low",$F203,1)),1))</f>
        <v/>
      </c>
      <c r="AL203" s="36">
        <f>IF($D203="",1,INDEX(Prices_int!$F$4:$AD$100,MATCH(SUBSTITUTE(AL$199,"*","")&amp;"|"&amp;$D203,Prices_int!$A$4:$A$100,0),MATCH(AL$4,Prices_int!$F$3:$AD$3,0))*AL$9*IF(AL$4&gt;Settings!$C$10,IF(LEFT(AL$200,4)="High",$E203,IF(LEFT(AL$200,3)="Low",$F203,1)),1))</f>
        <v/>
      </c>
      <c r="AM203" s="36">
        <f>IF($D203="",1,INDEX(Prices_int!$F$4:$AD$100,MATCH(SUBSTITUTE(AM$199,"*","")&amp;"|"&amp;$D203,Prices_int!$A$4:$A$100,0),MATCH(AM$4,Prices_int!$F$3:$AD$3,0))*AM$9*IF(AM$4&gt;Settings!$C$10,IF(LEFT(AM$200,4)="High",$E203,IF(LEFT(AM$200,3)="Low",$F203,1)),1))</f>
        <v/>
      </c>
      <c r="AN203" s="36">
        <f>IF($D203="",1,INDEX(Prices_int!$F$4:$AD$100,MATCH(SUBSTITUTE(AN$199,"*","")&amp;"|"&amp;$D203,Prices_int!$A$4:$A$100,0),MATCH(AN$4,Prices_int!$F$3:$AD$3,0))*AN$9*IF(AN$4&gt;Settings!$C$10,IF(LEFT(AN$200,4)="High",$E203,IF(LEFT(AN$200,3)="Low",$F203,1)),1))</f>
        <v/>
      </c>
      <c r="AO203" s="36">
        <f>IF($D203="",1,INDEX(Prices_int!$F$4:$AD$100,MATCH(SUBSTITUTE(AO$199,"*","")&amp;"|"&amp;$D203,Prices_int!$A$4:$A$100,0),MATCH(AO$4,Prices_int!$F$3:$AD$3,0))*AO$9*IF(AO$4&gt;Settings!$C$10,IF(LEFT(AO$200,4)="High",$E203,IF(LEFT(AO$200,3)="Low",$F203,1)),1))</f>
        <v/>
      </c>
      <c r="AP203" s="36">
        <f>IF($D203="",1,INDEX(Prices_int!$F$4:$AD$100,MATCH(SUBSTITUTE(AP$199,"*","")&amp;"|"&amp;$D203,Prices_int!$A$4:$A$100,0),MATCH(AP$4,Prices_int!$F$3:$AD$3,0))*AP$9*IF(AP$4&gt;Settings!$C$10,IF(LEFT(AP$200,4)="High",$E203,IF(LEFT(AP$200,3)="Low",$F203,1)),1))</f>
        <v/>
      </c>
      <c r="AQ203" s="36">
        <f>IF($D203="",1,INDEX(Prices_int!$F$4:$AD$100,MATCH(SUBSTITUTE(AQ$199,"*","")&amp;"|"&amp;$D203,Prices_int!$A$4:$A$100,0),MATCH(AQ$4,Prices_int!$F$3:$AD$3,0))*AQ$9*IF(AQ$4&gt;Settings!$C$10,IF(LEFT(AQ$200,4)="High",$E203,IF(LEFT(AQ$200,3)="Low",$F203,1)),1))</f>
        <v/>
      </c>
      <c r="AR203" s="36">
        <f>IF($D203="",1,INDEX(Prices_int!$F$4:$AD$100,MATCH(SUBSTITUTE(AR$199,"*","")&amp;"|"&amp;$D203,Prices_int!$A$4:$A$100,0),MATCH(AR$4,Prices_int!$F$3:$AD$3,0))*AR$9*IF(AR$4&gt;Settings!$C$10,IF(LEFT(AR$200,4)="High",$E203,IF(LEFT(AR$200,3)="Low",$F203,1)),1))</f>
        <v/>
      </c>
      <c r="AS203" s="36">
        <f>IF($D203="",1,INDEX(Prices_int!$F$4:$AD$100,MATCH(SUBSTITUTE(AS$199,"*","")&amp;"|"&amp;$D203,Prices_int!$A$4:$A$100,0),MATCH(AS$4,Prices_int!$F$3:$AD$3,0))*AS$9*IF(AS$4&gt;Settings!$C$10,IF(LEFT(AS$200,4)="High",$E203,IF(LEFT(AS$200,3)="Low",$F203,1)),1))</f>
        <v/>
      </c>
      <c r="AT203" s="36">
        <f>IF($D203="",1,INDEX(Prices_int!$F$4:$AD$100,MATCH(SUBSTITUTE(AT$199,"*","")&amp;"|"&amp;$D203,Prices_int!$A$4:$A$100,0),MATCH(AT$4,Prices_int!$F$3:$AD$3,0))*AT$9*IF(AT$4&gt;Settings!$C$10,IF(LEFT(AT$200,4)="High",$E203,IF(LEFT(AT$200,3)="Low",$F203,1)),1))</f>
        <v/>
      </c>
      <c r="AU203" s="36">
        <f>IF($D203="",1,INDEX(Prices_int!$F$4:$AD$100,MATCH(SUBSTITUTE(AU$199,"*","")&amp;"|"&amp;$D203,Prices_int!$A$4:$A$100,0),MATCH(AU$4,Prices_int!$F$3:$AD$3,0))*AU$9*IF(AU$4&gt;Settings!$C$10,IF(LEFT(AU$200,4)="High",$E203,IF(LEFT(AU$200,3)="Low",$F203,1)),1))</f>
        <v/>
      </c>
      <c r="AV203" s="36">
        <f>IF($D203="",1,INDEX(Prices_int!$F$4:$AD$100,MATCH(SUBSTITUTE(AV$199,"*","")&amp;"|"&amp;$D203,Prices_int!$A$4:$A$100,0),MATCH(AV$4,Prices_int!$F$3:$AD$3,0))*AV$9*IF(AV$4&gt;Settings!$C$10,IF(LEFT(AV$200,4)="High",$E203,IF(LEFT(AV$200,3)="Low",$F203,1)),1))</f>
        <v/>
      </c>
      <c r="AW203" s="36">
        <f>IF($D203="",1,INDEX(Prices_int!$F$4:$AD$100,MATCH(SUBSTITUTE(AW$199,"*","")&amp;"|"&amp;$D203,Prices_int!$A$4:$A$100,0),MATCH(AW$4,Prices_int!$F$3:$AD$3,0))*AW$9*IF(AW$4&gt;Settings!$C$10,IF(LEFT(AW$200,4)="High",$E203,IF(LEFT(AW$200,3)="Low",$F203,1)),1))</f>
        <v/>
      </c>
      <c r="AX203" s="36">
        <f>IF($D203="",1,INDEX(Prices_int!$F$4:$AD$100,MATCH(SUBSTITUTE(AX$199,"*","")&amp;"|"&amp;$D203,Prices_int!$A$4:$A$100,0),MATCH(AX$4,Prices_int!$F$3:$AD$3,0))*AX$9*IF(AX$4&gt;Settings!$C$10,IF(LEFT(AX$200,4)="High",$E203,IF(LEFT(AX$200,3)="Low",$F203,1)),1))</f>
        <v/>
      </c>
    </row>
    <row r="204" hidden="1" outlineLevel="1">
      <c r="A204" s="5" t="inlineStr">
        <is>
          <t>gp</t>
        </is>
      </c>
      <c r="B204" s="5" t="inlineStr">
        <is>
          <t>one</t>
        </is>
      </c>
      <c r="C204" s="5" t="inlineStr">
        <is>
          <t>int</t>
        </is>
      </c>
      <c r="D204" s="39" t="n"/>
      <c r="E204" s="8" t="n">
        <v>1</v>
      </c>
      <c r="F204" s="8" t="n">
        <v>1</v>
      </c>
      <c r="G204" s="39" t="n"/>
      <c r="H204" s="5">
        <f>INDEX(Variables!$B$5:$B$105,MATCH($A204,Variables!$A$5:$A$105,0))&amp;IF($C204="",""," | "&amp;INDEX(Mapping!$B$5:$B$26,MATCH($C204,Mapping!$A$5:$A$26,0))&amp;" | "&amp;INDEX(Mapping!$B$30:$B$41,MATCH($B204,Mapping!$A$30:$A$41,0)))</f>
        <v/>
      </c>
      <c r="I204" s="5">
        <f>INDEX(Variables!$C$5:$C$105,MATCH($A204,Variables!$A$5:$A$105,0))</f>
        <v/>
      </c>
      <c r="J204" s="5">
        <f>INDEX(Variables!$E$5:$E$105,MATCH($A204,Variables!$A$5:$A$105,0))</f>
        <v/>
      </c>
      <c r="K204" s="25">
        <f>LOWER(Settings!$C$4)&amp;".mit."&amp;$A204&amp;IF($C204="","","."&amp;$C204&amp;"."&amp;$B204)&amp;IF(INDEX(Variables!$D$5:$D$105,MATCH($A204,Variables!$A$5:$A$105,0))="","","."&amp;INDEX(Variables!$D$5:$D$105,MATCH($A204,Variables!$A$5:$A$105,0)))&amp;"."&amp;K$5</f>
        <v/>
      </c>
      <c r="L204" s="35">
        <f>IF($D204="",1,INDEX(Prices_int!$F$4:$AD$100,MATCH(SUBSTITUTE(L$199,"*","")&amp;"|"&amp;$D204,Prices_int!$A$4:$A$100,0),MATCH(L$4,Prices_int!$F$3:$AD$3,0))*L$9*IF(L$4&gt;Settings!$C$10,IF(LEFT(L$200,4)="High",$E204,IF(LEFT(L$200,3)="Low",$F204,1)),1))</f>
        <v/>
      </c>
      <c r="M204" s="36">
        <f>IF($D204="",1,INDEX(Prices_int!$F$4:$AD$100,MATCH(SUBSTITUTE(M$199,"*","")&amp;"|"&amp;$D204,Prices_int!$A$4:$A$100,0),MATCH(M$4,Prices_int!$F$3:$AD$3,0))*M$9*IF(M$4&gt;Settings!$C$10,IF(LEFT(M$200,4)="High",$E204,IF(LEFT(M$200,3)="Low",$F204,1)),1))</f>
        <v/>
      </c>
      <c r="N204" s="36">
        <f>IF($D204="",1,INDEX(Prices_int!$F$4:$AD$100,MATCH(SUBSTITUTE(N$199,"*","")&amp;"|"&amp;$D204,Prices_int!$A$4:$A$100,0),MATCH(N$4,Prices_int!$F$3:$AD$3,0))*N$9*IF(N$4&gt;Settings!$C$10,IF(LEFT(N$200,4)="High",$E204,IF(LEFT(N$200,3)="Low",$F204,1)),1))</f>
        <v/>
      </c>
      <c r="O204" s="36">
        <f>IF($D204="",1,INDEX(Prices_int!$F$4:$AD$100,MATCH(SUBSTITUTE(O$199,"*","")&amp;"|"&amp;$D204,Prices_int!$A$4:$A$100,0),MATCH(O$4,Prices_int!$F$3:$AD$3,0))*O$9*IF(O$4&gt;Settings!$C$10,IF(LEFT(O$200,4)="High",$E204,IF(LEFT(O$200,3)="Low",$F204,1)),1))</f>
        <v/>
      </c>
      <c r="P204" s="36">
        <f>IF($D204="",1,INDEX(Prices_int!$F$4:$AD$100,MATCH(SUBSTITUTE(P$199,"*","")&amp;"|"&amp;$D204,Prices_int!$A$4:$A$100,0),MATCH(P$4,Prices_int!$F$3:$AD$3,0))*P$9*IF(P$4&gt;Settings!$C$10,IF(LEFT(P$200,4)="High",$E204,IF(LEFT(P$200,3)="Low",$F204,1)),1))</f>
        <v/>
      </c>
      <c r="Q204" s="36">
        <f>IF($D204="",1,INDEX(Prices_int!$F$4:$AD$100,MATCH(SUBSTITUTE(Q$199,"*","")&amp;"|"&amp;$D204,Prices_int!$A$4:$A$100,0),MATCH(Q$4,Prices_int!$F$3:$AD$3,0))*Q$9*IF(Q$4&gt;Settings!$C$10,IF(LEFT(Q$200,4)="High",$E204,IF(LEFT(Q$200,3)="Low",$F204,1)),1))</f>
        <v/>
      </c>
      <c r="R204" s="36">
        <f>IF($D204="",1,INDEX(Prices_int!$F$4:$AD$100,MATCH(SUBSTITUTE(R$199,"*","")&amp;"|"&amp;$D204,Prices_int!$A$4:$A$100,0),MATCH(R$4,Prices_int!$F$3:$AD$3,0))*R$9*IF(R$4&gt;Settings!$C$10,IF(LEFT(R$200,4)="High",$E204,IF(LEFT(R$200,3)="Low",$F204,1)),1))</f>
        <v/>
      </c>
      <c r="S204" s="36">
        <f>IF($D204="",1,INDEX(Prices_int!$F$4:$AD$100,MATCH(SUBSTITUTE(S$199,"*","")&amp;"|"&amp;$D204,Prices_int!$A$4:$A$100,0),MATCH(S$4,Prices_int!$F$3:$AD$3,0))*S$9*IF(S$4&gt;Settings!$C$10,IF(LEFT(S$200,4)="High",$E204,IF(LEFT(S$200,3)="Low",$F204,1)),1))</f>
        <v/>
      </c>
      <c r="T204" s="36">
        <f>IF($D204="",1,INDEX(Prices_int!$F$4:$AD$100,MATCH(SUBSTITUTE(T$199,"*","")&amp;"|"&amp;$D204,Prices_int!$A$4:$A$100,0),MATCH(T$4,Prices_int!$F$3:$AD$3,0))*T$9*IF(T$4&gt;Settings!$C$10,IF(LEFT(T$200,4)="High",$E204,IF(LEFT(T$200,3)="Low",$F204,1)),1))</f>
        <v/>
      </c>
      <c r="U204" s="36">
        <f>IF($D204="",1,INDEX(Prices_int!$F$4:$AD$100,MATCH(SUBSTITUTE(U$199,"*","")&amp;"|"&amp;$D204,Prices_int!$A$4:$A$100,0),MATCH(U$4,Prices_int!$F$3:$AD$3,0))*U$9*IF(U$4&gt;Settings!$C$10,IF(LEFT(U$200,4)="High",$E204,IF(LEFT(U$200,3)="Low",$F204,1)),1))</f>
        <v/>
      </c>
      <c r="V204" s="36">
        <f>IF($D204="",1,INDEX(Prices_int!$F$4:$AD$100,MATCH(SUBSTITUTE(V$199,"*","")&amp;"|"&amp;$D204,Prices_int!$A$4:$A$100,0),MATCH(V$4,Prices_int!$F$3:$AD$3,0))*V$9*IF(V$4&gt;Settings!$C$10,IF(LEFT(V$200,4)="High",$E204,IF(LEFT(V$200,3)="Low",$F204,1)),1))</f>
        <v/>
      </c>
      <c r="W204" s="36">
        <f>IF($D204="",1,INDEX(Prices_int!$F$4:$AD$100,MATCH(SUBSTITUTE(W$199,"*","")&amp;"|"&amp;$D204,Prices_int!$A$4:$A$100,0),MATCH(W$4,Prices_int!$F$3:$AD$3,0))*W$9*IF(W$4&gt;Settings!$C$10,IF(LEFT(W$200,4)="High",$E204,IF(LEFT(W$200,3)="Low",$F204,1)),1))</f>
        <v/>
      </c>
      <c r="X204" s="36">
        <f>IF($D204="",1,INDEX(Prices_int!$F$4:$AD$100,MATCH(SUBSTITUTE(X$199,"*","")&amp;"|"&amp;$D204,Prices_int!$A$4:$A$100,0),MATCH(X$4,Prices_int!$F$3:$AD$3,0))*X$9*IF(X$4&gt;Settings!$C$10,IF(LEFT(X$200,4)="High",$E204,IF(LEFT(X$200,3)="Low",$F204,1)),1))</f>
        <v/>
      </c>
      <c r="Y204" s="36">
        <f>IF($D204="",1,INDEX(Prices_int!$F$4:$AD$100,MATCH(SUBSTITUTE(Y$199,"*","")&amp;"|"&amp;$D204,Prices_int!$A$4:$A$100,0),MATCH(Y$4,Prices_int!$F$3:$AD$3,0))*Y$9*IF(Y$4&gt;Settings!$C$10,IF(LEFT(Y$200,4)="High",$E204,IF(LEFT(Y$200,3)="Low",$F204,1)),1))</f>
        <v/>
      </c>
      <c r="Z204" s="36">
        <f>IF($D204="",1,INDEX(Prices_int!$F$4:$AD$100,MATCH(SUBSTITUTE(Z$199,"*","")&amp;"|"&amp;$D204,Prices_int!$A$4:$A$100,0),MATCH(Z$4,Prices_int!$F$3:$AD$3,0))*Z$9*IF(Z$4&gt;Settings!$C$10,IF(LEFT(Z$200,4)="High",$E204,IF(LEFT(Z$200,3)="Low",$F204,1)),1))</f>
        <v/>
      </c>
      <c r="AA204" s="36">
        <f>IF($D204="",1,INDEX(Prices_int!$F$4:$AD$100,MATCH(SUBSTITUTE(AA$199,"*","")&amp;"|"&amp;$D204,Prices_int!$A$4:$A$100,0),MATCH(AA$4,Prices_int!$F$3:$AD$3,0))*AA$9*IF(AA$4&gt;Settings!$C$10,IF(LEFT(AA$200,4)="High",$E204,IF(LEFT(AA$200,3)="Low",$F204,1)),1))</f>
        <v/>
      </c>
      <c r="AB204" s="36">
        <f>IF($D204="",1,INDEX(Prices_int!$F$4:$AD$100,MATCH(SUBSTITUTE(AB$199,"*","")&amp;"|"&amp;$D204,Prices_int!$A$4:$A$100,0),MATCH(AB$4,Prices_int!$F$3:$AD$3,0))*AB$9*IF(AB$4&gt;Settings!$C$10,IF(LEFT(AB$200,4)="High",$E204,IF(LEFT(AB$200,3)="Low",$F204,1)),1))</f>
        <v/>
      </c>
      <c r="AC204" s="36">
        <f>IF($D204="",1,INDEX(Prices_int!$F$4:$AD$100,MATCH(SUBSTITUTE(AC$199,"*","")&amp;"|"&amp;$D204,Prices_int!$A$4:$A$100,0),MATCH(AC$4,Prices_int!$F$3:$AD$3,0))*AC$9*IF(AC$4&gt;Settings!$C$10,IF(LEFT(AC$200,4)="High",$E204,IF(LEFT(AC$200,3)="Low",$F204,1)),1))</f>
        <v/>
      </c>
      <c r="AD204" s="36">
        <f>IF($D204="",1,INDEX(Prices_int!$F$4:$AD$100,MATCH(SUBSTITUTE(AD$199,"*","")&amp;"|"&amp;$D204,Prices_int!$A$4:$A$100,0),MATCH(AD$4,Prices_int!$F$3:$AD$3,0))*AD$9*IF(AD$4&gt;Settings!$C$10,IF(LEFT(AD$200,4)="High",$E204,IF(LEFT(AD$200,3)="Low",$F204,1)),1))</f>
        <v/>
      </c>
      <c r="AE204" s="25">
        <f>LOWER(Settings!$C$4)&amp;".mit."&amp;$A204&amp;IF($C204="","","."&amp;$C204&amp;"."&amp;$B204)&amp;IF(INDEX(Variables!$D$5:$D$105,MATCH($A204,Variables!$A$5:$A$105,0))="","","."&amp;INDEX(Variables!$D$5:$D$105,MATCH($A204,Variables!$A$5:$A$105,0)))&amp;"."&amp;AE$5</f>
        <v/>
      </c>
      <c r="AF204" s="35">
        <f>IF($D204="",1,INDEX(Prices_int!$F$4:$AD$100,MATCH(SUBSTITUTE(AF$199,"*","")&amp;"|"&amp;$D204,Prices_int!$A$4:$A$100,0),MATCH(AF$4,Prices_int!$F$3:$AD$3,0))*AF$9*IF(AF$4&gt;Settings!$C$10,IF(LEFT(AF$200,4)="High",$E204,IF(LEFT(AF$200,3)="Low",$F204,1)),1))</f>
        <v/>
      </c>
      <c r="AG204" s="36">
        <f>IF($D204="",1,INDEX(Prices_int!$F$4:$AD$100,MATCH(SUBSTITUTE(AG$199,"*","")&amp;"|"&amp;$D204,Prices_int!$A$4:$A$100,0),MATCH(AG$4,Prices_int!$F$3:$AD$3,0))*AG$9*IF(AG$4&gt;Settings!$C$10,IF(LEFT(AG$200,4)="High",$E204,IF(LEFT(AG$200,3)="Low",$F204,1)),1))</f>
        <v/>
      </c>
      <c r="AH204" s="36">
        <f>IF($D204="",1,INDEX(Prices_int!$F$4:$AD$100,MATCH(SUBSTITUTE(AH$199,"*","")&amp;"|"&amp;$D204,Prices_int!$A$4:$A$100,0),MATCH(AH$4,Prices_int!$F$3:$AD$3,0))*AH$9*IF(AH$4&gt;Settings!$C$10,IF(LEFT(AH$200,4)="High",$E204,IF(LEFT(AH$200,3)="Low",$F204,1)),1))</f>
        <v/>
      </c>
      <c r="AI204" s="36">
        <f>IF($D204="",1,INDEX(Prices_int!$F$4:$AD$100,MATCH(SUBSTITUTE(AI$199,"*","")&amp;"|"&amp;$D204,Prices_int!$A$4:$A$100,0),MATCH(AI$4,Prices_int!$F$3:$AD$3,0))*AI$9*IF(AI$4&gt;Settings!$C$10,IF(LEFT(AI$200,4)="High",$E204,IF(LEFT(AI$200,3)="Low",$F204,1)),1))</f>
        <v/>
      </c>
      <c r="AJ204" s="36">
        <f>IF($D204="",1,INDEX(Prices_int!$F$4:$AD$100,MATCH(SUBSTITUTE(AJ$199,"*","")&amp;"|"&amp;$D204,Prices_int!$A$4:$A$100,0),MATCH(AJ$4,Prices_int!$F$3:$AD$3,0))*AJ$9*IF(AJ$4&gt;Settings!$C$10,IF(LEFT(AJ$200,4)="High",$E204,IF(LEFT(AJ$200,3)="Low",$F204,1)),1))</f>
        <v/>
      </c>
      <c r="AK204" s="36">
        <f>IF($D204="",1,INDEX(Prices_int!$F$4:$AD$100,MATCH(SUBSTITUTE(AK$199,"*","")&amp;"|"&amp;$D204,Prices_int!$A$4:$A$100,0),MATCH(AK$4,Prices_int!$F$3:$AD$3,0))*AK$9*IF(AK$4&gt;Settings!$C$10,IF(LEFT(AK$200,4)="High",$E204,IF(LEFT(AK$200,3)="Low",$F204,1)),1))</f>
        <v/>
      </c>
      <c r="AL204" s="36">
        <f>IF($D204="",1,INDEX(Prices_int!$F$4:$AD$100,MATCH(SUBSTITUTE(AL$199,"*","")&amp;"|"&amp;$D204,Prices_int!$A$4:$A$100,0),MATCH(AL$4,Prices_int!$F$3:$AD$3,0))*AL$9*IF(AL$4&gt;Settings!$C$10,IF(LEFT(AL$200,4)="High",$E204,IF(LEFT(AL$200,3)="Low",$F204,1)),1))</f>
        <v/>
      </c>
      <c r="AM204" s="36">
        <f>IF($D204="",1,INDEX(Prices_int!$F$4:$AD$100,MATCH(SUBSTITUTE(AM$199,"*","")&amp;"|"&amp;$D204,Prices_int!$A$4:$A$100,0),MATCH(AM$4,Prices_int!$F$3:$AD$3,0))*AM$9*IF(AM$4&gt;Settings!$C$10,IF(LEFT(AM$200,4)="High",$E204,IF(LEFT(AM$200,3)="Low",$F204,1)),1))</f>
        <v/>
      </c>
      <c r="AN204" s="36">
        <f>IF($D204="",1,INDEX(Prices_int!$F$4:$AD$100,MATCH(SUBSTITUTE(AN$199,"*","")&amp;"|"&amp;$D204,Prices_int!$A$4:$A$100,0),MATCH(AN$4,Prices_int!$F$3:$AD$3,0))*AN$9*IF(AN$4&gt;Settings!$C$10,IF(LEFT(AN$200,4)="High",$E204,IF(LEFT(AN$200,3)="Low",$F204,1)),1))</f>
        <v/>
      </c>
      <c r="AO204" s="36">
        <f>IF($D204="",1,INDEX(Prices_int!$F$4:$AD$100,MATCH(SUBSTITUTE(AO$199,"*","")&amp;"|"&amp;$D204,Prices_int!$A$4:$A$100,0),MATCH(AO$4,Prices_int!$F$3:$AD$3,0))*AO$9*IF(AO$4&gt;Settings!$C$10,IF(LEFT(AO$200,4)="High",$E204,IF(LEFT(AO$200,3)="Low",$F204,1)),1))</f>
        <v/>
      </c>
      <c r="AP204" s="36">
        <f>IF($D204="",1,INDEX(Prices_int!$F$4:$AD$100,MATCH(SUBSTITUTE(AP$199,"*","")&amp;"|"&amp;$D204,Prices_int!$A$4:$A$100,0),MATCH(AP$4,Prices_int!$F$3:$AD$3,0))*AP$9*IF(AP$4&gt;Settings!$C$10,IF(LEFT(AP$200,4)="High",$E204,IF(LEFT(AP$200,3)="Low",$F204,1)),1))</f>
        <v/>
      </c>
      <c r="AQ204" s="36">
        <f>IF($D204="",1,INDEX(Prices_int!$F$4:$AD$100,MATCH(SUBSTITUTE(AQ$199,"*","")&amp;"|"&amp;$D204,Prices_int!$A$4:$A$100,0),MATCH(AQ$4,Prices_int!$F$3:$AD$3,0))*AQ$9*IF(AQ$4&gt;Settings!$C$10,IF(LEFT(AQ$200,4)="High",$E204,IF(LEFT(AQ$200,3)="Low",$F204,1)),1))</f>
        <v/>
      </c>
      <c r="AR204" s="36">
        <f>IF($D204="",1,INDEX(Prices_int!$F$4:$AD$100,MATCH(SUBSTITUTE(AR$199,"*","")&amp;"|"&amp;$D204,Prices_int!$A$4:$A$100,0),MATCH(AR$4,Prices_int!$F$3:$AD$3,0))*AR$9*IF(AR$4&gt;Settings!$C$10,IF(LEFT(AR$200,4)="High",$E204,IF(LEFT(AR$200,3)="Low",$F204,1)),1))</f>
        <v/>
      </c>
      <c r="AS204" s="36">
        <f>IF($D204="",1,INDEX(Prices_int!$F$4:$AD$100,MATCH(SUBSTITUTE(AS$199,"*","")&amp;"|"&amp;$D204,Prices_int!$A$4:$A$100,0),MATCH(AS$4,Prices_int!$F$3:$AD$3,0))*AS$9*IF(AS$4&gt;Settings!$C$10,IF(LEFT(AS$200,4)="High",$E204,IF(LEFT(AS$200,3)="Low",$F204,1)),1))</f>
        <v/>
      </c>
      <c r="AT204" s="36">
        <f>IF($D204="",1,INDEX(Prices_int!$F$4:$AD$100,MATCH(SUBSTITUTE(AT$199,"*","")&amp;"|"&amp;$D204,Prices_int!$A$4:$A$100,0),MATCH(AT$4,Prices_int!$F$3:$AD$3,0))*AT$9*IF(AT$4&gt;Settings!$C$10,IF(LEFT(AT$200,4)="High",$E204,IF(LEFT(AT$200,3)="Low",$F204,1)),1))</f>
        <v/>
      </c>
      <c r="AU204" s="36">
        <f>IF($D204="",1,INDEX(Prices_int!$F$4:$AD$100,MATCH(SUBSTITUTE(AU$199,"*","")&amp;"|"&amp;$D204,Prices_int!$A$4:$A$100,0),MATCH(AU$4,Prices_int!$F$3:$AD$3,0))*AU$9*IF(AU$4&gt;Settings!$C$10,IF(LEFT(AU$200,4)="High",$E204,IF(LEFT(AU$200,3)="Low",$F204,1)),1))</f>
        <v/>
      </c>
      <c r="AV204" s="36">
        <f>IF($D204="",1,INDEX(Prices_int!$F$4:$AD$100,MATCH(SUBSTITUTE(AV$199,"*","")&amp;"|"&amp;$D204,Prices_int!$A$4:$A$100,0),MATCH(AV$4,Prices_int!$F$3:$AD$3,0))*AV$9*IF(AV$4&gt;Settings!$C$10,IF(LEFT(AV$200,4)="High",$E204,IF(LEFT(AV$200,3)="Low",$F204,1)),1))</f>
        <v/>
      </c>
      <c r="AW204" s="36">
        <f>IF($D204="",1,INDEX(Prices_int!$F$4:$AD$100,MATCH(SUBSTITUTE(AW$199,"*","")&amp;"|"&amp;$D204,Prices_int!$A$4:$A$100,0),MATCH(AW$4,Prices_int!$F$3:$AD$3,0))*AW$9*IF(AW$4&gt;Settings!$C$10,IF(LEFT(AW$200,4)="High",$E204,IF(LEFT(AW$200,3)="Low",$F204,1)),1))</f>
        <v/>
      </c>
      <c r="AX204" s="36">
        <f>IF($D204="",1,INDEX(Prices_int!$F$4:$AD$100,MATCH(SUBSTITUTE(AX$199,"*","")&amp;"|"&amp;$D204,Prices_int!$A$4:$A$100,0),MATCH(AX$4,Prices_int!$F$3:$AD$3,0))*AX$9*IF(AX$4&gt;Settings!$C$10,IF(LEFT(AX$200,4)="High",$E204,IF(LEFT(AX$200,3)="Low",$F204,1)),1))</f>
        <v/>
      </c>
    </row>
    <row r="205" hidden="1" outlineLevel="1">
      <c r="H205" s="34" t="inlineStr">
        <is>
          <t>Domestic prices by price fuel: supply cost sp, excise and other taxes txo, retail price before new policies rpb</t>
        </is>
      </c>
    </row>
    <row r="206" hidden="1" outlineLevel="1">
      <c r="A206" s="5" t="inlineStr">
        <is>
          <t>sp</t>
        </is>
      </c>
      <c r="B206" s="5" t="inlineStr">
        <is>
          <t>coa</t>
        </is>
      </c>
      <c r="C206" s="5" t="inlineStr">
        <is>
          <t>pow</t>
        </is>
      </c>
      <c r="D206" s="40">
        <f>INDEX(Inputs_prices!$N$5:$N$16,MATCH($B206&amp;"."&amp;$C206,Inputs_prices!$A$5:$A$16,0))</f>
        <v/>
      </c>
      <c r="E206" s="40">
        <f>INDEX(Inputs_prices!$F$5:$F$16,MATCH($B206&amp;"."&amp;$C206,Inputs_prices!$A$5:$A$16,0))</f>
        <v/>
      </c>
      <c r="F206" s="40">
        <f>INDEX(Inputs_prices!$E$5:$E$16,MATCH($B206&amp;"."&amp;$C206,Inputs_prices!$A$5:$A$16,0))</f>
        <v/>
      </c>
      <c r="G206" s="39" t="n"/>
      <c r="H206" s="5">
        <f>INDEX(Variables!$B$5:$B$105,MATCH($A206,Variables!$A$5:$A$105,0))&amp;IF($C206="",""," | "&amp;INDEX(Mapping!$B$5:$B$26,MATCH($C206,Mapping!$A$5:$A$26,0))&amp;" | "&amp;INDEX(Mapping!$B$30:$B$41,MATCH($B206,Mapping!$A$30:$A$41,0)))</f>
        <v/>
      </c>
      <c r="I206" s="5">
        <f>INDEX(Variables!$C$5:$C$105,MATCH($A206,Variables!$A$5:$A$105,0))</f>
        <v/>
      </c>
      <c r="J206" s="5">
        <f>INDEX(Variables!$E$5:$E$105,MATCH($A206,Variables!$A$5:$A$105,0))</f>
        <v/>
      </c>
      <c r="K206" s="25">
        <f>LOWER(Settings!$C$4)&amp;".mit."&amp;$A206&amp;IF($C206="","","."&amp;$C206&amp;"."&amp;$B206)&amp;IF(INDEX(Variables!$D$5:$D$105,MATCH($A206,Variables!$A$5:$A$105,0))="","","."&amp;INDEX(Variables!$D$5:$D$105,MATCH($A206,Variables!$A$5:$A$105,0)))&amp;"."&amp;K$5</f>
        <v/>
      </c>
      <c r="L206" s="41">
        <f>INDEX(Inputs_prices!$T$5:$W$16,$F206,MATCH(L$4,Inputs_prices!$T$4:$W$4,0))</f>
        <v/>
      </c>
      <c r="M206" s="40">
        <f>INDEX(Inputs_prices!$T$5:$W$16,$F206,MATCH(M$4,Inputs_prices!$T$4:$W$4,0))</f>
        <v/>
      </c>
      <c r="N206" s="40">
        <f>INDEX(Inputs_prices!$T$5:$W$16,$F206,MATCH(N$4,Inputs_prices!$T$4:$W$4,0))</f>
        <v/>
      </c>
      <c r="O206" s="40">
        <f>$D206+(N206-$D206)*INDEX(O$201:O$204,$E206)/INDEX(N$201:N$204,$E206)</f>
        <v/>
      </c>
      <c r="P206" s="40">
        <f>$D206+(O206-$D206)*INDEX(P$201:P$204,$E206)/INDEX(O$201:O$204,$E206)</f>
        <v/>
      </c>
      <c r="Q206" s="40">
        <f>$D206+(P206-$D206)*INDEX(Q$201:Q$204,$E206)/INDEX(P$201:P$204,$E206)</f>
        <v/>
      </c>
      <c r="R206" s="40">
        <f>$D206+(Q206-$D206)*INDEX(R$201:R$204,$E206)/INDEX(Q$201:Q$204,$E206)</f>
        <v/>
      </c>
      <c r="S206" s="40">
        <f>$D206+(R206-$D206)*INDEX(S$201:S$204,$E206)/INDEX(R$201:R$204,$E206)</f>
        <v/>
      </c>
      <c r="T206" s="40">
        <f>$D206+(S206-$D206)*INDEX(T$201:T$204,$E206)/INDEX(S$201:S$204,$E206)</f>
        <v/>
      </c>
      <c r="U206" s="40">
        <f>$D206+(T206-$D206)*INDEX(U$201:U$204,$E206)/INDEX(T$201:T$204,$E206)</f>
        <v/>
      </c>
      <c r="V206" s="40">
        <f>$D206+(U206-$D206)*INDEX(V$201:V$204,$E206)/INDEX(U$201:U$204,$E206)</f>
        <v/>
      </c>
      <c r="W206" s="40">
        <f>$D206+(V206-$D206)*INDEX(W$201:W$204,$E206)/INDEX(V$201:V$204,$E206)</f>
        <v/>
      </c>
      <c r="X206" s="40">
        <f>$D206+(W206-$D206)*INDEX(X$201:X$204,$E206)/INDEX(W$201:W$204,$E206)</f>
        <v/>
      </c>
      <c r="Y206" s="40">
        <f>$D206+(X206-$D206)*INDEX(Y$201:Y$204,$E206)/INDEX(X$201:X$204,$E206)</f>
        <v/>
      </c>
      <c r="Z206" s="40">
        <f>$D206+(Y206-$D206)*INDEX(Z$201:Z$204,$E206)/INDEX(Y$201:Y$204,$E206)</f>
        <v/>
      </c>
      <c r="AA206" s="40">
        <f>$D206+(Z206-$D206)*INDEX(AA$201:AA$204,$E206)/INDEX(Z$201:Z$204,$E206)</f>
        <v/>
      </c>
      <c r="AB206" s="40">
        <f>$D206+(AA206-$D206)*INDEX(AB$201:AB$204,$E206)/INDEX(AA$201:AA$204,$E206)</f>
        <v/>
      </c>
      <c r="AC206" s="40">
        <f>$D206+(AB206-$D206)*INDEX(AC$201:AC$204,$E206)/INDEX(AB$201:AB$204,$E206)</f>
        <v/>
      </c>
      <c r="AD206" s="42">
        <f>SUPPLYCOST(AD$4,Settings!$C$10,IFERROR(INDEX(Inputs_prices!$T$5:$W$16,$F206,MATCH(AD$4,Inputs_prices!$T$4:$W$4,0)),0),$D206,AC206,INDEX(AD$201:AD$204,$E206),INDEX(AC$201:AC$204,$E206))</f>
        <v/>
      </c>
      <c r="AE206" s="25">
        <f>LOWER(Settings!$C$4)&amp;".mit."&amp;$A206&amp;IF($C206="","","."&amp;$C206&amp;"."&amp;$B206)&amp;IF(INDEX(Variables!$D$5:$D$105,MATCH($A206,Variables!$A$5:$A$105,0))="","","."&amp;INDEX(Variables!$D$5:$D$105,MATCH($A206,Variables!$A$5:$A$105,0)))&amp;"."&amp;AE$5</f>
        <v/>
      </c>
      <c r="AF206" s="41">
        <f>INDEX(Inputs_prices!$T$5:$W$16,$F206,MATCH(AF$4,Inputs_prices!$T$4:$W$4,0))</f>
        <v/>
      </c>
      <c r="AG206" s="40">
        <f>INDEX(Inputs_prices!$T$5:$W$16,$F206,MATCH(AG$4,Inputs_prices!$T$4:$W$4,0))</f>
        <v/>
      </c>
      <c r="AH206" s="40">
        <f>INDEX(Inputs_prices!$T$5:$W$16,$F206,MATCH(AH$4,Inputs_prices!$T$4:$W$4,0))</f>
        <v/>
      </c>
      <c r="AI206" s="40">
        <f>$D206+(AH206-$D206)*INDEX(AI$201:AI$204,$E206)/INDEX(AH$201:AH$204,$E206)</f>
        <v/>
      </c>
      <c r="AJ206" s="40">
        <f>$D206+(AI206-$D206)*INDEX(AJ$201:AJ$204,$E206)/INDEX(AI$201:AI$204,$E206)</f>
        <v/>
      </c>
      <c r="AK206" s="40">
        <f>$D206+(AJ206-$D206)*INDEX(AK$201:AK$204,$E206)/INDEX(AJ$201:AJ$204,$E206)</f>
        <v/>
      </c>
      <c r="AL206" s="40">
        <f>$D206+(AK206-$D206)*INDEX(AL$201:AL$204,$E206)/INDEX(AK$201:AK$204,$E206)</f>
        <v/>
      </c>
      <c r="AM206" s="40">
        <f>$D206+(AL206-$D206)*INDEX(AM$201:AM$204,$E206)/INDEX(AL$201:AL$204,$E206)</f>
        <v/>
      </c>
      <c r="AN206" s="40">
        <f>$D206+(AM206-$D206)*INDEX(AN$201:AN$204,$E206)/INDEX(AM$201:AM$204,$E206)</f>
        <v/>
      </c>
      <c r="AO206" s="40">
        <f>$D206+(AN206-$D206)*INDEX(AO$201:AO$204,$E206)/INDEX(AN$201:AN$204,$E206)</f>
        <v/>
      </c>
      <c r="AP206" s="40">
        <f>$D206+(AO206-$D206)*INDEX(AP$201:AP$204,$E206)/INDEX(AO$201:AO$204,$E206)</f>
        <v/>
      </c>
      <c r="AQ206" s="40">
        <f>$D206+(AP206-$D206)*INDEX(AQ$201:AQ$204,$E206)/INDEX(AP$201:AP$204,$E206)</f>
        <v/>
      </c>
      <c r="AR206" s="40">
        <f>$D206+(AQ206-$D206)*INDEX(AR$201:AR$204,$E206)/INDEX(AQ$201:AQ$204,$E206)</f>
        <v/>
      </c>
      <c r="AS206" s="40">
        <f>$D206+(AR206-$D206)*INDEX(AS$201:AS$204,$E206)/INDEX(AR$201:AR$204,$E206)</f>
        <v/>
      </c>
      <c r="AT206" s="40">
        <f>$D206+(AS206-$D206)*INDEX(AT$201:AT$204,$E206)/INDEX(AS$201:AS$204,$E206)</f>
        <v/>
      </c>
      <c r="AU206" s="40">
        <f>$D206+(AT206-$D206)*INDEX(AU$201:AU$204,$E206)/INDEX(AT$201:AT$204,$E206)</f>
        <v/>
      </c>
      <c r="AV206" s="40">
        <f>$D206+(AU206-$D206)*INDEX(AV$201:AV$204,$E206)/INDEX(AU$201:AU$204,$E206)</f>
        <v/>
      </c>
      <c r="AW206" s="40">
        <f>$D206+(AV206-$D206)*INDEX(AW$201:AW$204,$E206)/INDEX(AV$201:AV$204,$E206)</f>
        <v/>
      </c>
      <c r="AX206" s="42">
        <f>SUPPLYCOST(AX$4,Settings!$C$10,IFERROR(INDEX(Inputs_prices!$T$5:$W$16,$F206,MATCH(AX$4,Inputs_prices!$T$4:$W$4,0)),0),$D206,AW206,INDEX(AX$201:AX$204,$E206),INDEX(AW$201:AW$204,$E206))</f>
        <v/>
      </c>
    </row>
    <row r="207" hidden="1" outlineLevel="1">
      <c r="A207" s="5" t="inlineStr">
        <is>
          <t>sp</t>
        </is>
      </c>
      <c r="B207" s="5" t="inlineStr">
        <is>
          <t>coa</t>
        </is>
      </c>
      <c r="C207" s="5" t="inlineStr">
        <is>
          <t>res</t>
        </is>
      </c>
      <c r="D207" s="40">
        <f>INDEX(Inputs_prices!$N$5:$N$16,MATCH($B207&amp;"."&amp;$C207,Inputs_prices!$A$5:$A$16,0))</f>
        <v/>
      </c>
      <c r="E207" s="40">
        <f>INDEX(Inputs_prices!$F$5:$F$16,MATCH($B207&amp;"."&amp;$C207,Inputs_prices!$A$5:$A$16,0))</f>
        <v/>
      </c>
      <c r="F207" s="40">
        <f>INDEX(Inputs_prices!$E$5:$E$16,MATCH($B207&amp;"."&amp;$C207,Inputs_prices!$A$5:$A$16,0))</f>
        <v/>
      </c>
      <c r="G207" s="39" t="n"/>
      <c r="H207" s="5">
        <f>INDEX(Variables!$B$5:$B$105,MATCH($A207,Variables!$A$5:$A$105,0))&amp;IF($C207="",""," | "&amp;INDEX(Mapping!$B$5:$B$26,MATCH($C207,Mapping!$A$5:$A$26,0))&amp;" | "&amp;INDEX(Mapping!$B$30:$B$41,MATCH($B207,Mapping!$A$30:$A$41,0)))</f>
        <v/>
      </c>
      <c r="I207" s="5">
        <f>INDEX(Variables!$C$5:$C$105,MATCH($A207,Variables!$A$5:$A$105,0))</f>
        <v/>
      </c>
      <c r="J207" s="5">
        <f>INDEX(Variables!$E$5:$E$105,MATCH($A207,Variables!$A$5:$A$105,0))</f>
        <v/>
      </c>
      <c r="K207" s="25">
        <f>LOWER(Settings!$C$4)&amp;".mit."&amp;$A207&amp;IF($C207="","","."&amp;$C207&amp;"."&amp;$B207)&amp;IF(INDEX(Variables!$D$5:$D$105,MATCH($A207,Variables!$A$5:$A$105,0))="","","."&amp;INDEX(Variables!$D$5:$D$105,MATCH($A207,Variables!$A$5:$A$105,0)))&amp;"."&amp;K$5</f>
        <v/>
      </c>
      <c r="L207" s="41">
        <f>INDEX(Inputs_prices!$T$5:$W$16,$F207,MATCH(L$4,Inputs_prices!$T$4:$W$4,0))</f>
        <v/>
      </c>
      <c r="M207" s="40">
        <f>INDEX(Inputs_prices!$T$5:$W$16,$F207,MATCH(M$4,Inputs_prices!$T$4:$W$4,0))</f>
        <v/>
      </c>
      <c r="N207" s="40">
        <f>INDEX(Inputs_prices!$T$5:$W$16,$F207,MATCH(N$4,Inputs_prices!$T$4:$W$4,0))</f>
        <v/>
      </c>
      <c r="O207" s="40">
        <f>$D207+(N207-$D207)*INDEX(O$201:O$204,$E207)/INDEX(N$201:N$204,$E207)</f>
        <v/>
      </c>
      <c r="P207" s="40">
        <f>$D207+(O207-$D207)*INDEX(P$201:P$204,$E207)/INDEX(O$201:O$204,$E207)</f>
        <v/>
      </c>
      <c r="Q207" s="40">
        <f>$D207+(P207-$D207)*INDEX(Q$201:Q$204,$E207)/INDEX(P$201:P$204,$E207)</f>
        <v/>
      </c>
      <c r="R207" s="40">
        <f>$D207+(Q207-$D207)*INDEX(R$201:R$204,$E207)/INDEX(Q$201:Q$204,$E207)</f>
        <v/>
      </c>
      <c r="S207" s="40">
        <f>$D207+(R207-$D207)*INDEX(S$201:S$204,$E207)/INDEX(R$201:R$204,$E207)</f>
        <v/>
      </c>
      <c r="T207" s="40">
        <f>$D207+(S207-$D207)*INDEX(T$201:T$204,$E207)/INDEX(S$201:S$204,$E207)</f>
        <v/>
      </c>
      <c r="U207" s="40">
        <f>$D207+(T207-$D207)*INDEX(U$201:U$204,$E207)/INDEX(T$201:T$204,$E207)</f>
        <v/>
      </c>
      <c r="V207" s="40">
        <f>$D207+(U207-$D207)*INDEX(V$201:V$204,$E207)/INDEX(U$201:U$204,$E207)</f>
        <v/>
      </c>
      <c r="W207" s="40">
        <f>$D207+(V207-$D207)*INDEX(W$201:W$204,$E207)/INDEX(V$201:V$204,$E207)</f>
        <v/>
      </c>
      <c r="X207" s="40">
        <f>$D207+(W207-$D207)*INDEX(X$201:X$204,$E207)/INDEX(W$201:W$204,$E207)</f>
        <v/>
      </c>
      <c r="Y207" s="40">
        <f>$D207+(X207-$D207)*INDEX(Y$201:Y$204,$E207)/INDEX(X$201:X$204,$E207)</f>
        <v/>
      </c>
      <c r="Z207" s="40">
        <f>$D207+(Y207-$D207)*INDEX(Z$201:Z$204,$E207)/INDEX(Y$201:Y$204,$E207)</f>
        <v/>
      </c>
      <c r="AA207" s="40">
        <f>$D207+(Z207-$D207)*INDEX(AA$201:AA$204,$E207)/INDEX(Z$201:Z$204,$E207)</f>
        <v/>
      </c>
      <c r="AB207" s="40">
        <f>$D207+(AA207-$D207)*INDEX(AB$201:AB$204,$E207)/INDEX(AA$201:AA$204,$E207)</f>
        <v/>
      </c>
      <c r="AC207" s="40">
        <f>$D207+(AB207-$D207)*INDEX(AC$201:AC$204,$E207)/INDEX(AB$201:AB$204,$E207)</f>
        <v/>
      </c>
      <c r="AD207" s="42">
        <f>SUPPLYCOST(AD$4,Settings!$C$10,IFERROR(INDEX(Inputs_prices!$T$5:$W$16,$F207,MATCH(AD$4,Inputs_prices!$T$4:$W$4,0)),0),$D207,AC207,INDEX(AD$201:AD$204,$E207),INDEX(AC$201:AC$204,$E207))</f>
        <v/>
      </c>
      <c r="AE207" s="25">
        <f>LOWER(Settings!$C$4)&amp;".mit."&amp;$A207&amp;IF($C207="","","."&amp;$C207&amp;"."&amp;$B207)&amp;IF(INDEX(Variables!$D$5:$D$105,MATCH($A207,Variables!$A$5:$A$105,0))="","","."&amp;INDEX(Variables!$D$5:$D$105,MATCH($A207,Variables!$A$5:$A$105,0)))&amp;"."&amp;AE$5</f>
        <v/>
      </c>
      <c r="AF207" s="41">
        <f>INDEX(Inputs_prices!$T$5:$W$16,$F207,MATCH(AF$4,Inputs_prices!$T$4:$W$4,0))</f>
        <v/>
      </c>
      <c r="AG207" s="40">
        <f>INDEX(Inputs_prices!$T$5:$W$16,$F207,MATCH(AG$4,Inputs_prices!$T$4:$W$4,0))</f>
        <v/>
      </c>
      <c r="AH207" s="40">
        <f>INDEX(Inputs_prices!$T$5:$W$16,$F207,MATCH(AH$4,Inputs_prices!$T$4:$W$4,0))</f>
        <v/>
      </c>
      <c r="AI207" s="40">
        <f>$D207+(AH207-$D207)*INDEX(AI$201:AI$204,$E207)/INDEX(AH$201:AH$204,$E207)</f>
        <v/>
      </c>
      <c r="AJ207" s="40">
        <f>$D207+(AI207-$D207)*INDEX(AJ$201:AJ$204,$E207)/INDEX(AI$201:AI$204,$E207)</f>
        <v/>
      </c>
      <c r="AK207" s="40">
        <f>$D207+(AJ207-$D207)*INDEX(AK$201:AK$204,$E207)/INDEX(AJ$201:AJ$204,$E207)</f>
        <v/>
      </c>
      <c r="AL207" s="40">
        <f>$D207+(AK207-$D207)*INDEX(AL$201:AL$204,$E207)/INDEX(AK$201:AK$204,$E207)</f>
        <v/>
      </c>
      <c r="AM207" s="40">
        <f>$D207+(AL207-$D207)*INDEX(AM$201:AM$204,$E207)/INDEX(AL$201:AL$204,$E207)</f>
        <v/>
      </c>
      <c r="AN207" s="40">
        <f>$D207+(AM207-$D207)*INDEX(AN$201:AN$204,$E207)/INDEX(AM$201:AM$204,$E207)</f>
        <v/>
      </c>
      <c r="AO207" s="40">
        <f>$D207+(AN207-$D207)*INDEX(AO$201:AO$204,$E207)/INDEX(AN$201:AN$204,$E207)</f>
        <v/>
      </c>
      <c r="AP207" s="40">
        <f>$D207+(AO207-$D207)*INDEX(AP$201:AP$204,$E207)/INDEX(AO$201:AO$204,$E207)</f>
        <v/>
      </c>
      <c r="AQ207" s="40">
        <f>$D207+(AP207-$D207)*INDEX(AQ$201:AQ$204,$E207)/INDEX(AP$201:AP$204,$E207)</f>
        <v/>
      </c>
      <c r="AR207" s="40">
        <f>$D207+(AQ207-$D207)*INDEX(AR$201:AR$204,$E207)/INDEX(AQ$201:AQ$204,$E207)</f>
        <v/>
      </c>
      <c r="AS207" s="40">
        <f>$D207+(AR207-$D207)*INDEX(AS$201:AS$204,$E207)/INDEX(AR$201:AR$204,$E207)</f>
        <v/>
      </c>
      <c r="AT207" s="40">
        <f>$D207+(AS207-$D207)*INDEX(AT$201:AT$204,$E207)/INDEX(AS$201:AS$204,$E207)</f>
        <v/>
      </c>
      <c r="AU207" s="40">
        <f>$D207+(AT207-$D207)*INDEX(AU$201:AU$204,$E207)/INDEX(AT$201:AT$204,$E207)</f>
        <v/>
      </c>
      <c r="AV207" s="40">
        <f>$D207+(AU207-$D207)*INDEX(AV$201:AV$204,$E207)/INDEX(AU$201:AU$204,$E207)</f>
        <v/>
      </c>
      <c r="AW207" s="40">
        <f>$D207+(AV207-$D207)*INDEX(AW$201:AW$204,$E207)/INDEX(AV$201:AV$204,$E207)</f>
        <v/>
      </c>
      <c r="AX207" s="42">
        <f>SUPPLYCOST(AX$4,Settings!$C$10,IFERROR(INDEX(Inputs_prices!$T$5:$W$16,$F207,MATCH(AX$4,Inputs_prices!$T$4:$W$4,0)),0),$D207,AW207,INDEX(AX$201:AX$204,$E207),INDEX(AW$201:AW$204,$E207))</f>
        <v/>
      </c>
    </row>
    <row r="208" hidden="1" outlineLevel="1">
      <c r="A208" s="5" t="inlineStr">
        <is>
          <t>sp</t>
        </is>
      </c>
      <c r="B208" s="5" t="inlineStr">
        <is>
          <t>coa</t>
        </is>
      </c>
      <c r="C208" s="5" t="inlineStr">
        <is>
          <t>ind</t>
        </is>
      </c>
      <c r="D208" s="40">
        <f>INDEX(Inputs_prices!$N$5:$N$16,MATCH($B208&amp;"."&amp;$C208,Inputs_prices!$A$5:$A$16,0))</f>
        <v/>
      </c>
      <c r="E208" s="40">
        <f>INDEX(Inputs_prices!$F$5:$F$16,MATCH($B208&amp;"."&amp;$C208,Inputs_prices!$A$5:$A$16,0))</f>
        <v/>
      </c>
      <c r="F208" s="40">
        <f>INDEX(Inputs_prices!$E$5:$E$16,MATCH($B208&amp;"."&amp;$C208,Inputs_prices!$A$5:$A$16,0))</f>
        <v/>
      </c>
      <c r="G208" s="39" t="n"/>
      <c r="H208" s="5">
        <f>INDEX(Variables!$B$5:$B$105,MATCH($A208,Variables!$A$5:$A$105,0))&amp;IF($C208="",""," | "&amp;INDEX(Mapping!$B$5:$B$26,MATCH($C208,Mapping!$A$5:$A$26,0))&amp;" | "&amp;INDEX(Mapping!$B$30:$B$41,MATCH($B208,Mapping!$A$30:$A$41,0)))</f>
        <v/>
      </c>
      <c r="I208" s="5">
        <f>INDEX(Variables!$C$5:$C$105,MATCH($A208,Variables!$A$5:$A$105,0))</f>
        <v/>
      </c>
      <c r="J208" s="5">
        <f>INDEX(Variables!$E$5:$E$105,MATCH($A208,Variables!$A$5:$A$105,0))</f>
        <v/>
      </c>
      <c r="K208" s="25">
        <f>LOWER(Settings!$C$4)&amp;".mit."&amp;$A208&amp;IF($C208="","","."&amp;$C208&amp;"."&amp;$B208)&amp;IF(INDEX(Variables!$D$5:$D$105,MATCH($A208,Variables!$A$5:$A$105,0))="","","."&amp;INDEX(Variables!$D$5:$D$105,MATCH($A208,Variables!$A$5:$A$105,0)))&amp;"."&amp;K$5</f>
        <v/>
      </c>
      <c r="L208" s="41">
        <f>INDEX(Inputs_prices!$T$5:$W$16,$F208,MATCH(L$4,Inputs_prices!$T$4:$W$4,0))</f>
        <v/>
      </c>
      <c r="M208" s="40">
        <f>INDEX(Inputs_prices!$T$5:$W$16,$F208,MATCH(M$4,Inputs_prices!$T$4:$W$4,0))</f>
        <v/>
      </c>
      <c r="N208" s="40">
        <f>INDEX(Inputs_prices!$T$5:$W$16,$F208,MATCH(N$4,Inputs_prices!$T$4:$W$4,0))</f>
        <v/>
      </c>
      <c r="O208" s="40">
        <f>$D208+(N208-$D208)*INDEX(O$201:O$204,$E208)/INDEX(N$201:N$204,$E208)</f>
        <v/>
      </c>
      <c r="P208" s="40">
        <f>$D208+(O208-$D208)*INDEX(P$201:P$204,$E208)/INDEX(O$201:O$204,$E208)</f>
        <v/>
      </c>
      <c r="Q208" s="40">
        <f>$D208+(P208-$D208)*INDEX(Q$201:Q$204,$E208)/INDEX(P$201:P$204,$E208)</f>
        <v/>
      </c>
      <c r="R208" s="40">
        <f>$D208+(Q208-$D208)*INDEX(R$201:R$204,$E208)/INDEX(Q$201:Q$204,$E208)</f>
        <v/>
      </c>
      <c r="S208" s="40">
        <f>$D208+(R208-$D208)*INDEX(S$201:S$204,$E208)/INDEX(R$201:R$204,$E208)</f>
        <v/>
      </c>
      <c r="T208" s="40">
        <f>$D208+(S208-$D208)*INDEX(T$201:T$204,$E208)/INDEX(S$201:S$204,$E208)</f>
        <v/>
      </c>
      <c r="U208" s="40">
        <f>$D208+(T208-$D208)*INDEX(U$201:U$204,$E208)/INDEX(T$201:T$204,$E208)</f>
        <v/>
      </c>
      <c r="V208" s="40">
        <f>$D208+(U208-$D208)*INDEX(V$201:V$204,$E208)/INDEX(U$201:U$204,$E208)</f>
        <v/>
      </c>
      <c r="W208" s="40">
        <f>$D208+(V208-$D208)*INDEX(W$201:W$204,$E208)/INDEX(V$201:V$204,$E208)</f>
        <v/>
      </c>
      <c r="X208" s="40">
        <f>$D208+(W208-$D208)*INDEX(X$201:X$204,$E208)/INDEX(W$201:W$204,$E208)</f>
        <v/>
      </c>
      <c r="Y208" s="40">
        <f>$D208+(X208-$D208)*INDEX(Y$201:Y$204,$E208)/INDEX(X$201:X$204,$E208)</f>
        <v/>
      </c>
      <c r="Z208" s="40">
        <f>$D208+(Y208-$D208)*INDEX(Z$201:Z$204,$E208)/INDEX(Y$201:Y$204,$E208)</f>
        <v/>
      </c>
      <c r="AA208" s="40">
        <f>$D208+(Z208-$D208)*INDEX(AA$201:AA$204,$E208)/INDEX(Z$201:Z$204,$E208)</f>
        <v/>
      </c>
      <c r="AB208" s="40">
        <f>$D208+(AA208-$D208)*INDEX(AB$201:AB$204,$E208)/INDEX(AA$201:AA$204,$E208)</f>
        <v/>
      </c>
      <c r="AC208" s="40">
        <f>$D208+(AB208-$D208)*INDEX(AC$201:AC$204,$E208)/INDEX(AB$201:AB$204,$E208)</f>
        <v/>
      </c>
      <c r="AD208" s="42">
        <f>SUPPLYCOST(AD$4,Settings!$C$10,IFERROR(INDEX(Inputs_prices!$T$5:$W$16,$F208,MATCH(AD$4,Inputs_prices!$T$4:$W$4,0)),0),$D208,AC208,INDEX(AD$201:AD$204,$E208),INDEX(AC$201:AC$204,$E208))</f>
        <v/>
      </c>
      <c r="AE208" s="25">
        <f>LOWER(Settings!$C$4)&amp;".mit."&amp;$A208&amp;IF($C208="","","."&amp;$C208&amp;"."&amp;$B208)&amp;IF(INDEX(Variables!$D$5:$D$105,MATCH($A208,Variables!$A$5:$A$105,0))="","","."&amp;INDEX(Variables!$D$5:$D$105,MATCH($A208,Variables!$A$5:$A$105,0)))&amp;"."&amp;AE$5</f>
        <v/>
      </c>
      <c r="AF208" s="41">
        <f>INDEX(Inputs_prices!$T$5:$W$16,$F208,MATCH(AF$4,Inputs_prices!$T$4:$W$4,0))</f>
        <v/>
      </c>
      <c r="AG208" s="40">
        <f>INDEX(Inputs_prices!$T$5:$W$16,$F208,MATCH(AG$4,Inputs_prices!$T$4:$W$4,0))</f>
        <v/>
      </c>
      <c r="AH208" s="40">
        <f>INDEX(Inputs_prices!$T$5:$W$16,$F208,MATCH(AH$4,Inputs_prices!$T$4:$W$4,0))</f>
        <v/>
      </c>
      <c r="AI208" s="40">
        <f>$D208+(AH208-$D208)*INDEX(AI$201:AI$204,$E208)/INDEX(AH$201:AH$204,$E208)</f>
        <v/>
      </c>
      <c r="AJ208" s="40">
        <f>$D208+(AI208-$D208)*INDEX(AJ$201:AJ$204,$E208)/INDEX(AI$201:AI$204,$E208)</f>
        <v/>
      </c>
      <c r="AK208" s="40">
        <f>$D208+(AJ208-$D208)*INDEX(AK$201:AK$204,$E208)/INDEX(AJ$201:AJ$204,$E208)</f>
        <v/>
      </c>
      <c r="AL208" s="40">
        <f>$D208+(AK208-$D208)*INDEX(AL$201:AL$204,$E208)/INDEX(AK$201:AK$204,$E208)</f>
        <v/>
      </c>
      <c r="AM208" s="40">
        <f>$D208+(AL208-$D208)*INDEX(AM$201:AM$204,$E208)/INDEX(AL$201:AL$204,$E208)</f>
        <v/>
      </c>
      <c r="AN208" s="40">
        <f>$D208+(AM208-$D208)*INDEX(AN$201:AN$204,$E208)/INDEX(AM$201:AM$204,$E208)</f>
        <v/>
      </c>
      <c r="AO208" s="40">
        <f>$D208+(AN208-$D208)*INDEX(AO$201:AO$204,$E208)/INDEX(AN$201:AN$204,$E208)</f>
        <v/>
      </c>
      <c r="AP208" s="40">
        <f>$D208+(AO208-$D208)*INDEX(AP$201:AP$204,$E208)/INDEX(AO$201:AO$204,$E208)</f>
        <v/>
      </c>
      <c r="AQ208" s="40">
        <f>$D208+(AP208-$D208)*INDEX(AQ$201:AQ$204,$E208)/INDEX(AP$201:AP$204,$E208)</f>
        <v/>
      </c>
      <c r="AR208" s="40">
        <f>$D208+(AQ208-$D208)*INDEX(AR$201:AR$204,$E208)/INDEX(AQ$201:AQ$204,$E208)</f>
        <v/>
      </c>
      <c r="AS208" s="40">
        <f>$D208+(AR208-$D208)*INDEX(AS$201:AS$204,$E208)/INDEX(AR$201:AR$204,$E208)</f>
        <v/>
      </c>
      <c r="AT208" s="40">
        <f>$D208+(AS208-$D208)*INDEX(AT$201:AT$204,$E208)/INDEX(AS$201:AS$204,$E208)</f>
        <v/>
      </c>
      <c r="AU208" s="40">
        <f>$D208+(AT208-$D208)*INDEX(AU$201:AU$204,$E208)/INDEX(AT$201:AT$204,$E208)</f>
        <v/>
      </c>
      <c r="AV208" s="40">
        <f>$D208+(AU208-$D208)*INDEX(AV$201:AV$204,$E208)/INDEX(AU$201:AU$204,$E208)</f>
        <v/>
      </c>
      <c r="AW208" s="40">
        <f>$D208+(AV208-$D208)*INDEX(AW$201:AW$204,$E208)/INDEX(AV$201:AV$204,$E208)</f>
        <v/>
      </c>
      <c r="AX208" s="42">
        <f>SUPPLYCOST(AX$4,Settings!$C$10,IFERROR(INDEX(Inputs_prices!$T$5:$W$16,$F208,MATCH(AX$4,Inputs_prices!$T$4:$W$4,0)),0),$D208,AW208,INDEX(AX$201:AX$204,$E208),INDEX(AW$201:AW$204,$E208))</f>
        <v/>
      </c>
    </row>
    <row r="209" hidden="1" outlineLevel="1">
      <c r="A209" s="5" t="inlineStr">
        <is>
          <t>sp</t>
        </is>
      </c>
      <c r="B209" s="5" t="inlineStr">
        <is>
          <t>nga</t>
        </is>
      </c>
      <c r="C209" s="5" t="inlineStr">
        <is>
          <t>pow</t>
        </is>
      </c>
      <c r="D209" s="40">
        <f>INDEX(Inputs_prices!$N$5:$N$16,MATCH($B209&amp;"."&amp;$C209,Inputs_prices!$A$5:$A$16,0))</f>
        <v/>
      </c>
      <c r="E209" s="40">
        <f>INDEX(Inputs_prices!$F$5:$F$16,MATCH($B209&amp;"."&amp;$C209,Inputs_prices!$A$5:$A$16,0))</f>
        <v/>
      </c>
      <c r="F209" s="40">
        <f>INDEX(Inputs_prices!$E$5:$E$16,MATCH($B209&amp;"."&amp;$C209,Inputs_prices!$A$5:$A$16,0))</f>
        <v/>
      </c>
      <c r="G209" s="39" t="n"/>
      <c r="H209" s="5">
        <f>INDEX(Variables!$B$5:$B$105,MATCH($A209,Variables!$A$5:$A$105,0))&amp;IF($C209="",""," | "&amp;INDEX(Mapping!$B$5:$B$26,MATCH($C209,Mapping!$A$5:$A$26,0))&amp;" | "&amp;INDEX(Mapping!$B$30:$B$41,MATCH($B209,Mapping!$A$30:$A$41,0)))</f>
        <v/>
      </c>
      <c r="I209" s="5">
        <f>INDEX(Variables!$C$5:$C$105,MATCH($A209,Variables!$A$5:$A$105,0))</f>
        <v/>
      </c>
      <c r="J209" s="5">
        <f>INDEX(Variables!$E$5:$E$105,MATCH($A209,Variables!$A$5:$A$105,0))</f>
        <v/>
      </c>
      <c r="K209" s="25">
        <f>LOWER(Settings!$C$4)&amp;".mit."&amp;$A209&amp;IF($C209="","","."&amp;$C209&amp;"."&amp;$B209)&amp;IF(INDEX(Variables!$D$5:$D$105,MATCH($A209,Variables!$A$5:$A$105,0))="","","."&amp;INDEX(Variables!$D$5:$D$105,MATCH($A209,Variables!$A$5:$A$105,0)))&amp;"."&amp;K$5</f>
        <v/>
      </c>
      <c r="L209" s="41">
        <f>INDEX(Inputs_prices!$T$5:$W$16,$F209,MATCH(L$4,Inputs_prices!$T$4:$W$4,0))</f>
        <v/>
      </c>
      <c r="M209" s="40">
        <f>INDEX(Inputs_prices!$T$5:$W$16,$F209,MATCH(M$4,Inputs_prices!$T$4:$W$4,0))</f>
        <v/>
      </c>
      <c r="N209" s="40">
        <f>INDEX(Inputs_prices!$T$5:$W$16,$F209,MATCH(N$4,Inputs_prices!$T$4:$W$4,0))</f>
        <v/>
      </c>
      <c r="O209" s="40">
        <f>$D209+(N209-$D209)*INDEX(O$201:O$204,$E209)/INDEX(N$201:N$204,$E209)</f>
        <v/>
      </c>
      <c r="P209" s="40">
        <f>$D209+(O209-$D209)*INDEX(P$201:P$204,$E209)/INDEX(O$201:O$204,$E209)</f>
        <v/>
      </c>
      <c r="Q209" s="40">
        <f>$D209+(P209-$D209)*INDEX(Q$201:Q$204,$E209)/INDEX(P$201:P$204,$E209)</f>
        <v/>
      </c>
      <c r="R209" s="40">
        <f>$D209+(Q209-$D209)*INDEX(R$201:R$204,$E209)/INDEX(Q$201:Q$204,$E209)</f>
        <v/>
      </c>
      <c r="S209" s="40">
        <f>$D209+(R209-$D209)*INDEX(S$201:S$204,$E209)/INDEX(R$201:R$204,$E209)</f>
        <v/>
      </c>
      <c r="T209" s="40">
        <f>$D209+(S209-$D209)*INDEX(T$201:T$204,$E209)/INDEX(S$201:S$204,$E209)</f>
        <v/>
      </c>
      <c r="U209" s="40">
        <f>$D209+(T209-$D209)*INDEX(U$201:U$204,$E209)/INDEX(T$201:T$204,$E209)</f>
        <v/>
      </c>
      <c r="V209" s="40">
        <f>$D209+(U209-$D209)*INDEX(V$201:V$204,$E209)/INDEX(U$201:U$204,$E209)</f>
        <v/>
      </c>
      <c r="W209" s="40">
        <f>$D209+(V209-$D209)*INDEX(W$201:W$204,$E209)/INDEX(V$201:V$204,$E209)</f>
        <v/>
      </c>
      <c r="X209" s="40">
        <f>$D209+(W209-$D209)*INDEX(X$201:X$204,$E209)/INDEX(W$201:W$204,$E209)</f>
        <v/>
      </c>
      <c r="Y209" s="40">
        <f>$D209+(X209-$D209)*INDEX(Y$201:Y$204,$E209)/INDEX(X$201:X$204,$E209)</f>
        <v/>
      </c>
      <c r="Z209" s="40">
        <f>$D209+(Y209-$D209)*INDEX(Z$201:Z$204,$E209)/INDEX(Y$201:Y$204,$E209)</f>
        <v/>
      </c>
      <c r="AA209" s="40">
        <f>$D209+(Z209-$D209)*INDEX(AA$201:AA$204,$E209)/INDEX(Z$201:Z$204,$E209)</f>
        <v/>
      </c>
      <c r="AB209" s="40">
        <f>$D209+(AA209-$D209)*INDEX(AB$201:AB$204,$E209)/INDEX(AA$201:AA$204,$E209)</f>
        <v/>
      </c>
      <c r="AC209" s="40">
        <f>$D209+(AB209-$D209)*INDEX(AC$201:AC$204,$E209)/INDEX(AB$201:AB$204,$E209)</f>
        <v/>
      </c>
      <c r="AD209" s="42">
        <f>SUPPLYCOST(AD$4,Settings!$C$10,IFERROR(INDEX(Inputs_prices!$T$5:$W$16,$F209,MATCH(AD$4,Inputs_prices!$T$4:$W$4,0)),0),$D209,AC209,INDEX(AD$201:AD$204,$E209),INDEX(AC$201:AC$204,$E209))</f>
        <v/>
      </c>
      <c r="AE209" s="25">
        <f>LOWER(Settings!$C$4)&amp;".mit."&amp;$A209&amp;IF($C209="","","."&amp;$C209&amp;"."&amp;$B209)&amp;IF(INDEX(Variables!$D$5:$D$105,MATCH($A209,Variables!$A$5:$A$105,0))="","","."&amp;INDEX(Variables!$D$5:$D$105,MATCH($A209,Variables!$A$5:$A$105,0)))&amp;"."&amp;AE$5</f>
        <v/>
      </c>
      <c r="AF209" s="41">
        <f>INDEX(Inputs_prices!$T$5:$W$16,$F209,MATCH(AF$4,Inputs_prices!$T$4:$W$4,0))</f>
        <v/>
      </c>
      <c r="AG209" s="40">
        <f>INDEX(Inputs_prices!$T$5:$W$16,$F209,MATCH(AG$4,Inputs_prices!$T$4:$W$4,0))</f>
        <v/>
      </c>
      <c r="AH209" s="40">
        <f>INDEX(Inputs_prices!$T$5:$W$16,$F209,MATCH(AH$4,Inputs_prices!$T$4:$W$4,0))</f>
        <v/>
      </c>
      <c r="AI209" s="40">
        <f>$D209+(AH209-$D209)*INDEX(AI$201:AI$204,$E209)/INDEX(AH$201:AH$204,$E209)</f>
        <v/>
      </c>
      <c r="AJ209" s="40">
        <f>$D209+(AI209-$D209)*INDEX(AJ$201:AJ$204,$E209)/INDEX(AI$201:AI$204,$E209)</f>
        <v/>
      </c>
      <c r="AK209" s="40">
        <f>$D209+(AJ209-$D209)*INDEX(AK$201:AK$204,$E209)/INDEX(AJ$201:AJ$204,$E209)</f>
        <v/>
      </c>
      <c r="AL209" s="40">
        <f>$D209+(AK209-$D209)*INDEX(AL$201:AL$204,$E209)/INDEX(AK$201:AK$204,$E209)</f>
        <v/>
      </c>
      <c r="AM209" s="40">
        <f>$D209+(AL209-$D209)*INDEX(AM$201:AM$204,$E209)/INDEX(AL$201:AL$204,$E209)</f>
        <v/>
      </c>
      <c r="AN209" s="40">
        <f>$D209+(AM209-$D209)*INDEX(AN$201:AN$204,$E209)/INDEX(AM$201:AM$204,$E209)</f>
        <v/>
      </c>
      <c r="AO209" s="40">
        <f>$D209+(AN209-$D209)*INDEX(AO$201:AO$204,$E209)/INDEX(AN$201:AN$204,$E209)</f>
        <v/>
      </c>
      <c r="AP209" s="40">
        <f>$D209+(AO209-$D209)*INDEX(AP$201:AP$204,$E209)/INDEX(AO$201:AO$204,$E209)</f>
        <v/>
      </c>
      <c r="AQ209" s="40">
        <f>$D209+(AP209-$D209)*INDEX(AQ$201:AQ$204,$E209)/INDEX(AP$201:AP$204,$E209)</f>
        <v/>
      </c>
      <c r="AR209" s="40">
        <f>$D209+(AQ209-$D209)*INDEX(AR$201:AR$204,$E209)/INDEX(AQ$201:AQ$204,$E209)</f>
        <v/>
      </c>
      <c r="AS209" s="40">
        <f>$D209+(AR209-$D209)*INDEX(AS$201:AS$204,$E209)/INDEX(AR$201:AR$204,$E209)</f>
        <v/>
      </c>
      <c r="AT209" s="40">
        <f>$D209+(AS209-$D209)*INDEX(AT$201:AT$204,$E209)/INDEX(AS$201:AS$204,$E209)</f>
        <v/>
      </c>
      <c r="AU209" s="40">
        <f>$D209+(AT209-$D209)*INDEX(AU$201:AU$204,$E209)/INDEX(AT$201:AT$204,$E209)</f>
        <v/>
      </c>
      <c r="AV209" s="40">
        <f>$D209+(AU209-$D209)*INDEX(AV$201:AV$204,$E209)/INDEX(AU$201:AU$204,$E209)</f>
        <v/>
      </c>
      <c r="AW209" s="40">
        <f>$D209+(AV209-$D209)*INDEX(AW$201:AW$204,$E209)/INDEX(AV$201:AV$204,$E209)</f>
        <v/>
      </c>
      <c r="AX209" s="42">
        <f>SUPPLYCOST(AX$4,Settings!$C$10,IFERROR(INDEX(Inputs_prices!$T$5:$W$16,$F209,MATCH(AX$4,Inputs_prices!$T$4:$W$4,0)),0),$D209,AW209,INDEX(AX$201:AX$204,$E209),INDEX(AW$201:AW$204,$E209))</f>
        <v/>
      </c>
    </row>
    <row r="210" hidden="1" outlineLevel="1">
      <c r="A210" s="5" t="inlineStr">
        <is>
          <t>sp</t>
        </is>
      </c>
      <c r="B210" s="5" t="inlineStr">
        <is>
          <t>nga</t>
        </is>
      </c>
      <c r="C210" s="5" t="inlineStr">
        <is>
          <t>res</t>
        </is>
      </c>
      <c r="D210" s="40">
        <f>INDEX(Inputs_prices!$N$5:$N$16,MATCH($B210&amp;"."&amp;$C210,Inputs_prices!$A$5:$A$16,0))</f>
        <v/>
      </c>
      <c r="E210" s="40">
        <f>INDEX(Inputs_prices!$F$5:$F$16,MATCH($B210&amp;"."&amp;$C210,Inputs_prices!$A$5:$A$16,0))</f>
        <v/>
      </c>
      <c r="F210" s="40">
        <f>INDEX(Inputs_prices!$E$5:$E$16,MATCH($B210&amp;"."&amp;$C210,Inputs_prices!$A$5:$A$16,0))</f>
        <v/>
      </c>
      <c r="G210" s="39" t="n"/>
      <c r="H210" s="5">
        <f>INDEX(Variables!$B$5:$B$105,MATCH($A210,Variables!$A$5:$A$105,0))&amp;IF($C210="",""," | "&amp;INDEX(Mapping!$B$5:$B$26,MATCH($C210,Mapping!$A$5:$A$26,0))&amp;" | "&amp;INDEX(Mapping!$B$30:$B$41,MATCH($B210,Mapping!$A$30:$A$41,0)))</f>
        <v/>
      </c>
      <c r="I210" s="5">
        <f>INDEX(Variables!$C$5:$C$105,MATCH($A210,Variables!$A$5:$A$105,0))</f>
        <v/>
      </c>
      <c r="J210" s="5">
        <f>INDEX(Variables!$E$5:$E$105,MATCH($A210,Variables!$A$5:$A$105,0))</f>
        <v/>
      </c>
      <c r="K210" s="25">
        <f>LOWER(Settings!$C$4)&amp;".mit."&amp;$A210&amp;IF($C210="","","."&amp;$C210&amp;"."&amp;$B210)&amp;IF(INDEX(Variables!$D$5:$D$105,MATCH($A210,Variables!$A$5:$A$105,0))="","","."&amp;INDEX(Variables!$D$5:$D$105,MATCH($A210,Variables!$A$5:$A$105,0)))&amp;"."&amp;K$5</f>
        <v/>
      </c>
      <c r="L210" s="41">
        <f>INDEX(Inputs_prices!$T$5:$W$16,$F210,MATCH(L$4,Inputs_prices!$T$4:$W$4,0))</f>
        <v/>
      </c>
      <c r="M210" s="40">
        <f>INDEX(Inputs_prices!$T$5:$W$16,$F210,MATCH(M$4,Inputs_prices!$T$4:$W$4,0))</f>
        <v/>
      </c>
      <c r="N210" s="40">
        <f>INDEX(Inputs_prices!$T$5:$W$16,$F210,MATCH(N$4,Inputs_prices!$T$4:$W$4,0))</f>
        <v/>
      </c>
      <c r="O210" s="40">
        <f>$D210+(N210-$D210)*INDEX(O$201:O$204,$E210)/INDEX(N$201:N$204,$E210)</f>
        <v/>
      </c>
      <c r="P210" s="40">
        <f>$D210+(O210-$D210)*INDEX(P$201:P$204,$E210)/INDEX(O$201:O$204,$E210)</f>
        <v/>
      </c>
      <c r="Q210" s="40">
        <f>$D210+(P210-$D210)*INDEX(Q$201:Q$204,$E210)/INDEX(P$201:P$204,$E210)</f>
        <v/>
      </c>
      <c r="R210" s="40">
        <f>$D210+(Q210-$D210)*INDEX(R$201:R$204,$E210)/INDEX(Q$201:Q$204,$E210)</f>
        <v/>
      </c>
      <c r="S210" s="40">
        <f>$D210+(R210-$D210)*INDEX(S$201:S$204,$E210)/INDEX(R$201:R$204,$E210)</f>
        <v/>
      </c>
      <c r="T210" s="40">
        <f>$D210+(S210-$D210)*INDEX(T$201:T$204,$E210)/INDEX(S$201:S$204,$E210)</f>
        <v/>
      </c>
      <c r="U210" s="40">
        <f>$D210+(T210-$D210)*INDEX(U$201:U$204,$E210)/INDEX(T$201:T$204,$E210)</f>
        <v/>
      </c>
      <c r="V210" s="40">
        <f>$D210+(U210-$D210)*INDEX(V$201:V$204,$E210)/INDEX(U$201:U$204,$E210)</f>
        <v/>
      </c>
      <c r="W210" s="40">
        <f>$D210+(V210-$D210)*INDEX(W$201:W$204,$E210)/INDEX(V$201:V$204,$E210)</f>
        <v/>
      </c>
      <c r="X210" s="40">
        <f>$D210+(W210-$D210)*INDEX(X$201:X$204,$E210)/INDEX(W$201:W$204,$E210)</f>
        <v/>
      </c>
      <c r="Y210" s="40">
        <f>$D210+(X210-$D210)*INDEX(Y$201:Y$204,$E210)/INDEX(X$201:X$204,$E210)</f>
        <v/>
      </c>
      <c r="Z210" s="40">
        <f>$D210+(Y210-$D210)*INDEX(Z$201:Z$204,$E210)/INDEX(Y$201:Y$204,$E210)</f>
        <v/>
      </c>
      <c r="AA210" s="40">
        <f>$D210+(Z210-$D210)*INDEX(AA$201:AA$204,$E210)/INDEX(Z$201:Z$204,$E210)</f>
        <v/>
      </c>
      <c r="AB210" s="40">
        <f>$D210+(AA210-$D210)*INDEX(AB$201:AB$204,$E210)/INDEX(AA$201:AA$204,$E210)</f>
        <v/>
      </c>
      <c r="AC210" s="40">
        <f>$D210+(AB210-$D210)*INDEX(AC$201:AC$204,$E210)/INDEX(AB$201:AB$204,$E210)</f>
        <v/>
      </c>
      <c r="AD210" s="42">
        <f>SUPPLYCOST(AD$4,Settings!$C$10,IFERROR(INDEX(Inputs_prices!$T$5:$W$16,$F210,MATCH(AD$4,Inputs_prices!$T$4:$W$4,0)),0),$D210,AC210,INDEX(AD$201:AD$204,$E210),INDEX(AC$201:AC$204,$E210))</f>
        <v/>
      </c>
      <c r="AE210" s="25">
        <f>LOWER(Settings!$C$4)&amp;".mit."&amp;$A210&amp;IF($C210="","","."&amp;$C210&amp;"."&amp;$B210)&amp;IF(INDEX(Variables!$D$5:$D$105,MATCH($A210,Variables!$A$5:$A$105,0))="","","."&amp;INDEX(Variables!$D$5:$D$105,MATCH($A210,Variables!$A$5:$A$105,0)))&amp;"."&amp;AE$5</f>
        <v/>
      </c>
      <c r="AF210" s="41">
        <f>INDEX(Inputs_prices!$T$5:$W$16,$F210,MATCH(AF$4,Inputs_prices!$T$4:$W$4,0))</f>
        <v/>
      </c>
      <c r="AG210" s="40">
        <f>INDEX(Inputs_prices!$T$5:$W$16,$F210,MATCH(AG$4,Inputs_prices!$T$4:$W$4,0))</f>
        <v/>
      </c>
      <c r="AH210" s="40">
        <f>INDEX(Inputs_prices!$T$5:$W$16,$F210,MATCH(AH$4,Inputs_prices!$T$4:$W$4,0))</f>
        <v/>
      </c>
      <c r="AI210" s="40">
        <f>$D210+(AH210-$D210)*INDEX(AI$201:AI$204,$E210)/INDEX(AH$201:AH$204,$E210)</f>
        <v/>
      </c>
      <c r="AJ210" s="40">
        <f>$D210+(AI210-$D210)*INDEX(AJ$201:AJ$204,$E210)/INDEX(AI$201:AI$204,$E210)</f>
        <v/>
      </c>
      <c r="AK210" s="40">
        <f>$D210+(AJ210-$D210)*INDEX(AK$201:AK$204,$E210)/INDEX(AJ$201:AJ$204,$E210)</f>
        <v/>
      </c>
      <c r="AL210" s="40">
        <f>$D210+(AK210-$D210)*INDEX(AL$201:AL$204,$E210)/INDEX(AK$201:AK$204,$E210)</f>
        <v/>
      </c>
      <c r="AM210" s="40">
        <f>$D210+(AL210-$D210)*INDEX(AM$201:AM$204,$E210)/INDEX(AL$201:AL$204,$E210)</f>
        <v/>
      </c>
      <c r="AN210" s="40">
        <f>$D210+(AM210-$D210)*INDEX(AN$201:AN$204,$E210)/INDEX(AM$201:AM$204,$E210)</f>
        <v/>
      </c>
      <c r="AO210" s="40">
        <f>$D210+(AN210-$D210)*INDEX(AO$201:AO$204,$E210)/INDEX(AN$201:AN$204,$E210)</f>
        <v/>
      </c>
      <c r="AP210" s="40">
        <f>$D210+(AO210-$D210)*INDEX(AP$201:AP$204,$E210)/INDEX(AO$201:AO$204,$E210)</f>
        <v/>
      </c>
      <c r="AQ210" s="40">
        <f>$D210+(AP210-$D210)*INDEX(AQ$201:AQ$204,$E210)/INDEX(AP$201:AP$204,$E210)</f>
        <v/>
      </c>
      <c r="AR210" s="40">
        <f>$D210+(AQ210-$D210)*INDEX(AR$201:AR$204,$E210)/INDEX(AQ$201:AQ$204,$E210)</f>
        <v/>
      </c>
      <c r="AS210" s="40">
        <f>$D210+(AR210-$D210)*INDEX(AS$201:AS$204,$E210)/INDEX(AR$201:AR$204,$E210)</f>
        <v/>
      </c>
      <c r="AT210" s="40">
        <f>$D210+(AS210-$D210)*INDEX(AT$201:AT$204,$E210)/INDEX(AS$201:AS$204,$E210)</f>
        <v/>
      </c>
      <c r="AU210" s="40">
        <f>$D210+(AT210-$D210)*INDEX(AU$201:AU$204,$E210)/INDEX(AT$201:AT$204,$E210)</f>
        <v/>
      </c>
      <c r="AV210" s="40">
        <f>$D210+(AU210-$D210)*INDEX(AV$201:AV$204,$E210)/INDEX(AU$201:AU$204,$E210)</f>
        <v/>
      </c>
      <c r="AW210" s="40">
        <f>$D210+(AV210-$D210)*INDEX(AW$201:AW$204,$E210)/INDEX(AV$201:AV$204,$E210)</f>
        <v/>
      </c>
      <c r="AX210" s="42">
        <f>SUPPLYCOST(AX$4,Settings!$C$10,IFERROR(INDEX(Inputs_prices!$T$5:$W$16,$F210,MATCH(AX$4,Inputs_prices!$T$4:$W$4,0)),0),$D210,AW210,INDEX(AX$201:AX$204,$E210),INDEX(AW$201:AW$204,$E210))</f>
        <v/>
      </c>
    </row>
    <row r="211" hidden="1" outlineLevel="1">
      <c r="A211" s="5" t="inlineStr">
        <is>
          <t>sp</t>
        </is>
      </c>
      <c r="B211" s="5" t="inlineStr">
        <is>
          <t>nga</t>
        </is>
      </c>
      <c r="C211" s="5" t="inlineStr">
        <is>
          <t>ind</t>
        </is>
      </c>
      <c r="D211" s="40">
        <f>INDEX(Inputs_prices!$N$5:$N$16,MATCH($B211&amp;"."&amp;$C211,Inputs_prices!$A$5:$A$16,0))</f>
        <v/>
      </c>
      <c r="E211" s="40">
        <f>INDEX(Inputs_prices!$F$5:$F$16,MATCH($B211&amp;"."&amp;$C211,Inputs_prices!$A$5:$A$16,0))</f>
        <v/>
      </c>
      <c r="F211" s="40">
        <f>INDEX(Inputs_prices!$E$5:$E$16,MATCH($B211&amp;"."&amp;$C211,Inputs_prices!$A$5:$A$16,0))</f>
        <v/>
      </c>
      <c r="G211" s="39" t="n"/>
      <c r="H211" s="5">
        <f>INDEX(Variables!$B$5:$B$105,MATCH($A211,Variables!$A$5:$A$105,0))&amp;IF($C211="",""," | "&amp;INDEX(Mapping!$B$5:$B$26,MATCH($C211,Mapping!$A$5:$A$26,0))&amp;" | "&amp;INDEX(Mapping!$B$30:$B$41,MATCH($B211,Mapping!$A$30:$A$41,0)))</f>
        <v/>
      </c>
      <c r="I211" s="5">
        <f>INDEX(Variables!$C$5:$C$105,MATCH($A211,Variables!$A$5:$A$105,0))</f>
        <v/>
      </c>
      <c r="J211" s="5">
        <f>INDEX(Variables!$E$5:$E$105,MATCH($A211,Variables!$A$5:$A$105,0))</f>
        <v/>
      </c>
      <c r="K211" s="25">
        <f>LOWER(Settings!$C$4)&amp;".mit."&amp;$A211&amp;IF($C211="","","."&amp;$C211&amp;"."&amp;$B211)&amp;IF(INDEX(Variables!$D$5:$D$105,MATCH($A211,Variables!$A$5:$A$105,0))="","","."&amp;INDEX(Variables!$D$5:$D$105,MATCH($A211,Variables!$A$5:$A$105,0)))&amp;"."&amp;K$5</f>
        <v/>
      </c>
      <c r="L211" s="41">
        <f>INDEX(Inputs_prices!$T$5:$W$16,$F211,MATCH(L$4,Inputs_prices!$T$4:$W$4,0))</f>
        <v/>
      </c>
      <c r="M211" s="40">
        <f>INDEX(Inputs_prices!$T$5:$W$16,$F211,MATCH(M$4,Inputs_prices!$T$4:$W$4,0))</f>
        <v/>
      </c>
      <c r="N211" s="40">
        <f>INDEX(Inputs_prices!$T$5:$W$16,$F211,MATCH(N$4,Inputs_prices!$T$4:$W$4,0))</f>
        <v/>
      </c>
      <c r="O211" s="40">
        <f>$D211+(N211-$D211)*INDEX(O$201:O$204,$E211)/INDEX(N$201:N$204,$E211)</f>
        <v/>
      </c>
      <c r="P211" s="40">
        <f>$D211+(O211-$D211)*INDEX(P$201:P$204,$E211)/INDEX(O$201:O$204,$E211)</f>
        <v/>
      </c>
      <c r="Q211" s="40">
        <f>$D211+(P211-$D211)*INDEX(Q$201:Q$204,$E211)/INDEX(P$201:P$204,$E211)</f>
        <v/>
      </c>
      <c r="R211" s="40">
        <f>$D211+(Q211-$D211)*INDEX(R$201:R$204,$E211)/INDEX(Q$201:Q$204,$E211)</f>
        <v/>
      </c>
      <c r="S211" s="40">
        <f>$D211+(R211-$D211)*INDEX(S$201:S$204,$E211)/INDEX(R$201:R$204,$E211)</f>
        <v/>
      </c>
      <c r="T211" s="40">
        <f>$D211+(S211-$D211)*INDEX(T$201:T$204,$E211)/INDEX(S$201:S$204,$E211)</f>
        <v/>
      </c>
      <c r="U211" s="40">
        <f>$D211+(T211-$D211)*INDEX(U$201:U$204,$E211)/INDEX(T$201:T$204,$E211)</f>
        <v/>
      </c>
      <c r="V211" s="40">
        <f>$D211+(U211-$D211)*INDEX(V$201:V$204,$E211)/INDEX(U$201:U$204,$E211)</f>
        <v/>
      </c>
      <c r="W211" s="40">
        <f>$D211+(V211-$D211)*INDEX(W$201:W$204,$E211)/INDEX(V$201:V$204,$E211)</f>
        <v/>
      </c>
      <c r="X211" s="40">
        <f>$D211+(W211-$D211)*INDEX(X$201:X$204,$E211)/INDEX(W$201:W$204,$E211)</f>
        <v/>
      </c>
      <c r="Y211" s="40">
        <f>$D211+(X211-$D211)*INDEX(Y$201:Y$204,$E211)/INDEX(X$201:X$204,$E211)</f>
        <v/>
      </c>
      <c r="Z211" s="40">
        <f>$D211+(Y211-$D211)*INDEX(Z$201:Z$204,$E211)/INDEX(Y$201:Y$204,$E211)</f>
        <v/>
      </c>
      <c r="AA211" s="40">
        <f>$D211+(Z211-$D211)*INDEX(AA$201:AA$204,$E211)/INDEX(Z$201:Z$204,$E211)</f>
        <v/>
      </c>
      <c r="AB211" s="40">
        <f>$D211+(AA211-$D211)*INDEX(AB$201:AB$204,$E211)/INDEX(AA$201:AA$204,$E211)</f>
        <v/>
      </c>
      <c r="AC211" s="40">
        <f>$D211+(AB211-$D211)*INDEX(AC$201:AC$204,$E211)/INDEX(AB$201:AB$204,$E211)</f>
        <v/>
      </c>
      <c r="AD211" s="42">
        <f>SUPPLYCOST(AD$4,Settings!$C$10,IFERROR(INDEX(Inputs_prices!$T$5:$W$16,$F211,MATCH(AD$4,Inputs_prices!$T$4:$W$4,0)),0),$D211,AC211,INDEX(AD$201:AD$204,$E211),INDEX(AC$201:AC$204,$E211))</f>
        <v/>
      </c>
      <c r="AE211" s="25">
        <f>LOWER(Settings!$C$4)&amp;".mit."&amp;$A211&amp;IF($C211="","","."&amp;$C211&amp;"."&amp;$B211)&amp;IF(INDEX(Variables!$D$5:$D$105,MATCH($A211,Variables!$A$5:$A$105,0))="","","."&amp;INDEX(Variables!$D$5:$D$105,MATCH($A211,Variables!$A$5:$A$105,0)))&amp;"."&amp;AE$5</f>
        <v/>
      </c>
      <c r="AF211" s="41">
        <f>INDEX(Inputs_prices!$T$5:$W$16,$F211,MATCH(AF$4,Inputs_prices!$T$4:$W$4,0))</f>
        <v/>
      </c>
      <c r="AG211" s="40">
        <f>INDEX(Inputs_prices!$T$5:$W$16,$F211,MATCH(AG$4,Inputs_prices!$T$4:$W$4,0))</f>
        <v/>
      </c>
      <c r="AH211" s="40">
        <f>INDEX(Inputs_prices!$T$5:$W$16,$F211,MATCH(AH$4,Inputs_prices!$T$4:$W$4,0))</f>
        <v/>
      </c>
      <c r="AI211" s="40">
        <f>$D211+(AH211-$D211)*INDEX(AI$201:AI$204,$E211)/INDEX(AH$201:AH$204,$E211)</f>
        <v/>
      </c>
      <c r="AJ211" s="40">
        <f>$D211+(AI211-$D211)*INDEX(AJ$201:AJ$204,$E211)/INDEX(AI$201:AI$204,$E211)</f>
        <v/>
      </c>
      <c r="AK211" s="40">
        <f>$D211+(AJ211-$D211)*INDEX(AK$201:AK$204,$E211)/INDEX(AJ$201:AJ$204,$E211)</f>
        <v/>
      </c>
      <c r="AL211" s="40">
        <f>$D211+(AK211-$D211)*INDEX(AL$201:AL$204,$E211)/INDEX(AK$201:AK$204,$E211)</f>
        <v/>
      </c>
      <c r="AM211" s="40">
        <f>$D211+(AL211-$D211)*INDEX(AM$201:AM$204,$E211)/INDEX(AL$201:AL$204,$E211)</f>
        <v/>
      </c>
      <c r="AN211" s="40">
        <f>$D211+(AM211-$D211)*INDEX(AN$201:AN$204,$E211)/INDEX(AM$201:AM$204,$E211)</f>
        <v/>
      </c>
      <c r="AO211" s="40">
        <f>$D211+(AN211-$D211)*INDEX(AO$201:AO$204,$E211)/INDEX(AN$201:AN$204,$E211)</f>
        <v/>
      </c>
      <c r="AP211" s="40">
        <f>$D211+(AO211-$D211)*INDEX(AP$201:AP$204,$E211)/INDEX(AO$201:AO$204,$E211)</f>
        <v/>
      </c>
      <c r="AQ211" s="40">
        <f>$D211+(AP211-$D211)*INDEX(AQ$201:AQ$204,$E211)/INDEX(AP$201:AP$204,$E211)</f>
        <v/>
      </c>
      <c r="AR211" s="40">
        <f>$D211+(AQ211-$D211)*INDEX(AR$201:AR$204,$E211)/INDEX(AQ$201:AQ$204,$E211)</f>
        <v/>
      </c>
      <c r="AS211" s="40">
        <f>$D211+(AR211-$D211)*INDEX(AS$201:AS$204,$E211)/INDEX(AR$201:AR$204,$E211)</f>
        <v/>
      </c>
      <c r="AT211" s="40">
        <f>$D211+(AS211-$D211)*INDEX(AT$201:AT$204,$E211)/INDEX(AS$201:AS$204,$E211)</f>
        <v/>
      </c>
      <c r="AU211" s="40">
        <f>$D211+(AT211-$D211)*INDEX(AU$201:AU$204,$E211)/INDEX(AT$201:AT$204,$E211)</f>
        <v/>
      </c>
      <c r="AV211" s="40">
        <f>$D211+(AU211-$D211)*INDEX(AV$201:AV$204,$E211)/INDEX(AU$201:AU$204,$E211)</f>
        <v/>
      </c>
      <c r="AW211" s="40">
        <f>$D211+(AV211-$D211)*INDEX(AW$201:AW$204,$E211)/INDEX(AV$201:AV$204,$E211)</f>
        <v/>
      </c>
      <c r="AX211" s="42">
        <f>SUPPLYCOST(AX$4,Settings!$C$10,IFERROR(INDEX(Inputs_prices!$T$5:$W$16,$F211,MATCH(AX$4,Inputs_prices!$T$4:$W$4,0)),0),$D211,AW211,INDEX(AX$201:AX$204,$E211),INDEX(AW$201:AW$204,$E211))</f>
        <v/>
      </c>
    </row>
    <row r="212" hidden="1" outlineLevel="1">
      <c r="A212" s="5" t="inlineStr">
        <is>
          <t>sp</t>
        </is>
      </c>
      <c r="B212" s="5" t="inlineStr">
        <is>
          <t>gso</t>
        </is>
      </c>
      <c r="C212" s="5" t="inlineStr">
        <is>
          <t>all</t>
        </is>
      </c>
      <c r="D212" s="40">
        <f>INDEX(Inputs_prices!$N$5:$N$16,MATCH($B212&amp;"."&amp;$C212,Inputs_prices!$A$5:$A$16,0))</f>
        <v/>
      </c>
      <c r="E212" s="40">
        <f>INDEX(Inputs_prices!$F$5:$F$16,MATCH($B212&amp;"."&amp;$C212,Inputs_prices!$A$5:$A$16,0))</f>
        <v/>
      </c>
      <c r="F212" s="40">
        <f>INDEX(Inputs_prices!$E$5:$E$16,MATCH($B212&amp;"."&amp;$C212,Inputs_prices!$A$5:$A$16,0))</f>
        <v/>
      </c>
      <c r="G212" s="39" t="n"/>
      <c r="H212" s="5">
        <f>INDEX(Variables!$B$5:$B$105,MATCH($A212,Variables!$A$5:$A$105,0))&amp;IF($C212="",""," | "&amp;INDEX(Mapping!$B$5:$B$26,MATCH($C212,Mapping!$A$5:$A$26,0))&amp;" | "&amp;INDEX(Mapping!$B$30:$B$41,MATCH($B212,Mapping!$A$30:$A$41,0)))</f>
        <v/>
      </c>
      <c r="I212" s="5">
        <f>INDEX(Variables!$C$5:$C$105,MATCH($A212,Variables!$A$5:$A$105,0))</f>
        <v/>
      </c>
      <c r="J212" s="5">
        <f>INDEX(Variables!$E$5:$E$105,MATCH($A212,Variables!$A$5:$A$105,0))</f>
        <v/>
      </c>
      <c r="K212" s="25">
        <f>LOWER(Settings!$C$4)&amp;".mit."&amp;$A212&amp;IF($C212="","","."&amp;$C212&amp;"."&amp;$B212)&amp;IF(INDEX(Variables!$D$5:$D$105,MATCH($A212,Variables!$A$5:$A$105,0))="","","."&amp;INDEX(Variables!$D$5:$D$105,MATCH($A212,Variables!$A$5:$A$105,0)))&amp;"."&amp;K$5</f>
        <v/>
      </c>
      <c r="L212" s="41">
        <f>INDEX(Inputs_prices!$T$5:$W$16,$F212,MATCH(L$4,Inputs_prices!$T$4:$W$4,0))</f>
        <v/>
      </c>
      <c r="M212" s="40">
        <f>INDEX(Inputs_prices!$T$5:$W$16,$F212,MATCH(M$4,Inputs_prices!$T$4:$W$4,0))</f>
        <v/>
      </c>
      <c r="N212" s="40">
        <f>INDEX(Inputs_prices!$T$5:$W$16,$F212,MATCH(N$4,Inputs_prices!$T$4:$W$4,0))</f>
        <v/>
      </c>
      <c r="O212" s="40">
        <f>$D212+(N212-$D212)*INDEX(O$201:O$204,$E212)/INDEX(N$201:N$204,$E212)</f>
        <v/>
      </c>
      <c r="P212" s="40">
        <f>$D212+(O212-$D212)*INDEX(P$201:P$204,$E212)/INDEX(O$201:O$204,$E212)</f>
        <v/>
      </c>
      <c r="Q212" s="40">
        <f>$D212+(P212-$D212)*INDEX(Q$201:Q$204,$E212)/INDEX(P$201:P$204,$E212)</f>
        <v/>
      </c>
      <c r="R212" s="40">
        <f>$D212+(Q212-$D212)*INDEX(R$201:R$204,$E212)/INDEX(Q$201:Q$204,$E212)</f>
        <v/>
      </c>
      <c r="S212" s="40">
        <f>$D212+(R212-$D212)*INDEX(S$201:S$204,$E212)/INDEX(R$201:R$204,$E212)</f>
        <v/>
      </c>
      <c r="T212" s="40">
        <f>$D212+(S212-$D212)*INDEX(T$201:T$204,$E212)/INDEX(S$201:S$204,$E212)</f>
        <v/>
      </c>
      <c r="U212" s="40">
        <f>$D212+(T212-$D212)*INDEX(U$201:U$204,$E212)/INDEX(T$201:T$204,$E212)</f>
        <v/>
      </c>
      <c r="V212" s="40">
        <f>$D212+(U212-$D212)*INDEX(V$201:V$204,$E212)/INDEX(U$201:U$204,$E212)</f>
        <v/>
      </c>
      <c r="W212" s="40">
        <f>$D212+(V212-$D212)*INDEX(W$201:W$204,$E212)/INDEX(V$201:V$204,$E212)</f>
        <v/>
      </c>
      <c r="X212" s="40">
        <f>$D212+(W212-$D212)*INDEX(X$201:X$204,$E212)/INDEX(W$201:W$204,$E212)</f>
        <v/>
      </c>
      <c r="Y212" s="40">
        <f>$D212+(X212-$D212)*INDEX(Y$201:Y$204,$E212)/INDEX(X$201:X$204,$E212)</f>
        <v/>
      </c>
      <c r="Z212" s="40">
        <f>$D212+(Y212-$D212)*INDEX(Z$201:Z$204,$E212)/INDEX(Y$201:Y$204,$E212)</f>
        <v/>
      </c>
      <c r="AA212" s="40">
        <f>$D212+(Z212-$D212)*INDEX(AA$201:AA$204,$E212)/INDEX(Z$201:Z$204,$E212)</f>
        <v/>
      </c>
      <c r="AB212" s="40">
        <f>$D212+(AA212-$D212)*INDEX(AB$201:AB$204,$E212)/INDEX(AA$201:AA$204,$E212)</f>
        <v/>
      </c>
      <c r="AC212" s="40">
        <f>$D212+(AB212-$D212)*INDEX(AC$201:AC$204,$E212)/INDEX(AB$201:AB$204,$E212)</f>
        <v/>
      </c>
      <c r="AD212" s="42">
        <f>SUPPLYCOST(AD$4,Settings!$C$10,IFERROR(INDEX(Inputs_prices!$T$5:$W$16,$F212,MATCH(AD$4,Inputs_prices!$T$4:$W$4,0)),0),$D212,AC212,INDEX(AD$201:AD$204,$E212),INDEX(AC$201:AC$204,$E212))</f>
        <v/>
      </c>
      <c r="AE212" s="25">
        <f>LOWER(Settings!$C$4)&amp;".mit."&amp;$A212&amp;IF($C212="","","."&amp;$C212&amp;"."&amp;$B212)&amp;IF(INDEX(Variables!$D$5:$D$105,MATCH($A212,Variables!$A$5:$A$105,0))="","","."&amp;INDEX(Variables!$D$5:$D$105,MATCH($A212,Variables!$A$5:$A$105,0)))&amp;"."&amp;AE$5</f>
        <v/>
      </c>
      <c r="AF212" s="41">
        <f>INDEX(Inputs_prices!$T$5:$W$16,$F212,MATCH(AF$4,Inputs_prices!$T$4:$W$4,0))</f>
        <v/>
      </c>
      <c r="AG212" s="40">
        <f>INDEX(Inputs_prices!$T$5:$W$16,$F212,MATCH(AG$4,Inputs_prices!$T$4:$W$4,0))</f>
        <v/>
      </c>
      <c r="AH212" s="40">
        <f>INDEX(Inputs_prices!$T$5:$W$16,$F212,MATCH(AH$4,Inputs_prices!$T$4:$W$4,0))</f>
        <v/>
      </c>
      <c r="AI212" s="40">
        <f>$D212+(AH212-$D212)*INDEX(AI$201:AI$204,$E212)/INDEX(AH$201:AH$204,$E212)</f>
        <v/>
      </c>
      <c r="AJ212" s="40">
        <f>$D212+(AI212-$D212)*INDEX(AJ$201:AJ$204,$E212)/INDEX(AI$201:AI$204,$E212)</f>
        <v/>
      </c>
      <c r="AK212" s="40">
        <f>$D212+(AJ212-$D212)*INDEX(AK$201:AK$204,$E212)/INDEX(AJ$201:AJ$204,$E212)</f>
        <v/>
      </c>
      <c r="AL212" s="40">
        <f>$D212+(AK212-$D212)*INDEX(AL$201:AL$204,$E212)/INDEX(AK$201:AK$204,$E212)</f>
        <v/>
      </c>
      <c r="AM212" s="40">
        <f>$D212+(AL212-$D212)*INDEX(AM$201:AM$204,$E212)/INDEX(AL$201:AL$204,$E212)</f>
        <v/>
      </c>
      <c r="AN212" s="40">
        <f>$D212+(AM212-$D212)*INDEX(AN$201:AN$204,$E212)/INDEX(AM$201:AM$204,$E212)</f>
        <v/>
      </c>
      <c r="AO212" s="40">
        <f>$D212+(AN212-$D212)*INDEX(AO$201:AO$204,$E212)/INDEX(AN$201:AN$204,$E212)</f>
        <v/>
      </c>
      <c r="AP212" s="40">
        <f>$D212+(AO212-$D212)*INDEX(AP$201:AP$204,$E212)/INDEX(AO$201:AO$204,$E212)</f>
        <v/>
      </c>
      <c r="AQ212" s="40">
        <f>$D212+(AP212-$D212)*INDEX(AQ$201:AQ$204,$E212)/INDEX(AP$201:AP$204,$E212)</f>
        <v/>
      </c>
      <c r="AR212" s="40">
        <f>$D212+(AQ212-$D212)*INDEX(AR$201:AR$204,$E212)/INDEX(AQ$201:AQ$204,$E212)</f>
        <v/>
      </c>
      <c r="AS212" s="40">
        <f>$D212+(AR212-$D212)*INDEX(AS$201:AS$204,$E212)/INDEX(AR$201:AR$204,$E212)</f>
        <v/>
      </c>
      <c r="AT212" s="40">
        <f>$D212+(AS212-$D212)*INDEX(AT$201:AT$204,$E212)/INDEX(AS$201:AS$204,$E212)</f>
        <v/>
      </c>
      <c r="AU212" s="40">
        <f>$D212+(AT212-$D212)*INDEX(AU$201:AU$204,$E212)/INDEX(AT$201:AT$204,$E212)</f>
        <v/>
      </c>
      <c r="AV212" s="40">
        <f>$D212+(AU212-$D212)*INDEX(AV$201:AV$204,$E212)/INDEX(AU$201:AU$204,$E212)</f>
        <v/>
      </c>
      <c r="AW212" s="40">
        <f>$D212+(AV212-$D212)*INDEX(AW$201:AW$204,$E212)/INDEX(AV$201:AV$204,$E212)</f>
        <v/>
      </c>
      <c r="AX212" s="42">
        <f>SUPPLYCOST(AX$4,Settings!$C$10,IFERROR(INDEX(Inputs_prices!$T$5:$W$16,$F212,MATCH(AX$4,Inputs_prices!$T$4:$W$4,0)),0),$D212,AW212,INDEX(AX$201:AX$204,$E212),INDEX(AW$201:AW$204,$E212))</f>
        <v/>
      </c>
    </row>
    <row r="213" hidden="1" outlineLevel="1">
      <c r="A213" s="5" t="inlineStr">
        <is>
          <t>sp</t>
        </is>
      </c>
      <c r="B213" s="5" t="inlineStr">
        <is>
          <t>die</t>
        </is>
      </c>
      <c r="C213" s="5" t="inlineStr">
        <is>
          <t>all</t>
        </is>
      </c>
      <c r="D213" s="40">
        <f>INDEX(Inputs_prices!$N$5:$N$16,MATCH($B213&amp;"."&amp;$C213,Inputs_prices!$A$5:$A$16,0))</f>
        <v/>
      </c>
      <c r="E213" s="40">
        <f>INDEX(Inputs_prices!$F$5:$F$16,MATCH($B213&amp;"."&amp;$C213,Inputs_prices!$A$5:$A$16,0))</f>
        <v/>
      </c>
      <c r="F213" s="40">
        <f>INDEX(Inputs_prices!$E$5:$E$16,MATCH($B213&amp;"."&amp;$C213,Inputs_prices!$A$5:$A$16,0))</f>
        <v/>
      </c>
      <c r="G213" s="39" t="n"/>
      <c r="H213" s="5">
        <f>INDEX(Variables!$B$5:$B$105,MATCH($A213,Variables!$A$5:$A$105,0))&amp;IF($C213="",""," | "&amp;INDEX(Mapping!$B$5:$B$26,MATCH($C213,Mapping!$A$5:$A$26,0))&amp;" | "&amp;INDEX(Mapping!$B$30:$B$41,MATCH($B213,Mapping!$A$30:$A$41,0)))</f>
        <v/>
      </c>
      <c r="I213" s="5">
        <f>INDEX(Variables!$C$5:$C$105,MATCH($A213,Variables!$A$5:$A$105,0))</f>
        <v/>
      </c>
      <c r="J213" s="5">
        <f>INDEX(Variables!$E$5:$E$105,MATCH($A213,Variables!$A$5:$A$105,0))</f>
        <v/>
      </c>
      <c r="K213" s="25">
        <f>LOWER(Settings!$C$4)&amp;".mit."&amp;$A213&amp;IF($C213="","","."&amp;$C213&amp;"."&amp;$B213)&amp;IF(INDEX(Variables!$D$5:$D$105,MATCH($A213,Variables!$A$5:$A$105,0))="","","."&amp;INDEX(Variables!$D$5:$D$105,MATCH($A213,Variables!$A$5:$A$105,0)))&amp;"."&amp;K$5</f>
        <v/>
      </c>
      <c r="L213" s="41">
        <f>INDEX(Inputs_prices!$T$5:$W$16,$F213,MATCH(L$4,Inputs_prices!$T$4:$W$4,0))</f>
        <v/>
      </c>
      <c r="M213" s="40">
        <f>INDEX(Inputs_prices!$T$5:$W$16,$F213,MATCH(M$4,Inputs_prices!$T$4:$W$4,0))</f>
        <v/>
      </c>
      <c r="N213" s="40">
        <f>INDEX(Inputs_prices!$T$5:$W$16,$F213,MATCH(N$4,Inputs_prices!$T$4:$W$4,0))</f>
        <v/>
      </c>
      <c r="O213" s="40">
        <f>$D213+(N213-$D213)*INDEX(O$201:O$204,$E213)/INDEX(N$201:N$204,$E213)</f>
        <v/>
      </c>
      <c r="P213" s="40">
        <f>$D213+(O213-$D213)*INDEX(P$201:P$204,$E213)/INDEX(O$201:O$204,$E213)</f>
        <v/>
      </c>
      <c r="Q213" s="40">
        <f>$D213+(P213-$D213)*INDEX(Q$201:Q$204,$E213)/INDEX(P$201:P$204,$E213)</f>
        <v/>
      </c>
      <c r="R213" s="40">
        <f>$D213+(Q213-$D213)*INDEX(R$201:R$204,$E213)/INDEX(Q$201:Q$204,$E213)</f>
        <v/>
      </c>
      <c r="S213" s="40">
        <f>$D213+(R213-$D213)*INDEX(S$201:S$204,$E213)/INDEX(R$201:R$204,$E213)</f>
        <v/>
      </c>
      <c r="T213" s="40">
        <f>$D213+(S213-$D213)*INDEX(T$201:T$204,$E213)/INDEX(S$201:S$204,$E213)</f>
        <v/>
      </c>
      <c r="U213" s="40">
        <f>$D213+(T213-$D213)*INDEX(U$201:U$204,$E213)/INDEX(T$201:T$204,$E213)</f>
        <v/>
      </c>
      <c r="V213" s="40">
        <f>$D213+(U213-$D213)*INDEX(V$201:V$204,$E213)/INDEX(U$201:U$204,$E213)</f>
        <v/>
      </c>
      <c r="W213" s="40">
        <f>$D213+(V213-$D213)*INDEX(W$201:W$204,$E213)/INDEX(V$201:V$204,$E213)</f>
        <v/>
      </c>
      <c r="X213" s="40">
        <f>$D213+(W213-$D213)*INDEX(X$201:X$204,$E213)/INDEX(W$201:W$204,$E213)</f>
        <v/>
      </c>
      <c r="Y213" s="40">
        <f>$D213+(X213-$D213)*INDEX(Y$201:Y$204,$E213)/INDEX(X$201:X$204,$E213)</f>
        <v/>
      </c>
      <c r="Z213" s="40">
        <f>$D213+(Y213-$D213)*INDEX(Z$201:Z$204,$E213)/INDEX(Y$201:Y$204,$E213)</f>
        <v/>
      </c>
      <c r="AA213" s="40">
        <f>$D213+(Z213-$D213)*INDEX(AA$201:AA$204,$E213)/INDEX(Z$201:Z$204,$E213)</f>
        <v/>
      </c>
      <c r="AB213" s="40">
        <f>$D213+(AA213-$D213)*INDEX(AB$201:AB$204,$E213)/INDEX(AA$201:AA$204,$E213)</f>
        <v/>
      </c>
      <c r="AC213" s="40">
        <f>$D213+(AB213-$D213)*INDEX(AC$201:AC$204,$E213)/INDEX(AB$201:AB$204,$E213)</f>
        <v/>
      </c>
      <c r="AD213" s="42">
        <f>SUPPLYCOST(AD$4,Settings!$C$10,IFERROR(INDEX(Inputs_prices!$T$5:$W$16,$F213,MATCH(AD$4,Inputs_prices!$T$4:$W$4,0)),0),$D213,AC213,INDEX(AD$201:AD$204,$E213),INDEX(AC$201:AC$204,$E213))</f>
        <v/>
      </c>
      <c r="AE213" s="25">
        <f>LOWER(Settings!$C$4)&amp;".mit."&amp;$A213&amp;IF($C213="","","."&amp;$C213&amp;"."&amp;$B213)&amp;IF(INDEX(Variables!$D$5:$D$105,MATCH($A213,Variables!$A$5:$A$105,0))="","","."&amp;INDEX(Variables!$D$5:$D$105,MATCH($A213,Variables!$A$5:$A$105,0)))&amp;"."&amp;AE$5</f>
        <v/>
      </c>
      <c r="AF213" s="41">
        <f>INDEX(Inputs_prices!$T$5:$W$16,$F213,MATCH(AF$4,Inputs_prices!$T$4:$W$4,0))</f>
        <v/>
      </c>
      <c r="AG213" s="40">
        <f>INDEX(Inputs_prices!$T$5:$W$16,$F213,MATCH(AG$4,Inputs_prices!$T$4:$W$4,0))</f>
        <v/>
      </c>
      <c r="AH213" s="40">
        <f>INDEX(Inputs_prices!$T$5:$W$16,$F213,MATCH(AH$4,Inputs_prices!$T$4:$W$4,0))</f>
        <v/>
      </c>
      <c r="AI213" s="40">
        <f>$D213+(AH213-$D213)*INDEX(AI$201:AI$204,$E213)/INDEX(AH$201:AH$204,$E213)</f>
        <v/>
      </c>
      <c r="AJ213" s="40">
        <f>$D213+(AI213-$D213)*INDEX(AJ$201:AJ$204,$E213)/INDEX(AI$201:AI$204,$E213)</f>
        <v/>
      </c>
      <c r="AK213" s="40">
        <f>$D213+(AJ213-$D213)*INDEX(AK$201:AK$204,$E213)/INDEX(AJ$201:AJ$204,$E213)</f>
        <v/>
      </c>
      <c r="AL213" s="40">
        <f>$D213+(AK213-$D213)*INDEX(AL$201:AL$204,$E213)/INDEX(AK$201:AK$204,$E213)</f>
        <v/>
      </c>
      <c r="AM213" s="40">
        <f>$D213+(AL213-$D213)*INDEX(AM$201:AM$204,$E213)/INDEX(AL$201:AL$204,$E213)</f>
        <v/>
      </c>
      <c r="AN213" s="40">
        <f>$D213+(AM213-$D213)*INDEX(AN$201:AN$204,$E213)/INDEX(AM$201:AM$204,$E213)</f>
        <v/>
      </c>
      <c r="AO213" s="40">
        <f>$D213+(AN213-$D213)*INDEX(AO$201:AO$204,$E213)/INDEX(AN$201:AN$204,$E213)</f>
        <v/>
      </c>
      <c r="AP213" s="40">
        <f>$D213+(AO213-$D213)*INDEX(AP$201:AP$204,$E213)/INDEX(AO$201:AO$204,$E213)</f>
        <v/>
      </c>
      <c r="AQ213" s="40">
        <f>$D213+(AP213-$D213)*INDEX(AQ$201:AQ$204,$E213)/INDEX(AP$201:AP$204,$E213)</f>
        <v/>
      </c>
      <c r="AR213" s="40">
        <f>$D213+(AQ213-$D213)*INDEX(AR$201:AR$204,$E213)/INDEX(AQ$201:AQ$204,$E213)</f>
        <v/>
      </c>
      <c r="AS213" s="40">
        <f>$D213+(AR213-$D213)*INDEX(AS$201:AS$204,$E213)/INDEX(AR$201:AR$204,$E213)</f>
        <v/>
      </c>
      <c r="AT213" s="40">
        <f>$D213+(AS213-$D213)*INDEX(AT$201:AT$204,$E213)/INDEX(AS$201:AS$204,$E213)</f>
        <v/>
      </c>
      <c r="AU213" s="40">
        <f>$D213+(AT213-$D213)*INDEX(AU$201:AU$204,$E213)/INDEX(AT$201:AT$204,$E213)</f>
        <v/>
      </c>
      <c r="AV213" s="40">
        <f>$D213+(AU213-$D213)*INDEX(AV$201:AV$204,$E213)/INDEX(AU$201:AU$204,$E213)</f>
        <v/>
      </c>
      <c r="AW213" s="40">
        <f>$D213+(AV213-$D213)*INDEX(AW$201:AW$204,$E213)/INDEX(AV$201:AV$204,$E213)</f>
        <v/>
      </c>
      <c r="AX213" s="42">
        <f>SUPPLYCOST(AX$4,Settings!$C$10,IFERROR(INDEX(Inputs_prices!$T$5:$W$16,$F213,MATCH(AX$4,Inputs_prices!$T$4:$W$4,0)),0),$D213,AW213,INDEX(AX$201:AX$204,$E213),INDEX(AW$201:AW$204,$E213))</f>
        <v/>
      </c>
    </row>
    <row r="214" hidden="1" outlineLevel="1">
      <c r="A214" s="5" t="inlineStr">
        <is>
          <t>sp</t>
        </is>
      </c>
      <c r="B214" s="5" t="inlineStr">
        <is>
          <t>lpg</t>
        </is>
      </c>
      <c r="C214" s="5" t="inlineStr">
        <is>
          <t>all</t>
        </is>
      </c>
      <c r="D214" s="40">
        <f>INDEX(Inputs_prices!$N$5:$N$16,MATCH($B214&amp;"."&amp;$C214,Inputs_prices!$A$5:$A$16,0))</f>
        <v/>
      </c>
      <c r="E214" s="40">
        <f>INDEX(Inputs_prices!$F$5:$F$16,MATCH($B214&amp;"."&amp;$C214,Inputs_prices!$A$5:$A$16,0))</f>
        <v/>
      </c>
      <c r="F214" s="40">
        <f>INDEX(Inputs_prices!$E$5:$E$16,MATCH($B214&amp;"."&amp;$C214,Inputs_prices!$A$5:$A$16,0))</f>
        <v/>
      </c>
      <c r="G214" s="39" t="n"/>
      <c r="H214" s="5">
        <f>INDEX(Variables!$B$5:$B$105,MATCH($A214,Variables!$A$5:$A$105,0))&amp;IF($C214="",""," | "&amp;INDEX(Mapping!$B$5:$B$26,MATCH($C214,Mapping!$A$5:$A$26,0))&amp;" | "&amp;INDEX(Mapping!$B$30:$B$41,MATCH($B214,Mapping!$A$30:$A$41,0)))</f>
        <v/>
      </c>
      <c r="I214" s="5">
        <f>INDEX(Variables!$C$5:$C$105,MATCH($A214,Variables!$A$5:$A$105,0))</f>
        <v/>
      </c>
      <c r="J214" s="5">
        <f>INDEX(Variables!$E$5:$E$105,MATCH($A214,Variables!$A$5:$A$105,0))</f>
        <v/>
      </c>
      <c r="K214" s="25">
        <f>LOWER(Settings!$C$4)&amp;".mit."&amp;$A214&amp;IF($C214="","","."&amp;$C214&amp;"."&amp;$B214)&amp;IF(INDEX(Variables!$D$5:$D$105,MATCH($A214,Variables!$A$5:$A$105,0))="","","."&amp;INDEX(Variables!$D$5:$D$105,MATCH($A214,Variables!$A$5:$A$105,0)))&amp;"."&amp;K$5</f>
        <v/>
      </c>
      <c r="L214" s="41">
        <f>INDEX(Inputs_prices!$T$5:$W$16,$F214,MATCH(L$4,Inputs_prices!$T$4:$W$4,0))</f>
        <v/>
      </c>
      <c r="M214" s="40">
        <f>INDEX(Inputs_prices!$T$5:$W$16,$F214,MATCH(M$4,Inputs_prices!$T$4:$W$4,0))</f>
        <v/>
      </c>
      <c r="N214" s="40">
        <f>INDEX(Inputs_prices!$T$5:$W$16,$F214,MATCH(N$4,Inputs_prices!$T$4:$W$4,0))</f>
        <v/>
      </c>
      <c r="O214" s="40">
        <f>$D214+(N214-$D214)*INDEX(O$201:O$204,$E214)/INDEX(N$201:N$204,$E214)</f>
        <v/>
      </c>
      <c r="P214" s="40">
        <f>$D214+(O214-$D214)*INDEX(P$201:P$204,$E214)/INDEX(O$201:O$204,$E214)</f>
        <v/>
      </c>
      <c r="Q214" s="40">
        <f>$D214+(P214-$D214)*INDEX(Q$201:Q$204,$E214)/INDEX(P$201:P$204,$E214)</f>
        <v/>
      </c>
      <c r="R214" s="40">
        <f>$D214+(Q214-$D214)*INDEX(R$201:R$204,$E214)/INDEX(Q$201:Q$204,$E214)</f>
        <v/>
      </c>
      <c r="S214" s="40">
        <f>$D214+(R214-$D214)*INDEX(S$201:S$204,$E214)/INDEX(R$201:R$204,$E214)</f>
        <v/>
      </c>
      <c r="T214" s="40">
        <f>$D214+(S214-$D214)*INDEX(T$201:T$204,$E214)/INDEX(S$201:S$204,$E214)</f>
        <v/>
      </c>
      <c r="U214" s="40">
        <f>$D214+(T214-$D214)*INDEX(U$201:U$204,$E214)/INDEX(T$201:T$204,$E214)</f>
        <v/>
      </c>
      <c r="V214" s="40">
        <f>$D214+(U214-$D214)*INDEX(V$201:V$204,$E214)/INDEX(U$201:U$204,$E214)</f>
        <v/>
      </c>
      <c r="W214" s="40">
        <f>$D214+(V214-$D214)*INDEX(W$201:W$204,$E214)/INDEX(V$201:V$204,$E214)</f>
        <v/>
      </c>
      <c r="X214" s="40">
        <f>$D214+(W214-$D214)*INDEX(X$201:X$204,$E214)/INDEX(W$201:W$204,$E214)</f>
        <v/>
      </c>
      <c r="Y214" s="40">
        <f>$D214+(X214-$D214)*INDEX(Y$201:Y$204,$E214)/INDEX(X$201:X$204,$E214)</f>
        <v/>
      </c>
      <c r="Z214" s="40">
        <f>$D214+(Y214-$D214)*INDEX(Z$201:Z$204,$E214)/INDEX(Y$201:Y$204,$E214)</f>
        <v/>
      </c>
      <c r="AA214" s="40">
        <f>$D214+(Z214-$D214)*INDEX(AA$201:AA$204,$E214)/INDEX(Z$201:Z$204,$E214)</f>
        <v/>
      </c>
      <c r="AB214" s="40">
        <f>$D214+(AA214-$D214)*INDEX(AB$201:AB$204,$E214)/INDEX(AA$201:AA$204,$E214)</f>
        <v/>
      </c>
      <c r="AC214" s="40">
        <f>$D214+(AB214-$D214)*INDEX(AC$201:AC$204,$E214)/INDEX(AB$201:AB$204,$E214)</f>
        <v/>
      </c>
      <c r="AD214" s="42">
        <f>SUPPLYCOST(AD$4,Settings!$C$10,IFERROR(INDEX(Inputs_prices!$T$5:$W$16,$F214,MATCH(AD$4,Inputs_prices!$T$4:$W$4,0)),0),$D214,AC214,INDEX(AD$201:AD$204,$E214),INDEX(AC$201:AC$204,$E214))</f>
        <v/>
      </c>
      <c r="AE214" s="25">
        <f>LOWER(Settings!$C$4)&amp;".mit."&amp;$A214&amp;IF($C214="","","."&amp;$C214&amp;"."&amp;$B214)&amp;IF(INDEX(Variables!$D$5:$D$105,MATCH($A214,Variables!$A$5:$A$105,0))="","","."&amp;INDEX(Variables!$D$5:$D$105,MATCH($A214,Variables!$A$5:$A$105,0)))&amp;"."&amp;AE$5</f>
        <v/>
      </c>
      <c r="AF214" s="41">
        <f>INDEX(Inputs_prices!$T$5:$W$16,$F214,MATCH(AF$4,Inputs_prices!$T$4:$W$4,0))</f>
        <v/>
      </c>
      <c r="AG214" s="40">
        <f>INDEX(Inputs_prices!$T$5:$W$16,$F214,MATCH(AG$4,Inputs_prices!$T$4:$W$4,0))</f>
        <v/>
      </c>
      <c r="AH214" s="40">
        <f>INDEX(Inputs_prices!$T$5:$W$16,$F214,MATCH(AH$4,Inputs_prices!$T$4:$W$4,0))</f>
        <v/>
      </c>
      <c r="AI214" s="40">
        <f>$D214+(AH214-$D214)*INDEX(AI$201:AI$204,$E214)/INDEX(AH$201:AH$204,$E214)</f>
        <v/>
      </c>
      <c r="AJ214" s="40">
        <f>$D214+(AI214-$D214)*INDEX(AJ$201:AJ$204,$E214)/INDEX(AI$201:AI$204,$E214)</f>
        <v/>
      </c>
      <c r="AK214" s="40">
        <f>$D214+(AJ214-$D214)*INDEX(AK$201:AK$204,$E214)/INDEX(AJ$201:AJ$204,$E214)</f>
        <v/>
      </c>
      <c r="AL214" s="40">
        <f>$D214+(AK214-$D214)*INDEX(AL$201:AL$204,$E214)/INDEX(AK$201:AK$204,$E214)</f>
        <v/>
      </c>
      <c r="AM214" s="40">
        <f>$D214+(AL214-$D214)*INDEX(AM$201:AM$204,$E214)/INDEX(AL$201:AL$204,$E214)</f>
        <v/>
      </c>
      <c r="AN214" s="40">
        <f>$D214+(AM214-$D214)*INDEX(AN$201:AN$204,$E214)/INDEX(AM$201:AM$204,$E214)</f>
        <v/>
      </c>
      <c r="AO214" s="40">
        <f>$D214+(AN214-$D214)*INDEX(AO$201:AO$204,$E214)/INDEX(AN$201:AN$204,$E214)</f>
        <v/>
      </c>
      <c r="AP214" s="40">
        <f>$D214+(AO214-$D214)*INDEX(AP$201:AP$204,$E214)/INDEX(AO$201:AO$204,$E214)</f>
        <v/>
      </c>
      <c r="AQ214" s="40">
        <f>$D214+(AP214-$D214)*INDEX(AQ$201:AQ$204,$E214)/INDEX(AP$201:AP$204,$E214)</f>
        <v/>
      </c>
      <c r="AR214" s="40">
        <f>$D214+(AQ214-$D214)*INDEX(AR$201:AR$204,$E214)/INDEX(AQ$201:AQ$204,$E214)</f>
        <v/>
      </c>
      <c r="AS214" s="40">
        <f>$D214+(AR214-$D214)*INDEX(AS$201:AS$204,$E214)/INDEX(AR$201:AR$204,$E214)</f>
        <v/>
      </c>
      <c r="AT214" s="40">
        <f>$D214+(AS214-$D214)*INDEX(AT$201:AT$204,$E214)/INDEX(AS$201:AS$204,$E214)</f>
        <v/>
      </c>
      <c r="AU214" s="40">
        <f>$D214+(AT214-$D214)*INDEX(AU$201:AU$204,$E214)/INDEX(AT$201:AT$204,$E214)</f>
        <v/>
      </c>
      <c r="AV214" s="40">
        <f>$D214+(AU214-$D214)*INDEX(AV$201:AV$204,$E214)/INDEX(AU$201:AU$204,$E214)</f>
        <v/>
      </c>
      <c r="AW214" s="40">
        <f>$D214+(AV214-$D214)*INDEX(AW$201:AW$204,$E214)/INDEX(AV$201:AV$204,$E214)</f>
        <v/>
      </c>
      <c r="AX214" s="42">
        <f>SUPPLYCOST(AX$4,Settings!$C$10,IFERROR(INDEX(Inputs_prices!$T$5:$W$16,$F214,MATCH(AX$4,Inputs_prices!$T$4:$W$4,0)),0),$D214,AW214,INDEX(AX$201:AX$204,$E214),INDEX(AW$201:AW$204,$E214))</f>
        <v/>
      </c>
    </row>
    <row r="215" hidden="1" outlineLevel="1">
      <c r="A215" s="5" t="inlineStr">
        <is>
          <t>sp</t>
        </is>
      </c>
      <c r="B215" s="5" t="inlineStr">
        <is>
          <t>ker</t>
        </is>
      </c>
      <c r="C215" s="5" t="inlineStr">
        <is>
          <t>all</t>
        </is>
      </c>
      <c r="D215" s="40">
        <f>INDEX(Inputs_prices!$N$5:$N$16,MATCH($B215&amp;"."&amp;$C215,Inputs_prices!$A$5:$A$16,0))</f>
        <v/>
      </c>
      <c r="E215" s="40">
        <f>INDEX(Inputs_prices!$F$5:$F$16,MATCH($B215&amp;"."&amp;$C215,Inputs_prices!$A$5:$A$16,0))</f>
        <v/>
      </c>
      <c r="F215" s="40">
        <f>INDEX(Inputs_prices!$E$5:$E$16,MATCH($B215&amp;"."&amp;$C215,Inputs_prices!$A$5:$A$16,0))</f>
        <v/>
      </c>
      <c r="G215" s="39" t="n"/>
      <c r="H215" s="5">
        <f>INDEX(Variables!$B$5:$B$105,MATCH($A215,Variables!$A$5:$A$105,0))&amp;IF($C215="",""," | "&amp;INDEX(Mapping!$B$5:$B$26,MATCH($C215,Mapping!$A$5:$A$26,0))&amp;" | "&amp;INDEX(Mapping!$B$30:$B$41,MATCH($B215,Mapping!$A$30:$A$41,0)))</f>
        <v/>
      </c>
      <c r="I215" s="5">
        <f>INDEX(Variables!$C$5:$C$105,MATCH($A215,Variables!$A$5:$A$105,0))</f>
        <v/>
      </c>
      <c r="J215" s="5">
        <f>INDEX(Variables!$E$5:$E$105,MATCH($A215,Variables!$A$5:$A$105,0))</f>
        <v/>
      </c>
      <c r="K215" s="25">
        <f>LOWER(Settings!$C$4)&amp;".mit."&amp;$A215&amp;IF($C215="","","."&amp;$C215&amp;"."&amp;$B215)&amp;IF(INDEX(Variables!$D$5:$D$105,MATCH($A215,Variables!$A$5:$A$105,0))="","","."&amp;INDEX(Variables!$D$5:$D$105,MATCH($A215,Variables!$A$5:$A$105,0)))&amp;"."&amp;K$5</f>
        <v/>
      </c>
      <c r="L215" s="41">
        <f>INDEX(Inputs_prices!$T$5:$W$16,$F215,MATCH(L$4,Inputs_prices!$T$4:$W$4,0))</f>
        <v/>
      </c>
      <c r="M215" s="40">
        <f>INDEX(Inputs_prices!$T$5:$W$16,$F215,MATCH(M$4,Inputs_prices!$T$4:$W$4,0))</f>
        <v/>
      </c>
      <c r="N215" s="40">
        <f>INDEX(Inputs_prices!$T$5:$W$16,$F215,MATCH(N$4,Inputs_prices!$T$4:$W$4,0))</f>
        <v/>
      </c>
      <c r="O215" s="40">
        <f>$D215+(N215-$D215)*INDEX(O$201:O$204,$E215)/INDEX(N$201:N$204,$E215)</f>
        <v/>
      </c>
      <c r="P215" s="40">
        <f>$D215+(O215-$D215)*INDEX(P$201:P$204,$E215)/INDEX(O$201:O$204,$E215)</f>
        <v/>
      </c>
      <c r="Q215" s="40">
        <f>$D215+(P215-$D215)*INDEX(Q$201:Q$204,$E215)/INDEX(P$201:P$204,$E215)</f>
        <v/>
      </c>
      <c r="R215" s="40">
        <f>$D215+(Q215-$D215)*INDEX(R$201:R$204,$E215)/INDEX(Q$201:Q$204,$E215)</f>
        <v/>
      </c>
      <c r="S215" s="40">
        <f>$D215+(R215-$D215)*INDEX(S$201:S$204,$E215)/INDEX(R$201:R$204,$E215)</f>
        <v/>
      </c>
      <c r="T215" s="40">
        <f>$D215+(S215-$D215)*INDEX(T$201:T$204,$E215)/INDEX(S$201:S$204,$E215)</f>
        <v/>
      </c>
      <c r="U215" s="40">
        <f>$D215+(T215-$D215)*INDEX(U$201:U$204,$E215)/INDEX(T$201:T$204,$E215)</f>
        <v/>
      </c>
      <c r="V215" s="40">
        <f>$D215+(U215-$D215)*INDEX(V$201:V$204,$E215)/INDEX(U$201:U$204,$E215)</f>
        <v/>
      </c>
      <c r="W215" s="40">
        <f>$D215+(V215-$D215)*INDEX(W$201:W$204,$E215)/INDEX(V$201:V$204,$E215)</f>
        <v/>
      </c>
      <c r="X215" s="40">
        <f>$D215+(W215-$D215)*INDEX(X$201:X$204,$E215)/INDEX(W$201:W$204,$E215)</f>
        <v/>
      </c>
      <c r="Y215" s="40">
        <f>$D215+(X215-$D215)*INDEX(Y$201:Y$204,$E215)/INDEX(X$201:X$204,$E215)</f>
        <v/>
      </c>
      <c r="Z215" s="40">
        <f>$D215+(Y215-$D215)*INDEX(Z$201:Z$204,$E215)/INDEX(Y$201:Y$204,$E215)</f>
        <v/>
      </c>
      <c r="AA215" s="40">
        <f>$D215+(Z215-$D215)*INDEX(AA$201:AA$204,$E215)/INDEX(Z$201:Z$204,$E215)</f>
        <v/>
      </c>
      <c r="AB215" s="40">
        <f>$D215+(AA215-$D215)*INDEX(AB$201:AB$204,$E215)/INDEX(AA$201:AA$204,$E215)</f>
        <v/>
      </c>
      <c r="AC215" s="40">
        <f>$D215+(AB215-$D215)*INDEX(AC$201:AC$204,$E215)/INDEX(AB$201:AB$204,$E215)</f>
        <v/>
      </c>
      <c r="AD215" s="42">
        <f>SUPPLYCOST(AD$4,Settings!$C$10,IFERROR(INDEX(Inputs_prices!$T$5:$W$16,$F215,MATCH(AD$4,Inputs_prices!$T$4:$W$4,0)),0),$D215,AC215,INDEX(AD$201:AD$204,$E215),INDEX(AC$201:AC$204,$E215))</f>
        <v/>
      </c>
      <c r="AE215" s="25">
        <f>LOWER(Settings!$C$4)&amp;".mit."&amp;$A215&amp;IF($C215="","","."&amp;$C215&amp;"."&amp;$B215)&amp;IF(INDEX(Variables!$D$5:$D$105,MATCH($A215,Variables!$A$5:$A$105,0))="","","."&amp;INDEX(Variables!$D$5:$D$105,MATCH($A215,Variables!$A$5:$A$105,0)))&amp;"."&amp;AE$5</f>
        <v/>
      </c>
      <c r="AF215" s="41">
        <f>INDEX(Inputs_prices!$T$5:$W$16,$F215,MATCH(AF$4,Inputs_prices!$T$4:$W$4,0))</f>
        <v/>
      </c>
      <c r="AG215" s="40">
        <f>INDEX(Inputs_prices!$T$5:$W$16,$F215,MATCH(AG$4,Inputs_prices!$T$4:$W$4,0))</f>
        <v/>
      </c>
      <c r="AH215" s="40">
        <f>INDEX(Inputs_prices!$T$5:$W$16,$F215,MATCH(AH$4,Inputs_prices!$T$4:$W$4,0))</f>
        <v/>
      </c>
      <c r="AI215" s="40">
        <f>$D215+(AH215-$D215)*INDEX(AI$201:AI$204,$E215)/INDEX(AH$201:AH$204,$E215)</f>
        <v/>
      </c>
      <c r="AJ215" s="40">
        <f>$D215+(AI215-$D215)*INDEX(AJ$201:AJ$204,$E215)/INDEX(AI$201:AI$204,$E215)</f>
        <v/>
      </c>
      <c r="AK215" s="40">
        <f>$D215+(AJ215-$D215)*INDEX(AK$201:AK$204,$E215)/INDEX(AJ$201:AJ$204,$E215)</f>
        <v/>
      </c>
      <c r="AL215" s="40">
        <f>$D215+(AK215-$D215)*INDEX(AL$201:AL$204,$E215)/INDEX(AK$201:AK$204,$E215)</f>
        <v/>
      </c>
      <c r="AM215" s="40">
        <f>$D215+(AL215-$D215)*INDEX(AM$201:AM$204,$E215)/INDEX(AL$201:AL$204,$E215)</f>
        <v/>
      </c>
      <c r="AN215" s="40">
        <f>$D215+(AM215-$D215)*INDEX(AN$201:AN$204,$E215)/INDEX(AM$201:AM$204,$E215)</f>
        <v/>
      </c>
      <c r="AO215" s="40">
        <f>$D215+(AN215-$D215)*INDEX(AO$201:AO$204,$E215)/INDEX(AN$201:AN$204,$E215)</f>
        <v/>
      </c>
      <c r="AP215" s="40">
        <f>$D215+(AO215-$D215)*INDEX(AP$201:AP$204,$E215)/INDEX(AO$201:AO$204,$E215)</f>
        <v/>
      </c>
      <c r="AQ215" s="40">
        <f>$D215+(AP215-$D215)*INDEX(AQ$201:AQ$204,$E215)/INDEX(AP$201:AP$204,$E215)</f>
        <v/>
      </c>
      <c r="AR215" s="40">
        <f>$D215+(AQ215-$D215)*INDEX(AR$201:AR$204,$E215)/INDEX(AQ$201:AQ$204,$E215)</f>
        <v/>
      </c>
      <c r="AS215" s="40">
        <f>$D215+(AR215-$D215)*INDEX(AS$201:AS$204,$E215)/INDEX(AR$201:AR$204,$E215)</f>
        <v/>
      </c>
      <c r="AT215" s="40">
        <f>$D215+(AS215-$D215)*INDEX(AT$201:AT$204,$E215)/INDEX(AS$201:AS$204,$E215)</f>
        <v/>
      </c>
      <c r="AU215" s="40">
        <f>$D215+(AT215-$D215)*INDEX(AU$201:AU$204,$E215)/INDEX(AT$201:AT$204,$E215)</f>
        <v/>
      </c>
      <c r="AV215" s="40">
        <f>$D215+(AU215-$D215)*INDEX(AV$201:AV$204,$E215)/INDEX(AU$201:AU$204,$E215)</f>
        <v/>
      </c>
      <c r="AW215" s="40">
        <f>$D215+(AV215-$D215)*INDEX(AW$201:AW$204,$E215)/INDEX(AV$201:AV$204,$E215)</f>
        <v/>
      </c>
      <c r="AX215" s="42">
        <f>SUPPLYCOST(AX$4,Settings!$C$10,IFERROR(INDEX(Inputs_prices!$T$5:$W$16,$F215,MATCH(AX$4,Inputs_prices!$T$4:$W$4,0)),0),$D215,AW215,INDEX(AX$201:AX$204,$E215),INDEX(AW$201:AW$204,$E215))</f>
        <v/>
      </c>
    </row>
    <row r="216" hidden="1" outlineLevel="1">
      <c r="A216" s="5" t="inlineStr">
        <is>
          <t>sp</t>
        </is>
      </c>
      <c r="B216" s="5" t="inlineStr">
        <is>
          <t>oop</t>
        </is>
      </c>
      <c r="C216" s="5" t="inlineStr">
        <is>
          <t>all</t>
        </is>
      </c>
      <c r="D216" s="40">
        <f>INDEX(Inputs_prices!$N$5:$N$16,MATCH($B216&amp;"."&amp;$C216,Inputs_prices!$A$5:$A$16,0))</f>
        <v/>
      </c>
      <c r="E216" s="40">
        <f>INDEX(Inputs_prices!$F$5:$F$16,MATCH($B216&amp;"."&amp;$C216,Inputs_prices!$A$5:$A$16,0))</f>
        <v/>
      </c>
      <c r="F216" s="40">
        <f>INDEX(Inputs_prices!$E$5:$E$16,MATCH($B216&amp;"."&amp;$C216,Inputs_prices!$A$5:$A$16,0))</f>
        <v/>
      </c>
      <c r="G216" s="39" t="n"/>
      <c r="H216" s="5">
        <f>INDEX(Variables!$B$5:$B$105,MATCH($A216,Variables!$A$5:$A$105,0))&amp;IF($C216="",""," | "&amp;INDEX(Mapping!$B$5:$B$26,MATCH($C216,Mapping!$A$5:$A$26,0))&amp;" | "&amp;INDEX(Mapping!$B$30:$B$41,MATCH($B216,Mapping!$A$30:$A$41,0)))</f>
        <v/>
      </c>
      <c r="I216" s="5">
        <f>INDEX(Variables!$C$5:$C$105,MATCH($A216,Variables!$A$5:$A$105,0))</f>
        <v/>
      </c>
      <c r="J216" s="5">
        <f>INDEX(Variables!$E$5:$E$105,MATCH($A216,Variables!$A$5:$A$105,0))</f>
        <v/>
      </c>
      <c r="K216" s="25">
        <f>LOWER(Settings!$C$4)&amp;".mit."&amp;$A216&amp;IF($C216="","","."&amp;$C216&amp;"."&amp;$B216)&amp;IF(INDEX(Variables!$D$5:$D$105,MATCH($A216,Variables!$A$5:$A$105,0))="","","."&amp;INDEX(Variables!$D$5:$D$105,MATCH($A216,Variables!$A$5:$A$105,0)))&amp;"."&amp;K$5</f>
        <v/>
      </c>
      <c r="L216" s="41">
        <f>INDEX(Inputs_prices!$T$5:$W$16,$F216,MATCH(L$4,Inputs_prices!$T$4:$W$4,0))</f>
        <v/>
      </c>
      <c r="M216" s="40">
        <f>INDEX(Inputs_prices!$T$5:$W$16,$F216,MATCH(M$4,Inputs_prices!$T$4:$W$4,0))</f>
        <v/>
      </c>
      <c r="N216" s="40">
        <f>INDEX(Inputs_prices!$T$5:$W$16,$F216,MATCH(N$4,Inputs_prices!$T$4:$W$4,0))</f>
        <v/>
      </c>
      <c r="O216" s="40">
        <f>$D216+(N216-$D216)*INDEX(O$201:O$204,$E216)/INDEX(N$201:N$204,$E216)</f>
        <v/>
      </c>
      <c r="P216" s="40">
        <f>$D216+(O216-$D216)*INDEX(P$201:P$204,$E216)/INDEX(O$201:O$204,$E216)</f>
        <v/>
      </c>
      <c r="Q216" s="40">
        <f>$D216+(P216-$D216)*INDEX(Q$201:Q$204,$E216)/INDEX(P$201:P$204,$E216)</f>
        <v/>
      </c>
      <c r="R216" s="40">
        <f>$D216+(Q216-$D216)*INDEX(R$201:R$204,$E216)/INDEX(Q$201:Q$204,$E216)</f>
        <v/>
      </c>
      <c r="S216" s="40">
        <f>$D216+(R216-$D216)*INDEX(S$201:S$204,$E216)/INDEX(R$201:R$204,$E216)</f>
        <v/>
      </c>
      <c r="T216" s="40">
        <f>$D216+(S216-$D216)*INDEX(T$201:T$204,$E216)/INDEX(S$201:S$204,$E216)</f>
        <v/>
      </c>
      <c r="U216" s="40">
        <f>$D216+(T216-$D216)*INDEX(U$201:U$204,$E216)/INDEX(T$201:T$204,$E216)</f>
        <v/>
      </c>
      <c r="V216" s="40">
        <f>$D216+(U216-$D216)*INDEX(V$201:V$204,$E216)/INDEX(U$201:U$204,$E216)</f>
        <v/>
      </c>
      <c r="W216" s="40">
        <f>$D216+(V216-$D216)*INDEX(W$201:W$204,$E216)/INDEX(V$201:V$204,$E216)</f>
        <v/>
      </c>
      <c r="X216" s="40">
        <f>$D216+(W216-$D216)*INDEX(X$201:X$204,$E216)/INDEX(W$201:W$204,$E216)</f>
        <v/>
      </c>
      <c r="Y216" s="40">
        <f>$D216+(X216-$D216)*INDEX(Y$201:Y$204,$E216)/INDEX(X$201:X$204,$E216)</f>
        <v/>
      </c>
      <c r="Z216" s="40">
        <f>$D216+(Y216-$D216)*INDEX(Z$201:Z$204,$E216)/INDEX(Y$201:Y$204,$E216)</f>
        <v/>
      </c>
      <c r="AA216" s="40">
        <f>$D216+(Z216-$D216)*INDEX(AA$201:AA$204,$E216)/INDEX(Z$201:Z$204,$E216)</f>
        <v/>
      </c>
      <c r="AB216" s="40">
        <f>$D216+(AA216-$D216)*INDEX(AB$201:AB$204,$E216)/INDEX(AA$201:AA$204,$E216)</f>
        <v/>
      </c>
      <c r="AC216" s="40">
        <f>$D216+(AB216-$D216)*INDEX(AC$201:AC$204,$E216)/INDEX(AB$201:AB$204,$E216)</f>
        <v/>
      </c>
      <c r="AD216" s="42">
        <f>SUPPLYCOST(AD$4,Settings!$C$10,IFERROR(INDEX(Inputs_prices!$T$5:$W$16,$F216,MATCH(AD$4,Inputs_prices!$T$4:$W$4,0)),0),$D216,AC216,INDEX(AD$201:AD$204,$E216),INDEX(AC$201:AC$204,$E216))</f>
        <v/>
      </c>
      <c r="AE216" s="25">
        <f>LOWER(Settings!$C$4)&amp;".mit."&amp;$A216&amp;IF($C216="","","."&amp;$C216&amp;"."&amp;$B216)&amp;IF(INDEX(Variables!$D$5:$D$105,MATCH($A216,Variables!$A$5:$A$105,0))="","","."&amp;INDEX(Variables!$D$5:$D$105,MATCH($A216,Variables!$A$5:$A$105,0)))&amp;"."&amp;AE$5</f>
        <v/>
      </c>
      <c r="AF216" s="41">
        <f>INDEX(Inputs_prices!$T$5:$W$16,$F216,MATCH(AF$4,Inputs_prices!$T$4:$W$4,0))</f>
        <v/>
      </c>
      <c r="AG216" s="40">
        <f>INDEX(Inputs_prices!$T$5:$W$16,$F216,MATCH(AG$4,Inputs_prices!$T$4:$W$4,0))</f>
        <v/>
      </c>
      <c r="AH216" s="40">
        <f>INDEX(Inputs_prices!$T$5:$W$16,$F216,MATCH(AH$4,Inputs_prices!$T$4:$W$4,0))</f>
        <v/>
      </c>
      <c r="AI216" s="40">
        <f>$D216+(AH216-$D216)*INDEX(AI$201:AI$204,$E216)/INDEX(AH$201:AH$204,$E216)</f>
        <v/>
      </c>
      <c r="AJ216" s="40">
        <f>$D216+(AI216-$D216)*INDEX(AJ$201:AJ$204,$E216)/INDEX(AI$201:AI$204,$E216)</f>
        <v/>
      </c>
      <c r="AK216" s="40">
        <f>$D216+(AJ216-$D216)*INDEX(AK$201:AK$204,$E216)/INDEX(AJ$201:AJ$204,$E216)</f>
        <v/>
      </c>
      <c r="AL216" s="40">
        <f>$D216+(AK216-$D216)*INDEX(AL$201:AL$204,$E216)/INDEX(AK$201:AK$204,$E216)</f>
        <v/>
      </c>
      <c r="AM216" s="40">
        <f>$D216+(AL216-$D216)*INDEX(AM$201:AM$204,$E216)/INDEX(AL$201:AL$204,$E216)</f>
        <v/>
      </c>
      <c r="AN216" s="40">
        <f>$D216+(AM216-$D216)*INDEX(AN$201:AN$204,$E216)/INDEX(AM$201:AM$204,$E216)</f>
        <v/>
      </c>
      <c r="AO216" s="40">
        <f>$D216+(AN216-$D216)*INDEX(AO$201:AO$204,$E216)/INDEX(AN$201:AN$204,$E216)</f>
        <v/>
      </c>
      <c r="AP216" s="40">
        <f>$D216+(AO216-$D216)*INDEX(AP$201:AP$204,$E216)/INDEX(AO$201:AO$204,$E216)</f>
        <v/>
      </c>
      <c r="AQ216" s="40">
        <f>$D216+(AP216-$D216)*INDEX(AQ$201:AQ$204,$E216)/INDEX(AP$201:AP$204,$E216)</f>
        <v/>
      </c>
      <c r="AR216" s="40">
        <f>$D216+(AQ216-$D216)*INDEX(AR$201:AR$204,$E216)/INDEX(AQ$201:AQ$204,$E216)</f>
        <v/>
      </c>
      <c r="AS216" s="40">
        <f>$D216+(AR216-$D216)*INDEX(AS$201:AS$204,$E216)/INDEX(AR$201:AR$204,$E216)</f>
        <v/>
      </c>
      <c r="AT216" s="40">
        <f>$D216+(AS216-$D216)*INDEX(AT$201:AT$204,$E216)/INDEX(AS$201:AS$204,$E216)</f>
        <v/>
      </c>
      <c r="AU216" s="40">
        <f>$D216+(AT216-$D216)*INDEX(AU$201:AU$204,$E216)/INDEX(AT$201:AT$204,$E216)</f>
        <v/>
      </c>
      <c r="AV216" s="40">
        <f>$D216+(AU216-$D216)*INDEX(AV$201:AV$204,$E216)/INDEX(AU$201:AU$204,$E216)</f>
        <v/>
      </c>
      <c r="AW216" s="40">
        <f>$D216+(AV216-$D216)*INDEX(AW$201:AW$204,$E216)/INDEX(AV$201:AV$204,$E216)</f>
        <v/>
      </c>
      <c r="AX216" s="42">
        <f>SUPPLYCOST(AX$4,Settings!$C$10,IFERROR(INDEX(Inputs_prices!$T$5:$W$16,$F216,MATCH(AX$4,Inputs_prices!$T$4:$W$4,0)),0),$D216,AW216,INDEX(AX$201:AX$204,$E216),INDEX(AW$201:AW$204,$E216))</f>
        <v/>
      </c>
    </row>
    <row r="217" hidden="1" outlineLevel="1">
      <c r="A217" s="5" t="inlineStr">
        <is>
          <t>sp</t>
        </is>
      </c>
      <c r="B217" s="5" t="inlineStr">
        <is>
          <t>bio</t>
        </is>
      </c>
      <c r="C217" s="5" t="inlineStr">
        <is>
          <t>all</t>
        </is>
      </c>
      <c r="D217" s="40">
        <f>INDEX(Inputs_prices!$N$5:$N$16,MATCH($B217&amp;"."&amp;$C217,Inputs_prices!$A$5:$A$16,0))</f>
        <v/>
      </c>
      <c r="E217" s="40">
        <f>INDEX(Inputs_prices!$F$5:$F$16,MATCH($B217&amp;"."&amp;$C217,Inputs_prices!$A$5:$A$16,0))</f>
        <v/>
      </c>
      <c r="F217" s="40">
        <f>INDEX(Inputs_prices!$E$5:$E$16,MATCH($B217&amp;"."&amp;$C217,Inputs_prices!$A$5:$A$16,0))</f>
        <v/>
      </c>
      <c r="G217" s="39" t="n"/>
      <c r="H217" s="5">
        <f>INDEX(Variables!$B$5:$B$105,MATCH($A217,Variables!$A$5:$A$105,0))&amp;IF($C217="",""," | "&amp;INDEX(Mapping!$B$5:$B$26,MATCH($C217,Mapping!$A$5:$A$26,0))&amp;" | "&amp;INDEX(Mapping!$B$30:$B$41,MATCH($B217,Mapping!$A$30:$A$41,0)))</f>
        <v/>
      </c>
      <c r="I217" s="5">
        <f>INDEX(Variables!$C$5:$C$105,MATCH($A217,Variables!$A$5:$A$105,0))</f>
        <v/>
      </c>
      <c r="J217" s="5">
        <f>INDEX(Variables!$E$5:$E$105,MATCH($A217,Variables!$A$5:$A$105,0))</f>
        <v/>
      </c>
      <c r="K217" s="25">
        <f>LOWER(Settings!$C$4)&amp;".mit."&amp;$A217&amp;IF($C217="","","."&amp;$C217&amp;"."&amp;$B217)&amp;IF(INDEX(Variables!$D$5:$D$105,MATCH($A217,Variables!$A$5:$A$105,0))="","","."&amp;INDEX(Variables!$D$5:$D$105,MATCH($A217,Variables!$A$5:$A$105,0)))&amp;"."&amp;K$5</f>
        <v/>
      </c>
      <c r="L217" s="41">
        <f>INDEX(Inputs_prices!$T$5:$W$16,$F217,MATCH(L$4,Inputs_prices!$T$4:$W$4,0))</f>
        <v/>
      </c>
      <c r="M217" s="40">
        <f>INDEX(Inputs_prices!$T$5:$W$16,$F217,MATCH(M$4,Inputs_prices!$T$4:$W$4,0))</f>
        <v/>
      </c>
      <c r="N217" s="40">
        <f>INDEX(Inputs_prices!$T$5:$W$16,$F217,MATCH(N$4,Inputs_prices!$T$4:$W$4,0))</f>
        <v/>
      </c>
      <c r="O217" s="40">
        <f>$D217+(N217-$D217)*INDEX(O$201:O$204,$E217)/INDEX(N$201:N$204,$E217)</f>
        <v/>
      </c>
      <c r="P217" s="40">
        <f>$D217+(O217-$D217)*INDEX(P$201:P$204,$E217)/INDEX(O$201:O$204,$E217)</f>
        <v/>
      </c>
      <c r="Q217" s="40">
        <f>$D217+(P217-$D217)*INDEX(Q$201:Q$204,$E217)/INDEX(P$201:P$204,$E217)</f>
        <v/>
      </c>
      <c r="R217" s="40">
        <f>$D217+(Q217-$D217)*INDEX(R$201:R$204,$E217)/INDEX(Q$201:Q$204,$E217)</f>
        <v/>
      </c>
      <c r="S217" s="40">
        <f>$D217+(R217-$D217)*INDEX(S$201:S$204,$E217)/INDEX(R$201:R$204,$E217)</f>
        <v/>
      </c>
      <c r="T217" s="40">
        <f>$D217+(S217-$D217)*INDEX(T$201:T$204,$E217)/INDEX(S$201:S$204,$E217)</f>
        <v/>
      </c>
      <c r="U217" s="40">
        <f>$D217+(T217-$D217)*INDEX(U$201:U$204,$E217)/INDEX(T$201:T$204,$E217)</f>
        <v/>
      </c>
      <c r="V217" s="40">
        <f>$D217+(U217-$D217)*INDEX(V$201:V$204,$E217)/INDEX(U$201:U$204,$E217)</f>
        <v/>
      </c>
      <c r="W217" s="40">
        <f>$D217+(V217-$D217)*INDEX(W$201:W$204,$E217)/INDEX(V$201:V$204,$E217)</f>
        <v/>
      </c>
      <c r="X217" s="40">
        <f>$D217+(W217-$D217)*INDEX(X$201:X$204,$E217)/INDEX(W$201:W$204,$E217)</f>
        <v/>
      </c>
      <c r="Y217" s="40">
        <f>$D217+(X217-$D217)*INDEX(Y$201:Y$204,$E217)/INDEX(X$201:X$204,$E217)</f>
        <v/>
      </c>
      <c r="Z217" s="40">
        <f>$D217+(Y217-$D217)*INDEX(Z$201:Z$204,$E217)/INDEX(Y$201:Y$204,$E217)</f>
        <v/>
      </c>
      <c r="AA217" s="40">
        <f>$D217+(Z217-$D217)*INDEX(AA$201:AA$204,$E217)/INDEX(Z$201:Z$204,$E217)</f>
        <v/>
      </c>
      <c r="AB217" s="40">
        <f>$D217+(AA217-$D217)*INDEX(AB$201:AB$204,$E217)/INDEX(AA$201:AA$204,$E217)</f>
        <v/>
      </c>
      <c r="AC217" s="40">
        <f>$D217+(AB217-$D217)*INDEX(AC$201:AC$204,$E217)/INDEX(AB$201:AB$204,$E217)</f>
        <v/>
      </c>
      <c r="AD217" s="42">
        <f>SUPPLYCOST(AD$4,Settings!$C$10,IFERROR(INDEX(Inputs_prices!$T$5:$W$16,$F217,MATCH(AD$4,Inputs_prices!$T$4:$W$4,0)),0),$D217,AC217,INDEX(AD$201:AD$204,$E217),INDEX(AC$201:AC$204,$E217))</f>
        <v/>
      </c>
      <c r="AE217" s="25">
        <f>LOWER(Settings!$C$4)&amp;".mit."&amp;$A217&amp;IF($C217="","","."&amp;$C217&amp;"."&amp;$B217)&amp;IF(INDEX(Variables!$D$5:$D$105,MATCH($A217,Variables!$A$5:$A$105,0))="","","."&amp;INDEX(Variables!$D$5:$D$105,MATCH($A217,Variables!$A$5:$A$105,0)))&amp;"."&amp;AE$5</f>
        <v/>
      </c>
      <c r="AF217" s="41">
        <f>INDEX(Inputs_prices!$T$5:$W$16,$F217,MATCH(AF$4,Inputs_prices!$T$4:$W$4,0))</f>
        <v/>
      </c>
      <c r="AG217" s="40">
        <f>INDEX(Inputs_prices!$T$5:$W$16,$F217,MATCH(AG$4,Inputs_prices!$T$4:$W$4,0))</f>
        <v/>
      </c>
      <c r="AH217" s="40">
        <f>INDEX(Inputs_prices!$T$5:$W$16,$F217,MATCH(AH$4,Inputs_prices!$T$4:$W$4,0))</f>
        <v/>
      </c>
      <c r="AI217" s="40">
        <f>$D217+(AH217-$D217)*INDEX(AI$201:AI$204,$E217)/INDEX(AH$201:AH$204,$E217)</f>
        <v/>
      </c>
      <c r="AJ217" s="40">
        <f>$D217+(AI217-$D217)*INDEX(AJ$201:AJ$204,$E217)/INDEX(AI$201:AI$204,$E217)</f>
        <v/>
      </c>
      <c r="AK217" s="40">
        <f>$D217+(AJ217-$D217)*INDEX(AK$201:AK$204,$E217)/INDEX(AJ$201:AJ$204,$E217)</f>
        <v/>
      </c>
      <c r="AL217" s="40">
        <f>$D217+(AK217-$D217)*INDEX(AL$201:AL$204,$E217)/INDEX(AK$201:AK$204,$E217)</f>
        <v/>
      </c>
      <c r="AM217" s="40">
        <f>$D217+(AL217-$D217)*INDEX(AM$201:AM$204,$E217)/INDEX(AL$201:AL$204,$E217)</f>
        <v/>
      </c>
      <c r="AN217" s="40">
        <f>$D217+(AM217-$D217)*INDEX(AN$201:AN$204,$E217)/INDEX(AM$201:AM$204,$E217)</f>
        <v/>
      </c>
      <c r="AO217" s="40">
        <f>$D217+(AN217-$D217)*INDEX(AO$201:AO$204,$E217)/INDEX(AN$201:AN$204,$E217)</f>
        <v/>
      </c>
      <c r="AP217" s="40">
        <f>$D217+(AO217-$D217)*INDEX(AP$201:AP$204,$E217)/INDEX(AO$201:AO$204,$E217)</f>
        <v/>
      </c>
      <c r="AQ217" s="40">
        <f>$D217+(AP217-$D217)*INDEX(AQ$201:AQ$204,$E217)/INDEX(AP$201:AP$204,$E217)</f>
        <v/>
      </c>
      <c r="AR217" s="40">
        <f>$D217+(AQ217-$D217)*INDEX(AR$201:AR$204,$E217)/INDEX(AQ$201:AQ$204,$E217)</f>
        <v/>
      </c>
      <c r="AS217" s="40">
        <f>$D217+(AR217-$D217)*INDEX(AS$201:AS$204,$E217)/INDEX(AR$201:AR$204,$E217)</f>
        <v/>
      </c>
      <c r="AT217" s="40">
        <f>$D217+(AS217-$D217)*INDEX(AT$201:AT$204,$E217)/INDEX(AS$201:AS$204,$E217)</f>
        <v/>
      </c>
      <c r="AU217" s="40">
        <f>$D217+(AT217-$D217)*INDEX(AU$201:AU$204,$E217)/INDEX(AT$201:AT$204,$E217)</f>
        <v/>
      </c>
      <c r="AV217" s="40">
        <f>$D217+(AU217-$D217)*INDEX(AV$201:AV$204,$E217)/INDEX(AU$201:AU$204,$E217)</f>
        <v/>
      </c>
      <c r="AW217" s="40">
        <f>$D217+(AV217-$D217)*INDEX(AW$201:AW$204,$E217)/INDEX(AV$201:AV$204,$E217)</f>
        <v/>
      </c>
      <c r="AX217" s="42">
        <f>SUPPLYCOST(AX$4,Settings!$C$10,IFERROR(INDEX(Inputs_prices!$T$5:$W$16,$F217,MATCH(AX$4,Inputs_prices!$T$4:$W$4,0)),0),$D217,AW217,INDEX(AX$201:AX$204,$E217),INDEX(AW$201:AW$204,$E217))</f>
        <v/>
      </c>
    </row>
    <row r="218" hidden="1" outlineLevel="1"/>
    <row r="219" hidden="1" outlineLevel="1">
      <c r="A219" s="5" t="inlineStr">
        <is>
          <t>txo</t>
        </is>
      </c>
      <c r="B219" s="5" t="inlineStr">
        <is>
          <t>coa</t>
        </is>
      </c>
      <c r="C219" s="5" t="inlineStr">
        <is>
          <t>pow</t>
        </is>
      </c>
      <c r="D219" s="40">
        <f>INDEX(Inputs_prices!$S$5:$S$16,MATCH($B219&amp;"."&amp;$C219,Inputs_prices!$A$5:$A$16,0))</f>
        <v/>
      </c>
      <c r="E219" s="40">
        <f>INDEX(Inputs_prices!$R$5:$R$16,MATCH($B219&amp;"."&amp;$C219,Inputs_prices!$A$5:$A$16,0))</f>
        <v/>
      </c>
      <c r="F219" s="40">
        <f>INDEX(Inputs_prices!$K$5:$K$16,MATCH($B219&amp;"."&amp;$C219,Inputs_prices!$A$5:$A$16,0))</f>
        <v/>
      </c>
      <c r="G219" s="40">
        <f>INDEX(Inputs_prices!$E$5:$E$16,MATCH($B219&amp;"."&amp;$C219,Inputs_prices!$A$5:$A$16,0))</f>
        <v/>
      </c>
      <c r="H219" s="5">
        <f>INDEX(Variables!$B$5:$B$105,MATCH($A219,Variables!$A$5:$A$105,0))&amp;IF($C219="",""," | "&amp;INDEX(Mapping!$B$5:$B$26,MATCH($C219,Mapping!$A$5:$A$26,0))&amp;" | "&amp;INDEX(Mapping!$B$30:$B$41,MATCH($B219,Mapping!$A$30:$A$41,0)))</f>
        <v/>
      </c>
      <c r="I219" s="5">
        <f>INDEX(Variables!$C$5:$C$105,MATCH($A219,Variables!$A$5:$A$105,0))</f>
        <v/>
      </c>
      <c r="J219" s="5">
        <f>INDEX(Variables!$E$5:$E$105,MATCH($A219,Variables!$A$5:$A$105,0))</f>
        <v/>
      </c>
      <c r="K219" s="25">
        <f>LOWER(Settings!$C$4)&amp;".mit."&amp;$A219&amp;IF($C219="","","."&amp;$C219&amp;"."&amp;$B219)&amp;IF(INDEX(Variables!$D$5:$D$105,MATCH($A219,Variables!$A$5:$A$105,0))="","","."&amp;INDEX(Variables!$D$5:$D$105,MATCH($A219,Variables!$A$5:$A$105,0)))&amp;"."&amp;K$5</f>
        <v/>
      </c>
      <c r="L219" s="41">
        <f>INDEX(Inputs_prices!$X$5:$AA$16,$G219,MATCH(L$4,Inputs_prices!$X$4:$AA$4,0))</f>
        <v/>
      </c>
      <c r="M219" s="40">
        <f>INDEX(Inputs_prices!$X$5:$AA$16,$G219,MATCH(M$4,Inputs_prices!$X$4:$AA$4,0))</f>
        <v/>
      </c>
      <c r="N219" s="40">
        <f>INDEX(Inputs_prices!$X$5:$AA$16,$G219,MATCH(N$4,Inputs_prices!$X$4:$AA$4,0))</f>
        <v/>
      </c>
      <c r="O219" s="40">
        <f>$D219*$F219+IF($D219*(1-$F219)&gt;=0,MAX($D219*(1-$F219),($E219-O206+$D219*(1-$F219))*(1-$F219)),($E219-O206+$D219*(1-$F219))*(1-$F219))</f>
        <v/>
      </c>
      <c r="P219" s="40">
        <f>$D219*$F219+IF($D219*(1-$F219)&gt;=0,MAX($D219*(1-$F219),($E219-P206+$D219*(1-$F219))*(1-$F219)),($E219-P206+$D219*(1-$F219))*(1-$F219))</f>
        <v/>
      </c>
      <c r="Q219" s="40">
        <f>$D219*$F219+IF($D219*(1-$F219)&gt;=0,MAX($D219*(1-$F219),($E219-Q206+$D219*(1-$F219))*(1-$F219)),($E219-Q206+$D219*(1-$F219))*(1-$F219))</f>
        <v/>
      </c>
      <c r="R219" s="40">
        <f>$D219*$F219+IF($D219*(1-$F219)&gt;=0,MAX($D219*(1-$F219),($E219-R206+$D219*(1-$F219))*(1-$F219)),($E219-R206+$D219*(1-$F219))*(1-$F219))</f>
        <v/>
      </c>
      <c r="S219" s="40">
        <f>$D219*$F219+IF($D219*(1-$F219)&gt;=0,MAX($D219*(1-$F219),($E219-S206+$D219*(1-$F219))*(1-$F219)),($E219-S206+$D219*(1-$F219))*(1-$F219))</f>
        <v/>
      </c>
      <c r="T219" s="40">
        <f>$D219*$F219+IF($D219*(1-$F219)&gt;=0,MAX($D219*(1-$F219),($E219-T206+$D219*(1-$F219))*(1-$F219)),($E219-T206+$D219*(1-$F219))*(1-$F219))</f>
        <v/>
      </c>
      <c r="U219" s="40">
        <f>$D219*$F219+IF($D219*(1-$F219)&gt;=0,MAX($D219*(1-$F219),($E219-U206+$D219*(1-$F219))*(1-$F219)),($E219-U206+$D219*(1-$F219))*(1-$F219))</f>
        <v/>
      </c>
      <c r="V219" s="40">
        <f>$D219*$F219+IF($D219*(1-$F219)&gt;=0,MAX($D219*(1-$F219),($E219-V206+$D219*(1-$F219))*(1-$F219)),($E219-V206+$D219*(1-$F219))*(1-$F219))</f>
        <v/>
      </c>
      <c r="W219" s="40">
        <f>$D219*$F219+IF($D219*(1-$F219)&gt;=0,MAX($D219*(1-$F219),($E219-W206+$D219*(1-$F219))*(1-$F219)),($E219-W206+$D219*(1-$F219))*(1-$F219))</f>
        <v/>
      </c>
      <c r="X219" s="40">
        <f>$D219*$F219+IF($D219*(1-$F219)&gt;=0,MAX($D219*(1-$F219),($E219-X206+$D219*(1-$F219))*(1-$F219)),($E219-X206+$D219*(1-$F219))*(1-$F219))</f>
        <v/>
      </c>
      <c r="Y219" s="40">
        <f>$D219*$F219+IF($D219*(1-$F219)&gt;=0,MAX($D219*(1-$F219),($E219-Y206+$D219*(1-$F219))*(1-$F219)),($E219-Y206+$D219*(1-$F219))*(1-$F219))</f>
        <v/>
      </c>
      <c r="Z219" s="40">
        <f>$D219*$F219+IF($D219*(1-$F219)&gt;=0,MAX($D219*(1-$F219),($E219-Z206+$D219*(1-$F219))*(1-$F219)),($E219-Z206+$D219*(1-$F219))*(1-$F219))</f>
        <v/>
      </c>
      <c r="AA219" s="40">
        <f>$D219*$F219+IF($D219*(1-$F219)&gt;=0,MAX($D219*(1-$F219),($E219-AA206+$D219*(1-$F219))*(1-$F219)),($E219-AA206+$D219*(1-$F219))*(1-$F219))</f>
        <v/>
      </c>
      <c r="AB219" s="40">
        <f>$D219*$F219+IF($D219*(1-$F219)&gt;=0,MAX($D219*(1-$F219),($E219-AB206+$D219*(1-$F219))*(1-$F219)),($E219-AB206+$D219*(1-$F219))*(1-$F219))</f>
        <v/>
      </c>
      <c r="AC219" s="40">
        <f>$D219*$F219+IF($D219*(1-$F219)&gt;=0,MAX($D219*(1-$F219),($E219-AC206+$D219*(1-$F219))*(1-$F219)),($E219-AC206+$D219*(1-$F219))*(1-$F219))</f>
        <v/>
      </c>
      <c r="AD219" s="42">
        <f>OTHERTAX(AD$4,Settings!$C$10,IFERROR(INDEX(Inputs_prices!$X$5:$AA$16,$G219,MATCH(AD$4,Inputs_prices!$X$4:$AA$4,0)),0),$D219,$E219,AD206,$F219)</f>
        <v/>
      </c>
      <c r="AE219" s="25">
        <f>LOWER(Settings!$C$4)&amp;".mit."&amp;$A219&amp;IF($C219="","","."&amp;$C219&amp;"."&amp;$B219)&amp;IF(INDEX(Variables!$D$5:$D$105,MATCH($A219,Variables!$A$5:$A$105,0))="","","."&amp;INDEX(Variables!$D$5:$D$105,MATCH($A219,Variables!$A$5:$A$105,0)))&amp;"."&amp;AE$5</f>
        <v/>
      </c>
      <c r="AF219" s="41">
        <f>INDEX(Inputs_prices!$X$5:$AA$16,$G219,MATCH(AF$4,Inputs_prices!$X$4:$AA$4,0))</f>
        <v/>
      </c>
      <c r="AG219" s="40">
        <f>INDEX(Inputs_prices!$X$5:$AA$16,$G219,MATCH(AG$4,Inputs_prices!$X$4:$AA$4,0))</f>
        <v/>
      </c>
      <c r="AH219" s="40">
        <f>INDEX(Inputs_prices!$X$5:$AA$16,$G219,MATCH(AH$4,Inputs_prices!$X$4:$AA$4,0))</f>
        <v/>
      </c>
      <c r="AI219" s="40">
        <f>$D219*$F219+IF($D219*(1-$F219)&gt;=0,MAX($D219*(1-$F219),($E219-AI206+$D219*(1-$F219))*(1-$F219)),($E219-AI206+$D219*(1-$F219))*(1-$F219))</f>
        <v/>
      </c>
      <c r="AJ219" s="40">
        <f>$D219*$F219+IF($D219*(1-$F219)&gt;=0,MAX($D219*(1-$F219),($E219-AJ206+$D219*(1-$F219))*(1-$F219)),($E219-AJ206+$D219*(1-$F219))*(1-$F219))</f>
        <v/>
      </c>
      <c r="AK219" s="40">
        <f>$D219*$F219+IF($D219*(1-$F219)&gt;=0,MAX($D219*(1-$F219),($E219-AK206+$D219*(1-$F219))*(1-$F219)),($E219-AK206+$D219*(1-$F219))*(1-$F219))</f>
        <v/>
      </c>
      <c r="AL219" s="40">
        <f>$D219*$F219+IF($D219*(1-$F219)&gt;=0,MAX($D219*(1-$F219),($E219-AL206+$D219*(1-$F219))*(1-$F219)),($E219-AL206+$D219*(1-$F219))*(1-$F219))</f>
        <v/>
      </c>
      <c r="AM219" s="40">
        <f>$D219*$F219+IF($D219*(1-$F219)&gt;=0,MAX($D219*(1-$F219),($E219-AM206+$D219*(1-$F219))*(1-$F219)),($E219-AM206+$D219*(1-$F219))*(1-$F219))</f>
        <v/>
      </c>
      <c r="AN219" s="40">
        <f>$D219*$F219+IF($D219*(1-$F219)&gt;=0,MAX($D219*(1-$F219),($E219-AN206+$D219*(1-$F219))*(1-$F219)),($E219-AN206+$D219*(1-$F219))*(1-$F219))</f>
        <v/>
      </c>
      <c r="AO219" s="40">
        <f>$D219*$F219+IF($D219*(1-$F219)&gt;=0,MAX($D219*(1-$F219),($E219-AO206+$D219*(1-$F219))*(1-$F219)),($E219-AO206+$D219*(1-$F219))*(1-$F219))</f>
        <v/>
      </c>
      <c r="AP219" s="40">
        <f>$D219*$F219+IF($D219*(1-$F219)&gt;=0,MAX($D219*(1-$F219),($E219-AP206+$D219*(1-$F219))*(1-$F219)),($E219-AP206+$D219*(1-$F219))*(1-$F219))</f>
        <v/>
      </c>
      <c r="AQ219" s="40">
        <f>$D219*$F219+IF($D219*(1-$F219)&gt;=0,MAX($D219*(1-$F219),($E219-AQ206+$D219*(1-$F219))*(1-$F219)),($E219-AQ206+$D219*(1-$F219))*(1-$F219))</f>
        <v/>
      </c>
      <c r="AR219" s="40">
        <f>$D219*$F219+IF($D219*(1-$F219)&gt;=0,MAX($D219*(1-$F219),($E219-AR206+$D219*(1-$F219))*(1-$F219)),($E219-AR206+$D219*(1-$F219))*(1-$F219))</f>
        <v/>
      </c>
      <c r="AS219" s="40">
        <f>$D219*$F219+IF($D219*(1-$F219)&gt;=0,MAX($D219*(1-$F219),($E219-AS206+$D219*(1-$F219))*(1-$F219)),($E219-AS206+$D219*(1-$F219))*(1-$F219))</f>
        <v/>
      </c>
      <c r="AT219" s="40">
        <f>$D219*$F219+IF($D219*(1-$F219)&gt;=0,MAX($D219*(1-$F219),($E219-AT206+$D219*(1-$F219))*(1-$F219)),($E219-AT206+$D219*(1-$F219))*(1-$F219))</f>
        <v/>
      </c>
      <c r="AU219" s="40">
        <f>$D219*$F219+IF($D219*(1-$F219)&gt;=0,MAX($D219*(1-$F219),($E219-AU206+$D219*(1-$F219))*(1-$F219)),($E219-AU206+$D219*(1-$F219))*(1-$F219))</f>
        <v/>
      </c>
      <c r="AV219" s="40">
        <f>$D219*$F219+IF($D219*(1-$F219)&gt;=0,MAX($D219*(1-$F219),($E219-AV206+$D219*(1-$F219))*(1-$F219)),($E219-AV206+$D219*(1-$F219))*(1-$F219))</f>
        <v/>
      </c>
      <c r="AW219" s="40">
        <f>$D219*$F219+IF($D219*(1-$F219)&gt;=0,MAX($D219*(1-$F219),($E219-AW206+$D219*(1-$F219))*(1-$F219)),($E219-AW206+$D219*(1-$F219))*(1-$F219))</f>
        <v/>
      </c>
      <c r="AX219" s="42">
        <f>OTHERTAX(AX$4,Settings!$C$10,IFERROR(INDEX(Inputs_prices!$X$5:$AA$16,$G219,MATCH(AX$4,Inputs_prices!$X$4:$AA$4,0)),0),$D219,$E219,AX206,$F219)</f>
        <v/>
      </c>
    </row>
    <row r="220" hidden="1" outlineLevel="1">
      <c r="A220" s="5" t="inlineStr">
        <is>
          <t>txo</t>
        </is>
      </c>
      <c r="B220" s="5" t="inlineStr">
        <is>
          <t>coa</t>
        </is>
      </c>
      <c r="C220" s="5" t="inlineStr">
        <is>
          <t>res</t>
        </is>
      </c>
      <c r="D220" s="40">
        <f>INDEX(Inputs_prices!$S$5:$S$16,MATCH($B220&amp;"."&amp;$C220,Inputs_prices!$A$5:$A$16,0))</f>
        <v/>
      </c>
      <c r="E220" s="40">
        <f>INDEX(Inputs_prices!$R$5:$R$16,MATCH($B220&amp;"."&amp;$C220,Inputs_prices!$A$5:$A$16,0))</f>
        <v/>
      </c>
      <c r="F220" s="40">
        <f>INDEX(Inputs_prices!$K$5:$K$16,MATCH($B220&amp;"."&amp;$C220,Inputs_prices!$A$5:$A$16,0))</f>
        <v/>
      </c>
      <c r="G220" s="40">
        <f>INDEX(Inputs_prices!$E$5:$E$16,MATCH($B220&amp;"."&amp;$C220,Inputs_prices!$A$5:$A$16,0))</f>
        <v/>
      </c>
      <c r="H220" s="5">
        <f>INDEX(Variables!$B$5:$B$105,MATCH($A220,Variables!$A$5:$A$105,0))&amp;IF($C220="",""," | "&amp;INDEX(Mapping!$B$5:$B$26,MATCH($C220,Mapping!$A$5:$A$26,0))&amp;" | "&amp;INDEX(Mapping!$B$30:$B$41,MATCH($B220,Mapping!$A$30:$A$41,0)))</f>
        <v/>
      </c>
      <c r="I220" s="5">
        <f>INDEX(Variables!$C$5:$C$105,MATCH($A220,Variables!$A$5:$A$105,0))</f>
        <v/>
      </c>
      <c r="J220" s="5">
        <f>INDEX(Variables!$E$5:$E$105,MATCH($A220,Variables!$A$5:$A$105,0))</f>
        <v/>
      </c>
      <c r="K220" s="25">
        <f>LOWER(Settings!$C$4)&amp;".mit."&amp;$A220&amp;IF($C220="","","."&amp;$C220&amp;"."&amp;$B220)&amp;IF(INDEX(Variables!$D$5:$D$105,MATCH($A220,Variables!$A$5:$A$105,0))="","","."&amp;INDEX(Variables!$D$5:$D$105,MATCH($A220,Variables!$A$5:$A$105,0)))&amp;"."&amp;K$5</f>
        <v/>
      </c>
      <c r="L220" s="41">
        <f>INDEX(Inputs_prices!$X$5:$AA$16,$G220,MATCH(L$4,Inputs_prices!$X$4:$AA$4,0))</f>
        <v/>
      </c>
      <c r="M220" s="40">
        <f>INDEX(Inputs_prices!$X$5:$AA$16,$G220,MATCH(M$4,Inputs_prices!$X$4:$AA$4,0))</f>
        <v/>
      </c>
      <c r="N220" s="40">
        <f>INDEX(Inputs_prices!$X$5:$AA$16,$G220,MATCH(N$4,Inputs_prices!$X$4:$AA$4,0))</f>
        <v/>
      </c>
      <c r="O220" s="40">
        <f>$D220*$F220+IF($D220*(1-$F220)&gt;=0,MAX($D220*(1-$F220),($E220-O207+$D220*(1-$F220))*(1-$F220)),($E220-O207+$D220*(1-$F220))*(1-$F220))</f>
        <v/>
      </c>
      <c r="P220" s="40">
        <f>$D220*$F220+IF($D220*(1-$F220)&gt;=0,MAX($D220*(1-$F220),($E220-P207+$D220*(1-$F220))*(1-$F220)),($E220-P207+$D220*(1-$F220))*(1-$F220))</f>
        <v/>
      </c>
      <c r="Q220" s="40">
        <f>$D220*$F220+IF($D220*(1-$F220)&gt;=0,MAX($D220*(1-$F220),($E220-Q207+$D220*(1-$F220))*(1-$F220)),($E220-Q207+$D220*(1-$F220))*(1-$F220))</f>
        <v/>
      </c>
      <c r="R220" s="40">
        <f>$D220*$F220+IF($D220*(1-$F220)&gt;=0,MAX($D220*(1-$F220),($E220-R207+$D220*(1-$F220))*(1-$F220)),($E220-R207+$D220*(1-$F220))*(1-$F220))</f>
        <v/>
      </c>
      <c r="S220" s="40">
        <f>$D220*$F220+IF($D220*(1-$F220)&gt;=0,MAX($D220*(1-$F220),($E220-S207+$D220*(1-$F220))*(1-$F220)),($E220-S207+$D220*(1-$F220))*(1-$F220))</f>
        <v/>
      </c>
      <c r="T220" s="40">
        <f>$D220*$F220+IF($D220*(1-$F220)&gt;=0,MAX($D220*(1-$F220),($E220-T207+$D220*(1-$F220))*(1-$F220)),($E220-T207+$D220*(1-$F220))*(1-$F220))</f>
        <v/>
      </c>
      <c r="U220" s="40">
        <f>$D220*$F220+IF($D220*(1-$F220)&gt;=0,MAX($D220*(1-$F220),($E220-U207+$D220*(1-$F220))*(1-$F220)),($E220-U207+$D220*(1-$F220))*(1-$F220))</f>
        <v/>
      </c>
      <c r="V220" s="40">
        <f>$D220*$F220+IF($D220*(1-$F220)&gt;=0,MAX($D220*(1-$F220),($E220-V207+$D220*(1-$F220))*(1-$F220)),($E220-V207+$D220*(1-$F220))*(1-$F220))</f>
        <v/>
      </c>
      <c r="W220" s="40">
        <f>$D220*$F220+IF($D220*(1-$F220)&gt;=0,MAX($D220*(1-$F220),($E220-W207+$D220*(1-$F220))*(1-$F220)),($E220-W207+$D220*(1-$F220))*(1-$F220))</f>
        <v/>
      </c>
      <c r="X220" s="40">
        <f>$D220*$F220+IF($D220*(1-$F220)&gt;=0,MAX($D220*(1-$F220),($E220-X207+$D220*(1-$F220))*(1-$F220)),($E220-X207+$D220*(1-$F220))*(1-$F220))</f>
        <v/>
      </c>
      <c r="Y220" s="40">
        <f>$D220*$F220+IF($D220*(1-$F220)&gt;=0,MAX($D220*(1-$F220),($E220-Y207+$D220*(1-$F220))*(1-$F220)),($E220-Y207+$D220*(1-$F220))*(1-$F220))</f>
        <v/>
      </c>
      <c r="Z220" s="40">
        <f>$D220*$F220+IF($D220*(1-$F220)&gt;=0,MAX($D220*(1-$F220),($E220-Z207+$D220*(1-$F220))*(1-$F220)),($E220-Z207+$D220*(1-$F220))*(1-$F220))</f>
        <v/>
      </c>
      <c r="AA220" s="40">
        <f>$D220*$F220+IF($D220*(1-$F220)&gt;=0,MAX($D220*(1-$F220),($E220-AA207+$D220*(1-$F220))*(1-$F220)),($E220-AA207+$D220*(1-$F220))*(1-$F220))</f>
        <v/>
      </c>
      <c r="AB220" s="40">
        <f>$D220*$F220+IF($D220*(1-$F220)&gt;=0,MAX($D220*(1-$F220),($E220-AB207+$D220*(1-$F220))*(1-$F220)),($E220-AB207+$D220*(1-$F220))*(1-$F220))</f>
        <v/>
      </c>
      <c r="AC220" s="40">
        <f>$D220*$F220+IF($D220*(1-$F220)&gt;=0,MAX($D220*(1-$F220),($E220-AC207+$D220*(1-$F220))*(1-$F220)),($E220-AC207+$D220*(1-$F220))*(1-$F220))</f>
        <v/>
      </c>
      <c r="AD220" s="42">
        <f>OTHERTAX(AD$4,Settings!$C$10,IFERROR(INDEX(Inputs_prices!$X$5:$AA$16,$G220,MATCH(AD$4,Inputs_prices!$X$4:$AA$4,0)),0),$D220,$E220,AD207,$F220)</f>
        <v/>
      </c>
      <c r="AE220" s="25">
        <f>LOWER(Settings!$C$4)&amp;".mit."&amp;$A220&amp;IF($C220="","","."&amp;$C220&amp;"."&amp;$B220)&amp;IF(INDEX(Variables!$D$5:$D$105,MATCH($A220,Variables!$A$5:$A$105,0))="","","."&amp;INDEX(Variables!$D$5:$D$105,MATCH($A220,Variables!$A$5:$A$105,0)))&amp;"."&amp;AE$5</f>
        <v/>
      </c>
      <c r="AF220" s="41">
        <f>INDEX(Inputs_prices!$X$5:$AA$16,$G220,MATCH(AF$4,Inputs_prices!$X$4:$AA$4,0))</f>
        <v/>
      </c>
      <c r="AG220" s="40">
        <f>INDEX(Inputs_prices!$X$5:$AA$16,$G220,MATCH(AG$4,Inputs_prices!$X$4:$AA$4,0))</f>
        <v/>
      </c>
      <c r="AH220" s="40">
        <f>INDEX(Inputs_prices!$X$5:$AA$16,$G220,MATCH(AH$4,Inputs_prices!$X$4:$AA$4,0))</f>
        <v/>
      </c>
      <c r="AI220" s="40">
        <f>$D220*$F220+IF($D220*(1-$F220)&gt;=0,MAX($D220*(1-$F220),($E220-AI207+$D220*(1-$F220))*(1-$F220)),($E220-AI207+$D220*(1-$F220))*(1-$F220))</f>
        <v/>
      </c>
      <c r="AJ220" s="40">
        <f>$D220*$F220+IF($D220*(1-$F220)&gt;=0,MAX($D220*(1-$F220),($E220-AJ207+$D220*(1-$F220))*(1-$F220)),($E220-AJ207+$D220*(1-$F220))*(1-$F220))</f>
        <v/>
      </c>
      <c r="AK220" s="40">
        <f>$D220*$F220+IF($D220*(1-$F220)&gt;=0,MAX($D220*(1-$F220),($E220-AK207+$D220*(1-$F220))*(1-$F220)),($E220-AK207+$D220*(1-$F220))*(1-$F220))</f>
        <v/>
      </c>
      <c r="AL220" s="40">
        <f>$D220*$F220+IF($D220*(1-$F220)&gt;=0,MAX($D220*(1-$F220),($E220-AL207+$D220*(1-$F220))*(1-$F220)),($E220-AL207+$D220*(1-$F220))*(1-$F220))</f>
        <v/>
      </c>
      <c r="AM220" s="40">
        <f>$D220*$F220+IF($D220*(1-$F220)&gt;=0,MAX($D220*(1-$F220),($E220-AM207+$D220*(1-$F220))*(1-$F220)),($E220-AM207+$D220*(1-$F220))*(1-$F220))</f>
        <v/>
      </c>
      <c r="AN220" s="40">
        <f>$D220*$F220+IF($D220*(1-$F220)&gt;=0,MAX($D220*(1-$F220),($E220-AN207+$D220*(1-$F220))*(1-$F220)),($E220-AN207+$D220*(1-$F220))*(1-$F220))</f>
        <v/>
      </c>
      <c r="AO220" s="40">
        <f>$D220*$F220+IF($D220*(1-$F220)&gt;=0,MAX($D220*(1-$F220),($E220-AO207+$D220*(1-$F220))*(1-$F220)),($E220-AO207+$D220*(1-$F220))*(1-$F220))</f>
        <v/>
      </c>
      <c r="AP220" s="40">
        <f>$D220*$F220+IF($D220*(1-$F220)&gt;=0,MAX($D220*(1-$F220),($E220-AP207+$D220*(1-$F220))*(1-$F220)),($E220-AP207+$D220*(1-$F220))*(1-$F220))</f>
        <v/>
      </c>
      <c r="AQ220" s="40">
        <f>$D220*$F220+IF($D220*(1-$F220)&gt;=0,MAX($D220*(1-$F220),($E220-AQ207+$D220*(1-$F220))*(1-$F220)),($E220-AQ207+$D220*(1-$F220))*(1-$F220))</f>
        <v/>
      </c>
      <c r="AR220" s="40">
        <f>$D220*$F220+IF($D220*(1-$F220)&gt;=0,MAX($D220*(1-$F220),($E220-AR207+$D220*(1-$F220))*(1-$F220)),($E220-AR207+$D220*(1-$F220))*(1-$F220))</f>
        <v/>
      </c>
      <c r="AS220" s="40">
        <f>$D220*$F220+IF($D220*(1-$F220)&gt;=0,MAX($D220*(1-$F220),($E220-AS207+$D220*(1-$F220))*(1-$F220)),($E220-AS207+$D220*(1-$F220))*(1-$F220))</f>
        <v/>
      </c>
      <c r="AT220" s="40">
        <f>$D220*$F220+IF($D220*(1-$F220)&gt;=0,MAX($D220*(1-$F220),($E220-AT207+$D220*(1-$F220))*(1-$F220)),($E220-AT207+$D220*(1-$F220))*(1-$F220))</f>
        <v/>
      </c>
      <c r="AU220" s="40">
        <f>$D220*$F220+IF($D220*(1-$F220)&gt;=0,MAX($D220*(1-$F220),($E220-AU207+$D220*(1-$F220))*(1-$F220)),($E220-AU207+$D220*(1-$F220))*(1-$F220))</f>
        <v/>
      </c>
      <c r="AV220" s="40">
        <f>$D220*$F220+IF($D220*(1-$F220)&gt;=0,MAX($D220*(1-$F220),($E220-AV207+$D220*(1-$F220))*(1-$F220)),($E220-AV207+$D220*(1-$F220))*(1-$F220))</f>
        <v/>
      </c>
      <c r="AW220" s="40">
        <f>$D220*$F220+IF($D220*(1-$F220)&gt;=0,MAX($D220*(1-$F220),($E220-AW207+$D220*(1-$F220))*(1-$F220)),($E220-AW207+$D220*(1-$F220))*(1-$F220))</f>
        <v/>
      </c>
      <c r="AX220" s="42">
        <f>OTHERTAX(AX$4,Settings!$C$10,IFERROR(INDEX(Inputs_prices!$X$5:$AA$16,$G220,MATCH(AX$4,Inputs_prices!$X$4:$AA$4,0)),0),$D220,$E220,AX207,$F220)</f>
        <v/>
      </c>
    </row>
    <row r="221" hidden="1" outlineLevel="1">
      <c r="A221" s="5" t="inlineStr">
        <is>
          <t>txo</t>
        </is>
      </c>
      <c r="B221" s="5" t="inlineStr">
        <is>
          <t>coa</t>
        </is>
      </c>
      <c r="C221" s="5" t="inlineStr">
        <is>
          <t>ind</t>
        </is>
      </c>
      <c r="D221" s="40">
        <f>INDEX(Inputs_prices!$S$5:$S$16,MATCH($B221&amp;"."&amp;$C221,Inputs_prices!$A$5:$A$16,0))</f>
        <v/>
      </c>
      <c r="E221" s="40">
        <f>INDEX(Inputs_prices!$R$5:$R$16,MATCH($B221&amp;"."&amp;$C221,Inputs_prices!$A$5:$A$16,0))</f>
        <v/>
      </c>
      <c r="F221" s="40">
        <f>INDEX(Inputs_prices!$K$5:$K$16,MATCH($B221&amp;"."&amp;$C221,Inputs_prices!$A$5:$A$16,0))</f>
        <v/>
      </c>
      <c r="G221" s="40">
        <f>INDEX(Inputs_prices!$E$5:$E$16,MATCH($B221&amp;"."&amp;$C221,Inputs_prices!$A$5:$A$16,0))</f>
        <v/>
      </c>
      <c r="H221" s="5">
        <f>INDEX(Variables!$B$5:$B$105,MATCH($A221,Variables!$A$5:$A$105,0))&amp;IF($C221="",""," | "&amp;INDEX(Mapping!$B$5:$B$26,MATCH($C221,Mapping!$A$5:$A$26,0))&amp;" | "&amp;INDEX(Mapping!$B$30:$B$41,MATCH($B221,Mapping!$A$30:$A$41,0)))</f>
        <v/>
      </c>
      <c r="I221" s="5">
        <f>INDEX(Variables!$C$5:$C$105,MATCH($A221,Variables!$A$5:$A$105,0))</f>
        <v/>
      </c>
      <c r="J221" s="5">
        <f>INDEX(Variables!$E$5:$E$105,MATCH($A221,Variables!$A$5:$A$105,0))</f>
        <v/>
      </c>
      <c r="K221" s="25">
        <f>LOWER(Settings!$C$4)&amp;".mit."&amp;$A221&amp;IF($C221="","","."&amp;$C221&amp;"."&amp;$B221)&amp;IF(INDEX(Variables!$D$5:$D$105,MATCH($A221,Variables!$A$5:$A$105,0))="","","."&amp;INDEX(Variables!$D$5:$D$105,MATCH($A221,Variables!$A$5:$A$105,0)))&amp;"."&amp;K$5</f>
        <v/>
      </c>
      <c r="L221" s="41">
        <f>INDEX(Inputs_prices!$X$5:$AA$16,$G221,MATCH(L$4,Inputs_prices!$X$4:$AA$4,0))</f>
        <v/>
      </c>
      <c r="M221" s="40">
        <f>INDEX(Inputs_prices!$X$5:$AA$16,$G221,MATCH(M$4,Inputs_prices!$X$4:$AA$4,0))</f>
        <v/>
      </c>
      <c r="N221" s="40">
        <f>INDEX(Inputs_prices!$X$5:$AA$16,$G221,MATCH(N$4,Inputs_prices!$X$4:$AA$4,0))</f>
        <v/>
      </c>
      <c r="O221" s="40">
        <f>$D221*$F221+IF($D221*(1-$F221)&gt;=0,MAX($D221*(1-$F221),($E221-O208+$D221*(1-$F221))*(1-$F221)),($E221-O208+$D221*(1-$F221))*(1-$F221))</f>
        <v/>
      </c>
      <c r="P221" s="40">
        <f>$D221*$F221+IF($D221*(1-$F221)&gt;=0,MAX($D221*(1-$F221),($E221-P208+$D221*(1-$F221))*(1-$F221)),($E221-P208+$D221*(1-$F221))*(1-$F221))</f>
        <v/>
      </c>
      <c r="Q221" s="40">
        <f>$D221*$F221+IF($D221*(1-$F221)&gt;=0,MAX($D221*(1-$F221),($E221-Q208+$D221*(1-$F221))*(1-$F221)),($E221-Q208+$D221*(1-$F221))*(1-$F221))</f>
        <v/>
      </c>
      <c r="R221" s="40">
        <f>$D221*$F221+IF($D221*(1-$F221)&gt;=0,MAX($D221*(1-$F221),($E221-R208+$D221*(1-$F221))*(1-$F221)),($E221-R208+$D221*(1-$F221))*(1-$F221))</f>
        <v/>
      </c>
      <c r="S221" s="40">
        <f>$D221*$F221+IF($D221*(1-$F221)&gt;=0,MAX($D221*(1-$F221),($E221-S208+$D221*(1-$F221))*(1-$F221)),($E221-S208+$D221*(1-$F221))*(1-$F221))</f>
        <v/>
      </c>
      <c r="T221" s="40">
        <f>$D221*$F221+IF($D221*(1-$F221)&gt;=0,MAX($D221*(1-$F221),($E221-T208+$D221*(1-$F221))*(1-$F221)),($E221-T208+$D221*(1-$F221))*(1-$F221))</f>
        <v/>
      </c>
      <c r="U221" s="40">
        <f>$D221*$F221+IF($D221*(1-$F221)&gt;=0,MAX($D221*(1-$F221),($E221-U208+$D221*(1-$F221))*(1-$F221)),($E221-U208+$D221*(1-$F221))*(1-$F221))</f>
        <v/>
      </c>
      <c r="V221" s="40">
        <f>$D221*$F221+IF($D221*(1-$F221)&gt;=0,MAX($D221*(1-$F221),($E221-V208+$D221*(1-$F221))*(1-$F221)),($E221-V208+$D221*(1-$F221))*(1-$F221))</f>
        <v/>
      </c>
      <c r="W221" s="40">
        <f>$D221*$F221+IF($D221*(1-$F221)&gt;=0,MAX($D221*(1-$F221),($E221-W208+$D221*(1-$F221))*(1-$F221)),($E221-W208+$D221*(1-$F221))*(1-$F221))</f>
        <v/>
      </c>
      <c r="X221" s="40">
        <f>$D221*$F221+IF($D221*(1-$F221)&gt;=0,MAX($D221*(1-$F221),($E221-X208+$D221*(1-$F221))*(1-$F221)),($E221-X208+$D221*(1-$F221))*(1-$F221))</f>
        <v/>
      </c>
      <c r="Y221" s="40">
        <f>$D221*$F221+IF($D221*(1-$F221)&gt;=0,MAX($D221*(1-$F221),($E221-Y208+$D221*(1-$F221))*(1-$F221)),($E221-Y208+$D221*(1-$F221))*(1-$F221))</f>
        <v/>
      </c>
      <c r="Z221" s="40">
        <f>$D221*$F221+IF($D221*(1-$F221)&gt;=0,MAX($D221*(1-$F221),($E221-Z208+$D221*(1-$F221))*(1-$F221)),($E221-Z208+$D221*(1-$F221))*(1-$F221))</f>
        <v/>
      </c>
      <c r="AA221" s="40">
        <f>$D221*$F221+IF($D221*(1-$F221)&gt;=0,MAX($D221*(1-$F221),($E221-AA208+$D221*(1-$F221))*(1-$F221)),($E221-AA208+$D221*(1-$F221))*(1-$F221))</f>
        <v/>
      </c>
      <c r="AB221" s="40">
        <f>$D221*$F221+IF($D221*(1-$F221)&gt;=0,MAX($D221*(1-$F221),($E221-AB208+$D221*(1-$F221))*(1-$F221)),($E221-AB208+$D221*(1-$F221))*(1-$F221))</f>
        <v/>
      </c>
      <c r="AC221" s="40">
        <f>$D221*$F221+IF($D221*(1-$F221)&gt;=0,MAX($D221*(1-$F221),($E221-AC208+$D221*(1-$F221))*(1-$F221)),($E221-AC208+$D221*(1-$F221))*(1-$F221))</f>
        <v/>
      </c>
      <c r="AD221" s="42">
        <f>OTHERTAX(AD$4,Settings!$C$10,IFERROR(INDEX(Inputs_prices!$X$5:$AA$16,$G221,MATCH(AD$4,Inputs_prices!$X$4:$AA$4,0)),0),$D221,$E221,AD208,$F221)</f>
        <v/>
      </c>
      <c r="AE221" s="25">
        <f>LOWER(Settings!$C$4)&amp;".mit."&amp;$A221&amp;IF($C221="","","."&amp;$C221&amp;"."&amp;$B221)&amp;IF(INDEX(Variables!$D$5:$D$105,MATCH($A221,Variables!$A$5:$A$105,0))="","","."&amp;INDEX(Variables!$D$5:$D$105,MATCH($A221,Variables!$A$5:$A$105,0)))&amp;"."&amp;AE$5</f>
        <v/>
      </c>
      <c r="AF221" s="41">
        <f>INDEX(Inputs_prices!$X$5:$AA$16,$G221,MATCH(AF$4,Inputs_prices!$X$4:$AA$4,0))</f>
        <v/>
      </c>
      <c r="AG221" s="40">
        <f>INDEX(Inputs_prices!$X$5:$AA$16,$G221,MATCH(AG$4,Inputs_prices!$X$4:$AA$4,0))</f>
        <v/>
      </c>
      <c r="AH221" s="40">
        <f>INDEX(Inputs_prices!$X$5:$AA$16,$G221,MATCH(AH$4,Inputs_prices!$X$4:$AA$4,0))</f>
        <v/>
      </c>
      <c r="AI221" s="40">
        <f>$D221*$F221+IF($D221*(1-$F221)&gt;=0,MAX($D221*(1-$F221),($E221-AI208+$D221*(1-$F221))*(1-$F221)),($E221-AI208+$D221*(1-$F221))*(1-$F221))</f>
        <v/>
      </c>
      <c r="AJ221" s="40">
        <f>$D221*$F221+IF($D221*(1-$F221)&gt;=0,MAX($D221*(1-$F221),($E221-AJ208+$D221*(1-$F221))*(1-$F221)),($E221-AJ208+$D221*(1-$F221))*(1-$F221))</f>
        <v/>
      </c>
      <c r="AK221" s="40">
        <f>$D221*$F221+IF($D221*(1-$F221)&gt;=0,MAX($D221*(1-$F221),($E221-AK208+$D221*(1-$F221))*(1-$F221)),($E221-AK208+$D221*(1-$F221))*(1-$F221))</f>
        <v/>
      </c>
      <c r="AL221" s="40">
        <f>$D221*$F221+IF($D221*(1-$F221)&gt;=0,MAX($D221*(1-$F221),($E221-AL208+$D221*(1-$F221))*(1-$F221)),($E221-AL208+$D221*(1-$F221))*(1-$F221))</f>
        <v/>
      </c>
      <c r="AM221" s="40">
        <f>$D221*$F221+IF($D221*(1-$F221)&gt;=0,MAX($D221*(1-$F221),($E221-AM208+$D221*(1-$F221))*(1-$F221)),($E221-AM208+$D221*(1-$F221))*(1-$F221))</f>
        <v/>
      </c>
      <c r="AN221" s="40">
        <f>$D221*$F221+IF($D221*(1-$F221)&gt;=0,MAX($D221*(1-$F221),($E221-AN208+$D221*(1-$F221))*(1-$F221)),($E221-AN208+$D221*(1-$F221))*(1-$F221))</f>
        <v/>
      </c>
      <c r="AO221" s="40">
        <f>$D221*$F221+IF($D221*(1-$F221)&gt;=0,MAX($D221*(1-$F221),($E221-AO208+$D221*(1-$F221))*(1-$F221)),($E221-AO208+$D221*(1-$F221))*(1-$F221))</f>
        <v/>
      </c>
      <c r="AP221" s="40">
        <f>$D221*$F221+IF($D221*(1-$F221)&gt;=0,MAX($D221*(1-$F221),($E221-AP208+$D221*(1-$F221))*(1-$F221)),($E221-AP208+$D221*(1-$F221))*(1-$F221))</f>
        <v/>
      </c>
      <c r="AQ221" s="40">
        <f>$D221*$F221+IF($D221*(1-$F221)&gt;=0,MAX($D221*(1-$F221),($E221-AQ208+$D221*(1-$F221))*(1-$F221)),($E221-AQ208+$D221*(1-$F221))*(1-$F221))</f>
        <v/>
      </c>
      <c r="AR221" s="40">
        <f>$D221*$F221+IF($D221*(1-$F221)&gt;=0,MAX($D221*(1-$F221),($E221-AR208+$D221*(1-$F221))*(1-$F221)),($E221-AR208+$D221*(1-$F221))*(1-$F221))</f>
        <v/>
      </c>
      <c r="AS221" s="40">
        <f>$D221*$F221+IF($D221*(1-$F221)&gt;=0,MAX($D221*(1-$F221),($E221-AS208+$D221*(1-$F221))*(1-$F221)),($E221-AS208+$D221*(1-$F221))*(1-$F221))</f>
        <v/>
      </c>
      <c r="AT221" s="40">
        <f>$D221*$F221+IF($D221*(1-$F221)&gt;=0,MAX($D221*(1-$F221),($E221-AT208+$D221*(1-$F221))*(1-$F221)),($E221-AT208+$D221*(1-$F221))*(1-$F221))</f>
        <v/>
      </c>
      <c r="AU221" s="40">
        <f>$D221*$F221+IF($D221*(1-$F221)&gt;=0,MAX($D221*(1-$F221),($E221-AU208+$D221*(1-$F221))*(1-$F221)),($E221-AU208+$D221*(1-$F221))*(1-$F221))</f>
        <v/>
      </c>
      <c r="AV221" s="40">
        <f>$D221*$F221+IF($D221*(1-$F221)&gt;=0,MAX($D221*(1-$F221),($E221-AV208+$D221*(1-$F221))*(1-$F221)),($E221-AV208+$D221*(1-$F221))*(1-$F221))</f>
        <v/>
      </c>
      <c r="AW221" s="40">
        <f>$D221*$F221+IF($D221*(1-$F221)&gt;=0,MAX($D221*(1-$F221),($E221-AW208+$D221*(1-$F221))*(1-$F221)),($E221-AW208+$D221*(1-$F221))*(1-$F221))</f>
        <v/>
      </c>
      <c r="AX221" s="42">
        <f>OTHERTAX(AX$4,Settings!$C$10,IFERROR(INDEX(Inputs_prices!$X$5:$AA$16,$G221,MATCH(AX$4,Inputs_prices!$X$4:$AA$4,0)),0),$D221,$E221,AX208,$F221)</f>
        <v/>
      </c>
    </row>
    <row r="222" hidden="1" outlineLevel="1">
      <c r="A222" s="5" t="inlineStr">
        <is>
          <t>txo</t>
        </is>
      </c>
      <c r="B222" s="5" t="inlineStr">
        <is>
          <t>nga</t>
        </is>
      </c>
      <c r="C222" s="5" t="inlineStr">
        <is>
          <t>pow</t>
        </is>
      </c>
      <c r="D222" s="40">
        <f>INDEX(Inputs_prices!$S$5:$S$16,MATCH($B222&amp;"."&amp;$C222,Inputs_prices!$A$5:$A$16,0))</f>
        <v/>
      </c>
      <c r="E222" s="40">
        <f>INDEX(Inputs_prices!$R$5:$R$16,MATCH($B222&amp;"."&amp;$C222,Inputs_prices!$A$5:$A$16,0))</f>
        <v/>
      </c>
      <c r="F222" s="40">
        <f>INDEX(Inputs_prices!$K$5:$K$16,MATCH($B222&amp;"."&amp;$C222,Inputs_prices!$A$5:$A$16,0))</f>
        <v/>
      </c>
      <c r="G222" s="40">
        <f>INDEX(Inputs_prices!$E$5:$E$16,MATCH($B222&amp;"."&amp;$C222,Inputs_prices!$A$5:$A$16,0))</f>
        <v/>
      </c>
      <c r="H222" s="5">
        <f>INDEX(Variables!$B$5:$B$105,MATCH($A222,Variables!$A$5:$A$105,0))&amp;IF($C222="",""," | "&amp;INDEX(Mapping!$B$5:$B$26,MATCH($C222,Mapping!$A$5:$A$26,0))&amp;" | "&amp;INDEX(Mapping!$B$30:$B$41,MATCH($B222,Mapping!$A$30:$A$41,0)))</f>
        <v/>
      </c>
      <c r="I222" s="5">
        <f>INDEX(Variables!$C$5:$C$105,MATCH($A222,Variables!$A$5:$A$105,0))</f>
        <v/>
      </c>
      <c r="J222" s="5">
        <f>INDEX(Variables!$E$5:$E$105,MATCH($A222,Variables!$A$5:$A$105,0))</f>
        <v/>
      </c>
      <c r="K222" s="25">
        <f>LOWER(Settings!$C$4)&amp;".mit."&amp;$A222&amp;IF($C222="","","."&amp;$C222&amp;"."&amp;$B222)&amp;IF(INDEX(Variables!$D$5:$D$105,MATCH($A222,Variables!$A$5:$A$105,0))="","","."&amp;INDEX(Variables!$D$5:$D$105,MATCH($A222,Variables!$A$5:$A$105,0)))&amp;"."&amp;K$5</f>
        <v/>
      </c>
      <c r="L222" s="41">
        <f>INDEX(Inputs_prices!$X$5:$AA$16,$G222,MATCH(L$4,Inputs_prices!$X$4:$AA$4,0))</f>
        <v/>
      </c>
      <c r="M222" s="40">
        <f>INDEX(Inputs_prices!$X$5:$AA$16,$G222,MATCH(M$4,Inputs_prices!$X$4:$AA$4,0))</f>
        <v/>
      </c>
      <c r="N222" s="40">
        <f>INDEX(Inputs_prices!$X$5:$AA$16,$G222,MATCH(N$4,Inputs_prices!$X$4:$AA$4,0))</f>
        <v/>
      </c>
      <c r="O222" s="40">
        <f>$D222*$F222+IF($D222*(1-$F222)&gt;=0,MAX($D222*(1-$F222),($E222-O209+$D222*(1-$F222))*(1-$F222)),($E222-O209+$D222*(1-$F222))*(1-$F222))</f>
        <v/>
      </c>
      <c r="P222" s="40">
        <f>$D222*$F222+IF($D222*(1-$F222)&gt;=0,MAX($D222*(1-$F222),($E222-P209+$D222*(1-$F222))*(1-$F222)),($E222-P209+$D222*(1-$F222))*(1-$F222))</f>
        <v/>
      </c>
      <c r="Q222" s="40">
        <f>$D222*$F222+IF($D222*(1-$F222)&gt;=0,MAX($D222*(1-$F222),($E222-Q209+$D222*(1-$F222))*(1-$F222)),($E222-Q209+$D222*(1-$F222))*(1-$F222))</f>
        <v/>
      </c>
      <c r="R222" s="40">
        <f>$D222*$F222+IF($D222*(1-$F222)&gt;=0,MAX($D222*(1-$F222),($E222-R209+$D222*(1-$F222))*(1-$F222)),($E222-R209+$D222*(1-$F222))*(1-$F222))</f>
        <v/>
      </c>
      <c r="S222" s="40">
        <f>$D222*$F222+IF($D222*(1-$F222)&gt;=0,MAX($D222*(1-$F222),($E222-S209+$D222*(1-$F222))*(1-$F222)),($E222-S209+$D222*(1-$F222))*(1-$F222))</f>
        <v/>
      </c>
      <c r="T222" s="40">
        <f>$D222*$F222+IF($D222*(1-$F222)&gt;=0,MAX($D222*(1-$F222),($E222-T209+$D222*(1-$F222))*(1-$F222)),($E222-T209+$D222*(1-$F222))*(1-$F222))</f>
        <v/>
      </c>
      <c r="U222" s="40">
        <f>$D222*$F222+IF($D222*(1-$F222)&gt;=0,MAX($D222*(1-$F222),($E222-U209+$D222*(1-$F222))*(1-$F222)),($E222-U209+$D222*(1-$F222))*(1-$F222))</f>
        <v/>
      </c>
      <c r="V222" s="40">
        <f>$D222*$F222+IF($D222*(1-$F222)&gt;=0,MAX($D222*(1-$F222),($E222-V209+$D222*(1-$F222))*(1-$F222)),($E222-V209+$D222*(1-$F222))*(1-$F222))</f>
        <v/>
      </c>
      <c r="W222" s="40">
        <f>$D222*$F222+IF($D222*(1-$F222)&gt;=0,MAX($D222*(1-$F222),($E222-W209+$D222*(1-$F222))*(1-$F222)),($E222-W209+$D222*(1-$F222))*(1-$F222))</f>
        <v/>
      </c>
      <c r="X222" s="40">
        <f>$D222*$F222+IF($D222*(1-$F222)&gt;=0,MAX($D222*(1-$F222),($E222-X209+$D222*(1-$F222))*(1-$F222)),($E222-X209+$D222*(1-$F222))*(1-$F222))</f>
        <v/>
      </c>
      <c r="Y222" s="40">
        <f>$D222*$F222+IF($D222*(1-$F222)&gt;=0,MAX($D222*(1-$F222),($E222-Y209+$D222*(1-$F222))*(1-$F222)),($E222-Y209+$D222*(1-$F222))*(1-$F222))</f>
        <v/>
      </c>
      <c r="Z222" s="40">
        <f>$D222*$F222+IF($D222*(1-$F222)&gt;=0,MAX($D222*(1-$F222),($E222-Z209+$D222*(1-$F222))*(1-$F222)),($E222-Z209+$D222*(1-$F222))*(1-$F222))</f>
        <v/>
      </c>
      <c r="AA222" s="40">
        <f>$D222*$F222+IF($D222*(1-$F222)&gt;=0,MAX($D222*(1-$F222),($E222-AA209+$D222*(1-$F222))*(1-$F222)),($E222-AA209+$D222*(1-$F222))*(1-$F222))</f>
        <v/>
      </c>
      <c r="AB222" s="40">
        <f>$D222*$F222+IF($D222*(1-$F222)&gt;=0,MAX($D222*(1-$F222),($E222-AB209+$D222*(1-$F222))*(1-$F222)),($E222-AB209+$D222*(1-$F222))*(1-$F222))</f>
        <v/>
      </c>
      <c r="AC222" s="40">
        <f>$D222*$F222+IF($D222*(1-$F222)&gt;=0,MAX($D222*(1-$F222),($E222-AC209+$D222*(1-$F222))*(1-$F222)),($E222-AC209+$D222*(1-$F222))*(1-$F222))</f>
        <v/>
      </c>
      <c r="AD222" s="42">
        <f>OTHERTAX(AD$4,Settings!$C$10,IFERROR(INDEX(Inputs_prices!$X$5:$AA$16,$G222,MATCH(AD$4,Inputs_prices!$X$4:$AA$4,0)),0),$D222,$E222,AD209,$F222)</f>
        <v/>
      </c>
      <c r="AE222" s="25">
        <f>LOWER(Settings!$C$4)&amp;".mit."&amp;$A222&amp;IF($C222="","","."&amp;$C222&amp;"."&amp;$B222)&amp;IF(INDEX(Variables!$D$5:$D$105,MATCH($A222,Variables!$A$5:$A$105,0))="","","."&amp;INDEX(Variables!$D$5:$D$105,MATCH($A222,Variables!$A$5:$A$105,0)))&amp;"."&amp;AE$5</f>
        <v/>
      </c>
      <c r="AF222" s="41">
        <f>INDEX(Inputs_prices!$X$5:$AA$16,$G222,MATCH(AF$4,Inputs_prices!$X$4:$AA$4,0))</f>
        <v/>
      </c>
      <c r="AG222" s="40">
        <f>INDEX(Inputs_prices!$X$5:$AA$16,$G222,MATCH(AG$4,Inputs_prices!$X$4:$AA$4,0))</f>
        <v/>
      </c>
      <c r="AH222" s="40">
        <f>INDEX(Inputs_prices!$X$5:$AA$16,$G222,MATCH(AH$4,Inputs_prices!$X$4:$AA$4,0))</f>
        <v/>
      </c>
      <c r="AI222" s="40">
        <f>$D222*$F222+IF($D222*(1-$F222)&gt;=0,MAX($D222*(1-$F222),($E222-AI209+$D222*(1-$F222))*(1-$F222)),($E222-AI209+$D222*(1-$F222))*(1-$F222))</f>
        <v/>
      </c>
      <c r="AJ222" s="40">
        <f>$D222*$F222+IF($D222*(1-$F222)&gt;=0,MAX($D222*(1-$F222),($E222-AJ209+$D222*(1-$F222))*(1-$F222)),($E222-AJ209+$D222*(1-$F222))*(1-$F222))</f>
        <v/>
      </c>
      <c r="AK222" s="40">
        <f>$D222*$F222+IF($D222*(1-$F222)&gt;=0,MAX($D222*(1-$F222),($E222-AK209+$D222*(1-$F222))*(1-$F222)),($E222-AK209+$D222*(1-$F222))*(1-$F222))</f>
        <v/>
      </c>
      <c r="AL222" s="40">
        <f>$D222*$F222+IF($D222*(1-$F222)&gt;=0,MAX($D222*(1-$F222),($E222-AL209+$D222*(1-$F222))*(1-$F222)),($E222-AL209+$D222*(1-$F222))*(1-$F222))</f>
        <v/>
      </c>
      <c r="AM222" s="40">
        <f>$D222*$F222+IF($D222*(1-$F222)&gt;=0,MAX($D222*(1-$F222),($E222-AM209+$D222*(1-$F222))*(1-$F222)),($E222-AM209+$D222*(1-$F222))*(1-$F222))</f>
        <v/>
      </c>
      <c r="AN222" s="40">
        <f>$D222*$F222+IF($D222*(1-$F222)&gt;=0,MAX($D222*(1-$F222),($E222-AN209+$D222*(1-$F222))*(1-$F222)),($E222-AN209+$D222*(1-$F222))*(1-$F222))</f>
        <v/>
      </c>
      <c r="AO222" s="40">
        <f>$D222*$F222+IF($D222*(1-$F222)&gt;=0,MAX($D222*(1-$F222),($E222-AO209+$D222*(1-$F222))*(1-$F222)),($E222-AO209+$D222*(1-$F222))*(1-$F222))</f>
        <v/>
      </c>
      <c r="AP222" s="40">
        <f>$D222*$F222+IF($D222*(1-$F222)&gt;=0,MAX($D222*(1-$F222),($E222-AP209+$D222*(1-$F222))*(1-$F222)),($E222-AP209+$D222*(1-$F222))*(1-$F222))</f>
        <v/>
      </c>
      <c r="AQ222" s="40">
        <f>$D222*$F222+IF($D222*(1-$F222)&gt;=0,MAX($D222*(1-$F222),($E222-AQ209+$D222*(1-$F222))*(1-$F222)),($E222-AQ209+$D222*(1-$F222))*(1-$F222))</f>
        <v/>
      </c>
      <c r="AR222" s="40">
        <f>$D222*$F222+IF($D222*(1-$F222)&gt;=0,MAX($D222*(1-$F222),($E222-AR209+$D222*(1-$F222))*(1-$F222)),($E222-AR209+$D222*(1-$F222))*(1-$F222))</f>
        <v/>
      </c>
      <c r="AS222" s="40">
        <f>$D222*$F222+IF($D222*(1-$F222)&gt;=0,MAX($D222*(1-$F222),($E222-AS209+$D222*(1-$F222))*(1-$F222)),($E222-AS209+$D222*(1-$F222))*(1-$F222))</f>
        <v/>
      </c>
      <c r="AT222" s="40">
        <f>$D222*$F222+IF($D222*(1-$F222)&gt;=0,MAX($D222*(1-$F222),($E222-AT209+$D222*(1-$F222))*(1-$F222)),($E222-AT209+$D222*(1-$F222))*(1-$F222))</f>
        <v/>
      </c>
      <c r="AU222" s="40">
        <f>$D222*$F222+IF($D222*(1-$F222)&gt;=0,MAX($D222*(1-$F222),($E222-AU209+$D222*(1-$F222))*(1-$F222)),($E222-AU209+$D222*(1-$F222))*(1-$F222))</f>
        <v/>
      </c>
      <c r="AV222" s="40">
        <f>$D222*$F222+IF($D222*(1-$F222)&gt;=0,MAX($D222*(1-$F222),($E222-AV209+$D222*(1-$F222))*(1-$F222)),($E222-AV209+$D222*(1-$F222))*(1-$F222))</f>
        <v/>
      </c>
      <c r="AW222" s="40">
        <f>$D222*$F222+IF($D222*(1-$F222)&gt;=0,MAX($D222*(1-$F222),($E222-AW209+$D222*(1-$F222))*(1-$F222)),($E222-AW209+$D222*(1-$F222))*(1-$F222))</f>
        <v/>
      </c>
      <c r="AX222" s="42">
        <f>OTHERTAX(AX$4,Settings!$C$10,IFERROR(INDEX(Inputs_prices!$X$5:$AA$16,$G222,MATCH(AX$4,Inputs_prices!$X$4:$AA$4,0)),0),$D222,$E222,AX209,$F222)</f>
        <v/>
      </c>
    </row>
    <row r="223" hidden="1" outlineLevel="1">
      <c r="A223" s="5" t="inlineStr">
        <is>
          <t>txo</t>
        </is>
      </c>
      <c r="B223" s="5" t="inlineStr">
        <is>
          <t>nga</t>
        </is>
      </c>
      <c r="C223" s="5" t="inlineStr">
        <is>
          <t>res</t>
        </is>
      </c>
      <c r="D223" s="40">
        <f>INDEX(Inputs_prices!$S$5:$S$16,MATCH($B223&amp;"."&amp;$C223,Inputs_prices!$A$5:$A$16,0))</f>
        <v/>
      </c>
      <c r="E223" s="40">
        <f>INDEX(Inputs_prices!$R$5:$R$16,MATCH($B223&amp;"."&amp;$C223,Inputs_prices!$A$5:$A$16,0))</f>
        <v/>
      </c>
      <c r="F223" s="40">
        <f>INDEX(Inputs_prices!$K$5:$K$16,MATCH($B223&amp;"."&amp;$C223,Inputs_prices!$A$5:$A$16,0))</f>
        <v/>
      </c>
      <c r="G223" s="40">
        <f>INDEX(Inputs_prices!$E$5:$E$16,MATCH($B223&amp;"."&amp;$C223,Inputs_prices!$A$5:$A$16,0))</f>
        <v/>
      </c>
      <c r="H223" s="5">
        <f>INDEX(Variables!$B$5:$B$105,MATCH($A223,Variables!$A$5:$A$105,0))&amp;IF($C223="",""," | "&amp;INDEX(Mapping!$B$5:$B$26,MATCH($C223,Mapping!$A$5:$A$26,0))&amp;" | "&amp;INDEX(Mapping!$B$30:$B$41,MATCH($B223,Mapping!$A$30:$A$41,0)))</f>
        <v/>
      </c>
      <c r="I223" s="5">
        <f>INDEX(Variables!$C$5:$C$105,MATCH($A223,Variables!$A$5:$A$105,0))</f>
        <v/>
      </c>
      <c r="J223" s="5">
        <f>INDEX(Variables!$E$5:$E$105,MATCH($A223,Variables!$A$5:$A$105,0))</f>
        <v/>
      </c>
      <c r="K223" s="25">
        <f>LOWER(Settings!$C$4)&amp;".mit."&amp;$A223&amp;IF($C223="","","."&amp;$C223&amp;"."&amp;$B223)&amp;IF(INDEX(Variables!$D$5:$D$105,MATCH($A223,Variables!$A$5:$A$105,0))="","","."&amp;INDEX(Variables!$D$5:$D$105,MATCH($A223,Variables!$A$5:$A$105,0)))&amp;"."&amp;K$5</f>
        <v/>
      </c>
      <c r="L223" s="41">
        <f>INDEX(Inputs_prices!$X$5:$AA$16,$G223,MATCH(L$4,Inputs_prices!$X$4:$AA$4,0))</f>
        <v/>
      </c>
      <c r="M223" s="40">
        <f>INDEX(Inputs_prices!$X$5:$AA$16,$G223,MATCH(M$4,Inputs_prices!$X$4:$AA$4,0))</f>
        <v/>
      </c>
      <c r="N223" s="40">
        <f>INDEX(Inputs_prices!$X$5:$AA$16,$G223,MATCH(N$4,Inputs_prices!$X$4:$AA$4,0))</f>
        <v/>
      </c>
      <c r="O223" s="40">
        <f>$D223*$F223+IF($D223*(1-$F223)&gt;=0,MAX($D223*(1-$F223),($E223-O210+$D223*(1-$F223))*(1-$F223)),($E223-O210+$D223*(1-$F223))*(1-$F223))</f>
        <v/>
      </c>
      <c r="P223" s="40">
        <f>$D223*$F223+IF($D223*(1-$F223)&gt;=0,MAX($D223*(1-$F223),($E223-P210+$D223*(1-$F223))*(1-$F223)),($E223-P210+$D223*(1-$F223))*(1-$F223))</f>
        <v/>
      </c>
      <c r="Q223" s="40">
        <f>$D223*$F223+IF($D223*(1-$F223)&gt;=0,MAX($D223*(1-$F223),($E223-Q210+$D223*(1-$F223))*(1-$F223)),($E223-Q210+$D223*(1-$F223))*(1-$F223))</f>
        <v/>
      </c>
      <c r="R223" s="40">
        <f>$D223*$F223+IF($D223*(1-$F223)&gt;=0,MAX($D223*(1-$F223),($E223-R210+$D223*(1-$F223))*(1-$F223)),($E223-R210+$D223*(1-$F223))*(1-$F223))</f>
        <v/>
      </c>
      <c r="S223" s="40">
        <f>$D223*$F223+IF($D223*(1-$F223)&gt;=0,MAX($D223*(1-$F223),($E223-S210+$D223*(1-$F223))*(1-$F223)),($E223-S210+$D223*(1-$F223))*(1-$F223))</f>
        <v/>
      </c>
      <c r="T223" s="40">
        <f>$D223*$F223+IF($D223*(1-$F223)&gt;=0,MAX($D223*(1-$F223),($E223-T210+$D223*(1-$F223))*(1-$F223)),($E223-T210+$D223*(1-$F223))*(1-$F223))</f>
        <v/>
      </c>
      <c r="U223" s="40">
        <f>$D223*$F223+IF($D223*(1-$F223)&gt;=0,MAX($D223*(1-$F223),($E223-U210+$D223*(1-$F223))*(1-$F223)),($E223-U210+$D223*(1-$F223))*(1-$F223))</f>
        <v/>
      </c>
      <c r="V223" s="40">
        <f>$D223*$F223+IF($D223*(1-$F223)&gt;=0,MAX($D223*(1-$F223),($E223-V210+$D223*(1-$F223))*(1-$F223)),($E223-V210+$D223*(1-$F223))*(1-$F223))</f>
        <v/>
      </c>
      <c r="W223" s="40">
        <f>$D223*$F223+IF($D223*(1-$F223)&gt;=0,MAX($D223*(1-$F223),($E223-W210+$D223*(1-$F223))*(1-$F223)),($E223-W210+$D223*(1-$F223))*(1-$F223))</f>
        <v/>
      </c>
      <c r="X223" s="40">
        <f>$D223*$F223+IF($D223*(1-$F223)&gt;=0,MAX($D223*(1-$F223),($E223-X210+$D223*(1-$F223))*(1-$F223)),($E223-X210+$D223*(1-$F223))*(1-$F223))</f>
        <v/>
      </c>
      <c r="Y223" s="40">
        <f>$D223*$F223+IF($D223*(1-$F223)&gt;=0,MAX($D223*(1-$F223),($E223-Y210+$D223*(1-$F223))*(1-$F223)),($E223-Y210+$D223*(1-$F223))*(1-$F223))</f>
        <v/>
      </c>
      <c r="Z223" s="40">
        <f>$D223*$F223+IF($D223*(1-$F223)&gt;=0,MAX($D223*(1-$F223),($E223-Z210+$D223*(1-$F223))*(1-$F223)),($E223-Z210+$D223*(1-$F223))*(1-$F223))</f>
        <v/>
      </c>
      <c r="AA223" s="40">
        <f>$D223*$F223+IF($D223*(1-$F223)&gt;=0,MAX($D223*(1-$F223),($E223-AA210+$D223*(1-$F223))*(1-$F223)),($E223-AA210+$D223*(1-$F223))*(1-$F223))</f>
        <v/>
      </c>
      <c r="AB223" s="40">
        <f>$D223*$F223+IF($D223*(1-$F223)&gt;=0,MAX($D223*(1-$F223),($E223-AB210+$D223*(1-$F223))*(1-$F223)),($E223-AB210+$D223*(1-$F223))*(1-$F223))</f>
        <v/>
      </c>
      <c r="AC223" s="40">
        <f>$D223*$F223+IF($D223*(1-$F223)&gt;=0,MAX($D223*(1-$F223),($E223-AC210+$D223*(1-$F223))*(1-$F223)),($E223-AC210+$D223*(1-$F223))*(1-$F223))</f>
        <v/>
      </c>
      <c r="AD223" s="42">
        <f>OTHERTAX(AD$4,Settings!$C$10,IFERROR(INDEX(Inputs_prices!$X$5:$AA$16,$G223,MATCH(AD$4,Inputs_prices!$X$4:$AA$4,0)),0),$D223,$E223,AD210,$F223)</f>
        <v/>
      </c>
      <c r="AE223" s="25">
        <f>LOWER(Settings!$C$4)&amp;".mit."&amp;$A223&amp;IF($C223="","","."&amp;$C223&amp;"."&amp;$B223)&amp;IF(INDEX(Variables!$D$5:$D$105,MATCH($A223,Variables!$A$5:$A$105,0))="","","."&amp;INDEX(Variables!$D$5:$D$105,MATCH($A223,Variables!$A$5:$A$105,0)))&amp;"."&amp;AE$5</f>
        <v/>
      </c>
      <c r="AF223" s="41">
        <f>INDEX(Inputs_prices!$X$5:$AA$16,$G223,MATCH(AF$4,Inputs_prices!$X$4:$AA$4,0))</f>
        <v/>
      </c>
      <c r="AG223" s="40">
        <f>INDEX(Inputs_prices!$X$5:$AA$16,$G223,MATCH(AG$4,Inputs_prices!$X$4:$AA$4,0))</f>
        <v/>
      </c>
      <c r="AH223" s="40">
        <f>INDEX(Inputs_prices!$X$5:$AA$16,$G223,MATCH(AH$4,Inputs_prices!$X$4:$AA$4,0))</f>
        <v/>
      </c>
      <c r="AI223" s="40">
        <f>$D223*$F223+IF($D223*(1-$F223)&gt;=0,MAX($D223*(1-$F223),($E223-AI210+$D223*(1-$F223))*(1-$F223)),($E223-AI210+$D223*(1-$F223))*(1-$F223))</f>
        <v/>
      </c>
      <c r="AJ223" s="40">
        <f>$D223*$F223+IF($D223*(1-$F223)&gt;=0,MAX($D223*(1-$F223),($E223-AJ210+$D223*(1-$F223))*(1-$F223)),($E223-AJ210+$D223*(1-$F223))*(1-$F223))</f>
        <v/>
      </c>
      <c r="AK223" s="40">
        <f>$D223*$F223+IF($D223*(1-$F223)&gt;=0,MAX($D223*(1-$F223),($E223-AK210+$D223*(1-$F223))*(1-$F223)),($E223-AK210+$D223*(1-$F223))*(1-$F223))</f>
        <v/>
      </c>
      <c r="AL223" s="40">
        <f>$D223*$F223+IF($D223*(1-$F223)&gt;=0,MAX($D223*(1-$F223),($E223-AL210+$D223*(1-$F223))*(1-$F223)),($E223-AL210+$D223*(1-$F223))*(1-$F223))</f>
        <v/>
      </c>
      <c r="AM223" s="40">
        <f>$D223*$F223+IF($D223*(1-$F223)&gt;=0,MAX($D223*(1-$F223),($E223-AM210+$D223*(1-$F223))*(1-$F223)),($E223-AM210+$D223*(1-$F223))*(1-$F223))</f>
        <v/>
      </c>
      <c r="AN223" s="40">
        <f>$D223*$F223+IF($D223*(1-$F223)&gt;=0,MAX($D223*(1-$F223),($E223-AN210+$D223*(1-$F223))*(1-$F223)),($E223-AN210+$D223*(1-$F223))*(1-$F223))</f>
        <v/>
      </c>
      <c r="AO223" s="40">
        <f>$D223*$F223+IF($D223*(1-$F223)&gt;=0,MAX($D223*(1-$F223),($E223-AO210+$D223*(1-$F223))*(1-$F223)),($E223-AO210+$D223*(1-$F223))*(1-$F223))</f>
        <v/>
      </c>
      <c r="AP223" s="40">
        <f>$D223*$F223+IF($D223*(1-$F223)&gt;=0,MAX($D223*(1-$F223),($E223-AP210+$D223*(1-$F223))*(1-$F223)),($E223-AP210+$D223*(1-$F223))*(1-$F223))</f>
        <v/>
      </c>
      <c r="AQ223" s="40">
        <f>$D223*$F223+IF($D223*(1-$F223)&gt;=0,MAX($D223*(1-$F223),($E223-AQ210+$D223*(1-$F223))*(1-$F223)),($E223-AQ210+$D223*(1-$F223))*(1-$F223))</f>
        <v/>
      </c>
      <c r="AR223" s="40">
        <f>$D223*$F223+IF($D223*(1-$F223)&gt;=0,MAX($D223*(1-$F223),($E223-AR210+$D223*(1-$F223))*(1-$F223)),($E223-AR210+$D223*(1-$F223))*(1-$F223))</f>
        <v/>
      </c>
      <c r="AS223" s="40">
        <f>$D223*$F223+IF($D223*(1-$F223)&gt;=0,MAX($D223*(1-$F223),($E223-AS210+$D223*(1-$F223))*(1-$F223)),($E223-AS210+$D223*(1-$F223))*(1-$F223))</f>
        <v/>
      </c>
      <c r="AT223" s="40">
        <f>$D223*$F223+IF($D223*(1-$F223)&gt;=0,MAX($D223*(1-$F223),($E223-AT210+$D223*(1-$F223))*(1-$F223)),($E223-AT210+$D223*(1-$F223))*(1-$F223))</f>
        <v/>
      </c>
      <c r="AU223" s="40">
        <f>$D223*$F223+IF($D223*(1-$F223)&gt;=0,MAX($D223*(1-$F223),($E223-AU210+$D223*(1-$F223))*(1-$F223)),($E223-AU210+$D223*(1-$F223))*(1-$F223))</f>
        <v/>
      </c>
      <c r="AV223" s="40">
        <f>$D223*$F223+IF($D223*(1-$F223)&gt;=0,MAX($D223*(1-$F223),($E223-AV210+$D223*(1-$F223))*(1-$F223)),($E223-AV210+$D223*(1-$F223))*(1-$F223))</f>
        <v/>
      </c>
      <c r="AW223" s="40">
        <f>$D223*$F223+IF($D223*(1-$F223)&gt;=0,MAX($D223*(1-$F223),($E223-AW210+$D223*(1-$F223))*(1-$F223)),($E223-AW210+$D223*(1-$F223))*(1-$F223))</f>
        <v/>
      </c>
      <c r="AX223" s="42">
        <f>OTHERTAX(AX$4,Settings!$C$10,IFERROR(INDEX(Inputs_prices!$X$5:$AA$16,$G223,MATCH(AX$4,Inputs_prices!$X$4:$AA$4,0)),0),$D223,$E223,AX210,$F223)</f>
        <v/>
      </c>
    </row>
    <row r="224" hidden="1" outlineLevel="1">
      <c r="A224" s="5" t="inlineStr">
        <is>
          <t>txo</t>
        </is>
      </c>
      <c r="B224" s="5" t="inlineStr">
        <is>
          <t>nga</t>
        </is>
      </c>
      <c r="C224" s="5" t="inlineStr">
        <is>
          <t>ind</t>
        </is>
      </c>
      <c r="D224" s="40">
        <f>INDEX(Inputs_prices!$S$5:$S$16,MATCH($B224&amp;"."&amp;$C224,Inputs_prices!$A$5:$A$16,0))</f>
        <v/>
      </c>
      <c r="E224" s="40">
        <f>INDEX(Inputs_prices!$R$5:$R$16,MATCH($B224&amp;"."&amp;$C224,Inputs_prices!$A$5:$A$16,0))</f>
        <v/>
      </c>
      <c r="F224" s="40">
        <f>INDEX(Inputs_prices!$K$5:$K$16,MATCH($B224&amp;"."&amp;$C224,Inputs_prices!$A$5:$A$16,0))</f>
        <v/>
      </c>
      <c r="G224" s="40">
        <f>INDEX(Inputs_prices!$E$5:$E$16,MATCH($B224&amp;"."&amp;$C224,Inputs_prices!$A$5:$A$16,0))</f>
        <v/>
      </c>
      <c r="H224" s="5">
        <f>INDEX(Variables!$B$5:$B$105,MATCH($A224,Variables!$A$5:$A$105,0))&amp;IF($C224="",""," | "&amp;INDEX(Mapping!$B$5:$B$26,MATCH($C224,Mapping!$A$5:$A$26,0))&amp;" | "&amp;INDEX(Mapping!$B$30:$B$41,MATCH($B224,Mapping!$A$30:$A$41,0)))</f>
        <v/>
      </c>
      <c r="I224" s="5">
        <f>INDEX(Variables!$C$5:$C$105,MATCH($A224,Variables!$A$5:$A$105,0))</f>
        <v/>
      </c>
      <c r="J224" s="5">
        <f>INDEX(Variables!$E$5:$E$105,MATCH($A224,Variables!$A$5:$A$105,0))</f>
        <v/>
      </c>
      <c r="K224" s="25">
        <f>LOWER(Settings!$C$4)&amp;".mit."&amp;$A224&amp;IF($C224="","","."&amp;$C224&amp;"."&amp;$B224)&amp;IF(INDEX(Variables!$D$5:$D$105,MATCH($A224,Variables!$A$5:$A$105,0))="","","."&amp;INDEX(Variables!$D$5:$D$105,MATCH($A224,Variables!$A$5:$A$105,0)))&amp;"."&amp;K$5</f>
        <v/>
      </c>
      <c r="L224" s="41">
        <f>INDEX(Inputs_prices!$X$5:$AA$16,$G224,MATCH(L$4,Inputs_prices!$X$4:$AA$4,0))</f>
        <v/>
      </c>
      <c r="M224" s="40">
        <f>INDEX(Inputs_prices!$X$5:$AA$16,$G224,MATCH(M$4,Inputs_prices!$X$4:$AA$4,0))</f>
        <v/>
      </c>
      <c r="N224" s="40">
        <f>INDEX(Inputs_prices!$X$5:$AA$16,$G224,MATCH(N$4,Inputs_prices!$X$4:$AA$4,0))</f>
        <v/>
      </c>
      <c r="O224" s="40">
        <f>$D224*$F224+IF($D224*(1-$F224)&gt;=0,MAX($D224*(1-$F224),($E224-O211+$D224*(1-$F224))*(1-$F224)),($E224-O211+$D224*(1-$F224))*(1-$F224))</f>
        <v/>
      </c>
      <c r="P224" s="40">
        <f>$D224*$F224+IF($D224*(1-$F224)&gt;=0,MAX($D224*(1-$F224),($E224-P211+$D224*(1-$F224))*(1-$F224)),($E224-P211+$D224*(1-$F224))*(1-$F224))</f>
        <v/>
      </c>
      <c r="Q224" s="40">
        <f>$D224*$F224+IF($D224*(1-$F224)&gt;=0,MAX($D224*(1-$F224),($E224-Q211+$D224*(1-$F224))*(1-$F224)),($E224-Q211+$D224*(1-$F224))*(1-$F224))</f>
        <v/>
      </c>
      <c r="R224" s="40">
        <f>$D224*$F224+IF($D224*(1-$F224)&gt;=0,MAX($D224*(1-$F224),($E224-R211+$D224*(1-$F224))*(1-$F224)),($E224-R211+$D224*(1-$F224))*(1-$F224))</f>
        <v/>
      </c>
      <c r="S224" s="40">
        <f>$D224*$F224+IF($D224*(1-$F224)&gt;=0,MAX($D224*(1-$F224),($E224-S211+$D224*(1-$F224))*(1-$F224)),($E224-S211+$D224*(1-$F224))*(1-$F224))</f>
        <v/>
      </c>
      <c r="T224" s="40">
        <f>$D224*$F224+IF($D224*(1-$F224)&gt;=0,MAX($D224*(1-$F224),($E224-T211+$D224*(1-$F224))*(1-$F224)),($E224-T211+$D224*(1-$F224))*(1-$F224))</f>
        <v/>
      </c>
      <c r="U224" s="40">
        <f>$D224*$F224+IF($D224*(1-$F224)&gt;=0,MAX($D224*(1-$F224),($E224-U211+$D224*(1-$F224))*(1-$F224)),($E224-U211+$D224*(1-$F224))*(1-$F224))</f>
        <v/>
      </c>
      <c r="V224" s="40">
        <f>$D224*$F224+IF($D224*(1-$F224)&gt;=0,MAX($D224*(1-$F224),($E224-V211+$D224*(1-$F224))*(1-$F224)),($E224-V211+$D224*(1-$F224))*(1-$F224))</f>
        <v/>
      </c>
      <c r="W224" s="40">
        <f>$D224*$F224+IF($D224*(1-$F224)&gt;=0,MAX($D224*(1-$F224),($E224-W211+$D224*(1-$F224))*(1-$F224)),($E224-W211+$D224*(1-$F224))*(1-$F224))</f>
        <v/>
      </c>
      <c r="X224" s="40">
        <f>$D224*$F224+IF($D224*(1-$F224)&gt;=0,MAX($D224*(1-$F224),($E224-X211+$D224*(1-$F224))*(1-$F224)),($E224-X211+$D224*(1-$F224))*(1-$F224))</f>
        <v/>
      </c>
      <c r="Y224" s="40">
        <f>$D224*$F224+IF($D224*(1-$F224)&gt;=0,MAX($D224*(1-$F224),($E224-Y211+$D224*(1-$F224))*(1-$F224)),($E224-Y211+$D224*(1-$F224))*(1-$F224))</f>
        <v/>
      </c>
      <c r="Z224" s="40">
        <f>$D224*$F224+IF($D224*(1-$F224)&gt;=0,MAX($D224*(1-$F224),($E224-Z211+$D224*(1-$F224))*(1-$F224)),($E224-Z211+$D224*(1-$F224))*(1-$F224))</f>
        <v/>
      </c>
      <c r="AA224" s="40">
        <f>$D224*$F224+IF($D224*(1-$F224)&gt;=0,MAX($D224*(1-$F224),($E224-AA211+$D224*(1-$F224))*(1-$F224)),($E224-AA211+$D224*(1-$F224))*(1-$F224))</f>
        <v/>
      </c>
      <c r="AB224" s="40">
        <f>$D224*$F224+IF($D224*(1-$F224)&gt;=0,MAX($D224*(1-$F224),($E224-AB211+$D224*(1-$F224))*(1-$F224)),($E224-AB211+$D224*(1-$F224))*(1-$F224))</f>
        <v/>
      </c>
      <c r="AC224" s="40">
        <f>$D224*$F224+IF($D224*(1-$F224)&gt;=0,MAX($D224*(1-$F224),($E224-AC211+$D224*(1-$F224))*(1-$F224)),($E224-AC211+$D224*(1-$F224))*(1-$F224))</f>
        <v/>
      </c>
      <c r="AD224" s="42">
        <f>OTHERTAX(AD$4,Settings!$C$10,IFERROR(INDEX(Inputs_prices!$X$5:$AA$16,$G224,MATCH(AD$4,Inputs_prices!$X$4:$AA$4,0)),0),$D224,$E224,AD211,$F224)</f>
        <v/>
      </c>
      <c r="AE224" s="25">
        <f>LOWER(Settings!$C$4)&amp;".mit."&amp;$A224&amp;IF($C224="","","."&amp;$C224&amp;"."&amp;$B224)&amp;IF(INDEX(Variables!$D$5:$D$105,MATCH($A224,Variables!$A$5:$A$105,0))="","","."&amp;INDEX(Variables!$D$5:$D$105,MATCH($A224,Variables!$A$5:$A$105,0)))&amp;"."&amp;AE$5</f>
        <v/>
      </c>
      <c r="AF224" s="41">
        <f>INDEX(Inputs_prices!$X$5:$AA$16,$G224,MATCH(AF$4,Inputs_prices!$X$4:$AA$4,0))</f>
        <v/>
      </c>
      <c r="AG224" s="40">
        <f>INDEX(Inputs_prices!$X$5:$AA$16,$G224,MATCH(AG$4,Inputs_prices!$X$4:$AA$4,0))</f>
        <v/>
      </c>
      <c r="AH224" s="40">
        <f>INDEX(Inputs_prices!$X$5:$AA$16,$G224,MATCH(AH$4,Inputs_prices!$X$4:$AA$4,0))</f>
        <v/>
      </c>
      <c r="AI224" s="40">
        <f>$D224*$F224+IF($D224*(1-$F224)&gt;=0,MAX($D224*(1-$F224),($E224-AI211+$D224*(1-$F224))*(1-$F224)),($E224-AI211+$D224*(1-$F224))*(1-$F224))</f>
        <v/>
      </c>
      <c r="AJ224" s="40">
        <f>$D224*$F224+IF($D224*(1-$F224)&gt;=0,MAX($D224*(1-$F224),($E224-AJ211+$D224*(1-$F224))*(1-$F224)),($E224-AJ211+$D224*(1-$F224))*(1-$F224))</f>
        <v/>
      </c>
      <c r="AK224" s="40">
        <f>$D224*$F224+IF($D224*(1-$F224)&gt;=0,MAX($D224*(1-$F224),($E224-AK211+$D224*(1-$F224))*(1-$F224)),($E224-AK211+$D224*(1-$F224))*(1-$F224))</f>
        <v/>
      </c>
      <c r="AL224" s="40">
        <f>$D224*$F224+IF($D224*(1-$F224)&gt;=0,MAX($D224*(1-$F224),($E224-AL211+$D224*(1-$F224))*(1-$F224)),($E224-AL211+$D224*(1-$F224))*(1-$F224))</f>
        <v/>
      </c>
      <c r="AM224" s="40">
        <f>$D224*$F224+IF($D224*(1-$F224)&gt;=0,MAX($D224*(1-$F224),($E224-AM211+$D224*(1-$F224))*(1-$F224)),($E224-AM211+$D224*(1-$F224))*(1-$F224))</f>
        <v/>
      </c>
      <c r="AN224" s="40">
        <f>$D224*$F224+IF($D224*(1-$F224)&gt;=0,MAX($D224*(1-$F224),($E224-AN211+$D224*(1-$F224))*(1-$F224)),($E224-AN211+$D224*(1-$F224))*(1-$F224))</f>
        <v/>
      </c>
      <c r="AO224" s="40">
        <f>$D224*$F224+IF($D224*(1-$F224)&gt;=0,MAX($D224*(1-$F224),($E224-AO211+$D224*(1-$F224))*(1-$F224)),($E224-AO211+$D224*(1-$F224))*(1-$F224))</f>
        <v/>
      </c>
      <c r="AP224" s="40">
        <f>$D224*$F224+IF($D224*(1-$F224)&gt;=0,MAX($D224*(1-$F224),($E224-AP211+$D224*(1-$F224))*(1-$F224)),($E224-AP211+$D224*(1-$F224))*(1-$F224))</f>
        <v/>
      </c>
      <c r="AQ224" s="40">
        <f>$D224*$F224+IF($D224*(1-$F224)&gt;=0,MAX($D224*(1-$F224),($E224-AQ211+$D224*(1-$F224))*(1-$F224)),($E224-AQ211+$D224*(1-$F224))*(1-$F224))</f>
        <v/>
      </c>
      <c r="AR224" s="40">
        <f>$D224*$F224+IF($D224*(1-$F224)&gt;=0,MAX($D224*(1-$F224),($E224-AR211+$D224*(1-$F224))*(1-$F224)),($E224-AR211+$D224*(1-$F224))*(1-$F224))</f>
        <v/>
      </c>
      <c r="AS224" s="40">
        <f>$D224*$F224+IF($D224*(1-$F224)&gt;=0,MAX($D224*(1-$F224),($E224-AS211+$D224*(1-$F224))*(1-$F224)),($E224-AS211+$D224*(1-$F224))*(1-$F224))</f>
        <v/>
      </c>
      <c r="AT224" s="40">
        <f>$D224*$F224+IF($D224*(1-$F224)&gt;=0,MAX($D224*(1-$F224),($E224-AT211+$D224*(1-$F224))*(1-$F224)),($E224-AT211+$D224*(1-$F224))*(1-$F224))</f>
        <v/>
      </c>
      <c r="AU224" s="40">
        <f>$D224*$F224+IF($D224*(1-$F224)&gt;=0,MAX($D224*(1-$F224),($E224-AU211+$D224*(1-$F224))*(1-$F224)),($E224-AU211+$D224*(1-$F224))*(1-$F224))</f>
        <v/>
      </c>
      <c r="AV224" s="40">
        <f>$D224*$F224+IF($D224*(1-$F224)&gt;=0,MAX($D224*(1-$F224),($E224-AV211+$D224*(1-$F224))*(1-$F224)),($E224-AV211+$D224*(1-$F224))*(1-$F224))</f>
        <v/>
      </c>
      <c r="AW224" s="40">
        <f>$D224*$F224+IF($D224*(1-$F224)&gt;=0,MAX($D224*(1-$F224),($E224-AW211+$D224*(1-$F224))*(1-$F224)),($E224-AW211+$D224*(1-$F224))*(1-$F224))</f>
        <v/>
      </c>
      <c r="AX224" s="42">
        <f>OTHERTAX(AX$4,Settings!$C$10,IFERROR(INDEX(Inputs_prices!$X$5:$AA$16,$G224,MATCH(AX$4,Inputs_prices!$X$4:$AA$4,0)),0),$D224,$E224,AX211,$F224)</f>
        <v/>
      </c>
    </row>
    <row r="225" hidden="1" outlineLevel="1">
      <c r="A225" s="5" t="inlineStr">
        <is>
          <t>txo</t>
        </is>
      </c>
      <c r="B225" s="5" t="inlineStr">
        <is>
          <t>gso</t>
        </is>
      </c>
      <c r="C225" s="5" t="inlineStr">
        <is>
          <t>all</t>
        </is>
      </c>
      <c r="D225" s="40">
        <f>INDEX(Inputs_prices!$S$5:$S$16,MATCH($B225&amp;"."&amp;$C225,Inputs_prices!$A$5:$A$16,0))</f>
        <v/>
      </c>
      <c r="E225" s="40">
        <f>INDEX(Inputs_prices!$R$5:$R$16,MATCH($B225&amp;"."&amp;$C225,Inputs_prices!$A$5:$A$16,0))</f>
        <v/>
      </c>
      <c r="F225" s="40">
        <f>INDEX(Inputs_prices!$K$5:$K$16,MATCH($B225&amp;"."&amp;$C225,Inputs_prices!$A$5:$A$16,0))</f>
        <v/>
      </c>
      <c r="G225" s="40">
        <f>INDEX(Inputs_prices!$E$5:$E$16,MATCH($B225&amp;"."&amp;$C225,Inputs_prices!$A$5:$A$16,0))</f>
        <v/>
      </c>
      <c r="H225" s="5">
        <f>INDEX(Variables!$B$5:$B$105,MATCH($A225,Variables!$A$5:$A$105,0))&amp;IF($C225="",""," | "&amp;INDEX(Mapping!$B$5:$B$26,MATCH($C225,Mapping!$A$5:$A$26,0))&amp;" | "&amp;INDEX(Mapping!$B$30:$B$41,MATCH($B225,Mapping!$A$30:$A$41,0)))</f>
        <v/>
      </c>
      <c r="I225" s="5">
        <f>INDEX(Variables!$C$5:$C$105,MATCH($A225,Variables!$A$5:$A$105,0))</f>
        <v/>
      </c>
      <c r="J225" s="5">
        <f>INDEX(Variables!$E$5:$E$105,MATCH($A225,Variables!$A$5:$A$105,0))</f>
        <v/>
      </c>
      <c r="K225" s="25">
        <f>LOWER(Settings!$C$4)&amp;".mit."&amp;$A225&amp;IF($C225="","","."&amp;$C225&amp;"."&amp;$B225)&amp;IF(INDEX(Variables!$D$5:$D$105,MATCH($A225,Variables!$A$5:$A$105,0))="","","."&amp;INDEX(Variables!$D$5:$D$105,MATCH($A225,Variables!$A$5:$A$105,0)))&amp;"."&amp;K$5</f>
        <v/>
      </c>
      <c r="L225" s="41">
        <f>INDEX(Inputs_prices!$X$5:$AA$16,$G225,MATCH(L$4,Inputs_prices!$X$4:$AA$4,0))</f>
        <v/>
      </c>
      <c r="M225" s="40">
        <f>INDEX(Inputs_prices!$X$5:$AA$16,$G225,MATCH(M$4,Inputs_prices!$X$4:$AA$4,0))</f>
        <v/>
      </c>
      <c r="N225" s="40">
        <f>INDEX(Inputs_prices!$X$5:$AA$16,$G225,MATCH(N$4,Inputs_prices!$X$4:$AA$4,0))</f>
        <v/>
      </c>
      <c r="O225" s="40">
        <f>$D225*$F225+IF($D225*(1-$F225)&gt;=0,MAX($D225*(1-$F225),($E225-O212+$D225*(1-$F225))*(1-$F225)),($E225-O212+$D225*(1-$F225))*(1-$F225))</f>
        <v/>
      </c>
      <c r="P225" s="40">
        <f>$D225*$F225+IF($D225*(1-$F225)&gt;=0,MAX($D225*(1-$F225),($E225-P212+$D225*(1-$F225))*(1-$F225)),($E225-P212+$D225*(1-$F225))*(1-$F225))</f>
        <v/>
      </c>
      <c r="Q225" s="40">
        <f>$D225*$F225+IF($D225*(1-$F225)&gt;=0,MAX($D225*(1-$F225),($E225-Q212+$D225*(1-$F225))*(1-$F225)),($E225-Q212+$D225*(1-$F225))*(1-$F225))</f>
        <v/>
      </c>
      <c r="R225" s="40">
        <f>$D225*$F225+IF($D225*(1-$F225)&gt;=0,MAX($D225*(1-$F225),($E225-R212+$D225*(1-$F225))*(1-$F225)),($E225-R212+$D225*(1-$F225))*(1-$F225))</f>
        <v/>
      </c>
      <c r="S225" s="40">
        <f>$D225*$F225+IF($D225*(1-$F225)&gt;=0,MAX($D225*(1-$F225),($E225-S212+$D225*(1-$F225))*(1-$F225)),($E225-S212+$D225*(1-$F225))*(1-$F225))</f>
        <v/>
      </c>
      <c r="T225" s="40">
        <f>$D225*$F225+IF($D225*(1-$F225)&gt;=0,MAX($D225*(1-$F225),($E225-T212+$D225*(1-$F225))*(1-$F225)),($E225-T212+$D225*(1-$F225))*(1-$F225))</f>
        <v/>
      </c>
      <c r="U225" s="40">
        <f>$D225*$F225+IF($D225*(1-$F225)&gt;=0,MAX($D225*(1-$F225),($E225-U212+$D225*(1-$F225))*(1-$F225)),($E225-U212+$D225*(1-$F225))*(1-$F225))</f>
        <v/>
      </c>
      <c r="V225" s="40">
        <f>$D225*$F225+IF($D225*(1-$F225)&gt;=0,MAX($D225*(1-$F225),($E225-V212+$D225*(1-$F225))*(1-$F225)),($E225-V212+$D225*(1-$F225))*(1-$F225))</f>
        <v/>
      </c>
      <c r="W225" s="40">
        <f>$D225*$F225+IF($D225*(1-$F225)&gt;=0,MAX($D225*(1-$F225),($E225-W212+$D225*(1-$F225))*(1-$F225)),($E225-W212+$D225*(1-$F225))*(1-$F225))</f>
        <v/>
      </c>
      <c r="X225" s="40">
        <f>$D225*$F225+IF($D225*(1-$F225)&gt;=0,MAX($D225*(1-$F225),($E225-X212+$D225*(1-$F225))*(1-$F225)),($E225-X212+$D225*(1-$F225))*(1-$F225))</f>
        <v/>
      </c>
      <c r="Y225" s="40">
        <f>$D225*$F225+IF($D225*(1-$F225)&gt;=0,MAX($D225*(1-$F225),($E225-Y212+$D225*(1-$F225))*(1-$F225)),($E225-Y212+$D225*(1-$F225))*(1-$F225))</f>
        <v/>
      </c>
      <c r="Z225" s="40">
        <f>$D225*$F225+IF($D225*(1-$F225)&gt;=0,MAX($D225*(1-$F225),($E225-Z212+$D225*(1-$F225))*(1-$F225)),($E225-Z212+$D225*(1-$F225))*(1-$F225))</f>
        <v/>
      </c>
      <c r="AA225" s="40">
        <f>$D225*$F225+IF($D225*(1-$F225)&gt;=0,MAX($D225*(1-$F225),($E225-AA212+$D225*(1-$F225))*(1-$F225)),($E225-AA212+$D225*(1-$F225))*(1-$F225))</f>
        <v/>
      </c>
      <c r="AB225" s="40">
        <f>$D225*$F225+IF($D225*(1-$F225)&gt;=0,MAX($D225*(1-$F225),($E225-AB212+$D225*(1-$F225))*(1-$F225)),($E225-AB212+$D225*(1-$F225))*(1-$F225))</f>
        <v/>
      </c>
      <c r="AC225" s="40">
        <f>$D225*$F225+IF($D225*(1-$F225)&gt;=0,MAX($D225*(1-$F225),($E225-AC212+$D225*(1-$F225))*(1-$F225)),($E225-AC212+$D225*(1-$F225))*(1-$F225))</f>
        <v/>
      </c>
      <c r="AD225" s="42">
        <f>OTHERTAX(AD$4,Settings!$C$10,IFERROR(INDEX(Inputs_prices!$X$5:$AA$16,$G225,MATCH(AD$4,Inputs_prices!$X$4:$AA$4,0)),0),$D225,$E225,AD212,$F225)</f>
        <v/>
      </c>
      <c r="AE225" s="25">
        <f>LOWER(Settings!$C$4)&amp;".mit."&amp;$A225&amp;IF($C225="","","."&amp;$C225&amp;"."&amp;$B225)&amp;IF(INDEX(Variables!$D$5:$D$105,MATCH($A225,Variables!$A$5:$A$105,0))="","","."&amp;INDEX(Variables!$D$5:$D$105,MATCH($A225,Variables!$A$5:$A$105,0)))&amp;"."&amp;AE$5</f>
        <v/>
      </c>
      <c r="AF225" s="41">
        <f>INDEX(Inputs_prices!$X$5:$AA$16,$G225,MATCH(AF$4,Inputs_prices!$X$4:$AA$4,0))</f>
        <v/>
      </c>
      <c r="AG225" s="40">
        <f>INDEX(Inputs_prices!$X$5:$AA$16,$G225,MATCH(AG$4,Inputs_prices!$X$4:$AA$4,0))</f>
        <v/>
      </c>
      <c r="AH225" s="40">
        <f>INDEX(Inputs_prices!$X$5:$AA$16,$G225,MATCH(AH$4,Inputs_prices!$X$4:$AA$4,0))</f>
        <v/>
      </c>
      <c r="AI225" s="40">
        <f>$D225*$F225+IF($D225*(1-$F225)&gt;=0,MAX($D225*(1-$F225),($E225-AI212+$D225*(1-$F225))*(1-$F225)),($E225-AI212+$D225*(1-$F225))*(1-$F225))</f>
        <v/>
      </c>
      <c r="AJ225" s="40">
        <f>$D225*$F225+IF($D225*(1-$F225)&gt;=0,MAX($D225*(1-$F225),($E225-AJ212+$D225*(1-$F225))*(1-$F225)),($E225-AJ212+$D225*(1-$F225))*(1-$F225))</f>
        <v/>
      </c>
      <c r="AK225" s="40">
        <f>$D225*$F225+IF($D225*(1-$F225)&gt;=0,MAX($D225*(1-$F225),($E225-AK212+$D225*(1-$F225))*(1-$F225)),($E225-AK212+$D225*(1-$F225))*(1-$F225))</f>
        <v/>
      </c>
      <c r="AL225" s="40">
        <f>$D225*$F225+IF($D225*(1-$F225)&gt;=0,MAX($D225*(1-$F225),($E225-AL212+$D225*(1-$F225))*(1-$F225)),($E225-AL212+$D225*(1-$F225))*(1-$F225))</f>
        <v/>
      </c>
      <c r="AM225" s="40">
        <f>$D225*$F225+IF($D225*(1-$F225)&gt;=0,MAX($D225*(1-$F225),($E225-AM212+$D225*(1-$F225))*(1-$F225)),($E225-AM212+$D225*(1-$F225))*(1-$F225))</f>
        <v/>
      </c>
      <c r="AN225" s="40">
        <f>$D225*$F225+IF($D225*(1-$F225)&gt;=0,MAX($D225*(1-$F225),($E225-AN212+$D225*(1-$F225))*(1-$F225)),($E225-AN212+$D225*(1-$F225))*(1-$F225))</f>
        <v/>
      </c>
      <c r="AO225" s="40">
        <f>$D225*$F225+IF($D225*(1-$F225)&gt;=0,MAX($D225*(1-$F225),($E225-AO212+$D225*(1-$F225))*(1-$F225)),($E225-AO212+$D225*(1-$F225))*(1-$F225))</f>
        <v/>
      </c>
      <c r="AP225" s="40">
        <f>$D225*$F225+IF($D225*(1-$F225)&gt;=0,MAX($D225*(1-$F225),($E225-AP212+$D225*(1-$F225))*(1-$F225)),($E225-AP212+$D225*(1-$F225))*(1-$F225))</f>
        <v/>
      </c>
      <c r="AQ225" s="40">
        <f>$D225*$F225+IF($D225*(1-$F225)&gt;=0,MAX($D225*(1-$F225),($E225-AQ212+$D225*(1-$F225))*(1-$F225)),($E225-AQ212+$D225*(1-$F225))*(1-$F225))</f>
        <v/>
      </c>
      <c r="AR225" s="40">
        <f>$D225*$F225+IF($D225*(1-$F225)&gt;=0,MAX($D225*(1-$F225),($E225-AR212+$D225*(1-$F225))*(1-$F225)),($E225-AR212+$D225*(1-$F225))*(1-$F225))</f>
        <v/>
      </c>
      <c r="AS225" s="40">
        <f>$D225*$F225+IF($D225*(1-$F225)&gt;=0,MAX($D225*(1-$F225),($E225-AS212+$D225*(1-$F225))*(1-$F225)),($E225-AS212+$D225*(1-$F225))*(1-$F225))</f>
        <v/>
      </c>
      <c r="AT225" s="40">
        <f>$D225*$F225+IF($D225*(1-$F225)&gt;=0,MAX($D225*(1-$F225),($E225-AT212+$D225*(1-$F225))*(1-$F225)),($E225-AT212+$D225*(1-$F225))*(1-$F225))</f>
        <v/>
      </c>
      <c r="AU225" s="40">
        <f>$D225*$F225+IF($D225*(1-$F225)&gt;=0,MAX($D225*(1-$F225),($E225-AU212+$D225*(1-$F225))*(1-$F225)),($E225-AU212+$D225*(1-$F225))*(1-$F225))</f>
        <v/>
      </c>
      <c r="AV225" s="40">
        <f>$D225*$F225+IF($D225*(1-$F225)&gt;=0,MAX($D225*(1-$F225),($E225-AV212+$D225*(1-$F225))*(1-$F225)),($E225-AV212+$D225*(1-$F225))*(1-$F225))</f>
        <v/>
      </c>
      <c r="AW225" s="40">
        <f>$D225*$F225+IF($D225*(1-$F225)&gt;=0,MAX($D225*(1-$F225),($E225-AW212+$D225*(1-$F225))*(1-$F225)),($E225-AW212+$D225*(1-$F225))*(1-$F225))</f>
        <v/>
      </c>
      <c r="AX225" s="42">
        <f>OTHERTAX(AX$4,Settings!$C$10,IFERROR(INDEX(Inputs_prices!$X$5:$AA$16,$G225,MATCH(AX$4,Inputs_prices!$X$4:$AA$4,0)),0),$D225,$E225,AX212,$F225)</f>
        <v/>
      </c>
    </row>
    <row r="226" hidden="1" outlineLevel="1">
      <c r="A226" s="5" t="inlineStr">
        <is>
          <t>txo</t>
        </is>
      </c>
      <c r="B226" s="5" t="inlineStr">
        <is>
          <t>die</t>
        </is>
      </c>
      <c r="C226" s="5" t="inlineStr">
        <is>
          <t>all</t>
        </is>
      </c>
      <c r="D226" s="40">
        <f>INDEX(Inputs_prices!$S$5:$S$16,MATCH($B226&amp;"."&amp;$C226,Inputs_prices!$A$5:$A$16,0))</f>
        <v/>
      </c>
      <c r="E226" s="40">
        <f>INDEX(Inputs_prices!$R$5:$R$16,MATCH($B226&amp;"."&amp;$C226,Inputs_prices!$A$5:$A$16,0))</f>
        <v/>
      </c>
      <c r="F226" s="40">
        <f>INDEX(Inputs_prices!$K$5:$K$16,MATCH($B226&amp;"."&amp;$C226,Inputs_prices!$A$5:$A$16,0))</f>
        <v/>
      </c>
      <c r="G226" s="40">
        <f>INDEX(Inputs_prices!$E$5:$E$16,MATCH($B226&amp;"."&amp;$C226,Inputs_prices!$A$5:$A$16,0))</f>
        <v/>
      </c>
      <c r="H226" s="5">
        <f>INDEX(Variables!$B$5:$B$105,MATCH($A226,Variables!$A$5:$A$105,0))&amp;IF($C226="",""," | "&amp;INDEX(Mapping!$B$5:$B$26,MATCH($C226,Mapping!$A$5:$A$26,0))&amp;" | "&amp;INDEX(Mapping!$B$30:$B$41,MATCH($B226,Mapping!$A$30:$A$41,0)))</f>
        <v/>
      </c>
      <c r="I226" s="5">
        <f>INDEX(Variables!$C$5:$C$105,MATCH($A226,Variables!$A$5:$A$105,0))</f>
        <v/>
      </c>
      <c r="J226" s="5">
        <f>INDEX(Variables!$E$5:$E$105,MATCH($A226,Variables!$A$5:$A$105,0))</f>
        <v/>
      </c>
      <c r="K226" s="25">
        <f>LOWER(Settings!$C$4)&amp;".mit."&amp;$A226&amp;IF($C226="","","."&amp;$C226&amp;"."&amp;$B226)&amp;IF(INDEX(Variables!$D$5:$D$105,MATCH($A226,Variables!$A$5:$A$105,0))="","","."&amp;INDEX(Variables!$D$5:$D$105,MATCH($A226,Variables!$A$5:$A$105,0)))&amp;"."&amp;K$5</f>
        <v/>
      </c>
      <c r="L226" s="41">
        <f>INDEX(Inputs_prices!$X$5:$AA$16,$G226,MATCH(L$4,Inputs_prices!$X$4:$AA$4,0))</f>
        <v/>
      </c>
      <c r="M226" s="40">
        <f>INDEX(Inputs_prices!$X$5:$AA$16,$G226,MATCH(M$4,Inputs_prices!$X$4:$AA$4,0))</f>
        <v/>
      </c>
      <c r="N226" s="40">
        <f>INDEX(Inputs_prices!$X$5:$AA$16,$G226,MATCH(N$4,Inputs_prices!$X$4:$AA$4,0))</f>
        <v/>
      </c>
      <c r="O226" s="40">
        <f>$D226*$F226+IF($D226*(1-$F226)&gt;=0,MAX($D226*(1-$F226),($E226-O213+$D226*(1-$F226))*(1-$F226)),($E226-O213+$D226*(1-$F226))*(1-$F226))</f>
        <v/>
      </c>
      <c r="P226" s="40">
        <f>$D226*$F226+IF($D226*(1-$F226)&gt;=0,MAX($D226*(1-$F226),($E226-P213+$D226*(1-$F226))*(1-$F226)),($E226-P213+$D226*(1-$F226))*(1-$F226))</f>
        <v/>
      </c>
      <c r="Q226" s="40">
        <f>$D226*$F226+IF($D226*(1-$F226)&gt;=0,MAX($D226*(1-$F226),($E226-Q213+$D226*(1-$F226))*(1-$F226)),($E226-Q213+$D226*(1-$F226))*(1-$F226))</f>
        <v/>
      </c>
      <c r="R226" s="40">
        <f>$D226*$F226+IF($D226*(1-$F226)&gt;=0,MAX($D226*(1-$F226),($E226-R213+$D226*(1-$F226))*(1-$F226)),($E226-R213+$D226*(1-$F226))*(1-$F226))</f>
        <v/>
      </c>
      <c r="S226" s="40">
        <f>$D226*$F226+IF($D226*(1-$F226)&gt;=0,MAX($D226*(1-$F226),($E226-S213+$D226*(1-$F226))*(1-$F226)),($E226-S213+$D226*(1-$F226))*(1-$F226))</f>
        <v/>
      </c>
      <c r="T226" s="40">
        <f>$D226*$F226+IF($D226*(1-$F226)&gt;=0,MAX($D226*(1-$F226),($E226-T213+$D226*(1-$F226))*(1-$F226)),($E226-T213+$D226*(1-$F226))*(1-$F226))</f>
        <v/>
      </c>
      <c r="U226" s="40">
        <f>$D226*$F226+IF($D226*(1-$F226)&gt;=0,MAX($D226*(1-$F226),($E226-U213+$D226*(1-$F226))*(1-$F226)),($E226-U213+$D226*(1-$F226))*(1-$F226))</f>
        <v/>
      </c>
      <c r="V226" s="40">
        <f>$D226*$F226+IF($D226*(1-$F226)&gt;=0,MAX($D226*(1-$F226),($E226-V213+$D226*(1-$F226))*(1-$F226)),($E226-V213+$D226*(1-$F226))*(1-$F226))</f>
        <v/>
      </c>
      <c r="W226" s="40">
        <f>$D226*$F226+IF($D226*(1-$F226)&gt;=0,MAX($D226*(1-$F226),($E226-W213+$D226*(1-$F226))*(1-$F226)),($E226-W213+$D226*(1-$F226))*(1-$F226))</f>
        <v/>
      </c>
      <c r="X226" s="40">
        <f>$D226*$F226+IF($D226*(1-$F226)&gt;=0,MAX($D226*(1-$F226),($E226-X213+$D226*(1-$F226))*(1-$F226)),($E226-X213+$D226*(1-$F226))*(1-$F226))</f>
        <v/>
      </c>
      <c r="Y226" s="40">
        <f>$D226*$F226+IF($D226*(1-$F226)&gt;=0,MAX($D226*(1-$F226),($E226-Y213+$D226*(1-$F226))*(1-$F226)),($E226-Y213+$D226*(1-$F226))*(1-$F226))</f>
        <v/>
      </c>
      <c r="Z226" s="40">
        <f>$D226*$F226+IF($D226*(1-$F226)&gt;=0,MAX($D226*(1-$F226),($E226-Z213+$D226*(1-$F226))*(1-$F226)),($E226-Z213+$D226*(1-$F226))*(1-$F226))</f>
        <v/>
      </c>
      <c r="AA226" s="40">
        <f>$D226*$F226+IF($D226*(1-$F226)&gt;=0,MAX($D226*(1-$F226),($E226-AA213+$D226*(1-$F226))*(1-$F226)),($E226-AA213+$D226*(1-$F226))*(1-$F226))</f>
        <v/>
      </c>
      <c r="AB226" s="40">
        <f>$D226*$F226+IF($D226*(1-$F226)&gt;=0,MAX($D226*(1-$F226),($E226-AB213+$D226*(1-$F226))*(1-$F226)),($E226-AB213+$D226*(1-$F226))*(1-$F226))</f>
        <v/>
      </c>
      <c r="AC226" s="40">
        <f>$D226*$F226+IF($D226*(1-$F226)&gt;=0,MAX($D226*(1-$F226),($E226-AC213+$D226*(1-$F226))*(1-$F226)),($E226-AC213+$D226*(1-$F226))*(1-$F226))</f>
        <v/>
      </c>
      <c r="AD226" s="42">
        <f>OTHERTAX(AD$4,Settings!$C$10,IFERROR(INDEX(Inputs_prices!$X$5:$AA$16,$G226,MATCH(AD$4,Inputs_prices!$X$4:$AA$4,0)),0),$D226,$E226,AD213,$F226)</f>
        <v/>
      </c>
      <c r="AE226" s="25">
        <f>LOWER(Settings!$C$4)&amp;".mit."&amp;$A226&amp;IF($C226="","","."&amp;$C226&amp;"."&amp;$B226)&amp;IF(INDEX(Variables!$D$5:$D$105,MATCH($A226,Variables!$A$5:$A$105,0))="","","."&amp;INDEX(Variables!$D$5:$D$105,MATCH($A226,Variables!$A$5:$A$105,0)))&amp;"."&amp;AE$5</f>
        <v/>
      </c>
      <c r="AF226" s="41">
        <f>INDEX(Inputs_prices!$X$5:$AA$16,$G226,MATCH(AF$4,Inputs_prices!$X$4:$AA$4,0))</f>
        <v/>
      </c>
      <c r="AG226" s="40">
        <f>INDEX(Inputs_prices!$X$5:$AA$16,$G226,MATCH(AG$4,Inputs_prices!$X$4:$AA$4,0))</f>
        <v/>
      </c>
      <c r="AH226" s="40">
        <f>INDEX(Inputs_prices!$X$5:$AA$16,$G226,MATCH(AH$4,Inputs_prices!$X$4:$AA$4,0))</f>
        <v/>
      </c>
      <c r="AI226" s="40">
        <f>$D226*$F226+IF($D226*(1-$F226)&gt;=0,MAX($D226*(1-$F226),($E226-AI213+$D226*(1-$F226))*(1-$F226)),($E226-AI213+$D226*(1-$F226))*(1-$F226))</f>
        <v/>
      </c>
      <c r="AJ226" s="40">
        <f>$D226*$F226+IF($D226*(1-$F226)&gt;=0,MAX($D226*(1-$F226),($E226-AJ213+$D226*(1-$F226))*(1-$F226)),($E226-AJ213+$D226*(1-$F226))*(1-$F226))</f>
        <v/>
      </c>
      <c r="AK226" s="40">
        <f>$D226*$F226+IF($D226*(1-$F226)&gt;=0,MAX($D226*(1-$F226),($E226-AK213+$D226*(1-$F226))*(1-$F226)),($E226-AK213+$D226*(1-$F226))*(1-$F226))</f>
        <v/>
      </c>
      <c r="AL226" s="40">
        <f>$D226*$F226+IF($D226*(1-$F226)&gt;=0,MAX($D226*(1-$F226),($E226-AL213+$D226*(1-$F226))*(1-$F226)),($E226-AL213+$D226*(1-$F226))*(1-$F226))</f>
        <v/>
      </c>
      <c r="AM226" s="40">
        <f>$D226*$F226+IF($D226*(1-$F226)&gt;=0,MAX($D226*(1-$F226),($E226-AM213+$D226*(1-$F226))*(1-$F226)),($E226-AM213+$D226*(1-$F226))*(1-$F226))</f>
        <v/>
      </c>
      <c r="AN226" s="40">
        <f>$D226*$F226+IF($D226*(1-$F226)&gt;=0,MAX($D226*(1-$F226),($E226-AN213+$D226*(1-$F226))*(1-$F226)),($E226-AN213+$D226*(1-$F226))*(1-$F226))</f>
        <v/>
      </c>
      <c r="AO226" s="40">
        <f>$D226*$F226+IF($D226*(1-$F226)&gt;=0,MAX($D226*(1-$F226),($E226-AO213+$D226*(1-$F226))*(1-$F226)),($E226-AO213+$D226*(1-$F226))*(1-$F226))</f>
        <v/>
      </c>
      <c r="AP226" s="40">
        <f>$D226*$F226+IF($D226*(1-$F226)&gt;=0,MAX($D226*(1-$F226),($E226-AP213+$D226*(1-$F226))*(1-$F226)),($E226-AP213+$D226*(1-$F226))*(1-$F226))</f>
        <v/>
      </c>
      <c r="AQ226" s="40">
        <f>$D226*$F226+IF($D226*(1-$F226)&gt;=0,MAX($D226*(1-$F226),($E226-AQ213+$D226*(1-$F226))*(1-$F226)),($E226-AQ213+$D226*(1-$F226))*(1-$F226))</f>
        <v/>
      </c>
      <c r="AR226" s="40">
        <f>$D226*$F226+IF($D226*(1-$F226)&gt;=0,MAX($D226*(1-$F226),($E226-AR213+$D226*(1-$F226))*(1-$F226)),($E226-AR213+$D226*(1-$F226))*(1-$F226))</f>
        <v/>
      </c>
      <c r="AS226" s="40">
        <f>$D226*$F226+IF($D226*(1-$F226)&gt;=0,MAX($D226*(1-$F226),($E226-AS213+$D226*(1-$F226))*(1-$F226)),($E226-AS213+$D226*(1-$F226))*(1-$F226))</f>
        <v/>
      </c>
      <c r="AT226" s="40">
        <f>$D226*$F226+IF($D226*(1-$F226)&gt;=0,MAX($D226*(1-$F226),($E226-AT213+$D226*(1-$F226))*(1-$F226)),($E226-AT213+$D226*(1-$F226))*(1-$F226))</f>
        <v/>
      </c>
      <c r="AU226" s="40">
        <f>$D226*$F226+IF($D226*(1-$F226)&gt;=0,MAX($D226*(1-$F226),($E226-AU213+$D226*(1-$F226))*(1-$F226)),($E226-AU213+$D226*(1-$F226))*(1-$F226))</f>
        <v/>
      </c>
      <c r="AV226" s="40">
        <f>$D226*$F226+IF($D226*(1-$F226)&gt;=0,MAX($D226*(1-$F226),($E226-AV213+$D226*(1-$F226))*(1-$F226)),($E226-AV213+$D226*(1-$F226))*(1-$F226))</f>
        <v/>
      </c>
      <c r="AW226" s="40">
        <f>$D226*$F226+IF($D226*(1-$F226)&gt;=0,MAX($D226*(1-$F226),($E226-AW213+$D226*(1-$F226))*(1-$F226)),($E226-AW213+$D226*(1-$F226))*(1-$F226))</f>
        <v/>
      </c>
      <c r="AX226" s="42">
        <f>OTHERTAX(AX$4,Settings!$C$10,IFERROR(INDEX(Inputs_prices!$X$5:$AA$16,$G226,MATCH(AX$4,Inputs_prices!$X$4:$AA$4,0)),0),$D226,$E226,AX213,$F226)</f>
        <v/>
      </c>
    </row>
    <row r="227" hidden="1" outlineLevel="1">
      <c r="A227" s="5" t="inlineStr">
        <is>
          <t>txo</t>
        </is>
      </c>
      <c r="B227" s="5" t="inlineStr">
        <is>
          <t>lpg</t>
        </is>
      </c>
      <c r="C227" s="5" t="inlineStr">
        <is>
          <t>all</t>
        </is>
      </c>
      <c r="D227" s="40">
        <f>INDEX(Inputs_prices!$S$5:$S$16,MATCH($B227&amp;"."&amp;$C227,Inputs_prices!$A$5:$A$16,0))</f>
        <v/>
      </c>
      <c r="E227" s="40">
        <f>INDEX(Inputs_prices!$R$5:$R$16,MATCH($B227&amp;"."&amp;$C227,Inputs_prices!$A$5:$A$16,0))</f>
        <v/>
      </c>
      <c r="F227" s="40">
        <f>INDEX(Inputs_prices!$K$5:$K$16,MATCH($B227&amp;"."&amp;$C227,Inputs_prices!$A$5:$A$16,0))</f>
        <v/>
      </c>
      <c r="G227" s="40">
        <f>INDEX(Inputs_prices!$E$5:$E$16,MATCH($B227&amp;"."&amp;$C227,Inputs_prices!$A$5:$A$16,0))</f>
        <v/>
      </c>
      <c r="H227" s="5">
        <f>INDEX(Variables!$B$5:$B$105,MATCH($A227,Variables!$A$5:$A$105,0))&amp;IF($C227="",""," | "&amp;INDEX(Mapping!$B$5:$B$26,MATCH($C227,Mapping!$A$5:$A$26,0))&amp;" | "&amp;INDEX(Mapping!$B$30:$B$41,MATCH($B227,Mapping!$A$30:$A$41,0)))</f>
        <v/>
      </c>
      <c r="I227" s="5">
        <f>INDEX(Variables!$C$5:$C$105,MATCH($A227,Variables!$A$5:$A$105,0))</f>
        <v/>
      </c>
      <c r="J227" s="5">
        <f>INDEX(Variables!$E$5:$E$105,MATCH($A227,Variables!$A$5:$A$105,0))</f>
        <v/>
      </c>
      <c r="K227" s="25">
        <f>LOWER(Settings!$C$4)&amp;".mit."&amp;$A227&amp;IF($C227="","","."&amp;$C227&amp;"."&amp;$B227)&amp;IF(INDEX(Variables!$D$5:$D$105,MATCH($A227,Variables!$A$5:$A$105,0))="","","."&amp;INDEX(Variables!$D$5:$D$105,MATCH($A227,Variables!$A$5:$A$105,0)))&amp;"."&amp;K$5</f>
        <v/>
      </c>
      <c r="L227" s="41">
        <f>INDEX(Inputs_prices!$X$5:$AA$16,$G227,MATCH(L$4,Inputs_prices!$X$4:$AA$4,0))</f>
        <v/>
      </c>
      <c r="M227" s="40">
        <f>INDEX(Inputs_prices!$X$5:$AA$16,$G227,MATCH(M$4,Inputs_prices!$X$4:$AA$4,0))</f>
        <v/>
      </c>
      <c r="N227" s="40">
        <f>INDEX(Inputs_prices!$X$5:$AA$16,$G227,MATCH(N$4,Inputs_prices!$X$4:$AA$4,0))</f>
        <v/>
      </c>
      <c r="O227" s="40">
        <f>$D227*$F227+IF($D227*(1-$F227)&gt;=0,MAX($D227*(1-$F227),($E227-O214+$D227*(1-$F227))*(1-$F227)),($E227-O214+$D227*(1-$F227))*(1-$F227))</f>
        <v/>
      </c>
      <c r="P227" s="40">
        <f>$D227*$F227+IF($D227*(1-$F227)&gt;=0,MAX($D227*(1-$F227),($E227-P214+$D227*(1-$F227))*(1-$F227)),($E227-P214+$D227*(1-$F227))*(1-$F227))</f>
        <v/>
      </c>
      <c r="Q227" s="40">
        <f>$D227*$F227+IF($D227*(1-$F227)&gt;=0,MAX($D227*(1-$F227),($E227-Q214+$D227*(1-$F227))*(1-$F227)),($E227-Q214+$D227*(1-$F227))*(1-$F227))</f>
        <v/>
      </c>
      <c r="R227" s="40">
        <f>$D227*$F227+IF($D227*(1-$F227)&gt;=0,MAX($D227*(1-$F227),($E227-R214+$D227*(1-$F227))*(1-$F227)),($E227-R214+$D227*(1-$F227))*(1-$F227))</f>
        <v/>
      </c>
      <c r="S227" s="40">
        <f>$D227*$F227+IF($D227*(1-$F227)&gt;=0,MAX($D227*(1-$F227),($E227-S214+$D227*(1-$F227))*(1-$F227)),($E227-S214+$D227*(1-$F227))*(1-$F227))</f>
        <v/>
      </c>
      <c r="T227" s="40">
        <f>$D227*$F227+IF($D227*(1-$F227)&gt;=0,MAX($D227*(1-$F227),($E227-T214+$D227*(1-$F227))*(1-$F227)),($E227-T214+$D227*(1-$F227))*(1-$F227))</f>
        <v/>
      </c>
      <c r="U227" s="40">
        <f>$D227*$F227+IF($D227*(1-$F227)&gt;=0,MAX($D227*(1-$F227),($E227-U214+$D227*(1-$F227))*(1-$F227)),($E227-U214+$D227*(1-$F227))*(1-$F227))</f>
        <v/>
      </c>
      <c r="V227" s="40">
        <f>$D227*$F227+IF($D227*(1-$F227)&gt;=0,MAX($D227*(1-$F227),($E227-V214+$D227*(1-$F227))*(1-$F227)),($E227-V214+$D227*(1-$F227))*(1-$F227))</f>
        <v/>
      </c>
      <c r="W227" s="40">
        <f>$D227*$F227+IF($D227*(1-$F227)&gt;=0,MAX($D227*(1-$F227),($E227-W214+$D227*(1-$F227))*(1-$F227)),($E227-W214+$D227*(1-$F227))*(1-$F227))</f>
        <v/>
      </c>
      <c r="X227" s="40">
        <f>$D227*$F227+IF($D227*(1-$F227)&gt;=0,MAX($D227*(1-$F227),($E227-X214+$D227*(1-$F227))*(1-$F227)),($E227-X214+$D227*(1-$F227))*(1-$F227))</f>
        <v/>
      </c>
      <c r="Y227" s="40">
        <f>$D227*$F227+IF($D227*(1-$F227)&gt;=0,MAX($D227*(1-$F227),($E227-Y214+$D227*(1-$F227))*(1-$F227)),($E227-Y214+$D227*(1-$F227))*(1-$F227))</f>
        <v/>
      </c>
      <c r="Z227" s="40">
        <f>$D227*$F227+IF($D227*(1-$F227)&gt;=0,MAX($D227*(1-$F227),($E227-Z214+$D227*(1-$F227))*(1-$F227)),($E227-Z214+$D227*(1-$F227))*(1-$F227))</f>
        <v/>
      </c>
      <c r="AA227" s="40">
        <f>$D227*$F227+IF($D227*(1-$F227)&gt;=0,MAX($D227*(1-$F227),($E227-AA214+$D227*(1-$F227))*(1-$F227)),($E227-AA214+$D227*(1-$F227))*(1-$F227))</f>
        <v/>
      </c>
      <c r="AB227" s="40">
        <f>$D227*$F227+IF($D227*(1-$F227)&gt;=0,MAX($D227*(1-$F227),($E227-AB214+$D227*(1-$F227))*(1-$F227)),($E227-AB214+$D227*(1-$F227))*(1-$F227))</f>
        <v/>
      </c>
      <c r="AC227" s="40">
        <f>$D227*$F227+IF($D227*(1-$F227)&gt;=0,MAX($D227*(1-$F227),($E227-AC214+$D227*(1-$F227))*(1-$F227)),($E227-AC214+$D227*(1-$F227))*(1-$F227))</f>
        <v/>
      </c>
      <c r="AD227" s="42">
        <f>OTHERTAX(AD$4,Settings!$C$10,IFERROR(INDEX(Inputs_prices!$X$5:$AA$16,$G227,MATCH(AD$4,Inputs_prices!$X$4:$AA$4,0)),0),$D227,$E227,AD214,$F227)</f>
        <v/>
      </c>
      <c r="AE227" s="25">
        <f>LOWER(Settings!$C$4)&amp;".mit."&amp;$A227&amp;IF($C227="","","."&amp;$C227&amp;"."&amp;$B227)&amp;IF(INDEX(Variables!$D$5:$D$105,MATCH($A227,Variables!$A$5:$A$105,0))="","","."&amp;INDEX(Variables!$D$5:$D$105,MATCH($A227,Variables!$A$5:$A$105,0)))&amp;"."&amp;AE$5</f>
        <v/>
      </c>
      <c r="AF227" s="41">
        <f>INDEX(Inputs_prices!$X$5:$AA$16,$G227,MATCH(AF$4,Inputs_prices!$X$4:$AA$4,0))</f>
        <v/>
      </c>
      <c r="AG227" s="40">
        <f>INDEX(Inputs_prices!$X$5:$AA$16,$G227,MATCH(AG$4,Inputs_prices!$X$4:$AA$4,0))</f>
        <v/>
      </c>
      <c r="AH227" s="40">
        <f>INDEX(Inputs_prices!$X$5:$AA$16,$G227,MATCH(AH$4,Inputs_prices!$X$4:$AA$4,0))</f>
        <v/>
      </c>
      <c r="AI227" s="40">
        <f>$D227*$F227+IF($D227*(1-$F227)&gt;=0,MAX($D227*(1-$F227),($E227-AI214+$D227*(1-$F227))*(1-$F227)),($E227-AI214+$D227*(1-$F227))*(1-$F227))</f>
        <v/>
      </c>
      <c r="AJ227" s="40">
        <f>$D227*$F227+IF($D227*(1-$F227)&gt;=0,MAX($D227*(1-$F227),($E227-AJ214+$D227*(1-$F227))*(1-$F227)),($E227-AJ214+$D227*(1-$F227))*(1-$F227))</f>
        <v/>
      </c>
      <c r="AK227" s="40">
        <f>$D227*$F227+IF($D227*(1-$F227)&gt;=0,MAX($D227*(1-$F227),($E227-AK214+$D227*(1-$F227))*(1-$F227)),($E227-AK214+$D227*(1-$F227))*(1-$F227))</f>
        <v/>
      </c>
      <c r="AL227" s="40">
        <f>$D227*$F227+IF($D227*(1-$F227)&gt;=0,MAX($D227*(1-$F227),($E227-AL214+$D227*(1-$F227))*(1-$F227)),($E227-AL214+$D227*(1-$F227))*(1-$F227))</f>
        <v/>
      </c>
      <c r="AM227" s="40">
        <f>$D227*$F227+IF($D227*(1-$F227)&gt;=0,MAX($D227*(1-$F227),($E227-AM214+$D227*(1-$F227))*(1-$F227)),($E227-AM214+$D227*(1-$F227))*(1-$F227))</f>
        <v/>
      </c>
      <c r="AN227" s="40">
        <f>$D227*$F227+IF($D227*(1-$F227)&gt;=0,MAX($D227*(1-$F227),($E227-AN214+$D227*(1-$F227))*(1-$F227)),($E227-AN214+$D227*(1-$F227))*(1-$F227))</f>
        <v/>
      </c>
      <c r="AO227" s="40">
        <f>$D227*$F227+IF($D227*(1-$F227)&gt;=0,MAX($D227*(1-$F227),($E227-AO214+$D227*(1-$F227))*(1-$F227)),($E227-AO214+$D227*(1-$F227))*(1-$F227))</f>
        <v/>
      </c>
      <c r="AP227" s="40">
        <f>$D227*$F227+IF($D227*(1-$F227)&gt;=0,MAX($D227*(1-$F227),($E227-AP214+$D227*(1-$F227))*(1-$F227)),($E227-AP214+$D227*(1-$F227))*(1-$F227))</f>
        <v/>
      </c>
      <c r="AQ227" s="40">
        <f>$D227*$F227+IF($D227*(1-$F227)&gt;=0,MAX($D227*(1-$F227),($E227-AQ214+$D227*(1-$F227))*(1-$F227)),($E227-AQ214+$D227*(1-$F227))*(1-$F227))</f>
        <v/>
      </c>
      <c r="AR227" s="40">
        <f>$D227*$F227+IF($D227*(1-$F227)&gt;=0,MAX($D227*(1-$F227),($E227-AR214+$D227*(1-$F227))*(1-$F227)),($E227-AR214+$D227*(1-$F227))*(1-$F227))</f>
        <v/>
      </c>
      <c r="AS227" s="40">
        <f>$D227*$F227+IF($D227*(1-$F227)&gt;=0,MAX($D227*(1-$F227),($E227-AS214+$D227*(1-$F227))*(1-$F227)),($E227-AS214+$D227*(1-$F227))*(1-$F227))</f>
        <v/>
      </c>
      <c r="AT227" s="40">
        <f>$D227*$F227+IF($D227*(1-$F227)&gt;=0,MAX($D227*(1-$F227),($E227-AT214+$D227*(1-$F227))*(1-$F227)),($E227-AT214+$D227*(1-$F227))*(1-$F227))</f>
        <v/>
      </c>
      <c r="AU227" s="40">
        <f>$D227*$F227+IF($D227*(1-$F227)&gt;=0,MAX($D227*(1-$F227),($E227-AU214+$D227*(1-$F227))*(1-$F227)),($E227-AU214+$D227*(1-$F227))*(1-$F227))</f>
        <v/>
      </c>
      <c r="AV227" s="40">
        <f>$D227*$F227+IF($D227*(1-$F227)&gt;=0,MAX($D227*(1-$F227),($E227-AV214+$D227*(1-$F227))*(1-$F227)),($E227-AV214+$D227*(1-$F227))*(1-$F227))</f>
        <v/>
      </c>
      <c r="AW227" s="40">
        <f>$D227*$F227+IF($D227*(1-$F227)&gt;=0,MAX($D227*(1-$F227),($E227-AW214+$D227*(1-$F227))*(1-$F227)),($E227-AW214+$D227*(1-$F227))*(1-$F227))</f>
        <v/>
      </c>
      <c r="AX227" s="42">
        <f>OTHERTAX(AX$4,Settings!$C$10,IFERROR(INDEX(Inputs_prices!$X$5:$AA$16,$G227,MATCH(AX$4,Inputs_prices!$X$4:$AA$4,0)),0),$D227,$E227,AX214,$F227)</f>
        <v/>
      </c>
    </row>
    <row r="228" hidden="1" outlineLevel="1">
      <c r="A228" s="5" t="inlineStr">
        <is>
          <t>txo</t>
        </is>
      </c>
      <c r="B228" s="5" t="inlineStr">
        <is>
          <t>ker</t>
        </is>
      </c>
      <c r="C228" s="5" t="inlineStr">
        <is>
          <t>all</t>
        </is>
      </c>
      <c r="D228" s="40">
        <f>INDEX(Inputs_prices!$S$5:$S$16,MATCH($B228&amp;"."&amp;$C228,Inputs_prices!$A$5:$A$16,0))</f>
        <v/>
      </c>
      <c r="E228" s="40">
        <f>INDEX(Inputs_prices!$R$5:$R$16,MATCH($B228&amp;"."&amp;$C228,Inputs_prices!$A$5:$A$16,0))</f>
        <v/>
      </c>
      <c r="F228" s="40">
        <f>INDEX(Inputs_prices!$K$5:$K$16,MATCH($B228&amp;"."&amp;$C228,Inputs_prices!$A$5:$A$16,0))</f>
        <v/>
      </c>
      <c r="G228" s="40">
        <f>INDEX(Inputs_prices!$E$5:$E$16,MATCH($B228&amp;"."&amp;$C228,Inputs_prices!$A$5:$A$16,0))</f>
        <v/>
      </c>
      <c r="H228" s="5">
        <f>INDEX(Variables!$B$5:$B$105,MATCH($A228,Variables!$A$5:$A$105,0))&amp;IF($C228="",""," | "&amp;INDEX(Mapping!$B$5:$B$26,MATCH($C228,Mapping!$A$5:$A$26,0))&amp;" | "&amp;INDEX(Mapping!$B$30:$B$41,MATCH($B228,Mapping!$A$30:$A$41,0)))</f>
        <v/>
      </c>
      <c r="I228" s="5">
        <f>INDEX(Variables!$C$5:$C$105,MATCH($A228,Variables!$A$5:$A$105,0))</f>
        <v/>
      </c>
      <c r="J228" s="5">
        <f>INDEX(Variables!$E$5:$E$105,MATCH($A228,Variables!$A$5:$A$105,0))</f>
        <v/>
      </c>
      <c r="K228" s="25">
        <f>LOWER(Settings!$C$4)&amp;".mit."&amp;$A228&amp;IF($C228="","","."&amp;$C228&amp;"."&amp;$B228)&amp;IF(INDEX(Variables!$D$5:$D$105,MATCH($A228,Variables!$A$5:$A$105,0))="","","."&amp;INDEX(Variables!$D$5:$D$105,MATCH($A228,Variables!$A$5:$A$105,0)))&amp;"."&amp;K$5</f>
        <v/>
      </c>
      <c r="L228" s="41">
        <f>INDEX(Inputs_prices!$X$5:$AA$16,$G228,MATCH(L$4,Inputs_prices!$X$4:$AA$4,0))</f>
        <v/>
      </c>
      <c r="M228" s="40">
        <f>INDEX(Inputs_prices!$X$5:$AA$16,$G228,MATCH(M$4,Inputs_prices!$X$4:$AA$4,0))</f>
        <v/>
      </c>
      <c r="N228" s="40">
        <f>INDEX(Inputs_prices!$X$5:$AA$16,$G228,MATCH(N$4,Inputs_prices!$X$4:$AA$4,0))</f>
        <v/>
      </c>
      <c r="O228" s="40">
        <f>$D228*$F228+IF($D228*(1-$F228)&gt;=0,MAX($D228*(1-$F228),($E228-O215+$D228*(1-$F228))*(1-$F228)),($E228-O215+$D228*(1-$F228))*(1-$F228))</f>
        <v/>
      </c>
      <c r="P228" s="40">
        <f>$D228*$F228+IF($D228*(1-$F228)&gt;=0,MAX($D228*(1-$F228),($E228-P215+$D228*(1-$F228))*(1-$F228)),($E228-P215+$D228*(1-$F228))*(1-$F228))</f>
        <v/>
      </c>
      <c r="Q228" s="40">
        <f>$D228*$F228+IF($D228*(1-$F228)&gt;=0,MAX($D228*(1-$F228),($E228-Q215+$D228*(1-$F228))*(1-$F228)),($E228-Q215+$D228*(1-$F228))*(1-$F228))</f>
        <v/>
      </c>
      <c r="R228" s="40">
        <f>$D228*$F228+IF($D228*(1-$F228)&gt;=0,MAX($D228*(1-$F228),($E228-R215+$D228*(1-$F228))*(1-$F228)),($E228-R215+$D228*(1-$F228))*(1-$F228))</f>
        <v/>
      </c>
      <c r="S228" s="40">
        <f>$D228*$F228+IF($D228*(1-$F228)&gt;=0,MAX($D228*(1-$F228),($E228-S215+$D228*(1-$F228))*(1-$F228)),($E228-S215+$D228*(1-$F228))*(1-$F228))</f>
        <v/>
      </c>
      <c r="T228" s="40">
        <f>$D228*$F228+IF($D228*(1-$F228)&gt;=0,MAX($D228*(1-$F228),($E228-T215+$D228*(1-$F228))*(1-$F228)),($E228-T215+$D228*(1-$F228))*(1-$F228))</f>
        <v/>
      </c>
      <c r="U228" s="40">
        <f>$D228*$F228+IF($D228*(1-$F228)&gt;=0,MAX($D228*(1-$F228),($E228-U215+$D228*(1-$F228))*(1-$F228)),($E228-U215+$D228*(1-$F228))*(1-$F228))</f>
        <v/>
      </c>
      <c r="V228" s="40">
        <f>$D228*$F228+IF($D228*(1-$F228)&gt;=0,MAX($D228*(1-$F228),($E228-V215+$D228*(1-$F228))*(1-$F228)),($E228-V215+$D228*(1-$F228))*(1-$F228))</f>
        <v/>
      </c>
      <c r="W228" s="40">
        <f>$D228*$F228+IF($D228*(1-$F228)&gt;=0,MAX($D228*(1-$F228),($E228-W215+$D228*(1-$F228))*(1-$F228)),($E228-W215+$D228*(1-$F228))*(1-$F228))</f>
        <v/>
      </c>
      <c r="X228" s="40">
        <f>$D228*$F228+IF($D228*(1-$F228)&gt;=0,MAX($D228*(1-$F228),($E228-X215+$D228*(1-$F228))*(1-$F228)),($E228-X215+$D228*(1-$F228))*(1-$F228))</f>
        <v/>
      </c>
      <c r="Y228" s="40">
        <f>$D228*$F228+IF($D228*(1-$F228)&gt;=0,MAX($D228*(1-$F228),($E228-Y215+$D228*(1-$F228))*(1-$F228)),($E228-Y215+$D228*(1-$F228))*(1-$F228))</f>
        <v/>
      </c>
      <c r="Z228" s="40">
        <f>$D228*$F228+IF($D228*(1-$F228)&gt;=0,MAX($D228*(1-$F228),($E228-Z215+$D228*(1-$F228))*(1-$F228)),($E228-Z215+$D228*(1-$F228))*(1-$F228))</f>
        <v/>
      </c>
      <c r="AA228" s="40">
        <f>$D228*$F228+IF($D228*(1-$F228)&gt;=0,MAX($D228*(1-$F228),($E228-AA215+$D228*(1-$F228))*(1-$F228)),($E228-AA215+$D228*(1-$F228))*(1-$F228))</f>
        <v/>
      </c>
      <c r="AB228" s="40">
        <f>$D228*$F228+IF($D228*(1-$F228)&gt;=0,MAX($D228*(1-$F228),($E228-AB215+$D228*(1-$F228))*(1-$F228)),($E228-AB215+$D228*(1-$F228))*(1-$F228))</f>
        <v/>
      </c>
      <c r="AC228" s="40">
        <f>$D228*$F228+IF($D228*(1-$F228)&gt;=0,MAX($D228*(1-$F228),($E228-AC215+$D228*(1-$F228))*(1-$F228)),($E228-AC215+$D228*(1-$F228))*(1-$F228))</f>
        <v/>
      </c>
      <c r="AD228" s="42">
        <f>OTHERTAX(AD$4,Settings!$C$10,IFERROR(INDEX(Inputs_prices!$X$5:$AA$16,$G228,MATCH(AD$4,Inputs_prices!$X$4:$AA$4,0)),0),$D228,$E228,AD215,$F228)</f>
        <v/>
      </c>
      <c r="AE228" s="25">
        <f>LOWER(Settings!$C$4)&amp;".mit."&amp;$A228&amp;IF($C228="","","."&amp;$C228&amp;"."&amp;$B228)&amp;IF(INDEX(Variables!$D$5:$D$105,MATCH($A228,Variables!$A$5:$A$105,0))="","","."&amp;INDEX(Variables!$D$5:$D$105,MATCH($A228,Variables!$A$5:$A$105,0)))&amp;"."&amp;AE$5</f>
        <v/>
      </c>
      <c r="AF228" s="41">
        <f>INDEX(Inputs_prices!$X$5:$AA$16,$G228,MATCH(AF$4,Inputs_prices!$X$4:$AA$4,0))</f>
        <v/>
      </c>
      <c r="AG228" s="40">
        <f>INDEX(Inputs_prices!$X$5:$AA$16,$G228,MATCH(AG$4,Inputs_prices!$X$4:$AA$4,0))</f>
        <v/>
      </c>
      <c r="AH228" s="40">
        <f>INDEX(Inputs_prices!$X$5:$AA$16,$G228,MATCH(AH$4,Inputs_prices!$X$4:$AA$4,0))</f>
        <v/>
      </c>
      <c r="AI228" s="40">
        <f>$D228*$F228+IF($D228*(1-$F228)&gt;=0,MAX($D228*(1-$F228),($E228-AI215+$D228*(1-$F228))*(1-$F228)),($E228-AI215+$D228*(1-$F228))*(1-$F228))</f>
        <v/>
      </c>
      <c r="AJ228" s="40">
        <f>$D228*$F228+IF($D228*(1-$F228)&gt;=0,MAX($D228*(1-$F228),($E228-AJ215+$D228*(1-$F228))*(1-$F228)),($E228-AJ215+$D228*(1-$F228))*(1-$F228))</f>
        <v/>
      </c>
      <c r="AK228" s="40">
        <f>$D228*$F228+IF($D228*(1-$F228)&gt;=0,MAX($D228*(1-$F228),($E228-AK215+$D228*(1-$F228))*(1-$F228)),($E228-AK215+$D228*(1-$F228))*(1-$F228))</f>
        <v/>
      </c>
      <c r="AL228" s="40">
        <f>$D228*$F228+IF($D228*(1-$F228)&gt;=0,MAX($D228*(1-$F228),($E228-AL215+$D228*(1-$F228))*(1-$F228)),($E228-AL215+$D228*(1-$F228))*(1-$F228))</f>
        <v/>
      </c>
      <c r="AM228" s="40">
        <f>$D228*$F228+IF($D228*(1-$F228)&gt;=0,MAX($D228*(1-$F228),($E228-AM215+$D228*(1-$F228))*(1-$F228)),($E228-AM215+$D228*(1-$F228))*(1-$F228))</f>
        <v/>
      </c>
      <c r="AN228" s="40">
        <f>$D228*$F228+IF($D228*(1-$F228)&gt;=0,MAX($D228*(1-$F228),($E228-AN215+$D228*(1-$F228))*(1-$F228)),($E228-AN215+$D228*(1-$F228))*(1-$F228))</f>
        <v/>
      </c>
      <c r="AO228" s="40">
        <f>$D228*$F228+IF($D228*(1-$F228)&gt;=0,MAX($D228*(1-$F228),($E228-AO215+$D228*(1-$F228))*(1-$F228)),($E228-AO215+$D228*(1-$F228))*(1-$F228))</f>
        <v/>
      </c>
      <c r="AP228" s="40">
        <f>$D228*$F228+IF($D228*(1-$F228)&gt;=0,MAX($D228*(1-$F228),($E228-AP215+$D228*(1-$F228))*(1-$F228)),($E228-AP215+$D228*(1-$F228))*(1-$F228))</f>
        <v/>
      </c>
      <c r="AQ228" s="40">
        <f>$D228*$F228+IF($D228*(1-$F228)&gt;=0,MAX($D228*(1-$F228),($E228-AQ215+$D228*(1-$F228))*(1-$F228)),($E228-AQ215+$D228*(1-$F228))*(1-$F228))</f>
        <v/>
      </c>
      <c r="AR228" s="40">
        <f>$D228*$F228+IF($D228*(1-$F228)&gt;=0,MAX($D228*(1-$F228),($E228-AR215+$D228*(1-$F228))*(1-$F228)),($E228-AR215+$D228*(1-$F228))*(1-$F228))</f>
        <v/>
      </c>
      <c r="AS228" s="40">
        <f>$D228*$F228+IF($D228*(1-$F228)&gt;=0,MAX($D228*(1-$F228),($E228-AS215+$D228*(1-$F228))*(1-$F228)),($E228-AS215+$D228*(1-$F228))*(1-$F228))</f>
        <v/>
      </c>
      <c r="AT228" s="40">
        <f>$D228*$F228+IF($D228*(1-$F228)&gt;=0,MAX($D228*(1-$F228),($E228-AT215+$D228*(1-$F228))*(1-$F228)),($E228-AT215+$D228*(1-$F228))*(1-$F228))</f>
        <v/>
      </c>
      <c r="AU228" s="40">
        <f>$D228*$F228+IF($D228*(1-$F228)&gt;=0,MAX($D228*(1-$F228),($E228-AU215+$D228*(1-$F228))*(1-$F228)),($E228-AU215+$D228*(1-$F228))*(1-$F228))</f>
        <v/>
      </c>
      <c r="AV228" s="40">
        <f>$D228*$F228+IF($D228*(1-$F228)&gt;=0,MAX($D228*(1-$F228),($E228-AV215+$D228*(1-$F228))*(1-$F228)),($E228-AV215+$D228*(1-$F228))*(1-$F228))</f>
        <v/>
      </c>
      <c r="AW228" s="40">
        <f>$D228*$F228+IF($D228*(1-$F228)&gt;=0,MAX($D228*(1-$F228),($E228-AW215+$D228*(1-$F228))*(1-$F228)),($E228-AW215+$D228*(1-$F228))*(1-$F228))</f>
        <v/>
      </c>
      <c r="AX228" s="42">
        <f>OTHERTAX(AX$4,Settings!$C$10,IFERROR(INDEX(Inputs_prices!$X$5:$AA$16,$G228,MATCH(AX$4,Inputs_prices!$X$4:$AA$4,0)),0),$D228,$E228,AX215,$F228)</f>
        <v/>
      </c>
    </row>
    <row r="229" hidden="1" outlineLevel="1">
      <c r="A229" s="5" t="inlineStr">
        <is>
          <t>txo</t>
        </is>
      </c>
      <c r="B229" s="5" t="inlineStr">
        <is>
          <t>oop</t>
        </is>
      </c>
      <c r="C229" s="5" t="inlineStr">
        <is>
          <t>all</t>
        </is>
      </c>
      <c r="D229" s="40">
        <f>INDEX(Inputs_prices!$S$5:$S$16,MATCH($B229&amp;"."&amp;$C229,Inputs_prices!$A$5:$A$16,0))</f>
        <v/>
      </c>
      <c r="E229" s="40">
        <f>INDEX(Inputs_prices!$R$5:$R$16,MATCH($B229&amp;"."&amp;$C229,Inputs_prices!$A$5:$A$16,0))</f>
        <v/>
      </c>
      <c r="F229" s="40">
        <f>INDEX(Inputs_prices!$K$5:$K$16,MATCH($B229&amp;"."&amp;$C229,Inputs_prices!$A$5:$A$16,0))</f>
        <v/>
      </c>
      <c r="G229" s="40">
        <f>INDEX(Inputs_prices!$E$5:$E$16,MATCH($B229&amp;"."&amp;$C229,Inputs_prices!$A$5:$A$16,0))</f>
        <v/>
      </c>
      <c r="H229" s="5">
        <f>INDEX(Variables!$B$5:$B$105,MATCH($A229,Variables!$A$5:$A$105,0))&amp;IF($C229="",""," | "&amp;INDEX(Mapping!$B$5:$B$26,MATCH($C229,Mapping!$A$5:$A$26,0))&amp;" | "&amp;INDEX(Mapping!$B$30:$B$41,MATCH($B229,Mapping!$A$30:$A$41,0)))</f>
        <v/>
      </c>
      <c r="I229" s="5">
        <f>INDEX(Variables!$C$5:$C$105,MATCH($A229,Variables!$A$5:$A$105,0))</f>
        <v/>
      </c>
      <c r="J229" s="5">
        <f>INDEX(Variables!$E$5:$E$105,MATCH($A229,Variables!$A$5:$A$105,0))</f>
        <v/>
      </c>
      <c r="K229" s="25">
        <f>LOWER(Settings!$C$4)&amp;".mit."&amp;$A229&amp;IF($C229="","","."&amp;$C229&amp;"."&amp;$B229)&amp;IF(INDEX(Variables!$D$5:$D$105,MATCH($A229,Variables!$A$5:$A$105,0))="","","."&amp;INDEX(Variables!$D$5:$D$105,MATCH($A229,Variables!$A$5:$A$105,0)))&amp;"."&amp;K$5</f>
        <v/>
      </c>
      <c r="L229" s="41">
        <f>INDEX(Inputs_prices!$X$5:$AA$16,$G229,MATCH(L$4,Inputs_prices!$X$4:$AA$4,0))</f>
        <v/>
      </c>
      <c r="M229" s="40">
        <f>INDEX(Inputs_prices!$X$5:$AA$16,$G229,MATCH(M$4,Inputs_prices!$X$4:$AA$4,0))</f>
        <v/>
      </c>
      <c r="N229" s="40">
        <f>INDEX(Inputs_prices!$X$5:$AA$16,$G229,MATCH(N$4,Inputs_prices!$X$4:$AA$4,0))</f>
        <v/>
      </c>
      <c r="O229" s="40">
        <f>$D229*$F229+IF($D229*(1-$F229)&gt;=0,MAX($D229*(1-$F229),($E229-O216+$D229*(1-$F229))*(1-$F229)),($E229-O216+$D229*(1-$F229))*(1-$F229))</f>
        <v/>
      </c>
      <c r="P229" s="40">
        <f>$D229*$F229+IF($D229*(1-$F229)&gt;=0,MAX($D229*(1-$F229),($E229-P216+$D229*(1-$F229))*(1-$F229)),($E229-P216+$D229*(1-$F229))*(1-$F229))</f>
        <v/>
      </c>
      <c r="Q229" s="40">
        <f>$D229*$F229+IF($D229*(1-$F229)&gt;=0,MAX($D229*(1-$F229),($E229-Q216+$D229*(1-$F229))*(1-$F229)),($E229-Q216+$D229*(1-$F229))*(1-$F229))</f>
        <v/>
      </c>
      <c r="R229" s="40">
        <f>$D229*$F229+IF($D229*(1-$F229)&gt;=0,MAX($D229*(1-$F229),($E229-R216+$D229*(1-$F229))*(1-$F229)),($E229-R216+$D229*(1-$F229))*(1-$F229))</f>
        <v/>
      </c>
      <c r="S229" s="40">
        <f>$D229*$F229+IF($D229*(1-$F229)&gt;=0,MAX($D229*(1-$F229),($E229-S216+$D229*(1-$F229))*(1-$F229)),($E229-S216+$D229*(1-$F229))*(1-$F229))</f>
        <v/>
      </c>
      <c r="T229" s="40">
        <f>$D229*$F229+IF($D229*(1-$F229)&gt;=0,MAX($D229*(1-$F229),($E229-T216+$D229*(1-$F229))*(1-$F229)),($E229-T216+$D229*(1-$F229))*(1-$F229))</f>
        <v/>
      </c>
      <c r="U229" s="40">
        <f>$D229*$F229+IF($D229*(1-$F229)&gt;=0,MAX($D229*(1-$F229),($E229-U216+$D229*(1-$F229))*(1-$F229)),($E229-U216+$D229*(1-$F229))*(1-$F229))</f>
        <v/>
      </c>
      <c r="V229" s="40">
        <f>$D229*$F229+IF($D229*(1-$F229)&gt;=0,MAX($D229*(1-$F229),($E229-V216+$D229*(1-$F229))*(1-$F229)),($E229-V216+$D229*(1-$F229))*(1-$F229))</f>
        <v/>
      </c>
      <c r="W229" s="40">
        <f>$D229*$F229+IF($D229*(1-$F229)&gt;=0,MAX($D229*(1-$F229),($E229-W216+$D229*(1-$F229))*(1-$F229)),($E229-W216+$D229*(1-$F229))*(1-$F229))</f>
        <v/>
      </c>
      <c r="X229" s="40">
        <f>$D229*$F229+IF($D229*(1-$F229)&gt;=0,MAX($D229*(1-$F229),($E229-X216+$D229*(1-$F229))*(1-$F229)),($E229-X216+$D229*(1-$F229))*(1-$F229))</f>
        <v/>
      </c>
      <c r="Y229" s="40">
        <f>$D229*$F229+IF($D229*(1-$F229)&gt;=0,MAX($D229*(1-$F229),($E229-Y216+$D229*(1-$F229))*(1-$F229)),($E229-Y216+$D229*(1-$F229))*(1-$F229))</f>
        <v/>
      </c>
      <c r="Z229" s="40">
        <f>$D229*$F229+IF($D229*(1-$F229)&gt;=0,MAX($D229*(1-$F229),($E229-Z216+$D229*(1-$F229))*(1-$F229)),($E229-Z216+$D229*(1-$F229))*(1-$F229))</f>
        <v/>
      </c>
      <c r="AA229" s="40">
        <f>$D229*$F229+IF($D229*(1-$F229)&gt;=0,MAX($D229*(1-$F229),($E229-AA216+$D229*(1-$F229))*(1-$F229)),($E229-AA216+$D229*(1-$F229))*(1-$F229))</f>
        <v/>
      </c>
      <c r="AB229" s="40">
        <f>$D229*$F229+IF($D229*(1-$F229)&gt;=0,MAX($D229*(1-$F229),($E229-AB216+$D229*(1-$F229))*(1-$F229)),($E229-AB216+$D229*(1-$F229))*(1-$F229))</f>
        <v/>
      </c>
      <c r="AC229" s="40">
        <f>$D229*$F229+IF($D229*(1-$F229)&gt;=0,MAX($D229*(1-$F229),($E229-AC216+$D229*(1-$F229))*(1-$F229)),($E229-AC216+$D229*(1-$F229))*(1-$F229))</f>
        <v/>
      </c>
      <c r="AD229" s="42">
        <f>OTHERTAX(AD$4,Settings!$C$10,IFERROR(INDEX(Inputs_prices!$X$5:$AA$16,$G229,MATCH(AD$4,Inputs_prices!$X$4:$AA$4,0)),0),$D229,$E229,AD216,$F229)</f>
        <v/>
      </c>
      <c r="AE229" s="25">
        <f>LOWER(Settings!$C$4)&amp;".mit."&amp;$A229&amp;IF($C229="","","."&amp;$C229&amp;"."&amp;$B229)&amp;IF(INDEX(Variables!$D$5:$D$105,MATCH($A229,Variables!$A$5:$A$105,0))="","","."&amp;INDEX(Variables!$D$5:$D$105,MATCH($A229,Variables!$A$5:$A$105,0)))&amp;"."&amp;AE$5</f>
        <v/>
      </c>
      <c r="AF229" s="41">
        <f>INDEX(Inputs_prices!$X$5:$AA$16,$G229,MATCH(AF$4,Inputs_prices!$X$4:$AA$4,0))</f>
        <v/>
      </c>
      <c r="AG229" s="40">
        <f>INDEX(Inputs_prices!$X$5:$AA$16,$G229,MATCH(AG$4,Inputs_prices!$X$4:$AA$4,0))</f>
        <v/>
      </c>
      <c r="AH229" s="40">
        <f>INDEX(Inputs_prices!$X$5:$AA$16,$G229,MATCH(AH$4,Inputs_prices!$X$4:$AA$4,0))</f>
        <v/>
      </c>
      <c r="AI229" s="40">
        <f>$D229*$F229+IF($D229*(1-$F229)&gt;=0,MAX($D229*(1-$F229),($E229-AI216+$D229*(1-$F229))*(1-$F229)),($E229-AI216+$D229*(1-$F229))*(1-$F229))</f>
        <v/>
      </c>
      <c r="AJ229" s="40">
        <f>$D229*$F229+IF($D229*(1-$F229)&gt;=0,MAX($D229*(1-$F229),($E229-AJ216+$D229*(1-$F229))*(1-$F229)),($E229-AJ216+$D229*(1-$F229))*(1-$F229))</f>
        <v/>
      </c>
      <c r="AK229" s="40">
        <f>$D229*$F229+IF($D229*(1-$F229)&gt;=0,MAX($D229*(1-$F229),($E229-AK216+$D229*(1-$F229))*(1-$F229)),($E229-AK216+$D229*(1-$F229))*(1-$F229))</f>
        <v/>
      </c>
      <c r="AL229" s="40">
        <f>$D229*$F229+IF($D229*(1-$F229)&gt;=0,MAX($D229*(1-$F229),($E229-AL216+$D229*(1-$F229))*(1-$F229)),($E229-AL216+$D229*(1-$F229))*(1-$F229))</f>
        <v/>
      </c>
      <c r="AM229" s="40">
        <f>$D229*$F229+IF($D229*(1-$F229)&gt;=0,MAX($D229*(1-$F229),($E229-AM216+$D229*(1-$F229))*(1-$F229)),($E229-AM216+$D229*(1-$F229))*(1-$F229))</f>
        <v/>
      </c>
      <c r="AN229" s="40">
        <f>$D229*$F229+IF($D229*(1-$F229)&gt;=0,MAX($D229*(1-$F229),($E229-AN216+$D229*(1-$F229))*(1-$F229)),($E229-AN216+$D229*(1-$F229))*(1-$F229))</f>
        <v/>
      </c>
      <c r="AO229" s="40">
        <f>$D229*$F229+IF($D229*(1-$F229)&gt;=0,MAX($D229*(1-$F229),($E229-AO216+$D229*(1-$F229))*(1-$F229)),($E229-AO216+$D229*(1-$F229))*(1-$F229))</f>
        <v/>
      </c>
      <c r="AP229" s="40">
        <f>$D229*$F229+IF($D229*(1-$F229)&gt;=0,MAX($D229*(1-$F229),($E229-AP216+$D229*(1-$F229))*(1-$F229)),($E229-AP216+$D229*(1-$F229))*(1-$F229))</f>
        <v/>
      </c>
      <c r="AQ229" s="40">
        <f>$D229*$F229+IF($D229*(1-$F229)&gt;=0,MAX($D229*(1-$F229),($E229-AQ216+$D229*(1-$F229))*(1-$F229)),($E229-AQ216+$D229*(1-$F229))*(1-$F229))</f>
        <v/>
      </c>
      <c r="AR229" s="40">
        <f>$D229*$F229+IF($D229*(1-$F229)&gt;=0,MAX($D229*(1-$F229),($E229-AR216+$D229*(1-$F229))*(1-$F229)),($E229-AR216+$D229*(1-$F229))*(1-$F229))</f>
        <v/>
      </c>
      <c r="AS229" s="40">
        <f>$D229*$F229+IF($D229*(1-$F229)&gt;=0,MAX($D229*(1-$F229),($E229-AS216+$D229*(1-$F229))*(1-$F229)),($E229-AS216+$D229*(1-$F229))*(1-$F229))</f>
        <v/>
      </c>
      <c r="AT229" s="40">
        <f>$D229*$F229+IF($D229*(1-$F229)&gt;=0,MAX($D229*(1-$F229),($E229-AT216+$D229*(1-$F229))*(1-$F229)),($E229-AT216+$D229*(1-$F229))*(1-$F229))</f>
        <v/>
      </c>
      <c r="AU229" s="40">
        <f>$D229*$F229+IF($D229*(1-$F229)&gt;=0,MAX($D229*(1-$F229),($E229-AU216+$D229*(1-$F229))*(1-$F229)),($E229-AU216+$D229*(1-$F229))*(1-$F229))</f>
        <v/>
      </c>
      <c r="AV229" s="40">
        <f>$D229*$F229+IF($D229*(1-$F229)&gt;=0,MAX($D229*(1-$F229),($E229-AV216+$D229*(1-$F229))*(1-$F229)),($E229-AV216+$D229*(1-$F229))*(1-$F229))</f>
        <v/>
      </c>
      <c r="AW229" s="40">
        <f>$D229*$F229+IF($D229*(1-$F229)&gt;=0,MAX($D229*(1-$F229),($E229-AW216+$D229*(1-$F229))*(1-$F229)),($E229-AW216+$D229*(1-$F229))*(1-$F229))</f>
        <v/>
      </c>
      <c r="AX229" s="42">
        <f>OTHERTAX(AX$4,Settings!$C$10,IFERROR(INDEX(Inputs_prices!$X$5:$AA$16,$G229,MATCH(AX$4,Inputs_prices!$X$4:$AA$4,0)),0),$D229,$E229,AX216,$F229)</f>
        <v/>
      </c>
    </row>
    <row r="230" hidden="1" outlineLevel="1">
      <c r="A230" s="5" t="inlineStr">
        <is>
          <t>txo</t>
        </is>
      </c>
      <c r="B230" s="5" t="inlineStr">
        <is>
          <t>bio</t>
        </is>
      </c>
      <c r="C230" s="5" t="inlineStr">
        <is>
          <t>all</t>
        </is>
      </c>
      <c r="D230" s="40">
        <f>INDEX(Inputs_prices!$S$5:$S$16,MATCH($B230&amp;"."&amp;$C230,Inputs_prices!$A$5:$A$16,0))</f>
        <v/>
      </c>
      <c r="E230" s="40">
        <f>INDEX(Inputs_prices!$R$5:$R$16,MATCH($B230&amp;"."&amp;$C230,Inputs_prices!$A$5:$A$16,0))</f>
        <v/>
      </c>
      <c r="F230" s="40">
        <f>INDEX(Inputs_prices!$K$5:$K$16,MATCH($B230&amp;"."&amp;$C230,Inputs_prices!$A$5:$A$16,0))</f>
        <v/>
      </c>
      <c r="G230" s="40">
        <f>INDEX(Inputs_prices!$E$5:$E$16,MATCH($B230&amp;"."&amp;$C230,Inputs_prices!$A$5:$A$16,0))</f>
        <v/>
      </c>
      <c r="H230" s="5">
        <f>INDEX(Variables!$B$5:$B$105,MATCH($A230,Variables!$A$5:$A$105,0))&amp;IF($C230="",""," | "&amp;INDEX(Mapping!$B$5:$B$26,MATCH($C230,Mapping!$A$5:$A$26,0))&amp;" | "&amp;INDEX(Mapping!$B$30:$B$41,MATCH($B230,Mapping!$A$30:$A$41,0)))</f>
        <v/>
      </c>
      <c r="I230" s="5">
        <f>INDEX(Variables!$C$5:$C$105,MATCH($A230,Variables!$A$5:$A$105,0))</f>
        <v/>
      </c>
      <c r="J230" s="5">
        <f>INDEX(Variables!$E$5:$E$105,MATCH($A230,Variables!$A$5:$A$105,0))</f>
        <v/>
      </c>
      <c r="K230" s="25">
        <f>LOWER(Settings!$C$4)&amp;".mit."&amp;$A230&amp;IF($C230="","","."&amp;$C230&amp;"."&amp;$B230)&amp;IF(INDEX(Variables!$D$5:$D$105,MATCH($A230,Variables!$A$5:$A$105,0))="","","."&amp;INDEX(Variables!$D$5:$D$105,MATCH($A230,Variables!$A$5:$A$105,0)))&amp;"."&amp;K$5</f>
        <v/>
      </c>
      <c r="L230" s="41">
        <f>INDEX(Inputs_prices!$X$5:$AA$16,$G230,MATCH(L$4,Inputs_prices!$X$4:$AA$4,0))</f>
        <v/>
      </c>
      <c r="M230" s="40">
        <f>INDEX(Inputs_prices!$X$5:$AA$16,$G230,MATCH(M$4,Inputs_prices!$X$4:$AA$4,0))</f>
        <v/>
      </c>
      <c r="N230" s="40">
        <f>INDEX(Inputs_prices!$X$5:$AA$16,$G230,MATCH(N$4,Inputs_prices!$X$4:$AA$4,0))</f>
        <v/>
      </c>
      <c r="O230" s="40">
        <f>$D230*$F230+IF($D230*(1-$F230)&gt;=0,MAX($D230*(1-$F230),($E230-O217+$D230*(1-$F230))*(1-$F230)),($E230-O217+$D230*(1-$F230))*(1-$F230))</f>
        <v/>
      </c>
      <c r="P230" s="40">
        <f>$D230*$F230+IF($D230*(1-$F230)&gt;=0,MAX($D230*(1-$F230),($E230-P217+$D230*(1-$F230))*(1-$F230)),($E230-P217+$D230*(1-$F230))*(1-$F230))</f>
        <v/>
      </c>
      <c r="Q230" s="40">
        <f>$D230*$F230+IF($D230*(1-$F230)&gt;=0,MAX($D230*(1-$F230),($E230-Q217+$D230*(1-$F230))*(1-$F230)),($E230-Q217+$D230*(1-$F230))*(1-$F230))</f>
        <v/>
      </c>
      <c r="R230" s="40">
        <f>$D230*$F230+IF($D230*(1-$F230)&gt;=0,MAX($D230*(1-$F230),($E230-R217+$D230*(1-$F230))*(1-$F230)),($E230-R217+$D230*(1-$F230))*(1-$F230))</f>
        <v/>
      </c>
      <c r="S230" s="40">
        <f>$D230*$F230+IF($D230*(1-$F230)&gt;=0,MAX($D230*(1-$F230),($E230-S217+$D230*(1-$F230))*(1-$F230)),($E230-S217+$D230*(1-$F230))*(1-$F230))</f>
        <v/>
      </c>
      <c r="T230" s="40">
        <f>$D230*$F230+IF($D230*(1-$F230)&gt;=0,MAX($D230*(1-$F230),($E230-T217+$D230*(1-$F230))*(1-$F230)),($E230-T217+$D230*(1-$F230))*(1-$F230))</f>
        <v/>
      </c>
      <c r="U230" s="40">
        <f>$D230*$F230+IF($D230*(1-$F230)&gt;=0,MAX($D230*(1-$F230),($E230-U217+$D230*(1-$F230))*(1-$F230)),($E230-U217+$D230*(1-$F230))*(1-$F230))</f>
        <v/>
      </c>
      <c r="V230" s="40">
        <f>$D230*$F230+IF($D230*(1-$F230)&gt;=0,MAX($D230*(1-$F230),($E230-V217+$D230*(1-$F230))*(1-$F230)),($E230-V217+$D230*(1-$F230))*(1-$F230))</f>
        <v/>
      </c>
      <c r="W230" s="40">
        <f>$D230*$F230+IF($D230*(1-$F230)&gt;=0,MAX($D230*(1-$F230),($E230-W217+$D230*(1-$F230))*(1-$F230)),($E230-W217+$D230*(1-$F230))*(1-$F230))</f>
        <v/>
      </c>
      <c r="X230" s="40">
        <f>$D230*$F230+IF($D230*(1-$F230)&gt;=0,MAX($D230*(1-$F230),($E230-X217+$D230*(1-$F230))*(1-$F230)),($E230-X217+$D230*(1-$F230))*(1-$F230))</f>
        <v/>
      </c>
      <c r="Y230" s="40">
        <f>$D230*$F230+IF($D230*(1-$F230)&gt;=0,MAX($D230*(1-$F230),($E230-Y217+$D230*(1-$F230))*(1-$F230)),($E230-Y217+$D230*(1-$F230))*(1-$F230))</f>
        <v/>
      </c>
      <c r="Z230" s="40">
        <f>$D230*$F230+IF($D230*(1-$F230)&gt;=0,MAX($D230*(1-$F230),($E230-Z217+$D230*(1-$F230))*(1-$F230)),($E230-Z217+$D230*(1-$F230))*(1-$F230))</f>
        <v/>
      </c>
      <c r="AA230" s="40">
        <f>$D230*$F230+IF($D230*(1-$F230)&gt;=0,MAX($D230*(1-$F230),($E230-AA217+$D230*(1-$F230))*(1-$F230)),($E230-AA217+$D230*(1-$F230))*(1-$F230))</f>
        <v/>
      </c>
      <c r="AB230" s="40">
        <f>$D230*$F230+IF($D230*(1-$F230)&gt;=0,MAX($D230*(1-$F230),($E230-AB217+$D230*(1-$F230))*(1-$F230)),($E230-AB217+$D230*(1-$F230))*(1-$F230))</f>
        <v/>
      </c>
      <c r="AC230" s="40">
        <f>$D230*$F230+IF($D230*(1-$F230)&gt;=0,MAX($D230*(1-$F230),($E230-AC217+$D230*(1-$F230))*(1-$F230)),($E230-AC217+$D230*(1-$F230))*(1-$F230))</f>
        <v/>
      </c>
      <c r="AD230" s="42">
        <f>OTHERTAX(AD$4,Settings!$C$10,IFERROR(INDEX(Inputs_prices!$X$5:$AA$16,$G230,MATCH(AD$4,Inputs_prices!$X$4:$AA$4,0)),0),$D230,$E230,AD217,$F230)</f>
        <v/>
      </c>
      <c r="AE230" s="25">
        <f>LOWER(Settings!$C$4)&amp;".mit."&amp;$A230&amp;IF($C230="","","."&amp;$C230&amp;"."&amp;$B230)&amp;IF(INDEX(Variables!$D$5:$D$105,MATCH($A230,Variables!$A$5:$A$105,0))="","","."&amp;INDEX(Variables!$D$5:$D$105,MATCH($A230,Variables!$A$5:$A$105,0)))&amp;"."&amp;AE$5</f>
        <v/>
      </c>
      <c r="AF230" s="41">
        <f>INDEX(Inputs_prices!$X$5:$AA$16,$G230,MATCH(AF$4,Inputs_prices!$X$4:$AA$4,0))</f>
        <v/>
      </c>
      <c r="AG230" s="40">
        <f>INDEX(Inputs_prices!$X$5:$AA$16,$G230,MATCH(AG$4,Inputs_prices!$X$4:$AA$4,0))</f>
        <v/>
      </c>
      <c r="AH230" s="40">
        <f>INDEX(Inputs_prices!$X$5:$AA$16,$G230,MATCH(AH$4,Inputs_prices!$X$4:$AA$4,0))</f>
        <v/>
      </c>
      <c r="AI230" s="40">
        <f>$D230*$F230+IF($D230*(1-$F230)&gt;=0,MAX($D230*(1-$F230),($E230-AI217+$D230*(1-$F230))*(1-$F230)),($E230-AI217+$D230*(1-$F230))*(1-$F230))</f>
        <v/>
      </c>
      <c r="AJ230" s="40">
        <f>$D230*$F230+IF($D230*(1-$F230)&gt;=0,MAX($D230*(1-$F230),($E230-AJ217+$D230*(1-$F230))*(1-$F230)),($E230-AJ217+$D230*(1-$F230))*(1-$F230))</f>
        <v/>
      </c>
      <c r="AK230" s="40">
        <f>$D230*$F230+IF($D230*(1-$F230)&gt;=0,MAX($D230*(1-$F230),($E230-AK217+$D230*(1-$F230))*(1-$F230)),($E230-AK217+$D230*(1-$F230))*(1-$F230))</f>
        <v/>
      </c>
      <c r="AL230" s="40">
        <f>$D230*$F230+IF($D230*(1-$F230)&gt;=0,MAX($D230*(1-$F230),($E230-AL217+$D230*(1-$F230))*(1-$F230)),($E230-AL217+$D230*(1-$F230))*(1-$F230))</f>
        <v/>
      </c>
      <c r="AM230" s="40">
        <f>$D230*$F230+IF($D230*(1-$F230)&gt;=0,MAX($D230*(1-$F230),($E230-AM217+$D230*(1-$F230))*(1-$F230)),($E230-AM217+$D230*(1-$F230))*(1-$F230))</f>
        <v/>
      </c>
      <c r="AN230" s="40">
        <f>$D230*$F230+IF($D230*(1-$F230)&gt;=0,MAX($D230*(1-$F230),($E230-AN217+$D230*(1-$F230))*(1-$F230)),($E230-AN217+$D230*(1-$F230))*(1-$F230))</f>
        <v/>
      </c>
      <c r="AO230" s="40">
        <f>$D230*$F230+IF($D230*(1-$F230)&gt;=0,MAX($D230*(1-$F230),($E230-AO217+$D230*(1-$F230))*(1-$F230)),($E230-AO217+$D230*(1-$F230))*(1-$F230))</f>
        <v/>
      </c>
      <c r="AP230" s="40">
        <f>$D230*$F230+IF($D230*(1-$F230)&gt;=0,MAX($D230*(1-$F230),($E230-AP217+$D230*(1-$F230))*(1-$F230)),($E230-AP217+$D230*(1-$F230))*(1-$F230))</f>
        <v/>
      </c>
      <c r="AQ230" s="40">
        <f>$D230*$F230+IF($D230*(1-$F230)&gt;=0,MAX($D230*(1-$F230),($E230-AQ217+$D230*(1-$F230))*(1-$F230)),($E230-AQ217+$D230*(1-$F230))*(1-$F230))</f>
        <v/>
      </c>
      <c r="AR230" s="40">
        <f>$D230*$F230+IF($D230*(1-$F230)&gt;=0,MAX($D230*(1-$F230),($E230-AR217+$D230*(1-$F230))*(1-$F230)),($E230-AR217+$D230*(1-$F230))*(1-$F230))</f>
        <v/>
      </c>
      <c r="AS230" s="40">
        <f>$D230*$F230+IF($D230*(1-$F230)&gt;=0,MAX($D230*(1-$F230),($E230-AS217+$D230*(1-$F230))*(1-$F230)),($E230-AS217+$D230*(1-$F230))*(1-$F230))</f>
        <v/>
      </c>
      <c r="AT230" s="40">
        <f>$D230*$F230+IF($D230*(1-$F230)&gt;=0,MAX($D230*(1-$F230),($E230-AT217+$D230*(1-$F230))*(1-$F230)),($E230-AT217+$D230*(1-$F230))*(1-$F230))</f>
        <v/>
      </c>
      <c r="AU230" s="40">
        <f>$D230*$F230+IF($D230*(1-$F230)&gt;=0,MAX($D230*(1-$F230),($E230-AU217+$D230*(1-$F230))*(1-$F230)),($E230-AU217+$D230*(1-$F230))*(1-$F230))</f>
        <v/>
      </c>
      <c r="AV230" s="40">
        <f>$D230*$F230+IF($D230*(1-$F230)&gt;=0,MAX($D230*(1-$F230),($E230-AV217+$D230*(1-$F230))*(1-$F230)),($E230-AV217+$D230*(1-$F230))*(1-$F230))</f>
        <v/>
      </c>
      <c r="AW230" s="40">
        <f>$D230*$F230+IF($D230*(1-$F230)&gt;=0,MAX($D230*(1-$F230),($E230-AW217+$D230*(1-$F230))*(1-$F230)),($E230-AW217+$D230*(1-$F230))*(1-$F230))</f>
        <v/>
      </c>
      <c r="AX230" s="42">
        <f>OTHERTAX(AX$4,Settings!$C$10,IFERROR(INDEX(Inputs_prices!$X$5:$AA$16,$G230,MATCH(AX$4,Inputs_prices!$X$4:$AA$4,0)),0),$D230,$E230,AX217,$F230)</f>
        <v/>
      </c>
    </row>
    <row r="231" hidden="1" outlineLevel="1"/>
    <row r="232">
      <c r="A232" s="5" t="inlineStr">
        <is>
          <t>rpb</t>
        </is>
      </c>
      <c r="B232" s="5" t="inlineStr">
        <is>
          <t>coa</t>
        </is>
      </c>
      <c r="C232" s="5" t="inlineStr">
        <is>
          <t>pow</t>
        </is>
      </c>
      <c r="D232" s="40">
        <f>INDEX(Inputs_prices!$Q$5:$Q$16,MATCH($B232&amp;"."&amp;$C232,Inputs_prices!$A$5:$A$16,0))</f>
        <v/>
      </c>
      <c r="E232" s="39" t="n"/>
      <c r="F232" s="39" t="n"/>
      <c r="G232" s="39" t="n"/>
      <c r="H232" s="5">
        <f>INDEX(Variables!$B$5:$B$105,MATCH($A232,Variables!$A$5:$A$105,0))&amp;IF($C232="",""," | "&amp;INDEX(Mapping!$B$5:$B$26,MATCH($C232,Mapping!$A$5:$A$26,0))&amp;" | "&amp;INDEX(Mapping!$B$30:$B$41,MATCH($B232,Mapping!$A$30:$A$41,0)))</f>
        <v/>
      </c>
      <c r="I232" s="5">
        <f>INDEX(Variables!$C$5:$C$105,MATCH($A232,Variables!$A$5:$A$105,0))</f>
        <v/>
      </c>
      <c r="J232" s="5">
        <f>INDEX(Variables!$E$5:$E$105,MATCH($A232,Variables!$A$5:$A$105,0))</f>
        <v/>
      </c>
      <c r="K232" s="25">
        <f>LOWER(Settings!$C$4)&amp;".mit."&amp;$A232&amp;IF($C232="","","."&amp;$C232&amp;"."&amp;$B232)&amp;IF(INDEX(Variables!$D$5:$D$105,MATCH($A232,Variables!$A$5:$A$105,0))="","","."&amp;INDEX(Variables!$D$5:$D$105,MATCH($A232,Variables!$A$5:$A$105,0)))&amp;"."&amp;K$5</f>
        <v/>
      </c>
      <c r="L232" s="41">
        <f>(L206+L219)*(1+$D232)</f>
        <v/>
      </c>
      <c r="M232" s="40">
        <f>(M206+M219)*(1+$D232)</f>
        <v/>
      </c>
      <c r="N232" s="40">
        <f>(N206+N219)*(1+$D232)</f>
        <v/>
      </c>
      <c r="O232" s="40">
        <f>(O206+O219)*(1+$D232)</f>
        <v/>
      </c>
      <c r="P232" s="40">
        <f>(P206+P219)*(1+$D232)</f>
        <v/>
      </c>
      <c r="Q232" s="40">
        <f>(Q206+Q219)*(1+$D232)</f>
        <v/>
      </c>
      <c r="R232" s="40">
        <f>(R206+R219)*(1+$D232)</f>
        <v/>
      </c>
      <c r="S232" s="40">
        <f>(S206+S219)*(1+$D232)</f>
        <v/>
      </c>
      <c r="T232" s="40">
        <f>(T206+T219)*(1+$D232)</f>
        <v/>
      </c>
      <c r="U232" s="40">
        <f>(U206+U219)*(1+$D232)</f>
        <v/>
      </c>
      <c r="V232" s="40">
        <f>(V206+V219)*(1+$D232)</f>
        <v/>
      </c>
      <c r="W232" s="40">
        <f>(W206+W219)*(1+$D232)</f>
        <v/>
      </c>
      <c r="X232" s="40">
        <f>(X206+X219)*(1+$D232)</f>
        <v/>
      </c>
      <c r="Y232" s="40">
        <f>(Y206+Y219)*(1+$D232)</f>
        <v/>
      </c>
      <c r="Z232" s="40">
        <f>(Z206+Z219)*(1+$D232)</f>
        <v/>
      </c>
      <c r="AA232" s="40">
        <f>(AA206+AA219)*(1+$D232)</f>
        <v/>
      </c>
      <c r="AB232" s="40">
        <f>(AB206+AB219)*(1+$D232)</f>
        <v/>
      </c>
      <c r="AC232" s="40">
        <f>(AC206+AC219)*(1+$D232)</f>
        <v/>
      </c>
      <c r="AD232" s="42">
        <f>RETAILPRICE(AD206,AD219,$D232)</f>
        <v/>
      </c>
      <c r="AE232" s="25">
        <f>LOWER(Settings!$C$4)&amp;".mit."&amp;$A232&amp;IF($C232="","","."&amp;$C232&amp;"."&amp;$B232)&amp;IF(INDEX(Variables!$D$5:$D$105,MATCH($A232,Variables!$A$5:$A$105,0))="","","."&amp;INDEX(Variables!$D$5:$D$105,MATCH($A232,Variables!$A$5:$A$105,0)))&amp;"."&amp;AE$5</f>
        <v/>
      </c>
      <c r="AF232" s="41">
        <f>(AF206+AF219)*(1+$D232)</f>
        <v/>
      </c>
      <c r="AG232" s="40">
        <f>(AG206+AG219)*(1+$D232)</f>
        <v/>
      </c>
      <c r="AH232" s="40">
        <f>(AH206+AH219)*(1+$D232)</f>
        <v/>
      </c>
      <c r="AI232" s="40">
        <f>(AI206+AI219)*(1+$D232)</f>
        <v/>
      </c>
      <c r="AJ232" s="40">
        <f>(AJ206+AJ219)*(1+$D232)</f>
        <v/>
      </c>
      <c r="AK232" s="40">
        <f>(AK206+AK219)*(1+$D232)</f>
        <v/>
      </c>
      <c r="AL232" s="40">
        <f>(AL206+AL219)*(1+$D232)</f>
        <v/>
      </c>
      <c r="AM232" s="40">
        <f>(AM206+AM219)*(1+$D232)</f>
        <v/>
      </c>
      <c r="AN232" s="40">
        <f>(AN206+AN219)*(1+$D232)</f>
        <v/>
      </c>
      <c r="AO232" s="40">
        <f>(AO206+AO219)*(1+$D232)</f>
        <v/>
      </c>
      <c r="AP232" s="40">
        <f>(AP206+AP219)*(1+$D232)</f>
        <v/>
      </c>
      <c r="AQ232" s="40">
        <f>(AQ206+AQ219)*(1+$D232)</f>
        <v/>
      </c>
      <c r="AR232" s="40">
        <f>(AR206+AR219)*(1+$D232)</f>
        <v/>
      </c>
      <c r="AS232" s="40">
        <f>(AS206+AS219)*(1+$D232)</f>
        <v/>
      </c>
      <c r="AT232" s="40">
        <f>(AT206+AT219)*(1+$D232)</f>
        <v/>
      </c>
      <c r="AU232" s="40">
        <f>(AU206+AU219)*(1+$D232)</f>
        <v/>
      </c>
      <c r="AV232" s="40">
        <f>(AV206+AV219)*(1+$D232)</f>
        <v/>
      </c>
      <c r="AW232" s="40">
        <f>(AW206+AW219)*(1+$D232)</f>
        <v/>
      </c>
      <c r="AX232" s="42">
        <f>RETAILPRICE(AX206,AX219,$D232)</f>
        <v/>
      </c>
    </row>
    <row r="233">
      <c r="A233" s="5" t="inlineStr">
        <is>
          <t>rpb</t>
        </is>
      </c>
      <c r="B233" s="5" t="inlineStr">
        <is>
          <t>coa</t>
        </is>
      </c>
      <c r="C233" s="5" t="inlineStr">
        <is>
          <t>res</t>
        </is>
      </c>
      <c r="D233" s="40">
        <f>INDEX(Inputs_prices!$Q$5:$Q$16,MATCH($B233&amp;"."&amp;$C233,Inputs_prices!$A$5:$A$16,0))</f>
        <v/>
      </c>
      <c r="E233" s="39" t="n"/>
      <c r="F233" s="39" t="n"/>
      <c r="G233" s="39" t="n"/>
      <c r="H233" s="5">
        <f>INDEX(Variables!$B$5:$B$105,MATCH($A233,Variables!$A$5:$A$105,0))&amp;IF($C233="",""," | "&amp;INDEX(Mapping!$B$5:$B$26,MATCH($C233,Mapping!$A$5:$A$26,0))&amp;" | "&amp;INDEX(Mapping!$B$30:$B$41,MATCH($B233,Mapping!$A$30:$A$41,0)))</f>
        <v/>
      </c>
      <c r="I233" s="5">
        <f>INDEX(Variables!$C$5:$C$105,MATCH($A233,Variables!$A$5:$A$105,0))</f>
        <v/>
      </c>
      <c r="J233" s="5">
        <f>INDEX(Variables!$E$5:$E$105,MATCH($A233,Variables!$A$5:$A$105,0))</f>
        <v/>
      </c>
      <c r="K233" s="25">
        <f>LOWER(Settings!$C$4)&amp;".mit."&amp;$A233&amp;IF($C233="","","."&amp;$C233&amp;"."&amp;$B233)&amp;IF(INDEX(Variables!$D$5:$D$105,MATCH($A233,Variables!$A$5:$A$105,0))="","","."&amp;INDEX(Variables!$D$5:$D$105,MATCH($A233,Variables!$A$5:$A$105,0)))&amp;"."&amp;K$5</f>
        <v/>
      </c>
      <c r="L233" s="41">
        <f>(L207+L220)*(1+$D233)</f>
        <v/>
      </c>
      <c r="M233" s="40">
        <f>(M207+M220)*(1+$D233)</f>
        <v/>
      </c>
      <c r="N233" s="40">
        <f>(N207+N220)*(1+$D233)</f>
        <v/>
      </c>
      <c r="O233" s="40">
        <f>(O207+O220)*(1+$D233)</f>
        <v/>
      </c>
      <c r="P233" s="40">
        <f>(P207+P220)*(1+$D233)</f>
        <v/>
      </c>
      <c r="Q233" s="40">
        <f>(Q207+Q220)*(1+$D233)</f>
        <v/>
      </c>
      <c r="R233" s="40">
        <f>(R207+R220)*(1+$D233)</f>
        <v/>
      </c>
      <c r="S233" s="40">
        <f>(S207+S220)*(1+$D233)</f>
        <v/>
      </c>
      <c r="T233" s="40">
        <f>(T207+T220)*(1+$D233)</f>
        <v/>
      </c>
      <c r="U233" s="40">
        <f>(U207+U220)*(1+$D233)</f>
        <v/>
      </c>
      <c r="V233" s="40">
        <f>(V207+V220)*(1+$D233)</f>
        <v/>
      </c>
      <c r="W233" s="40">
        <f>(W207+W220)*(1+$D233)</f>
        <v/>
      </c>
      <c r="X233" s="40">
        <f>(X207+X220)*(1+$D233)</f>
        <v/>
      </c>
      <c r="Y233" s="40">
        <f>(Y207+Y220)*(1+$D233)</f>
        <v/>
      </c>
      <c r="Z233" s="40">
        <f>(Z207+Z220)*(1+$D233)</f>
        <v/>
      </c>
      <c r="AA233" s="40">
        <f>(AA207+AA220)*(1+$D233)</f>
        <v/>
      </c>
      <c r="AB233" s="40">
        <f>(AB207+AB220)*(1+$D233)</f>
        <v/>
      </c>
      <c r="AC233" s="40">
        <f>(AC207+AC220)*(1+$D233)</f>
        <v/>
      </c>
      <c r="AD233" s="42">
        <f>RETAILPRICE(AD207,AD220,$D233)</f>
        <v/>
      </c>
      <c r="AE233" s="25">
        <f>LOWER(Settings!$C$4)&amp;".mit."&amp;$A233&amp;IF($C233="","","."&amp;$C233&amp;"."&amp;$B233)&amp;IF(INDEX(Variables!$D$5:$D$105,MATCH($A233,Variables!$A$5:$A$105,0))="","","."&amp;INDEX(Variables!$D$5:$D$105,MATCH($A233,Variables!$A$5:$A$105,0)))&amp;"."&amp;AE$5</f>
        <v/>
      </c>
      <c r="AF233" s="41">
        <f>(AF207+AF220)*(1+$D233)</f>
        <v/>
      </c>
      <c r="AG233" s="40">
        <f>(AG207+AG220)*(1+$D233)</f>
        <v/>
      </c>
      <c r="AH233" s="40">
        <f>(AH207+AH220)*(1+$D233)</f>
        <v/>
      </c>
      <c r="AI233" s="40">
        <f>(AI207+AI220)*(1+$D233)</f>
        <v/>
      </c>
      <c r="AJ233" s="40">
        <f>(AJ207+AJ220)*(1+$D233)</f>
        <v/>
      </c>
      <c r="AK233" s="40">
        <f>(AK207+AK220)*(1+$D233)</f>
        <v/>
      </c>
      <c r="AL233" s="40">
        <f>(AL207+AL220)*(1+$D233)</f>
        <v/>
      </c>
      <c r="AM233" s="40">
        <f>(AM207+AM220)*(1+$D233)</f>
        <v/>
      </c>
      <c r="AN233" s="40">
        <f>(AN207+AN220)*(1+$D233)</f>
        <v/>
      </c>
      <c r="AO233" s="40">
        <f>(AO207+AO220)*(1+$D233)</f>
        <v/>
      </c>
      <c r="AP233" s="40">
        <f>(AP207+AP220)*(1+$D233)</f>
        <v/>
      </c>
      <c r="AQ233" s="40">
        <f>(AQ207+AQ220)*(1+$D233)</f>
        <v/>
      </c>
      <c r="AR233" s="40">
        <f>(AR207+AR220)*(1+$D233)</f>
        <v/>
      </c>
      <c r="AS233" s="40">
        <f>(AS207+AS220)*(1+$D233)</f>
        <v/>
      </c>
      <c r="AT233" s="40">
        <f>(AT207+AT220)*(1+$D233)</f>
        <v/>
      </c>
      <c r="AU233" s="40">
        <f>(AU207+AU220)*(1+$D233)</f>
        <v/>
      </c>
      <c r="AV233" s="40">
        <f>(AV207+AV220)*(1+$D233)</f>
        <v/>
      </c>
      <c r="AW233" s="40">
        <f>(AW207+AW220)*(1+$D233)</f>
        <v/>
      </c>
      <c r="AX233" s="42">
        <f>RETAILPRICE(AX207,AX220,$D233)</f>
        <v/>
      </c>
    </row>
    <row r="234">
      <c r="A234" s="5" t="inlineStr">
        <is>
          <t>rpb</t>
        </is>
      </c>
      <c r="B234" s="5" t="inlineStr">
        <is>
          <t>coa</t>
        </is>
      </c>
      <c r="C234" s="5" t="inlineStr">
        <is>
          <t>ind</t>
        </is>
      </c>
      <c r="D234" s="40">
        <f>INDEX(Inputs_prices!$Q$5:$Q$16,MATCH($B234&amp;"."&amp;$C234,Inputs_prices!$A$5:$A$16,0))</f>
        <v/>
      </c>
      <c r="E234" s="39" t="n"/>
      <c r="F234" s="39" t="n"/>
      <c r="G234" s="39" t="n"/>
      <c r="H234" s="5">
        <f>INDEX(Variables!$B$5:$B$105,MATCH($A234,Variables!$A$5:$A$105,0))&amp;IF($C234="",""," | "&amp;INDEX(Mapping!$B$5:$B$26,MATCH($C234,Mapping!$A$5:$A$26,0))&amp;" | "&amp;INDEX(Mapping!$B$30:$B$41,MATCH($B234,Mapping!$A$30:$A$41,0)))</f>
        <v/>
      </c>
      <c r="I234" s="5">
        <f>INDEX(Variables!$C$5:$C$105,MATCH($A234,Variables!$A$5:$A$105,0))</f>
        <v/>
      </c>
      <c r="J234" s="5">
        <f>INDEX(Variables!$E$5:$E$105,MATCH($A234,Variables!$A$5:$A$105,0))</f>
        <v/>
      </c>
      <c r="K234" s="25">
        <f>LOWER(Settings!$C$4)&amp;".mit."&amp;$A234&amp;IF($C234="","","."&amp;$C234&amp;"."&amp;$B234)&amp;IF(INDEX(Variables!$D$5:$D$105,MATCH($A234,Variables!$A$5:$A$105,0))="","","."&amp;INDEX(Variables!$D$5:$D$105,MATCH($A234,Variables!$A$5:$A$105,0)))&amp;"."&amp;K$5</f>
        <v/>
      </c>
      <c r="L234" s="41">
        <f>(L208+L221)*(1+$D234)</f>
        <v/>
      </c>
      <c r="M234" s="40">
        <f>(M208+M221)*(1+$D234)</f>
        <v/>
      </c>
      <c r="N234" s="40">
        <f>(N208+N221)*(1+$D234)</f>
        <v/>
      </c>
      <c r="O234" s="40">
        <f>(O208+O221)*(1+$D234)</f>
        <v/>
      </c>
      <c r="P234" s="40">
        <f>(P208+P221)*(1+$D234)</f>
        <v/>
      </c>
      <c r="Q234" s="40">
        <f>(Q208+Q221)*(1+$D234)</f>
        <v/>
      </c>
      <c r="R234" s="40">
        <f>(R208+R221)*(1+$D234)</f>
        <v/>
      </c>
      <c r="S234" s="40">
        <f>(S208+S221)*(1+$D234)</f>
        <v/>
      </c>
      <c r="T234" s="40">
        <f>(T208+T221)*(1+$D234)</f>
        <v/>
      </c>
      <c r="U234" s="40">
        <f>(U208+U221)*(1+$D234)</f>
        <v/>
      </c>
      <c r="V234" s="40">
        <f>(V208+V221)*(1+$D234)</f>
        <v/>
      </c>
      <c r="W234" s="40">
        <f>(W208+W221)*(1+$D234)</f>
        <v/>
      </c>
      <c r="X234" s="40">
        <f>(X208+X221)*(1+$D234)</f>
        <v/>
      </c>
      <c r="Y234" s="40">
        <f>(Y208+Y221)*(1+$D234)</f>
        <v/>
      </c>
      <c r="Z234" s="40">
        <f>(Z208+Z221)*(1+$D234)</f>
        <v/>
      </c>
      <c r="AA234" s="40">
        <f>(AA208+AA221)*(1+$D234)</f>
        <v/>
      </c>
      <c r="AB234" s="40">
        <f>(AB208+AB221)*(1+$D234)</f>
        <v/>
      </c>
      <c r="AC234" s="40">
        <f>(AC208+AC221)*(1+$D234)</f>
        <v/>
      </c>
      <c r="AD234" s="42">
        <f>RETAILPRICE(AD208,AD221,$D234)</f>
        <v/>
      </c>
      <c r="AE234" s="25">
        <f>LOWER(Settings!$C$4)&amp;".mit."&amp;$A234&amp;IF($C234="","","."&amp;$C234&amp;"."&amp;$B234)&amp;IF(INDEX(Variables!$D$5:$D$105,MATCH($A234,Variables!$A$5:$A$105,0))="","","."&amp;INDEX(Variables!$D$5:$D$105,MATCH($A234,Variables!$A$5:$A$105,0)))&amp;"."&amp;AE$5</f>
        <v/>
      </c>
      <c r="AF234" s="41">
        <f>(AF208+AF221)*(1+$D234)</f>
        <v/>
      </c>
      <c r="AG234" s="40">
        <f>(AG208+AG221)*(1+$D234)</f>
        <v/>
      </c>
      <c r="AH234" s="40">
        <f>(AH208+AH221)*(1+$D234)</f>
        <v/>
      </c>
      <c r="AI234" s="40">
        <f>(AI208+AI221)*(1+$D234)</f>
        <v/>
      </c>
      <c r="AJ234" s="40">
        <f>(AJ208+AJ221)*(1+$D234)</f>
        <v/>
      </c>
      <c r="AK234" s="40">
        <f>(AK208+AK221)*(1+$D234)</f>
        <v/>
      </c>
      <c r="AL234" s="40">
        <f>(AL208+AL221)*(1+$D234)</f>
        <v/>
      </c>
      <c r="AM234" s="40">
        <f>(AM208+AM221)*(1+$D234)</f>
        <v/>
      </c>
      <c r="AN234" s="40">
        <f>(AN208+AN221)*(1+$D234)</f>
        <v/>
      </c>
      <c r="AO234" s="40">
        <f>(AO208+AO221)*(1+$D234)</f>
        <v/>
      </c>
      <c r="AP234" s="40">
        <f>(AP208+AP221)*(1+$D234)</f>
        <v/>
      </c>
      <c r="AQ234" s="40">
        <f>(AQ208+AQ221)*(1+$D234)</f>
        <v/>
      </c>
      <c r="AR234" s="40">
        <f>(AR208+AR221)*(1+$D234)</f>
        <v/>
      </c>
      <c r="AS234" s="40">
        <f>(AS208+AS221)*(1+$D234)</f>
        <v/>
      </c>
      <c r="AT234" s="40">
        <f>(AT208+AT221)*(1+$D234)</f>
        <v/>
      </c>
      <c r="AU234" s="40">
        <f>(AU208+AU221)*(1+$D234)</f>
        <v/>
      </c>
      <c r="AV234" s="40">
        <f>(AV208+AV221)*(1+$D234)</f>
        <v/>
      </c>
      <c r="AW234" s="40">
        <f>(AW208+AW221)*(1+$D234)</f>
        <v/>
      </c>
      <c r="AX234" s="42">
        <f>RETAILPRICE(AX208,AX221,$D234)</f>
        <v/>
      </c>
    </row>
    <row r="235">
      <c r="A235" s="5" t="inlineStr">
        <is>
          <t>rpb</t>
        </is>
      </c>
      <c r="B235" s="5" t="inlineStr">
        <is>
          <t>nga</t>
        </is>
      </c>
      <c r="C235" s="5" t="inlineStr">
        <is>
          <t>pow</t>
        </is>
      </c>
      <c r="D235" s="40">
        <f>INDEX(Inputs_prices!$Q$5:$Q$16,MATCH($B235&amp;"."&amp;$C235,Inputs_prices!$A$5:$A$16,0))</f>
        <v/>
      </c>
      <c r="E235" s="39" t="n"/>
      <c r="F235" s="39" t="n"/>
      <c r="G235" s="39" t="n"/>
      <c r="H235" s="5">
        <f>INDEX(Variables!$B$5:$B$105,MATCH($A235,Variables!$A$5:$A$105,0))&amp;IF($C235="",""," | "&amp;INDEX(Mapping!$B$5:$B$26,MATCH($C235,Mapping!$A$5:$A$26,0))&amp;" | "&amp;INDEX(Mapping!$B$30:$B$41,MATCH($B235,Mapping!$A$30:$A$41,0)))</f>
        <v/>
      </c>
      <c r="I235" s="5">
        <f>INDEX(Variables!$C$5:$C$105,MATCH($A235,Variables!$A$5:$A$105,0))</f>
        <v/>
      </c>
      <c r="J235" s="5">
        <f>INDEX(Variables!$E$5:$E$105,MATCH($A235,Variables!$A$5:$A$105,0))</f>
        <v/>
      </c>
      <c r="K235" s="25">
        <f>LOWER(Settings!$C$4)&amp;".mit."&amp;$A235&amp;IF($C235="","","."&amp;$C235&amp;"."&amp;$B235)&amp;IF(INDEX(Variables!$D$5:$D$105,MATCH($A235,Variables!$A$5:$A$105,0))="","","."&amp;INDEX(Variables!$D$5:$D$105,MATCH($A235,Variables!$A$5:$A$105,0)))&amp;"."&amp;K$5</f>
        <v/>
      </c>
      <c r="L235" s="41">
        <f>(L209+L222)*(1+$D235)</f>
        <v/>
      </c>
      <c r="M235" s="40">
        <f>(M209+M222)*(1+$D235)</f>
        <v/>
      </c>
      <c r="N235" s="40">
        <f>(N209+N222)*(1+$D235)</f>
        <v/>
      </c>
      <c r="O235" s="40">
        <f>(O209+O222)*(1+$D235)</f>
        <v/>
      </c>
      <c r="P235" s="40">
        <f>(P209+P222)*(1+$D235)</f>
        <v/>
      </c>
      <c r="Q235" s="40">
        <f>(Q209+Q222)*(1+$D235)</f>
        <v/>
      </c>
      <c r="R235" s="40">
        <f>(R209+R222)*(1+$D235)</f>
        <v/>
      </c>
      <c r="S235" s="40">
        <f>(S209+S222)*(1+$D235)</f>
        <v/>
      </c>
      <c r="T235" s="40">
        <f>(T209+T222)*(1+$D235)</f>
        <v/>
      </c>
      <c r="U235" s="40">
        <f>(U209+U222)*(1+$D235)</f>
        <v/>
      </c>
      <c r="V235" s="40">
        <f>(V209+V222)*(1+$D235)</f>
        <v/>
      </c>
      <c r="W235" s="40">
        <f>(W209+W222)*(1+$D235)</f>
        <v/>
      </c>
      <c r="X235" s="40">
        <f>(X209+X222)*(1+$D235)</f>
        <v/>
      </c>
      <c r="Y235" s="40">
        <f>(Y209+Y222)*(1+$D235)</f>
        <v/>
      </c>
      <c r="Z235" s="40">
        <f>(Z209+Z222)*(1+$D235)</f>
        <v/>
      </c>
      <c r="AA235" s="40">
        <f>(AA209+AA222)*(1+$D235)</f>
        <v/>
      </c>
      <c r="AB235" s="40">
        <f>(AB209+AB222)*(1+$D235)</f>
        <v/>
      </c>
      <c r="AC235" s="40">
        <f>(AC209+AC222)*(1+$D235)</f>
        <v/>
      </c>
      <c r="AD235" s="42">
        <f>RETAILPRICE(AD209,AD222,$D235)</f>
        <v/>
      </c>
      <c r="AE235" s="25">
        <f>LOWER(Settings!$C$4)&amp;".mit."&amp;$A235&amp;IF($C235="","","."&amp;$C235&amp;"."&amp;$B235)&amp;IF(INDEX(Variables!$D$5:$D$105,MATCH($A235,Variables!$A$5:$A$105,0))="","","."&amp;INDEX(Variables!$D$5:$D$105,MATCH($A235,Variables!$A$5:$A$105,0)))&amp;"."&amp;AE$5</f>
        <v/>
      </c>
      <c r="AF235" s="41">
        <f>(AF209+AF222)*(1+$D235)</f>
        <v/>
      </c>
      <c r="AG235" s="40">
        <f>(AG209+AG222)*(1+$D235)</f>
        <v/>
      </c>
      <c r="AH235" s="40">
        <f>(AH209+AH222)*(1+$D235)</f>
        <v/>
      </c>
      <c r="AI235" s="40">
        <f>(AI209+AI222)*(1+$D235)</f>
        <v/>
      </c>
      <c r="AJ235" s="40">
        <f>(AJ209+AJ222)*(1+$D235)</f>
        <v/>
      </c>
      <c r="AK235" s="40">
        <f>(AK209+AK222)*(1+$D235)</f>
        <v/>
      </c>
      <c r="AL235" s="40">
        <f>(AL209+AL222)*(1+$D235)</f>
        <v/>
      </c>
      <c r="AM235" s="40">
        <f>(AM209+AM222)*(1+$D235)</f>
        <v/>
      </c>
      <c r="AN235" s="40">
        <f>(AN209+AN222)*(1+$D235)</f>
        <v/>
      </c>
      <c r="AO235" s="40">
        <f>(AO209+AO222)*(1+$D235)</f>
        <v/>
      </c>
      <c r="AP235" s="40">
        <f>(AP209+AP222)*(1+$D235)</f>
        <v/>
      </c>
      <c r="AQ235" s="40">
        <f>(AQ209+AQ222)*(1+$D235)</f>
        <v/>
      </c>
      <c r="AR235" s="40">
        <f>(AR209+AR222)*(1+$D235)</f>
        <v/>
      </c>
      <c r="AS235" s="40">
        <f>(AS209+AS222)*(1+$D235)</f>
        <v/>
      </c>
      <c r="AT235" s="40">
        <f>(AT209+AT222)*(1+$D235)</f>
        <v/>
      </c>
      <c r="AU235" s="40">
        <f>(AU209+AU222)*(1+$D235)</f>
        <v/>
      </c>
      <c r="AV235" s="40">
        <f>(AV209+AV222)*(1+$D235)</f>
        <v/>
      </c>
      <c r="AW235" s="40">
        <f>(AW209+AW222)*(1+$D235)</f>
        <v/>
      </c>
      <c r="AX235" s="42">
        <f>RETAILPRICE(AX209,AX222,$D235)</f>
        <v/>
      </c>
    </row>
    <row r="236">
      <c r="A236" s="5" t="inlineStr">
        <is>
          <t>rpb</t>
        </is>
      </c>
      <c r="B236" s="5" t="inlineStr">
        <is>
          <t>nga</t>
        </is>
      </c>
      <c r="C236" s="5" t="inlineStr">
        <is>
          <t>res</t>
        </is>
      </c>
      <c r="D236" s="40">
        <f>INDEX(Inputs_prices!$Q$5:$Q$16,MATCH($B236&amp;"."&amp;$C236,Inputs_prices!$A$5:$A$16,0))</f>
        <v/>
      </c>
      <c r="E236" s="39" t="n"/>
      <c r="F236" s="39" t="n"/>
      <c r="G236" s="39" t="n"/>
      <c r="H236" s="5">
        <f>INDEX(Variables!$B$5:$B$105,MATCH($A236,Variables!$A$5:$A$105,0))&amp;IF($C236="",""," | "&amp;INDEX(Mapping!$B$5:$B$26,MATCH($C236,Mapping!$A$5:$A$26,0))&amp;" | "&amp;INDEX(Mapping!$B$30:$B$41,MATCH($B236,Mapping!$A$30:$A$41,0)))</f>
        <v/>
      </c>
      <c r="I236" s="5">
        <f>INDEX(Variables!$C$5:$C$105,MATCH($A236,Variables!$A$5:$A$105,0))</f>
        <v/>
      </c>
      <c r="J236" s="5">
        <f>INDEX(Variables!$E$5:$E$105,MATCH($A236,Variables!$A$5:$A$105,0))</f>
        <v/>
      </c>
      <c r="K236" s="25">
        <f>LOWER(Settings!$C$4)&amp;".mit."&amp;$A236&amp;IF($C236="","","."&amp;$C236&amp;"."&amp;$B236)&amp;IF(INDEX(Variables!$D$5:$D$105,MATCH($A236,Variables!$A$5:$A$105,0))="","","."&amp;INDEX(Variables!$D$5:$D$105,MATCH($A236,Variables!$A$5:$A$105,0)))&amp;"."&amp;K$5</f>
        <v/>
      </c>
      <c r="L236" s="41">
        <f>(L210+L223)*(1+$D236)</f>
        <v/>
      </c>
      <c r="M236" s="40">
        <f>(M210+M223)*(1+$D236)</f>
        <v/>
      </c>
      <c r="N236" s="40">
        <f>(N210+N223)*(1+$D236)</f>
        <v/>
      </c>
      <c r="O236" s="40">
        <f>(O210+O223)*(1+$D236)</f>
        <v/>
      </c>
      <c r="P236" s="40">
        <f>(P210+P223)*(1+$D236)</f>
        <v/>
      </c>
      <c r="Q236" s="40">
        <f>(Q210+Q223)*(1+$D236)</f>
        <v/>
      </c>
      <c r="R236" s="40">
        <f>(R210+R223)*(1+$D236)</f>
        <v/>
      </c>
      <c r="S236" s="40">
        <f>(S210+S223)*(1+$D236)</f>
        <v/>
      </c>
      <c r="T236" s="40">
        <f>(T210+T223)*(1+$D236)</f>
        <v/>
      </c>
      <c r="U236" s="40">
        <f>(U210+U223)*(1+$D236)</f>
        <v/>
      </c>
      <c r="V236" s="40">
        <f>(V210+V223)*(1+$D236)</f>
        <v/>
      </c>
      <c r="W236" s="40">
        <f>(W210+W223)*(1+$D236)</f>
        <v/>
      </c>
      <c r="X236" s="40">
        <f>(X210+X223)*(1+$D236)</f>
        <v/>
      </c>
      <c r="Y236" s="40">
        <f>(Y210+Y223)*(1+$D236)</f>
        <v/>
      </c>
      <c r="Z236" s="40">
        <f>(Z210+Z223)*(1+$D236)</f>
        <v/>
      </c>
      <c r="AA236" s="40">
        <f>(AA210+AA223)*(1+$D236)</f>
        <v/>
      </c>
      <c r="AB236" s="40">
        <f>(AB210+AB223)*(1+$D236)</f>
        <v/>
      </c>
      <c r="AC236" s="40">
        <f>(AC210+AC223)*(1+$D236)</f>
        <v/>
      </c>
      <c r="AD236" s="42">
        <f>RETAILPRICE(AD210,AD223,$D236)</f>
        <v/>
      </c>
      <c r="AE236" s="25">
        <f>LOWER(Settings!$C$4)&amp;".mit."&amp;$A236&amp;IF($C236="","","."&amp;$C236&amp;"."&amp;$B236)&amp;IF(INDEX(Variables!$D$5:$D$105,MATCH($A236,Variables!$A$5:$A$105,0))="","","."&amp;INDEX(Variables!$D$5:$D$105,MATCH($A236,Variables!$A$5:$A$105,0)))&amp;"."&amp;AE$5</f>
        <v/>
      </c>
      <c r="AF236" s="41">
        <f>(AF210+AF223)*(1+$D236)</f>
        <v/>
      </c>
      <c r="AG236" s="40">
        <f>(AG210+AG223)*(1+$D236)</f>
        <v/>
      </c>
      <c r="AH236" s="40">
        <f>(AH210+AH223)*(1+$D236)</f>
        <v/>
      </c>
      <c r="AI236" s="40">
        <f>(AI210+AI223)*(1+$D236)</f>
        <v/>
      </c>
      <c r="AJ236" s="40">
        <f>(AJ210+AJ223)*(1+$D236)</f>
        <v/>
      </c>
      <c r="AK236" s="40">
        <f>(AK210+AK223)*(1+$D236)</f>
        <v/>
      </c>
      <c r="AL236" s="40">
        <f>(AL210+AL223)*(1+$D236)</f>
        <v/>
      </c>
      <c r="AM236" s="40">
        <f>(AM210+AM223)*(1+$D236)</f>
        <v/>
      </c>
      <c r="AN236" s="40">
        <f>(AN210+AN223)*(1+$D236)</f>
        <v/>
      </c>
      <c r="AO236" s="40">
        <f>(AO210+AO223)*(1+$D236)</f>
        <v/>
      </c>
      <c r="AP236" s="40">
        <f>(AP210+AP223)*(1+$D236)</f>
        <v/>
      </c>
      <c r="AQ236" s="40">
        <f>(AQ210+AQ223)*(1+$D236)</f>
        <v/>
      </c>
      <c r="AR236" s="40">
        <f>(AR210+AR223)*(1+$D236)</f>
        <v/>
      </c>
      <c r="AS236" s="40">
        <f>(AS210+AS223)*(1+$D236)</f>
        <v/>
      </c>
      <c r="AT236" s="40">
        <f>(AT210+AT223)*(1+$D236)</f>
        <v/>
      </c>
      <c r="AU236" s="40">
        <f>(AU210+AU223)*(1+$D236)</f>
        <v/>
      </c>
      <c r="AV236" s="40">
        <f>(AV210+AV223)*(1+$D236)</f>
        <v/>
      </c>
      <c r="AW236" s="40">
        <f>(AW210+AW223)*(1+$D236)</f>
        <v/>
      </c>
      <c r="AX236" s="42">
        <f>RETAILPRICE(AX210,AX223,$D236)</f>
        <v/>
      </c>
    </row>
    <row r="237">
      <c r="A237" s="5" t="inlineStr">
        <is>
          <t>rpb</t>
        </is>
      </c>
      <c r="B237" s="5" t="inlineStr">
        <is>
          <t>nga</t>
        </is>
      </c>
      <c r="C237" s="5" t="inlineStr">
        <is>
          <t>ind</t>
        </is>
      </c>
      <c r="D237" s="40">
        <f>INDEX(Inputs_prices!$Q$5:$Q$16,MATCH($B237&amp;"."&amp;$C237,Inputs_prices!$A$5:$A$16,0))</f>
        <v/>
      </c>
      <c r="E237" s="39" t="n"/>
      <c r="F237" s="39" t="n"/>
      <c r="G237" s="39" t="n"/>
      <c r="H237" s="5">
        <f>INDEX(Variables!$B$5:$B$105,MATCH($A237,Variables!$A$5:$A$105,0))&amp;IF($C237="",""," | "&amp;INDEX(Mapping!$B$5:$B$26,MATCH($C237,Mapping!$A$5:$A$26,0))&amp;" | "&amp;INDEX(Mapping!$B$30:$B$41,MATCH($B237,Mapping!$A$30:$A$41,0)))</f>
        <v/>
      </c>
      <c r="I237" s="5">
        <f>INDEX(Variables!$C$5:$C$105,MATCH($A237,Variables!$A$5:$A$105,0))</f>
        <v/>
      </c>
      <c r="J237" s="5">
        <f>INDEX(Variables!$E$5:$E$105,MATCH($A237,Variables!$A$5:$A$105,0))</f>
        <v/>
      </c>
      <c r="K237" s="25">
        <f>LOWER(Settings!$C$4)&amp;".mit."&amp;$A237&amp;IF($C237="","","."&amp;$C237&amp;"."&amp;$B237)&amp;IF(INDEX(Variables!$D$5:$D$105,MATCH($A237,Variables!$A$5:$A$105,0))="","","."&amp;INDEX(Variables!$D$5:$D$105,MATCH($A237,Variables!$A$5:$A$105,0)))&amp;"."&amp;K$5</f>
        <v/>
      </c>
      <c r="L237" s="41">
        <f>(L211+L224)*(1+$D237)</f>
        <v/>
      </c>
      <c r="M237" s="40">
        <f>(M211+M224)*(1+$D237)</f>
        <v/>
      </c>
      <c r="N237" s="40">
        <f>(N211+N224)*(1+$D237)</f>
        <v/>
      </c>
      <c r="O237" s="40">
        <f>(O211+O224)*(1+$D237)</f>
        <v/>
      </c>
      <c r="P237" s="40">
        <f>(P211+P224)*(1+$D237)</f>
        <v/>
      </c>
      <c r="Q237" s="40">
        <f>(Q211+Q224)*(1+$D237)</f>
        <v/>
      </c>
      <c r="R237" s="40">
        <f>(R211+R224)*(1+$D237)</f>
        <v/>
      </c>
      <c r="S237" s="40">
        <f>(S211+S224)*(1+$D237)</f>
        <v/>
      </c>
      <c r="T237" s="40">
        <f>(T211+T224)*(1+$D237)</f>
        <v/>
      </c>
      <c r="U237" s="40">
        <f>(U211+U224)*(1+$D237)</f>
        <v/>
      </c>
      <c r="V237" s="40">
        <f>(V211+V224)*(1+$D237)</f>
        <v/>
      </c>
      <c r="W237" s="40">
        <f>(W211+W224)*(1+$D237)</f>
        <v/>
      </c>
      <c r="X237" s="40">
        <f>(X211+X224)*(1+$D237)</f>
        <v/>
      </c>
      <c r="Y237" s="40">
        <f>(Y211+Y224)*(1+$D237)</f>
        <v/>
      </c>
      <c r="Z237" s="40">
        <f>(Z211+Z224)*(1+$D237)</f>
        <v/>
      </c>
      <c r="AA237" s="40">
        <f>(AA211+AA224)*(1+$D237)</f>
        <v/>
      </c>
      <c r="AB237" s="40">
        <f>(AB211+AB224)*(1+$D237)</f>
        <v/>
      </c>
      <c r="AC237" s="40">
        <f>(AC211+AC224)*(1+$D237)</f>
        <v/>
      </c>
      <c r="AD237" s="42">
        <f>RETAILPRICE(AD211,AD224,$D237)</f>
        <v/>
      </c>
      <c r="AE237" s="25">
        <f>LOWER(Settings!$C$4)&amp;".mit."&amp;$A237&amp;IF($C237="","","."&amp;$C237&amp;"."&amp;$B237)&amp;IF(INDEX(Variables!$D$5:$D$105,MATCH($A237,Variables!$A$5:$A$105,0))="","","."&amp;INDEX(Variables!$D$5:$D$105,MATCH($A237,Variables!$A$5:$A$105,0)))&amp;"."&amp;AE$5</f>
        <v/>
      </c>
      <c r="AF237" s="41">
        <f>(AF211+AF224)*(1+$D237)</f>
        <v/>
      </c>
      <c r="AG237" s="40">
        <f>(AG211+AG224)*(1+$D237)</f>
        <v/>
      </c>
      <c r="AH237" s="40">
        <f>(AH211+AH224)*(1+$D237)</f>
        <v/>
      </c>
      <c r="AI237" s="40">
        <f>(AI211+AI224)*(1+$D237)</f>
        <v/>
      </c>
      <c r="AJ237" s="40">
        <f>(AJ211+AJ224)*(1+$D237)</f>
        <v/>
      </c>
      <c r="AK237" s="40">
        <f>(AK211+AK224)*(1+$D237)</f>
        <v/>
      </c>
      <c r="AL237" s="40">
        <f>(AL211+AL224)*(1+$D237)</f>
        <v/>
      </c>
      <c r="AM237" s="40">
        <f>(AM211+AM224)*(1+$D237)</f>
        <v/>
      </c>
      <c r="AN237" s="40">
        <f>(AN211+AN224)*(1+$D237)</f>
        <v/>
      </c>
      <c r="AO237" s="40">
        <f>(AO211+AO224)*(1+$D237)</f>
        <v/>
      </c>
      <c r="AP237" s="40">
        <f>(AP211+AP224)*(1+$D237)</f>
        <v/>
      </c>
      <c r="AQ237" s="40">
        <f>(AQ211+AQ224)*(1+$D237)</f>
        <v/>
      </c>
      <c r="AR237" s="40">
        <f>(AR211+AR224)*(1+$D237)</f>
        <v/>
      </c>
      <c r="AS237" s="40">
        <f>(AS211+AS224)*(1+$D237)</f>
        <v/>
      </c>
      <c r="AT237" s="40">
        <f>(AT211+AT224)*(1+$D237)</f>
        <v/>
      </c>
      <c r="AU237" s="40">
        <f>(AU211+AU224)*(1+$D237)</f>
        <v/>
      </c>
      <c r="AV237" s="40">
        <f>(AV211+AV224)*(1+$D237)</f>
        <v/>
      </c>
      <c r="AW237" s="40">
        <f>(AW211+AW224)*(1+$D237)</f>
        <v/>
      </c>
      <c r="AX237" s="42">
        <f>RETAILPRICE(AX211,AX224,$D237)</f>
        <v/>
      </c>
    </row>
    <row r="238">
      <c r="A238" s="5" t="inlineStr">
        <is>
          <t>rpb</t>
        </is>
      </c>
      <c r="B238" s="5" t="inlineStr">
        <is>
          <t>gso</t>
        </is>
      </c>
      <c r="C238" s="5" t="inlineStr">
        <is>
          <t>all</t>
        </is>
      </c>
      <c r="D238" s="40">
        <f>INDEX(Inputs_prices!$Q$5:$Q$16,MATCH($B238&amp;"."&amp;$C238,Inputs_prices!$A$5:$A$16,0))</f>
        <v/>
      </c>
      <c r="E238" s="39" t="n"/>
      <c r="F238" s="39" t="n"/>
      <c r="G238" s="39" t="n"/>
      <c r="H238" s="5">
        <f>INDEX(Variables!$B$5:$B$105,MATCH($A238,Variables!$A$5:$A$105,0))&amp;IF($C238="",""," | "&amp;INDEX(Mapping!$B$5:$B$26,MATCH($C238,Mapping!$A$5:$A$26,0))&amp;" | "&amp;INDEX(Mapping!$B$30:$B$41,MATCH($B238,Mapping!$A$30:$A$41,0)))</f>
        <v/>
      </c>
      <c r="I238" s="5">
        <f>INDEX(Variables!$C$5:$C$105,MATCH($A238,Variables!$A$5:$A$105,0))</f>
        <v/>
      </c>
      <c r="J238" s="5">
        <f>INDEX(Variables!$E$5:$E$105,MATCH($A238,Variables!$A$5:$A$105,0))</f>
        <v/>
      </c>
      <c r="K238" s="25">
        <f>LOWER(Settings!$C$4)&amp;".mit."&amp;$A238&amp;IF($C238="","","."&amp;$C238&amp;"."&amp;$B238)&amp;IF(INDEX(Variables!$D$5:$D$105,MATCH($A238,Variables!$A$5:$A$105,0))="","","."&amp;INDEX(Variables!$D$5:$D$105,MATCH($A238,Variables!$A$5:$A$105,0)))&amp;"."&amp;K$5</f>
        <v/>
      </c>
      <c r="L238" s="41">
        <f>(L212+L225)*(1+$D238)</f>
        <v/>
      </c>
      <c r="M238" s="40">
        <f>(M212+M225)*(1+$D238)</f>
        <v/>
      </c>
      <c r="N238" s="40">
        <f>(N212+N225)*(1+$D238)</f>
        <v/>
      </c>
      <c r="O238" s="40">
        <f>(O212+O225)*(1+$D238)</f>
        <v/>
      </c>
      <c r="P238" s="40">
        <f>(P212+P225)*(1+$D238)</f>
        <v/>
      </c>
      <c r="Q238" s="40">
        <f>(Q212+Q225)*(1+$D238)</f>
        <v/>
      </c>
      <c r="R238" s="40">
        <f>(R212+R225)*(1+$D238)</f>
        <v/>
      </c>
      <c r="S238" s="40">
        <f>(S212+S225)*(1+$D238)</f>
        <v/>
      </c>
      <c r="T238" s="40">
        <f>(T212+T225)*(1+$D238)</f>
        <v/>
      </c>
      <c r="U238" s="40">
        <f>(U212+U225)*(1+$D238)</f>
        <v/>
      </c>
      <c r="V238" s="40">
        <f>(V212+V225)*(1+$D238)</f>
        <v/>
      </c>
      <c r="W238" s="40">
        <f>(W212+W225)*(1+$D238)</f>
        <v/>
      </c>
      <c r="X238" s="40">
        <f>(X212+X225)*(1+$D238)</f>
        <v/>
      </c>
      <c r="Y238" s="40">
        <f>(Y212+Y225)*(1+$D238)</f>
        <v/>
      </c>
      <c r="Z238" s="40">
        <f>(Z212+Z225)*(1+$D238)</f>
        <v/>
      </c>
      <c r="AA238" s="40">
        <f>(AA212+AA225)*(1+$D238)</f>
        <v/>
      </c>
      <c r="AB238" s="40">
        <f>(AB212+AB225)*(1+$D238)</f>
        <v/>
      </c>
      <c r="AC238" s="40">
        <f>(AC212+AC225)*(1+$D238)</f>
        <v/>
      </c>
      <c r="AD238" s="42">
        <f>RETAILPRICE(AD212,AD225,$D238)</f>
        <v/>
      </c>
      <c r="AE238" s="25">
        <f>LOWER(Settings!$C$4)&amp;".mit."&amp;$A238&amp;IF($C238="","","."&amp;$C238&amp;"."&amp;$B238)&amp;IF(INDEX(Variables!$D$5:$D$105,MATCH($A238,Variables!$A$5:$A$105,0))="","","."&amp;INDEX(Variables!$D$5:$D$105,MATCH($A238,Variables!$A$5:$A$105,0)))&amp;"."&amp;AE$5</f>
        <v/>
      </c>
      <c r="AF238" s="41">
        <f>(AF212+AF225)*(1+$D238)</f>
        <v/>
      </c>
      <c r="AG238" s="40">
        <f>(AG212+AG225)*(1+$D238)</f>
        <v/>
      </c>
      <c r="AH238" s="40">
        <f>(AH212+AH225)*(1+$D238)</f>
        <v/>
      </c>
      <c r="AI238" s="40">
        <f>(AI212+AI225)*(1+$D238)</f>
        <v/>
      </c>
      <c r="AJ238" s="40">
        <f>(AJ212+AJ225)*(1+$D238)</f>
        <v/>
      </c>
      <c r="AK238" s="40">
        <f>(AK212+AK225)*(1+$D238)</f>
        <v/>
      </c>
      <c r="AL238" s="40">
        <f>(AL212+AL225)*(1+$D238)</f>
        <v/>
      </c>
      <c r="AM238" s="40">
        <f>(AM212+AM225)*(1+$D238)</f>
        <v/>
      </c>
      <c r="AN238" s="40">
        <f>(AN212+AN225)*(1+$D238)</f>
        <v/>
      </c>
      <c r="AO238" s="40">
        <f>(AO212+AO225)*(1+$D238)</f>
        <v/>
      </c>
      <c r="AP238" s="40">
        <f>(AP212+AP225)*(1+$D238)</f>
        <v/>
      </c>
      <c r="AQ238" s="40">
        <f>(AQ212+AQ225)*(1+$D238)</f>
        <v/>
      </c>
      <c r="AR238" s="40">
        <f>(AR212+AR225)*(1+$D238)</f>
        <v/>
      </c>
      <c r="AS238" s="40">
        <f>(AS212+AS225)*(1+$D238)</f>
        <v/>
      </c>
      <c r="AT238" s="40">
        <f>(AT212+AT225)*(1+$D238)</f>
        <v/>
      </c>
      <c r="AU238" s="40">
        <f>(AU212+AU225)*(1+$D238)</f>
        <v/>
      </c>
      <c r="AV238" s="40">
        <f>(AV212+AV225)*(1+$D238)</f>
        <v/>
      </c>
      <c r="AW238" s="40">
        <f>(AW212+AW225)*(1+$D238)</f>
        <v/>
      </c>
      <c r="AX238" s="42">
        <f>RETAILPRICE(AX212,AX225,$D238)</f>
        <v/>
      </c>
    </row>
    <row r="239">
      <c r="A239" s="5" t="inlineStr">
        <is>
          <t>rpb</t>
        </is>
      </c>
      <c r="B239" s="5" t="inlineStr">
        <is>
          <t>die</t>
        </is>
      </c>
      <c r="C239" s="5" t="inlineStr">
        <is>
          <t>all</t>
        </is>
      </c>
      <c r="D239" s="40">
        <f>INDEX(Inputs_prices!$Q$5:$Q$16,MATCH($B239&amp;"."&amp;$C239,Inputs_prices!$A$5:$A$16,0))</f>
        <v/>
      </c>
      <c r="E239" s="39" t="n"/>
      <c r="F239" s="39" t="n"/>
      <c r="G239" s="39" t="n"/>
      <c r="H239" s="5">
        <f>INDEX(Variables!$B$5:$B$105,MATCH($A239,Variables!$A$5:$A$105,0))&amp;IF($C239="",""," | "&amp;INDEX(Mapping!$B$5:$B$26,MATCH($C239,Mapping!$A$5:$A$26,0))&amp;" | "&amp;INDEX(Mapping!$B$30:$B$41,MATCH($B239,Mapping!$A$30:$A$41,0)))</f>
        <v/>
      </c>
      <c r="I239" s="5">
        <f>INDEX(Variables!$C$5:$C$105,MATCH($A239,Variables!$A$5:$A$105,0))</f>
        <v/>
      </c>
      <c r="J239" s="5">
        <f>INDEX(Variables!$E$5:$E$105,MATCH($A239,Variables!$A$5:$A$105,0))</f>
        <v/>
      </c>
      <c r="K239" s="25">
        <f>LOWER(Settings!$C$4)&amp;".mit."&amp;$A239&amp;IF($C239="","","."&amp;$C239&amp;"."&amp;$B239)&amp;IF(INDEX(Variables!$D$5:$D$105,MATCH($A239,Variables!$A$5:$A$105,0))="","","."&amp;INDEX(Variables!$D$5:$D$105,MATCH($A239,Variables!$A$5:$A$105,0)))&amp;"."&amp;K$5</f>
        <v/>
      </c>
      <c r="L239" s="41">
        <f>(L213+L226)*(1+$D239)</f>
        <v/>
      </c>
      <c r="M239" s="40">
        <f>(M213+M226)*(1+$D239)</f>
        <v/>
      </c>
      <c r="N239" s="40">
        <f>(N213+N226)*(1+$D239)</f>
        <v/>
      </c>
      <c r="O239" s="40">
        <f>(O213+O226)*(1+$D239)</f>
        <v/>
      </c>
      <c r="P239" s="40">
        <f>(P213+P226)*(1+$D239)</f>
        <v/>
      </c>
      <c r="Q239" s="40">
        <f>(Q213+Q226)*(1+$D239)</f>
        <v/>
      </c>
      <c r="R239" s="40">
        <f>(R213+R226)*(1+$D239)</f>
        <v/>
      </c>
      <c r="S239" s="40">
        <f>(S213+S226)*(1+$D239)</f>
        <v/>
      </c>
      <c r="T239" s="40">
        <f>(T213+T226)*(1+$D239)</f>
        <v/>
      </c>
      <c r="U239" s="40">
        <f>(U213+U226)*(1+$D239)</f>
        <v/>
      </c>
      <c r="V239" s="40">
        <f>(V213+V226)*(1+$D239)</f>
        <v/>
      </c>
      <c r="W239" s="40">
        <f>(W213+W226)*(1+$D239)</f>
        <v/>
      </c>
      <c r="X239" s="40">
        <f>(X213+X226)*(1+$D239)</f>
        <v/>
      </c>
      <c r="Y239" s="40">
        <f>(Y213+Y226)*(1+$D239)</f>
        <v/>
      </c>
      <c r="Z239" s="40">
        <f>(Z213+Z226)*(1+$D239)</f>
        <v/>
      </c>
      <c r="AA239" s="40">
        <f>(AA213+AA226)*(1+$D239)</f>
        <v/>
      </c>
      <c r="AB239" s="40">
        <f>(AB213+AB226)*(1+$D239)</f>
        <v/>
      </c>
      <c r="AC239" s="40">
        <f>(AC213+AC226)*(1+$D239)</f>
        <v/>
      </c>
      <c r="AD239" s="42">
        <f>RETAILPRICE(AD213,AD226,$D239)</f>
        <v/>
      </c>
      <c r="AE239" s="25">
        <f>LOWER(Settings!$C$4)&amp;".mit."&amp;$A239&amp;IF($C239="","","."&amp;$C239&amp;"."&amp;$B239)&amp;IF(INDEX(Variables!$D$5:$D$105,MATCH($A239,Variables!$A$5:$A$105,0))="","","."&amp;INDEX(Variables!$D$5:$D$105,MATCH($A239,Variables!$A$5:$A$105,0)))&amp;"."&amp;AE$5</f>
        <v/>
      </c>
      <c r="AF239" s="41">
        <f>(AF213+AF226)*(1+$D239)</f>
        <v/>
      </c>
      <c r="AG239" s="40">
        <f>(AG213+AG226)*(1+$D239)</f>
        <v/>
      </c>
      <c r="AH239" s="40">
        <f>(AH213+AH226)*(1+$D239)</f>
        <v/>
      </c>
      <c r="AI239" s="40">
        <f>(AI213+AI226)*(1+$D239)</f>
        <v/>
      </c>
      <c r="AJ239" s="40">
        <f>(AJ213+AJ226)*(1+$D239)</f>
        <v/>
      </c>
      <c r="AK239" s="40">
        <f>(AK213+AK226)*(1+$D239)</f>
        <v/>
      </c>
      <c r="AL239" s="40">
        <f>(AL213+AL226)*(1+$D239)</f>
        <v/>
      </c>
      <c r="AM239" s="40">
        <f>(AM213+AM226)*(1+$D239)</f>
        <v/>
      </c>
      <c r="AN239" s="40">
        <f>(AN213+AN226)*(1+$D239)</f>
        <v/>
      </c>
      <c r="AO239" s="40">
        <f>(AO213+AO226)*(1+$D239)</f>
        <v/>
      </c>
      <c r="AP239" s="40">
        <f>(AP213+AP226)*(1+$D239)</f>
        <v/>
      </c>
      <c r="AQ239" s="40">
        <f>(AQ213+AQ226)*(1+$D239)</f>
        <v/>
      </c>
      <c r="AR239" s="40">
        <f>(AR213+AR226)*(1+$D239)</f>
        <v/>
      </c>
      <c r="AS239" s="40">
        <f>(AS213+AS226)*(1+$D239)</f>
        <v/>
      </c>
      <c r="AT239" s="40">
        <f>(AT213+AT226)*(1+$D239)</f>
        <v/>
      </c>
      <c r="AU239" s="40">
        <f>(AU213+AU226)*(1+$D239)</f>
        <v/>
      </c>
      <c r="AV239" s="40">
        <f>(AV213+AV226)*(1+$D239)</f>
        <v/>
      </c>
      <c r="AW239" s="40">
        <f>(AW213+AW226)*(1+$D239)</f>
        <v/>
      </c>
      <c r="AX239" s="42">
        <f>RETAILPRICE(AX213,AX226,$D239)</f>
        <v/>
      </c>
    </row>
    <row r="240">
      <c r="A240" s="5" t="inlineStr">
        <is>
          <t>rpb</t>
        </is>
      </c>
      <c r="B240" s="5" t="inlineStr">
        <is>
          <t>lpg</t>
        </is>
      </c>
      <c r="C240" s="5" t="inlineStr">
        <is>
          <t>all</t>
        </is>
      </c>
      <c r="D240" s="40">
        <f>INDEX(Inputs_prices!$Q$5:$Q$16,MATCH($B240&amp;"."&amp;$C240,Inputs_prices!$A$5:$A$16,0))</f>
        <v/>
      </c>
      <c r="E240" s="39" t="n"/>
      <c r="F240" s="39" t="n"/>
      <c r="G240" s="39" t="n"/>
      <c r="H240" s="5">
        <f>INDEX(Variables!$B$5:$B$105,MATCH($A240,Variables!$A$5:$A$105,0))&amp;IF($C240="",""," | "&amp;INDEX(Mapping!$B$5:$B$26,MATCH($C240,Mapping!$A$5:$A$26,0))&amp;" | "&amp;INDEX(Mapping!$B$30:$B$41,MATCH($B240,Mapping!$A$30:$A$41,0)))</f>
        <v/>
      </c>
      <c r="I240" s="5">
        <f>INDEX(Variables!$C$5:$C$105,MATCH($A240,Variables!$A$5:$A$105,0))</f>
        <v/>
      </c>
      <c r="J240" s="5">
        <f>INDEX(Variables!$E$5:$E$105,MATCH($A240,Variables!$A$5:$A$105,0))</f>
        <v/>
      </c>
      <c r="K240" s="25">
        <f>LOWER(Settings!$C$4)&amp;".mit."&amp;$A240&amp;IF($C240="","","."&amp;$C240&amp;"."&amp;$B240)&amp;IF(INDEX(Variables!$D$5:$D$105,MATCH($A240,Variables!$A$5:$A$105,0))="","","."&amp;INDEX(Variables!$D$5:$D$105,MATCH($A240,Variables!$A$5:$A$105,0)))&amp;"."&amp;K$5</f>
        <v/>
      </c>
      <c r="L240" s="41">
        <f>(L214+L227)*(1+$D240)</f>
        <v/>
      </c>
      <c r="M240" s="40">
        <f>(M214+M227)*(1+$D240)</f>
        <v/>
      </c>
      <c r="N240" s="40">
        <f>(N214+N227)*(1+$D240)</f>
        <v/>
      </c>
      <c r="O240" s="40">
        <f>(O214+O227)*(1+$D240)</f>
        <v/>
      </c>
      <c r="P240" s="40">
        <f>(P214+P227)*(1+$D240)</f>
        <v/>
      </c>
      <c r="Q240" s="40">
        <f>(Q214+Q227)*(1+$D240)</f>
        <v/>
      </c>
      <c r="R240" s="40">
        <f>(R214+R227)*(1+$D240)</f>
        <v/>
      </c>
      <c r="S240" s="40">
        <f>(S214+S227)*(1+$D240)</f>
        <v/>
      </c>
      <c r="T240" s="40">
        <f>(T214+T227)*(1+$D240)</f>
        <v/>
      </c>
      <c r="U240" s="40">
        <f>(U214+U227)*(1+$D240)</f>
        <v/>
      </c>
      <c r="V240" s="40">
        <f>(V214+V227)*(1+$D240)</f>
        <v/>
      </c>
      <c r="W240" s="40">
        <f>(W214+W227)*(1+$D240)</f>
        <v/>
      </c>
      <c r="X240" s="40">
        <f>(X214+X227)*(1+$D240)</f>
        <v/>
      </c>
      <c r="Y240" s="40">
        <f>(Y214+Y227)*(1+$D240)</f>
        <v/>
      </c>
      <c r="Z240" s="40">
        <f>(Z214+Z227)*(1+$D240)</f>
        <v/>
      </c>
      <c r="AA240" s="40">
        <f>(AA214+AA227)*(1+$D240)</f>
        <v/>
      </c>
      <c r="AB240" s="40">
        <f>(AB214+AB227)*(1+$D240)</f>
        <v/>
      </c>
      <c r="AC240" s="40">
        <f>(AC214+AC227)*(1+$D240)</f>
        <v/>
      </c>
      <c r="AD240" s="42">
        <f>RETAILPRICE(AD214,AD227,$D240)</f>
        <v/>
      </c>
      <c r="AE240" s="25">
        <f>LOWER(Settings!$C$4)&amp;".mit."&amp;$A240&amp;IF($C240="","","."&amp;$C240&amp;"."&amp;$B240)&amp;IF(INDEX(Variables!$D$5:$D$105,MATCH($A240,Variables!$A$5:$A$105,0))="","","."&amp;INDEX(Variables!$D$5:$D$105,MATCH($A240,Variables!$A$5:$A$105,0)))&amp;"."&amp;AE$5</f>
        <v/>
      </c>
      <c r="AF240" s="41">
        <f>(AF214+AF227)*(1+$D240)</f>
        <v/>
      </c>
      <c r="AG240" s="40">
        <f>(AG214+AG227)*(1+$D240)</f>
        <v/>
      </c>
      <c r="AH240" s="40">
        <f>(AH214+AH227)*(1+$D240)</f>
        <v/>
      </c>
      <c r="AI240" s="40">
        <f>(AI214+AI227)*(1+$D240)</f>
        <v/>
      </c>
      <c r="AJ240" s="40">
        <f>(AJ214+AJ227)*(1+$D240)</f>
        <v/>
      </c>
      <c r="AK240" s="40">
        <f>(AK214+AK227)*(1+$D240)</f>
        <v/>
      </c>
      <c r="AL240" s="40">
        <f>(AL214+AL227)*(1+$D240)</f>
        <v/>
      </c>
      <c r="AM240" s="40">
        <f>(AM214+AM227)*(1+$D240)</f>
        <v/>
      </c>
      <c r="AN240" s="40">
        <f>(AN214+AN227)*(1+$D240)</f>
        <v/>
      </c>
      <c r="AO240" s="40">
        <f>(AO214+AO227)*(1+$D240)</f>
        <v/>
      </c>
      <c r="AP240" s="40">
        <f>(AP214+AP227)*(1+$D240)</f>
        <v/>
      </c>
      <c r="AQ240" s="40">
        <f>(AQ214+AQ227)*(1+$D240)</f>
        <v/>
      </c>
      <c r="AR240" s="40">
        <f>(AR214+AR227)*(1+$D240)</f>
        <v/>
      </c>
      <c r="AS240" s="40">
        <f>(AS214+AS227)*(1+$D240)</f>
        <v/>
      </c>
      <c r="AT240" s="40">
        <f>(AT214+AT227)*(1+$D240)</f>
        <v/>
      </c>
      <c r="AU240" s="40">
        <f>(AU214+AU227)*(1+$D240)</f>
        <v/>
      </c>
      <c r="AV240" s="40">
        <f>(AV214+AV227)*(1+$D240)</f>
        <v/>
      </c>
      <c r="AW240" s="40">
        <f>(AW214+AW227)*(1+$D240)</f>
        <v/>
      </c>
      <c r="AX240" s="42">
        <f>RETAILPRICE(AX214,AX227,$D240)</f>
        <v/>
      </c>
    </row>
    <row r="241">
      <c r="A241" s="5" t="inlineStr">
        <is>
          <t>rpb</t>
        </is>
      </c>
      <c r="B241" s="5" t="inlineStr">
        <is>
          <t>ker</t>
        </is>
      </c>
      <c r="C241" s="5" t="inlineStr">
        <is>
          <t>all</t>
        </is>
      </c>
      <c r="D241" s="40">
        <f>INDEX(Inputs_prices!$Q$5:$Q$16,MATCH($B241&amp;"."&amp;$C241,Inputs_prices!$A$5:$A$16,0))</f>
        <v/>
      </c>
      <c r="E241" s="39" t="n"/>
      <c r="F241" s="39" t="n"/>
      <c r="G241" s="39" t="n"/>
      <c r="H241" s="5">
        <f>INDEX(Variables!$B$5:$B$105,MATCH($A241,Variables!$A$5:$A$105,0))&amp;IF($C241="",""," | "&amp;INDEX(Mapping!$B$5:$B$26,MATCH($C241,Mapping!$A$5:$A$26,0))&amp;" | "&amp;INDEX(Mapping!$B$30:$B$41,MATCH($B241,Mapping!$A$30:$A$41,0)))</f>
        <v/>
      </c>
      <c r="I241" s="5">
        <f>INDEX(Variables!$C$5:$C$105,MATCH($A241,Variables!$A$5:$A$105,0))</f>
        <v/>
      </c>
      <c r="J241" s="5">
        <f>INDEX(Variables!$E$5:$E$105,MATCH($A241,Variables!$A$5:$A$105,0))</f>
        <v/>
      </c>
      <c r="K241" s="25">
        <f>LOWER(Settings!$C$4)&amp;".mit."&amp;$A241&amp;IF($C241="","","."&amp;$C241&amp;"."&amp;$B241)&amp;IF(INDEX(Variables!$D$5:$D$105,MATCH($A241,Variables!$A$5:$A$105,0))="","","."&amp;INDEX(Variables!$D$5:$D$105,MATCH($A241,Variables!$A$5:$A$105,0)))&amp;"."&amp;K$5</f>
        <v/>
      </c>
      <c r="L241" s="41">
        <f>(L215+L228)*(1+$D241)</f>
        <v/>
      </c>
      <c r="M241" s="40">
        <f>(M215+M228)*(1+$D241)</f>
        <v/>
      </c>
      <c r="N241" s="40">
        <f>(N215+N228)*(1+$D241)</f>
        <v/>
      </c>
      <c r="O241" s="40">
        <f>(O215+O228)*(1+$D241)</f>
        <v/>
      </c>
      <c r="P241" s="40">
        <f>(P215+P228)*(1+$D241)</f>
        <v/>
      </c>
      <c r="Q241" s="40">
        <f>(Q215+Q228)*(1+$D241)</f>
        <v/>
      </c>
      <c r="R241" s="40">
        <f>(R215+R228)*(1+$D241)</f>
        <v/>
      </c>
      <c r="S241" s="40">
        <f>(S215+S228)*(1+$D241)</f>
        <v/>
      </c>
      <c r="T241" s="40">
        <f>(T215+T228)*(1+$D241)</f>
        <v/>
      </c>
      <c r="U241" s="40">
        <f>(U215+U228)*(1+$D241)</f>
        <v/>
      </c>
      <c r="V241" s="40">
        <f>(V215+V228)*(1+$D241)</f>
        <v/>
      </c>
      <c r="W241" s="40">
        <f>(W215+W228)*(1+$D241)</f>
        <v/>
      </c>
      <c r="X241" s="40">
        <f>(X215+X228)*(1+$D241)</f>
        <v/>
      </c>
      <c r="Y241" s="40">
        <f>(Y215+Y228)*(1+$D241)</f>
        <v/>
      </c>
      <c r="Z241" s="40">
        <f>(Z215+Z228)*(1+$D241)</f>
        <v/>
      </c>
      <c r="AA241" s="40">
        <f>(AA215+AA228)*(1+$D241)</f>
        <v/>
      </c>
      <c r="AB241" s="40">
        <f>(AB215+AB228)*(1+$D241)</f>
        <v/>
      </c>
      <c r="AC241" s="40">
        <f>(AC215+AC228)*(1+$D241)</f>
        <v/>
      </c>
      <c r="AD241" s="42">
        <f>RETAILPRICE(AD215,AD228,$D241)</f>
        <v/>
      </c>
      <c r="AE241" s="25">
        <f>LOWER(Settings!$C$4)&amp;".mit."&amp;$A241&amp;IF($C241="","","."&amp;$C241&amp;"."&amp;$B241)&amp;IF(INDEX(Variables!$D$5:$D$105,MATCH($A241,Variables!$A$5:$A$105,0))="","","."&amp;INDEX(Variables!$D$5:$D$105,MATCH($A241,Variables!$A$5:$A$105,0)))&amp;"."&amp;AE$5</f>
        <v/>
      </c>
      <c r="AF241" s="41">
        <f>(AF215+AF228)*(1+$D241)</f>
        <v/>
      </c>
      <c r="AG241" s="40">
        <f>(AG215+AG228)*(1+$D241)</f>
        <v/>
      </c>
      <c r="AH241" s="40">
        <f>(AH215+AH228)*(1+$D241)</f>
        <v/>
      </c>
      <c r="AI241" s="40">
        <f>(AI215+AI228)*(1+$D241)</f>
        <v/>
      </c>
      <c r="AJ241" s="40">
        <f>(AJ215+AJ228)*(1+$D241)</f>
        <v/>
      </c>
      <c r="AK241" s="40">
        <f>(AK215+AK228)*(1+$D241)</f>
        <v/>
      </c>
      <c r="AL241" s="40">
        <f>(AL215+AL228)*(1+$D241)</f>
        <v/>
      </c>
      <c r="AM241" s="40">
        <f>(AM215+AM228)*(1+$D241)</f>
        <v/>
      </c>
      <c r="AN241" s="40">
        <f>(AN215+AN228)*(1+$D241)</f>
        <v/>
      </c>
      <c r="AO241" s="40">
        <f>(AO215+AO228)*(1+$D241)</f>
        <v/>
      </c>
      <c r="AP241" s="40">
        <f>(AP215+AP228)*(1+$D241)</f>
        <v/>
      </c>
      <c r="AQ241" s="40">
        <f>(AQ215+AQ228)*(1+$D241)</f>
        <v/>
      </c>
      <c r="AR241" s="40">
        <f>(AR215+AR228)*(1+$D241)</f>
        <v/>
      </c>
      <c r="AS241" s="40">
        <f>(AS215+AS228)*(1+$D241)</f>
        <v/>
      </c>
      <c r="AT241" s="40">
        <f>(AT215+AT228)*(1+$D241)</f>
        <v/>
      </c>
      <c r="AU241" s="40">
        <f>(AU215+AU228)*(1+$D241)</f>
        <v/>
      </c>
      <c r="AV241" s="40">
        <f>(AV215+AV228)*(1+$D241)</f>
        <v/>
      </c>
      <c r="AW241" s="40">
        <f>(AW215+AW228)*(1+$D241)</f>
        <v/>
      </c>
      <c r="AX241" s="42">
        <f>RETAILPRICE(AX215,AX228,$D241)</f>
        <v/>
      </c>
    </row>
    <row r="242">
      <c r="A242" s="5" t="inlineStr">
        <is>
          <t>rpb</t>
        </is>
      </c>
      <c r="B242" s="5" t="inlineStr">
        <is>
          <t>oop</t>
        </is>
      </c>
      <c r="C242" s="5" t="inlineStr">
        <is>
          <t>all</t>
        </is>
      </c>
      <c r="D242" s="40">
        <f>INDEX(Inputs_prices!$Q$5:$Q$16,MATCH($B242&amp;"."&amp;$C242,Inputs_prices!$A$5:$A$16,0))</f>
        <v/>
      </c>
      <c r="E242" s="39" t="n"/>
      <c r="F242" s="39" t="n"/>
      <c r="G242" s="39" t="n"/>
      <c r="H242" s="5">
        <f>INDEX(Variables!$B$5:$B$105,MATCH($A242,Variables!$A$5:$A$105,0))&amp;IF($C242="",""," | "&amp;INDEX(Mapping!$B$5:$B$26,MATCH($C242,Mapping!$A$5:$A$26,0))&amp;" | "&amp;INDEX(Mapping!$B$30:$B$41,MATCH($B242,Mapping!$A$30:$A$41,0)))</f>
        <v/>
      </c>
      <c r="I242" s="5">
        <f>INDEX(Variables!$C$5:$C$105,MATCH($A242,Variables!$A$5:$A$105,0))</f>
        <v/>
      </c>
      <c r="J242" s="5">
        <f>INDEX(Variables!$E$5:$E$105,MATCH($A242,Variables!$A$5:$A$105,0))</f>
        <v/>
      </c>
      <c r="K242" s="25">
        <f>LOWER(Settings!$C$4)&amp;".mit."&amp;$A242&amp;IF($C242="","","."&amp;$C242&amp;"."&amp;$B242)&amp;IF(INDEX(Variables!$D$5:$D$105,MATCH($A242,Variables!$A$5:$A$105,0))="","","."&amp;INDEX(Variables!$D$5:$D$105,MATCH($A242,Variables!$A$5:$A$105,0)))&amp;"."&amp;K$5</f>
        <v/>
      </c>
      <c r="L242" s="41">
        <f>(L216+L229)*(1+$D242)</f>
        <v/>
      </c>
      <c r="M242" s="40">
        <f>(M216+M229)*(1+$D242)</f>
        <v/>
      </c>
      <c r="N242" s="40">
        <f>(N216+N229)*(1+$D242)</f>
        <v/>
      </c>
      <c r="O242" s="40">
        <f>(O216+O229)*(1+$D242)</f>
        <v/>
      </c>
      <c r="P242" s="40">
        <f>(P216+P229)*(1+$D242)</f>
        <v/>
      </c>
      <c r="Q242" s="40">
        <f>(Q216+Q229)*(1+$D242)</f>
        <v/>
      </c>
      <c r="R242" s="40">
        <f>(R216+R229)*(1+$D242)</f>
        <v/>
      </c>
      <c r="S242" s="40">
        <f>(S216+S229)*(1+$D242)</f>
        <v/>
      </c>
      <c r="T242" s="40">
        <f>(T216+T229)*(1+$D242)</f>
        <v/>
      </c>
      <c r="U242" s="40">
        <f>(U216+U229)*(1+$D242)</f>
        <v/>
      </c>
      <c r="V242" s="40">
        <f>(V216+V229)*(1+$D242)</f>
        <v/>
      </c>
      <c r="W242" s="40">
        <f>(W216+W229)*(1+$D242)</f>
        <v/>
      </c>
      <c r="X242" s="40">
        <f>(X216+X229)*(1+$D242)</f>
        <v/>
      </c>
      <c r="Y242" s="40">
        <f>(Y216+Y229)*(1+$D242)</f>
        <v/>
      </c>
      <c r="Z242" s="40">
        <f>(Z216+Z229)*(1+$D242)</f>
        <v/>
      </c>
      <c r="AA242" s="40">
        <f>(AA216+AA229)*(1+$D242)</f>
        <v/>
      </c>
      <c r="AB242" s="40">
        <f>(AB216+AB229)*(1+$D242)</f>
        <v/>
      </c>
      <c r="AC242" s="40">
        <f>(AC216+AC229)*(1+$D242)</f>
        <v/>
      </c>
      <c r="AD242" s="42">
        <f>RETAILPRICE(AD216,AD229,$D242)</f>
        <v/>
      </c>
      <c r="AE242" s="25">
        <f>LOWER(Settings!$C$4)&amp;".mit."&amp;$A242&amp;IF($C242="","","."&amp;$C242&amp;"."&amp;$B242)&amp;IF(INDEX(Variables!$D$5:$D$105,MATCH($A242,Variables!$A$5:$A$105,0))="","","."&amp;INDEX(Variables!$D$5:$D$105,MATCH($A242,Variables!$A$5:$A$105,0)))&amp;"."&amp;AE$5</f>
        <v/>
      </c>
      <c r="AF242" s="41">
        <f>(AF216+AF229)*(1+$D242)</f>
        <v/>
      </c>
      <c r="AG242" s="40">
        <f>(AG216+AG229)*(1+$D242)</f>
        <v/>
      </c>
      <c r="AH242" s="40">
        <f>(AH216+AH229)*(1+$D242)</f>
        <v/>
      </c>
      <c r="AI242" s="40">
        <f>(AI216+AI229)*(1+$D242)</f>
        <v/>
      </c>
      <c r="AJ242" s="40">
        <f>(AJ216+AJ229)*(1+$D242)</f>
        <v/>
      </c>
      <c r="AK242" s="40">
        <f>(AK216+AK229)*(1+$D242)</f>
        <v/>
      </c>
      <c r="AL242" s="40">
        <f>(AL216+AL229)*(1+$D242)</f>
        <v/>
      </c>
      <c r="AM242" s="40">
        <f>(AM216+AM229)*(1+$D242)</f>
        <v/>
      </c>
      <c r="AN242" s="40">
        <f>(AN216+AN229)*(1+$D242)</f>
        <v/>
      </c>
      <c r="AO242" s="40">
        <f>(AO216+AO229)*(1+$D242)</f>
        <v/>
      </c>
      <c r="AP242" s="40">
        <f>(AP216+AP229)*(1+$D242)</f>
        <v/>
      </c>
      <c r="AQ242" s="40">
        <f>(AQ216+AQ229)*(1+$D242)</f>
        <v/>
      </c>
      <c r="AR242" s="40">
        <f>(AR216+AR229)*(1+$D242)</f>
        <v/>
      </c>
      <c r="AS242" s="40">
        <f>(AS216+AS229)*(1+$D242)</f>
        <v/>
      </c>
      <c r="AT242" s="40">
        <f>(AT216+AT229)*(1+$D242)</f>
        <v/>
      </c>
      <c r="AU242" s="40">
        <f>(AU216+AU229)*(1+$D242)</f>
        <v/>
      </c>
      <c r="AV242" s="40">
        <f>(AV216+AV229)*(1+$D242)</f>
        <v/>
      </c>
      <c r="AW242" s="40">
        <f>(AW216+AW229)*(1+$D242)</f>
        <v/>
      </c>
      <c r="AX242" s="42">
        <f>RETAILPRICE(AX216,AX229,$D242)</f>
        <v/>
      </c>
    </row>
    <row r="243">
      <c r="A243" s="5" t="inlineStr">
        <is>
          <t>rpb</t>
        </is>
      </c>
      <c r="B243" s="5" t="inlineStr">
        <is>
          <t>bio</t>
        </is>
      </c>
      <c r="C243" s="5" t="inlineStr">
        <is>
          <t>all</t>
        </is>
      </c>
      <c r="D243" s="40">
        <f>INDEX(Inputs_prices!$Q$5:$Q$16,MATCH($B243&amp;"."&amp;$C243,Inputs_prices!$A$5:$A$16,0))</f>
        <v/>
      </c>
      <c r="E243" s="39" t="n"/>
      <c r="F243" s="39" t="n"/>
      <c r="G243" s="39" t="n"/>
      <c r="H243" s="5">
        <f>INDEX(Variables!$B$5:$B$105,MATCH($A243,Variables!$A$5:$A$105,0))&amp;IF($C243="",""," | "&amp;INDEX(Mapping!$B$5:$B$26,MATCH($C243,Mapping!$A$5:$A$26,0))&amp;" | "&amp;INDEX(Mapping!$B$30:$B$41,MATCH($B243,Mapping!$A$30:$A$41,0)))</f>
        <v/>
      </c>
      <c r="I243" s="5">
        <f>INDEX(Variables!$C$5:$C$105,MATCH($A243,Variables!$A$5:$A$105,0))</f>
        <v/>
      </c>
      <c r="J243" s="5">
        <f>INDEX(Variables!$E$5:$E$105,MATCH($A243,Variables!$A$5:$A$105,0))</f>
        <v/>
      </c>
      <c r="K243" s="25">
        <f>LOWER(Settings!$C$4)&amp;".mit."&amp;$A243&amp;IF($C243="","","."&amp;$C243&amp;"."&amp;$B243)&amp;IF(INDEX(Variables!$D$5:$D$105,MATCH($A243,Variables!$A$5:$A$105,0))="","","."&amp;INDEX(Variables!$D$5:$D$105,MATCH($A243,Variables!$A$5:$A$105,0)))&amp;"."&amp;K$5</f>
        <v/>
      </c>
      <c r="L243" s="41">
        <f>(L217+L230)*(1+$D243)</f>
        <v/>
      </c>
      <c r="M243" s="40">
        <f>(M217+M230)*(1+$D243)</f>
        <v/>
      </c>
      <c r="N243" s="40">
        <f>(N217+N230)*(1+$D243)</f>
        <v/>
      </c>
      <c r="O243" s="40">
        <f>(O217+O230)*(1+$D243)</f>
        <v/>
      </c>
      <c r="P243" s="40">
        <f>(P217+P230)*(1+$D243)</f>
        <v/>
      </c>
      <c r="Q243" s="40">
        <f>(Q217+Q230)*(1+$D243)</f>
        <v/>
      </c>
      <c r="R243" s="40">
        <f>(R217+R230)*(1+$D243)</f>
        <v/>
      </c>
      <c r="S243" s="40">
        <f>(S217+S230)*(1+$D243)</f>
        <v/>
      </c>
      <c r="T243" s="40">
        <f>(T217+T230)*(1+$D243)</f>
        <v/>
      </c>
      <c r="U243" s="40">
        <f>(U217+U230)*(1+$D243)</f>
        <v/>
      </c>
      <c r="V243" s="40">
        <f>(V217+V230)*(1+$D243)</f>
        <v/>
      </c>
      <c r="W243" s="40">
        <f>(W217+W230)*(1+$D243)</f>
        <v/>
      </c>
      <c r="X243" s="40">
        <f>(X217+X230)*(1+$D243)</f>
        <v/>
      </c>
      <c r="Y243" s="40">
        <f>(Y217+Y230)*(1+$D243)</f>
        <v/>
      </c>
      <c r="Z243" s="40">
        <f>(Z217+Z230)*(1+$D243)</f>
        <v/>
      </c>
      <c r="AA243" s="40">
        <f>(AA217+AA230)*(1+$D243)</f>
        <v/>
      </c>
      <c r="AB243" s="40">
        <f>(AB217+AB230)*(1+$D243)</f>
        <v/>
      </c>
      <c r="AC243" s="40">
        <f>(AC217+AC230)*(1+$D243)</f>
        <v/>
      </c>
      <c r="AD243" s="42">
        <f>RETAILPRICE(AD217,AD230,$D243)</f>
        <v/>
      </c>
      <c r="AE243" s="25">
        <f>LOWER(Settings!$C$4)&amp;".mit."&amp;$A243&amp;IF($C243="","","."&amp;$C243&amp;"."&amp;$B243)&amp;IF(INDEX(Variables!$D$5:$D$105,MATCH($A243,Variables!$A$5:$A$105,0))="","","."&amp;INDEX(Variables!$D$5:$D$105,MATCH($A243,Variables!$A$5:$A$105,0)))&amp;"."&amp;AE$5</f>
        <v/>
      </c>
      <c r="AF243" s="41">
        <f>(AF217+AF230)*(1+$D243)</f>
        <v/>
      </c>
      <c r="AG243" s="40">
        <f>(AG217+AG230)*(1+$D243)</f>
        <v/>
      </c>
      <c r="AH243" s="40">
        <f>(AH217+AH230)*(1+$D243)</f>
        <v/>
      </c>
      <c r="AI243" s="40">
        <f>(AI217+AI230)*(1+$D243)</f>
        <v/>
      </c>
      <c r="AJ243" s="40">
        <f>(AJ217+AJ230)*(1+$D243)</f>
        <v/>
      </c>
      <c r="AK243" s="40">
        <f>(AK217+AK230)*(1+$D243)</f>
        <v/>
      </c>
      <c r="AL243" s="40">
        <f>(AL217+AL230)*(1+$D243)</f>
        <v/>
      </c>
      <c r="AM243" s="40">
        <f>(AM217+AM230)*(1+$D243)</f>
        <v/>
      </c>
      <c r="AN243" s="40">
        <f>(AN217+AN230)*(1+$D243)</f>
        <v/>
      </c>
      <c r="AO243" s="40">
        <f>(AO217+AO230)*(1+$D243)</f>
        <v/>
      </c>
      <c r="AP243" s="40">
        <f>(AP217+AP230)*(1+$D243)</f>
        <v/>
      </c>
      <c r="AQ243" s="40">
        <f>(AQ217+AQ230)*(1+$D243)</f>
        <v/>
      </c>
      <c r="AR243" s="40">
        <f>(AR217+AR230)*(1+$D243)</f>
        <v/>
      </c>
      <c r="AS243" s="40">
        <f>(AS217+AS230)*(1+$D243)</f>
        <v/>
      </c>
      <c r="AT243" s="40">
        <f>(AT217+AT230)*(1+$D243)</f>
        <v/>
      </c>
      <c r="AU243" s="40">
        <f>(AU217+AU230)*(1+$D243)</f>
        <v/>
      </c>
      <c r="AV243" s="40">
        <f>(AV217+AV230)*(1+$D243)</f>
        <v/>
      </c>
      <c r="AW243" s="40">
        <f>(AW217+AW230)*(1+$D243)</f>
        <v/>
      </c>
      <c r="AX243" s="42">
        <f>RETAILPRICE(AX217,AX230,$D243)</f>
        <v/>
      </c>
    </row>
    <row r="244" hidden="1" outlineLevel="1"/>
    <row r="245" hidden="1" outlineLevel="1">
      <c r="A245" s="5" t="inlineStr">
        <is>
          <t>vat</t>
        </is>
      </c>
      <c r="B245" s="5" t="inlineStr">
        <is>
          <t>coa</t>
        </is>
      </c>
      <c r="C245" s="5" t="inlineStr">
        <is>
          <t>pow</t>
        </is>
      </c>
      <c r="D245" s="40">
        <f>INDEX(Inputs_prices!$Q$5:$Q$16,MATCH($B245&amp;"."&amp;$C245,Inputs_prices!$A$5:$A$16,0))</f>
        <v/>
      </c>
      <c r="E245" s="39" t="n"/>
      <c r="F245" s="39" t="n"/>
      <c r="G245" s="39" t="n"/>
      <c r="H245" s="5">
        <f>INDEX(Variables!$B$5:$B$105,MATCH($A245,Variables!$A$5:$A$105,0))&amp;IF($C245="",""," | "&amp;INDEX(Mapping!$B$5:$B$26,MATCH($C245,Mapping!$A$5:$A$26,0))&amp;" | "&amp;INDEX(Mapping!$B$30:$B$41,MATCH($B245,Mapping!$A$30:$A$41,0)))</f>
        <v/>
      </c>
      <c r="I245" s="5">
        <f>INDEX(Variables!$C$5:$C$105,MATCH($A245,Variables!$A$5:$A$105,0))</f>
        <v/>
      </c>
      <c r="J245" s="5">
        <f>INDEX(Variables!$E$5:$E$105,MATCH($A245,Variables!$A$5:$A$105,0))</f>
        <v/>
      </c>
      <c r="K245" s="25">
        <f>LOWER(Settings!$C$4)&amp;".mit."&amp;$A245&amp;IF($C245="","","."&amp;$C245&amp;"."&amp;$B245)&amp;IF(INDEX(Variables!$D$5:$D$105,MATCH($A245,Variables!$A$5:$A$105,0))="","","."&amp;INDEX(Variables!$D$5:$D$105,MATCH($A245,Variables!$A$5:$A$105,0)))&amp;"."&amp;K$5</f>
        <v/>
      </c>
      <c r="L245" s="41">
        <f>(L206+L219)*$D245</f>
        <v/>
      </c>
      <c r="M245" s="40">
        <f>(M206+M219)*$D245</f>
        <v/>
      </c>
      <c r="N245" s="40">
        <f>(N206+N219)*$D245</f>
        <v/>
      </c>
      <c r="O245" s="40">
        <f>(O206+O219)*$D245</f>
        <v/>
      </c>
      <c r="P245" s="40">
        <f>(P206+P219)*$D245</f>
        <v/>
      </c>
      <c r="Q245" s="40">
        <f>(Q206+Q219)*$D245</f>
        <v/>
      </c>
      <c r="R245" s="40">
        <f>(R206+R219)*$D245</f>
        <v/>
      </c>
      <c r="S245" s="40">
        <f>(S206+S219)*$D245</f>
        <v/>
      </c>
      <c r="T245" s="40">
        <f>(T206+T219)*$D245</f>
        <v/>
      </c>
      <c r="U245" s="40">
        <f>(U206+U219)*$D245</f>
        <v/>
      </c>
      <c r="V245" s="40">
        <f>(V206+V219)*$D245</f>
        <v/>
      </c>
      <c r="W245" s="40">
        <f>(W206+W219)*$D245</f>
        <v/>
      </c>
      <c r="X245" s="40">
        <f>(X206+X219)*$D245</f>
        <v/>
      </c>
      <c r="Y245" s="40">
        <f>(Y206+Y219)*$D245</f>
        <v/>
      </c>
      <c r="Z245" s="40">
        <f>(Z206+Z219)*$D245</f>
        <v/>
      </c>
      <c r="AA245" s="40">
        <f>(AA206+AA219)*$D245</f>
        <v/>
      </c>
      <c r="AB245" s="40">
        <f>(AB206+AB219)*$D245</f>
        <v/>
      </c>
      <c r="AC245" s="40">
        <f>(AC206+AC219)*$D245</f>
        <v/>
      </c>
      <c r="AD245" s="42">
        <f>VATPAY(AD206,AD219,$D245)</f>
        <v/>
      </c>
      <c r="AE245" s="25">
        <f>LOWER(Settings!$C$4)&amp;".mit."&amp;$A245&amp;IF($C245="","","."&amp;$C245&amp;"."&amp;$B245)&amp;IF(INDEX(Variables!$D$5:$D$105,MATCH($A245,Variables!$A$5:$A$105,0))="","","."&amp;INDEX(Variables!$D$5:$D$105,MATCH($A245,Variables!$A$5:$A$105,0)))&amp;"."&amp;AE$5</f>
        <v/>
      </c>
      <c r="AF245" s="41">
        <f>(AF206+AF219)*$D245</f>
        <v/>
      </c>
      <c r="AG245" s="40">
        <f>(AG206+AG219)*$D245</f>
        <v/>
      </c>
      <c r="AH245" s="40">
        <f>(AH206+AH219)*$D245</f>
        <v/>
      </c>
      <c r="AI245" s="40">
        <f>(AI206+AI219)*$D245</f>
        <v/>
      </c>
      <c r="AJ245" s="40">
        <f>(AJ206+AJ219)*$D245</f>
        <v/>
      </c>
      <c r="AK245" s="40">
        <f>(AK206+AK219)*$D245</f>
        <v/>
      </c>
      <c r="AL245" s="40">
        <f>(AL206+AL219)*$D245</f>
        <v/>
      </c>
      <c r="AM245" s="40">
        <f>(AM206+AM219)*$D245</f>
        <v/>
      </c>
      <c r="AN245" s="40">
        <f>(AN206+AN219)*$D245</f>
        <v/>
      </c>
      <c r="AO245" s="40">
        <f>(AO206+AO219)*$D245</f>
        <v/>
      </c>
      <c r="AP245" s="40">
        <f>(AP206+AP219)*$D245</f>
        <v/>
      </c>
      <c r="AQ245" s="40">
        <f>(AQ206+AQ219)*$D245</f>
        <v/>
      </c>
      <c r="AR245" s="40">
        <f>(AR206+AR219)*$D245</f>
        <v/>
      </c>
      <c r="AS245" s="40">
        <f>(AS206+AS219)*$D245</f>
        <v/>
      </c>
      <c r="AT245" s="40">
        <f>(AT206+AT219)*$D245</f>
        <v/>
      </c>
      <c r="AU245" s="40">
        <f>(AU206+AU219)*$D245</f>
        <v/>
      </c>
      <c r="AV245" s="40">
        <f>(AV206+AV219)*$D245</f>
        <v/>
      </c>
      <c r="AW245" s="40">
        <f>(AW206+AW219)*$D245</f>
        <v/>
      </c>
      <c r="AX245" s="42">
        <f>VATPAY(AX206,AX219,$D245)</f>
        <v/>
      </c>
    </row>
    <row r="246" hidden="1" outlineLevel="1">
      <c r="A246" s="5" t="inlineStr">
        <is>
          <t>vat</t>
        </is>
      </c>
      <c r="B246" s="5" t="inlineStr">
        <is>
          <t>coa</t>
        </is>
      </c>
      <c r="C246" s="5" t="inlineStr">
        <is>
          <t>res</t>
        </is>
      </c>
      <c r="D246" s="40">
        <f>INDEX(Inputs_prices!$Q$5:$Q$16,MATCH($B246&amp;"."&amp;$C246,Inputs_prices!$A$5:$A$16,0))</f>
        <v/>
      </c>
      <c r="E246" s="39" t="n"/>
      <c r="F246" s="39" t="n"/>
      <c r="G246" s="39" t="n"/>
      <c r="H246" s="5">
        <f>INDEX(Variables!$B$5:$B$105,MATCH($A246,Variables!$A$5:$A$105,0))&amp;IF($C246="",""," | "&amp;INDEX(Mapping!$B$5:$B$26,MATCH($C246,Mapping!$A$5:$A$26,0))&amp;" | "&amp;INDEX(Mapping!$B$30:$B$41,MATCH($B246,Mapping!$A$30:$A$41,0)))</f>
        <v/>
      </c>
      <c r="I246" s="5">
        <f>INDEX(Variables!$C$5:$C$105,MATCH($A246,Variables!$A$5:$A$105,0))</f>
        <v/>
      </c>
      <c r="J246" s="5">
        <f>INDEX(Variables!$E$5:$E$105,MATCH($A246,Variables!$A$5:$A$105,0))</f>
        <v/>
      </c>
      <c r="K246" s="25">
        <f>LOWER(Settings!$C$4)&amp;".mit."&amp;$A246&amp;IF($C246="","","."&amp;$C246&amp;"."&amp;$B246)&amp;IF(INDEX(Variables!$D$5:$D$105,MATCH($A246,Variables!$A$5:$A$105,0))="","","."&amp;INDEX(Variables!$D$5:$D$105,MATCH($A246,Variables!$A$5:$A$105,0)))&amp;"."&amp;K$5</f>
        <v/>
      </c>
      <c r="L246" s="41">
        <f>(L207+L220)*$D246</f>
        <v/>
      </c>
      <c r="M246" s="40">
        <f>(M207+M220)*$D246</f>
        <v/>
      </c>
      <c r="N246" s="40">
        <f>(N207+N220)*$D246</f>
        <v/>
      </c>
      <c r="O246" s="40">
        <f>(O207+O220)*$D246</f>
        <v/>
      </c>
      <c r="P246" s="40">
        <f>(P207+P220)*$D246</f>
        <v/>
      </c>
      <c r="Q246" s="40">
        <f>(Q207+Q220)*$D246</f>
        <v/>
      </c>
      <c r="R246" s="40">
        <f>(R207+R220)*$D246</f>
        <v/>
      </c>
      <c r="S246" s="40">
        <f>(S207+S220)*$D246</f>
        <v/>
      </c>
      <c r="T246" s="40">
        <f>(T207+T220)*$D246</f>
        <v/>
      </c>
      <c r="U246" s="40">
        <f>(U207+U220)*$D246</f>
        <v/>
      </c>
      <c r="V246" s="40">
        <f>(V207+V220)*$D246</f>
        <v/>
      </c>
      <c r="W246" s="40">
        <f>(W207+W220)*$D246</f>
        <v/>
      </c>
      <c r="X246" s="40">
        <f>(X207+X220)*$D246</f>
        <v/>
      </c>
      <c r="Y246" s="40">
        <f>(Y207+Y220)*$D246</f>
        <v/>
      </c>
      <c r="Z246" s="40">
        <f>(Z207+Z220)*$D246</f>
        <v/>
      </c>
      <c r="AA246" s="40">
        <f>(AA207+AA220)*$D246</f>
        <v/>
      </c>
      <c r="AB246" s="40">
        <f>(AB207+AB220)*$D246</f>
        <v/>
      </c>
      <c r="AC246" s="40">
        <f>(AC207+AC220)*$D246</f>
        <v/>
      </c>
      <c r="AD246" s="42">
        <f>VATPAY(AD207,AD220,$D246)</f>
        <v/>
      </c>
      <c r="AE246" s="25">
        <f>LOWER(Settings!$C$4)&amp;".mit."&amp;$A246&amp;IF($C246="","","."&amp;$C246&amp;"."&amp;$B246)&amp;IF(INDEX(Variables!$D$5:$D$105,MATCH($A246,Variables!$A$5:$A$105,0))="","","."&amp;INDEX(Variables!$D$5:$D$105,MATCH($A246,Variables!$A$5:$A$105,0)))&amp;"."&amp;AE$5</f>
        <v/>
      </c>
      <c r="AF246" s="41">
        <f>(AF207+AF220)*$D246</f>
        <v/>
      </c>
      <c r="AG246" s="40">
        <f>(AG207+AG220)*$D246</f>
        <v/>
      </c>
      <c r="AH246" s="40">
        <f>(AH207+AH220)*$D246</f>
        <v/>
      </c>
      <c r="AI246" s="40">
        <f>(AI207+AI220)*$D246</f>
        <v/>
      </c>
      <c r="AJ246" s="40">
        <f>(AJ207+AJ220)*$D246</f>
        <v/>
      </c>
      <c r="AK246" s="40">
        <f>(AK207+AK220)*$D246</f>
        <v/>
      </c>
      <c r="AL246" s="40">
        <f>(AL207+AL220)*$D246</f>
        <v/>
      </c>
      <c r="AM246" s="40">
        <f>(AM207+AM220)*$D246</f>
        <v/>
      </c>
      <c r="AN246" s="40">
        <f>(AN207+AN220)*$D246</f>
        <v/>
      </c>
      <c r="AO246" s="40">
        <f>(AO207+AO220)*$D246</f>
        <v/>
      </c>
      <c r="AP246" s="40">
        <f>(AP207+AP220)*$D246</f>
        <v/>
      </c>
      <c r="AQ246" s="40">
        <f>(AQ207+AQ220)*$D246</f>
        <v/>
      </c>
      <c r="AR246" s="40">
        <f>(AR207+AR220)*$D246</f>
        <v/>
      </c>
      <c r="AS246" s="40">
        <f>(AS207+AS220)*$D246</f>
        <v/>
      </c>
      <c r="AT246" s="40">
        <f>(AT207+AT220)*$D246</f>
        <v/>
      </c>
      <c r="AU246" s="40">
        <f>(AU207+AU220)*$D246</f>
        <v/>
      </c>
      <c r="AV246" s="40">
        <f>(AV207+AV220)*$D246</f>
        <v/>
      </c>
      <c r="AW246" s="40">
        <f>(AW207+AW220)*$D246</f>
        <v/>
      </c>
      <c r="AX246" s="42">
        <f>VATPAY(AX207,AX220,$D246)</f>
        <v/>
      </c>
    </row>
    <row r="247" hidden="1" outlineLevel="1">
      <c r="A247" s="5" t="inlineStr">
        <is>
          <t>vat</t>
        </is>
      </c>
      <c r="B247" s="5" t="inlineStr">
        <is>
          <t>coa</t>
        </is>
      </c>
      <c r="C247" s="5" t="inlineStr">
        <is>
          <t>ind</t>
        </is>
      </c>
      <c r="D247" s="40">
        <f>INDEX(Inputs_prices!$Q$5:$Q$16,MATCH($B247&amp;"."&amp;$C247,Inputs_prices!$A$5:$A$16,0))</f>
        <v/>
      </c>
      <c r="E247" s="39" t="n"/>
      <c r="F247" s="39" t="n"/>
      <c r="G247" s="39" t="n"/>
      <c r="H247" s="5">
        <f>INDEX(Variables!$B$5:$B$105,MATCH($A247,Variables!$A$5:$A$105,0))&amp;IF($C247="",""," | "&amp;INDEX(Mapping!$B$5:$B$26,MATCH($C247,Mapping!$A$5:$A$26,0))&amp;" | "&amp;INDEX(Mapping!$B$30:$B$41,MATCH($B247,Mapping!$A$30:$A$41,0)))</f>
        <v/>
      </c>
      <c r="I247" s="5">
        <f>INDEX(Variables!$C$5:$C$105,MATCH($A247,Variables!$A$5:$A$105,0))</f>
        <v/>
      </c>
      <c r="J247" s="5">
        <f>INDEX(Variables!$E$5:$E$105,MATCH($A247,Variables!$A$5:$A$105,0))</f>
        <v/>
      </c>
      <c r="K247" s="25">
        <f>LOWER(Settings!$C$4)&amp;".mit."&amp;$A247&amp;IF($C247="","","."&amp;$C247&amp;"."&amp;$B247)&amp;IF(INDEX(Variables!$D$5:$D$105,MATCH($A247,Variables!$A$5:$A$105,0))="","","."&amp;INDEX(Variables!$D$5:$D$105,MATCH($A247,Variables!$A$5:$A$105,0)))&amp;"."&amp;K$5</f>
        <v/>
      </c>
      <c r="L247" s="41">
        <f>(L208+L221)*$D247</f>
        <v/>
      </c>
      <c r="M247" s="40">
        <f>(M208+M221)*$D247</f>
        <v/>
      </c>
      <c r="N247" s="40">
        <f>(N208+N221)*$D247</f>
        <v/>
      </c>
      <c r="O247" s="40">
        <f>(O208+O221)*$D247</f>
        <v/>
      </c>
      <c r="P247" s="40">
        <f>(P208+P221)*$D247</f>
        <v/>
      </c>
      <c r="Q247" s="40">
        <f>(Q208+Q221)*$D247</f>
        <v/>
      </c>
      <c r="R247" s="40">
        <f>(R208+R221)*$D247</f>
        <v/>
      </c>
      <c r="S247" s="40">
        <f>(S208+S221)*$D247</f>
        <v/>
      </c>
      <c r="T247" s="40">
        <f>(T208+T221)*$D247</f>
        <v/>
      </c>
      <c r="U247" s="40">
        <f>(U208+U221)*$D247</f>
        <v/>
      </c>
      <c r="V247" s="40">
        <f>(V208+V221)*$D247</f>
        <v/>
      </c>
      <c r="W247" s="40">
        <f>(W208+W221)*$D247</f>
        <v/>
      </c>
      <c r="X247" s="40">
        <f>(X208+X221)*$D247</f>
        <v/>
      </c>
      <c r="Y247" s="40">
        <f>(Y208+Y221)*$D247</f>
        <v/>
      </c>
      <c r="Z247" s="40">
        <f>(Z208+Z221)*$D247</f>
        <v/>
      </c>
      <c r="AA247" s="40">
        <f>(AA208+AA221)*$D247</f>
        <v/>
      </c>
      <c r="AB247" s="40">
        <f>(AB208+AB221)*$D247</f>
        <v/>
      </c>
      <c r="AC247" s="40">
        <f>(AC208+AC221)*$D247</f>
        <v/>
      </c>
      <c r="AD247" s="42">
        <f>VATPAY(AD208,AD221,$D247)</f>
        <v/>
      </c>
      <c r="AE247" s="25">
        <f>LOWER(Settings!$C$4)&amp;".mit."&amp;$A247&amp;IF($C247="","","."&amp;$C247&amp;"."&amp;$B247)&amp;IF(INDEX(Variables!$D$5:$D$105,MATCH($A247,Variables!$A$5:$A$105,0))="","","."&amp;INDEX(Variables!$D$5:$D$105,MATCH($A247,Variables!$A$5:$A$105,0)))&amp;"."&amp;AE$5</f>
        <v/>
      </c>
      <c r="AF247" s="41">
        <f>(AF208+AF221)*$D247</f>
        <v/>
      </c>
      <c r="AG247" s="40">
        <f>(AG208+AG221)*$D247</f>
        <v/>
      </c>
      <c r="AH247" s="40">
        <f>(AH208+AH221)*$D247</f>
        <v/>
      </c>
      <c r="AI247" s="40">
        <f>(AI208+AI221)*$D247</f>
        <v/>
      </c>
      <c r="AJ247" s="40">
        <f>(AJ208+AJ221)*$D247</f>
        <v/>
      </c>
      <c r="AK247" s="40">
        <f>(AK208+AK221)*$D247</f>
        <v/>
      </c>
      <c r="AL247" s="40">
        <f>(AL208+AL221)*$D247</f>
        <v/>
      </c>
      <c r="AM247" s="40">
        <f>(AM208+AM221)*$D247</f>
        <v/>
      </c>
      <c r="AN247" s="40">
        <f>(AN208+AN221)*$D247</f>
        <v/>
      </c>
      <c r="AO247" s="40">
        <f>(AO208+AO221)*$D247</f>
        <v/>
      </c>
      <c r="AP247" s="40">
        <f>(AP208+AP221)*$D247</f>
        <v/>
      </c>
      <c r="AQ247" s="40">
        <f>(AQ208+AQ221)*$D247</f>
        <v/>
      </c>
      <c r="AR247" s="40">
        <f>(AR208+AR221)*$D247</f>
        <v/>
      </c>
      <c r="AS247" s="40">
        <f>(AS208+AS221)*$D247</f>
        <v/>
      </c>
      <c r="AT247" s="40">
        <f>(AT208+AT221)*$D247</f>
        <v/>
      </c>
      <c r="AU247" s="40">
        <f>(AU208+AU221)*$D247</f>
        <v/>
      </c>
      <c r="AV247" s="40">
        <f>(AV208+AV221)*$D247</f>
        <v/>
      </c>
      <c r="AW247" s="40">
        <f>(AW208+AW221)*$D247</f>
        <v/>
      </c>
      <c r="AX247" s="42">
        <f>VATPAY(AX208,AX221,$D247)</f>
        <v/>
      </c>
    </row>
    <row r="248" hidden="1" outlineLevel="1">
      <c r="A248" s="5" t="inlineStr">
        <is>
          <t>vat</t>
        </is>
      </c>
      <c r="B248" s="5" t="inlineStr">
        <is>
          <t>nga</t>
        </is>
      </c>
      <c r="C248" s="5" t="inlineStr">
        <is>
          <t>pow</t>
        </is>
      </c>
      <c r="D248" s="40">
        <f>INDEX(Inputs_prices!$Q$5:$Q$16,MATCH($B248&amp;"."&amp;$C248,Inputs_prices!$A$5:$A$16,0))</f>
        <v/>
      </c>
      <c r="E248" s="39" t="n"/>
      <c r="F248" s="39" t="n"/>
      <c r="G248" s="39" t="n"/>
      <c r="H248" s="5">
        <f>INDEX(Variables!$B$5:$B$105,MATCH($A248,Variables!$A$5:$A$105,0))&amp;IF($C248="",""," | "&amp;INDEX(Mapping!$B$5:$B$26,MATCH($C248,Mapping!$A$5:$A$26,0))&amp;" | "&amp;INDEX(Mapping!$B$30:$B$41,MATCH($B248,Mapping!$A$30:$A$41,0)))</f>
        <v/>
      </c>
      <c r="I248" s="5">
        <f>INDEX(Variables!$C$5:$C$105,MATCH($A248,Variables!$A$5:$A$105,0))</f>
        <v/>
      </c>
      <c r="J248" s="5">
        <f>INDEX(Variables!$E$5:$E$105,MATCH($A248,Variables!$A$5:$A$105,0))</f>
        <v/>
      </c>
      <c r="K248" s="25">
        <f>LOWER(Settings!$C$4)&amp;".mit."&amp;$A248&amp;IF($C248="","","."&amp;$C248&amp;"."&amp;$B248)&amp;IF(INDEX(Variables!$D$5:$D$105,MATCH($A248,Variables!$A$5:$A$105,0))="","","."&amp;INDEX(Variables!$D$5:$D$105,MATCH($A248,Variables!$A$5:$A$105,0)))&amp;"."&amp;K$5</f>
        <v/>
      </c>
      <c r="L248" s="41">
        <f>(L209+L222)*$D248</f>
        <v/>
      </c>
      <c r="M248" s="40">
        <f>(M209+M222)*$D248</f>
        <v/>
      </c>
      <c r="N248" s="40">
        <f>(N209+N222)*$D248</f>
        <v/>
      </c>
      <c r="O248" s="40">
        <f>(O209+O222)*$D248</f>
        <v/>
      </c>
      <c r="P248" s="40">
        <f>(P209+P222)*$D248</f>
        <v/>
      </c>
      <c r="Q248" s="40">
        <f>(Q209+Q222)*$D248</f>
        <v/>
      </c>
      <c r="R248" s="40">
        <f>(R209+R222)*$D248</f>
        <v/>
      </c>
      <c r="S248" s="40">
        <f>(S209+S222)*$D248</f>
        <v/>
      </c>
      <c r="T248" s="40">
        <f>(T209+T222)*$D248</f>
        <v/>
      </c>
      <c r="U248" s="40">
        <f>(U209+U222)*$D248</f>
        <v/>
      </c>
      <c r="V248" s="40">
        <f>(V209+V222)*$D248</f>
        <v/>
      </c>
      <c r="W248" s="40">
        <f>(W209+W222)*$D248</f>
        <v/>
      </c>
      <c r="X248" s="40">
        <f>(X209+X222)*$D248</f>
        <v/>
      </c>
      <c r="Y248" s="40">
        <f>(Y209+Y222)*$D248</f>
        <v/>
      </c>
      <c r="Z248" s="40">
        <f>(Z209+Z222)*$D248</f>
        <v/>
      </c>
      <c r="AA248" s="40">
        <f>(AA209+AA222)*$D248</f>
        <v/>
      </c>
      <c r="AB248" s="40">
        <f>(AB209+AB222)*$D248</f>
        <v/>
      </c>
      <c r="AC248" s="40">
        <f>(AC209+AC222)*$D248</f>
        <v/>
      </c>
      <c r="AD248" s="42">
        <f>VATPAY(AD209,AD222,$D248)</f>
        <v/>
      </c>
      <c r="AE248" s="25">
        <f>LOWER(Settings!$C$4)&amp;".mit."&amp;$A248&amp;IF($C248="","","."&amp;$C248&amp;"."&amp;$B248)&amp;IF(INDEX(Variables!$D$5:$D$105,MATCH($A248,Variables!$A$5:$A$105,0))="","","."&amp;INDEX(Variables!$D$5:$D$105,MATCH($A248,Variables!$A$5:$A$105,0)))&amp;"."&amp;AE$5</f>
        <v/>
      </c>
      <c r="AF248" s="41">
        <f>(AF209+AF222)*$D248</f>
        <v/>
      </c>
      <c r="AG248" s="40">
        <f>(AG209+AG222)*$D248</f>
        <v/>
      </c>
      <c r="AH248" s="40">
        <f>(AH209+AH222)*$D248</f>
        <v/>
      </c>
      <c r="AI248" s="40">
        <f>(AI209+AI222)*$D248</f>
        <v/>
      </c>
      <c r="AJ248" s="40">
        <f>(AJ209+AJ222)*$D248</f>
        <v/>
      </c>
      <c r="AK248" s="40">
        <f>(AK209+AK222)*$D248</f>
        <v/>
      </c>
      <c r="AL248" s="40">
        <f>(AL209+AL222)*$D248</f>
        <v/>
      </c>
      <c r="AM248" s="40">
        <f>(AM209+AM222)*$D248</f>
        <v/>
      </c>
      <c r="AN248" s="40">
        <f>(AN209+AN222)*$D248</f>
        <v/>
      </c>
      <c r="AO248" s="40">
        <f>(AO209+AO222)*$D248</f>
        <v/>
      </c>
      <c r="AP248" s="40">
        <f>(AP209+AP222)*$D248</f>
        <v/>
      </c>
      <c r="AQ248" s="40">
        <f>(AQ209+AQ222)*$D248</f>
        <v/>
      </c>
      <c r="AR248" s="40">
        <f>(AR209+AR222)*$D248</f>
        <v/>
      </c>
      <c r="AS248" s="40">
        <f>(AS209+AS222)*$D248</f>
        <v/>
      </c>
      <c r="AT248" s="40">
        <f>(AT209+AT222)*$D248</f>
        <v/>
      </c>
      <c r="AU248" s="40">
        <f>(AU209+AU222)*$D248</f>
        <v/>
      </c>
      <c r="AV248" s="40">
        <f>(AV209+AV222)*$D248</f>
        <v/>
      </c>
      <c r="AW248" s="40">
        <f>(AW209+AW222)*$D248</f>
        <v/>
      </c>
      <c r="AX248" s="42">
        <f>VATPAY(AX209,AX222,$D248)</f>
        <v/>
      </c>
    </row>
    <row r="249" hidden="1" outlineLevel="1">
      <c r="A249" s="5" t="inlineStr">
        <is>
          <t>vat</t>
        </is>
      </c>
      <c r="B249" s="5" t="inlineStr">
        <is>
          <t>nga</t>
        </is>
      </c>
      <c r="C249" s="5" t="inlineStr">
        <is>
          <t>res</t>
        </is>
      </c>
      <c r="D249" s="40">
        <f>INDEX(Inputs_prices!$Q$5:$Q$16,MATCH($B249&amp;"."&amp;$C249,Inputs_prices!$A$5:$A$16,0))</f>
        <v/>
      </c>
      <c r="E249" s="39" t="n"/>
      <c r="F249" s="39" t="n"/>
      <c r="G249" s="39" t="n"/>
      <c r="H249" s="5">
        <f>INDEX(Variables!$B$5:$B$105,MATCH($A249,Variables!$A$5:$A$105,0))&amp;IF($C249="",""," | "&amp;INDEX(Mapping!$B$5:$B$26,MATCH($C249,Mapping!$A$5:$A$26,0))&amp;" | "&amp;INDEX(Mapping!$B$30:$B$41,MATCH($B249,Mapping!$A$30:$A$41,0)))</f>
        <v/>
      </c>
      <c r="I249" s="5">
        <f>INDEX(Variables!$C$5:$C$105,MATCH($A249,Variables!$A$5:$A$105,0))</f>
        <v/>
      </c>
      <c r="J249" s="5">
        <f>INDEX(Variables!$E$5:$E$105,MATCH($A249,Variables!$A$5:$A$105,0))</f>
        <v/>
      </c>
      <c r="K249" s="25">
        <f>LOWER(Settings!$C$4)&amp;".mit."&amp;$A249&amp;IF($C249="","","."&amp;$C249&amp;"."&amp;$B249)&amp;IF(INDEX(Variables!$D$5:$D$105,MATCH($A249,Variables!$A$5:$A$105,0))="","","."&amp;INDEX(Variables!$D$5:$D$105,MATCH($A249,Variables!$A$5:$A$105,0)))&amp;"."&amp;K$5</f>
        <v/>
      </c>
      <c r="L249" s="41">
        <f>(L210+L223)*$D249</f>
        <v/>
      </c>
      <c r="M249" s="40">
        <f>(M210+M223)*$D249</f>
        <v/>
      </c>
      <c r="N249" s="40">
        <f>(N210+N223)*$D249</f>
        <v/>
      </c>
      <c r="O249" s="40">
        <f>(O210+O223)*$D249</f>
        <v/>
      </c>
      <c r="P249" s="40">
        <f>(P210+P223)*$D249</f>
        <v/>
      </c>
      <c r="Q249" s="40">
        <f>(Q210+Q223)*$D249</f>
        <v/>
      </c>
      <c r="R249" s="40">
        <f>(R210+R223)*$D249</f>
        <v/>
      </c>
      <c r="S249" s="40">
        <f>(S210+S223)*$D249</f>
        <v/>
      </c>
      <c r="T249" s="40">
        <f>(T210+T223)*$D249</f>
        <v/>
      </c>
      <c r="U249" s="40">
        <f>(U210+U223)*$D249</f>
        <v/>
      </c>
      <c r="V249" s="40">
        <f>(V210+V223)*$D249</f>
        <v/>
      </c>
      <c r="W249" s="40">
        <f>(W210+W223)*$D249</f>
        <v/>
      </c>
      <c r="X249" s="40">
        <f>(X210+X223)*$D249</f>
        <v/>
      </c>
      <c r="Y249" s="40">
        <f>(Y210+Y223)*$D249</f>
        <v/>
      </c>
      <c r="Z249" s="40">
        <f>(Z210+Z223)*$D249</f>
        <v/>
      </c>
      <c r="AA249" s="40">
        <f>(AA210+AA223)*$D249</f>
        <v/>
      </c>
      <c r="AB249" s="40">
        <f>(AB210+AB223)*$D249</f>
        <v/>
      </c>
      <c r="AC249" s="40">
        <f>(AC210+AC223)*$D249</f>
        <v/>
      </c>
      <c r="AD249" s="42">
        <f>VATPAY(AD210,AD223,$D249)</f>
        <v/>
      </c>
      <c r="AE249" s="25">
        <f>LOWER(Settings!$C$4)&amp;".mit."&amp;$A249&amp;IF($C249="","","."&amp;$C249&amp;"."&amp;$B249)&amp;IF(INDEX(Variables!$D$5:$D$105,MATCH($A249,Variables!$A$5:$A$105,0))="","","."&amp;INDEX(Variables!$D$5:$D$105,MATCH($A249,Variables!$A$5:$A$105,0)))&amp;"."&amp;AE$5</f>
        <v/>
      </c>
      <c r="AF249" s="41">
        <f>(AF210+AF223)*$D249</f>
        <v/>
      </c>
      <c r="AG249" s="40">
        <f>(AG210+AG223)*$D249</f>
        <v/>
      </c>
      <c r="AH249" s="40">
        <f>(AH210+AH223)*$D249</f>
        <v/>
      </c>
      <c r="AI249" s="40">
        <f>(AI210+AI223)*$D249</f>
        <v/>
      </c>
      <c r="AJ249" s="40">
        <f>(AJ210+AJ223)*$D249</f>
        <v/>
      </c>
      <c r="AK249" s="40">
        <f>(AK210+AK223)*$D249</f>
        <v/>
      </c>
      <c r="AL249" s="40">
        <f>(AL210+AL223)*$D249</f>
        <v/>
      </c>
      <c r="AM249" s="40">
        <f>(AM210+AM223)*$D249</f>
        <v/>
      </c>
      <c r="AN249" s="40">
        <f>(AN210+AN223)*$D249</f>
        <v/>
      </c>
      <c r="AO249" s="40">
        <f>(AO210+AO223)*$D249</f>
        <v/>
      </c>
      <c r="AP249" s="40">
        <f>(AP210+AP223)*$D249</f>
        <v/>
      </c>
      <c r="AQ249" s="40">
        <f>(AQ210+AQ223)*$D249</f>
        <v/>
      </c>
      <c r="AR249" s="40">
        <f>(AR210+AR223)*$D249</f>
        <v/>
      </c>
      <c r="AS249" s="40">
        <f>(AS210+AS223)*$D249</f>
        <v/>
      </c>
      <c r="AT249" s="40">
        <f>(AT210+AT223)*$D249</f>
        <v/>
      </c>
      <c r="AU249" s="40">
        <f>(AU210+AU223)*$D249</f>
        <v/>
      </c>
      <c r="AV249" s="40">
        <f>(AV210+AV223)*$D249</f>
        <v/>
      </c>
      <c r="AW249" s="40">
        <f>(AW210+AW223)*$D249</f>
        <v/>
      </c>
      <c r="AX249" s="42">
        <f>VATPAY(AX210,AX223,$D249)</f>
        <v/>
      </c>
    </row>
    <row r="250" hidden="1" outlineLevel="1">
      <c r="A250" s="5" t="inlineStr">
        <is>
          <t>vat</t>
        </is>
      </c>
      <c r="B250" s="5" t="inlineStr">
        <is>
          <t>nga</t>
        </is>
      </c>
      <c r="C250" s="5" t="inlineStr">
        <is>
          <t>ind</t>
        </is>
      </c>
      <c r="D250" s="40">
        <f>INDEX(Inputs_prices!$Q$5:$Q$16,MATCH($B250&amp;"."&amp;$C250,Inputs_prices!$A$5:$A$16,0))</f>
        <v/>
      </c>
      <c r="E250" s="39" t="n"/>
      <c r="F250" s="39" t="n"/>
      <c r="G250" s="39" t="n"/>
      <c r="H250" s="5">
        <f>INDEX(Variables!$B$5:$B$105,MATCH($A250,Variables!$A$5:$A$105,0))&amp;IF($C250="",""," | "&amp;INDEX(Mapping!$B$5:$B$26,MATCH($C250,Mapping!$A$5:$A$26,0))&amp;" | "&amp;INDEX(Mapping!$B$30:$B$41,MATCH($B250,Mapping!$A$30:$A$41,0)))</f>
        <v/>
      </c>
      <c r="I250" s="5">
        <f>INDEX(Variables!$C$5:$C$105,MATCH($A250,Variables!$A$5:$A$105,0))</f>
        <v/>
      </c>
      <c r="J250" s="5">
        <f>INDEX(Variables!$E$5:$E$105,MATCH($A250,Variables!$A$5:$A$105,0))</f>
        <v/>
      </c>
      <c r="K250" s="25">
        <f>LOWER(Settings!$C$4)&amp;".mit."&amp;$A250&amp;IF($C250="","","."&amp;$C250&amp;"."&amp;$B250)&amp;IF(INDEX(Variables!$D$5:$D$105,MATCH($A250,Variables!$A$5:$A$105,0))="","","."&amp;INDEX(Variables!$D$5:$D$105,MATCH($A250,Variables!$A$5:$A$105,0)))&amp;"."&amp;K$5</f>
        <v/>
      </c>
      <c r="L250" s="41">
        <f>(L211+L224)*$D250</f>
        <v/>
      </c>
      <c r="M250" s="40">
        <f>(M211+M224)*$D250</f>
        <v/>
      </c>
      <c r="N250" s="40">
        <f>(N211+N224)*$D250</f>
        <v/>
      </c>
      <c r="O250" s="40">
        <f>(O211+O224)*$D250</f>
        <v/>
      </c>
      <c r="P250" s="40">
        <f>(P211+P224)*$D250</f>
        <v/>
      </c>
      <c r="Q250" s="40">
        <f>(Q211+Q224)*$D250</f>
        <v/>
      </c>
      <c r="R250" s="40">
        <f>(R211+R224)*$D250</f>
        <v/>
      </c>
      <c r="S250" s="40">
        <f>(S211+S224)*$D250</f>
        <v/>
      </c>
      <c r="T250" s="40">
        <f>(T211+T224)*$D250</f>
        <v/>
      </c>
      <c r="U250" s="40">
        <f>(U211+U224)*$D250</f>
        <v/>
      </c>
      <c r="V250" s="40">
        <f>(V211+V224)*$D250</f>
        <v/>
      </c>
      <c r="W250" s="40">
        <f>(W211+W224)*$D250</f>
        <v/>
      </c>
      <c r="X250" s="40">
        <f>(X211+X224)*$D250</f>
        <v/>
      </c>
      <c r="Y250" s="40">
        <f>(Y211+Y224)*$D250</f>
        <v/>
      </c>
      <c r="Z250" s="40">
        <f>(Z211+Z224)*$D250</f>
        <v/>
      </c>
      <c r="AA250" s="40">
        <f>(AA211+AA224)*$D250</f>
        <v/>
      </c>
      <c r="AB250" s="40">
        <f>(AB211+AB224)*$D250</f>
        <v/>
      </c>
      <c r="AC250" s="40">
        <f>(AC211+AC224)*$D250</f>
        <v/>
      </c>
      <c r="AD250" s="42">
        <f>VATPAY(AD211,AD224,$D250)</f>
        <v/>
      </c>
      <c r="AE250" s="25">
        <f>LOWER(Settings!$C$4)&amp;".mit."&amp;$A250&amp;IF($C250="","","."&amp;$C250&amp;"."&amp;$B250)&amp;IF(INDEX(Variables!$D$5:$D$105,MATCH($A250,Variables!$A$5:$A$105,0))="","","."&amp;INDEX(Variables!$D$5:$D$105,MATCH($A250,Variables!$A$5:$A$105,0)))&amp;"."&amp;AE$5</f>
        <v/>
      </c>
      <c r="AF250" s="41">
        <f>(AF211+AF224)*$D250</f>
        <v/>
      </c>
      <c r="AG250" s="40">
        <f>(AG211+AG224)*$D250</f>
        <v/>
      </c>
      <c r="AH250" s="40">
        <f>(AH211+AH224)*$D250</f>
        <v/>
      </c>
      <c r="AI250" s="40">
        <f>(AI211+AI224)*$D250</f>
        <v/>
      </c>
      <c r="AJ250" s="40">
        <f>(AJ211+AJ224)*$D250</f>
        <v/>
      </c>
      <c r="AK250" s="40">
        <f>(AK211+AK224)*$D250</f>
        <v/>
      </c>
      <c r="AL250" s="40">
        <f>(AL211+AL224)*$D250</f>
        <v/>
      </c>
      <c r="AM250" s="40">
        <f>(AM211+AM224)*$D250</f>
        <v/>
      </c>
      <c r="AN250" s="40">
        <f>(AN211+AN224)*$D250</f>
        <v/>
      </c>
      <c r="AO250" s="40">
        <f>(AO211+AO224)*$D250</f>
        <v/>
      </c>
      <c r="AP250" s="40">
        <f>(AP211+AP224)*$D250</f>
        <v/>
      </c>
      <c r="AQ250" s="40">
        <f>(AQ211+AQ224)*$D250</f>
        <v/>
      </c>
      <c r="AR250" s="40">
        <f>(AR211+AR224)*$D250</f>
        <v/>
      </c>
      <c r="AS250" s="40">
        <f>(AS211+AS224)*$D250</f>
        <v/>
      </c>
      <c r="AT250" s="40">
        <f>(AT211+AT224)*$D250</f>
        <v/>
      </c>
      <c r="AU250" s="40">
        <f>(AU211+AU224)*$D250</f>
        <v/>
      </c>
      <c r="AV250" s="40">
        <f>(AV211+AV224)*$D250</f>
        <v/>
      </c>
      <c r="AW250" s="40">
        <f>(AW211+AW224)*$D250</f>
        <v/>
      </c>
      <c r="AX250" s="42">
        <f>VATPAY(AX211,AX224,$D250)</f>
        <v/>
      </c>
    </row>
    <row r="251" hidden="1" outlineLevel="1">
      <c r="A251" s="5" t="inlineStr">
        <is>
          <t>vat</t>
        </is>
      </c>
      <c r="B251" s="5" t="inlineStr">
        <is>
          <t>gso</t>
        </is>
      </c>
      <c r="C251" s="5" t="inlineStr">
        <is>
          <t>all</t>
        </is>
      </c>
      <c r="D251" s="40">
        <f>INDEX(Inputs_prices!$Q$5:$Q$16,MATCH($B251&amp;"."&amp;$C251,Inputs_prices!$A$5:$A$16,0))</f>
        <v/>
      </c>
      <c r="E251" s="39" t="n"/>
      <c r="F251" s="39" t="n"/>
      <c r="G251" s="39" t="n"/>
      <c r="H251" s="5">
        <f>INDEX(Variables!$B$5:$B$105,MATCH($A251,Variables!$A$5:$A$105,0))&amp;IF($C251="",""," | "&amp;INDEX(Mapping!$B$5:$B$26,MATCH($C251,Mapping!$A$5:$A$26,0))&amp;" | "&amp;INDEX(Mapping!$B$30:$B$41,MATCH($B251,Mapping!$A$30:$A$41,0)))</f>
        <v/>
      </c>
      <c r="I251" s="5">
        <f>INDEX(Variables!$C$5:$C$105,MATCH($A251,Variables!$A$5:$A$105,0))</f>
        <v/>
      </c>
      <c r="J251" s="5">
        <f>INDEX(Variables!$E$5:$E$105,MATCH($A251,Variables!$A$5:$A$105,0))</f>
        <v/>
      </c>
      <c r="K251" s="25">
        <f>LOWER(Settings!$C$4)&amp;".mit."&amp;$A251&amp;IF($C251="","","."&amp;$C251&amp;"."&amp;$B251)&amp;IF(INDEX(Variables!$D$5:$D$105,MATCH($A251,Variables!$A$5:$A$105,0))="","","."&amp;INDEX(Variables!$D$5:$D$105,MATCH($A251,Variables!$A$5:$A$105,0)))&amp;"."&amp;K$5</f>
        <v/>
      </c>
      <c r="L251" s="41">
        <f>(L212+L225)*$D251</f>
        <v/>
      </c>
      <c r="M251" s="40">
        <f>(M212+M225)*$D251</f>
        <v/>
      </c>
      <c r="N251" s="40">
        <f>(N212+N225)*$D251</f>
        <v/>
      </c>
      <c r="O251" s="40">
        <f>(O212+O225)*$D251</f>
        <v/>
      </c>
      <c r="P251" s="40">
        <f>(P212+P225)*$D251</f>
        <v/>
      </c>
      <c r="Q251" s="40">
        <f>(Q212+Q225)*$D251</f>
        <v/>
      </c>
      <c r="R251" s="40">
        <f>(R212+R225)*$D251</f>
        <v/>
      </c>
      <c r="S251" s="40">
        <f>(S212+S225)*$D251</f>
        <v/>
      </c>
      <c r="T251" s="40">
        <f>(T212+T225)*$D251</f>
        <v/>
      </c>
      <c r="U251" s="40">
        <f>(U212+U225)*$D251</f>
        <v/>
      </c>
      <c r="V251" s="40">
        <f>(V212+V225)*$D251</f>
        <v/>
      </c>
      <c r="W251" s="40">
        <f>(W212+W225)*$D251</f>
        <v/>
      </c>
      <c r="X251" s="40">
        <f>(X212+X225)*$D251</f>
        <v/>
      </c>
      <c r="Y251" s="40">
        <f>(Y212+Y225)*$D251</f>
        <v/>
      </c>
      <c r="Z251" s="40">
        <f>(Z212+Z225)*$D251</f>
        <v/>
      </c>
      <c r="AA251" s="40">
        <f>(AA212+AA225)*$D251</f>
        <v/>
      </c>
      <c r="AB251" s="40">
        <f>(AB212+AB225)*$D251</f>
        <v/>
      </c>
      <c r="AC251" s="40">
        <f>(AC212+AC225)*$D251</f>
        <v/>
      </c>
      <c r="AD251" s="42">
        <f>VATPAY(AD212,AD225,$D251)</f>
        <v/>
      </c>
      <c r="AE251" s="25">
        <f>LOWER(Settings!$C$4)&amp;".mit."&amp;$A251&amp;IF($C251="","","."&amp;$C251&amp;"."&amp;$B251)&amp;IF(INDEX(Variables!$D$5:$D$105,MATCH($A251,Variables!$A$5:$A$105,0))="","","."&amp;INDEX(Variables!$D$5:$D$105,MATCH($A251,Variables!$A$5:$A$105,0)))&amp;"."&amp;AE$5</f>
        <v/>
      </c>
      <c r="AF251" s="41">
        <f>(AF212+AF225)*$D251</f>
        <v/>
      </c>
      <c r="AG251" s="40">
        <f>(AG212+AG225)*$D251</f>
        <v/>
      </c>
      <c r="AH251" s="40">
        <f>(AH212+AH225)*$D251</f>
        <v/>
      </c>
      <c r="AI251" s="40">
        <f>(AI212+AI225)*$D251</f>
        <v/>
      </c>
      <c r="AJ251" s="40">
        <f>(AJ212+AJ225)*$D251</f>
        <v/>
      </c>
      <c r="AK251" s="40">
        <f>(AK212+AK225)*$D251</f>
        <v/>
      </c>
      <c r="AL251" s="40">
        <f>(AL212+AL225)*$D251</f>
        <v/>
      </c>
      <c r="AM251" s="40">
        <f>(AM212+AM225)*$D251</f>
        <v/>
      </c>
      <c r="AN251" s="40">
        <f>(AN212+AN225)*$D251</f>
        <v/>
      </c>
      <c r="AO251" s="40">
        <f>(AO212+AO225)*$D251</f>
        <v/>
      </c>
      <c r="AP251" s="40">
        <f>(AP212+AP225)*$D251</f>
        <v/>
      </c>
      <c r="AQ251" s="40">
        <f>(AQ212+AQ225)*$D251</f>
        <v/>
      </c>
      <c r="AR251" s="40">
        <f>(AR212+AR225)*$D251</f>
        <v/>
      </c>
      <c r="AS251" s="40">
        <f>(AS212+AS225)*$D251</f>
        <v/>
      </c>
      <c r="AT251" s="40">
        <f>(AT212+AT225)*$D251</f>
        <v/>
      </c>
      <c r="AU251" s="40">
        <f>(AU212+AU225)*$D251</f>
        <v/>
      </c>
      <c r="AV251" s="40">
        <f>(AV212+AV225)*$D251</f>
        <v/>
      </c>
      <c r="AW251" s="40">
        <f>(AW212+AW225)*$D251</f>
        <v/>
      </c>
      <c r="AX251" s="42">
        <f>VATPAY(AX212,AX225,$D251)</f>
        <v/>
      </c>
    </row>
    <row r="252" hidden="1" outlineLevel="1">
      <c r="A252" s="5" t="inlineStr">
        <is>
          <t>vat</t>
        </is>
      </c>
      <c r="B252" s="5" t="inlineStr">
        <is>
          <t>die</t>
        </is>
      </c>
      <c r="C252" s="5" t="inlineStr">
        <is>
          <t>all</t>
        </is>
      </c>
      <c r="D252" s="40">
        <f>INDEX(Inputs_prices!$Q$5:$Q$16,MATCH($B252&amp;"."&amp;$C252,Inputs_prices!$A$5:$A$16,0))</f>
        <v/>
      </c>
      <c r="E252" s="39" t="n"/>
      <c r="F252" s="39" t="n"/>
      <c r="G252" s="39" t="n"/>
      <c r="H252" s="5">
        <f>INDEX(Variables!$B$5:$B$105,MATCH($A252,Variables!$A$5:$A$105,0))&amp;IF($C252="",""," | "&amp;INDEX(Mapping!$B$5:$B$26,MATCH($C252,Mapping!$A$5:$A$26,0))&amp;" | "&amp;INDEX(Mapping!$B$30:$B$41,MATCH($B252,Mapping!$A$30:$A$41,0)))</f>
        <v/>
      </c>
      <c r="I252" s="5">
        <f>INDEX(Variables!$C$5:$C$105,MATCH($A252,Variables!$A$5:$A$105,0))</f>
        <v/>
      </c>
      <c r="J252" s="5">
        <f>INDEX(Variables!$E$5:$E$105,MATCH($A252,Variables!$A$5:$A$105,0))</f>
        <v/>
      </c>
      <c r="K252" s="25">
        <f>LOWER(Settings!$C$4)&amp;".mit."&amp;$A252&amp;IF($C252="","","."&amp;$C252&amp;"."&amp;$B252)&amp;IF(INDEX(Variables!$D$5:$D$105,MATCH($A252,Variables!$A$5:$A$105,0))="","","."&amp;INDEX(Variables!$D$5:$D$105,MATCH($A252,Variables!$A$5:$A$105,0)))&amp;"."&amp;K$5</f>
        <v/>
      </c>
      <c r="L252" s="41">
        <f>(L213+L226)*$D252</f>
        <v/>
      </c>
      <c r="M252" s="40">
        <f>(M213+M226)*$D252</f>
        <v/>
      </c>
      <c r="N252" s="40">
        <f>(N213+N226)*$D252</f>
        <v/>
      </c>
      <c r="O252" s="40">
        <f>(O213+O226)*$D252</f>
        <v/>
      </c>
      <c r="P252" s="40">
        <f>(P213+P226)*$D252</f>
        <v/>
      </c>
      <c r="Q252" s="40">
        <f>(Q213+Q226)*$D252</f>
        <v/>
      </c>
      <c r="R252" s="40">
        <f>(R213+R226)*$D252</f>
        <v/>
      </c>
      <c r="S252" s="40">
        <f>(S213+S226)*$D252</f>
        <v/>
      </c>
      <c r="T252" s="40">
        <f>(T213+T226)*$D252</f>
        <v/>
      </c>
      <c r="U252" s="40">
        <f>(U213+U226)*$D252</f>
        <v/>
      </c>
      <c r="V252" s="40">
        <f>(V213+V226)*$D252</f>
        <v/>
      </c>
      <c r="W252" s="40">
        <f>(W213+W226)*$D252</f>
        <v/>
      </c>
      <c r="X252" s="40">
        <f>(X213+X226)*$D252</f>
        <v/>
      </c>
      <c r="Y252" s="40">
        <f>(Y213+Y226)*$D252</f>
        <v/>
      </c>
      <c r="Z252" s="40">
        <f>(Z213+Z226)*$D252</f>
        <v/>
      </c>
      <c r="AA252" s="40">
        <f>(AA213+AA226)*$D252</f>
        <v/>
      </c>
      <c r="AB252" s="40">
        <f>(AB213+AB226)*$D252</f>
        <v/>
      </c>
      <c r="AC252" s="40">
        <f>(AC213+AC226)*$D252</f>
        <v/>
      </c>
      <c r="AD252" s="42">
        <f>VATPAY(AD213,AD226,$D252)</f>
        <v/>
      </c>
      <c r="AE252" s="25">
        <f>LOWER(Settings!$C$4)&amp;".mit."&amp;$A252&amp;IF($C252="","","."&amp;$C252&amp;"."&amp;$B252)&amp;IF(INDEX(Variables!$D$5:$D$105,MATCH($A252,Variables!$A$5:$A$105,0))="","","."&amp;INDEX(Variables!$D$5:$D$105,MATCH($A252,Variables!$A$5:$A$105,0)))&amp;"."&amp;AE$5</f>
        <v/>
      </c>
      <c r="AF252" s="41">
        <f>(AF213+AF226)*$D252</f>
        <v/>
      </c>
      <c r="AG252" s="40">
        <f>(AG213+AG226)*$D252</f>
        <v/>
      </c>
      <c r="AH252" s="40">
        <f>(AH213+AH226)*$D252</f>
        <v/>
      </c>
      <c r="AI252" s="40">
        <f>(AI213+AI226)*$D252</f>
        <v/>
      </c>
      <c r="AJ252" s="40">
        <f>(AJ213+AJ226)*$D252</f>
        <v/>
      </c>
      <c r="AK252" s="40">
        <f>(AK213+AK226)*$D252</f>
        <v/>
      </c>
      <c r="AL252" s="40">
        <f>(AL213+AL226)*$D252</f>
        <v/>
      </c>
      <c r="AM252" s="40">
        <f>(AM213+AM226)*$D252</f>
        <v/>
      </c>
      <c r="AN252" s="40">
        <f>(AN213+AN226)*$D252</f>
        <v/>
      </c>
      <c r="AO252" s="40">
        <f>(AO213+AO226)*$D252</f>
        <v/>
      </c>
      <c r="AP252" s="40">
        <f>(AP213+AP226)*$D252</f>
        <v/>
      </c>
      <c r="AQ252" s="40">
        <f>(AQ213+AQ226)*$D252</f>
        <v/>
      </c>
      <c r="AR252" s="40">
        <f>(AR213+AR226)*$D252</f>
        <v/>
      </c>
      <c r="AS252" s="40">
        <f>(AS213+AS226)*$D252</f>
        <v/>
      </c>
      <c r="AT252" s="40">
        <f>(AT213+AT226)*$D252</f>
        <v/>
      </c>
      <c r="AU252" s="40">
        <f>(AU213+AU226)*$D252</f>
        <v/>
      </c>
      <c r="AV252" s="40">
        <f>(AV213+AV226)*$D252</f>
        <v/>
      </c>
      <c r="AW252" s="40">
        <f>(AW213+AW226)*$D252</f>
        <v/>
      </c>
      <c r="AX252" s="42">
        <f>VATPAY(AX213,AX226,$D252)</f>
        <v/>
      </c>
    </row>
    <row r="253" hidden="1" outlineLevel="1">
      <c r="A253" s="5" t="inlineStr">
        <is>
          <t>vat</t>
        </is>
      </c>
      <c r="B253" s="5" t="inlineStr">
        <is>
          <t>lpg</t>
        </is>
      </c>
      <c r="C253" s="5" t="inlineStr">
        <is>
          <t>all</t>
        </is>
      </c>
      <c r="D253" s="40">
        <f>INDEX(Inputs_prices!$Q$5:$Q$16,MATCH($B253&amp;"."&amp;$C253,Inputs_prices!$A$5:$A$16,0))</f>
        <v/>
      </c>
      <c r="E253" s="39" t="n"/>
      <c r="F253" s="39" t="n"/>
      <c r="G253" s="39" t="n"/>
      <c r="H253" s="5">
        <f>INDEX(Variables!$B$5:$B$105,MATCH($A253,Variables!$A$5:$A$105,0))&amp;IF($C253="",""," | "&amp;INDEX(Mapping!$B$5:$B$26,MATCH($C253,Mapping!$A$5:$A$26,0))&amp;" | "&amp;INDEX(Mapping!$B$30:$B$41,MATCH($B253,Mapping!$A$30:$A$41,0)))</f>
        <v/>
      </c>
      <c r="I253" s="5">
        <f>INDEX(Variables!$C$5:$C$105,MATCH($A253,Variables!$A$5:$A$105,0))</f>
        <v/>
      </c>
      <c r="J253" s="5">
        <f>INDEX(Variables!$E$5:$E$105,MATCH($A253,Variables!$A$5:$A$105,0))</f>
        <v/>
      </c>
      <c r="K253" s="25">
        <f>LOWER(Settings!$C$4)&amp;".mit."&amp;$A253&amp;IF($C253="","","."&amp;$C253&amp;"."&amp;$B253)&amp;IF(INDEX(Variables!$D$5:$D$105,MATCH($A253,Variables!$A$5:$A$105,0))="","","."&amp;INDEX(Variables!$D$5:$D$105,MATCH($A253,Variables!$A$5:$A$105,0)))&amp;"."&amp;K$5</f>
        <v/>
      </c>
      <c r="L253" s="41">
        <f>(L214+L227)*$D253</f>
        <v/>
      </c>
      <c r="M253" s="40">
        <f>(M214+M227)*$D253</f>
        <v/>
      </c>
      <c r="N253" s="40">
        <f>(N214+N227)*$D253</f>
        <v/>
      </c>
      <c r="O253" s="40">
        <f>(O214+O227)*$D253</f>
        <v/>
      </c>
      <c r="P253" s="40">
        <f>(P214+P227)*$D253</f>
        <v/>
      </c>
      <c r="Q253" s="40">
        <f>(Q214+Q227)*$D253</f>
        <v/>
      </c>
      <c r="R253" s="40">
        <f>(R214+R227)*$D253</f>
        <v/>
      </c>
      <c r="S253" s="40">
        <f>(S214+S227)*$D253</f>
        <v/>
      </c>
      <c r="T253" s="40">
        <f>(T214+T227)*$D253</f>
        <v/>
      </c>
      <c r="U253" s="40">
        <f>(U214+U227)*$D253</f>
        <v/>
      </c>
      <c r="V253" s="40">
        <f>(V214+V227)*$D253</f>
        <v/>
      </c>
      <c r="W253" s="40">
        <f>(W214+W227)*$D253</f>
        <v/>
      </c>
      <c r="X253" s="40">
        <f>(X214+X227)*$D253</f>
        <v/>
      </c>
      <c r="Y253" s="40">
        <f>(Y214+Y227)*$D253</f>
        <v/>
      </c>
      <c r="Z253" s="40">
        <f>(Z214+Z227)*$D253</f>
        <v/>
      </c>
      <c r="AA253" s="40">
        <f>(AA214+AA227)*$D253</f>
        <v/>
      </c>
      <c r="AB253" s="40">
        <f>(AB214+AB227)*$D253</f>
        <v/>
      </c>
      <c r="AC253" s="40">
        <f>(AC214+AC227)*$D253</f>
        <v/>
      </c>
      <c r="AD253" s="42">
        <f>VATPAY(AD214,AD227,$D253)</f>
        <v/>
      </c>
      <c r="AE253" s="25">
        <f>LOWER(Settings!$C$4)&amp;".mit."&amp;$A253&amp;IF($C253="","","."&amp;$C253&amp;"."&amp;$B253)&amp;IF(INDEX(Variables!$D$5:$D$105,MATCH($A253,Variables!$A$5:$A$105,0))="","","."&amp;INDEX(Variables!$D$5:$D$105,MATCH($A253,Variables!$A$5:$A$105,0)))&amp;"."&amp;AE$5</f>
        <v/>
      </c>
      <c r="AF253" s="41">
        <f>(AF214+AF227)*$D253</f>
        <v/>
      </c>
      <c r="AG253" s="40">
        <f>(AG214+AG227)*$D253</f>
        <v/>
      </c>
      <c r="AH253" s="40">
        <f>(AH214+AH227)*$D253</f>
        <v/>
      </c>
      <c r="AI253" s="40">
        <f>(AI214+AI227)*$D253</f>
        <v/>
      </c>
      <c r="AJ253" s="40">
        <f>(AJ214+AJ227)*$D253</f>
        <v/>
      </c>
      <c r="AK253" s="40">
        <f>(AK214+AK227)*$D253</f>
        <v/>
      </c>
      <c r="AL253" s="40">
        <f>(AL214+AL227)*$D253</f>
        <v/>
      </c>
      <c r="AM253" s="40">
        <f>(AM214+AM227)*$D253</f>
        <v/>
      </c>
      <c r="AN253" s="40">
        <f>(AN214+AN227)*$D253</f>
        <v/>
      </c>
      <c r="AO253" s="40">
        <f>(AO214+AO227)*$D253</f>
        <v/>
      </c>
      <c r="AP253" s="40">
        <f>(AP214+AP227)*$D253</f>
        <v/>
      </c>
      <c r="AQ253" s="40">
        <f>(AQ214+AQ227)*$D253</f>
        <v/>
      </c>
      <c r="AR253" s="40">
        <f>(AR214+AR227)*$D253</f>
        <v/>
      </c>
      <c r="AS253" s="40">
        <f>(AS214+AS227)*$D253</f>
        <v/>
      </c>
      <c r="AT253" s="40">
        <f>(AT214+AT227)*$D253</f>
        <v/>
      </c>
      <c r="AU253" s="40">
        <f>(AU214+AU227)*$D253</f>
        <v/>
      </c>
      <c r="AV253" s="40">
        <f>(AV214+AV227)*$D253</f>
        <v/>
      </c>
      <c r="AW253" s="40">
        <f>(AW214+AW227)*$D253</f>
        <v/>
      </c>
      <c r="AX253" s="42">
        <f>VATPAY(AX214,AX227,$D253)</f>
        <v/>
      </c>
    </row>
    <row r="254" hidden="1" outlineLevel="1">
      <c r="A254" s="5" t="inlineStr">
        <is>
          <t>vat</t>
        </is>
      </c>
      <c r="B254" s="5" t="inlineStr">
        <is>
          <t>ker</t>
        </is>
      </c>
      <c r="C254" s="5" t="inlineStr">
        <is>
          <t>all</t>
        </is>
      </c>
      <c r="D254" s="40">
        <f>INDEX(Inputs_prices!$Q$5:$Q$16,MATCH($B254&amp;"."&amp;$C254,Inputs_prices!$A$5:$A$16,0))</f>
        <v/>
      </c>
      <c r="E254" s="39" t="n"/>
      <c r="F254" s="39" t="n"/>
      <c r="G254" s="39" t="n"/>
      <c r="H254" s="5">
        <f>INDEX(Variables!$B$5:$B$105,MATCH($A254,Variables!$A$5:$A$105,0))&amp;IF($C254="",""," | "&amp;INDEX(Mapping!$B$5:$B$26,MATCH($C254,Mapping!$A$5:$A$26,0))&amp;" | "&amp;INDEX(Mapping!$B$30:$B$41,MATCH($B254,Mapping!$A$30:$A$41,0)))</f>
        <v/>
      </c>
      <c r="I254" s="5">
        <f>INDEX(Variables!$C$5:$C$105,MATCH($A254,Variables!$A$5:$A$105,0))</f>
        <v/>
      </c>
      <c r="J254" s="5">
        <f>INDEX(Variables!$E$5:$E$105,MATCH($A254,Variables!$A$5:$A$105,0))</f>
        <v/>
      </c>
      <c r="K254" s="25">
        <f>LOWER(Settings!$C$4)&amp;".mit."&amp;$A254&amp;IF($C254="","","."&amp;$C254&amp;"."&amp;$B254)&amp;IF(INDEX(Variables!$D$5:$D$105,MATCH($A254,Variables!$A$5:$A$105,0))="","","."&amp;INDEX(Variables!$D$5:$D$105,MATCH($A254,Variables!$A$5:$A$105,0)))&amp;"."&amp;K$5</f>
        <v/>
      </c>
      <c r="L254" s="41">
        <f>(L215+L228)*$D254</f>
        <v/>
      </c>
      <c r="M254" s="40">
        <f>(M215+M228)*$D254</f>
        <v/>
      </c>
      <c r="N254" s="40">
        <f>(N215+N228)*$D254</f>
        <v/>
      </c>
      <c r="O254" s="40">
        <f>(O215+O228)*$D254</f>
        <v/>
      </c>
      <c r="P254" s="40">
        <f>(P215+P228)*$D254</f>
        <v/>
      </c>
      <c r="Q254" s="40">
        <f>(Q215+Q228)*$D254</f>
        <v/>
      </c>
      <c r="R254" s="40">
        <f>(R215+R228)*$D254</f>
        <v/>
      </c>
      <c r="S254" s="40">
        <f>(S215+S228)*$D254</f>
        <v/>
      </c>
      <c r="T254" s="40">
        <f>(T215+T228)*$D254</f>
        <v/>
      </c>
      <c r="U254" s="40">
        <f>(U215+U228)*$D254</f>
        <v/>
      </c>
      <c r="V254" s="40">
        <f>(V215+V228)*$D254</f>
        <v/>
      </c>
      <c r="W254" s="40">
        <f>(W215+W228)*$D254</f>
        <v/>
      </c>
      <c r="X254" s="40">
        <f>(X215+X228)*$D254</f>
        <v/>
      </c>
      <c r="Y254" s="40">
        <f>(Y215+Y228)*$D254</f>
        <v/>
      </c>
      <c r="Z254" s="40">
        <f>(Z215+Z228)*$D254</f>
        <v/>
      </c>
      <c r="AA254" s="40">
        <f>(AA215+AA228)*$D254</f>
        <v/>
      </c>
      <c r="AB254" s="40">
        <f>(AB215+AB228)*$D254</f>
        <v/>
      </c>
      <c r="AC254" s="40">
        <f>(AC215+AC228)*$D254</f>
        <v/>
      </c>
      <c r="AD254" s="42">
        <f>VATPAY(AD215,AD228,$D254)</f>
        <v/>
      </c>
      <c r="AE254" s="25">
        <f>LOWER(Settings!$C$4)&amp;".mit."&amp;$A254&amp;IF($C254="","","."&amp;$C254&amp;"."&amp;$B254)&amp;IF(INDEX(Variables!$D$5:$D$105,MATCH($A254,Variables!$A$5:$A$105,0))="","","."&amp;INDEX(Variables!$D$5:$D$105,MATCH($A254,Variables!$A$5:$A$105,0)))&amp;"."&amp;AE$5</f>
        <v/>
      </c>
      <c r="AF254" s="41">
        <f>(AF215+AF228)*$D254</f>
        <v/>
      </c>
      <c r="AG254" s="40">
        <f>(AG215+AG228)*$D254</f>
        <v/>
      </c>
      <c r="AH254" s="40">
        <f>(AH215+AH228)*$D254</f>
        <v/>
      </c>
      <c r="AI254" s="40">
        <f>(AI215+AI228)*$D254</f>
        <v/>
      </c>
      <c r="AJ254" s="40">
        <f>(AJ215+AJ228)*$D254</f>
        <v/>
      </c>
      <c r="AK254" s="40">
        <f>(AK215+AK228)*$D254</f>
        <v/>
      </c>
      <c r="AL254" s="40">
        <f>(AL215+AL228)*$D254</f>
        <v/>
      </c>
      <c r="AM254" s="40">
        <f>(AM215+AM228)*$D254</f>
        <v/>
      </c>
      <c r="AN254" s="40">
        <f>(AN215+AN228)*$D254</f>
        <v/>
      </c>
      <c r="AO254" s="40">
        <f>(AO215+AO228)*$D254</f>
        <v/>
      </c>
      <c r="AP254" s="40">
        <f>(AP215+AP228)*$D254</f>
        <v/>
      </c>
      <c r="AQ254" s="40">
        <f>(AQ215+AQ228)*$D254</f>
        <v/>
      </c>
      <c r="AR254" s="40">
        <f>(AR215+AR228)*$D254</f>
        <v/>
      </c>
      <c r="AS254" s="40">
        <f>(AS215+AS228)*$D254</f>
        <v/>
      </c>
      <c r="AT254" s="40">
        <f>(AT215+AT228)*$D254</f>
        <v/>
      </c>
      <c r="AU254" s="40">
        <f>(AU215+AU228)*$D254</f>
        <v/>
      </c>
      <c r="AV254" s="40">
        <f>(AV215+AV228)*$D254</f>
        <v/>
      </c>
      <c r="AW254" s="40">
        <f>(AW215+AW228)*$D254</f>
        <v/>
      </c>
      <c r="AX254" s="42">
        <f>VATPAY(AX215,AX228,$D254)</f>
        <v/>
      </c>
    </row>
    <row r="255" hidden="1" outlineLevel="1">
      <c r="A255" s="5" t="inlineStr">
        <is>
          <t>vat</t>
        </is>
      </c>
      <c r="B255" s="5" t="inlineStr">
        <is>
          <t>oop</t>
        </is>
      </c>
      <c r="C255" s="5" t="inlineStr">
        <is>
          <t>all</t>
        </is>
      </c>
      <c r="D255" s="40">
        <f>INDEX(Inputs_prices!$Q$5:$Q$16,MATCH($B255&amp;"."&amp;$C255,Inputs_prices!$A$5:$A$16,0))</f>
        <v/>
      </c>
      <c r="E255" s="39" t="n"/>
      <c r="F255" s="39" t="n"/>
      <c r="G255" s="39" t="n"/>
      <c r="H255" s="5">
        <f>INDEX(Variables!$B$5:$B$105,MATCH($A255,Variables!$A$5:$A$105,0))&amp;IF($C255="",""," | "&amp;INDEX(Mapping!$B$5:$B$26,MATCH($C255,Mapping!$A$5:$A$26,0))&amp;" | "&amp;INDEX(Mapping!$B$30:$B$41,MATCH($B255,Mapping!$A$30:$A$41,0)))</f>
        <v/>
      </c>
      <c r="I255" s="5">
        <f>INDEX(Variables!$C$5:$C$105,MATCH($A255,Variables!$A$5:$A$105,0))</f>
        <v/>
      </c>
      <c r="J255" s="5">
        <f>INDEX(Variables!$E$5:$E$105,MATCH($A255,Variables!$A$5:$A$105,0))</f>
        <v/>
      </c>
      <c r="K255" s="25">
        <f>LOWER(Settings!$C$4)&amp;".mit."&amp;$A255&amp;IF($C255="","","."&amp;$C255&amp;"."&amp;$B255)&amp;IF(INDEX(Variables!$D$5:$D$105,MATCH($A255,Variables!$A$5:$A$105,0))="","","."&amp;INDEX(Variables!$D$5:$D$105,MATCH($A255,Variables!$A$5:$A$105,0)))&amp;"."&amp;K$5</f>
        <v/>
      </c>
      <c r="L255" s="41">
        <f>(L216+L229)*$D255</f>
        <v/>
      </c>
      <c r="M255" s="40">
        <f>(M216+M229)*$D255</f>
        <v/>
      </c>
      <c r="N255" s="40">
        <f>(N216+N229)*$D255</f>
        <v/>
      </c>
      <c r="O255" s="40">
        <f>(O216+O229)*$D255</f>
        <v/>
      </c>
      <c r="P255" s="40">
        <f>(P216+P229)*$D255</f>
        <v/>
      </c>
      <c r="Q255" s="40">
        <f>(Q216+Q229)*$D255</f>
        <v/>
      </c>
      <c r="R255" s="40">
        <f>(R216+R229)*$D255</f>
        <v/>
      </c>
      <c r="S255" s="40">
        <f>(S216+S229)*$D255</f>
        <v/>
      </c>
      <c r="T255" s="40">
        <f>(T216+T229)*$D255</f>
        <v/>
      </c>
      <c r="U255" s="40">
        <f>(U216+U229)*$D255</f>
        <v/>
      </c>
      <c r="V255" s="40">
        <f>(V216+V229)*$D255</f>
        <v/>
      </c>
      <c r="W255" s="40">
        <f>(W216+W229)*$D255</f>
        <v/>
      </c>
      <c r="X255" s="40">
        <f>(X216+X229)*$D255</f>
        <v/>
      </c>
      <c r="Y255" s="40">
        <f>(Y216+Y229)*$D255</f>
        <v/>
      </c>
      <c r="Z255" s="40">
        <f>(Z216+Z229)*$D255</f>
        <v/>
      </c>
      <c r="AA255" s="40">
        <f>(AA216+AA229)*$D255</f>
        <v/>
      </c>
      <c r="AB255" s="40">
        <f>(AB216+AB229)*$D255</f>
        <v/>
      </c>
      <c r="AC255" s="40">
        <f>(AC216+AC229)*$D255</f>
        <v/>
      </c>
      <c r="AD255" s="42">
        <f>VATPAY(AD216,AD229,$D255)</f>
        <v/>
      </c>
      <c r="AE255" s="25">
        <f>LOWER(Settings!$C$4)&amp;".mit."&amp;$A255&amp;IF($C255="","","."&amp;$C255&amp;"."&amp;$B255)&amp;IF(INDEX(Variables!$D$5:$D$105,MATCH($A255,Variables!$A$5:$A$105,0))="","","."&amp;INDEX(Variables!$D$5:$D$105,MATCH($A255,Variables!$A$5:$A$105,0)))&amp;"."&amp;AE$5</f>
        <v/>
      </c>
      <c r="AF255" s="41">
        <f>(AF216+AF229)*$D255</f>
        <v/>
      </c>
      <c r="AG255" s="40">
        <f>(AG216+AG229)*$D255</f>
        <v/>
      </c>
      <c r="AH255" s="40">
        <f>(AH216+AH229)*$D255</f>
        <v/>
      </c>
      <c r="AI255" s="40">
        <f>(AI216+AI229)*$D255</f>
        <v/>
      </c>
      <c r="AJ255" s="40">
        <f>(AJ216+AJ229)*$D255</f>
        <v/>
      </c>
      <c r="AK255" s="40">
        <f>(AK216+AK229)*$D255</f>
        <v/>
      </c>
      <c r="AL255" s="40">
        <f>(AL216+AL229)*$D255</f>
        <v/>
      </c>
      <c r="AM255" s="40">
        <f>(AM216+AM229)*$D255</f>
        <v/>
      </c>
      <c r="AN255" s="40">
        <f>(AN216+AN229)*$D255</f>
        <v/>
      </c>
      <c r="AO255" s="40">
        <f>(AO216+AO229)*$D255</f>
        <v/>
      </c>
      <c r="AP255" s="40">
        <f>(AP216+AP229)*$D255</f>
        <v/>
      </c>
      <c r="AQ255" s="40">
        <f>(AQ216+AQ229)*$D255</f>
        <v/>
      </c>
      <c r="AR255" s="40">
        <f>(AR216+AR229)*$D255</f>
        <v/>
      </c>
      <c r="AS255" s="40">
        <f>(AS216+AS229)*$D255</f>
        <v/>
      </c>
      <c r="AT255" s="40">
        <f>(AT216+AT229)*$D255</f>
        <v/>
      </c>
      <c r="AU255" s="40">
        <f>(AU216+AU229)*$D255</f>
        <v/>
      </c>
      <c r="AV255" s="40">
        <f>(AV216+AV229)*$D255</f>
        <v/>
      </c>
      <c r="AW255" s="40">
        <f>(AW216+AW229)*$D255</f>
        <v/>
      </c>
      <c r="AX255" s="42">
        <f>VATPAY(AX216,AX229,$D255)</f>
        <v/>
      </c>
    </row>
    <row r="256" hidden="1" outlineLevel="1">
      <c r="A256" s="5" t="inlineStr">
        <is>
          <t>vat</t>
        </is>
      </c>
      <c r="B256" s="5" t="inlineStr">
        <is>
          <t>bio</t>
        </is>
      </c>
      <c r="C256" s="5" t="inlineStr">
        <is>
          <t>all</t>
        </is>
      </c>
      <c r="D256" s="40">
        <f>INDEX(Inputs_prices!$Q$5:$Q$16,MATCH($B256&amp;"."&amp;$C256,Inputs_prices!$A$5:$A$16,0))</f>
        <v/>
      </c>
      <c r="E256" s="39" t="n"/>
      <c r="F256" s="39" t="n"/>
      <c r="G256" s="39" t="n"/>
      <c r="H256" s="5">
        <f>INDEX(Variables!$B$5:$B$105,MATCH($A256,Variables!$A$5:$A$105,0))&amp;IF($C256="",""," | "&amp;INDEX(Mapping!$B$5:$B$26,MATCH($C256,Mapping!$A$5:$A$26,0))&amp;" | "&amp;INDEX(Mapping!$B$30:$B$41,MATCH($B256,Mapping!$A$30:$A$41,0)))</f>
        <v/>
      </c>
      <c r="I256" s="5">
        <f>INDEX(Variables!$C$5:$C$105,MATCH($A256,Variables!$A$5:$A$105,0))</f>
        <v/>
      </c>
      <c r="J256" s="5">
        <f>INDEX(Variables!$E$5:$E$105,MATCH($A256,Variables!$A$5:$A$105,0))</f>
        <v/>
      </c>
      <c r="K256" s="25">
        <f>LOWER(Settings!$C$4)&amp;".mit."&amp;$A256&amp;IF($C256="","","."&amp;$C256&amp;"."&amp;$B256)&amp;IF(INDEX(Variables!$D$5:$D$105,MATCH($A256,Variables!$A$5:$A$105,0))="","","."&amp;INDEX(Variables!$D$5:$D$105,MATCH($A256,Variables!$A$5:$A$105,0)))&amp;"."&amp;K$5</f>
        <v/>
      </c>
      <c r="L256" s="41">
        <f>(L217+L230)*$D256</f>
        <v/>
      </c>
      <c r="M256" s="40">
        <f>(M217+M230)*$D256</f>
        <v/>
      </c>
      <c r="N256" s="40">
        <f>(N217+N230)*$D256</f>
        <v/>
      </c>
      <c r="O256" s="40">
        <f>(O217+O230)*$D256</f>
        <v/>
      </c>
      <c r="P256" s="40">
        <f>(P217+P230)*$D256</f>
        <v/>
      </c>
      <c r="Q256" s="40">
        <f>(Q217+Q230)*$D256</f>
        <v/>
      </c>
      <c r="R256" s="40">
        <f>(R217+R230)*$D256</f>
        <v/>
      </c>
      <c r="S256" s="40">
        <f>(S217+S230)*$D256</f>
        <v/>
      </c>
      <c r="T256" s="40">
        <f>(T217+T230)*$D256</f>
        <v/>
      </c>
      <c r="U256" s="40">
        <f>(U217+U230)*$D256</f>
        <v/>
      </c>
      <c r="V256" s="40">
        <f>(V217+V230)*$D256</f>
        <v/>
      </c>
      <c r="W256" s="40">
        <f>(W217+W230)*$D256</f>
        <v/>
      </c>
      <c r="X256" s="40">
        <f>(X217+X230)*$D256</f>
        <v/>
      </c>
      <c r="Y256" s="40">
        <f>(Y217+Y230)*$D256</f>
        <v/>
      </c>
      <c r="Z256" s="40">
        <f>(Z217+Z230)*$D256</f>
        <v/>
      </c>
      <c r="AA256" s="40">
        <f>(AA217+AA230)*$D256</f>
        <v/>
      </c>
      <c r="AB256" s="40">
        <f>(AB217+AB230)*$D256</f>
        <v/>
      </c>
      <c r="AC256" s="40">
        <f>(AC217+AC230)*$D256</f>
        <v/>
      </c>
      <c r="AD256" s="42">
        <f>VATPAY(AD217,AD230,$D256)</f>
        <v/>
      </c>
      <c r="AE256" s="25">
        <f>LOWER(Settings!$C$4)&amp;".mit."&amp;$A256&amp;IF($C256="","","."&amp;$C256&amp;"."&amp;$B256)&amp;IF(INDEX(Variables!$D$5:$D$105,MATCH($A256,Variables!$A$5:$A$105,0))="","","."&amp;INDEX(Variables!$D$5:$D$105,MATCH($A256,Variables!$A$5:$A$105,0)))&amp;"."&amp;AE$5</f>
        <v/>
      </c>
      <c r="AF256" s="41">
        <f>(AF217+AF230)*$D256</f>
        <v/>
      </c>
      <c r="AG256" s="40">
        <f>(AG217+AG230)*$D256</f>
        <v/>
      </c>
      <c r="AH256" s="40">
        <f>(AH217+AH230)*$D256</f>
        <v/>
      </c>
      <c r="AI256" s="40">
        <f>(AI217+AI230)*$D256</f>
        <v/>
      </c>
      <c r="AJ256" s="40">
        <f>(AJ217+AJ230)*$D256</f>
        <v/>
      </c>
      <c r="AK256" s="40">
        <f>(AK217+AK230)*$D256</f>
        <v/>
      </c>
      <c r="AL256" s="40">
        <f>(AL217+AL230)*$D256</f>
        <v/>
      </c>
      <c r="AM256" s="40">
        <f>(AM217+AM230)*$D256</f>
        <v/>
      </c>
      <c r="AN256" s="40">
        <f>(AN217+AN230)*$D256</f>
        <v/>
      </c>
      <c r="AO256" s="40">
        <f>(AO217+AO230)*$D256</f>
        <v/>
      </c>
      <c r="AP256" s="40">
        <f>(AP217+AP230)*$D256</f>
        <v/>
      </c>
      <c r="AQ256" s="40">
        <f>(AQ217+AQ230)*$D256</f>
        <v/>
      </c>
      <c r="AR256" s="40">
        <f>(AR217+AR230)*$D256</f>
        <v/>
      </c>
      <c r="AS256" s="40">
        <f>(AS217+AS230)*$D256</f>
        <v/>
      </c>
      <c r="AT256" s="40">
        <f>(AT217+AT230)*$D256</f>
        <v/>
      </c>
      <c r="AU256" s="40">
        <f>(AU217+AU230)*$D256</f>
        <v/>
      </c>
      <c r="AV256" s="40">
        <f>(AV217+AV230)*$D256</f>
        <v/>
      </c>
      <c r="AW256" s="40">
        <f>(AW217+AW230)*$D256</f>
        <v/>
      </c>
      <c r="AX256" s="42">
        <f>VATPAY(AX217,AX230,$D256)</f>
        <v/>
      </c>
    </row>
    <row r="257" hidden="1" outlineLevel="1"/>
    <row r="258" hidden="1" outlineLevel="1">
      <c r="A258" s="5" t="inlineStr">
        <is>
          <t>etx</t>
        </is>
      </c>
      <c r="B258" s="5" t="inlineStr">
        <is>
          <t>coa</t>
        </is>
      </c>
      <c r="C258" s="5" t="inlineStr">
        <is>
          <t>pow</t>
        </is>
      </c>
      <c r="D258" s="39" t="n"/>
      <c r="E258" s="39" t="n"/>
      <c r="F258" s="39" t="n"/>
      <c r="G258" s="39" t="n"/>
      <c r="H258" s="5">
        <f>INDEX(Variables!$B$5:$B$105,MATCH($A258,Variables!$A$5:$A$105,0))&amp;IF($C258="",""," | "&amp;INDEX(Mapping!$B$5:$B$26,MATCH($C258,Mapping!$A$5:$A$26,0))&amp;" | "&amp;INDEX(Mapping!$B$30:$B$41,MATCH($B258,Mapping!$A$30:$A$41,0)))</f>
        <v/>
      </c>
      <c r="I258" s="5">
        <f>INDEX(Variables!$C$5:$C$105,MATCH($A258,Variables!$A$5:$A$105,0))</f>
        <v/>
      </c>
      <c r="J258" s="5">
        <f>INDEX(Variables!$E$5:$E$105,MATCH($A258,Variables!$A$5:$A$105,0))</f>
        <v/>
      </c>
      <c r="K258" s="25">
        <f>LOWER(Settings!$C$4)&amp;".mit."&amp;$A258&amp;IF($C258="","","."&amp;$C258&amp;"."&amp;$B258)&amp;IF(INDEX(Variables!$D$5:$D$105,MATCH($A258,Variables!$A$5:$A$105,0))="","","."&amp;INDEX(Variables!$D$5:$D$105,MATCH($A258,Variables!$A$5:$A$105,0)))&amp;"."&amp;K$5</f>
        <v/>
      </c>
      <c r="L258" s="41">
        <f>MAX(L219,0)</f>
        <v/>
      </c>
      <c r="M258" s="40">
        <f>MAX(M219,0)</f>
        <v/>
      </c>
      <c r="N258" s="40">
        <f>MAX(N219,0)</f>
        <v/>
      </c>
      <c r="O258" s="40">
        <f>MAX(O219,0)</f>
        <v/>
      </c>
      <c r="P258" s="40">
        <f>MAX(P219,0)</f>
        <v/>
      </c>
      <c r="Q258" s="40">
        <f>MAX(Q219,0)</f>
        <v/>
      </c>
      <c r="R258" s="40">
        <f>MAX(R219,0)</f>
        <v/>
      </c>
      <c r="S258" s="40">
        <f>MAX(S219,0)</f>
        <v/>
      </c>
      <c r="T258" s="40">
        <f>MAX(T219,0)</f>
        <v/>
      </c>
      <c r="U258" s="40">
        <f>MAX(U219,0)</f>
        <v/>
      </c>
      <c r="V258" s="40">
        <f>MAX(V219,0)</f>
        <v/>
      </c>
      <c r="W258" s="40">
        <f>MAX(W219,0)</f>
        <v/>
      </c>
      <c r="X258" s="40">
        <f>MAX(X219,0)</f>
        <v/>
      </c>
      <c r="Y258" s="40">
        <f>MAX(Y219,0)</f>
        <v/>
      </c>
      <c r="Z258" s="40">
        <f>MAX(Z219,0)</f>
        <v/>
      </c>
      <c r="AA258" s="40">
        <f>MAX(AA219,0)</f>
        <v/>
      </c>
      <c r="AB258" s="40">
        <f>MAX(AB219,0)</f>
        <v/>
      </c>
      <c r="AC258" s="40">
        <f>MAX(AC219,0)</f>
        <v/>
      </c>
      <c r="AD258" s="42">
        <f>TAXPART(AD219)</f>
        <v/>
      </c>
      <c r="AE258" s="25">
        <f>LOWER(Settings!$C$4)&amp;".mit."&amp;$A258&amp;IF($C258="","","."&amp;$C258&amp;"."&amp;$B258)&amp;IF(INDEX(Variables!$D$5:$D$105,MATCH($A258,Variables!$A$5:$A$105,0))="","","."&amp;INDEX(Variables!$D$5:$D$105,MATCH($A258,Variables!$A$5:$A$105,0)))&amp;"."&amp;AE$5</f>
        <v/>
      </c>
      <c r="AF258" s="41">
        <f>MAX(AF219,0)</f>
        <v/>
      </c>
      <c r="AG258" s="40">
        <f>MAX(AG219,0)</f>
        <v/>
      </c>
      <c r="AH258" s="40">
        <f>MAX(AH219,0)</f>
        <v/>
      </c>
      <c r="AI258" s="40">
        <f>MAX(AI219,0)</f>
        <v/>
      </c>
      <c r="AJ258" s="40">
        <f>MAX(AJ219,0)</f>
        <v/>
      </c>
      <c r="AK258" s="40">
        <f>MAX(AK219,0)</f>
        <v/>
      </c>
      <c r="AL258" s="40">
        <f>MAX(AL219,0)</f>
        <v/>
      </c>
      <c r="AM258" s="40">
        <f>MAX(AM219,0)</f>
        <v/>
      </c>
      <c r="AN258" s="40">
        <f>MAX(AN219,0)</f>
        <v/>
      </c>
      <c r="AO258" s="40">
        <f>MAX(AO219,0)</f>
        <v/>
      </c>
      <c r="AP258" s="40">
        <f>MAX(AP219,0)</f>
        <v/>
      </c>
      <c r="AQ258" s="40">
        <f>MAX(AQ219,0)</f>
        <v/>
      </c>
      <c r="AR258" s="40">
        <f>MAX(AR219,0)</f>
        <v/>
      </c>
      <c r="AS258" s="40">
        <f>MAX(AS219,0)</f>
        <v/>
      </c>
      <c r="AT258" s="40">
        <f>MAX(AT219,0)</f>
        <v/>
      </c>
      <c r="AU258" s="40">
        <f>MAX(AU219,0)</f>
        <v/>
      </c>
      <c r="AV258" s="40">
        <f>MAX(AV219,0)</f>
        <v/>
      </c>
      <c r="AW258" s="40">
        <f>MAX(AW219,0)</f>
        <v/>
      </c>
      <c r="AX258" s="42">
        <f>TAXPART(AX219)</f>
        <v/>
      </c>
    </row>
    <row r="259" hidden="1" outlineLevel="1">
      <c r="A259" s="5" t="inlineStr">
        <is>
          <t>etx</t>
        </is>
      </c>
      <c r="B259" s="5" t="inlineStr">
        <is>
          <t>coa</t>
        </is>
      </c>
      <c r="C259" s="5" t="inlineStr">
        <is>
          <t>res</t>
        </is>
      </c>
      <c r="D259" s="39" t="n"/>
      <c r="E259" s="39" t="n"/>
      <c r="F259" s="39" t="n"/>
      <c r="G259" s="39" t="n"/>
      <c r="H259" s="5">
        <f>INDEX(Variables!$B$5:$B$105,MATCH($A259,Variables!$A$5:$A$105,0))&amp;IF($C259="",""," | "&amp;INDEX(Mapping!$B$5:$B$26,MATCH($C259,Mapping!$A$5:$A$26,0))&amp;" | "&amp;INDEX(Mapping!$B$30:$B$41,MATCH($B259,Mapping!$A$30:$A$41,0)))</f>
        <v/>
      </c>
      <c r="I259" s="5">
        <f>INDEX(Variables!$C$5:$C$105,MATCH($A259,Variables!$A$5:$A$105,0))</f>
        <v/>
      </c>
      <c r="J259" s="5">
        <f>INDEX(Variables!$E$5:$E$105,MATCH($A259,Variables!$A$5:$A$105,0))</f>
        <v/>
      </c>
      <c r="K259" s="25">
        <f>LOWER(Settings!$C$4)&amp;".mit."&amp;$A259&amp;IF($C259="","","."&amp;$C259&amp;"."&amp;$B259)&amp;IF(INDEX(Variables!$D$5:$D$105,MATCH($A259,Variables!$A$5:$A$105,0))="","","."&amp;INDEX(Variables!$D$5:$D$105,MATCH($A259,Variables!$A$5:$A$105,0)))&amp;"."&amp;K$5</f>
        <v/>
      </c>
      <c r="L259" s="41">
        <f>MAX(L220,0)</f>
        <v/>
      </c>
      <c r="M259" s="40">
        <f>MAX(M220,0)</f>
        <v/>
      </c>
      <c r="N259" s="40">
        <f>MAX(N220,0)</f>
        <v/>
      </c>
      <c r="O259" s="40">
        <f>MAX(O220,0)</f>
        <v/>
      </c>
      <c r="P259" s="40">
        <f>MAX(P220,0)</f>
        <v/>
      </c>
      <c r="Q259" s="40">
        <f>MAX(Q220,0)</f>
        <v/>
      </c>
      <c r="R259" s="40">
        <f>MAX(R220,0)</f>
        <v/>
      </c>
      <c r="S259" s="40">
        <f>MAX(S220,0)</f>
        <v/>
      </c>
      <c r="T259" s="40">
        <f>MAX(T220,0)</f>
        <v/>
      </c>
      <c r="U259" s="40">
        <f>MAX(U220,0)</f>
        <v/>
      </c>
      <c r="V259" s="40">
        <f>MAX(V220,0)</f>
        <v/>
      </c>
      <c r="W259" s="40">
        <f>MAX(W220,0)</f>
        <v/>
      </c>
      <c r="X259" s="40">
        <f>MAX(X220,0)</f>
        <v/>
      </c>
      <c r="Y259" s="40">
        <f>MAX(Y220,0)</f>
        <v/>
      </c>
      <c r="Z259" s="40">
        <f>MAX(Z220,0)</f>
        <v/>
      </c>
      <c r="AA259" s="40">
        <f>MAX(AA220,0)</f>
        <v/>
      </c>
      <c r="AB259" s="40">
        <f>MAX(AB220,0)</f>
        <v/>
      </c>
      <c r="AC259" s="40">
        <f>MAX(AC220,0)</f>
        <v/>
      </c>
      <c r="AD259" s="42">
        <f>TAXPART(AD220)</f>
        <v/>
      </c>
      <c r="AE259" s="25">
        <f>LOWER(Settings!$C$4)&amp;".mit."&amp;$A259&amp;IF($C259="","","."&amp;$C259&amp;"."&amp;$B259)&amp;IF(INDEX(Variables!$D$5:$D$105,MATCH($A259,Variables!$A$5:$A$105,0))="","","."&amp;INDEX(Variables!$D$5:$D$105,MATCH($A259,Variables!$A$5:$A$105,0)))&amp;"."&amp;AE$5</f>
        <v/>
      </c>
      <c r="AF259" s="41">
        <f>MAX(AF220,0)</f>
        <v/>
      </c>
      <c r="AG259" s="40">
        <f>MAX(AG220,0)</f>
        <v/>
      </c>
      <c r="AH259" s="40">
        <f>MAX(AH220,0)</f>
        <v/>
      </c>
      <c r="AI259" s="40">
        <f>MAX(AI220,0)</f>
        <v/>
      </c>
      <c r="AJ259" s="40">
        <f>MAX(AJ220,0)</f>
        <v/>
      </c>
      <c r="AK259" s="40">
        <f>MAX(AK220,0)</f>
        <v/>
      </c>
      <c r="AL259" s="40">
        <f>MAX(AL220,0)</f>
        <v/>
      </c>
      <c r="AM259" s="40">
        <f>MAX(AM220,0)</f>
        <v/>
      </c>
      <c r="AN259" s="40">
        <f>MAX(AN220,0)</f>
        <v/>
      </c>
      <c r="AO259" s="40">
        <f>MAX(AO220,0)</f>
        <v/>
      </c>
      <c r="AP259" s="40">
        <f>MAX(AP220,0)</f>
        <v/>
      </c>
      <c r="AQ259" s="40">
        <f>MAX(AQ220,0)</f>
        <v/>
      </c>
      <c r="AR259" s="40">
        <f>MAX(AR220,0)</f>
        <v/>
      </c>
      <c r="AS259" s="40">
        <f>MAX(AS220,0)</f>
        <v/>
      </c>
      <c r="AT259" s="40">
        <f>MAX(AT220,0)</f>
        <v/>
      </c>
      <c r="AU259" s="40">
        <f>MAX(AU220,0)</f>
        <v/>
      </c>
      <c r="AV259" s="40">
        <f>MAX(AV220,0)</f>
        <v/>
      </c>
      <c r="AW259" s="40">
        <f>MAX(AW220,0)</f>
        <v/>
      </c>
      <c r="AX259" s="42">
        <f>TAXPART(AX220)</f>
        <v/>
      </c>
    </row>
    <row r="260" hidden="1" outlineLevel="1">
      <c r="A260" s="5" t="inlineStr">
        <is>
          <t>etx</t>
        </is>
      </c>
      <c r="B260" s="5" t="inlineStr">
        <is>
          <t>coa</t>
        </is>
      </c>
      <c r="C260" s="5" t="inlineStr">
        <is>
          <t>ind</t>
        </is>
      </c>
      <c r="D260" s="39" t="n"/>
      <c r="E260" s="39" t="n"/>
      <c r="F260" s="39" t="n"/>
      <c r="G260" s="39" t="n"/>
      <c r="H260" s="5">
        <f>INDEX(Variables!$B$5:$B$105,MATCH($A260,Variables!$A$5:$A$105,0))&amp;IF($C260="",""," | "&amp;INDEX(Mapping!$B$5:$B$26,MATCH($C260,Mapping!$A$5:$A$26,0))&amp;" | "&amp;INDEX(Mapping!$B$30:$B$41,MATCH($B260,Mapping!$A$30:$A$41,0)))</f>
        <v/>
      </c>
      <c r="I260" s="5">
        <f>INDEX(Variables!$C$5:$C$105,MATCH($A260,Variables!$A$5:$A$105,0))</f>
        <v/>
      </c>
      <c r="J260" s="5">
        <f>INDEX(Variables!$E$5:$E$105,MATCH($A260,Variables!$A$5:$A$105,0))</f>
        <v/>
      </c>
      <c r="K260" s="25">
        <f>LOWER(Settings!$C$4)&amp;".mit."&amp;$A260&amp;IF($C260="","","."&amp;$C260&amp;"."&amp;$B260)&amp;IF(INDEX(Variables!$D$5:$D$105,MATCH($A260,Variables!$A$5:$A$105,0))="","","."&amp;INDEX(Variables!$D$5:$D$105,MATCH($A260,Variables!$A$5:$A$105,0)))&amp;"."&amp;K$5</f>
        <v/>
      </c>
      <c r="L260" s="41">
        <f>MAX(L221,0)</f>
        <v/>
      </c>
      <c r="M260" s="40">
        <f>MAX(M221,0)</f>
        <v/>
      </c>
      <c r="N260" s="40">
        <f>MAX(N221,0)</f>
        <v/>
      </c>
      <c r="O260" s="40">
        <f>MAX(O221,0)</f>
        <v/>
      </c>
      <c r="P260" s="40">
        <f>MAX(P221,0)</f>
        <v/>
      </c>
      <c r="Q260" s="40">
        <f>MAX(Q221,0)</f>
        <v/>
      </c>
      <c r="R260" s="40">
        <f>MAX(R221,0)</f>
        <v/>
      </c>
      <c r="S260" s="40">
        <f>MAX(S221,0)</f>
        <v/>
      </c>
      <c r="T260" s="40">
        <f>MAX(T221,0)</f>
        <v/>
      </c>
      <c r="U260" s="40">
        <f>MAX(U221,0)</f>
        <v/>
      </c>
      <c r="V260" s="40">
        <f>MAX(V221,0)</f>
        <v/>
      </c>
      <c r="W260" s="40">
        <f>MAX(W221,0)</f>
        <v/>
      </c>
      <c r="X260" s="40">
        <f>MAX(X221,0)</f>
        <v/>
      </c>
      <c r="Y260" s="40">
        <f>MAX(Y221,0)</f>
        <v/>
      </c>
      <c r="Z260" s="40">
        <f>MAX(Z221,0)</f>
        <v/>
      </c>
      <c r="AA260" s="40">
        <f>MAX(AA221,0)</f>
        <v/>
      </c>
      <c r="AB260" s="40">
        <f>MAX(AB221,0)</f>
        <v/>
      </c>
      <c r="AC260" s="40">
        <f>MAX(AC221,0)</f>
        <v/>
      </c>
      <c r="AD260" s="42">
        <f>TAXPART(AD221)</f>
        <v/>
      </c>
      <c r="AE260" s="25">
        <f>LOWER(Settings!$C$4)&amp;".mit."&amp;$A260&amp;IF($C260="","","."&amp;$C260&amp;"."&amp;$B260)&amp;IF(INDEX(Variables!$D$5:$D$105,MATCH($A260,Variables!$A$5:$A$105,0))="","","."&amp;INDEX(Variables!$D$5:$D$105,MATCH($A260,Variables!$A$5:$A$105,0)))&amp;"."&amp;AE$5</f>
        <v/>
      </c>
      <c r="AF260" s="41">
        <f>MAX(AF221,0)</f>
        <v/>
      </c>
      <c r="AG260" s="40">
        <f>MAX(AG221,0)</f>
        <v/>
      </c>
      <c r="AH260" s="40">
        <f>MAX(AH221,0)</f>
        <v/>
      </c>
      <c r="AI260" s="40">
        <f>MAX(AI221,0)</f>
        <v/>
      </c>
      <c r="AJ260" s="40">
        <f>MAX(AJ221,0)</f>
        <v/>
      </c>
      <c r="AK260" s="40">
        <f>MAX(AK221,0)</f>
        <v/>
      </c>
      <c r="AL260" s="40">
        <f>MAX(AL221,0)</f>
        <v/>
      </c>
      <c r="AM260" s="40">
        <f>MAX(AM221,0)</f>
        <v/>
      </c>
      <c r="AN260" s="40">
        <f>MAX(AN221,0)</f>
        <v/>
      </c>
      <c r="AO260" s="40">
        <f>MAX(AO221,0)</f>
        <v/>
      </c>
      <c r="AP260" s="40">
        <f>MAX(AP221,0)</f>
        <v/>
      </c>
      <c r="AQ260" s="40">
        <f>MAX(AQ221,0)</f>
        <v/>
      </c>
      <c r="AR260" s="40">
        <f>MAX(AR221,0)</f>
        <v/>
      </c>
      <c r="AS260" s="40">
        <f>MAX(AS221,0)</f>
        <v/>
      </c>
      <c r="AT260" s="40">
        <f>MAX(AT221,0)</f>
        <v/>
      </c>
      <c r="AU260" s="40">
        <f>MAX(AU221,0)</f>
        <v/>
      </c>
      <c r="AV260" s="40">
        <f>MAX(AV221,0)</f>
        <v/>
      </c>
      <c r="AW260" s="40">
        <f>MAX(AW221,0)</f>
        <v/>
      </c>
      <c r="AX260" s="42">
        <f>TAXPART(AX221)</f>
        <v/>
      </c>
    </row>
    <row r="261" hidden="1" outlineLevel="1">
      <c r="A261" s="5" t="inlineStr">
        <is>
          <t>etx</t>
        </is>
      </c>
      <c r="B261" s="5" t="inlineStr">
        <is>
          <t>nga</t>
        </is>
      </c>
      <c r="C261" s="5" t="inlineStr">
        <is>
          <t>pow</t>
        </is>
      </c>
      <c r="D261" s="39" t="n"/>
      <c r="E261" s="39" t="n"/>
      <c r="F261" s="39" t="n"/>
      <c r="G261" s="39" t="n"/>
      <c r="H261" s="5">
        <f>INDEX(Variables!$B$5:$B$105,MATCH($A261,Variables!$A$5:$A$105,0))&amp;IF($C261="",""," | "&amp;INDEX(Mapping!$B$5:$B$26,MATCH($C261,Mapping!$A$5:$A$26,0))&amp;" | "&amp;INDEX(Mapping!$B$30:$B$41,MATCH($B261,Mapping!$A$30:$A$41,0)))</f>
        <v/>
      </c>
      <c r="I261" s="5">
        <f>INDEX(Variables!$C$5:$C$105,MATCH($A261,Variables!$A$5:$A$105,0))</f>
        <v/>
      </c>
      <c r="J261" s="5">
        <f>INDEX(Variables!$E$5:$E$105,MATCH($A261,Variables!$A$5:$A$105,0))</f>
        <v/>
      </c>
      <c r="K261" s="25">
        <f>LOWER(Settings!$C$4)&amp;".mit."&amp;$A261&amp;IF($C261="","","."&amp;$C261&amp;"."&amp;$B261)&amp;IF(INDEX(Variables!$D$5:$D$105,MATCH($A261,Variables!$A$5:$A$105,0))="","","."&amp;INDEX(Variables!$D$5:$D$105,MATCH($A261,Variables!$A$5:$A$105,0)))&amp;"."&amp;K$5</f>
        <v/>
      </c>
      <c r="L261" s="41">
        <f>MAX(L222,0)</f>
        <v/>
      </c>
      <c r="M261" s="40">
        <f>MAX(M222,0)</f>
        <v/>
      </c>
      <c r="N261" s="40">
        <f>MAX(N222,0)</f>
        <v/>
      </c>
      <c r="O261" s="40">
        <f>MAX(O222,0)</f>
        <v/>
      </c>
      <c r="P261" s="40">
        <f>MAX(P222,0)</f>
        <v/>
      </c>
      <c r="Q261" s="40">
        <f>MAX(Q222,0)</f>
        <v/>
      </c>
      <c r="R261" s="40">
        <f>MAX(R222,0)</f>
        <v/>
      </c>
      <c r="S261" s="40">
        <f>MAX(S222,0)</f>
        <v/>
      </c>
      <c r="T261" s="40">
        <f>MAX(T222,0)</f>
        <v/>
      </c>
      <c r="U261" s="40">
        <f>MAX(U222,0)</f>
        <v/>
      </c>
      <c r="V261" s="40">
        <f>MAX(V222,0)</f>
        <v/>
      </c>
      <c r="W261" s="40">
        <f>MAX(W222,0)</f>
        <v/>
      </c>
      <c r="X261" s="40">
        <f>MAX(X222,0)</f>
        <v/>
      </c>
      <c r="Y261" s="40">
        <f>MAX(Y222,0)</f>
        <v/>
      </c>
      <c r="Z261" s="40">
        <f>MAX(Z222,0)</f>
        <v/>
      </c>
      <c r="AA261" s="40">
        <f>MAX(AA222,0)</f>
        <v/>
      </c>
      <c r="AB261" s="40">
        <f>MAX(AB222,0)</f>
        <v/>
      </c>
      <c r="AC261" s="40">
        <f>MAX(AC222,0)</f>
        <v/>
      </c>
      <c r="AD261" s="42">
        <f>TAXPART(AD222)</f>
        <v/>
      </c>
      <c r="AE261" s="25">
        <f>LOWER(Settings!$C$4)&amp;".mit."&amp;$A261&amp;IF($C261="","","."&amp;$C261&amp;"."&amp;$B261)&amp;IF(INDEX(Variables!$D$5:$D$105,MATCH($A261,Variables!$A$5:$A$105,0))="","","."&amp;INDEX(Variables!$D$5:$D$105,MATCH($A261,Variables!$A$5:$A$105,0)))&amp;"."&amp;AE$5</f>
        <v/>
      </c>
      <c r="AF261" s="41">
        <f>MAX(AF222,0)</f>
        <v/>
      </c>
      <c r="AG261" s="40">
        <f>MAX(AG222,0)</f>
        <v/>
      </c>
      <c r="AH261" s="40">
        <f>MAX(AH222,0)</f>
        <v/>
      </c>
      <c r="AI261" s="40">
        <f>MAX(AI222,0)</f>
        <v/>
      </c>
      <c r="AJ261" s="40">
        <f>MAX(AJ222,0)</f>
        <v/>
      </c>
      <c r="AK261" s="40">
        <f>MAX(AK222,0)</f>
        <v/>
      </c>
      <c r="AL261" s="40">
        <f>MAX(AL222,0)</f>
        <v/>
      </c>
      <c r="AM261" s="40">
        <f>MAX(AM222,0)</f>
        <v/>
      </c>
      <c r="AN261" s="40">
        <f>MAX(AN222,0)</f>
        <v/>
      </c>
      <c r="AO261" s="40">
        <f>MAX(AO222,0)</f>
        <v/>
      </c>
      <c r="AP261" s="40">
        <f>MAX(AP222,0)</f>
        <v/>
      </c>
      <c r="AQ261" s="40">
        <f>MAX(AQ222,0)</f>
        <v/>
      </c>
      <c r="AR261" s="40">
        <f>MAX(AR222,0)</f>
        <v/>
      </c>
      <c r="AS261" s="40">
        <f>MAX(AS222,0)</f>
        <v/>
      </c>
      <c r="AT261" s="40">
        <f>MAX(AT222,0)</f>
        <v/>
      </c>
      <c r="AU261" s="40">
        <f>MAX(AU222,0)</f>
        <v/>
      </c>
      <c r="AV261" s="40">
        <f>MAX(AV222,0)</f>
        <v/>
      </c>
      <c r="AW261" s="40">
        <f>MAX(AW222,0)</f>
        <v/>
      </c>
      <c r="AX261" s="42">
        <f>TAXPART(AX222)</f>
        <v/>
      </c>
    </row>
    <row r="262" hidden="1" outlineLevel="1">
      <c r="A262" s="5" t="inlineStr">
        <is>
          <t>etx</t>
        </is>
      </c>
      <c r="B262" s="5" t="inlineStr">
        <is>
          <t>nga</t>
        </is>
      </c>
      <c r="C262" s="5" t="inlineStr">
        <is>
          <t>res</t>
        </is>
      </c>
      <c r="D262" s="39" t="n"/>
      <c r="E262" s="39" t="n"/>
      <c r="F262" s="39" t="n"/>
      <c r="G262" s="39" t="n"/>
      <c r="H262" s="5">
        <f>INDEX(Variables!$B$5:$B$105,MATCH($A262,Variables!$A$5:$A$105,0))&amp;IF($C262="",""," | "&amp;INDEX(Mapping!$B$5:$B$26,MATCH($C262,Mapping!$A$5:$A$26,0))&amp;" | "&amp;INDEX(Mapping!$B$30:$B$41,MATCH($B262,Mapping!$A$30:$A$41,0)))</f>
        <v/>
      </c>
      <c r="I262" s="5">
        <f>INDEX(Variables!$C$5:$C$105,MATCH($A262,Variables!$A$5:$A$105,0))</f>
        <v/>
      </c>
      <c r="J262" s="5">
        <f>INDEX(Variables!$E$5:$E$105,MATCH($A262,Variables!$A$5:$A$105,0))</f>
        <v/>
      </c>
      <c r="K262" s="25">
        <f>LOWER(Settings!$C$4)&amp;".mit."&amp;$A262&amp;IF($C262="","","."&amp;$C262&amp;"."&amp;$B262)&amp;IF(INDEX(Variables!$D$5:$D$105,MATCH($A262,Variables!$A$5:$A$105,0))="","","."&amp;INDEX(Variables!$D$5:$D$105,MATCH($A262,Variables!$A$5:$A$105,0)))&amp;"."&amp;K$5</f>
        <v/>
      </c>
      <c r="L262" s="41">
        <f>MAX(L223,0)</f>
        <v/>
      </c>
      <c r="M262" s="40">
        <f>MAX(M223,0)</f>
        <v/>
      </c>
      <c r="N262" s="40">
        <f>MAX(N223,0)</f>
        <v/>
      </c>
      <c r="O262" s="40">
        <f>MAX(O223,0)</f>
        <v/>
      </c>
      <c r="P262" s="40">
        <f>MAX(P223,0)</f>
        <v/>
      </c>
      <c r="Q262" s="40">
        <f>MAX(Q223,0)</f>
        <v/>
      </c>
      <c r="R262" s="40">
        <f>MAX(R223,0)</f>
        <v/>
      </c>
      <c r="S262" s="40">
        <f>MAX(S223,0)</f>
        <v/>
      </c>
      <c r="T262" s="40">
        <f>MAX(T223,0)</f>
        <v/>
      </c>
      <c r="U262" s="40">
        <f>MAX(U223,0)</f>
        <v/>
      </c>
      <c r="V262" s="40">
        <f>MAX(V223,0)</f>
        <v/>
      </c>
      <c r="W262" s="40">
        <f>MAX(W223,0)</f>
        <v/>
      </c>
      <c r="X262" s="40">
        <f>MAX(X223,0)</f>
        <v/>
      </c>
      <c r="Y262" s="40">
        <f>MAX(Y223,0)</f>
        <v/>
      </c>
      <c r="Z262" s="40">
        <f>MAX(Z223,0)</f>
        <v/>
      </c>
      <c r="AA262" s="40">
        <f>MAX(AA223,0)</f>
        <v/>
      </c>
      <c r="AB262" s="40">
        <f>MAX(AB223,0)</f>
        <v/>
      </c>
      <c r="AC262" s="40">
        <f>MAX(AC223,0)</f>
        <v/>
      </c>
      <c r="AD262" s="42">
        <f>TAXPART(AD223)</f>
        <v/>
      </c>
      <c r="AE262" s="25">
        <f>LOWER(Settings!$C$4)&amp;".mit."&amp;$A262&amp;IF($C262="","","."&amp;$C262&amp;"."&amp;$B262)&amp;IF(INDEX(Variables!$D$5:$D$105,MATCH($A262,Variables!$A$5:$A$105,0))="","","."&amp;INDEX(Variables!$D$5:$D$105,MATCH($A262,Variables!$A$5:$A$105,0)))&amp;"."&amp;AE$5</f>
        <v/>
      </c>
      <c r="AF262" s="41">
        <f>MAX(AF223,0)</f>
        <v/>
      </c>
      <c r="AG262" s="40">
        <f>MAX(AG223,0)</f>
        <v/>
      </c>
      <c r="AH262" s="40">
        <f>MAX(AH223,0)</f>
        <v/>
      </c>
      <c r="AI262" s="40">
        <f>MAX(AI223,0)</f>
        <v/>
      </c>
      <c r="AJ262" s="40">
        <f>MAX(AJ223,0)</f>
        <v/>
      </c>
      <c r="AK262" s="40">
        <f>MAX(AK223,0)</f>
        <v/>
      </c>
      <c r="AL262" s="40">
        <f>MAX(AL223,0)</f>
        <v/>
      </c>
      <c r="AM262" s="40">
        <f>MAX(AM223,0)</f>
        <v/>
      </c>
      <c r="AN262" s="40">
        <f>MAX(AN223,0)</f>
        <v/>
      </c>
      <c r="AO262" s="40">
        <f>MAX(AO223,0)</f>
        <v/>
      </c>
      <c r="AP262" s="40">
        <f>MAX(AP223,0)</f>
        <v/>
      </c>
      <c r="AQ262" s="40">
        <f>MAX(AQ223,0)</f>
        <v/>
      </c>
      <c r="AR262" s="40">
        <f>MAX(AR223,0)</f>
        <v/>
      </c>
      <c r="AS262" s="40">
        <f>MAX(AS223,0)</f>
        <v/>
      </c>
      <c r="AT262" s="40">
        <f>MAX(AT223,0)</f>
        <v/>
      </c>
      <c r="AU262" s="40">
        <f>MAX(AU223,0)</f>
        <v/>
      </c>
      <c r="AV262" s="40">
        <f>MAX(AV223,0)</f>
        <v/>
      </c>
      <c r="AW262" s="40">
        <f>MAX(AW223,0)</f>
        <v/>
      </c>
      <c r="AX262" s="42">
        <f>TAXPART(AX223)</f>
        <v/>
      </c>
    </row>
    <row r="263" hidden="1" outlineLevel="1">
      <c r="A263" s="5" t="inlineStr">
        <is>
          <t>etx</t>
        </is>
      </c>
      <c r="B263" s="5" t="inlineStr">
        <is>
          <t>nga</t>
        </is>
      </c>
      <c r="C263" s="5" t="inlineStr">
        <is>
          <t>ind</t>
        </is>
      </c>
      <c r="D263" s="39" t="n"/>
      <c r="E263" s="39" t="n"/>
      <c r="F263" s="39" t="n"/>
      <c r="G263" s="39" t="n"/>
      <c r="H263" s="5">
        <f>INDEX(Variables!$B$5:$B$105,MATCH($A263,Variables!$A$5:$A$105,0))&amp;IF($C263="",""," | "&amp;INDEX(Mapping!$B$5:$B$26,MATCH($C263,Mapping!$A$5:$A$26,0))&amp;" | "&amp;INDEX(Mapping!$B$30:$B$41,MATCH($B263,Mapping!$A$30:$A$41,0)))</f>
        <v/>
      </c>
      <c r="I263" s="5">
        <f>INDEX(Variables!$C$5:$C$105,MATCH($A263,Variables!$A$5:$A$105,0))</f>
        <v/>
      </c>
      <c r="J263" s="5">
        <f>INDEX(Variables!$E$5:$E$105,MATCH($A263,Variables!$A$5:$A$105,0))</f>
        <v/>
      </c>
      <c r="K263" s="25">
        <f>LOWER(Settings!$C$4)&amp;".mit."&amp;$A263&amp;IF($C263="","","."&amp;$C263&amp;"."&amp;$B263)&amp;IF(INDEX(Variables!$D$5:$D$105,MATCH($A263,Variables!$A$5:$A$105,0))="","","."&amp;INDEX(Variables!$D$5:$D$105,MATCH($A263,Variables!$A$5:$A$105,0)))&amp;"."&amp;K$5</f>
        <v/>
      </c>
      <c r="L263" s="41">
        <f>MAX(L224,0)</f>
        <v/>
      </c>
      <c r="M263" s="40">
        <f>MAX(M224,0)</f>
        <v/>
      </c>
      <c r="N263" s="40">
        <f>MAX(N224,0)</f>
        <v/>
      </c>
      <c r="O263" s="40">
        <f>MAX(O224,0)</f>
        <v/>
      </c>
      <c r="P263" s="40">
        <f>MAX(P224,0)</f>
        <v/>
      </c>
      <c r="Q263" s="40">
        <f>MAX(Q224,0)</f>
        <v/>
      </c>
      <c r="R263" s="40">
        <f>MAX(R224,0)</f>
        <v/>
      </c>
      <c r="S263" s="40">
        <f>MAX(S224,0)</f>
        <v/>
      </c>
      <c r="T263" s="40">
        <f>MAX(T224,0)</f>
        <v/>
      </c>
      <c r="U263" s="40">
        <f>MAX(U224,0)</f>
        <v/>
      </c>
      <c r="V263" s="40">
        <f>MAX(V224,0)</f>
        <v/>
      </c>
      <c r="W263" s="40">
        <f>MAX(W224,0)</f>
        <v/>
      </c>
      <c r="X263" s="40">
        <f>MAX(X224,0)</f>
        <v/>
      </c>
      <c r="Y263" s="40">
        <f>MAX(Y224,0)</f>
        <v/>
      </c>
      <c r="Z263" s="40">
        <f>MAX(Z224,0)</f>
        <v/>
      </c>
      <c r="AA263" s="40">
        <f>MAX(AA224,0)</f>
        <v/>
      </c>
      <c r="AB263" s="40">
        <f>MAX(AB224,0)</f>
        <v/>
      </c>
      <c r="AC263" s="40">
        <f>MAX(AC224,0)</f>
        <v/>
      </c>
      <c r="AD263" s="42">
        <f>TAXPART(AD224)</f>
        <v/>
      </c>
      <c r="AE263" s="25">
        <f>LOWER(Settings!$C$4)&amp;".mit."&amp;$A263&amp;IF($C263="","","."&amp;$C263&amp;"."&amp;$B263)&amp;IF(INDEX(Variables!$D$5:$D$105,MATCH($A263,Variables!$A$5:$A$105,0))="","","."&amp;INDEX(Variables!$D$5:$D$105,MATCH($A263,Variables!$A$5:$A$105,0)))&amp;"."&amp;AE$5</f>
        <v/>
      </c>
      <c r="AF263" s="41">
        <f>MAX(AF224,0)</f>
        <v/>
      </c>
      <c r="AG263" s="40">
        <f>MAX(AG224,0)</f>
        <v/>
      </c>
      <c r="AH263" s="40">
        <f>MAX(AH224,0)</f>
        <v/>
      </c>
      <c r="AI263" s="40">
        <f>MAX(AI224,0)</f>
        <v/>
      </c>
      <c r="AJ263" s="40">
        <f>MAX(AJ224,0)</f>
        <v/>
      </c>
      <c r="AK263" s="40">
        <f>MAX(AK224,0)</f>
        <v/>
      </c>
      <c r="AL263" s="40">
        <f>MAX(AL224,0)</f>
        <v/>
      </c>
      <c r="AM263" s="40">
        <f>MAX(AM224,0)</f>
        <v/>
      </c>
      <c r="AN263" s="40">
        <f>MAX(AN224,0)</f>
        <v/>
      </c>
      <c r="AO263" s="40">
        <f>MAX(AO224,0)</f>
        <v/>
      </c>
      <c r="AP263" s="40">
        <f>MAX(AP224,0)</f>
        <v/>
      </c>
      <c r="AQ263" s="40">
        <f>MAX(AQ224,0)</f>
        <v/>
      </c>
      <c r="AR263" s="40">
        <f>MAX(AR224,0)</f>
        <v/>
      </c>
      <c r="AS263" s="40">
        <f>MAX(AS224,0)</f>
        <v/>
      </c>
      <c r="AT263" s="40">
        <f>MAX(AT224,0)</f>
        <v/>
      </c>
      <c r="AU263" s="40">
        <f>MAX(AU224,0)</f>
        <v/>
      </c>
      <c r="AV263" s="40">
        <f>MAX(AV224,0)</f>
        <v/>
      </c>
      <c r="AW263" s="40">
        <f>MAX(AW224,0)</f>
        <v/>
      </c>
      <c r="AX263" s="42">
        <f>TAXPART(AX224)</f>
        <v/>
      </c>
    </row>
    <row r="264" hidden="1" outlineLevel="1">
      <c r="A264" s="5" t="inlineStr">
        <is>
          <t>etx</t>
        </is>
      </c>
      <c r="B264" s="5" t="inlineStr">
        <is>
          <t>gso</t>
        </is>
      </c>
      <c r="C264" s="5" t="inlineStr">
        <is>
          <t>all</t>
        </is>
      </c>
      <c r="D264" s="39" t="n"/>
      <c r="E264" s="39" t="n"/>
      <c r="F264" s="39" t="n"/>
      <c r="G264" s="39" t="n"/>
      <c r="H264" s="5">
        <f>INDEX(Variables!$B$5:$B$105,MATCH($A264,Variables!$A$5:$A$105,0))&amp;IF($C264="",""," | "&amp;INDEX(Mapping!$B$5:$B$26,MATCH($C264,Mapping!$A$5:$A$26,0))&amp;" | "&amp;INDEX(Mapping!$B$30:$B$41,MATCH($B264,Mapping!$A$30:$A$41,0)))</f>
        <v/>
      </c>
      <c r="I264" s="5">
        <f>INDEX(Variables!$C$5:$C$105,MATCH($A264,Variables!$A$5:$A$105,0))</f>
        <v/>
      </c>
      <c r="J264" s="5">
        <f>INDEX(Variables!$E$5:$E$105,MATCH($A264,Variables!$A$5:$A$105,0))</f>
        <v/>
      </c>
      <c r="K264" s="25">
        <f>LOWER(Settings!$C$4)&amp;".mit."&amp;$A264&amp;IF($C264="","","."&amp;$C264&amp;"."&amp;$B264)&amp;IF(INDEX(Variables!$D$5:$D$105,MATCH($A264,Variables!$A$5:$A$105,0))="","","."&amp;INDEX(Variables!$D$5:$D$105,MATCH($A264,Variables!$A$5:$A$105,0)))&amp;"."&amp;K$5</f>
        <v/>
      </c>
      <c r="L264" s="41">
        <f>MAX(L225,0)</f>
        <v/>
      </c>
      <c r="M264" s="40">
        <f>MAX(M225,0)</f>
        <v/>
      </c>
      <c r="N264" s="40">
        <f>MAX(N225,0)</f>
        <v/>
      </c>
      <c r="O264" s="40">
        <f>MAX(O225,0)</f>
        <v/>
      </c>
      <c r="P264" s="40">
        <f>MAX(P225,0)</f>
        <v/>
      </c>
      <c r="Q264" s="40">
        <f>MAX(Q225,0)</f>
        <v/>
      </c>
      <c r="R264" s="40">
        <f>MAX(R225,0)</f>
        <v/>
      </c>
      <c r="S264" s="40">
        <f>MAX(S225,0)</f>
        <v/>
      </c>
      <c r="T264" s="40">
        <f>MAX(T225,0)</f>
        <v/>
      </c>
      <c r="U264" s="40">
        <f>MAX(U225,0)</f>
        <v/>
      </c>
      <c r="V264" s="40">
        <f>MAX(V225,0)</f>
        <v/>
      </c>
      <c r="W264" s="40">
        <f>MAX(W225,0)</f>
        <v/>
      </c>
      <c r="X264" s="40">
        <f>MAX(X225,0)</f>
        <v/>
      </c>
      <c r="Y264" s="40">
        <f>MAX(Y225,0)</f>
        <v/>
      </c>
      <c r="Z264" s="40">
        <f>MAX(Z225,0)</f>
        <v/>
      </c>
      <c r="AA264" s="40">
        <f>MAX(AA225,0)</f>
        <v/>
      </c>
      <c r="AB264" s="40">
        <f>MAX(AB225,0)</f>
        <v/>
      </c>
      <c r="AC264" s="40">
        <f>MAX(AC225,0)</f>
        <v/>
      </c>
      <c r="AD264" s="42">
        <f>TAXPART(AD225)</f>
        <v/>
      </c>
      <c r="AE264" s="25">
        <f>LOWER(Settings!$C$4)&amp;".mit."&amp;$A264&amp;IF($C264="","","."&amp;$C264&amp;"."&amp;$B264)&amp;IF(INDEX(Variables!$D$5:$D$105,MATCH($A264,Variables!$A$5:$A$105,0))="","","."&amp;INDEX(Variables!$D$5:$D$105,MATCH($A264,Variables!$A$5:$A$105,0)))&amp;"."&amp;AE$5</f>
        <v/>
      </c>
      <c r="AF264" s="41">
        <f>MAX(AF225,0)</f>
        <v/>
      </c>
      <c r="AG264" s="40">
        <f>MAX(AG225,0)</f>
        <v/>
      </c>
      <c r="AH264" s="40">
        <f>MAX(AH225,0)</f>
        <v/>
      </c>
      <c r="AI264" s="40">
        <f>MAX(AI225,0)</f>
        <v/>
      </c>
      <c r="AJ264" s="40">
        <f>MAX(AJ225,0)</f>
        <v/>
      </c>
      <c r="AK264" s="40">
        <f>MAX(AK225,0)</f>
        <v/>
      </c>
      <c r="AL264" s="40">
        <f>MAX(AL225,0)</f>
        <v/>
      </c>
      <c r="AM264" s="40">
        <f>MAX(AM225,0)</f>
        <v/>
      </c>
      <c r="AN264" s="40">
        <f>MAX(AN225,0)</f>
        <v/>
      </c>
      <c r="AO264" s="40">
        <f>MAX(AO225,0)</f>
        <v/>
      </c>
      <c r="AP264" s="40">
        <f>MAX(AP225,0)</f>
        <v/>
      </c>
      <c r="AQ264" s="40">
        <f>MAX(AQ225,0)</f>
        <v/>
      </c>
      <c r="AR264" s="40">
        <f>MAX(AR225,0)</f>
        <v/>
      </c>
      <c r="AS264" s="40">
        <f>MAX(AS225,0)</f>
        <v/>
      </c>
      <c r="AT264" s="40">
        <f>MAX(AT225,0)</f>
        <v/>
      </c>
      <c r="AU264" s="40">
        <f>MAX(AU225,0)</f>
        <v/>
      </c>
      <c r="AV264" s="40">
        <f>MAX(AV225,0)</f>
        <v/>
      </c>
      <c r="AW264" s="40">
        <f>MAX(AW225,0)</f>
        <v/>
      </c>
      <c r="AX264" s="42">
        <f>TAXPART(AX225)</f>
        <v/>
      </c>
    </row>
    <row r="265" hidden="1" outlineLevel="1">
      <c r="A265" s="5" t="inlineStr">
        <is>
          <t>etx</t>
        </is>
      </c>
      <c r="B265" s="5" t="inlineStr">
        <is>
          <t>die</t>
        </is>
      </c>
      <c r="C265" s="5" t="inlineStr">
        <is>
          <t>all</t>
        </is>
      </c>
      <c r="D265" s="39" t="n"/>
      <c r="E265" s="39" t="n"/>
      <c r="F265" s="39" t="n"/>
      <c r="G265" s="39" t="n"/>
      <c r="H265" s="5">
        <f>INDEX(Variables!$B$5:$B$105,MATCH($A265,Variables!$A$5:$A$105,0))&amp;IF($C265="",""," | "&amp;INDEX(Mapping!$B$5:$B$26,MATCH($C265,Mapping!$A$5:$A$26,0))&amp;" | "&amp;INDEX(Mapping!$B$30:$B$41,MATCH($B265,Mapping!$A$30:$A$41,0)))</f>
        <v/>
      </c>
      <c r="I265" s="5">
        <f>INDEX(Variables!$C$5:$C$105,MATCH($A265,Variables!$A$5:$A$105,0))</f>
        <v/>
      </c>
      <c r="J265" s="5">
        <f>INDEX(Variables!$E$5:$E$105,MATCH($A265,Variables!$A$5:$A$105,0))</f>
        <v/>
      </c>
      <c r="K265" s="25">
        <f>LOWER(Settings!$C$4)&amp;".mit."&amp;$A265&amp;IF($C265="","","."&amp;$C265&amp;"."&amp;$B265)&amp;IF(INDEX(Variables!$D$5:$D$105,MATCH($A265,Variables!$A$5:$A$105,0))="","","."&amp;INDEX(Variables!$D$5:$D$105,MATCH($A265,Variables!$A$5:$A$105,0)))&amp;"."&amp;K$5</f>
        <v/>
      </c>
      <c r="L265" s="41">
        <f>MAX(L226,0)</f>
        <v/>
      </c>
      <c r="M265" s="40">
        <f>MAX(M226,0)</f>
        <v/>
      </c>
      <c r="N265" s="40">
        <f>MAX(N226,0)</f>
        <v/>
      </c>
      <c r="O265" s="40">
        <f>MAX(O226,0)</f>
        <v/>
      </c>
      <c r="P265" s="40">
        <f>MAX(P226,0)</f>
        <v/>
      </c>
      <c r="Q265" s="40">
        <f>MAX(Q226,0)</f>
        <v/>
      </c>
      <c r="R265" s="40">
        <f>MAX(R226,0)</f>
        <v/>
      </c>
      <c r="S265" s="40">
        <f>MAX(S226,0)</f>
        <v/>
      </c>
      <c r="T265" s="40">
        <f>MAX(T226,0)</f>
        <v/>
      </c>
      <c r="U265" s="40">
        <f>MAX(U226,0)</f>
        <v/>
      </c>
      <c r="V265" s="40">
        <f>MAX(V226,0)</f>
        <v/>
      </c>
      <c r="W265" s="40">
        <f>MAX(W226,0)</f>
        <v/>
      </c>
      <c r="X265" s="40">
        <f>MAX(X226,0)</f>
        <v/>
      </c>
      <c r="Y265" s="40">
        <f>MAX(Y226,0)</f>
        <v/>
      </c>
      <c r="Z265" s="40">
        <f>MAX(Z226,0)</f>
        <v/>
      </c>
      <c r="AA265" s="40">
        <f>MAX(AA226,0)</f>
        <v/>
      </c>
      <c r="AB265" s="40">
        <f>MAX(AB226,0)</f>
        <v/>
      </c>
      <c r="AC265" s="40">
        <f>MAX(AC226,0)</f>
        <v/>
      </c>
      <c r="AD265" s="42">
        <f>TAXPART(AD226)</f>
        <v/>
      </c>
      <c r="AE265" s="25">
        <f>LOWER(Settings!$C$4)&amp;".mit."&amp;$A265&amp;IF($C265="","","."&amp;$C265&amp;"."&amp;$B265)&amp;IF(INDEX(Variables!$D$5:$D$105,MATCH($A265,Variables!$A$5:$A$105,0))="","","."&amp;INDEX(Variables!$D$5:$D$105,MATCH($A265,Variables!$A$5:$A$105,0)))&amp;"."&amp;AE$5</f>
        <v/>
      </c>
      <c r="AF265" s="41">
        <f>MAX(AF226,0)</f>
        <v/>
      </c>
      <c r="AG265" s="40">
        <f>MAX(AG226,0)</f>
        <v/>
      </c>
      <c r="AH265" s="40">
        <f>MAX(AH226,0)</f>
        <v/>
      </c>
      <c r="AI265" s="40">
        <f>MAX(AI226,0)</f>
        <v/>
      </c>
      <c r="AJ265" s="40">
        <f>MAX(AJ226,0)</f>
        <v/>
      </c>
      <c r="AK265" s="40">
        <f>MAX(AK226,0)</f>
        <v/>
      </c>
      <c r="AL265" s="40">
        <f>MAX(AL226,0)</f>
        <v/>
      </c>
      <c r="AM265" s="40">
        <f>MAX(AM226,0)</f>
        <v/>
      </c>
      <c r="AN265" s="40">
        <f>MAX(AN226,0)</f>
        <v/>
      </c>
      <c r="AO265" s="40">
        <f>MAX(AO226,0)</f>
        <v/>
      </c>
      <c r="AP265" s="40">
        <f>MAX(AP226,0)</f>
        <v/>
      </c>
      <c r="AQ265" s="40">
        <f>MAX(AQ226,0)</f>
        <v/>
      </c>
      <c r="AR265" s="40">
        <f>MAX(AR226,0)</f>
        <v/>
      </c>
      <c r="AS265" s="40">
        <f>MAX(AS226,0)</f>
        <v/>
      </c>
      <c r="AT265" s="40">
        <f>MAX(AT226,0)</f>
        <v/>
      </c>
      <c r="AU265" s="40">
        <f>MAX(AU226,0)</f>
        <v/>
      </c>
      <c r="AV265" s="40">
        <f>MAX(AV226,0)</f>
        <v/>
      </c>
      <c r="AW265" s="40">
        <f>MAX(AW226,0)</f>
        <v/>
      </c>
      <c r="AX265" s="42">
        <f>TAXPART(AX226)</f>
        <v/>
      </c>
    </row>
    <row r="266" hidden="1" outlineLevel="1">
      <c r="A266" s="5" t="inlineStr">
        <is>
          <t>etx</t>
        </is>
      </c>
      <c r="B266" s="5" t="inlineStr">
        <is>
          <t>lpg</t>
        </is>
      </c>
      <c r="C266" s="5" t="inlineStr">
        <is>
          <t>all</t>
        </is>
      </c>
      <c r="D266" s="39" t="n"/>
      <c r="E266" s="39" t="n"/>
      <c r="F266" s="39" t="n"/>
      <c r="G266" s="39" t="n"/>
      <c r="H266" s="5">
        <f>INDEX(Variables!$B$5:$B$105,MATCH($A266,Variables!$A$5:$A$105,0))&amp;IF($C266="",""," | "&amp;INDEX(Mapping!$B$5:$B$26,MATCH($C266,Mapping!$A$5:$A$26,0))&amp;" | "&amp;INDEX(Mapping!$B$30:$B$41,MATCH($B266,Mapping!$A$30:$A$41,0)))</f>
        <v/>
      </c>
      <c r="I266" s="5">
        <f>INDEX(Variables!$C$5:$C$105,MATCH($A266,Variables!$A$5:$A$105,0))</f>
        <v/>
      </c>
      <c r="J266" s="5">
        <f>INDEX(Variables!$E$5:$E$105,MATCH($A266,Variables!$A$5:$A$105,0))</f>
        <v/>
      </c>
      <c r="K266" s="25">
        <f>LOWER(Settings!$C$4)&amp;".mit."&amp;$A266&amp;IF($C266="","","."&amp;$C266&amp;"."&amp;$B266)&amp;IF(INDEX(Variables!$D$5:$D$105,MATCH($A266,Variables!$A$5:$A$105,0))="","","."&amp;INDEX(Variables!$D$5:$D$105,MATCH($A266,Variables!$A$5:$A$105,0)))&amp;"."&amp;K$5</f>
        <v/>
      </c>
      <c r="L266" s="41">
        <f>MAX(L227,0)</f>
        <v/>
      </c>
      <c r="M266" s="40">
        <f>MAX(M227,0)</f>
        <v/>
      </c>
      <c r="N266" s="40">
        <f>MAX(N227,0)</f>
        <v/>
      </c>
      <c r="O266" s="40">
        <f>MAX(O227,0)</f>
        <v/>
      </c>
      <c r="P266" s="40">
        <f>MAX(P227,0)</f>
        <v/>
      </c>
      <c r="Q266" s="40">
        <f>MAX(Q227,0)</f>
        <v/>
      </c>
      <c r="R266" s="40">
        <f>MAX(R227,0)</f>
        <v/>
      </c>
      <c r="S266" s="40">
        <f>MAX(S227,0)</f>
        <v/>
      </c>
      <c r="T266" s="40">
        <f>MAX(T227,0)</f>
        <v/>
      </c>
      <c r="U266" s="40">
        <f>MAX(U227,0)</f>
        <v/>
      </c>
      <c r="V266" s="40">
        <f>MAX(V227,0)</f>
        <v/>
      </c>
      <c r="W266" s="40">
        <f>MAX(W227,0)</f>
        <v/>
      </c>
      <c r="X266" s="40">
        <f>MAX(X227,0)</f>
        <v/>
      </c>
      <c r="Y266" s="40">
        <f>MAX(Y227,0)</f>
        <v/>
      </c>
      <c r="Z266" s="40">
        <f>MAX(Z227,0)</f>
        <v/>
      </c>
      <c r="AA266" s="40">
        <f>MAX(AA227,0)</f>
        <v/>
      </c>
      <c r="AB266" s="40">
        <f>MAX(AB227,0)</f>
        <v/>
      </c>
      <c r="AC266" s="40">
        <f>MAX(AC227,0)</f>
        <v/>
      </c>
      <c r="AD266" s="42">
        <f>TAXPART(AD227)</f>
        <v/>
      </c>
      <c r="AE266" s="25">
        <f>LOWER(Settings!$C$4)&amp;".mit."&amp;$A266&amp;IF($C266="","","."&amp;$C266&amp;"."&amp;$B266)&amp;IF(INDEX(Variables!$D$5:$D$105,MATCH($A266,Variables!$A$5:$A$105,0))="","","."&amp;INDEX(Variables!$D$5:$D$105,MATCH($A266,Variables!$A$5:$A$105,0)))&amp;"."&amp;AE$5</f>
        <v/>
      </c>
      <c r="AF266" s="41">
        <f>MAX(AF227,0)</f>
        <v/>
      </c>
      <c r="AG266" s="40">
        <f>MAX(AG227,0)</f>
        <v/>
      </c>
      <c r="AH266" s="40">
        <f>MAX(AH227,0)</f>
        <v/>
      </c>
      <c r="AI266" s="40">
        <f>MAX(AI227,0)</f>
        <v/>
      </c>
      <c r="AJ266" s="40">
        <f>MAX(AJ227,0)</f>
        <v/>
      </c>
      <c r="AK266" s="40">
        <f>MAX(AK227,0)</f>
        <v/>
      </c>
      <c r="AL266" s="40">
        <f>MAX(AL227,0)</f>
        <v/>
      </c>
      <c r="AM266" s="40">
        <f>MAX(AM227,0)</f>
        <v/>
      </c>
      <c r="AN266" s="40">
        <f>MAX(AN227,0)</f>
        <v/>
      </c>
      <c r="AO266" s="40">
        <f>MAX(AO227,0)</f>
        <v/>
      </c>
      <c r="AP266" s="40">
        <f>MAX(AP227,0)</f>
        <v/>
      </c>
      <c r="AQ266" s="40">
        <f>MAX(AQ227,0)</f>
        <v/>
      </c>
      <c r="AR266" s="40">
        <f>MAX(AR227,0)</f>
        <v/>
      </c>
      <c r="AS266" s="40">
        <f>MAX(AS227,0)</f>
        <v/>
      </c>
      <c r="AT266" s="40">
        <f>MAX(AT227,0)</f>
        <v/>
      </c>
      <c r="AU266" s="40">
        <f>MAX(AU227,0)</f>
        <v/>
      </c>
      <c r="AV266" s="40">
        <f>MAX(AV227,0)</f>
        <v/>
      </c>
      <c r="AW266" s="40">
        <f>MAX(AW227,0)</f>
        <v/>
      </c>
      <c r="AX266" s="42">
        <f>TAXPART(AX227)</f>
        <v/>
      </c>
    </row>
    <row r="267" hidden="1" outlineLevel="1">
      <c r="A267" s="5" t="inlineStr">
        <is>
          <t>etx</t>
        </is>
      </c>
      <c r="B267" s="5" t="inlineStr">
        <is>
          <t>ker</t>
        </is>
      </c>
      <c r="C267" s="5" t="inlineStr">
        <is>
          <t>all</t>
        </is>
      </c>
      <c r="D267" s="39" t="n"/>
      <c r="E267" s="39" t="n"/>
      <c r="F267" s="39" t="n"/>
      <c r="G267" s="39" t="n"/>
      <c r="H267" s="5">
        <f>INDEX(Variables!$B$5:$B$105,MATCH($A267,Variables!$A$5:$A$105,0))&amp;IF($C267="",""," | "&amp;INDEX(Mapping!$B$5:$B$26,MATCH($C267,Mapping!$A$5:$A$26,0))&amp;" | "&amp;INDEX(Mapping!$B$30:$B$41,MATCH($B267,Mapping!$A$30:$A$41,0)))</f>
        <v/>
      </c>
      <c r="I267" s="5">
        <f>INDEX(Variables!$C$5:$C$105,MATCH($A267,Variables!$A$5:$A$105,0))</f>
        <v/>
      </c>
      <c r="J267" s="5">
        <f>INDEX(Variables!$E$5:$E$105,MATCH($A267,Variables!$A$5:$A$105,0))</f>
        <v/>
      </c>
      <c r="K267" s="25">
        <f>LOWER(Settings!$C$4)&amp;".mit."&amp;$A267&amp;IF($C267="","","."&amp;$C267&amp;"."&amp;$B267)&amp;IF(INDEX(Variables!$D$5:$D$105,MATCH($A267,Variables!$A$5:$A$105,0))="","","."&amp;INDEX(Variables!$D$5:$D$105,MATCH($A267,Variables!$A$5:$A$105,0)))&amp;"."&amp;K$5</f>
        <v/>
      </c>
      <c r="L267" s="41">
        <f>MAX(L228,0)</f>
        <v/>
      </c>
      <c r="M267" s="40">
        <f>MAX(M228,0)</f>
        <v/>
      </c>
      <c r="N267" s="40">
        <f>MAX(N228,0)</f>
        <v/>
      </c>
      <c r="O267" s="40">
        <f>MAX(O228,0)</f>
        <v/>
      </c>
      <c r="P267" s="40">
        <f>MAX(P228,0)</f>
        <v/>
      </c>
      <c r="Q267" s="40">
        <f>MAX(Q228,0)</f>
        <v/>
      </c>
      <c r="R267" s="40">
        <f>MAX(R228,0)</f>
        <v/>
      </c>
      <c r="S267" s="40">
        <f>MAX(S228,0)</f>
        <v/>
      </c>
      <c r="T267" s="40">
        <f>MAX(T228,0)</f>
        <v/>
      </c>
      <c r="U267" s="40">
        <f>MAX(U228,0)</f>
        <v/>
      </c>
      <c r="V267" s="40">
        <f>MAX(V228,0)</f>
        <v/>
      </c>
      <c r="W267" s="40">
        <f>MAX(W228,0)</f>
        <v/>
      </c>
      <c r="X267" s="40">
        <f>MAX(X228,0)</f>
        <v/>
      </c>
      <c r="Y267" s="40">
        <f>MAX(Y228,0)</f>
        <v/>
      </c>
      <c r="Z267" s="40">
        <f>MAX(Z228,0)</f>
        <v/>
      </c>
      <c r="AA267" s="40">
        <f>MAX(AA228,0)</f>
        <v/>
      </c>
      <c r="AB267" s="40">
        <f>MAX(AB228,0)</f>
        <v/>
      </c>
      <c r="AC267" s="40">
        <f>MAX(AC228,0)</f>
        <v/>
      </c>
      <c r="AD267" s="42">
        <f>TAXPART(AD228)</f>
        <v/>
      </c>
      <c r="AE267" s="25">
        <f>LOWER(Settings!$C$4)&amp;".mit."&amp;$A267&amp;IF($C267="","","."&amp;$C267&amp;"."&amp;$B267)&amp;IF(INDEX(Variables!$D$5:$D$105,MATCH($A267,Variables!$A$5:$A$105,0))="","","."&amp;INDEX(Variables!$D$5:$D$105,MATCH($A267,Variables!$A$5:$A$105,0)))&amp;"."&amp;AE$5</f>
        <v/>
      </c>
      <c r="AF267" s="41">
        <f>MAX(AF228,0)</f>
        <v/>
      </c>
      <c r="AG267" s="40">
        <f>MAX(AG228,0)</f>
        <v/>
      </c>
      <c r="AH267" s="40">
        <f>MAX(AH228,0)</f>
        <v/>
      </c>
      <c r="AI267" s="40">
        <f>MAX(AI228,0)</f>
        <v/>
      </c>
      <c r="AJ267" s="40">
        <f>MAX(AJ228,0)</f>
        <v/>
      </c>
      <c r="AK267" s="40">
        <f>MAX(AK228,0)</f>
        <v/>
      </c>
      <c r="AL267" s="40">
        <f>MAX(AL228,0)</f>
        <v/>
      </c>
      <c r="AM267" s="40">
        <f>MAX(AM228,0)</f>
        <v/>
      </c>
      <c r="AN267" s="40">
        <f>MAX(AN228,0)</f>
        <v/>
      </c>
      <c r="AO267" s="40">
        <f>MAX(AO228,0)</f>
        <v/>
      </c>
      <c r="AP267" s="40">
        <f>MAX(AP228,0)</f>
        <v/>
      </c>
      <c r="AQ267" s="40">
        <f>MAX(AQ228,0)</f>
        <v/>
      </c>
      <c r="AR267" s="40">
        <f>MAX(AR228,0)</f>
        <v/>
      </c>
      <c r="AS267" s="40">
        <f>MAX(AS228,0)</f>
        <v/>
      </c>
      <c r="AT267" s="40">
        <f>MAX(AT228,0)</f>
        <v/>
      </c>
      <c r="AU267" s="40">
        <f>MAX(AU228,0)</f>
        <v/>
      </c>
      <c r="AV267" s="40">
        <f>MAX(AV228,0)</f>
        <v/>
      </c>
      <c r="AW267" s="40">
        <f>MAX(AW228,0)</f>
        <v/>
      </c>
      <c r="AX267" s="42">
        <f>TAXPART(AX228)</f>
        <v/>
      </c>
    </row>
    <row r="268" hidden="1" outlineLevel="1">
      <c r="A268" s="5" t="inlineStr">
        <is>
          <t>etx</t>
        </is>
      </c>
      <c r="B268" s="5" t="inlineStr">
        <is>
          <t>oop</t>
        </is>
      </c>
      <c r="C268" s="5" t="inlineStr">
        <is>
          <t>all</t>
        </is>
      </c>
      <c r="D268" s="39" t="n"/>
      <c r="E268" s="39" t="n"/>
      <c r="F268" s="39" t="n"/>
      <c r="G268" s="39" t="n"/>
      <c r="H268" s="5">
        <f>INDEX(Variables!$B$5:$B$105,MATCH($A268,Variables!$A$5:$A$105,0))&amp;IF($C268="",""," | "&amp;INDEX(Mapping!$B$5:$B$26,MATCH($C268,Mapping!$A$5:$A$26,0))&amp;" | "&amp;INDEX(Mapping!$B$30:$B$41,MATCH($B268,Mapping!$A$30:$A$41,0)))</f>
        <v/>
      </c>
      <c r="I268" s="5">
        <f>INDEX(Variables!$C$5:$C$105,MATCH($A268,Variables!$A$5:$A$105,0))</f>
        <v/>
      </c>
      <c r="J268" s="5">
        <f>INDEX(Variables!$E$5:$E$105,MATCH($A268,Variables!$A$5:$A$105,0))</f>
        <v/>
      </c>
      <c r="K268" s="25">
        <f>LOWER(Settings!$C$4)&amp;".mit."&amp;$A268&amp;IF($C268="","","."&amp;$C268&amp;"."&amp;$B268)&amp;IF(INDEX(Variables!$D$5:$D$105,MATCH($A268,Variables!$A$5:$A$105,0))="","","."&amp;INDEX(Variables!$D$5:$D$105,MATCH($A268,Variables!$A$5:$A$105,0)))&amp;"."&amp;K$5</f>
        <v/>
      </c>
      <c r="L268" s="41">
        <f>MAX(L229,0)</f>
        <v/>
      </c>
      <c r="M268" s="40">
        <f>MAX(M229,0)</f>
        <v/>
      </c>
      <c r="N268" s="40">
        <f>MAX(N229,0)</f>
        <v/>
      </c>
      <c r="O268" s="40">
        <f>MAX(O229,0)</f>
        <v/>
      </c>
      <c r="P268" s="40">
        <f>MAX(P229,0)</f>
        <v/>
      </c>
      <c r="Q268" s="40">
        <f>MAX(Q229,0)</f>
        <v/>
      </c>
      <c r="R268" s="40">
        <f>MAX(R229,0)</f>
        <v/>
      </c>
      <c r="S268" s="40">
        <f>MAX(S229,0)</f>
        <v/>
      </c>
      <c r="T268" s="40">
        <f>MAX(T229,0)</f>
        <v/>
      </c>
      <c r="U268" s="40">
        <f>MAX(U229,0)</f>
        <v/>
      </c>
      <c r="V268" s="40">
        <f>MAX(V229,0)</f>
        <v/>
      </c>
      <c r="W268" s="40">
        <f>MAX(W229,0)</f>
        <v/>
      </c>
      <c r="X268" s="40">
        <f>MAX(X229,0)</f>
        <v/>
      </c>
      <c r="Y268" s="40">
        <f>MAX(Y229,0)</f>
        <v/>
      </c>
      <c r="Z268" s="40">
        <f>MAX(Z229,0)</f>
        <v/>
      </c>
      <c r="AA268" s="40">
        <f>MAX(AA229,0)</f>
        <v/>
      </c>
      <c r="AB268" s="40">
        <f>MAX(AB229,0)</f>
        <v/>
      </c>
      <c r="AC268" s="40">
        <f>MAX(AC229,0)</f>
        <v/>
      </c>
      <c r="AD268" s="42">
        <f>TAXPART(AD229)</f>
        <v/>
      </c>
      <c r="AE268" s="25">
        <f>LOWER(Settings!$C$4)&amp;".mit."&amp;$A268&amp;IF($C268="","","."&amp;$C268&amp;"."&amp;$B268)&amp;IF(INDEX(Variables!$D$5:$D$105,MATCH($A268,Variables!$A$5:$A$105,0))="","","."&amp;INDEX(Variables!$D$5:$D$105,MATCH($A268,Variables!$A$5:$A$105,0)))&amp;"."&amp;AE$5</f>
        <v/>
      </c>
      <c r="AF268" s="41">
        <f>MAX(AF229,0)</f>
        <v/>
      </c>
      <c r="AG268" s="40">
        <f>MAX(AG229,0)</f>
        <v/>
      </c>
      <c r="AH268" s="40">
        <f>MAX(AH229,0)</f>
        <v/>
      </c>
      <c r="AI268" s="40">
        <f>MAX(AI229,0)</f>
        <v/>
      </c>
      <c r="AJ268" s="40">
        <f>MAX(AJ229,0)</f>
        <v/>
      </c>
      <c r="AK268" s="40">
        <f>MAX(AK229,0)</f>
        <v/>
      </c>
      <c r="AL268" s="40">
        <f>MAX(AL229,0)</f>
        <v/>
      </c>
      <c r="AM268" s="40">
        <f>MAX(AM229,0)</f>
        <v/>
      </c>
      <c r="AN268" s="40">
        <f>MAX(AN229,0)</f>
        <v/>
      </c>
      <c r="AO268" s="40">
        <f>MAX(AO229,0)</f>
        <v/>
      </c>
      <c r="AP268" s="40">
        <f>MAX(AP229,0)</f>
        <v/>
      </c>
      <c r="AQ268" s="40">
        <f>MAX(AQ229,0)</f>
        <v/>
      </c>
      <c r="AR268" s="40">
        <f>MAX(AR229,0)</f>
        <v/>
      </c>
      <c r="AS268" s="40">
        <f>MAX(AS229,0)</f>
        <v/>
      </c>
      <c r="AT268" s="40">
        <f>MAX(AT229,0)</f>
        <v/>
      </c>
      <c r="AU268" s="40">
        <f>MAX(AU229,0)</f>
        <v/>
      </c>
      <c r="AV268" s="40">
        <f>MAX(AV229,0)</f>
        <v/>
      </c>
      <c r="AW268" s="40">
        <f>MAX(AW229,0)</f>
        <v/>
      </c>
      <c r="AX268" s="42">
        <f>TAXPART(AX229)</f>
        <v/>
      </c>
    </row>
    <row r="269" hidden="1" outlineLevel="1">
      <c r="A269" s="5" t="inlineStr">
        <is>
          <t>etx</t>
        </is>
      </c>
      <c r="B269" s="5" t="inlineStr">
        <is>
          <t>bio</t>
        </is>
      </c>
      <c r="C269" s="5" t="inlineStr">
        <is>
          <t>all</t>
        </is>
      </c>
      <c r="D269" s="39" t="n"/>
      <c r="E269" s="39" t="n"/>
      <c r="F269" s="39" t="n"/>
      <c r="G269" s="39" t="n"/>
      <c r="H269" s="5">
        <f>INDEX(Variables!$B$5:$B$105,MATCH($A269,Variables!$A$5:$A$105,0))&amp;IF($C269="",""," | "&amp;INDEX(Mapping!$B$5:$B$26,MATCH($C269,Mapping!$A$5:$A$26,0))&amp;" | "&amp;INDEX(Mapping!$B$30:$B$41,MATCH($B269,Mapping!$A$30:$A$41,0)))</f>
        <v/>
      </c>
      <c r="I269" s="5">
        <f>INDEX(Variables!$C$5:$C$105,MATCH($A269,Variables!$A$5:$A$105,0))</f>
        <v/>
      </c>
      <c r="J269" s="5">
        <f>INDEX(Variables!$E$5:$E$105,MATCH($A269,Variables!$A$5:$A$105,0))</f>
        <v/>
      </c>
      <c r="K269" s="25">
        <f>LOWER(Settings!$C$4)&amp;".mit."&amp;$A269&amp;IF($C269="","","."&amp;$C269&amp;"."&amp;$B269)&amp;IF(INDEX(Variables!$D$5:$D$105,MATCH($A269,Variables!$A$5:$A$105,0))="","","."&amp;INDEX(Variables!$D$5:$D$105,MATCH($A269,Variables!$A$5:$A$105,0)))&amp;"."&amp;K$5</f>
        <v/>
      </c>
      <c r="L269" s="41">
        <f>MAX(L230,0)</f>
        <v/>
      </c>
      <c r="M269" s="40">
        <f>MAX(M230,0)</f>
        <v/>
      </c>
      <c r="N269" s="40">
        <f>MAX(N230,0)</f>
        <v/>
      </c>
      <c r="O269" s="40">
        <f>MAX(O230,0)</f>
        <v/>
      </c>
      <c r="P269" s="40">
        <f>MAX(P230,0)</f>
        <v/>
      </c>
      <c r="Q269" s="40">
        <f>MAX(Q230,0)</f>
        <v/>
      </c>
      <c r="R269" s="40">
        <f>MAX(R230,0)</f>
        <v/>
      </c>
      <c r="S269" s="40">
        <f>MAX(S230,0)</f>
        <v/>
      </c>
      <c r="T269" s="40">
        <f>MAX(T230,0)</f>
        <v/>
      </c>
      <c r="U269" s="40">
        <f>MAX(U230,0)</f>
        <v/>
      </c>
      <c r="V269" s="40">
        <f>MAX(V230,0)</f>
        <v/>
      </c>
      <c r="W269" s="40">
        <f>MAX(W230,0)</f>
        <v/>
      </c>
      <c r="X269" s="40">
        <f>MAX(X230,0)</f>
        <v/>
      </c>
      <c r="Y269" s="40">
        <f>MAX(Y230,0)</f>
        <v/>
      </c>
      <c r="Z269" s="40">
        <f>MAX(Z230,0)</f>
        <v/>
      </c>
      <c r="AA269" s="40">
        <f>MAX(AA230,0)</f>
        <v/>
      </c>
      <c r="AB269" s="40">
        <f>MAX(AB230,0)</f>
        <v/>
      </c>
      <c r="AC269" s="40">
        <f>MAX(AC230,0)</f>
        <v/>
      </c>
      <c r="AD269" s="42">
        <f>TAXPART(AD230)</f>
        <v/>
      </c>
      <c r="AE269" s="25">
        <f>LOWER(Settings!$C$4)&amp;".mit."&amp;$A269&amp;IF($C269="","","."&amp;$C269&amp;"."&amp;$B269)&amp;IF(INDEX(Variables!$D$5:$D$105,MATCH($A269,Variables!$A$5:$A$105,0))="","","."&amp;INDEX(Variables!$D$5:$D$105,MATCH($A269,Variables!$A$5:$A$105,0)))&amp;"."&amp;AE$5</f>
        <v/>
      </c>
      <c r="AF269" s="41">
        <f>MAX(AF230,0)</f>
        <v/>
      </c>
      <c r="AG269" s="40">
        <f>MAX(AG230,0)</f>
        <v/>
      </c>
      <c r="AH269" s="40">
        <f>MAX(AH230,0)</f>
        <v/>
      </c>
      <c r="AI269" s="40">
        <f>MAX(AI230,0)</f>
        <v/>
      </c>
      <c r="AJ269" s="40">
        <f>MAX(AJ230,0)</f>
        <v/>
      </c>
      <c r="AK269" s="40">
        <f>MAX(AK230,0)</f>
        <v/>
      </c>
      <c r="AL269" s="40">
        <f>MAX(AL230,0)</f>
        <v/>
      </c>
      <c r="AM269" s="40">
        <f>MAX(AM230,0)</f>
        <v/>
      </c>
      <c r="AN269" s="40">
        <f>MAX(AN230,0)</f>
        <v/>
      </c>
      <c r="AO269" s="40">
        <f>MAX(AO230,0)</f>
        <v/>
      </c>
      <c r="AP269" s="40">
        <f>MAX(AP230,0)</f>
        <v/>
      </c>
      <c r="AQ269" s="40">
        <f>MAX(AQ230,0)</f>
        <v/>
      </c>
      <c r="AR269" s="40">
        <f>MAX(AR230,0)</f>
        <v/>
      </c>
      <c r="AS269" s="40">
        <f>MAX(AS230,0)</f>
        <v/>
      </c>
      <c r="AT269" s="40">
        <f>MAX(AT230,0)</f>
        <v/>
      </c>
      <c r="AU269" s="40">
        <f>MAX(AU230,0)</f>
        <v/>
      </c>
      <c r="AV269" s="40">
        <f>MAX(AV230,0)</f>
        <v/>
      </c>
      <c r="AW269" s="40">
        <f>MAX(AW230,0)</f>
        <v/>
      </c>
      <c r="AX269" s="42">
        <f>TAXPART(AX230)</f>
        <v/>
      </c>
    </row>
    <row r="270" hidden="1" outlineLevel="1"/>
    <row r="271" hidden="1" outlineLevel="1">
      <c r="A271" s="5" t="inlineStr">
        <is>
          <t>esub</t>
        </is>
      </c>
      <c r="B271" s="5" t="inlineStr">
        <is>
          <t>coa</t>
        </is>
      </c>
      <c r="C271" s="5" t="inlineStr">
        <is>
          <t>pow</t>
        </is>
      </c>
      <c r="D271" s="39" t="n"/>
      <c r="E271" s="39" t="n"/>
      <c r="F271" s="39" t="n"/>
      <c r="G271" s="39" t="n"/>
      <c r="H271" s="5">
        <f>INDEX(Variables!$B$5:$B$105,MATCH($A271,Variables!$A$5:$A$105,0))&amp;IF($C271="",""," | "&amp;INDEX(Mapping!$B$5:$B$26,MATCH($C271,Mapping!$A$5:$A$26,0))&amp;" | "&amp;INDEX(Mapping!$B$30:$B$41,MATCH($B271,Mapping!$A$30:$A$41,0)))</f>
        <v/>
      </c>
      <c r="I271" s="5">
        <f>INDEX(Variables!$C$5:$C$105,MATCH($A271,Variables!$A$5:$A$105,0))</f>
        <v/>
      </c>
      <c r="J271" s="5">
        <f>INDEX(Variables!$E$5:$E$105,MATCH($A271,Variables!$A$5:$A$105,0))</f>
        <v/>
      </c>
      <c r="K271" s="25">
        <f>LOWER(Settings!$C$4)&amp;".mit."&amp;$A271&amp;IF($C271="","","."&amp;$C271&amp;"."&amp;$B271)&amp;IF(INDEX(Variables!$D$5:$D$105,MATCH($A271,Variables!$A$5:$A$105,0))="","","."&amp;INDEX(Variables!$D$5:$D$105,MATCH($A271,Variables!$A$5:$A$105,0)))&amp;"."&amp;K$5</f>
        <v/>
      </c>
      <c r="L271" s="41">
        <f>MAX(-L219,0)</f>
        <v/>
      </c>
      <c r="M271" s="40">
        <f>MAX(-M219,0)</f>
        <v/>
      </c>
      <c r="N271" s="40">
        <f>MAX(-N219,0)</f>
        <v/>
      </c>
      <c r="O271" s="40">
        <f>MAX(-O219,0)</f>
        <v/>
      </c>
      <c r="P271" s="40">
        <f>MAX(-P219,0)</f>
        <v/>
      </c>
      <c r="Q271" s="40">
        <f>MAX(-Q219,0)</f>
        <v/>
      </c>
      <c r="R271" s="40">
        <f>MAX(-R219,0)</f>
        <v/>
      </c>
      <c r="S271" s="40">
        <f>MAX(-S219,0)</f>
        <v/>
      </c>
      <c r="T271" s="40">
        <f>MAX(-T219,0)</f>
        <v/>
      </c>
      <c r="U271" s="40">
        <f>MAX(-U219,0)</f>
        <v/>
      </c>
      <c r="V271" s="40">
        <f>MAX(-V219,0)</f>
        <v/>
      </c>
      <c r="W271" s="40">
        <f>MAX(-W219,0)</f>
        <v/>
      </c>
      <c r="X271" s="40">
        <f>MAX(-X219,0)</f>
        <v/>
      </c>
      <c r="Y271" s="40">
        <f>MAX(-Y219,0)</f>
        <v/>
      </c>
      <c r="Z271" s="40">
        <f>MAX(-Z219,0)</f>
        <v/>
      </c>
      <c r="AA271" s="40">
        <f>MAX(-AA219,0)</f>
        <v/>
      </c>
      <c r="AB271" s="40">
        <f>MAX(-AB219,0)</f>
        <v/>
      </c>
      <c r="AC271" s="40">
        <f>MAX(-AC219,0)</f>
        <v/>
      </c>
      <c r="AD271" s="42">
        <f>SUBSIDYPART(AD219)</f>
        <v/>
      </c>
      <c r="AE271" s="25">
        <f>LOWER(Settings!$C$4)&amp;".mit."&amp;$A271&amp;IF($C271="","","."&amp;$C271&amp;"."&amp;$B271)&amp;IF(INDEX(Variables!$D$5:$D$105,MATCH($A271,Variables!$A$5:$A$105,0))="","","."&amp;INDEX(Variables!$D$5:$D$105,MATCH($A271,Variables!$A$5:$A$105,0)))&amp;"."&amp;AE$5</f>
        <v/>
      </c>
      <c r="AF271" s="41">
        <f>MAX(-AF219,0)</f>
        <v/>
      </c>
      <c r="AG271" s="40">
        <f>MAX(-AG219,0)</f>
        <v/>
      </c>
      <c r="AH271" s="40">
        <f>MAX(-AH219,0)</f>
        <v/>
      </c>
      <c r="AI271" s="40">
        <f>MAX(-AI219,0)</f>
        <v/>
      </c>
      <c r="AJ271" s="40">
        <f>MAX(-AJ219,0)</f>
        <v/>
      </c>
      <c r="AK271" s="40">
        <f>MAX(-AK219,0)</f>
        <v/>
      </c>
      <c r="AL271" s="40">
        <f>MAX(-AL219,0)</f>
        <v/>
      </c>
      <c r="AM271" s="40">
        <f>MAX(-AM219,0)</f>
        <v/>
      </c>
      <c r="AN271" s="40">
        <f>MAX(-AN219,0)</f>
        <v/>
      </c>
      <c r="AO271" s="40">
        <f>MAX(-AO219,0)</f>
        <v/>
      </c>
      <c r="AP271" s="40">
        <f>MAX(-AP219,0)</f>
        <v/>
      </c>
      <c r="AQ271" s="40">
        <f>MAX(-AQ219,0)</f>
        <v/>
      </c>
      <c r="AR271" s="40">
        <f>MAX(-AR219,0)</f>
        <v/>
      </c>
      <c r="AS271" s="40">
        <f>MAX(-AS219,0)</f>
        <v/>
      </c>
      <c r="AT271" s="40">
        <f>MAX(-AT219,0)</f>
        <v/>
      </c>
      <c r="AU271" s="40">
        <f>MAX(-AU219,0)</f>
        <v/>
      </c>
      <c r="AV271" s="40">
        <f>MAX(-AV219,0)</f>
        <v/>
      </c>
      <c r="AW271" s="40">
        <f>MAX(-AW219,0)</f>
        <v/>
      </c>
      <c r="AX271" s="42">
        <f>SUBSIDYPART(AX219)</f>
        <v/>
      </c>
    </row>
    <row r="272" hidden="1" outlineLevel="1">
      <c r="A272" s="5" t="inlineStr">
        <is>
          <t>esub</t>
        </is>
      </c>
      <c r="B272" s="5" t="inlineStr">
        <is>
          <t>coa</t>
        </is>
      </c>
      <c r="C272" s="5" t="inlineStr">
        <is>
          <t>res</t>
        </is>
      </c>
      <c r="D272" s="39" t="n"/>
      <c r="E272" s="39" t="n"/>
      <c r="F272" s="39" t="n"/>
      <c r="G272" s="39" t="n"/>
      <c r="H272" s="5">
        <f>INDEX(Variables!$B$5:$B$105,MATCH($A272,Variables!$A$5:$A$105,0))&amp;IF($C272="",""," | "&amp;INDEX(Mapping!$B$5:$B$26,MATCH($C272,Mapping!$A$5:$A$26,0))&amp;" | "&amp;INDEX(Mapping!$B$30:$B$41,MATCH($B272,Mapping!$A$30:$A$41,0)))</f>
        <v/>
      </c>
      <c r="I272" s="5">
        <f>INDEX(Variables!$C$5:$C$105,MATCH($A272,Variables!$A$5:$A$105,0))</f>
        <v/>
      </c>
      <c r="J272" s="5">
        <f>INDEX(Variables!$E$5:$E$105,MATCH($A272,Variables!$A$5:$A$105,0))</f>
        <v/>
      </c>
      <c r="K272" s="25">
        <f>LOWER(Settings!$C$4)&amp;".mit."&amp;$A272&amp;IF($C272="","","."&amp;$C272&amp;"."&amp;$B272)&amp;IF(INDEX(Variables!$D$5:$D$105,MATCH($A272,Variables!$A$5:$A$105,0))="","","."&amp;INDEX(Variables!$D$5:$D$105,MATCH($A272,Variables!$A$5:$A$105,0)))&amp;"."&amp;K$5</f>
        <v/>
      </c>
      <c r="L272" s="41">
        <f>MAX(-L220,0)</f>
        <v/>
      </c>
      <c r="M272" s="40">
        <f>MAX(-M220,0)</f>
        <v/>
      </c>
      <c r="N272" s="40">
        <f>MAX(-N220,0)</f>
        <v/>
      </c>
      <c r="O272" s="40">
        <f>MAX(-O220,0)</f>
        <v/>
      </c>
      <c r="P272" s="40">
        <f>MAX(-P220,0)</f>
        <v/>
      </c>
      <c r="Q272" s="40">
        <f>MAX(-Q220,0)</f>
        <v/>
      </c>
      <c r="R272" s="40">
        <f>MAX(-R220,0)</f>
        <v/>
      </c>
      <c r="S272" s="40">
        <f>MAX(-S220,0)</f>
        <v/>
      </c>
      <c r="T272" s="40">
        <f>MAX(-T220,0)</f>
        <v/>
      </c>
      <c r="U272" s="40">
        <f>MAX(-U220,0)</f>
        <v/>
      </c>
      <c r="V272" s="40">
        <f>MAX(-V220,0)</f>
        <v/>
      </c>
      <c r="W272" s="40">
        <f>MAX(-W220,0)</f>
        <v/>
      </c>
      <c r="X272" s="40">
        <f>MAX(-X220,0)</f>
        <v/>
      </c>
      <c r="Y272" s="40">
        <f>MAX(-Y220,0)</f>
        <v/>
      </c>
      <c r="Z272" s="40">
        <f>MAX(-Z220,0)</f>
        <v/>
      </c>
      <c r="AA272" s="40">
        <f>MAX(-AA220,0)</f>
        <v/>
      </c>
      <c r="AB272" s="40">
        <f>MAX(-AB220,0)</f>
        <v/>
      </c>
      <c r="AC272" s="40">
        <f>MAX(-AC220,0)</f>
        <v/>
      </c>
      <c r="AD272" s="42">
        <f>SUBSIDYPART(AD220)</f>
        <v/>
      </c>
      <c r="AE272" s="25">
        <f>LOWER(Settings!$C$4)&amp;".mit."&amp;$A272&amp;IF($C272="","","."&amp;$C272&amp;"."&amp;$B272)&amp;IF(INDEX(Variables!$D$5:$D$105,MATCH($A272,Variables!$A$5:$A$105,0))="","","."&amp;INDEX(Variables!$D$5:$D$105,MATCH($A272,Variables!$A$5:$A$105,0)))&amp;"."&amp;AE$5</f>
        <v/>
      </c>
      <c r="AF272" s="41">
        <f>MAX(-AF220,0)</f>
        <v/>
      </c>
      <c r="AG272" s="40">
        <f>MAX(-AG220,0)</f>
        <v/>
      </c>
      <c r="AH272" s="40">
        <f>MAX(-AH220,0)</f>
        <v/>
      </c>
      <c r="AI272" s="40">
        <f>MAX(-AI220,0)</f>
        <v/>
      </c>
      <c r="AJ272" s="40">
        <f>MAX(-AJ220,0)</f>
        <v/>
      </c>
      <c r="AK272" s="40">
        <f>MAX(-AK220,0)</f>
        <v/>
      </c>
      <c r="AL272" s="40">
        <f>MAX(-AL220,0)</f>
        <v/>
      </c>
      <c r="AM272" s="40">
        <f>MAX(-AM220,0)</f>
        <v/>
      </c>
      <c r="AN272" s="40">
        <f>MAX(-AN220,0)</f>
        <v/>
      </c>
      <c r="AO272" s="40">
        <f>MAX(-AO220,0)</f>
        <v/>
      </c>
      <c r="AP272" s="40">
        <f>MAX(-AP220,0)</f>
        <v/>
      </c>
      <c r="AQ272" s="40">
        <f>MAX(-AQ220,0)</f>
        <v/>
      </c>
      <c r="AR272" s="40">
        <f>MAX(-AR220,0)</f>
        <v/>
      </c>
      <c r="AS272" s="40">
        <f>MAX(-AS220,0)</f>
        <v/>
      </c>
      <c r="AT272" s="40">
        <f>MAX(-AT220,0)</f>
        <v/>
      </c>
      <c r="AU272" s="40">
        <f>MAX(-AU220,0)</f>
        <v/>
      </c>
      <c r="AV272" s="40">
        <f>MAX(-AV220,0)</f>
        <v/>
      </c>
      <c r="AW272" s="40">
        <f>MAX(-AW220,0)</f>
        <v/>
      </c>
      <c r="AX272" s="42">
        <f>SUBSIDYPART(AX220)</f>
        <v/>
      </c>
    </row>
    <row r="273" hidden="1" outlineLevel="1">
      <c r="A273" s="5" t="inlineStr">
        <is>
          <t>esub</t>
        </is>
      </c>
      <c r="B273" s="5" t="inlineStr">
        <is>
          <t>coa</t>
        </is>
      </c>
      <c r="C273" s="5" t="inlineStr">
        <is>
          <t>ind</t>
        </is>
      </c>
      <c r="D273" s="39" t="n"/>
      <c r="E273" s="39" t="n"/>
      <c r="F273" s="39" t="n"/>
      <c r="G273" s="39" t="n"/>
      <c r="H273" s="5">
        <f>INDEX(Variables!$B$5:$B$105,MATCH($A273,Variables!$A$5:$A$105,0))&amp;IF($C273="",""," | "&amp;INDEX(Mapping!$B$5:$B$26,MATCH($C273,Mapping!$A$5:$A$26,0))&amp;" | "&amp;INDEX(Mapping!$B$30:$B$41,MATCH($B273,Mapping!$A$30:$A$41,0)))</f>
        <v/>
      </c>
      <c r="I273" s="5">
        <f>INDEX(Variables!$C$5:$C$105,MATCH($A273,Variables!$A$5:$A$105,0))</f>
        <v/>
      </c>
      <c r="J273" s="5">
        <f>INDEX(Variables!$E$5:$E$105,MATCH($A273,Variables!$A$5:$A$105,0))</f>
        <v/>
      </c>
      <c r="K273" s="25">
        <f>LOWER(Settings!$C$4)&amp;".mit."&amp;$A273&amp;IF($C273="","","."&amp;$C273&amp;"."&amp;$B273)&amp;IF(INDEX(Variables!$D$5:$D$105,MATCH($A273,Variables!$A$5:$A$105,0))="","","."&amp;INDEX(Variables!$D$5:$D$105,MATCH($A273,Variables!$A$5:$A$105,0)))&amp;"."&amp;K$5</f>
        <v/>
      </c>
      <c r="L273" s="41">
        <f>MAX(-L221,0)</f>
        <v/>
      </c>
      <c r="M273" s="40">
        <f>MAX(-M221,0)</f>
        <v/>
      </c>
      <c r="N273" s="40">
        <f>MAX(-N221,0)</f>
        <v/>
      </c>
      <c r="O273" s="40">
        <f>MAX(-O221,0)</f>
        <v/>
      </c>
      <c r="P273" s="40">
        <f>MAX(-P221,0)</f>
        <v/>
      </c>
      <c r="Q273" s="40">
        <f>MAX(-Q221,0)</f>
        <v/>
      </c>
      <c r="R273" s="40">
        <f>MAX(-R221,0)</f>
        <v/>
      </c>
      <c r="S273" s="40">
        <f>MAX(-S221,0)</f>
        <v/>
      </c>
      <c r="T273" s="40">
        <f>MAX(-T221,0)</f>
        <v/>
      </c>
      <c r="U273" s="40">
        <f>MAX(-U221,0)</f>
        <v/>
      </c>
      <c r="V273" s="40">
        <f>MAX(-V221,0)</f>
        <v/>
      </c>
      <c r="W273" s="40">
        <f>MAX(-W221,0)</f>
        <v/>
      </c>
      <c r="X273" s="40">
        <f>MAX(-X221,0)</f>
        <v/>
      </c>
      <c r="Y273" s="40">
        <f>MAX(-Y221,0)</f>
        <v/>
      </c>
      <c r="Z273" s="40">
        <f>MAX(-Z221,0)</f>
        <v/>
      </c>
      <c r="AA273" s="40">
        <f>MAX(-AA221,0)</f>
        <v/>
      </c>
      <c r="AB273" s="40">
        <f>MAX(-AB221,0)</f>
        <v/>
      </c>
      <c r="AC273" s="40">
        <f>MAX(-AC221,0)</f>
        <v/>
      </c>
      <c r="AD273" s="42">
        <f>SUBSIDYPART(AD221)</f>
        <v/>
      </c>
      <c r="AE273" s="25">
        <f>LOWER(Settings!$C$4)&amp;".mit."&amp;$A273&amp;IF($C273="","","."&amp;$C273&amp;"."&amp;$B273)&amp;IF(INDEX(Variables!$D$5:$D$105,MATCH($A273,Variables!$A$5:$A$105,0))="","","."&amp;INDEX(Variables!$D$5:$D$105,MATCH($A273,Variables!$A$5:$A$105,0)))&amp;"."&amp;AE$5</f>
        <v/>
      </c>
      <c r="AF273" s="41">
        <f>MAX(-AF221,0)</f>
        <v/>
      </c>
      <c r="AG273" s="40">
        <f>MAX(-AG221,0)</f>
        <v/>
      </c>
      <c r="AH273" s="40">
        <f>MAX(-AH221,0)</f>
        <v/>
      </c>
      <c r="AI273" s="40">
        <f>MAX(-AI221,0)</f>
        <v/>
      </c>
      <c r="AJ273" s="40">
        <f>MAX(-AJ221,0)</f>
        <v/>
      </c>
      <c r="AK273" s="40">
        <f>MAX(-AK221,0)</f>
        <v/>
      </c>
      <c r="AL273" s="40">
        <f>MAX(-AL221,0)</f>
        <v/>
      </c>
      <c r="AM273" s="40">
        <f>MAX(-AM221,0)</f>
        <v/>
      </c>
      <c r="AN273" s="40">
        <f>MAX(-AN221,0)</f>
        <v/>
      </c>
      <c r="AO273" s="40">
        <f>MAX(-AO221,0)</f>
        <v/>
      </c>
      <c r="AP273" s="40">
        <f>MAX(-AP221,0)</f>
        <v/>
      </c>
      <c r="AQ273" s="40">
        <f>MAX(-AQ221,0)</f>
        <v/>
      </c>
      <c r="AR273" s="40">
        <f>MAX(-AR221,0)</f>
        <v/>
      </c>
      <c r="AS273" s="40">
        <f>MAX(-AS221,0)</f>
        <v/>
      </c>
      <c r="AT273" s="40">
        <f>MAX(-AT221,0)</f>
        <v/>
      </c>
      <c r="AU273" s="40">
        <f>MAX(-AU221,0)</f>
        <v/>
      </c>
      <c r="AV273" s="40">
        <f>MAX(-AV221,0)</f>
        <v/>
      </c>
      <c r="AW273" s="40">
        <f>MAX(-AW221,0)</f>
        <v/>
      </c>
      <c r="AX273" s="42">
        <f>SUBSIDYPART(AX221)</f>
        <v/>
      </c>
    </row>
    <row r="274" hidden="1" outlineLevel="1">
      <c r="A274" s="5" t="inlineStr">
        <is>
          <t>esub</t>
        </is>
      </c>
      <c r="B274" s="5" t="inlineStr">
        <is>
          <t>nga</t>
        </is>
      </c>
      <c r="C274" s="5" t="inlineStr">
        <is>
          <t>pow</t>
        </is>
      </c>
      <c r="D274" s="39" t="n"/>
      <c r="E274" s="39" t="n"/>
      <c r="F274" s="39" t="n"/>
      <c r="G274" s="39" t="n"/>
      <c r="H274" s="5">
        <f>INDEX(Variables!$B$5:$B$105,MATCH($A274,Variables!$A$5:$A$105,0))&amp;IF($C274="",""," | "&amp;INDEX(Mapping!$B$5:$B$26,MATCH($C274,Mapping!$A$5:$A$26,0))&amp;" | "&amp;INDEX(Mapping!$B$30:$B$41,MATCH($B274,Mapping!$A$30:$A$41,0)))</f>
        <v/>
      </c>
      <c r="I274" s="5">
        <f>INDEX(Variables!$C$5:$C$105,MATCH($A274,Variables!$A$5:$A$105,0))</f>
        <v/>
      </c>
      <c r="J274" s="5">
        <f>INDEX(Variables!$E$5:$E$105,MATCH($A274,Variables!$A$5:$A$105,0))</f>
        <v/>
      </c>
      <c r="K274" s="25">
        <f>LOWER(Settings!$C$4)&amp;".mit."&amp;$A274&amp;IF($C274="","","."&amp;$C274&amp;"."&amp;$B274)&amp;IF(INDEX(Variables!$D$5:$D$105,MATCH($A274,Variables!$A$5:$A$105,0))="","","."&amp;INDEX(Variables!$D$5:$D$105,MATCH($A274,Variables!$A$5:$A$105,0)))&amp;"."&amp;K$5</f>
        <v/>
      </c>
      <c r="L274" s="41">
        <f>MAX(-L222,0)</f>
        <v/>
      </c>
      <c r="M274" s="40">
        <f>MAX(-M222,0)</f>
        <v/>
      </c>
      <c r="N274" s="40">
        <f>MAX(-N222,0)</f>
        <v/>
      </c>
      <c r="O274" s="40">
        <f>MAX(-O222,0)</f>
        <v/>
      </c>
      <c r="P274" s="40">
        <f>MAX(-P222,0)</f>
        <v/>
      </c>
      <c r="Q274" s="40">
        <f>MAX(-Q222,0)</f>
        <v/>
      </c>
      <c r="R274" s="40">
        <f>MAX(-R222,0)</f>
        <v/>
      </c>
      <c r="S274" s="40">
        <f>MAX(-S222,0)</f>
        <v/>
      </c>
      <c r="T274" s="40">
        <f>MAX(-T222,0)</f>
        <v/>
      </c>
      <c r="U274" s="40">
        <f>MAX(-U222,0)</f>
        <v/>
      </c>
      <c r="V274" s="40">
        <f>MAX(-V222,0)</f>
        <v/>
      </c>
      <c r="W274" s="40">
        <f>MAX(-W222,0)</f>
        <v/>
      </c>
      <c r="X274" s="40">
        <f>MAX(-X222,0)</f>
        <v/>
      </c>
      <c r="Y274" s="40">
        <f>MAX(-Y222,0)</f>
        <v/>
      </c>
      <c r="Z274" s="40">
        <f>MAX(-Z222,0)</f>
        <v/>
      </c>
      <c r="AA274" s="40">
        <f>MAX(-AA222,0)</f>
        <v/>
      </c>
      <c r="AB274" s="40">
        <f>MAX(-AB222,0)</f>
        <v/>
      </c>
      <c r="AC274" s="40">
        <f>MAX(-AC222,0)</f>
        <v/>
      </c>
      <c r="AD274" s="42">
        <f>SUBSIDYPART(AD222)</f>
        <v/>
      </c>
      <c r="AE274" s="25">
        <f>LOWER(Settings!$C$4)&amp;".mit."&amp;$A274&amp;IF($C274="","","."&amp;$C274&amp;"."&amp;$B274)&amp;IF(INDEX(Variables!$D$5:$D$105,MATCH($A274,Variables!$A$5:$A$105,0))="","","."&amp;INDEX(Variables!$D$5:$D$105,MATCH($A274,Variables!$A$5:$A$105,0)))&amp;"."&amp;AE$5</f>
        <v/>
      </c>
      <c r="AF274" s="41">
        <f>MAX(-AF222,0)</f>
        <v/>
      </c>
      <c r="AG274" s="40">
        <f>MAX(-AG222,0)</f>
        <v/>
      </c>
      <c r="AH274" s="40">
        <f>MAX(-AH222,0)</f>
        <v/>
      </c>
      <c r="AI274" s="40">
        <f>MAX(-AI222,0)</f>
        <v/>
      </c>
      <c r="AJ274" s="40">
        <f>MAX(-AJ222,0)</f>
        <v/>
      </c>
      <c r="AK274" s="40">
        <f>MAX(-AK222,0)</f>
        <v/>
      </c>
      <c r="AL274" s="40">
        <f>MAX(-AL222,0)</f>
        <v/>
      </c>
      <c r="AM274" s="40">
        <f>MAX(-AM222,0)</f>
        <v/>
      </c>
      <c r="AN274" s="40">
        <f>MAX(-AN222,0)</f>
        <v/>
      </c>
      <c r="AO274" s="40">
        <f>MAX(-AO222,0)</f>
        <v/>
      </c>
      <c r="AP274" s="40">
        <f>MAX(-AP222,0)</f>
        <v/>
      </c>
      <c r="AQ274" s="40">
        <f>MAX(-AQ222,0)</f>
        <v/>
      </c>
      <c r="AR274" s="40">
        <f>MAX(-AR222,0)</f>
        <v/>
      </c>
      <c r="AS274" s="40">
        <f>MAX(-AS222,0)</f>
        <v/>
      </c>
      <c r="AT274" s="40">
        <f>MAX(-AT222,0)</f>
        <v/>
      </c>
      <c r="AU274" s="40">
        <f>MAX(-AU222,0)</f>
        <v/>
      </c>
      <c r="AV274" s="40">
        <f>MAX(-AV222,0)</f>
        <v/>
      </c>
      <c r="AW274" s="40">
        <f>MAX(-AW222,0)</f>
        <v/>
      </c>
      <c r="AX274" s="42">
        <f>SUBSIDYPART(AX222)</f>
        <v/>
      </c>
    </row>
    <row r="275" hidden="1" outlineLevel="1">
      <c r="A275" s="5" t="inlineStr">
        <is>
          <t>esub</t>
        </is>
      </c>
      <c r="B275" s="5" t="inlineStr">
        <is>
          <t>nga</t>
        </is>
      </c>
      <c r="C275" s="5" t="inlineStr">
        <is>
          <t>res</t>
        </is>
      </c>
      <c r="D275" s="39" t="n"/>
      <c r="E275" s="39" t="n"/>
      <c r="F275" s="39" t="n"/>
      <c r="G275" s="39" t="n"/>
      <c r="H275" s="5">
        <f>INDEX(Variables!$B$5:$B$105,MATCH($A275,Variables!$A$5:$A$105,0))&amp;IF($C275="",""," | "&amp;INDEX(Mapping!$B$5:$B$26,MATCH($C275,Mapping!$A$5:$A$26,0))&amp;" | "&amp;INDEX(Mapping!$B$30:$B$41,MATCH($B275,Mapping!$A$30:$A$41,0)))</f>
        <v/>
      </c>
      <c r="I275" s="5">
        <f>INDEX(Variables!$C$5:$C$105,MATCH($A275,Variables!$A$5:$A$105,0))</f>
        <v/>
      </c>
      <c r="J275" s="5">
        <f>INDEX(Variables!$E$5:$E$105,MATCH($A275,Variables!$A$5:$A$105,0))</f>
        <v/>
      </c>
      <c r="K275" s="25">
        <f>LOWER(Settings!$C$4)&amp;".mit."&amp;$A275&amp;IF($C275="","","."&amp;$C275&amp;"."&amp;$B275)&amp;IF(INDEX(Variables!$D$5:$D$105,MATCH($A275,Variables!$A$5:$A$105,0))="","","."&amp;INDEX(Variables!$D$5:$D$105,MATCH($A275,Variables!$A$5:$A$105,0)))&amp;"."&amp;K$5</f>
        <v/>
      </c>
      <c r="L275" s="41">
        <f>MAX(-L223,0)</f>
        <v/>
      </c>
      <c r="M275" s="40">
        <f>MAX(-M223,0)</f>
        <v/>
      </c>
      <c r="N275" s="40">
        <f>MAX(-N223,0)</f>
        <v/>
      </c>
      <c r="O275" s="40">
        <f>MAX(-O223,0)</f>
        <v/>
      </c>
      <c r="P275" s="40">
        <f>MAX(-P223,0)</f>
        <v/>
      </c>
      <c r="Q275" s="40">
        <f>MAX(-Q223,0)</f>
        <v/>
      </c>
      <c r="R275" s="40">
        <f>MAX(-R223,0)</f>
        <v/>
      </c>
      <c r="S275" s="40">
        <f>MAX(-S223,0)</f>
        <v/>
      </c>
      <c r="T275" s="40">
        <f>MAX(-T223,0)</f>
        <v/>
      </c>
      <c r="U275" s="40">
        <f>MAX(-U223,0)</f>
        <v/>
      </c>
      <c r="V275" s="40">
        <f>MAX(-V223,0)</f>
        <v/>
      </c>
      <c r="W275" s="40">
        <f>MAX(-W223,0)</f>
        <v/>
      </c>
      <c r="X275" s="40">
        <f>MAX(-X223,0)</f>
        <v/>
      </c>
      <c r="Y275" s="40">
        <f>MAX(-Y223,0)</f>
        <v/>
      </c>
      <c r="Z275" s="40">
        <f>MAX(-Z223,0)</f>
        <v/>
      </c>
      <c r="AA275" s="40">
        <f>MAX(-AA223,0)</f>
        <v/>
      </c>
      <c r="AB275" s="40">
        <f>MAX(-AB223,0)</f>
        <v/>
      </c>
      <c r="AC275" s="40">
        <f>MAX(-AC223,0)</f>
        <v/>
      </c>
      <c r="AD275" s="42">
        <f>SUBSIDYPART(AD223)</f>
        <v/>
      </c>
      <c r="AE275" s="25">
        <f>LOWER(Settings!$C$4)&amp;".mit."&amp;$A275&amp;IF($C275="","","."&amp;$C275&amp;"."&amp;$B275)&amp;IF(INDEX(Variables!$D$5:$D$105,MATCH($A275,Variables!$A$5:$A$105,0))="","","."&amp;INDEX(Variables!$D$5:$D$105,MATCH($A275,Variables!$A$5:$A$105,0)))&amp;"."&amp;AE$5</f>
        <v/>
      </c>
      <c r="AF275" s="41">
        <f>MAX(-AF223,0)</f>
        <v/>
      </c>
      <c r="AG275" s="40">
        <f>MAX(-AG223,0)</f>
        <v/>
      </c>
      <c r="AH275" s="40">
        <f>MAX(-AH223,0)</f>
        <v/>
      </c>
      <c r="AI275" s="40">
        <f>MAX(-AI223,0)</f>
        <v/>
      </c>
      <c r="AJ275" s="40">
        <f>MAX(-AJ223,0)</f>
        <v/>
      </c>
      <c r="AK275" s="40">
        <f>MAX(-AK223,0)</f>
        <v/>
      </c>
      <c r="AL275" s="40">
        <f>MAX(-AL223,0)</f>
        <v/>
      </c>
      <c r="AM275" s="40">
        <f>MAX(-AM223,0)</f>
        <v/>
      </c>
      <c r="AN275" s="40">
        <f>MAX(-AN223,0)</f>
        <v/>
      </c>
      <c r="AO275" s="40">
        <f>MAX(-AO223,0)</f>
        <v/>
      </c>
      <c r="AP275" s="40">
        <f>MAX(-AP223,0)</f>
        <v/>
      </c>
      <c r="AQ275" s="40">
        <f>MAX(-AQ223,0)</f>
        <v/>
      </c>
      <c r="AR275" s="40">
        <f>MAX(-AR223,0)</f>
        <v/>
      </c>
      <c r="AS275" s="40">
        <f>MAX(-AS223,0)</f>
        <v/>
      </c>
      <c r="AT275" s="40">
        <f>MAX(-AT223,0)</f>
        <v/>
      </c>
      <c r="AU275" s="40">
        <f>MAX(-AU223,0)</f>
        <v/>
      </c>
      <c r="AV275" s="40">
        <f>MAX(-AV223,0)</f>
        <v/>
      </c>
      <c r="AW275" s="40">
        <f>MAX(-AW223,0)</f>
        <v/>
      </c>
      <c r="AX275" s="42">
        <f>SUBSIDYPART(AX223)</f>
        <v/>
      </c>
    </row>
    <row r="276" hidden="1" outlineLevel="1">
      <c r="A276" s="5" t="inlineStr">
        <is>
          <t>esub</t>
        </is>
      </c>
      <c r="B276" s="5" t="inlineStr">
        <is>
          <t>nga</t>
        </is>
      </c>
      <c r="C276" s="5" t="inlineStr">
        <is>
          <t>ind</t>
        </is>
      </c>
      <c r="D276" s="39" t="n"/>
      <c r="E276" s="39" t="n"/>
      <c r="F276" s="39" t="n"/>
      <c r="G276" s="39" t="n"/>
      <c r="H276" s="5">
        <f>INDEX(Variables!$B$5:$B$105,MATCH($A276,Variables!$A$5:$A$105,0))&amp;IF($C276="",""," | "&amp;INDEX(Mapping!$B$5:$B$26,MATCH($C276,Mapping!$A$5:$A$26,0))&amp;" | "&amp;INDEX(Mapping!$B$30:$B$41,MATCH($B276,Mapping!$A$30:$A$41,0)))</f>
        <v/>
      </c>
      <c r="I276" s="5">
        <f>INDEX(Variables!$C$5:$C$105,MATCH($A276,Variables!$A$5:$A$105,0))</f>
        <v/>
      </c>
      <c r="J276" s="5">
        <f>INDEX(Variables!$E$5:$E$105,MATCH($A276,Variables!$A$5:$A$105,0))</f>
        <v/>
      </c>
      <c r="K276" s="25">
        <f>LOWER(Settings!$C$4)&amp;".mit."&amp;$A276&amp;IF($C276="","","."&amp;$C276&amp;"."&amp;$B276)&amp;IF(INDEX(Variables!$D$5:$D$105,MATCH($A276,Variables!$A$5:$A$105,0))="","","."&amp;INDEX(Variables!$D$5:$D$105,MATCH($A276,Variables!$A$5:$A$105,0)))&amp;"."&amp;K$5</f>
        <v/>
      </c>
      <c r="L276" s="41">
        <f>MAX(-L224,0)</f>
        <v/>
      </c>
      <c r="M276" s="40">
        <f>MAX(-M224,0)</f>
        <v/>
      </c>
      <c r="N276" s="40">
        <f>MAX(-N224,0)</f>
        <v/>
      </c>
      <c r="O276" s="40">
        <f>MAX(-O224,0)</f>
        <v/>
      </c>
      <c r="P276" s="40">
        <f>MAX(-P224,0)</f>
        <v/>
      </c>
      <c r="Q276" s="40">
        <f>MAX(-Q224,0)</f>
        <v/>
      </c>
      <c r="R276" s="40">
        <f>MAX(-R224,0)</f>
        <v/>
      </c>
      <c r="S276" s="40">
        <f>MAX(-S224,0)</f>
        <v/>
      </c>
      <c r="T276" s="40">
        <f>MAX(-T224,0)</f>
        <v/>
      </c>
      <c r="U276" s="40">
        <f>MAX(-U224,0)</f>
        <v/>
      </c>
      <c r="V276" s="40">
        <f>MAX(-V224,0)</f>
        <v/>
      </c>
      <c r="W276" s="40">
        <f>MAX(-W224,0)</f>
        <v/>
      </c>
      <c r="X276" s="40">
        <f>MAX(-X224,0)</f>
        <v/>
      </c>
      <c r="Y276" s="40">
        <f>MAX(-Y224,0)</f>
        <v/>
      </c>
      <c r="Z276" s="40">
        <f>MAX(-Z224,0)</f>
        <v/>
      </c>
      <c r="AA276" s="40">
        <f>MAX(-AA224,0)</f>
        <v/>
      </c>
      <c r="AB276" s="40">
        <f>MAX(-AB224,0)</f>
        <v/>
      </c>
      <c r="AC276" s="40">
        <f>MAX(-AC224,0)</f>
        <v/>
      </c>
      <c r="AD276" s="42">
        <f>SUBSIDYPART(AD224)</f>
        <v/>
      </c>
      <c r="AE276" s="25">
        <f>LOWER(Settings!$C$4)&amp;".mit."&amp;$A276&amp;IF($C276="","","."&amp;$C276&amp;"."&amp;$B276)&amp;IF(INDEX(Variables!$D$5:$D$105,MATCH($A276,Variables!$A$5:$A$105,0))="","","."&amp;INDEX(Variables!$D$5:$D$105,MATCH($A276,Variables!$A$5:$A$105,0)))&amp;"."&amp;AE$5</f>
        <v/>
      </c>
      <c r="AF276" s="41">
        <f>MAX(-AF224,0)</f>
        <v/>
      </c>
      <c r="AG276" s="40">
        <f>MAX(-AG224,0)</f>
        <v/>
      </c>
      <c r="AH276" s="40">
        <f>MAX(-AH224,0)</f>
        <v/>
      </c>
      <c r="AI276" s="40">
        <f>MAX(-AI224,0)</f>
        <v/>
      </c>
      <c r="AJ276" s="40">
        <f>MAX(-AJ224,0)</f>
        <v/>
      </c>
      <c r="AK276" s="40">
        <f>MAX(-AK224,0)</f>
        <v/>
      </c>
      <c r="AL276" s="40">
        <f>MAX(-AL224,0)</f>
        <v/>
      </c>
      <c r="AM276" s="40">
        <f>MAX(-AM224,0)</f>
        <v/>
      </c>
      <c r="AN276" s="40">
        <f>MAX(-AN224,0)</f>
        <v/>
      </c>
      <c r="AO276" s="40">
        <f>MAX(-AO224,0)</f>
        <v/>
      </c>
      <c r="AP276" s="40">
        <f>MAX(-AP224,0)</f>
        <v/>
      </c>
      <c r="AQ276" s="40">
        <f>MAX(-AQ224,0)</f>
        <v/>
      </c>
      <c r="AR276" s="40">
        <f>MAX(-AR224,0)</f>
        <v/>
      </c>
      <c r="AS276" s="40">
        <f>MAX(-AS224,0)</f>
        <v/>
      </c>
      <c r="AT276" s="40">
        <f>MAX(-AT224,0)</f>
        <v/>
      </c>
      <c r="AU276" s="40">
        <f>MAX(-AU224,0)</f>
        <v/>
      </c>
      <c r="AV276" s="40">
        <f>MAX(-AV224,0)</f>
        <v/>
      </c>
      <c r="AW276" s="40">
        <f>MAX(-AW224,0)</f>
        <v/>
      </c>
      <c r="AX276" s="42">
        <f>SUBSIDYPART(AX224)</f>
        <v/>
      </c>
    </row>
    <row r="277" hidden="1" outlineLevel="1">
      <c r="A277" s="5" t="inlineStr">
        <is>
          <t>esub</t>
        </is>
      </c>
      <c r="B277" s="5" t="inlineStr">
        <is>
          <t>gso</t>
        </is>
      </c>
      <c r="C277" s="5" t="inlineStr">
        <is>
          <t>all</t>
        </is>
      </c>
      <c r="D277" s="39" t="n"/>
      <c r="E277" s="39" t="n"/>
      <c r="F277" s="39" t="n"/>
      <c r="G277" s="39" t="n"/>
      <c r="H277" s="5">
        <f>INDEX(Variables!$B$5:$B$105,MATCH($A277,Variables!$A$5:$A$105,0))&amp;IF($C277="",""," | "&amp;INDEX(Mapping!$B$5:$B$26,MATCH($C277,Mapping!$A$5:$A$26,0))&amp;" | "&amp;INDEX(Mapping!$B$30:$B$41,MATCH($B277,Mapping!$A$30:$A$41,0)))</f>
        <v/>
      </c>
      <c r="I277" s="5">
        <f>INDEX(Variables!$C$5:$C$105,MATCH($A277,Variables!$A$5:$A$105,0))</f>
        <v/>
      </c>
      <c r="J277" s="5">
        <f>INDEX(Variables!$E$5:$E$105,MATCH($A277,Variables!$A$5:$A$105,0))</f>
        <v/>
      </c>
      <c r="K277" s="25">
        <f>LOWER(Settings!$C$4)&amp;".mit."&amp;$A277&amp;IF($C277="","","."&amp;$C277&amp;"."&amp;$B277)&amp;IF(INDEX(Variables!$D$5:$D$105,MATCH($A277,Variables!$A$5:$A$105,0))="","","."&amp;INDEX(Variables!$D$5:$D$105,MATCH($A277,Variables!$A$5:$A$105,0)))&amp;"."&amp;K$5</f>
        <v/>
      </c>
      <c r="L277" s="41">
        <f>MAX(-L225,0)</f>
        <v/>
      </c>
      <c r="M277" s="40">
        <f>MAX(-M225,0)</f>
        <v/>
      </c>
      <c r="N277" s="40">
        <f>MAX(-N225,0)</f>
        <v/>
      </c>
      <c r="O277" s="40">
        <f>MAX(-O225,0)</f>
        <v/>
      </c>
      <c r="P277" s="40">
        <f>MAX(-P225,0)</f>
        <v/>
      </c>
      <c r="Q277" s="40">
        <f>MAX(-Q225,0)</f>
        <v/>
      </c>
      <c r="R277" s="40">
        <f>MAX(-R225,0)</f>
        <v/>
      </c>
      <c r="S277" s="40">
        <f>MAX(-S225,0)</f>
        <v/>
      </c>
      <c r="T277" s="40">
        <f>MAX(-T225,0)</f>
        <v/>
      </c>
      <c r="U277" s="40">
        <f>MAX(-U225,0)</f>
        <v/>
      </c>
      <c r="V277" s="40">
        <f>MAX(-V225,0)</f>
        <v/>
      </c>
      <c r="W277" s="40">
        <f>MAX(-W225,0)</f>
        <v/>
      </c>
      <c r="X277" s="40">
        <f>MAX(-X225,0)</f>
        <v/>
      </c>
      <c r="Y277" s="40">
        <f>MAX(-Y225,0)</f>
        <v/>
      </c>
      <c r="Z277" s="40">
        <f>MAX(-Z225,0)</f>
        <v/>
      </c>
      <c r="AA277" s="40">
        <f>MAX(-AA225,0)</f>
        <v/>
      </c>
      <c r="AB277" s="40">
        <f>MAX(-AB225,0)</f>
        <v/>
      </c>
      <c r="AC277" s="40">
        <f>MAX(-AC225,0)</f>
        <v/>
      </c>
      <c r="AD277" s="42">
        <f>SUBSIDYPART(AD225)</f>
        <v/>
      </c>
      <c r="AE277" s="25">
        <f>LOWER(Settings!$C$4)&amp;".mit."&amp;$A277&amp;IF($C277="","","."&amp;$C277&amp;"."&amp;$B277)&amp;IF(INDEX(Variables!$D$5:$D$105,MATCH($A277,Variables!$A$5:$A$105,0))="","","."&amp;INDEX(Variables!$D$5:$D$105,MATCH($A277,Variables!$A$5:$A$105,0)))&amp;"."&amp;AE$5</f>
        <v/>
      </c>
      <c r="AF277" s="41">
        <f>MAX(-AF225,0)</f>
        <v/>
      </c>
      <c r="AG277" s="40">
        <f>MAX(-AG225,0)</f>
        <v/>
      </c>
      <c r="AH277" s="40">
        <f>MAX(-AH225,0)</f>
        <v/>
      </c>
      <c r="AI277" s="40">
        <f>MAX(-AI225,0)</f>
        <v/>
      </c>
      <c r="AJ277" s="40">
        <f>MAX(-AJ225,0)</f>
        <v/>
      </c>
      <c r="AK277" s="40">
        <f>MAX(-AK225,0)</f>
        <v/>
      </c>
      <c r="AL277" s="40">
        <f>MAX(-AL225,0)</f>
        <v/>
      </c>
      <c r="AM277" s="40">
        <f>MAX(-AM225,0)</f>
        <v/>
      </c>
      <c r="AN277" s="40">
        <f>MAX(-AN225,0)</f>
        <v/>
      </c>
      <c r="AO277" s="40">
        <f>MAX(-AO225,0)</f>
        <v/>
      </c>
      <c r="AP277" s="40">
        <f>MAX(-AP225,0)</f>
        <v/>
      </c>
      <c r="AQ277" s="40">
        <f>MAX(-AQ225,0)</f>
        <v/>
      </c>
      <c r="AR277" s="40">
        <f>MAX(-AR225,0)</f>
        <v/>
      </c>
      <c r="AS277" s="40">
        <f>MAX(-AS225,0)</f>
        <v/>
      </c>
      <c r="AT277" s="40">
        <f>MAX(-AT225,0)</f>
        <v/>
      </c>
      <c r="AU277" s="40">
        <f>MAX(-AU225,0)</f>
        <v/>
      </c>
      <c r="AV277" s="40">
        <f>MAX(-AV225,0)</f>
        <v/>
      </c>
      <c r="AW277" s="40">
        <f>MAX(-AW225,0)</f>
        <v/>
      </c>
      <c r="AX277" s="42">
        <f>SUBSIDYPART(AX225)</f>
        <v/>
      </c>
    </row>
    <row r="278" hidden="1" outlineLevel="1">
      <c r="A278" s="5" t="inlineStr">
        <is>
          <t>esub</t>
        </is>
      </c>
      <c r="B278" s="5" t="inlineStr">
        <is>
          <t>die</t>
        </is>
      </c>
      <c r="C278" s="5" t="inlineStr">
        <is>
          <t>all</t>
        </is>
      </c>
      <c r="D278" s="39" t="n"/>
      <c r="E278" s="39" t="n"/>
      <c r="F278" s="39" t="n"/>
      <c r="G278" s="39" t="n"/>
      <c r="H278" s="5">
        <f>INDEX(Variables!$B$5:$B$105,MATCH($A278,Variables!$A$5:$A$105,0))&amp;IF($C278="",""," | "&amp;INDEX(Mapping!$B$5:$B$26,MATCH($C278,Mapping!$A$5:$A$26,0))&amp;" | "&amp;INDEX(Mapping!$B$30:$B$41,MATCH($B278,Mapping!$A$30:$A$41,0)))</f>
        <v/>
      </c>
      <c r="I278" s="5">
        <f>INDEX(Variables!$C$5:$C$105,MATCH($A278,Variables!$A$5:$A$105,0))</f>
        <v/>
      </c>
      <c r="J278" s="5">
        <f>INDEX(Variables!$E$5:$E$105,MATCH($A278,Variables!$A$5:$A$105,0))</f>
        <v/>
      </c>
      <c r="K278" s="25">
        <f>LOWER(Settings!$C$4)&amp;".mit."&amp;$A278&amp;IF($C278="","","."&amp;$C278&amp;"."&amp;$B278)&amp;IF(INDEX(Variables!$D$5:$D$105,MATCH($A278,Variables!$A$5:$A$105,0))="","","."&amp;INDEX(Variables!$D$5:$D$105,MATCH($A278,Variables!$A$5:$A$105,0)))&amp;"."&amp;K$5</f>
        <v/>
      </c>
      <c r="L278" s="41">
        <f>MAX(-L226,0)</f>
        <v/>
      </c>
      <c r="M278" s="40">
        <f>MAX(-M226,0)</f>
        <v/>
      </c>
      <c r="N278" s="40">
        <f>MAX(-N226,0)</f>
        <v/>
      </c>
      <c r="O278" s="40">
        <f>MAX(-O226,0)</f>
        <v/>
      </c>
      <c r="P278" s="40">
        <f>MAX(-P226,0)</f>
        <v/>
      </c>
      <c r="Q278" s="40">
        <f>MAX(-Q226,0)</f>
        <v/>
      </c>
      <c r="R278" s="40">
        <f>MAX(-R226,0)</f>
        <v/>
      </c>
      <c r="S278" s="40">
        <f>MAX(-S226,0)</f>
        <v/>
      </c>
      <c r="T278" s="40">
        <f>MAX(-T226,0)</f>
        <v/>
      </c>
      <c r="U278" s="40">
        <f>MAX(-U226,0)</f>
        <v/>
      </c>
      <c r="V278" s="40">
        <f>MAX(-V226,0)</f>
        <v/>
      </c>
      <c r="W278" s="40">
        <f>MAX(-W226,0)</f>
        <v/>
      </c>
      <c r="X278" s="40">
        <f>MAX(-X226,0)</f>
        <v/>
      </c>
      <c r="Y278" s="40">
        <f>MAX(-Y226,0)</f>
        <v/>
      </c>
      <c r="Z278" s="40">
        <f>MAX(-Z226,0)</f>
        <v/>
      </c>
      <c r="AA278" s="40">
        <f>MAX(-AA226,0)</f>
        <v/>
      </c>
      <c r="AB278" s="40">
        <f>MAX(-AB226,0)</f>
        <v/>
      </c>
      <c r="AC278" s="40">
        <f>MAX(-AC226,0)</f>
        <v/>
      </c>
      <c r="AD278" s="42">
        <f>SUBSIDYPART(AD226)</f>
        <v/>
      </c>
      <c r="AE278" s="25">
        <f>LOWER(Settings!$C$4)&amp;".mit."&amp;$A278&amp;IF($C278="","","."&amp;$C278&amp;"."&amp;$B278)&amp;IF(INDEX(Variables!$D$5:$D$105,MATCH($A278,Variables!$A$5:$A$105,0))="","","."&amp;INDEX(Variables!$D$5:$D$105,MATCH($A278,Variables!$A$5:$A$105,0)))&amp;"."&amp;AE$5</f>
        <v/>
      </c>
      <c r="AF278" s="41">
        <f>MAX(-AF226,0)</f>
        <v/>
      </c>
      <c r="AG278" s="40">
        <f>MAX(-AG226,0)</f>
        <v/>
      </c>
      <c r="AH278" s="40">
        <f>MAX(-AH226,0)</f>
        <v/>
      </c>
      <c r="AI278" s="40">
        <f>MAX(-AI226,0)</f>
        <v/>
      </c>
      <c r="AJ278" s="40">
        <f>MAX(-AJ226,0)</f>
        <v/>
      </c>
      <c r="AK278" s="40">
        <f>MAX(-AK226,0)</f>
        <v/>
      </c>
      <c r="AL278" s="40">
        <f>MAX(-AL226,0)</f>
        <v/>
      </c>
      <c r="AM278" s="40">
        <f>MAX(-AM226,0)</f>
        <v/>
      </c>
      <c r="AN278" s="40">
        <f>MAX(-AN226,0)</f>
        <v/>
      </c>
      <c r="AO278" s="40">
        <f>MAX(-AO226,0)</f>
        <v/>
      </c>
      <c r="AP278" s="40">
        <f>MAX(-AP226,0)</f>
        <v/>
      </c>
      <c r="AQ278" s="40">
        <f>MAX(-AQ226,0)</f>
        <v/>
      </c>
      <c r="AR278" s="40">
        <f>MAX(-AR226,0)</f>
        <v/>
      </c>
      <c r="AS278" s="40">
        <f>MAX(-AS226,0)</f>
        <v/>
      </c>
      <c r="AT278" s="40">
        <f>MAX(-AT226,0)</f>
        <v/>
      </c>
      <c r="AU278" s="40">
        <f>MAX(-AU226,0)</f>
        <v/>
      </c>
      <c r="AV278" s="40">
        <f>MAX(-AV226,0)</f>
        <v/>
      </c>
      <c r="AW278" s="40">
        <f>MAX(-AW226,0)</f>
        <v/>
      </c>
      <c r="AX278" s="42">
        <f>SUBSIDYPART(AX226)</f>
        <v/>
      </c>
    </row>
    <row r="279" hidden="1" outlineLevel="1">
      <c r="A279" s="5" t="inlineStr">
        <is>
          <t>esub</t>
        </is>
      </c>
      <c r="B279" s="5" t="inlineStr">
        <is>
          <t>lpg</t>
        </is>
      </c>
      <c r="C279" s="5" t="inlineStr">
        <is>
          <t>all</t>
        </is>
      </c>
      <c r="D279" s="39" t="n"/>
      <c r="E279" s="39" t="n"/>
      <c r="F279" s="39" t="n"/>
      <c r="G279" s="39" t="n"/>
      <c r="H279" s="5">
        <f>INDEX(Variables!$B$5:$B$105,MATCH($A279,Variables!$A$5:$A$105,0))&amp;IF($C279="",""," | "&amp;INDEX(Mapping!$B$5:$B$26,MATCH($C279,Mapping!$A$5:$A$26,0))&amp;" | "&amp;INDEX(Mapping!$B$30:$B$41,MATCH($B279,Mapping!$A$30:$A$41,0)))</f>
        <v/>
      </c>
      <c r="I279" s="5">
        <f>INDEX(Variables!$C$5:$C$105,MATCH($A279,Variables!$A$5:$A$105,0))</f>
        <v/>
      </c>
      <c r="J279" s="5">
        <f>INDEX(Variables!$E$5:$E$105,MATCH($A279,Variables!$A$5:$A$105,0))</f>
        <v/>
      </c>
      <c r="K279" s="25">
        <f>LOWER(Settings!$C$4)&amp;".mit."&amp;$A279&amp;IF($C279="","","."&amp;$C279&amp;"."&amp;$B279)&amp;IF(INDEX(Variables!$D$5:$D$105,MATCH($A279,Variables!$A$5:$A$105,0))="","","."&amp;INDEX(Variables!$D$5:$D$105,MATCH($A279,Variables!$A$5:$A$105,0)))&amp;"."&amp;K$5</f>
        <v/>
      </c>
      <c r="L279" s="41">
        <f>MAX(-L227,0)</f>
        <v/>
      </c>
      <c r="M279" s="40">
        <f>MAX(-M227,0)</f>
        <v/>
      </c>
      <c r="N279" s="40">
        <f>MAX(-N227,0)</f>
        <v/>
      </c>
      <c r="O279" s="40">
        <f>MAX(-O227,0)</f>
        <v/>
      </c>
      <c r="P279" s="40">
        <f>MAX(-P227,0)</f>
        <v/>
      </c>
      <c r="Q279" s="40">
        <f>MAX(-Q227,0)</f>
        <v/>
      </c>
      <c r="R279" s="40">
        <f>MAX(-R227,0)</f>
        <v/>
      </c>
      <c r="S279" s="40">
        <f>MAX(-S227,0)</f>
        <v/>
      </c>
      <c r="T279" s="40">
        <f>MAX(-T227,0)</f>
        <v/>
      </c>
      <c r="U279" s="40">
        <f>MAX(-U227,0)</f>
        <v/>
      </c>
      <c r="V279" s="40">
        <f>MAX(-V227,0)</f>
        <v/>
      </c>
      <c r="W279" s="40">
        <f>MAX(-W227,0)</f>
        <v/>
      </c>
      <c r="X279" s="40">
        <f>MAX(-X227,0)</f>
        <v/>
      </c>
      <c r="Y279" s="40">
        <f>MAX(-Y227,0)</f>
        <v/>
      </c>
      <c r="Z279" s="40">
        <f>MAX(-Z227,0)</f>
        <v/>
      </c>
      <c r="AA279" s="40">
        <f>MAX(-AA227,0)</f>
        <v/>
      </c>
      <c r="AB279" s="40">
        <f>MAX(-AB227,0)</f>
        <v/>
      </c>
      <c r="AC279" s="40">
        <f>MAX(-AC227,0)</f>
        <v/>
      </c>
      <c r="AD279" s="42">
        <f>SUBSIDYPART(AD227)</f>
        <v/>
      </c>
      <c r="AE279" s="25">
        <f>LOWER(Settings!$C$4)&amp;".mit."&amp;$A279&amp;IF($C279="","","."&amp;$C279&amp;"."&amp;$B279)&amp;IF(INDEX(Variables!$D$5:$D$105,MATCH($A279,Variables!$A$5:$A$105,0))="","","."&amp;INDEX(Variables!$D$5:$D$105,MATCH($A279,Variables!$A$5:$A$105,0)))&amp;"."&amp;AE$5</f>
        <v/>
      </c>
      <c r="AF279" s="41">
        <f>MAX(-AF227,0)</f>
        <v/>
      </c>
      <c r="AG279" s="40">
        <f>MAX(-AG227,0)</f>
        <v/>
      </c>
      <c r="AH279" s="40">
        <f>MAX(-AH227,0)</f>
        <v/>
      </c>
      <c r="AI279" s="40">
        <f>MAX(-AI227,0)</f>
        <v/>
      </c>
      <c r="AJ279" s="40">
        <f>MAX(-AJ227,0)</f>
        <v/>
      </c>
      <c r="AK279" s="40">
        <f>MAX(-AK227,0)</f>
        <v/>
      </c>
      <c r="AL279" s="40">
        <f>MAX(-AL227,0)</f>
        <v/>
      </c>
      <c r="AM279" s="40">
        <f>MAX(-AM227,0)</f>
        <v/>
      </c>
      <c r="AN279" s="40">
        <f>MAX(-AN227,0)</f>
        <v/>
      </c>
      <c r="AO279" s="40">
        <f>MAX(-AO227,0)</f>
        <v/>
      </c>
      <c r="AP279" s="40">
        <f>MAX(-AP227,0)</f>
        <v/>
      </c>
      <c r="AQ279" s="40">
        <f>MAX(-AQ227,0)</f>
        <v/>
      </c>
      <c r="AR279" s="40">
        <f>MAX(-AR227,0)</f>
        <v/>
      </c>
      <c r="AS279" s="40">
        <f>MAX(-AS227,0)</f>
        <v/>
      </c>
      <c r="AT279" s="40">
        <f>MAX(-AT227,0)</f>
        <v/>
      </c>
      <c r="AU279" s="40">
        <f>MAX(-AU227,0)</f>
        <v/>
      </c>
      <c r="AV279" s="40">
        <f>MAX(-AV227,0)</f>
        <v/>
      </c>
      <c r="AW279" s="40">
        <f>MAX(-AW227,0)</f>
        <v/>
      </c>
      <c r="AX279" s="42">
        <f>SUBSIDYPART(AX227)</f>
        <v/>
      </c>
    </row>
    <row r="280" hidden="1" outlineLevel="1">
      <c r="A280" s="5" t="inlineStr">
        <is>
          <t>esub</t>
        </is>
      </c>
      <c r="B280" s="5" t="inlineStr">
        <is>
          <t>ker</t>
        </is>
      </c>
      <c r="C280" s="5" t="inlineStr">
        <is>
          <t>all</t>
        </is>
      </c>
      <c r="D280" s="39" t="n"/>
      <c r="E280" s="39" t="n"/>
      <c r="F280" s="39" t="n"/>
      <c r="G280" s="39" t="n"/>
      <c r="H280" s="5">
        <f>INDEX(Variables!$B$5:$B$105,MATCH($A280,Variables!$A$5:$A$105,0))&amp;IF($C280="",""," | "&amp;INDEX(Mapping!$B$5:$B$26,MATCH($C280,Mapping!$A$5:$A$26,0))&amp;" | "&amp;INDEX(Mapping!$B$30:$B$41,MATCH($B280,Mapping!$A$30:$A$41,0)))</f>
        <v/>
      </c>
      <c r="I280" s="5">
        <f>INDEX(Variables!$C$5:$C$105,MATCH($A280,Variables!$A$5:$A$105,0))</f>
        <v/>
      </c>
      <c r="J280" s="5">
        <f>INDEX(Variables!$E$5:$E$105,MATCH($A280,Variables!$A$5:$A$105,0))</f>
        <v/>
      </c>
      <c r="K280" s="25">
        <f>LOWER(Settings!$C$4)&amp;".mit."&amp;$A280&amp;IF($C280="","","."&amp;$C280&amp;"."&amp;$B280)&amp;IF(INDEX(Variables!$D$5:$D$105,MATCH($A280,Variables!$A$5:$A$105,0))="","","."&amp;INDEX(Variables!$D$5:$D$105,MATCH($A280,Variables!$A$5:$A$105,0)))&amp;"."&amp;K$5</f>
        <v/>
      </c>
      <c r="L280" s="41">
        <f>MAX(-L228,0)</f>
        <v/>
      </c>
      <c r="M280" s="40">
        <f>MAX(-M228,0)</f>
        <v/>
      </c>
      <c r="N280" s="40">
        <f>MAX(-N228,0)</f>
        <v/>
      </c>
      <c r="O280" s="40">
        <f>MAX(-O228,0)</f>
        <v/>
      </c>
      <c r="P280" s="40">
        <f>MAX(-P228,0)</f>
        <v/>
      </c>
      <c r="Q280" s="40">
        <f>MAX(-Q228,0)</f>
        <v/>
      </c>
      <c r="R280" s="40">
        <f>MAX(-R228,0)</f>
        <v/>
      </c>
      <c r="S280" s="40">
        <f>MAX(-S228,0)</f>
        <v/>
      </c>
      <c r="T280" s="40">
        <f>MAX(-T228,0)</f>
        <v/>
      </c>
      <c r="U280" s="40">
        <f>MAX(-U228,0)</f>
        <v/>
      </c>
      <c r="V280" s="40">
        <f>MAX(-V228,0)</f>
        <v/>
      </c>
      <c r="W280" s="40">
        <f>MAX(-W228,0)</f>
        <v/>
      </c>
      <c r="X280" s="40">
        <f>MAX(-X228,0)</f>
        <v/>
      </c>
      <c r="Y280" s="40">
        <f>MAX(-Y228,0)</f>
        <v/>
      </c>
      <c r="Z280" s="40">
        <f>MAX(-Z228,0)</f>
        <v/>
      </c>
      <c r="AA280" s="40">
        <f>MAX(-AA228,0)</f>
        <v/>
      </c>
      <c r="AB280" s="40">
        <f>MAX(-AB228,0)</f>
        <v/>
      </c>
      <c r="AC280" s="40">
        <f>MAX(-AC228,0)</f>
        <v/>
      </c>
      <c r="AD280" s="42">
        <f>SUBSIDYPART(AD228)</f>
        <v/>
      </c>
      <c r="AE280" s="25">
        <f>LOWER(Settings!$C$4)&amp;".mit."&amp;$A280&amp;IF($C280="","","."&amp;$C280&amp;"."&amp;$B280)&amp;IF(INDEX(Variables!$D$5:$D$105,MATCH($A280,Variables!$A$5:$A$105,0))="","","."&amp;INDEX(Variables!$D$5:$D$105,MATCH($A280,Variables!$A$5:$A$105,0)))&amp;"."&amp;AE$5</f>
        <v/>
      </c>
      <c r="AF280" s="41">
        <f>MAX(-AF228,0)</f>
        <v/>
      </c>
      <c r="AG280" s="40">
        <f>MAX(-AG228,0)</f>
        <v/>
      </c>
      <c r="AH280" s="40">
        <f>MAX(-AH228,0)</f>
        <v/>
      </c>
      <c r="AI280" s="40">
        <f>MAX(-AI228,0)</f>
        <v/>
      </c>
      <c r="AJ280" s="40">
        <f>MAX(-AJ228,0)</f>
        <v/>
      </c>
      <c r="AK280" s="40">
        <f>MAX(-AK228,0)</f>
        <v/>
      </c>
      <c r="AL280" s="40">
        <f>MAX(-AL228,0)</f>
        <v/>
      </c>
      <c r="AM280" s="40">
        <f>MAX(-AM228,0)</f>
        <v/>
      </c>
      <c r="AN280" s="40">
        <f>MAX(-AN228,0)</f>
        <v/>
      </c>
      <c r="AO280" s="40">
        <f>MAX(-AO228,0)</f>
        <v/>
      </c>
      <c r="AP280" s="40">
        <f>MAX(-AP228,0)</f>
        <v/>
      </c>
      <c r="AQ280" s="40">
        <f>MAX(-AQ228,0)</f>
        <v/>
      </c>
      <c r="AR280" s="40">
        <f>MAX(-AR228,0)</f>
        <v/>
      </c>
      <c r="AS280" s="40">
        <f>MAX(-AS228,0)</f>
        <v/>
      </c>
      <c r="AT280" s="40">
        <f>MAX(-AT228,0)</f>
        <v/>
      </c>
      <c r="AU280" s="40">
        <f>MAX(-AU228,0)</f>
        <v/>
      </c>
      <c r="AV280" s="40">
        <f>MAX(-AV228,0)</f>
        <v/>
      </c>
      <c r="AW280" s="40">
        <f>MAX(-AW228,0)</f>
        <v/>
      </c>
      <c r="AX280" s="42">
        <f>SUBSIDYPART(AX228)</f>
        <v/>
      </c>
    </row>
    <row r="281" hidden="1" outlineLevel="1">
      <c r="A281" s="5" t="inlineStr">
        <is>
          <t>esub</t>
        </is>
      </c>
      <c r="B281" s="5" t="inlineStr">
        <is>
          <t>oop</t>
        </is>
      </c>
      <c r="C281" s="5" t="inlineStr">
        <is>
          <t>all</t>
        </is>
      </c>
      <c r="D281" s="39" t="n"/>
      <c r="E281" s="39" t="n"/>
      <c r="F281" s="39" t="n"/>
      <c r="G281" s="39" t="n"/>
      <c r="H281" s="5">
        <f>INDEX(Variables!$B$5:$B$105,MATCH($A281,Variables!$A$5:$A$105,0))&amp;IF($C281="",""," | "&amp;INDEX(Mapping!$B$5:$B$26,MATCH($C281,Mapping!$A$5:$A$26,0))&amp;" | "&amp;INDEX(Mapping!$B$30:$B$41,MATCH($B281,Mapping!$A$30:$A$41,0)))</f>
        <v/>
      </c>
      <c r="I281" s="5">
        <f>INDEX(Variables!$C$5:$C$105,MATCH($A281,Variables!$A$5:$A$105,0))</f>
        <v/>
      </c>
      <c r="J281" s="5">
        <f>INDEX(Variables!$E$5:$E$105,MATCH($A281,Variables!$A$5:$A$105,0))</f>
        <v/>
      </c>
      <c r="K281" s="25">
        <f>LOWER(Settings!$C$4)&amp;".mit."&amp;$A281&amp;IF($C281="","","."&amp;$C281&amp;"."&amp;$B281)&amp;IF(INDEX(Variables!$D$5:$D$105,MATCH($A281,Variables!$A$5:$A$105,0))="","","."&amp;INDEX(Variables!$D$5:$D$105,MATCH($A281,Variables!$A$5:$A$105,0)))&amp;"."&amp;K$5</f>
        <v/>
      </c>
      <c r="L281" s="41">
        <f>MAX(-L229,0)</f>
        <v/>
      </c>
      <c r="M281" s="40">
        <f>MAX(-M229,0)</f>
        <v/>
      </c>
      <c r="N281" s="40">
        <f>MAX(-N229,0)</f>
        <v/>
      </c>
      <c r="O281" s="40">
        <f>MAX(-O229,0)</f>
        <v/>
      </c>
      <c r="P281" s="40">
        <f>MAX(-P229,0)</f>
        <v/>
      </c>
      <c r="Q281" s="40">
        <f>MAX(-Q229,0)</f>
        <v/>
      </c>
      <c r="R281" s="40">
        <f>MAX(-R229,0)</f>
        <v/>
      </c>
      <c r="S281" s="40">
        <f>MAX(-S229,0)</f>
        <v/>
      </c>
      <c r="T281" s="40">
        <f>MAX(-T229,0)</f>
        <v/>
      </c>
      <c r="U281" s="40">
        <f>MAX(-U229,0)</f>
        <v/>
      </c>
      <c r="V281" s="40">
        <f>MAX(-V229,0)</f>
        <v/>
      </c>
      <c r="W281" s="40">
        <f>MAX(-W229,0)</f>
        <v/>
      </c>
      <c r="X281" s="40">
        <f>MAX(-X229,0)</f>
        <v/>
      </c>
      <c r="Y281" s="40">
        <f>MAX(-Y229,0)</f>
        <v/>
      </c>
      <c r="Z281" s="40">
        <f>MAX(-Z229,0)</f>
        <v/>
      </c>
      <c r="AA281" s="40">
        <f>MAX(-AA229,0)</f>
        <v/>
      </c>
      <c r="AB281" s="40">
        <f>MAX(-AB229,0)</f>
        <v/>
      </c>
      <c r="AC281" s="40">
        <f>MAX(-AC229,0)</f>
        <v/>
      </c>
      <c r="AD281" s="42">
        <f>SUBSIDYPART(AD229)</f>
        <v/>
      </c>
      <c r="AE281" s="25">
        <f>LOWER(Settings!$C$4)&amp;".mit."&amp;$A281&amp;IF($C281="","","."&amp;$C281&amp;"."&amp;$B281)&amp;IF(INDEX(Variables!$D$5:$D$105,MATCH($A281,Variables!$A$5:$A$105,0))="","","."&amp;INDEX(Variables!$D$5:$D$105,MATCH($A281,Variables!$A$5:$A$105,0)))&amp;"."&amp;AE$5</f>
        <v/>
      </c>
      <c r="AF281" s="41">
        <f>MAX(-AF229,0)</f>
        <v/>
      </c>
      <c r="AG281" s="40">
        <f>MAX(-AG229,0)</f>
        <v/>
      </c>
      <c r="AH281" s="40">
        <f>MAX(-AH229,0)</f>
        <v/>
      </c>
      <c r="AI281" s="40">
        <f>MAX(-AI229,0)</f>
        <v/>
      </c>
      <c r="AJ281" s="40">
        <f>MAX(-AJ229,0)</f>
        <v/>
      </c>
      <c r="AK281" s="40">
        <f>MAX(-AK229,0)</f>
        <v/>
      </c>
      <c r="AL281" s="40">
        <f>MAX(-AL229,0)</f>
        <v/>
      </c>
      <c r="AM281" s="40">
        <f>MAX(-AM229,0)</f>
        <v/>
      </c>
      <c r="AN281" s="40">
        <f>MAX(-AN229,0)</f>
        <v/>
      </c>
      <c r="AO281" s="40">
        <f>MAX(-AO229,0)</f>
        <v/>
      </c>
      <c r="AP281" s="40">
        <f>MAX(-AP229,0)</f>
        <v/>
      </c>
      <c r="AQ281" s="40">
        <f>MAX(-AQ229,0)</f>
        <v/>
      </c>
      <c r="AR281" s="40">
        <f>MAX(-AR229,0)</f>
        <v/>
      </c>
      <c r="AS281" s="40">
        <f>MAX(-AS229,0)</f>
        <v/>
      </c>
      <c r="AT281" s="40">
        <f>MAX(-AT229,0)</f>
        <v/>
      </c>
      <c r="AU281" s="40">
        <f>MAX(-AU229,0)</f>
        <v/>
      </c>
      <c r="AV281" s="40">
        <f>MAX(-AV229,0)</f>
        <v/>
      </c>
      <c r="AW281" s="40">
        <f>MAX(-AW229,0)</f>
        <v/>
      </c>
      <c r="AX281" s="42">
        <f>SUBSIDYPART(AX229)</f>
        <v/>
      </c>
    </row>
    <row r="282" hidden="1" outlineLevel="1">
      <c r="A282" s="5" t="inlineStr">
        <is>
          <t>esub</t>
        </is>
      </c>
      <c r="B282" s="5" t="inlineStr">
        <is>
          <t>bio</t>
        </is>
      </c>
      <c r="C282" s="5" t="inlineStr">
        <is>
          <t>all</t>
        </is>
      </c>
      <c r="D282" s="39" t="n"/>
      <c r="E282" s="39" t="n"/>
      <c r="F282" s="39" t="n"/>
      <c r="G282" s="39" t="n"/>
      <c r="H282" s="5">
        <f>INDEX(Variables!$B$5:$B$105,MATCH($A282,Variables!$A$5:$A$105,0))&amp;IF($C282="",""," | "&amp;INDEX(Mapping!$B$5:$B$26,MATCH($C282,Mapping!$A$5:$A$26,0))&amp;" | "&amp;INDEX(Mapping!$B$30:$B$41,MATCH($B282,Mapping!$A$30:$A$41,0)))</f>
        <v/>
      </c>
      <c r="I282" s="5">
        <f>INDEX(Variables!$C$5:$C$105,MATCH($A282,Variables!$A$5:$A$105,0))</f>
        <v/>
      </c>
      <c r="J282" s="5">
        <f>INDEX(Variables!$E$5:$E$105,MATCH($A282,Variables!$A$5:$A$105,0))</f>
        <v/>
      </c>
      <c r="K282" s="25">
        <f>LOWER(Settings!$C$4)&amp;".mit."&amp;$A282&amp;IF($C282="","","."&amp;$C282&amp;"."&amp;$B282)&amp;IF(INDEX(Variables!$D$5:$D$105,MATCH($A282,Variables!$A$5:$A$105,0))="","","."&amp;INDEX(Variables!$D$5:$D$105,MATCH($A282,Variables!$A$5:$A$105,0)))&amp;"."&amp;K$5</f>
        <v/>
      </c>
      <c r="L282" s="41">
        <f>MAX(-L230,0)</f>
        <v/>
      </c>
      <c r="M282" s="40">
        <f>MAX(-M230,0)</f>
        <v/>
      </c>
      <c r="N282" s="40">
        <f>MAX(-N230,0)</f>
        <v/>
      </c>
      <c r="O282" s="40">
        <f>MAX(-O230,0)</f>
        <v/>
      </c>
      <c r="P282" s="40">
        <f>MAX(-P230,0)</f>
        <v/>
      </c>
      <c r="Q282" s="40">
        <f>MAX(-Q230,0)</f>
        <v/>
      </c>
      <c r="R282" s="40">
        <f>MAX(-R230,0)</f>
        <v/>
      </c>
      <c r="S282" s="40">
        <f>MAX(-S230,0)</f>
        <v/>
      </c>
      <c r="T282" s="40">
        <f>MAX(-T230,0)</f>
        <v/>
      </c>
      <c r="U282" s="40">
        <f>MAX(-U230,0)</f>
        <v/>
      </c>
      <c r="V282" s="40">
        <f>MAX(-V230,0)</f>
        <v/>
      </c>
      <c r="W282" s="40">
        <f>MAX(-W230,0)</f>
        <v/>
      </c>
      <c r="X282" s="40">
        <f>MAX(-X230,0)</f>
        <v/>
      </c>
      <c r="Y282" s="40">
        <f>MAX(-Y230,0)</f>
        <v/>
      </c>
      <c r="Z282" s="40">
        <f>MAX(-Z230,0)</f>
        <v/>
      </c>
      <c r="AA282" s="40">
        <f>MAX(-AA230,0)</f>
        <v/>
      </c>
      <c r="AB282" s="40">
        <f>MAX(-AB230,0)</f>
        <v/>
      </c>
      <c r="AC282" s="40">
        <f>MAX(-AC230,0)</f>
        <v/>
      </c>
      <c r="AD282" s="42">
        <f>SUBSIDYPART(AD230)</f>
        <v/>
      </c>
      <c r="AE282" s="25">
        <f>LOWER(Settings!$C$4)&amp;".mit."&amp;$A282&amp;IF($C282="","","."&amp;$C282&amp;"."&amp;$B282)&amp;IF(INDEX(Variables!$D$5:$D$105,MATCH($A282,Variables!$A$5:$A$105,0))="","","."&amp;INDEX(Variables!$D$5:$D$105,MATCH($A282,Variables!$A$5:$A$105,0)))&amp;"."&amp;AE$5</f>
        <v/>
      </c>
      <c r="AF282" s="41">
        <f>MAX(-AF230,0)</f>
        <v/>
      </c>
      <c r="AG282" s="40">
        <f>MAX(-AG230,0)</f>
        <v/>
      </c>
      <c r="AH282" s="40">
        <f>MAX(-AH230,0)</f>
        <v/>
      </c>
      <c r="AI282" s="40">
        <f>MAX(-AI230,0)</f>
        <v/>
      </c>
      <c r="AJ282" s="40">
        <f>MAX(-AJ230,0)</f>
        <v/>
      </c>
      <c r="AK282" s="40">
        <f>MAX(-AK230,0)</f>
        <v/>
      </c>
      <c r="AL282" s="40">
        <f>MAX(-AL230,0)</f>
        <v/>
      </c>
      <c r="AM282" s="40">
        <f>MAX(-AM230,0)</f>
        <v/>
      </c>
      <c r="AN282" s="40">
        <f>MAX(-AN230,0)</f>
        <v/>
      </c>
      <c r="AO282" s="40">
        <f>MAX(-AO230,0)</f>
        <v/>
      </c>
      <c r="AP282" s="40">
        <f>MAX(-AP230,0)</f>
        <v/>
      </c>
      <c r="AQ282" s="40">
        <f>MAX(-AQ230,0)</f>
        <v/>
      </c>
      <c r="AR282" s="40">
        <f>MAX(-AR230,0)</f>
        <v/>
      </c>
      <c r="AS282" s="40">
        <f>MAX(-AS230,0)</f>
        <v/>
      </c>
      <c r="AT282" s="40">
        <f>MAX(-AT230,0)</f>
        <v/>
      </c>
      <c r="AU282" s="40">
        <f>MAX(-AU230,0)</f>
        <v/>
      </c>
      <c r="AV282" s="40">
        <f>MAX(-AV230,0)</f>
        <v/>
      </c>
      <c r="AW282" s="40">
        <f>MAX(-AW230,0)</f>
        <v/>
      </c>
      <c r="AX282" s="42">
        <f>SUBSIDYPART(AX230)</f>
        <v/>
      </c>
    </row>
    <row r="283" hidden="1" outlineLevel="1"/>
    <row r="284" hidden="1" outlineLevel="1">
      <c r="A284" s="5" t="inlineStr">
        <is>
          <t>esubpu</t>
        </is>
      </c>
      <c r="B284" s="5" t="inlineStr">
        <is>
          <t>coa</t>
        </is>
      </c>
      <c r="C284" s="5" t="inlineStr">
        <is>
          <t>pow</t>
        </is>
      </c>
      <c r="D284" s="40">
        <f>INDEX(Inputs_prices!$G$5:$G$16,MATCH($B284&amp;"."&amp;$C284,Inputs_prices!$A$5:$A$16,0))</f>
        <v/>
      </c>
      <c r="E284" s="39" t="n"/>
      <c r="F284" s="39" t="n"/>
      <c r="G284" s="39" t="n"/>
      <c r="H284" s="5">
        <f>INDEX(Variables!$B$5:$B$105,MATCH($A284,Variables!$A$5:$A$105,0))&amp;IF($C284="",""," | "&amp;INDEX(Mapping!$B$5:$B$26,MATCH($C284,Mapping!$A$5:$A$26,0))&amp;" | "&amp;INDEX(Mapping!$B$30:$B$41,MATCH($B284,Mapping!$A$30:$A$41,0)))</f>
        <v/>
      </c>
      <c r="I284" s="5">
        <f>INDEX(Variables!$C$5:$C$105,MATCH($A284,Variables!$A$5:$A$105,0))</f>
        <v/>
      </c>
      <c r="J284" s="5">
        <f>INDEX(Variables!$E$5:$E$105,MATCH($A284,Variables!$A$5:$A$105,0))</f>
        <v/>
      </c>
      <c r="K284" s="25">
        <f>LOWER(Settings!$C$4)&amp;".mit."&amp;$A284&amp;IF($C284="","","."&amp;$C284&amp;"."&amp;$B284)&amp;IF(INDEX(Variables!$D$5:$D$105,MATCH($A284,Variables!$A$5:$A$105,0))="","","."&amp;INDEX(Variables!$D$5:$D$105,MATCH($A284,Variables!$A$5:$A$105,0)))&amp;"."&amp;K$5</f>
        <v/>
      </c>
      <c r="L284" s="41">
        <f>L271*$D284</f>
        <v/>
      </c>
      <c r="M284" s="40">
        <f>M271*$D284</f>
        <v/>
      </c>
      <c r="N284" s="40">
        <f>N271*$D284</f>
        <v/>
      </c>
      <c r="O284" s="40">
        <f>O271*$D284</f>
        <v/>
      </c>
      <c r="P284" s="40">
        <f>P271*$D284</f>
        <v/>
      </c>
      <c r="Q284" s="40">
        <f>Q271*$D284</f>
        <v/>
      </c>
      <c r="R284" s="40">
        <f>R271*$D284</f>
        <v/>
      </c>
      <c r="S284" s="40">
        <f>S271*$D284</f>
        <v/>
      </c>
      <c r="T284" s="40">
        <f>T271*$D284</f>
        <v/>
      </c>
      <c r="U284" s="40">
        <f>U271*$D284</f>
        <v/>
      </c>
      <c r="V284" s="40">
        <f>V271*$D284</f>
        <v/>
      </c>
      <c r="W284" s="40">
        <f>W271*$D284</f>
        <v/>
      </c>
      <c r="X284" s="40">
        <f>X271*$D284</f>
        <v/>
      </c>
      <c r="Y284" s="40">
        <f>Y271*$D284</f>
        <v/>
      </c>
      <c r="Z284" s="40">
        <f>Z271*$D284</f>
        <v/>
      </c>
      <c r="AA284" s="40">
        <f>AA271*$D284</f>
        <v/>
      </c>
      <c r="AB284" s="40">
        <f>AB271*$D284</f>
        <v/>
      </c>
      <c r="AC284" s="40">
        <f>AC271*$D284</f>
        <v/>
      </c>
      <c r="AD284" s="42">
        <f>PERUNIT(AD271,$D284)</f>
        <v/>
      </c>
      <c r="AE284" s="25">
        <f>LOWER(Settings!$C$4)&amp;".mit."&amp;$A284&amp;IF($C284="","","."&amp;$C284&amp;"."&amp;$B284)&amp;IF(INDEX(Variables!$D$5:$D$105,MATCH($A284,Variables!$A$5:$A$105,0))="","","."&amp;INDEX(Variables!$D$5:$D$105,MATCH($A284,Variables!$A$5:$A$105,0)))&amp;"."&amp;AE$5</f>
        <v/>
      </c>
      <c r="AF284" s="41">
        <f>AF271*$D284</f>
        <v/>
      </c>
      <c r="AG284" s="40">
        <f>AG271*$D284</f>
        <v/>
      </c>
      <c r="AH284" s="40">
        <f>AH271*$D284</f>
        <v/>
      </c>
      <c r="AI284" s="40">
        <f>AI271*$D284</f>
        <v/>
      </c>
      <c r="AJ284" s="40">
        <f>AJ271*$D284</f>
        <v/>
      </c>
      <c r="AK284" s="40">
        <f>AK271*$D284</f>
        <v/>
      </c>
      <c r="AL284" s="40">
        <f>AL271*$D284</f>
        <v/>
      </c>
      <c r="AM284" s="40">
        <f>AM271*$D284</f>
        <v/>
      </c>
      <c r="AN284" s="40">
        <f>AN271*$D284</f>
        <v/>
      </c>
      <c r="AO284" s="40">
        <f>AO271*$D284</f>
        <v/>
      </c>
      <c r="AP284" s="40">
        <f>AP271*$D284</f>
        <v/>
      </c>
      <c r="AQ284" s="40">
        <f>AQ271*$D284</f>
        <v/>
      </c>
      <c r="AR284" s="40">
        <f>AR271*$D284</f>
        <v/>
      </c>
      <c r="AS284" s="40">
        <f>AS271*$D284</f>
        <v/>
      </c>
      <c r="AT284" s="40">
        <f>AT271*$D284</f>
        <v/>
      </c>
      <c r="AU284" s="40">
        <f>AU271*$D284</f>
        <v/>
      </c>
      <c r="AV284" s="40">
        <f>AV271*$D284</f>
        <v/>
      </c>
      <c r="AW284" s="40">
        <f>AW271*$D284</f>
        <v/>
      </c>
      <c r="AX284" s="42">
        <f>PERUNIT(AX271,$D284)</f>
        <v/>
      </c>
    </row>
    <row r="285" hidden="1" outlineLevel="1">
      <c r="A285" s="5" t="inlineStr">
        <is>
          <t>esubpu</t>
        </is>
      </c>
      <c r="B285" s="5" t="inlineStr">
        <is>
          <t>coa</t>
        </is>
      </c>
      <c r="C285" s="5" t="inlineStr">
        <is>
          <t>res</t>
        </is>
      </c>
      <c r="D285" s="40">
        <f>INDEX(Inputs_prices!$G$5:$G$16,MATCH($B285&amp;"."&amp;$C285,Inputs_prices!$A$5:$A$16,0))</f>
        <v/>
      </c>
      <c r="E285" s="39" t="n"/>
      <c r="F285" s="39" t="n"/>
      <c r="G285" s="39" t="n"/>
      <c r="H285" s="5">
        <f>INDEX(Variables!$B$5:$B$105,MATCH($A285,Variables!$A$5:$A$105,0))&amp;IF($C285="",""," | "&amp;INDEX(Mapping!$B$5:$B$26,MATCH($C285,Mapping!$A$5:$A$26,0))&amp;" | "&amp;INDEX(Mapping!$B$30:$B$41,MATCH($B285,Mapping!$A$30:$A$41,0)))</f>
        <v/>
      </c>
      <c r="I285" s="5">
        <f>INDEX(Variables!$C$5:$C$105,MATCH($A285,Variables!$A$5:$A$105,0))</f>
        <v/>
      </c>
      <c r="J285" s="5">
        <f>INDEX(Variables!$E$5:$E$105,MATCH($A285,Variables!$A$5:$A$105,0))</f>
        <v/>
      </c>
      <c r="K285" s="25">
        <f>LOWER(Settings!$C$4)&amp;".mit."&amp;$A285&amp;IF($C285="","","."&amp;$C285&amp;"."&amp;$B285)&amp;IF(INDEX(Variables!$D$5:$D$105,MATCH($A285,Variables!$A$5:$A$105,0))="","","."&amp;INDEX(Variables!$D$5:$D$105,MATCH($A285,Variables!$A$5:$A$105,0)))&amp;"."&amp;K$5</f>
        <v/>
      </c>
      <c r="L285" s="41">
        <f>L272*$D285</f>
        <v/>
      </c>
      <c r="M285" s="40">
        <f>M272*$D285</f>
        <v/>
      </c>
      <c r="N285" s="40">
        <f>N272*$D285</f>
        <v/>
      </c>
      <c r="O285" s="40">
        <f>O272*$D285</f>
        <v/>
      </c>
      <c r="P285" s="40">
        <f>P272*$D285</f>
        <v/>
      </c>
      <c r="Q285" s="40">
        <f>Q272*$D285</f>
        <v/>
      </c>
      <c r="R285" s="40">
        <f>R272*$D285</f>
        <v/>
      </c>
      <c r="S285" s="40">
        <f>S272*$D285</f>
        <v/>
      </c>
      <c r="T285" s="40">
        <f>T272*$D285</f>
        <v/>
      </c>
      <c r="U285" s="40">
        <f>U272*$D285</f>
        <v/>
      </c>
      <c r="V285" s="40">
        <f>V272*$D285</f>
        <v/>
      </c>
      <c r="W285" s="40">
        <f>W272*$D285</f>
        <v/>
      </c>
      <c r="X285" s="40">
        <f>X272*$D285</f>
        <v/>
      </c>
      <c r="Y285" s="40">
        <f>Y272*$D285</f>
        <v/>
      </c>
      <c r="Z285" s="40">
        <f>Z272*$D285</f>
        <v/>
      </c>
      <c r="AA285" s="40">
        <f>AA272*$D285</f>
        <v/>
      </c>
      <c r="AB285" s="40">
        <f>AB272*$D285</f>
        <v/>
      </c>
      <c r="AC285" s="40">
        <f>AC272*$D285</f>
        <v/>
      </c>
      <c r="AD285" s="42">
        <f>PERUNIT(AD272,$D285)</f>
        <v/>
      </c>
      <c r="AE285" s="25">
        <f>LOWER(Settings!$C$4)&amp;".mit."&amp;$A285&amp;IF($C285="","","."&amp;$C285&amp;"."&amp;$B285)&amp;IF(INDEX(Variables!$D$5:$D$105,MATCH($A285,Variables!$A$5:$A$105,0))="","","."&amp;INDEX(Variables!$D$5:$D$105,MATCH($A285,Variables!$A$5:$A$105,0)))&amp;"."&amp;AE$5</f>
        <v/>
      </c>
      <c r="AF285" s="41">
        <f>AF272*$D285</f>
        <v/>
      </c>
      <c r="AG285" s="40">
        <f>AG272*$D285</f>
        <v/>
      </c>
      <c r="AH285" s="40">
        <f>AH272*$D285</f>
        <v/>
      </c>
      <c r="AI285" s="40">
        <f>AI272*$D285</f>
        <v/>
      </c>
      <c r="AJ285" s="40">
        <f>AJ272*$D285</f>
        <v/>
      </c>
      <c r="AK285" s="40">
        <f>AK272*$D285</f>
        <v/>
      </c>
      <c r="AL285" s="40">
        <f>AL272*$D285</f>
        <v/>
      </c>
      <c r="AM285" s="40">
        <f>AM272*$D285</f>
        <v/>
      </c>
      <c r="AN285" s="40">
        <f>AN272*$D285</f>
        <v/>
      </c>
      <c r="AO285" s="40">
        <f>AO272*$D285</f>
        <v/>
      </c>
      <c r="AP285" s="40">
        <f>AP272*$D285</f>
        <v/>
      </c>
      <c r="AQ285" s="40">
        <f>AQ272*$D285</f>
        <v/>
      </c>
      <c r="AR285" s="40">
        <f>AR272*$D285</f>
        <v/>
      </c>
      <c r="AS285" s="40">
        <f>AS272*$D285</f>
        <v/>
      </c>
      <c r="AT285" s="40">
        <f>AT272*$D285</f>
        <v/>
      </c>
      <c r="AU285" s="40">
        <f>AU272*$D285</f>
        <v/>
      </c>
      <c r="AV285" s="40">
        <f>AV272*$D285</f>
        <v/>
      </c>
      <c r="AW285" s="40">
        <f>AW272*$D285</f>
        <v/>
      </c>
      <c r="AX285" s="42">
        <f>PERUNIT(AX272,$D285)</f>
        <v/>
      </c>
    </row>
    <row r="286" hidden="1" outlineLevel="1">
      <c r="A286" s="5" t="inlineStr">
        <is>
          <t>esubpu</t>
        </is>
      </c>
      <c r="B286" s="5" t="inlineStr">
        <is>
          <t>coa</t>
        </is>
      </c>
      <c r="C286" s="5" t="inlineStr">
        <is>
          <t>ind</t>
        </is>
      </c>
      <c r="D286" s="40">
        <f>INDEX(Inputs_prices!$G$5:$G$16,MATCH($B286&amp;"."&amp;$C286,Inputs_prices!$A$5:$A$16,0))</f>
        <v/>
      </c>
      <c r="E286" s="39" t="n"/>
      <c r="F286" s="39" t="n"/>
      <c r="G286" s="39" t="n"/>
      <c r="H286" s="5">
        <f>INDEX(Variables!$B$5:$B$105,MATCH($A286,Variables!$A$5:$A$105,0))&amp;IF($C286="",""," | "&amp;INDEX(Mapping!$B$5:$B$26,MATCH($C286,Mapping!$A$5:$A$26,0))&amp;" | "&amp;INDEX(Mapping!$B$30:$B$41,MATCH($B286,Mapping!$A$30:$A$41,0)))</f>
        <v/>
      </c>
      <c r="I286" s="5">
        <f>INDEX(Variables!$C$5:$C$105,MATCH($A286,Variables!$A$5:$A$105,0))</f>
        <v/>
      </c>
      <c r="J286" s="5">
        <f>INDEX(Variables!$E$5:$E$105,MATCH($A286,Variables!$A$5:$A$105,0))</f>
        <v/>
      </c>
      <c r="K286" s="25">
        <f>LOWER(Settings!$C$4)&amp;".mit."&amp;$A286&amp;IF($C286="","","."&amp;$C286&amp;"."&amp;$B286)&amp;IF(INDEX(Variables!$D$5:$D$105,MATCH($A286,Variables!$A$5:$A$105,0))="","","."&amp;INDEX(Variables!$D$5:$D$105,MATCH($A286,Variables!$A$5:$A$105,0)))&amp;"."&amp;K$5</f>
        <v/>
      </c>
      <c r="L286" s="41">
        <f>L273*$D286</f>
        <v/>
      </c>
      <c r="M286" s="40">
        <f>M273*$D286</f>
        <v/>
      </c>
      <c r="N286" s="40">
        <f>N273*$D286</f>
        <v/>
      </c>
      <c r="O286" s="40">
        <f>O273*$D286</f>
        <v/>
      </c>
      <c r="P286" s="40">
        <f>P273*$D286</f>
        <v/>
      </c>
      <c r="Q286" s="40">
        <f>Q273*$D286</f>
        <v/>
      </c>
      <c r="R286" s="40">
        <f>R273*$D286</f>
        <v/>
      </c>
      <c r="S286" s="40">
        <f>S273*$D286</f>
        <v/>
      </c>
      <c r="T286" s="40">
        <f>T273*$D286</f>
        <v/>
      </c>
      <c r="U286" s="40">
        <f>U273*$D286</f>
        <v/>
      </c>
      <c r="V286" s="40">
        <f>V273*$D286</f>
        <v/>
      </c>
      <c r="W286" s="40">
        <f>W273*$D286</f>
        <v/>
      </c>
      <c r="X286" s="40">
        <f>X273*$D286</f>
        <v/>
      </c>
      <c r="Y286" s="40">
        <f>Y273*$D286</f>
        <v/>
      </c>
      <c r="Z286" s="40">
        <f>Z273*$D286</f>
        <v/>
      </c>
      <c r="AA286" s="40">
        <f>AA273*$D286</f>
        <v/>
      </c>
      <c r="AB286" s="40">
        <f>AB273*$D286</f>
        <v/>
      </c>
      <c r="AC286" s="40">
        <f>AC273*$D286</f>
        <v/>
      </c>
      <c r="AD286" s="42">
        <f>PERUNIT(AD273,$D286)</f>
        <v/>
      </c>
      <c r="AE286" s="25">
        <f>LOWER(Settings!$C$4)&amp;".mit."&amp;$A286&amp;IF($C286="","","."&amp;$C286&amp;"."&amp;$B286)&amp;IF(INDEX(Variables!$D$5:$D$105,MATCH($A286,Variables!$A$5:$A$105,0))="","","."&amp;INDEX(Variables!$D$5:$D$105,MATCH($A286,Variables!$A$5:$A$105,0)))&amp;"."&amp;AE$5</f>
        <v/>
      </c>
      <c r="AF286" s="41">
        <f>AF273*$D286</f>
        <v/>
      </c>
      <c r="AG286" s="40">
        <f>AG273*$D286</f>
        <v/>
      </c>
      <c r="AH286" s="40">
        <f>AH273*$D286</f>
        <v/>
      </c>
      <c r="AI286" s="40">
        <f>AI273*$D286</f>
        <v/>
      </c>
      <c r="AJ286" s="40">
        <f>AJ273*$D286</f>
        <v/>
      </c>
      <c r="AK286" s="40">
        <f>AK273*$D286</f>
        <v/>
      </c>
      <c r="AL286" s="40">
        <f>AL273*$D286</f>
        <v/>
      </c>
      <c r="AM286" s="40">
        <f>AM273*$D286</f>
        <v/>
      </c>
      <c r="AN286" s="40">
        <f>AN273*$D286</f>
        <v/>
      </c>
      <c r="AO286" s="40">
        <f>AO273*$D286</f>
        <v/>
      </c>
      <c r="AP286" s="40">
        <f>AP273*$D286</f>
        <v/>
      </c>
      <c r="AQ286" s="40">
        <f>AQ273*$D286</f>
        <v/>
      </c>
      <c r="AR286" s="40">
        <f>AR273*$D286</f>
        <v/>
      </c>
      <c r="AS286" s="40">
        <f>AS273*$D286</f>
        <v/>
      </c>
      <c r="AT286" s="40">
        <f>AT273*$D286</f>
        <v/>
      </c>
      <c r="AU286" s="40">
        <f>AU273*$D286</f>
        <v/>
      </c>
      <c r="AV286" s="40">
        <f>AV273*$D286</f>
        <v/>
      </c>
      <c r="AW286" s="40">
        <f>AW273*$D286</f>
        <v/>
      </c>
      <c r="AX286" s="42">
        <f>PERUNIT(AX273,$D286)</f>
        <v/>
      </c>
    </row>
    <row r="287" hidden="1" outlineLevel="1">
      <c r="A287" s="5" t="inlineStr">
        <is>
          <t>esubpu</t>
        </is>
      </c>
      <c r="B287" s="5" t="inlineStr">
        <is>
          <t>nga</t>
        </is>
      </c>
      <c r="C287" s="5" t="inlineStr">
        <is>
          <t>pow</t>
        </is>
      </c>
      <c r="D287" s="40">
        <f>INDEX(Inputs_prices!$G$5:$G$16,MATCH($B287&amp;"."&amp;$C287,Inputs_prices!$A$5:$A$16,0))</f>
        <v/>
      </c>
      <c r="E287" s="39" t="n"/>
      <c r="F287" s="39" t="n"/>
      <c r="G287" s="39" t="n"/>
      <c r="H287" s="5">
        <f>INDEX(Variables!$B$5:$B$105,MATCH($A287,Variables!$A$5:$A$105,0))&amp;IF($C287="",""," | "&amp;INDEX(Mapping!$B$5:$B$26,MATCH($C287,Mapping!$A$5:$A$26,0))&amp;" | "&amp;INDEX(Mapping!$B$30:$B$41,MATCH($B287,Mapping!$A$30:$A$41,0)))</f>
        <v/>
      </c>
      <c r="I287" s="5">
        <f>INDEX(Variables!$C$5:$C$105,MATCH($A287,Variables!$A$5:$A$105,0))</f>
        <v/>
      </c>
      <c r="J287" s="5">
        <f>INDEX(Variables!$E$5:$E$105,MATCH($A287,Variables!$A$5:$A$105,0))</f>
        <v/>
      </c>
      <c r="K287" s="25">
        <f>LOWER(Settings!$C$4)&amp;".mit."&amp;$A287&amp;IF($C287="","","."&amp;$C287&amp;"."&amp;$B287)&amp;IF(INDEX(Variables!$D$5:$D$105,MATCH($A287,Variables!$A$5:$A$105,0))="","","."&amp;INDEX(Variables!$D$5:$D$105,MATCH($A287,Variables!$A$5:$A$105,0)))&amp;"."&amp;K$5</f>
        <v/>
      </c>
      <c r="L287" s="41">
        <f>L274*$D287</f>
        <v/>
      </c>
      <c r="M287" s="40">
        <f>M274*$D287</f>
        <v/>
      </c>
      <c r="N287" s="40">
        <f>N274*$D287</f>
        <v/>
      </c>
      <c r="O287" s="40">
        <f>O274*$D287</f>
        <v/>
      </c>
      <c r="P287" s="40">
        <f>P274*$D287</f>
        <v/>
      </c>
      <c r="Q287" s="40">
        <f>Q274*$D287</f>
        <v/>
      </c>
      <c r="R287" s="40">
        <f>R274*$D287</f>
        <v/>
      </c>
      <c r="S287" s="40">
        <f>S274*$D287</f>
        <v/>
      </c>
      <c r="T287" s="40">
        <f>T274*$D287</f>
        <v/>
      </c>
      <c r="U287" s="40">
        <f>U274*$D287</f>
        <v/>
      </c>
      <c r="V287" s="40">
        <f>V274*$D287</f>
        <v/>
      </c>
      <c r="W287" s="40">
        <f>W274*$D287</f>
        <v/>
      </c>
      <c r="X287" s="40">
        <f>X274*$D287</f>
        <v/>
      </c>
      <c r="Y287" s="40">
        <f>Y274*$D287</f>
        <v/>
      </c>
      <c r="Z287" s="40">
        <f>Z274*$D287</f>
        <v/>
      </c>
      <c r="AA287" s="40">
        <f>AA274*$D287</f>
        <v/>
      </c>
      <c r="AB287" s="40">
        <f>AB274*$D287</f>
        <v/>
      </c>
      <c r="AC287" s="40">
        <f>AC274*$D287</f>
        <v/>
      </c>
      <c r="AD287" s="42">
        <f>PERUNIT(AD274,$D287)</f>
        <v/>
      </c>
      <c r="AE287" s="25">
        <f>LOWER(Settings!$C$4)&amp;".mit."&amp;$A287&amp;IF($C287="","","."&amp;$C287&amp;"."&amp;$B287)&amp;IF(INDEX(Variables!$D$5:$D$105,MATCH($A287,Variables!$A$5:$A$105,0))="","","."&amp;INDEX(Variables!$D$5:$D$105,MATCH($A287,Variables!$A$5:$A$105,0)))&amp;"."&amp;AE$5</f>
        <v/>
      </c>
      <c r="AF287" s="41">
        <f>AF274*$D287</f>
        <v/>
      </c>
      <c r="AG287" s="40">
        <f>AG274*$D287</f>
        <v/>
      </c>
      <c r="AH287" s="40">
        <f>AH274*$D287</f>
        <v/>
      </c>
      <c r="AI287" s="40">
        <f>AI274*$D287</f>
        <v/>
      </c>
      <c r="AJ287" s="40">
        <f>AJ274*$D287</f>
        <v/>
      </c>
      <c r="AK287" s="40">
        <f>AK274*$D287</f>
        <v/>
      </c>
      <c r="AL287" s="40">
        <f>AL274*$D287</f>
        <v/>
      </c>
      <c r="AM287" s="40">
        <f>AM274*$D287</f>
        <v/>
      </c>
      <c r="AN287" s="40">
        <f>AN274*$D287</f>
        <v/>
      </c>
      <c r="AO287" s="40">
        <f>AO274*$D287</f>
        <v/>
      </c>
      <c r="AP287" s="40">
        <f>AP274*$D287</f>
        <v/>
      </c>
      <c r="AQ287" s="40">
        <f>AQ274*$D287</f>
        <v/>
      </c>
      <c r="AR287" s="40">
        <f>AR274*$D287</f>
        <v/>
      </c>
      <c r="AS287" s="40">
        <f>AS274*$D287</f>
        <v/>
      </c>
      <c r="AT287" s="40">
        <f>AT274*$D287</f>
        <v/>
      </c>
      <c r="AU287" s="40">
        <f>AU274*$D287</f>
        <v/>
      </c>
      <c r="AV287" s="40">
        <f>AV274*$D287</f>
        <v/>
      </c>
      <c r="AW287" s="40">
        <f>AW274*$D287</f>
        <v/>
      </c>
      <c r="AX287" s="42">
        <f>PERUNIT(AX274,$D287)</f>
        <v/>
      </c>
    </row>
    <row r="288" hidden="1" outlineLevel="1">
      <c r="A288" s="5" t="inlineStr">
        <is>
          <t>esubpu</t>
        </is>
      </c>
      <c r="B288" s="5" t="inlineStr">
        <is>
          <t>nga</t>
        </is>
      </c>
      <c r="C288" s="5" t="inlineStr">
        <is>
          <t>res</t>
        </is>
      </c>
      <c r="D288" s="40">
        <f>INDEX(Inputs_prices!$G$5:$G$16,MATCH($B288&amp;"."&amp;$C288,Inputs_prices!$A$5:$A$16,0))</f>
        <v/>
      </c>
      <c r="E288" s="39" t="n"/>
      <c r="F288" s="39" t="n"/>
      <c r="G288" s="39" t="n"/>
      <c r="H288" s="5">
        <f>INDEX(Variables!$B$5:$B$105,MATCH($A288,Variables!$A$5:$A$105,0))&amp;IF($C288="",""," | "&amp;INDEX(Mapping!$B$5:$B$26,MATCH($C288,Mapping!$A$5:$A$26,0))&amp;" | "&amp;INDEX(Mapping!$B$30:$B$41,MATCH($B288,Mapping!$A$30:$A$41,0)))</f>
        <v/>
      </c>
      <c r="I288" s="5">
        <f>INDEX(Variables!$C$5:$C$105,MATCH($A288,Variables!$A$5:$A$105,0))</f>
        <v/>
      </c>
      <c r="J288" s="5">
        <f>INDEX(Variables!$E$5:$E$105,MATCH($A288,Variables!$A$5:$A$105,0))</f>
        <v/>
      </c>
      <c r="K288" s="25">
        <f>LOWER(Settings!$C$4)&amp;".mit."&amp;$A288&amp;IF($C288="","","."&amp;$C288&amp;"."&amp;$B288)&amp;IF(INDEX(Variables!$D$5:$D$105,MATCH($A288,Variables!$A$5:$A$105,0))="","","."&amp;INDEX(Variables!$D$5:$D$105,MATCH($A288,Variables!$A$5:$A$105,0)))&amp;"."&amp;K$5</f>
        <v/>
      </c>
      <c r="L288" s="41">
        <f>L275*$D288</f>
        <v/>
      </c>
      <c r="M288" s="40">
        <f>M275*$D288</f>
        <v/>
      </c>
      <c r="N288" s="40">
        <f>N275*$D288</f>
        <v/>
      </c>
      <c r="O288" s="40">
        <f>O275*$D288</f>
        <v/>
      </c>
      <c r="P288" s="40">
        <f>P275*$D288</f>
        <v/>
      </c>
      <c r="Q288" s="40">
        <f>Q275*$D288</f>
        <v/>
      </c>
      <c r="R288" s="40">
        <f>R275*$D288</f>
        <v/>
      </c>
      <c r="S288" s="40">
        <f>S275*$D288</f>
        <v/>
      </c>
      <c r="T288" s="40">
        <f>T275*$D288</f>
        <v/>
      </c>
      <c r="U288" s="40">
        <f>U275*$D288</f>
        <v/>
      </c>
      <c r="V288" s="40">
        <f>V275*$D288</f>
        <v/>
      </c>
      <c r="W288" s="40">
        <f>W275*$D288</f>
        <v/>
      </c>
      <c r="X288" s="40">
        <f>X275*$D288</f>
        <v/>
      </c>
      <c r="Y288" s="40">
        <f>Y275*$D288</f>
        <v/>
      </c>
      <c r="Z288" s="40">
        <f>Z275*$D288</f>
        <v/>
      </c>
      <c r="AA288" s="40">
        <f>AA275*$D288</f>
        <v/>
      </c>
      <c r="AB288" s="40">
        <f>AB275*$D288</f>
        <v/>
      </c>
      <c r="AC288" s="40">
        <f>AC275*$D288</f>
        <v/>
      </c>
      <c r="AD288" s="42">
        <f>PERUNIT(AD275,$D288)</f>
        <v/>
      </c>
      <c r="AE288" s="25">
        <f>LOWER(Settings!$C$4)&amp;".mit."&amp;$A288&amp;IF($C288="","","."&amp;$C288&amp;"."&amp;$B288)&amp;IF(INDEX(Variables!$D$5:$D$105,MATCH($A288,Variables!$A$5:$A$105,0))="","","."&amp;INDEX(Variables!$D$5:$D$105,MATCH($A288,Variables!$A$5:$A$105,0)))&amp;"."&amp;AE$5</f>
        <v/>
      </c>
      <c r="AF288" s="41">
        <f>AF275*$D288</f>
        <v/>
      </c>
      <c r="AG288" s="40">
        <f>AG275*$D288</f>
        <v/>
      </c>
      <c r="AH288" s="40">
        <f>AH275*$D288</f>
        <v/>
      </c>
      <c r="AI288" s="40">
        <f>AI275*$D288</f>
        <v/>
      </c>
      <c r="AJ288" s="40">
        <f>AJ275*$D288</f>
        <v/>
      </c>
      <c r="AK288" s="40">
        <f>AK275*$D288</f>
        <v/>
      </c>
      <c r="AL288" s="40">
        <f>AL275*$D288</f>
        <v/>
      </c>
      <c r="AM288" s="40">
        <f>AM275*$D288</f>
        <v/>
      </c>
      <c r="AN288" s="40">
        <f>AN275*$D288</f>
        <v/>
      </c>
      <c r="AO288" s="40">
        <f>AO275*$D288</f>
        <v/>
      </c>
      <c r="AP288" s="40">
        <f>AP275*$D288</f>
        <v/>
      </c>
      <c r="AQ288" s="40">
        <f>AQ275*$D288</f>
        <v/>
      </c>
      <c r="AR288" s="40">
        <f>AR275*$D288</f>
        <v/>
      </c>
      <c r="AS288" s="40">
        <f>AS275*$D288</f>
        <v/>
      </c>
      <c r="AT288" s="40">
        <f>AT275*$D288</f>
        <v/>
      </c>
      <c r="AU288" s="40">
        <f>AU275*$D288</f>
        <v/>
      </c>
      <c r="AV288" s="40">
        <f>AV275*$D288</f>
        <v/>
      </c>
      <c r="AW288" s="40">
        <f>AW275*$D288</f>
        <v/>
      </c>
      <c r="AX288" s="42">
        <f>PERUNIT(AX275,$D288)</f>
        <v/>
      </c>
    </row>
    <row r="289" hidden="1" outlineLevel="1">
      <c r="A289" s="5" t="inlineStr">
        <is>
          <t>esubpu</t>
        </is>
      </c>
      <c r="B289" s="5" t="inlineStr">
        <is>
          <t>nga</t>
        </is>
      </c>
      <c r="C289" s="5" t="inlineStr">
        <is>
          <t>ind</t>
        </is>
      </c>
      <c r="D289" s="40">
        <f>INDEX(Inputs_prices!$G$5:$G$16,MATCH($B289&amp;"."&amp;$C289,Inputs_prices!$A$5:$A$16,0))</f>
        <v/>
      </c>
      <c r="E289" s="39" t="n"/>
      <c r="F289" s="39" t="n"/>
      <c r="G289" s="39" t="n"/>
      <c r="H289" s="5">
        <f>INDEX(Variables!$B$5:$B$105,MATCH($A289,Variables!$A$5:$A$105,0))&amp;IF($C289="",""," | "&amp;INDEX(Mapping!$B$5:$B$26,MATCH($C289,Mapping!$A$5:$A$26,0))&amp;" | "&amp;INDEX(Mapping!$B$30:$B$41,MATCH($B289,Mapping!$A$30:$A$41,0)))</f>
        <v/>
      </c>
      <c r="I289" s="5">
        <f>INDEX(Variables!$C$5:$C$105,MATCH($A289,Variables!$A$5:$A$105,0))</f>
        <v/>
      </c>
      <c r="J289" s="5">
        <f>INDEX(Variables!$E$5:$E$105,MATCH($A289,Variables!$A$5:$A$105,0))</f>
        <v/>
      </c>
      <c r="K289" s="25">
        <f>LOWER(Settings!$C$4)&amp;".mit."&amp;$A289&amp;IF($C289="","","."&amp;$C289&amp;"."&amp;$B289)&amp;IF(INDEX(Variables!$D$5:$D$105,MATCH($A289,Variables!$A$5:$A$105,0))="","","."&amp;INDEX(Variables!$D$5:$D$105,MATCH($A289,Variables!$A$5:$A$105,0)))&amp;"."&amp;K$5</f>
        <v/>
      </c>
      <c r="L289" s="41">
        <f>L276*$D289</f>
        <v/>
      </c>
      <c r="M289" s="40">
        <f>M276*$D289</f>
        <v/>
      </c>
      <c r="N289" s="40">
        <f>N276*$D289</f>
        <v/>
      </c>
      <c r="O289" s="40">
        <f>O276*$D289</f>
        <v/>
      </c>
      <c r="P289" s="40">
        <f>P276*$D289</f>
        <v/>
      </c>
      <c r="Q289" s="40">
        <f>Q276*$D289</f>
        <v/>
      </c>
      <c r="R289" s="40">
        <f>R276*$D289</f>
        <v/>
      </c>
      <c r="S289" s="40">
        <f>S276*$D289</f>
        <v/>
      </c>
      <c r="T289" s="40">
        <f>T276*$D289</f>
        <v/>
      </c>
      <c r="U289" s="40">
        <f>U276*$D289</f>
        <v/>
      </c>
      <c r="V289" s="40">
        <f>V276*$D289</f>
        <v/>
      </c>
      <c r="W289" s="40">
        <f>W276*$D289</f>
        <v/>
      </c>
      <c r="X289" s="40">
        <f>X276*$D289</f>
        <v/>
      </c>
      <c r="Y289" s="40">
        <f>Y276*$D289</f>
        <v/>
      </c>
      <c r="Z289" s="40">
        <f>Z276*$D289</f>
        <v/>
      </c>
      <c r="AA289" s="40">
        <f>AA276*$D289</f>
        <v/>
      </c>
      <c r="AB289" s="40">
        <f>AB276*$D289</f>
        <v/>
      </c>
      <c r="AC289" s="40">
        <f>AC276*$D289</f>
        <v/>
      </c>
      <c r="AD289" s="42">
        <f>PERUNIT(AD276,$D289)</f>
        <v/>
      </c>
      <c r="AE289" s="25">
        <f>LOWER(Settings!$C$4)&amp;".mit."&amp;$A289&amp;IF($C289="","","."&amp;$C289&amp;"."&amp;$B289)&amp;IF(INDEX(Variables!$D$5:$D$105,MATCH($A289,Variables!$A$5:$A$105,0))="","","."&amp;INDEX(Variables!$D$5:$D$105,MATCH($A289,Variables!$A$5:$A$105,0)))&amp;"."&amp;AE$5</f>
        <v/>
      </c>
      <c r="AF289" s="41">
        <f>AF276*$D289</f>
        <v/>
      </c>
      <c r="AG289" s="40">
        <f>AG276*$D289</f>
        <v/>
      </c>
      <c r="AH289" s="40">
        <f>AH276*$D289</f>
        <v/>
      </c>
      <c r="AI289" s="40">
        <f>AI276*$D289</f>
        <v/>
      </c>
      <c r="AJ289" s="40">
        <f>AJ276*$D289</f>
        <v/>
      </c>
      <c r="AK289" s="40">
        <f>AK276*$D289</f>
        <v/>
      </c>
      <c r="AL289" s="40">
        <f>AL276*$D289</f>
        <v/>
      </c>
      <c r="AM289" s="40">
        <f>AM276*$D289</f>
        <v/>
      </c>
      <c r="AN289" s="40">
        <f>AN276*$D289</f>
        <v/>
      </c>
      <c r="AO289" s="40">
        <f>AO276*$D289</f>
        <v/>
      </c>
      <c r="AP289" s="40">
        <f>AP276*$D289</f>
        <v/>
      </c>
      <c r="AQ289" s="40">
        <f>AQ276*$D289</f>
        <v/>
      </c>
      <c r="AR289" s="40">
        <f>AR276*$D289</f>
        <v/>
      </c>
      <c r="AS289" s="40">
        <f>AS276*$D289</f>
        <v/>
      </c>
      <c r="AT289" s="40">
        <f>AT276*$D289</f>
        <v/>
      </c>
      <c r="AU289" s="40">
        <f>AU276*$D289</f>
        <v/>
      </c>
      <c r="AV289" s="40">
        <f>AV276*$D289</f>
        <v/>
      </c>
      <c r="AW289" s="40">
        <f>AW276*$D289</f>
        <v/>
      </c>
      <c r="AX289" s="42">
        <f>PERUNIT(AX276,$D289)</f>
        <v/>
      </c>
    </row>
    <row r="290" hidden="1" outlineLevel="1">
      <c r="A290" s="5" t="inlineStr">
        <is>
          <t>esubpu</t>
        </is>
      </c>
      <c r="B290" s="5" t="inlineStr">
        <is>
          <t>gso</t>
        </is>
      </c>
      <c r="C290" s="5" t="inlineStr">
        <is>
          <t>all</t>
        </is>
      </c>
      <c r="D290" s="40">
        <f>INDEX(Inputs_prices!$G$5:$G$16,MATCH($B290&amp;"."&amp;$C290,Inputs_prices!$A$5:$A$16,0))</f>
        <v/>
      </c>
      <c r="E290" s="39" t="n"/>
      <c r="F290" s="39" t="n"/>
      <c r="G290" s="39" t="n"/>
      <c r="H290" s="5">
        <f>INDEX(Variables!$B$5:$B$105,MATCH($A290,Variables!$A$5:$A$105,0))&amp;IF($C290="",""," | "&amp;INDEX(Mapping!$B$5:$B$26,MATCH($C290,Mapping!$A$5:$A$26,0))&amp;" | "&amp;INDEX(Mapping!$B$30:$B$41,MATCH($B290,Mapping!$A$30:$A$41,0)))</f>
        <v/>
      </c>
      <c r="I290" s="5">
        <f>INDEX(Variables!$C$5:$C$105,MATCH($A290,Variables!$A$5:$A$105,0))</f>
        <v/>
      </c>
      <c r="J290" s="5">
        <f>INDEX(Variables!$E$5:$E$105,MATCH($A290,Variables!$A$5:$A$105,0))</f>
        <v/>
      </c>
      <c r="K290" s="25">
        <f>LOWER(Settings!$C$4)&amp;".mit."&amp;$A290&amp;IF($C290="","","."&amp;$C290&amp;"."&amp;$B290)&amp;IF(INDEX(Variables!$D$5:$D$105,MATCH($A290,Variables!$A$5:$A$105,0))="","","."&amp;INDEX(Variables!$D$5:$D$105,MATCH($A290,Variables!$A$5:$A$105,0)))&amp;"."&amp;K$5</f>
        <v/>
      </c>
      <c r="L290" s="41">
        <f>L277*$D290</f>
        <v/>
      </c>
      <c r="M290" s="40">
        <f>M277*$D290</f>
        <v/>
      </c>
      <c r="N290" s="40">
        <f>N277*$D290</f>
        <v/>
      </c>
      <c r="O290" s="40">
        <f>O277*$D290</f>
        <v/>
      </c>
      <c r="P290" s="40">
        <f>P277*$D290</f>
        <v/>
      </c>
      <c r="Q290" s="40">
        <f>Q277*$D290</f>
        <v/>
      </c>
      <c r="R290" s="40">
        <f>R277*$D290</f>
        <v/>
      </c>
      <c r="S290" s="40">
        <f>S277*$D290</f>
        <v/>
      </c>
      <c r="T290" s="40">
        <f>T277*$D290</f>
        <v/>
      </c>
      <c r="U290" s="40">
        <f>U277*$D290</f>
        <v/>
      </c>
      <c r="V290" s="40">
        <f>V277*$D290</f>
        <v/>
      </c>
      <c r="W290" s="40">
        <f>W277*$D290</f>
        <v/>
      </c>
      <c r="X290" s="40">
        <f>X277*$D290</f>
        <v/>
      </c>
      <c r="Y290" s="40">
        <f>Y277*$D290</f>
        <v/>
      </c>
      <c r="Z290" s="40">
        <f>Z277*$D290</f>
        <v/>
      </c>
      <c r="AA290" s="40">
        <f>AA277*$D290</f>
        <v/>
      </c>
      <c r="AB290" s="40">
        <f>AB277*$D290</f>
        <v/>
      </c>
      <c r="AC290" s="40">
        <f>AC277*$D290</f>
        <v/>
      </c>
      <c r="AD290" s="42">
        <f>PERUNIT(AD277,$D290)</f>
        <v/>
      </c>
      <c r="AE290" s="25">
        <f>LOWER(Settings!$C$4)&amp;".mit."&amp;$A290&amp;IF($C290="","","."&amp;$C290&amp;"."&amp;$B290)&amp;IF(INDEX(Variables!$D$5:$D$105,MATCH($A290,Variables!$A$5:$A$105,0))="","","."&amp;INDEX(Variables!$D$5:$D$105,MATCH($A290,Variables!$A$5:$A$105,0)))&amp;"."&amp;AE$5</f>
        <v/>
      </c>
      <c r="AF290" s="41">
        <f>AF277*$D290</f>
        <v/>
      </c>
      <c r="AG290" s="40">
        <f>AG277*$D290</f>
        <v/>
      </c>
      <c r="AH290" s="40">
        <f>AH277*$D290</f>
        <v/>
      </c>
      <c r="AI290" s="40">
        <f>AI277*$D290</f>
        <v/>
      </c>
      <c r="AJ290" s="40">
        <f>AJ277*$D290</f>
        <v/>
      </c>
      <c r="AK290" s="40">
        <f>AK277*$D290</f>
        <v/>
      </c>
      <c r="AL290" s="40">
        <f>AL277*$D290</f>
        <v/>
      </c>
      <c r="AM290" s="40">
        <f>AM277*$D290</f>
        <v/>
      </c>
      <c r="AN290" s="40">
        <f>AN277*$D290</f>
        <v/>
      </c>
      <c r="AO290" s="40">
        <f>AO277*$D290</f>
        <v/>
      </c>
      <c r="AP290" s="40">
        <f>AP277*$D290</f>
        <v/>
      </c>
      <c r="AQ290" s="40">
        <f>AQ277*$D290</f>
        <v/>
      </c>
      <c r="AR290" s="40">
        <f>AR277*$D290</f>
        <v/>
      </c>
      <c r="AS290" s="40">
        <f>AS277*$D290</f>
        <v/>
      </c>
      <c r="AT290" s="40">
        <f>AT277*$D290</f>
        <v/>
      </c>
      <c r="AU290" s="40">
        <f>AU277*$D290</f>
        <v/>
      </c>
      <c r="AV290" s="40">
        <f>AV277*$D290</f>
        <v/>
      </c>
      <c r="AW290" s="40">
        <f>AW277*$D290</f>
        <v/>
      </c>
      <c r="AX290" s="42">
        <f>PERUNIT(AX277,$D290)</f>
        <v/>
      </c>
    </row>
    <row r="291" hidden="1" outlineLevel="1">
      <c r="A291" s="5" t="inlineStr">
        <is>
          <t>esubpu</t>
        </is>
      </c>
      <c r="B291" s="5" t="inlineStr">
        <is>
          <t>die</t>
        </is>
      </c>
      <c r="C291" s="5" t="inlineStr">
        <is>
          <t>all</t>
        </is>
      </c>
      <c r="D291" s="40">
        <f>INDEX(Inputs_prices!$G$5:$G$16,MATCH($B291&amp;"."&amp;$C291,Inputs_prices!$A$5:$A$16,0))</f>
        <v/>
      </c>
      <c r="E291" s="39" t="n"/>
      <c r="F291" s="39" t="n"/>
      <c r="G291" s="39" t="n"/>
      <c r="H291" s="5">
        <f>INDEX(Variables!$B$5:$B$105,MATCH($A291,Variables!$A$5:$A$105,0))&amp;IF($C291="",""," | "&amp;INDEX(Mapping!$B$5:$B$26,MATCH($C291,Mapping!$A$5:$A$26,0))&amp;" | "&amp;INDEX(Mapping!$B$30:$B$41,MATCH($B291,Mapping!$A$30:$A$41,0)))</f>
        <v/>
      </c>
      <c r="I291" s="5">
        <f>INDEX(Variables!$C$5:$C$105,MATCH($A291,Variables!$A$5:$A$105,0))</f>
        <v/>
      </c>
      <c r="J291" s="5">
        <f>INDEX(Variables!$E$5:$E$105,MATCH($A291,Variables!$A$5:$A$105,0))</f>
        <v/>
      </c>
      <c r="K291" s="25">
        <f>LOWER(Settings!$C$4)&amp;".mit."&amp;$A291&amp;IF($C291="","","."&amp;$C291&amp;"."&amp;$B291)&amp;IF(INDEX(Variables!$D$5:$D$105,MATCH($A291,Variables!$A$5:$A$105,0))="","","."&amp;INDEX(Variables!$D$5:$D$105,MATCH($A291,Variables!$A$5:$A$105,0)))&amp;"."&amp;K$5</f>
        <v/>
      </c>
      <c r="L291" s="41">
        <f>L278*$D291</f>
        <v/>
      </c>
      <c r="M291" s="40">
        <f>M278*$D291</f>
        <v/>
      </c>
      <c r="N291" s="40">
        <f>N278*$D291</f>
        <v/>
      </c>
      <c r="O291" s="40">
        <f>O278*$D291</f>
        <v/>
      </c>
      <c r="P291" s="40">
        <f>P278*$D291</f>
        <v/>
      </c>
      <c r="Q291" s="40">
        <f>Q278*$D291</f>
        <v/>
      </c>
      <c r="R291" s="40">
        <f>R278*$D291</f>
        <v/>
      </c>
      <c r="S291" s="40">
        <f>S278*$D291</f>
        <v/>
      </c>
      <c r="T291" s="40">
        <f>T278*$D291</f>
        <v/>
      </c>
      <c r="U291" s="40">
        <f>U278*$D291</f>
        <v/>
      </c>
      <c r="V291" s="40">
        <f>V278*$D291</f>
        <v/>
      </c>
      <c r="W291" s="40">
        <f>W278*$D291</f>
        <v/>
      </c>
      <c r="X291" s="40">
        <f>X278*$D291</f>
        <v/>
      </c>
      <c r="Y291" s="40">
        <f>Y278*$D291</f>
        <v/>
      </c>
      <c r="Z291" s="40">
        <f>Z278*$D291</f>
        <v/>
      </c>
      <c r="AA291" s="40">
        <f>AA278*$D291</f>
        <v/>
      </c>
      <c r="AB291" s="40">
        <f>AB278*$D291</f>
        <v/>
      </c>
      <c r="AC291" s="40">
        <f>AC278*$D291</f>
        <v/>
      </c>
      <c r="AD291" s="42">
        <f>PERUNIT(AD278,$D291)</f>
        <v/>
      </c>
      <c r="AE291" s="25">
        <f>LOWER(Settings!$C$4)&amp;".mit."&amp;$A291&amp;IF($C291="","","."&amp;$C291&amp;"."&amp;$B291)&amp;IF(INDEX(Variables!$D$5:$D$105,MATCH($A291,Variables!$A$5:$A$105,0))="","","."&amp;INDEX(Variables!$D$5:$D$105,MATCH($A291,Variables!$A$5:$A$105,0)))&amp;"."&amp;AE$5</f>
        <v/>
      </c>
      <c r="AF291" s="41">
        <f>AF278*$D291</f>
        <v/>
      </c>
      <c r="AG291" s="40">
        <f>AG278*$D291</f>
        <v/>
      </c>
      <c r="AH291" s="40">
        <f>AH278*$D291</f>
        <v/>
      </c>
      <c r="AI291" s="40">
        <f>AI278*$D291</f>
        <v/>
      </c>
      <c r="AJ291" s="40">
        <f>AJ278*$D291</f>
        <v/>
      </c>
      <c r="AK291" s="40">
        <f>AK278*$D291</f>
        <v/>
      </c>
      <c r="AL291" s="40">
        <f>AL278*$D291</f>
        <v/>
      </c>
      <c r="AM291" s="40">
        <f>AM278*$D291</f>
        <v/>
      </c>
      <c r="AN291" s="40">
        <f>AN278*$D291</f>
        <v/>
      </c>
      <c r="AO291" s="40">
        <f>AO278*$D291</f>
        <v/>
      </c>
      <c r="AP291" s="40">
        <f>AP278*$D291</f>
        <v/>
      </c>
      <c r="AQ291" s="40">
        <f>AQ278*$D291</f>
        <v/>
      </c>
      <c r="AR291" s="40">
        <f>AR278*$D291</f>
        <v/>
      </c>
      <c r="AS291" s="40">
        <f>AS278*$D291</f>
        <v/>
      </c>
      <c r="AT291" s="40">
        <f>AT278*$D291</f>
        <v/>
      </c>
      <c r="AU291" s="40">
        <f>AU278*$D291</f>
        <v/>
      </c>
      <c r="AV291" s="40">
        <f>AV278*$D291</f>
        <v/>
      </c>
      <c r="AW291" s="40">
        <f>AW278*$D291</f>
        <v/>
      </c>
      <c r="AX291" s="42">
        <f>PERUNIT(AX278,$D291)</f>
        <v/>
      </c>
    </row>
    <row r="292" hidden="1" outlineLevel="1">
      <c r="A292" s="5" t="inlineStr">
        <is>
          <t>esubpu</t>
        </is>
      </c>
      <c r="B292" s="5" t="inlineStr">
        <is>
          <t>lpg</t>
        </is>
      </c>
      <c r="C292" s="5" t="inlineStr">
        <is>
          <t>all</t>
        </is>
      </c>
      <c r="D292" s="40">
        <f>INDEX(Inputs_prices!$G$5:$G$16,MATCH($B292&amp;"."&amp;$C292,Inputs_prices!$A$5:$A$16,0))</f>
        <v/>
      </c>
      <c r="E292" s="39" t="n"/>
      <c r="F292" s="39" t="n"/>
      <c r="G292" s="39" t="n"/>
      <c r="H292" s="5">
        <f>INDEX(Variables!$B$5:$B$105,MATCH($A292,Variables!$A$5:$A$105,0))&amp;IF($C292="",""," | "&amp;INDEX(Mapping!$B$5:$B$26,MATCH($C292,Mapping!$A$5:$A$26,0))&amp;" | "&amp;INDEX(Mapping!$B$30:$B$41,MATCH($B292,Mapping!$A$30:$A$41,0)))</f>
        <v/>
      </c>
      <c r="I292" s="5">
        <f>INDEX(Variables!$C$5:$C$105,MATCH($A292,Variables!$A$5:$A$105,0))</f>
        <v/>
      </c>
      <c r="J292" s="5">
        <f>INDEX(Variables!$E$5:$E$105,MATCH($A292,Variables!$A$5:$A$105,0))</f>
        <v/>
      </c>
      <c r="K292" s="25">
        <f>LOWER(Settings!$C$4)&amp;".mit."&amp;$A292&amp;IF($C292="","","."&amp;$C292&amp;"."&amp;$B292)&amp;IF(INDEX(Variables!$D$5:$D$105,MATCH($A292,Variables!$A$5:$A$105,0))="","","."&amp;INDEX(Variables!$D$5:$D$105,MATCH($A292,Variables!$A$5:$A$105,0)))&amp;"."&amp;K$5</f>
        <v/>
      </c>
      <c r="L292" s="41">
        <f>L279*$D292</f>
        <v/>
      </c>
      <c r="M292" s="40">
        <f>M279*$D292</f>
        <v/>
      </c>
      <c r="N292" s="40">
        <f>N279*$D292</f>
        <v/>
      </c>
      <c r="O292" s="40">
        <f>O279*$D292</f>
        <v/>
      </c>
      <c r="P292" s="40">
        <f>P279*$D292</f>
        <v/>
      </c>
      <c r="Q292" s="40">
        <f>Q279*$D292</f>
        <v/>
      </c>
      <c r="R292" s="40">
        <f>R279*$D292</f>
        <v/>
      </c>
      <c r="S292" s="40">
        <f>S279*$D292</f>
        <v/>
      </c>
      <c r="T292" s="40">
        <f>T279*$D292</f>
        <v/>
      </c>
      <c r="U292" s="40">
        <f>U279*$D292</f>
        <v/>
      </c>
      <c r="V292" s="40">
        <f>V279*$D292</f>
        <v/>
      </c>
      <c r="W292" s="40">
        <f>W279*$D292</f>
        <v/>
      </c>
      <c r="X292" s="40">
        <f>X279*$D292</f>
        <v/>
      </c>
      <c r="Y292" s="40">
        <f>Y279*$D292</f>
        <v/>
      </c>
      <c r="Z292" s="40">
        <f>Z279*$D292</f>
        <v/>
      </c>
      <c r="AA292" s="40">
        <f>AA279*$D292</f>
        <v/>
      </c>
      <c r="AB292" s="40">
        <f>AB279*$D292</f>
        <v/>
      </c>
      <c r="AC292" s="40">
        <f>AC279*$D292</f>
        <v/>
      </c>
      <c r="AD292" s="42">
        <f>PERUNIT(AD279,$D292)</f>
        <v/>
      </c>
      <c r="AE292" s="25">
        <f>LOWER(Settings!$C$4)&amp;".mit."&amp;$A292&amp;IF($C292="","","."&amp;$C292&amp;"."&amp;$B292)&amp;IF(INDEX(Variables!$D$5:$D$105,MATCH($A292,Variables!$A$5:$A$105,0))="","","."&amp;INDEX(Variables!$D$5:$D$105,MATCH($A292,Variables!$A$5:$A$105,0)))&amp;"."&amp;AE$5</f>
        <v/>
      </c>
      <c r="AF292" s="41">
        <f>AF279*$D292</f>
        <v/>
      </c>
      <c r="AG292" s="40">
        <f>AG279*$D292</f>
        <v/>
      </c>
      <c r="AH292" s="40">
        <f>AH279*$D292</f>
        <v/>
      </c>
      <c r="AI292" s="40">
        <f>AI279*$D292</f>
        <v/>
      </c>
      <c r="AJ292" s="40">
        <f>AJ279*$D292</f>
        <v/>
      </c>
      <c r="AK292" s="40">
        <f>AK279*$D292</f>
        <v/>
      </c>
      <c r="AL292" s="40">
        <f>AL279*$D292</f>
        <v/>
      </c>
      <c r="AM292" s="40">
        <f>AM279*$D292</f>
        <v/>
      </c>
      <c r="AN292" s="40">
        <f>AN279*$D292</f>
        <v/>
      </c>
      <c r="AO292" s="40">
        <f>AO279*$D292</f>
        <v/>
      </c>
      <c r="AP292" s="40">
        <f>AP279*$D292</f>
        <v/>
      </c>
      <c r="AQ292" s="40">
        <f>AQ279*$D292</f>
        <v/>
      </c>
      <c r="AR292" s="40">
        <f>AR279*$D292</f>
        <v/>
      </c>
      <c r="AS292" s="40">
        <f>AS279*$D292</f>
        <v/>
      </c>
      <c r="AT292" s="40">
        <f>AT279*$D292</f>
        <v/>
      </c>
      <c r="AU292" s="40">
        <f>AU279*$D292</f>
        <v/>
      </c>
      <c r="AV292" s="40">
        <f>AV279*$D292</f>
        <v/>
      </c>
      <c r="AW292" s="40">
        <f>AW279*$D292</f>
        <v/>
      </c>
      <c r="AX292" s="42">
        <f>PERUNIT(AX279,$D292)</f>
        <v/>
      </c>
    </row>
    <row r="293" hidden="1" outlineLevel="1">
      <c r="A293" s="5" t="inlineStr">
        <is>
          <t>esubpu</t>
        </is>
      </c>
      <c r="B293" s="5" t="inlineStr">
        <is>
          <t>ker</t>
        </is>
      </c>
      <c r="C293" s="5" t="inlineStr">
        <is>
          <t>all</t>
        </is>
      </c>
      <c r="D293" s="40">
        <f>INDEX(Inputs_prices!$G$5:$G$16,MATCH($B293&amp;"."&amp;$C293,Inputs_prices!$A$5:$A$16,0))</f>
        <v/>
      </c>
      <c r="E293" s="39" t="n"/>
      <c r="F293" s="39" t="n"/>
      <c r="G293" s="39" t="n"/>
      <c r="H293" s="5">
        <f>INDEX(Variables!$B$5:$B$105,MATCH($A293,Variables!$A$5:$A$105,0))&amp;IF($C293="",""," | "&amp;INDEX(Mapping!$B$5:$B$26,MATCH($C293,Mapping!$A$5:$A$26,0))&amp;" | "&amp;INDEX(Mapping!$B$30:$B$41,MATCH($B293,Mapping!$A$30:$A$41,0)))</f>
        <v/>
      </c>
      <c r="I293" s="5">
        <f>INDEX(Variables!$C$5:$C$105,MATCH($A293,Variables!$A$5:$A$105,0))</f>
        <v/>
      </c>
      <c r="J293" s="5">
        <f>INDEX(Variables!$E$5:$E$105,MATCH($A293,Variables!$A$5:$A$105,0))</f>
        <v/>
      </c>
      <c r="K293" s="25">
        <f>LOWER(Settings!$C$4)&amp;".mit."&amp;$A293&amp;IF($C293="","","."&amp;$C293&amp;"."&amp;$B293)&amp;IF(INDEX(Variables!$D$5:$D$105,MATCH($A293,Variables!$A$5:$A$105,0))="","","."&amp;INDEX(Variables!$D$5:$D$105,MATCH($A293,Variables!$A$5:$A$105,0)))&amp;"."&amp;K$5</f>
        <v/>
      </c>
      <c r="L293" s="41">
        <f>L280*$D293</f>
        <v/>
      </c>
      <c r="M293" s="40">
        <f>M280*$D293</f>
        <v/>
      </c>
      <c r="N293" s="40">
        <f>N280*$D293</f>
        <v/>
      </c>
      <c r="O293" s="40">
        <f>O280*$D293</f>
        <v/>
      </c>
      <c r="P293" s="40">
        <f>P280*$D293</f>
        <v/>
      </c>
      <c r="Q293" s="40">
        <f>Q280*$D293</f>
        <v/>
      </c>
      <c r="R293" s="40">
        <f>R280*$D293</f>
        <v/>
      </c>
      <c r="S293" s="40">
        <f>S280*$D293</f>
        <v/>
      </c>
      <c r="T293" s="40">
        <f>T280*$D293</f>
        <v/>
      </c>
      <c r="U293" s="40">
        <f>U280*$D293</f>
        <v/>
      </c>
      <c r="V293" s="40">
        <f>V280*$D293</f>
        <v/>
      </c>
      <c r="W293" s="40">
        <f>W280*$D293</f>
        <v/>
      </c>
      <c r="X293" s="40">
        <f>X280*$D293</f>
        <v/>
      </c>
      <c r="Y293" s="40">
        <f>Y280*$D293</f>
        <v/>
      </c>
      <c r="Z293" s="40">
        <f>Z280*$D293</f>
        <v/>
      </c>
      <c r="AA293" s="40">
        <f>AA280*$D293</f>
        <v/>
      </c>
      <c r="AB293" s="40">
        <f>AB280*$D293</f>
        <v/>
      </c>
      <c r="AC293" s="40">
        <f>AC280*$D293</f>
        <v/>
      </c>
      <c r="AD293" s="42">
        <f>PERUNIT(AD280,$D293)</f>
        <v/>
      </c>
      <c r="AE293" s="25">
        <f>LOWER(Settings!$C$4)&amp;".mit."&amp;$A293&amp;IF($C293="","","."&amp;$C293&amp;"."&amp;$B293)&amp;IF(INDEX(Variables!$D$5:$D$105,MATCH($A293,Variables!$A$5:$A$105,0))="","","."&amp;INDEX(Variables!$D$5:$D$105,MATCH($A293,Variables!$A$5:$A$105,0)))&amp;"."&amp;AE$5</f>
        <v/>
      </c>
      <c r="AF293" s="41">
        <f>AF280*$D293</f>
        <v/>
      </c>
      <c r="AG293" s="40">
        <f>AG280*$D293</f>
        <v/>
      </c>
      <c r="AH293" s="40">
        <f>AH280*$D293</f>
        <v/>
      </c>
      <c r="AI293" s="40">
        <f>AI280*$D293</f>
        <v/>
      </c>
      <c r="AJ293" s="40">
        <f>AJ280*$D293</f>
        <v/>
      </c>
      <c r="AK293" s="40">
        <f>AK280*$D293</f>
        <v/>
      </c>
      <c r="AL293" s="40">
        <f>AL280*$D293</f>
        <v/>
      </c>
      <c r="AM293" s="40">
        <f>AM280*$D293</f>
        <v/>
      </c>
      <c r="AN293" s="40">
        <f>AN280*$D293</f>
        <v/>
      </c>
      <c r="AO293" s="40">
        <f>AO280*$D293</f>
        <v/>
      </c>
      <c r="AP293" s="40">
        <f>AP280*$D293</f>
        <v/>
      </c>
      <c r="AQ293" s="40">
        <f>AQ280*$D293</f>
        <v/>
      </c>
      <c r="AR293" s="40">
        <f>AR280*$D293</f>
        <v/>
      </c>
      <c r="AS293" s="40">
        <f>AS280*$D293</f>
        <v/>
      </c>
      <c r="AT293" s="40">
        <f>AT280*$D293</f>
        <v/>
      </c>
      <c r="AU293" s="40">
        <f>AU280*$D293</f>
        <v/>
      </c>
      <c r="AV293" s="40">
        <f>AV280*$D293</f>
        <v/>
      </c>
      <c r="AW293" s="40">
        <f>AW280*$D293</f>
        <v/>
      </c>
      <c r="AX293" s="42">
        <f>PERUNIT(AX280,$D293)</f>
        <v/>
      </c>
    </row>
    <row r="294" hidden="1" outlineLevel="1">
      <c r="A294" s="5" t="inlineStr">
        <is>
          <t>esubpu</t>
        </is>
      </c>
      <c r="B294" s="5" t="inlineStr">
        <is>
          <t>oop</t>
        </is>
      </c>
      <c r="C294" s="5" t="inlineStr">
        <is>
          <t>all</t>
        </is>
      </c>
      <c r="D294" s="40">
        <f>INDEX(Inputs_prices!$G$5:$G$16,MATCH($B294&amp;"."&amp;$C294,Inputs_prices!$A$5:$A$16,0))</f>
        <v/>
      </c>
      <c r="E294" s="39" t="n"/>
      <c r="F294" s="39" t="n"/>
      <c r="G294" s="39" t="n"/>
      <c r="H294" s="5">
        <f>INDEX(Variables!$B$5:$B$105,MATCH($A294,Variables!$A$5:$A$105,0))&amp;IF($C294="",""," | "&amp;INDEX(Mapping!$B$5:$B$26,MATCH($C294,Mapping!$A$5:$A$26,0))&amp;" | "&amp;INDEX(Mapping!$B$30:$B$41,MATCH($B294,Mapping!$A$30:$A$41,0)))</f>
        <v/>
      </c>
      <c r="I294" s="5">
        <f>INDEX(Variables!$C$5:$C$105,MATCH($A294,Variables!$A$5:$A$105,0))</f>
        <v/>
      </c>
      <c r="J294" s="5">
        <f>INDEX(Variables!$E$5:$E$105,MATCH($A294,Variables!$A$5:$A$105,0))</f>
        <v/>
      </c>
      <c r="K294" s="25">
        <f>LOWER(Settings!$C$4)&amp;".mit."&amp;$A294&amp;IF($C294="","","."&amp;$C294&amp;"."&amp;$B294)&amp;IF(INDEX(Variables!$D$5:$D$105,MATCH($A294,Variables!$A$5:$A$105,0))="","","."&amp;INDEX(Variables!$D$5:$D$105,MATCH($A294,Variables!$A$5:$A$105,0)))&amp;"."&amp;K$5</f>
        <v/>
      </c>
      <c r="L294" s="41">
        <f>L281*$D294</f>
        <v/>
      </c>
      <c r="M294" s="40">
        <f>M281*$D294</f>
        <v/>
      </c>
      <c r="N294" s="40">
        <f>N281*$D294</f>
        <v/>
      </c>
      <c r="O294" s="40">
        <f>O281*$D294</f>
        <v/>
      </c>
      <c r="P294" s="40">
        <f>P281*$D294</f>
        <v/>
      </c>
      <c r="Q294" s="40">
        <f>Q281*$D294</f>
        <v/>
      </c>
      <c r="R294" s="40">
        <f>R281*$D294</f>
        <v/>
      </c>
      <c r="S294" s="40">
        <f>S281*$D294</f>
        <v/>
      </c>
      <c r="T294" s="40">
        <f>T281*$D294</f>
        <v/>
      </c>
      <c r="U294" s="40">
        <f>U281*$D294</f>
        <v/>
      </c>
      <c r="V294" s="40">
        <f>V281*$D294</f>
        <v/>
      </c>
      <c r="W294" s="40">
        <f>W281*$D294</f>
        <v/>
      </c>
      <c r="X294" s="40">
        <f>X281*$D294</f>
        <v/>
      </c>
      <c r="Y294" s="40">
        <f>Y281*$D294</f>
        <v/>
      </c>
      <c r="Z294" s="40">
        <f>Z281*$D294</f>
        <v/>
      </c>
      <c r="AA294" s="40">
        <f>AA281*$D294</f>
        <v/>
      </c>
      <c r="AB294" s="40">
        <f>AB281*$D294</f>
        <v/>
      </c>
      <c r="AC294" s="40">
        <f>AC281*$D294</f>
        <v/>
      </c>
      <c r="AD294" s="42">
        <f>PERUNIT(AD281,$D294)</f>
        <v/>
      </c>
      <c r="AE294" s="25">
        <f>LOWER(Settings!$C$4)&amp;".mit."&amp;$A294&amp;IF($C294="","","."&amp;$C294&amp;"."&amp;$B294)&amp;IF(INDEX(Variables!$D$5:$D$105,MATCH($A294,Variables!$A$5:$A$105,0))="","","."&amp;INDEX(Variables!$D$5:$D$105,MATCH($A294,Variables!$A$5:$A$105,0)))&amp;"."&amp;AE$5</f>
        <v/>
      </c>
      <c r="AF294" s="41">
        <f>AF281*$D294</f>
        <v/>
      </c>
      <c r="AG294" s="40">
        <f>AG281*$D294</f>
        <v/>
      </c>
      <c r="AH294" s="40">
        <f>AH281*$D294</f>
        <v/>
      </c>
      <c r="AI294" s="40">
        <f>AI281*$D294</f>
        <v/>
      </c>
      <c r="AJ294" s="40">
        <f>AJ281*$D294</f>
        <v/>
      </c>
      <c r="AK294" s="40">
        <f>AK281*$D294</f>
        <v/>
      </c>
      <c r="AL294" s="40">
        <f>AL281*$D294</f>
        <v/>
      </c>
      <c r="AM294" s="40">
        <f>AM281*$D294</f>
        <v/>
      </c>
      <c r="AN294" s="40">
        <f>AN281*$D294</f>
        <v/>
      </c>
      <c r="AO294" s="40">
        <f>AO281*$D294</f>
        <v/>
      </c>
      <c r="AP294" s="40">
        <f>AP281*$D294</f>
        <v/>
      </c>
      <c r="AQ294" s="40">
        <f>AQ281*$D294</f>
        <v/>
      </c>
      <c r="AR294" s="40">
        <f>AR281*$D294</f>
        <v/>
      </c>
      <c r="AS294" s="40">
        <f>AS281*$D294</f>
        <v/>
      </c>
      <c r="AT294" s="40">
        <f>AT281*$D294</f>
        <v/>
      </c>
      <c r="AU294" s="40">
        <f>AU281*$D294</f>
        <v/>
      </c>
      <c r="AV294" s="40">
        <f>AV281*$D294</f>
        <v/>
      </c>
      <c r="AW294" s="40">
        <f>AW281*$D294</f>
        <v/>
      </c>
      <c r="AX294" s="42">
        <f>PERUNIT(AX281,$D294)</f>
        <v/>
      </c>
    </row>
    <row r="295" hidden="1" outlineLevel="1">
      <c r="A295" s="5" t="inlineStr">
        <is>
          <t>esubpu</t>
        </is>
      </c>
      <c r="B295" s="5" t="inlineStr">
        <is>
          <t>bio</t>
        </is>
      </c>
      <c r="C295" s="5" t="inlineStr">
        <is>
          <t>all</t>
        </is>
      </c>
      <c r="D295" s="40">
        <f>INDEX(Inputs_prices!$G$5:$G$16,MATCH($B295&amp;"."&amp;$C295,Inputs_prices!$A$5:$A$16,0))</f>
        <v/>
      </c>
      <c r="E295" s="39" t="n"/>
      <c r="F295" s="39" t="n"/>
      <c r="G295" s="39" t="n"/>
      <c r="H295" s="5">
        <f>INDEX(Variables!$B$5:$B$105,MATCH($A295,Variables!$A$5:$A$105,0))&amp;IF($C295="",""," | "&amp;INDEX(Mapping!$B$5:$B$26,MATCH($C295,Mapping!$A$5:$A$26,0))&amp;" | "&amp;INDEX(Mapping!$B$30:$B$41,MATCH($B295,Mapping!$A$30:$A$41,0)))</f>
        <v/>
      </c>
      <c r="I295" s="5">
        <f>INDEX(Variables!$C$5:$C$105,MATCH($A295,Variables!$A$5:$A$105,0))</f>
        <v/>
      </c>
      <c r="J295" s="5">
        <f>INDEX(Variables!$E$5:$E$105,MATCH($A295,Variables!$A$5:$A$105,0))</f>
        <v/>
      </c>
      <c r="K295" s="25">
        <f>LOWER(Settings!$C$4)&amp;".mit."&amp;$A295&amp;IF($C295="","","."&amp;$C295&amp;"."&amp;$B295)&amp;IF(INDEX(Variables!$D$5:$D$105,MATCH($A295,Variables!$A$5:$A$105,0))="","","."&amp;INDEX(Variables!$D$5:$D$105,MATCH($A295,Variables!$A$5:$A$105,0)))&amp;"."&amp;K$5</f>
        <v/>
      </c>
      <c r="L295" s="41">
        <f>L282*$D295</f>
        <v/>
      </c>
      <c r="M295" s="40">
        <f>M282*$D295</f>
        <v/>
      </c>
      <c r="N295" s="40">
        <f>N282*$D295</f>
        <v/>
      </c>
      <c r="O295" s="40">
        <f>O282*$D295</f>
        <v/>
      </c>
      <c r="P295" s="40">
        <f>P282*$D295</f>
        <v/>
      </c>
      <c r="Q295" s="40">
        <f>Q282*$D295</f>
        <v/>
      </c>
      <c r="R295" s="40">
        <f>R282*$D295</f>
        <v/>
      </c>
      <c r="S295" s="40">
        <f>S282*$D295</f>
        <v/>
      </c>
      <c r="T295" s="40">
        <f>T282*$D295</f>
        <v/>
      </c>
      <c r="U295" s="40">
        <f>U282*$D295</f>
        <v/>
      </c>
      <c r="V295" s="40">
        <f>V282*$D295</f>
        <v/>
      </c>
      <c r="W295" s="40">
        <f>W282*$D295</f>
        <v/>
      </c>
      <c r="X295" s="40">
        <f>X282*$D295</f>
        <v/>
      </c>
      <c r="Y295" s="40">
        <f>Y282*$D295</f>
        <v/>
      </c>
      <c r="Z295" s="40">
        <f>Z282*$D295</f>
        <v/>
      </c>
      <c r="AA295" s="40">
        <f>AA282*$D295</f>
        <v/>
      </c>
      <c r="AB295" s="40">
        <f>AB282*$D295</f>
        <v/>
      </c>
      <c r="AC295" s="40">
        <f>AC282*$D295</f>
        <v/>
      </c>
      <c r="AD295" s="42">
        <f>PERUNIT(AD282,$D295)</f>
        <v/>
      </c>
      <c r="AE295" s="25">
        <f>LOWER(Settings!$C$4)&amp;".mit."&amp;$A295&amp;IF($C295="","","."&amp;$C295&amp;"."&amp;$B295)&amp;IF(INDEX(Variables!$D$5:$D$105,MATCH($A295,Variables!$A$5:$A$105,0))="","","."&amp;INDEX(Variables!$D$5:$D$105,MATCH($A295,Variables!$A$5:$A$105,0)))&amp;"."&amp;AE$5</f>
        <v/>
      </c>
      <c r="AF295" s="41">
        <f>AF282*$D295</f>
        <v/>
      </c>
      <c r="AG295" s="40">
        <f>AG282*$D295</f>
        <v/>
      </c>
      <c r="AH295" s="40">
        <f>AH282*$D295</f>
        <v/>
      </c>
      <c r="AI295" s="40">
        <f>AI282*$D295</f>
        <v/>
      </c>
      <c r="AJ295" s="40">
        <f>AJ282*$D295</f>
        <v/>
      </c>
      <c r="AK295" s="40">
        <f>AK282*$D295</f>
        <v/>
      </c>
      <c r="AL295" s="40">
        <f>AL282*$D295</f>
        <v/>
      </c>
      <c r="AM295" s="40">
        <f>AM282*$D295</f>
        <v/>
      </c>
      <c r="AN295" s="40">
        <f>AN282*$D295</f>
        <v/>
      </c>
      <c r="AO295" s="40">
        <f>AO282*$D295</f>
        <v/>
      </c>
      <c r="AP295" s="40">
        <f>AP282*$D295</f>
        <v/>
      </c>
      <c r="AQ295" s="40">
        <f>AQ282*$D295</f>
        <v/>
      </c>
      <c r="AR295" s="40">
        <f>AR282*$D295</f>
        <v/>
      </c>
      <c r="AS295" s="40">
        <f>AS282*$D295</f>
        <v/>
      </c>
      <c r="AT295" s="40">
        <f>AT282*$D295</f>
        <v/>
      </c>
      <c r="AU295" s="40">
        <f>AU282*$D295</f>
        <v/>
      </c>
      <c r="AV295" s="40">
        <f>AV282*$D295</f>
        <v/>
      </c>
      <c r="AW295" s="40">
        <f>AW282*$D295</f>
        <v/>
      </c>
      <c r="AX295" s="42">
        <f>PERUNIT(AX282,$D295)</f>
        <v/>
      </c>
    </row>
    <row r="296" hidden="1" outlineLevel="1"/>
    <row r="298">
      <c r="A298" s="20" t="inlineStr">
        <is>
          <t>3. Power sector (elasticity-based / engineer model): not yet modelled</t>
        </is>
      </c>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c r="AA298" s="21" t="n"/>
      <c r="AB298" s="21" t="n"/>
      <c r="AC298" s="21" t="n"/>
      <c r="AD298" s="21" t="n"/>
      <c r="AE298" s="21" t="n"/>
      <c r="AF298" s="21" t="n"/>
      <c r="AG298" s="21" t="n"/>
      <c r="AH298" s="21" t="n"/>
      <c r="AI298" s="21" t="n"/>
      <c r="AJ298" s="21" t="n"/>
      <c r="AK298" s="21" t="n"/>
      <c r="AL298" s="21" t="n"/>
      <c r="AM298" s="21" t="n"/>
      <c r="AN298" s="21" t="n"/>
      <c r="AO298" s="21" t="n"/>
      <c r="AP298" s="21" t="n"/>
      <c r="AQ298" s="21" t="n"/>
      <c r="AR298" s="21" t="n"/>
      <c r="AS298" s="21" t="n"/>
      <c r="AT298" s="21" t="n"/>
      <c r="AU298" s="21" t="n"/>
      <c r="AV298" s="21" t="n"/>
      <c r="AW298" s="21" t="n"/>
      <c r="AX298" s="21" t="n"/>
    </row>
    <row r="299">
      <c r="H299" s="43" t="inlineStr">
        <is>
          <t>Placeholder: the power sector comes in a later bucket. MTInputs power switches (MCovPow, feebate power) are read in section 1 but not used yet.</t>
        </is>
      </c>
    </row>
    <row r="301">
      <c r="A301" s="20" t="inlineStr">
        <is>
          <t>5. Transport sector</t>
        </is>
      </c>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c r="AA301" s="21" t="n"/>
      <c r="AB301" s="21" t="n"/>
      <c r="AC301" s="21" t="n"/>
      <c r="AD301" s="21" t="n"/>
      <c r="AE301" s="21" t="n"/>
      <c r="AF301" s="21" t="n"/>
      <c r="AG301" s="21" t="n"/>
      <c r="AH301" s="21" t="n"/>
      <c r="AI301" s="21" t="n"/>
      <c r="AJ301" s="21" t="n"/>
      <c r="AK301" s="21" t="n"/>
      <c r="AL301" s="21" t="n"/>
      <c r="AM301" s="21" t="n"/>
      <c r="AN301" s="21" t="n"/>
      <c r="AO301" s="21" t="n"/>
      <c r="AP301" s="21" t="n"/>
      <c r="AQ301" s="21" t="n"/>
      <c r="AR301" s="21" t="n"/>
      <c r="AS301" s="21" t="n"/>
      <c r="AT301" s="21" t="n"/>
      <c r="AU301" s="21" t="n"/>
      <c r="AV301" s="21" t="n"/>
      <c r="AW301" s="21" t="n"/>
      <c r="AX301" s="21" t="n"/>
    </row>
    <row r="302">
      <c r="A302" s="9" t="inlineStr">
        <is>
          <t>ener</t>
        </is>
      </c>
      <c r="B302" s="9" t="inlineStr">
        <is>
          <t>all</t>
        </is>
      </c>
      <c r="C302" s="9" t="inlineStr">
        <is>
          <t>tra</t>
        </is>
      </c>
      <c r="H302" s="9">
        <f>INDEX(Variables!$B$5:$B$105,MATCH($A302,Variables!$A$5:$A$105,0))&amp;IF($C302="",""," | "&amp;INDEX(Mapping!$B$5:$B$26,MATCH($C302,Mapping!$A$5:$A$26,0))&amp;" | "&amp;INDEX(Mapping!$B$30:$B$41,MATCH($B302,Mapping!$A$30:$A$41,0)))</f>
        <v/>
      </c>
      <c r="I302" s="9">
        <f>INDEX(Variables!$C$5:$C$105,MATCH($A302,Variables!$A$5:$A$105,0))</f>
        <v/>
      </c>
      <c r="J302" s="9">
        <f>INDEX(Variables!$E$5:$E$105,MATCH($A302,Variables!$A$5:$A$105,0))</f>
        <v/>
      </c>
      <c r="K302" s="30">
        <f>LOWER(Settings!$C$4)&amp;".mit."&amp;$A302&amp;IF($C302="","","."&amp;$C302&amp;"."&amp;$B302)&amp;IF(INDEX(Variables!$D$5:$D$105,MATCH($A302,Variables!$A$5:$A$105,0))="","","."&amp;INDEX(Variables!$D$5:$D$105,MATCH($A302,Variables!$A$5:$A$105,0)))&amp;"."&amp;K$5</f>
        <v/>
      </c>
      <c r="L302" s="44">
        <f>SUMIFS(L303:L666,$A303:$A666,"ener",$B303:$B666,"&lt;&gt;all")</f>
        <v/>
      </c>
      <c r="M302" s="45">
        <f>SUMIFS(M303:M666,$A303:$A666,"ener",$B303:$B666,"&lt;&gt;all")</f>
        <v/>
      </c>
      <c r="N302" s="45">
        <f>SUMIFS(N303:N666,$A303:$A666,"ener",$B303:$B666,"&lt;&gt;all")</f>
        <v/>
      </c>
      <c r="O302" s="45">
        <f>SUMIFS(O303:O666,$A303:$A666,"ener",$B303:$B666,"&lt;&gt;all")</f>
        <v/>
      </c>
      <c r="P302" s="45">
        <f>SUMIFS(P303:P666,$A303:$A666,"ener",$B303:$B666,"&lt;&gt;all")</f>
        <v/>
      </c>
      <c r="Q302" s="45">
        <f>SUMIFS(Q303:Q666,$A303:$A666,"ener",$B303:$B666,"&lt;&gt;all")</f>
        <v/>
      </c>
      <c r="R302" s="45">
        <f>SUMIFS(R303:R666,$A303:$A666,"ener",$B303:$B666,"&lt;&gt;all")</f>
        <v/>
      </c>
      <c r="S302" s="45">
        <f>SUMIFS(S303:S666,$A303:$A666,"ener",$B303:$B666,"&lt;&gt;all")</f>
        <v/>
      </c>
      <c r="T302" s="45">
        <f>SUMIFS(T303:T666,$A303:$A666,"ener",$B303:$B666,"&lt;&gt;all")</f>
        <v/>
      </c>
      <c r="U302" s="45">
        <f>SUMIFS(U303:U666,$A303:$A666,"ener",$B303:$B666,"&lt;&gt;all")</f>
        <v/>
      </c>
      <c r="V302" s="45">
        <f>SUMIFS(V303:V666,$A303:$A666,"ener",$B303:$B666,"&lt;&gt;all")</f>
        <v/>
      </c>
      <c r="W302" s="45">
        <f>SUMIFS(W303:W666,$A303:$A666,"ener",$B303:$B666,"&lt;&gt;all")</f>
        <v/>
      </c>
      <c r="X302" s="45">
        <f>SUMIFS(X303:X666,$A303:$A666,"ener",$B303:$B666,"&lt;&gt;all")</f>
        <v/>
      </c>
      <c r="Y302" s="45">
        <f>SUMIFS(Y303:Y666,$A303:$A666,"ener",$B303:$B666,"&lt;&gt;all")</f>
        <v/>
      </c>
      <c r="Z302" s="45">
        <f>SUMIFS(Z303:Z666,$A303:$A666,"ener",$B303:$B666,"&lt;&gt;all")</f>
        <v/>
      </c>
      <c r="AA302" s="45">
        <f>SUMIFS(AA303:AA666,$A303:$A666,"ener",$B303:$B666,"&lt;&gt;all")</f>
        <v/>
      </c>
      <c r="AB302" s="45">
        <f>SUMIFS(AB303:AB666,$A303:$A666,"ener",$B303:$B666,"&lt;&gt;all")</f>
        <v/>
      </c>
      <c r="AC302" s="45">
        <f>SUMIFS(AC303:AC666,$A303:$A666,"ener",$B303:$B666,"&lt;&gt;all")</f>
        <v/>
      </c>
      <c r="AD302" s="45">
        <f>SUMIFS(AD303:AD666,$A303:$A666,"ener",$B303:$B666,"&lt;&gt;all")</f>
        <v/>
      </c>
      <c r="AE302" s="30">
        <f>LOWER(Settings!$C$4)&amp;".mit."&amp;$A302&amp;IF($C302="","","."&amp;$C302&amp;"."&amp;$B302)&amp;IF(INDEX(Variables!$D$5:$D$105,MATCH($A302,Variables!$A$5:$A$105,0))="","","."&amp;INDEX(Variables!$D$5:$D$105,MATCH($A302,Variables!$A$5:$A$105,0)))&amp;"."&amp;AE$5</f>
        <v/>
      </c>
      <c r="AF302" s="44">
        <f>SUMIFS(AF303:AF666,$A303:$A666,"ener",$B303:$B666,"&lt;&gt;all")</f>
        <v/>
      </c>
      <c r="AG302" s="45">
        <f>SUMIFS(AG303:AG666,$A303:$A666,"ener",$B303:$B666,"&lt;&gt;all")</f>
        <v/>
      </c>
      <c r="AH302" s="45">
        <f>SUMIFS(AH303:AH666,$A303:$A666,"ener",$B303:$B666,"&lt;&gt;all")</f>
        <v/>
      </c>
      <c r="AI302" s="45">
        <f>SUMIFS(AI303:AI666,$A303:$A666,"ener",$B303:$B666,"&lt;&gt;all")</f>
        <v/>
      </c>
      <c r="AJ302" s="45">
        <f>SUMIFS(AJ303:AJ666,$A303:$A666,"ener",$B303:$B666,"&lt;&gt;all")</f>
        <v/>
      </c>
      <c r="AK302" s="45">
        <f>SUMIFS(AK303:AK666,$A303:$A666,"ener",$B303:$B666,"&lt;&gt;all")</f>
        <v/>
      </c>
      <c r="AL302" s="45">
        <f>SUMIFS(AL303:AL666,$A303:$A666,"ener",$B303:$B666,"&lt;&gt;all")</f>
        <v/>
      </c>
      <c r="AM302" s="45">
        <f>SUMIFS(AM303:AM666,$A303:$A666,"ener",$B303:$B666,"&lt;&gt;all")</f>
        <v/>
      </c>
      <c r="AN302" s="45">
        <f>SUMIFS(AN303:AN666,$A303:$A666,"ener",$B303:$B666,"&lt;&gt;all")</f>
        <v/>
      </c>
      <c r="AO302" s="45">
        <f>SUMIFS(AO303:AO666,$A303:$A666,"ener",$B303:$B666,"&lt;&gt;all")</f>
        <v/>
      </c>
      <c r="AP302" s="45">
        <f>SUMIFS(AP303:AP666,$A303:$A666,"ener",$B303:$B666,"&lt;&gt;all")</f>
        <v/>
      </c>
      <c r="AQ302" s="45">
        <f>SUMIFS(AQ303:AQ666,$A303:$A666,"ener",$B303:$B666,"&lt;&gt;all")</f>
        <v/>
      </c>
      <c r="AR302" s="45">
        <f>SUMIFS(AR303:AR666,$A303:$A666,"ener",$B303:$B666,"&lt;&gt;all")</f>
        <v/>
      </c>
      <c r="AS302" s="45">
        <f>SUMIFS(AS303:AS666,$A303:$A666,"ener",$B303:$B666,"&lt;&gt;all")</f>
        <v/>
      </c>
      <c r="AT302" s="45">
        <f>SUMIFS(AT303:AT666,$A303:$A666,"ener",$B303:$B666,"&lt;&gt;all")</f>
        <v/>
      </c>
      <c r="AU302" s="45">
        <f>SUMIFS(AU303:AU666,$A303:$A666,"ener",$B303:$B666,"&lt;&gt;all")</f>
        <v/>
      </c>
      <c r="AV302" s="45">
        <f>SUMIFS(AV303:AV666,$A303:$A666,"ener",$B303:$B666,"&lt;&gt;all")</f>
        <v/>
      </c>
      <c r="AW302" s="45">
        <f>SUMIFS(AW303:AW666,$A303:$A666,"ener",$B303:$B666,"&lt;&gt;all")</f>
        <v/>
      </c>
      <c r="AX302" s="45">
        <f>SUMIFS(AX303:AX666,$A303:$A666,"ener",$B303:$B666,"&lt;&gt;all")</f>
        <v/>
      </c>
    </row>
    <row r="303" outlineLevel="1" collapsed="1">
      <c r="A303" s="9" t="inlineStr">
        <is>
          <t>ener</t>
        </is>
      </c>
      <c r="B303" s="9" t="inlineStr">
        <is>
          <t>all</t>
        </is>
      </c>
      <c r="C303" s="9" t="inlineStr">
        <is>
          <t>rod</t>
        </is>
      </c>
      <c r="H303" s="9">
        <f>INDEX(Variables!$B$5:$B$105,MATCH($A303,Variables!$A$5:$A$105,0))&amp;IF($C303="",""," | "&amp;INDEX(Mapping!$B$5:$B$26,MATCH($C303,Mapping!$A$5:$A$26,0))&amp;" | "&amp;INDEX(Mapping!$B$30:$B$41,MATCH($B303,Mapping!$A$30:$A$41,0)))</f>
        <v/>
      </c>
      <c r="I303" s="9">
        <f>INDEX(Variables!$C$5:$C$105,MATCH($A303,Variables!$A$5:$A$105,0))</f>
        <v/>
      </c>
      <c r="J303" s="9">
        <f>INDEX(Variables!$E$5:$E$105,MATCH($A303,Variables!$A$5:$A$105,0))</f>
        <v/>
      </c>
      <c r="K303" s="30">
        <f>LOWER(Settings!$C$4)&amp;".mit."&amp;$A303&amp;IF($C303="","","."&amp;$C303&amp;"."&amp;$B303)&amp;IF(INDEX(Variables!$D$5:$D$105,MATCH($A303,Variables!$A$5:$A$105,0))="","","."&amp;INDEX(Variables!$D$5:$D$105,MATCH($A303,Variables!$A$5:$A$105,0)))&amp;"."&amp;K$5</f>
        <v/>
      </c>
      <c r="L303" s="44">
        <f>SUM(L358:L365)</f>
        <v/>
      </c>
      <c r="M303" s="45">
        <f>SUM(M358:M365)</f>
        <v/>
      </c>
      <c r="N303" s="45">
        <f>SUM(N358:N365)</f>
        <v/>
      </c>
      <c r="O303" s="45">
        <f>SUM(O358:O365)</f>
        <v/>
      </c>
      <c r="P303" s="45">
        <f>SUM(P358:P365)</f>
        <v/>
      </c>
      <c r="Q303" s="45">
        <f>SUM(Q358:Q365)</f>
        <v/>
      </c>
      <c r="R303" s="45">
        <f>SUM(R358:R365)</f>
        <v/>
      </c>
      <c r="S303" s="45">
        <f>SUM(S358:S365)</f>
        <v/>
      </c>
      <c r="T303" s="45">
        <f>SUM(T358:T365)</f>
        <v/>
      </c>
      <c r="U303" s="45">
        <f>SUM(U358:U365)</f>
        <v/>
      </c>
      <c r="V303" s="45">
        <f>SUM(V358:V365)</f>
        <v/>
      </c>
      <c r="W303" s="45">
        <f>SUM(W358:W365)</f>
        <v/>
      </c>
      <c r="X303" s="45">
        <f>SUM(X358:X365)</f>
        <v/>
      </c>
      <c r="Y303" s="45">
        <f>SUM(Y358:Y365)</f>
        <v/>
      </c>
      <c r="Z303" s="45">
        <f>SUM(Z358:Z365)</f>
        <v/>
      </c>
      <c r="AA303" s="45">
        <f>SUM(AA358:AA365)</f>
        <v/>
      </c>
      <c r="AB303" s="45">
        <f>SUM(AB358:AB365)</f>
        <v/>
      </c>
      <c r="AC303" s="45">
        <f>SUM(AC358:AC365)</f>
        <v/>
      </c>
      <c r="AD303" s="45">
        <f>SUM(AD358:AD365)</f>
        <v/>
      </c>
      <c r="AE303" s="30">
        <f>LOWER(Settings!$C$4)&amp;".mit."&amp;$A303&amp;IF($C303="","","."&amp;$C303&amp;"."&amp;$B303)&amp;IF(INDEX(Variables!$D$5:$D$105,MATCH($A303,Variables!$A$5:$A$105,0))="","","."&amp;INDEX(Variables!$D$5:$D$105,MATCH($A303,Variables!$A$5:$A$105,0)))&amp;"."&amp;AE$5</f>
        <v/>
      </c>
      <c r="AF303" s="44">
        <f>SUM(AF358:AF365)</f>
        <v/>
      </c>
      <c r="AG303" s="45">
        <f>SUM(AG358:AG365)</f>
        <v/>
      </c>
      <c r="AH303" s="45">
        <f>SUM(AH358:AH365)</f>
        <v/>
      </c>
      <c r="AI303" s="45">
        <f>SUM(AI358:AI365)</f>
        <v/>
      </c>
      <c r="AJ303" s="45">
        <f>SUM(AJ358:AJ365)</f>
        <v/>
      </c>
      <c r="AK303" s="45">
        <f>SUM(AK358:AK365)</f>
        <v/>
      </c>
      <c r="AL303" s="45">
        <f>SUM(AL358:AL365)</f>
        <v/>
      </c>
      <c r="AM303" s="45">
        <f>SUM(AM358:AM365)</f>
        <v/>
      </c>
      <c r="AN303" s="45">
        <f>SUM(AN358:AN365)</f>
        <v/>
      </c>
      <c r="AO303" s="45">
        <f>SUM(AO358:AO365)</f>
        <v/>
      </c>
      <c r="AP303" s="45">
        <f>SUM(AP358:AP365)</f>
        <v/>
      </c>
      <c r="AQ303" s="45">
        <f>SUM(AQ358:AQ365)</f>
        <v/>
      </c>
      <c r="AR303" s="45">
        <f>SUM(AR358:AR365)</f>
        <v/>
      </c>
      <c r="AS303" s="45">
        <f>SUM(AS358:AS365)</f>
        <v/>
      </c>
      <c r="AT303" s="45">
        <f>SUM(AT358:AT365)</f>
        <v/>
      </c>
      <c r="AU303" s="45">
        <f>SUM(AU358:AU365)</f>
        <v/>
      </c>
      <c r="AV303" s="45">
        <f>SUM(AV358:AV365)</f>
        <v/>
      </c>
      <c r="AW303" s="45">
        <f>SUM(AW358:AW365)</f>
        <v/>
      </c>
      <c r="AX303" s="45">
        <f>SUM(AX358:AX365)</f>
        <v/>
      </c>
    </row>
    <row r="304" hidden="1" outlineLevel="2">
      <c r="A304" s="5" t="inlineStr">
        <is>
          <t>ctxnew</t>
        </is>
      </c>
      <c r="B304" s="5" t="inlineStr">
        <is>
          <t>coa</t>
        </is>
      </c>
      <c r="C304" s="5" t="inlineStr">
        <is>
          <t>rod</t>
        </is>
      </c>
      <c r="D304" s="40">
        <f>INDEX(Inputs!$T$5:$T$132,MATCH($B304&amp;"|"&amp;$C304,Inputs!$A$5:$A$132,0))</f>
        <v/>
      </c>
      <c r="E304" s="40">
        <f>INDEX(Inputs!$J$5:$J$132,MATCH($B304&amp;"|"&amp;$C304,Inputs!$A$5:$A$132,0))</f>
        <v/>
      </c>
      <c r="F304" s="40">
        <f>INDEX(Inputs!$K$5:$K$132,MATCH($B304&amp;"|"&amp;$C304,Inputs!$A$5:$A$132,0))</f>
        <v/>
      </c>
      <c r="G304" s="39" t="n"/>
      <c r="H304" s="5">
        <f>INDEX(Variables!$B$5:$B$105,MATCH($A304,Variables!$A$5:$A$105,0))&amp;IF($C304="",""," | "&amp;INDEX(Mapping!$B$5:$B$26,MATCH($C304,Mapping!$A$5:$A$26,0))&amp;" | "&amp;INDEX(Mapping!$B$30:$B$41,MATCH($B304,Mapping!$A$30:$A$41,0)))</f>
        <v/>
      </c>
      <c r="I304" s="5">
        <f>INDEX(Variables!$C$5:$C$105,MATCH($A304,Variables!$A$5:$A$105,0))</f>
        <v/>
      </c>
      <c r="J304" s="5">
        <f>INDEX(Variables!$E$5:$E$105,MATCH($A304,Variables!$A$5:$A$105,0))</f>
        <v/>
      </c>
      <c r="K304" s="25">
        <f>LOWER(Settings!$C$4)&amp;".mit."&amp;$A304&amp;IF($C304="","","."&amp;$C304&amp;"."&amp;$B304)&amp;IF(INDEX(Variables!$D$5:$D$105,MATCH($A304,Variables!$A$5:$A$105,0))="","","."&amp;INDEX(Variables!$D$5:$D$105,MATCH($A304,Variables!$A$5:$A$105,0)))&amp;"."&amp;K$5</f>
        <v/>
      </c>
      <c r="L304" s="41">
        <f>L$12*$D304*INDEX(L$21:L$28,$E304)*INDEX(L$30:L$46,$F304)*(1-INDEX(L$117:L$133,$F304))</f>
        <v/>
      </c>
      <c r="M304" s="40">
        <f>M$12*$D304*INDEX(M$21:M$28,$E304)*INDEX(M$30:M$46,$F304)*(1-INDEX(M$117:M$133,$F304))</f>
        <v/>
      </c>
      <c r="N304" s="40">
        <f>N$12*$D304*INDEX(N$21:N$28,$E304)*INDEX(N$30:N$46,$F304)*(1-INDEX(N$117:N$133,$F304))</f>
        <v/>
      </c>
      <c r="O304" s="40">
        <f>O$12*$D304*INDEX(O$21:O$28,$E304)*INDEX(O$30:O$46,$F304)*(1-INDEX(O$117:O$133,$F304))</f>
        <v/>
      </c>
      <c r="P304" s="40">
        <f>P$12*$D304*INDEX(P$21:P$28,$E304)*INDEX(P$30:P$46,$F304)*(1-INDEX(P$117:P$133,$F304))</f>
        <v/>
      </c>
      <c r="Q304" s="40">
        <f>Q$12*$D304*INDEX(Q$21:Q$28,$E304)*INDEX(Q$30:Q$46,$F304)*(1-INDEX(Q$117:Q$133,$F304))</f>
        <v/>
      </c>
      <c r="R304" s="40">
        <f>R$12*$D304*INDEX(R$21:R$28,$E304)*INDEX(R$30:R$46,$F304)*(1-INDEX(R$117:R$133,$F304))</f>
        <v/>
      </c>
      <c r="S304" s="40">
        <f>S$12*$D304*INDEX(S$21:S$28,$E304)*INDEX(S$30:S$46,$F304)*(1-INDEX(S$117:S$133,$F304))</f>
        <v/>
      </c>
      <c r="T304" s="40">
        <f>T$12*$D304*INDEX(T$21:T$28,$E304)*INDEX(T$30:T$46,$F304)*(1-INDEX(T$117:T$133,$F304))</f>
        <v/>
      </c>
      <c r="U304" s="40">
        <f>U$12*$D304*INDEX(U$21:U$28,$E304)*INDEX(U$30:U$46,$F304)*(1-INDEX(U$117:U$133,$F304))</f>
        <v/>
      </c>
      <c r="V304" s="40">
        <f>V$12*$D304*INDEX(V$21:V$28,$E304)*INDEX(V$30:V$46,$F304)*(1-INDEX(V$117:V$133,$F304))</f>
        <v/>
      </c>
      <c r="W304" s="40">
        <f>W$12*$D304*INDEX(W$21:W$28,$E304)*INDEX(W$30:W$46,$F304)*(1-INDEX(W$117:W$133,$F304))</f>
        <v/>
      </c>
      <c r="X304" s="40">
        <f>X$12*$D304*INDEX(X$21:X$28,$E304)*INDEX(X$30:X$46,$F304)*(1-INDEX(X$117:X$133,$F304))</f>
        <v/>
      </c>
      <c r="Y304" s="40">
        <f>Y$12*$D304*INDEX(Y$21:Y$28,$E304)*INDEX(Y$30:Y$46,$F304)*(1-INDEX(Y$117:Y$133,$F304))</f>
        <v/>
      </c>
      <c r="Z304" s="40">
        <f>Z$12*$D304*INDEX(Z$21:Z$28,$E304)*INDEX(Z$30:Z$46,$F304)*(1-INDEX(Z$117:Z$133,$F304))</f>
        <v/>
      </c>
      <c r="AA304" s="40">
        <f>AA$12*$D304*INDEX(AA$21:AA$28,$E304)*INDEX(AA$30:AA$46,$F304)*(1-INDEX(AA$117:AA$133,$F304))</f>
        <v/>
      </c>
      <c r="AB304" s="40">
        <f>AB$12*$D304*INDEX(AB$21:AB$28,$E304)*INDEX(AB$30:AB$46,$F304)*(1-INDEX(AB$117:AB$133,$F304))</f>
        <v/>
      </c>
      <c r="AC304" s="40">
        <f>AC$12*$D304*INDEX(AC$21:AC$28,$E304)*INDEX(AC$30:AC$46,$F304)*(1-INDEX(AC$117:AC$133,$F304))</f>
        <v/>
      </c>
      <c r="AD304" s="42">
        <f>CARBONTAX(AD$12,$D304,INDEX(AD$21:AD$28,$E304),INDEX(AD$30:AD$46,$F304),INDEX(AD$117:AD$133,$F304))</f>
        <v/>
      </c>
      <c r="AE304" s="25">
        <f>LOWER(Settings!$C$4)&amp;".mit."&amp;$A304&amp;IF($C304="","","."&amp;$C304&amp;"."&amp;$B304)&amp;IF(INDEX(Variables!$D$5:$D$105,MATCH($A304,Variables!$A$5:$A$105,0))="","","."&amp;INDEX(Variables!$D$5:$D$105,MATCH($A304,Variables!$A$5:$A$105,0)))&amp;"."&amp;AE$5</f>
        <v/>
      </c>
      <c r="AF304" s="41">
        <f>AF$12*$D304*INDEX(AF$21:AF$28,$E304)*INDEX(AF$30:AF$46,$F304)*(1-INDEX(AF$117:AF$133,$F304))</f>
        <v/>
      </c>
      <c r="AG304" s="40">
        <f>AG$12*$D304*INDEX(AG$21:AG$28,$E304)*INDEX(AG$30:AG$46,$F304)*(1-INDEX(AG$117:AG$133,$F304))</f>
        <v/>
      </c>
      <c r="AH304" s="40">
        <f>AH$12*$D304*INDEX(AH$21:AH$28,$E304)*INDEX(AH$30:AH$46,$F304)*(1-INDEX(AH$117:AH$133,$F304))</f>
        <v/>
      </c>
      <c r="AI304" s="40">
        <f>AI$12*$D304*INDEX(AI$21:AI$28,$E304)*INDEX(AI$30:AI$46,$F304)*(1-INDEX(AI$117:AI$133,$F304))</f>
        <v/>
      </c>
      <c r="AJ304" s="40">
        <f>AJ$12*$D304*INDEX(AJ$21:AJ$28,$E304)*INDEX(AJ$30:AJ$46,$F304)*(1-INDEX(AJ$117:AJ$133,$F304))</f>
        <v/>
      </c>
      <c r="AK304" s="40">
        <f>AK$12*$D304*INDEX(AK$21:AK$28,$E304)*INDEX(AK$30:AK$46,$F304)*(1-INDEX(AK$117:AK$133,$F304))</f>
        <v/>
      </c>
      <c r="AL304" s="40">
        <f>AL$12*$D304*INDEX(AL$21:AL$28,$E304)*INDEX(AL$30:AL$46,$F304)*(1-INDEX(AL$117:AL$133,$F304))</f>
        <v/>
      </c>
      <c r="AM304" s="40">
        <f>AM$12*$D304*INDEX(AM$21:AM$28,$E304)*INDEX(AM$30:AM$46,$F304)*(1-INDEX(AM$117:AM$133,$F304))</f>
        <v/>
      </c>
      <c r="AN304" s="40">
        <f>AN$12*$D304*INDEX(AN$21:AN$28,$E304)*INDEX(AN$30:AN$46,$F304)*(1-INDEX(AN$117:AN$133,$F304))</f>
        <v/>
      </c>
      <c r="AO304" s="40">
        <f>AO$12*$D304*INDEX(AO$21:AO$28,$E304)*INDEX(AO$30:AO$46,$F304)*(1-INDEX(AO$117:AO$133,$F304))</f>
        <v/>
      </c>
      <c r="AP304" s="40">
        <f>AP$12*$D304*INDEX(AP$21:AP$28,$E304)*INDEX(AP$30:AP$46,$F304)*(1-INDEX(AP$117:AP$133,$F304))</f>
        <v/>
      </c>
      <c r="AQ304" s="40">
        <f>AQ$12*$D304*INDEX(AQ$21:AQ$28,$E304)*INDEX(AQ$30:AQ$46,$F304)*(1-INDEX(AQ$117:AQ$133,$F304))</f>
        <v/>
      </c>
      <c r="AR304" s="40">
        <f>AR$12*$D304*INDEX(AR$21:AR$28,$E304)*INDEX(AR$30:AR$46,$F304)*(1-INDEX(AR$117:AR$133,$F304))</f>
        <v/>
      </c>
      <c r="AS304" s="40">
        <f>AS$12*$D304*INDEX(AS$21:AS$28,$E304)*INDEX(AS$30:AS$46,$F304)*(1-INDEX(AS$117:AS$133,$F304))</f>
        <v/>
      </c>
      <c r="AT304" s="40">
        <f>AT$12*$D304*INDEX(AT$21:AT$28,$E304)*INDEX(AT$30:AT$46,$F304)*(1-INDEX(AT$117:AT$133,$F304))</f>
        <v/>
      </c>
      <c r="AU304" s="40">
        <f>AU$12*$D304*INDEX(AU$21:AU$28,$E304)*INDEX(AU$30:AU$46,$F304)*(1-INDEX(AU$117:AU$133,$F304))</f>
        <v/>
      </c>
      <c r="AV304" s="40">
        <f>AV$12*$D304*INDEX(AV$21:AV$28,$E304)*INDEX(AV$30:AV$46,$F304)*(1-INDEX(AV$117:AV$133,$F304))</f>
        <v/>
      </c>
      <c r="AW304" s="40">
        <f>AW$12*$D304*INDEX(AW$21:AW$28,$E304)*INDEX(AW$30:AW$46,$F304)*(1-INDEX(AW$117:AW$133,$F304))</f>
        <v/>
      </c>
      <c r="AX304" s="42">
        <f>CARBONTAX(AX$12,$D304,INDEX(AX$21:AX$28,$E304),INDEX(AX$30:AX$46,$F304),INDEX(AX$117:AX$133,$F304))</f>
        <v/>
      </c>
    </row>
    <row r="305" hidden="1" outlineLevel="2">
      <c r="A305" s="5" t="inlineStr">
        <is>
          <t>ctxnew</t>
        </is>
      </c>
      <c r="B305" s="5" t="inlineStr">
        <is>
          <t>nga</t>
        </is>
      </c>
      <c r="C305" s="5" t="inlineStr">
        <is>
          <t>rod</t>
        </is>
      </c>
      <c r="D305" s="40">
        <f>INDEX(Inputs!$T$5:$T$132,MATCH($B305&amp;"|"&amp;$C305,Inputs!$A$5:$A$132,0))</f>
        <v/>
      </c>
      <c r="E305" s="40">
        <f>INDEX(Inputs!$J$5:$J$132,MATCH($B305&amp;"|"&amp;$C305,Inputs!$A$5:$A$132,0))</f>
        <v/>
      </c>
      <c r="F305" s="40">
        <f>INDEX(Inputs!$K$5:$K$132,MATCH($B305&amp;"|"&amp;$C305,Inputs!$A$5:$A$132,0))</f>
        <v/>
      </c>
      <c r="G305" s="39" t="n"/>
      <c r="H305" s="5">
        <f>INDEX(Variables!$B$5:$B$105,MATCH($A305,Variables!$A$5:$A$105,0))&amp;IF($C305="",""," | "&amp;INDEX(Mapping!$B$5:$B$26,MATCH($C305,Mapping!$A$5:$A$26,0))&amp;" | "&amp;INDEX(Mapping!$B$30:$B$41,MATCH($B305,Mapping!$A$30:$A$41,0)))</f>
        <v/>
      </c>
      <c r="I305" s="5">
        <f>INDEX(Variables!$C$5:$C$105,MATCH($A305,Variables!$A$5:$A$105,0))</f>
        <v/>
      </c>
      <c r="J305" s="5">
        <f>INDEX(Variables!$E$5:$E$105,MATCH($A305,Variables!$A$5:$A$105,0))</f>
        <v/>
      </c>
      <c r="K305" s="25">
        <f>LOWER(Settings!$C$4)&amp;".mit."&amp;$A305&amp;IF($C305="","","."&amp;$C305&amp;"."&amp;$B305)&amp;IF(INDEX(Variables!$D$5:$D$105,MATCH($A305,Variables!$A$5:$A$105,0))="","","."&amp;INDEX(Variables!$D$5:$D$105,MATCH($A305,Variables!$A$5:$A$105,0)))&amp;"."&amp;K$5</f>
        <v/>
      </c>
      <c r="L305" s="41">
        <f>L$12*$D305*INDEX(L$21:L$28,$E305)*INDEX(L$30:L$46,$F305)*(1-INDEX(L$117:L$133,$F305))</f>
        <v/>
      </c>
      <c r="M305" s="40">
        <f>M$12*$D305*INDEX(M$21:M$28,$E305)*INDEX(M$30:M$46,$F305)*(1-INDEX(M$117:M$133,$F305))</f>
        <v/>
      </c>
      <c r="N305" s="40">
        <f>N$12*$D305*INDEX(N$21:N$28,$E305)*INDEX(N$30:N$46,$F305)*(1-INDEX(N$117:N$133,$F305))</f>
        <v/>
      </c>
      <c r="O305" s="40">
        <f>O$12*$D305*INDEX(O$21:O$28,$E305)*INDEX(O$30:O$46,$F305)*(1-INDEX(O$117:O$133,$F305))</f>
        <v/>
      </c>
      <c r="P305" s="40">
        <f>P$12*$D305*INDEX(P$21:P$28,$E305)*INDEX(P$30:P$46,$F305)*(1-INDEX(P$117:P$133,$F305))</f>
        <v/>
      </c>
      <c r="Q305" s="40">
        <f>Q$12*$D305*INDEX(Q$21:Q$28,$E305)*INDEX(Q$30:Q$46,$F305)*(1-INDEX(Q$117:Q$133,$F305))</f>
        <v/>
      </c>
      <c r="R305" s="40">
        <f>R$12*$D305*INDEX(R$21:R$28,$E305)*INDEX(R$30:R$46,$F305)*(1-INDEX(R$117:R$133,$F305))</f>
        <v/>
      </c>
      <c r="S305" s="40">
        <f>S$12*$D305*INDEX(S$21:S$28,$E305)*INDEX(S$30:S$46,$F305)*(1-INDEX(S$117:S$133,$F305))</f>
        <v/>
      </c>
      <c r="T305" s="40">
        <f>T$12*$D305*INDEX(T$21:T$28,$E305)*INDEX(T$30:T$46,$F305)*(1-INDEX(T$117:T$133,$F305))</f>
        <v/>
      </c>
      <c r="U305" s="40">
        <f>U$12*$D305*INDEX(U$21:U$28,$E305)*INDEX(U$30:U$46,$F305)*(1-INDEX(U$117:U$133,$F305))</f>
        <v/>
      </c>
      <c r="V305" s="40">
        <f>V$12*$D305*INDEX(V$21:V$28,$E305)*INDEX(V$30:V$46,$F305)*(1-INDEX(V$117:V$133,$F305))</f>
        <v/>
      </c>
      <c r="W305" s="40">
        <f>W$12*$D305*INDEX(W$21:W$28,$E305)*INDEX(W$30:W$46,$F305)*(1-INDEX(W$117:W$133,$F305))</f>
        <v/>
      </c>
      <c r="X305" s="40">
        <f>X$12*$D305*INDEX(X$21:X$28,$E305)*INDEX(X$30:X$46,$F305)*(1-INDEX(X$117:X$133,$F305))</f>
        <v/>
      </c>
      <c r="Y305" s="40">
        <f>Y$12*$D305*INDEX(Y$21:Y$28,$E305)*INDEX(Y$30:Y$46,$F305)*(1-INDEX(Y$117:Y$133,$F305))</f>
        <v/>
      </c>
      <c r="Z305" s="40">
        <f>Z$12*$D305*INDEX(Z$21:Z$28,$E305)*INDEX(Z$30:Z$46,$F305)*(1-INDEX(Z$117:Z$133,$F305))</f>
        <v/>
      </c>
      <c r="AA305" s="40">
        <f>AA$12*$D305*INDEX(AA$21:AA$28,$E305)*INDEX(AA$30:AA$46,$F305)*(1-INDEX(AA$117:AA$133,$F305))</f>
        <v/>
      </c>
      <c r="AB305" s="40">
        <f>AB$12*$D305*INDEX(AB$21:AB$28,$E305)*INDEX(AB$30:AB$46,$F305)*(1-INDEX(AB$117:AB$133,$F305))</f>
        <v/>
      </c>
      <c r="AC305" s="40">
        <f>AC$12*$D305*INDEX(AC$21:AC$28,$E305)*INDEX(AC$30:AC$46,$F305)*(1-INDEX(AC$117:AC$133,$F305))</f>
        <v/>
      </c>
      <c r="AD305" s="42">
        <f>CARBONTAX(AD$12,$D305,INDEX(AD$21:AD$28,$E305),INDEX(AD$30:AD$46,$F305),INDEX(AD$117:AD$133,$F305))</f>
        <v/>
      </c>
      <c r="AE305" s="25">
        <f>LOWER(Settings!$C$4)&amp;".mit."&amp;$A305&amp;IF($C305="","","."&amp;$C305&amp;"."&amp;$B305)&amp;IF(INDEX(Variables!$D$5:$D$105,MATCH($A305,Variables!$A$5:$A$105,0))="","","."&amp;INDEX(Variables!$D$5:$D$105,MATCH($A305,Variables!$A$5:$A$105,0)))&amp;"."&amp;AE$5</f>
        <v/>
      </c>
      <c r="AF305" s="41">
        <f>AF$12*$D305*INDEX(AF$21:AF$28,$E305)*INDEX(AF$30:AF$46,$F305)*(1-INDEX(AF$117:AF$133,$F305))</f>
        <v/>
      </c>
      <c r="AG305" s="40">
        <f>AG$12*$D305*INDEX(AG$21:AG$28,$E305)*INDEX(AG$30:AG$46,$F305)*(1-INDEX(AG$117:AG$133,$F305))</f>
        <v/>
      </c>
      <c r="AH305" s="40">
        <f>AH$12*$D305*INDEX(AH$21:AH$28,$E305)*INDEX(AH$30:AH$46,$F305)*(1-INDEX(AH$117:AH$133,$F305))</f>
        <v/>
      </c>
      <c r="AI305" s="40">
        <f>AI$12*$D305*INDEX(AI$21:AI$28,$E305)*INDEX(AI$30:AI$46,$F305)*(1-INDEX(AI$117:AI$133,$F305))</f>
        <v/>
      </c>
      <c r="AJ305" s="40">
        <f>AJ$12*$D305*INDEX(AJ$21:AJ$28,$E305)*INDEX(AJ$30:AJ$46,$F305)*(1-INDEX(AJ$117:AJ$133,$F305))</f>
        <v/>
      </c>
      <c r="AK305" s="40">
        <f>AK$12*$D305*INDEX(AK$21:AK$28,$E305)*INDEX(AK$30:AK$46,$F305)*(1-INDEX(AK$117:AK$133,$F305))</f>
        <v/>
      </c>
      <c r="AL305" s="40">
        <f>AL$12*$D305*INDEX(AL$21:AL$28,$E305)*INDEX(AL$30:AL$46,$F305)*(1-INDEX(AL$117:AL$133,$F305))</f>
        <v/>
      </c>
      <c r="AM305" s="40">
        <f>AM$12*$D305*INDEX(AM$21:AM$28,$E305)*INDEX(AM$30:AM$46,$F305)*(1-INDEX(AM$117:AM$133,$F305))</f>
        <v/>
      </c>
      <c r="AN305" s="40">
        <f>AN$12*$D305*INDEX(AN$21:AN$28,$E305)*INDEX(AN$30:AN$46,$F305)*(1-INDEX(AN$117:AN$133,$F305))</f>
        <v/>
      </c>
      <c r="AO305" s="40">
        <f>AO$12*$D305*INDEX(AO$21:AO$28,$E305)*INDEX(AO$30:AO$46,$F305)*(1-INDEX(AO$117:AO$133,$F305))</f>
        <v/>
      </c>
      <c r="AP305" s="40">
        <f>AP$12*$D305*INDEX(AP$21:AP$28,$E305)*INDEX(AP$30:AP$46,$F305)*(1-INDEX(AP$117:AP$133,$F305))</f>
        <v/>
      </c>
      <c r="AQ305" s="40">
        <f>AQ$12*$D305*INDEX(AQ$21:AQ$28,$E305)*INDEX(AQ$30:AQ$46,$F305)*(1-INDEX(AQ$117:AQ$133,$F305))</f>
        <v/>
      </c>
      <c r="AR305" s="40">
        <f>AR$12*$D305*INDEX(AR$21:AR$28,$E305)*INDEX(AR$30:AR$46,$F305)*(1-INDEX(AR$117:AR$133,$F305))</f>
        <v/>
      </c>
      <c r="AS305" s="40">
        <f>AS$12*$D305*INDEX(AS$21:AS$28,$E305)*INDEX(AS$30:AS$46,$F305)*(1-INDEX(AS$117:AS$133,$F305))</f>
        <v/>
      </c>
      <c r="AT305" s="40">
        <f>AT$12*$D305*INDEX(AT$21:AT$28,$E305)*INDEX(AT$30:AT$46,$F305)*(1-INDEX(AT$117:AT$133,$F305))</f>
        <v/>
      </c>
      <c r="AU305" s="40">
        <f>AU$12*$D305*INDEX(AU$21:AU$28,$E305)*INDEX(AU$30:AU$46,$F305)*(1-INDEX(AU$117:AU$133,$F305))</f>
        <v/>
      </c>
      <c r="AV305" s="40">
        <f>AV$12*$D305*INDEX(AV$21:AV$28,$E305)*INDEX(AV$30:AV$46,$F305)*(1-INDEX(AV$117:AV$133,$F305))</f>
        <v/>
      </c>
      <c r="AW305" s="40">
        <f>AW$12*$D305*INDEX(AW$21:AW$28,$E305)*INDEX(AW$30:AW$46,$F305)*(1-INDEX(AW$117:AW$133,$F305))</f>
        <v/>
      </c>
      <c r="AX305" s="42">
        <f>CARBONTAX(AX$12,$D305,INDEX(AX$21:AX$28,$E305),INDEX(AX$30:AX$46,$F305),INDEX(AX$117:AX$133,$F305))</f>
        <v/>
      </c>
    </row>
    <row r="306" hidden="1" outlineLevel="2">
      <c r="A306" s="5" t="inlineStr">
        <is>
          <t>ctxnew</t>
        </is>
      </c>
      <c r="B306" s="5" t="inlineStr">
        <is>
          <t>gso</t>
        </is>
      </c>
      <c r="C306" s="5" t="inlineStr">
        <is>
          <t>rod</t>
        </is>
      </c>
      <c r="D306" s="40">
        <f>INDEX(Inputs!$T$5:$T$132,MATCH($B306&amp;"|"&amp;$C306,Inputs!$A$5:$A$132,0))</f>
        <v/>
      </c>
      <c r="E306" s="40">
        <f>INDEX(Inputs!$J$5:$J$132,MATCH($B306&amp;"|"&amp;$C306,Inputs!$A$5:$A$132,0))</f>
        <v/>
      </c>
      <c r="F306" s="40">
        <f>INDEX(Inputs!$K$5:$K$132,MATCH($B306&amp;"|"&amp;$C306,Inputs!$A$5:$A$132,0))</f>
        <v/>
      </c>
      <c r="G306" s="39" t="n"/>
      <c r="H306" s="5">
        <f>INDEX(Variables!$B$5:$B$105,MATCH($A306,Variables!$A$5:$A$105,0))&amp;IF($C306="",""," | "&amp;INDEX(Mapping!$B$5:$B$26,MATCH($C306,Mapping!$A$5:$A$26,0))&amp;" | "&amp;INDEX(Mapping!$B$30:$B$41,MATCH($B306,Mapping!$A$30:$A$41,0)))</f>
        <v/>
      </c>
      <c r="I306" s="5">
        <f>INDEX(Variables!$C$5:$C$105,MATCH($A306,Variables!$A$5:$A$105,0))</f>
        <v/>
      </c>
      <c r="J306" s="5">
        <f>INDEX(Variables!$E$5:$E$105,MATCH($A306,Variables!$A$5:$A$105,0))</f>
        <v/>
      </c>
      <c r="K306" s="25">
        <f>LOWER(Settings!$C$4)&amp;".mit."&amp;$A306&amp;IF($C306="","","."&amp;$C306&amp;"."&amp;$B306)&amp;IF(INDEX(Variables!$D$5:$D$105,MATCH($A306,Variables!$A$5:$A$105,0))="","","."&amp;INDEX(Variables!$D$5:$D$105,MATCH($A306,Variables!$A$5:$A$105,0)))&amp;"."&amp;K$5</f>
        <v/>
      </c>
      <c r="L306" s="41">
        <f>L$12*$D306*INDEX(L$21:L$28,$E306)*INDEX(L$30:L$46,$F306)*(1-INDEX(L$117:L$133,$F306))</f>
        <v/>
      </c>
      <c r="M306" s="40">
        <f>M$12*$D306*INDEX(M$21:M$28,$E306)*INDEX(M$30:M$46,$F306)*(1-INDEX(M$117:M$133,$F306))</f>
        <v/>
      </c>
      <c r="N306" s="40">
        <f>N$12*$D306*INDEX(N$21:N$28,$E306)*INDEX(N$30:N$46,$F306)*(1-INDEX(N$117:N$133,$F306))</f>
        <v/>
      </c>
      <c r="O306" s="40">
        <f>O$12*$D306*INDEX(O$21:O$28,$E306)*INDEX(O$30:O$46,$F306)*(1-INDEX(O$117:O$133,$F306))</f>
        <v/>
      </c>
      <c r="P306" s="40">
        <f>P$12*$D306*INDEX(P$21:P$28,$E306)*INDEX(P$30:P$46,$F306)*(1-INDEX(P$117:P$133,$F306))</f>
        <v/>
      </c>
      <c r="Q306" s="40">
        <f>Q$12*$D306*INDEX(Q$21:Q$28,$E306)*INDEX(Q$30:Q$46,$F306)*(1-INDEX(Q$117:Q$133,$F306))</f>
        <v/>
      </c>
      <c r="R306" s="40">
        <f>R$12*$D306*INDEX(R$21:R$28,$E306)*INDEX(R$30:R$46,$F306)*(1-INDEX(R$117:R$133,$F306))</f>
        <v/>
      </c>
      <c r="S306" s="40">
        <f>S$12*$D306*INDEX(S$21:S$28,$E306)*INDEX(S$30:S$46,$F306)*(1-INDEX(S$117:S$133,$F306))</f>
        <v/>
      </c>
      <c r="T306" s="40">
        <f>T$12*$D306*INDEX(T$21:T$28,$E306)*INDEX(T$30:T$46,$F306)*(1-INDEX(T$117:T$133,$F306))</f>
        <v/>
      </c>
      <c r="U306" s="40">
        <f>U$12*$D306*INDEX(U$21:U$28,$E306)*INDEX(U$30:U$46,$F306)*(1-INDEX(U$117:U$133,$F306))</f>
        <v/>
      </c>
      <c r="V306" s="40">
        <f>V$12*$D306*INDEX(V$21:V$28,$E306)*INDEX(V$30:V$46,$F306)*(1-INDEX(V$117:V$133,$F306))</f>
        <v/>
      </c>
      <c r="W306" s="40">
        <f>W$12*$D306*INDEX(W$21:W$28,$E306)*INDEX(W$30:W$46,$F306)*(1-INDEX(W$117:W$133,$F306))</f>
        <v/>
      </c>
      <c r="X306" s="40">
        <f>X$12*$D306*INDEX(X$21:X$28,$E306)*INDEX(X$30:X$46,$F306)*(1-INDEX(X$117:X$133,$F306))</f>
        <v/>
      </c>
      <c r="Y306" s="40">
        <f>Y$12*$D306*INDEX(Y$21:Y$28,$E306)*INDEX(Y$30:Y$46,$F306)*(1-INDEX(Y$117:Y$133,$F306))</f>
        <v/>
      </c>
      <c r="Z306" s="40">
        <f>Z$12*$D306*INDEX(Z$21:Z$28,$E306)*INDEX(Z$30:Z$46,$F306)*(1-INDEX(Z$117:Z$133,$F306))</f>
        <v/>
      </c>
      <c r="AA306" s="40">
        <f>AA$12*$D306*INDEX(AA$21:AA$28,$E306)*INDEX(AA$30:AA$46,$F306)*(1-INDEX(AA$117:AA$133,$F306))</f>
        <v/>
      </c>
      <c r="AB306" s="40">
        <f>AB$12*$D306*INDEX(AB$21:AB$28,$E306)*INDEX(AB$30:AB$46,$F306)*(1-INDEX(AB$117:AB$133,$F306))</f>
        <v/>
      </c>
      <c r="AC306" s="40">
        <f>AC$12*$D306*INDEX(AC$21:AC$28,$E306)*INDEX(AC$30:AC$46,$F306)*(1-INDEX(AC$117:AC$133,$F306))</f>
        <v/>
      </c>
      <c r="AD306" s="42">
        <f>CARBONTAX(AD$12,$D306,INDEX(AD$21:AD$28,$E306),INDEX(AD$30:AD$46,$F306),INDEX(AD$117:AD$133,$F306))</f>
        <v/>
      </c>
      <c r="AE306" s="25">
        <f>LOWER(Settings!$C$4)&amp;".mit."&amp;$A306&amp;IF($C306="","","."&amp;$C306&amp;"."&amp;$B306)&amp;IF(INDEX(Variables!$D$5:$D$105,MATCH($A306,Variables!$A$5:$A$105,0))="","","."&amp;INDEX(Variables!$D$5:$D$105,MATCH($A306,Variables!$A$5:$A$105,0)))&amp;"."&amp;AE$5</f>
        <v/>
      </c>
      <c r="AF306" s="41">
        <f>AF$12*$D306*INDEX(AF$21:AF$28,$E306)*INDEX(AF$30:AF$46,$F306)*(1-INDEX(AF$117:AF$133,$F306))</f>
        <v/>
      </c>
      <c r="AG306" s="40">
        <f>AG$12*$D306*INDEX(AG$21:AG$28,$E306)*INDEX(AG$30:AG$46,$F306)*(1-INDEX(AG$117:AG$133,$F306))</f>
        <v/>
      </c>
      <c r="AH306" s="40">
        <f>AH$12*$D306*INDEX(AH$21:AH$28,$E306)*INDEX(AH$30:AH$46,$F306)*(1-INDEX(AH$117:AH$133,$F306))</f>
        <v/>
      </c>
      <c r="AI306" s="40">
        <f>AI$12*$D306*INDEX(AI$21:AI$28,$E306)*INDEX(AI$30:AI$46,$F306)*(1-INDEX(AI$117:AI$133,$F306))</f>
        <v/>
      </c>
      <c r="AJ306" s="40">
        <f>AJ$12*$D306*INDEX(AJ$21:AJ$28,$E306)*INDEX(AJ$30:AJ$46,$F306)*(1-INDEX(AJ$117:AJ$133,$F306))</f>
        <v/>
      </c>
      <c r="AK306" s="40">
        <f>AK$12*$D306*INDEX(AK$21:AK$28,$E306)*INDEX(AK$30:AK$46,$F306)*(1-INDEX(AK$117:AK$133,$F306))</f>
        <v/>
      </c>
      <c r="AL306" s="40">
        <f>AL$12*$D306*INDEX(AL$21:AL$28,$E306)*INDEX(AL$30:AL$46,$F306)*(1-INDEX(AL$117:AL$133,$F306))</f>
        <v/>
      </c>
      <c r="AM306" s="40">
        <f>AM$12*$D306*INDEX(AM$21:AM$28,$E306)*INDEX(AM$30:AM$46,$F306)*(1-INDEX(AM$117:AM$133,$F306))</f>
        <v/>
      </c>
      <c r="AN306" s="40">
        <f>AN$12*$D306*INDEX(AN$21:AN$28,$E306)*INDEX(AN$30:AN$46,$F306)*(1-INDEX(AN$117:AN$133,$F306))</f>
        <v/>
      </c>
      <c r="AO306" s="40">
        <f>AO$12*$D306*INDEX(AO$21:AO$28,$E306)*INDEX(AO$30:AO$46,$F306)*(1-INDEX(AO$117:AO$133,$F306))</f>
        <v/>
      </c>
      <c r="AP306" s="40">
        <f>AP$12*$D306*INDEX(AP$21:AP$28,$E306)*INDEX(AP$30:AP$46,$F306)*(1-INDEX(AP$117:AP$133,$F306))</f>
        <v/>
      </c>
      <c r="AQ306" s="40">
        <f>AQ$12*$D306*INDEX(AQ$21:AQ$28,$E306)*INDEX(AQ$30:AQ$46,$F306)*(1-INDEX(AQ$117:AQ$133,$F306))</f>
        <v/>
      </c>
      <c r="AR306" s="40">
        <f>AR$12*$D306*INDEX(AR$21:AR$28,$E306)*INDEX(AR$30:AR$46,$F306)*(1-INDEX(AR$117:AR$133,$F306))</f>
        <v/>
      </c>
      <c r="AS306" s="40">
        <f>AS$12*$D306*INDEX(AS$21:AS$28,$E306)*INDEX(AS$30:AS$46,$F306)*(1-INDEX(AS$117:AS$133,$F306))</f>
        <v/>
      </c>
      <c r="AT306" s="40">
        <f>AT$12*$D306*INDEX(AT$21:AT$28,$E306)*INDEX(AT$30:AT$46,$F306)*(1-INDEX(AT$117:AT$133,$F306))</f>
        <v/>
      </c>
      <c r="AU306" s="40">
        <f>AU$12*$D306*INDEX(AU$21:AU$28,$E306)*INDEX(AU$30:AU$46,$F306)*(1-INDEX(AU$117:AU$133,$F306))</f>
        <v/>
      </c>
      <c r="AV306" s="40">
        <f>AV$12*$D306*INDEX(AV$21:AV$28,$E306)*INDEX(AV$30:AV$46,$F306)*(1-INDEX(AV$117:AV$133,$F306))</f>
        <v/>
      </c>
      <c r="AW306" s="40">
        <f>AW$12*$D306*INDEX(AW$21:AW$28,$E306)*INDEX(AW$30:AW$46,$F306)*(1-INDEX(AW$117:AW$133,$F306))</f>
        <v/>
      </c>
      <c r="AX306" s="42">
        <f>CARBONTAX(AX$12,$D306,INDEX(AX$21:AX$28,$E306),INDEX(AX$30:AX$46,$F306),INDEX(AX$117:AX$133,$F306))</f>
        <v/>
      </c>
    </row>
    <row r="307" hidden="1" outlineLevel="2">
      <c r="A307" s="5" t="inlineStr">
        <is>
          <t>ctxnew</t>
        </is>
      </c>
      <c r="B307" s="5" t="inlineStr">
        <is>
          <t>die</t>
        </is>
      </c>
      <c r="C307" s="5" t="inlineStr">
        <is>
          <t>rod</t>
        </is>
      </c>
      <c r="D307" s="40">
        <f>INDEX(Inputs!$T$5:$T$132,MATCH($B307&amp;"|"&amp;$C307,Inputs!$A$5:$A$132,0))</f>
        <v/>
      </c>
      <c r="E307" s="40">
        <f>INDEX(Inputs!$J$5:$J$132,MATCH($B307&amp;"|"&amp;$C307,Inputs!$A$5:$A$132,0))</f>
        <v/>
      </c>
      <c r="F307" s="40">
        <f>INDEX(Inputs!$K$5:$K$132,MATCH($B307&amp;"|"&amp;$C307,Inputs!$A$5:$A$132,0))</f>
        <v/>
      </c>
      <c r="G307" s="39" t="n"/>
      <c r="H307" s="5">
        <f>INDEX(Variables!$B$5:$B$105,MATCH($A307,Variables!$A$5:$A$105,0))&amp;IF($C307="",""," | "&amp;INDEX(Mapping!$B$5:$B$26,MATCH($C307,Mapping!$A$5:$A$26,0))&amp;" | "&amp;INDEX(Mapping!$B$30:$B$41,MATCH($B307,Mapping!$A$30:$A$41,0)))</f>
        <v/>
      </c>
      <c r="I307" s="5">
        <f>INDEX(Variables!$C$5:$C$105,MATCH($A307,Variables!$A$5:$A$105,0))</f>
        <v/>
      </c>
      <c r="J307" s="5">
        <f>INDEX(Variables!$E$5:$E$105,MATCH($A307,Variables!$A$5:$A$105,0))</f>
        <v/>
      </c>
      <c r="K307" s="25">
        <f>LOWER(Settings!$C$4)&amp;".mit."&amp;$A307&amp;IF($C307="","","."&amp;$C307&amp;"."&amp;$B307)&amp;IF(INDEX(Variables!$D$5:$D$105,MATCH($A307,Variables!$A$5:$A$105,0))="","","."&amp;INDEX(Variables!$D$5:$D$105,MATCH($A307,Variables!$A$5:$A$105,0)))&amp;"."&amp;K$5</f>
        <v/>
      </c>
      <c r="L307" s="41">
        <f>L$12*$D307*INDEX(L$21:L$28,$E307)*INDEX(L$30:L$46,$F307)*(1-INDEX(L$117:L$133,$F307))</f>
        <v/>
      </c>
      <c r="M307" s="40">
        <f>M$12*$D307*INDEX(M$21:M$28,$E307)*INDEX(M$30:M$46,$F307)*(1-INDEX(M$117:M$133,$F307))</f>
        <v/>
      </c>
      <c r="N307" s="40">
        <f>N$12*$D307*INDEX(N$21:N$28,$E307)*INDEX(N$30:N$46,$F307)*(1-INDEX(N$117:N$133,$F307))</f>
        <v/>
      </c>
      <c r="O307" s="40">
        <f>O$12*$D307*INDEX(O$21:O$28,$E307)*INDEX(O$30:O$46,$F307)*(1-INDEX(O$117:O$133,$F307))</f>
        <v/>
      </c>
      <c r="P307" s="40">
        <f>P$12*$D307*INDEX(P$21:P$28,$E307)*INDEX(P$30:P$46,$F307)*(1-INDEX(P$117:P$133,$F307))</f>
        <v/>
      </c>
      <c r="Q307" s="40">
        <f>Q$12*$D307*INDEX(Q$21:Q$28,$E307)*INDEX(Q$30:Q$46,$F307)*(1-INDEX(Q$117:Q$133,$F307))</f>
        <v/>
      </c>
      <c r="R307" s="40">
        <f>R$12*$D307*INDEX(R$21:R$28,$E307)*INDEX(R$30:R$46,$F307)*(1-INDEX(R$117:R$133,$F307))</f>
        <v/>
      </c>
      <c r="S307" s="40">
        <f>S$12*$D307*INDEX(S$21:S$28,$E307)*INDEX(S$30:S$46,$F307)*(1-INDEX(S$117:S$133,$F307))</f>
        <v/>
      </c>
      <c r="T307" s="40">
        <f>T$12*$D307*INDEX(T$21:T$28,$E307)*INDEX(T$30:T$46,$F307)*(1-INDEX(T$117:T$133,$F307))</f>
        <v/>
      </c>
      <c r="U307" s="40">
        <f>U$12*$D307*INDEX(U$21:U$28,$E307)*INDEX(U$30:U$46,$F307)*(1-INDEX(U$117:U$133,$F307))</f>
        <v/>
      </c>
      <c r="V307" s="40">
        <f>V$12*$D307*INDEX(V$21:V$28,$E307)*INDEX(V$30:V$46,$F307)*(1-INDEX(V$117:V$133,$F307))</f>
        <v/>
      </c>
      <c r="W307" s="40">
        <f>W$12*$D307*INDEX(W$21:W$28,$E307)*INDEX(W$30:W$46,$F307)*(1-INDEX(W$117:W$133,$F307))</f>
        <v/>
      </c>
      <c r="X307" s="40">
        <f>X$12*$D307*INDEX(X$21:X$28,$E307)*INDEX(X$30:X$46,$F307)*(1-INDEX(X$117:X$133,$F307))</f>
        <v/>
      </c>
      <c r="Y307" s="40">
        <f>Y$12*$D307*INDEX(Y$21:Y$28,$E307)*INDEX(Y$30:Y$46,$F307)*(1-INDEX(Y$117:Y$133,$F307))</f>
        <v/>
      </c>
      <c r="Z307" s="40">
        <f>Z$12*$D307*INDEX(Z$21:Z$28,$E307)*INDEX(Z$30:Z$46,$F307)*(1-INDEX(Z$117:Z$133,$F307))</f>
        <v/>
      </c>
      <c r="AA307" s="40">
        <f>AA$12*$D307*INDEX(AA$21:AA$28,$E307)*INDEX(AA$30:AA$46,$F307)*(1-INDEX(AA$117:AA$133,$F307))</f>
        <v/>
      </c>
      <c r="AB307" s="40">
        <f>AB$12*$D307*INDEX(AB$21:AB$28,$E307)*INDEX(AB$30:AB$46,$F307)*(1-INDEX(AB$117:AB$133,$F307))</f>
        <v/>
      </c>
      <c r="AC307" s="40">
        <f>AC$12*$D307*INDEX(AC$21:AC$28,$E307)*INDEX(AC$30:AC$46,$F307)*(1-INDEX(AC$117:AC$133,$F307))</f>
        <v/>
      </c>
      <c r="AD307" s="42">
        <f>CARBONTAX(AD$12,$D307,INDEX(AD$21:AD$28,$E307),INDEX(AD$30:AD$46,$F307),INDEX(AD$117:AD$133,$F307))</f>
        <v/>
      </c>
      <c r="AE307" s="25">
        <f>LOWER(Settings!$C$4)&amp;".mit."&amp;$A307&amp;IF($C307="","","."&amp;$C307&amp;"."&amp;$B307)&amp;IF(INDEX(Variables!$D$5:$D$105,MATCH($A307,Variables!$A$5:$A$105,0))="","","."&amp;INDEX(Variables!$D$5:$D$105,MATCH($A307,Variables!$A$5:$A$105,0)))&amp;"."&amp;AE$5</f>
        <v/>
      </c>
      <c r="AF307" s="41">
        <f>AF$12*$D307*INDEX(AF$21:AF$28,$E307)*INDEX(AF$30:AF$46,$F307)*(1-INDEX(AF$117:AF$133,$F307))</f>
        <v/>
      </c>
      <c r="AG307" s="40">
        <f>AG$12*$D307*INDEX(AG$21:AG$28,$E307)*INDEX(AG$30:AG$46,$F307)*(1-INDEX(AG$117:AG$133,$F307))</f>
        <v/>
      </c>
      <c r="AH307" s="40">
        <f>AH$12*$D307*INDEX(AH$21:AH$28,$E307)*INDEX(AH$30:AH$46,$F307)*(1-INDEX(AH$117:AH$133,$F307))</f>
        <v/>
      </c>
      <c r="AI307" s="40">
        <f>AI$12*$D307*INDEX(AI$21:AI$28,$E307)*INDEX(AI$30:AI$46,$F307)*(1-INDEX(AI$117:AI$133,$F307))</f>
        <v/>
      </c>
      <c r="AJ307" s="40">
        <f>AJ$12*$D307*INDEX(AJ$21:AJ$28,$E307)*INDEX(AJ$30:AJ$46,$F307)*(1-INDEX(AJ$117:AJ$133,$F307))</f>
        <v/>
      </c>
      <c r="AK307" s="40">
        <f>AK$12*$D307*INDEX(AK$21:AK$28,$E307)*INDEX(AK$30:AK$46,$F307)*(1-INDEX(AK$117:AK$133,$F307))</f>
        <v/>
      </c>
      <c r="AL307" s="40">
        <f>AL$12*$D307*INDEX(AL$21:AL$28,$E307)*INDEX(AL$30:AL$46,$F307)*(1-INDEX(AL$117:AL$133,$F307))</f>
        <v/>
      </c>
      <c r="AM307" s="40">
        <f>AM$12*$D307*INDEX(AM$21:AM$28,$E307)*INDEX(AM$30:AM$46,$F307)*(1-INDEX(AM$117:AM$133,$F307))</f>
        <v/>
      </c>
      <c r="AN307" s="40">
        <f>AN$12*$D307*INDEX(AN$21:AN$28,$E307)*INDEX(AN$30:AN$46,$F307)*(1-INDEX(AN$117:AN$133,$F307))</f>
        <v/>
      </c>
      <c r="AO307" s="40">
        <f>AO$12*$D307*INDEX(AO$21:AO$28,$E307)*INDEX(AO$30:AO$46,$F307)*(1-INDEX(AO$117:AO$133,$F307))</f>
        <v/>
      </c>
      <c r="AP307" s="40">
        <f>AP$12*$D307*INDEX(AP$21:AP$28,$E307)*INDEX(AP$30:AP$46,$F307)*(1-INDEX(AP$117:AP$133,$F307))</f>
        <v/>
      </c>
      <c r="AQ307" s="40">
        <f>AQ$12*$D307*INDEX(AQ$21:AQ$28,$E307)*INDEX(AQ$30:AQ$46,$F307)*(1-INDEX(AQ$117:AQ$133,$F307))</f>
        <v/>
      </c>
      <c r="AR307" s="40">
        <f>AR$12*$D307*INDEX(AR$21:AR$28,$E307)*INDEX(AR$30:AR$46,$F307)*(1-INDEX(AR$117:AR$133,$F307))</f>
        <v/>
      </c>
      <c r="AS307" s="40">
        <f>AS$12*$D307*INDEX(AS$21:AS$28,$E307)*INDEX(AS$30:AS$46,$F307)*(1-INDEX(AS$117:AS$133,$F307))</f>
        <v/>
      </c>
      <c r="AT307" s="40">
        <f>AT$12*$D307*INDEX(AT$21:AT$28,$E307)*INDEX(AT$30:AT$46,$F307)*(1-INDEX(AT$117:AT$133,$F307))</f>
        <v/>
      </c>
      <c r="AU307" s="40">
        <f>AU$12*$D307*INDEX(AU$21:AU$28,$E307)*INDEX(AU$30:AU$46,$F307)*(1-INDEX(AU$117:AU$133,$F307))</f>
        <v/>
      </c>
      <c r="AV307" s="40">
        <f>AV$12*$D307*INDEX(AV$21:AV$28,$E307)*INDEX(AV$30:AV$46,$F307)*(1-INDEX(AV$117:AV$133,$F307))</f>
        <v/>
      </c>
      <c r="AW307" s="40">
        <f>AW$12*$D307*INDEX(AW$21:AW$28,$E307)*INDEX(AW$30:AW$46,$F307)*(1-INDEX(AW$117:AW$133,$F307))</f>
        <v/>
      </c>
      <c r="AX307" s="42">
        <f>CARBONTAX(AX$12,$D307,INDEX(AX$21:AX$28,$E307),INDEX(AX$30:AX$46,$F307),INDEX(AX$117:AX$133,$F307))</f>
        <v/>
      </c>
    </row>
    <row r="308" hidden="1" outlineLevel="2">
      <c r="A308" s="5" t="inlineStr">
        <is>
          <t>ctxnew</t>
        </is>
      </c>
      <c r="B308" s="5" t="inlineStr">
        <is>
          <t>lpg</t>
        </is>
      </c>
      <c r="C308" s="5" t="inlineStr">
        <is>
          <t>rod</t>
        </is>
      </c>
      <c r="D308" s="40">
        <f>INDEX(Inputs!$T$5:$T$132,MATCH($B308&amp;"|"&amp;$C308,Inputs!$A$5:$A$132,0))</f>
        <v/>
      </c>
      <c r="E308" s="40">
        <f>INDEX(Inputs!$J$5:$J$132,MATCH($B308&amp;"|"&amp;$C308,Inputs!$A$5:$A$132,0))</f>
        <v/>
      </c>
      <c r="F308" s="40">
        <f>INDEX(Inputs!$K$5:$K$132,MATCH($B308&amp;"|"&amp;$C308,Inputs!$A$5:$A$132,0))</f>
        <v/>
      </c>
      <c r="G308" s="39" t="n"/>
      <c r="H308" s="5">
        <f>INDEX(Variables!$B$5:$B$105,MATCH($A308,Variables!$A$5:$A$105,0))&amp;IF($C308="",""," | "&amp;INDEX(Mapping!$B$5:$B$26,MATCH($C308,Mapping!$A$5:$A$26,0))&amp;" | "&amp;INDEX(Mapping!$B$30:$B$41,MATCH($B308,Mapping!$A$30:$A$41,0)))</f>
        <v/>
      </c>
      <c r="I308" s="5">
        <f>INDEX(Variables!$C$5:$C$105,MATCH($A308,Variables!$A$5:$A$105,0))</f>
        <v/>
      </c>
      <c r="J308" s="5">
        <f>INDEX(Variables!$E$5:$E$105,MATCH($A308,Variables!$A$5:$A$105,0))</f>
        <v/>
      </c>
      <c r="K308" s="25">
        <f>LOWER(Settings!$C$4)&amp;".mit."&amp;$A308&amp;IF($C308="","","."&amp;$C308&amp;"."&amp;$B308)&amp;IF(INDEX(Variables!$D$5:$D$105,MATCH($A308,Variables!$A$5:$A$105,0))="","","."&amp;INDEX(Variables!$D$5:$D$105,MATCH($A308,Variables!$A$5:$A$105,0)))&amp;"."&amp;K$5</f>
        <v/>
      </c>
      <c r="L308" s="41">
        <f>L$12*$D308*INDEX(L$21:L$28,$E308)*INDEX(L$30:L$46,$F308)*(1-INDEX(L$117:L$133,$F308))</f>
        <v/>
      </c>
      <c r="M308" s="40">
        <f>M$12*$D308*INDEX(M$21:M$28,$E308)*INDEX(M$30:M$46,$F308)*(1-INDEX(M$117:M$133,$F308))</f>
        <v/>
      </c>
      <c r="N308" s="40">
        <f>N$12*$D308*INDEX(N$21:N$28,$E308)*INDEX(N$30:N$46,$F308)*(1-INDEX(N$117:N$133,$F308))</f>
        <v/>
      </c>
      <c r="O308" s="40">
        <f>O$12*$D308*INDEX(O$21:O$28,$E308)*INDEX(O$30:O$46,$F308)*(1-INDEX(O$117:O$133,$F308))</f>
        <v/>
      </c>
      <c r="P308" s="40">
        <f>P$12*$D308*INDEX(P$21:P$28,$E308)*INDEX(P$30:P$46,$F308)*(1-INDEX(P$117:P$133,$F308))</f>
        <v/>
      </c>
      <c r="Q308" s="40">
        <f>Q$12*$D308*INDEX(Q$21:Q$28,$E308)*INDEX(Q$30:Q$46,$F308)*(1-INDEX(Q$117:Q$133,$F308))</f>
        <v/>
      </c>
      <c r="R308" s="40">
        <f>R$12*$D308*INDEX(R$21:R$28,$E308)*INDEX(R$30:R$46,$F308)*(1-INDEX(R$117:R$133,$F308))</f>
        <v/>
      </c>
      <c r="S308" s="40">
        <f>S$12*$D308*INDEX(S$21:S$28,$E308)*INDEX(S$30:S$46,$F308)*(1-INDEX(S$117:S$133,$F308))</f>
        <v/>
      </c>
      <c r="T308" s="40">
        <f>T$12*$D308*INDEX(T$21:T$28,$E308)*INDEX(T$30:T$46,$F308)*(1-INDEX(T$117:T$133,$F308))</f>
        <v/>
      </c>
      <c r="U308" s="40">
        <f>U$12*$D308*INDEX(U$21:U$28,$E308)*INDEX(U$30:U$46,$F308)*(1-INDEX(U$117:U$133,$F308))</f>
        <v/>
      </c>
      <c r="V308" s="40">
        <f>V$12*$D308*INDEX(V$21:V$28,$E308)*INDEX(V$30:V$46,$F308)*(1-INDEX(V$117:V$133,$F308))</f>
        <v/>
      </c>
      <c r="W308" s="40">
        <f>W$12*$D308*INDEX(W$21:W$28,$E308)*INDEX(W$30:W$46,$F308)*(1-INDEX(W$117:W$133,$F308))</f>
        <v/>
      </c>
      <c r="X308" s="40">
        <f>X$12*$D308*INDEX(X$21:X$28,$E308)*INDEX(X$30:X$46,$F308)*(1-INDEX(X$117:X$133,$F308))</f>
        <v/>
      </c>
      <c r="Y308" s="40">
        <f>Y$12*$D308*INDEX(Y$21:Y$28,$E308)*INDEX(Y$30:Y$46,$F308)*(1-INDEX(Y$117:Y$133,$F308))</f>
        <v/>
      </c>
      <c r="Z308" s="40">
        <f>Z$12*$D308*INDEX(Z$21:Z$28,$E308)*INDEX(Z$30:Z$46,$F308)*(1-INDEX(Z$117:Z$133,$F308))</f>
        <v/>
      </c>
      <c r="AA308" s="40">
        <f>AA$12*$D308*INDEX(AA$21:AA$28,$E308)*INDEX(AA$30:AA$46,$F308)*(1-INDEX(AA$117:AA$133,$F308))</f>
        <v/>
      </c>
      <c r="AB308" s="40">
        <f>AB$12*$D308*INDEX(AB$21:AB$28,$E308)*INDEX(AB$30:AB$46,$F308)*(1-INDEX(AB$117:AB$133,$F308))</f>
        <v/>
      </c>
      <c r="AC308" s="40">
        <f>AC$12*$D308*INDEX(AC$21:AC$28,$E308)*INDEX(AC$30:AC$46,$F308)*(1-INDEX(AC$117:AC$133,$F308))</f>
        <v/>
      </c>
      <c r="AD308" s="42">
        <f>CARBONTAX(AD$12,$D308,INDEX(AD$21:AD$28,$E308),INDEX(AD$30:AD$46,$F308),INDEX(AD$117:AD$133,$F308))</f>
        <v/>
      </c>
      <c r="AE308" s="25">
        <f>LOWER(Settings!$C$4)&amp;".mit."&amp;$A308&amp;IF($C308="","","."&amp;$C308&amp;"."&amp;$B308)&amp;IF(INDEX(Variables!$D$5:$D$105,MATCH($A308,Variables!$A$5:$A$105,0))="","","."&amp;INDEX(Variables!$D$5:$D$105,MATCH($A308,Variables!$A$5:$A$105,0)))&amp;"."&amp;AE$5</f>
        <v/>
      </c>
      <c r="AF308" s="41">
        <f>AF$12*$D308*INDEX(AF$21:AF$28,$E308)*INDEX(AF$30:AF$46,$F308)*(1-INDEX(AF$117:AF$133,$F308))</f>
        <v/>
      </c>
      <c r="AG308" s="40">
        <f>AG$12*$D308*INDEX(AG$21:AG$28,$E308)*INDEX(AG$30:AG$46,$F308)*(1-INDEX(AG$117:AG$133,$F308))</f>
        <v/>
      </c>
      <c r="AH308" s="40">
        <f>AH$12*$D308*INDEX(AH$21:AH$28,$E308)*INDEX(AH$30:AH$46,$F308)*(1-INDEX(AH$117:AH$133,$F308))</f>
        <v/>
      </c>
      <c r="AI308" s="40">
        <f>AI$12*$D308*INDEX(AI$21:AI$28,$E308)*INDEX(AI$30:AI$46,$F308)*(1-INDEX(AI$117:AI$133,$F308))</f>
        <v/>
      </c>
      <c r="AJ308" s="40">
        <f>AJ$12*$D308*INDEX(AJ$21:AJ$28,$E308)*INDEX(AJ$30:AJ$46,$F308)*(1-INDEX(AJ$117:AJ$133,$F308))</f>
        <v/>
      </c>
      <c r="AK308" s="40">
        <f>AK$12*$D308*INDEX(AK$21:AK$28,$E308)*INDEX(AK$30:AK$46,$F308)*(1-INDEX(AK$117:AK$133,$F308))</f>
        <v/>
      </c>
      <c r="AL308" s="40">
        <f>AL$12*$D308*INDEX(AL$21:AL$28,$E308)*INDEX(AL$30:AL$46,$F308)*(1-INDEX(AL$117:AL$133,$F308))</f>
        <v/>
      </c>
      <c r="AM308" s="40">
        <f>AM$12*$D308*INDEX(AM$21:AM$28,$E308)*INDEX(AM$30:AM$46,$F308)*(1-INDEX(AM$117:AM$133,$F308))</f>
        <v/>
      </c>
      <c r="AN308" s="40">
        <f>AN$12*$D308*INDEX(AN$21:AN$28,$E308)*INDEX(AN$30:AN$46,$F308)*(1-INDEX(AN$117:AN$133,$F308))</f>
        <v/>
      </c>
      <c r="AO308" s="40">
        <f>AO$12*$D308*INDEX(AO$21:AO$28,$E308)*INDEX(AO$30:AO$46,$F308)*(1-INDEX(AO$117:AO$133,$F308))</f>
        <v/>
      </c>
      <c r="AP308" s="40">
        <f>AP$12*$D308*INDEX(AP$21:AP$28,$E308)*INDEX(AP$30:AP$46,$F308)*(1-INDEX(AP$117:AP$133,$F308))</f>
        <v/>
      </c>
      <c r="AQ308" s="40">
        <f>AQ$12*$D308*INDEX(AQ$21:AQ$28,$E308)*INDEX(AQ$30:AQ$46,$F308)*(1-INDEX(AQ$117:AQ$133,$F308))</f>
        <v/>
      </c>
      <c r="AR308" s="40">
        <f>AR$12*$D308*INDEX(AR$21:AR$28,$E308)*INDEX(AR$30:AR$46,$F308)*(1-INDEX(AR$117:AR$133,$F308))</f>
        <v/>
      </c>
      <c r="AS308" s="40">
        <f>AS$12*$D308*INDEX(AS$21:AS$28,$E308)*INDEX(AS$30:AS$46,$F308)*(1-INDEX(AS$117:AS$133,$F308))</f>
        <v/>
      </c>
      <c r="AT308" s="40">
        <f>AT$12*$D308*INDEX(AT$21:AT$28,$E308)*INDEX(AT$30:AT$46,$F308)*(1-INDEX(AT$117:AT$133,$F308))</f>
        <v/>
      </c>
      <c r="AU308" s="40">
        <f>AU$12*$D308*INDEX(AU$21:AU$28,$E308)*INDEX(AU$30:AU$46,$F308)*(1-INDEX(AU$117:AU$133,$F308))</f>
        <v/>
      </c>
      <c r="AV308" s="40">
        <f>AV$12*$D308*INDEX(AV$21:AV$28,$E308)*INDEX(AV$30:AV$46,$F308)*(1-INDEX(AV$117:AV$133,$F308))</f>
        <v/>
      </c>
      <c r="AW308" s="40">
        <f>AW$12*$D308*INDEX(AW$21:AW$28,$E308)*INDEX(AW$30:AW$46,$F308)*(1-INDEX(AW$117:AW$133,$F308))</f>
        <v/>
      </c>
      <c r="AX308" s="42">
        <f>CARBONTAX(AX$12,$D308,INDEX(AX$21:AX$28,$E308),INDEX(AX$30:AX$46,$F308),INDEX(AX$117:AX$133,$F308))</f>
        <v/>
      </c>
    </row>
    <row r="309" hidden="1" outlineLevel="2">
      <c r="A309" s="5" t="inlineStr">
        <is>
          <t>ctxnew</t>
        </is>
      </c>
      <c r="B309" s="5" t="inlineStr">
        <is>
          <t>ker</t>
        </is>
      </c>
      <c r="C309" s="5" t="inlineStr">
        <is>
          <t>rod</t>
        </is>
      </c>
      <c r="D309" s="40">
        <f>INDEX(Inputs!$T$5:$T$132,MATCH($B309&amp;"|"&amp;$C309,Inputs!$A$5:$A$132,0))</f>
        <v/>
      </c>
      <c r="E309" s="40">
        <f>INDEX(Inputs!$J$5:$J$132,MATCH($B309&amp;"|"&amp;$C309,Inputs!$A$5:$A$132,0))</f>
        <v/>
      </c>
      <c r="F309" s="40">
        <f>INDEX(Inputs!$K$5:$K$132,MATCH($B309&amp;"|"&amp;$C309,Inputs!$A$5:$A$132,0))</f>
        <v/>
      </c>
      <c r="G309" s="39" t="n"/>
      <c r="H309" s="5">
        <f>INDEX(Variables!$B$5:$B$105,MATCH($A309,Variables!$A$5:$A$105,0))&amp;IF($C309="",""," | "&amp;INDEX(Mapping!$B$5:$B$26,MATCH($C309,Mapping!$A$5:$A$26,0))&amp;" | "&amp;INDEX(Mapping!$B$30:$B$41,MATCH($B309,Mapping!$A$30:$A$41,0)))</f>
        <v/>
      </c>
      <c r="I309" s="5">
        <f>INDEX(Variables!$C$5:$C$105,MATCH($A309,Variables!$A$5:$A$105,0))</f>
        <v/>
      </c>
      <c r="J309" s="5">
        <f>INDEX(Variables!$E$5:$E$105,MATCH($A309,Variables!$A$5:$A$105,0))</f>
        <v/>
      </c>
      <c r="K309" s="25">
        <f>LOWER(Settings!$C$4)&amp;".mit."&amp;$A309&amp;IF($C309="","","."&amp;$C309&amp;"."&amp;$B309)&amp;IF(INDEX(Variables!$D$5:$D$105,MATCH($A309,Variables!$A$5:$A$105,0))="","","."&amp;INDEX(Variables!$D$5:$D$105,MATCH($A309,Variables!$A$5:$A$105,0)))&amp;"."&amp;K$5</f>
        <v/>
      </c>
      <c r="L309" s="41">
        <f>L$12*$D309*INDEX(L$21:L$28,$E309)*INDEX(L$30:L$46,$F309)*(1-INDEX(L$117:L$133,$F309))</f>
        <v/>
      </c>
      <c r="M309" s="40">
        <f>M$12*$D309*INDEX(M$21:M$28,$E309)*INDEX(M$30:M$46,$F309)*(1-INDEX(M$117:M$133,$F309))</f>
        <v/>
      </c>
      <c r="N309" s="40">
        <f>N$12*$D309*INDEX(N$21:N$28,$E309)*INDEX(N$30:N$46,$F309)*(1-INDEX(N$117:N$133,$F309))</f>
        <v/>
      </c>
      <c r="O309" s="40">
        <f>O$12*$D309*INDEX(O$21:O$28,$E309)*INDEX(O$30:O$46,$F309)*(1-INDEX(O$117:O$133,$F309))</f>
        <v/>
      </c>
      <c r="P309" s="40">
        <f>P$12*$D309*INDEX(P$21:P$28,$E309)*INDEX(P$30:P$46,$F309)*(1-INDEX(P$117:P$133,$F309))</f>
        <v/>
      </c>
      <c r="Q309" s="40">
        <f>Q$12*$D309*INDEX(Q$21:Q$28,$E309)*INDEX(Q$30:Q$46,$F309)*(1-INDEX(Q$117:Q$133,$F309))</f>
        <v/>
      </c>
      <c r="R309" s="40">
        <f>R$12*$D309*INDEX(R$21:R$28,$E309)*INDEX(R$30:R$46,$F309)*(1-INDEX(R$117:R$133,$F309))</f>
        <v/>
      </c>
      <c r="S309" s="40">
        <f>S$12*$D309*INDEX(S$21:S$28,$E309)*INDEX(S$30:S$46,$F309)*(1-INDEX(S$117:S$133,$F309))</f>
        <v/>
      </c>
      <c r="T309" s="40">
        <f>T$12*$D309*INDEX(T$21:T$28,$E309)*INDEX(T$30:T$46,$F309)*(1-INDEX(T$117:T$133,$F309))</f>
        <v/>
      </c>
      <c r="U309" s="40">
        <f>U$12*$D309*INDEX(U$21:U$28,$E309)*INDEX(U$30:U$46,$F309)*(1-INDEX(U$117:U$133,$F309))</f>
        <v/>
      </c>
      <c r="V309" s="40">
        <f>V$12*$D309*INDEX(V$21:V$28,$E309)*INDEX(V$30:V$46,$F309)*(1-INDEX(V$117:V$133,$F309))</f>
        <v/>
      </c>
      <c r="W309" s="40">
        <f>W$12*$D309*INDEX(W$21:W$28,$E309)*INDEX(W$30:W$46,$F309)*(1-INDEX(W$117:W$133,$F309))</f>
        <v/>
      </c>
      <c r="X309" s="40">
        <f>X$12*$D309*INDEX(X$21:X$28,$E309)*INDEX(X$30:X$46,$F309)*(1-INDEX(X$117:X$133,$F309))</f>
        <v/>
      </c>
      <c r="Y309" s="40">
        <f>Y$12*$D309*INDEX(Y$21:Y$28,$E309)*INDEX(Y$30:Y$46,$F309)*(1-INDEX(Y$117:Y$133,$F309))</f>
        <v/>
      </c>
      <c r="Z309" s="40">
        <f>Z$12*$D309*INDEX(Z$21:Z$28,$E309)*INDEX(Z$30:Z$46,$F309)*(1-INDEX(Z$117:Z$133,$F309))</f>
        <v/>
      </c>
      <c r="AA309" s="40">
        <f>AA$12*$D309*INDEX(AA$21:AA$28,$E309)*INDEX(AA$30:AA$46,$F309)*(1-INDEX(AA$117:AA$133,$F309))</f>
        <v/>
      </c>
      <c r="AB309" s="40">
        <f>AB$12*$D309*INDEX(AB$21:AB$28,$E309)*INDEX(AB$30:AB$46,$F309)*(1-INDEX(AB$117:AB$133,$F309))</f>
        <v/>
      </c>
      <c r="AC309" s="40">
        <f>AC$12*$D309*INDEX(AC$21:AC$28,$E309)*INDEX(AC$30:AC$46,$F309)*(1-INDEX(AC$117:AC$133,$F309))</f>
        <v/>
      </c>
      <c r="AD309" s="42">
        <f>CARBONTAX(AD$12,$D309,INDEX(AD$21:AD$28,$E309),INDEX(AD$30:AD$46,$F309),INDEX(AD$117:AD$133,$F309))</f>
        <v/>
      </c>
      <c r="AE309" s="25">
        <f>LOWER(Settings!$C$4)&amp;".mit."&amp;$A309&amp;IF($C309="","","."&amp;$C309&amp;"."&amp;$B309)&amp;IF(INDEX(Variables!$D$5:$D$105,MATCH($A309,Variables!$A$5:$A$105,0))="","","."&amp;INDEX(Variables!$D$5:$D$105,MATCH($A309,Variables!$A$5:$A$105,0)))&amp;"."&amp;AE$5</f>
        <v/>
      </c>
      <c r="AF309" s="41">
        <f>AF$12*$D309*INDEX(AF$21:AF$28,$E309)*INDEX(AF$30:AF$46,$F309)*(1-INDEX(AF$117:AF$133,$F309))</f>
        <v/>
      </c>
      <c r="AG309" s="40">
        <f>AG$12*$D309*INDEX(AG$21:AG$28,$E309)*INDEX(AG$30:AG$46,$F309)*(1-INDEX(AG$117:AG$133,$F309))</f>
        <v/>
      </c>
      <c r="AH309" s="40">
        <f>AH$12*$D309*INDEX(AH$21:AH$28,$E309)*INDEX(AH$30:AH$46,$F309)*(1-INDEX(AH$117:AH$133,$F309))</f>
        <v/>
      </c>
      <c r="AI309" s="40">
        <f>AI$12*$D309*INDEX(AI$21:AI$28,$E309)*INDEX(AI$30:AI$46,$F309)*(1-INDEX(AI$117:AI$133,$F309))</f>
        <v/>
      </c>
      <c r="AJ309" s="40">
        <f>AJ$12*$D309*INDEX(AJ$21:AJ$28,$E309)*INDEX(AJ$30:AJ$46,$F309)*(1-INDEX(AJ$117:AJ$133,$F309))</f>
        <v/>
      </c>
      <c r="AK309" s="40">
        <f>AK$12*$D309*INDEX(AK$21:AK$28,$E309)*INDEX(AK$30:AK$46,$F309)*(1-INDEX(AK$117:AK$133,$F309))</f>
        <v/>
      </c>
      <c r="AL309" s="40">
        <f>AL$12*$D309*INDEX(AL$21:AL$28,$E309)*INDEX(AL$30:AL$46,$F309)*(1-INDEX(AL$117:AL$133,$F309))</f>
        <v/>
      </c>
      <c r="AM309" s="40">
        <f>AM$12*$D309*INDEX(AM$21:AM$28,$E309)*INDEX(AM$30:AM$46,$F309)*(1-INDEX(AM$117:AM$133,$F309))</f>
        <v/>
      </c>
      <c r="AN309" s="40">
        <f>AN$12*$D309*INDEX(AN$21:AN$28,$E309)*INDEX(AN$30:AN$46,$F309)*(1-INDEX(AN$117:AN$133,$F309))</f>
        <v/>
      </c>
      <c r="AO309" s="40">
        <f>AO$12*$D309*INDEX(AO$21:AO$28,$E309)*INDEX(AO$30:AO$46,$F309)*(1-INDEX(AO$117:AO$133,$F309))</f>
        <v/>
      </c>
      <c r="AP309" s="40">
        <f>AP$12*$D309*INDEX(AP$21:AP$28,$E309)*INDEX(AP$30:AP$46,$F309)*(1-INDEX(AP$117:AP$133,$F309))</f>
        <v/>
      </c>
      <c r="AQ309" s="40">
        <f>AQ$12*$D309*INDEX(AQ$21:AQ$28,$E309)*INDEX(AQ$30:AQ$46,$F309)*(1-INDEX(AQ$117:AQ$133,$F309))</f>
        <v/>
      </c>
      <c r="AR309" s="40">
        <f>AR$12*$D309*INDEX(AR$21:AR$28,$E309)*INDEX(AR$30:AR$46,$F309)*(1-INDEX(AR$117:AR$133,$F309))</f>
        <v/>
      </c>
      <c r="AS309" s="40">
        <f>AS$12*$D309*INDEX(AS$21:AS$28,$E309)*INDEX(AS$30:AS$46,$F309)*(1-INDEX(AS$117:AS$133,$F309))</f>
        <v/>
      </c>
      <c r="AT309" s="40">
        <f>AT$12*$D309*INDEX(AT$21:AT$28,$E309)*INDEX(AT$30:AT$46,$F309)*(1-INDEX(AT$117:AT$133,$F309))</f>
        <v/>
      </c>
      <c r="AU309" s="40">
        <f>AU$12*$D309*INDEX(AU$21:AU$28,$E309)*INDEX(AU$30:AU$46,$F309)*(1-INDEX(AU$117:AU$133,$F309))</f>
        <v/>
      </c>
      <c r="AV309" s="40">
        <f>AV$12*$D309*INDEX(AV$21:AV$28,$E309)*INDEX(AV$30:AV$46,$F309)*(1-INDEX(AV$117:AV$133,$F309))</f>
        <v/>
      </c>
      <c r="AW309" s="40">
        <f>AW$12*$D309*INDEX(AW$21:AW$28,$E309)*INDEX(AW$30:AW$46,$F309)*(1-INDEX(AW$117:AW$133,$F309))</f>
        <v/>
      </c>
      <c r="AX309" s="42">
        <f>CARBONTAX(AX$12,$D309,INDEX(AX$21:AX$28,$E309),INDEX(AX$30:AX$46,$F309),INDEX(AX$117:AX$133,$F309))</f>
        <v/>
      </c>
    </row>
    <row r="310" hidden="1" outlineLevel="2">
      <c r="A310" s="5" t="inlineStr">
        <is>
          <t>ctxnew</t>
        </is>
      </c>
      <c r="B310" s="5" t="inlineStr">
        <is>
          <t>oop</t>
        </is>
      </c>
      <c r="C310" s="5" t="inlineStr">
        <is>
          <t>rod</t>
        </is>
      </c>
      <c r="D310" s="40">
        <f>INDEX(Inputs!$T$5:$T$132,MATCH($B310&amp;"|"&amp;$C310,Inputs!$A$5:$A$132,0))</f>
        <v/>
      </c>
      <c r="E310" s="40">
        <f>INDEX(Inputs!$J$5:$J$132,MATCH($B310&amp;"|"&amp;$C310,Inputs!$A$5:$A$132,0))</f>
        <v/>
      </c>
      <c r="F310" s="40">
        <f>INDEX(Inputs!$K$5:$K$132,MATCH($B310&amp;"|"&amp;$C310,Inputs!$A$5:$A$132,0))</f>
        <v/>
      </c>
      <c r="G310" s="39" t="n"/>
      <c r="H310" s="5">
        <f>INDEX(Variables!$B$5:$B$105,MATCH($A310,Variables!$A$5:$A$105,0))&amp;IF($C310="",""," | "&amp;INDEX(Mapping!$B$5:$B$26,MATCH($C310,Mapping!$A$5:$A$26,0))&amp;" | "&amp;INDEX(Mapping!$B$30:$B$41,MATCH($B310,Mapping!$A$30:$A$41,0)))</f>
        <v/>
      </c>
      <c r="I310" s="5">
        <f>INDEX(Variables!$C$5:$C$105,MATCH($A310,Variables!$A$5:$A$105,0))</f>
        <v/>
      </c>
      <c r="J310" s="5">
        <f>INDEX(Variables!$E$5:$E$105,MATCH($A310,Variables!$A$5:$A$105,0))</f>
        <v/>
      </c>
      <c r="K310" s="25">
        <f>LOWER(Settings!$C$4)&amp;".mit."&amp;$A310&amp;IF($C310="","","."&amp;$C310&amp;"."&amp;$B310)&amp;IF(INDEX(Variables!$D$5:$D$105,MATCH($A310,Variables!$A$5:$A$105,0))="","","."&amp;INDEX(Variables!$D$5:$D$105,MATCH($A310,Variables!$A$5:$A$105,0)))&amp;"."&amp;K$5</f>
        <v/>
      </c>
      <c r="L310" s="41">
        <f>L$12*$D310*INDEX(L$21:L$28,$E310)*INDEX(L$30:L$46,$F310)*(1-INDEX(L$117:L$133,$F310))</f>
        <v/>
      </c>
      <c r="M310" s="40">
        <f>M$12*$D310*INDEX(M$21:M$28,$E310)*INDEX(M$30:M$46,$F310)*(1-INDEX(M$117:M$133,$F310))</f>
        <v/>
      </c>
      <c r="N310" s="40">
        <f>N$12*$D310*INDEX(N$21:N$28,$E310)*INDEX(N$30:N$46,$F310)*(1-INDEX(N$117:N$133,$F310))</f>
        <v/>
      </c>
      <c r="O310" s="40">
        <f>O$12*$D310*INDEX(O$21:O$28,$E310)*INDEX(O$30:O$46,$F310)*(1-INDEX(O$117:O$133,$F310))</f>
        <v/>
      </c>
      <c r="P310" s="40">
        <f>P$12*$D310*INDEX(P$21:P$28,$E310)*INDEX(P$30:P$46,$F310)*(1-INDEX(P$117:P$133,$F310))</f>
        <v/>
      </c>
      <c r="Q310" s="40">
        <f>Q$12*$D310*INDEX(Q$21:Q$28,$E310)*INDEX(Q$30:Q$46,$F310)*(1-INDEX(Q$117:Q$133,$F310))</f>
        <v/>
      </c>
      <c r="R310" s="40">
        <f>R$12*$D310*INDEX(R$21:R$28,$E310)*INDEX(R$30:R$46,$F310)*(1-INDEX(R$117:R$133,$F310))</f>
        <v/>
      </c>
      <c r="S310" s="40">
        <f>S$12*$D310*INDEX(S$21:S$28,$E310)*INDEX(S$30:S$46,$F310)*(1-INDEX(S$117:S$133,$F310))</f>
        <v/>
      </c>
      <c r="T310" s="40">
        <f>T$12*$D310*INDEX(T$21:T$28,$E310)*INDEX(T$30:T$46,$F310)*(1-INDEX(T$117:T$133,$F310))</f>
        <v/>
      </c>
      <c r="U310" s="40">
        <f>U$12*$D310*INDEX(U$21:U$28,$E310)*INDEX(U$30:U$46,$F310)*(1-INDEX(U$117:U$133,$F310))</f>
        <v/>
      </c>
      <c r="V310" s="40">
        <f>V$12*$D310*INDEX(V$21:V$28,$E310)*INDEX(V$30:V$46,$F310)*(1-INDEX(V$117:V$133,$F310))</f>
        <v/>
      </c>
      <c r="W310" s="40">
        <f>W$12*$D310*INDEX(W$21:W$28,$E310)*INDEX(W$30:W$46,$F310)*(1-INDEX(W$117:W$133,$F310))</f>
        <v/>
      </c>
      <c r="X310" s="40">
        <f>X$12*$D310*INDEX(X$21:X$28,$E310)*INDEX(X$30:X$46,$F310)*(1-INDEX(X$117:X$133,$F310))</f>
        <v/>
      </c>
      <c r="Y310" s="40">
        <f>Y$12*$D310*INDEX(Y$21:Y$28,$E310)*INDEX(Y$30:Y$46,$F310)*(1-INDEX(Y$117:Y$133,$F310))</f>
        <v/>
      </c>
      <c r="Z310" s="40">
        <f>Z$12*$D310*INDEX(Z$21:Z$28,$E310)*INDEX(Z$30:Z$46,$F310)*(1-INDEX(Z$117:Z$133,$F310))</f>
        <v/>
      </c>
      <c r="AA310" s="40">
        <f>AA$12*$D310*INDEX(AA$21:AA$28,$E310)*INDEX(AA$30:AA$46,$F310)*(1-INDEX(AA$117:AA$133,$F310))</f>
        <v/>
      </c>
      <c r="AB310" s="40">
        <f>AB$12*$D310*INDEX(AB$21:AB$28,$E310)*INDEX(AB$30:AB$46,$F310)*(1-INDEX(AB$117:AB$133,$F310))</f>
        <v/>
      </c>
      <c r="AC310" s="40">
        <f>AC$12*$D310*INDEX(AC$21:AC$28,$E310)*INDEX(AC$30:AC$46,$F310)*(1-INDEX(AC$117:AC$133,$F310))</f>
        <v/>
      </c>
      <c r="AD310" s="42">
        <f>CARBONTAX(AD$12,$D310,INDEX(AD$21:AD$28,$E310),INDEX(AD$30:AD$46,$F310),INDEX(AD$117:AD$133,$F310))</f>
        <v/>
      </c>
      <c r="AE310" s="25">
        <f>LOWER(Settings!$C$4)&amp;".mit."&amp;$A310&amp;IF($C310="","","."&amp;$C310&amp;"."&amp;$B310)&amp;IF(INDEX(Variables!$D$5:$D$105,MATCH($A310,Variables!$A$5:$A$105,0))="","","."&amp;INDEX(Variables!$D$5:$D$105,MATCH($A310,Variables!$A$5:$A$105,0)))&amp;"."&amp;AE$5</f>
        <v/>
      </c>
      <c r="AF310" s="41">
        <f>AF$12*$D310*INDEX(AF$21:AF$28,$E310)*INDEX(AF$30:AF$46,$F310)*(1-INDEX(AF$117:AF$133,$F310))</f>
        <v/>
      </c>
      <c r="AG310" s="40">
        <f>AG$12*$D310*INDEX(AG$21:AG$28,$E310)*INDEX(AG$30:AG$46,$F310)*(1-INDEX(AG$117:AG$133,$F310))</f>
        <v/>
      </c>
      <c r="AH310" s="40">
        <f>AH$12*$D310*INDEX(AH$21:AH$28,$E310)*INDEX(AH$30:AH$46,$F310)*(1-INDEX(AH$117:AH$133,$F310))</f>
        <v/>
      </c>
      <c r="AI310" s="40">
        <f>AI$12*$D310*INDEX(AI$21:AI$28,$E310)*INDEX(AI$30:AI$46,$F310)*(1-INDEX(AI$117:AI$133,$F310))</f>
        <v/>
      </c>
      <c r="AJ310" s="40">
        <f>AJ$12*$D310*INDEX(AJ$21:AJ$28,$E310)*INDEX(AJ$30:AJ$46,$F310)*(1-INDEX(AJ$117:AJ$133,$F310))</f>
        <v/>
      </c>
      <c r="AK310" s="40">
        <f>AK$12*$D310*INDEX(AK$21:AK$28,$E310)*INDEX(AK$30:AK$46,$F310)*(1-INDEX(AK$117:AK$133,$F310))</f>
        <v/>
      </c>
      <c r="AL310" s="40">
        <f>AL$12*$D310*INDEX(AL$21:AL$28,$E310)*INDEX(AL$30:AL$46,$F310)*(1-INDEX(AL$117:AL$133,$F310))</f>
        <v/>
      </c>
      <c r="AM310" s="40">
        <f>AM$12*$D310*INDEX(AM$21:AM$28,$E310)*INDEX(AM$30:AM$46,$F310)*(1-INDEX(AM$117:AM$133,$F310))</f>
        <v/>
      </c>
      <c r="AN310" s="40">
        <f>AN$12*$D310*INDEX(AN$21:AN$28,$E310)*INDEX(AN$30:AN$46,$F310)*(1-INDEX(AN$117:AN$133,$F310))</f>
        <v/>
      </c>
      <c r="AO310" s="40">
        <f>AO$12*$D310*INDEX(AO$21:AO$28,$E310)*INDEX(AO$30:AO$46,$F310)*(1-INDEX(AO$117:AO$133,$F310))</f>
        <v/>
      </c>
      <c r="AP310" s="40">
        <f>AP$12*$D310*INDEX(AP$21:AP$28,$E310)*INDEX(AP$30:AP$46,$F310)*(1-INDEX(AP$117:AP$133,$F310))</f>
        <v/>
      </c>
      <c r="AQ310" s="40">
        <f>AQ$12*$D310*INDEX(AQ$21:AQ$28,$E310)*INDEX(AQ$30:AQ$46,$F310)*(1-INDEX(AQ$117:AQ$133,$F310))</f>
        <v/>
      </c>
      <c r="AR310" s="40">
        <f>AR$12*$D310*INDEX(AR$21:AR$28,$E310)*INDEX(AR$30:AR$46,$F310)*(1-INDEX(AR$117:AR$133,$F310))</f>
        <v/>
      </c>
      <c r="AS310" s="40">
        <f>AS$12*$D310*INDEX(AS$21:AS$28,$E310)*INDEX(AS$30:AS$46,$F310)*(1-INDEX(AS$117:AS$133,$F310))</f>
        <v/>
      </c>
      <c r="AT310" s="40">
        <f>AT$12*$D310*INDEX(AT$21:AT$28,$E310)*INDEX(AT$30:AT$46,$F310)*(1-INDEX(AT$117:AT$133,$F310))</f>
        <v/>
      </c>
      <c r="AU310" s="40">
        <f>AU$12*$D310*INDEX(AU$21:AU$28,$E310)*INDEX(AU$30:AU$46,$F310)*(1-INDEX(AU$117:AU$133,$F310))</f>
        <v/>
      </c>
      <c r="AV310" s="40">
        <f>AV$12*$D310*INDEX(AV$21:AV$28,$E310)*INDEX(AV$30:AV$46,$F310)*(1-INDEX(AV$117:AV$133,$F310))</f>
        <v/>
      </c>
      <c r="AW310" s="40">
        <f>AW$12*$D310*INDEX(AW$21:AW$28,$E310)*INDEX(AW$30:AW$46,$F310)*(1-INDEX(AW$117:AW$133,$F310))</f>
        <v/>
      </c>
      <c r="AX310" s="42">
        <f>CARBONTAX(AX$12,$D310,INDEX(AX$21:AX$28,$E310),INDEX(AX$30:AX$46,$F310),INDEX(AX$117:AX$133,$F310))</f>
        <v/>
      </c>
    </row>
    <row r="311" hidden="1" outlineLevel="2">
      <c r="A311" s="5" t="inlineStr">
        <is>
          <t>ctxnew</t>
        </is>
      </c>
      <c r="B311" s="5" t="inlineStr">
        <is>
          <t>bio</t>
        </is>
      </c>
      <c r="C311" s="5" t="inlineStr">
        <is>
          <t>rod</t>
        </is>
      </c>
      <c r="D311" s="40">
        <f>INDEX(Inputs!$T$5:$T$132,MATCH($B311&amp;"|"&amp;$C311,Inputs!$A$5:$A$132,0))</f>
        <v/>
      </c>
      <c r="E311" s="40">
        <f>INDEX(Inputs!$J$5:$J$132,MATCH($B311&amp;"|"&amp;$C311,Inputs!$A$5:$A$132,0))</f>
        <v/>
      </c>
      <c r="F311" s="40">
        <f>INDEX(Inputs!$K$5:$K$132,MATCH($B311&amp;"|"&amp;$C311,Inputs!$A$5:$A$132,0))</f>
        <v/>
      </c>
      <c r="G311" s="39" t="n"/>
      <c r="H311" s="5">
        <f>INDEX(Variables!$B$5:$B$105,MATCH($A311,Variables!$A$5:$A$105,0))&amp;IF($C311="",""," | "&amp;INDEX(Mapping!$B$5:$B$26,MATCH($C311,Mapping!$A$5:$A$26,0))&amp;" | "&amp;INDEX(Mapping!$B$30:$B$41,MATCH($B311,Mapping!$A$30:$A$41,0)))</f>
        <v/>
      </c>
      <c r="I311" s="5">
        <f>INDEX(Variables!$C$5:$C$105,MATCH($A311,Variables!$A$5:$A$105,0))</f>
        <v/>
      </c>
      <c r="J311" s="5">
        <f>INDEX(Variables!$E$5:$E$105,MATCH($A311,Variables!$A$5:$A$105,0))</f>
        <v/>
      </c>
      <c r="K311" s="25">
        <f>LOWER(Settings!$C$4)&amp;".mit."&amp;$A311&amp;IF($C311="","","."&amp;$C311&amp;"."&amp;$B311)&amp;IF(INDEX(Variables!$D$5:$D$105,MATCH($A311,Variables!$A$5:$A$105,0))="","","."&amp;INDEX(Variables!$D$5:$D$105,MATCH($A311,Variables!$A$5:$A$105,0)))&amp;"."&amp;K$5</f>
        <v/>
      </c>
      <c r="L311" s="41">
        <f>L$12*$D311*INDEX(L$21:L$28,$E311)*INDEX(L$30:L$46,$F311)*(1-INDEX(L$117:L$133,$F311))</f>
        <v/>
      </c>
      <c r="M311" s="40">
        <f>M$12*$D311*INDEX(M$21:M$28,$E311)*INDEX(M$30:M$46,$F311)*(1-INDEX(M$117:M$133,$F311))</f>
        <v/>
      </c>
      <c r="N311" s="40">
        <f>N$12*$D311*INDEX(N$21:N$28,$E311)*INDEX(N$30:N$46,$F311)*(1-INDEX(N$117:N$133,$F311))</f>
        <v/>
      </c>
      <c r="O311" s="40">
        <f>O$12*$D311*INDEX(O$21:O$28,$E311)*INDEX(O$30:O$46,$F311)*(1-INDEX(O$117:O$133,$F311))</f>
        <v/>
      </c>
      <c r="P311" s="40">
        <f>P$12*$D311*INDEX(P$21:P$28,$E311)*INDEX(P$30:P$46,$F311)*(1-INDEX(P$117:P$133,$F311))</f>
        <v/>
      </c>
      <c r="Q311" s="40">
        <f>Q$12*$D311*INDEX(Q$21:Q$28,$E311)*INDEX(Q$30:Q$46,$F311)*(1-INDEX(Q$117:Q$133,$F311))</f>
        <v/>
      </c>
      <c r="R311" s="40">
        <f>R$12*$D311*INDEX(R$21:R$28,$E311)*INDEX(R$30:R$46,$F311)*(1-INDEX(R$117:R$133,$F311))</f>
        <v/>
      </c>
      <c r="S311" s="40">
        <f>S$12*$D311*INDEX(S$21:S$28,$E311)*INDEX(S$30:S$46,$F311)*(1-INDEX(S$117:S$133,$F311))</f>
        <v/>
      </c>
      <c r="T311" s="40">
        <f>T$12*$D311*INDEX(T$21:T$28,$E311)*INDEX(T$30:T$46,$F311)*(1-INDEX(T$117:T$133,$F311))</f>
        <v/>
      </c>
      <c r="U311" s="40">
        <f>U$12*$D311*INDEX(U$21:U$28,$E311)*INDEX(U$30:U$46,$F311)*(1-INDEX(U$117:U$133,$F311))</f>
        <v/>
      </c>
      <c r="V311" s="40">
        <f>V$12*$D311*INDEX(V$21:V$28,$E311)*INDEX(V$30:V$46,$F311)*(1-INDEX(V$117:V$133,$F311))</f>
        <v/>
      </c>
      <c r="W311" s="40">
        <f>W$12*$D311*INDEX(W$21:W$28,$E311)*INDEX(W$30:W$46,$F311)*(1-INDEX(W$117:W$133,$F311))</f>
        <v/>
      </c>
      <c r="X311" s="40">
        <f>X$12*$D311*INDEX(X$21:X$28,$E311)*INDEX(X$30:X$46,$F311)*(1-INDEX(X$117:X$133,$F311))</f>
        <v/>
      </c>
      <c r="Y311" s="40">
        <f>Y$12*$D311*INDEX(Y$21:Y$28,$E311)*INDEX(Y$30:Y$46,$F311)*(1-INDEX(Y$117:Y$133,$F311))</f>
        <v/>
      </c>
      <c r="Z311" s="40">
        <f>Z$12*$D311*INDEX(Z$21:Z$28,$E311)*INDEX(Z$30:Z$46,$F311)*(1-INDEX(Z$117:Z$133,$F311))</f>
        <v/>
      </c>
      <c r="AA311" s="40">
        <f>AA$12*$D311*INDEX(AA$21:AA$28,$E311)*INDEX(AA$30:AA$46,$F311)*(1-INDEX(AA$117:AA$133,$F311))</f>
        <v/>
      </c>
      <c r="AB311" s="40">
        <f>AB$12*$D311*INDEX(AB$21:AB$28,$E311)*INDEX(AB$30:AB$46,$F311)*(1-INDEX(AB$117:AB$133,$F311))</f>
        <v/>
      </c>
      <c r="AC311" s="40">
        <f>AC$12*$D311*INDEX(AC$21:AC$28,$E311)*INDEX(AC$30:AC$46,$F311)*(1-INDEX(AC$117:AC$133,$F311))</f>
        <v/>
      </c>
      <c r="AD311" s="42">
        <f>CARBONTAX(AD$12,$D311,INDEX(AD$21:AD$28,$E311),INDEX(AD$30:AD$46,$F311),INDEX(AD$117:AD$133,$F311))</f>
        <v/>
      </c>
      <c r="AE311" s="25">
        <f>LOWER(Settings!$C$4)&amp;".mit."&amp;$A311&amp;IF($C311="","","."&amp;$C311&amp;"."&amp;$B311)&amp;IF(INDEX(Variables!$D$5:$D$105,MATCH($A311,Variables!$A$5:$A$105,0))="","","."&amp;INDEX(Variables!$D$5:$D$105,MATCH($A311,Variables!$A$5:$A$105,0)))&amp;"."&amp;AE$5</f>
        <v/>
      </c>
      <c r="AF311" s="41">
        <f>AF$12*$D311*INDEX(AF$21:AF$28,$E311)*INDEX(AF$30:AF$46,$F311)*(1-INDEX(AF$117:AF$133,$F311))</f>
        <v/>
      </c>
      <c r="AG311" s="40">
        <f>AG$12*$D311*INDEX(AG$21:AG$28,$E311)*INDEX(AG$30:AG$46,$F311)*(1-INDEX(AG$117:AG$133,$F311))</f>
        <v/>
      </c>
      <c r="AH311" s="40">
        <f>AH$12*$D311*INDEX(AH$21:AH$28,$E311)*INDEX(AH$30:AH$46,$F311)*(1-INDEX(AH$117:AH$133,$F311))</f>
        <v/>
      </c>
      <c r="AI311" s="40">
        <f>AI$12*$D311*INDEX(AI$21:AI$28,$E311)*INDEX(AI$30:AI$46,$F311)*(1-INDEX(AI$117:AI$133,$F311))</f>
        <v/>
      </c>
      <c r="AJ311" s="40">
        <f>AJ$12*$D311*INDEX(AJ$21:AJ$28,$E311)*INDEX(AJ$30:AJ$46,$F311)*(1-INDEX(AJ$117:AJ$133,$F311))</f>
        <v/>
      </c>
      <c r="AK311" s="40">
        <f>AK$12*$D311*INDEX(AK$21:AK$28,$E311)*INDEX(AK$30:AK$46,$F311)*(1-INDEX(AK$117:AK$133,$F311))</f>
        <v/>
      </c>
      <c r="AL311" s="40">
        <f>AL$12*$D311*INDEX(AL$21:AL$28,$E311)*INDEX(AL$30:AL$46,$F311)*(1-INDEX(AL$117:AL$133,$F311))</f>
        <v/>
      </c>
      <c r="AM311" s="40">
        <f>AM$12*$D311*INDEX(AM$21:AM$28,$E311)*INDEX(AM$30:AM$46,$F311)*(1-INDEX(AM$117:AM$133,$F311))</f>
        <v/>
      </c>
      <c r="AN311" s="40">
        <f>AN$12*$D311*INDEX(AN$21:AN$28,$E311)*INDEX(AN$30:AN$46,$F311)*(1-INDEX(AN$117:AN$133,$F311))</f>
        <v/>
      </c>
      <c r="AO311" s="40">
        <f>AO$12*$D311*INDEX(AO$21:AO$28,$E311)*INDEX(AO$30:AO$46,$F311)*(1-INDEX(AO$117:AO$133,$F311))</f>
        <v/>
      </c>
      <c r="AP311" s="40">
        <f>AP$12*$D311*INDEX(AP$21:AP$28,$E311)*INDEX(AP$30:AP$46,$F311)*(1-INDEX(AP$117:AP$133,$F311))</f>
        <v/>
      </c>
      <c r="AQ311" s="40">
        <f>AQ$12*$D311*INDEX(AQ$21:AQ$28,$E311)*INDEX(AQ$30:AQ$46,$F311)*(1-INDEX(AQ$117:AQ$133,$F311))</f>
        <v/>
      </c>
      <c r="AR311" s="40">
        <f>AR$12*$D311*INDEX(AR$21:AR$28,$E311)*INDEX(AR$30:AR$46,$F311)*(1-INDEX(AR$117:AR$133,$F311))</f>
        <v/>
      </c>
      <c r="AS311" s="40">
        <f>AS$12*$D311*INDEX(AS$21:AS$28,$E311)*INDEX(AS$30:AS$46,$F311)*(1-INDEX(AS$117:AS$133,$F311))</f>
        <v/>
      </c>
      <c r="AT311" s="40">
        <f>AT$12*$D311*INDEX(AT$21:AT$28,$E311)*INDEX(AT$30:AT$46,$F311)*(1-INDEX(AT$117:AT$133,$F311))</f>
        <v/>
      </c>
      <c r="AU311" s="40">
        <f>AU$12*$D311*INDEX(AU$21:AU$28,$E311)*INDEX(AU$30:AU$46,$F311)*(1-INDEX(AU$117:AU$133,$F311))</f>
        <v/>
      </c>
      <c r="AV311" s="40">
        <f>AV$12*$D311*INDEX(AV$21:AV$28,$E311)*INDEX(AV$30:AV$46,$F311)*(1-INDEX(AV$117:AV$133,$F311))</f>
        <v/>
      </c>
      <c r="AW311" s="40">
        <f>AW$12*$D311*INDEX(AW$21:AW$28,$E311)*INDEX(AW$30:AW$46,$F311)*(1-INDEX(AW$117:AW$133,$F311))</f>
        <v/>
      </c>
      <c r="AX311" s="42">
        <f>CARBONTAX(AX$12,$D311,INDEX(AX$21:AX$28,$E311),INDEX(AX$30:AX$46,$F311),INDEX(AX$117:AX$133,$F311))</f>
        <v/>
      </c>
    </row>
    <row r="312" hidden="1" outlineLevel="2"/>
    <row r="313" hidden="1" outlineLevel="2">
      <c r="A313" s="5" t="inlineStr">
        <is>
          <t>ets</t>
        </is>
      </c>
      <c r="B313" s="5" t="inlineStr">
        <is>
          <t>coa</t>
        </is>
      </c>
      <c r="C313" s="5" t="inlineStr">
        <is>
          <t>rod</t>
        </is>
      </c>
      <c r="D313" s="40">
        <f>INDEX(Inputs!$T$5:$T$132,MATCH($B313&amp;"|"&amp;$C313,Inputs!$A$5:$A$132,0))</f>
        <v/>
      </c>
      <c r="E313" s="40">
        <f>INDEX(Inputs!$K$5:$K$132,MATCH($B313&amp;"|"&amp;$C313,Inputs!$A$5:$A$132,0))</f>
        <v/>
      </c>
      <c r="F313" s="39" t="n"/>
      <c r="G313" s="39" t="n"/>
      <c r="H313" s="5">
        <f>INDEX(Variables!$B$5:$B$105,MATCH($A313,Variables!$A$5:$A$105,0))&amp;IF($C313="",""," | "&amp;INDEX(Mapping!$B$5:$B$26,MATCH($C313,Mapping!$A$5:$A$26,0))&amp;" | "&amp;INDEX(Mapping!$B$30:$B$41,MATCH($B313,Mapping!$A$30:$A$41,0)))</f>
        <v/>
      </c>
      <c r="I313" s="5">
        <f>INDEX(Variables!$C$5:$C$105,MATCH($A313,Variables!$A$5:$A$105,0))</f>
        <v/>
      </c>
      <c r="J313" s="5">
        <f>INDEX(Variables!$E$5:$E$105,MATCH($A313,Variables!$A$5:$A$105,0))</f>
        <v/>
      </c>
      <c r="K313" s="25">
        <f>LOWER(Settings!$C$4)&amp;".mit."&amp;$A313&amp;IF($C313="","","."&amp;$C313&amp;"."&amp;$B313)&amp;IF(INDEX(Variables!$D$5:$D$105,MATCH($A313,Variables!$A$5:$A$105,0))="","","."&amp;INDEX(Variables!$D$5:$D$105,MATCH($A313,Variables!$A$5:$A$105,0)))&amp;"."&amp;K$5</f>
        <v/>
      </c>
      <c r="L313" s="41">
        <f>L$134*$D313*INDEX(L$117:L$133,$E313)</f>
        <v/>
      </c>
      <c r="M313" s="40">
        <f>M$134*$D313*INDEX(M$117:M$133,$E313)</f>
        <v/>
      </c>
      <c r="N313" s="40">
        <f>N$134*$D313*INDEX(N$117:N$133,$E313)</f>
        <v/>
      </c>
      <c r="O313" s="40">
        <f>O$134*$D313*INDEX(O$117:O$133,$E313)</f>
        <v/>
      </c>
      <c r="P313" s="40">
        <f>P$134*$D313*INDEX(P$117:P$133,$E313)</f>
        <v/>
      </c>
      <c r="Q313" s="40">
        <f>Q$134*$D313*INDEX(Q$117:Q$133,$E313)</f>
        <v/>
      </c>
      <c r="R313" s="40">
        <f>R$134*$D313*INDEX(R$117:R$133,$E313)</f>
        <v/>
      </c>
      <c r="S313" s="40">
        <f>S$134*$D313*INDEX(S$117:S$133,$E313)</f>
        <v/>
      </c>
      <c r="T313" s="40">
        <f>T$134*$D313*INDEX(T$117:T$133,$E313)</f>
        <v/>
      </c>
      <c r="U313" s="40">
        <f>U$134*$D313*INDEX(U$117:U$133,$E313)</f>
        <v/>
      </c>
      <c r="V313" s="40">
        <f>V$134*$D313*INDEX(V$117:V$133,$E313)</f>
        <v/>
      </c>
      <c r="W313" s="40">
        <f>W$134*$D313*INDEX(W$117:W$133,$E313)</f>
        <v/>
      </c>
      <c r="X313" s="40">
        <f>X$134*$D313*INDEX(X$117:X$133,$E313)</f>
        <v/>
      </c>
      <c r="Y313" s="40">
        <f>Y$134*$D313*INDEX(Y$117:Y$133,$E313)</f>
        <v/>
      </c>
      <c r="Z313" s="40">
        <f>Z$134*$D313*INDEX(Z$117:Z$133,$E313)</f>
        <v/>
      </c>
      <c r="AA313" s="40">
        <f>AA$134*$D313*INDEX(AA$117:AA$133,$E313)</f>
        <v/>
      </c>
      <c r="AB313" s="40">
        <f>AB$134*$D313*INDEX(AB$117:AB$133,$E313)</f>
        <v/>
      </c>
      <c r="AC313" s="40">
        <f>AC$134*$D313*INDEX(AC$117:AC$133,$E313)</f>
        <v/>
      </c>
      <c r="AD313" s="42">
        <f>ETSCOST(AD$134,$D313,INDEX(AD$117:AD$133,$E313))</f>
        <v/>
      </c>
      <c r="AE313" s="25">
        <f>LOWER(Settings!$C$4)&amp;".mit."&amp;$A313&amp;IF($C313="","","."&amp;$C313&amp;"."&amp;$B313)&amp;IF(INDEX(Variables!$D$5:$D$105,MATCH($A313,Variables!$A$5:$A$105,0))="","","."&amp;INDEX(Variables!$D$5:$D$105,MATCH($A313,Variables!$A$5:$A$105,0)))&amp;"."&amp;AE$5</f>
        <v/>
      </c>
      <c r="AF313" s="41">
        <f>AF$134*$D313*INDEX(AF$117:AF$133,$E313)</f>
        <v/>
      </c>
      <c r="AG313" s="40">
        <f>AG$134*$D313*INDEX(AG$117:AG$133,$E313)</f>
        <v/>
      </c>
      <c r="AH313" s="40">
        <f>AH$134*$D313*INDEX(AH$117:AH$133,$E313)</f>
        <v/>
      </c>
      <c r="AI313" s="40">
        <f>AI$134*$D313*INDEX(AI$117:AI$133,$E313)</f>
        <v/>
      </c>
      <c r="AJ313" s="40">
        <f>AJ$134*$D313*INDEX(AJ$117:AJ$133,$E313)</f>
        <v/>
      </c>
      <c r="AK313" s="40">
        <f>AK$134*$D313*INDEX(AK$117:AK$133,$E313)</f>
        <v/>
      </c>
      <c r="AL313" s="40">
        <f>AL$134*$D313*INDEX(AL$117:AL$133,$E313)</f>
        <v/>
      </c>
      <c r="AM313" s="40">
        <f>AM$134*$D313*INDEX(AM$117:AM$133,$E313)</f>
        <v/>
      </c>
      <c r="AN313" s="40">
        <f>AN$134*$D313*INDEX(AN$117:AN$133,$E313)</f>
        <v/>
      </c>
      <c r="AO313" s="40">
        <f>AO$134*$D313*INDEX(AO$117:AO$133,$E313)</f>
        <v/>
      </c>
      <c r="AP313" s="40">
        <f>AP$134*$D313*INDEX(AP$117:AP$133,$E313)</f>
        <v/>
      </c>
      <c r="AQ313" s="40">
        <f>AQ$134*$D313*INDEX(AQ$117:AQ$133,$E313)</f>
        <v/>
      </c>
      <c r="AR313" s="40">
        <f>AR$134*$D313*INDEX(AR$117:AR$133,$E313)</f>
        <v/>
      </c>
      <c r="AS313" s="40">
        <f>AS$134*$D313*INDEX(AS$117:AS$133,$E313)</f>
        <v/>
      </c>
      <c r="AT313" s="40">
        <f>AT$134*$D313*INDEX(AT$117:AT$133,$E313)</f>
        <v/>
      </c>
      <c r="AU313" s="40">
        <f>AU$134*$D313*INDEX(AU$117:AU$133,$E313)</f>
        <v/>
      </c>
      <c r="AV313" s="40">
        <f>AV$134*$D313*INDEX(AV$117:AV$133,$E313)</f>
        <v/>
      </c>
      <c r="AW313" s="40">
        <f>AW$134*$D313*INDEX(AW$117:AW$133,$E313)</f>
        <v/>
      </c>
      <c r="AX313" s="42">
        <f>ETSCOST(AX$134,$D313,INDEX(AX$117:AX$133,$E313))</f>
        <v/>
      </c>
    </row>
    <row r="314" hidden="1" outlineLevel="2">
      <c r="A314" s="5" t="inlineStr">
        <is>
          <t>ets</t>
        </is>
      </c>
      <c r="B314" s="5" t="inlineStr">
        <is>
          <t>nga</t>
        </is>
      </c>
      <c r="C314" s="5" t="inlineStr">
        <is>
          <t>rod</t>
        </is>
      </c>
      <c r="D314" s="40">
        <f>INDEX(Inputs!$T$5:$T$132,MATCH($B314&amp;"|"&amp;$C314,Inputs!$A$5:$A$132,0))</f>
        <v/>
      </c>
      <c r="E314" s="40">
        <f>INDEX(Inputs!$K$5:$K$132,MATCH($B314&amp;"|"&amp;$C314,Inputs!$A$5:$A$132,0))</f>
        <v/>
      </c>
      <c r="F314" s="39" t="n"/>
      <c r="G314" s="39" t="n"/>
      <c r="H314" s="5">
        <f>INDEX(Variables!$B$5:$B$105,MATCH($A314,Variables!$A$5:$A$105,0))&amp;IF($C314="",""," | "&amp;INDEX(Mapping!$B$5:$B$26,MATCH($C314,Mapping!$A$5:$A$26,0))&amp;" | "&amp;INDEX(Mapping!$B$30:$B$41,MATCH($B314,Mapping!$A$30:$A$41,0)))</f>
        <v/>
      </c>
      <c r="I314" s="5">
        <f>INDEX(Variables!$C$5:$C$105,MATCH($A314,Variables!$A$5:$A$105,0))</f>
        <v/>
      </c>
      <c r="J314" s="5">
        <f>INDEX(Variables!$E$5:$E$105,MATCH($A314,Variables!$A$5:$A$105,0))</f>
        <v/>
      </c>
      <c r="K314" s="25">
        <f>LOWER(Settings!$C$4)&amp;".mit."&amp;$A314&amp;IF($C314="","","."&amp;$C314&amp;"."&amp;$B314)&amp;IF(INDEX(Variables!$D$5:$D$105,MATCH($A314,Variables!$A$5:$A$105,0))="","","."&amp;INDEX(Variables!$D$5:$D$105,MATCH($A314,Variables!$A$5:$A$105,0)))&amp;"."&amp;K$5</f>
        <v/>
      </c>
      <c r="L314" s="41">
        <f>L$134*$D314*INDEX(L$117:L$133,$E314)</f>
        <v/>
      </c>
      <c r="M314" s="40">
        <f>M$134*$D314*INDEX(M$117:M$133,$E314)</f>
        <v/>
      </c>
      <c r="N314" s="40">
        <f>N$134*$D314*INDEX(N$117:N$133,$E314)</f>
        <v/>
      </c>
      <c r="O314" s="40">
        <f>O$134*$D314*INDEX(O$117:O$133,$E314)</f>
        <v/>
      </c>
      <c r="P314" s="40">
        <f>P$134*$D314*INDEX(P$117:P$133,$E314)</f>
        <v/>
      </c>
      <c r="Q314" s="40">
        <f>Q$134*$D314*INDEX(Q$117:Q$133,$E314)</f>
        <v/>
      </c>
      <c r="R314" s="40">
        <f>R$134*$D314*INDEX(R$117:R$133,$E314)</f>
        <v/>
      </c>
      <c r="S314" s="40">
        <f>S$134*$D314*INDEX(S$117:S$133,$E314)</f>
        <v/>
      </c>
      <c r="T314" s="40">
        <f>T$134*$D314*INDEX(T$117:T$133,$E314)</f>
        <v/>
      </c>
      <c r="U314" s="40">
        <f>U$134*$D314*INDEX(U$117:U$133,$E314)</f>
        <v/>
      </c>
      <c r="V314" s="40">
        <f>V$134*$D314*INDEX(V$117:V$133,$E314)</f>
        <v/>
      </c>
      <c r="W314" s="40">
        <f>W$134*$D314*INDEX(W$117:W$133,$E314)</f>
        <v/>
      </c>
      <c r="X314" s="40">
        <f>X$134*$D314*INDEX(X$117:X$133,$E314)</f>
        <v/>
      </c>
      <c r="Y314" s="40">
        <f>Y$134*$D314*INDEX(Y$117:Y$133,$E314)</f>
        <v/>
      </c>
      <c r="Z314" s="40">
        <f>Z$134*$D314*INDEX(Z$117:Z$133,$E314)</f>
        <v/>
      </c>
      <c r="AA314" s="40">
        <f>AA$134*$D314*INDEX(AA$117:AA$133,$E314)</f>
        <v/>
      </c>
      <c r="AB314" s="40">
        <f>AB$134*$D314*INDEX(AB$117:AB$133,$E314)</f>
        <v/>
      </c>
      <c r="AC314" s="40">
        <f>AC$134*$D314*INDEX(AC$117:AC$133,$E314)</f>
        <v/>
      </c>
      <c r="AD314" s="42">
        <f>ETSCOST(AD$134,$D314,INDEX(AD$117:AD$133,$E314))</f>
        <v/>
      </c>
      <c r="AE314" s="25">
        <f>LOWER(Settings!$C$4)&amp;".mit."&amp;$A314&amp;IF($C314="","","."&amp;$C314&amp;"."&amp;$B314)&amp;IF(INDEX(Variables!$D$5:$D$105,MATCH($A314,Variables!$A$5:$A$105,0))="","","."&amp;INDEX(Variables!$D$5:$D$105,MATCH($A314,Variables!$A$5:$A$105,0)))&amp;"."&amp;AE$5</f>
        <v/>
      </c>
      <c r="AF314" s="41">
        <f>AF$134*$D314*INDEX(AF$117:AF$133,$E314)</f>
        <v/>
      </c>
      <c r="AG314" s="40">
        <f>AG$134*$D314*INDEX(AG$117:AG$133,$E314)</f>
        <v/>
      </c>
      <c r="AH314" s="40">
        <f>AH$134*$D314*INDEX(AH$117:AH$133,$E314)</f>
        <v/>
      </c>
      <c r="AI314" s="40">
        <f>AI$134*$D314*INDEX(AI$117:AI$133,$E314)</f>
        <v/>
      </c>
      <c r="AJ314" s="40">
        <f>AJ$134*$D314*INDEX(AJ$117:AJ$133,$E314)</f>
        <v/>
      </c>
      <c r="AK314" s="40">
        <f>AK$134*$D314*INDEX(AK$117:AK$133,$E314)</f>
        <v/>
      </c>
      <c r="AL314" s="40">
        <f>AL$134*$D314*INDEX(AL$117:AL$133,$E314)</f>
        <v/>
      </c>
      <c r="AM314" s="40">
        <f>AM$134*$D314*INDEX(AM$117:AM$133,$E314)</f>
        <v/>
      </c>
      <c r="AN314" s="40">
        <f>AN$134*$D314*INDEX(AN$117:AN$133,$E314)</f>
        <v/>
      </c>
      <c r="AO314" s="40">
        <f>AO$134*$D314*INDEX(AO$117:AO$133,$E314)</f>
        <v/>
      </c>
      <c r="AP314" s="40">
        <f>AP$134*$D314*INDEX(AP$117:AP$133,$E314)</f>
        <v/>
      </c>
      <c r="AQ314" s="40">
        <f>AQ$134*$D314*INDEX(AQ$117:AQ$133,$E314)</f>
        <v/>
      </c>
      <c r="AR314" s="40">
        <f>AR$134*$D314*INDEX(AR$117:AR$133,$E314)</f>
        <v/>
      </c>
      <c r="AS314" s="40">
        <f>AS$134*$D314*INDEX(AS$117:AS$133,$E314)</f>
        <v/>
      </c>
      <c r="AT314" s="40">
        <f>AT$134*$D314*INDEX(AT$117:AT$133,$E314)</f>
        <v/>
      </c>
      <c r="AU314" s="40">
        <f>AU$134*$D314*INDEX(AU$117:AU$133,$E314)</f>
        <v/>
      </c>
      <c r="AV314" s="40">
        <f>AV$134*$D314*INDEX(AV$117:AV$133,$E314)</f>
        <v/>
      </c>
      <c r="AW314" s="40">
        <f>AW$134*$D314*INDEX(AW$117:AW$133,$E314)</f>
        <v/>
      </c>
      <c r="AX314" s="42">
        <f>ETSCOST(AX$134,$D314,INDEX(AX$117:AX$133,$E314))</f>
        <v/>
      </c>
    </row>
    <row r="315" hidden="1" outlineLevel="2">
      <c r="A315" s="5" t="inlineStr">
        <is>
          <t>ets</t>
        </is>
      </c>
      <c r="B315" s="5" t="inlineStr">
        <is>
          <t>gso</t>
        </is>
      </c>
      <c r="C315" s="5" t="inlineStr">
        <is>
          <t>rod</t>
        </is>
      </c>
      <c r="D315" s="40">
        <f>INDEX(Inputs!$T$5:$T$132,MATCH($B315&amp;"|"&amp;$C315,Inputs!$A$5:$A$132,0))</f>
        <v/>
      </c>
      <c r="E315" s="40">
        <f>INDEX(Inputs!$K$5:$K$132,MATCH($B315&amp;"|"&amp;$C315,Inputs!$A$5:$A$132,0))</f>
        <v/>
      </c>
      <c r="F315" s="39" t="n"/>
      <c r="G315" s="39" t="n"/>
      <c r="H315" s="5">
        <f>INDEX(Variables!$B$5:$B$105,MATCH($A315,Variables!$A$5:$A$105,0))&amp;IF($C315="",""," | "&amp;INDEX(Mapping!$B$5:$B$26,MATCH($C315,Mapping!$A$5:$A$26,0))&amp;" | "&amp;INDEX(Mapping!$B$30:$B$41,MATCH($B315,Mapping!$A$30:$A$41,0)))</f>
        <v/>
      </c>
      <c r="I315" s="5">
        <f>INDEX(Variables!$C$5:$C$105,MATCH($A315,Variables!$A$5:$A$105,0))</f>
        <v/>
      </c>
      <c r="J315" s="5">
        <f>INDEX(Variables!$E$5:$E$105,MATCH($A315,Variables!$A$5:$A$105,0))</f>
        <v/>
      </c>
      <c r="K315" s="25">
        <f>LOWER(Settings!$C$4)&amp;".mit."&amp;$A315&amp;IF($C315="","","."&amp;$C315&amp;"."&amp;$B315)&amp;IF(INDEX(Variables!$D$5:$D$105,MATCH($A315,Variables!$A$5:$A$105,0))="","","."&amp;INDEX(Variables!$D$5:$D$105,MATCH($A315,Variables!$A$5:$A$105,0)))&amp;"."&amp;K$5</f>
        <v/>
      </c>
      <c r="L315" s="41">
        <f>L$134*$D315*INDEX(L$117:L$133,$E315)</f>
        <v/>
      </c>
      <c r="M315" s="40">
        <f>M$134*$D315*INDEX(M$117:M$133,$E315)</f>
        <v/>
      </c>
      <c r="N315" s="40">
        <f>N$134*$D315*INDEX(N$117:N$133,$E315)</f>
        <v/>
      </c>
      <c r="O315" s="40">
        <f>O$134*$D315*INDEX(O$117:O$133,$E315)</f>
        <v/>
      </c>
      <c r="P315" s="40">
        <f>P$134*$D315*INDEX(P$117:P$133,$E315)</f>
        <v/>
      </c>
      <c r="Q315" s="40">
        <f>Q$134*$D315*INDEX(Q$117:Q$133,$E315)</f>
        <v/>
      </c>
      <c r="R315" s="40">
        <f>R$134*$D315*INDEX(R$117:R$133,$E315)</f>
        <v/>
      </c>
      <c r="S315" s="40">
        <f>S$134*$D315*INDEX(S$117:S$133,$E315)</f>
        <v/>
      </c>
      <c r="T315" s="40">
        <f>T$134*$D315*INDEX(T$117:T$133,$E315)</f>
        <v/>
      </c>
      <c r="U315" s="40">
        <f>U$134*$D315*INDEX(U$117:U$133,$E315)</f>
        <v/>
      </c>
      <c r="V315" s="40">
        <f>V$134*$D315*INDEX(V$117:V$133,$E315)</f>
        <v/>
      </c>
      <c r="W315" s="40">
        <f>W$134*$D315*INDEX(W$117:W$133,$E315)</f>
        <v/>
      </c>
      <c r="X315" s="40">
        <f>X$134*$D315*INDEX(X$117:X$133,$E315)</f>
        <v/>
      </c>
      <c r="Y315" s="40">
        <f>Y$134*$D315*INDEX(Y$117:Y$133,$E315)</f>
        <v/>
      </c>
      <c r="Z315" s="40">
        <f>Z$134*$D315*INDEX(Z$117:Z$133,$E315)</f>
        <v/>
      </c>
      <c r="AA315" s="40">
        <f>AA$134*$D315*INDEX(AA$117:AA$133,$E315)</f>
        <v/>
      </c>
      <c r="AB315" s="40">
        <f>AB$134*$D315*INDEX(AB$117:AB$133,$E315)</f>
        <v/>
      </c>
      <c r="AC315" s="40">
        <f>AC$134*$D315*INDEX(AC$117:AC$133,$E315)</f>
        <v/>
      </c>
      <c r="AD315" s="42">
        <f>ETSCOST(AD$134,$D315,INDEX(AD$117:AD$133,$E315))</f>
        <v/>
      </c>
      <c r="AE315" s="25">
        <f>LOWER(Settings!$C$4)&amp;".mit."&amp;$A315&amp;IF($C315="","","."&amp;$C315&amp;"."&amp;$B315)&amp;IF(INDEX(Variables!$D$5:$D$105,MATCH($A315,Variables!$A$5:$A$105,0))="","","."&amp;INDEX(Variables!$D$5:$D$105,MATCH($A315,Variables!$A$5:$A$105,0)))&amp;"."&amp;AE$5</f>
        <v/>
      </c>
      <c r="AF315" s="41">
        <f>AF$134*$D315*INDEX(AF$117:AF$133,$E315)</f>
        <v/>
      </c>
      <c r="AG315" s="40">
        <f>AG$134*$D315*INDEX(AG$117:AG$133,$E315)</f>
        <v/>
      </c>
      <c r="AH315" s="40">
        <f>AH$134*$D315*INDEX(AH$117:AH$133,$E315)</f>
        <v/>
      </c>
      <c r="AI315" s="40">
        <f>AI$134*$D315*INDEX(AI$117:AI$133,$E315)</f>
        <v/>
      </c>
      <c r="AJ315" s="40">
        <f>AJ$134*$D315*INDEX(AJ$117:AJ$133,$E315)</f>
        <v/>
      </c>
      <c r="AK315" s="40">
        <f>AK$134*$D315*INDEX(AK$117:AK$133,$E315)</f>
        <v/>
      </c>
      <c r="AL315" s="40">
        <f>AL$134*$D315*INDEX(AL$117:AL$133,$E315)</f>
        <v/>
      </c>
      <c r="AM315" s="40">
        <f>AM$134*$D315*INDEX(AM$117:AM$133,$E315)</f>
        <v/>
      </c>
      <c r="AN315" s="40">
        <f>AN$134*$D315*INDEX(AN$117:AN$133,$E315)</f>
        <v/>
      </c>
      <c r="AO315" s="40">
        <f>AO$134*$D315*INDEX(AO$117:AO$133,$E315)</f>
        <v/>
      </c>
      <c r="AP315" s="40">
        <f>AP$134*$D315*INDEX(AP$117:AP$133,$E315)</f>
        <v/>
      </c>
      <c r="AQ315" s="40">
        <f>AQ$134*$D315*INDEX(AQ$117:AQ$133,$E315)</f>
        <v/>
      </c>
      <c r="AR315" s="40">
        <f>AR$134*$D315*INDEX(AR$117:AR$133,$E315)</f>
        <v/>
      </c>
      <c r="AS315" s="40">
        <f>AS$134*$D315*INDEX(AS$117:AS$133,$E315)</f>
        <v/>
      </c>
      <c r="AT315" s="40">
        <f>AT$134*$D315*INDEX(AT$117:AT$133,$E315)</f>
        <v/>
      </c>
      <c r="AU315" s="40">
        <f>AU$134*$D315*INDEX(AU$117:AU$133,$E315)</f>
        <v/>
      </c>
      <c r="AV315" s="40">
        <f>AV$134*$D315*INDEX(AV$117:AV$133,$E315)</f>
        <v/>
      </c>
      <c r="AW315" s="40">
        <f>AW$134*$D315*INDEX(AW$117:AW$133,$E315)</f>
        <v/>
      </c>
      <c r="AX315" s="42">
        <f>ETSCOST(AX$134,$D315,INDEX(AX$117:AX$133,$E315))</f>
        <v/>
      </c>
    </row>
    <row r="316" hidden="1" outlineLevel="2">
      <c r="A316" s="5" t="inlineStr">
        <is>
          <t>ets</t>
        </is>
      </c>
      <c r="B316" s="5" t="inlineStr">
        <is>
          <t>die</t>
        </is>
      </c>
      <c r="C316" s="5" t="inlineStr">
        <is>
          <t>rod</t>
        </is>
      </c>
      <c r="D316" s="40">
        <f>INDEX(Inputs!$T$5:$T$132,MATCH($B316&amp;"|"&amp;$C316,Inputs!$A$5:$A$132,0))</f>
        <v/>
      </c>
      <c r="E316" s="40">
        <f>INDEX(Inputs!$K$5:$K$132,MATCH($B316&amp;"|"&amp;$C316,Inputs!$A$5:$A$132,0))</f>
        <v/>
      </c>
      <c r="F316" s="39" t="n"/>
      <c r="G316" s="39" t="n"/>
      <c r="H316" s="5">
        <f>INDEX(Variables!$B$5:$B$105,MATCH($A316,Variables!$A$5:$A$105,0))&amp;IF($C316="",""," | "&amp;INDEX(Mapping!$B$5:$B$26,MATCH($C316,Mapping!$A$5:$A$26,0))&amp;" | "&amp;INDEX(Mapping!$B$30:$B$41,MATCH($B316,Mapping!$A$30:$A$41,0)))</f>
        <v/>
      </c>
      <c r="I316" s="5">
        <f>INDEX(Variables!$C$5:$C$105,MATCH($A316,Variables!$A$5:$A$105,0))</f>
        <v/>
      </c>
      <c r="J316" s="5">
        <f>INDEX(Variables!$E$5:$E$105,MATCH($A316,Variables!$A$5:$A$105,0))</f>
        <v/>
      </c>
      <c r="K316" s="25">
        <f>LOWER(Settings!$C$4)&amp;".mit."&amp;$A316&amp;IF($C316="","","."&amp;$C316&amp;"."&amp;$B316)&amp;IF(INDEX(Variables!$D$5:$D$105,MATCH($A316,Variables!$A$5:$A$105,0))="","","."&amp;INDEX(Variables!$D$5:$D$105,MATCH($A316,Variables!$A$5:$A$105,0)))&amp;"."&amp;K$5</f>
        <v/>
      </c>
      <c r="L316" s="41">
        <f>L$134*$D316*INDEX(L$117:L$133,$E316)</f>
        <v/>
      </c>
      <c r="M316" s="40">
        <f>M$134*$D316*INDEX(M$117:M$133,$E316)</f>
        <v/>
      </c>
      <c r="N316" s="40">
        <f>N$134*$D316*INDEX(N$117:N$133,$E316)</f>
        <v/>
      </c>
      <c r="O316" s="40">
        <f>O$134*$D316*INDEX(O$117:O$133,$E316)</f>
        <v/>
      </c>
      <c r="P316" s="40">
        <f>P$134*$D316*INDEX(P$117:P$133,$E316)</f>
        <v/>
      </c>
      <c r="Q316" s="40">
        <f>Q$134*$D316*INDEX(Q$117:Q$133,$E316)</f>
        <v/>
      </c>
      <c r="R316" s="40">
        <f>R$134*$D316*INDEX(R$117:R$133,$E316)</f>
        <v/>
      </c>
      <c r="S316" s="40">
        <f>S$134*$D316*INDEX(S$117:S$133,$E316)</f>
        <v/>
      </c>
      <c r="T316" s="40">
        <f>T$134*$D316*INDEX(T$117:T$133,$E316)</f>
        <v/>
      </c>
      <c r="U316" s="40">
        <f>U$134*$D316*INDEX(U$117:U$133,$E316)</f>
        <v/>
      </c>
      <c r="V316" s="40">
        <f>V$134*$D316*INDEX(V$117:V$133,$E316)</f>
        <v/>
      </c>
      <c r="W316" s="40">
        <f>W$134*$D316*INDEX(W$117:W$133,$E316)</f>
        <v/>
      </c>
      <c r="X316" s="40">
        <f>X$134*$D316*INDEX(X$117:X$133,$E316)</f>
        <v/>
      </c>
      <c r="Y316" s="40">
        <f>Y$134*$D316*INDEX(Y$117:Y$133,$E316)</f>
        <v/>
      </c>
      <c r="Z316" s="40">
        <f>Z$134*$D316*INDEX(Z$117:Z$133,$E316)</f>
        <v/>
      </c>
      <c r="AA316" s="40">
        <f>AA$134*$D316*INDEX(AA$117:AA$133,$E316)</f>
        <v/>
      </c>
      <c r="AB316" s="40">
        <f>AB$134*$D316*INDEX(AB$117:AB$133,$E316)</f>
        <v/>
      </c>
      <c r="AC316" s="40">
        <f>AC$134*$D316*INDEX(AC$117:AC$133,$E316)</f>
        <v/>
      </c>
      <c r="AD316" s="42">
        <f>ETSCOST(AD$134,$D316,INDEX(AD$117:AD$133,$E316))</f>
        <v/>
      </c>
      <c r="AE316" s="25">
        <f>LOWER(Settings!$C$4)&amp;".mit."&amp;$A316&amp;IF($C316="","","."&amp;$C316&amp;"."&amp;$B316)&amp;IF(INDEX(Variables!$D$5:$D$105,MATCH($A316,Variables!$A$5:$A$105,0))="","","."&amp;INDEX(Variables!$D$5:$D$105,MATCH($A316,Variables!$A$5:$A$105,0)))&amp;"."&amp;AE$5</f>
        <v/>
      </c>
      <c r="AF316" s="41">
        <f>AF$134*$D316*INDEX(AF$117:AF$133,$E316)</f>
        <v/>
      </c>
      <c r="AG316" s="40">
        <f>AG$134*$D316*INDEX(AG$117:AG$133,$E316)</f>
        <v/>
      </c>
      <c r="AH316" s="40">
        <f>AH$134*$D316*INDEX(AH$117:AH$133,$E316)</f>
        <v/>
      </c>
      <c r="AI316" s="40">
        <f>AI$134*$D316*INDEX(AI$117:AI$133,$E316)</f>
        <v/>
      </c>
      <c r="AJ316" s="40">
        <f>AJ$134*$D316*INDEX(AJ$117:AJ$133,$E316)</f>
        <v/>
      </c>
      <c r="AK316" s="40">
        <f>AK$134*$D316*INDEX(AK$117:AK$133,$E316)</f>
        <v/>
      </c>
      <c r="AL316" s="40">
        <f>AL$134*$D316*INDEX(AL$117:AL$133,$E316)</f>
        <v/>
      </c>
      <c r="AM316" s="40">
        <f>AM$134*$D316*INDEX(AM$117:AM$133,$E316)</f>
        <v/>
      </c>
      <c r="AN316" s="40">
        <f>AN$134*$D316*INDEX(AN$117:AN$133,$E316)</f>
        <v/>
      </c>
      <c r="AO316" s="40">
        <f>AO$134*$D316*INDEX(AO$117:AO$133,$E316)</f>
        <v/>
      </c>
      <c r="AP316" s="40">
        <f>AP$134*$D316*INDEX(AP$117:AP$133,$E316)</f>
        <v/>
      </c>
      <c r="AQ316" s="40">
        <f>AQ$134*$D316*INDEX(AQ$117:AQ$133,$E316)</f>
        <v/>
      </c>
      <c r="AR316" s="40">
        <f>AR$134*$D316*INDEX(AR$117:AR$133,$E316)</f>
        <v/>
      </c>
      <c r="AS316" s="40">
        <f>AS$134*$D316*INDEX(AS$117:AS$133,$E316)</f>
        <v/>
      </c>
      <c r="AT316" s="40">
        <f>AT$134*$D316*INDEX(AT$117:AT$133,$E316)</f>
        <v/>
      </c>
      <c r="AU316" s="40">
        <f>AU$134*$D316*INDEX(AU$117:AU$133,$E316)</f>
        <v/>
      </c>
      <c r="AV316" s="40">
        <f>AV$134*$D316*INDEX(AV$117:AV$133,$E316)</f>
        <v/>
      </c>
      <c r="AW316" s="40">
        <f>AW$134*$D316*INDEX(AW$117:AW$133,$E316)</f>
        <v/>
      </c>
      <c r="AX316" s="42">
        <f>ETSCOST(AX$134,$D316,INDEX(AX$117:AX$133,$E316))</f>
        <v/>
      </c>
    </row>
    <row r="317" hidden="1" outlineLevel="2">
      <c r="A317" s="5" t="inlineStr">
        <is>
          <t>ets</t>
        </is>
      </c>
      <c r="B317" s="5" t="inlineStr">
        <is>
          <t>lpg</t>
        </is>
      </c>
      <c r="C317" s="5" t="inlineStr">
        <is>
          <t>rod</t>
        </is>
      </c>
      <c r="D317" s="40">
        <f>INDEX(Inputs!$T$5:$T$132,MATCH($B317&amp;"|"&amp;$C317,Inputs!$A$5:$A$132,0))</f>
        <v/>
      </c>
      <c r="E317" s="40">
        <f>INDEX(Inputs!$K$5:$K$132,MATCH($B317&amp;"|"&amp;$C317,Inputs!$A$5:$A$132,0))</f>
        <v/>
      </c>
      <c r="F317" s="39" t="n"/>
      <c r="G317" s="39" t="n"/>
      <c r="H317" s="5">
        <f>INDEX(Variables!$B$5:$B$105,MATCH($A317,Variables!$A$5:$A$105,0))&amp;IF($C317="",""," | "&amp;INDEX(Mapping!$B$5:$B$26,MATCH($C317,Mapping!$A$5:$A$26,0))&amp;" | "&amp;INDEX(Mapping!$B$30:$B$41,MATCH($B317,Mapping!$A$30:$A$41,0)))</f>
        <v/>
      </c>
      <c r="I317" s="5">
        <f>INDEX(Variables!$C$5:$C$105,MATCH($A317,Variables!$A$5:$A$105,0))</f>
        <v/>
      </c>
      <c r="J317" s="5">
        <f>INDEX(Variables!$E$5:$E$105,MATCH($A317,Variables!$A$5:$A$105,0))</f>
        <v/>
      </c>
      <c r="K317" s="25">
        <f>LOWER(Settings!$C$4)&amp;".mit."&amp;$A317&amp;IF($C317="","","."&amp;$C317&amp;"."&amp;$B317)&amp;IF(INDEX(Variables!$D$5:$D$105,MATCH($A317,Variables!$A$5:$A$105,0))="","","."&amp;INDEX(Variables!$D$5:$D$105,MATCH($A317,Variables!$A$5:$A$105,0)))&amp;"."&amp;K$5</f>
        <v/>
      </c>
      <c r="L317" s="41">
        <f>L$134*$D317*INDEX(L$117:L$133,$E317)</f>
        <v/>
      </c>
      <c r="M317" s="40">
        <f>M$134*$D317*INDEX(M$117:M$133,$E317)</f>
        <v/>
      </c>
      <c r="N317" s="40">
        <f>N$134*$D317*INDEX(N$117:N$133,$E317)</f>
        <v/>
      </c>
      <c r="O317" s="40">
        <f>O$134*$D317*INDEX(O$117:O$133,$E317)</f>
        <v/>
      </c>
      <c r="P317" s="40">
        <f>P$134*$D317*INDEX(P$117:P$133,$E317)</f>
        <v/>
      </c>
      <c r="Q317" s="40">
        <f>Q$134*$D317*INDEX(Q$117:Q$133,$E317)</f>
        <v/>
      </c>
      <c r="R317" s="40">
        <f>R$134*$D317*INDEX(R$117:R$133,$E317)</f>
        <v/>
      </c>
      <c r="S317" s="40">
        <f>S$134*$D317*INDEX(S$117:S$133,$E317)</f>
        <v/>
      </c>
      <c r="T317" s="40">
        <f>T$134*$D317*INDEX(T$117:T$133,$E317)</f>
        <v/>
      </c>
      <c r="U317" s="40">
        <f>U$134*$D317*INDEX(U$117:U$133,$E317)</f>
        <v/>
      </c>
      <c r="V317" s="40">
        <f>V$134*$D317*INDEX(V$117:V$133,$E317)</f>
        <v/>
      </c>
      <c r="W317" s="40">
        <f>W$134*$D317*INDEX(W$117:W$133,$E317)</f>
        <v/>
      </c>
      <c r="X317" s="40">
        <f>X$134*$D317*INDEX(X$117:X$133,$E317)</f>
        <v/>
      </c>
      <c r="Y317" s="40">
        <f>Y$134*$D317*INDEX(Y$117:Y$133,$E317)</f>
        <v/>
      </c>
      <c r="Z317" s="40">
        <f>Z$134*$D317*INDEX(Z$117:Z$133,$E317)</f>
        <v/>
      </c>
      <c r="AA317" s="40">
        <f>AA$134*$D317*INDEX(AA$117:AA$133,$E317)</f>
        <v/>
      </c>
      <c r="AB317" s="40">
        <f>AB$134*$D317*INDEX(AB$117:AB$133,$E317)</f>
        <v/>
      </c>
      <c r="AC317" s="40">
        <f>AC$134*$D317*INDEX(AC$117:AC$133,$E317)</f>
        <v/>
      </c>
      <c r="AD317" s="42">
        <f>ETSCOST(AD$134,$D317,INDEX(AD$117:AD$133,$E317))</f>
        <v/>
      </c>
      <c r="AE317" s="25">
        <f>LOWER(Settings!$C$4)&amp;".mit."&amp;$A317&amp;IF($C317="","","."&amp;$C317&amp;"."&amp;$B317)&amp;IF(INDEX(Variables!$D$5:$D$105,MATCH($A317,Variables!$A$5:$A$105,0))="","","."&amp;INDEX(Variables!$D$5:$D$105,MATCH($A317,Variables!$A$5:$A$105,0)))&amp;"."&amp;AE$5</f>
        <v/>
      </c>
      <c r="AF317" s="41">
        <f>AF$134*$D317*INDEX(AF$117:AF$133,$E317)</f>
        <v/>
      </c>
      <c r="AG317" s="40">
        <f>AG$134*$D317*INDEX(AG$117:AG$133,$E317)</f>
        <v/>
      </c>
      <c r="AH317" s="40">
        <f>AH$134*$D317*INDEX(AH$117:AH$133,$E317)</f>
        <v/>
      </c>
      <c r="AI317" s="40">
        <f>AI$134*$D317*INDEX(AI$117:AI$133,$E317)</f>
        <v/>
      </c>
      <c r="AJ317" s="40">
        <f>AJ$134*$D317*INDEX(AJ$117:AJ$133,$E317)</f>
        <v/>
      </c>
      <c r="AK317" s="40">
        <f>AK$134*$D317*INDEX(AK$117:AK$133,$E317)</f>
        <v/>
      </c>
      <c r="AL317" s="40">
        <f>AL$134*$D317*INDEX(AL$117:AL$133,$E317)</f>
        <v/>
      </c>
      <c r="AM317" s="40">
        <f>AM$134*$D317*INDEX(AM$117:AM$133,$E317)</f>
        <v/>
      </c>
      <c r="AN317" s="40">
        <f>AN$134*$D317*INDEX(AN$117:AN$133,$E317)</f>
        <v/>
      </c>
      <c r="AO317" s="40">
        <f>AO$134*$D317*INDEX(AO$117:AO$133,$E317)</f>
        <v/>
      </c>
      <c r="AP317" s="40">
        <f>AP$134*$D317*INDEX(AP$117:AP$133,$E317)</f>
        <v/>
      </c>
      <c r="AQ317" s="40">
        <f>AQ$134*$D317*INDEX(AQ$117:AQ$133,$E317)</f>
        <v/>
      </c>
      <c r="AR317" s="40">
        <f>AR$134*$D317*INDEX(AR$117:AR$133,$E317)</f>
        <v/>
      </c>
      <c r="AS317" s="40">
        <f>AS$134*$D317*INDEX(AS$117:AS$133,$E317)</f>
        <v/>
      </c>
      <c r="AT317" s="40">
        <f>AT$134*$D317*INDEX(AT$117:AT$133,$E317)</f>
        <v/>
      </c>
      <c r="AU317" s="40">
        <f>AU$134*$D317*INDEX(AU$117:AU$133,$E317)</f>
        <v/>
      </c>
      <c r="AV317" s="40">
        <f>AV$134*$D317*INDEX(AV$117:AV$133,$E317)</f>
        <v/>
      </c>
      <c r="AW317" s="40">
        <f>AW$134*$D317*INDEX(AW$117:AW$133,$E317)</f>
        <v/>
      </c>
      <c r="AX317" s="42">
        <f>ETSCOST(AX$134,$D317,INDEX(AX$117:AX$133,$E317))</f>
        <v/>
      </c>
    </row>
    <row r="318" hidden="1" outlineLevel="2">
      <c r="A318" s="5" t="inlineStr">
        <is>
          <t>ets</t>
        </is>
      </c>
      <c r="B318" s="5" t="inlineStr">
        <is>
          <t>ker</t>
        </is>
      </c>
      <c r="C318" s="5" t="inlineStr">
        <is>
          <t>rod</t>
        </is>
      </c>
      <c r="D318" s="40">
        <f>INDEX(Inputs!$T$5:$T$132,MATCH($B318&amp;"|"&amp;$C318,Inputs!$A$5:$A$132,0))</f>
        <v/>
      </c>
      <c r="E318" s="40">
        <f>INDEX(Inputs!$K$5:$K$132,MATCH($B318&amp;"|"&amp;$C318,Inputs!$A$5:$A$132,0))</f>
        <v/>
      </c>
      <c r="F318" s="39" t="n"/>
      <c r="G318" s="39" t="n"/>
      <c r="H318" s="5">
        <f>INDEX(Variables!$B$5:$B$105,MATCH($A318,Variables!$A$5:$A$105,0))&amp;IF($C318="",""," | "&amp;INDEX(Mapping!$B$5:$B$26,MATCH($C318,Mapping!$A$5:$A$26,0))&amp;" | "&amp;INDEX(Mapping!$B$30:$B$41,MATCH($B318,Mapping!$A$30:$A$41,0)))</f>
        <v/>
      </c>
      <c r="I318" s="5">
        <f>INDEX(Variables!$C$5:$C$105,MATCH($A318,Variables!$A$5:$A$105,0))</f>
        <v/>
      </c>
      <c r="J318" s="5">
        <f>INDEX(Variables!$E$5:$E$105,MATCH($A318,Variables!$A$5:$A$105,0))</f>
        <v/>
      </c>
      <c r="K318" s="25">
        <f>LOWER(Settings!$C$4)&amp;".mit."&amp;$A318&amp;IF($C318="","","."&amp;$C318&amp;"."&amp;$B318)&amp;IF(INDEX(Variables!$D$5:$D$105,MATCH($A318,Variables!$A$5:$A$105,0))="","","."&amp;INDEX(Variables!$D$5:$D$105,MATCH($A318,Variables!$A$5:$A$105,0)))&amp;"."&amp;K$5</f>
        <v/>
      </c>
      <c r="L318" s="41">
        <f>L$134*$D318*INDEX(L$117:L$133,$E318)</f>
        <v/>
      </c>
      <c r="M318" s="40">
        <f>M$134*$D318*INDEX(M$117:M$133,$E318)</f>
        <v/>
      </c>
      <c r="N318" s="40">
        <f>N$134*$D318*INDEX(N$117:N$133,$E318)</f>
        <v/>
      </c>
      <c r="O318" s="40">
        <f>O$134*$D318*INDEX(O$117:O$133,$E318)</f>
        <v/>
      </c>
      <c r="P318" s="40">
        <f>P$134*$D318*INDEX(P$117:P$133,$E318)</f>
        <v/>
      </c>
      <c r="Q318" s="40">
        <f>Q$134*$D318*INDEX(Q$117:Q$133,$E318)</f>
        <v/>
      </c>
      <c r="R318" s="40">
        <f>R$134*$D318*INDEX(R$117:R$133,$E318)</f>
        <v/>
      </c>
      <c r="S318" s="40">
        <f>S$134*$D318*INDEX(S$117:S$133,$E318)</f>
        <v/>
      </c>
      <c r="T318" s="40">
        <f>T$134*$D318*INDEX(T$117:T$133,$E318)</f>
        <v/>
      </c>
      <c r="U318" s="40">
        <f>U$134*$D318*INDEX(U$117:U$133,$E318)</f>
        <v/>
      </c>
      <c r="V318" s="40">
        <f>V$134*$D318*INDEX(V$117:V$133,$E318)</f>
        <v/>
      </c>
      <c r="W318" s="40">
        <f>W$134*$D318*INDEX(W$117:W$133,$E318)</f>
        <v/>
      </c>
      <c r="X318" s="40">
        <f>X$134*$D318*INDEX(X$117:X$133,$E318)</f>
        <v/>
      </c>
      <c r="Y318" s="40">
        <f>Y$134*$D318*INDEX(Y$117:Y$133,$E318)</f>
        <v/>
      </c>
      <c r="Z318" s="40">
        <f>Z$134*$D318*INDEX(Z$117:Z$133,$E318)</f>
        <v/>
      </c>
      <c r="AA318" s="40">
        <f>AA$134*$D318*INDEX(AA$117:AA$133,$E318)</f>
        <v/>
      </c>
      <c r="AB318" s="40">
        <f>AB$134*$D318*INDEX(AB$117:AB$133,$E318)</f>
        <v/>
      </c>
      <c r="AC318" s="40">
        <f>AC$134*$D318*INDEX(AC$117:AC$133,$E318)</f>
        <v/>
      </c>
      <c r="AD318" s="42">
        <f>ETSCOST(AD$134,$D318,INDEX(AD$117:AD$133,$E318))</f>
        <v/>
      </c>
      <c r="AE318" s="25">
        <f>LOWER(Settings!$C$4)&amp;".mit."&amp;$A318&amp;IF($C318="","","."&amp;$C318&amp;"."&amp;$B318)&amp;IF(INDEX(Variables!$D$5:$D$105,MATCH($A318,Variables!$A$5:$A$105,0))="","","."&amp;INDEX(Variables!$D$5:$D$105,MATCH($A318,Variables!$A$5:$A$105,0)))&amp;"."&amp;AE$5</f>
        <v/>
      </c>
      <c r="AF318" s="41">
        <f>AF$134*$D318*INDEX(AF$117:AF$133,$E318)</f>
        <v/>
      </c>
      <c r="AG318" s="40">
        <f>AG$134*$D318*INDEX(AG$117:AG$133,$E318)</f>
        <v/>
      </c>
      <c r="AH318" s="40">
        <f>AH$134*$D318*INDEX(AH$117:AH$133,$E318)</f>
        <v/>
      </c>
      <c r="AI318" s="40">
        <f>AI$134*$D318*INDEX(AI$117:AI$133,$E318)</f>
        <v/>
      </c>
      <c r="AJ318" s="40">
        <f>AJ$134*$D318*INDEX(AJ$117:AJ$133,$E318)</f>
        <v/>
      </c>
      <c r="AK318" s="40">
        <f>AK$134*$D318*INDEX(AK$117:AK$133,$E318)</f>
        <v/>
      </c>
      <c r="AL318" s="40">
        <f>AL$134*$D318*INDEX(AL$117:AL$133,$E318)</f>
        <v/>
      </c>
      <c r="AM318" s="40">
        <f>AM$134*$D318*INDEX(AM$117:AM$133,$E318)</f>
        <v/>
      </c>
      <c r="AN318" s="40">
        <f>AN$134*$D318*INDEX(AN$117:AN$133,$E318)</f>
        <v/>
      </c>
      <c r="AO318" s="40">
        <f>AO$134*$D318*INDEX(AO$117:AO$133,$E318)</f>
        <v/>
      </c>
      <c r="AP318" s="40">
        <f>AP$134*$D318*INDEX(AP$117:AP$133,$E318)</f>
        <v/>
      </c>
      <c r="AQ318" s="40">
        <f>AQ$134*$D318*INDEX(AQ$117:AQ$133,$E318)</f>
        <v/>
      </c>
      <c r="AR318" s="40">
        <f>AR$134*$D318*INDEX(AR$117:AR$133,$E318)</f>
        <v/>
      </c>
      <c r="AS318" s="40">
        <f>AS$134*$D318*INDEX(AS$117:AS$133,$E318)</f>
        <v/>
      </c>
      <c r="AT318" s="40">
        <f>AT$134*$D318*INDEX(AT$117:AT$133,$E318)</f>
        <v/>
      </c>
      <c r="AU318" s="40">
        <f>AU$134*$D318*INDEX(AU$117:AU$133,$E318)</f>
        <v/>
      </c>
      <c r="AV318" s="40">
        <f>AV$134*$D318*INDEX(AV$117:AV$133,$E318)</f>
        <v/>
      </c>
      <c r="AW318" s="40">
        <f>AW$134*$D318*INDEX(AW$117:AW$133,$E318)</f>
        <v/>
      </c>
      <c r="AX318" s="42">
        <f>ETSCOST(AX$134,$D318,INDEX(AX$117:AX$133,$E318))</f>
        <v/>
      </c>
    </row>
    <row r="319" hidden="1" outlineLevel="2">
      <c r="A319" s="5" t="inlineStr">
        <is>
          <t>ets</t>
        </is>
      </c>
      <c r="B319" s="5" t="inlineStr">
        <is>
          <t>oop</t>
        </is>
      </c>
      <c r="C319" s="5" t="inlineStr">
        <is>
          <t>rod</t>
        </is>
      </c>
      <c r="D319" s="40">
        <f>INDEX(Inputs!$T$5:$T$132,MATCH($B319&amp;"|"&amp;$C319,Inputs!$A$5:$A$132,0))</f>
        <v/>
      </c>
      <c r="E319" s="40">
        <f>INDEX(Inputs!$K$5:$K$132,MATCH($B319&amp;"|"&amp;$C319,Inputs!$A$5:$A$132,0))</f>
        <v/>
      </c>
      <c r="F319" s="39" t="n"/>
      <c r="G319" s="39" t="n"/>
      <c r="H319" s="5">
        <f>INDEX(Variables!$B$5:$B$105,MATCH($A319,Variables!$A$5:$A$105,0))&amp;IF($C319="",""," | "&amp;INDEX(Mapping!$B$5:$B$26,MATCH($C319,Mapping!$A$5:$A$26,0))&amp;" | "&amp;INDEX(Mapping!$B$30:$B$41,MATCH($B319,Mapping!$A$30:$A$41,0)))</f>
        <v/>
      </c>
      <c r="I319" s="5">
        <f>INDEX(Variables!$C$5:$C$105,MATCH($A319,Variables!$A$5:$A$105,0))</f>
        <v/>
      </c>
      <c r="J319" s="5">
        <f>INDEX(Variables!$E$5:$E$105,MATCH($A319,Variables!$A$5:$A$105,0))</f>
        <v/>
      </c>
      <c r="K319" s="25">
        <f>LOWER(Settings!$C$4)&amp;".mit."&amp;$A319&amp;IF($C319="","","."&amp;$C319&amp;"."&amp;$B319)&amp;IF(INDEX(Variables!$D$5:$D$105,MATCH($A319,Variables!$A$5:$A$105,0))="","","."&amp;INDEX(Variables!$D$5:$D$105,MATCH($A319,Variables!$A$5:$A$105,0)))&amp;"."&amp;K$5</f>
        <v/>
      </c>
      <c r="L319" s="41">
        <f>L$134*$D319*INDEX(L$117:L$133,$E319)</f>
        <v/>
      </c>
      <c r="M319" s="40">
        <f>M$134*$D319*INDEX(M$117:M$133,$E319)</f>
        <v/>
      </c>
      <c r="N319" s="40">
        <f>N$134*$D319*INDEX(N$117:N$133,$E319)</f>
        <v/>
      </c>
      <c r="O319" s="40">
        <f>O$134*$D319*INDEX(O$117:O$133,$E319)</f>
        <v/>
      </c>
      <c r="P319" s="40">
        <f>P$134*$D319*INDEX(P$117:P$133,$E319)</f>
        <v/>
      </c>
      <c r="Q319" s="40">
        <f>Q$134*$D319*INDEX(Q$117:Q$133,$E319)</f>
        <v/>
      </c>
      <c r="R319" s="40">
        <f>R$134*$D319*INDEX(R$117:R$133,$E319)</f>
        <v/>
      </c>
      <c r="S319" s="40">
        <f>S$134*$D319*INDEX(S$117:S$133,$E319)</f>
        <v/>
      </c>
      <c r="T319" s="40">
        <f>T$134*$D319*INDEX(T$117:T$133,$E319)</f>
        <v/>
      </c>
      <c r="U319" s="40">
        <f>U$134*$D319*INDEX(U$117:U$133,$E319)</f>
        <v/>
      </c>
      <c r="V319" s="40">
        <f>V$134*$D319*INDEX(V$117:V$133,$E319)</f>
        <v/>
      </c>
      <c r="W319" s="40">
        <f>W$134*$D319*INDEX(W$117:W$133,$E319)</f>
        <v/>
      </c>
      <c r="X319" s="40">
        <f>X$134*$D319*INDEX(X$117:X$133,$E319)</f>
        <v/>
      </c>
      <c r="Y319" s="40">
        <f>Y$134*$D319*INDEX(Y$117:Y$133,$E319)</f>
        <v/>
      </c>
      <c r="Z319" s="40">
        <f>Z$134*$D319*INDEX(Z$117:Z$133,$E319)</f>
        <v/>
      </c>
      <c r="AA319" s="40">
        <f>AA$134*$D319*INDEX(AA$117:AA$133,$E319)</f>
        <v/>
      </c>
      <c r="AB319" s="40">
        <f>AB$134*$D319*INDEX(AB$117:AB$133,$E319)</f>
        <v/>
      </c>
      <c r="AC319" s="40">
        <f>AC$134*$D319*INDEX(AC$117:AC$133,$E319)</f>
        <v/>
      </c>
      <c r="AD319" s="42">
        <f>ETSCOST(AD$134,$D319,INDEX(AD$117:AD$133,$E319))</f>
        <v/>
      </c>
      <c r="AE319" s="25">
        <f>LOWER(Settings!$C$4)&amp;".mit."&amp;$A319&amp;IF($C319="","","."&amp;$C319&amp;"."&amp;$B319)&amp;IF(INDEX(Variables!$D$5:$D$105,MATCH($A319,Variables!$A$5:$A$105,0))="","","."&amp;INDEX(Variables!$D$5:$D$105,MATCH($A319,Variables!$A$5:$A$105,0)))&amp;"."&amp;AE$5</f>
        <v/>
      </c>
      <c r="AF319" s="41">
        <f>AF$134*$D319*INDEX(AF$117:AF$133,$E319)</f>
        <v/>
      </c>
      <c r="AG319" s="40">
        <f>AG$134*$D319*INDEX(AG$117:AG$133,$E319)</f>
        <v/>
      </c>
      <c r="AH319" s="40">
        <f>AH$134*$D319*INDEX(AH$117:AH$133,$E319)</f>
        <v/>
      </c>
      <c r="AI319" s="40">
        <f>AI$134*$D319*INDEX(AI$117:AI$133,$E319)</f>
        <v/>
      </c>
      <c r="AJ319" s="40">
        <f>AJ$134*$D319*INDEX(AJ$117:AJ$133,$E319)</f>
        <v/>
      </c>
      <c r="AK319" s="40">
        <f>AK$134*$D319*INDEX(AK$117:AK$133,$E319)</f>
        <v/>
      </c>
      <c r="AL319" s="40">
        <f>AL$134*$D319*INDEX(AL$117:AL$133,$E319)</f>
        <v/>
      </c>
      <c r="AM319" s="40">
        <f>AM$134*$D319*INDEX(AM$117:AM$133,$E319)</f>
        <v/>
      </c>
      <c r="AN319" s="40">
        <f>AN$134*$D319*INDEX(AN$117:AN$133,$E319)</f>
        <v/>
      </c>
      <c r="AO319" s="40">
        <f>AO$134*$D319*INDEX(AO$117:AO$133,$E319)</f>
        <v/>
      </c>
      <c r="AP319" s="40">
        <f>AP$134*$D319*INDEX(AP$117:AP$133,$E319)</f>
        <v/>
      </c>
      <c r="AQ319" s="40">
        <f>AQ$134*$D319*INDEX(AQ$117:AQ$133,$E319)</f>
        <v/>
      </c>
      <c r="AR319" s="40">
        <f>AR$134*$D319*INDEX(AR$117:AR$133,$E319)</f>
        <v/>
      </c>
      <c r="AS319" s="40">
        <f>AS$134*$D319*INDEX(AS$117:AS$133,$E319)</f>
        <v/>
      </c>
      <c r="AT319" s="40">
        <f>AT$134*$D319*INDEX(AT$117:AT$133,$E319)</f>
        <v/>
      </c>
      <c r="AU319" s="40">
        <f>AU$134*$D319*INDEX(AU$117:AU$133,$E319)</f>
        <v/>
      </c>
      <c r="AV319" s="40">
        <f>AV$134*$D319*INDEX(AV$117:AV$133,$E319)</f>
        <v/>
      </c>
      <c r="AW319" s="40">
        <f>AW$134*$D319*INDEX(AW$117:AW$133,$E319)</f>
        <v/>
      </c>
      <c r="AX319" s="42">
        <f>ETSCOST(AX$134,$D319,INDEX(AX$117:AX$133,$E319))</f>
        <v/>
      </c>
    </row>
    <row r="320" hidden="1" outlineLevel="2">
      <c r="A320" s="5" t="inlineStr">
        <is>
          <t>ets</t>
        </is>
      </c>
      <c r="B320" s="5" t="inlineStr">
        <is>
          <t>bio</t>
        </is>
      </c>
      <c r="C320" s="5" t="inlineStr">
        <is>
          <t>rod</t>
        </is>
      </c>
      <c r="D320" s="40">
        <f>INDEX(Inputs!$T$5:$T$132,MATCH($B320&amp;"|"&amp;$C320,Inputs!$A$5:$A$132,0))</f>
        <v/>
      </c>
      <c r="E320" s="40">
        <f>INDEX(Inputs!$K$5:$K$132,MATCH($B320&amp;"|"&amp;$C320,Inputs!$A$5:$A$132,0))</f>
        <v/>
      </c>
      <c r="F320" s="39" t="n"/>
      <c r="G320" s="39" t="n"/>
      <c r="H320" s="5">
        <f>INDEX(Variables!$B$5:$B$105,MATCH($A320,Variables!$A$5:$A$105,0))&amp;IF($C320="",""," | "&amp;INDEX(Mapping!$B$5:$B$26,MATCH($C320,Mapping!$A$5:$A$26,0))&amp;" | "&amp;INDEX(Mapping!$B$30:$B$41,MATCH($B320,Mapping!$A$30:$A$41,0)))</f>
        <v/>
      </c>
      <c r="I320" s="5">
        <f>INDEX(Variables!$C$5:$C$105,MATCH($A320,Variables!$A$5:$A$105,0))</f>
        <v/>
      </c>
      <c r="J320" s="5">
        <f>INDEX(Variables!$E$5:$E$105,MATCH($A320,Variables!$A$5:$A$105,0))</f>
        <v/>
      </c>
      <c r="K320" s="25">
        <f>LOWER(Settings!$C$4)&amp;".mit."&amp;$A320&amp;IF($C320="","","."&amp;$C320&amp;"."&amp;$B320)&amp;IF(INDEX(Variables!$D$5:$D$105,MATCH($A320,Variables!$A$5:$A$105,0))="","","."&amp;INDEX(Variables!$D$5:$D$105,MATCH($A320,Variables!$A$5:$A$105,0)))&amp;"."&amp;K$5</f>
        <v/>
      </c>
      <c r="L320" s="41">
        <f>L$134*$D320*INDEX(L$117:L$133,$E320)</f>
        <v/>
      </c>
      <c r="M320" s="40">
        <f>M$134*$D320*INDEX(M$117:M$133,$E320)</f>
        <v/>
      </c>
      <c r="N320" s="40">
        <f>N$134*$D320*INDEX(N$117:N$133,$E320)</f>
        <v/>
      </c>
      <c r="O320" s="40">
        <f>O$134*$D320*INDEX(O$117:O$133,$E320)</f>
        <v/>
      </c>
      <c r="P320" s="40">
        <f>P$134*$D320*INDEX(P$117:P$133,$E320)</f>
        <v/>
      </c>
      <c r="Q320" s="40">
        <f>Q$134*$D320*INDEX(Q$117:Q$133,$E320)</f>
        <v/>
      </c>
      <c r="R320" s="40">
        <f>R$134*$D320*INDEX(R$117:R$133,$E320)</f>
        <v/>
      </c>
      <c r="S320" s="40">
        <f>S$134*$D320*INDEX(S$117:S$133,$E320)</f>
        <v/>
      </c>
      <c r="T320" s="40">
        <f>T$134*$D320*INDEX(T$117:T$133,$E320)</f>
        <v/>
      </c>
      <c r="U320" s="40">
        <f>U$134*$D320*INDEX(U$117:U$133,$E320)</f>
        <v/>
      </c>
      <c r="V320" s="40">
        <f>V$134*$D320*INDEX(V$117:V$133,$E320)</f>
        <v/>
      </c>
      <c r="W320" s="40">
        <f>W$134*$D320*INDEX(W$117:W$133,$E320)</f>
        <v/>
      </c>
      <c r="X320" s="40">
        <f>X$134*$D320*INDEX(X$117:X$133,$E320)</f>
        <v/>
      </c>
      <c r="Y320" s="40">
        <f>Y$134*$D320*INDEX(Y$117:Y$133,$E320)</f>
        <v/>
      </c>
      <c r="Z320" s="40">
        <f>Z$134*$D320*INDEX(Z$117:Z$133,$E320)</f>
        <v/>
      </c>
      <c r="AA320" s="40">
        <f>AA$134*$D320*INDEX(AA$117:AA$133,$E320)</f>
        <v/>
      </c>
      <c r="AB320" s="40">
        <f>AB$134*$D320*INDEX(AB$117:AB$133,$E320)</f>
        <v/>
      </c>
      <c r="AC320" s="40">
        <f>AC$134*$D320*INDEX(AC$117:AC$133,$E320)</f>
        <v/>
      </c>
      <c r="AD320" s="42">
        <f>ETSCOST(AD$134,$D320,INDEX(AD$117:AD$133,$E320))</f>
        <v/>
      </c>
      <c r="AE320" s="25">
        <f>LOWER(Settings!$C$4)&amp;".mit."&amp;$A320&amp;IF($C320="","","."&amp;$C320&amp;"."&amp;$B320)&amp;IF(INDEX(Variables!$D$5:$D$105,MATCH($A320,Variables!$A$5:$A$105,0))="","","."&amp;INDEX(Variables!$D$5:$D$105,MATCH($A320,Variables!$A$5:$A$105,0)))&amp;"."&amp;AE$5</f>
        <v/>
      </c>
      <c r="AF320" s="41">
        <f>AF$134*$D320*INDEX(AF$117:AF$133,$E320)</f>
        <v/>
      </c>
      <c r="AG320" s="40">
        <f>AG$134*$D320*INDEX(AG$117:AG$133,$E320)</f>
        <v/>
      </c>
      <c r="AH320" s="40">
        <f>AH$134*$D320*INDEX(AH$117:AH$133,$E320)</f>
        <v/>
      </c>
      <c r="AI320" s="40">
        <f>AI$134*$D320*INDEX(AI$117:AI$133,$E320)</f>
        <v/>
      </c>
      <c r="AJ320" s="40">
        <f>AJ$134*$D320*INDEX(AJ$117:AJ$133,$E320)</f>
        <v/>
      </c>
      <c r="AK320" s="40">
        <f>AK$134*$D320*INDEX(AK$117:AK$133,$E320)</f>
        <v/>
      </c>
      <c r="AL320" s="40">
        <f>AL$134*$D320*INDEX(AL$117:AL$133,$E320)</f>
        <v/>
      </c>
      <c r="AM320" s="40">
        <f>AM$134*$D320*INDEX(AM$117:AM$133,$E320)</f>
        <v/>
      </c>
      <c r="AN320" s="40">
        <f>AN$134*$D320*INDEX(AN$117:AN$133,$E320)</f>
        <v/>
      </c>
      <c r="AO320" s="40">
        <f>AO$134*$D320*INDEX(AO$117:AO$133,$E320)</f>
        <v/>
      </c>
      <c r="AP320" s="40">
        <f>AP$134*$D320*INDEX(AP$117:AP$133,$E320)</f>
        <v/>
      </c>
      <c r="AQ320" s="40">
        <f>AQ$134*$D320*INDEX(AQ$117:AQ$133,$E320)</f>
        <v/>
      </c>
      <c r="AR320" s="40">
        <f>AR$134*$D320*INDEX(AR$117:AR$133,$E320)</f>
        <v/>
      </c>
      <c r="AS320" s="40">
        <f>AS$134*$D320*INDEX(AS$117:AS$133,$E320)</f>
        <v/>
      </c>
      <c r="AT320" s="40">
        <f>AT$134*$D320*INDEX(AT$117:AT$133,$E320)</f>
        <v/>
      </c>
      <c r="AU320" s="40">
        <f>AU$134*$D320*INDEX(AU$117:AU$133,$E320)</f>
        <v/>
      </c>
      <c r="AV320" s="40">
        <f>AV$134*$D320*INDEX(AV$117:AV$133,$E320)</f>
        <v/>
      </c>
      <c r="AW320" s="40">
        <f>AW$134*$D320*INDEX(AW$117:AW$133,$E320)</f>
        <v/>
      </c>
      <c r="AX320" s="42">
        <f>ETSCOST(AX$134,$D320,INDEX(AX$117:AX$133,$E320))</f>
        <v/>
      </c>
    </row>
    <row r="321" hidden="1" outlineLevel="2"/>
    <row r="322" hidden="1" outlineLevel="2">
      <c r="A322" s="5" t="inlineStr">
        <is>
          <t>ntx</t>
        </is>
      </c>
      <c r="B322" s="5" t="inlineStr">
        <is>
          <t>coa</t>
        </is>
      </c>
      <c r="C322" s="5" t="inlineStr">
        <is>
          <t>rod</t>
        </is>
      </c>
      <c r="D322" s="40">
        <f>INDEX(Inputs!$L$5:$L$132,MATCH($B322&amp;"|"&amp;$C322,Inputs!$A$5:$A$132,0))</f>
        <v/>
      </c>
      <c r="E322" s="40">
        <f>INDEX(Inputs!$I$5:$I$132,MATCH($B322&amp;"|"&amp;$C322,Inputs!$A$5:$A$132,0))</f>
        <v/>
      </c>
      <c r="F322" s="39" t="n"/>
      <c r="G322" s="39" t="n"/>
      <c r="H322" s="5">
        <f>INDEX(Variables!$B$5:$B$105,MATCH($A322,Variables!$A$5:$A$105,0))&amp;IF($C322="",""," | "&amp;INDEX(Mapping!$B$5:$B$26,MATCH($C322,Mapping!$A$5:$A$26,0))&amp;" | "&amp;INDEX(Mapping!$B$30:$B$41,MATCH($B322,Mapping!$A$30:$A$41,0)))</f>
        <v/>
      </c>
      <c r="I322" s="5">
        <f>INDEX(Variables!$C$5:$C$105,MATCH($A322,Variables!$A$5:$A$105,0))</f>
        <v/>
      </c>
      <c r="J322" s="5">
        <f>INDEX(Variables!$E$5:$E$105,MATCH($A322,Variables!$A$5:$A$105,0))</f>
        <v/>
      </c>
      <c r="K322" s="25">
        <f>LOWER(Settings!$C$4)&amp;".mit."&amp;$A322&amp;IF($C322="","","."&amp;$C322&amp;"."&amp;$B322)&amp;IF(INDEX(Variables!$D$5:$D$105,MATCH($A322,Variables!$A$5:$A$105,0))="","","."&amp;INDEX(Variables!$D$5:$D$105,MATCH($A322,Variables!$A$5:$A$105,0)))&amp;"."&amp;K$5</f>
        <v/>
      </c>
      <c r="L322" s="41">
        <f>INDEX(L$78:L$91,$D322)/$E322</f>
        <v/>
      </c>
      <c r="M322" s="40">
        <f>INDEX(M$78:M$91,$D322)/$E322</f>
        <v/>
      </c>
      <c r="N322" s="40">
        <f>INDEX(N$78:N$91,$D322)/$E322</f>
        <v/>
      </c>
      <c r="O322" s="40">
        <f>INDEX(O$78:O$91,$D322)/$E322</f>
        <v/>
      </c>
      <c r="P322" s="40">
        <f>INDEX(P$78:P$91,$D322)/$E322</f>
        <v/>
      </c>
      <c r="Q322" s="40">
        <f>INDEX(Q$78:Q$91,$D322)/$E322</f>
        <v/>
      </c>
      <c r="R322" s="40">
        <f>INDEX(R$78:R$91,$D322)/$E322</f>
        <v/>
      </c>
      <c r="S322" s="40">
        <f>INDEX(S$78:S$91,$D322)/$E322</f>
        <v/>
      </c>
      <c r="T322" s="40">
        <f>INDEX(T$78:T$91,$D322)/$E322</f>
        <v/>
      </c>
      <c r="U322" s="40">
        <f>INDEX(U$78:U$91,$D322)/$E322</f>
        <v/>
      </c>
      <c r="V322" s="40">
        <f>INDEX(V$78:V$91,$D322)/$E322</f>
        <v/>
      </c>
      <c r="W322" s="40">
        <f>INDEX(W$78:W$91,$D322)/$E322</f>
        <v/>
      </c>
      <c r="X322" s="40">
        <f>INDEX(X$78:X$91,$D322)/$E322</f>
        <v/>
      </c>
      <c r="Y322" s="40">
        <f>INDEX(Y$78:Y$91,$D322)/$E322</f>
        <v/>
      </c>
      <c r="Z322" s="40">
        <f>INDEX(Z$78:Z$91,$D322)/$E322</f>
        <v/>
      </c>
      <c r="AA322" s="40">
        <f>INDEX(AA$78:AA$91,$D322)/$E322</f>
        <v/>
      </c>
      <c r="AB322" s="40">
        <f>INDEX(AB$78:AB$91,$D322)/$E322</f>
        <v/>
      </c>
      <c r="AC322" s="40">
        <f>INDEX(AC$78:AC$91,$D322)/$E322</f>
        <v/>
      </c>
      <c r="AD322" s="42">
        <f>NEWEXCISE(INDEX(AD$78:AD$91,$D322),$E322)</f>
        <v/>
      </c>
      <c r="AE322" s="25">
        <f>LOWER(Settings!$C$4)&amp;".mit."&amp;$A322&amp;IF($C322="","","."&amp;$C322&amp;"."&amp;$B322)&amp;IF(INDEX(Variables!$D$5:$D$105,MATCH($A322,Variables!$A$5:$A$105,0))="","","."&amp;INDEX(Variables!$D$5:$D$105,MATCH($A322,Variables!$A$5:$A$105,0)))&amp;"."&amp;AE$5</f>
        <v/>
      </c>
      <c r="AF322" s="41">
        <f>INDEX(AF$78:AF$91,$D322)/$E322</f>
        <v/>
      </c>
      <c r="AG322" s="40">
        <f>INDEX(AG$78:AG$91,$D322)/$E322</f>
        <v/>
      </c>
      <c r="AH322" s="40">
        <f>INDEX(AH$78:AH$91,$D322)/$E322</f>
        <v/>
      </c>
      <c r="AI322" s="40">
        <f>INDEX(AI$78:AI$91,$D322)/$E322</f>
        <v/>
      </c>
      <c r="AJ322" s="40">
        <f>INDEX(AJ$78:AJ$91,$D322)/$E322</f>
        <v/>
      </c>
      <c r="AK322" s="40">
        <f>INDEX(AK$78:AK$91,$D322)/$E322</f>
        <v/>
      </c>
      <c r="AL322" s="40">
        <f>INDEX(AL$78:AL$91,$D322)/$E322</f>
        <v/>
      </c>
      <c r="AM322" s="40">
        <f>INDEX(AM$78:AM$91,$D322)/$E322</f>
        <v/>
      </c>
      <c r="AN322" s="40">
        <f>INDEX(AN$78:AN$91,$D322)/$E322</f>
        <v/>
      </c>
      <c r="AO322" s="40">
        <f>INDEX(AO$78:AO$91,$D322)/$E322</f>
        <v/>
      </c>
      <c r="AP322" s="40">
        <f>INDEX(AP$78:AP$91,$D322)/$E322</f>
        <v/>
      </c>
      <c r="AQ322" s="40">
        <f>INDEX(AQ$78:AQ$91,$D322)/$E322</f>
        <v/>
      </c>
      <c r="AR322" s="40">
        <f>INDEX(AR$78:AR$91,$D322)/$E322</f>
        <v/>
      </c>
      <c r="AS322" s="40">
        <f>INDEX(AS$78:AS$91,$D322)/$E322</f>
        <v/>
      </c>
      <c r="AT322" s="40">
        <f>INDEX(AT$78:AT$91,$D322)/$E322</f>
        <v/>
      </c>
      <c r="AU322" s="40">
        <f>INDEX(AU$78:AU$91,$D322)/$E322</f>
        <v/>
      </c>
      <c r="AV322" s="40">
        <f>INDEX(AV$78:AV$91,$D322)/$E322</f>
        <v/>
      </c>
      <c r="AW322" s="40">
        <f>INDEX(AW$78:AW$91,$D322)/$E322</f>
        <v/>
      </c>
      <c r="AX322" s="42">
        <f>NEWEXCISE(INDEX(AX$78:AX$91,$D322),$E322)</f>
        <v/>
      </c>
    </row>
    <row r="323" hidden="1" outlineLevel="2">
      <c r="A323" s="5" t="inlineStr">
        <is>
          <t>ntx</t>
        </is>
      </c>
      <c r="B323" s="5" t="inlineStr">
        <is>
          <t>nga</t>
        </is>
      </c>
      <c r="C323" s="5" t="inlineStr">
        <is>
          <t>rod</t>
        </is>
      </c>
      <c r="D323" s="40">
        <f>INDEX(Inputs!$L$5:$L$132,MATCH($B323&amp;"|"&amp;$C323,Inputs!$A$5:$A$132,0))</f>
        <v/>
      </c>
      <c r="E323" s="40">
        <f>INDEX(Inputs!$I$5:$I$132,MATCH($B323&amp;"|"&amp;$C323,Inputs!$A$5:$A$132,0))</f>
        <v/>
      </c>
      <c r="F323" s="39" t="n"/>
      <c r="G323" s="39" t="n"/>
      <c r="H323" s="5">
        <f>INDEX(Variables!$B$5:$B$105,MATCH($A323,Variables!$A$5:$A$105,0))&amp;IF($C323="",""," | "&amp;INDEX(Mapping!$B$5:$B$26,MATCH($C323,Mapping!$A$5:$A$26,0))&amp;" | "&amp;INDEX(Mapping!$B$30:$B$41,MATCH($B323,Mapping!$A$30:$A$41,0)))</f>
        <v/>
      </c>
      <c r="I323" s="5">
        <f>INDEX(Variables!$C$5:$C$105,MATCH($A323,Variables!$A$5:$A$105,0))</f>
        <v/>
      </c>
      <c r="J323" s="5">
        <f>INDEX(Variables!$E$5:$E$105,MATCH($A323,Variables!$A$5:$A$105,0))</f>
        <v/>
      </c>
      <c r="K323" s="25">
        <f>LOWER(Settings!$C$4)&amp;".mit."&amp;$A323&amp;IF($C323="","","."&amp;$C323&amp;"."&amp;$B323)&amp;IF(INDEX(Variables!$D$5:$D$105,MATCH($A323,Variables!$A$5:$A$105,0))="","","."&amp;INDEX(Variables!$D$5:$D$105,MATCH($A323,Variables!$A$5:$A$105,0)))&amp;"."&amp;K$5</f>
        <v/>
      </c>
      <c r="L323" s="41">
        <f>INDEX(L$78:L$91,$D323)/$E323</f>
        <v/>
      </c>
      <c r="M323" s="40">
        <f>INDEX(M$78:M$91,$D323)/$E323</f>
        <v/>
      </c>
      <c r="N323" s="40">
        <f>INDEX(N$78:N$91,$D323)/$E323</f>
        <v/>
      </c>
      <c r="O323" s="40">
        <f>INDEX(O$78:O$91,$D323)/$E323</f>
        <v/>
      </c>
      <c r="P323" s="40">
        <f>INDEX(P$78:P$91,$D323)/$E323</f>
        <v/>
      </c>
      <c r="Q323" s="40">
        <f>INDEX(Q$78:Q$91,$D323)/$E323</f>
        <v/>
      </c>
      <c r="R323" s="40">
        <f>INDEX(R$78:R$91,$D323)/$E323</f>
        <v/>
      </c>
      <c r="S323" s="40">
        <f>INDEX(S$78:S$91,$D323)/$E323</f>
        <v/>
      </c>
      <c r="T323" s="40">
        <f>INDEX(T$78:T$91,$D323)/$E323</f>
        <v/>
      </c>
      <c r="U323" s="40">
        <f>INDEX(U$78:U$91,$D323)/$E323</f>
        <v/>
      </c>
      <c r="V323" s="40">
        <f>INDEX(V$78:V$91,$D323)/$E323</f>
        <v/>
      </c>
      <c r="W323" s="40">
        <f>INDEX(W$78:W$91,$D323)/$E323</f>
        <v/>
      </c>
      <c r="X323" s="40">
        <f>INDEX(X$78:X$91,$D323)/$E323</f>
        <v/>
      </c>
      <c r="Y323" s="40">
        <f>INDEX(Y$78:Y$91,$D323)/$E323</f>
        <v/>
      </c>
      <c r="Z323" s="40">
        <f>INDEX(Z$78:Z$91,$D323)/$E323</f>
        <v/>
      </c>
      <c r="AA323" s="40">
        <f>INDEX(AA$78:AA$91,$D323)/$E323</f>
        <v/>
      </c>
      <c r="AB323" s="40">
        <f>INDEX(AB$78:AB$91,$D323)/$E323</f>
        <v/>
      </c>
      <c r="AC323" s="40">
        <f>INDEX(AC$78:AC$91,$D323)/$E323</f>
        <v/>
      </c>
      <c r="AD323" s="42">
        <f>NEWEXCISE(INDEX(AD$78:AD$91,$D323),$E323)</f>
        <v/>
      </c>
      <c r="AE323" s="25">
        <f>LOWER(Settings!$C$4)&amp;".mit."&amp;$A323&amp;IF($C323="","","."&amp;$C323&amp;"."&amp;$B323)&amp;IF(INDEX(Variables!$D$5:$D$105,MATCH($A323,Variables!$A$5:$A$105,0))="","","."&amp;INDEX(Variables!$D$5:$D$105,MATCH($A323,Variables!$A$5:$A$105,0)))&amp;"."&amp;AE$5</f>
        <v/>
      </c>
      <c r="AF323" s="41">
        <f>INDEX(AF$78:AF$91,$D323)/$E323</f>
        <v/>
      </c>
      <c r="AG323" s="40">
        <f>INDEX(AG$78:AG$91,$D323)/$E323</f>
        <v/>
      </c>
      <c r="AH323" s="40">
        <f>INDEX(AH$78:AH$91,$D323)/$E323</f>
        <v/>
      </c>
      <c r="AI323" s="40">
        <f>INDEX(AI$78:AI$91,$D323)/$E323</f>
        <v/>
      </c>
      <c r="AJ323" s="40">
        <f>INDEX(AJ$78:AJ$91,$D323)/$E323</f>
        <v/>
      </c>
      <c r="AK323" s="40">
        <f>INDEX(AK$78:AK$91,$D323)/$E323</f>
        <v/>
      </c>
      <c r="AL323" s="40">
        <f>INDEX(AL$78:AL$91,$D323)/$E323</f>
        <v/>
      </c>
      <c r="AM323" s="40">
        <f>INDEX(AM$78:AM$91,$D323)/$E323</f>
        <v/>
      </c>
      <c r="AN323" s="40">
        <f>INDEX(AN$78:AN$91,$D323)/$E323</f>
        <v/>
      </c>
      <c r="AO323" s="40">
        <f>INDEX(AO$78:AO$91,$D323)/$E323</f>
        <v/>
      </c>
      <c r="AP323" s="40">
        <f>INDEX(AP$78:AP$91,$D323)/$E323</f>
        <v/>
      </c>
      <c r="AQ323" s="40">
        <f>INDEX(AQ$78:AQ$91,$D323)/$E323</f>
        <v/>
      </c>
      <c r="AR323" s="40">
        <f>INDEX(AR$78:AR$91,$D323)/$E323</f>
        <v/>
      </c>
      <c r="AS323" s="40">
        <f>INDEX(AS$78:AS$91,$D323)/$E323</f>
        <v/>
      </c>
      <c r="AT323" s="40">
        <f>INDEX(AT$78:AT$91,$D323)/$E323</f>
        <v/>
      </c>
      <c r="AU323" s="40">
        <f>INDEX(AU$78:AU$91,$D323)/$E323</f>
        <v/>
      </c>
      <c r="AV323" s="40">
        <f>INDEX(AV$78:AV$91,$D323)/$E323</f>
        <v/>
      </c>
      <c r="AW323" s="40">
        <f>INDEX(AW$78:AW$91,$D323)/$E323</f>
        <v/>
      </c>
      <c r="AX323" s="42">
        <f>NEWEXCISE(INDEX(AX$78:AX$91,$D323),$E323)</f>
        <v/>
      </c>
    </row>
    <row r="324" hidden="1" outlineLevel="2">
      <c r="A324" s="5" t="inlineStr">
        <is>
          <t>ntx</t>
        </is>
      </c>
      <c r="B324" s="5" t="inlineStr">
        <is>
          <t>gso</t>
        </is>
      </c>
      <c r="C324" s="5" t="inlineStr">
        <is>
          <t>rod</t>
        </is>
      </c>
      <c r="D324" s="40">
        <f>INDEX(Inputs!$L$5:$L$132,MATCH($B324&amp;"|"&amp;$C324,Inputs!$A$5:$A$132,0))</f>
        <v/>
      </c>
      <c r="E324" s="40">
        <f>INDEX(Inputs!$I$5:$I$132,MATCH($B324&amp;"|"&amp;$C324,Inputs!$A$5:$A$132,0))</f>
        <v/>
      </c>
      <c r="F324" s="39" t="n"/>
      <c r="G324" s="39" t="n"/>
      <c r="H324" s="5">
        <f>INDEX(Variables!$B$5:$B$105,MATCH($A324,Variables!$A$5:$A$105,0))&amp;IF($C324="",""," | "&amp;INDEX(Mapping!$B$5:$B$26,MATCH($C324,Mapping!$A$5:$A$26,0))&amp;" | "&amp;INDEX(Mapping!$B$30:$B$41,MATCH($B324,Mapping!$A$30:$A$41,0)))</f>
        <v/>
      </c>
      <c r="I324" s="5">
        <f>INDEX(Variables!$C$5:$C$105,MATCH($A324,Variables!$A$5:$A$105,0))</f>
        <v/>
      </c>
      <c r="J324" s="5">
        <f>INDEX(Variables!$E$5:$E$105,MATCH($A324,Variables!$A$5:$A$105,0))</f>
        <v/>
      </c>
      <c r="K324" s="25">
        <f>LOWER(Settings!$C$4)&amp;".mit."&amp;$A324&amp;IF($C324="","","."&amp;$C324&amp;"."&amp;$B324)&amp;IF(INDEX(Variables!$D$5:$D$105,MATCH($A324,Variables!$A$5:$A$105,0))="","","."&amp;INDEX(Variables!$D$5:$D$105,MATCH($A324,Variables!$A$5:$A$105,0)))&amp;"."&amp;K$5</f>
        <v/>
      </c>
      <c r="L324" s="41">
        <f>INDEX(L$78:L$91,$D324)/$E324</f>
        <v/>
      </c>
      <c r="M324" s="40">
        <f>INDEX(M$78:M$91,$D324)/$E324</f>
        <v/>
      </c>
      <c r="N324" s="40">
        <f>INDEX(N$78:N$91,$D324)/$E324</f>
        <v/>
      </c>
      <c r="O324" s="40">
        <f>INDEX(O$78:O$91,$D324)/$E324</f>
        <v/>
      </c>
      <c r="P324" s="40">
        <f>INDEX(P$78:P$91,$D324)/$E324</f>
        <v/>
      </c>
      <c r="Q324" s="40">
        <f>INDEX(Q$78:Q$91,$D324)/$E324</f>
        <v/>
      </c>
      <c r="R324" s="40">
        <f>INDEX(R$78:R$91,$D324)/$E324</f>
        <v/>
      </c>
      <c r="S324" s="40">
        <f>INDEX(S$78:S$91,$D324)/$E324</f>
        <v/>
      </c>
      <c r="T324" s="40">
        <f>INDEX(T$78:T$91,$D324)/$E324</f>
        <v/>
      </c>
      <c r="U324" s="40">
        <f>INDEX(U$78:U$91,$D324)/$E324</f>
        <v/>
      </c>
      <c r="V324" s="40">
        <f>INDEX(V$78:V$91,$D324)/$E324</f>
        <v/>
      </c>
      <c r="W324" s="40">
        <f>INDEX(W$78:W$91,$D324)/$E324</f>
        <v/>
      </c>
      <c r="X324" s="40">
        <f>INDEX(X$78:X$91,$D324)/$E324</f>
        <v/>
      </c>
      <c r="Y324" s="40">
        <f>INDEX(Y$78:Y$91,$D324)/$E324</f>
        <v/>
      </c>
      <c r="Z324" s="40">
        <f>INDEX(Z$78:Z$91,$D324)/$E324</f>
        <v/>
      </c>
      <c r="AA324" s="40">
        <f>INDEX(AA$78:AA$91,$D324)/$E324</f>
        <v/>
      </c>
      <c r="AB324" s="40">
        <f>INDEX(AB$78:AB$91,$D324)/$E324</f>
        <v/>
      </c>
      <c r="AC324" s="40">
        <f>INDEX(AC$78:AC$91,$D324)/$E324</f>
        <v/>
      </c>
      <c r="AD324" s="42">
        <f>NEWEXCISE(INDEX(AD$78:AD$91,$D324),$E324)</f>
        <v/>
      </c>
      <c r="AE324" s="25">
        <f>LOWER(Settings!$C$4)&amp;".mit."&amp;$A324&amp;IF($C324="","","."&amp;$C324&amp;"."&amp;$B324)&amp;IF(INDEX(Variables!$D$5:$D$105,MATCH($A324,Variables!$A$5:$A$105,0))="","","."&amp;INDEX(Variables!$D$5:$D$105,MATCH($A324,Variables!$A$5:$A$105,0)))&amp;"."&amp;AE$5</f>
        <v/>
      </c>
      <c r="AF324" s="41">
        <f>INDEX(AF$78:AF$91,$D324)/$E324</f>
        <v/>
      </c>
      <c r="AG324" s="40">
        <f>INDEX(AG$78:AG$91,$D324)/$E324</f>
        <v/>
      </c>
      <c r="AH324" s="40">
        <f>INDEX(AH$78:AH$91,$D324)/$E324</f>
        <v/>
      </c>
      <c r="AI324" s="40">
        <f>INDEX(AI$78:AI$91,$D324)/$E324</f>
        <v/>
      </c>
      <c r="AJ324" s="40">
        <f>INDEX(AJ$78:AJ$91,$D324)/$E324</f>
        <v/>
      </c>
      <c r="AK324" s="40">
        <f>INDEX(AK$78:AK$91,$D324)/$E324</f>
        <v/>
      </c>
      <c r="AL324" s="40">
        <f>INDEX(AL$78:AL$91,$D324)/$E324</f>
        <v/>
      </c>
      <c r="AM324" s="40">
        <f>INDEX(AM$78:AM$91,$D324)/$E324</f>
        <v/>
      </c>
      <c r="AN324" s="40">
        <f>INDEX(AN$78:AN$91,$D324)/$E324</f>
        <v/>
      </c>
      <c r="AO324" s="40">
        <f>INDEX(AO$78:AO$91,$D324)/$E324</f>
        <v/>
      </c>
      <c r="AP324" s="40">
        <f>INDEX(AP$78:AP$91,$D324)/$E324</f>
        <v/>
      </c>
      <c r="AQ324" s="40">
        <f>INDEX(AQ$78:AQ$91,$D324)/$E324</f>
        <v/>
      </c>
      <c r="AR324" s="40">
        <f>INDEX(AR$78:AR$91,$D324)/$E324</f>
        <v/>
      </c>
      <c r="AS324" s="40">
        <f>INDEX(AS$78:AS$91,$D324)/$E324</f>
        <v/>
      </c>
      <c r="AT324" s="40">
        <f>INDEX(AT$78:AT$91,$D324)/$E324</f>
        <v/>
      </c>
      <c r="AU324" s="40">
        <f>INDEX(AU$78:AU$91,$D324)/$E324</f>
        <v/>
      </c>
      <c r="AV324" s="40">
        <f>INDEX(AV$78:AV$91,$D324)/$E324</f>
        <v/>
      </c>
      <c r="AW324" s="40">
        <f>INDEX(AW$78:AW$91,$D324)/$E324</f>
        <v/>
      </c>
      <c r="AX324" s="42">
        <f>NEWEXCISE(INDEX(AX$78:AX$91,$D324),$E324)</f>
        <v/>
      </c>
    </row>
    <row r="325" hidden="1" outlineLevel="2">
      <c r="A325" s="5" t="inlineStr">
        <is>
          <t>ntx</t>
        </is>
      </c>
      <c r="B325" s="5" t="inlineStr">
        <is>
          <t>die</t>
        </is>
      </c>
      <c r="C325" s="5" t="inlineStr">
        <is>
          <t>rod</t>
        </is>
      </c>
      <c r="D325" s="40">
        <f>INDEX(Inputs!$L$5:$L$132,MATCH($B325&amp;"|"&amp;$C325,Inputs!$A$5:$A$132,0))</f>
        <v/>
      </c>
      <c r="E325" s="40">
        <f>INDEX(Inputs!$I$5:$I$132,MATCH($B325&amp;"|"&amp;$C325,Inputs!$A$5:$A$132,0))</f>
        <v/>
      </c>
      <c r="F325" s="39" t="n"/>
      <c r="G325" s="39" t="n"/>
      <c r="H325" s="5">
        <f>INDEX(Variables!$B$5:$B$105,MATCH($A325,Variables!$A$5:$A$105,0))&amp;IF($C325="",""," | "&amp;INDEX(Mapping!$B$5:$B$26,MATCH($C325,Mapping!$A$5:$A$26,0))&amp;" | "&amp;INDEX(Mapping!$B$30:$B$41,MATCH($B325,Mapping!$A$30:$A$41,0)))</f>
        <v/>
      </c>
      <c r="I325" s="5">
        <f>INDEX(Variables!$C$5:$C$105,MATCH($A325,Variables!$A$5:$A$105,0))</f>
        <v/>
      </c>
      <c r="J325" s="5">
        <f>INDEX(Variables!$E$5:$E$105,MATCH($A325,Variables!$A$5:$A$105,0))</f>
        <v/>
      </c>
      <c r="K325" s="25">
        <f>LOWER(Settings!$C$4)&amp;".mit."&amp;$A325&amp;IF($C325="","","."&amp;$C325&amp;"."&amp;$B325)&amp;IF(INDEX(Variables!$D$5:$D$105,MATCH($A325,Variables!$A$5:$A$105,0))="","","."&amp;INDEX(Variables!$D$5:$D$105,MATCH($A325,Variables!$A$5:$A$105,0)))&amp;"."&amp;K$5</f>
        <v/>
      </c>
      <c r="L325" s="41">
        <f>INDEX(L$78:L$91,$D325)/$E325</f>
        <v/>
      </c>
      <c r="M325" s="40">
        <f>INDEX(M$78:M$91,$D325)/$E325</f>
        <v/>
      </c>
      <c r="N325" s="40">
        <f>INDEX(N$78:N$91,$D325)/$E325</f>
        <v/>
      </c>
      <c r="O325" s="40">
        <f>INDEX(O$78:O$91,$D325)/$E325</f>
        <v/>
      </c>
      <c r="P325" s="40">
        <f>INDEX(P$78:P$91,$D325)/$E325</f>
        <v/>
      </c>
      <c r="Q325" s="40">
        <f>INDEX(Q$78:Q$91,$D325)/$E325</f>
        <v/>
      </c>
      <c r="R325" s="40">
        <f>INDEX(R$78:R$91,$D325)/$E325</f>
        <v/>
      </c>
      <c r="S325" s="40">
        <f>INDEX(S$78:S$91,$D325)/$E325</f>
        <v/>
      </c>
      <c r="T325" s="40">
        <f>INDEX(T$78:T$91,$D325)/$E325</f>
        <v/>
      </c>
      <c r="U325" s="40">
        <f>INDEX(U$78:U$91,$D325)/$E325</f>
        <v/>
      </c>
      <c r="V325" s="40">
        <f>INDEX(V$78:V$91,$D325)/$E325</f>
        <v/>
      </c>
      <c r="W325" s="40">
        <f>INDEX(W$78:W$91,$D325)/$E325</f>
        <v/>
      </c>
      <c r="X325" s="40">
        <f>INDEX(X$78:X$91,$D325)/$E325</f>
        <v/>
      </c>
      <c r="Y325" s="40">
        <f>INDEX(Y$78:Y$91,$D325)/$E325</f>
        <v/>
      </c>
      <c r="Z325" s="40">
        <f>INDEX(Z$78:Z$91,$D325)/$E325</f>
        <v/>
      </c>
      <c r="AA325" s="40">
        <f>INDEX(AA$78:AA$91,$D325)/$E325</f>
        <v/>
      </c>
      <c r="AB325" s="40">
        <f>INDEX(AB$78:AB$91,$D325)/$E325</f>
        <v/>
      </c>
      <c r="AC325" s="40">
        <f>INDEX(AC$78:AC$91,$D325)/$E325</f>
        <v/>
      </c>
      <c r="AD325" s="42">
        <f>NEWEXCISE(INDEX(AD$78:AD$91,$D325),$E325)</f>
        <v/>
      </c>
      <c r="AE325" s="25">
        <f>LOWER(Settings!$C$4)&amp;".mit."&amp;$A325&amp;IF($C325="","","."&amp;$C325&amp;"."&amp;$B325)&amp;IF(INDEX(Variables!$D$5:$D$105,MATCH($A325,Variables!$A$5:$A$105,0))="","","."&amp;INDEX(Variables!$D$5:$D$105,MATCH($A325,Variables!$A$5:$A$105,0)))&amp;"."&amp;AE$5</f>
        <v/>
      </c>
      <c r="AF325" s="41">
        <f>INDEX(AF$78:AF$91,$D325)/$E325</f>
        <v/>
      </c>
      <c r="AG325" s="40">
        <f>INDEX(AG$78:AG$91,$D325)/$E325</f>
        <v/>
      </c>
      <c r="AH325" s="40">
        <f>INDEX(AH$78:AH$91,$D325)/$E325</f>
        <v/>
      </c>
      <c r="AI325" s="40">
        <f>INDEX(AI$78:AI$91,$D325)/$E325</f>
        <v/>
      </c>
      <c r="AJ325" s="40">
        <f>INDEX(AJ$78:AJ$91,$D325)/$E325</f>
        <v/>
      </c>
      <c r="AK325" s="40">
        <f>INDEX(AK$78:AK$91,$D325)/$E325</f>
        <v/>
      </c>
      <c r="AL325" s="40">
        <f>INDEX(AL$78:AL$91,$D325)/$E325</f>
        <v/>
      </c>
      <c r="AM325" s="40">
        <f>INDEX(AM$78:AM$91,$D325)/$E325</f>
        <v/>
      </c>
      <c r="AN325" s="40">
        <f>INDEX(AN$78:AN$91,$D325)/$E325</f>
        <v/>
      </c>
      <c r="AO325" s="40">
        <f>INDEX(AO$78:AO$91,$D325)/$E325</f>
        <v/>
      </c>
      <c r="AP325" s="40">
        <f>INDEX(AP$78:AP$91,$D325)/$E325</f>
        <v/>
      </c>
      <c r="AQ325" s="40">
        <f>INDEX(AQ$78:AQ$91,$D325)/$E325</f>
        <v/>
      </c>
      <c r="AR325" s="40">
        <f>INDEX(AR$78:AR$91,$D325)/$E325</f>
        <v/>
      </c>
      <c r="AS325" s="40">
        <f>INDEX(AS$78:AS$91,$D325)/$E325</f>
        <v/>
      </c>
      <c r="AT325" s="40">
        <f>INDEX(AT$78:AT$91,$D325)/$E325</f>
        <v/>
      </c>
      <c r="AU325" s="40">
        <f>INDEX(AU$78:AU$91,$D325)/$E325</f>
        <v/>
      </c>
      <c r="AV325" s="40">
        <f>INDEX(AV$78:AV$91,$D325)/$E325</f>
        <v/>
      </c>
      <c r="AW325" s="40">
        <f>INDEX(AW$78:AW$91,$D325)/$E325</f>
        <v/>
      </c>
      <c r="AX325" s="42">
        <f>NEWEXCISE(INDEX(AX$78:AX$91,$D325),$E325)</f>
        <v/>
      </c>
    </row>
    <row r="326" hidden="1" outlineLevel="2">
      <c r="A326" s="5" t="inlineStr">
        <is>
          <t>ntx</t>
        </is>
      </c>
      <c r="B326" s="5" t="inlineStr">
        <is>
          <t>lpg</t>
        </is>
      </c>
      <c r="C326" s="5" t="inlineStr">
        <is>
          <t>rod</t>
        </is>
      </c>
      <c r="D326" s="40">
        <f>INDEX(Inputs!$L$5:$L$132,MATCH($B326&amp;"|"&amp;$C326,Inputs!$A$5:$A$132,0))</f>
        <v/>
      </c>
      <c r="E326" s="40">
        <f>INDEX(Inputs!$I$5:$I$132,MATCH($B326&amp;"|"&amp;$C326,Inputs!$A$5:$A$132,0))</f>
        <v/>
      </c>
      <c r="F326" s="39" t="n"/>
      <c r="G326" s="39" t="n"/>
      <c r="H326" s="5">
        <f>INDEX(Variables!$B$5:$B$105,MATCH($A326,Variables!$A$5:$A$105,0))&amp;IF($C326="",""," | "&amp;INDEX(Mapping!$B$5:$B$26,MATCH($C326,Mapping!$A$5:$A$26,0))&amp;" | "&amp;INDEX(Mapping!$B$30:$B$41,MATCH($B326,Mapping!$A$30:$A$41,0)))</f>
        <v/>
      </c>
      <c r="I326" s="5">
        <f>INDEX(Variables!$C$5:$C$105,MATCH($A326,Variables!$A$5:$A$105,0))</f>
        <v/>
      </c>
      <c r="J326" s="5">
        <f>INDEX(Variables!$E$5:$E$105,MATCH($A326,Variables!$A$5:$A$105,0))</f>
        <v/>
      </c>
      <c r="K326" s="25">
        <f>LOWER(Settings!$C$4)&amp;".mit."&amp;$A326&amp;IF($C326="","","."&amp;$C326&amp;"."&amp;$B326)&amp;IF(INDEX(Variables!$D$5:$D$105,MATCH($A326,Variables!$A$5:$A$105,0))="","","."&amp;INDEX(Variables!$D$5:$D$105,MATCH($A326,Variables!$A$5:$A$105,0)))&amp;"."&amp;K$5</f>
        <v/>
      </c>
      <c r="L326" s="41">
        <f>INDEX(L$78:L$91,$D326)/$E326</f>
        <v/>
      </c>
      <c r="M326" s="40">
        <f>INDEX(M$78:M$91,$D326)/$E326</f>
        <v/>
      </c>
      <c r="N326" s="40">
        <f>INDEX(N$78:N$91,$D326)/$E326</f>
        <v/>
      </c>
      <c r="O326" s="40">
        <f>INDEX(O$78:O$91,$D326)/$E326</f>
        <v/>
      </c>
      <c r="P326" s="40">
        <f>INDEX(P$78:P$91,$D326)/$E326</f>
        <v/>
      </c>
      <c r="Q326" s="40">
        <f>INDEX(Q$78:Q$91,$D326)/$E326</f>
        <v/>
      </c>
      <c r="R326" s="40">
        <f>INDEX(R$78:R$91,$D326)/$E326</f>
        <v/>
      </c>
      <c r="S326" s="40">
        <f>INDEX(S$78:S$91,$D326)/$E326</f>
        <v/>
      </c>
      <c r="T326" s="40">
        <f>INDEX(T$78:T$91,$D326)/$E326</f>
        <v/>
      </c>
      <c r="U326" s="40">
        <f>INDEX(U$78:U$91,$D326)/$E326</f>
        <v/>
      </c>
      <c r="V326" s="40">
        <f>INDEX(V$78:V$91,$D326)/$E326</f>
        <v/>
      </c>
      <c r="W326" s="40">
        <f>INDEX(W$78:W$91,$D326)/$E326</f>
        <v/>
      </c>
      <c r="X326" s="40">
        <f>INDEX(X$78:X$91,$D326)/$E326</f>
        <v/>
      </c>
      <c r="Y326" s="40">
        <f>INDEX(Y$78:Y$91,$D326)/$E326</f>
        <v/>
      </c>
      <c r="Z326" s="40">
        <f>INDEX(Z$78:Z$91,$D326)/$E326</f>
        <v/>
      </c>
      <c r="AA326" s="40">
        <f>INDEX(AA$78:AA$91,$D326)/$E326</f>
        <v/>
      </c>
      <c r="AB326" s="40">
        <f>INDEX(AB$78:AB$91,$D326)/$E326</f>
        <v/>
      </c>
      <c r="AC326" s="40">
        <f>INDEX(AC$78:AC$91,$D326)/$E326</f>
        <v/>
      </c>
      <c r="AD326" s="42">
        <f>NEWEXCISE(INDEX(AD$78:AD$91,$D326),$E326)</f>
        <v/>
      </c>
      <c r="AE326" s="25">
        <f>LOWER(Settings!$C$4)&amp;".mit."&amp;$A326&amp;IF($C326="","","."&amp;$C326&amp;"."&amp;$B326)&amp;IF(INDEX(Variables!$D$5:$D$105,MATCH($A326,Variables!$A$5:$A$105,0))="","","."&amp;INDEX(Variables!$D$5:$D$105,MATCH($A326,Variables!$A$5:$A$105,0)))&amp;"."&amp;AE$5</f>
        <v/>
      </c>
      <c r="AF326" s="41">
        <f>INDEX(AF$78:AF$91,$D326)/$E326</f>
        <v/>
      </c>
      <c r="AG326" s="40">
        <f>INDEX(AG$78:AG$91,$D326)/$E326</f>
        <v/>
      </c>
      <c r="AH326" s="40">
        <f>INDEX(AH$78:AH$91,$D326)/$E326</f>
        <v/>
      </c>
      <c r="AI326" s="40">
        <f>INDEX(AI$78:AI$91,$D326)/$E326</f>
        <v/>
      </c>
      <c r="AJ326" s="40">
        <f>INDEX(AJ$78:AJ$91,$D326)/$E326</f>
        <v/>
      </c>
      <c r="AK326" s="40">
        <f>INDEX(AK$78:AK$91,$D326)/$E326</f>
        <v/>
      </c>
      <c r="AL326" s="40">
        <f>INDEX(AL$78:AL$91,$D326)/$E326</f>
        <v/>
      </c>
      <c r="AM326" s="40">
        <f>INDEX(AM$78:AM$91,$D326)/$E326</f>
        <v/>
      </c>
      <c r="AN326" s="40">
        <f>INDEX(AN$78:AN$91,$D326)/$E326</f>
        <v/>
      </c>
      <c r="AO326" s="40">
        <f>INDEX(AO$78:AO$91,$D326)/$E326</f>
        <v/>
      </c>
      <c r="AP326" s="40">
        <f>INDEX(AP$78:AP$91,$D326)/$E326</f>
        <v/>
      </c>
      <c r="AQ326" s="40">
        <f>INDEX(AQ$78:AQ$91,$D326)/$E326</f>
        <v/>
      </c>
      <c r="AR326" s="40">
        <f>INDEX(AR$78:AR$91,$D326)/$E326</f>
        <v/>
      </c>
      <c r="AS326" s="40">
        <f>INDEX(AS$78:AS$91,$D326)/$E326</f>
        <v/>
      </c>
      <c r="AT326" s="40">
        <f>INDEX(AT$78:AT$91,$D326)/$E326</f>
        <v/>
      </c>
      <c r="AU326" s="40">
        <f>INDEX(AU$78:AU$91,$D326)/$E326</f>
        <v/>
      </c>
      <c r="AV326" s="40">
        <f>INDEX(AV$78:AV$91,$D326)/$E326</f>
        <v/>
      </c>
      <c r="AW326" s="40">
        <f>INDEX(AW$78:AW$91,$D326)/$E326</f>
        <v/>
      </c>
      <c r="AX326" s="42">
        <f>NEWEXCISE(INDEX(AX$78:AX$91,$D326),$E326)</f>
        <v/>
      </c>
    </row>
    <row r="327" hidden="1" outlineLevel="2">
      <c r="A327" s="5" t="inlineStr">
        <is>
          <t>ntx</t>
        </is>
      </c>
      <c r="B327" s="5" t="inlineStr">
        <is>
          <t>ker</t>
        </is>
      </c>
      <c r="C327" s="5" t="inlineStr">
        <is>
          <t>rod</t>
        </is>
      </c>
      <c r="D327" s="40">
        <f>INDEX(Inputs!$L$5:$L$132,MATCH($B327&amp;"|"&amp;$C327,Inputs!$A$5:$A$132,0))</f>
        <v/>
      </c>
      <c r="E327" s="40">
        <f>INDEX(Inputs!$I$5:$I$132,MATCH($B327&amp;"|"&amp;$C327,Inputs!$A$5:$A$132,0))</f>
        <v/>
      </c>
      <c r="F327" s="39" t="n"/>
      <c r="G327" s="39" t="n"/>
      <c r="H327" s="5">
        <f>INDEX(Variables!$B$5:$B$105,MATCH($A327,Variables!$A$5:$A$105,0))&amp;IF($C327="",""," | "&amp;INDEX(Mapping!$B$5:$B$26,MATCH($C327,Mapping!$A$5:$A$26,0))&amp;" | "&amp;INDEX(Mapping!$B$30:$B$41,MATCH($B327,Mapping!$A$30:$A$41,0)))</f>
        <v/>
      </c>
      <c r="I327" s="5">
        <f>INDEX(Variables!$C$5:$C$105,MATCH($A327,Variables!$A$5:$A$105,0))</f>
        <v/>
      </c>
      <c r="J327" s="5">
        <f>INDEX(Variables!$E$5:$E$105,MATCH($A327,Variables!$A$5:$A$105,0))</f>
        <v/>
      </c>
      <c r="K327" s="25">
        <f>LOWER(Settings!$C$4)&amp;".mit."&amp;$A327&amp;IF($C327="","","."&amp;$C327&amp;"."&amp;$B327)&amp;IF(INDEX(Variables!$D$5:$D$105,MATCH($A327,Variables!$A$5:$A$105,0))="","","."&amp;INDEX(Variables!$D$5:$D$105,MATCH($A327,Variables!$A$5:$A$105,0)))&amp;"."&amp;K$5</f>
        <v/>
      </c>
      <c r="L327" s="41">
        <f>INDEX(L$78:L$91,$D327)/$E327</f>
        <v/>
      </c>
      <c r="M327" s="40">
        <f>INDEX(M$78:M$91,$D327)/$E327</f>
        <v/>
      </c>
      <c r="N327" s="40">
        <f>INDEX(N$78:N$91,$D327)/$E327</f>
        <v/>
      </c>
      <c r="O327" s="40">
        <f>INDEX(O$78:O$91,$D327)/$E327</f>
        <v/>
      </c>
      <c r="P327" s="40">
        <f>INDEX(P$78:P$91,$D327)/$E327</f>
        <v/>
      </c>
      <c r="Q327" s="40">
        <f>INDEX(Q$78:Q$91,$D327)/$E327</f>
        <v/>
      </c>
      <c r="R327" s="40">
        <f>INDEX(R$78:R$91,$D327)/$E327</f>
        <v/>
      </c>
      <c r="S327" s="40">
        <f>INDEX(S$78:S$91,$D327)/$E327</f>
        <v/>
      </c>
      <c r="T327" s="40">
        <f>INDEX(T$78:T$91,$D327)/$E327</f>
        <v/>
      </c>
      <c r="U327" s="40">
        <f>INDEX(U$78:U$91,$D327)/$E327</f>
        <v/>
      </c>
      <c r="V327" s="40">
        <f>INDEX(V$78:V$91,$D327)/$E327</f>
        <v/>
      </c>
      <c r="W327" s="40">
        <f>INDEX(W$78:W$91,$D327)/$E327</f>
        <v/>
      </c>
      <c r="X327" s="40">
        <f>INDEX(X$78:X$91,$D327)/$E327</f>
        <v/>
      </c>
      <c r="Y327" s="40">
        <f>INDEX(Y$78:Y$91,$D327)/$E327</f>
        <v/>
      </c>
      <c r="Z327" s="40">
        <f>INDEX(Z$78:Z$91,$D327)/$E327</f>
        <v/>
      </c>
      <c r="AA327" s="40">
        <f>INDEX(AA$78:AA$91,$D327)/$E327</f>
        <v/>
      </c>
      <c r="AB327" s="40">
        <f>INDEX(AB$78:AB$91,$D327)/$E327</f>
        <v/>
      </c>
      <c r="AC327" s="40">
        <f>INDEX(AC$78:AC$91,$D327)/$E327</f>
        <v/>
      </c>
      <c r="AD327" s="42">
        <f>NEWEXCISE(INDEX(AD$78:AD$91,$D327),$E327)</f>
        <v/>
      </c>
      <c r="AE327" s="25">
        <f>LOWER(Settings!$C$4)&amp;".mit."&amp;$A327&amp;IF($C327="","","."&amp;$C327&amp;"."&amp;$B327)&amp;IF(INDEX(Variables!$D$5:$D$105,MATCH($A327,Variables!$A$5:$A$105,0))="","","."&amp;INDEX(Variables!$D$5:$D$105,MATCH($A327,Variables!$A$5:$A$105,0)))&amp;"."&amp;AE$5</f>
        <v/>
      </c>
      <c r="AF327" s="41">
        <f>INDEX(AF$78:AF$91,$D327)/$E327</f>
        <v/>
      </c>
      <c r="AG327" s="40">
        <f>INDEX(AG$78:AG$91,$D327)/$E327</f>
        <v/>
      </c>
      <c r="AH327" s="40">
        <f>INDEX(AH$78:AH$91,$D327)/$E327</f>
        <v/>
      </c>
      <c r="AI327" s="40">
        <f>INDEX(AI$78:AI$91,$D327)/$E327</f>
        <v/>
      </c>
      <c r="AJ327" s="40">
        <f>INDEX(AJ$78:AJ$91,$D327)/$E327</f>
        <v/>
      </c>
      <c r="AK327" s="40">
        <f>INDEX(AK$78:AK$91,$D327)/$E327</f>
        <v/>
      </c>
      <c r="AL327" s="40">
        <f>INDEX(AL$78:AL$91,$D327)/$E327</f>
        <v/>
      </c>
      <c r="AM327" s="40">
        <f>INDEX(AM$78:AM$91,$D327)/$E327</f>
        <v/>
      </c>
      <c r="AN327" s="40">
        <f>INDEX(AN$78:AN$91,$D327)/$E327</f>
        <v/>
      </c>
      <c r="AO327" s="40">
        <f>INDEX(AO$78:AO$91,$D327)/$E327</f>
        <v/>
      </c>
      <c r="AP327" s="40">
        <f>INDEX(AP$78:AP$91,$D327)/$E327</f>
        <v/>
      </c>
      <c r="AQ327" s="40">
        <f>INDEX(AQ$78:AQ$91,$D327)/$E327</f>
        <v/>
      </c>
      <c r="AR327" s="40">
        <f>INDEX(AR$78:AR$91,$D327)/$E327</f>
        <v/>
      </c>
      <c r="AS327" s="40">
        <f>INDEX(AS$78:AS$91,$D327)/$E327</f>
        <v/>
      </c>
      <c r="AT327" s="40">
        <f>INDEX(AT$78:AT$91,$D327)/$E327</f>
        <v/>
      </c>
      <c r="AU327" s="40">
        <f>INDEX(AU$78:AU$91,$D327)/$E327</f>
        <v/>
      </c>
      <c r="AV327" s="40">
        <f>INDEX(AV$78:AV$91,$D327)/$E327</f>
        <v/>
      </c>
      <c r="AW327" s="40">
        <f>INDEX(AW$78:AW$91,$D327)/$E327</f>
        <v/>
      </c>
      <c r="AX327" s="42">
        <f>NEWEXCISE(INDEX(AX$78:AX$91,$D327),$E327)</f>
        <v/>
      </c>
    </row>
    <row r="328" hidden="1" outlineLevel="2">
      <c r="A328" s="5" t="inlineStr">
        <is>
          <t>ntx</t>
        </is>
      </c>
      <c r="B328" s="5" t="inlineStr">
        <is>
          <t>oop</t>
        </is>
      </c>
      <c r="C328" s="5" t="inlineStr">
        <is>
          <t>rod</t>
        </is>
      </c>
      <c r="D328" s="40">
        <f>INDEX(Inputs!$L$5:$L$132,MATCH($B328&amp;"|"&amp;$C328,Inputs!$A$5:$A$132,0))</f>
        <v/>
      </c>
      <c r="E328" s="40">
        <f>INDEX(Inputs!$I$5:$I$132,MATCH($B328&amp;"|"&amp;$C328,Inputs!$A$5:$A$132,0))</f>
        <v/>
      </c>
      <c r="F328" s="39" t="n"/>
      <c r="G328" s="39" t="n"/>
      <c r="H328" s="5">
        <f>INDEX(Variables!$B$5:$B$105,MATCH($A328,Variables!$A$5:$A$105,0))&amp;IF($C328="",""," | "&amp;INDEX(Mapping!$B$5:$B$26,MATCH($C328,Mapping!$A$5:$A$26,0))&amp;" | "&amp;INDEX(Mapping!$B$30:$B$41,MATCH($B328,Mapping!$A$30:$A$41,0)))</f>
        <v/>
      </c>
      <c r="I328" s="5">
        <f>INDEX(Variables!$C$5:$C$105,MATCH($A328,Variables!$A$5:$A$105,0))</f>
        <v/>
      </c>
      <c r="J328" s="5">
        <f>INDEX(Variables!$E$5:$E$105,MATCH($A328,Variables!$A$5:$A$105,0))</f>
        <v/>
      </c>
      <c r="K328" s="25">
        <f>LOWER(Settings!$C$4)&amp;".mit."&amp;$A328&amp;IF($C328="","","."&amp;$C328&amp;"."&amp;$B328)&amp;IF(INDEX(Variables!$D$5:$D$105,MATCH($A328,Variables!$A$5:$A$105,0))="","","."&amp;INDEX(Variables!$D$5:$D$105,MATCH($A328,Variables!$A$5:$A$105,0)))&amp;"."&amp;K$5</f>
        <v/>
      </c>
      <c r="L328" s="41">
        <f>INDEX(L$78:L$91,$D328)/$E328</f>
        <v/>
      </c>
      <c r="M328" s="40">
        <f>INDEX(M$78:M$91,$D328)/$E328</f>
        <v/>
      </c>
      <c r="N328" s="40">
        <f>INDEX(N$78:N$91,$D328)/$E328</f>
        <v/>
      </c>
      <c r="O328" s="40">
        <f>INDEX(O$78:O$91,$D328)/$E328</f>
        <v/>
      </c>
      <c r="P328" s="40">
        <f>INDEX(P$78:P$91,$D328)/$E328</f>
        <v/>
      </c>
      <c r="Q328" s="40">
        <f>INDEX(Q$78:Q$91,$D328)/$E328</f>
        <v/>
      </c>
      <c r="R328" s="40">
        <f>INDEX(R$78:R$91,$D328)/$E328</f>
        <v/>
      </c>
      <c r="S328" s="40">
        <f>INDEX(S$78:S$91,$D328)/$E328</f>
        <v/>
      </c>
      <c r="T328" s="40">
        <f>INDEX(T$78:T$91,$D328)/$E328</f>
        <v/>
      </c>
      <c r="U328" s="40">
        <f>INDEX(U$78:U$91,$D328)/$E328</f>
        <v/>
      </c>
      <c r="V328" s="40">
        <f>INDEX(V$78:V$91,$D328)/$E328</f>
        <v/>
      </c>
      <c r="W328" s="40">
        <f>INDEX(W$78:W$91,$D328)/$E328</f>
        <v/>
      </c>
      <c r="X328" s="40">
        <f>INDEX(X$78:X$91,$D328)/$E328</f>
        <v/>
      </c>
      <c r="Y328" s="40">
        <f>INDEX(Y$78:Y$91,$D328)/$E328</f>
        <v/>
      </c>
      <c r="Z328" s="40">
        <f>INDEX(Z$78:Z$91,$D328)/$E328</f>
        <v/>
      </c>
      <c r="AA328" s="40">
        <f>INDEX(AA$78:AA$91,$D328)/$E328</f>
        <v/>
      </c>
      <c r="AB328" s="40">
        <f>INDEX(AB$78:AB$91,$D328)/$E328</f>
        <v/>
      </c>
      <c r="AC328" s="40">
        <f>INDEX(AC$78:AC$91,$D328)/$E328</f>
        <v/>
      </c>
      <c r="AD328" s="42">
        <f>NEWEXCISE(INDEX(AD$78:AD$91,$D328),$E328)</f>
        <v/>
      </c>
      <c r="AE328" s="25">
        <f>LOWER(Settings!$C$4)&amp;".mit."&amp;$A328&amp;IF($C328="","","."&amp;$C328&amp;"."&amp;$B328)&amp;IF(INDEX(Variables!$D$5:$D$105,MATCH($A328,Variables!$A$5:$A$105,0))="","","."&amp;INDEX(Variables!$D$5:$D$105,MATCH($A328,Variables!$A$5:$A$105,0)))&amp;"."&amp;AE$5</f>
        <v/>
      </c>
      <c r="AF328" s="41">
        <f>INDEX(AF$78:AF$91,$D328)/$E328</f>
        <v/>
      </c>
      <c r="AG328" s="40">
        <f>INDEX(AG$78:AG$91,$D328)/$E328</f>
        <v/>
      </c>
      <c r="AH328" s="40">
        <f>INDEX(AH$78:AH$91,$D328)/$E328</f>
        <v/>
      </c>
      <c r="AI328" s="40">
        <f>INDEX(AI$78:AI$91,$D328)/$E328</f>
        <v/>
      </c>
      <c r="AJ328" s="40">
        <f>INDEX(AJ$78:AJ$91,$D328)/$E328</f>
        <v/>
      </c>
      <c r="AK328" s="40">
        <f>INDEX(AK$78:AK$91,$D328)/$E328</f>
        <v/>
      </c>
      <c r="AL328" s="40">
        <f>INDEX(AL$78:AL$91,$D328)/$E328</f>
        <v/>
      </c>
      <c r="AM328" s="40">
        <f>INDEX(AM$78:AM$91,$D328)/$E328</f>
        <v/>
      </c>
      <c r="AN328" s="40">
        <f>INDEX(AN$78:AN$91,$D328)/$E328</f>
        <v/>
      </c>
      <c r="AO328" s="40">
        <f>INDEX(AO$78:AO$91,$D328)/$E328</f>
        <v/>
      </c>
      <c r="AP328" s="40">
        <f>INDEX(AP$78:AP$91,$D328)/$E328</f>
        <v/>
      </c>
      <c r="AQ328" s="40">
        <f>INDEX(AQ$78:AQ$91,$D328)/$E328</f>
        <v/>
      </c>
      <c r="AR328" s="40">
        <f>INDEX(AR$78:AR$91,$D328)/$E328</f>
        <v/>
      </c>
      <c r="AS328" s="40">
        <f>INDEX(AS$78:AS$91,$D328)/$E328</f>
        <v/>
      </c>
      <c r="AT328" s="40">
        <f>INDEX(AT$78:AT$91,$D328)/$E328</f>
        <v/>
      </c>
      <c r="AU328" s="40">
        <f>INDEX(AU$78:AU$91,$D328)/$E328</f>
        <v/>
      </c>
      <c r="AV328" s="40">
        <f>INDEX(AV$78:AV$91,$D328)/$E328</f>
        <v/>
      </c>
      <c r="AW328" s="40">
        <f>INDEX(AW$78:AW$91,$D328)/$E328</f>
        <v/>
      </c>
      <c r="AX328" s="42">
        <f>NEWEXCISE(INDEX(AX$78:AX$91,$D328),$E328)</f>
        <v/>
      </c>
    </row>
    <row r="329" hidden="1" outlineLevel="2">
      <c r="A329" s="5" t="inlineStr">
        <is>
          <t>ntx</t>
        </is>
      </c>
      <c r="B329" s="5" t="inlineStr">
        <is>
          <t>bio</t>
        </is>
      </c>
      <c r="C329" s="5" t="inlineStr">
        <is>
          <t>rod</t>
        </is>
      </c>
      <c r="D329" s="40">
        <f>INDEX(Inputs!$L$5:$L$132,MATCH($B329&amp;"|"&amp;$C329,Inputs!$A$5:$A$132,0))</f>
        <v/>
      </c>
      <c r="E329" s="40">
        <f>INDEX(Inputs!$I$5:$I$132,MATCH($B329&amp;"|"&amp;$C329,Inputs!$A$5:$A$132,0))</f>
        <v/>
      </c>
      <c r="F329" s="39" t="n"/>
      <c r="G329" s="39" t="n"/>
      <c r="H329" s="5">
        <f>INDEX(Variables!$B$5:$B$105,MATCH($A329,Variables!$A$5:$A$105,0))&amp;IF($C329="",""," | "&amp;INDEX(Mapping!$B$5:$B$26,MATCH($C329,Mapping!$A$5:$A$26,0))&amp;" | "&amp;INDEX(Mapping!$B$30:$B$41,MATCH($B329,Mapping!$A$30:$A$41,0)))</f>
        <v/>
      </c>
      <c r="I329" s="5">
        <f>INDEX(Variables!$C$5:$C$105,MATCH($A329,Variables!$A$5:$A$105,0))</f>
        <v/>
      </c>
      <c r="J329" s="5">
        <f>INDEX(Variables!$E$5:$E$105,MATCH($A329,Variables!$A$5:$A$105,0))</f>
        <v/>
      </c>
      <c r="K329" s="25">
        <f>LOWER(Settings!$C$4)&amp;".mit."&amp;$A329&amp;IF($C329="","","."&amp;$C329&amp;"."&amp;$B329)&amp;IF(INDEX(Variables!$D$5:$D$105,MATCH($A329,Variables!$A$5:$A$105,0))="","","."&amp;INDEX(Variables!$D$5:$D$105,MATCH($A329,Variables!$A$5:$A$105,0)))&amp;"."&amp;K$5</f>
        <v/>
      </c>
      <c r="L329" s="41">
        <f>INDEX(L$78:L$91,$D329)/$E329</f>
        <v/>
      </c>
      <c r="M329" s="40">
        <f>INDEX(M$78:M$91,$D329)/$E329</f>
        <v/>
      </c>
      <c r="N329" s="40">
        <f>INDEX(N$78:N$91,$D329)/$E329</f>
        <v/>
      </c>
      <c r="O329" s="40">
        <f>INDEX(O$78:O$91,$D329)/$E329</f>
        <v/>
      </c>
      <c r="P329" s="40">
        <f>INDEX(P$78:P$91,$D329)/$E329</f>
        <v/>
      </c>
      <c r="Q329" s="40">
        <f>INDEX(Q$78:Q$91,$D329)/$E329</f>
        <v/>
      </c>
      <c r="R329" s="40">
        <f>INDEX(R$78:R$91,$D329)/$E329</f>
        <v/>
      </c>
      <c r="S329" s="40">
        <f>INDEX(S$78:S$91,$D329)/$E329</f>
        <v/>
      </c>
      <c r="T329" s="40">
        <f>INDEX(T$78:T$91,$D329)/$E329</f>
        <v/>
      </c>
      <c r="U329" s="40">
        <f>INDEX(U$78:U$91,$D329)/$E329</f>
        <v/>
      </c>
      <c r="V329" s="40">
        <f>INDEX(V$78:V$91,$D329)/$E329</f>
        <v/>
      </c>
      <c r="W329" s="40">
        <f>INDEX(W$78:W$91,$D329)/$E329</f>
        <v/>
      </c>
      <c r="X329" s="40">
        <f>INDEX(X$78:X$91,$D329)/$E329</f>
        <v/>
      </c>
      <c r="Y329" s="40">
        <f>INDEX(Y$78:Y$91,$D329)/$E329</f>
        <v/>
      </c>
      <c r="Z329" s="40">
        <f>INDEX(Z$78:Z$91,$D329)/$E329</f>
        <v/>
      </c>
      <c r="AA329" s="40">
        <f>INDEX(AA$78:AA$91,$D329)/$E329</f>
        <v/>
      </c>
      <c r="AB329" s="40">
        <f>INDEX(AB$78:AB$91,$D329)/$E329</f>
        <v/>
      </c>
      <c r="AC329" s="40">
        <f>INDEX(AC$78:AC$91,$D329)/$E329</f>
        <v/>
      </c>
      <c r="AD329" s="42">
        <f>NEWEXCISE(INDEX(AD$78:AD$91,$D329),$E329)</f>
        <v/>
      </c>
      <c r="AE329" s="25">
        <f>LOWER(Settings!$C$4)&amp;".mit."&amp;$A329&amp;IF($C329="","","."&amp;$C329&amp;"."&amp;$B329)&amp;IF(INDEX(Variables!$D$5:$D$105,MATCH($A329,Variables!$A$5:$A$105,0))="","","."&amp;INDEX(Variables!$D$5:$D$105,MATCH($A329,Variables!$A$5:$A$105,0)))&amp;"."&amp;AE$5</f>
        <v/>
      </c>
      <c r="AF329" s="41">
        <f>INDEX(AF$78:AF$91,$D329)/$E329</f>
        <v/>
      </c>
      <c r="AG329" s="40">
        <f>INDEX(AG$78:AG$91,$D329)/$E329</f>
        <v/>
      </c>
      <c r="AH329" s="40">
        <f>INDEX(AH$78:AH$91,$D329)/$E329</f>
        <v/>
      </c>
      <c r="AI329" s="40">
        <f>INDEX(AI$78:AI$91,$D329)/$E329</f>
        <v/>
      </c>
      <c r="AJ329" s="40">
        <f>INDEX(AJ$78:AJ$91,$D329)/$E329</f>
        <v/>
      </c>
      <c r="AK329" s="40">
        <f>INDEX(AK$78:AK$91,$D329)/$E329</f>
        <v/>
      </c>
      <c r="AL329" s="40">
        <f>INDEX(AL$78:AL$91,$D329)/$E329</f>
        <v/>
      </c>
      <c r="AM329" s="40">
        <f>INDEX(AM$78:AM$91,$D329)/$E329</f>
        <v/>
      </c>
      <c r="AN329" s="40">
        <f>INDEX(AN$78:AN$91,$D329)/$E329</f>
        <v/>
      </c>
      <c r="AO329" s="40">
        <f>INDEX(AO$78:AO$91,$D329)/$E329</f>
        <v/>
      </c>
      <c r="AP329" s="40">
        <f>INDEX(AP$78:AP$91,$D329)/$E329</f>
        <v/>
      </c>
      <c r="AQ329" s="40">
        <f>INDEX(AQ$78:AQ$91,$D329)/$E329</f>
        <v/>
      </c>
      <c r="AR329" s="40">
        <f>INDEX(AR$78:AR$91,$D329)/$E329</f>
        <v/>
      </c>
      <c r="AS329" s="40">
        <f>INDEX(AS$78:AS$91,$D329)/$E329</f>
        <v/>
      </c>
      <c r="AT329" s="40">
        <f>INDEX(AT$78:AT$91,$D329)/$E329</f>
        <v/>
      </c>
      <c r="AU329" s="40">
        <f>INDEX(AU$78:AU$91,$D329)/$E329</f>
        <v/>
      </c>
      <c r="AV329" s="40">
        <f>INDEX(AV$78:AV$91,$D329)/$E329</f>
        <v/>
      </c>
      <c r="AW329" s="40">
        <f>INDEX(AW$78:AW$91,$D329)/$E329</f>
        <v/>
      </c>
      <c r="AX329" s="42">
        <f>NEWEXCISE(INDEX(AX$78:AX$91,$D329),$E329)</f>
        <v/>
      </c>
    </row>
    <row r="330" hidden="1" outlineLevel="2"/>
    <row r="331" hidden="1" outlineLevel="2">
      <c r="A331" s="5" t="inlineStr">
        <is>
          <t>nce</t>
        </is>
      </c>
      <c r="B331" s="5" t="inlineStr">
        <is>
          <t>coa</t>
        </is>
      </c>
      <c r="C331" s="5" t="inlineStr">
        <is>
          <t>rod</t>
        </is>
      </c>
      <c r="D331" s="39" t="n"/>
      <c r="E331" s="39" t="n"/>
      <c r="F331" s="39" t="n"/>
      <c r="G331" s="39" t="n"/>
      <c r="H331" s="5">
        <f>INDEX(Variables!$B$5:$B$105,MATCH($A331,Variables!$A$5:$A$105,0))&amp;IF($C331="",""," | "&amp;INDEX(Mapping!$B$5:$B$26,MATCH($C331,Mapping!$A$5:$A$26,0))&amp;" | "&amp;INDEX(Mapping!$B$30:$B$41,MATCH($B331,Mapping!$A$30:$A$41,0)))</f>
        <v/>
      </c>
      <c r="I331" s="5">
        <f>INDEX(Variables!$C$5:$C$105,MATCH($A331,Variables!$A$5:$A$105,0))</f>
        <v/>
      </c>
      <c r="J331" s="5">
        <f>INDEX(Variables!$E$5:$E$105,MATCH($A331,Variables!$A$5:$A$105,0))</f>
        <v/>
      </c>
      <c r="K331" s="25">
        <f>LOWER(Settings!$C$4)&amp;".mit."&amp;$A331&amp;IF($C331="","","."&amp;$C331&amp;"."&amp;$B331)&amp;IF(INDEX(Variables!$D$5:$D$105,MATCH($A331,Variables!$A$5:$A$105,0))="","","."&amp;INDEX(Variables!$D$5:$D$105,MATCH($A331,Variables!$A$5:$A$105,0)))&amp;"."&amp;K$5</f>
        <v/>
      </c>
      <c r="L331" s="41">
        <f>L304+L313+L322</f>
        <v/>
      </c>
      <c r="M331" s="40">
        <f>M304+M313+M322</f>
        <v/>
      </c>
      <c r="N331" s="40">
        <f>N304+N313+N322</f>
        <v/>
      </c>
      <c r="O331" s="40">
        <f>O304+O313+O322</f>
        <v/>
      </c>
      <c r="P331" s="40">
        <f>P304+P313+P322</f>
        <v/>
      </c>
      <c r="Q331" s="40">
        <f>Q304+Q313+Q322</f>
        <v/>
      </c>
      <c r="R331" s="40">
        <f>R304+R313+R322</f>
        <v/>
      </c>
      <c r="S331" s="40">
        <f>S304+S313+S322</f>
        <v/>
      </c>
      <c r="T331" s="40">
        <f>T304+T313+T322</f>
        <v/>
      </c>
      <c r="U331" s="40">
        <f>U304+U313+U322</f>
        <v/>
      </c>
      <c r="V331" s="40">
        <f>V304+V313+V322</f>
        <v/>
      </c>
      <c r="W331" s="40">
        <f>W304+W313+W322</f>
        <v/>
      </c>
      <c r="X331" s="40">
        <f>X304+X313+X322</f>
        <v/>
      </c>
      <c r="Y331" s="40">
        <f>Y304+Y313+Y322</f>
        <v/>
      </c>
      <c r="Z331" s="40">
        <f>Z304+Z313+Z322</f>
        <v/>
      </c>
      <c r="AA331" s="40">
        <f>AA304+AA313+AA322</f>
        <v/>
      </c>
      <c r="AB331" s="40">
        <f>AB304+AB313+AB322</f>
        <v/>
      </c>
      <c r="AC331" s="40">
        <f>AC304+AC313+AC322</f>
        <v/>
      </c>
      <c r="AD331" s="42">
        <f>NEWPOLICY(AD304,AD313,AD322)</f>
        <v/>
      </c>
      <c r="AE331" s="25">
        <f>LOWER(Settings!$C$4)&amp;".mit."&amp;$A331&amp;IF($C331="","","."&amp;$C331&amp;"."&amp;$B331)&amp;IF(INDEX(Variables!$D$5:$D$105,MATCH($A331,Variables!$A$5:$A$105,0))="","","."&amp;INDEX(Variables!$D$5:$D$105,MATCH($A331,Variables!$A$5:$A$105,0)))&amp;"."&amp;AE$5</f>
        <v/>
      </c>
      <c r="AF331" s="41">
        <f>AF304+AF313+AF322</f>
        <v/>
      </c>
      <c r="AG331" s="40">
        <f>AG304+AG313+AG322</f>
        <v/>
      </c>
      <c r="AH331" s="40">
        <f>AH304+AH313+AH322</f>
        <v/>
      </c>
      <c r="AI331" s="40">
        <f>AI304+AI313+AI322</f>
        <v/>
      </c>
      <c r="AJ331" s="40">
        <f>AJ304+AJ313+AJ322</f>
        <v/>
      </c>
      <c r="AK331" s="40">
        <f>AK304+AK313+AK322</f>
        <v/>
      </c>
      <c r="AL331" s="40">
        <f>AL304+AL313+AL322</f>
        <v/>
      </c>
      <c r="AM331" s="40">
        <f>AM304+AM313+AM322</f>
        <v/>
      </c>
      <c r="AN331" s="40">
        <f>AN304+AN313+AN322</f>
        <v/>
      </c>
      <c r="AO331" s="40">
        <f>AO304+AO313+AO322</f>
        <v/>
      </c>
      <c r="AP331" s="40">
        <f>AP304+AP313+AP322</f>
        <v/>
      </c>
      <c r="AQ331" s="40">
        <f>AQ304+AQ313+AQ322</f>
        <v/>
      </c>
      <c r="AR331" s="40">
        <f>AR304+AR313+AR322</f>
        <v/>
      </c>
      <c r="AS331" s="40">
        <f>AS304+AS313+AS322</f>
        <v/>
      </c>
      <c r="AT331" s="40">
        <f>AT304+AT313+AT322</f>
        <v/>
      </c>
      <c r="AU331" s="40">
        <f>AU304+AU313+AU322</f>
        <v/>
      </c>
      <c r="AV331" s="40">
        <f>AV304+AV313+AV322</f>
        <v/>
      </c>
      <c r="AW331" s="40">
        <f>AW304+AW313+AW322</f>
        <v/>
      </c>
      <c r="AX331" s="42">
        <f>NEWPOLICY(AX304,AX313,AX322)</f>
        <v/>
      </c>
    </row>
    <row r="332" hidden="1" outlineLevel="2">
      <c r="A332" s="5" t="inlineStr">
        <is>
          <t>nce</t>
        </is>
      </c>
      <c r="B332" s="5" t="inlineStr">
        <is>
          <t>nga</t>
        </is>
      </c>
      <c r="C332" s="5" t="inlineStr">
        <is>
          <t>rod</t>
        </is>
      </c>
      <c r="D332" s="39" t="n"/>
      <c r="E332" s="39" t="n"/>
      <c r="F332" s="39" t="n"/>
      <c r="G332" s="39" t="n"/>
      <c r="H332" s="5">
        <f>INDEX(Variables!$B$5:$B$105,MATCH($A332,Variables!$A$5:$A$105,0))&amp;IF($C332="",""," | "&amp;INDEX(Mapping!$B$5:$B$26,MATCH($C332,Mapping!$A$5:$A$26,0))&amp;" | "&amp;INDEX(Mapping!$B$30:$B$41,MATCH($B332,Mapping!$A$30:$A$41,0)))</f>
        <v/>
      </c>
      <c r="I332" s="5">
        <f>INDEX(Variables!$C$5:$C$105,MATCH($A332,Variables!$A$5:$A$105,0))</f>
        <v/>
      </c>
      <c r="J332" s="5">
        <f>INDEX(Variables!$E$5:$E$105,MATCH($A332,Variables!$A$5:$A$105,0))</f>
        <v/>
      </c>
      <c r="K332" s="25">
        <f>LOWER(Settings!$C$4)&amp;".mit."&amp;$A332&amp;IF($C332="","","."&amp;$C332&amp;"."&amp;$B332)&amp;IF(INDEX(Variables!$D$5:$D$105,MATCH($A332,Variables!$A$5:$A$105,0))="","","."&amp;INDEX(Variables!$D$5:$D$105,MATCH($A332,Variables!$A$5:$A$105,0)))&amp;"."&amp;K$5</f>
        <v/>
      </c>
      <c r="L332" s="41">
        <f>L305+L314+L323</f>
        <v/>
      </c>
      <c r="M332" s="40">
        <f>M305+M314+M323</f>
        <v/>
      </c>
      <c r="N332" s="40">
        <f>N305+N314+N323</f>
        <v/>
      </c>
      <c r="O332" s="40">
        <f>O305+O314+O323</f>
        <v/>
      </c>
      <c r="P332" s="40">
        <f>P305+P314+P323</f>
        <v/>
      </c>
      <c r="Q332" s="40">
        <f>Q305+Q314+Q323</f>
        <v/>
      </c>
      <c r="R332" s="40">
        <f>R305+R314+R323</f>
        <v/>
      </c>
      <c r="S332" s="40">
        <f>S305+S314+S323</f>
        <v/>
      </c>
      <c r="T332" s="40">
        <f>T305+T314+T323</f>
        <v/>
      </c>
      <c r="U332" s="40">
        <f>U305+U314+U323</f>
        <v/>
      </c>
      <c r="V332" s="40">
        <f>V305+V314+V323</f>
        <v/>
      </c>
      <c r="W332" s="40">
        <f>W305+W314+W323</f>
        <v/>
      </c>
      <c r="X332" s="40">
        <f>X305+X314+X323</f>
        <v/>
      </c>
      <c r="Y332" s="40">
        <f>Y305+Y314+Y323</f>
        <v/>
      </c>
      <c r="Z332" s="40">
        <f>Z305+Z314+Z323</f>
        <v/>
      </c>
      <c r="AA332" s="40">
        <f>AA305+AA314+AA323</f>
        <v/>
      </c>
      <c r="AB332" s="40">
        <f>AB305+AB314+AB323</f>
        <v/>
      </c>
      <c r="AC332" s="40">
        <f>AC305+AC314+AC323</f>
        <v/>
      </c>
      <c r="AD332" s="42">
        <f>NEWPOLICY(AD305,AD314,AD323)</f>
        <v/>
      </c>
      <c r="AE332" s="25">
        <f>LOWER(Settings!$C$4)&amp;".mit."&amp;$A332&amp;IF($C332="","","."&amp;$C332&amp;"."&amp;$B332)&amp;IF(INDEX(Variables!$D$5:$D$105,MATCH($A332,Variables!$A$5:$A$105,0))="","","."&amp;INDEX(Variables!$D$5:$D$105,MATCH($A332,Variables!$A$5:$A$105,0)))&amp;"."&amp;AE$5</f>
        <v/>
      </c>
      <c r="AF332" s="41">
        <f>AF305+AF314+AF323</f>
        <v/>
      </c>
      <c r="AG332" s="40">
        <f>AG305+AG314+AG323</f>
        <v/>
      </c>
      <c r="AH332" s="40">
        <f>AH305+AH314+AH323</f>
        <v/>
      </c>
      <c r="AI332" s="40">
        <f>AI305+AI314+AI323</f>
        <v/>
      </c>
      <c r="AJ332" s="40">
        <f>AJ305+AJ314+AJ323</f>
        <v/>
      </c>
      <c r="AK332" s="40">
        <f>AK305+AK314+AK323</f>
        <v/>
      </c>
      <c r="AL332" s="40">
        <f>AL305+AL314+AL323</f>
        <v/>
      </c>
      <c r="AM332" s="40">
        <f>AM305+AM314+AM323</f>
        <v/>
      </c>
      <c r="AN332" s="40">
        <f>AN305+AN314+AN323</f>
        <v/>
      </c>
      <c r="AO332" s="40">
        <f>AO305+AO314+AO323</f>
        <v/>
      </c>
      <c r="AP332" s="40">
        <f>AP305+AP314+AP323</f>
        <v/>
      </c>
      <c r="AQ332" s="40">
        <f>AQ305+AQ314+AQ323</f>
        <v/>
      </c>
      <c r="AR332" s="40">
        <f>AR305+AR314+AR323</f>
        <v/>
      </c>
      <c r="AS332" s="40">
        <f>AS305+AS314+AS323</f>
        <v/>
      </c>
      <c r="AT332" s="40">
        <f>AT305+AT314+AT323</f>
        <v/>
      </c>
      <c r="AU332" s="40">
        <f>AU305+AU314+AU323</f>
        <v/>
      </c>
      <c r="AV332" s="40">
        <f>AV305+AV314+AV323</f>
        <v/>
      </c>
      <c r="AW332" s="40">
        <f>AW305+AW314+AW323</f>
        <v/>
      </c>
      <c r="AX332" s="42">
        <f>NEWPOLICY(AX305,AX314,AX323)</f>
        <v/>
      </c>
    </row>
    <row r="333" hidden="1" outlineLevel="2">
      <c r="A333" s="5" t="inlineStr">
        <is>
          <t>nce</t>
        </is>
      </c>
      <c r="B333" s="5" t="inlineStr">
        <is>
          <t>gso</t>
        </is>
      </c>
      <c r="C333" s="5" t="inlineStr">
        <is>
          <t>rod</t>
        </is>
      </c>
      <c r="D333" s="39" t="n"/>
      <c r="E333" s="39" t="n"/>
      <c r="F333" s="39" t="n"/>
      <c r="G333" s="39" t="n"/>
      <c r="H333" s="5">
        <f>INDEX(Variables!$B$5:$B$105,MATCH($A333,Variables!$A$5:$A$105,0))&amp;IF($C333="",""," | "&amp;INDEX(Mapping!$B$5:$B$26,MATCH($C333,Mapping!$A$5:$A$26,0))&amp;" | "&amp;INDEX(Mapping!$B$30:$B$41,MATCH($B333,Mapping!$A$30:$A$41,0)))</f>
        <v/>
      </c>
      <c r="I333" s="5">
        <f>INDEX(Variables!$C$5:$C$105,MATCH($A333,Variables!$A$5:$A$105,0))</f>
        <v/>
      </c>
      <c r="J333" s="5">
        <f>INDEX(Variables!$E$5:$E$105,MATCH($A333,Variables!$A$5:$A$105,0))</f>
        <v/>
      </c>
      <c r="K333" s="25">
        <f>LOWER(Settings!$C$4)&amp;".mit."&amp;$A333&amp;IF($C333="","","."&amp;$C333&amp;"."&amp;$B333)&amp;IF(INDEX(Variables!$D$5:$D$105,MATCH($A333,Variables!$A$5:$A$105,0))="","","."&amp;INDEX(Variables!$D$5:$D$105,MATCH($A333,Variables!$A$5:$A$105,0)))&amp;"."&amp;K$5</f>
        <v/>
      </c>
      <c r="L333" s="41">
        <f>L306+L315+L324</f>
        <v/>
      </c>
      <c r="M333" s="40">
        <f>M306+M315+M324</f>
        <v/>
      </c>
      <c r="N333" s="40">
        <f>N306+N315+N324</f>
        <v/>
      </c>
      <c r="O333" s="40">
        <f>O306+O315+O324</f>
        <v/>
      </c>
      <c r="P333" s="40">
        <f>P306+P315+P324</f>
        <v/>
      </c>
      <c r="Q333" s="40">
        <f>Q306+Q315+Q324</f>
        <v/>
      </c>
      <c r="R333" s="40">
        <f>R306+R315+R324</f>
        <v/>
      </c>
      <c r="S333" s="40">
        <f>S306+S315+S324</f>
        <v/>
      </c>
      <c r="T333" s="40">
        <f>T306+T315+T324</f>
        <v/>
      </c>
      <c r="U333" s="40">
        <f>U306+U315+U324</f>
        <v/>
      </c>
      <c r="V333" s="40">
        <f>V306+V315+V324</f>
        <v/>
      </c>
      <c r="W333" s="40">
        <f>W306+W315+W324</f>
        <v/>
      </c>
      <c r="X333" s="40">
        <f>X306+X315+X324</f>
        <v/>
      </c>
      <c r="Y333" s="40">
        <f>Y306+Y315+Y324</f>
        <v/>
      </c>
      <c r="Z333" s="40">
        <f>Z306+Z315+Z324</f>
        <v/>
      </c>
      <c r="AA333" s="40">
        <f>AA306+AA315+AA324</f>
        <v/>
      </c>
      <c r="AB333" s="40">
        <f>AB306+AB315+AB324</f>
        <v/>
      </c>
      <c r="AC333" s="40">
        <f>AC306+AC315+AC324</f>
        <v/>
      </c>
      <c r="AD333" s="42">
        <f>NEWPOLICY(AD306,AD315,AD324)</f>
        <v/>
      </c>
      <c r="AE333" s="25">
        <f>LOWER(Settings!$C$4)&amp;".mit."&amp;$A333&amp;IF($C333="","","."&amp;$C333&amp;"."&amp;$B333)&amp;IF(INDEX(Variables!$D$5:$D$105,MATCH($A333,Variables!$A$5:$A$105,0))="","","."&amp;INDEX(Variables!$D$5:$D$105,MATCH($A333,Variables!$A$5:$A$105,0)))&amp;"."&amp;AE$5</f>
        <v/>
      </c>
      <c r="AF333" s="41">
        <f>AF306+AF315+AF324</f>
        <v/>
      </c>
      <c r="AG333" s="40">
        <f>AG306+AG315+AG324</f>
        <v/>
      </c>
      <c r="AH333" s="40">
        <f>AH306+AH315+AH324</f>
        <v/>
      </c>
      <c r="AI333" s="40">
        <f>AI306+AI315+AI324</f>
        <v/>
      </c>
      <c r="AJ333" s="40">
        <f>AJ306+AJ315+AJ324</f>
        <v/>
      </c>
      <c r="AK333" s="40">
        <f>AK306+AK315+AK324</f>
        <v/>
      </c>
      <c r="AL333" s="40">
        <f>AL306+AL315+AL324</f>
        <v/>
      </c>
      <c r="AM333" s="40">
        <f>AM306+AM315+AM324</f>
        <v/>
      </c>
      <c r="AN333" s="40">
        <f>AN306+AN315+AN324</f>
        <v/>
      </c>
      <c r="AO333" s="40">
        <f>AO306+AO315+AO324</f>
        <v/>
      </c>
      <c r="AP333" s="40">
        <f>AP306+AP315+AP324</f>
        <v/>
      </c>
      <c r="AQ333" s="40">
        <f>AQ306+AQ315+AQ324</f>
        <v/>
      </c>
      <c r="AR333" s="40">
        <f>AR306+AR315+AR324</f>
        <v/>
      </c>
      <c r="AS333" s="40">
        <f>AS306+AS315+AS324</f>
        <v/>
      </c>
      <c r="AT333" s="40">
        <f>AT306+AT315+AT324</f>
        <v/>
      </c>
      <c r="AU333" s="40">
        <f>AU306+AU315+AU324</f>
        <v/>
      </c>
      <c r="AV333" s="40">
        <f>AV306+AV315+AV324</f>
        <v/>
      </c>
      <c r="AW333" s="40">
        <f>AW306+AW315+AW324</f>
        <v/>
      </c>
      <c r="AX333" s="42">
        <f>NEWPOLICY(AX306,AX315,AX324)</f>
        <v/>
      </c>
    </row>
    <row r="334" hidden="1" outlineLevel="2">
      <c r="A334" s="5" t="inlineStr">
        <is>
          <t>nce</t>
        </is>
      </c>
      <c r="B334" s="5" t="inlineStr">
        <is>
          <t>die</t>
        </is>
      </c>
      <c r="C334" s="5" t="inlineStr">
        <is>
          <t>rod</t>
        </is>
      </c>
      <c r="D334" s="39" t="n"/>
      <c r="E334" s="39" t="n"/>
      <c r="F334" s="39" t="n"/>
      <c r="G334" s="39" t="n"/>
      <c r="H334" s="5">
        <f>INDEX(Variables!$B$5:$B$105,MATCH($A334,Variables!$A$5:$A$105,0))&amp;IF($C334="",""," | "&amp;INDEX(Mapping!$B$5:$B$26,MATCH($C334,Mapping!$A$5:$A$26,0))&amp;" | "&amp;INDEX(Mapping!$B$30:$B$41,MATCH($B334,Mapping!$A$30:$A$41,0)))</f>
        <v/>
      </c>
      <c r="I334" s="5">
        <f>INDEX(Variables!$C$5:$C$105,MATCH($A334,Variables!$A$5:$A$105,0))</f>
        <v/>
      </c>
      <c r="J334" s="5">
        <f>INDEX(Variables!$E$5:$E$105,MATCH($A334,Variables!$A$5:$A$105,0))</f>
        <v/>
      </c>
      <c r="K334" s="25">
        <f>LOWER(Settings!$C$4)&amp;".mit."&amp;$A334&amp;IF($C334="","","."&amp;$C334&amp;"."&amp;$B334)&amp;IF(INDEX(Variables!$D$5:$D$105,MATCH($A334,Variables!$A$5:$A$105,0))="","","."&amp;INDEX(Variables!$D$5:$D$105,MATCH($A334,Variables!$A$5:$A$105,0)))&amp;"."&amp;K$5</f>
        <v/>
      </c>
      <c r="L334" s="41">
        <f>L307+L316+L325</f>
        <v/>
      </c>
      <c r="M334" s="40">
        <f>M307+M316+M325</f>
        <v/>
      </c>
      <c r="N334" s="40">
        <f>N307+N316+N325</f>
        <v/>
      </c>
      <c r="O334" s="40">
        <f>O307+O316+O325</f>
        <v/>
      </c>
      <c r="P334" s="40">
        <f>P307+P316+P325</f>
        <v/>
      </c>
      <c r="Q334" s="40">
        <f>Q307+Q316+Q325</f>
        <v/>
      </c>
      <c r="R334" s="40">
        <f>R307+R316+R325</f>
        <v/>
      </c>
      <c r="S334" s="40">
        <f>S307+S316+S325</f>
        <v/>
      </c>
      <c r="T334" s="40">
        <f>T307+T316+T325</f>
        <v/>
      </c>
      <c r="U334" s="40">
        <f>U307+U316+U325</f>
        <v/>
      </c>
      <c r="V334" s="40">
        <f>V307+V316+V325</f>
        <v/>
      </c>
      <c r="W334" s="40">
        <f>W307+W316+W325</f>
        <v/>
      </c>
      <c r="X334" s="40">
        <f>X307+X316+X325</f>
        <v/>
      </c>
      <c r="Y334" s="40">
        <f>Y307+Y316+Y325</f>
        <v/>
      </c>
      <c r="Z334" s="40">
        <f>Z307+Z316+Z325</f>
        <v/>
      </c>
      <c r="AA334" s="40">
        <f>AA307+AA316+AA325</f>
        <v/>
      </c>
      <c r="AB334" s="40">
        <f>AB307+AB316+AB325</f>
        <v/>
      </c>
      <c r="AC334" s="40">
        <f>AC307+AC316+AC325</f>
        <v/>
      </c>
      <c r="AD334" s="42">
        <f>NEWPOLICY(AD307,AD316,AD325)</f>
        <v/>
      </c>
      <c r="AE334" s="25">
        <f>LOWER(Settings!$C$4)&amp;".mit."&amp;$A334&amp;IF($C334="","","."&amp;$C334&amp;"."&amp;$B334)&amp;IF(INDEX(Variables!$D$5:$D$105,MATCH($A334,Variables!$A$5:$A$105,0))="","","."&amp;INDEX(Variables!$D$5:$D$105,MATCH($A334,Variables!$A$5:$A$105,0)))&amp;"."&amp;AE$5</f>
        <v/>
      </c>
      <c r="AF334" s="41">
        <f>AF307+AF316+AF325</f>
        <v/>
      </c>
      <c r="AG334" s="40">
        <f>AG307+AG316+AG325</f>
        <v/>
      </c>
      <c r="AH334" s="40">
        <f>AH307+AH316+AH325</f>
        <v/>
      </c>
      <c r="AI334" s="40">
        <f>AI307+AI316+AI325</f>
        <v/>
      </c>
      <c r="AJ334" s="40">
        <f>AJ307+AJ316+AJ325</f>
        <v/>
      </c>
      <c r="AK334" s="40">
        <f>AK307+AK316+AK325</f>
        <v/>
      </c>
      <c r="AL334" s="40">
        <f>AL307+AL316+AL325</f>
        <v/>
      </c>
      <c r="AM334" s="40">
        <f>AM307+AM316+AM325</f>
        <v/>
      </c>
      <c r="AN334" s="40">
        <f>AN307+AN316+AN325</f>
        <v/>
      </c>
      <c r="AO334" s="40">
        <f>AO307+AO316+AO325</f>
        <v/>
      </c>
      <c r="AP334" s="40">
        <f>AP307+AP316+AP325</f>
        <v/>
      </c>
      <c r="AQ334" s="40">
        <f>AQ307+AQ316+AQ325</f>
        <v/>
      </c>
      <c r="AR334" s="40">
        <f>AR307+AR316+AR325</f>
        <v/>
      </c>
      <c r="AS334" s="40">
        <f>AS307+AS316+AS325</f>
        <v/>
      </c>
      <c r="AT334" s="40">
        <f>AT307+AT316+AT325</f>
        <v/>
      </c>
      <c r="AU334" s="40">
        <f>AU307+AU316+AU325</f>
        <v/>
      </c>
      <c r="AV334" s="40">
        <f>AV307+AV316+AV325</f>
        <v/>
      </c>
      <c r="AW334" s="40">
        <f>AW307+AW316+AW325</f>
        <v/>
      </c>
      <c r="AX334" s="42">
        <f>NEWPOLICY(AX307,AX316,AX325)</f>
        <v/>
      </c>
    </row>
    <row r="335" hidden="1" outlineLevel="2">
      <c r="A335" s="5" t="inlineStr">
        <is>
          <t>nce</t>
        </is>
      </c>
      <c r="B335" s="5" t="inlineStr">
        <is>
          <t>lpg</t>
        </is>
      </c>
      <c r="C335" s="5" t="inlineStr">
        <is>
          <t>rod</t>
        </is>
      </c>
      <c r="D335" s="39" t="n"/>
      <c r="E335" s="39" t="n"/>
      <c r="F335" s="39" t="n"/>
      <c r="G335" s="39" t="n"/>
      <c r="H335" s="5">
        <f>INDEX(Variables!$B$5:$B$105,MATCH($A335,Variables!$A$5:$A$105,0))&amp;IF($C335="",""," | "&amp;INDEX(Mapping!$B$5:$B$26,MATCH($C335,Mapping!$A$5:$A$26,0))&amp;" | "&amp;INDEX(Mapping!$B$30:$B$41,MATCH($B335,Mapping!$A$30:$A$41,0)))</f>
        <v/>
      </c>
      <c r="I335" s="5">
        <f>INDEX(Variables!$C$5:$C$105,MATCH($A335,Variables!$A$5:$A$105,0))</f>
        <v/>
      </c>
      <c r="J335" s="5">
        <f>INDEX(Variables!$E$5:$E$105,MATCH($A335,Variables!$A$5:$A$105,0))</f>
        <v/>
      </c>
      <c r="K335" s="25">
        <f>LOWER(Settings!$C$4)&amp;".mit."&amp;$A335&amp;IF($C335="","","."&amp;$C335&amp;"."&amp;$B335)&amp;IF(INDEX(Variables!$D$5:$D$105,MATCH($A335,Variables!$A$5:$A$105,0))="","","."&amp;INDEX(Variables!$D$5:$D$105,MATCH($A335,Variables!$A$5:$A$105,0)))&amp;"."&amp;K$5</f>
        <v/>
      </c>
      <c r="L335" s="41">
        <f>L308+L317+L326</f>
        <v/>
      </c>
      <c r="M335" s="40">
        <f>M308+M317+M326</f>
        <v/>
      </c>
      <c r="N335" s="40">
        <f>N308+N317+N326</f>
        <v/>
      </c>
      <c r="O335" s="40">
        <f>O308+O317+O326</f>
        <v/>
      </c>
      <c r="P335" s="40">
        <f>P308+P317+P326</f>
        <v/>
      </c>
      <c r="Q335" s="40">
        <f>Q308+Q317+Q326</f>
        <v/>
      </c>
      <c r="R335" s="40">
        <f>R308+R317+R326</f>
        <v/>
      </c>
      <c r="S335" s="40">
        <f>S308+S317+S326</f>
        <v/>
      </c>
      <c r="T335" s="40">
        <f>T308+T317+T326</f>
        <v/>
      </c>
      <c r="U335" s="40">
        <f>U308+U317+U326</f>
        <v/>
      </c>
      <c r="V335" s="40">
        <f>V308+V317+V326</f>
        <v/>
      </c>
      <c r="W335" s="40">
        <f>W308+W317+W326</f>
        <v/>
      </c>
      <c r="X335" s="40">
        <f>X308+X317+X326</f>
        <v/>
      </c>
      <c r="Y335" s="40">
        <f>Y308+Y317+Y326</f>
        <v/>
      </c>
      <c r="Z335" s="40">
        <f>Z308+Z317+Z326</f>
        <v/>
      </c>
      <c r="AA335" s="40">
        <f>AA308+AA317+AA326</f>
        <v/>
      </c>
      <c r="AB335" s="40">
        <f>AB308+AB317+AB326</f>
        <v/>
      </c>
      <c r="AC335" s="40">
        <f>AC308+AC317+AC326</f>
        <v/>
      </c>
      <c r="AD335" s="42">
        <f>NEWPOLICY(AD308,AD317,AD326)</f>
        <v/>
      </c>
      <c r="AE335" s="25">
        <f>LOWER(Settings!$C$4)&amp;".mit."&amp;$A335&amp;IF($C335="","","."&amp;$C335&amp;"."&amp;$B335)&amp;IF(INDEX(Variables!$D$5:$D$105,MATCH($A335,Variables!$A$5:$A$105,0))="","","."&amp;INDEX(Variables!$D$5:$D$105,MATCH($A335,Variables!$A$5:$A$105,0)))&amp;"."&amp;AE$5</f>
        <v/>
      </c>
      <c r="AF335" s="41">
        <f>AF308+AF317+AF326</f>
        <v/>
      </c>
      <c r="AG335" s="40">
        <f>AG308+AG317+AG326</f>
        <v/>
      </c>
      <c r="AH335" s="40">
        <f>AH308+AH317+AH326</f>
        <v/>
      </c>
      <c r="AI335" s="40">
        <f>AI308+AI317+AI326</f>
        <v/>
      </c>
      <c r="AJ335" s="40">
        <f>AJ308+AJ317+AJ326</f>
        <v/>
      </c>
      <c r="AK335" s="40">
        <f>AK308+AK317+AK326</f>
        <v/>
      </c>
      <c r="AL335" s="40">
        <f>AL308+AL317+AL326</f>
        <v/>
      </c>
      <c r="AM335" s="40">
        <f>AM308+AM317+AM326</f>
        <v/>
      </c>
      <c r="AN335" s="40">
        <f>AN308+AN317+AN326</f>
        <v/>
      </c>
      <c r="AO335" s="40">
        <f>AO308+AO317+AO326</f>
        <v/>
      </c>
      <c r="AP335" s="40">
        <f>AP308+AP317+AP326</f>
        <v/>
      </c>
      <c r="AQ335" s="40">
        <f>AQ308+AQ317+AQ326</f>
        <v/>
      </c>
      <c r="AR335" s="40">
        <f>AR308+AR317+AR326</f>
        <v/>
      </c>
      <c r="AS335" s="40">
        <f>AS308+AS317+AS326</f>
        <v/>
      </c>
      <c r="AT335" s="40">
        <f>AT308+AT317+AT326</f>
        <v/>
      </c>
      <c r="AU335" s="40">
        <f>AU308+AU317+AU326</f>
        <v/>
      </c>
      <c r="AV335" s="40">
        <f>AV308+AV317+AV326</f>
        <v/>
      </c>
      <c r="AW335" s="40">
        <f>AW308+AW317+AW326</f>
        <v/>
      </c>
      <c r="AX335" s="42">
        <f>NEWPOLICY(AX308,AX317,AX326)</f>
        <v/>
      </c>
    </row>
    <row r="336" hidden="1" outlineLevel="2">
      <c r="A336" s="5" t="inlineStr">
        <is>
          <t>nce</t>
        </is>
      </c>
      <c r="B336" s="5" t="inlineStr">
        <is>
          <t>ker</t>
        </is>
      </c>
      <c r="C336" s="5" t="inlineStr">
        <is>
          <t>rod</t>
        </is>
      </c>
      <c r="D336" s="39" t="n"/>
      <c r="E336" s="39" t="n"/>
      <c r="F336" s="39" t="n"/>
      <c r="G336" s="39" t="n"/>
      <c r="H336" s="5">
        <f>INDEX(Variables!$B$5:$B$105,MATCH($A336,Variables!$A$5:$A$105,0))&amp;IF($C336="",""," | "&amp;INDEX(Mapping!$B$5:$B$26,MATCH($C336,Mapping!$A$5:$A$26,0))&amp;" | "&amp;INDEX(Mapping!$B$30:$B$41,MATCH($B336,Mapping!$A$30:$A$41,0)))</f>
        <v/>
      </c>
      <c r="I336" s="5">
        <f>INDEX(Variables!$C$5:$C$105,MATCH($A336,Variables!$A$5:$A$105,0))</f>
        <v/>
      </c>
      <c r="J336" s="5">
        <f>INDEX(Variables!$E$5:$E$105,MATCH($A336,Variables!$A$5:$A$105,0))</f>
        <v/>
      </c>
      <c r="K336" s="25">
        <f>LOWER(Settings!$C$4)&amp;".mit."&amp;$A336&amp;IF($C336="","","."&amp;$C336&amp;"."&amp;$B336)&amp;IF(INDEX(Variables!$D$5:$D$105,MATCH($A336,Variables!$A$5:$A$105,0))="","","."&amp;INDEX(Variables!$D$5:$D$105,MATCH($A336,Variables!$A$5:$A$105,0)))&amp;"."&amp;K$5</f>
        <v/>
      </c>
      <c r="L336" s="41">
        <f>L309+L318+L327</f>
        <v/>
      </c>
      <c r="M336" s="40">
        <f>M309+M318+M327</f>
        <v/>
      </c>
      <c r="N336" s="40">
        <f>N309+N318+N327</f>
        <v/>
      </c>
      <c r="O336" s="40">
        <f>O309+O318+O327</f>
        <v/>
      </c>
      <c r="P336" s="40">
        <f>P309+P318+P327</f>
        <v/>
      </c>
      <c r="Q336" s="40">
        <f>Q309+Q318+Q327</f>
        <v/>
      </c>
      <c r="R336" s="40">
        <f>R309+R318+R327</f>
        <v/>
      </c>
      <c r="S336" s="40">
        <f>S309+S318+S327</f>
        <v/>
      </c>
      <c r="T336" s="40">
        <f>T309+T318+T327</f>
        <v/>
      </c>
      <c r="U336" s="40">
        <f>U309+U318+U327</f>
        <v/>
      </c>
      <c r="V336" s="40">
        <f>V309+V318+V327</f>
        <v/>
      </c>
      <c r="W336" s="40">
        <f>W309+W318+W327</f>
        <v/>
      </c>
      <c r="X336" s="40">
        <f>X309+X318+X327</f>
        <v/>
      </c>
      <c r="Y336" s="40">
        <f>Y309+Y318+Y327</f>
        <v/>
      </c>
      <c r="Z336" s="40">
        <f>Z309+Z318+Z327</f>
        <v/>
      </c>
      <c r="AA336" s="40">
        <f>AA309+AA318+AA327</f>
        <v/>
      </c>
      <c r="AB336" s="40">
        <f>AB309+AB318+AB327</f>
        <v/>
      </c>
      <c r="AC336" s="40">
        <f>AC309+AC318+AC327</f>
        <v/>
      </c>
      <c r="AD336" s="42">
        <f>NEWPOLICY(AD309,AD318,AD327)</f>
        <v/>
      </c>
      <c r="AE336" s="25">
        <f>LOWER(Settings!$C$4)&amp;".mit."&amp;$A336&amp;IF($C336="","","."&amp;$C336&amp;"."&amp;$B336)&amp;IF(INDEX(Variables!$D$5:$D$105,MATCH($A336,Variables!$A$5:$A$105,0))="","","."&amp;INDEX(Variables!$D$5:$D$105,MATCH($A336,Variables!$A$5:$A$105,0)))&amp;"."&amp;AE$5</f>
        <v/>
      </c>
      <c r="AF336" s="41">
        <f>AF309+AF318+AF327</f>
        <v/>
      </c>
      <c r="AG336" s="40">
        <f>AG309+AG318+AG327</f>
        <v/>
      </c>
      <c r="AH336" s="40">
        <f>AH309+AH318+AH327</f>
        <v/>
      </c>
      <c r="AI336" s="40">
        <f>AI309+AI318+AI327</f>
        <v/>
      </c>
      <c r="AJ336" s="40">
        <f>AJ309+AJ318+AJ327</f>
        <v/>
      </c>
      <c r="AK336" s="40">
        <f>AK309+AK318+AK327</f>
        <v/>
      </c>
      <c r="AL336" s="40">
        <f>AL309+AL318+AL327</f>
        <v/>
      </c>
      <c r="AM336" s="40">
        <f>AM309+AM318+AM327</f>
        <v/>
      </c>
      <c r="AN336" s="40">
        <f>AN309+AN318+AN327</f>
        <v/>
      </c>
      <c r="AO336" s="40">
        <f>AO309+AO318+AO327</f>
        <v/>
      </c>
      <c r="AP336" s="40">
        <f>AP309+AP318+AP327</f>
        <v/>
      </c>
      <c r="AQ336" s="40">
        <f>AQ309+AQ318+AQ327</f>
        <v/>
      </c>
      <c r="AR336" s="40">
        <f>AR309+AR318+AR327</f>
        <v/>
      </c>
      <c r="AS336" s="40">
        <f>AS309+AS318+AS327</f>
        <v/>
      </c>
      <c r="AT336" s="40">
        <f>AT309+AT318+AT327</f>
        <v/>
      </c>
      <c r="AU336" s="40">
        <f>AU309+AU318+AU327</f>
        <v/>
      </c>
      <c r="AV336" s="40">
        <f>AV309+AV318+AV327</f>
        <v/>
      </c>
      <c r="AW336" s="40">
        <f>AW309+AW318+AW327</f>
        <v/>
      </c>
      <c r="AX336" s="42">
        <f>NEWPOLICY(AX309,AX318,AX327)</f>
        <v/>
      </c>
    </row>
    <row r="337" hidden="1" outlineLevel="2">
      <c r="A337" s="5" t="inlineStr">
        <is>
          <t>nce</t>
        </is>
      </c>
      <c r="B337" s="5" t="inlineStr">
        <is>
          <t>oop</t>
        </is>
      </c>
      <c r="C337" s="5" t="inlineStr">
        <is>
          <t>rod</t>
        </is>
      </c>
      <c r="D337" s="39" t="n"/>
      <c r="E337" s="39" t="n"/>
      <c r="F337" s="39" t="n"/>
      <c r="G337" s="39" t="n"/>
      <c r="H337" s="5">
        <f>INDEX(Variables!$B$5:$B$105,MATCH($A337,Variables!$A$5:$A$105,0))&amp;IF($C337="",""," | "&amp;INDEX(Mapping!$B$5:$B$26,MATCH($C337,Mapping!$A$5:$A$26,0))&amp;" | "&amp;INDEX(Mapping!$B$30:$B$41,MATCH($B337,Mapping!$A$30:$A$41,0)))</f>
        <v/>
      </c>
      <c r="I337" s="5">
        <f>INDEX(Variables!$C$5:$C$105,MATCH($A337,Variables!$A$5:$A$105,0))</f>
        <v/>
      </c>
      <c r="J337" s="5">
        <f>INDEX(Variables!$E$5:$E$105,MATCH($A337,Variables!$A$5:$A$105,0))</f>
        <v/>
      </c>
      <c r="K337" s="25">
        <f>LOWER(Settings!$C$4)&amp;".mit."&amp;$A337&amp;IF($C337="","","."&amp;$C337&amp;"."&amp;$B337)&amp;IF(INDEX(Variables!$D$5:$D$105,MATCH($A337,Variables!$A$5:$A$105,0))="","","."&amp;INDEX(Variables!$D$5:$D$105,MATCH($A337,Variables!$A$5:$A$105,0)))&amp;"."&amp;K$5</f>
        <v/>
      </c>
      <c r="L337" s="41">
        <f>L310+L319+L328</f>
        <v/>
      </c>
      <c r="M337" s="40">
        <f>M310+M319+M328</f>
        <v/>
      </c>
      <c r="N337" s="40">
        <f>N310+N319+N328</f>
        <v/>
      </c>
      <c r="O337" s="40">
        <f>O310+O319+O328</f>
        <v/>
      </c>
      <c r="P337" s="40">
        <f>P310+P319+P328</f>
        <v/>
      </c>
      <c r="Q337" s="40">
        <f>Q310+Q319+Q328</f>
        <v/>
      </c>
      <c r="R337" s="40">
        <f>R310+R319+R328</f>
        <v/>
      </c>
      <c r="S337" s="40">
        <f>S310+S319+S328</f>
        <v/>
      </c>
      <c r="T337" s="40">
        <f>T310+T319+T328</f>
        <v/>
      </c>
      <c r="U337" s="40">
        <f>U310+U319+U328</f>
        <v/>
      </c>
      <c r="V337" s="40">
        <f>V310+V319+V328</f>
        <v/>
      </c>
      <c r="W337" s="40">
        <f>W310+W319+W328</f>
        <v/>
      </c>
      <c r="X337" s="40">
        <f>X310+X319+X328</f>
        <v/>
      </c>
      <c r="Y337" s="40">
        <f>Y310+Y319+Y328</f>
        <v/>
      </c>
      <c r="Z337" s="40">
        <f>Z310+Z319+Z328</f>
        <v/>
      </c>
      <c r="AA337" s="40">
        <f>AA310+AA319+AA328</f>
        <v/>
      </c>
      <c r="AB337" s="40">
        <f>AB310+AB319+AB328</f>
        <v/>
      </c>
      <c r="AC337" s="40">
        <f>AC310+AC319+AC328</f>
        <v/>
      </c>
      <c r="AD337" s="42">
        <f>NEWPOLICY(AD310,AD319,AD328)</f>
        <v/>
      </c>
      <c r="AE337" s="25">
        <f>LOWER(Settings!$C$4)&amp;".mit."&amp;$A337&amp;IF($C337="","","."&amp;$C337&amp;"."&amp;$B337)&amp;IF(INDEX(Variables!$D$5:$D$105,MATCH($A337,Variables!$A$5:$A$105,0))="","","."&amp;INDEX(Variables!$D$5:$D$105,MATCH($A337,Variables!$A$5:$A$105,0)))&amp;"."&amp;AE$5</f>
        <v/>
      </c>
      <c r="AF337" s="41">
        <f>AF310+AF319+AF328</f>
        <v/>
      </c>
      <c r="AG337" s="40">
        <f>AG310+AG319+AG328</f>
        <v/>
      </c>
      <c r="AH337" s="40">
        <f>AH310+AH319+AH328</f>
        <v/>
      </c>
      <c r="AI337" s="40">
        <f>AI310+AI319+AI328</f>
        <v/>
      </c>
      <c r="AJ337" s="40">
        <f>AJ310+AJ319+AJ328</f>
        <v/>
      </c>
      <c r="AK337" s="40">
        <f>AK310+AK319+AK328</f>
        <v/>
      </c>
      <c r="AL337" s="40">
        <f>AL310+AL319+AL328</f>
        <v/>
      </c>
      <c r="AM337" s="40">
        <f>AM310+AM319+AM328</f>
        <v/>
      </c>
      <c r="AN337" s="40">
        <f>AN310+AN319+AN328</f>
        <v/>
      </c>
      <c r="AO337" s="40">
        <f>AO310+AO319+AO328</f>
        <v/>
      </c>
      <c r="AP337" s="40">
        <f>AP310+AP319+AP328</f>
        <v/>
      </c>
      <c r="AQ337" s="40">
        <f>AQ310+AQ319+AQ328</f>
        <v/>
      </c>
      <c r="AR337" s="40">
        <f>AR310+AR319+AR328</f>
        <v/>
      </c>
      <c r="AS337" s="40">
        <f>AS310+AS319+AS328</f>
        <v/>
      </c>
      <c r="AT337" s="40">
        <f>AT310+AT319+AT328</f>
        <v/>
      </c>
      <c r="AU337" s="40">
        <f>AU310+AU319+AU328</f>
        <v/>
      </c>
      <c r="AV337" s="40">
        <f>AV310+AV319+AV328</f>
        <v/>
      </c>
      <c r="AW337" s="40">
        <f>AW310+AW319+AW328</f>
        <v/>
      </c>
      <c r="AX337" s="42">
        <f>NEWPOLICY(AX310,AX319,AX328)</f>
        <v/>
      </c>
    </row>
    <row r="338" hidden="1" outlineLevel="2">
      <c r="A338" s="5" t="inlineStr">
        <is>
          <t>nce</t>
        </is>
      </c>
      <c r="B338" s="5" t="inlineStr">
        <is>
          <t>bio</t>
        </is>
      </c>
      <c r="C338" s="5" t="inlineStr">
        <is>
          <t>rod</t>
        </is>
      </c>
      <c r="D338" s="39" t="n"/>
      <c r="E338" s="39" t="n"/>
      <c r="F338" s="39" t="n"/>
      <c r="G338" s="39" t="n"/>
      <c r="H338" s="5">
        <f>INDEX(Variables!$B$5:$B$105,MATCH($A338,Variables!$A$5:$A$105,0))&amp;IF($C338="",""," | "&amp;INDEX(Mapping!$B$5:$B$26,MATCH($C338,Mapping!$A$5:$A$26,0))&amp;" | "&amp;INDEX(Mapping!$B$30:$B$41,MATCH($B338,Mapping!$A$30:$A$41,0)))</f>
        <v/>
      </c>
      <c r="I338" s="5">
        <f>INDEX(Variables!$C$5:$C$105,MATCH($A338,Variables!$A$5:$A$105,0))</f>
        <v/>
      </c>
      <c r="J338" s="5">
        <f>INDEX(Variables!$E$5:$E$105,MATCH($A338,Variables!$A$5:$A$105,0))</f>
        <v/>
      </c>
      <c r="K338" s="25">
        <f>LOWER(Settings!$C$4)&amp;".mit."&amp;$A338&amp;IF($C338="","","."&amp;$C338&amp;"."&amp;$B338)&amp;IF(INDEX(Variables!$D$5:$D$105,MATCH($A338,Variables!$A$5:$A$105,0))="","","."&amp;INDEX(Variables!$D$5:$D$105,MATCH($A338,Variables!$A$5:$A$105,0)))&amp;"."&amp;K$5</f>
        <v/>
      </c>
      <c r="L338" s="41">
        <f>L311+L320+L329</f>
        <v/>
      </c>
      <c r="M338" s="40">
        <f>M311+M320+M329</f>
        <v/>
      </c>
      <c r="N338" s="40">
        <f>N311+N320+N329</f>
        <v/>
      </c>
      <c r="O338" s="40">
        <f>O311+O320+O329</f>
        <v/>
      </c>
      <c r="P338" s="40">
        <f>P311+P320+P329</f>
        <v/>
      </c>
      <c r="Q338" s="40">
        <f>Q311+Q320+Q329</f>
        <v/>
      </c>
      <c r="R338" s="40">
        <f>R311+R320+R329</f>
        <v/>
      </c>
      <c r="S338" s="40">
        <f>S311+S320+S329</f>
        <v/>
      </c>
      <c r="T338" s="40">
        <f>T311+T320+T329</f>
        <v/>
      </c>
      <c r="U338" s="40">
        <f>U311+U320+U329</f>
        <v/>
      </c>
      <c r="V338" s="40">
        <f>V311+V320+V329</f>
        <v/>
      </c>
      <c r="W338" s="40">
        <f>W311+W320+W329</f>
        <v/>
      </c>
      <c r="X338" s="40">
        <f>X311+X320+X329</f>
        <v/>
      </c>
      <c r="Y338" s="40">
        <f>Y311+Y320+Y329</f>
        <v/>
      </c>
      <c r="Z338" s="40">
        <f>Z311+Z320+Z329</f>
        <v/>
      </c>
      <c r="AA338" s="40">
        <f>AA311+AA320+AA329</f>
        <v/>
      </c>
      <c r="AB338" s="40">
        <f>AB311+AB320+AB329</f>
        <v/>
      </c>
      <c r="AC338" s="40">
        <f>AC311+AC320+AC329</f>
        <v/>
      </c>
      <c r="AD338" s="42">
        <f>NEWPOLICY(AD311,AD320,AD329)</f>
        <v/>
      </c>
      <c r="AE338" s="25">
        <f>LOWER(Settings!$C$4)&amp;".mit."&amp;$A338&amp;IF($C338="","","."&amp;$C338&amp;"."&amp;$B338)&amp;IF(INDEX(Variables!$D$5:$D$105,MATCH($A338,Variables!$A$5:$A$105,0))="","","."&amp;INDEX(Variables!$D$5:$D$105,MATCH($A338,Variables!$A$5:$A$105,0)))&amp;"."&amp;AE$5</f>
        <v/>
      </c>
      <c r="AF338" s="41">
        <f>AF311+AF320+AF329</f>
        <v/>
      </c>
      <c r="AG338" s="40">
        <f>AG311+AG320+AG329</f>
        <v/>
      </c>
      <c r="AH338" s="40">
        <f>AH311+AH320+AH329</f>
        <v/>
      </c>
      <c r="AI338" s="40">
        <f>AI311+AI320+AI329</f>
        <v/>
      </c>
      <c r="AJ338" s="40">
        <f>AJ311+AJ320+AJ329</f>
        <v/>
      </c>
      <c r="AK338" s="40">
        <f>AK311+AK320+AK329</f>
        <v/>
      </c>
      <c r="AL338" s="40">
        <f>AL311+AL320+AL329</f>
        <v/>
      </c>
      <c r="AM338" s="40">
        <f>AM311+AM320+AM329</f>
        <v/>
      </c>
      <c r="AN338" s="40">
        <f>AN311+AN320+AN329</f>
        <v/>
      </c>
      <c r="AO338" s="40">
        <f>AO311+AO320+AO329</f>
        <v/>
      </c>
      <c r="AP338" s="40">
        <f>AP311+AP320+AP329</f>
        <v/>
      </c>
      <c r="AQ338" s="40">
        <f>AQ311+AQ320+AQ329</f>
        <v/>
      </c>
      <c r="AR338" s="40">
        <f>AR311+AR320+AR329</f>
        <v/>
      </c>
      <c r="AS338" s="40">
        <f>AS311+AS320+AS329</f>
        <v/>
      </c>
      <c r="AT338" s="40">
        <f>AT311+AT320+AT329</f>
        <v/>
      </c>
      <c r="AU338" s="40">
        <f>AU311+AU320+AU329</f>
        <v/>
      </c>
      <c r="AV338" s="40">
        <f>AV311+AV320+AV329</f>
        <v/>
      </c>
      <c r="AW338" s="40">
        <f>AW311+AW320+AW329</f>
        <v/>
      </c>
      <c r="AX338" s="42">
        <f>NEWPOLICY(AX311,AX320,AX329)</f>
        <v/>
      </c>
    </row>
    <row r="339" hidden="1" outlineLevel="2"/>
    <row r="340" hidden="1" outlineLevel="2">
      <c r="A340" s="5" t="inlineStr">
        <is>
          <t>atp</t>
        </is>
      </c>
      <c r="B340" s="5" t="inlineStr">
        <is>
          <t>coa</t>
        </is>
      </c>
      <c r="C340" s="5" t="inlineStr">
        <is>
          <t>rod</t>
        </is>
      </c>
      <c r="D340" s="40">
        <f>INDEX(Inputs!$R$5:$R$132,MATCH($B340&amp;"|"&amp;$C340,Inputs!$A$5:$A$132,0))</f>
        <v/>
      </c>
      <c r="E340" s="40">
        <f>INDEX(Inputs!$S$5:$S$132,MATCH($B340&amp;"|"&amp;$C340,Inputs!$A$5:$A$132,0))</f>
        <v/>
      </c>
      <c r="F340" s="39" t="n"/>
      <c r="G340" s="39" t="n"/>
      <c r="H340" s="5">
        <f>INDEX(Variables!$B$5:$B$105,MATCH($A340,Variables!$A$5:$A$105,0))&amp;IF($C340="",""," | "&amp;INDEX(Mapping!$B$5:$B$26,MATCH($C340,Mapping!$A$5:$A$26,0))&amp;" | "&amp;INDEX(Mapping!$B$30:$B$41,MATCH($B340,Mapping!$A$30:$A$41,0)))</f>
        <v/>
      </c>
      <c r="I340" s="5">
        <f>INDEX(Variables!$C$5:$C$105,MATCH($A340,Variables!$A$5:$A$105,0))</f>
        <v/>
      </c>
      <c r="J340" s="5">
        <f>INDEX(Variables!$E$5:$E$105,MATCH($A340,Variables!$A$5:$A$105,0))</f>
        <v/>
      </c>
      <c r="K340" s="25">
        <f>LOWER(Settings!$C$4)&amp;".mit."&amp;$A340&amp;IF($C340="","","."&amp;$C340&amp;"."&amp;$B340)&amp;IF(INDEX(Variables!$D$5:$D$105,MATCH($A340,Variables!$A$5:$A$105,0))="","","."&amp;INDEX(Variables!$D$5:$D$105,MATCH($A340,Variables!$A$5:$A$105,0)))&amp;"."&amp;K$5</f>
        <v/>
      </c>
      <c r="L340" s="41">
        <f>MAX(INDEX(L$232:L$243,$D340)+L331*(1+$E340),0.01)</f>
        <v/>
      </c>
      <c r="M340" s="40">
        <f>MAX(INDEX(M$232:M$243,$D340)+M331*(1+$E340),0.01)</f>
        <v/>
      </c>
      <c r="N340" s="40">
        <f>MAX(INDEX(N$232:N$243,$D340)+N331*(1+$E340),0.01)</f>
        <v/>
      </c>
      <c r="O340" s="40">
        <f>MAX(INDEX(O$232:O$243,$D340)+O331*(1+$E340),0.01)</f>
        <v/>
      </c>
      <c r="P340" s="40">
        <f>MAX(INDEX(P$232:P$243,$D340)+P331*(1+$E340),0.01)</f>
        <v/>
      </c>
      <c r="Q340" s="40">
        <f>MAX(INDEX(Q$232:Q$243,$D340)+Q331*(1+$E340),0.01)</f>
        <v/>
      </c>
      <c r="R340" s="40">
        <f>MAX(INDEX(R$232:R$243,$D340)+R331*(1+$E340),0.01)</f>
        <v/>
      </c>
      <c r="S340" s="40">
        <f>MAX(INDEX(S$232:S$243,$D340)+S331*(1+$E340),0.01)</f>
        <v/>
      </c>
      <c r="T340" s="40">
        <f>MAX(INDEX(T$232:T$243,$D340)+T331*(1+$E340),0.01)</f>
        <v/>
      </c>
      <c r="U340" s="40">
        <f>MAX(INDEX(U$232:U$243,$D340)+U331*(1+$E340),0.01)</f>
        <v/>
      </c>
      <c r="V340" s="40">
        <f>MAX(INDEX(V$232:V$243,$D340)+V331*(1+$E340),0.01)</f>
        <v/>
      </c>
      <c r="W340" s="40">
        <f>MAX(INDEX(W$232:W$243,$D340)+W331*(1+$E340),0.01)</f>
        <v/>
      </c>
      <c r="X340" s="40">
        <f>MAX(INDEX(X$232:X$243,$D340)+X331*(1+$E340),0.01)</f>
        <v/>
      </c>
      <c r="Y340" s="40">
        <f>MAX(INDEX(Y$232:Y$243,$D340)+Y331*(1+$E340),0.01)</f>
        <v/>
      </c>
      <c r="Z340" s="40">
        <f>MAX(INDEX(Z$232:Z$243,$D340)+Z331*(1+$E340),0.01)</f>
        <v/>
      </c>
      <c r="AA340" s="40">
        <f>MAX(INDEX(AA$232:AA$243,$D340)+AA331*(1+$E340),0.01)</f>
        <v/>
      </c>
      <c r="AB340" s="40">
        <f>MAX(INDEX(AB$232:AB$243,$D340)+AB331*(1+$E340),0.01)</f>
        <v/>
      </c>
      <c r="AC340" s="40">
        <f>MAX(INDEX(AC$232:AC$243,$D340)+AC331*(1+$E340),0.01)</f>
        <v/>
      </c>
      <c r="AD340" s="42">
        <f>POSTTAX(INDEX(AD$232:AD$243,$D340),AD331,$E340)</f>
        <v/>
      </c>
      <c r="AE340" s="25">
        <f>LOWER(Settings!$C$4)&amp;".mit."&amp;$A340&amp;IF($C340="","","."&amp;$C340&amp;"."&amp;$B340)&amp;IF(INDEX(Variables!$D$5:$D$105,MATCH($A340,Variables!$A$5:$A$105,0))="","","."&amp;INDEX(Variables!$D$5:$D$105,MATCH($A340,Variables!$A$5:$A$105,0)))&amp;"."&amp;AE$5</f>
        <v/>
      </c>
      <c r="AF340" s="41">
        <f>MAX(INDEX(AF$232:AF$243,$D340)+AF331*(1+$E340),0.01)</f>
        <v/>
      </c>
      <c r="AG340" s="40">
        <f>MAX(INDEX(AG$232:AG$243,$D340)+AG331*(1+$E340),0.01)</f>
        <v/>
      </c>
      <c r="AH340" s="40">
        <f>MAX(INDEX(AH$232:AH$243,$D340)+AH331*(1+$E340),0.01)</f>
        <v/>
      </c>
      <c r="AI340" s="40">
        <f>MAX(INDEX(AI$232:AI$243,$D340)+AI331*(1+$E340),0.01)</f>
        <v/>
      </c>
      <c r="AJ340" s="40">
        <f>MAX(INDEX(AJ$232:AJ$243,$D340)+AJ331*(1+$E340),0.01)</f>
        <v/>
      </c>
      <c r="AK340" s="40">
        <f>MAX(INDEX(AK$232:AK$243,$D340)+AK331*(1+$E340),0.01)</f>
        <v/>
      </c>
      <c r="AL340" s="40">
        <f>MAX(INDEX(AL$232:AL$243,$D340)+AL331*(1+$E340),0.01)</f>
        <v/>
      </c>
      <c r="AM340" s="40">
        <f>MAX(INDEX(AM$232:AM$243,$D340)+AM331*(1+$E340),0.01)</f>
        <v/>
      </c>
      <c r="AN340" s="40">
        <f>MAX(INDEX(AN$232:AN$243,$D340)+AN331*(1+$E340),0.01)</f>
        <v/>
      </c>
      <c r="AO340" s="40">
        <f>MAX(INDEX(AO$232:AO$243,$D340)+AO331*(1+$E340),0.01)</f>
        <v/>
      </c>
      <c r="AP340" s="40">
        <f>MAX(INDEX(AP$232:AP$243,$D340)+AP331*(1+$E340),0.01)</f>
        <v/>
      </c>
      <c r="AQ340" s="40">
        <f>MAX(INDEX(AQ$232:AQ$243,$D340)+AQ331*(1+$E340),0.01)</f>
        <v/>
      </c>
      <c r="AR340" s="40">
        <f>MAX(INDEX(AR$232:AR$243,$D340)+AR331*(1+$E340),0.01)</f>
        <v/>
      </c>
      <c r="AS340" s="40">
        <f>MAX(INDEX(AS$232:AS$243,$D340)+AS331*(1+$E340),0.01)</f>
        <v/>
      </c>
      <c r="AT340" s="40">
        <f>MAX(INDEX(AT$232:AT$243,$D340)+AT331*(1+$E340),0.01)</f>
        <v/>
      </c>
      <c r="AU340" s="40">
        <f>MAX(INDEX(AU$232:AU$243,$D340)+AU331*(1+$E340),0.01)</f>
        <v/>
      </c>
      <c r="AV340" s="40">
        <f>MAX(INDEX(AV$232:AV$243,$D340)+AV331*(1+$E340),0.01)</f>
        <v/>
      </c>
      <c r="AW340" s="40">
        <f>MAX(INDEX(AW$232:AW$243,$D340)+AW331*(1+$E340),0.01)</f>
        <v/>
      </c>
      <c r="AX340" s="42">
        <f>POSTTAX(INDEX(AX$232:AX$243,$D340),AX331,$E340)</f>
        <v/>
      </c>
    </row>
    <row r="341" hidden="1" outlineLevel="2">
      <c r="A341" s="5" t="inlineStr">
        <is>
          <t>atp</t>
        </is>
      </c>
      <c r="B341" s="5" t="inlineStr">
        <is>
          <t>nga</t>
        </is>
      </c>
      <c r="C341" s="5" t="inlineStr">
        <is>
          <t>rod</t>
        </is>
      </c>
      <c r="D341" s="40">
        <f>INDEX(Inputs!$R$5:$R$132,MATCH($B341&amp;"|"&amp;$C341,Inputs!$A$5:$A$132,0))</f>
        <v/>
      </c>
      <c r="E341" s="40">
        <f>INDEX(Inputs!$S$5:$S$132,MATCH($B341&amp;"|"&amp;$C341,Inputs!$A$5:$A$132,0))</f>
        <v/>
      </c>
      <c r="F341" s="39" t="n"/>
      <c r="G341" s="39" t="n"/>
      <c r="H341" s="5">
        <f>INDEX(Variables!$B$5:$B$105,MATCH($A341,Variables!$A$5:$A$105,0))&amp;IF($C341="",""," | "&amp;INDEX(Mapping!$B$5:$B$26,MATCH($C341,Mapping!$A$5:$A$26,0))&amp;" | "&amp;INDEX(Mapping!$B$30:$B$41,MATCH($B341,Mapping!$A$30:$A$41,0)))</f>
        <v/>
      </c>
      <c r="I341" s="5">
        <f>INDEX(Variables!$C$5:$C$105,MATCH($A341,Variables!$A$5:$A$105,0))</f>
        <v/>
      </c>
      <c r="J341" s="5">
        <f>INDEX(Variables!$E$5:$E$105,MATCH($A341,Variables!$A$5:$A$105,0))</f>
        <v/>
      </c>
      <c r="K341" s="25">
        <f>LOWER(Settings!$C$4)&amp;".mit."&amp;$A341&amp;IF($C341="","","."&amp;$C341&amp;"."&amp;$B341)&amp;IF(INDEX(Variables!$D$5:$D$105,MATCH($A341,Variables!$A$5:$A$105,0))="","","."&amp;INDEX(Variables!$D$5:$D$105,MATCH($A341,Variables!$A$5:$A$105,0)))&amp;"."&amp;K$5</f>
        <v/>
      </c>
      <c r="L341" s="41">
        <f>MAX(INDEX(L$232:L$243,$D341)+L332*(1+$E341),0.01)</f>
        <v/>
      </c>
      <c r="M341" s="40">
        <f>MAX(INDEX(M$232:M$243,$D341)+M332*(1+$E341),0.01)</f>
        <v/>
      </c>
      <c r="N341" s="40">
        <f>MAX(INDEX(N$232:N$243,$D341)+N332*(1+$E341),0.01)</f>
        <v/>
      </c>
      <c r="O341" s="40">
        <f>MAX(INDEX(O$232:O$243,$D341)+O332*(1+$E341),0.01)</f>
        <v/>
      </c>
      <c r="P341" s="40">
        <f>MAX(INDEX(P$232:P$243,$D341)+P332*(1+$E341),0.01)</f>
        <v/>
      </c>
      <c r="Q341" s="40">
        <f>MAX(INDEX(Q$232:Q$243,$D341)+Q332*(1+$E341),0.01)</f>
        <v/>
      </c>
      <c r="R341" s="40">
        <f>MAX(INDEX(R$232:R$243,$D341)+R332*(1+$E341),0.01)</f>
        <v/>
      </c>
      <c r="S341" s="40">
        <f>MAX(INDEX(S$232:S$243,$D341)+S332*(1+$E341),0.01)</f>
        <v/>
      </c>
      <c r="T341" s="40">
        <f>MAX(INDEX(T$232:T$243,$D341)+T332*(1+$E341),0.01)</f>
        <v/>
      </c>
      <c r="U341" s="40">
        <f>MAX(INDEX(U$232:U$243,$D341)+U332*(1+$E341),0.01)</f>
        <v/>
      </c>
      <c r="V341" s="40">
        <f>MAX(INDEX(V$232:V$243,$D341)+V332*(1+$E341),0.01)</f>
        <v/>
      </c>
      <c r="W341" s="40">
        <f>MAX(INDEX(W$232:W$243,$D341)+W332*(1+$E341),0.01)</f>
        <v/>
      </c>
      <c r="X341" s="40">
        <f>MAX(INDEX(X$232:X$243,$D341)+X332*(1+$E341),0.01)</f>
        <v/>
      </c>
      <c r="Y341" s="40">
        <f>MAX(INDEX(Y$232:Y$243,$D341)+Y332*(1+$E341),0.01)</f>
        <v/>
      </c>
      <c r="Z341" s="40">
        <f>MAX(INDEX(Z$232:Z$243,$D341)+Z332*(1+$E341),0.01)</f>
        <v/>
      </c>
      <c r="AA341" s="40">
        <f>MAX(INDEX(AA$232:AA$243,$D341)+AA332*(1+$E341),0.01)</f>
        <v/>
      </c>
      <c r="AB341" s="40">
        <f>MAX(INDEX(AB$232:AB$243,$D341)+AB332*(1+$E341),0.01)</f>
        <v/>
      </c>
      <c r="AC341" s="40">
        <f>MAX(INDEX(AC$232:AC$243,$D341)+AC332*(1+$E341),0.01)</f>
        <v/>
      </c>
      <c r="AD341" s="42">
        <f>POSTTAX(INDEX(AD$232:AD$243,$D341),AD332,$E341)</f>
        <v/>
      </c>
      <c r="AE341" s="25">
        <f>LOWER(Settings!$C$4)&amp;".mit."&amp;$A341&amp;IF($C341="","","."&amp;$C341&amp;"."&amp;$B341)&amp;IF(INDEX(Variables!$D$5:$D$105,MATCH($A341,Variables!$A$5:$A$105,0))="","","."&amp;INDEX(Variables!$D$5:$D$105,MATCH($A341,Variables!$A$5:$A$105,0)))&amp;"."&amp;AE$5</f>
        <v/>
      </c>
      <c r="AF341" s="41">
        <f>MAX(INDEX(AF$232:AF$243,$D341)+AF332*(1+$E341),0.01)</f>
        <v/>
      </c>
      <c r="AG341" s="40">
        <f>MAX(INDEX(AG$232:AG$243,$D341)+AG332*(1+$E341),0.01)</f>
        <v/>
      </c>
      <c r="AH341" s="40">
        <f>MAX(INDEX(AH$232:AH$243,$D341)+AH332*(1+$E341),0.01)</f>
        <v/>
      </c>
      <c r="AI341" s="40">
        <f>MAX(INDEX(AI$232:AI$243,$D341)+AI332*(1+$E341),0.01)</f>
        <v/>
      </c>
      <c r="AJ341" s="40">
        <f>MAX(INDEX(AJ$232:AJ$243,$D341)+AJ332*(1+$E341),0.01)</f>
        <v/>
      </c>
      <c r="AK341" s="40">
        <f>MAX(INDEX(AK$232:AK$243,$D341)+AK332*(1+$E341),0.01)</f>
        <v/>
      </c>
      <c r="AL341" s="40">
        <f>MAX(INDEX(AL$232:AL$243,$D341)+AL332*(1+$E341),0.01)</f>
        <v/>
      </c>
      <c r="AM341" s="40">
        <f>MAX(INDEX(AM$232:AM$243,$D341)+AM332*(1+$E341),0.01)</f>
        <v/>
      </c>
      <c r="AN341" s="40">
        <f>MAX(INDEX(AN$232:AN$243,$D341)+AN332*(1+$E341),0.01)</f>
        <v/>
      </c>
      <c r="AO341" s="40">
        <f>MAX(INDEX(AO$232:AO$243,$D341)+AO332*(1+$E341),0.01)</f>
        <v/>
      </c>
      <c r="AP341" s="40">
        <f>MAX(INDEX(AP$232:AP$243,$D341)+AP332*(1+$E341),0.01)</f>
        <v/>
      </c>
      <c r="AQ341" s="40">
        <f>MAX(INDEX(AQ$232:AQ$243,$D341)+AQ332*(1+$E341),0.01)</f>
        <v/>
      </c>
      <c r="AR341" s="40">
        <f>MAX(INDEX(AR$232:AR$243,$D341)+AR332*(1+$E341),0.01)</f>
        <v/>
      </c>
      <c r="AS341" s="40">
        <f>MAX(INDEX(AS$232:AS$243,$D341)+AS332*(1+$E341),0.01)</f>
        <v/>
      </c>
      <c r="AT341" s="40">
        <f>MAX(INDEX(AT$232:AT$243,$D341)+AT332*(1+$E341),0.01)</f>
        <v/>
      </c>
      <c r="AU341" s="40">
        <f>MAX(INDEX(AU$232:AU$243,$D341)+AU332*(1+$E341),0.01)</f>
        <v/>
      </c>
      <c r="AV341" s="40">
        <f>MAX(INDEX(AV$232:AV$243,$D341)+AV332*(1+$E341),0.01)</f>
        <v/>
      </c>
      <c r="AW341" s="40">
        <f>MAX(INDEX(AW$232:AW$243,$D341)+AW332*(1+$E341),0.01)</f>
        <v/>
      </c>
      <c r="AX341" s="42">
        <f>POSTTAX(INDEX(AX$232:AX$243,$D341),AX332,$E341)</f>
        <v/>
      </c>
    </row>
    <row r="342" hidden="1" outlineLevel="2">
      <c r="A342" s="5" t="inlineStr">
        <is>
          <t>atp</t>
        </is>
      </c>
      <c r="B342" s="5" t="inlineStr">
        <is>
          <t>gso</t>
        </is>
      </c>
      <c r="C342" s="5" t="inlineStr">
        <is>
          <t>rod</t>
        </is>
      </c>
      <c r="D342" s="40">
        <f>INDEX(Inputs!$R$5:$R$132,MATCH($B342&amp;"|"&amp;$C342,Inputs!$A$5:$A$132,0))</f>
        <v/>
      </c>
      <c r="E342" s="40">
        <f>INDEX(Inputs!$S$5:$S$132,MATCH($B342&amp;"|"&amp;$C342,Inputs!$A$5:$A$132,0))</f>
        <v/>
      </c>
      <c r="F342" s="39" t="n"/>
      <c r="G342" s="39" t="n"/>
      <c r="H342" s="5">
        <f>INDEX(Variables!$B$5:$B$105,MATCH($A342,Variables!$A$5:$A$105,0))&amp;IF($C342="",""," | "&amp;INDEX(Mapping!$B$5:$B$26,MATCH($C342,Mapping!$A$5:$A$26,0))&amp;" | "&amp;INDEX(Mapping!$B$30:$B$41,MATCH($B342,Mapping!$A$30:$A$41,0)))</f>
        <v/>
      </c>
      <c r="I342" s="5">
        <f>INDEX(Variables!$C$5:$C$105,MATCH($A342,Variables!$A$5:$A$105,0))</f>
        <v/>
      </c>
      <c r="J342" s="5">
        <f>INDEX(Variables!$E$5:$E$105,MATCH($A342,Variables!$A$5:$A$105,0))</f>
        <v/>
      </c>
      <c r="K342" s="25">
        <f>LOWER(Settings!$C$4)&amp;".mit."&amp;$A342&amp;IF($C342="","","."&amp;$C342&amp;"."&amp;$B342)&amp;IF(INDEX(Variables!$D$5:$D$105,MATCH($A342,Variables!$A$5:$A$105,0))="","","."&amp;INDEX(Variables!$D$5:$D$105,MATCH($A342,Variables!$A$5:$A$105,0)))&amp;"."&amp;K$5</f>
        <v/>
      </c>
      <c r="L342" s="41">
        <f>MAX(INDEX(L$232:L$243,$D342)+L333*(1+$E342),0.01)</f>
        <v/>
      </c>
      <c r="M342" s="40">
        <f>MAX(INDEX(M$232:M$243,$D342)+M333*(1+$E342),0.01)</f>
        <v/>
      </c>
      <c r="N342" s="40">
        <f>MAX(INDEX(N$232:N$243,$D342)+N333*(1+$E342),0.01)</f>
        <v/>
      </c>
      <c r="O342" s="40">
        <f>MAX(INDEX(O$232:O$243,$D342)+O333*(1+$E342),0.01)</f>
        <v/>
      </c>
      <c r="P342" s="40">
        <f>MAX(INDEX(P$232:P$243,$D342)+P333*(1+$E342),0.01)</f>
        <v/>
      </c>
      <c r="Q342" s="40">
        <f>MAX(INDEX(Q$232:Q$243,$D342)+Q333*(1+$E342),0.01)</f>
        <v/>
      </c>
      <c r="R342" s="40">
        <f>MAX(INDEX(R$232:R$243,$D342)+R333*(1+$E342),0.01)</f>
        <v/>
      </c>
      <c r="S342" s="40">
        <f>MAX(INDEX(S$232:S$243,$D342)+S333*(1+$E342),0.01)</f>
        <v/>
      </c>
      <c r="T342" s="40">
        <f>MAX(INDEX(T$232:T$243,$D342)+T333*(1+$E342),0.01)</f>
        <v/>
      </c>
      <c r="U342" s="40">
        <f>MAX(INDEX(U$232:U$243,$D342)+U333*(1+$E342),0.01)</f>
        <v/>
      </c>
      <c r="V342" s="40">
        <f>MAX(INDEX(V$232:V$243,$D342)+V333*(1+$E342),0.01)</f>
        <v/>
      </c>
      <c r="W342" s="40">
        <f>MAX(INDEX(W$232:W$243,$D342)+W333*(1+$E342),0.01)</f>
        <v/>
      </c>
      <c r="X342" s="40">
        <f>MAX(INDEX(X$232:X$243,$D342)+X333*(1+$E342),0.01)</f>
        <v/>
      </c>
      <c r="Y342" s="40">
        <f>MAX(INDEX(Y$232:Y$243,$D342)+Y333*(1+$E342),0.01)</f>
        <v/>
      </c>
      <c r="Z342" s="40">
        <f>MAX(INDEX(Z$232:Z$243,$D342)+Z333*(1+$E342),0.01)</f>
        <v/>
      </c>
      <c r="AA342" s="40">
        <f>MAX(INDEX(AA$232:AA$243,$D342)+AA333*(1+$E342),0.01)</f>
        <v/>
      </c>
      <c r="AB342" s="40">
        <f>MAX(INDEX(AB$232:AB$243,$D342)+AB333*(1+$E342),0.01)</f>
        <v/>
      </c>
      <c r="AC342" s="40">
        <f>MAX(INDEX(AC$232:AC$243,$D342)+AC333*(1+$E342),0.01)</f>
        <v/>
      </c>
      <c r="AD342" s="42">
        <f>POSTTAX(INDEX(AD$232:AD$243,$D342),AD333,$E342)</f>
        <v/>
      </c>
      <c r="AE342" s="25">
        <f>LOWER(Settings!$C$4)&amp;".mit."&amp;$A342&amp;IF($C342="","","."&amp;$C342&amp;"."&amp;$B342)&amp;IF(INDEX(Variables!$D$5:$D$105,MATCH($A342,Variables!$A$5:$A$105,0))="","","."&amp;INDEX(Variables!$D$5:$D$105,MATCH($A342,Variables!$A$5:$A$105,0)))&amp;"."&amp;AE$5</f>
        <v/>
      </c>
      <c r="AF342" s="41">
        <f>MAX(INDEX(AF$232:AF$243,$D342)+AF333*(1+$E342),0.01)</f>
        <v/>
      </c>
      <c r="AG342" s="40">
        <f>MAX(INDEX(AG$232:AG$243,$D342)+AG333*(1+$E342),0.01)</f>
        <v/>
      </c>
      <c r="AH342" s="40">
        <f>MAX(INDEX(AH$232:AH$243,$D342)+AH333*(1+$E342),0.01)</f>
        <v/>
      </c>
      <c r="AI342" s="40">
        <f>MAX(INDEX(AI$232:AI$243,$D342)+AI333*(1+$E342),0.01)</f>
        <v/>
      </c>
      <c r="AJ342" s="40">
        <f>MAX(INDEX(AJ$232:AJ$243,$D342)+AJ333*(1+$E342),0.01)</f>
        <v/>
      </c>
      <c r="AK342" s="40">
        <f>MAX(INDEX(AK$232:AK$243,$D342)+AK333*(1+$E342),0.01)</f>
        <v/>
      </c>
      <c r="AL342" s="40">
        <f>MAX(INDEX(AL$232:AL$243,$D342)+AL333*(1+$E342),0.01)</f>
        <v/>
      </c>
      <c r="AM342" s="40">
        <f>MAX(INDEX(AM$232:AM$243,$D342)+AM333*(1+$E342),0.01)</f>
        <v/>
      </c>
      <c r="AN342" s="40">
        <f>MAX(INDEX(AN$232:AN$243,$D342)+AN333*(1+$E342),0.01)</f>
        <v/>
      </c>
      <c r="AO342" s="40">
        <f>MAX(INDEX(AO$232:AO$243,$D342)+AO333*(1+$E342),0.01)</f>
        <v/>
      </c>
      <c r="AP342" s="40">
        <f>MAX(INDEX(AP$232:AP$243,$D342)+AP333*(1+$E342),0.01)</f>
        <v/>
      </c>
      <c r="AQ342" s="40">
        <f>MAX(INDEX(AQ$232:AQ$243,$D342)+AQ333*(1+$E342),0.01)</f>
        <v/>
      </c>
      <c r="AR342" s="40">
        <f>MAX(INDEX(AR$232:AR$243,$D342)+AR333*(1+$E342),0.01)</f>
        <v/>
      </c>
      <c r="AS342" s="40">
        <f>MAX(INDEX(AS$232:AS$243,$D342)+AS333*(1+$E342),0.01)</f>
        <v/>
      </c>
      <c r="AT342" s="40">
        <f>MAX(INDEX(AT$232:AT$243,$D342)+AT333*(1+$E342),0.01)</f>
        <v/>
      </c>
      <c r="AU342" s="40">
        <f>MAX(INDEX(AU$232:AU$243,$D342)+AU333*(1+$E342),0.01)</f>
        <v/>
      </c>
      <c r="AV342" s="40">
        <f>MAX(INDEX(AV$232:AV$243,$D342)+AV333*(1+$E342),0.01)</f>
        <v/>
      </c>
      <c r="AW342" s="40">
        <f>MAX(INDEX(AW$232:AW$243,$D342)+AW333*(1+$E342),0.01)</f>
        <v/>
      </c>
      <c r="AX342" s="42">
        <f>POSTTAX(INDEX(AX$232:AX$243,$D342),AX333,$E342)</f>
        <v/>
      </c>
    </row>
    <row r="343" hidden="1" outlineLevel="2">
      <c r="A343" s="5" t="inlineStr">
        <is>
          <t>atp</t>
        </is>
      </c>
      <c r="B343" s="5" t="inlineStr">
        <is>
          <t>die</t>
        </is>
      </c>
      <c r="C343" s="5" t="inlineStr">
        <is>
          <t>rod</t>
        </is>
      </c>
      <c r="D343" s="40">
        <f>INDEX(Inputs!$R$5:$R$132,MATCH($B343&amp;"|"&amp;$C343,Inputs!$A$5:$A$132,0))</f>
        <v/>
      </c>
      <c r="E343" s="40">
        <f>INDEX(Inputs!$S$5:$S$132,MATCH($B343&amp;"|"&amp;$C343,Inputs!$A$5:$A$132,0))</f>
        <v/>
      </c>
      <c r="F343" s="39" t="n"/>
      <c r="G343" s="39" t="n"/>
      <c r="H343" s="5">
        <f>INDEX(Variables!$B$5:$B$105,MATCH($A343,Variables!$A$5:$A$105,0))&amp;IF($C343="",""," | "&amp;INDEX(Mapping!$B$5:$B$26,MATCH($C343,Mapping!$A$5:$A$26,0))&amp;" | "&amp;INDEX(Mapping!$B$30:$B$41,MATCH($B343,Mapping!$A$30:$A$41,0)))</f>
        <v/>
      </c>
      <c r="I343" s="5">
        <f>INDEX(Variables!$C$5:$C$105,MATCH($A343,Variables!$A$5:$A$105,0))</f>
        <v/>
      </c>
      <c r="J343" s="5">
        <f>INDEX(Variables!$E$5:$E$105,MATCH($A343,Variables!$A$5:$A$105,0))</f>
        <v/>
      </c>
      <c r="K343" s="25">
        <f>LOWER(Settings!$C$4)&amp;".mit."&amp;$A343&amp;IF($C343="","","."&amp;$C343&amp;"."&amp;$B343)&amp;IF(INDEX(Variables!$D$5:$D$105,MATCH($A343,Variables!$A$5:$A$105,0))="","","."&amp;INDEX(Variables!$D$5:$D$105,MATCH($A343,Variables!$A$5:$A$105,0)))&amp;"."&amp;K$5</f>
        <v/>
      </c>
      <c r="L343" s="41">
        <f>MAX(INDEX(L$232:L$243,$D343)+L334*(1+$E343),0.01)</f>
        <v/>
      </c>
      <c r="M343" s="40">
        <f>MAX(INDEX(M$232:M$243,$D343)+M334*(1+$E343),0.01)</f>
        <v/>
      </c>
      <c r="N343" s="40">
        <f>MAX(INDEX(N$232:N$243,$D343)+N334*(1+$E343),0.01)</f>
        <v/>
      </c>
      <c r="O343" s="40">
        <f>MAX(INDEX(O$232:O$243,$D343)+O334*(1+$E343),0.01)</f>
        <v/>
      </c>
      <c r="P343" s="40">
        <f>MAX(INDEX(P$232:P$243,$D343)+P334*(1+$E343),0.01)</f>
        <v/>
      </c>
      <c r="Q343" s="40">
        <f>MAX(INDEX(Q$232:Q$243,$D343)+Q334*(1+$E343),0.01)</f>
        <v/>
      </c>
      <c r="R343" s="40">
        <f>MAX(INDEX(R$232:R$243,$D343)+R334*(1+$E343),0.01)</f>
        <v/>
      </c>
      <c r="S343" s="40">
        <f>MAX(INDEX(S$232:S$243,$D343)+S334*(1+$E343),0.01)</f>
        <v/>
      </c>
      <c r="T343" s="40">
        <f>MAX(INDEX(T$232:T$243,$D343)+T334*(1+$E343),0.01)</f>
        <v/>
      </c>
      <c r="U343" s="40">
        <f>MAX(INDEX(U$232:U$243,$D343)+U334*(1+$E343),0.01)</f>
        <v/>
      </c>
      <c r="V343" s="40">
        <f>MAX(INDEX(V$232:V$243,$D343)+V334*(1+$E343),0.01)</f>
        <v/>
      </c>
      <c r="W343" s="40">
        <f>MAX(INDEX(W$232:W$243,$D343)+W334*(1+$E343),0.01)</f>
        <v/>
      </c>
      <c r="X343" s="40">
        <f>MAX(INDEX(X$232:X$243,$D343)+X334*(1+$E343),0.01)</f>
        <v/>
      </c>
      <c r="Y343" s="40">
        <f>MAX(INDEX(Y$232:Y$243,$D343)+Y334*(1+$E343),0.01)</f>
        <v/>
      </c>
      <c r="Z343" s="40">
        <f>MAX(INDEX(Z$232:Z$243,$D343)+Z334*(1+$E343),0.01)</f>
        <v/>
      </c>
      <c r="AA343" s="40">
        <f>MAX(INDEX(AA$232:AA$243,$D343)+AA334*(1+$E343),0.01)</f>
        <v/>
      </c>
      <c r="AB343" s="40">
        <f>MAX(INDEX(AB$232:AB$243,$D343)+AB334*(1+$E343),0.01)</f>
        <v/>
      </c>
      <c r="AC343" s="40">
        <f>MAX(INDEX(AC$232:AC$243,$D343)+AC334*(1+$E343),0.01)</f>
        <v/>
      </c>
      <c r="AD343" s="42">
        <f>POSTTAX(INDEX(AD$232:AD$243,$D343),AD334,$E343)</f>
        <v/>
      </c>
      <c r="AE343" s="25">
        <f>LOWER(Settings!$C$4)&amp;".mit."&amp;$A343&amp;IF($C343="","","."&amp;$C343&amp;"."&amp;$B343)&amp;IF(INDEX(Variables!$D$5:$D$105,MATCH($A343,Variables!$A$5:$A$105,0))="","","."&amp;INDEX(Variables!$D$5:$D$105,MATCH($A343,Variables!$A$5:$A$105,0)))&amp;"."&amp;AE$5</f>
        <v/>
      </c>
      <c r="AF343" s="41">
        <f>MAX(INDEX(AF$232:AF$243,$D343)+AF334*(1+$E343),0.01)</f>
        <v/>
      </c>
      <c r="AG343" s="40">
        <f>MAX(INDEX(AG$232:AG$243,$D343)+AG334*(1+$E343),0.01)</f>
        <v/>
      </c>
      <c r="AH343" s="40">
        <f>MAX(INDEX(AH$232:AH$243,$D343)+AH334*(1+$E343),0.01)</f>
        <v/>
      </c>
      <c r="AI343" s="40">
        <f>MAX(INDEX(AI$232:AI$243,$D343)+AI334*(1+$E343),0.01)</f>
        <v/>
      </c>
      <c r="AJ343" s="40">
        <f>MAX(INDEX(AJ$232:AJ$243,$D343)+AJ334*(1+$E343),0.01)</f>
        <v/>
      </c>
      <c r="AK343" s="40">
        <f>MAX(INDEX(AK$232:AK$243,$D343)+AK334*(1+$E343),0.01)</f>
        <v/>
      </c>
      <c r="AL343" s="40">
        <f>MAX(INDEX(AL$232:AL$243,$D343)+AL334*(1+$E343),0.01)</f>
        <v/>
      </c>
      <c r="AM343" s="40">
        <f>MAX(INDEX(AM$232:AM$243,$D343)+AM334*(1+$E343),0.01)</f>
        <v/>
      </c>
      <c r="AN343" s="40">
        <f>MAX(INDEX(AN$232:AN$243,$D343)+AN334*(1+$E343),0.01)</f>
        <v/>
      </c>
      <c r="AO343" s="40">
        <f>MAX(INDEX(AO$232:AO$243,$D343)+AO334*(1+$E343),0.01)</f>
        <v/>
      </c>
      <c r="AP343" s="40">
        <f>MAX(INDEX(AP$232:AP$243,$D343)+AP334*(1+$E343),0.01)</f>
        <v/>
      </c>
      <c r="AQ343" s="40">
        <f>MAX(INDEX(AQ$232:AQ$243,$D343)+AQ334*(1+$E343),0.01)</f>
        <v/>
      </c>
      <c r="AR343" s="40">
        <f>MAX(INDEX(AR$232:AR$243,$D343)+AR334*(1+$E343),0.01)</f>
        <v/>
      </c>
      <c r="AS343" s="40">
        <f>MAX(INDEX(AS$232:AS$243,$D343)+AS334*(1+$E343),0.01)</f>
        <v/>
      </c>
      <c r="AT343" s="40">
        <f>MAX(INDEX(AT$232:AT$243,$D343)+AT334*(1+$E343),0.01)</f>
        <v/>
      </c>
      <c r="AU343" s="40">
        <f>MAX(INDEX(AU$232:AU$243,$D343)+AU334*(1+$E343),0.01)</f>
        <v/>
      </c>
      <c r="AV343" s="40">
        <f>MAX(INDEX(AV$232:AV$243,$D343)+AV334*(1+$E343),0.01)</f>
        <v/>
      </c>
      <c r="AW343" s="40">
        <f>MAX(INDEX(AW$232:AW$243,$D343)+AW334*(1+$E343),0.01)</f>
        <v/>
      </c>
      <c r="AX343" s="42">
        <f>POSTTAX(INDEX(AX$232:AX$243,$D343),AX334,$E343)</f>
        <v/>
      </c>
    </row>
    <row r="344" hidden="1" outlineLevel="2">
      <c r="A344" s="5" t="inlineStr">
        <is>
          <t>atp</t>
        </is>
      </c>
      <c r="B344" s="5" t="inlineStr">
        <is>
          <t>lpg</t>
        </is>
      </c>
      <c r="C344" s="5" t="inlineStr">
        <is>
          <t>rod</t>
        </is>
      </c>
      <c r="D344" s="40">
        <f>INDEX(Inputs!$R$5:$R$132,MATCH($B344&amp;"|"&amp;$C344,Inputs!$A$5:$A$132,0))</f>
        <v/>
      </c>
      <c r="E344" s="40">
        <f>INDEX(Inputs!$S$5:$S$132,MATCH($B344&amp;"|"&amp;$C344,Inputs!$A$5:$A$132,0))</f>
        <v/>
      </c>
      <c r="F344" s="39" t="n"/>
      <c r="G344" s="39" t="n"/>
      <c r="H344" s="5">
        <f>INDEX(Variables!$B$5:$B$105,MATCH($A344,Variables!$A$5:$A$105,0))&amp;IF($C344="",""," | "&amp;INDEX(Mapping!$B$5:$B$26,MATCH($C344,Mapping!$A$5:$A$26,0))&amp;" | "&amp;INDEX(Mapping!$B$30:$B$41,MATCH($B344,Mapping!$A$30:$A$41,0)))</f>
        <v/>
      </c>
      <c r="I344" s="5">
        <f>INDEX(Variables!$C$5:$C$105,MATCH($A344,Variables!$A$5:$A$105,0))</f>
        <v/>
      </c>
      <c r="J344" s="5">
        <f>INDEX(Variables!$E$5:$E$105,MATCH($A344,Variables!$A$5:$A$105,0))</f>
        <v/>
      </c>
      <c r="K344" s="25">
        <f>LOWER(Settings!$C$4)&amp;".mit."&amp;$A344&amp;IF($C344="","","."&amp;$C344&amp;"."&amp;$B344)&amp;IF(INDEX(Variables!$D$5:$D$105,MATCH($A344,Variables!$A$5:$A$105,0))="","","."&amp;INDEX(Variables!$D$5:$D$105,MATCH($A344,Variables!$A$5:$A$105,0)))&amp;"."&amp;K$5</f>
        <v/>
      </c>
      <c r="L344" s="41">
        <f>MAX(INDEX(L$232:L$243,$D344)+L335*(1+$E344),0.01)</f>
        <v/>
      </c>
      <c r="M344" s="40">
        <f>MAX(INDEX(M$232:M$243,$D344)+M335*(1+$E344),0.01)</f>
        <v/>
      </c>
      <c r="N344" s="40">
        <f>MAX(INDEX(N$232:N$243,$D344)+N335*(1+$E344),0.01)</f>
        <v/>
      </c>
      <c r="O344" s="40">
        <f>MAX(INDEX(O$232:O$243,$D344)+O335*(1+$E344),0.01)</f>
        <v/>
      </c>
      <c r="P344" s="40">
        <f>MAX(INDEX(P$232:P$243,$D344)+P335*(1+$E344),0.01)</f>
        <v/>
      </c>
      <c r="Q344" s="40">
        <f>MAX(INDEX(Q$232:Q$243,$D344)+Q335*(1+$E344),0.01)</f>
        <v/>
      </c>
      <c r="R344" s="40">
        <f>MAX(INDEX(R$232:R$243,$D344)+R335*(1+$E344),0.01)</f>
        <v/>
      </c>
      <c r="S344" s="40">
        <f>MAX(INDEX(S$232:S$243,$D344)+S335*(1+$E344),0.01)</f>
        <v/>
      </c>
      <c r="T344" s="40">
        <f>MAX(INDEX(T$232:T$243,$D344)+T335*(1+$E344),0.01)</f>
        <v/>
      </c>
      <c r="U344" s="40">
        <f>MAX(INDEX(U$232:U$243,$D344)+U335*(1+$E344),0.01)</f>
        <v/>
      </c>
      <c r="V344" s="40">
        <f>MAX(INDEX(V$232:V$243,$D344)+V335*(1+$E344),0.01)</f>
        <v/>
      </c>
      <c r="W344" s="40">
        <f>MAX(INDEX(W$232:W$243,$D344)+W335*(1+$E344),0.01)</f>
        <v/>
      </c>
      <c r="X344" s="40">
        <f>MAX(INDEX(X$232:X$243,$D344)+X335*(1+$E344),0.01)</f>
        <v/>
      </c>
      <c r="Y344" s="40">
        <f>MAX(INDEX(Y$232:Y$243,$D344)+Y335*(1+$E344),0.01)</f>
        <v/>
      </c>
      <c r="Z344" s="40">
        <f>MAX(INDEX(Z$232:Z$243,$D344)+Z335*(1+$E344),0.01)</f>
        <v/>
      </c>
      <c r="AA344" s="40">
        <f>MAX(INDEX(AA$232:AA$243,$D344)+AA335*(1+$E344),0.01)</f>
        <v/>
      </c>
      <c r="AB344" s="40">
        <f>MAX(INDEX(AB$232:AB$243,$D344)+AB335*(1+$E344),0.01)</f>
        <v/>
      </c>
      <c r="AC344" s="40">
        <f>MAX(INDEX(AC$232:AC$243,$D344)+AC335*(1+$E344),0.01)</f>
        <v/>
      </c>
      <c r="AD344" s="42">
        <f>POSTTAX(INDEX(AD$232:AD$243,$D344),AD335,$E344)</f>
        <v/>
      </c>
      <c r="AE344" s="25">
        <f>LOWER(Settings!$C$4)&amp;".mit."&amp;$A344&amp;IF($C344="","","."&amp;$C344&amp;"."&amp;$B344)&amp;IF(INDEX(Variables!$D$5:$D$105,MATCH($A344,Variables!$A$5:$A$105,0))="","","."&amp;INDEX(Variables!$D$5:$D$105,MATCH($A344,Variables!$A$5:$A$105,0)))&amp;"."&amp;AE$5</f>
        <v/>
      </c>
      <c r="AF344" s="41">
        <f>MAX(INDEX(AF$232:AF$243,$D344)+AF335*(1+$E344),0.01)</f>
        <v/>
      </c>
      <c r="AG344" s="40">
        <f>MAX(INDEX(AG$232:AG$243,$D344)+AG335*(1+$E344),0.01)</f>
        <v/>
      </c>
      <c r="AH344" s="40">
        <f>MAX(INDEX(AH$232:AH$243,$D344)+AH335*(1+$E344),0.01)</f>
        <v/>
      </c>
      <c r="AI344" s="40">
        <f>MAX(INDEX(AI$232:AI$243,$D344)+AI335*(1+$E344),0.01)</f>
        <v/>
      </c>
      <c r="AJ344" s="40">
        <f>MAX(INDEX(AJ$232:AJ$243,$D344)+AJ335*(1+$E344),0.01)</f>
        <v/>
      </c>
      <c r="AK344" s="40">
        <f>MAX(INDEX(AK$232:AK$243,$D344)+AK335*(1+$E344),0.01)</f>
        <v/>
      </c>
      <c r="AL344" s="40">
        <f>MAX(INDEX(AL$232:AL$243,$D344)+AL335*(1+$E344),0.01)</f>
        <v/>
      </c>
      <c r="AM344" s="40">
        <f>MAX(INDEX(AM$232:AM$243,$D344)+AM335*(1+$E344),0.01)</f>
        <v/>
      </c>
      <c r="AN344" s="40">
        <f>MAX(INDEX(AN$232:AN$243,$D344)+AN335*(1+$E344),0.01)</f>
        <v/>
      </c>
      <c r="AO344" s="40">
        <f>MAX(INDEX(AO$232:AO$243,$D344)+AO335*(1+$E344),0.01)</f>
        <v/>
      </c>
      <c r="AP344" s="40">
        <f>MAX(INDEX(AP$232:AP$243,$D344)+AP335*(1+$E344),0.01)</f>
        <v/>
      </c>
      <c r="AQ344" s="40">
        <f>MAX(INDEX(AQ$232:AQ$243,$D344)+AQ335*(1+$E344),0.01)</f>
        <v/>
      </c>
      <c r="AR344" s="40">
        <f>MAX(INDEX(AR$232:AR$243,$D344)+AR335*(1+$E344),0.01)</f>
        <v/>
      </c>
      <c r="AS344" s="40">
        <f>MAX(INDEX(AS$232:AS$243,$D344)+AS335*(1+$E344),0.01)</f>
        <v/>
      </c>
      <c r="AT344" s="40">
        <f>MAX(INDEX(AT$232:AT$243,$D344)+AT335*(1+$E344),0.01)</f>
        <v/>
      </c>
      <c r="AU344" s="40">
        <f>MAX(INDEX(AU$232:AU$243,$D344)+AU335*(1+$E344),0.01)</f>
        <v/>
      </c>
      <c r="AV344" s="40">
        <f>MAX(INDEX(AV$232:AV$243,$D344)+AV335*(1+$E344),0.01)</f>
        <v/>
      </c>
      <c r="AW344" s="40">
        <f>MAX(INDEX(AW$232:AW$243,$D344)+AW335*(1+$E344),0.01)</f>
        <v/>
      </c>
      <c r="AX344" s="42">
        <f>POSTTAX(INDEX(AX$232:AX$243,$D344),AX335,$E344)</f>
        <v/>
      </c>
    </row>
    <row r="345" hidden="1" outlineLevel="2">
      <c r="A345" s="5" t="inlineStr">
        <is>
          <t>atp</t>
        </is>
      </c>
      <c r="B345" s="5" t="inlineStr">
        <is>
          <t>ker</t>
        </is>
      </c>
      <c r="C345" s="5" t="inlineStr">
        <is>
          <t>rod</t>
        </is>
      </c>
      <c r="D345" s="40">
        <f>INDEX(Inputs!$R$5:$R$132,MATCH($B345&amp;"|"&amp;$C345,Inputs!$A$5:$A$132,0))</f>
        <v/>
      </c>
      <c r="E345" s="40">
        <f>INDEX(Inputs!$S$5:$S$132,MATCH($B345&amp;"|"&amp;$C345,Inputs!$A$5:$A$132,0))</f>
        <v/>
      </c>
      <c r="F345" s="39" t="n"/>
      <c r="G345" s="39" t="n"/>
      <c r="H345" s="5">
        <f>INDEX(Variables!$B$5:$B$105,MATCH($A345,Variables!$A$5:$A$105,0))&amp;IF($C345="",""," | "&amp;INDEX(Mapping!$B$5:$B$26,MATCH($C345,Mapping!$A$5:$A$26,0))&amp;" | "&amp;INDEX(Mapping!$B$30:$B$41,MATCH($B345,Mapping!$A$30:$A$41,0)))</f>
        <v/>
      </c>
      <c r="I345" s="5">
        <f>INDEX(Variables!$C$5:$C$105,MATCH($A345,Variables!$A$5:$A$105,0))</f>
        <v/>
      </c>
      <c r="J345" s="5">
        <f>INDEX(Variables!$E$5:$E$105,MATCH($A345,Variables!$A$5:$A$105,0))</f>
        <v/>
      </c>
      <c r="K345" s="25">
        <f>LOWER(Settings!$C$4)&amp;".mit."&amp;$A345&amp;IF($C345="","","."&amp;$C345&amp;"."&amp;$B345)&amp;IF(INDEX(Variables!$D$5:$D$105,MATCH($A345,Variables!$A$5:$A$105,0))="","","."&amp;INDEX(Variables!$D$5:$D$105,MATCH($A345,Variables!$A$5:$A$105,0)))&amp;"."&amp;K$5</f>
        <v/>
      </c>
      <c r="L345" s="41">
        <f>MAX(INDEX(L$232:L$243,$D345)+L336*(1+$E345),0.01)</f>
        <v/>
      </c>
      <c r="M345" s="40">
        <f>MAX(INDEX(M$232:M$243,$D345)+M336*(1+$E345),0.01)</f>
        <v/>
      </c>
      <c r="N345" s="40">
        <f>MAX(INDEX(N$232:N$243,$D345)+N336*(1+$E345),0.01)</f>
        <v/>
      </c>
      <c r="O345" s="40">
        <f>MAX(INDEX(O$232:O$243,$D345)+O336*(1+$E345),0.01)</f>
        <v/>
      </c>
      <c r="P345" s="40">
        <f>MAX(INDEX(P$232:P$243,$D345)+P336*(1+$E345),0.01)</f>
        <v/>
      </c>
      <c r="Q345" s="40">
        <f>MAX(INDEX(Q$232:Q$243,$D345)+Q336*(1+$E345),0.01)</f>
        <v/>
      </c>
      <c r="R345" s="40">
        <f>MAX(INDEX(R$232:R$243,$D345)+R336*(1+$E345),0.01)</f>
        <v/>
      </c>
      <c r="S345" s="40">
        <f>MAX(INDEX(S$232:S$243,$D345)+S336*(1+$E345),0.01)</f>
        <v/>
      </c>
      <c r="T345" s="40">
        <f>MAX(INDEX(T$232:T$243,$D345)+T336*(1+$E345),0.01)</f>
        <v/>
      </c>
      <c r="U345" s="40">
        <f>MAX(INDEX(U$232:U$243,$D345)+U336*(1+$E345),0.01)</f>
        <v/>
      </c>
      <c r="V345" s="40">
        <f>MAX(INDEX(V$232:V$243,$D345)+V336*(1+$E345),0.01)</f>
        <v/>
      </c>
      <c r="W345" s="40">
        <f>MAX(INDEX(W$232:W$243,$D345)+W336*(1+$E345),0.01)</f>
        <v/>
      </c>
      <c r="X345" s="40">
        <f>MAX(INDEX(X$232:X$243,$D345)+X336*(1+$E345),0.01)</f>
        <v/>
      </c>
      <c r="Y345" s="40">
        <f>MAX(INDEX(Y$232:Y$243,$D345)+Y336*(1+$E345),0.01)</f>
        <v/>
      </c>
      <c r="Z345" s="40">
        <f>MAX(INDEX(Z$232:Z$243,$D345)+Z336*(1+$E345),0.01)</f>
        <v/>
      </c>
      <c r="AA345" s="40">
        <f>MAX(INDEX(AA$232:AA$243,$D345)+AA336*(1+$E345),0.01)</f>
        <v/>
      </c>
      <c r="AB345" s="40">
        <f>MAX(INDEX(AB$232:AB$243,$D345)+AB336*(1+$E345),0.01)</f>
        <v/>
      </c>
      <c r="AC345" s="40">
        <f>MAX(INDEX(AC$232:AC$243,$D345)+AC336*(1+$E345),0.01)</f>
        <v/>
      </c>
      <c r="AD345" s="42">
        <f>POSTTAX(INDEX(AD$232:AD$243,$D345),AD336,$E345)</f>
        <v/>
      </c>
      <c r="AE345" s="25">
        <f>LOWER(Settings!$C$4)&amp;".mit."&amp;$A345&amp;IF($C345="","","."&amp;$C345&amp;"."&amp;$B345)&amp;IF(INDEX(Variables!$D$5:$D$105,MATCH($A345,Variables!$A$5:$A$105,0))="","","."&amp;INDEX(Variables!$D$5:$D$105,MATCH($A345,Variables!$A$5:$A$105,0)))&amp;"."&amp;AE$5</f>
        <v/>
      </c>
      <c r="AF345" s="41">
        <f>MAX(INDEX(AF$232:AF$243,$D345)+AF336*(1+$E345),0.01)</f>
        <v/>
      </c>
      <c r="AG345" s="40">
        <f>MAX(INDEX(AG$232:AG$243,$D345)+AG336*(1+$E345),0.01)</f>
        <v/>
      </c>
      <c r="AH345" s="40">
        <f>MAX(INDEX(AH$232:AH$243,$D345)+AH336*(1+$E345),0.01)</f>
        <v/>
      </c>
      <c r="AI345" s="40">
        <f>MAX(INDEX(AI$232:AI$243,$D345)+AI336*(1+$E345),0.01)</f>
        <v/>
      </c>
      <c r="AJ345" s="40">
        <f>MAX(INDEX(AJ$232:AJ$243,$D345)+AJ336*(1+$E345),0.01)</f>
        <v/>
      </c>
      <c r="AK345" s="40">
        <f>MAX(INDEX(AK$232:AK$243,$D345)+AK336*(1+$E345),0.01)</f>
        <v/>
      </c>
      <c r="AL345" s="40">
        <f>MAX(INDEX(AL$232:AL$243,$D345)+AL336*(1+$E345),0.01)</f>
        <v/>
      </c>
      <c r="AM345" s="40">
        <f>MAX(INDEX(AM$232:AM$243,$D345)+AM336*(1+$E345),0.01)</f>
        <v/>
      </c>
      <c r="AN345" s="40">
        <f>MAX(INDEX(AN$232:AN$243,$D345)+AN336*(1+$E345),0.01)</f>
        <v/>
      </c>
      <c r="AO345" s="40">
        <f>MAX(INDEX(AO$232:AO$243,$D345)+AO336*(1+$E345),0.01)</f>
        <v/>
      </c>
      <c r="AP345" s="40">
        <f>MAX(INDEX(AP$232:AP$243,$D345)+AP336*(1+$E345),0.01)</f>
        <v/>
      </c>
      <c r="AQ345" s="40">
        <f>MAX(INDEX(AQ$232:AQ$243,$D345)+AQ336*(1+$E345),0.01)</f>
        <v/>
      </c>
      <c r="AR345" s="40">
        <f>MAX(INDEX(AR$232:AR$243,$D345)+AR336*(1+$E345),0.01)</f>
        <v/>
      </c>
      <c r="AS345" s="40">
        <f>MAX(INDEX(AS$232:AS$243,$D345)+AS336*(1+$E345),0.01)</f>
        <v/>
      </c>
      <c r="AT345" s="40">
        <f>MAX(INDEX(AT$232:AT$243,$D345)+AT336*(1+$E345),0.01)</f>
        <v/>
      </c>
      <c r="AU345" s="40">
        <f>MAX(INDEX(AU$232:AU$243,$D345)+AU336*(1+$E345),0.01)</f>
        <v/>
      </c>
      <c r="AV345" s="40">
        <f>MAX(INDEX(AV$232:AV$243,$D345)+AV336*(1+$E345),0.01)</f>
        <v/>
      </c>
      <c r="AW345" s="40">
        <f>MAX(INDEX(AW$232:AW$243,$D345)+AW336*(1+$E345),0.01)</f>
        <v/>
      </c>
      <c r="AX345" s="42">
        <f>POSTTAX(INDEX(AX$232:AX$243,$D345),AX336,$E345)</f>
        <v/>
      </c>
    </row>
    <row r="346" hidden="1" outlineLevel="2">
      <c r="A346" s="5" t="inlineStr">
        <is>
          <t>atp</t>
        </is>
      </c>
      <c r="B346" s="5" t="inlineStr">
        <is>
          <t>oop</t>
        </is>
      </c>
      <c r="C346" s="5" t="inlineStr">
        <is>
          <t>rod</t>
        </is>
      </c>
      <c r="D346" s="40">
        <f>INDEX(Inputs!$R$5:$R$132,MATCH($B346&amp;"|"&amp;$C346,Inputs!$A$5:$A$132,0))</f>
        <v/>
      </c>
      <c r="E346" s="40">
        <f>INDEX(Inputs!$S$5:$S$132,MATCH($B346&amp;"|"&amp;$C346,Inputs!$A$5:$A$132,0))</f>
        <v/>
      </c>
      <c r="F346" s="39" t="n"/>
      <c r="G346" s="39" t="n"/>
      <c r="H346" s="5">
        <f>INDEX(Variables!$B$5:$B$105,MATCH($A346,Variables!$A$5:$A$105,0))&amp;IF($C346="",""," | "&amp;INDEX(Mapping!$B$5:$B$26,MATCH($C346,Mapping!$A$5:$A$26,0))&amp;" | "&amp;INDEX(Mapping!$B$30:$B$41,MATCH($B346,Mapping!$A$30:$A$41,0)))</f>
        <v/>
      </c>
      <c r="I346" s="5">
        <f>INDEX(Variables!$C$5:$C$105,MATCH($A346,Variables!$A$5:$A$105,0))</f>
        <v/>
      </c>
      <c r="J346" s="5">
        <f>INDEX(Variables!$E$5:$E$105,MATCH($A346,Variables!$A$5:$A$105,0))</f>
        <v/>
      </c>
      <c r="K346" s="25">
        <f>LOWER(Settings!$C$4)&amp;".mit."&amp;$A346&amp;IF($C346="","","."&amp;$C346&amp;"."&amp;$B346)&amp;IF(INDEX(Variables!$D$5:$D$105,MATCH($A346,Variables!$A$5:$A$105,0))="","","."&amp;INDEX(Variables!$D$5:$D$105,MATCH($A346,Variables!$A$5:$A$105,0)))&amp;"."&amp;K$5</f>
        <v/>
      </c>
      <c r="L346" s="41">
        <f>MAX(INDEX(L$232:L$243,$D346)+L337*(1+$E346),0.01)</f>
        <v/>
      </c>
      <c r="M346" s="40">
        <f>MAX(INDEX(M$232:M$243,$D346)+M337*(1+$E346),0.01)</f>
        <v/>
      </c>
      <c r="N346" s="40">
        <f>MAX(INDEX(N$232:N$243,$D346)+N337*(1+$E346),0.01)</f>
        <v/>
      </c>
      <c r="O346" s="40">
        <f>MAX(INDEX(O$232:O$243,$D346)+O337*(1+$E346),0.01)</f>
        <v/>
      </c>
      <c r="P346" s="40">
        <f>MAX(INDEX(P$232:P$243,$D346)+P337*(1+$E346),0.01)</f>
        <v/>
      </c>
      <c r="Q346" s="40">
        <f>MAX(INDEX(Q$232:Q$243,$D346)+Q337*(1+$E346),0.01)</f>
        <v/>
      </c>
      <c r="R346" s="40">
        <f>MAX(INDEX(R$232:R$243,$D346)+R337*(1+$E346),0.01)</f>
        <v/>
      </c>
      <c r="S346" s="40">
        <f>MAX(INDEX(S$232:S$243,$D346)+S337*(1+$E346),0.01)</f>
        <v/>
      </c>
      <c r="T346" s="40">
        <f>MAX(INDEX(T$232:T$243,$D346)+T337*(1+$E346),0.01)</f>
        <v/>
      </c>
      <c r="U346" s="40">
        <f>MAX(INDEX(U$232:U$243,$D346)+U337*(1+$E346),0.01)</f>
        <v/>
      </c>
      <c r="V346" s="40">
        <f>MAX(INDEX(V$232:V$243,$D346)+V337*(1+$E346),0.01)</f>
        <v/>
      </c>
      <c r="W346" s="40">
        <f>MAX(INDEX(W$232:W$243,$D346)+W337*(1+$E346),0.01)</f>
        <v/>
      </c>
      <c r="X346" s="40">
        <f>MAX(INDEX(X$232:X$243,$D346)+X337*(1+$E346),0.01)</f>
        <v/>
      </c>
      <c r="Y346" s="40">
        <f>MAX(INDEX(Y$232:Y$243,$D346)+Y337*(1+$E346),0.01)</f>
        <v/>
      </c>
      <c r="Z346" s="40">
        <f>MAX(INDEX(Z$232:Z$243,$D346)+Z337*(1+$E346),0.01)</f>
        <v/>
      </c>
      <c r="AA346" s="40">
        <f>MAX(INDEX(AA$232:AA$243,$D346)+AA337*(1+$E346),0.01)</f>
        <v/>
      </c>
      <c r="AB346" s="40">
        <f>MAX(INDEX(AB$232:AB$243,$D346)+AB337*(1+$E346),0.01)</f>
        <v/>
      </c>
      <c r="AC346" s="40">
        <f>MAX(INDEX(AC$232:AC$243,$D346)+AC337*(1+$E346),0.01)</f>
        <v/>
      </c>
      <c r="AD346" s="42">
        <f>POSTTAX(INDEX(AD$232:AD$243,$D346),AD337,$E346)</f>
        <v/>
      </c>
      <c r="AE346" s="25">
        <f>LOWER(Settings!$C$4)&amp;".mit."&amp;$A346&amp;IF($C346="","","."&amp;$C346&amp;"."&amp;$B346)&amp;IF(INDEX(Variables!$D$5:$D$105,MATCH($A346,Variables!$A$5:$A$105,0))="","","."&amp;INDEX(Variables!$D$5:$D$105,MATCH($A346,Variables!$A$5:$A$105,0)))&amp;"."&amp;AE$5</f>
        <v/>
      </c>
      <c r="AF346" s="41">
        <f>MAX(INDEX(AF$232:AF$243,$D346)+AF337*(1+$E346),0.01)</f>
        <v/>
      </c>
      <c r="AG346" s="40">
        <f>MAX(INDEX(AG$232:AG$243,$D346)+AG337*(1+$E346),0.01)</f>
        <v/>
      </c>
      <c r="AH346" s="40">
        <f>MAX(INDEX(AH$232:AH$243,$D346)+AH337*(1+$E346),0.01)</f>
        <v/>
      </c>
      <c r="AI346" s="40">
        <f>MAX(INDEX(AI$232:AI$243,$D346)+AI337*(1+$E346),0.01)</f>
        <v/>
      </c>
      <c r="AJ346" s="40">
        <f>MAX(INDEX(AJ$232:AJ$243,$D346)+AJ337*(1+$E346),0.01)</f>
        <v/>
      </c>
      <c r="AK346" s="40">
        <f>MAX(INDEX(AK$232:AK$243,$D346)+AK337*(1+$E346),0.01)</f>
        <v/>
      </c>
      <c r="AL346" s="40">
        <f>MAX(INDEX(AL$232:AL$243,$D346)+AL337*(1+$E346),0.01)</f>
        <v/>
      </c>
      <c r="AM346" s="40">
        <f>MAX(INDEX(AM$232:AM$243,$D346)+AM337*(1+$E346),0.01)</f>
        <v/>
      </c>
      <c r="AN346" s="40">
        <f>MAX(INDEX(AN$232:AN$243,$D346)+AN337*(1+$E346),0.01)</f>
        <v/>
      </c>
      <c r="AO346" s="40">
        <f>MAX(INDEX(AO$232:AO$243,$D346)+AO337*(1+$E346),0.01)</f>
        <v/>
      </c>
      <c r="AP346" s="40">
        <f>MAX(INDEX(AP$232:AP$243,$D346)+AP337*(1+$E346),0.01)</f>
        <v/>
      </c>
      <c r="AQ346" s="40">
        <f>MAX(INDEX(AQ$232:AQ$243,$D346)+AQ337*(1+$E346),0.01)</f>
        <v/>
      </c>
      <c r="AR346" s="40">
        <f>MAX(INDEX(AR$232:AR$243,$D346)+AR337*(1+$E346),0.01)</f>
        <v/>
      </c>
      <c r="AS346" s="40">
        <f>MAX(INDEX(AS$232:AS$243,$D346)+AS337*(1+$E346),0.01)</f>
        <v/>
      </c>
      <c r="AT346" s="40">
        <f>MAX(INDEX(AT$232:AT$243,$D346)+AT337*(1+$E346),0.01)</f>
        <v/>
      </c>
      <c r="AU346" s="40">
        <f>MAX(INDEX(AU$232:AU$243,$D346)+AU337*(1+$E346),0.01)</f>
        <v/>
      </c>
      <c r="AV346" s="40">
        <f>MAX(INDEX(AV$232:AV$243,$D346)+AV337*(1+$E346),0.01)</f>
        <v/>
      </c>
      <c r="AW346" s="40">
        <f>MAX(INDEX(AW$232:AW$243,$D346)+AW337*(1+$E346),0.01)</f>
        <v/>
      </c>
      <c r="AX346" s="42">
        <f>POSTTAX(INDEX(AX$232:AX$243,$D346),AX337,$E346)</f>
        <v/>
      </c>
    </row>
    <row r="347" hidden="1" outlineLevel="2">
      <c r="A347" s="5" t="inlineStr">
        <is>
          <t>atp</t>
        </is>
      </c>
      <c r="B347" s="5" t="inlineStr">
        <is>
          <t>bio</t>
        </is>
      </c>
      <c r="C347" s="5" t="inlineStr">
        <is>
          <t>rod</t>
        </is>
      </c>
      <c r="D347" s="40">
        <f>INDEX(Inputs!$R$5:$R$132,MATCH($B347&amp;"|"&amp;$C347,Inputs!$A$5:$A$132,0))</f>
        <v/>
      </c>
      <c r="E347" s="40">
        <f>INDEX(Inputs!$S$5:$S$132,MATCH($B347&amp;"|"&amp;$C347,Inputs!$A$5:$A$132,0))</f>
        <v/>
      </c>
      <c r="F347" s="39" t="n"/>
      <c r="G347" s="39" t="n"/>
      <c r="H347" s="5">
        <f>INDEX(Variables!$B$5:$B$105,MATCH($A347,Variables!$A$5:$A$105,0))&amp;IF($C347="",""," | "&amp;INDEX(Mapping!$B$5:$B$26,MATCH($C347,Mapping!$A$5:$A$26,0))&amp;" | "&amp;INDEX(Mapping!$B$30:$B$41,MATCH($B347,Mapping!$A$30:$A$41,0)))</f>
        <v/>
      </c>
      <c r="I347" s="5">
        <f>INDEX(Variables!$C$5:$C$105,MATCH($A347,Variables!$A$5:$A$105,0))</f>
        <v/>
      </c>
      <c r="J347" s="5">
        <f>INDEX(Variables!$E$5:$E$105,MATCH($A347,Variables!$A$5:$A$105,0))</f>
        <v/>
      </c>
      <c r="K347" s="25">
        <f>LOWER(Settings!$C$4)&amp;".mit."&amp;$A347&amp;IF($C347="","","."&amp;$C347&amp;"."&amp;$B347)&amp;IF(INDEX(Variables!$D$5:$D$105,MATCH($A347,Variables!$A$5:$A$105,0))="","","."&amp;INDEX(Variables!$D$5:$D$105,MATCH($A347,Variables!$A$5:$A$105,0)))&amp;"."&amp;K$5</f>
        <v/>
      </c>
      <c r="L347" s="41">
        <f>MAX(INDEX(L$232:L$243,$D347)+L338*(1+$E347),0.01)</f>
        <v/>
      </c>
      <c r="M347" s="40">
        <f>MAX(INDEX(M$232:M$243,$D347)+M338*(1+$E347),0.01)</f>
        <v/>
      </c>
      <c r="N347" s="40">
        <f>MAX(INDEX(N$232:N$243,$D347)+N338*(1+$E347),0.01)</f>
        <v/>
      </c>
      <c r="O347" s="40">
        <f>MAX(INDEX(O$232:O$243,$D347)+O338*(1+$E347),0.01)</f>
        <v/>
      </c>
      <c r="P347" s="40">
        <f>MAX(INDEX(P$232:P$243,$D347)+P338*(1+$E347),0.01)</f>
        <v/>
      </c>
      <c r="Q347" s="40">
        <f>MAX(INDEX(Q$232:Q$243,$D347)+Q338*(1+$E347),0.01)</f>
        <v/>
      </c>
      <c r="R347" s="40">
        <f>MAX(INDEX(R$232:R$243,$D347)+R338*(1+$E347),0.01)</f>
        <v/>
      </c>
      <c r="S347" s="40">
        <f>MAX(INDEX(S$232:S$243,$D347)+S338*(1+$E347),0.01)</f>
        <v/>
      </c>
      <c r="T347" s="40">
        <f>MAX(INDEX(T$232:T$243,$D347)+T338*(1+$E347),0.01)</f>
        <v/>
      </c>
      <c r="U347" s="40">
        <f>MAX(INDEX(U$232:U$243,$D347)+U338*(1+$E347),0.01)</f>
        <v/>
      </c>
      <c r="V347" s="40">
        <f>MAX(INDEX(V$232:V$243,$D347)+V338*(1+$E347),0.01)</f>
        <v/>
      </c>
      <c r="W347" s="40">
        <f>MAX(INDEX(W$232:W$243,$D347)+W338*(1+$E347),0.01)</f>
        <v/>
      </c>
      <c r="X347" s="40">
        <f>MAX(INDEX(X$232:X$243,$D347)+X338*(1+$E347),0.01)</f>
        <v/>
      </c>
      <c r="Y347" s="40">
        <f>MAX(INDEX(Y$232:Y$243,$D347)+Y338*(1+$E347),0.01)</f>
        <v/>
      </c>
      <c r="Z347" s="40">
        <f>MAX(INDEX(Z$232:Z$243,$D347)+Z338*(1+$E347),0.01)</f>
        <v/>
      </c>
      <c r="AA347" s="40">
        <f>MAX(INDEX(AA$232:AA$243,$D347)+AA338*(1+$E347),0.01)</f>
        <v/>
      </c>
      <c r="AB347" s="40">
        <f>MAX(INDEX(AB$232:AB$243,$D347)+AB338*(1+$E347),0.01)</f>
        <v/>
      </c>
      <c r="AC347" s="40">
        <f>MAX(INDEX(AC$232:AC$243,$D347)+AC338*(1+$E347),0.01)</f>
        <v/>
      </c>
      <c r="AD347" s="42">
        <f>POSTTAX(INDEX(AD$232:AD$243,$D347),AD338,$E347)</f>
        <v/>
      </c>
      <c r="AE347" s="25">
        <f>LOWER(Settings!$C$4)&amp;".mit."&amp;$A347&amp;IF($C347="","","."&amp;$C347&amp;"."&amp;$B347)&amp;IF(INDEX(Variables!$D$5:$D$105,MATCH($A347,Variables!$A$5:$A$105,0))="","","."&amp;INDEX(Variables!$D$5:$D$105,MATCH($A347,Variables!$A$5:$A$105,0)))&amp;"."&amp;AE$5</f>
        <v/>
      </c>
      <c r="AF347" s="41">
        <f>MAX(INDEX(AF$232:AF$243,$D347)+AF338*(1+$E347),0.01)</f>
        <v/>
      </c>
      <c r="AG347" s="40">
        <f>MAX(INDEX(AG$232:AG$243,$D347)+AG338*(1+$E347),0.01)</f>
        <v/>
      </c>
      <c r="AH347" s="40">
        <f>MAX(INDEX(AH$232:AH$243,$D347)+AH338*(1+$E347),0.01)</f>
        <v/>
      </c>
      <c r="AI347" s="40">
        <f>MAX(INDEX(AI$232:AI$243,$D347)+AI338*(1+$E347),0.01)</f>
        <v/>
      </c>
      <c r="AJ347" s="40">
        <f>MAX(INDEX(AJ$232:AJ$243,$D347)+AJ338*(1+$E347),0.01)</f>
        <v/>
      </c>
      <c r="AK347" s="40">
        <f>MAX(INDEX(AK$232:AK$243,$D347)+AK338*(1+$E347),0.01)</f>
        <v/>
      </c>
      <c r="AL347" s="40">
        <f>MAX(INDEX(AL$232:AL$243,$D347)+AL338*(1+$E347),0.01)</f>
        <v/>
      </c>
      <c r="AM347" s="40">
        <f>MAX(INDEX(AM$232:AM$243,$D347)+AM338*(1+$E347),0.01)</f>
        <v/>
      </c>
      <c r="AN347" s="40">
        <f>MAX(INDEX(AN$232:AN$243,$D347)+AN338*(1+$E347),0.01)</f>
        <v/>
      </c>
      <c r="AO347" s="40">
        <f>MAX(INDEX(AO$232:AO$243,$D347)+AO338*(1+$E347),0.01)</f>
        <v/>
      </c>
      <c r="AP347" s="40">
        <f>MAX(INDEX(AP$232:AP$243,$D347)+AP338*(1+$E347),0.01)</f>
        <v/>
      </c>
      <c r="AQ347" s="40">
        <f>MAX(INDEX(AQ$232:AQ$243,$D347)+AQ338*(1+$E347),0.01)</f>
        <v/>
      </c>
      <c r="AR347" s="40">
        <f>MAX(INDEX(AR$232:AR$243,$D347)+AR338*(1+$E347),0.01)</f>
        <v/>
      </c>
      <c r="AS347" s="40">
        <f>MAX(INDEX(AS$232:AS$243,$D347)+AS338*(1+$E347),0.01)</f>
        <v/>
      </c>
      <c r="AT347" s="40">
        <f>MAX(INDEX(AT$232:AT$243,$D347)+AT338*(1+$E347),0.01)</f>
        <v/>
      </c>
      <c r="AU347" s="40">
        <f>MAX(INDEX(AU$232:AU$243,$D347)+AU338*(1+$E347),0.01)</f>
        <v/>
      </c>
      <c r="AV347" s="40">
        <f>MAX(INDEX(AV$232:AV$243,$D347)+AV338*(1+$E347),0.01)</f>
        <v/>
      </c>
      <c r="AW347" s="40">
        <f>MAX(INDEX(AW$232:AW$243,$D347)+AW338*(1+$E347),0.01)</f>
        <v/>
      </c>
      <c r="AX347" s="42">
        <f>POSTTAX(INDEX(AX$232:AX$243,$D347),AX338,$E347)</f>
        <v/>
      </c>
    </row>
    <row r="348" hidden="1" outlineLevel="2"/>
    <row r="349" hidden="1" outlineLevel="2">
      <c r="A349" s="5" t="inlineStr">
        <is>
          <t>shp</t>
        </is>
      </c>
      <c r="B349" s="5" t="inlineStr">
        <is>
          <t>coa</t>
        </is>
      </c>
      <c r="C349" s="5" t="inlineStr">
        <is>
          <t>rod</t>
        </is>
      </c>
      <c r="D349" s="40">
        <f>INDEX(Inputs!$M$5:$M$132,MATCH($B349&amp;"|"&amp;$C349,Inputs!$A$5:$A$132,0))</f>
        <v/>
      </c>
      <c r="E349" s="40">
        <f>INDEX(Inputs!$T$5:$T$132,MATCH($B349&amp;"|"&amp;$C349,Inputs!$A$5:$A$132,0))</f>
        <v/>
      </c>
      <c r="F349" s="40">
        <f>INDEX(Inputs!$K$5:$K$132,MATCH($B349&amp;"|"&amp;$C349,Inputs!$A$5:$A$132,0))</f>
        <v/>
      </c>
      <c r="G349" s="39" t="n"/>
      <c r="H349" s="5">
        <f>INDEX(Variables!$B$5:$B$105,MATCH($A349,Variables!$A$5:$A$105,0))&amp;IF($C349="",""," | "&amp;INDEX(Mapping!$B$5:$B$26,MATCH($C349,Mapping!$A$5:$A$26,0))&amp;" | "&amp;INDEX(Mapping!$B$30:$B$41,MATCH($B349,Mapping!$A$30:$A$41,0)))</f>
        <v/>
      </c>
      <c r="I349" s="5">
        <f>INDEX(Variables!$C$5:$C$105,MATCH($A349,Variables!$A$5:$A$105,0))</f>
        <v/>
      </c>
      <c r="J349" s="5">
        <f>INDEX(Variables!$E$5:$E$105,MATCH($A349,Variables!$A$5:$A$105,0))</f>
        <v/>
      </c>
      <c r="K349" s="25">
        <f>LOWER(Settings!$C$4)&amp;".mit."&amp;$A349&amp;IF($C349="","","."&amp;$C349&amp;"."&amp;$B349)&amp;IF(INDEX(Variables!$D$5:$D$105,MATCH($A349,Variables!$A$5:$A$105,0))="","","."&amp;INDEX(Variables!$D$5:$D$105,MATCH($A349,Variables!$A$5:$A$105,0)))&amp;"."&amp;K$5</f>
        <v/>
      </c>
      <c r="L349" s="41">
        <f>INDEX(L$175:L$178,$D349)*$E349*INDEX(L$179:L$195,$F349)</f>
        <v/>
      </c>
      <c r="M349" s="40">
        <f>INDEX(M$175:M$178,$D349)*$E349*INDEX(M$179:M$195,$F349)</f>
        <v/>
      </c>
      <c r="N349" s="40">
        <f>INDEX(N$175:N$178,$D349)*$E349*INDEX(N$179:N$195,$F349)</f>
        <v/>
      </c>
      <c r="O349" s="40">
        <f>INDEX(O$175:O$178,$D349)*$E349*INDEX(O$179:O$195,$F349)</f>
        <v/>
      </c>
      <c r="P349" s="40">
        <f>INDEX(P$175:P$178,$D349)*$E349*INDEX(P$179:P$195,$F349)</f>
        <v/>
      </c>
      <c r="Q349" s="40">
        <f>INDEX(Q$175:Q$178,$D349)*$E349*INDEX(Q$179:Q$195,$F349)</f>
        <v/>
      </c>
      <c r="R349" s="40">
        <f>INDEX(R$175:R$178,$D349)*$E349*INDEX(R$179:R$195,$F349)</f>
        <v/>
      </c>
      <c r="S349" s="40">
        <f>INDEX(S$175:S$178,$D349)*$E349*INDEX(S$179:S$195,$F349)</f>
        <v/>
      </c>
      <c r="T349" s="40">
        <f>INDEX(T$175:T$178,$D349)*$E349*INDEX(T$179:T$195,$F349)</f>
        <v/>
      </c>
      <c r="U349" s="40">
        <f>INDEX(U$175:U$178,$D349)*$E349*INDEX(U$179:U$195,$F349)</f>
        <v/>
      </c>
      <c r="V349" s="40">
        <f>INDEX(V$175:V$178,$D349)*$E349*INDEX(V$179:V$195,$F349)</f>
        <v/>
      </c>
      <c r="W349" s="40">
        <f>INDEX(W$175:W$178,$D349)*$E349*INDEX(W$179:W$195,$F349)</f>
        <v/>
      </c>
      <c r="X349" s="40">
        <f>INDEX(X$175:X$178,$D349)*$E349*INDEX(X$179:X$195,$F349)</f>
        <v/>
      </c>
      <c r="Y349" s="40">
        <f>INDEX(Y$175:Y$178,$D349)*$E349*INDEX(Y$179:Y$195,$F349)</f>
        <v/>
      </c>
      <c r="Z349" s="40">
        <f>INDEX(Z$175:Z$178,$D349)*$E349*INDEX(Z$179:Z$195,$F349)</f>
        <v/>
      </c>
      <c r="AA349" s="40">
        <f>INDEX(AA$175:AA$178,$D349)*$E349*INDEX(AA$179:AA$195,$F349)</f>
        <v/>
      </c>
      <c r="AB349" s="40">
        <f>INDEX(AB$175:AB$178,$D349)*$E349*INDEX(AB$179:AB$195,$F349)</f>
        <v/>
      </c>
      <c r="AC349" s="40">
        <f>INDEX(AC$175:AC$178,$D349)*$E349*INDEX(AC$179:AC$195,$F349)</f>
        <v/>
      </c>
      <c r="AD349" s="42">
        <f>SHADOWEFF(INDEX(AD$175:AD$178,$D349),$E349,INDEX(AD$179:AD$195,$F349))</f>
        <v/>
      </c>
      <c r="AE349" s="25">
        <f>LOWER(Settings!$C$4)&amp;".mit."&amp;$A349&amp;IF($C349="","","."&amp;$C349&amp;"."&amp;$B349)&amp;IF(INDEX(Variables!$D$5:$D$105,MATCH($A349,Variables!$A$5:$A$105,0))="","","."&amp;INDEX(Variables!$D$5:$D$105,MATCH($A349,Variables!$A$5:$A$105,0)))&amp;"."&amp;AE$5</f>
        <v/>
      </c>
      <c r="AF349" s="41">
        <f>INDEX(AF$175:AF$178,$D349)*$E349*INDEX(AF$179:AF$195,$F349)</f>
        <v/>
      </c>
      <c r="AG349" s="40">
        <f>INDEX(AG$175:AG$178,$D349)*$E349*INDEX(AG$179:AG$195,$F349)</f>
        <v/>
      </c>
      <c r="AH349" s="40">
        <f>INDEX(AH$175:AH$178,$D349)*$E349*INDEX(AH$179:AH$195,$F349)</f>
        <v/>
      </c>
      <c r="AI349" s="40">
        <f>INDEX(AI$175:AI$178,$D349)*$E349*INDEX(AI$179:AI$195,$F349)</f>
        <v/>
      </c>
      <c r="AJ349" s="40">
        <f>INDEX(AJ$175:AJ$178,$D349)*$E349*INDEX(AJ$179:AJ$195,$F349)</f>
        <v/>
      </c>
      <c r="AK349" s="40">
        <f>INDEX(AK$175:AK$178,$D349)*$E349*INDEX(AK$179:AK$195,$F349)</f>
        <v/>
      </c>
      <c r="AL349" s="40">
        <f>INDEX(AL$175:AL$178,$D349)*$E349*INDEX(AL$179:AL$195,$F349)</f>
        <v/>
      </c>
      <c r="AM349" s="40">
        <f>INDEX(AM$175:AM$178,$D349)*$E349*INDEX(AM$179:AM$195,$F349)</f>
        <v/>
      </c>
      <c r="AN349" s="40">
        <f>INDEX(AN$175:AN$178,$D349)*$E349*INDEX(AN$179:AN$195,$F349)</f>
        <v/>
      </c>
      <c r="AO349" s="40">
        <f>INDEX(AO$175:AO$178,$D349)*$E349*INDEX(AO$179:AO$195,$F349)</f>
        <v/>
      </c>
      <c r="AP349" s="40">
        <f>INDEX(AP$175:AP$178,$D349)*$E349*INDEX(AP$179:AP$195,$F349)</f>
        <v/>
      </c>
      <c r="AQ349" s="40">
        <f>INDEX(AQ$175:AQ$178,$D349)*$E349*INDEX(AQ$179:AQ$195,$F349)</f>
        <v/>
      </c>
      <c r="AR349" s="40">
        <f>INDEX(AR$175:AR$178,$D349)*$E349*INDEX(AR$179:AR$195,$F349)</f>
        <v/>
      </c>
      <c r="AS349" s="40">
        <f>INDEX(AS$175:AS$178,$D349)*$E349*INDEX(AS$179:AS$195,$F349)</f>
        <v/>
      </c>
      <c r="AT349" s="40">
        <f>INDEX(AT$175:AT$178,$D349)*$E349*INDEX(AT$179:AT$195,$F349)</f>
        <v/>
      </c>
      <c r="AU349" s="40">
        <f>INDEX(AU$175:AU$178,$D349)*$E349*INDEX(AU$179:AU$195,$F349)</f>
        <v/>
      </c>
      <c r="AV349" s="40">
        <f>INDEX(AV$175:AV$178,$D349)*$E349*INDEX(AV$179:AV$195,$F349)</f>
        <v/>
      </c>
      <c r="AW349" s="40">
        <f>INDEX(AW$175:AW$178,$D349)*$E349*INDEX(AW$179:AW$195,$F349)</f>
        <v/>
      </c>
      <c r="AX349" s="42">
        <f>SHADOWEFF(INDEX(AX$175:AX$178,$D349),$E349,INDEX(AX$179:AX$195,$F349))</f>
        <v/>
      </c>
    </row>
    <row r="350" hidden="1" outlineLevel="2">
      <c r="A350" s="5" t="inlineStr">
        <is>
          <t>shp</t>
        </is>
      </c>
      <c r="B350" s="5" t="inlineStr">
        <is>
          <t>nga</t>
        </is>
      </c>
      <c r="C350" s="5" t="inlineStr">
        <is>
          <t>rod</t>
        </is>
      </c>
      <c r="D350" s="40">
        <f>INDEX(Inputs!$M$5:$M$132,MATCH($B350&amp;"|"&amp;$C350,Inputs!$A$5:$A$132,0))</f>
        <v/>
      </c>
      <c r="E350" s="40">
        <f>INDEX(Inputs!$T$5:$T$132,MATCH($B350&amp;"|"&amp;$C350,Inputs!$A$5:$A$132,0))</f>
        <v/>
      </c>
      <c r="F350" s="40">
        <f>INDEX(Inputs!$K$5:$K$132,MATCH($B350&amp;"|"&amp;$C350,Inputs!$A$5:$A$132,0))</f>
        <v/>
      </c>
      <c r="G350" s="39" t="n"/>
      <c r="H350" s="5">
        <f>INDEX(Variables!$B$5:$B$105,MATCH($A350,Variables!$A$5:$A$105,0))&amp;IF($C350="",""," | "&amp;INDEX(Mapping!$B$5:$B$26,MATCH($C350,Mapping!$A$5:$A$26,0))&amp;" | "&amp;INDEX(Mapping!$B$30:$B$41,MATCH($B350,Mapping!$A$30:$A$41,0)))</f>
        <v/>
      </c>
      <c r="I350" s="5">
        <f>INDEX(Variables!$C$5:$C$105,MATCH($A350,Variables!$A$5:$A$105,0))</f>
        <v/>
      </c>
      <c r="J350" s="5">
        <f>INDEX(Variables!$E$5:$E$105,MATCH($A350,Variables!$A$5:$A$105,0))</f>
        <v/>
      </c>
      <c r="K350" s="25">
        <f>LOWER(Settings!$C$4)&amp;".mit."&amp;$A350&amp;IF($C350="","","."&amp;$C350&amp;"."&amp;$B350)&amp;IF(INDEX(Variables!$D$5:$D$105,MATCH($A350,Variables!$A$5:$A$105,0))="","","."&amp;INDEX(Variables!$D$5:$D$105,MATCH($A350,Variables!$A$5:$A$105,0)))&amp;"."&amp;K$5</f>
        <v/>
      </c>
      <c r="L350" s="41">
        <f>INDEX(L$175:L$178,$D350)*$E350*INDEX(L$179:L$195,$F350)</f>
        <v/>
      </c>
      <c r="M350" s="40">
        <f>INDEX(M$175:M$178,$D350)*$E350*INDEX(M$179:M$195,$F350)</f>
        <v/>
      </c>
      <c r="N350" s="40">
        <f>INDEX(N$175:N$178,$D350)*$E350*INDEX(N$179:N$195,$F350)</f>
        <v/>
      </c>
      <c r="O350" s="40">
        <f>INDEX(O$175:O$178,$D350)*$E350*INDEX(O$179:O$195,$F350)</f>
        <v/>
      </c>
      <c r="P350" s="40">
        <f>INDEX(P$175:P$178,$D350)*$E350*INDEX(P$179:P$195,$F350)</f>
        <v/>
      </c>
      <c r="Q350" s="40">
        <f>INDEX(Q$175:Q$178,$D350)*$E350*INDEX(Q$179:Q$195,$F350)</f>
        <v/>
      </c>
      <c r="R350" s="40">
        <f>INDEX(R$175:R$178,$D350)*$E350*INDEX(R$179:R$195,$F350)</f>
        <v/>
      </c>
      <c r="S350" s="40">
        <f>INDEX(S$175:S$178,$D350)*$E350*INDEX(S$179:S$195,$F350)</f>
        <v/>
      </c>
      <c r="T350" s="40">
        <f>INDEX(T$175:T$178,$D350)*$E350*INDEX(T$179:T$195,$F350)</f>
        <v/>
      </c>
      <c r="U350" s="40">
        <f>INDEX(U$175:U$178,$D350)*$E350*INDEX(U$179:U$195,$F350)</f>
        <v/>
      </c>
      <c r="V350" s="40">
        <f>INDEX(V$175:V$178,$D350)*$E350*INDEX(V$179:V$195,$F350)</f>
        <v/>
      </c>
      <c r="W350" s="40">
        <f>INDEX(W$175:W$178,$D350)*$E350*INDEX(W$179:W$195,$F350)</f>
        <v/>
      </c>
      <c r="X350" s="40">
        <f>INDEX(X$175:X$178,$D350)*$E350*INDEX(X$179:X$195,$F350)</f>
        <v/>
      </c>
      <c r="Y350" s="40">
        <f>INDEX(Y$175:Y$178,$D350)*$E350*INDEX(Y$179:Y$195,$F350)</f>
        <v/>
      </c>
      <c r="Z350" s="40">
        <f>INDEX(Z$175:Z$178,$D350)*$E350*INDEX(Z$179:Z$195,$F350)</f>
        <v/>
      </c>
      <c r="AA350" s="40">
        <f>INDEX(AA$175:AA$178,$D350)*$E350*INDEX(AA$179:AA$195,$F350)</f>
        <v/>
      </c>
      <c r="AB350" s="40">
        <f>INDEX(AB$175:AB$178,$D350)*$E350*INDEX(AB$179:AB$195,$F350)</f>
        <v/>
      </c>
      <c r="AC350" s="40">
        <f>INDEX(AC$175:AC$178,$D350)*$E350*INDEX(AC$179:AC$195,$F350)</f>
        <v/>
      </c>
      <c r="AD350" s="42">
        <f>SHADOWEFF(INDEX(AD$175:AD$178,$D350),$E350,INDEX(AD$179:AD$195,$F350))</f>
        <v/>
      </c>
      <c r="AE350" s="25">
        <f>LOWER(Settings!$C$4)&amp;".mit."&amp;$A350&amp;IF($C350="","","."&amp;$C350&amp;"."&amp;$B350)&amp;IF(INDEX(Variables!$D$5:$D$105,MATCH($A350,Variables!$A$5:$A$105,0))="","","."&amp;INDEX(Variables!$D$5:$D$105,MATCH($A350,Variables!$A$5:$A$105,0)))&amp;"."&amp;AE$5</f>
        <v/>
      </c>
      <c r="AF350" s="41">
        <f>INDEX(AF$175:AF$178,$D350)*$E350*INDEX(AF$179:AF$195,$F350)</f>
        <v/>
      </c>
      <c r="AG350" s="40">
        <f>INDEX(AG$175:AG$178,$D350)*$E350*INDEX(AG$179:AG$195,$F350)</f>
        <v/>
      </c>
      <c r="AH350" s="40">
        <f>INDEX(AH$175:AH$178,$D350)*$E350*INDEX(AH$179:AH$195,$F350)</f>
        <v/>
      </c>
      <c r="AI350" s="40">
        <f>INDEX(AI$175:AI$178,$D350)*$E350*INDEX(AI$179:AI$195,$F350)</f>
        <v/>
      </c>
      <c r="AJ350" s="40">
        <f>INDEX(AJ$175:AJ$178,$D350)*$E350*INDEX(AJ$179:AJ$195,$F350)</f>
        <v/>
      </c>
      <c r="AK350" s="40">
        <f>INDEX(AK$175:AK$178,$D350)*$E350*INDEX(AK$179:AK$195,$F350)</f>
        <v/>
      </c>
      <c r="AL350" s="40">
        <f>INDEX(AL$175:AL$178,$D350)*$E350*INDEX(AL$179:AL$195,$F350)</f>
        <v/>
      </c>
      <c r="AM350" s="40">
        <f>INDEX(AM$175:AM$178,$D350)*$E350*INDEX(AM$179:AM$195,$F350)</f>
        <v/>
      </c>
      <c r="AN350" s="40">
        <f>INDEX(AN$175:AN$178,$D350)*$E350*INDEX(AN$179:AN$195,$F350)</f>
        <v/>
      </c>
      <c r="AO350" s="40">
        <f>INDEX(AO$175:AO$178,$D350)*$E350*INDEX(AO$179:AO$195,$F350)</f>
        <v/>
      </c>
      <c r="AP350" s="40">
        <f>INDEX(AP$175:AP$178,$D350)*$E350*INDEX(AP$179:AP$195,$F350)</f>
        <v/>
      </c>
      <c r="AQ350" s="40">
        <f>INDEX(AQ$175:AQ$178,$D350)*$E350*INDEX(AQ$179:AQ$195,$F350)</f>
        <v/>
      </c>
      <c r="AR350" s="40">
        <f>INDEX(AR$175:AR$178,$D350)*$E350*INDEX(AR$179:AR$195,$F350)</f>
        <v/>
      </c>
      <c r="AS350" s="40">
        <f>INDEX(AS$175:AS$178,$D350)*$E350*INDEX(AS$179:AS$195,$F350)</f>
        <v/>
      </c>
      <c r="AT350" s="40">
        <f>INDEX(AT$175:AT$178,$D350)*$E350*INDEX(AT$179:AT$195,$F350)</f>
        <v/>
      </c>
      <c r="AU350" s="40">
        <f>INDEX(AU$175:AU$178,$D350)*$E350*INDEX(AU$179:AU$195,$F350)</f>
        <v/>
      </c>
      <c r="AV350" s="40">
        <f>INDEX(AV$175:AV$178,$D350)*$E350*INDEX(AV$179:AV$195,$F350)</f>
        <v/>
      </c>
      <c r="AW350" s="40">
        <f>INDEX(AW$175:AW$178,$D350)*$E350*INDEX(AW$179:AW$195,$F350)</f>
        <v/>
      </c>
      <c r="AX350" s="42">
        <f>SHADOWEFF(INDEX(AX$175:AX$178,$D350),$E350,INDEX(AX$179:AX$195,$F350))</f>
        <v/>
      </c>
    </row>
    <row r="351" hidden="1" outlineLevel="2">
      <c r="A351" s="5" t="inlineStr">
        <is>
          <t>shp</t>
        </is>
      </c>
      <c r="B351" s="5" t="inlineStr">
        <is>
          <t>gso</t>
        </is>
      </c>
      <c r="C351" s="5" t="inlineStr">
        <is>
          <t>rod</t>
        </is>
      </c>
      <c r="D351" s="40">
        <f>INDEX(Inputs!$M$5:$M$132,MATCH($B351&amp;"|"&amp;$C351,Inputs!$A$5:$A$132,0))</f>
        <v/>
      </c>
      <c r="E351" s="40">
        <f>INDEX(Inputs!$T$5:$T$132,MATCH($B351&amp;"|"&amp;$C351,Inputs!$A$5:$A$132,0))</f>
        <v/>
      </c>
      <c r="F351" s="40">
        <f>INDEX(Inputs!$K$5:$K$132,MATCH($B351&amp;"|"&amp;$C351,Inputs!$A$5:$A$132,0))</f>
        <v/>
      </c>
      <c r="G351" s="39" t="n"/>
      <c r="H351" s="5">
        <f>INDEX(Variables!$B$5:$B$105,MATCH($A351,Variables!$A$5:$A$105,0))&amp;IF($C351="",""," | "&amp;INDEX(Mapping!$B$5:$B$26,MATCH($C351,Mapping!$A$5:$A$26,0))&amp;" | "&amp;INDEX(Mapping!$B$30:$B$41,MATCH($B351,Mapping!$A$30:$A$41,0)))</f>
        <v/>
      </c>
      <c r="I351" s="5">
        <f>INDEX(Variables!$C$5:$C$105,MATCH($A351,Variables!$A$5:$A$105,0))</f>
        <v/>
      </c>
      <c r="J351" s="5">
        <f>INDEX(Variables!$E$5:$E$105,MATCH($A351,Variables!$A$5:$A$105,0))</f>
        <v/>
      </c>
      <c r="K351" s="25">
        <f>LOWER(Settings!$C$4)&amp;".mit."&amp;$A351&amp;IF($C351="","","."&amp;$C351&amp;"."&amp;$B351)&amp;IF(INDEX(Variables!$D$5:$D$105,MATCH($A351,Variables!$A$5:$A$105,0))="","","."&amp;INDEX(Variables!$D$5:$D$105,MATCH($A351,Variables!$A$5:$A$105,0)))&amp;"."&amp;K$5</f>
        <v/>
      </c>
      <c r="L351" s="41">
        <f>INDEX(L$175:L$178,$D351)*$E351*INDEX(L$179:L$195,$F351)</f>
        <v/>
      </c>
      <c r="M351" s="40">
        <f>INDEX(M$175:M$178,$D351)*$E351*INDEX(M$179:M$195,$F351)</f>
        <v/>
      </c>
      <c r="N351" s="40">
        <f>INDEX(N$175:N$178,$D351)*$E351*INDEX(N$179:N$195,$F351)</f>
        <v/>
      </c>
      <c r="O351" s="40">
        <f>INDEX(O$175:O$178,$D351)*$E351*INDEX(O$179:O$195,$F351)</f>
        <v/>
      </c>
      <c r="P351" s="40">
        <f>INDEX(P$175:P$178,$D351)*$E351*INDEX(P$179:P$195,$F351)</f>
        <v/>
      </c>
      <c r="Q351" s="40">
        <f>INDEX(Q$175:Q$178,$D351)*$E351*INDEX(Q$179:Q$195,$F351)</f>
        <v/>
      </c>
      <c r="R351" s="40">
        <f>INDEX(R$175:R$178,$D351)*$E351*INDEX(R$179:R$195,$F351)</f>
        <v/>
      </c>
      <c r="S351" s="40">
        <f>INDEX(S$175:S$178,$D351)*$E351*INDEX(S$179:S$195,$F351)</f>
        <v/>
      </c>
      <c r="T351" s="40">
        <f>INDEX(T$175:T$178,$D351)*$E351*INDEX(T$179:T$195,$F351)</f>
        <v/>
      </c>
      <c r="U351" s="40">
        <f>INDEX(U$175:U$178,$D351)*$E351*INDEX(U$179:U$195,$F351)</f>
        <v/>
      </c>
      <c r="V351" s="40">
        <f>INDEX(V$175:V$178,$D351)*$E351*INDEX(V$179:V$195,$F351)</f>
        <v/>
      </c>
      <c r="W351" s="40">
        <f>INDEX(W$175:W$178,$D351)*$E351*INDEX(W$179:W$195,$F351)</f>
        <v/>
      </c>
      <c r="X351" s="40">
        <f>INDEX(X$175:X$178,$D351)*$E351*INDEX(X$179:X$195,$F351)</f>
        <v/>
      </c>
      <c r="Y351" s="40">
        <f>INDEX(Y$175:Y$178,$D351)*$E351*INDEX(Y$179:Y$195,$F351)</f>
        <v/>
      </c>
      <c r="Z351" s="40">
        <f>INDEX(Z$175:Z$178,$D351)*$E351*INDEX(Z$179:Z$195,$F351)</f>
        <v/>
      </c>
      <c r="AA351" s="40">
        <f>INDEX(AA$175:AA$178,$D351)*$E351*INDEX(AA$179:AA$195,$F351)</f>
        <v/>
      </c>
      <c r="AB351" s="40">
        <f>INDEX(AB$175:AB$178,$D351)*$E351*INDEX(AB$179:AB$195,$F351)</f>
        <v/>
      </c>
      <c r="AC351" s="40">
        <f>INDEX(AC$175:AC$178,$D351)*$E351*INDEX(AC$179:AC$195,$F351)</f>
        <v/>
      </c>
      <c r="AD351" s="42">
        <f>SHADOWEFF(INDEX(AD$175:AD$178,$D351),$E351,INDEX(AD$179:AD$195,$F351))</f>
        <v/>
      </c>
      <c r="AE351" s="25">
        <f>LOWER(Settings!$C$4)&amp;".mit."&amp;$A351&amp;IF($C351="","","."&amp;$C351&amp;"."&amp;$B351)&amp;IF(INDEX(Variables!$D$5:$D$105,MATCH($A351,Variables!$A$5:$A$105,0))="","","."&amp;INDEX(Variables!$D$5:$D$105,MATCH($A351,Variables!$A$5:$A$105,0)))&amp;"."&amp;AE$5</f>
        <v/>
      </c>
      <c r="AF351" s="41">
        <f>INDEX(AF$175:AF$178,$D351)*$E351*INDEX(AF$179:AF$195,$F351)</f>
        <v/>
      </c>
      <c r="AG351" s="40">
        <f>INDEX(AG$175:AG$178,$D351)*$E351*INDEX(AG$179:AG$195,$F351)</f>
        <v/>
      </c>
      <c r="AH351" s="40">
        <f>INDEX(AH$175:AH$178,$D351)*$E351*INDEX(AH$179:AH$195,$F351)</f>
        <v/>
      </c>
      <c r="AI351" s="40">
        <f>INDEX(AI$175:AI$178,$D351)*$E351*INDEX(AI$179:AI$195,$F351)</f>
        <v/>
      </c>
      <c r="AJ351" s="40">
        <f>INDEX(AJ$175:AJ$178,$D351)*$E351*INDEX(AJ$179:AJ$195,$F351)</f>
        <v/>
      </c>
      <c r="AK351" s="40">
        <f>INDEX(AK$175:AK$178,$D351)*$E351*INDEX(AK$179:AK$195,$F351)</f>
        <v/>
      </c>
      <c r="AL351" s="40">
        <f>INDEX(AL$175:AL$178,$D351)*$E351*INDEX(AL$179:AL$195,$F351)</f>
        <v/>
      </c>
      <c r="AM351" s="40">
        <f>INDEX(AM$175:AM$178,$D351)*$E351*INDEX(AM$179:AM$195,$F351)</f>
        <v/>
      </c>
      <c r="AN351" s="40">
        <f>INDEX(AN$175:AN$178,$D351)*$E351*INDEX(AN$179:AN$195,$F351)</f>
        <v/>
      </c>
      <c r="AO351" s="40">
        <f>INDEX(AO$175:AO$178,$D351)*$E351*INDEX(AO$179:AO$195,$F351)</f>
        <v/>
      </c>
      <c r="AP351" s="40">
        <f>INDEX(AP$175:AP$178,$D351)*$E351*INDEX(AP$179:AP$195,$F351)</f>
        <v/>
      </c>
      <c r="AQ351" s="40">
        <f>INDEX(AQ$175:AQ$178,$D351)*$E351*INDEX(AQ$179:AQ$195,$F351)</f>
        <v/>
      </c>
      <c r="AR351" s="40">
        <f>INDEX(AR$175:AR$178,$D351)*$E351*INDEX(AR$179:AR$195,$F351)</f>
        <v/>
      </c>
      <c r="AS351" s="40">
        <f>INDEX(AS$175:AS$178,$D351)*$E351*INDEX(AS$179:AS$195,$F351)</f>
        <v/>
      </c>
      <c r="AT351" s="40">
        <f>INDEX(AT$175:AT$178,$D351)*$E351*INDEX(AT$179:AT$195,$F351)</f>
        <v/>
      </c>
      <c r="AU351" s="40">
        <f>INDEX(AU$175:AU$178,$D351)*$E351*INDEX(AU$179:AU$195,$F351)</f>
        <v/>
      </c>
      <c r="AV351" s="40">
        <f>INDEX(AV$175:AV$178,$D351)*$E351*INDEX(AV$179:AV$195,$F351)</f>
        <v/>
      </c>
      <c r="AW351" s="40">
        <f>INDEX(AW$175:AW$178,$D351)*$E351*INDEX(AW$179:AW$195,$F351)</f>
        <v/>
      </c>
      <c r="AX351" s="42">
        <f>SHADOWEFF(INDEX(AX$175:AX$178,$D351),$E351,INDEX(AX$179:AX$195,$F351))</f>
        <v/>
      </c>
    </row>
    <row r="352" hidden="1" outlineLevel="2">
      <c r="A352" s="5" t="inlineStr">
        <is>
          <t>shp</t>
        </is>
      </c>
      <c r="B352" s="5" t="inlineStr">
        <is>
          <t>die</t>
        </is>
      </c>
      <c r="C352" s="5" t="inlineStr">
        <is>
          <t>rod</t>
        </is>
      </c>
      <c r="D352" s="40">
        <f>INDEX(Inputs!$M$5:$M$132,MATCH($B352&amp;"|"&amp;$C352,Inputs!$A$5:$A$132,0))</f>
        <v/>
      </c>
      <c r="E352" s="40">
        <f>INDEX(Inputs!$T$5:$T$132,MATCH($B352&amp;"|"&amp;$C352,Inputs!$A$5:$A$132,0))</f>
        <v/>
      </c>
      <c r="F352" s="40">
        <f>INDEX(Inputs!$K$5:$K$132,MATCH($B352&amp;"|"&amp;$C352,Inputs!$A$5:$A$132,0))</f>
        <v/>
      </c>
      <c r="G352" s="39" t="n"/>
      <c r="H352" s="5">
        <f>INDEX(Variables!$B$5:$B$105,MATCH($A352,Variables!$A$5:$A$105,0))&amp;IF($C352="",""," | "&amp;INDEX(Mapping!$B$5:$B$26,MATCH($C352,Mapping!$A$5:$A$26,0))&amp;" | "&amp;INDEX(Mapping!$B$30:$B$41,MATCH($B352,Mapping!$A$30:$A$41,0)))</f>
        <v/>
      </c>
      <c r="I352" s="5">
        <f>INDEX(Variables!$C$5:$C$105,MATCH($A352,Variables!$A$5:$A$105,0))</f>
        <v/>
      </c>
      <c r="J352" s="5">
        <f>INDEX(Variables!$E$5:$E$105,MATCH($A352,Variables!$A$5:$A$105,0))</f>
        <v/>
      </c>
      <c r="K352" s="25">
        <f>LOWER(Settings!$C$4)&amp;".mit."&amp;$A352&amp;IF($C352="","","."&amp;$C352&amp;"."&amp;$B352)&amp;IF(INDEX(Variables!$D$5:$D$105,MATCH($A352,Variables!$A$5:$A$105,0))="","","."&amp;INDEX(Variables!$D$5:$D$105,MATCH($A352,Variables!$A$5:$A$105,0)))&amp;"."&amp;K$5</f>
        <v/>
      </c>
      <c r="L352" s="41">
        <f>INDEX(L$175:L$178,$D352)*$E352*INDEX(L$179:L$195,$F352)</f>
        <v/>
      </c>
      <c r="M352" s="40">
        <f>INDEX(M$175:M$178,$D352)*$E352*INDEX(M$179:M$195,$F352)</f>
        <v/>
      </c>
      <c r="N352" s="40">
        <f>INDEX(N$175:N$178,$D352)*$E352*INDEX(N$179:N$195,$F352)</f>
        <v/>
      </c>
      <c r="O352" s="40">
        <f>INDEX(O$175:O$178,$D352)*$E352*INDEX(O$179:O$195,$F352)</f>
        <v/>
      </c>
      <c r="P352" s="40">
        <f>INDEX(P$175:P$178,$D352)*$E352*INDEX(P$179:P$195,$F352)</f>
        <v/>
      </c>
      <c r="Q352" s="40">
        <f>INDEX(Q$175:Q$178,$D352)*$E352*INDEX(Q$179:Q$195,$F352)</f>
        <v/>
      </c>
      <c r="R352" s="40">
        <f>INDEX(R$175:R$178,$D352)*$E352*INDEX(R$179:R$195,$F352)</f>
        <v/>
      </c>
      <c r="S352" s="40">
        <f>INDEX(S$175:S$178,$D352)*$E352*INDEX(S$179:S$195,$F352)</f>
        <v/>
      </c>
      <c r="T352" s="40">
        <f>INDEX(T$175:T$178,$D352)*$E352*INDEX(T$179:T$195,$F352)</f>
        <v/>
      </c>
      <c r="U352" s="40">
        <f>INDEX(U$175:U$178,$D352)*$E352*INDEX(U$179:U$195,$F352)</f>
        <v/>
      </c>
      <c r="V352" s="40">
        <f>INDEX(V$175:V$178,$D352)*$E352*INDEX(V$179:V$195,$F352)</f>
        <v/>
      </c>
      <c r="W352" s="40">
        <f>INDEX(W$175:W$178,$D352)*$E352*INDEX(W$179:W$195,$F352)</f>
        <v/>
      </c>
      <c r="X352" s="40">
        <f>INDEX(X$175:X$178,$D352)*$E352*INDEX(X$179:X$195,$F352)</f>
        <v/>
      </c>
      <c r="Y352" s="40">
        <f>INDEX(Y$175:Y$178,$D352)*$E352*INDEX(Y$179:Y$195,$F352)</f>
        <v/>
      </c>
      <c r="Z352" s="40">
        <f>INDEX(Z$175:Z$178,$D352)*$E352*INDEX(Z$179:Z$195,$F352)</f>
        <v/>
      </c>
      <c r="AA352" s="40">
        <f>INDEX(AA$175:AA$178,$D352)*$E352*INDEX(AA$179:AA$195,$F352)</f>
        <v/>
      </c>
      <c r="AB352" s="40">
        <f>INDEX(AB$175:AB$178,$D352)*$E352*INDEX(AB$179:AB$195,$F352)</f>
        <v/>
      </c>
      <c r="AC352" s="40">
        <f>INDEX(AC$175:AC$178,$D352)*$E352*INDEX(AC$179:AC$195,$F352)</f>
        <v/>
      </c>
      <c r="AD352" s="42">
        <f>SHADOWEFF(INDEX(AD$175:AD$178,$D352),$E352,INDEX(AD$179:AD$195,$F352))</f>
        <v/>
      </c>
      <c r="AE352" s="25">
        <f>LOWER(Settings!$C$4)&amp;".mit."&amp;$A352&amp;IF($C352="","","."&amp;$C352&amp;"."&amp;$B352)&amp;IF(INDEX(Variables!$D$5:$D$105,MATCH($A352,Variables!$A$5:$A$105,0))="","","."&amp;INDEX(Variables!$D$5:$D$105,MATCH($A352,Variables!$A$5:$A$105,0)))&amp;"."&amp;AE$5</f>
        <v/>
      </c>
      <c r="AF352" s="41">
        <f>INDEX(AF$175:AF$178,$D352)*$E352*INDEX(AF$179:AF$195,$F352)</f>
        <v/>
      </c>
      <c r="AG352" s="40">
        <f>INDEX(AG$175:AG$178,$D352)*$E352*INDEX(AG$179:AG$195,$F352)</f>
        <v/>
      </c>
      <c r="AH352" s="40">
        <f>INDEX(AH$175:AH$178,$D352)*$E352*INDEX(AH$179:AH$195,$F352)</f>
        <v/>
      </c>
      <c r="AI352" s="40">
        <f>INDEX(AI$175:AI$178,$D352)*$E352*INDEX(AI$179:AI$195,$F352)</f>
        <v/>
      </c>
      <c r="AJ352" s="40">
        <f>INDEX(AJ$175:AJ$178,$D352)*$E352*INDEX(AJ$179:AJ$195,$F352)</f>
        <v/>
      </c>
      <c r="AK352" s="40">
        <f>INDEX(AK$175:AK$178,$D352)*$E352*INDEX(AK$179:AK$195,$F352)</f>
        <v/>
      </c>
      <c r="AL352" s="40">
        <f>INDEX(AL$175:AL$178,$D352)*$E352*INDEX(AL$179:AL$195,$F352)</f>
        <v/>
      </c>
      <c r="AM352" s="40">
        <f>INDEX(AM$175:AM$178,$D352)*$E352*INDEX(AM$179:AM$195,$F352)</f>
        <v/>
      </c>
      <c r="AN352" s="40">
        <f>INDEX(AN$175:AN$178,$D352)*$E352*INDEX(AN$179:AN$195,$F352)</f>
        <v/>
      </c>
      <c r="AO352" s="40">
        <f>INDEX(AO$175:AO$178,$D352)*$E352*INDEX(AO$179:AO$195,$F352)</f>
        <v/>
      </c>
      <c r="AP352" s="40">
        <f>INDEX(AP$175:AP$178,$D352)*$E352*INDEX(AP$179:AP$195,$F352)</f>
        <v/>
      </c>
      <c r="AQ352" s="40">
        <f>INDEX(AQ$175:AQ$178,$D352)*$E352*INDEX(AQ$179:AQ$195,$F352)</f>
        <v/>
      </c>
      <c r="AR352" s="40">
        <f>INDEX(AR$175:AR$178,$D352)*$E352*INDEX(AR$179:AR$195,$F352)</f>
        <v/>
      </c>
      <c r="AS352" s="40">
        <f>INDEX(AS$175:AS$178,$D352)*$E352*INDEX(AS$179:AS$195,$F352)</f>
        <v/>
      </c>
      <c r="AT352" s="40">
        <f>INDEX(AT$175:AT$178,$D352)*$E352*INDEX(AT$179:AT$195,$F352)</f>
        <v/>
      </c>
      <c r="AU352" s="40">
        <f>INDEX(AU$175:AU$178,$D352)*$E352*INDEX(AU$179:AU$195,$F352)</f>
        <v/>
      </c>
      <c r="AV352" s="40">
        <f>INDEX(AV$175:AV$178,$D352)*$E352*INDEX(AV$179:AV$195,$F352)</f>
        <v/>
      </c>
      <c r="AW352" s="40">
        <f>INDEX(AW$175:AW$178,$D352)*$E352*INDEX(AW$179:AW$195,$F352)</f>
        <v/>
      </c>
      <c r="AX352" s="42">
        <f>SHADOWEFF(INDEX(AX$175:AX$178,$D352),$E352,INDEX(AX$179:AX$195,$F352))</f>
        <v/>
      </c>
    </row>
    <row r="353" hidden="1" outlineLevel="2">
      <c r="A353" s="5" t="inlineStr">
        <is>
          <t>shp</t>
        </is>
      </c>
      <c r="B353" s="5" t="inlineStr">
        <is>
          <t>lpg</t>
        </is>
      </c>
      <c r="C353" s="5" t="inlineStr">
        <is>
          <t>rod</t>
        </is>
      </c>
      <c r="D353" s="40">
        <f>INDEX(Inputs!$M$5:$M$132,MATCH($B353&amp;"|"&amp;$C353,Inputs!$A$5:$A$132,0))</f>
        <v/>
      </c>
      <c r="E353" s="40">
        <f>INDEX(Inputs!$T$5:$T$132,MATCH($B353&amp;"|"&amp;$C353,Inputs!$A$5:$A$132,0))</f>
        <v/>
      </c>
      <c r="F353" s="40">
        <f>INDEX(Inputs!$K$5:$K$132,MATCH($B353&amp;"|"&amp;$C353,Inputs!$A$5:$A$132,0))</f>
        <v/>
      </c>
      <c r="G353" s="39" t="n"/>
      <c r="H353" s="5">
        <f>INDEX(Variables!$B$5:$B$105,MATCH($A353,Variables!$A$5:$A$105,0))&amp;IF($C353="",""," | "&amp;INDEX(Mapping!$B$5:$B$26,MATCH($C353,Mapping!$A$5:$A$26,0))&amp;" | "&amp;INDEX(Mapping!$B$30:$B$41,MATCH($B353,Mapping!$A$30:$A$41,0)))</f>
        <v/>
      </c>
      <c r="I353" s="5">
        <f>INDEX(Variables!$C$5:$C$105,MATCH($A353,Variables!$A$5:$A$105,0))</f>
        <v/>
      </c>
      <c r="J353" s="5">
        <f>INDEX(Variables!$E$5:$E$105,MATCH($A353,Variables!$A$5:$A$105,0))</f>
        <v/>
      </c>
      <c r="K353" s="25">
        <f>LOWER(Settings!$C$4)&amp;".mit."&amp;$A353&amp;IF($C353="","","."&amp;$C353&amp;"."&amp;$B353)&amp;IF(INDEX(Variables!$D$5:$D$105,MATCH($A353,Variables!$A$5:$A$105,0))="","","."&amp;INDEX(Variables!$D$5:$D$105,MATCH($A353,Variables!$A$5:$A$105,0)))&amp;"."&amp;K$5</f>
        <v/>
      </c>
      <c r="L353" s="41">
        <f>INDEX(L$175:L$178,$D353)*$E353*INDEX(L$179:L$195,$F353)</f>
        <v/>
      </c>
      <c r="M353" s="40">
        <f>INDEX(M$175:M$178,$D353)*$E353*INDEX(M$179:M$195,$F353)</f>
        <v/>
      </c>
      <c r="N353" s="40">
        <f>INDEX(N$175:N$178,$D353)*$E353*INDEX(N$179:N$195,$F353)</f>
        <v/>
      </c>
      <c r="O353" s="40">
        <f>INDEX(O$175:O$178,$D353)*$E353*INDEX(O$179:O$195,$F353)</f>
        <v/>
      </c>
      <c r="P353" s="40">
        <f>INDEX(P$175:P$178,$D353)*$E353*INDEX(P$179:P$195,$F353)</f>
        <v/>
      </c>
      <c r="Q353" s="40">
        <f>INDEX(Q$175:Q$178,$D353)*$E353*INDEX(Q$179:Q$195,$F353)</f>
        <v/>
      </c>
      <c r="R353" s="40">
        <f>INDEX(R$175:R$178,$D353)*$E353*INDEX(R$179:R$195,$F353)</f>
        <v/>
      </c>
      <c r="S353" s="40">
        <f>INDEX(S$175:S$178,$D353)*$E353*INDEX(S$179:S$195,$F353)</f>
        <v/>
      </c>
      <c r="T353" s="40">
        <f>INDEX(T$175:T$178,$D353)*$E353*INDEX(T$179:T$195,$F353)</f>
        <v/>
      </c>
      <c r="U353" s="40">
        <f>INDEX(U$175:U$178,$D353)*$E353*INDEX(U$179:U$195,$F353)</f>
        <v/>
      </c>
      <c r="V353" s="40">
        <f>INDEX(V$175:V$178,$D353)*$E353*INDEX(V$179:V$195,$F353)</f>
        <v/>
      </c>
      <c r="W353" s="40">
        <f>INDEX(W$175:W$178,$D353)*$E353*INDEX(W$179:W$195,$F353)</f>
        <v/>
      </c>
      <c r="X353" s="40">
        <f>INDEX(X$175:X$178,$D353)*$E353*INDEX(X$179:X$195,$F353)</f>
        <v/>
      </c>
      <c r="Y353" s="40">
        <f>INDEX(Y$175:Y$178,$D353)*$E353*INDEX(Y$179:Y$195,$F353)</f>
        <v/>
      </c>
      <c r="Z353" s="40">
        <f>INDEX(Z$175:Z$178,$D353)*$E353*INDEX(Z$179:Z$195,$F353)</f>
        <v/>
      </c>
      <c r="AA353" s="40">
        <f>INDEX(AA$175:AA$178,$D353)*$E353*INDEX(AA$179:AA$195,$F353)</f>
        <v/>
      </c>
      <c r="AB353" s="40">
        <f>INDEX(AB$175:AB$178,$D353)*$E353*INDEX(AB$179:AB$195,$F353)</f>
        <v/>
      </c>
      <c r="AC353" s="40">
        <f>INDEX(AC$175:AC$178,$D353)*$E353*INDEX(AC$179:AC$195,$F353)</f>
        <v/>
      </c>
      <c r="AD353" s="42">
        <f>SHADOWEFF(INDEX(AD$175:AD$178,$D353),$E353,INDEX(AD$179:AD$195,$F353))</f>
        <v/>
      </c>
      <c r="AE353" s="25">
        <f>LOWER(Settings!$C$4)&amp;".mit."&amp;$A353&amp;IF($C353="","","."&amp;$C353&amp;"."&amp;$B353)&amp;IF(INDEX(Variables!$D$5:$D$105,MATCH($A353,Variables!$A$5:$A$105,0))="","","."&amp;INDEX(Variables!$D$5:$D$105,MATCH($A353,Variables!$A$5:$A$105,0)))&amp;"."&amp;AE$5</f>
        <v/>
      </c>
      <c r="AF353" s="41">
        <f>INDEX(AF$175:AF$178,$D353)*$E353*INDEX(AF$179:AF$195,$F353)</f>
        <v/>
      </c>
      <c r="AG353" s="40">
        <f>INDEX(AG$175:AG$178,$D353)*$E353*INDEX(AG$179:AG$195,$F353)</f>
        <v/>
      </c>
      <c r="AH353" s="40">
        <f>INDEX(AH$175:AH$178,$D353)*$E353*INDEX(AH$179:AH$195,$F353)</f>
        <v/>
      </c>
      <c r="AI353" s="40">
        <f>INDEX(AI$175:AI$178,$D353)*$E353*INDEX(AI$179:AI$195,$F353)</f>
        <v/>
      </c>
      <c r="AJ353" s="40">
        <f>INDEX(AJ$175:AJ$178,$D353)*$E353*INDEX(AJ$179:AJ$195,$F353)</f>
        <v/>
      </c>
      <c r="AK353" s="40">
        <f>INDEX(AK$175:AK$178,$D353)*$E353*INDEX(AK$179:AK$195,$F353)</f>
        <v/>
      </c>
      <c r="AL353" s="40">
        <f>INDEX(AL$175:AL$178,$D353)*$E353*INDEX(AL$179:AL$195,$F353)</f>
        <v/>
      </c>
      <c r="AM353" s="40">
        <f>INDEX(AM$175:AM$178,$D353)*$E353*INDEX(AM$179:AM$195,$F353)</f>
        <v/>
      </c>
      <c r="AN353" s="40">
        <f>INDEX(AN$175:AN$178,$D353)*$E353*INDEX(AN$179:AN$195,$F353)</f>
        <v/>
      </c>
      <c r="AO353" s="40">
        <f>INDEX(AO$175:AO$178,$D353)*$E353*INDEX(AO$179:AO$195,$F353)</f>
        <v/>
      </c>
      <c r="AP353" s="40">
        <f>INDEX(AP$175:AP$178,$D353)*$E353*INDEX(AP$179:AP$195,$F353)</f>
        <v/>
      </c>
      <c r="AQ353" s="40">
        <f>INDEX(AQ$175:AQ$178,$D353)*$E353*INDEX(AQ$179:AQ$195,$F353)</f>
        <v/>
      </c>
      <c r="AR353" s="40">
        <f>INDEX(AR$175:AR$178,$D353)*$E353*INDEX(AR$179:AR$195,$F353)</f>
        <v/>
      </c>
      <c r="AS353" s="40">
        <f>INDEX(AS$175:AS$178,$D353)*$E353*INDEX(AS$179:AS$195,$F353)</f>
        <v/>
      </c>
      <c r="AT353" s="40">
        <f>INDEX(AT$175:AT$178,$D353)*$E353*INDEX(AT$179:AT$195,$F353)</f>
        <v/>
      </c>
      <c r="AU353" s="40">
        <f>INDEX(AU$175:AU$178,$D353)*$E353*INDEX(AU$179:AU$195,$F353)</f>
        <v/>
      </c>
      <c r="AV353" s="40">
        <f>INDEX(AV$175:AV$178,$D353)*$E353*INDEX(AV$179:AV$195,$F353)</f>
        <v/>
      </c>
      <c r="AW353" s="40">
        <f>INDEX(AW$175:AW$178,$D353)*$E353*INDEX(AW$179:AW$195,$F353)</f>
        <v/>
      </c>
      <c r="AX353" s="42">
        <f>SHADOWEFF(INDEX(AX$175:AX$178,$D353),$E353,INDEX(AX$179:AX$195,$F353))</f>
        <v/>
      </c>
    </row>
    <row r="354" hidden="1" outlineLevel="2">
      <c r="A354" s="5" t="inlineStr">
        <is>
          <t>shp</t>
        </is>
      </c>
      <c r="B354" s="5" t="inlineStr">
        <is>
          <t>ker</t>
        </is>
      </c>
      <c r="C354" s="5" t="inlineStr">
        <is>
          <t>rod</t>
        </is>
      </c>
      <c r="D354" s="40">
        <f>INDEX(Inputs!$M$5:$M$132,MATCH($B354&amp;"|"&amp;$C354,Inputs!$A$5:$A$132,0))</f>
        <v/>
      </c>
      <c r="E354" s="40">
        <f>INDEX(Inputs!$T$5:$T$132,MATCH($B354&amp;"|"&amp;$C354,Inputs!$A$5:$A$132,0))</f>
        <v/>
      </c>
      <c r="F354" s="40">
        <f>INDEX(Inputs!$K$5:$K$132,MATCH($B354&amp;"|"&amp;$C354,Inputs!$A$5:$A$132,0))</f>
        <v/>
      </c>
      <c r="G354" s="39" t="n"/>
      <c r="H354" s="5">
        <f>INDEX(Variables!$B$5:$B$105,MATCH($A354,Variables!$A$5:$A$105,0))&amp;IF($C354="",""," | "&amp;INDEX(Mapping!$B$5:$B$26,MATCH($C354,Mapping!$A$5:$A$26,0))&amp;" | "&amp;INDEX(Mapping!$B$30:$B$41,MATCH($B354,Mapping!$A$30:$A$41,0)))</f>
        <v/>
      </c>
      <c r="I354" s="5">
        <f>INDEX(Variables!$C$5:$C$105,MATCH($A354,Variables!$A$5:$A$105,0))</f>
        <v/>
      </c>
      <c r="J354" s="5">
        <f>INDEX(Variables!$E$5:$E$105,MATCH($A354,Variables!$A$5:$A$105,0))</f>
        <v/>
      </c>
      <c r="K354" s="25">
        <f>LOWER(Settings!$C$4)&amp;".mit."&amp;$A354&amp;IF($C354="","","."&amp;$C354&amp;"."&amp;$B354)&amp;IF(INDEX(Variables!$D$5:$D$105,MATCH($A354,Variables!$A$5:$A$105,0))="","","."&amp;INDEX(Variables!$D$5:$D$105,MATCH($A354,Variables!$A$5:$A$105,0)))&amp;"."&amp;K$5</f>
        <v/>
      </c>
      <c r="L354" s="41">
        <f>INDEX(L$175:L$178,$D354)*$E354*INDEX(L$179:L$195,$F354)</f>
        <v/>
      </c>
      <c r="M354" s="40">
        <f>INDEX(M$175:M$178,$D354)*$E354*INDEX(M$179:M$195,$F354)</f>
        <v/>
      </c>
      <c r="N354" s="40">
        <f>INDEX(N$175:N$178,$D354)*$E354*INDEX(N$179:N$195,$F354)</f>
        <v/>
      </c>
      <c r="O354" s="40">
        <f>INDEX(O$175:O$178,$D354)*$E354*INDEX(O$179:O$195,$F354)</f>
        <v/>
      </c>
      <c r="P354" s="40">
        <f>INDEX(P$175:P$178,$D354)*$E354*INDEX(P$179:P$195,$F354)</f>
        <v/>
      </c>
      <c r="Q354" s="40">
        <f>INDEX(Q$175:Q$178,$D354)*$E354*INDEX(Q$179:Q$195,$F354)</f>
        <v/>
      </c>
      <c r="R354" s="40">
        <f>INDEX(R$175:R$178,$D354)*$E354*INDEX(R$179:R$195,$F354)</f>
        <v/>
      </c>
      <c r="S354" s="40">
        <f>INDEX(S$175:S$178,$D354)*$E354*INDEX(S$179:S$195,$F354)</f>
        <v/>
      </c>
      <c r="T354" s="40">
        <f>INDEX(T$175:T$178,$D354)*$E354*INDEX(T$179:T$195,$F354)</f>
        <v/>
      </c>
      <c r="U354" s="40">
        <f>INDEX(U$175:U$178,$D354)*$E354*INDEX(U$179:U$195,$F354)</f>
        <v/>
      </c>
      <c r="V354" s="40">
        <f>INDEX(V$175:V$178,$D354)*$E354*INDEX(V$179:V$195,$F354)</f>
        <v/>
      </c>
      <c r="W354" s="40">
        <f>INDEX(W$175:W$178,$D354)*$E354*INDEX(W$179:W$195,$F354)</f>
        <v/>
      </c>
      <c r="X354" s="40">
        <f>INDEX(X$175:X$178,$D354)*$E354*INDEX(X$179:X$195,$F354)</f>
        <v/>
      </c>
      <c r="Y354" s="40">
        <f>INDEX(Y$175:Y$178,$D354)*$E354*INDEX(Y$179:Y$195,$F354)</f>
        <v/>
      </c>
      <c r="Z354" s="40">
        <f>INDEX(Z$175:Z$178,$D354)*$E354*INDEX(Z$179:Z$195,$F354)</f>
        <v/>
      </c>
      <c r="AA354" s="40">
        <f>INDEX(AA$175:AA$178,$D354)*$E354*INDEX(AA$179:AA$195,$F354)</f>
        <v/>
      </c>
      <c r="AB354" s="40">
        <f>INDEX(AB$175:AB$178,$D354)*$E354*INDEX(AB$179:AB$195,$F354)</f>
        <v/>
      </c>
      <c r="AC354" s="40">
        <f>INDEX(AC$175:AC$178,$D354)*$E354*INDEX(AC$179:AC$195,$F354)</f>
        <v/>
      </c>
      <c r="AD354" s="42">
        <f>SHADOWEFF(INDEX(AD$175:AD$178,$D354),$E354,INDEX(AD$179:AD$195,$F354))</f>
        <v/>
      </c>
      <c r="AE354" s="25">
        <f>LOWER(Settings!$C$4)&amp;".mit."&amp;$A354&amp;IF($C354="","","."&amp;$C354&amp;"."&amp;$B354)&amp;IF(INDEX(Variables!$D$5:$D$105,MATCH($A354,Variables!$A$5:$A$105,0))="","","."&amp;INDEX(Variables!$D$5:$D$105,MATCH($A354,Variables!$A$5:$A$105,0)))&amp;"."&amp;AE$5</f>
        <v/>
      </c>
      <c r="AF354" s="41">
        <f>INDEX(AF$175:AF$178,$D354)*$E354*INDEX(AF$179:AF$195,$F354)</f>
        <v/>
      </c>
      <c r="AG354" s="40">
        <f>INDEX(AG$175:AG$178,$D354)*$E354*INDEX(AG$179:AG$195,$F354)</f>
        <v/>
      </c>
      <c r="AH354" s="40">
        <f>INDEX(AH$175:AH$178,$D354)*$E354*INDEX(AH$179:AH$195,$F354)</f>
        <v/>
      </c>
      <c r="AI354" s="40">
        <f>INDEX(AI$175:AI$178,$D354)*$E354*INDEX(AI$179:AI$195,$F354)</f>
        <v/>
      </c>
      <c r="AJ354" s="40">
        <f>INDEX(AJ$175:AJ$178,$D354)*$E354*INDEX(AJ$179:AJ$195,$F354)</f>
        <v/>
      </c>
      <c r="AK354" s="40">
        <f>INDEX(AK$175:AK$178,$D354)*$E354*INDEX(AK$179:AK$195,$F354)</f>
        <v/>
      </c>
      <c r="AL354" s="40">
        <f>INDEX(AL$175:AL$178,$D354)*$E354*INDEX(AL$179:AL$195,$F354)</f>
        <v/>
      </c>
      <c r="AM354" s="40">
        <f>INDEX(AM$175:AM$178,$D354)*$E354*INDEX(AM$179:AM$195,$F354)</f>
        <v/>
      </c>
      <c r="AN354" s="40">
        <f>INDEX(AN$175:AN$178,$D354)*$E354*INDEX(AN$179:AN$195,$F354)</f>
        <v/>
      </c>
      <c r="AO354" s="40">
        <f>INDEX(AO$175:AO$178,$D354)*$E354*INDEX(AO$179:AO$195,$F354)</f>
        <v/>
      </c>
      <c r="AP354" s="40">
        <f>INDEX(AP$175:AP$178,$D354)*$E354*INDEX(AP$179:AP$195,$F354)</f>
        <v/>
      </c>
      <c r="AQ354" s="40">
        <f>INDEX(AQ$175:AQ$178,$D354)*$E354*INDEX(AQ$179:AQ$195,$F354)</f>
        <v/>
      </c>
      <c r="AR354" s="40">
        <f>INDEX(AR$175:AR$178,$D354)*$E354*INDEX(AR$179:AR$195,$F354)</f>
        <v/>
      </c>
      <c r="AS354" s="40">
        <f>INDEX(AS$175:AS$178,$D354)*$E354*INDEX(AS$179:AS$195,$F354)</f>
        <v/>
      </c>
      <c r="AT354" s="40">
        <f>INDEX(AT$175:AT$178,$D354)*$E354*INDEX(AT$179:AT$195,$F354)</f>
        <v/>
      </c>
      <c r="AU354" s="40">
        <f>INDEX(AU$175:AU$178,$D354)*$E354*INDEX(AU$179:AU$195,$F354)</f>
        <v/>
      </c>
      <c r="AV354" s="40">
        <f>INDEX(AV$175:AV$178,$D354)*$E354*INDEX(AV$179:AV$195,$F354)</f>
        <v/>
      </c>
      <c r="AW354" s="40">
        <f>INDEX(AW$175:AW$178,$D354)*$E354*INDEX(AW$179:AW$195,$F354)</f>
        <v/>
      </c>
      <c r="AX354" s="42">
        <f>SHADOWEFF(INDEX(AX$175:AX$178,$D354),$E354,INDEX(AX$179:AX$195,$F354))</f>
        <v/>
      </c>
    </row>
    <row r="355" hidden="1" outlineLevel="2">
      <c r="A355" s="5" t="inlineStr">
        <is>
          <t>shp</t>
        </is>
      </c>
      <c r="B355" s="5" t="inlineStr">
        <is>
          <t>oop</t>
        </is>
      </c>
      <c r="C355" s="5" t="inlineStr">
        <is>
          <t>rod</t>
        </is>
      </c>
      <c r="D355" s="40">
        <f>INDEX(Inputs!$M$5:$M$132,MATCH($B355&amp;"|"&amp;$C355,Inputs!$A$5:$A$132,0))</f>
        <v/>
      </c>
      <c r="E355" s="40">
        <f>INDEX(Inputs!$T$5:$T$132,MATCH($B355&amp;"|"&amp;$C355,Inputs!$A$5:$A$132,0))</f>
        <v/>
      </c>
      <c r="F355" s="40">
        <f>INDEX(Inputs!$K$5:$K$132,MATCH($B355&amp;"|"&amp;$C355,Inputs!$A$5:$A$132,0))</f>
        <v/>
      </c>
      <c r="G355" s="39" t="n"/>
      <c r="H355" s="5">
        <f>INDEX(Variables!$B$5:$B$105,MATCH($A355,Variables!$A$5:$A$105,0))&amp;IF($C355="",""," | "&amp;INDEX(Mapping!$B$5:$B$26,MATCH($C355,Mapping!$A$5:$A$26,0))&amp;" | "&amp;INDEX(Mapping!$B$30:$B$41,MATCH($B355,Mapping!$A$30:$A$41,0)))</f>
        <v/>
      </c>
      <c r="I355" s="5">
        <f>INDEX(Variables!$C$5:$C$105,MATCH($A355,Variables!$A$5:$A$105,0))</f>
        <v/>
      </c>
      <c r="J355" s="5">
        <f>INDEX(Variables!$E$5:$E$105,MATCH($A355,Variables!$A$5:$A$105,0))</f>
        <v/>
      </c>
      <c r="K355" s="25">
        <f>LOWER(Settings!$C$4)&amp;".mit."&amp;$A355&amp;IF($C355="","","."&amp;$C355&amp;"."&amp;$B355)&amp;IF(INDEX(Variables!$D$5:$D$105,MATCH($A355,Variables!$A$5:$A$105,0))="","","."&amp;INDEX(Variables!$D$5:$D$105,MATCH($A355,Variables!$A$5:$A$105,0)))&amp;"."&amp;K$5</f>
        <v/>
      </c>
      <c r="L355" s="41">
        <f>INDEX(L$175:L$178,$D355)*$E355*INDEX(L$179:L$195,$F355)</f>
        <v/>
      </c>
      <c r="M355" s="40">
        <f>INDEX(M$175:M$178,$D355)*$E355*INDEX(M$179:M$195,$F355)</f>
        <v/>
      </c>
      <c r="N355" s="40">
        <f>INDEX(N$175:N$178,$D355)*$E355*INDEX(N$179:N$195,$F355)</f>
        <v/>
      </c>
      <c r="O355" s="40">
        <f>INDEX(O$175:O$178,$D355)*$E355*INDEX(O$179:O$195,$F355)</f>
        <v/>
      </c>
      <c r="P355" s="40">
        <f>INDEX(P$175:P$178,$D355)*$E355*INDEX(P$179:P$195,$F355)</f>
        <v/>
      </c>
      <c r="Q355" s="40">
        <f>INDEX(Q$175:Q$178,$D355)*$E355*INDEX(Q$179:Q$195,$F355)</f>
        <v/>
      </c>
      <c r="R355" s="40">
        <f>INDEX(R$175:R$178,$D355)*$E355*INDEX(R$179:R$195,$F355)</f>
        <v/>
      </c>
      <c r="S355" s="40">
        <f>INDEX(S$175:S$178,$D355)*$E355*INDEX(S$179:S$195,$F355)</f>
        <v/>
      </c>
      <c r="T355" s="40">
        <f>INDEX(T$175:T$178,$D355)*$E355*INDEX(T$179:T$195,$F355)</f>
        <v/>
      </c>
      <c r="U355" s="40">
        <f>INDEX(U$175:U$178,$D355)*$E355*INDEX(U$179:U$195,$F355)</f>
        <v/>
      </c>
      <c r="V355" s="40">
        <f>INDEX(V$175:V$178,$D355)*$E355*INDEX(V$179:V$195,$F355)</f>
        <v/>
      </c>
      <c r="W355" s="40">
        <f>INDEX(W$175:W$178,$D355)*$E355*INDEX(W$179:W$195,$F355)</f>
        <v/>
      </c>
      <c r="X355" s="40">
        <f>INDEX(X$175:X$178,$D355)*$E355*INDEX(X$179:X$195,$F355)</f>
        <v/>
      </c>
      <c r="Y355" s="40">
        <f>INDEX(Y$175:Y$178,$D355)*$E355*INDEX(Y$179:Y$195,$F355)</f>
        <v/>
      </c>
      <c r="Z355" s="40">
        <f>INDEX(Z$175:Z$178,$D355)*$E355*INDEX(Z$179:Z$195,$F355)</f>
        <v/>
      </c>
      <c r="AA355" s="40">
        <f>INDEX(AA$175:AA$178,$D355)*$E355*INDEX(AA$179:AA$195,$F355)</f>
        <v/>
      </c>
      <c r="AB355" s="40">
        <f>INDEX(AB$175:AB$178,$D355)*$E355*INDEX(AB$179:AB$195,$F355)</f>
        <v/>
      </c>
      <c r="AC355" s="40">
        <f>INDEX(AC$175:AC$178,$D355)*$E355*INDEX(AC$179:AC$195,$F355)</f>
        <v/>
      </c>
      <c r="AD355" s="42">
        <f>SHADOWEFF(INDEX(AD$175:AD$178,$D355),$E355,INDEX(AD$179:AD$195,$F355))</f>
        <v/>
      </c>
      <c r="AE355" s="25">
        <f>LOWER(Settings!$C$4)&amp;".mit."&amp;$A355&amp;IF($C355="","","."&amp;$C355&amp;"."&amp;$B355)&amp;IF(INDEX(Variables!$D$5:$D$105,MATCH($A355,Variables!$A$5:$A$105,0))="","","."&amp;INDEX(Variables!$D$5:$D$105,MATCH($A355,Variables!$A$5:$A$105,0)))&amp;"."&amp;AE$5</f>
        <v/>
      </c>
      <c r="AF355" s="41">
        <f>INDEX(AF$175:AF$178,$D355)*$E355*INDEX(AF$179:AF$195,$F355)</f>
        <v/>
      </c>
      <c r="AG355" s="40">
        <f>INDEX(AG$175:AG$178,$D355)*$E355*INDEX(AG$179:AG$195,$F355)</f>
        <v/>
      </c>
      <c r="AH355" s="40">
        <f>INDEX(AH$175:AH$178,$D355)*$E355*INDEX(AH$179:AH$195,$F355)</f>
        <v/>
      </c>
      <c r="AI355" s="40">
        <f>INDEX(AI$175:AI$178,$D355)*$E355*INDEX(AI$179:AI$195,$F355)</f>
        <v/>
      </c>
      <c r="AJ355" s="40">
        <f>INDEX(AJ$175:AJ$178,$D355)*$E355*INDEX(AJ$179:AJ$195,$F355)</f>
        <v/>
      </c>
      <c r="AK355" s="40">
        <f>INDEX(AK$175:AK$178,$D355)*$E355*INDEX(AK$179:AK$195,$F355)</f>
        <v/>
      </c>
      <c r="AL355" s="40">
        <f>INDEX(AL$175:AL$178,$D355)*$E355*INDEX(AL$179:AL$195,$F355)</f>
        <v/>
      </c>
      <c r="AM355" s="40">
        <f>INDEX(AM$175:AM$178,$D355)*$E355*INDEX(AM$179:AM$195,$F355)</f>
        <v/>
      </c>
      <c r="AN355" s="40">
        <f>INDEX(AN$175:AN$178,$D355)*$E355*INDEX(AN$179:AN$195,$F355)</f>
        <v/>
      </c>
      <c r="AO355" s="40">
        <f>INDEX(AO$175:AO$178,$D355)*$E355*INDEX(AO$179:AO$195,$F355)</f>
        <v/>
      </c>
      <c r="AP355" s="40">
        <f>INDEX(AP$175:AP$178,$D355)*$E355*INDEX(AP$179:AP$195,$F355)</f>
        <v/>
      </c>
      <c r="AQ355" s="40">
        <f>INDEX(AQ$175:AQ$178,$D355)*$E355*INDEX(AQ$179:AQ$195,$F355)</f>
        <v/>
      </c>
      <c r="AR355" s="40">
        <f>INDEX(AR$175:AR$178,$D355)*$E355*INDEX(AR$179:AR$195,$F355)</f>
        <v/>
      </c>
      <c r="AS355" s="40">
        <f>INDEX(AS$175:AS$178,$D355)*$E355*INDEX(AS$179:AS$195,$F355)</f>
        <v/>
      </c>
      <c r="AT355" s="40">
        <f>INDEX(AT$175:AT$178,$D355)*$E355*INDEX(AT$179:AT$195,$F355)</f>
        <v/>
      </c>
      <c r="AU355" s="40">
        <f>INDEX(AU$175:AU$178,$D355)*$E355*INDEX(AU$179:AU$195,$F355)</f>
        <v/>
      </c>
      <c r="AV355" s="40">
        <f>INDEX(AV$175:AV$178,$D355)*$E355*INDEX(AV$179:AV$195,$F355)</f>
        <v/>
      </c>
      <c r="AW355" s="40">
        <f>INDEX(AW$175:AW$178,$D355)*$E355*INDEX(AW$179:AW$195,$F355)</f>
        <v/>
      </c>
      <c r="AX355" s="42">
        <f>SHADOWEFF(INDEX(AX$175:AX$178,$D355),$E355,INDEX(AX$179:AX$195,$F355))</f>
        <v/>
      </c>
    </row>
    <row r="356" hidden="1" outlineLevel="2">
      <c r="A356" s="5" t="inlineStr">
        <is>
          <t>shp</t>
        </is>
      </c>
      <c r="B356" s="5" t="inlineStr">
        <is>
          <t>bio</t>
        </is>
      </c>
      <c r="C356" s="5" t="inlineStr">
        <is>
          <t>rod</t>
        </is>
      </c>
      <c r="D356" s="40">
        <f>INDEX(Inputs!$M$5:$M$132,MATCH($B356&amp;"|"&amp;$C356,Inputs!$A$5:$A$132,0))</f>
        <v/>
      </c>
      <c r="E356" s="40">
        <f>INDEX(Inputs!$T$5:$T$132,MATCH($B356&amp;"|"&amp;$C356,Inputs!$A$5:$A$132,0))</f>
        <v/>
      </c>
      <c r="F356" s="40">
        <f>INDEX(Inputs!$K$5:$K$132,MATCH($B356&amp;"|"&amp;$C356,Inputs!$A$5:$A$132,0))</f>
        <v/>
      </c>
      <c r="G356" s="39" t="n"/>
      <c r="H356" s="5">
        <f>INDEX(Variables!$B$5:$B$105,MATCH($A356,Variables!$A$5:$A$105,0))&amp;IF($C356="",""," | "&amp;INDEX(Mapping!$B$5:$B$26,MATCH($C356,Mapping!$A$5:$A$26,0))&amp;" | "&amp;INDEX(Mapping!$B$30:$B$41,MATCH($B356,Mapping!$A$30:$A$41,0)))</f>
        <v/>
      </c>
      <c r="I356" s="5">
        <f>INDEX(Variables!$C$5:$C$105,MATCH($A356,Variables!$A$5:$A$105,0))</f>
        <v/>
      </c>
      <c r="J356" s="5">
        <f>INDEX(Variables!$E$5:$E$105,MATCH($A356,Variables!$A$5:$A$105,0))</f>
        <v/>
      </c>
      <c r="K356" s="25">
        <f>LOWER(Settings!$C$4)&amp;".mit."&amp;$A356&amp;IF($C356="","","."&amp;$C356&amp;"."&amp;$B356)&amp;IF(INDEX(Variables!$D$5:$D$105,MATCH($A356,Variables!$A$5:$A$105,0))="","","."&amp;INDEX(Variables!$D$5:$D$105,MATCH($A356,Variables!$A$5:$A$105,0)))&amp;"."&amp;K$5</f>
        <v/>
      </c>
      <c r="L356" s="41">
        <f>INDEX(L$175:L$178,$D356)*$E356*INDEX(L$179:L$195,$F356)</f>
        <v/>
      </c>
      <c r="M356" s="40">
        <f>INDEX(M$175:M$178,$D356)*$E356*INDEX(M$179:M$195,$F356)</f>
        <v/>
      </c>
      <c r="N356" s="40">
        <f>INDEX(N$175:N$178,$D356)*$E356*INDEX(N$179:N$195,$F356)</f>
        <v/>
      </c>
      <c r="O356" s="40">
        <f>INDEX(O$175:O$178,$D356)*$E356*INDEX(O$179:O$195,$F356)</f>
        <v/>
      </c>
      <c r="P356" s="40">
        <f>INDEX(P$175:P$178,$D356)*$E356*INDEX(P$179:P$195,$F356)</f>
        <v/>
      </c>
      <c r="Q356" s="40">
        <f>INDEX(Q$175:Q$178,$D356)*$E356*INDEX(Q$179:Q$195,$F356)</f>
        <v/>
      </c>
      <c r="R356" s="40">
        <f>INDEX(R$175:R$178,$D356)*$E356*INDEX(R$179:R$195,$F356)</f>
        <v/>
      </c>
      <c r="S356" s="40">
        <f>INDEX(S$175:S$178,$D356)*$E356*INDEX(S$179:S$195,$F356)</f>
        <v/>
      </c>
      <c r="T356" s="40">
        <f>INDEX(T$175:T$178,$D356)*$E356*INDEX(T$179:T$195,$F356)</f>
        <v/>
      </c>
      <c r="U356" s="40">
        <f>INDEX(U$175:U$178,$D356)*$E356*INDEX(U$179:U$195,$F356)</f>
        <v/>
      </c>
      <c r="V356" s="40">
        <f>INDEX(V$175:V$178,$D356)*$E356*INDEX(V$179:V$195,$F356)</f>
        <v/>
      </c>
      <c r="W356" s="40">
        <f>INDEX(W$175:W$178,$D356)*$E356*INDEX(W$179:W$195,$F356)</f>
        <v/>
      </c>
      <c r="X356" s="40">
        <f>INDEX(X$175:X$178,$D356)*$E356*INDEX(X$179:X$195,$F356)</f>
        <v/>
      </c>
      <c r="Y356" s="40">
        <f>INDEX(Y$175:Y$178,$D356)*$E356*INDEX(Y$179:Y$195,$F356)</f>
        <v/>
      </c>
      <c r="Z356" s="40">
        <f>INDEX(Z$175:Z$178,$D356)*$E356*INDEX(Z$179:Z$195,$F356)</f>
        <v/>
      </c>
      <c r="AA356" s="40">
        <f>INDEX(AA$175:AA$178,$D356)*$E356*INDEX(AA$179:AA$195,$F356)</f>
        <v/>
      </c>
      <c r="AB356" s="40">
        <f>INDEX(AB$175:AB$178,$D356)*$E356*INDEX(AB$179:AB$195,$F356)</f>
        <v/>
      </c>
      <c r="AC356" s="40">
        <f>INDEX(AC$175:AC$178,$D356)*$E356*INDEX(AC$179:AC$195,$F356)</f>
        <v/>
      </c>
      <c r="AD356" s="42">
        <f>SHADOWEFF(INDEX(AD$175:AD$178,$D356),$E356,INDEX(AD$179:AD$195,$F356))</f>
        <v/>
      </c>
      <c r="AE356" s="25">
        <f>LOWER(Settings!$C$4)&amp;".mit."&amp;$A356&amp;IF($C356="","","."&amp;$C356&amp;"."&amp;$B356)&amp;IF(INDEX(Variables!$D$5:$D$105,MATCH($A356,Variables!$A$5:$A$105,0))="","","."&amp;INDEX(Variables!$D$5:$D$105,MATCH($A356,Variables!$A$5:$A$105,0)))&amp;"."&amp;AE$5</f>
        <v/>
      </c>
      <c r="AF356" s="41">
        <f>INDEX(AF$175:AF$178,$D356)*$E356*INDEX(AF$179:AF$195,$F356)</f>
        <v/>
      </c>
      <c r="AG356" s="40">
        <f>INDEX(AG$175:AG$178,$D356)*$E356*INDEX(AG$179:AG$195,$F356)</f>
        <v/>
      </c>
      <c r="AH356" s="40">
        <f>INDEX(AH$175:AH$178,$D356)*$E356*INDEX(AH$179:AH$195,$F356)</f>
        <v/>
      </c>
      <c r="AI356" s="40">
        <f>INDEX(AI$175:AI$178,$D356)*$E356*INDEX(AI$179:AI$195,$F356)</f>
        <v/>
      </c>
      <c r="AJ356" s="40">
        <f>INDEX(AJ$175:AJ$178,$D356)*$E356*INDEX(AJ$179:AJ$195,$F356)</f>
        <v/>
      </c>
      <c r="AK356" s="40">
        <f>INDEX(AK$175:AK$178,$D356)*$E356*INDEX(AK$179:AK$195,$F356)</f>
        <v/>
      </c>
      <c r="AL356" s="40">
        <f>INDEX(AL$175:AL$178,$D356)*$E356*INDEX(AL$179:AL$195,$F356)</f>
        <v/>
      </c>
      <c r="AM356" s="40">
        <f>INDEX(AM$175:AM$178,$D356)*$E356*INDEX(AM$179:AM$195,$F356)</f>
        <v/>
      </c>
      <c r="AN356" s="40">
        <f>INDEX(AN$175:AN$178,$D356)*$E356*INDEX(AN$179:AN$195,$F356)</f>
        <v/>
      </c>
      <c r="AO356" s="40">
        <f>INDEX(AO$175:AO$178,$D356)*$E356*INDEX(AO$179:AO$195,$F356)</f>
        <v/>
      </c>
      <c r="AP356" s="40">
        <f>INDEX(AP$175:AP$178,$D356)*$E356*INDEX(AP$179:AP$195,$F356)</f>
        <v/>
      </c>
      <c r="AQ356" s="40">
        <f>INDEX(AQ$175:AQ$178,$D356)*$E356*INDEX(AQ$179:AQ$195,$F356)</f>
        <v/>
      </c>
      <c r="AR356" s="40">
        <f>INDEX(AR$175:AR$178,$D356)*$E356*INDEX(AR$179:AR$195,$F356)</f>
        <v/>
      </c>
      <c r="AS356" s="40">
        <f>INDEX(AS$175:AS$178,$D356)*$E356*INDEX(AS$179:AS$195,$F356)</f>
        <v/>
      </c>
      <c r="AT356" s="40">
        <f>INDEX(AT$175:AT$178,$D356)*$E356*INDEX(AT$179:AT$195,$F356)</f>
        <v/>
      </c>
      <c r="AU356" s="40">
        <f>INDEX(AU$175:AU$178,$D356)*$E356*INDEX(AU$179:AU$195,$F356)</f>
        <v/>
      </c>
      <c r="AV356" s="40">
        <f>INDEX(AV$175:AV$178,$D356)*$E356*INDEX(AV$179:AV$195,$F356)</f>
        <v/>
      </c>
      <c r="AW356" s="40">
        <f>INDEX(AW$175:AW$178,$D356)*$E356*INDEX(AW$179:AW$195,$F356)</f>
        <v/>
      </c>
      <c r="AX356" s="42">
        <f>SHADOWEFF(INDEX(AX$175:AX$178,$D356),$E356,INDEX(AX$179:AX$195,$F356))</f>
        <v/>
      </c>
    </row>
    <row r="357" hidden="1" outlineLevel="2"/>
    <row r="358" hidden="1" outlineLevel="2">
      <c r="A358" s="5" t="inlineStr">
        <is>
          <t>ener</t>
        </is>
      </c>
      <c r="B358" s="5" t="inlineStr">
        <is>
          <t>coa</t>
        </is>
      </c>
      <c r="C358" s="5" t="inlineStr">
        <is>
          <t>rod</t>
        </is>
      </c>
      <c r="D358" s="40">
        <f>INDEX(Inputs!$N$5:$N$132,MATCH($B358&amp;"|"&amp;$C358,Inputs!$A$5:$A$132,0))</f>
        <v/>
      </c>
      <c r="E358" s="40">
        <f>INDEX(Inputs!$O$5:$O$132,MATCH($B358&amp;"|"&amp;$C358,Inputs!$A$5:$A$132,0))</f>
        <v/>
      </c>
      <c r="F358" s="40">
        <f>INDEX(Inputs!$P$5:$P$132,MATCH($B358&amp;"|"&amp;$C358,Inputs!$A$5:$A$132,0))</f>
        <v/>
      </c>
      <c r="G358" s="40">
        <f>INDEX(Inputs!$Q$5:$Q$132,MATCH($B358&amp;"|"&amp;$C358,Inputs!$A$5:$A$132,0))</f>
        <v/>
      </c>
      <c r="H358" s="5">
        <f>INDEX(Variables!$B$5:$B$105,MATCH($A358,Variables!$A$5:$A$105,0))&amp;IF($C358="",""," | "&amp;INDEX(Mapping!$B$5:$B$26,MATCH($C358,Mapping!$A$5:$A$26,0))&amp;" | "&amp;INDEX(Mapping!$B$30:$B$41,MATCH($B358,Mapping!$A$30:$A$41,0)))</f>
        <v/>
      </c>
      <c r="I358" s="5">
        <f>INDEX(Variables!$C$5:$C$105,MATCH($A358,Variables!$A$5:$A$105,0))</f>
        <v/>
      </c>
      <c r="J358" s="5">
        <f>INDEX(Variables!$E$5:$E$105,MATCH($A358,Variables!$A$5:$A$105,0))</f>
        <v/>
      </c>
      <c r="K358" s="25">
        <f>LOWER(Settings!$C$4)&amp;".mit."&amp;$A358&amp;IF($C358="","","."&amp;$C358&amp;"."&amp;$B358)&amp;IF(INDEX(Variables!$D$5:$D$105,MATCH($A358,Variables!$A$5:$A$105,0))="","","."&amp;INDEX(Variables!$D$5:$D$105,MATCH($A358,Variables!$A$5:$A$105,0)))&amp;"."&amp;K$5</f>
        <v/>
      </c>
      <c r="L358" s="46">
        <f>INDEX(Inputs!$U$5:$U$132,MATCH($B358&amp;"|"&amp;$C358,Inputs!$A$5:$A$132,0))</f>
        <v/>
      </c>
      <c r="M358" s="47">
        <f>L358*(1/(1+$G358))^(1+$E358)*(1+M$7)^$D358*(M340/L340)^$E358*((M340+M349)/(L340+L349))^($F358*(1+$E358))</f>
        <v/>
      </c>
      <c r="N358" s="47">
        <f>M358*(1/(1+$G358))^(1+$E358)*(1+N$7)^$D358*(N340/M340)^$E358*((N340+N349)/(M340+M349))^($F358*(1+$E358))</f>
        <v/>
      </c>
      <c r="O358" s="47">
        <f>N358*(1/(1+$G358))^(1+$E358)*(1+O$7)^$D358*(O340/N340)^$E358*((O340+O349)/(N340+N349))^($F358*(1+$E358))</f>
        <v/>
      </c>
      <c r="P358" s="47">
        <f>O358*(1/(1+$G358))^(1+$E358)*(1+P$7)^$D358*(P340/O340)^$E358*((P340+P349)/(O340+O349))^($F358*(1+$E358))</f>
        <v/>
      </c>
      <c r="Q358" s="47">
        <f>P358*(1/(1+$G358))^(1+$E358)*(1+Q$7)^$D358*(Q340/P340)^$E358*((Q340+Q349)/(P340+P349))^($F358*(1+$E358))</f>
        <v/>
      </c>
      <c r="R358" s="47">
        <f>Q358*(1/(1+$G358))^(1+$E358)*(1+R$7)^$D358*(R340/Q340)^$E358*((R340+R349)/(Q340+Q349))^($F358*(1+$E358))</f>
        <v/>
      </c>
      <c r="S358" s="47">
        <f>R358*(1/(1+$G358))^(1+$E358)*(1+S$7)^$D358*(S340/R340)^$E358*((S340+S349)/(R340+R349))^($F358*(1+$E358))</f>
        <v/>
      </c>
      <c r="T358" s="47">
        <f>S358*(1/(1+$G358))^(1+$E358)*(1+T$7)^$D358*(T340/S340)^$E358*((T340+T349)/(S340+S349))^($F358*(1+$E358))</f>
        <v/>
      </c>
      <c r="U358" s="47">
        <f>T358*(1/(1+$G358))^(1+$E358)*(1+U$7)^$D358*(U340/T340)^$E358*((U340+U349)/(T340+T349))^($F358*(1+$E358))</f>
        <v/>
      </c>
      <c r="V358" s="47">
        <f>U358*(1/(1+$G358))^(1+$E358)*(1+V$7)^$D358*(V340/U340)^$E358*((V340+V349)/(U340+U349))^($F358*(1+$E358))</f>
        <v/>
      </c>
      <c r="W358" s="47">
        <f>V358*(1/(1+$G358))^(1+$E358)*(1+W$7)^$D358*(W340/V340)^$E358*((W340+W349)/(V340+V349))^($F358*(1+$E358))</f>
        <v/>
      </c>
      <c r="X358" s="47">
        <f>W358*(1/(1+$G358))^(1+$E358)*(1+X$7)^$D358*(X340/W340)^$E358*((X340+X349)/(W340+W349))^($F358*(1+$E358))</f>
        <v/>
      </c>
      <c r="Y358" s="47">
        <f>X358*(1/(1+$G358))^(1+$E358)*(1+Y$7)^$D358*(Y340/X340)^$E358*((Y340+Y349)/(X340+X349))^($F358*(1+$E358))</f>
        <v/>
      </c>
      <c r="Z358" s="47">
        <f>Y358*(1/(1+$G358))^(1+$E358)*(1+Z$7)^$D358*(Z340/Y340)^$E358*((Z340+Z349)/(Y340+Y349))^($F358*(1+$E358))</f>
        <v/>
      </c>
      <c r="AA358" s="47">
        <f>Z358*(1/(1+$G358))^(1+$E358)*(1+AA$7)^$D358*(AA340/Z340)^$E358*((AA340+AA349)/(Z340+Z349))^($F358*(1+$E358))</f>
        <v/>
      </c>
      <c r="AB358" s="47">
        <f>AA358*(1/(1+$G358))^(1+$E358)*(1+AB$7)^$D358*(AB340/AA340)^$E358*((AB340+AB349)/(AA340+AA349))^($F358*(1+$E358))</f>
        <v/>
      </c>
      <c r="AC358" s="47">
        <f>AB358*(1/(1+$G358))^(1+$E358)*(1+AC$7)^$D358*(AC340/AB340)^$E358*((AC340+AC349)/(AB340+AB349))^($F358*(1+$E358))</f>
        <v/>
      </c>
      <c r="AD358" s="48">
        <f>FUELUSE(AC358,AD340,AC340,AD349,AC349,AD$7,$D358,$E358,$F358,$G358)</f>
        <v/>
      </c>
      <c r="AE358" s="25">
        <f>LOWER(Settings!$C$4)&amp;".mit."&amp;$A358&amp;IF($C358="","","."&amp;$C358&amp;"."&amp;$B358)&amp;IF(INDEX(Variables!$D$5:$D$105,MATCH($A358,Variables!$A$5:$A$105,0))="","","."&amp;INDEX(Variables!$D$5:$D$105,MATCH($A358,Variables!$A$5:$A$105,0)))&amp;"."&amp;AE$5</f>
        <v/>
      </c>
      <c r="AF358" s="46">
        <f>INDEX(Inputs!$U$5:$U$132,MATCH($B358&amp;"|"&amp;$C358,Inputs!$A$5:$A$132,0))</f>
        <v/>
      </c>
      <c r="AG358" s="47">
        <f>AF358*(1/(1+$G358))^(1+$E358)*(1+AG$7)^$D358*(AG340/AF340)^$E358*((AG340+AG349)/(AF340+AF349))^($F358*(1+$E358))</f>
        <v/>
      </c>
      <c r="AH358" s="47">
        <f>AG358*(1/(1+$G358))^(1+$E358)*(1+AH$7)^$D358*(AH340/AG340)^$E358*((AH340+AH349)/(AG340+AG349))^($F358*(1+$E358))</f>
        <v/>
      </c>
      <c r="AI358" s="47">
        <f>AH358*(1/(1+$G358))^(1+$E358)*(1+AI$7)^$D358*(AI340/AH340)^$E358*((AI340+AI349)/(AH340+AH349))^($F358*(1+$E358))</f>
        <v/>
      </c>
      <c r="AJ358" s="47">
        <f>AI358*(1/(1+$G358))^(1+$E358)*(1+AJ$7)^$D358*(AJ340/AI340)^$E358*((AJ340+AJ349)/(AI340+AI349))^($F358*(1+$E358))</f>
        <v/>
      </c>
      <c r="AK358" s="47">
        <f>AJ358*(1/(1+$G358))^(1+$E358)*(1+AK$7)^$D358*(AK340/AJ340)^$E358*((AK340+AK349)/(AJ340+AJ349))^($F358*(1+$E358))</f>
        <v/>
      </c>
      <c r="AL358" s="47">
        <f>AK358*(1/(1+$G358))^(1+$E358)*(1+AL$7)^$D358*(AL340/AK340)^$E358*((AL340+AL349)/(AK340+AK349))^($F358*(1+$E358))</f>
        <v/>
      </c>
      <c r="AM358" s="47">
        <f>AL358*(1/(1+$G358))^(1+$E358)*(1+AM$7)^$D358*(AM340/AL340)^$E358*((AM340+AM349)/(AL340+AL349))^($F358*(1+$E358))</f>
        <v/>
      </c>
      <c r="AN358" s="47">
        <f>AM358*(1/(1+$G358))^(1+$E358)*(1+AN$7)^$D358*(AN340/AM340)^$E358*((AN340+AN349)/(AM340+AM349))^($F358*(1+$E358))</f>
        <v/>
      </c>
      <c r="AO358" s="47">
        <f>AN358*(1/(1+$G358))^(1+$E358)*(1+AO$7)^$D358*(AO340/AN340)^$E358*((AO340+AO349)/(AN340+AN349))^($F358*(1+$E358))</f>
        <v/>
      </c>
      <c r="AP358" s="47">
        <f>AO358*(1/(1+$G358))^(1+$E358)*(1+AP$7)^$D358*(AP340/AO340)^$E358*((AP340+AP349)/(AO340+AO349))^($F358*(1+$E358))</f>
        <v/>
      </c>
      <c r="AQ358" s="47">
        <f>AP358*(1/(1+$G358))^(1+$E358)*(1+AQ$7)^$D358*(AQ340/AP340)^$E358*((AQ340+AQ349)/(AP340+AP349))^($F358*(1+$E358))</f>
        <v/>
      </c>
      <c r="AR358" s="47">
        <f>AQ358*(1/(1+$G358))^(1+$E358)*(1+AR$7)^$D358*(AR340/AQ340)^$E358*((AR340+AR349)/(AQ340+AQ349))^($F358*(1+$E358))</f>
        <v/>
      </c>
      <c r="AS358" s="47">
        <f>AR358*(1/(1+$G358))^(1+$E358)*(1+AS$7)^$D358*(AS340/AR340)^$E358*((AS340+AS349)/(AR340+AR349))^($F358*(1+$E358))</f>
        <v/>
      </c>
      <c r="AT358" s="47">
        <f>AS358*(1/(1+$G358))^(1+$E358)*(1+AT$7)^$D358*(AT340/AS340)^$E358*((AT340+AT349)/(AS340+AS349))^($F358*(1+$E358))</f>
        <v/>
      </c>
      <c r="AU358" s="47">
        <f>AT358*(1/(1+$G358))^(1+$E358)*(1+AU$7)^$D358*(AU340/AT340)^$E358*((AU340+AU349)/(AT340+AT349))^($F358*(1+$E358))</f>
        <v/>
      </c>
      <c r="AV358" s="47">
        <f>AU358*(1/(1+$G358))^(1+$E358)*(1+AV$7)^$D358*(AV340/AU340)^$E358*((AV340+AV349)/(AU340+AU349))^($F358*(1+$E358))</f>
        <v/>
      </c>
      <c r="AW358" s="47">
        <f>AV358*(1/(1+$G358))^(1+$E358)*(1+AW$7)^$D358*(AW340/AV340)^$E358*((AW340+AW349)/(AV340+AV349))^($F358*(1+$E358))</f>
        <v/>
      </c>
      <c r="AX358" s="48">
        <f>FUELUSE(AW358,AX340,AW340,AX349,AW349,AX$7,$D358,$E358,$F358,$G358)</f>
        <v/>
      </c>
    </row>
    <row r="359" hidden="1" outlineLevel="2">
      <c r="A359" s="5" t="inlineStr">
        <is>
          <t>ener</t>
        </is>
      </c>
      <c r="B359" s="5" t="inlineStr">
        <is>
          <t>nga</t>
        </is>
      </c>
      <c r="C359" s="5" t="inlineStr">
        <is>
          <t>rod</t>
        </is>
      </c>
      <c r="D359" s="40">
        <f>INDEX(Inputs!$N$5:$N$132,MATCH($B359&amp;"|"&amp;$C359,Inputs!$A$5:$A$132,0))</f>
        <v/>
      </c>
      <c r="E359" s="40">
        <f>INDEX(Inputs!$O$5:$O$132,MATCH($B359&amp;"|"&amp;$C359,Inputs!$A$5:$A$132,0))</f>
        <v/>
      </c>
      <c r="F359" s="40">
        <f>INDEX(Inputs!$P$5:$P$132,MATCH($B359&amp;"|"&amp;$C359,Inputs!$A$5:$A$132,0))</f>
        <v/>
      </c>
      <c r="G359" s="40">
        <f>INDEX(Inputs!$Q$5:$Q$132,MATCH($B359&amp;"|"&amp;$C359,Inputs!$A$5:$A$132,0))</f>
        <v/>
      </c>
      <c r="H359" s="5">
        <f>INDEX(Variables!$B$5:$B$105,MATCH($A359,Variables!$A$5:$A$105,0))&amp;IF($C359="",""," | "&amp;INDEX(Mapping!$B$5:$B$26,MATCH($C359,Mapping!$A$5:$A$26,0))&amp;" | "&amp;INDEX(Mapping!$B$30:$B$41,MATCH($B359,Mapping!$A$30:$A$41,0)))</f>
        <v/>
      </c>
      <c r="I359" s="5">
        <f>INDEX(Variables!$C$5:$C$105,MATCH($A359,Variables!$A$5:$A$105,0))</f>
        <v/>
      </c>
      <c r="J359" s="5">
        <f>INDEX(Variables!$E$5:$E$105,MATCH($A359,Variables!$A$5:$A$105,0))</f>
        <v/>
      </c>
      <c r="K359" s="25">
        <f>LOWER(Settings!$C$4)&amp;".mit."&amp;$A359&amp;IF($C359="","","."&amp;$C359&amp;"."&amp;$B359)&amp;IF(INDEX(Variables!$D$5:$D$105,MATCH($A359,Variables!$A$5:$A$105,0))="","","."&amp;INDEX(Variables!$D$5:$D$105,MATCH($A359,Variables!$A$5:$A$105,0)))&amp;"."&amp;K$5</f>
        <v/>
      </c>
      <c r="L359" s="46">
        <f>INDEX(Inputs!$U$5:$U$132,MATCH($B359&amp;"|"&amp;$C359,Inputs!$A$5:$A$132,0))</f>
        <v/>
      </c>
      <c r="M359" s="47">
        <f>L359*(1/(1+$G359))^(1+$E359)*(1+M$7)^$D359*(M341/L341)^$E359*((M341+M350)/(L341+L350))^($F359*(1+$E359))</f>
        <v/>
      </c>
      <c r="N359" s="47">
        <f>M359*(1/(1+$G359))^(1+$E359)*(1+N$7)^$D359*(N341/M341)^$E359*((N341+N350)/(M341+M350))^($F359*(1+$E359))</f>
        <v/>
      </c>
      <c r="O359" s="47">
        <f>N359*(1/(1+$G359))^(1+$E359)*(1+O$7)^$D359*(O341/N341)^$E359*((O341+O350)/(N341+N350))^($F359*(1+$E359))</f>
        <v/>
      </c>
      <c r="P359" s="47">
        <f>O359*(1/(1+$G359))^(1+$E359)*(1+P$7)^$D359*(P341/O341)^$E359*((P341+P350)/(O341+O350))^($F359*(1+$E359))</f>
        <v/>
      </c>
      <c r="Q359" s="47">
        <f>P359*(1/(1+$G359))^(1+$E359)*(1+Q$7)^$D359*(Q341/P341)^$E359*((Q341+Q350)/(P341+P350))^($F359*(1+$E359))</f>
        <v/>
      </c>
      <c r="R359" s="47">
        <f>Q359*(1/(1+$G359))^(1+$E359)*(1+R$7)^$D359*(R341/Q341)^$E359*((R341+R350)/(Q341+Q350))^($F359*(1+$E359))</f>
        <v/>
      </c>
      <c r="S359" s="47">
        <f>R359*(1/(1+$G359))^(1+$E359)*(1+S$7)^$D359*(S341/R341)^$E359*((S341+S350)/(R341+R350))^($F359*(1+$E359))</f>
        <v/>
      </c>
      <c r="T359" s="47">
        <f>S359*(1/(1+$G359))^(1+$E359)*(1+T$7)^$D359*(T341/S341)^$E359*((T341+T350)/(S341+S350))^($F359*(1+$E359))</f>
        <v/>
      </c>
      <c r="U359" s="47">
        <f>T359*(1/(1+$G359))^(1+$E359)*(1+U$7)^$D359*(U341/T341)^$E359*((U341+U350)/(T341+T350))^($F359*(1+$E359))</f>
        <v/>
      </c>
      <c r="V359" s="47">
        <f>U359*(1/(1+$G359))^(1+$E359)*(1+V$7)^$D359*(V341/U341)^$E359*((V341+V350)/(U341+U350))^($F359*(1+$E359))</f>
        <v/>
      </c>
      <c r="W359" s="47">
        <f>V359*(1/(1+$G359))^(1+$E359)*(1+W$7)^$D359*(W341/V341)^$E359*((W341+W350)/(V341+V350))^($F359*(1+$E359))</f>
        <v/>
      </c>
      <c r="X359" s="47">
        <f>W359*(1/(1+$G359))^(1+$E359)*(1+X$7)^$D359*(X341/W341)^$E359*((X341+X350)/(W341+W350))^($F359*(1+$E359))</f>
        <v/>
      </c>
      <c r="Y359" s="47">
        <f>X359*(1/(1+$G359))^(1+$E359)*(1+Y$7)^$D359*(Y341/X341)^$E359*((Y341+Y350)/(X341+X350))^($F359*(1+$E359))</f>
        <v/>
      </c>
      <c r="Z359" s="47">
        <f>Y359*(1/(1+$G359))^(1+$E359)*(1+Z$7)^$D359*(Z341/Y341)^$E359*((Z341+Z350)/(Y341+Y350))^($F359*(1+$E359))</f>
        <v/>
      </c>
      <c r="AA359" s="47">
        <f>Z359*(1/(1+$G359))^(1+$E359)*(1+AA$7)^$D359*(AA341/Z341)^$E359*((AA341+AA350)/(Z341+Z350))^($F359*(1+$E359))</f>
        <v/>
      </c>
      <c r="AB359" s="47">
        <f>AA359*(1/(1+$G359))^(1+$E359)*(1+AB$7)^$D359*(AB341/AA341)^$E359*((AB341+AB350)/(AA341+AA350))^($F359*(1+$E359))</f>
        <v/>
      </c>
      <c r="AC359" s="47">
        <f>AB359*(1/(1+$G359))^(1+$E359)*(1+AC$7)^$D359*(AC341/AB341)^$E359*((AC341+AC350)/(AB341+AB350))^($F359*(1+$E359))</f>
        <v/>
      </c>
      <c r="AD359" s="48">
        <f>FUELUSE(AC359,AD341,AC341,AD350,AC350,AD$7,$D359,$E359,$F359,$G359)</f>
        <v/>
      </c>
      <c r="AE359" s="25">
        <f>LOWER(Settings!$C$4)&amp;".mit."&amp;$A359&amp;IF($C359="","","."&amp;$C359&amp;"."&amp;$B359)&amp;IF(INDEX(Variables!$D$5:$D$105,MATCH($A359,Variables!$A$5:$A$105,0))="","","."&amp;INDEX(Variables!$D$5:$D$105,MATCH($A359,Variables!$A$5:$A$105,0)))&amp;"."&amp;AE$5</f>
        <v/>
      </c>
      <c r="AF359" s="46">
        <f>INDEX(Inputs!$U$5:$U$132,MATCH($B359&amp;"|"&amp;$C359,Inputs!$A$5:$A$132,0))</f>
        <v/>
      </c>
      <c r="AG359" s="47">
        <f>AF359*(1/(1+$G359))^(1+$E359)*(1+AG$7)^$D359*(AG341/AF341)^$E359*((AG341+AG350)/(AF341+AF350))^($F359*(1+$E359))</f>
        <v/>
      </c>
      <c r="AH359" s="47">
        <f>AG359*(1/(1+$G359))^(1+$E359)*(1+AH$7)^$D359*(AH341/AG341)^$E359*((AH341+AH350)/(AG341+AG350))^($F359*(1+$E359))</f>
        <v/>
      </c>
      <c r="AI359" s="47">
        <f>AH359*(1/(1+$G359))^(1+$E359)*(1+AI$7)^$D359*(AI341/AH341)^$E359*((AI341+AI350)/(AH341+AH350))^($F359*(1+$E359))</f>
        <v/>
      </c>
      <c r="AJ359" s="47">
        <f>AI359*(1/(1+$G359))^(1+$E359)*(1+AJ$7)^$D359*(AJ341/AI341)^$E359*((AJ341+AJ350)/(AI341+AI350))^($F359*(1+$E359))</f>
        <v/>
      </c>
      <c r="AK359" s="47">
        <f>AJ359*(1/(1+$G359))^(1+$E359)*(1+AK$7)^$D359*(AK341/AJ341)^$E359*((AK341+AK350)/(AJ341+AJ350))^($F359*(1+$E359))</f>
        <v/>
      </c>
      <c r="AL359" s="47">
        <f>AK359*(1/(1+$G359))^(1+$E359)*(1+AL$7)^$D359*(AL341/AK341)^$E359*((AL341+AL350)/(AK341+AK350))^($F359*(1+$E359))</f>
        <v/>
      </c>
      <c r="AM359" s="47">
        <f>AL359*(1/(1+$G359))^(1+$E359)*(1+AM$7)^$D359*(AM341/AL341)^$E359*((AM341+AM350)/(AL341+AL350))^($F359*(1+$E359))</f>
        <v/>
      </c>
      <c r="AN359" s="47">
        <f>AM359*(1/(1+$G359))^(1+$E359)*(1+AN$7)^$D359*(AN341/AM341)^$E359*((AN341+AN350)/(AM341+AM350))^($F359*(1+$E359))</f>
        <v/>
      </c>
      <c r="AO359" s="47">
        <f>AN359*(1/(1+$G359))^(1+$E359)*(1+AO$7)^$D359*(AO341/AN341)^$E359*((AO341+AO350)/(AN341+AN350))^($F359*(1+$E359))</f>
        <v/>
      </c>
      <c r="AP359" s="47">
        <f>AO359*(1/(1+$G359))^(1+$E359)*(1+AP$7)^$D359*(AP341/AO341)^$E359*((AP341+AP350)/(AO341+AO350))^($F359*(1+$E359))</f>
        <v/>
      </c>
      <c r="AQ359" s="47">
        <f>AP359*(1/(1+$G359))^(1+$E359)*(1+AQ$7)^$D359*(AQ341/AP341)^$E359*((AQ341+AQ350)/(AP341+AP350))^($F359*(1+$E359))</f>
        <v/>
      </c>
      <c r="AR359" s="47">
        <f>AQ359*(1/(1+$G359))^(1+$E359)*(1+AR$7)^$D359*(AR341/AQ341)^$E359*((AR341+AR350)/(AQ341+AQ350))^($F359*(1+$E359))</f>
        <v/>
      </c>
      <c r="AS359" s="47">
        <f>AR359*(1/(1+$G359))^(1+$E359)*(1+AS$7)^$D359*(AS341/AR341)^$E359*((AS341+AS350)/(AR341+AR350))^($F359*(1+$E359))</f>
        <v/>
      </c>
      <c r="AT359" s="47">
        <f>AS359*(1/(1+$G359))^(1+$E359)*(1+AT$7)^$D359*(AT341/AS341)^$E359*((AT341+AT350)/(AS341+AS350))^($F359*(1+$E359))</f>
        <v/>
      </c>
      <c r="AU359" s="47">
        <f>AT359*(1/(1+$G359))^(1+$E359)*(1+AU$7)^$D359*(AU341/AT341)^$E359*((AU341+AU350)/(AT341+AT350))^($F359*(1+$E359))</f>
        <v/>
      </c>
      <c r="AV359" s="47">
        <f>AU359*(1/(1+$G359))^(1+$E359)*(1+AV$7)^$D359*(AV341/AU341)^$E359*((AV341+AV350)/(AU341+AU350))^($F359*(1+$E359))</f>
        <v/>
      </c>
      <c r="AW359" s="47">
        <f>AV359*(1/(1+$G359))^(1+$E359)*(1+AW$7)^$D359*(AW341/AV341)^$E359*((AW341+AW350)/(AV341+AV350))^($F359*(1+$E359))</f>
        <v/>
      </c>
      <c r="AX359" s="48">
        <f>FUELUSE(AW359,AX341,AW341,AX350,AW350,AX$7,$D359,$E359,$F359,$G359)</f>
        <v/>
      </c>
    </row>
    <row r="360" hidden="1" outlineLevel="2">
      <c r="A360" s="5" t="inlineStr">
        <is>
          <t>ener</t>
        </is>
      </c>
      <c r="B360" s="5" t="inlineStr">
        <is>
          <t>gso</t>
        </is>
      </c>
      <c r="C360" s="5" t="inlineStr">
        <is>
          <t>rod</t>
        </is>
      </c>
      <c r="D360" s="40">
        <f>INDEX(Inputs!$N$5:$N$132,MATCH($B360&amp;"|"&amp;$C360,Inputs!$A$5:$A$132,0))</f>
        <v/>
      </c>
      <c r="E360" s="40">
        <f>INDEX(Inputs!$O$5:$O$132,MATCH($B360&amp;"|"&amp;$C360,Inputs!$A$5:$A$132,0))</f>
        <v/>
      </c>
      <c r="F360" s="40">
        <f>INDEX(Inputs!$P$5:$P$132,MATCH($B360&amp;"|"&amp;$C360,Inputs!$A$5:$A$132,0))</f>
        <v/>
      </c>
      <c r="G360" s="40">
        <f>INDEX(Inputs!$Q$5:$Q$132,MATCH($B360&amp;"|"&amp;$C360,Inputs!$A$5:$A$132,0))</f>
        <v/>
      </c>
      <c r="H360" s="5">
        <f>INDEX(Variables!$B$5:$B$105,MATCH($A360,Variables!$A$5:$A$105,0))&amp;IF($C360="",""," | "&amp;INDEX(Mapping!$B$5:$B$26,MATCH($C360,Mapping!$A$5:$A$26,0))&amp;" | "&amp;INDEX(Mapping!$B$30:$B$41,MATCH($B360,Mapping!$A$30:$A$41,0)))</f>
        <v/>
      </c>
      <c r="I360" s="5">
        <f>INDEX(Variables!$C$5:$C$105,MATCH($A360,Variables!$A$5:$A$105,0))</f>
        <v/>
      </c>
      <c r="J360" s="5">
        <f>INDEX(Variables!$E$5:$E$105,MATCH($A360,Variables!$A$5:$A$105,0))</f>
        <v/>
      </c>
      <c r="K360" s="25">
        <f>LOWER(Settings!$C$4)&amp;".mit."&amp;$A360&amp;IF($C360="","","."&amp;$C360&amp;"."&amp;$B360)&amp;IF(INDEX(Variables!$D$5:$D$105,MATCH($A360,Variables!$A$5:$A$105,0))="","","."&amp;INDEX(Variables!$D$5:$D$105,MATCH($A360,Variables!$A$5:$A$105,0)))&amp;"."&amp;K$5</f>
        <v/>
      </c>
      <c r="L360" s="46">
        <f>INDEX(Inputs!$U$5:$U$132,MATCH($B360&amp;"|"&amp;$C360,Inputs!$A$5:$A$132,0))</f>
        <v/>
      </c>
      <c r="M360" s="47">
        <f>L360*(1/(1+$G360))^(1+$E360)*(1+M$7)^$D360*(M342/L342)^$E360*((M342+M351)/(L342+L351))^($F360*(1+$E360))</f>
        <v/>
      </c>
      <c r="N360" s="47">
        <f>M360*(1/(1+$G360))^(1+$E360)*(1+N$7)^$D360*(N342/M342)^$E360*((N342+N351)/(M342+M351))^($F360*(1+$E360))</f>
        <v/>
      </c>
      <c r="O360" s="47">
        <f>N360*(1/(1+$G360))^(1+$E360)*(1+O$7)^$D360*(O342/N342)^$E360*((O342+O351)/(N342+N351))^($F360*(1+$E360))</f>
        <v/>
      </c>
      <c r="P360" s="47">
        <f>O360*(1/(1+$G360))^(1+$E360)*(1+P$7)^$D360*(P342/O342)^$E360*((P342+P351)/(O342+O351))^($F360*(1+$E360))</f>
        <v/>
      </c>
      <c r="Q360" s="47">
        <f>P360*(1/(1+$G360))^(1+$E360)*(1+Q$7)^$D360*(Q342/P342)^$E360*((Q342+Q351)/(P342+P351))^($F360*(1+$E360))</f>
        <v/>
      </c>
      <c r="R360" s="47">
        <f>Q360*(1/(1+$G360))^(1+$E360)*(1+R$7)^$D360*(R342/Q342)^$E360*((R342+R351)/(Q342+Q351))^($F360*(1+$E360))</f>
        <v/>
      </c>
      <c r="S360" s="47">
        <f>R360*(1/(1+$G360))^(1+$E360)*(1+S$7)^$D360*(S342/R342)^$E360*((S342+S351)/(R342+R351))^($F360*(1+$E360))</f>
        <v/>
      </c>
      <c r="T360" s="47">
        <f>S360*(1/(1+$G360))^(1+$E360)*(1+T$7)^$D360*(T342/S342)^$E360*((T342+T351)/(S342+S351))^($F360*(1+$E360))</f>
        <v/>
      </c>
      <c r="U360" s="47">
        <f>T360*(1/(1+$G360))^(1+$E360)*(1+U$7)^$D360*(U342/T342)^$E360*((U342+U351)/(T342+T351))^($F360*(1+$E360))</f>
        <v/>
      </c>
      <c r="V360" s="47">
        <f>U360*(1/(1+$G360))^(1+$E360)*(1+V$7)^$D360*(V342/U342)^$E360*((V342+V351)/(U342+U351))^($F360*(1+$E360))</f>
        <v/>
      </c>
      <c r="W360" s="47">
        <f>V360*(1/(1+$G360))^(1+$E360)*(1+W$7)^$D360*(W342/V342)^$E360*((W342+W351)/(V342+V351))^($F360*(1+$E360))</f>
        <v/>
      </c>
      <c r="X360" s="47">
        <f>W360*(1/(1+$G360))^(1+$E360)*(1+X$7)^$D360*(X342/W342)^$E360*((X342+X351)/(W342+W351))^($F360*(1+$E360))</f>
        <v/>
      </c>
      <c r="Y360" s="47">
        <f>X360*(1/(1+$G360))^(1+$E360)*(1+Y$7)^$D360*(Y342/X342)^$E360*((Y342+Y351)/(X342+X351))^($F360*(1+$E360))</f>
        <v/>
      </c>
      <c r="Z360" s="47">
        <f>Y360*(1/(1+$G360))^(1+$E360)*(1+Z$7)^$D360*(Z342/Y342)^$E360*((Z342+Z351)/(Y342+Y351))^($F360*(1+$E360))</f>
        <v/>
      </c>
      <c r="AA360" s="47">
        <f>Z360*(1/(1+$G360))^(1+$E360)*(1+AA$7)^$D360*(AA342/Z342)^$E360*((AA342+AA351)/(Z342+Z351))^($F360*(1+$E360))</f>
        <v/>
      </c>
      <c r="AB360" s="47">
        <f>AA360*(1/(1+$G360))^(1+$E360)*(1+AB$7)^$D360*(AB342/AA342)^$E360*((AB342+AB351)/(AA342+AA351))^($F360*(1+$E360))</f>
        <v/>
      </c>
      <c r="AC360" s="47">
        <f>AB360*(1/(1+$G360))^(1+$E360)*(1+AC$7)^$D360*(AC342/AB342)^$E360*((AC342+AC351)/(AB342+AB351))^($F360*(1+$E360))</f>
        <v/>
      </c>
      <c r="AD360" s="48">
        <f>FUELUSE(AC360,AD342,AC342,AD351,AC351,AD$7,$D360,$E360,$F360,$G360)</f>
        <v/>
      </c>
      <c r="AE360" s="25">
        <f>LOWER(Settings!$C$4)&amp;".mit."&amp;$A360&amp;IF($C360="","","."&amp;$C360&amp;"."&amp;$B360)&amp;IF(INDEX(Variables!$D$5:$D$105,MATCH($A360,Variables!$A$5:$A$105,0))="","","."&amp;INDEX(Variables!$D$5:$D$105,MATCH($A360,Variables!$A$5:$A$105,0)))&amp;"."&amp;AE$5</f>
        <v/>
      </c>
      <c r="AF360" s="46">
        <f>INDEX(Inputs!$U$5:$U$132,MATCH($B360&amp;"|"&amp;$C360,Inputs!$A$5:$A$132,0))</f>
        <v/>
      </c>
      <c r="AG360" s="47">
        <f>AF360*(1/(1+$G360))^(1+$E360)*(1+AG$7)^$D360*(AG342/AF342)^$E360*((AG342+AG351)/(AF342+AF351))^($F360*(1+$E360))</f>
        <v/>
      </c>
      <c r="AH360" s="47">
        <f>AG360*(1/(1+$G360))^(1+$E360)*(1+AH$7)^$D360*(AH342/AG342)^$E360*((AH342+AH351)/(AG342+AG351))^($F360*(1+$E360))</f>
        <v/>
      </c>
      <c r="AI360" s="47">
        <f>AH360*(1/(1+$G360))^(1+$E360)*(1+AI$7)^$D360*(AI342/AH342)^$E360*((AI342+AI351)/(AH342+AH351))^($F360*(1+$E360))</f>
        <v/>
      </c>
      <c r="AJ360" s="47">
        <f>AI360*(1/(1+$G360))^(1+$E360)*(1+AJ$7)^$D360*(AJ342/AI342)^$E360*((AJ342+AJ351)/(AI342+AI351))^($F360*(1+$E360))</f>
        <v/>
      </c>
      <c r="AK360" s="47">
        <f>AJ360*(1/(1+$G360))^(1+$E360)*(1+AK$7)^$D360*(AK342/AJ342)^$E360*((AK342+AK351)/(AJ342+AJ351))^($F360*(1+$E360))</f>
        <v/>
      </c>
      <c r="AL360" s="47">
        <f>AK360*(1/(1+$G360))^(1+$E360)*(1+AL$7)^$D360*(AL342/AK342)^$E360*((AL342+AL351)/(AK342+AK351))^($F360*(1+$E360))</f>
        <v/>
      </c>
      <c r="AM360" s="47">
        <f>AL360*(1/(1+$G360))^(1+$E360)*(1+AM$7)^$D360*(AM342/AL342)^$E360*((AM342+AM351)/(AL342+AL351))^($F360*(1+$E360))</f>
        <v/>
      </c>
      <c r="AN360" s="47">
        <f>AM360*(1/(1+$G360))^(1+$E360)*(1+AN$7)^$D360*(AN342/AM342)^$E360*((AN342+AN351)/(AM342+AM351))^($F360*(1+$E360))</f>
        <v/>
      </c>
      <c r="AO360" s="47">
        <f>AN360*(1/(1+$G360))^(1+$E360)*(1+AO$7)^$D360*(AO342/AN342)^$E360*((AO342+AO351)/(AN342+AN351))^($F360*(1+$E360))</f>
        <v/>
      </c>
      <c r="AP360" s="47">
        <f>AO360*(1/(1+$G360))^(1+$E360)*(1+AP$7)^$D360*(AP342/AO342)^$E360*((AP342+AP351)/(AO342+AO351))^($F360*(1+$E360))</f>
        <v/>
      </c>
      <c r="AQ360" s="47">
        <f>AP360*(1/(1+$G360))^(1+$E360)*(1+AQ$7)^$D360*(AQ342/AP342)^$E360*((AQ342+AQ351)/(AP342+AP351))^($F360*(1+$E360))</f>
        <v/>
      </c>
      <c r="AR360" s="47">
        <f>AQ360*(1/(1+$G360))^(1+$E360)*(1+AR$7)^$D360*(AR342/AQ342)^$E360*((AR342+AR351)/(AQ342+AQ351))^($F360*(1+$E360))</f>
        <v/>
      </c>
      <c r="AS360" s="47">
        <f>AR360*(1/(1+$G360))^(1+$E360)*(1+AS$7)^$D360*(AS342/AR342)^$E360*((AS342+AS351)/(AR342+AR351))^($F360*(1+$E360))</f>
        <v/>
      </c>
      <c r="AT360" s="47">
        <f>AS360*(1/(1+$G360))^(1+$E360)*(1+AT$7)^$D360*(AT342/AS342)^$E360*((AT342+AT351)/(AS342+AS351))^($F360*(1+$E360))</f>
        <v/>
      </c>
      <c r="AU360" s="47">
        <f>AT360*(1/(1+$G360))^(1+$E360)*(1+AU$7)^$D360*(AU342/AT342)^$E360*((AU342+AU351)/(AT342+AT351))^($F360*(1+$E360))</f>
        <v/>
      </c>
      <c r="AV360" s="47">
        <f>AU360*(1/(1+$G360))^(1+$E360)*(1+AV$7)^$D360*(AV342/AU342)^$E360*((AV342+AV351)/(AU342+AU351))^($F360*(1+$E360))</f>
        <v/>
      </c>
      <c r="AW360" s="47">
        <f>AV360*(1/(1+$G360))^(1+$E360)*(1+AW$7)^$D360*(AW342/AV342)^$E360*((AW342+AW351)/(AV342+AV351))^($F360*(1+$E360))</f>
        <v/>
      </c>
      <c r="AX360" s="48">
        <f>FUELUSE(AW360,AX342,AW342,AX351,AW351,AX$7,$D360,$E360,$F360,$G360)</f>
        <v/>
      </c>
    </row>
    <row r="361" hidden="1" outlineLevel="2">
      <c r="A361" s="5" t="inlineStr">
        <is>
          <t>ener</t>
        </is>
      </c>
      <c r="B361" s="5" t="inlineStr">
        <is>
          <t>die</t>
        </is>
      </c>
      <c r="C361" s="5" t="inlineStr">
        <is>
          <t>rod</t>
        </is>
      </c>
      <c r="D361" s="40">
        <f>INDEX(Inputs!$N$5:$N$132,MATCH($B361&amp;"|"&amp;$C361,Inputs!$A$5:$A$132,0))</f>
        <v/>
      </c>
      <c r="E361" s="40">
        <f>INDEX(Inputs!$O$5:$O$132,MATCH($B361&amp;"|"&amp;$C361,Inputs!$A$5:$A$132,0))</f>
        <v/>
      </c>
      <c r="F361" s="40">
        <f>INDEX(Inputs!$P$5:$P$132,MATCH($B361&amp;"|"&amp;$C361,Inputs!$A$5:$A$132,0))</f>
        <v/>
      </c>
      <c r="G361" s="40">
        <f>INDEX(Inputs!$Q$5:$Q$132,MATCH($B361&amp;"|"&amp;$C361,Inputs!$A$5:$A$132,0))</f>
        <v/>
      </c>
      <c r="H361" s="5">
        <f>INDEX(Variables!$B$5:$B$105,MATCH($A361,Variables!$A$5:$A$105,0))&amp;IF($C361="",""," | "&amp;INDEX(Mapping!$B$5:$B$26,MATCH($C361,Mapping!$A$5:$A$26,0))&amp;" | "&amp;INDEX(Mapping!$B$30:$B$41,MATCH($B361,Mapping!$A$30:$A$41,0)))</f>
        <v/>
      </c>
      <c r="I361" s="5">
        <f>INDEX(Variables!$C$5:$C$105,MATCH($A361,Variables!$A$5:$A$105,0))</f>
        <v/>
      </c>
      <c r="J361" s="5">
        <f>INDEX(Variables!$E$5:$E$105,MATCH($A361,Variables!$A$5:$A$105,0))</f>
        <v/>
      </c>
      <c r="K361" s="25">
        <f>LOWER(Settings!$C$4)&amp;".mit."&amp;$A361&amp;IF($C361="","","."&amp;$C361&amp;"."&amp;$B361)&amp;IF(INDEX(Variables!$D$5:$D$105,MATCH($A361,Variables!$A$5:$A$105,0))="","","."&amp;INDEX(Variables!$D$5:$D$105,MATCH($A361,Variables!$A$5:$A$105,0)))&amp;"."&amp;K$5</f>
        <v/>
      </c>
      <c r="L361" s="46">
        <f>INDEX(Inputs!$U$5:$U$132,MATCH($B361&amp;"|"&amp;$C361,Inputs!$A$5:$A$132,0))</f>
        <v/>
      </c>
      <c r="M361" s="47">
        <f>L361*(1/(1+$G361))^(1+$E361)*(1+M$7)^$D361*(M343/L343)^$E361*((M343+M352)/(L343+L352))^($F361*(1+$E361))</f>
        <v/>
      </c>
      <c r="N361" s="47">
        <f>M361*(1/(1+$G361))^(1+$E361)*(1+N$7)^$D361*(N343/M343)^$E361*((N343+N352)/(M343+M352))^($F361*(1+$E361))</f>
        <v/>
      </c>
      <c r="O361" s="47">
        <f>N361*(1/(1+$G361))^(1+$E361)*(1+O$7)^$D361*(O343/N343)^$E361*((O343+O352)/(N343+N352))^($F361*(1+$E361))</f>
        <v/>
      </c>
      <c r="P361" s="47">
        <f>O361*(1/(1+$G361))^(1+$E361)*(1+P$7)^$D361*(P343/O343)^$E361*((P343+P352)/(O343+O352))^($F361*(1+$E361))</f>
        <v/>
      </c>
      <c r="Q361" s="47">
        <f>P361*(1/(1+$G361))^(1+$E361)*(1+Q$7)^$D361*(Q343/P343)^$E361*((Q343+Q352)/(P343+P352))^($F361*(1+$E361))</f>
        <v/>
      </c>
      <c r="R361" s="47">
        <f>Q361*(1/(1+$G361))^(1+$E361)*(1+R$7)^$D361*(R343/Q343)^$E361*((R343+R352)/(Q343+Q352))^($F361*(1+$E361))</f>
        <v/>
      </c>
      <c r="S361" s="47">
        <f>R361*(1/(1+$G361))^(1+$E361)*(1+S$7)^$D361*(S343/R343)^$E361*((S343+S352)/(R343+R352))^($F361*(1+$E361))</f>
        <v/>
      </c>
      <c r="T361" s="47">
        <f>S361*(1/(1+$G361))^(1+$E361)*(1+T$7)^$D361*(T343/S343)^$E361*((T343+T352)/(S343+S352))^($F361*(1+$E361))</f>
        <v/>
      </c>
      <c r="U361" s="47">
        <f>T361*(1/(1+$G361))^(1+$E361)*(1+U$7)^$D361*(U343/T343)^$E361*((U343+U352)/(T343+T352))^($F361*(1+$E361))</f>
        <v/>
      </c>
      <c r="V361" s="47">
        <f>U361*(1/(1+$G361))^(1+$E361)*(1+V$7)^$D361*(V343/U343)^$E361*((V343+V352)/(U343+U352))^($F361*(1+$E361))</f>
        <v/>
      </c>
      <c r="W361" s="47">
        <f>V361*(1/(1+$G361))^(1+$E361)*(1+W$7)^$D361*(W343/V343)^$E361*((W343+W352)/(V343+V352))^($F361*(1+$E361))</f>
        <v/>
      </c>
      <c r="X361" s="47">
        <f>W361*(1/(1+$G361))^(1+$E361)*(1+X$7)^$D361*(X343/W343)^$E361*((X343+X352)/(W343+W352))^($F361*(1+$E361))</f>
        <v/>
      </c>
      <c r="Y361" s="47">
        <f>X361*(1/(1+$G361))^(1+$E361)*(1+Y$7)^$D361*(Y343/X343)^$E361*((Y343+Y352)/(X343+X352))^($F361*(1+$E361))</f>
        <v/>
      </c>
      <c r="Z361" s="47">
        <f>Y361*(1/(1+$G361))^(1+$E361)*(1+Z$7)^$D361*(Z343/Y343)^$E361*((Z343+Z352)/(Y343+Y352))^($F361*(1+$E361))</f>
        <v/>
      </c>
      <c r="AA361" s="47">
        <f>Z361*(1/(1+$G361))^(1+$E361)*(1+AA$7)^$D361*(AA343/Z343)^$E361*((AA343+AA352)/(Z343+Z352))^($F361*(1+$E361))</f>
        <v/>
      </c>
      <c r="AB361" s="47">
        <f>AA361*(1/(1+$G361))^(1+$E361)*(1+AB$7)^$D361*(AB343/AA343)^$E361*((AB343+AB352)/(AA343+AA352))^($F361*(1+$E361))</f>
        <v/>
      </c>
      <c r="AC361" s="47">
        <f>AB361*(1/(1+$G361))^(1+$E361)*(1+AC$7)^$D361*(AC343/AB343)^$E361*((AC343+AC352)/(AB343+AB352))^($F361*(1+$E361))</f>
        <v/>
      </c>
      <c r="AD361" s="48">
        <f>FUELUSE(AC361,AD343,AC343,AD352,AC352,AD$7,$D361,$E361,$F361,$G361)</f>
        <v/>
      </c>
      <c r="AE361" s="25">
        <f>LOWER(Settings!$C$4)&amp;".mit."&amp;$A361&amp;IF($C361="","","."&amp;$C361&amp;"."&amp;$B361)&amp;IF(INDEX(Variables!$D$5:$D$105,MATCH($A361,Variables!$A$5:$A$105,0))="","","."&amp;INDEX(Variables!$D$5:$D$105,MATCH($A361,Variables!$A$5:$A$105,0)))&amp;"."&amp;AE$5</f>
        <v/>
      </c>
      <c r="AF361" s="46">
        <f>INDEX(Inputs!$U$5:$U$132,MATCH($B361&amp;"|"&amp;$C361,Inputs!$A$5:$A$132,0))</f>
        <v/>
      </c>
      <c r="AG361" s="47">
        <f>AF361*(1/(1+$G361))^(1+$E361)*(1+AG$7)^$D361*(AG343/AF343)^$E361*((AG343+AG352)/(AF343+AF352))^($F361*(1+$E361))</f>
        <v/>
      </c>
      <c r="AH361" s="47">
        <f>AG361*(1/(1+$G361))^(1+$E361)*(1+AH$7)^$D361*(AH343/AG343)^$E361*((AH343+AH352)/(AG343+AG352))^($F361*(1+$E361))</f>
        <v/>
      </c>
      <c r="AI361" s="47">
        <f>AH361*(1/(1+$G361))^(1+$E361)*(1+AI$7)^$D361*(AI343/AH343)^$E361*((AI343+AI352)/(AH343+AH352))^($F361*(1+$E361))</f>
        <v/>
      </c>
      <c r="AJ361" s="47">
        <f>AI361*(1/(1+$G361))^(1+$E361)*(1+AJ$7)^$D361*(AJ343/AI343)^$E361*((AJ343+AJ352)/(AI343+AI352))^($F361*(1+$E361))</f>
        <v/>
      </c>
      <c r="AK361" s="47">
        <f>AJ361*(1/(1+$G361))^(1+$E361)*(1+AK$7)^$D361*(AK343/AJ343)^$E361*((AK343+AK352)/(AJ343+AJ352))^($F361*(1+$E361))</f>
        <v/>
      </c>
      <c r="AL361" s="47">
        <f>AK361*(1/(1+$G361))^(1+$E361)*(1+AL$7)^$D361*(AL343/AK343)^$E361*((AL343+AL352)/(AK343+AK352))^($F361*(1+$E361))</f>
        <v/>
      </c>
      <c r="AM361" s="47">
        <f>AL361*(1/(1+$G361))^(1+$E361)*(1+AM$7)^$D361*(AM343/AL343)^$E361*((AM343+AM352)/(AL343+AL352))^($F361*(1+$E361))</f>
        <v/>
      </c>
      <c r="AN361" s="47">
        <f>AM361*(1/(1+$G361))^(1+$E361)*(1+AN$7)^$D361*(AN343/AM343)^$E361*((AN343+AN352)/(AM343+AM352))^($F361*(1+$E361))</f>
        <v/>
      </c>
      <c r="AO361" s="47">
        <f>AN361*(1/(1+$G361))^(1+$E361)*(1+AO$7)^$D361*(AO343/AN343)^$E361*((AO343+AO352)/(AN343+AN352))^($F361*(1+$E361))</f>
        <v/>
      </c>
      <c r="AP361" s="47">
        <f>AO361*(1/(1+$G361))^(1+$E361)*(1+AP$7)^$D361*(AP343/AO343)^$E361*((AP343+AP352)/(AO343+AO352))^($F361*(1+$E361))</f>
        <v/>
      </c>
      <c r="AQ361" s="47">
        <f>AP361*(1/(1+$G361))^(1+$E361)*(1+AQ$7)^$D361*(AQ343/AP343)^$E361*((AQ343+AQ352)/(AP343+AP352))^($F361*(1+$E361))</f>
        <v/>
      </c>
      <c r="AR361" s="47">
        <f>AQ361*(1/(1+$G361))^(1+$E361)*(1+AR$7)^$D361*(AR343/AQ343)^$E361*((AR343+AR352)/(AQ343+AQ352))^($F361*(1+$E361))</f>
        <v/>
      </c>
      <c r="AS361" s="47">
        <f>AR361*(1/(1+$G361))^(1+$E361)*(1+AS$7)^$D361*(AS343/AR343)^$E361*((AS343+AS352)/(AR343+AR352))^($F361*(1+$E361))</f>
        <v/>
      </c>
      <c r="AT361" s="47">
        <f>AS361*(1/(1+$G361))^(1+$E361)*(1+AT$7)^$D361*(AT343/AS343)^$E361*((AT343+AT352)/(AS343+AS352))^($F361*(1+$E361))</f>
        <v/>
      </c>
      <c r="AU361" s="47">
        <f>AT361*(1/(1+$G361))^(1+$E361)*(1+AU$7)^$D361*(AU343/AT343)^$E361*((AU343+AU352)/(AT343+AT352))^($F361*(1+$E361))</f>
        <v/>
      </c>
      <c r="AV361" s="47">
        <f>AU361*(1/(1+$G361))^(1+$E361)*(1+AV$7)^$D361*(AV343/AU343)^$E361*((AV343+AV352)/(AU343+AU352))^($F361*(1+$E361))</f>
        <v/>
      </c>
      <c r="AW361" s="47">
        <f>AV361*(1/(1+$G361))^(1+$E361)*(1+AW$7)^$D361*(AW343/AV343)^$E361*((AW343+AW352)/(AV343+AV352))^($F361*(1+$E361))</f>
        <v/>
      </c>
      <c r="AX361" s="48">
        <f>FUELUSE(AW361,AX343,AW343,AX352,AW352,AX$7,$D361,$E361,$F361,$G361)</f>
        <v/>
      </c>
    </row>
    <row r="362" hidden="1" outlineLevel="2">
      <c r="A362" s="5" t="inlineStr">
        <is>
          <t>ener</t>
        </is>
      </c>
      <c r="B362" s="5" t="inlineStr">
        <is>
          <t>lpg</t>
        </is>
      </c>
      <c r="C362" s="5" t="inlineStr">
        <is>
          <t>rod</t>
        </is>
      </c>
      <c r="D362" s="40">
        <f>INDEX(Inputs!$N$5:$N$132,MATCH($B362&amp;"|"&amp;$C362,Inputs!$A$5:$A$132,0))</f>
        <v/>
      </c>
      <c r="E362" s="40">
        <f>INDEX(Inputs!$O$5:$O$132,MATCH($B362&amp;"|"&amp;$C362,Inputs!$A$5:$A$132,0))</f>
        <v/>
      </c>
      <c r="F362" s="40">
        <f>INDEX(Inputs!$P$5:$P$132,MATCH($B362&amp;"|"&amp;$C362,Inputs!$A$5:$A$132,0))</f>
        <v/>
      </c>
      <c r="G362" s="40">
        <f>INDEX(Inputs!$Q$5:$Q$132,MATCH($B362&amp;"|"&amp;$C362,Inputs!$A$5:$A$132,0))</f>
        <v/>
      </c>
      <c r="H362" s="5">
        <f>INDEX(Variables!$B$5:$B$105,MATCH($A362,Variables!$A$5:$A$105,0))&amp;IF($C362="",""," | "&amp;INDEX(Mapping!$B$5:$B$26,MATCH($C362,Mapping!$A$5:$A$26,0))&amp;" | "&amp;INDEX(Mapping!$B$30:$B$41,MATCH($B362,Mapping!$A$30:$A$41,0)))</f>
        <v/>
      </c>
      <c r="I362" s="5">
        <f>INDEX(Variables!$C$5:$C$105,MATCH($A362,Variables!$A$5:$A$105,0))</f>
        <v/>
      </c>
      <c r="J362" s="5">
        <f>INDEX(Variables!$E$5:$E$105,MATCH($A362,Variables!$A$5:$A$105,0))</f>
        <v/>
      </c>
      <c r="K362" s="25">
        <f>LOWER(Settings!$C$4)&amp;".mit."&amp;$A362&amp;IF($C362="","","."&amp;$C362&amp;"."&amp;$B362)&amp;IF(INDEX(Variables!$D$5:$D$105,MATCH($A362,Variables!$A$5:$A$105,0))="","","."&amp;INDEX(Variables!$D$5:$D$105,MATCH($A362,Variables!$A$5:$A$105,0)))&amp;"."&amp;K$5</f>
        <v/>
      </c>
      <c r="L362" s="46">
        <f>INDEX(Inputs!$U$5:$U$132,MATCH($B362&amp;"|"&amp;$C362,Inputs!$A$5:$A$132,0))</f>
        <v/>
      </c>
      <c r="M362" s="47">
        <f>L362*(1/(1+$G362))^(1+$E362)*(1+M$7)^$D362*(M344/L344)^$E362*((M344+M353)/(L344+L353))^($F362*(1+$E362))</f>
        <v/>
      </c>
      <c r="N362" s="47">
        <f>M362*(1/(1+$G362))^(1+$E362)*(1+N$7)^$D362*(N344/M344)^$E362*((N344+N353)/(M344+M353))^($F362*(1+$E362))</f>
        <v/>
      </c>
      <c r="O362" s="47">
        <f>N362*(1/(1+$G362))^(1+$E362)*(1+O$7)^$D362*(O344/N344)^$E362*((O344+O353)/(N344+N353))^($F362*(1+$E362))</f>
        <v/>
      </c>
      <c r="P362" s="47">
        <f>O362*(1/(1+$G362))^(1+$E362)*(1+P$7)^$D362*(P344/O344)^$E362*((P344+P353)/(O344+O353))^($F362*(1+$E362))</f>
        <v/>
      </c>
      <c r="Q362" s="47">
        <f>P362*(1/(1+$G362))^(1+$E362)*(1+Q$7)^$D362*(Q344/P344)^$E362*((Q344+Q353)/(P344+P353))^($F362*(1+$E362))</f>
        <v/>
      </c>
      <c r="R362" s="47">
        <f>Q362*(1/(1+$G362))^(1+$E362)*(1+R$7)^$D362*(R344/Q344)^$E362*((R344+R353)/(Q344+Q353))^($F362*(1+$E362))</f>
        <v/>
      </c>
      <c r="S362" s="47">
        <f>R362*(1/(1+$G362))^(1+$E362)*(1+S$7)^$D362*(S344/R344)^$E362*((S344+S353)/(R344+R353))^($F362*(1+$E362))</f>
        <v/>
      </c>
      <c r="T362" s="47">
        <f>S362*(1/(1+$G362))^(1+$E362)*(1+T$7)^$D362*(T344/S344)^$E362*((T344+T353)/(S344+S353))^($F362*(1+$E362))</f>
        <v/>
      </c>
      <c r="U362" s="47">
        <f>T362*(1/(1+$G362))^(1+$E362)*(1+U$7)^$D362*(U344/T344)^$E362*((U344+U353)/(T344+T353))^($F362*(1+$E362))</f>
        <v/>
      </c>
      <c r="V362" s="47">
        <f>U362*(1/(1+$G362))^(1+$E362)*(1+V$7)^$D362*(V344/U344)^$E362*((V344+V353)/(U344+U353))^($F362*(1+$E362))</f>
        <v/>
      </c>
      <c r="W362" s="47">
        <f>V362*(1/(1+$G362))^(1+$E362)*(1+W$7)^$D362*(W344/V344)^$E362*((W344+W353)/(V344+V353))^($F362*(1+$E362))</f>
        <v/>
      </c>
      <c r="X362" s="47">
        <f>W362*(1/(1+$G362))^(1+$E362)*(1+X$7)^$D362*(X344/W344)^$E362*((X344+X353)/(W344+W353))^($F362*(1+$E362))</f>
        <v/>
      </c>
      <c r="Y362" s="47">
        <f>X362*(1/(1+$G362))^(1+$E362)*(1+Y$7)^$D362*(Y344/X344)^$E362*((Y344+Y353)/(X344+X353))^($F362*(1+$E362))</f>
        <v/>
      </c>
      <c r="Z362" s="47">
        <f>Y362*(1/(1+$G362))^(1+$E362)*(1+Z$7)^$D362*(Z344/Y344)^$E362*((Z344+Z353)/(Y344+Y353))^($F362*(1+$E362))</f>
        <v/>
      </c>
      <c r="AA362" s="47">
        <f>Z362*(1/(1+$G362))^(1+$E362)*(1+AA$7)^$D362*(AA344/Z344)^$E362*((AA344+AA353)/(Z344+Z353))^($F362*(1+$E362))</f>
        <v/>
      </c>
      <c r="AB362" s="47">
        <f>AA362*(1/(1+$G362))^(1+$E362)*(1+AB$7)^$D362*(AB344/AA344)^$E362*((AB344+AB353)/(AA344+AA353))^($F362*(1+$E362))</f>
        <v/>
      </c>
      <c r="AC362" s="47">
        <f>AB362*(1/(1+$G362))^(1+$E362)*(1+AC$7)^$D362*(AC344/AB344)^$E362*((AC344+AC353)/(AB344+AB353))^($F362*(1+$E362))</f>
        <v/>
      </c>
      <c r="AD362" s="48">
        <f>FUELUSE(AC362,AD344,AC344,AD353,AC353,AD$7,$D362,$E362,$F362,$G362)</f>
        <v/>
      </c>
      <c r="AE362" s="25">
        <f>LOWER(Settings!$C$4)&amp;".mit."&amp;$A362&amp;IF($C362="","","."&amp;$C362&amp;"."&amp;$B362)&amp;IF(INDEX(Variables!$D$5:$D$105,MATCH($A362,Variables!$A$5:$A$105,0))="","","."&amp;INDEX(Variables!$D$5:$D$105,MATCH($A362,Variables!$A$5:$A$105,0)))&amp;"."&amp;AE$5</f>
        <v/>
      </c>
      <c r="AF362" s="46">
        <f>INDEX(Inputs!$U$5:$U$132,MATCH($B362&amp;"|"&amp;$C362,Inputs!$A$5:$A$132,0))</f>
        <v/>
      </c>
      <c r="AG362" s="47">
        <f>AF362*(1/(1+$G362))^(1+$E362)*(1+AG$7)^$D362*(AG344/AF344)^$E362*((AG344+AG353)/(AF344+AF353))^($F362*(1+$E362))</f>
        <v/>
      </c>
      <c r="AH362" s="47">
        <f>AG362*(1/(1+$G362))^(1+$E362)*(1+AH$7)^$D362*(AH344/AG344)^$E362*((AH344+AH353)/(AG344+AG353))^($F362*(1+$E362))</f>
        <v/>
      </c>
      <c r="AI362" s="47">
        <f>AH362*(1/(1+$G362))^(1+$E362)*(1+AI$7)^$D362*(AI344/AH344)^$E362*((AI344+AI353)/(AH344+AH353))^($F362*(1+$E362))</f>
        <v/>
      </c>
      <c r="AJ362" s="47">
        <f>AI362*(1/(1+$G362))^(1+$E362)*(1+AJ$7)^$D362*(AJ344/AI344)^$E362*((AJ344+AJ353)/(AI344+AI353))^($F362*(1+$E362))</f>
        <v/>
      </c>
      <c r="AK362" s="47">
        <f>AJ362*(1/(1+$G362))^(1+$E362)*(1+AK$7)^$D362*(AK344/AJ344)^$E362*((AK344+AK353)/(AJ344+AJ353))^($F362*(1+$E362))</f>
        <v/>
      </c>
      <c r="AL362" s="47">
        <f>AK362*(1/(1+$G362))^(1+$E362)*(1+AL$7)^$D362*(AL344/AK344)^$E362*((AL344+AL353)/(AK344+AK353))^($F362*(1+$E362))</f>
        <v/>
      </c>
      <c r="AM362" s="47">
        <f>AL362*(1/(1+$G362))^(1+$E362)*(1+AM$7)^$D362*(AM344/AL344)^$E362*((AM344+AM353)/(AL344+AL353))^($F362*(1+$E362))</f>
        <v/>
      </c>
      <c r="AN362" s="47">
        <f>AM362*(1/(1+$G362))^(1+$E362)*(1+AN$7)^$D362*(AN344/AM344)^$E362*((AN344+AN353)/(AM344+AM353))^($F362*(1+$E362))</f>
        <v/>
      </c>
      <c r="AO362" s="47">
        <f>AN362*(1/(1+$G362))^(1+$E362)*(1+AO$7)^$D362*(AO344/AN344)^$E362*((AO344+AO353)/(AN344+AN353))^($F362*(1+$E362))</f>
        <v/>
      </c>
      <c r="AP362" s="47">
        <f>AO362*(1/(1+$G362))^(1+$E362)*(1+AP$7)^$D362*(AP344/AO344)^$E362*((AP344+AP353)/(AO344+AO353))^($F362*(1+$E362))</f>
        <v/>
      </c>
      <c r="AQ362" s="47">
        <f>AP362*(1/(1+$G362))^(1+$E362)*(1+AQ$7)^$D362*(AQ344/AP344)^$E362*((AQ344+AQ353)/(AP344+AP353))^($F362*(1+$E362))</f>
        <v/>
      </c>
      <c r="AR362" s="47">
        <f>AQ362*(1/(1+$G362))^(1+$E362)*(1+AR$7)^$D362*(AR344/AQ344)^$E362*((AR344+AR353)/(AQ344+AQ353))^($F362*(1+$E362))</f>
        <v/>
      </c>
      <c r="AS362" s="47">
        <f>AR362*(1/(1+$G362))^(1+$E362)*(1+AS$7)^$D362*(AS344/AR344)^$E362*((AS344+AS353)/(AR344+AR353))^($F362*(1+$E362))</f>
        <v/>
      </c>
      <c r="AT362" s="47">
        <f>AS362*(1/(1+$G362))^(1+$E362)*(1+AT$7)^$D362*(AT344/AS344)^$E362*((AT344+AT353)/(AS344+AS353))^($F362*(1+$E362))</f>
        <v/>
      </c>
      <c r="AU362" s="47">
        <f>AT362*(1/(1+$G362))^(1+$E362)*(1+AU$7)^$D362*(AU344/AT344)^$E362*((AU344+AU353)/(AT344+AT353))^($F362*(1+$E362))</f>
        <v/>
      </c>
      <c r="AV362" s="47">
        <f>AU362*(1/(1+$G362))^(1+$E362)*(1+AV$7)^$D362*(AV344/AU344)^$E362*((AV344+AV353)/(AU344+AU353))^($F362*(1+$E362))</f>
        <v/>
      </c>
      <c r="AW362" s="47">
        <f>AV362*(1/(1+$G362))^(1+$E362)*(1+AW$7)^$D362*(AW344/AV344)^$E362*((AW344+AW353)/(AV344+AV353))^($F362*(1+$E362))</f>
        <v/>
      </c>
      <c r="AX362" s="48">
        <f>FUELUSE(AW362,AX344,AW344,AX353,AW353,AX$7,$D362,$E362,$F362,$G362)</f>
        <v/>
      </c>
    </row>
    <row r="363" hidden="1" outlineLevel="2">
      <c r="A363" s="5" t="inlineStr">
        <is>
          <t>ener</t>
        </is>
      </c>
      <c r="B363" s="5" t="inlineStr">
        <is>
          <t>ker</t>
        </is>
      </c>
      <c r="C363" s="5" t="inlineStr">
        <is>
          <t>rod</t>
        </is>
      </c>
      <c r="D363" s="40">
        <f>INDEX(Inputs!$N$5:$N$132,MATCH($B363&amp;"|"&amp;$C363,Inputs!$A$5:$A$132,0))</f>
        <v/>
      </c>
      <c r="E363" s="40">
        <f>INDEX(Inputs!$O$5:$O$132,MATCH($B363&amp;"|"&amp;$C363,Inputs!$A$5:$A$132,0))</f>
        <v/>
      </c>
      <c r="F363" s="40">
        <f>INDEX(Inputs!$P$5:$P$132,MATCH($B363&amp;"|"&amp;$C363,Inputs!$A$5:$A$132,0))</f>
        <v/>
      </c>
      <c r="G363" s="40">
        <f>INDEX(Inputs!$Q$5:$Q$132,MATCH($B363&amp;"|"&amp;$C363,Inputs!$A$5:$A$132,0))</f>
        <v/>
      </c>
      <c r="H363" s="5">
        <f>INDEX(Variables!$B$5:$B$105,MATCH($A363,Variables!$A$5:$A$105,0))&amp;IF($C363="",""," | "&amp;INDEX(Mapping!$B$5:$B$26,MATCH($C363,Mapping!$A$5:$A$26,0))&amp;" | "&amp;INDEX(Mapping!$B$30:$B$41,MATCH($B363,Mapping!$A$30:$A$41,0)))</f>
        <v/>
      </c>
      <c r="I363" s="5">
        <f>INDEX(Variables!$C$5:$C$105,MATCH($A363,Variables!$A$5:$A$105,0))</f>
        <v/>
      </c>
      <c r="J363" s="5">
        <f>INDEX(Variables!$E$5:$E$105,MATCH($A363,Variables!$A$5:$A$105,0))</f>
        <v/>
      </c>
      <c r="K363" s="25">
        <f>LOWER(Settings!$C$4)&amp;".mit."&amp;$A363&amp;IF($C363="","","."&amp;$C363&amp;"."&amp;$B363)&amp;IF(INDEX(Variables!$D$5:$D$105,MATCH($A363,Variables!$A$5:$A$105,0))="","","."&amp;INDEX(Variables!$D$5:$D$105,MATCH($A363,Variables!$A$5:$A$105,0)))&amp;"."&amp;K$5</f>
        <v/>
      </c>
      <c r="L363" s="46">
        <f>INDEX(Inputs!$U$5:$U$132,MATCH($B363&amp;"|"&amp;$C363,Inputs!$A$5:$A$132,0))</f>
        <v/>
      </c>
      <c r="M363" s="47">
        <f>L363*(1/(1+$G363))^(1+$E363)*(1+M$7)^$D363*(M345/L345)^$E363*((M345+M354)/(L345+L354))^($F363*(1+$E363))</f>
        <v/>
      </c>
      <c r="N363" s="47">
        <f>M363*(1/(1+$G363))^(1+$E363)*(1+N$7)^$D363*(N345/M345)^$E363*((N345+N354)/(M345+M354))^($F363*(1+$E363))</f>
        <v/>
      </c>
      <c r="O363" s="47">
        <f>N363*(1/(1+$G363))^(1+$E363)*(1+O$7)^$D363*(O345/N345)^$E363*((O345+O354)/(N345+N354))^($F363*(1+$E363))</f>
        <v/>
      </c>
      <c r="P363" s="47">
        <f>O363*(1/(1+$G363))^(1+$E363)*(1+P$7)^$D363*(P345/O345)^$E363*((P345+P354)/(O345+O354))^($F363*(1+$E363))</f>
        <v/>
      </c>
      <c r="Q363" s="47">
        <f>P363*(1/(1+$G363))^(1+$E363)*(1+Q$7)^$D363*(Q345/P345)^$E363*((Q345+Q354)/(P345+P354))^($F363*(1+$E363))</f>
        <v/>
      </c>
      <c r="R363" s="47">
        <f>Q363*(1/(1+$G363))^(1+$E363)*(1+R$7)^$D363*(R345/Q345)^$E363*((R345+R354)/(Q345+Q354))^($F363*(1+$E363))</f>
        <v/>
      </c>
      <c r="S363" s="47">
        <f>R363*(1/(1+$G363))^(1+$E363)*(1+S$7)^$D363*(S345/R345)^$E363*((S345+S354)/(R345+R354))^($F363*(1+$E363))</f>
        <v/>
      </c>
      <c r="T363" s="47">
        <f>S363*(1/(1+$G363))^(1+$E363)*(1+T$7)^$D363*(T345/S345)^$E363*((T345+T354)/(S345+S354))^($F363*(1+$E363))</f>
        <v/>
      </c>
      <c r="U363" s="47">
        <f>T363*(1/(1+$G363))^(1+$E363)*(1+U$7)^$D363*(U345/T345)^$E363*((U345+U354)/(T345+T354))^($F363*(1+$E363))</f>
        <v/>
      </c>
      <c r="V363" s="47">
        <f>U363*(1/(1+$G363))^(1+$E363)*(1+V$7)^$D363*(V345/U345)^$E363*((V345+V354)/(U345+U354))^($F363*(1+$E363))</f>
        <v/>
      </c>
      <c r="W363" s="47">
        <f>V363*(1/(1+$G363))^(1+$E363)*(1+W$7)^$D363*(W345/V345)^$E363*((W345+W354)/(V345+V354))^($F363*(1+$E363))</f>
        <v/>
      </c>
      <c r="X363" s="47">
        <f>W363*(1/(1+$G363))^(1+$E363)*(1+X$7)^$D363*(X345/W345)^$E363*((X345+X354)/(W345+W354))^($F363*(1+$E363))</f>
        <v/>
      </c>
      <c r="Y363" s="47">
        <f>X363*(1/(1+$G363))^(1+$E363)*(1+Y$7)^$D363*(Y345/X345)^$E363*((Y345+Y354)/(X345+X354))^($F363*(1+$E363))</f>
        <v/>
      </c>
      <c r="Z363" s="47">
        <f>Y363*(1/(1+$G363))^(1+$E363)*(1+Z$7)^$D363*(Z345/Y345)^$E363*((Z345+Z354)/(Y345+Y354))^($F363*(1+$E363))</f>
        <v/>
      </c>
      <c r="AA363" s="47">
        <f>Z363*(1/(1+$G363))^(1+$E363)*(1+AA$7)^$D363*(AA345/Z345)^$E363*((AA345+AA354)/(Z345+Z354))^($F363*(1+$E363))</f>
        <v/>
      </c>
      <c r="AB363" s="47">
        <f>AA363*(1/(1+$G363))^(1+$E363)*(1+AB$7)^$D363*(AB345/AA345)^$E363*((AB345+AB354)/(AA345+AA354))^($F363*(1+$E363))</f>
        <v/>
      </c>
      <c r="AC363" s="47">
        <f>AB363*(1/(1+$G363))^(1+$E363)*(1+AC$7)^$D363*(AC345/AB345)^$E363*((AC345+AC354)/(AB345+AB354))^($F363*(1+$E363))</f>
        <v/>
      </c>
      <c r="AD363" s="48">
        <f>FUELUSE(AC363,AD345,AC345,AD354,AC354,AD$7,$D363,$E363,$F363,$G363)</f>
        <v/>
      </c>
      <c r="AE363" s="25">
        <f>LOWER(Settings!$C$4)&amp;".mit."&amp;$A363&amp;IF($C363="","","."&amp;$C363&amp;"."&amp;$B363)&amp;IF(INDEX(Variables!$D$5:$D$105,MATCH($A363,Variables!$A$5:$A$105,0))="","","."&amp;INDEX(Variables!$D$5:$D$105,MATCH($A363,Variables!$A$5:$A$105,0)))&amp;"."&amp;AE$5</f>
        <v/>
      </c>
      <c r="AF363" s="46">
        <f>INDEX(Inputs!$U$5:$U$132,MATCH($B363&amp;"|"&amp;$C363,Inputs!$A$5:$A$132,0))</f>
        <v/>
      </c>
      <c r="AG363" s="47">
        <f>AF363*(1/(1+$G363))^(1+$E363)*(1+AG$7)^$D363*(AG345/AF345)^$E363*((AG345+AG354)/(AF345+AF354))^($F363*(1+$E363))</f>
        <v/>
      </c>
      <c r="AH363" s="47">
        <f>AG363*(1/(1+$G363))^(1+$E363)*(1+AH$7)^$D363*(AH345/AG345)^$E363*((AH345+AH354)/(AG345+AG354))^($F363*(1+$E363))</f>
        <v/>
      </c>
      <c r="AI363" s="47">
        <f>AH363*(1/(1+$G363))^(1+$E363)*(1+AI$7)^$D363*(AI345/AH345)^$E363*((AI345+AI354)/(AH345+AH354))^($F363*(1+$E363))</f>
        <v/>
      </c>
      <c r="AJ363" s="47">
        <f>AI363*(1/(1+$G363))^(1+$E363)*(1+AJ$7)^$D363*(AJ345/AI345)^$E363*((AJ345+AJ354)/(AI345+AI354))^($F363*(1+$E363))</f>
        <v/>
      </c>
      <c r="AK363" s="47">
        <f>AJ363*(1/(1+$G363))^(1+$E363)*(1+AK$7)^$D363*(AK345/AJ345)^$E363*((AK345+AK354)/(AJ345+AJ354))^($F363*(1+$E363))</f>
        <v/>
      </c>
      <c r="AL363" s="47">
        <f>AK363*(1/(1+$G363))^(1+$E363)*(1+AL$7)^$D363*(AL345/AK345)^$E363*((AL345+AL354)/(AK345+AK354))^($F363*(1+$E363))</f>
        <v/>
      </c>
      <c r="AM363" s="47">
        <f>AL363*(1/(1+$G363))^(1+$E363)*(1+AM$7)^$D363*(AM345/AL345)^$E363*((AM345+AM354)/(AL345+AL354))^($F363*(1+$E363))</f>
        <v/>
      </c>
      <c r="AN363" s="47">
        <f>AM363*(1/(1+$G363))^(1+$E363)*(1+AN$7)^$D363*(AN345/AM345)^$E363*((AN345+AN354)/(AM345+AM354))^($F363*(1+$E363))</f>
        <v/>
      </c>
      <c r="AO363" s="47">
        <f>AN363*(1/(1+$G363))^(1+$E363)*(1+AO$7)^$D363*(AO345/AN345)^$E363*((AO345+AO354)/(AN345+AN354))^($F363*(1+$E363))</f>
        <v/>
      </c>
      <c r="AP363" s="47">
        <f>AO363*(1/(1+$G363))^(1+$E363)*(1+AP$7)^$D363*(AP345/AO345)^$E363*((AP345+AP354)/(AO345+AO354))^($F363*(1+$E363))</f>
        <v/>
      </c>
      <c r="AQ363" s="47">
        <f>AP363*(1/(1+$G363))^(1+$E363)*(1+AQ$7)^$D363*(AQ345/AP345)^$E363*((AQ345+AQ354)/(AP345+AP354))^($F363*(1+$E363))</f>
        <v/>
      </c>
      <c r="AR363" s="47">
        <f>AQ363*(1/(1+$G363))^(1+$E363)*(1+AR$7)^$D363*(AR345/AQ345)^$E363*((AR345+AR354)/(AQ345+AQ354))^($F363*(1+$E363))</f>
        <v/>
      </c>
      <c r="AS363" s="47">
        <f>AR363*(1/(1+$G363))^(1+$E363)*(1+AS$7)^$D363*(AS345/AR345)^$E363*((AS345+AS354)/(AR345+AR354))^($F363*(1+$E363))</f>
        <v/>
      </c>
      <c r="AT363" s="47">
        <f>AS363*(1/(1+$G363))^(1+$E363)*(1+AT$7)^$D363*(AT345/AS345)^$E363*((AT345+AT354)/(AS345+AS354))^($F363*(1+$E363))</f>
        <v/>
      </c>
      <c r="AU363" s="47">
        <f>AT363*(1/(1+$G363))^(1+$E363)*(1+AU$7)^$D363*(AU345/AT345)^$E363*((AU345+AU354)/(AT345+AT354))^($F363*(1+$E363))</f>
        <v/>
      </c>
      <c r="AV363" s="47">
        <f>AU363*(1/(1+$G363))^(1+$E363)*(1+AV$7)^$D363*(AV345/AU345)^$E363*((AV345+AV354)/(AU345+AU354))^($F363*(1+$E363))</f>
        <v/>
      </c>
      <c r="AW363" s="47">
        <f>AV363*(1/(1+$G363))^(1+$E363)*(1+AW$7)^$D363*(AW345/AV345)^$E363*((AW345+AW354)/(AV345+AV354))^($F363*(1+$E363))</f>
        <v/>
      </c>
      <c r="AX363" s="48">
        <f>FUELUSE(AW363,AX345,AW345,AX354,AW354,AX$7,$D363,$E363,$F363,$G363)</f>
        <v/>
      </c>
    </row>
    <row r="364" hidden="1" outlineLevel="2">
      <c r="A364" s="5" t="inlineStr">
        <is>
          <t>ener</t>
        </is>
      </c>
      <c r="B364" s="5" t="inlineStr">
        <is>
          <t>oop</t>
        </is>
      </c>
      <c r="C364" s="5" t="inlineStr">
        <is>
          <t>rod</t>
        </is>
      </c>
      <c r="D364" s="40">
        <f>INDEX(Inputs!$N$5:$N$132,MATCH($B364&amp;"|"&amp;$C364,Inputs!$A$5:$A$132,0))</f>
        <v/>
      </c>
      <c r="E364" s="40">
        <f>INDEX(Inputs!$O$5:$O$132,MATCH($B364&amp;"|"&amp;$C364,Inputs!$A$5:$A$132,0))</f>
        <v/>
      </c>
      <c r="F364" s="40">
        <f>INDEX(Inputs!$P$5:$P$132,MATCH($B364&amp;"|"&amp;$C364,Inputs!$A$5:$A$132,0))</f>
        <v/>
      </c>
      <c r="G364" s="40">
        <f>INDEX(Inputs!$Q$5:$Q$132,MATCH($B364&amp;"|"&amp;$C364,Inputs!$A$5:$A$132,0))</f>
        <v/>
      </c>
      <c r="H364" s="5">
        <f>INDEX(Variables!$B$5:$B$105,MATCH($A364,Variables!$A$5:$A$105,0))&amp;IF($C364="",""," | "&amp;INDEX(Mapping!$B$5:$B$26,MATCH($C364,Mapping!$A$5:$A$26,0))&amp;" | "&amp;INDEX(Mapping!$B$30:$B$41,MATCH($B364,Mapping!$A$30:$A$41,0)))</f>
        <v/>
      </c>
      <c r="I364" s="5">
        <f>INDEX(Variables!$C$5:$C$105,MATCH($A364,Variables!$A$5:$A$105,0))</f>
        <v/>
      </c>
      <c r="J364" s="5">
        <f>INDEX(Variables!$E$5:$E$105,MATCH($A364,Variables!$A$5:$A$105,0))</f>
        <v/>
      </c>
      <c r="K364" s="25">
        <f>LOWER(Settings!$C$4)&amp;".mit."&amp;$A364&amp;IF($C364="","","."&amp;$C364&amp;"."&amp;$B364)&amp;IF(INDEX(Variables!$D$5:$D$105,MATCH($A364,Variables!$A$5:$A$105,0))="","","."&amp;INDEX(Variables!$D$5:$D$105,MATCH($A364,Variables!$A$5:$A$105,0)))&amp;"."&amp;K$5</f>
        <v/>
      </c>
      <c r="L364" s="46">
        <f>INDEX(Inputs!$U$5:$U$132,MATCH($B364&amp;"|"&amp;$C364,Inputs!$A$5:$A$132,0))</f>
        <v/>
      </c>
      <c r="M364" s="47">
        <f>L364*(1/(1+$G364))^(1+$E364)*(1+M$7)^$D364*(M346/L346)^$E364*((M346+M355)/(L346+L355))^($F364*(1+$E364))</f>
        <v/>
      </c>
      <c r="N364" s="47">
        <f>M364*(1/(1+$G364))^(1+$E364)*(1+N$7)^$D364*(N346/M346)^$E364*((N346+N355)/(M346+M355))^($F364*(1+$E364))</f>
        <v/>
      </c>
      <c r="O364" s="47">
        <f>N364*(1/(1+$G364))^(1+$E364)*(1+O$7)^$D364*(O346/N346)^$E364*((O346+O355)/(N346+N355))^($F364*(1+$E364))</f>
        <v/>
      </c>
      <c r="P364" s="47">
        <f>O364*(1/(1+$G364))^(1+$E364)*(1+P$7)^$D364*(P346/O346)^$E364*((P346+P355)/(O346+O355))^($F364*(1+$E364))</f>
        <v/>
      </c>
      <c r="Q364" s="47">
        <f>P364*(1/(1+$G364))^(1+$E364)*(1+Q$7)^$D364*(Q346/P346)^$E364*((Q346+Q355)/(P346+P355))^($F364*(1+$E364))</f>
        <v/>
      </c>
      <c r="R364" s="47">
        <f>Q364*(1/(1+$G364))^(1+$E364)*(1+R$7)^$D364*(R346/Q346)^$E364*((R346+R355)/(Q346+Q355))^($F364*(1+$E364))</f>
        <v/>
      </c>
      <c r="S364" s="47">
        <f>R364*(1/(1+$G364))^(1+$E364)*(1+S$7)^$D364*(S346/R346)^$E364*((S346+S355)/(R346+R355))^($F364*(1+$E364))</f>
        <v/>
      </c>
      <c r="T364" s="47">
        <f>S364*(1/(1+$G364))^(1+$E364)*(1+T$7)^$D364*(T346/S346)^$E364*((T346+T355)/(S346+S355))^($F364*(1+$E364))</f>
        <v/>
      </c>
      <c r="U364" s="47">
        <f>T364*(1/(1+$G364))^(1+$E364)*(1+U$7)^$D364*(U346/T346)^$E364*((U346+U355)/(T346+T355))^($F364*(1+$E364))</f>
        <v/>
      </c>
      <c r="V364" s="47">
        <f>U364*(1/(1+$G364))^(1+$E364)*(1+V$7)^$D364*(V346/U346)^$E364*((V346+V355)/(U346+U355))^($F364*(1+$E364))</f>
        <v/>
      </c>
      <c r="W364" s="47">
        <f>V364*(1/(1+$G364))^(1+$E364)*(1+W$7)^$D364*(W346/V346)^$E364*((W346+W355)/(V346+V355))^($F364*(1+$E364))</f>
        <v/>
      </c>
      <c r="X364" s="47">
        <f>W364*(1/(1+$G364))^(1+$E364)*(1+X$7)^$D364*(X346/W346)^$E364*((X346+X355)/(W346+W355))^($F364*(1+$E364))</f>
        <v/>
      </c>
      <c r="Y364" s="47">
        <f>X364*(1/(1+$G364))^(1+$E364)*(1+Y$7)^$D364*(Y346/X346)^$E364*((Y346+Y355)/(X346+X355))^($F364*(1+$E364))</f>
        <v/>
      </c>
      <c r="Z364" s="47">
        <f>Y364*(1/(1+$G364))^(1+$E364)*(1+Z$7)^$D364*(Z346/Y346)^$E364*((Z346+Z355)/(Y346+Y355))^($F364*(1+$E364))</f>
        <v/>
      </c>
      <c r="AA364" s="47">
        <f>Z364*(1/(1+$G364))^(1+$E364)*(1+AA$7)^$D364*(AA346/Z346)^$E364*((AA346+AA355)/(Z346+Z355))^($F364*(1+$E364))</f>
        <v/>
      </c>
      <c r="AB364" s="47">
        <f>AA364*(1/(1+$G364))^(1+$E364)*(1+AB$7)^$D364*(AB346/AA346)^$E364*((AB346+AB355)/(AA346+AA355))^($F364*(1+$E364))</f>
        <v/>
      </c>
      <c r="AC364" s="47">
        <f>AB364*(1/(1+$G364))^(1+$E364)*(1+AC$7)^$D364*(AC346/AB346)^$E364*((AC346+AC355)/(AB346+AB355))^($F364*(1+$E364))</f>
        <v/>
      </c>
      <c r="AD364" s="48">
        <f>FUELUSE(AC364,AD346,AC346,AD355,AC355,AD$7,$D364,$E364,$F364,$G364)</f>
        <v/>
      </c>
      <c r="AE364" s="25">
        <f>LOWER(Settings!$C$4)&amp;".mit."&amp;$A364&amp;IF($C364="","","."&amp;$C364&amp;"."&amp;$B364)&amp;IF(INDEX(Variables!$D$5:$D$105,MATCH($A364,Variables!$A$5:$A$105,0))="","","."&amp;INDEX(Variables!$D$5:$D$105,MATCH($A364,Variables!$A$5:$A$105,0)))&amp;"."&amp;AE$5</f>
        <v/>
      </c>
      <c r="AF364" s="46">
        <f>INDEX(Inputs!$U$5:$U$132,MATCH($B364&amp;"|"&amp;$C364,Inputs!$A$5:$A$132,0))</f>
        <v/>
      </c>
      <c r="AG364" s="47">
        <f>AF364*(1/(1+$G364))^(1+$E364)*(1+AG$7)^$D364*(AG346/AF346)^$E364*((AG346+AG355)/(AF346+AF355))^($F364*(1+$E364))</f>
        <v/>
      </c>
      <c r="AH364" s="47">
        <f>AG364*(1/(1+$G364))^(1+$E364)*(1+AH$7)^$D364*(AH346/AG346)^$E364*((AH346+AH355)/(AG346+AG355))^($F364*(1+$E364))</f>
        <v/>
      </c>
      <c r="AI364" s="47">
        <f>AH364*(1/(1+$G364))^(1+$E364)*(1+AI$7)^$D364*(AI346/AH346)^$E364*((AI346+AI355)/(AH346+AH355))^($F364*(1+$E364))</f>
        <v/>
      </c>
      <c r="AJ364" s="47">
        <f>AI364*(1/(1+$G364))^(1+$E364)*(1+AJ$7)^$D364*(AJ346/AI346)^$E364*((AJ346+AJ355)/(AI346+AI355))^($F364*(1+$E364))</f>
        <v/>
      </c>
      <c r="AK364" s="47">
        <f>AJ364*(1/(1+$G364))^(1+$E364)*(1+AK$7)^$D364*(AK346/AJ346)^$E364*((AK346+AK355)/(AJ346+AJ355))^($F364*(1+$E364))</f>
        <v/>
      </c>
      <c r="AL364" s="47">
        <f>AK364*(1/(1+$G364))^(1+$E364)*(1+AL$7)^$D364*(AL346/AK346)^$E364*((AL346+AL355)/(AK346+AK355))^($F364*(1+$E364))</f>
        <v/>
      </c>
      <c r="AM364" s="47">
        <f>AL364*(1/(1+$G364))^(1+$E364)*(1+AM$7)^$D364*(AM346/AL346)^$E364*((AM346+AM355)/(AL346+AL355))^($F364*(1+$E364))</f>
        <v/>
      </c>
      <c r="AN364" s="47">
        <f>AM364*(1/(1+$G364))^(1+$E364)*(1+AN$7)^$D364*(AN346/AM346)^$E364*((AN346+AN355)/(AM346+AM355))^($F364*(1+$E364))</f>
        <v/>
      </c>
      <c r="AO364" s="47">
        <f>AN364*(1/(1+$G364))^(1+$E364)*(1+AO$7)^$D364*(AO346/AN346)^$E364*((AO346+AO355)/(AN346+AN355))^($F364*(1+$E364))</f>
        <v/>
      </c>
      <c r="AP364" s="47">
        <f>AO364*(1/(1+$G364))^(1+$E364)*(1+AP$7)^$D364*(AP346/AO346)^$E364*((AP346+AP355)/(AO346+AO355))^($F364*(1+$E364))</f>
        <v/>
      </c>
      <c r="AQ364" s="47">
        <f>AP364*(1/(1+$G364))^(1+$E364)*(1+AQ$7)^$D364*(AQ346/AP346)^$E364*((AQ346+AQ355)/(AP346+AP355))^($F364*(1+$E364))</f>
        <v/>
      </c>
      <c r="AR364" s="47">
        <f>AQ364*(1/(1+$G364))^(1+$E364)*(1+AR$7)^$D364*(AR346/AQ346)^$E364*((AR346+AR355)/(AQ346+AQ355))^($F364*(1+$E364))</f>
        <v/>
      </c>
      <c r="AS364" s="47">
        <f>AR364*(1/(1+$G364))^(1+$E364)*(1+AS$7)^$D364*(AS346/AR346)^$E364*((AS346+AS355)/(AR346+AR355))^($F364*(1+$E364))</f>
        <v/>
      </c>
      <c r="AT364" s="47">
        <f>AS364*(1/(1+$G364))^(1+$E364)*(1+AT$7)^$D364*(AT346/AS346)^$E364*((AT346+AT355)/(AS346+AS355))^($F364*(1+$E364))</f>
        <v/>
      </c>
      <c r="AU364" s="47">
        <f>AT364*(1/(1+$G364))^(1+$E364)*(1+AU$7)^$D364*(AU346/AT346)^$E364*((AU346+AU355)/(AT346+AT355))^($F364*(1+$E364))</f>
        <v/>
      </c>
      <c r="AV364" s="47">
        <f>AU364*(1/(1+$G364))^(1+$E364)*(1+AV$7)^$D364*(AV346/AU346)^$E364*((AV346+AV355)/(AU346+AU355))^($F364*(1+$E364))</f>
        <v/>
      </c>
      <c r="AW364" s="47">
        <f>AV364*(1/(1+$G364))^(1+$E364)*(1+AW$7)^$D364*(AW346/AV346)^$E364*((AW346+AW355)/(AV346+AV355))^($F364*(1+$E364))</f>
        <v/>
      </c>
      <c r="AX364" s="48">
        <f>FUELUSE(AW364,AX346,AW346,AX355,AW355,AX$7,$D364,$E364,$F364,$G364)</f>
        <v/>
      </c>
    </row>
    <row r="365" hidden="1" outlineLevel="2">
      <c r="A365" s="5" t="inlineStr">
        <is>
          <t>ener</t>
        </is>
      </c>
      <c r="B365" s="5" t="inlineStr">
        <is>
          <t>bio</t>
        </is>
      </c>
      <c r="C365" s="5" t="inlineStr">
        <is>
          <t>rod</t>
        </is>
      </c>
      <c r="D365" s="40">
        <f>INDEX(Inputs!$N$5:$N$132,MATCH($B365&amp;"|"&amp;$C365,Inputs!$A$5:$A$132,0))</f>
        <v/>
      </c>
      <c r="E365" s="40">
        <f>INDEX(Inputs!$O$5:$O$132,MATCH($B365&amp;"|"&amp;$C365,Inputs!$A$5:$A$132,0))</f>
        <v/>
      </c>
      <c r="F365" s="40">
        <f>INDEX(Inputs!$P$5:$P$132,MATCH($B365&amp;"|"&amp;$C365,Inputs!$A$5:$A$132,0))</f>
        <v/>
      </c>
      <c r="G365" s="40">
        <f>INDEX(Inputs!$Q$5:$Q$132,MATCH($B365&amp;"|"&amp;$C365,Inputs!$A$5:$A$132,0))</f>
        <v/>
      </c>
      <c r="H365" s="5">
        <f>INDEX(Variables!$B$5:$B$105,MATCH($A365,Variables!$A$5:$A$105,0))&amp;IF($C365="",""," | "&amp;INDEX(Mapping!$B$5:$B$26,MATCH($C365,Mapping!$A$5:$A$26,0))&amp;" | "&amp;INDEX(Mapping!$B$30:$B$41,MATCH($B365,Mapping!$A$30:$A$41,0)))</f>
        <v/>
      </c>
      <c r="I365" s="5">
        <f>INDEX(Variables!$C$5:$C$105,MATCH($A365,Variables!$A$5:$A$105,0))</f>
        <v/>
      </c>
      <c r="J365" s="5">
        <f>INDEX(Variables!$E$5:$E$105,MATCH($A365,Variables!$A$5:$A$105,0))</f>
        <v/>
      </c>
      <c r="K365" s="25">
        <f>LOWER(Settings!$C$4)&amp;".mit."&amp;$A365&amp;IF($C365="","","."&amp;$C365&amp;"."&amp;$B365)&amp;IF(INDEX(Variables!$D$5:$D$105,MATCH($A365,Variables!$A$5:$A$105,0))="","","."&amp;INDEX(Variables!$D$5:$D$105,MATCH($A365,Variables!$A$5:$A$105,0)))&amp;"."&amp;K$5</f>
        <v/>
      </c>
      <c r="L365" s="46">
        <f>INDEX(Inputs!$U$5:$U$132,MATCH($B365&amp;"|"&amp;$C365,Inputs!$A$5:$A$132,0))</f>
        <v/>
      </c>
      <c r="M365" s="47">
        <f>L365*(1/(1+$G365))^(1+$E365)*(1+M$7)^$D365*(M347/L347)^$E365*((M347+M356)/(L347+L356))^($F365*(1+$E365))</f>
        <v/>
      </c>
      <c r="N365" s="47">
        <f>M365*(1/(1+$G365))^(1+$E365)*(1+N$7)^$D365*(N347/M347)^$E365*((N347+N356)/(M347+M356))^($F365*(1+$E365))</f>
        <v/>
      </c>
      <c r="O365" s="47">
        <f>N365*(1/(1+$G365))^(1+$E365)*(1+O$7)^$D365*(O347/N347)^$E365*((O347+O356)/(N347+N356))^($F365*(1+$E365))</f>
        <v/>
      </c>
      <c r="P365" s="47">
        <f>O365*(1/(1+$G365))^(1+$E365)*(1+P$7)^$D365*(P347/O347)^$E365*((P347+P356)/(O347+O356))^($F365*(1+$E365))</f>
        <v/>
      </c>
      <c r="Q365" s="47">
        <f>P365*(1/(1+$G365))^(1+$E365)*(1+Q$7)^$D365*(Q347/P347)^$E365*((Q347+Q356)/(P347+P356))^($F365*(1+$E365))</f>
        <v/>
      </c>
      <c r="R365" s="47">
        <f>Q365*(1/(1+$G365))^(1+$E365)*(1+R$7)^$D365*(R347/Q347)^$E365*((R347+R356)/(Q347+Q356))^($F365*(1+$E365))</f>
        <v/>
      </c>
      <c r="S365" s="47">
        <f>R365*(1/(1+$G365))^(1+$E365)*(1+S$7)^$D365*(S347/R347)^$E365*((S347+S356)/(R347+R356))^($F365*(1+$E365))</f>
        <v/>
      </c>
      <c r="T365" s="47">
        <f>S365*(1/(1+$G365))^(1+$E365)*(1+T$7)^$D365*(T347/S347)^$E365*((T347+T356)/(S347+S356))^($F365*(1+$E365))</f>
        <v/>
      </c>
      <c r="U365" s="47">
        <f>T365*(1/(1+$G365))^(1+$E365)*(1+U$7)^$D365*(U347/T347)^$E365*((U347+U356)/(T347+T356))^($F365*(1+$E365))</f>
        <v/>
      </c>
      <c r="V365" s="47">
        <f>U365*(1/(1+$G365))^(1+$E365)*(1+V$7)^$D365*(V347/U347)^$E365*((V347+V356)/(U347+U356))^($F365*(1+$E365))</f>
        <v/>
      </c>
      <c r="W365" s="47">
        <f>V365*(1/(1+$G365))^(1+$E365)*(1+W$7)^$D365*(W347/V347)^$E365*((W347+W356)/(V347+V356))^($F365*(1+$E365))</f>
        <v/>
      </c>
      <c r="X365" s="47">
        <f>W365*(1/(1+$G365))^(1+$E365)*(1+X$7)^$D365*(X347/W347)^$E365*((X347+X356)/(W347+W356))^($F365*(1+$E365))</f>
        <v/>
      </c>
      <c r="Y365" s="47">
        <f>X365*(1/(1+$G365))^(1+$E365)*(1+Y$7)^$D365*(Y347/X347)^$E365*((Y347+Y356)/(X347+X356))^($F365*(1+$E365))</f>
        <v/>
      </c>
      <c r="Z365" s="47">
        <f>Y365*(1/(1+$G365))^(1+$E365)*(1+Z$7)^$D365*(Z347/Y347)^$E365*((Z347+Z356)/(Y347+Y356))^($F365*(1+$E365))</f>
        <v/>
      </c>
      <c r="AA365" s="47">
        <f>Z365*(1/(1+$G365))^(1+$E365)*(1+AA$7)^$D365*(AA347/Z347)^$E365*((AA347+AA356)/(Z347+Z356))^($F365*(1+$E365))</f>
        <v/>
      </c>
      <c r="AB365" s="47">
        <f>AA365*(1/(1+$G365))^(1+$E365)*(1+AB$7)^$D365*(AB347/AA347)^$E365*((AB347+AB356)/(AA347+AA356))^($F365*(1+$E365))</f>
        <v/>
      </c>
      <c r="AC365" s="47">
        <f>AB365*(1/(1+$G365))^(1+$E365)*(1+AC$7)^$D365*(AC347/AB347)^$E365*((AC347+AC356)/(AB347+AB356))^($F365*(1+$E365))</f>
        <v/>
      </c>
      <c r="AD365" s="48">
        <f>FUELUSE(AC365,AD347,AC347,AD356,AC356,AD$7,$D365,$E365,$F365,$G365)</f>
        <v/>
      </c>
      <c r="AE365" s="25">
        <f>LOWER(Settings!$C$4)&amp;".mit."&amp;$A365&amp;IF($C365="","","."&amp;$C365&amp;"."&amp;$B365)&amp;IF(INDEX(Variables!$D$5:$D$105,MATCH($A365,Variables!$A$5:$A$105,0))="","","."&amp;INDEX(Variables!$D$5:$D$105,MATCH($A365,Variables!$A$5:$A$105,0)))&amp;"."&amp;AE$5</f>
        <v/>
      </c>
      <c r="AF365" s="46">
        <f>INDEX(Inputs!$U$5:$U$132,MATCH($B365&amp;"|"&amp;$C365,Inputs!$A$5:$A$132,0))</f>
        <v/>
      </c>
      <c r="AG365" s="47">
        <f>AF365*(1/(1+$G365))^(1+$E365)*(1+AG$7)^$D365*(AG347/AF347)^$E365*((AG347+AG356)/(AF347+AF356))^($F365*(1+$E365))</f>
        <v/>
      </c>
      <c r="AH365" s="47">
        <f>AG365*(1/(1+$G365))^(1+$E365)*(1+AH$7)^$D365*(AH347/AG347)^$E365*((AH347+AH356)/(AG347+AG356))^($F365*(1+$E365))</f>
        <v/>
      </c>
      <c r="AI365" s="47">
        <f>AH365*(1/(1+$G365))^(1+$E365)*(1+AI$7)^$D365*(AI347/AH347)^$E365*((AI347+AI356)/(AH347+AH356))^($F365*(1+$E365))</f>
        <v/>
      </c>
      <c r="AJ365" s="47">
        <f>AI365*(1/(1+$G365))^(1+$E365)*(1+AJ$7)^$D365*(AJ347/AI347)^$E365*((AJ347+AJ356)/(AI347+AI356))^($F365*(1+$E365))</f>
        <v/>
      </c>
      <c r="AK365" s="47">
        <f>AJ365*(1/(1+$G365))^(1+$E365)*(1+AK$7)^$D365*(AK347/AJ347)^$E365*((AK347+AK356)/(AJ347+AJ356))^($F365*(1+$E365))</f>
        <v/>
      </c>
      <c r="AL365" s="47">
        <f>AK365*(1/(1+$G365))^(1+$E365)*(1+AL$7)^$D365*(AL347/AK347)^$E365*((AL347+AL356)/(AK347+AK356))^($F365*(1+$E365))</f>
        <v/>
      </c>
      <c r="AM365" s="47">
        <f>AL365*(1/(1+$G365))^(1+$E365)*(1+AM$7)^$D365*(AM347/AL347)^$E365*((AM347+AM356)/(AL347+AL356))^($F365*(1+$E365))</f>
        <v/>
      </c>
      <c r="AN365" s="47">
        <f>AM365*(1/(1+$G365))^(1+$E365)*(1+AN$7)^$D365*(AN347/AM347)^$E365*((AN347+AN356)/(AM347+AM356))^($F365*(1+$E365))</f>
        <v/>
      </c>
      <c r="AO365" s="47">
        <f>AN365*(1/(1+$G365))^(1+$E365)*(1+AO$7)^$D365*(AO347/AN347)^$E365*((AO347+AO356)/(AN347+AN356))^($F365*(1+$E365))</f>
        <v/>
      </c>
      <c r="AP365" s="47">
        <f>AO365*(1/(1+$G365))^(1+$E365)*(1+AP$7)^$D365*(AP347/AO347)^$E365*((AP347+AP356)/(AO347+AO356))^($F365*(1+$E365))</f>
        <v/>
      </c>
      <c r="AQ365" s="47">
        <f>AP365*(1/(1+$G365))^(1+$E365)*(1+AQ$7)^$D365*(AQ347/AP347)^$E365*((AQ347+AQ356)/(AP347+AP356))^($F365*(1+$E365))</f>
        <v/>
      </c>
      <c r="AR365" s="47">
        <f>AQ365*(1/(1+$G365))^(1+$E365)*(1+AR$7)^$D365*(AR347/AQ347)^$E365*((AR347+AR356)/(AQ347+AQ356))^($F365*(1+$E365))</f>
        <v/>
      </c>
      <c r="AS365" s="47">
        <f>AR365*(1/(1+$G365))^(1+$E365)*(1+AS$7)^$D365*(AS347/AR347)^$E365*((AS347+AS356)/(AR347+AR356))^($F365*(1+$E365))</f>
        <v/>
      </c>
      <c r="AT365" s="47">
        <f>AS365*(1/(1+$G365))^(1+$E365)*(1+AT$7)^$D365*(AT347/AS347)^$E365*((AT347+AT356)/(AS347+AS356))^($F365*(1+$E365))</f>
        <v/>
      </c>
      <c r="AU365" s="47">
        <f>AT365*(1/(1+$G365))^(1+$E365)*(1+AU$7)^$D365*(AU347/AT347)^$E365*((AU347+AU356)/(AT347+AT356))^($F365*(1+$E365))</f>
        <v/>
      </c>
      <c r="AV365" s="47">
        <f>AU365*(1/(1+$G365))^(1+$E365)*(1+AV$7)^$D365*(AV347/AU347)^$E365*((AV347+AV356)/(AU347+AU356))^($F365*(1+$E365))</f>
        <v/>
      </c>
      <c r="AW365" s="47">
        <f>AV365*(1/(1+$G365))^(1+$E365)*(1+AW$7)^$D365*(AW347/AV347)^$E365*((AW347+AW356)/(AV347+AV356))^($F365*(1+$E365))</f>
        <v/>
      </c>
      <c r="AX365" s="48">
        <f>FUELUSE(AW365,AX347,AW347,AX356,AW356,AX$7,$D365,$E365,$F365,$G365)</f>
        <v/>
      </c>
    </row>
    <row r="366" hidden="1" outlineLevel="2"/>
    <row r="367" hidden="1" outlineLevel="2">
      <c r="A367" s="5" t="inlineStr">
        <is>
          <t>rtx</t>
        </is>
      </c>
      <c r="B367" s="5" t="inlineStr">
        <is>
          <t>coa</t>
        </is>
      </c>
      <c r="C367" s="5" t="inlineStr">
        <is>
          <t>rod</t>
        </is>
      </c>
      <c r="D367" s="40">
        <f>INDEX(Inputs!$R$5:$R$132,MATCH($B367&amp;"|"&amp;$C367,Inputs!$A$5:$A$132,0))</f>
        <v/>
      </c>
      <c r="E367" s="39" t="n"/>
      <c r="F367" s="39" t="n"/>
      <c r="G367" s="39" t="n"/>
      <c r="H367" s="5">
        <f>INDEX(Variables!$B$5:$B$105,MATCH($A367,Variables!$A$5:$A$105,0))&amp;IF($C367="",""," | "&amp;INDEX(Mapping!$B$5:$B$26,MATCH($C367,Mapping!$A$5:$A$26,0))&amp;" | "&amp;INDEX(Mapping!$B$30:$B$41,MATCH($B367,Mapping!$A$30:$A$41,0)))</f>
        <v/>
      </c>
      <c r="I367" s="5">
        <f>INDEX(Variables!$C$5:$C$105,MATCH($A367,Variables!$A$5:$A$105,0))</f>
        <v/>
      </c>
      <c r="J367" s="5">
        <f>INDEX(Variables!$E$5:$E$105,MATCH($A367,Variables!$A$5:$A$105,0))</f>
        <v/>
      </c>
      <c r="K367" s="25">
        <f>LOWER(Settings!$C$4)&amp;".mit."&amp;$A367&amp;IF($C367="","","."&amp;$C367&amp;"."&amp;$B367)&amp;IF(INDEX(Variables!$D$5:$D$105,MATCH($A367,Variables!$A$5:$A$105,0))="","","."&amp;INDEX(Variables!$D$5:$D$105,MATCH($A367,Variables!$A$5:$A$105,0)))&amp;"."&amp;K$5</f>
        <v/>
      </c>
      <c r="L367" s="46">
        <f>L358*Settings!$C$13*(INDEX(L$258:L$269,$D367)+INDEX(L$245:L$256,$D367))</f>
        <v/>
      </c>
      <c r="M367" s="47">
        <f>M358*Settings!$C$13*(INDEX(M$258:M$269,$D367)+INDEX(M$245:M$256,$D367))</f>
        <v/>
      </c>
      <c r="N367" s="47">
        <f>N358*Settings!$C$13*(INDEX(N$258:N$269,$D367)+INDEX(N$245:N$256,$D367))</f>
        <v/>
      </c>
      <c r="O367" s="47">
        <f>O358*Settings!$C$13*(INDEX(O$258:O$269,$D367)+INDEX(O$245:O$256,$D367))</f>
        <v/>
      </c>
      <c r="P367" s="47">
        <f>P358*Settings!$C$13*(INDEX(P$258:P$269,$D367)+INDEX(P$245:P$256,$D367))</f>
        <v/>
      </c>
      <c r="Q367" s="47">
        <f>Q358*Settings!$C$13*(INDEX(Q$258:Q$269,$D367)+INDEX(Q$245:Q$256,$D367))</f>
        <v/>
      </c>
      <c r="R367" s="47">
        <f>R358*Settings!$C$13*(INDEX(R$258:R$269,$D367)+INDEX(R$245:R$256,$D367))</f>
        <v/>
      </c>
      <c r="S367" s="47">
        <f>S358*Settings!$C$13*(INDEX(S$258:S$269,$D367)+INDEX(S$245:S$256,$D367))</f>
        <v/>
      </c>
      <c r="T367" s="47">
        <f>T358*Settings!$C$13*(INDEX(T$258:T$269,$D367)+INDEX(T$245:T$256,$D367))</f>
        <v/>
      </c>
      <c r="U367" s="47">
        <f>U358*Settings!$C$13*(INDEX(U$258:U$269,$D367)+INDEX(U$245:U$256,$D367))</f>
        <v/>
      </c>
      <c r="V367" s="47">
        <f>V358*Settings!$C$13*(INDEX(V$258:V$269,$D367)+INDEX(V$245:V$256,$D367))</f>
        <v/>
      </c>
      <c r="W367" s="47">
        <f>W358*Settings!$C$13*(INDEX(W$258:W$269,$D367)+INDEX(W$245:W$256,$D367))</f>
        <v/>
      </c>
      <c r="X367" s="47">
        <f>X358*Settings!$C$13*(INDEX(X$258:X$269,$D367)+INDEX(X$245:X$256,$D367))</f>
        <v/>
      </c>
      <c r="Y367" s="47">
        <f>Y358*Settings!$C$13*(INDEX(Y$258:Y$269,$D367)+INDEX(Y$245:Y$256,$D367))</f>
        <v/>
      </c>
      <c r="Z367" s="47">
        <f>Z358*Settings!$C$13*(INDEX(Z$258:Z$269,$D367)+INDEX(Z$245:Z$256,$D367))</f>
        <v/>
      </c>
      <c r="AA367" s="47">
        <f>AA358*Settings!$C$13*(INDEX(AA$258:AA$269,$D367)+INDEX(AA$245:AA$256,$D367))</f>
        <v/>
      </c>
      <c r="AB367" s="47">
        <f>AB358*Settings!$C$13*(INDEX(AB$258:AB$269,$D367)+INDEX(AB$245:AB$256,$D367))</f>
        <v/>
      </c>
      <c r="AC367" s="47">
        <f>AC358*Settings!$C$13*(INDEX(AC$258:AC$269,$D367)+INDEX(AC$245:AC$256,$D367))</f>
        <v/>
      </c>
      <c r="AD367" s="48">
        <f>REVENUE(AD358,Settings!$C$13,INDEX(AD$258:AD$269,$D367)+INDEX(AD$245:AD$256,$D367))</f>
        <v/>
      </c>
      <c r="AE367" s="25">
        <f>LOWER(Settings!$C$4)&amp;".mit."&amp;$A367&amp;IF($C367="","","."&amp;$C367&amp;"."&amp;$B367)&amp;IF(INDEX(Variables!$D$5:$D$105,MATCH($A367,Variables!$A$5:$A$105,0))="","","."&amp;INDEX(Variables!$D$5:$D$105,MATCH($A367,Variables!$A$5:$A$105,0)))&amp;"."&amp;AE$5</f>
        <v/>
      </c>
      <c r="AF367" s="46">
        <f>AF358*Settings!$C$13*(INDEX(AF$258:AF$269,$D367)+INDEX(AF$245:AF$256,$D367))</f>
        <v/>
      </c>
      <c r="AG367" s="47">
        <f>AG358*Settings!$C$13*(INDEX(AG$258:AG$269,$D367)+INDEX(AG$245:AG$256,$D367))</f>
        <v/>
      </c>
      <c r="AH367" s="47">
        <f>AH358*Settings!$C$13*(INDEX(AH$258:AH$269,$D367)+INDEX(AH$245:AH$256,$D367))</f>
        <v/>
      </c>
      <c r="AI367" s="47">
        <f>AI358*Settings!$C$13*(INDEX(AI$258:AI$269,$D367)+INDEX(AI$245:AI$256,$D367))</f>
        <v/>
      </c>
      <c r="AJ367" s="47">
        <f>AJ358*Settings!$C$13*(INDEX(AJ$258:AJ$269,$D367)+INDEX(AJ$245:AJ$256,$D367))</f>
        <v/>
      </c>
      <c r="AK367" s="47">
        <f>AK358*Settings!$C$13*(INDEX(AK$258:AK$269,$D367)+INDEX(AK$245:AK$256,$D367))</f>
        <v/>
      </c>
      <c r="AL367" s="47">
        <f>AL358*Settings!$C$13*(INDEX(AL$258:AL$269,$D367)+INDEX(AL$245:AL$256,$D367))</f>
        <v/>
      </c>
      <c r="AM367" s="47">
        <f>AM358*Settings!$C$13*(INDEX(AM$258:AM$269,$D367)+INDEX(AM$245:AM$256,$D367))</f>
        <v/>
      </c>
      <c r="AN367" s="47">
        <f>AN358*Settings!$C$13*(INDEX(AN$258:AN$269,$D367)+INDEX(AN$245:AN$256,$D367))</f>
        <v/>
      </c>
      <c r="AO367" s="47">
        <f>AO358*Settings!$C$13*(INDEX(AO$258:AO$269,$D367)+INDEX(AO$245:AO$256,$D367))</f>
        <v/>
      </c>
      <c r="AP367" s="47">
        <f>AP358*Settings!$C$13*(INDEX(AP$258:AP$269,$D367)+INDEX(AP$245:AP$256,$D367))</f>
        <v/>
      </c>
      <c r="AQ367" s="47">
        <f>AQ358*Settings!$C$13*(INDEX(AQ$258:AQ$269,$D367)+INDEX(AQ$245:AQ$256,$D367))</f>
        <v/>
      </c>
      <c r="AR367" s="47">
        <f>AR358*Settings!$C$13*(INDEX(AR$258:AR$269,$D367)+INDEX(AR$245:AR$256,$D367))</f>
        <v/>
      </c>
      <c r="AS367" s="47">
        <f>AS358*Settings!$C$13*(INDEX(AS$258:AS$269,$D367)+INDEX(AS$245:AS$256,$D367))</f>
        <v/>
      </c>
      <c r="AT367" s="47">
        <f>AT358*Settings!$C$13*(INDEX(AT$258:AT$269,$D367)+INDEX(AT$245:AT$256,$D367))</f>
        <v/>
      </c>
      <c r="AU367" s="47">
        <f>AU358*Settings!$C$13*(INDEX(AU$258:AU$269,$D367)+INDEX(AU$245:AU$256,$D367))</f>
        <v/>
      </c>
      <c r="AV367" s="47">
        <f>AV358*Settings!$C$13*(INDEX(AV$258:AV$269,$D367)+INDEX(AV$245:AV$256,$D367))</f>
        <v/>
      </c>
      <c r="AW367" s="47">
        <f>AW358*Settings!$C$13*(INDEX(AW$258:AW$269,$D367)+INDEX(AW$245:AW$256,$D367))</f>
        <v/>
      </c>
      <c r="AX367" s="48">
        <f>REVENUE(AX358,Settings!$C$13,INDEX(AX$258:AX$269,$D367)+INDEX(AX$245:AX$256,$D367))</f>
        <v/>
      </c>
    </row>
    <row r="368" hidden="1" outlineLevel="2">
      <c r="A368" s="5" t="inlineStr">
        <is>
          <t>rtx</t>
        </is>
      </c>
      <c r="B368" s="5" t="inlineStr">
        <is>
          <t>nga</t>
        </is>
      </c>
      <c r="C368" s="5" t="inlineStr">
        <is>
          <t>rod</t>
        </is>
      </c>
      <c r="D368" s="40">
        <f>INDEX(Inputs!$R$5:$R$132,MATCH($B368&amp;"|"&amp;$C368,Inputs!$A$5:$A$132,0))</f>
        <v/>
      </c>
      <c r="E368" s="39" t="n"/>
      <c r="F368" s="39" t="n"/>
      <c r="G368" s="39" t="n"/>
      <c r="H368" s="5">
        <f>INDEX(Variables!$B$5:$B$105,MATCH($A368,Variables!$A$5:$A$105,0))&amp;IF($C368="",""," | "&amp;INDEX(Mapping!$B$5:$B$26,MATCH($C368,Mapping!$A$5:$A$26,0))&amp;" | "&amp;INDEX(Mapping!$B$30:$B$41,MATCH($B368,Mapping!$A$30:$A$41,0)))</f>
        <v/>
      </c>
      <c r="I368" s="5">
        <f>INDEX(Variables!$C$5:$C$105,MATCH($A368,Variables!$A$5:$A$105,0))</f>
        <v/>
      </c>
      <c r="J368" s="5">
        <f>INDEX(Variables!$E$5:$E$105,MATCH($A368,Variables!$A$5:$A$105,0))</f>
        <v/>
      </c>
      <c r="K368" s="25">
        <f>LOWER(Settings!$C$4)&amp;".mit."&amp;$A368&amp;IF($C368="","","."&amp;$C368&amp;"."&amp;$B368)&amp;IF(INDEX(Variables!$D$5:$D$105,MATCH($A368,Variables!$A$5:$A$105,0))="","","."&amp;INDEX(Variables!$D$5:$D$105,MATCH($A368,Variables!$A$5:$A$105,0)))&amp;"."&amp;K$5</f>
        <v/>
      </c>
      <c r="L368" s="46">
        <f>L359*Settings!$C$13*(INDEX(L$258:L$269,$D368)+INDEX(L$245:L$256,$D368))</f>
        <v/>
      </c>
      <c r="M368" s="47">
        <f>M359*Settings!$C$13*(INDEX(M$258:M$269,$D368)+INDEX(M$245:M$256,$D368))</f>
        <v/>
      </c>
      <c r="N368" s="47">
        <f>N359*Settings!$C$13*(INDEX(N$258:N$269,$D368)+INDEX(N$245:N$256,$D368))</f>
        <v/>
      </c>
      <c r="O368" s="47">
        <f>O359*Settings!$C$13*(INDEX(O$258:O$269,$D368)+INDEX(O$245:O$256,$D368))</f>
        <v/>
      </c>
      <c r="P368" s="47">
        <f>P359*Settings!$C$13*(INDEX(P$258:P$269,$D368)+INDEX(P$245:P$256,$D368))</f>
        <v/>
      </c>
      <c r="Q368" s="47">
        <f>Q359*Settings!$C$13*(INDEX(Q$258:Q$269,$D368)+INDEX(Q$245:Q$256,$D368))</f>
        <v/>
      </c>
      <c r="R368" s="47">
        <f>R359*Settings!$C$13*(INDEX(R$258:R$269,$D368)+INDEX(R$245:R$256,$D368))</f>
        <v/>
      </c>
      <c r="S368" s="47">
        <f>S359*Settings!$C$13*(INDEX(S$258:S$269,$D368)+INDEX(S$245:S$256,$D368))</f>
        <v/>
      </c>
      <c r="T368" s="47">
        <f>T359*Settings!$C$13*(INDEX(T$258:T$269,$D368)+INDEX(T$245:T$256,$D368))</f>
        <v/>
      </c>
      <c r="U368" s="47">
        <f>U359*Settings!$C$13*(INDEX(U$258:U$269,$D368)+INDEX(U$245:U$256,$D368))</f>
        <v/>
      </c>
      <c r="V368" s="47">
        <f>V359*Settings!$C$13*(INDEX(V$258:V$269,$D368)+INDEX(V$245:V$256,$D368))</f>
        <v/>
      </c>
      <c r="W368" s="47">
        <f>W359*Settings!$C$13*(INDEX(W$258:W$269,$D368)+INDEX(W$245:W$256,$D368))</f>
        <v/>
      </c>
      <c r="X368" s="47">
        <f>X359*Settings!$C$13*(INDEX(X$258:X$269,$D368)+INDEX(X$245:X$256,$D368))</f>
        <v/>
      </c>
      <c r="Y368" s="47">
        <f>Y359*Settings!$C$13*(INDEX(Y$258:Y$269,$D368)+INDEX(Y$245:Y$256,$D368))</f>
        <v/>
      </c>
      <c r="Z368" s="47">
        <f>Z359*Settings!$C$13*(INDEX(Z$258:Z$269,$D368)+INDEX(Z$245:Z$256,$D368))</f>
        <v/>
      </c>
      <c r="AA368" s="47">
        <f>AA359*Settings!$C$13*(INDEX(AA$258:AA$269,$D368)+INDEX(AA$245:AA$256,$D368))</f>
        <v/>
      </c>
      <c r="AB368" s="47">
        <f>AB359*Settings!$C$13*(INDEX(AB$258:AB$269,$D368)+INDEX(AB$245:AB$256,$D368))</f>
        <v/>
      </c>
      <c r="AC368" s="47">
        <f>AC359*Settings!$C$13*(INDEX(AC$258:AC$269,$D368)+INDEX(AC$245:AC$256,$D368))</f>
        <v/>
      </c>
      <c r="AD368" s="48">
        <f>REVENUE(AD359,Settings!$C$13,INDEX(AD$258:AD$269,$D368)+INDEX(AD$245:AD$256,$D368))</f>
        <v/>
      </c>
      <c r="AE368" s="25">
        <f>LOWER(Settings!$C$4)&amp;".mit."&amp;$A368&amp;IF($C368="","","."&amp;$C368&amp;"."&amp;$B368)&amp;IF(INDEX(Variables!$D$5:$D$105,MATCH($A368,Variables!$A$5:$A$105,0))="","","."&amp;INDEX(Variables!$D$5:$D$105,MATCH($A368,Variables!$A$5:$A$105,0)))&amp;"."&amp;AE$5</f>
        <v/>
      </c>
      <c r="AF368" s="46">
        <f>AF359*Settings!$C$13*(INDEX(AF$258:AF$269,$D368)+INDEX(AF$245:AF$256,$D368))</f>
        <v/>
      </c>
      <c r="AG368" s="47">
        <f>AG359*Settings!$C$13*(INDEX(AG$258:AG$269,$D368)+INDEX(AG$245:AG$256,$D368))</f>
        <v/>
      </c>
      <c r="AH368" s="47">
        <f>AH359*Settings!$C$13*(INDEX(AH$258:AH$269,$D368)+INDEX(AH$245:AH$256,$D368))</f>
        <v/>
      </c>
      <c r="AI368" s="47">
        <f>AI359*Settings!$C$13*(INDEX(AI$258:AI$269,$D368)+INDEX(AI$245:AI$256,$D368))</f>
        <v/>
      </c>
      <c r="AJ368" s="47">
        <f>AJ359*Settings!$C$13*(INDEX(AJ$258:AJ$269,$D368)+INDEX(AJ$245:AJ$256,$D368))</f>
        <v/>
      </c>
      <c r="AK368" s="47">
        <f>AK359*Settings!$C$13*(INDEX(AK$258:AK$269,$D368)+INDEX(AK$245:AK$256,$D368))</f>
        <v/>
      </c>
      <c r="AL368" s="47">
        <f>AL359*Settings!$C$13*(INDEX(AL$258:AL$269,$D368)+INDEX(AL$245:AL$256,$D368))</f>
        <v/>
      </c>
      <c r="AM368" s="47">
        <f>AM359*Settings!$C$13*(INDEX(AM$258:AM$269,$D368)+INDEX(AM$245:AM$256,$D368))</f>
        <v/>
      </c>
      <c r="AN368" s="47">
        <f>AN359*Settings!$C$13*(INDEX(AN$258:AN$269,$D368)+INDEX(AN$245:AN$256,$D368))</f>
        <v/>
      </c>
      <c r="AO368" s="47">
        <f>AO359*Settings!$C$13*(INDEX(AO$258:AO$269,$D368)+INDEX(AO$245:AO$256,$D368))</f>
        <v/>
      </c>
      <c r="AP368" s="47">
        <f>AP359*Settings!$C$13*(INDEX(AP$258:AP$269,$D368)+INDEX(AP$245:AP$256,$D368))</f>
        <v/>
      </c>
      <c r="AQ368" s="47">
        <f>AQ359*Settings!$C$13*(INDEX(AQ$258:AQ$269,$D368)+INDEX(AQ$245:AQ$256,$D368))</f>
        <v/>
      </c>
      <c r="AR368" s="47">
        <f>AR359*Settings!$C$13*(INDEX(AR$258:AR$269,$D368)+INDEX(AR$245:AR$256,$D368))</f>
        <v/>
      </c>
      <c r="AS368" s="47">
        <f>AS359*Settings!$C$13*(INDEX(AS$258:AS$269,$D368)+INDEX(AS$245:AS$256,$D368))</f>
        <v/>
      </c>
      <c r="AT368" s="47">
        <f>AT359*Settings!$C$13*(INDEX(AT$258:AT$269,$D368)+INDEX(AT$245:AT$256,$D368))</f>
        <v/>
      </c>
      <c r="AU368" s="47">
        <f>AU359*Settings!$C$13*(INDEX(AU$258:AU$269,$D368)+INDEX(AU$245:AU$256,$D368))</f>
        <v/>
      </c>
      <c r="AV368" s="47">
        <f>AV359*Settings!$C$13*(INDEX(AV$258:AV$269,$D368)+INDEX(AV$245:AV$256,$D368))</f>
        <v/>
      </c>
      <c r="AW368" s="47">
        <f>AW359*Settings!$C$13*(INDEX(AW$258:AW$269,$D368)+INDEX(AW$245:AW$256,$D368))</f>
        <v/>
      </c>
      <c r="AX368" s="48">
        <f>REVENUE(AX359,Settings!$C$13,INDEX(AX$258:AX$269,$D368)+INDEX(AX$245:AX$256,$D368))</f>
        <v/>
      </c>
    </row>
    <row r="369" hidden="1" outlineLevel="2">
      <c r="A369" s="5" t="inlineStr">
        <is>
          <t>rtx</t>
        </is>
      </c>
      <c r="B369" s="5" t="inlineStr">
        <is>
          <t>gso</t>
        </is>
      </c>
      <c r="C369" s="5" t="inlineStr">
        <is>
          <t>rod</t>
        </is>
      </c>
      <c r="D369" s="40">
        <f>INDEX(Inputs!$R$5:$R$132,MATCH($B369&amp;"|"&amp;$C369,Inputs!$A$5:$A$132,0))</f>
        <v/>
      </c>
      <c r="E369" s="39" t="n"/>
      <c r="F369" s="39" t="n"/>
      <c r="G369" s="39" t="n"/>
      <c r="H369" s="5">
        <f>INDEX(Variables!$B$5:$B$105,MATCH($A369,Variables!$A$5:$A$105,0))&amp;IF($C369="",""," | "&amp;INDEX(Mapping!$B$5:$B$26,MATCH($C369,Mapping!$A$5:$A$26,0))&amp;" | "&amp;INDEX(Mapping!$B$30:$B$41,MATCH($B369,Mapping!$A$30:$A$41,0)))</f>
        <v/>
      </c>
      <c r="I369" s="5">
        <f>INDEX(Variables!$C$5:$C$105,MATCH($A369,Variables!$A$5:$A$105,0))</f>
        <v/>
      </c>
      <c r="J369" s="5">
        <f>INDEX(Variables!$E$5:$E$105,MATCH($A369,Variables!$A$5:$A$105,0))</f>
        <v/>
      </c>
      <c r="K369" s="25">
        <f>LOWER(Settings!$C$4)&amp;".mit."&amp;$A369&amp;IF($C369="","","."&amp;$C369&amp;"."&amp;$B369)&amp;IF(INDEX(Variables!$D$5:$D$105,MATCH($A369,Variables!$A$5:$A$105,0))="","","."&amp;INDEX(Variables!$D$5:$D$105,MATCH($A369,Variables!$A$5:$A$105,0)))&amp;"."&amp;K$5</f>
        <v/>
      </c>
      <c r="L369" s="46">
        <f>L360*Settings!$C$13*(INDEX(L$258:L$269,$D369)+INDEX(L$245:L$256,$D369))</f>
        <v/>
      </c>
      <c r="M369" s="47">
        <f>M360*Settings!$C$13*(INDEX(M$258:M$269,$D369)+INDEX(M$245:M$256,$D369))</f>
        <v/>
      </c>
      <c r="N369" s="47">
        <f>N360*Settings!$C$13*(INDEX(N$258:N$269,$D369)+INDEX(N$245:N$256,$D369))</f>
        <v/>
      </c>
      <c r="O369" s="47">
        <f>O360*Settings!$C$13*(INDEX(O$258:O$269,$D369)+INDEX(O$245:O$256,$D369))</f>
        <v/>
      </c>
      <c r="P369" s="47">
        <f>P360*Settings!$C$13*(INDEX(P$258:P$269,$D369)+INDEX(P$245:P$256,$D369))</f>
        <v/>
      </c>
      <c r="Q369" s="47">
        <f>Q360*Settings!$C$13*(INDEX(Q$258:Q$269,$D369)+INDEX(Q$245:Q$256,$D369))</f>
        <v/>
      </c>
      <c r="R369" s="47">
        <f>R360*Settings!$C$13*(INDEX(R$258:R$269,$D369)+INDEX(R$245:R$256,$D369))</f>
        <v/>
      </c>
      <c r="S369" s="47">
        <f>S360*Settings!$C$13*(INDEX(S$258:S$269,$D369)+INDEX(S$245:S$256,$D369))</f>
        <v/>
      </c>
      <c r="T369" s="47">
        <f>T360*Settings!$C$13*(INDEX(T$258:T$269,$D369)+INDEX(T$245:T$256,$D369))</f>
        <v/>
      </c>
      <c r="U369" s="47">
        <f>U360*Settings!$C$13*(INDEX(U$258:U$269,$D369)+INDEX(U$245:U$256,$D369))</f>
        <v/>
      </c>
      <c r="V369" s="47">
        <f>V360*Settings!$C$13*(INDEX(V$258:V$269,$D369)+INDEX(V$245:V$256,$D369))</f>
        <v/>
      </c>
      <c r="W369" s="47">
        <f>W360*Settings!$C$13*(INDEX(W$258:W$269,$D369)+INDEX(W$245:W$256,$D369))</f>
        <v/>
      </c>
      <c r="X369" s="47">
        <f>X360*Settings!$C$13*(INDEX(X$258:X$269,$D369)+INDEX(X$245:X$256,$D369))</f>
        <v/>
      </c>
      <c r="Y369" s="47">
        <f>Y360*Settings!$C$13*(INDEX(Y$258:Y$269,$D369)+INDEX(Y$245:Y$256,$D369))</f>
        <v/>
      </c>
      <c r="Z369" s="47">
        <f>Z360*Settings!$C$13*(INDEX(Z$258:Z$269,$D369)+INDEX(Z$245:Z$256,$D369))</f>
        <v/>
      </c>
      <c r="AA369" s="47">
        <f>AA360*Settings!$C$13*(INDEX(AA$258:AA$269,$D369)+INDEX(AA$245:AA$256,$D369))</f>
        <v/>
      </c>
      <c r="AB369" s="47">
        <f>AB360*Settings!$C$13*(INDEX(AB$258:AB$269,$D369)+INDEX(AB$245:AB$256,$D369))</f>
        <v/>
      </c>
      <c r="AC369" s="47">
        <f>AC360*Settings!$C$13*(INDEX(AC$258:AC$269,$D369)+INDEX(AC$245:AC$256,$D369))</f>
        <v/>
      </c>
      <c r="AD369" s="48">
        <f>REVENUE(AD360,Settings!$C$13,INDEX(AD$258:AD$269,$D369)+INDEX(AD$245:AD$256,$D369))</f>
        <v/>
      </c>
      <c r="AE369" s="25">
        <f>LOWER(Settings!$C$4)&amp;".mit."&amp;$A369&amp;IF($C369="","","."&amp;$C369&amp;"."&amp;$B369)&amp;IF(INDEX(Variables!$D$5:$D$105,MATCH($A369,Variables!$A$5:$A$105,0))="","","."&amp;INDEX(Variables!$D$5:$D$105,MATCH($A369,Variables!$A$5:$A$105,0)))&amp;"."&amp;AE$5</f>
        <v/>
      </c>
      <c r="AF369" s="46">
        <f>AF360*Settings!$C$13*(INDEX(AF$258:AF$269,$D369)+INDEX(AF$245:AF$256,$D369))</f>
        <v/>
      </c>
      <c r="AG369" s="47">
        <f>AG360*Settings!$C$13*(INDEX(AG$258:AG$269,$D369)+INDEX(AG$245:AG$256,$D369))</f>
        <v/>
      </c>
      <c r="AH369" s="47">
        <f>AH360*Settings!$C$13*(INDEX(AH$258:AH$269,$D369)+INDEX(AH$245:AH$256,$D369))</f>
        <v/>
      </c>
      <c r="AI369" s="47">
        <f>AI360*Settings!$C$13*(INDEX(AI$258:AI$269,$D369)+INDEX(AI$245:AI$256,$D369))</f>
        <v/>
      </c>
      <c r="AJ369" s="47">
        <f>AJ360*Settings!$C$13*(INDEX(AJ$258:AJ$269,$D369)+INDEX(AJ$245:AJ$256,$D369))</f>
        <v/>
      </c>
      <c r="AK369" s="47">
        <f>AK360*Settings!$C$13*(INDEX(AK$258:AK$269,$D369)+INDEX(AK$245:AK$256,$D369))</f>
        <v/>
      </c>
      <c r="AL369" s="47">
        <f>AL360*Settings!$C$13*(INDEX(AL$258:AL$269,$D369)+INDEX(AL$245:AL$256,$D369))</f>
        <v/>
      </c>
      <c r="AM369" s="47">
        <f>AM360*Settings!$C$13*(INDEX(AM$258:AM$269,$D369)+INDEX(AM$245:AM$256,$D369))</f>
        <v/>
      </c>
      <c r="AN369" s="47">
        <f>AN360*Settings!$C$13*(INDEX(AN$258:AN$269,$D369)+INDEX(AN$245:AN$256,$D369))</f>
        <v/>
      </c>
      <c r="AO369" s="47">
        <f>AO360*Settings!$C$13*(INDEX(AO$258:AO$269,$D369)+INDEX(AO$245:AO$256,$D369))</f>
        <v/>
      </c>
      <c r="AP369" s="47">
        <f>AP360*Settings!$C$13*(INDEX(AP$258:AP$269,$D369)+INDEX(AP$245:AP$256,$D369))</f>
        <v/>
      </c>
      <c r="AQ369" s="47">
        <f>AQ360*Settings!$C$13*(INDEX(AQ$258:AQ$269,$D369)+INDEX(AQ$245:AQ$256,$D369))</f>
        <v/>
      </c>
      <c r="AR369" s="47">
        <f>AR360*Settings!$C$13*(INDEX(AR$258:AR$269,$D369)+INDEX(AR$245:AR$256,$D369))</f>
        <v/>
      </c>
      <c r="AS369" s="47">
        <f>AS360*Settings!$C$13*(INDEX(AS$258:AS$269,$D369)+INDEX(AS$245:AS$256,$D369))</f>
        <v/>
      </c>
      <c r="AT369" s="47">
        <f>AT360*Settings!$C$13*(INDEX(AT$258:AT$269,$D369)+INDEX(AT$245:AT$256,$D369))</f>
        <v/>
      </c>
      <c r="AU369" s="47">
        <f>AU360*Settings!$C$13*(INDEX(AU$258:AU$269,$D369)+INDEX(AU$245:AU$256,$D369))</f>
        <v/>
      </c>
      <c r="AV369" s="47">
        <f>AV360*Settings!$C$13*(INDEX(AV$258:AV$269,$D369)+INDEX(AV$245:AV$256,$D369))</f>
        <v/>
      </c>
      <c r="AW369" s="47">
        <f>AW360*Settings!$C$13*(INDEX(AW$258:AW$269,$D369)+INDEX(AW$245:AW$256,$D369))</f>
        <v/>
      </c>
      <c r="AX369" s="48">
        <f>REVENUE(AX360,Settings!$C$13,INDEX(AX$258:AX$269,$D369)+INDEX(AX$245:AX$256,$D369))</f>
        <v/>
      </c>
    </row>
    <row r="370" hidden="1" outlineLevel="2">
      <c r="A370" s="5" t="inlineStr">
        <is>
          <t>rtx</t>
        </is>
      </c>
      <c r="B370" s="5" t="inlineStr">
        <is>
          <t>die</t>
        </is>
      </c>
      <c r="C370" s="5" t="inlineStr">
        <is>
          <t>rod</t>
        </is>
      </c>
      <c r="D370" s="40">
        <f>INDEX(Inputs!$R$5:$R$132,MATCH($B370&amp;"|"&amp;$C370,Inputs!$A$5:$A$132,0))</f>
        <v/>
      </c>
      <c r="E370" s="39" t="n"/>
      <c r="F370" s="39" t="n"/>
      <c r="G370" s="39" t="n"/>
      <c r="H370" s="5">
        <f>INDEX(Variables!$B$5:$B$105,MATCH($A370,Variables!$A$5:$A$105,0))&amp;IF($C370="",""," | "&amp;INDEX(Mapping!$B$5:$B$26,MATCH($C370,Mapping!$A$5:$A$26,0))&amp;" | "&amp;INDEX(Mapping!$B$30:$B$41,MATCH($B370,Mapping!$A$30:$A$41,0)))</f>
        <v/>
      </c>
      <c r="I370" s="5">
        <f>INDEX(Variables!$C$5:$C$105,MATCH($A370,Variables!$A$5:$A$105,0))</f>
        <v/>
      </c>
      <c r="J370" s="5">
        <f>INDEX(Variables!$E$5:$E$105,MATCH($A370,Variables!$A$5:$A$105,0))</f>
        <v/>
      </c>
      <c r="K370" s="25">
        <f>LOWER(Settings!$C$4)&amp;".mit."&amp;$A370&amp;IF($C370="","","."&amp;$C370&amp;"."&amp;$B370)&amp;IF(INDEX(Variables!$D$5:$D$105,MATCH($A370,Variables!$A$5:$A$105,0))="","","."&amp;INDEX(Variables!$D$5:$D$105,MATCH($A370,Variables!$A$5:$A$105,0)))&amp;"."&amp;K$5</f>
        <v/>
      </c>
      <c r="L370" s="46">
        <f>L361*Settings!$C$13*(INDEX(L$258:L$269,$D370)+INDEX(L$245:L$256,$D370))</f>
        <v/>
      </c>
      <c r="M370" s="47">
        <f>M361*Settings!$C$13*(INDEX(M$258:M$269,$D370)+INDEX(M$245:M$256,$D370))</f>
        <v/>
      </c>
      <c r="N370" s="47">
        <f>N361*Settings!$C$13*(INDEX(N$258:N$269,$D370)+INDEX(N$245:N$256,$D370))</f>
        <v/>
      </c>
      <c r="O370" s="47">
        <f>O361*Settings!$C$13*(INDEX(O$258:O$269,$D370)+INDEX(O$245:O$256,$D370))</f>
        <v/>
      </c>
      <c r="P370" s="47">
        <f>P361*Settings!$C$13*(INDEX(P$258:P$269,$D370)+INDEX(P$245:P$256,$D370))</f>
        <v/>
      </c>
      <c r="Q370" s="47">
        <f>Q361*Settings!$C$13*(INDEX(Q$258:Q$269,$D370)+INDEX(Q$245:Q$256,$D370))</f>
        <v/>
      </c>
      <c r="R370" s="47">
        <f>R361*Settings!$C$13*(INDEX(R$258:R$269,$D370)+INDEX(R$245:R$256,$D370))</f>
        <v/>
      </c>
      <c r="S370" s="47">
        <f>S361*Settings!$C$13*(INDEX(S$258:S$269,$D370)+INDEX(S$245:S$256,$D370))</f>
        <v/>
      </c>
      <c r="T370" s="47">
        <f>T361*Settings!$C$13*(INDEX(T$258:T$269,$D370)+INDEX(T$245:T$256,$D370))</f>
        <v/>
      </c>
      <c r="U370" s="47">
        <f>U361*Settings!$C$13*(INDEX(U$258:U$269,$D370)+INDEX(U$245:U$256,$D370))</f>
        <v/>
      </c>
      <c r="V370" s="47">
        <f>V361*Settings!$C$13*(INDEX(V$258:V$269,$D370)+INDEX(V$245:V$256,$D370))</f>
        <v/>
      </c>
      <c r="W370" s="47">
        <f>W361*Settings!$C$13*(INDEX(W$258:W$269,$D370)+INDEX(W$245:W$256,$D370))</f>
        <v/>
      </c>
      <c r="X370" s="47">
        <f>X361*Settings!$C$13*(INDEX(X$258:X$269,$D370)+INDEX(X$245:X$256,$D370))</f>
        <v/>
      </c>
      <c r="Y370" s="47">
        <f>Y361*Settings!$C$13*(INDEX(Y$258:Y$269,$D370)+INDEX(Y$245:Y$256,$D370))</f>
        <v/>
      </c>
      <c r="Z370" s="47">
        <f>Z361*Settings!$C$13*(INDEX(Z$258:Z$269,$D370)+INDEX(Z$245:Z$256,$D370))</f>
        <v/>
      </c>
      <c r="AA370" s="47">
        <f>AA361*Settings!$C$13*(INDEX(AA$258:AA$269,$D370)+INDEX(AA$245:AA$256,$D370))</f>
        <v/>
      </c>
      <c r="AB370" s="47">
        <f>AB361*Settings!$C$13*(INDEX(AB$258:AB$269,$D370)+INDEX(AB$245:AB$256,$D370))</f>
        <v/>
      </c>
      <c r="AC370" s="47">
        <f>AC361*Settings!$C$13*(INDEX(AC$258:AC$269,$D370)+INDEX(AC$245:AC$256,$D370))</f>
        <v/>
      </c>
      <c r="AD370" s="48">
        <f>REVENUE(AD361,Settings!$C$13,INDEX(AD$258:AD$269,$D370)+INDEX(AD$245:AD$256,$D370))</f>
        <v/>
      </c>
      <c r="AE370" s="25">
        <f>LOWER(Settings!$C$4)&amp;".mit."&amp;$A370&amp;IF($C370="","","."&amp;$C370&amp;"."&amp;$B370)&amp;IF(INDEX(Variables!$D$5:$D$105,MATCH($A370,Variables!$A$5:$A$105,0))="","","."&amp;INDEX(Variables!$D$5:$D$105,MATCH($A370,Variables!$A$5:$A$105,0)))&amp;"."&amp;AE$5</f>
        <v/>
      </c>
      <c r="AF370" s="46">
        <f>AF361*Settings!$C$13*(INDEX(AF$258:AF$269,$D370)+INDEX(AF$245:AF$256,$D370))</f>
        <v/>
      </c>
      <c r="AG370" s="47">
        <f>AG361*Settings!$C$13*(INDEX(AG$258:AG$269,$D370)+INDEX(AG$245:AG$256,$D370))</f>
        <v/>
      </c>
      <c r="AH370" s="47">
        <f>AH361*Settings!$C$13*(INDEX(AH$258:AH$269,$D370)+INDEX(AH$245:AH$256,$D370))</f>
        <v/>
      </c>
      <c r="AI370" s="47">
        <f>AI361*Settings!$C$13*(INDEX(AI$258:AI$269,$D370)+INDEX(AI$245:AI$256,$D370))</f>
        <v/>
      </c>
      <c r="AJ370" s="47">
        <f>AJ361*Settings!$C$13*(INDEX(AJ$258:AJ$269,$D370)+INDEX(AJ$245:AJ$256,$D370))</f>
        <v/>
      </c>
      <c r="AK370" s="47">
        <f>AK361*Settings!$C$13*(INDEX(AK$258:AK$269,$D370)+INDEX(AK$245:AK$256,$D370))</f>
        <v/>
      </c>
      <c r="AL370" s="47">
        <f>AL361*Settings!$C$13*(INDEX(AL$258:AL$269,$D370)+INDEX(AL$245:AL$256,$D370))</f>
        <v/>
      </c>
      <c r="AM370" s="47">
        <f>AM361*Settings!$C$13*(INDEX(AM$258:AM$269,$D370)+INDEX(AM$245:AM$256,$D370))</f>
        <v/>
      </c>
      <c r="AN370" s="47">
        <f>AN361*Settings!$C$13*(INDEX(AN$258:AN$269,$D370)+INDEX(AN$245:AN$256,$D370))</f>
        <v/>
      </c>
      <c r="AO370" s="47">
        <f>AO361*Settings!$C$13*(INDEX(AO$258:AO$269,$D370)+INDEX(AO$245:AO$256,$D370))</f>
        <v/>
      </c>
      <c r="AP370" s="47">
        <f>AP361*Settings!$C$13*(INDEX(AP$258:AP$269,$D370)+INDEX(AP$245:AP$256,$D370))</f>
        <v/>
      </c>
      <c r="AQ370" s="47">
        <f>AQ361*Settings!$C$13*(INDEX(AQ$258:AQ$269,$D370)+INDEX(AQ$245:AQ$256,$D370))</f>
        <v/>
      </c>
      <c r="AR370" s="47">
        <f>AR361*Settings!$C$13*(INDEX(AR$258:AR$269,$D370)+INDEX(AR$245:AR$256,$D370))</f>
        <v/>
      </c>
      <c r="AS370" s="47">
        <f>AS361*Settings!$C$13*(INDEX(AS$258:AS$269,$D370)+INDEX(AS$245:AS$256,$D370))</f>
        <v/>
      </c>
      <c r="AT370" s="47">
        <f>AT361*Settings!$C$13*(INDEX(AT$258:AT$269,$D370)+INDEX(AT$245:AT$256,$D370))</f>
        <v/>
      </c>
      <c r="AU370" s="47">
        <f>AU361*Settings!$C$13*(INDEX(AU$258:AU$269,$D370)+INDEX(AU$245:AU$256,$D370))</f>
        <v/>
      </c>
      <c r="AV370" s="47">
        <f>AV361*Settings!$C$13*(INDEX(AV$258:AV$269,$D370)+INDEX(AV$245:AV$256,$D370))</f>
        <v/>
      </c>
      <c r="AW370" s="47">
        <f>AW361*Settings!$C$13*(INDEX(AW$258:AW$269,$D370)+INDEX(AW$245:AW$256,$D370))</f>
        <v/>
      </c>
      <c r="AX370" s="48">
        <f>REVENUE(AX361,Settings!$C$13,INDEX(AX$258:AX$269,$D370)+INDEX(AX$245:AX$256,$D370))</f>
        <v/>
      </c>
    </row>
    <row r="371" hidden="1" outlineLevel="2">
      <c r="A371" s="5" t="inlineStr">
        <is>
          <t>rtx</t>
        </is>
      </c>
      <c r="B371" s="5" t="inlineStr">
        <is>
          <t>lpg</t>
        </is>
      </c>
      <c r="C371" s="5" t="inlineStr">
        <is>
          <t>rod</t>
        </is>
      </c>
      <c r="D371" s="40">
        <f>INDEX(Inputs!$R$5:$R$132,MATCH($B371&amp;"|"&amp;$C371,Inputs!$A$5:$A$132,0))</f>
        <v/>
      </c>
      <c r="E371" s="39" t="n"/>
      <c r="F371" s="39" t="n"/>
      <c r="G371" s="39" t="n"/>
      <c r="H371" s="5">
        <f>INDEX(Variables!$B$5:$B$105,MATCH($A371,Variables!$A$5:$A$105,0))&amp;IF($C371="",""," | "&amp;INDEX(Mapping!$B$5:$B$26,MATCH($C371,Mapping!$A$5:$A$26,0))&amp;" | "&amp;INDEX(Mapping!$B$30:$B$41,MATCH($B371,Mapping!$A$30:$A$41,0)))</f>
        <v/>
      </c>
      <c r="I371" s="5">
        <f>INDEX(Variables!$C$5:$C$105,MATCH($A371,Variables!$A$5:$A$105,0))</f>
        <v/>
      </c>
      <c r="J371" s="5">
        <f>INDEX(Variables!$E$5:$E$105,MATCH($A371,Variables!$A$5:$A$105,0))</f>
        <v/>
      </c>
      <c r="K371" s="25">
        <f>LOWER(Settings!$C$4)&amp;".mit."&amp;$A371&amp;IF($C371="","","."&amp;$C371&amp;"."&amp;$B371)&amp;IF(INDEX(Variables!$D$5:$D$105,MATCH($A371,Variables!$A$5:$A$105,0))="","","."&amp;INDEX(Variables!$D$5:$D$105,MATCH($A371,Variables!$A$5:$A$105,0)))&amp;"."&amp;K$5</f>
        <v/>
      </c>
      <c r="L371" s="46">
        <f>L362*Settings!$C$13*(INDEX(L$258:L$269,$D371)+INDEX(L$245:L$256,$D371))</f>
        <v/>
      </c>
      <c r="M371" s="47">
        <f>M362*Settings!$C$13*(INDEX(M$258:M$269,$D371)+INDEX(M$245:M$256,$D371))</f>
        <v/>
      </c>
      <c r="N371" s="47">
        <f>N362*Settings!$C$13*(INDEX(N$258:N$269,$D371)+INDEX(N$245:N$256,$D371))</f>
        <v/>
      </c>
      <c r="O371" s="47">
        <f>O362*Settings!$C$13*(INDEX(O$258:O$269,$D371)+INDEX(O$245:O$256,$D371))</f>
        <v/>
      </c>
      <c r="P371" s="47">
        <f>P362*Settings!$C$13*(INDEX(P$258:P$269,$D371)+INDEX(P$245:P$256,$D371))</f>
        <v/>
      </c>
      <c r="Q371" s="47">
        <f>Q362*Settings!$C$13*(INDEX(Q$258:Q$269,$D371)+INDEX(Q$245:Q$256,$D371))</f>
        <v/>
      </c>
      <c r="R371" s="47">
        <f>R362*Settings!$C$13*(INDEX(R$258:R$269,$D371)+INDEX(R$245:R$256,$D371))</f>
        <v/>
      </c>
      <c r="S371" s="47">
        <f>S362*Settings!$C$13*(INDEX(S$258:S$269,$D371)+INDEX(S$245:S$256,$D371))</f>
        <v/>
      </c>
      <c r="T371" s="47">
        <f>T362*Settings!$C$13*(INDEX(T$258:T$269,$D371)+INDEX(T$245:T$256,$D371))</f>
        <v/>
      </c>
      <c r="U371" s="47">
        <f>U362*Settings!$C$13*(INDEX(U$258:U$269,$D371)+INDEX(U$245:U$256,$D371))</f>
        <v/>
      </c>
      <c r="V371" s="47">
        <f>V362*Settings!$C$13*(INDEX(V$258:V$269,$D371)+INDEX(V$245:V$256,$D371))</f>
        <v/>
      </c>
      <c r="W371" s="47">
        <f>W362*Settings!$C$13*(INDEX(W$258:W$269,$D371)+INDEX(W$245:W$256,$D371))</f>
        <v/>
      </c>
      <c r="X371" s="47">
        <f>X362*Settings!$C$13*(INDEX(X$258:X$269,$D371)+INDEX(X$245:X$256,$D371))</f>
        <v/>
      </c>
      <c r="Y371" s="47">
        <f>Y362*Settings!$C$13*(INDEX(Y$258:Y$269,$D371)+INDEX(Y$245:Y$256,$D371))</f>
        <v/>
      </c>
      <c r="Z371" s="47">
        <f>Z362*Settings!$C$13*(INDEX(Z$258:Z$269,$D371)+INDEX(Z$245:Z$256,$D371))</f>
        <v/>
      </c>
      <c r="AA371" s="47">
        <f>AA362*Settings!$C$13*(INDEX(AA$258:AA$269,$D371)+INDEX(AA$245:AA$256,$D371))</f>
        <v/>
      </c>
      <c r="AB371" s="47">
        <f>AB362*Settings!$C$13*(INDEX(AB$258:AB$269,$D371)+INDEX(AB$245:AB$256,$D371))</f>
        <v/>
      </c>
      <c r="AC371" s="47">
        <f>AC362*Settings!$C$13*(INDEX(AC$258:AC$269,$D371)+INDEX(AC$245:AC$256,$D371))</f>
        <v/>
      </c>
      <c r="AD371" s="48">
        <f>REVENUE(AD362,Settings!$C$13,INDEX(AD$258:AD$269,$D371)+INDEX(AD$245:AD$256,$D371))</f>
        <v/>
      </c>
      <c r="AE371" s="25">
        <f>LOWER(Settings!$C$4)&amp;".mit."&amp;$A371&amp;IF($C371="","","."&amp;$C371&amp;"."&amp;$B371)&amp;IF(INDEX(Variables!$D$5:$D$105,MATCH($A371,Variables!$A$5:$A$105,0))="","","."&amp;INDEX(Variables!$D$5:$D$105,MATCH($A371,Variables!$A$5:$A$105,0)))&amp;"."&amp;AE$5</f>
        <v/>
      </c>
      <c r="AF371" s="46">
        <f>AF362*Settings!$C$13*(INDEX(AF$258:AF$269,$D371)+INDEX(AF$245:AF$256,$D371))</f>
        <v/>
      </c>
      <c r="AG371" s="47">
        <f>AG362*Settings!$C$13*(INDEX(AG$258:AG$269,$D371)+INDEX(AG$245:AG$256,$D371))</f>
        <v/>
      </c>
      <c r="AH371" s="47">
        <f>AH362*Settings!$C$13*(INDEX(AH$258:AH$269,$D371)+INDEX(AH$245:AH$256,$D371))</f>
        <v/>
      </c>
      <c r="AI371" s="47">
        <f>AI362*Settings!$C$13*(INDEX(AI$258:AI$269,$D371)+INDEX(AI$245:AI$256,$D371))</f>
        <v/>
      </c>
      <c r="AJ371" s="47">
        <f>AJ362*Settings!$C$13*(INDEX(AJ$258:AJ$269,$D371)+INDEX(AJ$245:AJ$256,$D371))</f>
        <v/>
      </c>
      <c r="AK371" s="47">
        <f>AK362*Settings!$C$13*(INDEX(AK$258:AK$269,$D371)+INDEX(AK$245:AK$256,$D371))</f>
        <v/>
      </c>
      <c r="AL371" s="47">
        <f>AL362*Settings!$C$13*(INDEX(AL$258:AL$269,$D371)+INDEX(AL$245:AL$256,$D371))</f>
        <v/>
      </c>
      <c r="AM371" s="47">
        <f>AM362*Settings!$C$13*(INDEX(AM$258:AM$269,$D371)+INDEX(AM$245:AM$256,$D371))</f>
        <v/>
      </c>
      <c r="AN371" s="47">
        <f>AN362*Settings!$C$13*(INDEX(AN$258:AN$269,$D371)+INDEX(AN$245:AN$256,$D371))</f>
        <v/>
      </c>
      <c r="AO371" s="47">
        <f>AO362*Settings!$C$13*(INDEX(AO$258:AO$269,$D371)+INDEX(AO$245:AO$256,$D371))</f>
        <v/>
      </c>
      <c r="AP371" s="47">
        <f>AP362*Settings!$C$13*(INDEX(AP$258:AP$269,$D371)+INDEX(AP$245:AP$256,$D371))</f>
        <v/>
      </c>
      <c r="AQ371" s="47">
        <f>AQ362*Settings!$C$13*(INDEX(AQ$258:AQ$269,$D371)+INDEX(AQ$245:AQ$256,$D371))</f>
        <v/>
      </c>
      <c r="AR371" s="47">
        <f>AR362*Settings!$C$13*(INDEX(AR$258:AR$269,$D371)+INDEX(AR$245:AR$256,$D371))</f>
        <v/>
      </c>
      <c r="AS371" s="47">
        <f>AS362*Settings!$C$13*(INDEX(AS$258:AS$269,$D371)+INDEX(AS$245:AS$256,$D371))</f>
        <v/>
      </c>
      <c r="AT371" s="47">
        <f>AT362*Settings!$C$13*(INDEX(AT$258:AT$269,$D371)+INDEX(AT$245:AT$256,$D371))</f>
        <v/>
      </c>
      <c r="AU371" s="47">
        <f>AU362*Settings!$C$13*(INDEX(AU$258:AU$269,$D371)+INDEX(AU$245:AU$256,$D371))</f>
        <v/>
      </c>
      <c r="AV371" s="47">
        <f>AV362*Settings!$C$13*(INDEX(AV$258:AV$269,$D371)+INDEX(AV$245:AV$256,$D371))</f>
        <v/>
      </c>
      <c r="AW371" s="47">
        <f>AW362*Settings!$C$13*(INDEX(AW$258:AW$269,$D371)+INDEX(AW$245:AW$256,$D371))</f>
        <v/>
      </c>
      <c r="AX371" s="48">
        <f>REVENUE(AX362,Settings!$C$13,INDEX(AX$258:AX$269,$D371)+INDEX(AX$245:AX$256,$D371))</f>
        <v/>
      </c>
    </row>
    <row r="372" hidden="1" outlineLevel="2">
      <c r="A372" s="5" t="inlineStr">
        <is>
          <t>rtx</t>
        </is>
      </c>
      <c r="B372" s="5" t="inlineStr">
        <is>
          <t>ker</t>
        </is>
      </c>
      <c r="C372" s="5" t="inlineStr">
        <is>
          <t>rod</t>
        </is>
      </c>
      <c r="D372" s="40">
        <f>INDEX(Inputs!$R$5:$R$132,MATCH($B372&amp;"|"&amp;$C372,Inputs!$A$5:$A$132,0))</f>
        <v/>
      </c>
      <c r="E372" s="39" t="n"/>
      <c r="F372" s="39" t="n"/>
      <c r="G372" s="39" t="n"/>
      <c r="H372" s="5">
        <f>INDEX(Variables!$B$5:$B$105,MATCH($A372,Variables!$A$5:$A$105,0))&amp;IF($C372="",""," | "&amp;INDEX(Mapping!$B$5:$B$26,MATCH($C372,Mapping!$A$5:$A$26,0))&amp;" | "&amp;INDEX(Mapping!$B$30:$B$41,MATCH($B372,Mapping!$A$30:$A$41,0)))</f>
        <v/>
      </c>
      <c r="I372" s="5">
        <f>INDEX(Variables!$C$5:$C$105,MATCH($A372,Variables!$A$5:$A$105,0))</f>
        <v/>
      </c>
      <c r="J372" s="5">
        <f>INDEX(Variables!$E$5:$E$105,MATCH($A372,Variables!$A$5:$A$105,0))</f>
        <v/>
      </c>
      <c r="K372" s="25">
        <f>LOWER(Settings!$C$4)&amp;".mit."&amp;$A372&amp;IF($C372="","","."&amp;$C372&amp;"."&amp;$B372)&amp;IF(INDEX(Variables!$D$5:$D$105,MATCH($A372,Variables!$A$5:$A$105,0))="","","."&amp;INDEX(Variables!$D$5:$D$105,MATCH($A372,Variables!$A$5:$A$105,0)))&amp;"."&amp;K$5</f>
        <v/>
      </c>
      <c r="L372" s="46">
        <f>L363*Settings!$C$13*(INDEX(L$258:L$269,$D372)+INDEX(L$245:L$256,$D372))</f>
        <v/>
      </c>
      <c r="M372" s="47">
        <f>M363*Settings!$C$13*(INDEX(M$258:M$269,$D372)+INDEX(M$245:M$256,$D372))</f>
        <v/>
      </c>
      <c r="N372" s="47">
        <f>N363*Settings!$C$13*(INDEX(N$258:N$269,$D372)+INDEX(N$245:N$256,$D372))</f>
        <v/>
      </c>
      <c r="O372" s="47">
        <f>O363*Settings!$C$13*(INDEX(O$258:O$269,$D372)+INDEX(O$245:O$256,$D372))</f>
        <v/>
      </c>
      <c r="P372" s="47">
        <f>P363*Settings!$C$13*(INDEX(P$258:P$269,$D372)+INDEX(P$245:P$256,$D372))</f>
        <v/>
      </c>
      <c r="Q372" s="47">
        <f>Q363*Settings!$C$13*(INDEX(Q$258:Q$269,$D372)+INDEX(Q$245:Q$256,$D372))</f>
        <v/>
      </c>
      <c r="R372" s="47">
        <f>R363*Settings!$C$13*(INDEX(R$258:R$269,$D372)+INDEX(R$245:R$256,$D372))</f>
        <v/>
      </c>
      <c r="S372" s="47">
        <f>S363*Settings!$C$13*(INDEX(S$258:S$269,$D372)+INDEX(S$245:S$256,$D372))</f>
        <v/>
      </c>
      <c r="T372" s="47">
        <f>T363*Settings!$C$13*(INDEX(T$258:T$269,$D372)+INDEX(T$245:T$256,$D372))</f>
        <v/>
      </c>
      <c r="U372" s="47">
        <f>U363*Settings!$C$13*(INDEX(U$258:U$269,$D372)+INDEX(U$245:U$256,$D372))</f>
        <v/>
      </c>
      <c r="V372" s="47">
        <f>V363*Settings!$C$13*(INDEX(V$258:V$269,$D372)+INDEX(V$245:V$256,$D372))</f>
        <v/>
      </c>
      <c r="W372" s="47">
        <f>W363*Settings!$C$13*(INDEX(W$258:W$269,$D372)+INDEX(W$245:W$256,$D372))</f>
        <v/>
      </c>
      <c r="X372" s="47">
        <f>X363*Settings!$C$13*(INDEX(X$258:X$269,$D372)+INDEX(X$245:X$256,$D372))</f>
        <v/>
      </c>
      <c r="Y372" s="47">
        <f>Y363*Settings!$C$13*(INDEX(Y$258:Y$269,$D372)+INDEX(Y$245:Y$256,$D372))</f>
        <v/>
      </c>
      <c r="Z372" s="47">
        <f>Z363*Settings!$C$13*(INDEX(Z$258:Z$269,$D372)+INDEX(Z$245:Z$256,$D372))</f>
        <v/>
      </c>
      <c r="AA372" s="47">
        <f>AA363*Settings!$C$13*(INDEX(AA$258:AA$269,$D372)+INDEX(AA$245:AA$256,$D372))</f>
        <v/>
      </c>
      <c r="AB372" s="47">
        <f>AB363*Settings!$C$13*(INDEX(AB$258:AB$269,$D372)+INDEX(AB$245:AB$256,$D372))</f>
        <v/>
      </c>
      <c r="AC372" s="47">
        <f>AC363*Settings!$C$13*(INDEX(AC$258:AC$269,$D372)+INDEX(AC$245:AC$256,$D372))</f>
        <v/>
      </c>
      <c r="AD372" s="48">
        <f>REVENUE(AD363,Settings!$C$13,INDEX(AD$258:AD$269,$D372)+INDEX(AD$245:AD$256,$D372))</f>
        <v/>
      </c>
      <c r="AE372" s="25">
        <f>LOWER(Settings!$C$4)&amp;".mit."&amp;$A372&amp;IF($C372="","","."&amp;$C372&amp;"."&amp;$B372)&amp;IF(INDEX(Variables!$D$5:$D$105,MATCH($A372,Variables!$A$5:$A$105,0))="","","."&amp;INDEX(Variables!$D$5:$D$105,MATCH($A372,Variables!$A$5:$A$105,0)))&amp;"."&amp;AE$5</f>
        <v/>
      </c>
      <c r="AF372" s="46">
        <f>AF363*Settings!$C$13*(INDEX(AF$258:AF$269,$D372)+INDEX(AF$245:AF$256,$D372))</f>
        <v/>
      </c>
      <c r="AG372" s="47">
        <f>AG363*Settings!$C$13*(INDEX(AG$258:AG$269,$D372)+INDEX(AG$245:AG$256,$D372))</f>
        <v/>
      </c>
      <c r="AH372" s="47">
        <f>AH363*Settings!$C$13*(INDEX(AH$258:AH$269,$D372)+INDEX(AH$245:AH$256,$D372))</f>
        <v/>
      </c>
      <c r="AI372" s="47">
        <f>AI363*Settings!$C$13*(INDEX(AI$258:AI$269,$D372)+INDEX(AI$245:AI$256,$D372))</f>
        <v/>
      </c>
      <c r="AJ372" s="47">
        <f>AJ363*Settings!$C$13*(INDEX(AJ$258:AJ$269,$D372)+INDEX(AJ$245:AJ$256,$D372))</f>
        <v/>
      </c>
      <c r="AK372" s="47">
        <f>AK363*Settings!$C$13*(INDEX(AK$258:AK$269,$D372)+INDEX(AK$245:AK$256,$D372))</f>
        <v/>
      </c>
      <c r="AL372" s="47">
        <f>AL363*Settings!$C$13*(INDEX(AL$258:AL$269,$D372)+INDEX(AL$245:AL$256,$D372))</f>
        <v/>
      </c>
      <c r="AM372" s="47">
        <f>AM363*Settings!$C$13*(INDEX(AM$258:AM$269,$D372)+INDEX(AM$245:AM$256,$D372))</f>
        <v/>
      </c>
      <c r="AN372" s="47">
        <f>AN363*Settings!$C$13*(INDEX(AN$258:AN$269,$D372)+INDEX(AN$245:AN$256,$D372))</f>
        <v/>
      </c>
      <c r="AO372" s="47">
        <f>AO363*Settings!$C$13*(INDEX(AO$258:AO$269,$D372)+INDEX(AO$245:AO$256,$D372))</f>
        <v/>
      </c>
      <c r="AP372" s="47">
        <f>AP363*Settings!$C$13*(INDEX(AP$258:AP$269,$D372)+INDEX(AP$245:AP$256,$D372))</f>
        <v/>
      </c>
      <c r="AQ372" s="47">
        <f>AQ363*Settings!$C$13*(INDEX(AQ$258:AQ$269,$D372)+INDEX(AQ$245:AQ$256,$D372))</f>
        <v/>
      </c>
      <c r="AR372" s="47">
        <f>AR363*Settings!$C$13*(INDEX(AR$258:AR$269,$D372)+INDEX(AR$245:AR$256,$D372))</f>
        <v/>
      </c>
      <c r="AS372" s="47">
        <f>AS363*Settings!$C$13*(INDEX(AS$258:AS$269,$D372)+INDEX(AS$245:AS$256,$D372))</f>
        <v/>
      </c>
      <c r="AT372" s="47">
        <f>AT363*Settings!$C$13*(INDEX(AT$258:AT$269,$D372)+INDEX(AT$245:AT$256,$D372))</f>
        <v/>
      </c>
      <c r="AU372" s="47">
        <f>AU363*Settings!$C$13*(INDEX(AU$258:AU$269,$D372)+INDEX(AU$245:AU$256,$D372))</f>
        <v/>
      </c>
      <c r="AV372" s="47">
        <f>AV363*Settings!$C$13*(INDEX(AV$258:AV$269,$D372)+INDEX(AV$245:AV$256,$D372))</f>
        <v/>
      </c>
      <c r="AW372" s="47">
        <f>AW363*Settings!$C$13*(INDEX(AW$258:AW$269,$D372)+INDEX(AW$245:AW$256,$D372))</f>
        <v/>
      </c>
      <c r="AX372" s="48">
        <f>REVENUE(AX363,Settings!$C$13,INDEX(AX$258:AX$269,$D372)+INDEX(AX$245:AX$256,$D372))</f>
        <v/>
      </c>
    </row>
    <row r="373" hidden="1" outlineLevel="2">
      <c r="A373" s="5" t="inlineStr">
        <is>
          <t>rtx</t>
        </is>
      </c>
      <c r="B373" s="5" t="inlineStr">
        <is>
          <t>oop</t>
        </is>
      </c>
      <c r="C373" s="5" t="inlineStr">
        <is>
          <t>rod</t>
        </is>
      </c>
      <c r="D373" s="40">
        <f>INDEX(Inputs!$R$5:$R$132,MATCH($B373&amp;"|"&amp;$C373,Inputs!$A$5:$A$132,0))</f>
        <v/>
      </c>
      <c r="E373" s="39" t="n"/>
      <c r="F373" s="39" t="n"/>
      <c r="G373" s="39" t="n"/>
      <c r="H373" s="5">
        <f>INDEX(Variables!$B$5:$B$105,MATCH($A373,Variables!$A$5:$A$105,0))&amp;IF($C373="",""," | "&amp;INDEX(Mapping!$B$5:$B$26,MATCH($C373,Mapping!$A$5:$A$26,0))&amp;" | "&amp;INDEX(Mapping!$B$30:$B$41,MATCH($B373,Mapping!$A$30:$A$41,0)))</f>
        <v/>
      </c>
      <c r="I373" s="5">
        <f>INDEX(Variables!$C$5:$C$105,MATCH($A373,Variables!$A$5:$A$105,0))</f>
        <v/>
      </c>
      <c r="J373" s="5">
        <f>INDEX(Variables!$E$5:$E$105,MATCH($A373,Variables!$A$5:$A$105,0))</f>
        <v/>
      </c>
      <c r="K373" s="25">
        <f>LOWER(Settings!$C$4)&amp;".mit."&amp;$A373&amp;IF($C373="","","."&amp;$C373&amp;"."&amp;$B373)&amp;IF(INDEX(Variables!$D$5:$D$105,MATCH($A373,Variables!$A$5:$A$105,0))="","","."&amp;INDEX(Variables!$D$5:$D$105,MATCH($A373,Variables!$A$5:$A$105,0)))&amp;"."&amp;K$5</f>
        <v/>
      </c>
      <c r="L373" s="46">
        <f>L364*Settings!$C$13*(INDEX(L$258:L$269,$D373)+INDEX(L$245:L$256,$D373))</f>
        <v/>
      </c>
      <c r="M373" s="47">
        <f>M364*Settings!$C$13*(INDEX(M$258:M$269,$D373)+INDEX(M$245:M$256,$D373))</f>
        <v/>
      </c>
      <c r="N373" s="47">
        <f>N364*Settings!$C$13*(INDEX(N$258:N$269,$D373)+INDEX(N$245:N$256,$D373))</f>
        <v/>
      </c>
      <c r="O373" s="47">
        <f>O364*Settings!$C$13*(INDEX(O$258:O$269,$D373)+INDEX(O$245:O$256,$D373))</f>
        <v/>
      </c>
      <c r="P373" s="47">
        <f>P364*Settings!$C$13*(INDEX(P$258:P$269,$D373)+INDEX(P$245:P$256,$D373))</f>
        <v/>
      </c>
      <c r="Q373" s="47">
        <f>Q364*Settings!$C$13*(INDEX(Q$258:Q$269,$D373)+INDEX(Q$245:Q$256,$D373))</f>
        <v/>
      </c>
      <c r="R373" s="47">
        <f>R364*Settings!$C$13*(INDEX(R$258:R$269,$D373)+INDEX(R$245:R$256,$D373))</f>
        <v/>
      </c>
      <c r="S373" s="47">
        <f>S364*Settings!$C$13*(INDEX(S$258:S$269,$D373)+INDEX(S$245:S$256,$D373))</f>
        <v/>
      </c>
      <c r="T373" s="47">
        <f>T364*Settings!$C$13*(INDEX(T$258:T$269,$D373)+INDEX(T$245:T$256,$D373))</f>
        <v/>
      </c>
      <c r="U373" s="47">
        <f>U364*Settings!$C$13*(INDEX(U$258:U$269,$D373)+INDEX(U$245:U$256,$D373))</f>
        <v/>
      </c>
      <c r="V373" s="47">
        <f>V364*Settings!$C$13*(INDEX(V$258:V$269,$D373)+INDEX(V$245:V$256,$D373))</f>
        <v/>
      </c>
      <c r="W373" s="47">
        <f>W364*Settings!$C$13*(INDEX(W$258:W$269,$D373)+INDEX(W$245:W$256,$D373))</f>
        <v/>
      </c>
      <c r="X373" s="47">
        <f>X364*Settings!$C$13*(INDEX(X$258:X$269,$D373)+INDEX(X$245:X$256,$D373))</f>
        <v/>
      </c>
      <c r="Y373" s="47">
        <f>Y364*Settings!$C$13*(INDEX(Y$258:Y$269,$D373)+INDEX(Y$245:Y$256,$D373))</f>
        <v/>
      </c>
      <c r="Z373" s="47">
        <f>Z364*Settings!$C$13*(INDEX(Z$258:Z$269,$D373)+INDEX(Z$245:Z$256,$D373))</f>
        <v/>
      </c>
      <c r="AA373" s="47">
        <f>AA364*Settings!$C$13*(INDEX(AA$258:AA$269,$D373)+INDEX(AA$245:AA$256,$D373))</f>
        <v/>
      </c>
      <c r="AB373" s="47">
        <f>AB364*Settings!$C$13*(INDEX(AB$258:AB$269,$D373)+INDEX(AB$245:AB$256,$D373))</f>
        <v/>
      </c>
      <c r="AC373" s="47">
        <f>AC364*Settings!$C$13*(INDEX(AC$258:AC$269,$D373)+INDEX(AC$245:AC$256,$D373))</f>
        <v/>
      </c>
      <c r="AD373" s="48">
        <f>REVENUE(AD364,Settings!$C$13,INDEX(AD$258:AD$269,$D373)+INDEX(AD$245:AD$256,$D373))</f>
        <v/>
      </c>
      <c r="AE373" s="25">
        <f>LOWER(Settings!$C$4)&amp;".mit."&amp;$A373&amp;IF($C373="","","."&amp;$C373&amp;"."&amp;$B373)&amp;IF(INDEX(Variables!$D$5:$D$105,MATCH($A373,Variables!$A$5:$A$105,0))="","","."&amp;INDEX(Variables!$D$5:$D$105,MATCH($A373,Variables!$A$5:$A$105,0)))&amp;"."&amp;AE$5</f>
        <v/>
      </c>
      <c r="AF373" s="46">
        <f>AF364*Settings!$C$13*(INDEX(AF$258:AF$269,$D373)+INDEX(AF$245:AF$256,$D373))</f>
        <v/>
      </c>
      <c r="AG373" s="47">
        <f>AG364*Settings!$C$13*(INDEX(AG$258:AG$269,$D373)+INDEX(AG$245:AG$256,$D373))</f>
        <v/>
      </c>
      <c r="AH373" s="47">
        <f>AH364*Settings!$C$13*(INDEX(AH$258:AH$269,$D373)+INDEX(AH$245:AH$256,$D373))</f>
        <v/>
      </c>
      <c r="AI373" s="47">
        <f>AI364*Settings!$C$13*(INDEX(AI$258:AI$269,$D373)+INDEX(AI$245:AI$256,$D373))</f>
        <v/>
      </c>
      <c r="AJ373" s="47">
        <f>AJ364*Settings!$C$13*(INDEX(AJ$258:AJ$269,$D373)+INDEX(AJ$245:AJ$256,$D373))</f>
        <v/>
      </c>
      <c r="AK373" s="47">
        <f>AK364*Settings!$C$13*(INDEX(AK$258:AK$269,$D373)+INDEX(AK$245:AK$256,$D373))</f>
        <v/>
      </c>
      <c r="AL373" s="47">
        <f>AL364*Settings!$C$13*(INDEX(AL$258:AL$269,$D373)+INDEX(AL$245:AL$256,$D373))</f>
        <v/>
      </c>
      <c r="AM373" s="47">
        <f>AM364*Settings!$C$13*(INDEX(AM$258:AM$269,$D373)+INDEX(AM$245:AM$256,$D373))</f>
        <v/>
      </c>
      <c r="AN373" s="47">
        <f>AN364*Settings!$C$13*(INDEX(AN$258:AN$269,$D373)+INDEX(AN$245:AN$256,$D373))</f>
        <v/>
      </c>
      <c r="AO373" s="47">
        <f>AO364*Settings!$C$13*(INDEX(AO$258:AO$269,$D373)+INDEX(AO$245:AO$256,$D373))</f>
        <v/>
      </c>
      <c r="AP373" s="47">
        <f>AP364*Settings!$C$13*(INDEX(AP$258:AP$269,$D373)+INDEX(AP$245:AP$256,$D373))</f>
        <v/>
      </c>
      <c r="AQ373" s="47">
        <f>AQ364*Settings!$C$13*(INDEX(AQ$258:AQ$269,$D373)+INDEX(AQ$245:AQ$256,$D373))</f>
        <v/>
      </c>
      <c r="AR373" s="47">
        <f>AR364*Settings!$C$13*(INDEX(AR$258:AR$269,$D373)+INDEX(AR$245:AR$256,$D373))</f>
        <v/>
      </c>
      <c r="AS373" s="47">
        <f>AS364*Settings!$C$13*(INDEX(AS$258:AS$269,$D373)+INDEX(AS$245:AS$256,$D373))</f>
        <v/>
      </c>
      <c r="AT373" s="47">
        <f>AT364*Settings!$C$13*(INDEX(AT$258:AT$269,$D373)+INDEX(AT$245:AT$256,$D373))</f>
        <v/>
      </c>
      <c r="AU373" s="47">
        <f>AU364*Settings!$C$13*(INDEX(AU$258:AU$269,$D373)+INDEX(AU$245:AU$256,$D373))</f>
        <v/>
      </c>
      <c r="AV373" s="47">
        <f>AV364*Settings!$C$13*(INDEX(AV$258:AV$269,$D373)+INDEX(AV$245:AV$256,$D373))</f>
        <v/>
      </c>
      <c r="AW373" s="47">
        <f>AW364*Settings!$C$13*(INDEX(AW$258:AW$269,$D373)+INDEX(AW$245:AW$256,$D373))</f>
        <v/>
      </c>
      <c r="AX373" s="48">
        <f>REVENUE(AX364,Settings!$C$13,INDEX(AX$258:AX$269,$D373)+INDEX(AX$245:AX$256,$D373))</f>
        <v/>
      </c>
    </row>
    <row r="374" hidden="1" outlineLevel="2">
      <c r="A374" s="5" t="inlineStr">
        <is>
          <t>rtx</t>
        </is>
      </c>
      <c r="B374" s="5" t="inlineStr">
        <is>
          <t>bio</t>
        </is>
      </c>
      <c r="C374" s="5" t="inlineStr">
        <is>
          <t>rod</t>
        </is>
      </c>
      <c r="D374" s="40">
        <f>INDEX(Inputs!$R$5:$R$132,MATCH($B374&amp;"|"&amp;$C374,Inputs!$A$5:$A$132,0))</f>
        <v/>
      </c>
      <c r="E374" s="39" t="n"/>
      <c r="F374" s="39" t="n"/>
      <c r="G374" s="39" t="n"/>
      <c r="H374" s="5">
        <f>INDEX(Variables!$B$5:$B$105,MATCH($A374,Variables!$A$5:$A$105,0))&amp;IF($C374="",""," | "&amp;INDEX(Mapping!$B$5:$B$26,MATCH($C374,Mapping!$A$5:$A$26,0))&amp;" | "&amp;INDEX(Mapping!$B$30:$B$41,MATCH($B374,Mapping!$A$30:$A$41,0)))</f>
        <v/>
      </c>
      <c r="I374" s="5">
        <f>INDEX(Variables!$C$5:$C$105,MATCH($A374,Variables!$A$5:$A$105,0))</f>
        <v/>
      </c>
      <c r="J374" s="5">
        <f>INDEX(Variables!$E$5:$E$105,MATCH($A374,Variables!$A$5:$A$105,0))</f>
        <v/>
      </c>
      <c r="K374" s="25">
        <f>LOWER(Settings!$C$4)&amp;".mit."&amp;$A374&amp;IF($C374="","","."&amp;$C374&amp;"."&amp;$B374)&amp;IF(INDEX(Variables!$D$5:$D$105,MATCH($A374,Variables!$A$5:$A$105,0))="","","."&amp;INDEX(Variables!$D$5:$D$105,MATCH($A374,Variables!$A$5:$A$105,0)))&amp;"."&amp;K$5</f>
        <v/>
      </c>
      <c r="L374" s="46">
        <f>L365*Settings!$C$13*(INDEX(L$258:L$269,$D374)+INDEX(L$245:L$256,$D374))</f>
        <v/>
      </c>
      <c r="M374" s="47">
        <f>M365*Settings!$C$13*(INDEX(M$258:M$269,$D374)+INDEX(M$245:M$256,$D374))</f>
        <v/>
      </c>
      <c r="N374" s="47">
        <f>N365*Settings!$C$13*(INDEX(N$258:N$269,$D374)+INDEX(N$245:N$256,$D374))</f>
        <v/>
      </c>
      <c r="O374" s="47">
        <f>O365*Settings!$C$13*(INDEX(O$258:O$269,$D374)+INDEX(O$245:O$256,$D374))</f>
        <v/>
      </c>
      <c r="P374" s="47">
        <f>P365*Settings!$C$13*(INDEX(P$258:P$269,$D374)+INDEX(P$245:P$256,$D374))</f>
        <v/>
      </c>
      <c r="Q374" s="47">
        <f>Q365*Settings!$C$13*(INDEX(Q$258:Q$269,$D374)+INDEX(Q$245:Q$256,$D374))</f>
        <v/>
      </c>
      <c r="R374" s="47">
        <f>R365*Settings!$C$13*(INDEX(R$258:R$269,$D374)+INDEX(R$245:R$256,$D374))</f>
        <v/>
      </c>
      <c r="S374" s="47">
        <f>S365*Settings!$C$13*(INDEX(S$258:S$269,$D374)+INDEX(S$245:S$256,$D374))</f>
        <v/>
      </c>
      <c r="T374" s="47">
        <f>T365*Settings!$C$13*(INDEX(T$258:T$269,$D374)+INDEX(T$245:T$256,$D374))</f>
        <v/>
      </c>
      <c r="U374" s="47">
        <f>U365*Settings!$C$13*(INDEX(U$258:U$269,$D374)+INDEX(U$245:U$256,$D374))</f>
        <v/>
      </c>
      <c r="V374" s="47">
        <f>V365*Settings!$C$13*(INDEX(V$258:V$269,$D374)+INDEX(V$245:V$256,$D374))</f>
        <v/>
      </c>
      <c r="W374" s="47">
        <f>W365*Settings!$C$13*(INDEX(W$258:W$269,$D374)+INDEX(W$245:W$256,$D374))</f>
        <v/>
      </c>
      <c r="X374" s="47">
        <f>X365*Settings!$C$13*(INDEX(X$258:X$269,$D374)+INDEX(X$245:X$256,$D374))</f>
        <v/>
      </c>
      <c r="Y374" s="47">
        <f>Y365*Settings!$C$13*(INDEX(Y$258:Y$269,$D374)+INDEX(Y$245:Y$256,$D374))</f>
        <v/>
      </c>
      <c r="Z374" s="47">
        <f>Z365*Settings!$C$13*(INDEX(Z$258:Z$269,$D374)+INDEX(Z$245:Z$256,$D374))</f>
        <v/>
      </c>
      <c r="AA374" s="47">
        <f>AA365*Settings!$C$13*(INDEX(AA$258:AA$269,$D374)+INDEX(AA$245:AA$256,$D374))</f>
        <v/>
      </c>
      <c r="AB374" s="47">
        <f>AB365*Settings!$C$13*(INDEX(AB$258:AB$269,$D374)+INDEX(AB$245:AB$256,$D374))</f>
        <v/>
      </c>
      <c r="AC374" s="47">
        <f>AC365*Settings!$C$13*(INDEX(AC$258:AC$269,$D374)+INDEX(AC$245:AC$256,$D374))</f>
        <v/>
      </c>
      <c r="AD374" s="48">
        <f>REVENUE(AD365,Settings!$C$13,INDEX(AD$258:AD$269,$D374)+INDEX(AD$245:AD$256,$D374))</f>
        <v/>
      </c>
      <c r="AE374" s="25">
        <f>LOWER(Settings!$C$4)&amp;".mit."&amp;$A374&amp;IF($C374="","","."&amp;$C374&amp;"."&amp;$B374)&amp;IF(INDEX(Variables!$D$5:$D$105,MATCH($A374,Variables!$A$5:$A$105,0))="","","."&amp;INDEX(Variables!$D$5:$D$105,MATCH($A374,Variables!$A$5:$A$105,0)))&amp;"."&amp;AE$5</f>
        <v/>
      </c>
      <c r="AF374" s="46">
        <f>AF365*Settings!$C$13*(INDEX(AF$258:AF$269,$D374)+INDEX(AF$245:AF$256,$D374))</f>
        <v/>
      </c>
      <c r="AG374" s="47">
        <f>AG365*Settings!$C$13*(INDEX(AG$258:AG$269,$D374)+INDEX(AG$245:AG$256,$D374))</f>
        <v/>
      </c>
      <c r="AH374" s="47">
        <f>AH365*Settings!$C$13*(INDEX(AH$258:AH$269,$D374)+INDEX(AH$245:AH$256,$D374))</f>
        <v/>
      </c>
      <c r="AI374" s="47">
        <f>AI365*Settings!$C$13*(INDEX(AI$258:AI$269,$D374)+INDEX(AI$245:AI$256,$D374))</f>
        <v/>
      </c>
      <c r="AJ374" s="47">
        <f>AJ365*Settings!$C$13*(INDEX(AJ$258:AJ$269,$D374)+INDEX(AJ$245:AJ$256,$D374))</f>
        <v/>
      </c>
      <c r="AK374" s="47">
        <f>AK365*Settings!$C$13*(INDEX(AK$258:AK$269,$D374)+INDEX(AK$245:AK$256,$D374))</f>
        <v/>
      </c>
      <c r="AL374" s="47">
        <f>AL365*Settings!$C$13*(INDEX(AL$258:AL$269,$D374)+INDEX(AL$245:AL$256,$D374))</f>
        <v/>
      </c>
      <c r="AM374" s="47">
        <f>AM365*Settings!$C$13*(INDEX(AM$258:AM$269,$D374)+INDEX(AM$245:AM$256,$D374))</f>
        <v/>
      </c>
      <c r="AN374" s="47">
        <f>AN365*Settings!$C$13*(INDEX(AN$258:AN$269,$D374)+INDEX(AN$245:AN$256,$D374))</f>
        <v/>
      </c>
      <c r="AO374" s="47">
        <f>AO365*Settings!$C$13*(INDEX(AO$258:AO$269,$D374)+INDEX(AO$245:AO$256,$D374))</f>
        <v/>
      </c>
      <c r="AP374" s="47">
        <f>AP365*Settings!$C$13*(INDEX(AP$258:AP$269,$D374)+INDEX(AP$245:AP$256,$D374))</f>
        <v/>
      </c>
      <c r="AQ374" s="47">
        <f>AQ365*Settings!$C$13*(INDEX(AQ$258:AQ$269,$D374)+INDEX(AQ$245:AQ$256,$D374))</f>
        <v/>
      </c>
      <c r="AR374" s="47">
        <f>AR365*Settings!$C$13*(INDEX(AR$258:AR$269,$D374)+INDEX(AR$245:AR$256,$D374))</f>
        <v/>
      </c>
      <c r="AS374" s="47">
        <f>AS365*Settings!$C$13*(INDEX(AS$258:AS$269,$D374)+INDEX(AS$245:AS$256,$D374))</f>
        <v/>
      </c>
      <c r="AT374" s="47">
        <f>AT365*Settings!$C$13*(INDEX(AT$258:AT$269,$D374)+INDEX(AT$245:AT$256,$D374))</f>
        <v/>
      </c>
      <c r="AU374" s="47">
        <f>AU365*Settings!$C$13*(INDEX(AU$258:AU$269,$D374)+INDEX(AU$245:AU$256,$D374))</f>
        <v/>
      </c>
      <c r="AV374" s="47">
        <f>AV365*Settings!$C$13*(INDEX(AV$258:AV$269,$D374)+INDEX(AV$245:AV$256,$D374))</f>
        <v/>
      </c>
      <c r="AW374" s="47">
        <f>AW365*Settings!$C$13*(INDEX(AW$258:AW$269,$D374)+INDEX(AW$245:AW$256,$D374))</f>
        <v/>
      </c>
      <c r="AX374" s="48">
        <f>REVENUE(AX365,Settings!$C$13,INDEX(AX$258:AX$269,$D374)+INDEX(AX$245:AX$256,$D374))</f>
        <v/>
      </c>
    </row>
    <row r="375" hidden="1" outlineLevel="2"/>
    <row r="376" hidden="1" outlineLevel="2">
      <c r="A376" s="5" t="inlineStr">
        <is>
          <t>rsub</t>
        </is>
      </c>
      <c r="B376" s="5" t="inlineStr">
        <is>
          <t>coa</t>
        </is>
      </c>
      <c r="C376" s="5" t="inlineStr">
        <is>
          <t>rod</t>
        </is>
      </c>
      <c r="D376" s="40">
        <f>INDEX(Inputs!$R$5:$R$132,MATCH($B376&amp;"|"&amp;$C376,Inputs!$A$5:$A$132,0))</f>
        <v/>
      </c>
      <c r="E376" s="39" t="n"/>
      <c r="F376" s="39" t="n"/>
      <c r="G376" s="39" t="n"/>
      <c r="H376" s="5">
        <f>INDEX(Variables!$B$5:$B$105,MATCH($A376,Variables!$A$5:$A$105,0))&amp;IF($C376="",""," | "&amp;INDEX(Mapping!$B$5:$B$26,MATCH($C376,Mapping!$A$5:$A$26,0))&amp;" | "&amp;INDEX(Mapping!$B$30:$B$41,MATCH($B376,Mapping!$A$30:$A$41,0)))</f>
        <v/>
      </c>
      <c r="I376" s="5">
        <f>INDEX(Variables!$C$5:$C$105,MATCH($A376,Variables!$A$5:$A$105,0))</f>
        <v/>
      </c>
      <c r="J376" s="5">
        <f>INDEX(Variables!$E$5:$E$105,MATCH($A376,Variables!$A$5:$A$105,0))</f>
        <v/>
      </c>
      <c r="K376" s="25">
        <f>LOWER(Settings!$C$4)&amp;".mit."&amp;$A376&amp;IF($C376="","","."&amp;$C376&amp;"."&amp;$B376)&amp;IF(INDEX(Variables!$D$5:$D$105,MATCH($A376,Variables!$A$5:$A$105,0))="","","."&amp;INDEX(Variables!$D$5:$D$105,MATCH($A376,Variables!$A$5:$A$105,0)))&amp;"."&amp;K$5</f>
        <v/>
      </c>
      <c r="L376" s="46">
        <f>L358*Settings!$C$13*(INDEX(L$271:L$282,$D376))</f>
        <v/>
      </c>
      <c r="M376" s="47">
        <f>M358*Settings!$C$13*(INDEX(M$271:M$282,$D376))</f>
        <v/>
      </c>
      <c r="N376" s="47">
        <f>N358*Settings!$C$13*(INDEX(N$271:N$282,$D376))</f>
        <v/>
      </c>
      <c r="O376" s="47">
        <f>O358*Settings!$C$13*(INDEX(O$271:O$282,$D376))</f>
        <v/>
      </c>
      <c r="P376" s="47">
        <f>P358*Settings!$C$13*(INDEX(P$271:P$282,$D376))</f>
        <v/>
      </c>
      <c r="Q376" s="47">
        <f>Q358*Settings!$C$13*(INDEX(Q$271:Q$282,$D376))</f>
        <v/>
      </c>
      <c r="R376" s="47">
        <f>R358*Settings!$C$13*(INDEX(R$271:R$282,$D376))</f>
        <v/>
      </c>
      <c r="S376" s="47">
        <f>S358*Settings!$C$13*(INDEX(S$271:S$282,$D376))</f>
        <v/>
      </c>
      <c r="T376" s="47">
        <f>T358*Settings!$C$13*(INDEX(T$271:T$282,$D376))</f>
        <v/>
      </c>
      <c r="U376" s="47">
        <f>U358*Settings!$C$13*(INDEX(U$271:U$282,$D376))</f>
        <v/>
      </c>
      <c r="V376" s="47">
        <f>V358*Settings!$C$13*(INDEX(V$271:V$282,$D376))</f>
        <v/>
      </c>
      <c r="W376" s="47">
        <f>W358*Settings!$C$13*(INDEX(W$271:W$282,$D376))</f>
        <v/>
      </c>
      <c r="X376" s="47">
        <f>X358*Settings!$C$13*(INDEX(X$271:X$282,$D376))</f>
        <v/>
      </c>
      <c r="Y376" s="47">
        <f>Y358*Settings!$C$13*(INDEX(Y$271:Y$282,$D376))</f>
        <v/>
      </c>
      <c r="Z376" s="47">
        <f>Z358*Settings!$C$13*(INDEX(Z$271:Z$282,$D376))</f>
        <v/>
      </c>
      <c r="AA376" s="47">
        <f>AA358*Settings!$C$13*(INDEX(AA$271:AA$282,$D376))</f>
        <v/>
      </c>
      <c r="AB376" s="47">
        <f>AB358*Settings!$C$13*(INDEX(AB$271:AB$282,$D376))</f>
        <v/>
      </c>
      <c r="AC376" s="47">
        <f>AC358*Settings!$C$13*(INDEX(AC$271:AC$282,$D376))</f>
        <v/>
      </c>
      <c r="AD376" s="48">
        <f>REVENUE(AD358,Settings!$C$13,INDEX(AD$271:AD$282,$D376))</f>
        <v/>
      </c>
      <c r="AE376" s="25">
        <f>LOWER(Settings!$C$4)&amp;".mit."&amp;$A376&amp;IF($C376="","","."&amp;$C376&amp;"."&amp;$B376)&amp;IF(INDEX(Variables!$D$5:$D$105,MATCH($A376,Variables!$A$5:$A$105,0))="","","."&amp;INDEX(Variables!$D$5:$D$105,MATCH($A376,Variables!$A$5:$A$105,0)))&amp;"."&amp;AE$5</f>
        <v/>
      </c>
      <c r="AF376" s="46">
        <f>AF358*Settings!$C$13*(INDEX(AF$271:AF$282,$D376))</f>
        <v/>
      </c>
      <c r="AG376" s="47">
        <f>AG358*Settings!$C$13*(INDEX(AG$271:AG$282,$D376))</f>
        <v/>
      </c>
      <c r="AH376" s="47">
        <f>AH358*Settings!$C$13*(INDEX(AH$271:AH$282,$D376))</f>
        <v/>
      </c>
      <c r="AI376" s="47">
        <f>AI358*Settings!$C$13*(INDEX(AI$271:AI$282,$D376))</f>
        <v/>
      </c>
      <c r="AJ376" s="47">
        <f>AJ358*Settings!$C$13*(INDEX(AJ$271:AJ$282,$D376))</f>
        <v/>
      </c>
      <c r="AK376" s="47">
        <f>AK358*Settings!$C$13*(INDEX(AK$271:AK$282,$D376))</f>
        <v/>
      </c>
      <c r="AL376" s="47">
        <f>AL358*Settings!$C$13*(INDEX(AL$271:AL$282,$D376))</f>
        <v/>
      </c>
      <c r="AM376" s="47">
        <f>AM358*Settings!$C$13*(INDEX(AM$271:AM$282,$D376))</f>
        <v/>
      </c>
      <c r="AN376" s="47">
        <f>AN358*Settings!$C$13*(INDEX(AN$271:AN$282,$D376))</f>
        <v/>
      </c>
      <c r="AO376" s="47">
        <f>AO358*Settings!$C$13*(INDEX(AO$271:AO$282,$D376))</f>
        <v/>
      </c>
      <c r="AP376" s="47">
        <f>AP358*Settings!$C$13*(INDEX(AP$271:AP$282,$D376))</f>
        <v/>
      </c>
      <c r="AQ376" s="47">
        <f>AQ358*Settings!$C$13*(INDEX(AQ$271:AQ$282,$D376))</f>
        <v/>
      </c>
      <c r="AR376" s="47">
        <f>AR358*Settings!$C$13*(INDEX(AR$271:AR$282,$D376))</f>
        <v/>
      </c>
      <c r="AS376" s="47">
        <f>AS358*Settings!$C$13*(INDEX(AS$271:AS$282,$D376))</f>
        <v/>
      </c>
      <c r="AT376" s="47">
        <f>AT358*Settings!$C$13*(INDEX(AT$271:AT$282,$D376))</f>
        <v/>
      </c>
      <c r="AU376" s="47">
        <f>AU358*Settings!$C$13*(INDEX(AU$271:AU$282,$D376))</f>
        <v/>
      </c>
      <c r="AV376" s="47">
        <f>AV358*Settings!$C$13*(INDEX(AV$271:AV$282,$D376))</f>
        <v/>
      </c>
      <c r="AW376" s="47">
        <f>AW358*Settings!$C$13*(INDEX(AW$271:AW$282,$D376))</f>
        <v/>
      </c>
      <c r="AX376" s="48">
        <f>REVENUE(AX358,Settings!$C$13,INDEX(AX$271:AX$282,$D376))</f>
        <v/>
      </c>
    </row>
    <row r="377" hidden="1" outlineLevel="2">
      <c r="A377" s="5" t="inlineStr">
        <is>
          <t>rsub</t>
        </is>
      </c>
      <c r="B377" s="5" t="inlineStr">
        <is>
          <t>nga</t>
        </is>
      </c>
      <c r="C377" s="5" t="inlineStr">
        <is>
          <t>rod</t>
        </is>
      </c>
      <c r="D377" s="40">
        <f>INDEX(Inputs!$R$5:$R$132,MATCH($B377&amp;"|"&amp;$C377,Inputs!$A$5:$A$132,0))</f>
        <v/>
      </c>
      <c r="E377" s="39" t="n"/>
      <c r="F377" s="39" t="n"/>
      <c r="G377" s="39" t="n"/>
      <c r="H377" s="5">
        <f>INDEX(Variables!$B$5:$B$105,MATCH($A377,Variables!$A$5:$A$105,0))&amp;IF($C377="",""," | "&amp;INDEX(Mapping!$B$5:$B$26,MATCH($C377,Mapping!$A$5:$A$26,0))&amp;" | "&amp;INDEX(Mapping!$B$30:$B$41,MATCH($B377,Mapping!$A$30:$A$41,0)))</f>
        <v/>
      </c>
      <c r="I377" s="5">
        <f>INDEX(Variables!$C$5:$C$105,MATCH($A377,Variables!$A$5:$A$105,0))</f>
        <v/>
      </c>
      <c r="J377" s="5">
        <f>INDEX(Variables!$E$5:$E$105,MATCH($A377,Variables!$A$5:$A$105,0))</f>
        <v/>
      </c>
      <c r="K377" s="25">
        <f>LOWER(Settings!$C$4)&amp;".mit."&amp;$A377&amp;IF($C377="","","."&amp;$C377&amp;"."&amp;$B377)&amp;IF(INDEX(Variables!$D$5:$D$105,MATCH($A377,Variables!$A$5:$A$105,0))="","","."&amp;INDEX(Variables!$D$5:$D$105,MATCH($A377,Variables!$A$5:$A$105,0)))&amp;"."&amp;K$5</f>
        <v/>
      </c>
      <c r="L377" s="46">
        <f>L359*Settings!$C$13*(INDEX(L$271:L$282,$D377))</f>
        <v/>
      </c>
      <c r="M377" s="47">
        <f>M359*Settings!$C$13*(INDEX(M$271:M$282,$D377))</f>
        <v/>
      </c>
      <c r="N377" s="47">
        <f>N359*Settings!$C$13*(INDEX(N$271:N$282,$D377))</f>
        <v/>
      </c>
      <c r="O377" s="47">
        <f>O359*Settings!$C$13*(INDEX(O$271:O$282,$D377))</f>
        <v/>
      </c>
      <c r="P377" s="47">
        <f>P359*Settings!$C$13*(INDEX(P$271:P$282,$D377))</f>
        <v/>
      </c>
      <c r="Q377" s="47">
        <f>Q359*Settings!$C$13*(INDEX(Q$271:Q$282,$D377))</f>
        <v/>
      </c>
      <c r="R377" s="47">
        <f>R359*Settings!$C$13*(INDEX(R$271:R$282,$D377))</f>
        <v/>
      </c>
      <c r="S377" s="47">
        <f>S359*Settings!$C$13*(INDEX(S$271:S$282,$D377))</f>
        <v/>
      </c>
      <c r="T377" s="47">
        <f>T359*Settings!$C$13*(INDEX(T$271:T$282,$D377))</f>
        <v/>
      </c>
      <c r="U377" s="47">
        <f>U359*Settings!$C$13*(INDEX(U$271:U$282,$D377))</f>
        <v/>
      </c>
      <c r="V377" s="47">
        <f>V359*Settings!$C$13*(INDEX(V$271:V$282,$D377))</f>
        <v/>
      </c>
      <c r="W377" s="47">
        <f>W359*Settings!$C$13*(INDEX(W$271:W$282,$D377))</f>
        <v/>
      </c>
      <c r="X377" s="47">
        <f>X359*Settings!$C$13*(INDEX(X$271:X$282,$D377))</f>
        <v/>
      </c>
      <c r="Y377" s="47">
        <f>Y359*Settings!$C$13*(INDEX(Y$271:Y$282,$D377))</f>
        <v/>
      </c>
      <c r="Z377" s="47">
        <f>Z359*Settings!$C$13*(INDEX(Z$271:Z$282,$D377))</f>
        <v/>
      </c>
      <c r="AA377" s="47">
        <f>AA359*Settings!$C$13*(INDEX(AA$271:AA$282,$D377))</f>
        <v/>
      </c>
      <c r="AB377" s="47">
        <f>AB359*Settings!$C$13*(INDEX(AB$271:AB$282,$D377))</f>
        <v/>
      </c>
      <c r="AC377" s="47">
        <f>AC359*Settings!$C$13*(INDEX(AC$271:AC$282,$D377))</f>
        <v/>
      </c>
      <c r="AD377" s="48">
        <f>REVENUE(AD359,Settings!$C$13,INDEX(AD$271:AD$282,$D377))</f>
        <v/>
      </c>
      <c r="AE377" s="25">
        <f>LOWER(Settings!$C$4)&amp;".mit."&amp;$A377&amp;IF($C377="","","."&amp;$C377&amp;"."&amp;$B377)&amp;IF(INDEX(Variables!$D$5:$D$105,MATCH($A377,Variables!$A$5:$A$105,0))="","","."&amp;INDEX(Variables!$D$5:$D$105,MATCH($A377,Variables!$A$5:$A$105,0)))&amp;"."&amp;AE$5</f>
        <v/>
      </c>
      <c r="AF377" s="46">
        <f>AF359*Settings!$C$13*(INDEX(AF$271:AF$282,$D377))</f>
        <v/>
      </c>
      <c r="AG377" s="47">
        <f>AG359*Settings!$C$13*(INDEX(AG$271:AG$282,$D377))</f>
        <v/>
      </c>
      <c r="AH377" s="47">
        <f>AH359*Settings!$C$13*(INDEX(AH$271:AH$282,$D377))</f>
        <v/>
      </c>
      <c r="AI377" s="47">
        <f>AI359*Settings!$C$13*(INDEX(AI$271:AI$282,$D377))</f>
        <v/>
      </c>
      <c r="AJ377" s="47">
        <f>AJ359*Settings!$C$13*(INDEX(AJ$271:AJ$282,$D377))</f>
        <v/>
      </c>
      <c r="AK377" s="47">
        <f>AK359*Settings!$C$13*(INDEX(AK$271:AK$282,$D377))</f>
        <v/>
      </c>
      <c r="AL377" s="47">
        <f>AL359*Settings!$C$13*(INDEX(AL$271:AL$282,$D377))</f>
        <v/>
      </c>
      <c r="AM377" s="47">
        <f>AM359*Settings!$C$13*(INDEX(AM$271:AM$282,$D377))</f>
        <v/>
      </c>
      <c r="AN377" s="47">
        <f>AN359*Settings!$C$13*(INDEX(AN$271:AN$282,$D377))</f>
        <v/>
      </c>
      <c r="AO377" s="47">
        <f>AO359*Settings!$C$13*(INDEX(AO$271:AO$282,$D377))</f>
        <v/>
      </c>
      <c r="AP377" s="47">
        <f>AP359*Settings!$C$13*(INDEX(AP$271:AP$282,$D377))</f>
        <v/>
      </c>
      <c r="AQ377" s="47">
        <f>AQ359*Settings!$C$13*(INDEX(AQ$271:AQ$282,$D377))</f>
        <v/>
      </c>
      <c r="AR377" s="47">
        <f>AR359*Settings!$C$13*(INDEX(AR$271:AR$282,$D377))</f>
        <v/>
      </c>
      <c r="AS377" s="47">
        <f>AS359*Settings!$C$13*(INDEX(AS$271:AS$282,$D377))</f>
        <v/>
      </c>
      <c r="AT377" s="47">
        <f>AT359*Settings!$C$13*(INDEX(AT$271:AT$282,$D377))</f>
        <v/>
      </c>
      <c r="AU377" s="47">
        <f>AU359*Settings!$C$13*(INDEX(AU$271:AU$282,$D377))</f>
        <v/>
      </c>
      <c r="AV377" s="47">
        <f>AV359*Settings!$C$13*(INDEX(AV$271:AV$282,$D377))</f>
        <v/>
      </c>
      <c r="AW377" s="47">
        <f>AW359*Settings!$C$13*(INDEX(AW$271:AW$282,$D377))</f>
        <v/>
      </c>
      <c r="AX377" s="48">
        <f>REVENUE(AX359,Settings!$C$13,INDEX(AX$271:AX$282,$D377))</f>
        <v/>
      </c>
    </row>
    <row r="378" hidden="1" outlineLevel="2">
      <c r="A378" s="5" t="inlineStr">
        <is>
          <t>rsub</t>
        </is>
      </c>
      <c r="B378" s="5" t="inlineStr">
        <is>
          <t>gso</t>
        </is>
      </c>
      <c r="C378" s="5" t="inlineStr">
        <is>
          <t>rod</t>
        </is>
      </c>
      <c r="D378" s="40">
        <f>INDEX(Inputs!$R$5:$R$132,MATCH($B378&amp;"|"&amp;$C378,Inputs!$A$5:$A$132,0))</f>
        <v/>
      </c>
      <c r="E378" s="39" t="n"/>
      <c r="F378" s="39" t="n"/>
      <c r="G378" s="39" t="n"/>
      <c r="H378" s="5">
        <f>INDEX(Variables!$B$5:$B$105,MATCH($A378,Variables!$A$5:$A$105,0))&amp;IF($C378="",""," | "&amp;INDEX(Mapping!$B$5:$B$26,MATCH($C378,Mapping!$A$5:$A$26,0))&amp;" | "&amp;INDEX(Mapping!$B$30:$B$41,MATCH($B378,Mapping!$A$30:$A$41,0)))</f>
        <v/>
      </c>
      <c r="I378" s="5">
        <f>INDEX(Variables!$C$5:$C$105,MATCH($A378,Variables!$A$5:$A$105,0))</f>
        <v/>
      </c>
      <c r="J378" s="5">
        <f>INDEX(Variables!$E$5:$E$105,MATCH($A378,Variables!$A$5:$A$105,0))</f>
        <v/>
      </c>
      <c r="K378" s="25">
        <f>LOWER(Settings!$C$4)&amp;".mit."&amp;$A378&amp;IF($C378="","","."&amp;$C378&amp;"."&amp;$B378)&amp;IF(INDEX(Variables!$D$5:$D$105,MATCH($A378,Variables!$A$5:$A$105,0))="","","."&amp;INDEX(Variables!$D$5:$D$105,MATCH($A378,Variables!$A$5:$A$105,0)))&amp;"."&amp;K$5</f>
        <v/>
      </c>
      <c r="L378" s="46">
        <f>L360*Settings!$C$13*(INDEX(L$271:L$282,$D378))</f>
        <v/>
      </c>
      <c r="M378" s="47">
        <f>M360*Settings!$C$13*(INDEX(M$271:M$282,$D378))</f>
        <v/>
      </c>
      <c r="N378" s="47">
        <f>N360*Settings!$C$13*(INDEX(N$271:N$282,$D378))</f>
        <v/>
      </c>
      <c r="O378" s="47">
        <f>O360*Settings!$C$13*(INDEX(O$271:O$282,$D378))</f>
        <v/>
      </c>
      <c r="P378" s="47">
        <f>P360*Settings!$C$13*(INDEX(P$271:P$282,$D378))</f>
        <v/>
      </c>
      <c r="Q378" s="47">
        <f>Q360*Settings!$C$13*(INDEX(Q$271:Q$282,$D378))</f>
        <v/>
      </c>
      <c r="R378" s="47">
        <f>R360*Settings!$C$13*(INDEX(R$271:R$282,$D378))</f>
        <v/>
      </c>
      <c r="S378" s="47">
        <f>S360*Settings!$C$13*(INDEX(S$271:S$282,$D378))</f>
        <v/>
      </c>
      <c r="T378" s="47">
        <f>T360*Settings!$C$13*(INDEX(T$271:T$282,$D378))</f>
        <v/>
      </c>
      <c r="U378" s="47">
        <f>U360*Settings!$C$13*(INDEX(U$271:U$282,$D378))</f>
        <v/>
      </c>
      <c r="V378" s="47">
        <f>V360*Settings!$C$13*(INDEX(V$271:V$282,$D378))</f>
        <v/>
      </c>
      <c r="W378" s="47">
        <f>W360*Settings!$C$13*(INDEX(W$271:W$282,$D378))</f>
        <v/>
      </c>
      <c r="X378" s="47">
        <f>X360*Settings!$C$13*(INDEX(X$271:X$282,$D378))</f>
        <v/>
      </c>
      <c r="Y378" s="47">
        <f>Y360*Settings!$C$13*(INDEX(Y$271:Y$282,$D378))</f>
        <v/>
      </c>
      <c r="Z378" s="47">
        <f>Z360*Settings!$C$13*(INDEX(Z$271:Z$282,$D378))</f>
        <v/>
      </c>
      <c r="AA378" s="47">
        <f>AA360*Settings!$C$13*(INDEX(AA$271:AA$282,$D378))</f>
        <v/>
      </c>
      <c r="AB378" s="47">
        <f>AB360*Settings!$C$13*(INDEX(AB$271:AB$282,$D378))</f>
        <v/>
      </c>
      <c r="AC378" s="47">
        <f>AC360*Settings!$C$13*(INDEX(AC$271:AC$282,$D378))</f>
        <v/>
      </c>
      <c r="AD378" s="48">
        <f>REVENUE(AD360,Settings!$C$13,INDEX(AD$271:AD$282,$D378))</f>
        <v/>
      </c>
      <c r="AE378" s="25">
        <f>LOWER(Settings!$C$4)&amp;".mit."&amp;$A378&amp;IF($C378="","","."&amp;$C378&amp;"."&amp;$B378)&amp;IF(INDEX(Variables!$D$5:$D$105,MATCH($A378,Variables!$A$5:$A$105,0))="","","."&amp;INDEX(Variables!$D$5:$D$105,MATCH($A378,Variables!$A$5:$A$105,0)))&amp;"."&amp;AE$5</f>
        <v/>
      </c>
      <c r="AF378" s="46">
        <f>AF360*Settings!$C$13*(INDEX(AF$271:AF$282,$D378))</f>
        <v/>
      </c>
      <c r="AG378" s="47">
        <f>AG360*Settings!$C$13*(INDEX(AG$271:AG$282,$D378))</f>
        <v/>
      </c>
      <c r="AH378" s="47">
        <f>AH360*Settings!$C$13*(INDEX(AH$271:AH$282,$D378))</f>
        <v/>
      </c>
      <c r="AI378" s="47">
        <f>AI360*Settings!$C$13*(INDEX(AI$271:AI$282,$D378))</f>
        <v/>
      </c>
      <c r="AJ378" s="47">
        <f>AJ360*Settings!$C$13*(INDEX(AJ$271:AJ$282,$D378))</f>
        <v/>
      </c>
      <c r="AK378" s="47">
        <f>AK360*Settings!$C$13*(INDEX(AK$271:AK$282,$D378))</f>
        <v/>
      </c>
      <c r="AL378" s="47">
        <f>AL360*Settings!$C$13*(INDEX(AL$271:AL$282,$D378))</f>
        <v/>
      </c>
      <c r="AM378" s="47">
        <f>AM360*Settings!$C$13*(INDEX(AM$271:AM$282,$D378))</f>
        <v/>
      </c>
      <c r="AN378" s="47">
        <f>AN360*Settings!$C$13*(INDEX(AN$271:AN$282,$D378))</f>
        <v/>
      </c>
      <c r="AO378" s="47">
        <f>AO360*Settings!$C$13*(INDEX(AO$271:AO$282,$D378))</f>
        <v/>
      </c>
      <c r="AP378" s="47">
        <f>AP360*Settings!$C$13*(INDEX(AP$271:AP$282,$D378))</f>
        <v/>
      </c>
      <c r="AQ378" s="47">
        <f>AQ360*Settings!$C$13*(INDEX(AQ$271:AQ$282,$D378))</f>
        <v/>
      </c>
      <c r="AR378" s="47">
        <f>AR360*Settings!$C$13*(INDEX(AR$271:AR$282,$D378))</f>
        <v/>
      </c>
      <c r="AS378" s="47">
        <f>AS360*Settings!$C$13*(INDEX(AS$271:AS$282,$D378))</f>
        <v/>
      </c>
      <c r="AT378" s="47">
        <f>AT360*Settings!$C$13*(INDEX(AT$271:AT$282,$D378))</f>
        <v/>
      </c>
      <c r="AU378" s="47">
        <f>AU360*Settings!$C$13*(INDEX(AU$271:AU$282,$D378))</f>
        <v/>
      </c>
      <c r="AV378" s="47">
        <f>AV360*Settings!$C$13*(INDEX(AV$271:AV$282,$D378))</f>
        <v/>
      </c>
      <c r="AW378" s="47">
        <f>AW360*Settings!$C$13*(INDEX(AW$271:AW$282,$D378))</f>
        <v/>
      </c>
      <c r="AX378" s="48">
        <f>REVENUE(AX360,Settings!$C$13,INDEX(AX$271:AX$282,$D378))</f>
        <v/>
      </c>
    </row>
    <row r="379" hidden="1" outlineLevel="2">
      <c r="A379" s="5" t="inlineStr">
        <is>
          <t>rsub</t>
        </is>
      </c>
      <c r="B379" s="5" t="inlineStr">
        <is>
          <t>die</t>
        </is>
      </c>
      <c r="C379" s="5" t="inlineStr">
        <is>
          <t>rod</t>
        </is>
      </c>
      <c r="D379" s="40">
        <f>INDEX(Inputs!$R$5:$R$132,MATCH($B379&amp;"|"&amp;$C379,Inputs!$A$5:$A$132,0))</f>
        <v/>
      </c>
      <c r="E379" s="39" t="n"/>
      <c r="F379" s="39" t="n"/>
      <c r="G379" s="39" t="n"/>
      <c r="H379" s="5">
        <f>INDEX(Variables!$B$5:$B$105,MATCH($A379,Variables!$A$5:$A$105,0))&amp;IF($C379="",""," | "&amp;INDEX(Mapping!$B$5:$B$26,MATCH($C379,Mapping!$A$5:$A$26,0))&amp;" | "&amp;INDEX(Mapping!$B$30:$B$41,MATCH($B379,Mapping!$A$30:$A$41,0)))</f>
        <v/>
      </c>
      <c r="I379" s="5">
        <f>INDEX(Variables!$C$5:$C$105,MATCH($A379,Variables!$A$5:$A$105,0))</f>
        <v/>
      </c>
      <c r="J379" s="5">
        <f>INDEX(Variables!$E$5:$E$105,MATCH($A379,Variables!$A$5:$A$105,0))</f>
        <v/>
      </c>
      <c r="K379" s="25">
        <f>LOWER(Settings!$C$4)&amp;".mit."&amp;$A379&amp;IF($C379="","","."&amp;$C379&amp;"."&amp;$B379)&amp;IF(INDEX(Variables!$D$5:$D$105,MATCH($A379,Variables!$A$5:$A$105,0))="","","."&amp;INDEX(Variables!$D$5:$D$105,MATCH($A379,Variables!$A$5:$A$105,0)))&amp;"."&amp;K$5</f>
        <v/>
      </c>
      <c r="L379" s="46">
        <f>L361*Settings!$C$13*(INDEX(L$271:L$282,$D379))</f>
        <v/>
      </c>
      <c r="M379" s="47">
        <f>M361*Settings!$C$13*(INDEX(M$271:M$282,$D379))</f>
        <v/>
      </c>
      <c r="N379" s="47">
        <f>N361*Settings!$C$13*(INDEX(N$271:N$282,$D379))</f>
        <v/>
      </c>
      <c r="O379" s="47">
        <f>O361*Settings!$C$13*(INDEX(O$271:O$282,$D379))</f>
        <v/>
      </c>
      <c r="P379" s="47">
        <f>P361*Settings!$C$13*(INDEX(P$271:P$282,$D379))</f>
        <v/>
      </c>
      <c r="Q379" s="47">
        <f>Q361*Settings!$C$13*(INDEX(Q$271:Q$282,$D379))</f>
        <v/>
      </c>
      <c r="R379" s="47">
        <f>R361*Settings!$C$13*(INDEX(R$271:R$282,$D379))</f>
        <v/>
      </c>
      <c r="S379" s="47">
        <f>S361*Settings!$C$13*(INDEX(S$271:S$282,$D379))</f>
        <v/>
      </c>
      <c r="T379" s="47">
        <f>T361*Settings!$C$13*(INDEX(T$271:T$282,$D379))</f>
        <v/>
      </c>
      <c r="U379" s="47">
        <f>U361*Settings!$C$13*(INDEX(U$271:U$282,$D379))</f>
        <v/>
      </c>
      <c r="V379" s="47">
        <f>V361*Settings!$C$13*(INDEX(V$271:V$282,$D379))</f>
        <v/>
      </c>
      <c r="W379" s="47">
        <f>W361*Settings!$C$13*(INDEX(W$271:W$282,$D379))</f>
        <v/>
      </c>
      <c r="X379" s="47">
        <f>X361*Settings!$C$13*(INDEX(X$271:X$282,$D379))</f>
        <v/>
      </c>
      <c r="Y379" s="47">
        <f>Y361*Settings!$C$13*(INDEX(Y$271:Y$282,$D379))</f>
        <v/>
      </c>
      <c r="Z379" s="47">
        <f>Z361*Settings!$C$13*(INDEX(Z$271:Z$282,$D379))</f>
        <v/>
      </c>
      <c r="AA379" s="47">
        <f>AA361*Settings!$C$13*(INDEX(AA$271:AA$282,$D379))</f>
        <v/>
      </c>
      <c r="AB379" s="47">
        <f>AB361*Settings!$C$13*(INDEX(AB$271:AB$282,$D379))</f>
        <v/>
      </c>
      <c r="AC379" s="47">
        <f>AC361*Settings!$C$13*(INDEX(AC$271:AC$282,$D379))</f>
        <v/>
      </c>
      <c r="AD379" s="48">
        <f>REVENUE(AD361,Settings!$C$13,INDEX(AD$271:AD$282,$D379))</f>
        <v/>
      </c>
      <c r="AE379" s="25">
        <f>LOWER(Settings!$C$4)&amp;".mit."&amp;$A379&amp;IF($C379="","","."&amp;$C379&amp;"."&amp;$B379)&amp;IF(INDEX(Variables!$D$5:$D$105,MATCH($A379,Variables!$A$5:$A$105,0))="","","."&amp;INDEX(Variables!$D$5:$D$105,MATCH($A379,Variables!$A$5:$A$105,0)))&amp;"."&amp;AE$5</f>
        <v/>
      </c>
      <c r="AF379" s="46">
        <f>AF361*Settings!$C$13*(INDEX(AF$271:AF$282,$D379))</f>
        <v/>
      </c>
      <c r="AG379" s="47">
        <f>AG361*Settings!$C$13*(INDEX(AG$271:AG$282,$D379))</f>
        <v/>
      </c>
      <c r="AH379" s="47">
        <f>AH361*Settings!$C$13*(INDEX(AH$271:AH$282,$D379))</f>
        <v/>
      </c>
      <c r="AI379" s="47">
        <f>AI361*Settings!$C$13*(INDEX(AI$271:AI$282,$D379))</f>
        <v/>
      </c>
      <c r="AJ379" s="47">
        <f>AJ361*Settings!$C$13*(INDEX(AJ$271:AJ$282,$D379))</f>
        <v/>
      </c>
      <c r="AK379" s="47">
        <f>AK361*Settings!$C$13*(INDEX(AK$271:AK$282,$D379))</f>
        <v/>
      </c>
      <c r="AL379" s="47">
        <f>AL361*Settings!$C$13*(INDEX(AL$271:AL$282,$D379))</f>
        <v/>
      </c>
      <c r="AM379" s="47">
        <f>AM361*Settings!$C$13*(INDEX(AM$271:AM$282,$D379))</f>
        <v/>
      </c>
      <c r="AN379" s="47">
        <f>AN361*Settings!$C$13*(INDEX(AN$271:AN$282,$D379))</f>
        <v/>
      </c>
      <c r="AO379" s="47">
        <f>AO361*Settings!$C$13*(INDEX(AO$271:AO$282,$D379))</f>
        <v/>
      </c>
      <c r="AP379" s="47">
        <f>AP361*Settings!$C$13*(INDEX(AP$271:AP$282,$D379))</f>
        <v/>
      </c>
      <c r="AQ379" s="47">
        <f>AQ361*Settings!$C$13*(INDEX(AQ$271:AQ$282,$D379))</f>
        <v/>
      </c>
      <c r="AR379" s="47">
        <f>AR361*Settings!$C$13*(INDEX(AR$271:AR$282,$D379))</f>
        <v/>
      </c>
      <c r="AS379" s="47">
        <f>AS361*Settings!$C$13*(INDEX(AS$271:AS$282,$D379))</f>
        <v/>
      </c>
      <c r="AT379" s="47">
        <f>AT361*Settings!$C$13*(INDEX(AT$271:AT$282,$D379))</f>
        <v/>
      </c>
      <c r="AU379" s="47">
        <f>AU361*Settings!$C$13*(INDEX(AU$271:AU$282,$D379))</f>
        <v/>
      </c>
      <c r="AV379" s="47">
        <f>AV361*Settings!$C$13*(INDEX(AV$271:AV$282,$D379))</f>
        <v/>
      </c>
      <c r="AW379" s="47">
        <f>AW361*Settings!$C$13*(INDEX(AW$271:AW$282,$D379))</f>
        <v/>
      </c>
      <c r="AX379" s="48">
        <f>REVENUE(AX361,Settings!$C$13,INDEX(AX$271:AX$282,$D379))</f>
        <v/>
      </c>
    </row>
    <row r="380" hidden="1" outlineLevel="2">
      <c r="A380" s="5" t="inlineStr">
        <is>
          <t>rsub</t>
        </is>
      </c>
      <c r="B380" s="5" t="inlineStr">
        <is>
          <t>lpg</t>
        </is>
      </c>
      <c r="C380" s="5" t="inlineStr">
        <is>
          <t>rod</t>
        </is>
      </c>
      <c r="D380" s="40">
        <f>INDEX(Inputs!$R$5:$R$132,MATCH($B380&amp;"|"&amp;$C380,Inputs!$A$5:$A$132,0))</f>
        <v/>
      </c>
      <c r="E380" s="39" t="n"/>
      <c r="F380" s="39" t="n"/>
      <c r="G380" s="39" t="n"/>
      <c r="H380" s="5">
        <f>INDEX(Variables!$B$5:$B$105,MATCH($A380,Variables!$A$5:$A$105,0))&amp;IF($C380="",""," | "&amp;INDEX(Mapping!$B$5:$B$26,MATCH($C380,Mapping!$A$5:$A$26,0))&amp;" | "&amp;INDEX(Mapping!$B$30:$B$41,MATCH($B380,Mapping!$A$30:$A$41,0)))</f>
        <v/>
      </c>
      <c r="I380" s="5">
        <f>INDEX(Variables!$C$5:$C$105,MATCH($A380,Variables!$A$5:$A$105,0))</f>
        <v/>
      </c>
      <c r="J380" s="5">
        <f>INDEX(Variables!$E$5:$E$105,MATCH($A380,Variables!$A$5:$A$105,0))</f>
        <v/>
      </c>
      <c r="K380" s="25">
        <f>LOWER(Settings!$C$4)&amp;".mit."&amp;$A380&amp;IF($C380="","","."&amp;$C380&amp;"."&amp;$B380)&amp;IF(INDEX(Variables!$D$5:$D$105,MATCH($A380,Variables!$A$5:$A$105,0))="","","."&amp;INDEX(Variables!$D$5:$D$105,MATCH($A380,Variables!$A$5:$A$105,0)))&amp;"."&amp;K$5</f>
        <v/>
      </c>
      <c r="L380" s="46">
        <f>L362*Settings!$C$13*(INDEX(L$271:L$282,$D380))</f>
        <v/>
      </c>
      <c r="M380" s="47">
        <f>M362*Settings!$C$13*(INDEX(M$271:M$282,$D380))</f>
        <v/>
      </c>
      <c r="N380" s="47">
        <f>N362*Settings!$C$13*(INDEX(N$271:N$282,$D380))</f>
        <v/>
      </c>
      <c r="O380" s="47">
        <f>O362*Settings!$C$13*(INDEX(O$271:O$282,$D380))</f>
        <v/>
      </c>
      <c r="P380" s="47">
        <f>P362*Settings!$C$13*(INDEX(P$271:P$282,$D380))</f>
        <v/>
      </c>
      <c r="Q380" s="47">
        <f>Q362*Settings!$C$13*(INDEX(Q$271:Q$282,$D380))</f>
        <v/>
      </c>
      <c r="R380" s="47">
        <f>R362*Settings!$C$13*(INDEX(R$271:R$282,$D380))</f>
        <v/>
      </c>
      <c r="S380" s="47">
        <f>S362*Settings!$C$13*(INDEX(S$271:S$282,$D380))</f>
        <v/>
      </c>
      <c r="T380" s="47">
        <f>T362*Settings!$C$13*(INDEX(T$271:T$282,$D380))</f>
        <v/>
      </c>
      <c r="U380" s="47">
        <f>U362*Settings!$C$13*(INDEX(U$271:U$282,$D380))</f>
        <v/>
      </c>
      <c r="V380" s="47">
        <f>V362*Settings!$C$13*(INDEX(V$271:V$282,$D380))</f>
        <v/>
      </c>
      <c r="W380" s="47">
        <f>W362*Settings!$C$13*(INDEX(W$271:W$282,$D380))</f>
        <v/>
      </c>
      <c r="X380" s="47">
        <f>X362*Settings!$C$13*(INDEX(X$271:X$282,$D380))</f>
        <v/>
      </c>
      <c r="Y380" s="47">
        <f>Y362*Settings!$C$13*(INDEX(Y$271:Y$282,$D380))</f>
        <v/>
      </c>
      <c r="Z380" s="47">
        <f>Z362*Settings!$C$13*(INDEX(Z$271:Z$282,$D380))</f>
        <v/>
      </c>
      <c r="AA380" s="47">
        <f>AA362*Settings!$C$13*(INDEX(AA$271:AA$282,$D380))</f>
        <v/>
      </c>
      <c r="AB380" s="47">
        <f>AB362*Settings!$C$13*(INDEX(AB$271:AB$282,$D380))</f>
        <v/>
      </c>
      <c r="AC380" s="47">
        <f>AC362*Settings!$C$13*(INDEX(AC$271:AC$282,$D380))</f>
        <v/>
      </c>
      <c r="AD380" s="48">
        <f>REVENUE(AD362,Settings!$C$13,INDEX(AD$271:AD$282,$D380))</f>
        <v/>
      </c>
      <c r="AE380" s="25">
        <f>LOWER(Settings!$C$4)&amp;".mit."&amp;$A380&amp;IF($C380="","","."&amp;$C380&amp;"."&amp;$B380)&amp;IF(INDEX(Variables!$D$5:$D$105,MATCH($A380,Variables!$A$5:$A$105,0))="","","."&amp;INDEX(Variables!$D$5:$D$105,MATCH($A380,Variables!$A$5:$A$105,0)))&amp;"."&amp;AE$5</f>
        <v/>
      </c>
      <c r="AF380" s="46">
        <f>AF362*Settings!$C$13*(INDEX(AF$271:AF$282,$D380))</f>
        <v/>
      </c>
      <c r="AG380" s="47">
        <f>AG362*Settings!$C$13*(INDEX(AG$271:AG$282,$D380))</f>
        <v/>
      </c>
      <c r="AH380" s="47">
        <f>AH362*Settings!$C$13*(INDEX(AH$271:AH$282,$D380))</f>
        <v/>
      </c>
      <c r="AI380" s="47">
        <f>AI362*Settings!$C$13*(INDEX(AI$271:AI$282,$D380))</f>
        <v/>
      </c>
      <c r="AJ380" s="47">
        <f>AJ362*Settings!$C$13*(INDEX(AJ$271:AJ$282,$D380))</f>
        <v/>
      </c>
      <c r="AK380" s="47">
        <f>AK362*Settings!$C$13*(INDEX(AK$271:AK$282,$D380))</f>
        <v/>
      </c>
      <c r="AL380" s="47">
        <f>AL362*Settings!$C$13*(INDEX(AL$271:AL$282,$D380))</f>
        <v/>
      </c>
      <c r="AM380" s="47">
        <f>AM362*Settings!$C$13*(INDEX(AM$271:AM$282,$D380))</f>
        <v/>
      </c>
      <c r="AN380" s="47">
        <f>AN362*Settings!$C$13*(INDEX(AN$271:AN$282,$D380))</f>
        <v/>
      </c>
      <c r="AO380" s="47">
        <f>AO362*Settings!$C$13*(INDEX(AO$271:AO$282,$D380))</f>
        <v/>
      </c>
      <c r="AP380" s="47">
        <f>AP362*Settings!$C$13*(INDEX(AP$271:AP$282,$D380))</f>
        <v/>
      </c>
      <c r="AQ380" s="47">
        <f>AQ362*Settings!$C$13*(INDEX(AQ$271:AQ$282,$D380))</f>
        <v/>
      </c>
      <c r="AR380" s="47">
        <f>AR362*Settings!$C$13*(INDEX(AR$271:AR$282,$D380))</f>
        <v/>
      </c>
      <c r="AS380" s="47">
        <f>AS362*Settings!$C$13*(INDEX(AS$271:AS$282,$D380))</f>
        <v/>
      </c>
      <c r="AT380" s="47">
        <f>AT362*Settings!$C$13*(INDEX(AT$271:AT$282,$D380))</f>
        <v/>
      </c>
      <c r="AU380" s="47">
        <f>AU362*Settings!$C$13*(INDEX(AU$271:AU$282,$D380))</f>
        <v/>
      </c>
      <c r="AV380" s="47">
        <f>AV362*Settings!$C$13*(INDEX(AV$271:AV$282,$D380))</f>
        <v/>
      </c>
      <c r="AW380" s="47">
        <f>AW362*Settings!$C$13*(INDEX(AW$271:AW$282,$D380))</f>
        <v/>
      </c>
      <c r="AX380" s="48">
        <f>REVENUE(AX362,Settings!$C$13,INDEX(AX$271:AX$282,$D380))</f>
        <v/>
      </c>
    </row>
    <row r="381" hidden="1" outlineLevel="2">
      <c r="A381" s="5" t="inlineStr">
        <is>
          <t>rsub</t>
        </is>
      </c>
      <c r="B381" s="5" t="inlineStr">
        <is>
          <t>ker</t>
        </is>
      </c>
      <c r="C381" s="5" t="inlineStr">
        <is>
          <t>rod</t>
        </is>
      </c>
      <c r="D381" s="40">
        <f>INDEX(Inputs!$R$5:$R$132,MATCH($B381&amp;"|"&amp;$C381,Inputs!$A$5:$A$132,0))</f>
        <v/>
      </c>
      <c r="E381" s="39" t="n"/>
      <c r="F381" s="39" t="n"/>
      <c r="G381" s="39" t="n"/>
      <c r="H381" s="5">
        <f>INDEX(Variables!$B$5:$B$105,MATCH($A381,Variables!$A$5:$A$105,0))&amp;IF($C381="",""," | "&amp;INDEX(Mapping!$B$5:$B$26,MATCH($C381,Mapping!$A$5:$A$26,0))&amp;" | "&amp;INDEX(Mapping!$B$30:$B$41,MATCH($B381,Mapping!$A$30:$A$41,0)))</f>
        <v/>
      </c>
      <c r="I381" s="5">
        <f>INDEX(Variables!$C$5:$C$105,MATCH($A381,Variables!$A$5:$A$105,0))</f>
        <v/>
      </c>
      <c r="J381" s="5">
        <f>INDEX(Variables!$E$5:$E$105,MATCH($A381,Variables!$A$5:$A$105,0))</f>
        <v/>
      </c>
      <c r="K381" s="25">
        <f>LOWER(Settings!$C$4)&amp;".mit."&amp;$A381&amp;IF($C381="","","."&amp;$C381&amp;"."&amp;$B381)&amp;IF(INDEX(Variables!$D$5:$D$105,MATCH($A381,Variables!$A$5:$A$105,0))="","","."&amp;INDEX(Variables!$D$5:$D$105,MATCH($A381,Variables!$A$5:$A$105,0)))&amp;"."&amp;K$5</f>
        <v/>
      </c>
      <c r="L381" s="46">
        <f>L363*Settings!$C$13*(INDEX(L$271:L$282,$D381))</f>
        <v/>
      </c>
      <c r="M381" s="47">
        <f>M363*Settings!$C$13*(INDEX(M$271:M$282,$D381))</f>
        <v/>
      </c>
      <c r="N381" s="47">
        <f>N363*Settings!$C$13*(INDEX(N$271:N$282,$D381))</f>
        <v/>
      </c>
      <c r="O381" s="47">
        <f>O363*Settings!$C$13*(INDEX(O$271:O$282,$D381))</f>
        <v/>
      </c>
      <c r="P381" s="47">
        <f>P363*Settings!$C$13*(INDEX(P$271:P$282,$D381))</f>
        <v/>
      </c>
      <c r="Q381" s="47">
        <f>Q363*Settings!$C$13*(INDEX(Q$271:Q$282,$D381))</f>
        <v/>
      </c>
      <c r="R381" s="47">
        <f>R363*Settings!$C$13*(INDEX(R$271:R$282,$D381))</f>
        <v/>
      </c>
      <c r="S381" s="47">
        <f>S363*Settings!$C$13*(INDEX(S$271:S$282,$D381))</f>
        <v/>
      </c>
      <c r="T381" s="47">
        <f>T363*Settings!$C$13*(INDEX(T$271:T$282,$D381))</f>
        <v/>
      </c>
      <c r="U381" s="47">
        <f>U363*Settings!$C$13*(INDEX(U$271:U$282,$D381))</f>
        <v/>
      </c>
      <c r="V381" s="47">
        <f>V363*Settings!$C$13*(INDEX(V$271:V$282,$D381))</f>
        <v/>
      </c>
      <c r="W381" s="47">
        <f>W363*Settings!$C$13*(INDEX(W$271:W$282,$D381))</f>
        <v/>
      </c>
      <c r="X381" s="47">
        <f>X363*Settings!$C$13*(INDEX(X$271:X$282,$D381))</f>
        <v/>
      </c>
      <c r="Y381" s="47">
        <f>Y363*Settings!$C$13*(INDEX(Y$271:Y$282,$D381))</f>
        <v/>
      </c>
      <c r="Z381" s="47">
        <f>Z363*Settings!$C$13*(INDEX(Z$271:Z$282,$D381))</f>
        <v/>
      </c>
      <c r="AA381" s="47">
        <f>AA363*Settings!$C$13*(INDEX(AA$271:AA$282,$D381))</f>
        <v/>
      </c>
      <c r="AB381" s="47">
        <f>AB363*Settings!$C$13*(INDEX(AB$271:AB$282,$D381))</f>
        <v/>
      </c>
      <c r="AC381" s="47">
        <f>AC363*Settings!$C$13*(INDEX(AC$271:AC$282,$D381))</f>
        <v/>
      </c>
      <c r="AD381" s="48">
        <f>REVENUE(AD363,Settings!$C$13,INDEX(AD$271:AD$282,$D381))</f>
        <v/>
      </c>
      <c r="AE381" s="25">
        <f>LOWER(Settings!$C$4)&amp;".mit."&amp;$A381&amp;IF($C381="","","."&amp;$C381&amp;"."&amp;$B381)&amp;IF(INDEX(Variables!$D$5:$D$105,MATCH($A381,Variables!$A$5:$A$105,0))="","","."&amp;INDEX(Variables!$D$5:$D$105,MATCH($A381,Variables!$A$5:$A$105,0)))&amp;"."&amp;AE$5</f>
        <v/>
      </c>
      <c r="AF381" s="46">
        <f>AF363*Settings!$C$13*(INDEX(AF$271:AF$282,$D381))</f>
        <v/>
      </c>
      <c r="AG381" s="47">
        <f>AG363*Settings!$C$13*(INDEX(AG$271:AG$282,$D381))</f>
        <v/>
      </c>
      <c r="AH381" s="47">
        <f>AH363*Settings!$C$13*(INDEX(AH$271:AH$282,$D381))</f>
        <v/>
      </c>
      <c r="AI381" s="47">
        <f>AI363*Settings!$C$13*(INDEX(AI$271:AI$282,$D381))</f>
        <v/>
      </c>
      <c r="AJ381" s="47">
        <f>AJ363*Settings!$C$13*(INDEX(AJ$271:AJ$282,$D381))</f>
        <v/>
      </c>
      <c r="AK381" s="47">
        <f>AK363*Settings!$C$13*(INDEX(AK$271:AK$282,$D381))</f>
        <v/>
      </c>
      <c r="AL381" s="47">
        <f>AL363*Settings!$C$13*(INDEX(AL$271:AL$282,$D381))</f>
        <v/>
      </c>
      <c r="AM381" s="47">
        <f>AM363*Settings!$C$13*(INDEX(AM$271:AM$282,$D381))</f>
        <v/>
      </c>
      <c r="AN381" s="47">
        <f>AN363*Settings!$C$13*(INDEX(AN$271:AN$282,$D381))</f>
        <v/>
      </c>
      <c r="AO381" s="47">
        <f>AO363*Settings!$C$13*(INDEX(AO$271:AO$282,$D381))</f>
        <v/>
      </c>
      <c r="AP381" s="47">
        <f>AP363*Settings!$C$13*(INDEX(AP$271:AP$282,$D381))</f>
        <v/>
      </c>
      <c r="AQ381" s="47">
        <f>AQ363*Settings!$C$13*(INDEX(AQ$271:AQ$282,$D381))</f>
        <v/>
      </c>
      <c r="AR381" s="47">
        <f>AR363*Settings!$C$13*(INDEX(AR$271:AR$282,$D381))</f>
        <v/>
      </c>
      <c r="AS381" s="47">
        <f>AS363*Settings!$C$13*(INDEX(AS$271:AS$282,$D381))</f>
        <v/>
      </c>
      <c r="AT381" s="47">
        <f>AT363*Settings!$C$13*(INDEX(AT$271:AT$282,$D381))</f>
        <v/>
      </c>
      <c r="AU381" s="47">
        <f>AU363*Settings!$C$13*(INDEX(AU$271:AU$282,$D381))</f>
        <v/>
      </c>
      <c r="AV381" s="47">
        <f>AV363*Settings!$C$13*(INDEX(AV$271:AV$282,$D381))</f>
        <v/>
      </c>
      <c r="AW381" s="47">
        <f>AW363*Settings!$C$13*(INDEX(AW$271:AW$282,$D381))</f>
        <v/>
      </c>
      <c r="AX381" s="48">
        <f>REVENUE(AX363,Settings!$C$13,INDEX(AX$271:AX$282,$D381))</f>
        <v/>
      </c>
    </row>
    <row r="382" hidden="1" outlineLevel="2">
      <c r="A382" s="5" t="inlineStr">
        <is>
          <t>rsub</t>
        </is>
      </c>
      <c r="B382" s="5" t="inlineStr">
        <is>
          <t>oop</t>
        </is>
      </c>
      <c r="C382" s="5" t="inlineStr">
        <is>
          <t>rod</t>
        </is>
      </c>
      <c r="D382" s="40">
        <f>INDEX(Inputs!$R$5:$R$132,MATCH($B382&amp;"|"&amp;$C382,Inputs!$A$5:$A$132,0))</f>
        <v/>
      </c>
      <c r="E382" s="39" t="n"/>
      <c r="F382" s="39" t="n"/>
      <c r="G382" s="39" t="n"/>
      <c r="H382" s="5">
        <f>INDEX(Variables!$B$5:$B$105,MATCH($A382,Variables!$A$5:$A$105,0))&amp;IF($C382="",""," | "&amp;INDEX(Mapping!$B$5:$B$26,MATCH($C382,Mapping!$A$5:$A$26,0))&amp;" | "&amp;INDEX(Mapping!$B$30:$B$41,MATCH($B382,Mapping!$A$30:$A$41,0)))</f>
        <v/>
      </c>
      <c r="I382" s="5">
        <f>INDEX(Variables!$C$5:$C$105,MATCH($A382,Variables!$A$5:$A$105,0))</f>
        <v/>
      </c>
      <c r="J382" s="5">
        <f>INDEX(Variables!$E$5:$E$105,MATCH($A382,Variables!$A$5:$A$105,0))</f>
        <v/>
      </c>
      <c r="K382" s="25">
        <f>LOWER(Settings!$C$4)&amp;".mit."&amp;$A382&amp;IF($C382="","","."&amp;$C382&amp;"."&amp;$B382)&amp;IF(INDEX(Variables!$D$5:$D$105,MATCH($A382,Variables!$A$5:$A$105,0))="","","."&amp;INDEX(Variables!$D$5:$D$105,MATCH($A382,Variables!$A$5:$A$105,0)))&amp;"."&amp;K$5</f>
        <v/>
      </c>
      <c r="L382" s="46">
        <f>L364*Settings!$C$13*(INDEX(L$271:L$282,$D382))</f>
        <v/>
      </c>
      <c r="M382" s="47">
        <f>M364*Settings!$C$13*(INDEX(M$271:M$282,$D382))</f>
        <v/>
      </c>
      <c r="N382" s="47">
        <f>N364*Settings!$C$13*(INDEX(N$271:N$282,$D382))</f>
        <v/>
      </c>
      <c r="O382" s="47">
        <f>O364*Settings!$C$13*(INDEX(O$271:O$282,$D382))</f>
        <v/>
      </c>
      <c r="P382" s="47">
        <f>P364*Settings!$C$13*(INDEX(P$271:P$282,$D382))</f>
        <v/>
      </c>
      <c r="Q382" s="47">
        <f>Q364*Settings!$C$13*(INDEX(Q$271:Q$282,$D382))</f>
        <v/>
      </c>
      <c r="R382" s="47">
        <f>R364*Settings!$C$13*(INDEX(R$271:R$282,$D382))</f>
        <v/>
      </c>
      <c r="S382" s="47">
        <f>S364*Settings!$C$13*(INDEX(S$271:S$282,$D382))</f>
        <v/>
      </c>
      <c r="T382" s="47">
        <f>T364*Settings!$C$13*(INDEX(T$271:T$282,$D382))</f>
        <v/>
      </c>
      <c r="U382" s="47">
        <f>U364*Settings!$C$13*(INDEX(U$271:U$282,$D382))</f>
        <v/>
      </c>
      <c r="V382" s="47">
        <f>V364*Settings!$C$13*(INDEX(V$271:V$282,$D382))</f>
        <v/>
      </c>
      <c r="W382" s="47">
        <f>W364*Settings!$C$13*(INDEX(W$271:W$282,$D382))</f>
        <v/>
      </c>
      <c r="X382" s="47">
        <f>X364*Settings!$C$13*(INDEX(X$271:X$282,$D382))</f>
        <v/>
      </c>
      <c r="Y382" s="47">
        <f>Y364*Settings!$C$13*(INDEX(Y$271:Y$282,$D382))</f>
        <v/>
      </c>
      <c r="Z382" s="47">
        <f>Z364*Settings!$C$13*(INDEX(Z$271:Z$282,$D382))</f>
        <v/>
      </c>
      <c r="AA382" s="47">
        <f>AA364*Settings!$C$13*(INDEX(AA$271:AA$282,$D382))</f>
        <v/>
      </c>
      <c r="AB382" s="47">
        <f>AB364*Settings!$C$13*(INDEX(AB$271:AB$282,$D382))</f>
        <v/>
      </c>
      <c r="AC382" s="47">
        <f>AC364*Settings!$C$13*(INDEX(AC$271:AC$282,$D382))</f>
        <v/>
      </c>
      <c r="AD382" s="48">
        <f>REVENUE(AD364,Settings!$C$13,INDEX(AD$271:AD$282,$D382))</f>
        <v/>
      </c>
      <c r="AE382" s="25">
        <f>LOWER(Settings!$C$4)&amp;".mit."&amp;$A382&amp;IF($C382="","","."&amp;$C382&amp;"."&amp;$B382)&amp;IF(INDEX(Variables!$D$5:$D$105,MATCH($A382,Variables!$A$5:$A$105,0))="","","."&amp;INDEX(Variables!$D$5:$D$105,MATCH($A382,Variables!$A$5:$A$105,0)))&amp;"."&amp;AE$5</f>
        <v/>
      </c>
      <c r="AF382" s="46">
        <f>AF364*Settings!$C$13*(INDEX(AF$271:AF$282,$D382))</f>
        <v/>
      </c>
      <c r="AG382" s="47">
        <f>AG364*Settings!$C$13*(INDEX(AG$271:AG$282,$D382))</f>
        <v/>
      </c>
      <c r="AH382" s="47">
        <f>AH364*Settings!$C$13*(INDEX(AH$271:AH$282,$D382))</f>
        <v/>
      </c>
      <c r="AI382" s="47">
        <f>AI364*Settings!$C$13*(INDEX(AI$271:AI$282,$D382))</f>
        <v/>
      </c>
      <c r="AJ382" s="47">
        <f>AJ364*Settings!$C$13*(INDEX(AJ$271:AJ$282,$D382))</f>
        <v/>
      </c>
      <c r="AK382" s="47">
        <f>AK364*Settings!$C$13*(INDEX(AK$271:AK$282,$D382))</f>
        <v/>
      </c>
      <c r="AL382" s="47">
        <f>AL364*Settings!$C$13*(INDEX(AL$271:AL$282,$D382))</f>
        <v/>
      </c>
      <c r="AM382" s="47">
        <f>AM364*Settings!$C$13*(INDEX(AM$271:AM$282,$D382))</f>
        <v/>
      </c>
      <c r="AN382" s="47">
        <f>AN364*Settings!$C$13*(INDEX(AN$271:AN$282,$D382))</f>
        <v/>
      </c>
      <c r="AO382" s="47">
        <f>AO364*Settings!$C$13*(INDEX(AO$271:AO$282,$D382))</f>
        <v/>
      </c>
      <c r="AP382" s="47">
        <f>AP364*Settings!$C$13*(INDEX(AP$271:AP$282,$D382))</f>
        <v/>
      </c>
      <c r="AQ382" s="47">
        <f>AQ364*Settings!$C$13*(INDEX(AQ$271:AQ$282,$D382))</f>
        <v/>
      </c>
      <c r="AR382" s="47">
        <f>AR364*Settings!$C$13*(INDEX(AR$271:AR$282,$D382))</f>
        <v/>
      </c>
      <c r="AS382" s="47">
        <f>AS364*Settings!$C$13*(INDEX(AS$271:AS$282,$D382))</f>
        <v/>
      </c>
      <c r="AT382" s="47">
        <f>AT364*Settings!$C$13*(INDEX(AT$271:AT$282,$D382))</f>
        <v/>
      </c>
      <c r="AU382" s="47">
        <f>AU364*Settings!$C$13*(INDEX(AU$271:AU$282,$D382))</f>
        <v/>
      </c>
      <c r="AV382" s="47">
        <f>AV364*Settings!$C$13*(INDEX(AV$271:AV$282,$D382))</f>
        <v/>
      </c>
      <c r="AW382" s="47">
        <f>AW364*Settings!$C$13*(INDEX(AW$271:AW$282,$D382))</f>
        <v/>
      </c>
      <c r="AX382" s="48">
        <f>REVENUE(AX364,Settings!$C$13,INDEX(AX$271:AX$282,$D382))</f>
        <v/>
      </c>
    </row>
    <row r="383" hidden="1" outlineLevel="2">
      <c r="A383" s="5" t="inlineStr">
        <is>
          <t>rsub</t>
        </is>
      </c>
      <c r="B383" s="5" t="inlineStr">
        <is>
          <t>bio</t>
        </is>
      </c>
      <c r="C383" s="5" t="inlineStr">
        <is>
          <t>rod</t>
        </is>
      </c>
      <c r="D383" s="40">
        <f>INDEX(Inputs!$R$5:$R$132,MATCH($B383&amp;"|"&amp;$C383,Inputs!$A$5:$A$132,0))</f>
        <v/>
      </c>
      <c r="E383" s="39" t="n"/>
      <c r="F383" s="39" t="n"/>
      <c r="G383" s="39" t="n"/>
      <c r="H383" s="5">
        <f>INDEX(Variables!$B$5:$B$105,MATCH($A383,Variables!$A$5:$A$105,0))&amp;IF($C383="",""," | "&amp;INDEX(Mapping!$B$5:$B$26,MATCH($C383,Mapping!$A$5:$A$26,0))&amp;" | "&amp;INDEX(Mapping!$B$30:$B$41,MATCH($B383,Mapping!$A$30:$A$41,0)))</f>
        <v/>
      </c>
      <c r="I383" s="5">
        <f>INDEX(Variables!$C$5:$C$105,MATCH($A383,Variables!$A$5:$A$105,0))</f>
        <v/>
      </c>
      <c r="J383" s="5">
        <f>INDEX(Variables!$E$5:$E$105,MATCH($A383,Variables!$A$5:$A$105,0))</f>
        <v/>
      </c>
      <c r="K383" s="25">
        <f>LOWER(Settings!$C$4)&amp;".mit."&amp;$A383&amp;IF($C383="","","."&amp;$C383&amp;"."&amp;$B383)&amp;IF(INDEX(Variables!$D$5:$D$105,MATCH($A383,Variables!$A$5:$A$105,0))="","","."&amp;INDEX(Variables!$D$5:$D$105,MATCH($A383,Variables!$A$5:$A$105,0)))&amp;"."&amp;K$5</f>
        <v/>
      </c>
      <c r="L383" s="46">
        <f>L365*Settings!$C$13*(INDEX(L$271:L$282,$D383))</f>
        <v/>
      </c>
      <c r="M383" s="47">
        <f>M365*Settings!$C$13*(INDEX(M$271:M$282,$D383))</f>
        <v/>
      </c>
      <c r="N383" s="47">
        <f>N365*Settings!$C$13*(INDEX(N$271:N$282,$D383))</f>
        <v/>
      </c>
      <c r="O383" s="47">
        <f>O365*Settings!$C$13*(INDEX(O$271:O$282,$D383))</f>
        <v/>
      </c>
      <c r="P383" s="47">
        <f>P365*Settings!$C$13*(INDEX(P$271:P$282,$D383))</f>
        <v/>
      </c>
      <c r="Q383" s="47">
        <f>Q365*Settings!$C$13*(INDEX(Q$271:Q$282,$D383))</f>
        <v/>
      </c>
      <c r="R383" s="47">
        <f>R365*Settings!$C$13*(INDEX(R$271:R$282,$D383))</f>
        <v/>
      </c>
      <c r="S383" s="47">
        <f>S365*Settings!$C$13*(INDEX(S$271:S$282,$D383))</f>
        <v/>
      </c>
      <c r="T383" s="47">
        <f>T365*Settings!$C$13*(INDEX(T$271:T$282,$D383))</f>
        <v/>
      </c>
      <c r="U383" s="47">
        <f>U365*Settings!$C$13*(INDEX(U$271:U$282,$D383))</f>
        <v/>
      </c>
      <c r="V383" s="47">
        <f>V365*Settings!$C$13*(INDEX(V$271:V$282,$D383))</f>
        <v/>
      </c>
      <c r="W383" s="47">
        <f>W365*Settings!$C$13*(INDEX(W$271:W$282,$D383))</f>
        <v/>
      </c>
      <c r="X383" s="47">
        <f>X365*Settings!$C$13*(INDEX(X$271:X$282,$D383))</f>
        <v/>
      </c>
      <c r="Y383" s="47">
        <f>Y365*Settings!$C$13*(INDEX(Y$271:Y$282,$D383))</f>
        <v/>
      </c>
      <c r="Z383" s="47">
        <f>Z365*Settings!$C$13*(INDEX(Z$271:Z$282,$D383))</f>
        <v/>
      </c>
      <c r="AA383" s="47">
        <f>AA365*Settings!$C$13*(INDEX(AA$271:AA$282,$D383))</f>
        <v/>
      </c>
      <c r="AB383" s="47">
        <f>AB365*Settings!$C$13*(INDEX(AB$271:AB$282,$D383))</f>
        <v/>
      </c>
      <c r="AC383" s="47">
        <f>AC365*Settings!$C$13*(INDEX(AC$271:AC$282,$D383))</f>
        <v/>
      </c>
      <c r="AD383" s="48">
        <f>REVENUE(AD365,Settings!$C$13,INDEX(AD$271:AD$282,$D383))</f>
        <v/>
      </c>
      <c r="AE383" s="25">
        <f>LOWER(Settings!$C$4)&amp;".mit."&amp;$A383&amp;IF($C383="","","."&amp;$C383&amp;"."&amp;$B383)&amp;IF(INDEX(Variables!$D$5:$D$105,MATCH($A383,Variables!$A$5:$A$105,0))="","","."&amp;INDEX(Variables!$D$5:$D$105,MATCH($A383,Variables!$A$5:$A$105,0)))&amp;"."&amp;AE$5</f>
        <v/>
      </c>
      <c r="AF383" s="46">
        <f>AF365*Settings!$C$13*(INDEX(AF$271:AF$282,$D383))</f>
        <v/>
      </c>
      <c r="AG383" s="47">
        <f>AG365*Settings!$C$13*(INDEX(AG$271:AG$282,$D383))</f>
        <v/>
      </c>
      <c r="AH383" s="47">
        <f>AH365*Settings!$C$13*(INDEX(AH$271:AH$282,$D383))</f>
        <v/>
      </c>
      <c r="AI383" s="47">
        <f>AI365*Settings!$C$13*(INDEX(AI$271:AI$282,$D383))</f>
        <v/>
      </c>
      <c r="AJ383" s="47">
        <f>AJ365*Settings!$C$13*(INDEX(AJ$271:AJ$282,$D383))</f>
        <v/>
      </c>
      <c r="AK383" s="47">
        <f>AK365*Settings!$C$13*(INDEX(AK$271:AK$282,$D383))</f>
        <v/>
      </c>
      <c r="AL383" s="47">
        <f>AL365*Settings!$C$13*(INDEX(AL$271:AL$282,$D383))</f>
        <v/>
      </c>
      <c r="AM383" s="47">
        <f>AM365*Settings!$C$13*(INDEX(AM$271:AM$282,$D383))</f>
        <v/>
      </c>
      <c r="AN383" s="47">
        <f>AN365*Settings!$C$13*(INDEX(AN$271:AN$282,$D383))</f>
        <v/>
      </c>
      <c r="AO383" s="47">
        <f>AO365*Settings!$C$13*(INDEX(AO$271:AO$282,$D383))</f>
        <v/>
      </c>
      <c r="AP383" s="47">
        <f>AP365*Settings!$C$13*(INDEX(AP$271:AP$282,$D383))</f>
        <v/>
      </c>
      <c r="AQ383" s="47">
        <f>AQ365*Settings!$C$13*(INDEX(AQ$271:AQ$282,$D383))</f>
        <v/>
      </c>
      <c r="AR383" s="47">
        <f>AR365*Settings!$C$13*(INDEX(AR$271:AR$282,$D383))</f>
        <v/>
      </c>
      <c r="AS383" s="47">
        <f>AS365*Settings!$C$13*(INDEX(AS$271:AS$282,$D383))</f>
        <v/>
      </c>
      <c r="AT383" s="47">
        <f>AT365*Settings!$C$13*(INDEX(AT$271:AT$282,$D383))</f>
        <v/>
      </c>
      <c r="AU383" s="47">
        <f>AU365*Settings!$C$13*(INDEX(AU$271:AU$282,$D383))</f>
        <v/>
      </c>
      <c r="AV383" s="47">
        <f>AV365*Settings!$C$13*(INDEX(AV$271:AV$282,$D383))</f>
        <v/>
      </c>
      <c r="AW383" s="47">
        <f>AW365*Settings!$C$13*(INDEX(AW$271:AW$282,$D383))</f>
        <v/>
      </c>
      <c r="AX383" s="48">
        <f>REVENUE(AX365,Settings!$C$13,INDEX(AX$271:AX$282,$D383))</f>
        <v/>
      </c>
    </row>
    <row r="384" hidden="1" outlineLevel="2"/>
    <row r="385" hidden="1" outlineLevel="2">
      <c r="A385" s="5" t="inlineStr">
        <is>
          <t>rnew</t>
        </is>
      </c>
      <c r="B385" s="5" t="inlineStr">
        <is>
          <t>coa</t>
        </is>
      </c>
      <c r="C385" s="5" t="inlineStr">
        <is>
          <t>rod</t>
        </is>
      </c>
      <c r="D385" s="40">
        <f>INDEX(Inputs!$S$5:$S$132,MATCH($B385&amp;"|"&amp;$C385,Inputs!$A$5:$A$132,0))</f>
        <v/>
      </c>
      <c r="E385" s="39" t="n"/>
      <c r="F385" s="39" t="n"/>
      <c r="G385" s="39" t="n"/>
      <c r="H385" s="5">
        <f>INDEX(Variables!$B$5:$B$105,MATCH($A385,Variables!$A$5:$A$105,0))&amp;IF($C385="",""," | "&amp;INDEX(Mapping!$B$5:$B$26,MATCH($C385,Mapping!$A$5:$A$26,0))&amp;" | "&amp;INDEX(Mapping!$B$30:$B$41,MATCH($B385,Mapping!$A$30:$A$41,0)))</f>
        <v/>
      </c>
      <c r="I385" s="5">
        <f>INDEX(Variables!$C$5:$C$105,MATCH($A385,Variables!$A$5:$A$105,0))</f>
        <v/>
      </c>
      <c r="J385" s="5">
        <f>INDEX(Variables!$E$5:$E$105,MATCH($A385,Variables!$A$5:$A$105,0))</f>
        <v/>
      </c>
      <c r="K385" s="25">
        <f>LOWER(Settings!$C$4)&amp;".mit."&amp;$A385&amp;IF($C385="","","."&amp;$C385&amp;"."&amp;$B385)&amp;IF(INDEX(Variables!$D$5:$D$105,MATCH($A385,Variables!$A$5:$A$105,0))="","","."&amp;INDEX(Variables!$D$5:$D$105,MATCH($A385,Variables!$A$5:$A$105,0)))&amp;"."&amp;K$5</f>
        <v/>
      </c>
      <c r="L385" s="46">
        <f>L358*Settings!$C$13*(L304+L322+L313*L$135+L331*$D385)</f>
        <v/>
      </c>
      <c r="M385" s="47">
        <f>M358*Settings!$C$13*(M304+M322+M313*M$135+M331*$D385)</f>
        <v/>
      </c>
      <c r="N385" s="47">
        <f>N358*Settings!$C$13*(N304+N322+N313*N$135+N331*$D385)</f>
        <v/>
      </c>
      <c r="O385" s="47">
        <f>O358*Settings!$C$13*(O304+O322+O313*O$135+O331*$D385)</f>
        <v/>
      </c>
      <c r="P385" s="47">
        <f>P358*Settings!$C$13*(P304+P322+P313*P$135+P331*$D385)</f>
        <v/>
      </c>
      <c r="Q385" s="47">
        <f>Q358*Settings!$C$13*(Q304+Q322+Q313*Q$135+Q331*$D385)</f>
        <v/>
      </c>
      <c r="R385" s="47">
        <f>R358*Settings!$C$13*(R304+R322+R313*R$135+R331*$D385)</f>
        <v/>
      </c>
      <c r="S385" s="47">
        <f>S358*Settings!$C$13*(S304+S322+S313*S$135+S331*$D385)</f>
        <v/>
      </c>
      <c r="T385" s="47">
        <f>T358*Settings!$C$13*(T304+T322+T313*T$135+T331*$D385)</f>
        <v/>
      </c>
      <c r="U385" s="47">
        <f>U358*Settings!$C$13*(U304+U322+U313*U$135+U331*$D385)</f>
        <v/>
      </c>
      <c r="V385" s="47">
        <f>V358*Settings!$C$13*(V304+V322+V313*V$135+V331*$D385)</f>
        <v/>
      </c>
      <c r="W385" s="47">
        <f>W358*Settings!$C$13*(W304+W322+W313*W$135+W331*$D385)</f>
        <v/>
      </c>
      <c r="X385" s="47">
        <f>X358*Settings!$C$13*(X304+X322+X313*X$135+X331*$D385)</f>
        <v/>
      </c>
      <c r="Y385" s="47">
        <f>Y358*Settings!$C$13*(Y304+Y322+Y313*Y$135+Y331*$D385)</f>
        <v/>
      </c>
      <c r="Z385" s="47">
        <f>Z358*Settings!$C$13*(Z304+Z322+Z313*Z$135+Z331*$D385)</f>
        <v/>
      </c>
      <c r="AA385" s="47">
        <f>AA358*Settings!$C$13*(AA304+AA322+AA313*AA$135+AA331*$D385)</f>
        <v/>
      </c>
      <c r="AB385" s="47">
        <f>AB358*Settings!$C$13*(AB304+AB322+AB313*AB$135+AB331*$D385)</f>
        <v/>
      </c>
      <c r="AC385" s="47">
        <f>AC358*Settings!$C$13*(AC304+AC322+AC313*AC$135+AC331*$D385)</f>
        <v/>
      </c>
      <c r="AD385" s="48">
        <f>REVENUE(AD358,Settings!$C$13,NEWREVRATE(AD304,AD322,AD313,AD$135,AD331,$D385))</f>
        <v/>
      </c>
      <c r="AE385" s="25">
        <f>LOWER(Settings!$C$4)&amp;".mit."&amp;$A385&amp;IF($C385="","","."&amp;$C385&amp;"."&amp;$B385)&amp;IF(INDEX(Variables!$D$5:$D$105,MATCH($A385,Variables!$A$5:$A$105,0))="","","."&amp;INDEX(Variables!$D$5:$D$105,MATCH($A385,Variables!$A$5:$A$105,0)))&amp;"."&amp;AE$5</f>
        <v/>
      </c>
      <c r="AF385" s="46">
        <f>AF358*Settings!$C$13*(AF304+AF322+AF313*AF$135+AF331*$D385)</f>
        <v/>
      </c>
      <c r="AG385" s="47">
        <f>AG358*Settings!$C$13*(AG304+AG322+AG313*AG$135+AG331*$D385)</f>
        <v/>
      </c>
      <c r="AH385" s="47">
        <f>AH358*Settings!$C$13*(AH304+AH322+AH313*AH$135+AH331*$D385)</f>
        <v/>
      </c>
      <c r="AI385" s="47">
        <f>AI358*Settings!$C$13*(AI304+AI322+AI313*AI$135+AI331*$D385)</f>
        <v/>
      </c>
      <c r="AJ385" s="47">
        <f>AJ358*Settings!$C$13*(AJ304+AJ322+AJ313*AJ$135+AJ331*$D385)</f>
        <v/>
      </c>
      <c r="AK385" s="47">
        <f>AK358*Settings!$C$13*(AK304+AK322+AK313*AK$135+AK331*$D385)</f>
        <v/>
      </c>
      <c r="AL385" s="47">
        <f>AL358*Settings!$C$13*(AL304+AL322+AL313*AL$135+AL331*$D385)</f>
        <v/>
      </c>
      <c r="AM385" s="47">
        <f>AM358*Settings!$C$13*(AM304+AM322+AM313*AM$135+AM331*$D385)</f>
        <v/>
      </c>
      <c r="AN385" s="47">
        <f>AN358*Settings!$C$13*(AN304+AN322+AN313*AN$135+AN331*$D385)</f>
        <v/>
      </c>
      <c r="AO385" s="47">
        <f>AO358*Settings!$C$13*(AO304+AO322+AO313*AO$135+AO331*$D385)</f>
        <v/>
      </c>
      <c r="AP385" s="47">
        <f>AP358*Settings!$C$13*(AP304+AP322+AP313*AP$135+AP331*$D385)</f>
        <v/>
      </c>
      <c r="AQ385" s="47">
        <f>AQ358*Settings!$C$13*(AQ304+AQ322+AQ313*AQ$135+AQ331*$D385)</f>
        <v/>
      </c>
      <c r="AR385" s="47">
        <f>AR358*Settings!$C$13*(AR304+AR322+AR313*AR$135+AR331*$D385)</f>
        <v/>
      </c>
      <c r="AS385" s="47">
        <f>AS358*Settings!$C$13*(AS304+AS322+AS313*AS$135+AS331*$D385)</f>
        <v/>
      </c>
      <c r="AT385" s="47">
        <f>AT358*Settings!$C$13*(AT304+AT322+AT313*AT$135+AT331*$D385)</f>
        <v/>
      </c>
      <c r="AU385" s="47">
        <f>AU358*Settings!$C$13*(AU304+AU322+AU313*AU$135+AU331*$D385)</f>
        <v/>
      </c>
      <c r="AV385" s="47">
        <f>AV358*Settings!$C$13*(AV304+AV322+AV313*AV$135+AV331*$D385)</f>
        <v/>
      </c>
      <c r="AW385" s="47">
        <f>AW358*Settings!$C$13*(AW304+AW322+AW313*AW$135+AW331*$D385)</f>
        <v/>
      </c>
      <c r="AX385" s="48">
        <f>REVENUE(AX358,Settings!$C$13,NEWREVRATE(AX304,AX322,AX313,AX$135,AX331,$D385))</f>
        <v/>
      </c>
    </row>
    <row r="386" hidden="1" outlineLevel="2">
      <c r="A386" s="5" t="inlineStr">
        <is>
          <t>rnew</t>
        </is>
      </c>
      <c r="B386" s="5" t="inlineStr">
        <is>
          <t>nga</t>
        </is>
      </c>
      <c r="C386" s="5" t="inlineStr">
        <is>
          <t>rod</t>
        </is>
      </c>
      <c r="D386" s="40">
        <f>INDEX(Inputs!$S$5:$S$132,MATCH($B386&amp;"|"&amp;$C386,Inputs!$A$5:$A$132,0))</f>
        <v/>
      </c>
      <c r="E386" s="39" t="n"/>
      <c r="F386" s="39" t="n"/>
      <c r="G386" s="39" t="n"/>
      <c r="H386" s="5">
        <f>INDEX(Variables!$B$5:$B$105,MATCH($A386,Variables!$A$5:$A$105,0))&amp;IF($C386="",""," | "&amp;INDEX(Mapping!$B$5:$B$26,MATCH($C386,Mapping!$A$5:$A$26,0))&amp;" | "&amp;INDEX(Mapping!$B$30:$B$41,MATCH($B386,Mapping!$A$30:$A$41,0)))</f>
        <v/>
      </c>
      <c r="I386" s="5">
        <f>INDEX(Variables!$C$5:$C$105,MATCH($A386,Variables!$A$5:$A$105,0))</f>
        <v/>
      </c>
      <c r="J386" s="5">
        <f>INDEX(Variables!$E$5:$E$105,MATCH($A386,Variables!$A$5:$A$105,0))</f>
        <v/>
      </c>
      <c r="K386" s="25">
        <f>LOWER(Settings!$C$4)&amp;".mit."&amp;$A386&amp;IF($C386="","","."&amp;$C386&amp;"."&amp;$B386)&amp;IF(INDEX(Variables!$D$5:$D$105,MATCH($A386,Variables!$A$5:$A$105,0))="","","."&amp;INDEX(Variables!$D$5:$D$105,MATCH($A386,Variables!$A$5:$A$105,0)))&amp;"."&amp;K$5</f>
        <v/>
      </c>
      <c r="L386" s="46">
        <f>L359*Settings!$C$13*(L305+L323+L314*L$135+L332*$D386)</f>
        <v/>
      </c>
      <c r="M386" s="47">
        <f>M359*Settings!$C$13*(M305+M323+M314*M$135+M332*$D386)</f>
        <v/>
      </c>
      <c r="N386" s="47">
        <f>N359*Settings!$C$13*(N305+N323+N314*N$135+N332*$D386)</f>
        <v/>
      </c>
      <c r="O386" s="47">
        <f>O359*Settings!$C$13*(O305+O323+O314*O$135+O332*$D386)</f>
        <v/>
      </c>
      <c r="P386" s="47">
        <f>P359*Settings!$C$13*(P305+P323+P314*P$135+P332*$D386)</f>
        <v/>
      </c>
      <c r="Q386" s="47">
        <f>Q359*Settings!$C$13*(Q305+Q323+Q314*Q$135+Q332*$D386)</f>
        <v/>
      </c>
      <c r="R386" s="47">
        <f>R359*Settings!$C$13*(R305+R323+R314*R$135+R332*$D386)</f>
        <v/>
      </c>
      <c r="S386" s="47">
        <f>S359*Settings!$C$13*(S305+S323+S314*S$135+S332*$D386)</f>
        <v/>
      </c>
      <c r="T386" s="47">
        <f>T359*Settings!$C$13*(T305+T323+T314*T$135+T332*$D386)</f>
        <v/>
      </c>
      <c r="U386" s="47">
        <f>U359*Settings!$C$13*(U305+U323+U314*U$135+U332*$D386)</f>
        <v/>
      </c>
      <c r="V386" s="47">
        <f>V359*Settings!$C$13*(V305+V323+V314*V$135+V332*$D386)</f>
        <v/>
      </c>
      <c r="W386" s="47">
        <f>W359*Settings!$C$13*(W305+W323+W314*W$135+W332*$D386)</f>
        <v/>
      </c>
      <c r="X386" s="47">
        <f>X359*Settings!$C$13*(X305+X323+X314*X$135+X332*$D386)</f>
        <v/>
      </c>
      <c r="Y386" s="47">
        <f>Y359*Settings!$C$13*(Y305+Y323+Y314*Y$135+Y332*$D386)</f>
        <v/>
      </c>
      <c r="Z386" s="47">
        <f>Z359*Settings!$C$13*(Z305+Z323+Z314*Z$135+Z332*$D386)</f>
        <v/>
      </c>
      <c r="AA386" s="47">
        <f>AA359*Settings!$C$13*(AA305+AA323+AA314*AA$135+AA332*$D386)</f>
        <v/>
      </c>
      <c r="AB386" s="47">
        <f>AB359*Settings!$C$13*(AB305+AB323+AB314*AB$135+AB332*$D386)</f>
        <v/>
      </c>
      <c r="AC386" s="47">
        <f>AC359*Settings!$C$13*(AC305+AC323+AC314*AC$135+AC332*$D386)</f>
        <v/>
      </c>
      <c r="AD386" s="48">
        <f>REVENUE(AD359,Settings!$C$13,NEWREVRATE(AD305,AD323,AD314,AD$135,AD332,$D386))</f>
        <v/>
      </c>
      <c r="AE386" s="25">
        <f>LOWER(Settings!$C$4)&amp;".mit."&amp;$A386&amp;IF($C386="","","."&amp;$C386&amp;"."&amp;$B386)&amp;IF(INDEX(Variables!$D$5:$D$105,MATCH($A386,Variables!$A$5:$A$105,0))="","","."&amp;INDEX(Variables!$D$5:$D$105,MATCH($A386,Variables!$A$5:$A$105,0)))&amp;"."&amp;AE$5</f>
        <v/>
      </c>
      <c r="AF386" s="46">
        <f>AF359*Settings!$C$13*(AF305+AF323+AF314*AF$135+AF332*$D386)</f>
        <v/>
      </c>
      <c r="AG386" s="47">
        <f>AG359*Settings!$C$13*(AG305+AG323+AG314*AG$135+AG332*$D386)</f>
        <v/>
      </c>
      <c r="AH386" s="47">
        <f>AH359*Settings!$C$13*(AH305+AH323+AH314*AH$135+AH332*$D386)</f>
        <v/>
      </c>
      <c r="AI386" s="47">
        <f>AI359*Settings!$C$13*(AI305+AI323+AI314*AI$135+AI332*$D386)</f>
        <v/>
      </c>
      <c r="AJ386" s="47">
        <f>AJ359*Settings!$C$13*(AJ305+AJ323+AJ314*AJ$135+AJ332*$D386)</f>
        <v/>
      </c>
      <c r="AK386" s="47">
        <f>AK359*Settings!$C$13*(AK305+AK323+AK314*AK$135+AK332*$D386)</f>
        <v/>
      </c>
      <c r="AL386" s="47">
        <f>AL359*Settings!$C$13*(AL305+AL323+AL314*AL$135+AL332*$D386)</f>
        <v/>
      </c>
      <c r="AM386" s="47">
        <f>AM359*Settings!$C$13*(AM305+AM323+AM314*AM$135+AM332*$D386)</f>
        <v/>
      </c>
      <c r="AN386" s="47">
        <f>AN359*Settings!$C$13*(AN305+AN323+AN314*AN$135+AN332*$D386)</f>
        <v/>
      </c>
      <c r="AO386" s="47">
        <f>AO359*Settings!$C$13*(AO305+AO323+AO314*AO$135+AO332*$D386)</f>
        <v/>
      </c>
      <c r="AP386" s="47">
        <f>AP359*Settings!$C$13*(AP305+AP323+AP314*AP$135+AP332*$D386)</f>
        <v/>
      </c>
      <c r="AQ386" s="47">
        <f>AQ359*Settings!$C$13*(AQ305+AQ323+AQ314*AQ$135+AQ332*$D386)</f>
        <v/>
      </c>
      <c r="AR386" s="47">
        <f>AR359*Settings!$C$13*(AR305+AR323+AR314*AR$135+AR332*$D386)</f>
        <v/>
      </c>
      <c r="AS386" s="47">
        <f>AS359*Settings!$C$13*(AS305+AS323+AS314*AS$135+AS332*$D386)</f>
        <v/>
      </c>
      <c r="AT386" s="47">
        <f>AT359*Settings!$C$13*(AT305+AT323+AT314*AT$135+AT332*$D386)</f>
        <v/>
      </c>
      <c r="AU386" s="47">
        <f>AU359*Settings!$C$13*(AU305+AU323+AU314*AU$135+AU332*$D386)</f>
        <v/>
      </c>
      <c r="AV386" s="47">
        <f>AV359*Settings!$C$13*(AV305+AV323+AV314*AV$135+AV332*$D386)</f>
        <v/>
      </c>
      <c r="AW386" s="47">
        <f>AW359*Settings!$C$13*(AW305+AW323+AW314*AW$135+AW332*$D386)</f>
        <v/>
      </c>
      <c r="AX386" s="48">
        <f>REVENUE(AX359,Settings!$C$13,NEWREVRATE(AX305,AX323,AX314,AX$135,AX332,$D386))</f>
        <v/>
      </c>
    </row>
    <row r="387" hidden="1" outlineLevel="2">
      <c r="A387" s="5" t="inlineStr">
        <is>
          <t>rnew</t>
        </is>
      </c>
      <c r="B387" s="5" t="inlineStr">
        <is>
          <t>gso</t>
        </is>
      </c>
      <c r="C387" s="5" t="inlineStr">
        <is>
          <t>rod</t>
        </is>
      </c>
      <c r="D387" s="40">
        <f>INDEX(Inputs!$S$5:$S$132,MATCH($B387&amp;"|"&amp;$C387,Inputs!$A$5:$A$132,0))</f>
        <v/>
      </c>
      <c r="E387" s="39" t="n"/>
      <c r="F387" s="39" t="n"/>
      <c r="G387" s="39" t="n"/>
      <c r="H387" s="5">
        <f>INDEX(Variables!$B$5:$B$105,MATCH($A387,Variables!$A$5:$A$105,0))&amp;IF($C387="",""," | "&amp;INDEX(Mapping!$B$5:$B$26,MATCH($C387,Mapping!$A$5:$A$26,0))&amp;" | "&amp;INDEX(Mapping!$B$30:$B$41,MATCH($B387,Mapping!$A$30:$A$41,0)))</f>
        <v/>
      </c>
      <c r="I387" s="5">
        <f>INDEX(Variables!$C$5:$C$105,MATCH($A387,Variables!$A$5:$A$105,0))</f>
        <v/>
      </c>
      <c r="J387" s="5">
        <f>INDEX(Variables!$E$5:$E$105,MATCH($A387,Variables!$A$5:$A$105,0))</f>
        <v/>
      </c>
      <c r="K387" s="25">
        <f>LOWER(Settings!$C$4)&amp;".mit."&amp;$A387&amp;IF($C387="","","."&amp;$C387&amp;"."&amp;$B387)&amp;IF(INDEX(Variables!$D$5:$D$105,MATCH($A387,Variables!$A$5:$A$105,0))="","","."&amp;INDEX(Variables!$D$5:$D$105,MATCH($A387,Variables!$A$5:$A$105,0)))&amp;"."&amp;K$5</f>
        <v/>
      </c>
      <c r="L387" s="46">
        <f>L360*Settings!$C$13*(L306+L324+L315*L$135+L333*$D387)</f>
        <v/>
      </c>
      <c r="M387" s="47">
        <f>M360*Settings!$C$13*(M306+M324+M315*M$135+M333*$D387)</f>
        <v/>
      </c>
      <c r="N387" s="47">
        <f>N360*Settings!$C$13*(N306+N324+N315*N$135+N333*$D387)</f>
        <v/>
      </c>
      <c r="O387" s="47">
        <f>O360*Settings!$C$13*(O306+O324+O315*O$135+O333*$D387)</f>
        <v/>
      </c>
      <c r="P387" s="47">
        <f>P360*Settings!$C$13*(P306+P324+P315*P$135+P333*$D387)</f>
        <v/>
      </c>
      <c r="Q387" s="47">
        <f>Q360*Settings!$C$13*(Q306+Q324+Q315*Q$135+Q333*$D387)</f>
        <v/>
      </c>
      <c r="R387" s="47">
        <f>R360*Settings!$C$13*(R306+R324+R315*R$135+R333*$D387)</f>
        <v/>
      </c>
      <c r="S387" s="47">
        <f>S360*Settings!$C$13*(S306+S324+S315*S$135+S333*$D387)</f>
        <v/>
      </c>
      <c r="T387" s="47">
        <f>T360*Settings!$C$13*(T306+T324+T315*T$135+T333*$D387)</f>
        <v/>
      </c>
      <c r="U387" s="47">
        <f>U360*Settings!$C$13*(U306+U324+U315*U$135+U333*$D387)</f>
        <v/>
      </c>
      <c r="V387" s="47">
        <f>V360*Settings!$C$13*(V306+V324+V315*V$135+V333*$D387)</f>
        <v/>
      </c>
      <c r="W387" s="47">
        <f>W360*Settings!$C$13*(W306+W324+W315*W$135+W333*$D387)</f>
        <v/>
      </c>
      <c r="X387" s="47">
        <f>X360*Settings!$C$13*(X306+X324+X315*X$135+X333*$D387)</f>
        <v/>
      </c>
      <c r="Y387" s="47">
        <f>Y360*Settings!$C$13*(Y306+Y324+Y315*Y$135+Y333*$D387)</f>
        <v/>
      </c>
      <c r="Z387" s="47">
        <f>Z360*Settings!$C$13*(Z306+Z324+Z315*Z$135+Z333*$D387)</f>
        <v/>
      </c>
      <c r="AA387" s="47">
        <f>AA360*Settings!$C$13*(AA306+AA324+AA315*AA$135+AA333*$D387)</f>
        <v/>
      </c>
      <c r="AB387" s="47">
        <f>AB360*Settings!$C$13*(AB306+AB324+AB315*AB$135+AB333*$D387)</f>
        <v/>
      </c>
      <c r="AC387" s="47">
        <f>AC360*Settings!$C$13*(AC306+AC324+AC315*AC$135+AC333*$D387)</f>
        <v/>
      </c>
      <c r="AD387" s="48">
        <f>REVENUE(AD360,Settings!$C$13,NEWREVRATE(AD306,AD324,AD315,AD$135,AD333,$D387))</f>
        <v/>
      </c>
      <c r="AE387" s="25">
        <f>LOWER(Settings!$C$4)&amp;".mit."&amp;$A387&amp;IF($C387="","","."&amp;$C387&amp;"."&amp;$B387)&amp;IF(INDEX(Variables!$D$5:$D$105,MATCH($A387,Variables!$A$5:$A$105,0))="","","."&amp;INDEX(Variables!$D$5:$D$105,MATCH($A387,Variables!$A$5:$A$105,0)))&amp;"."&amp;AE$5</f>
        <v/>
      </c>
      <c r="AF387" s="46">
        <f>AF360*Settings!$C$13*(AF306+AF324+AF315*AF$135+AF333*$D387)</f>
        <v/>
      </c>
      <c r="AG387" s="47">
        <f>AG360*Settings!$C$13*(AG306+AG324+AG315*AG$135+AG333*$D387)</f>
        <v/>
      </c>
      <c r="AH387" s="47">
        <f>AH360*Settings!$C$13*(AH306+AH324+AH315*AH$135+AH333*$D387)</f>
        <v/>
      </c>
      <c r="AI387" s="47">
        <f>AI360*Settings!$C$13*(AI306+AI324+AI315*AI$135+AI333*$D387)</f>
        <v/>
      </c>
      <c r="AJ387" s="47">
        <f>AJ360*Settings!$C$13*(AJ306+AJ324+AJ315*AJ$135+AJ333*$D387)</f>
        <v/>
      </c>
      <c r="AK387" s="47">
        <f>AK360*Settings!$C$13*(AK306+AK324+AK315*AK$135+AK333*$D387)</f>
        <v/>
      </c>
      <c r="AL387" s="47">
        <f>AL360*Settings!$C$13*(AL306+AL324+AL315*AL$135+AL333*$D387)</f>
        <v/>
      </c>
      <c r="AM387" s="47">
        <f>AM360*Settings!$C$13*(AM306+AM324+AM315*AM$135+AM333*$D387)</f>
        <v/>
      </c>
      <c r="AN387" s="47">
        <f>AN360*Settings!$C$13*(AN306+AN324+AN315*AN$135+AN333*$D387)</f>
        <v/>
      </c>
      <c r="AO387" s="47">
        <f>AO360*Settings!$C$13*(AO306+AO324+AO315*AO$135+AO333*$D387)</f>
        <v/>
      </c>
      <c r="AP387" s="47">
        <f>AP360*Settings!$C$13*(AP306+AP324+AP315*AP$135+AP333*$D387)</f>
        <v/>
      </c>
      <c r="AQ387" s="47">
        <f>AQ360*Settings!$C$13*(AQ306+AQ324+AQ315*AQ$135+AQ333*$D387)</f>
        <v/>
      </c>
      <c r="AR387" s="47">
        <f>AR360*Settings!$C$13*(AR306+AR324+AR315*AR$135+AR333*$D387)</f>
        <v/>
      </c>
      <c r="AS387" s="47">
        <f>AS360*Settings!$C$13*(AS306+AS324+AS315*AS$135+AS333*$D387)</f>
        <v/>
      </c>
      <c r="AT387" s="47">
        <f>AT360*Settings!$C$13*(AT306+AT324+AT315*AT$135+AT333*$D387)</f>
        <v/>
      </c>
      <c r="AU387" s="47">
        <f>AU360*Settings!$C$13*(AU306+AU324+AU315*AU$135+AU333*$D387)</f>
        <v/>
      </c>
      <c r="AV387" s="47">
        <f>AV360*Settings!$C$13*(AV306+AV324+AV315*AV$135+AV333*$D387)</f>
        <v/>
      </c>
      <c r="AW387" s="47">
        <f>AW360*Settings!$C$13*(AW306+AW324+AW315*AW$135+AW333*$D387)</f>
        <v/>
      </c>
      <c r="AX387" s="48">
        <f>REVENUE(AX360,Settings!$C$13,NEWREVRATE(AX306,AX324,AX315,AX$135,AX333,$D387))</f>
        <v/>
      </c>
    </row>
    <row r="388" hidden="1" outlineLevel="2">
      <c r="A388" s="5" t="inlineStr">
        <is>
          <t>rnew</t>
        </is>
      </c>
      <c r="B388" s="5" t="inlineStr">
        <is>
          <t>die</t>
        </is>
      </c>
      <c r="C388" s="5" t="inlineStr">
        <is>
          <t>rod</t>
        </is>
      </c>
      <c r="D388" s="40">
        <f>INDEX(Inputs!$S$5:$S$132,MATCH($B388&amp;"|"&amp;$C388,Inputs!$A$5:$A$132,0))</f>
        <v/>
      </c>
      <c r="E388" s="39" t="n"/>
      <c r="F388" s="39" t="n"/>
      <c r="G388" s="39" t="n"/>
      <c r="H388" s="5">
        <f>INDEX(Variables!$B$5:$B$105,MATCH($A388,Variables!$A$5:$A$105,0))&amp;IF($C388="",""," | "&amp;INDEX(Mapping!$B$5:$B$26,MATCH($C388,Mapping!$A$5:$A$26,0))&amp;" | "&amp;INDEX(Mapping!$B$30:$B$41,MATCH($B388,Mapping!$A$30:$A$41,0)))</f>
        <v/>
      </c>
      <c r="I388" s="5">
        <f>INDEX(Variables!$C$5:$C$105,MATCH($A388,Variables!$A$5:$A$105,0))</f>
        <v/>
      </c>
      <c r="J388" s="5">
        <f>INDEX(Variables!$E$5:$E$105,MATCH($A388,Variables!$A$5:$A$105,0))</f>
        <v/>
      </c>
      <c r="K388" s="25">
        <f>LOWER(Settings!$C$4)&amp;".mit."&amp;$A388&amp;IF($C388="","","."&amp;$C388&amp;"."&amp;$B388)&amp;IF(INDEX(Variables!$D$5:$D$105,MATCH($A388,Variables!$A$5:$A$105,0))="","","."&amp;INDEX(Variables!$D$5:$D$105,MATCH($A388,Variables!$A$5:$A$105,0)))&amp;"."&amp;K$5</f>
        <v/>
      </c>
      <c r="L388" s="46">
        <f>L361*Settings!$C$13*(L307+L325+L316*L$135+L334*$D388)</f>
        <v/>
      </c>
      <c r="M388" s="47">
        <f>M361*Settings!$C$13*(M307+M325+M316*M$135+M334*$D388)</f>
        <v/>
      </c>
      <c r="N388" s="47">
        <f>N361*Settings!$C$13*(N307+N325+N316*N$135+N334*$D388)</f>
        <v/>
      </c>
      <c r="O388" s="47">
        <f>O361*Settings!$C$13*(O307+O325+O316*O$135+O334*$D388)</f>
        <v/>
      </c>
      <c r="P388" s="47">
        <f>P361*Settings!$C$13*(P307+P325+P316*P$135+P334*$D388)</f>
        <v/>
      </c>
      <c r="Q388" s="47">
        <f>Q361*Settings!$C$13*(Q307+Q325+Q316*Q$135+Q334*$D388)</f>
        <v/>
      </c>
      <c r="R388" s="47">
        <f>R361*Settings!$C$13*(R307+R325+R316*R$135+R334*$D388)</f>
        <v/>
      </c>
      <c r="S388" s="47">
        <f>S361*Settings!$C$13*(S307+S325+S316*S$135+S334*$D388)</f>
        <v/>
      </c>
      <c r="T388" s="47">
        <f>T361*Settings!$C$13*(T307+T325+T316*T$135+T334*$D388)</f>
        <v/>
      </c>
      <c r="U388" s="47">
        <f>U361*Settings!$C$13*(U307+U325+U316*U$135+U334*$D388)</f>
        <v/>
      </c>
      <c r="V388" s="47">
        <f>V361*Settings!$C$13*(V307+V325+V316*V$135+V334*$D388)</f>
        <v/>
      </c>
      <c r="W388" s="47">
        <f>W361*Settings!$C$13*(W307+W325+W316*W$135+W334*$D388)</f>
        <v/>
      </c>
      <c r="X388" s="47">
        <f>X361*Settings!$C$13*(X307+X325+X316*X$135+X334*$D388)</f>
        <v/>
      </c>
      <c r="Y388" s="47">
        <f>Y361*Settings!$C$13*(Y307+Y325+Y316*Y$135+Y334*$D388)</f>
        <v/>
      </c>
      <c r="Z388" s="47">
        <f>Z361*Settings!$C$13*(Z307+Z325+Z316*Z$135+Z334*$D388)</f>
        <v/>
      </c>
      <c r="AA388" s="47">
        <f>AA361*Settings!$C$13*(AA307+AA325+AA316*AA$135+AA334*$D388)</f>
        <v/>
      </c>
      <c r="AB388" s="47">
        <f>AB361*Settings!$C$13*(AB307+AB325+AB316*AB$135+AB334*$D388)</f>
        <v/>
      </c>
      <c r="AC388" s="47">
        <f>AC361*Settings!$C$13*(AC307+AC325+AC316*AC$135+AC334*$D388)</f>
        <v/>
      </c>
      <c r="AD388" s="48">
        <f>REVENUE(AD361,Settings!$C$13,NEWREVRATE(AD307,AD325,AD316,AD$135,AD334,$D388))</f>
        <v/>
      </c>
      <c r="AE388" s="25">
        <f>LOWER(Settings!$C$4)&amp;".mit."&amp;$A388&amp;IF($C388="","","."&amp;$C388&amp;"."&amp;$B388)&amp;IF(INDEX(Variables!$D$5:$D$105,MATCH($A388,Variables!$A$5:$A$105,0))="","","."&amp;INDEX(Variables!$D$5:$D$105,MATCH($A388,Variables!$A$5:$A$105,0)))&amp;"."&amp;AE$5</f>
        <v/>
      </c>
      <c r="AF388" s="46">
        <f>AF361*Settings!$C$13*(AF307+AF325+AF316*AF$135+AF334*$D388)</f>
        <v/>
      </c>
      <c r="AG388" s="47">
        <f>AG361*Settings!$C$13*(AG307+AG325+AG316*AG$135+AG334*$D388)</f>
        <v/>
      </c>
      <c r="AH388" s="47">
        <f>AH361*Settings!$C$13*(AH307+AH325+AH316*AH$135+AH334*$D388)</f>
        <v/>
      </c>
      <c r="AI388" s="47">
        <f>AI361*Settings!$C$13*(AI307+AI325+AI316*AI$135+AI334*$D388)</f>
        <v/>
      </c>
      <c r="AJ388" s="47">
        <f>AJ361*Settings!$C$13*(AJ307+AJ325+AJ316*AJ$135+AJ334*$D388)</f>
        <v/>
      </c>
      <c r="AK388" s="47">
        <f>AK361*Settings!$C$13*(AK307+AK325+AK316*AK$135+AK334*$D388)</f>
        <v/>
      </c>
      <c r="AL388" s="47">
        <f>AL361*Settings!$C$13*(AL307+AL325+AL316*AL$135+AL334*$D388)</f>
        <v/>
      </c>
      <c r="AM388" s="47">
        <f>AM361*Settings!$C$13*(AM307+AM325+AM316*AM$135+AM334*$D388)</f>
        <v/>
      </c>
      <c r="AN388" s="47">
        <f>AN361*Settings!$C$13*(AN307+AN325+AN316*AN$135+AN334*$D388)</f>
        <v/>
      </c>
      <c r="AO388" s="47">
        <f>AO361*Settings!$C$13*(AO307+AO325+AO316*AO$135+AO334*$D388)</f>
        <v/>
      </c>
      <c r="AP388" s="47">
        <f>AP361*Settings!$C$13*(AP307+AP325+AP316*AP$135+AP334*$D388)</f>
        <v/>
      </c>
      <c r="AQ388" s="47">
        <f>AQ361*Settings!$C$13*(AQ307+AQ325+AQ316*AQ$135+AQ334*$D388)</f>
        <v/>
      </c>
      <c r="AR388" s="47">
        <f>AR361*Settings!$C$13*(AR307+AR325+AR316*AR$135+AR334*$D388)</f>
        <v/>
      </c>
      <c r="AS388" s="47">
        <f>AS361*Settings!$C$13*(AS307+AS325+AS316*AS$135+AS334*$D388)</f>
        <v/>
      </c>
      <c r="AT388" s="47">
        <f>AT361*Settings!$C$13*(AT307+AT325+AT316*AT$135+AT334*$D388)</f>
        <v/>
      </c>
      <c r="AU388" s="47">
        <f>AU361*Settings!$C$13*(AU307+AU325+AU316*AU$135+AU334*$D388)</f>
        <v/>
      </c>
      <c r="AV388" s="47">
        <f>AV361*Settings!$C$13*(AV307+AV325+AV316*AV$135+AV334*$D388)</f>
        <v/>
      </c>
      <c r="AW388" s="47">
        <f>AW361*Settings!$C$13*(AW307+AW325+AW316*AW$135+AW334*$D388)</f>
        <v/>
      </c>
      <c r="AX388" s="48">
        <f>REVENUE(AX361,Settings!$C$13,NEWREVRATE(AX307,AX325,AX316,AX$135,AX334,$D388))</f>
        <v/>
      </c>
    </row>
    <row r="389" hidden="1" outlineLevel="2">
      <c r="A389" s="5" t="inlineStr">
        <is>
          <t>rnew</t>
        </is>
      </c>
      <c r="B389" s="5" t="inlineStr">
        <is>
          <t>lpg</t>
        </is>
      </c>
      <c r="C389" s="5" t="inlineStr">
        <is>
          <t>rod</t>
        </is>
      </c>
      <c r="D389" s="40">
        <f>INDEX(Inputs!$S$5:$S$132,MATCH($B389&amp;"|"&amp;$C389,Inputs!$A$5:$A$132,0))</f>
        <v/>
      </c>
      <c r="E389" s="39" t="n"/>
      <c r="F389" s="39" t="n"/>
      <c r="G389" s="39" t="n"/>
      <c r="H389" s="5">
        <f>INDEX(Variables!$B$5:$B$105,MATCH($A389,Variables!$A$5:$A$105,0))&amp;IF($C389="",""," | "&amp;INDEX(Mapping!$B$5:$B$26,MATCH($C389,Mapping!$A$5:$A$26,0))&amp;" | "&amp;INDEX(Mapping!$B$30:$B$41,MATCH($B389,Mapping!$A$30:$A$41,0)))</f>
        <v/>
      </c>
      <c r="I389" s="5">
        <f>INDEX(Variables!$C$5:$C$105,MATCH($A389,Variables!$A$5:$A$105,0))</f>
        <v/>
      </c>
      <c r="J389" s="5">
        <f>INDEX(Variables!$E$5:$E$105,MATCH($A389,Variables!$A$5:$A$105,0))</f>
        <v/>
      </c>
      <c r="K389" s="25">
        <f>LOWER(Settings!$C$4)&amp;".mit."&amp;$A389&amp;IF($C389="","","."&amp;$C389&amp;"."&amp;$B389)&amp;IF(INDEX(Variables!$D$5:$D$105,MATCH($A389,Variables!$A$5:$A$105,0))="","","."&amp;INDEX(Variables!$D$5:$D$105,MATCH($A389,Variables!$A$5:$A$105,0)))&amp;"."&amp;K$5</f>
        <v/>
      </c>
      <c r="L389" s="46">
        <f>L362*Settings!$C$13*(L308+L326+L317*L$135+L335*$D389)</f>
        <v/>
      </c>
      <c r="M389" s="47">
        <f>M362*Settings!$C$13*(M308+M326+M317*M$135+M335*$D389)</f>
        <v/>
      </c>
      <c r="N389" s="47">
        <f>N362*Settings!$C$13*(N308+N326+N317*N$135+N335*$D389)</f>
        <v/>
      </c>
      <c r="O389" s="47">
        <f>O362*Settings!$C$13*(O308+O326+O317*O$135+O335*$D389)</f>
        <v/>
      </c>
      <c r="P389" s="47">
        <f>P362*Settings!$C$13*(P308+P326+P317*P$135+P335*$D389)</f>
        <v/>
      </c>
      <c r="Q389" s="47">
        <f>Q362*Settings!$C$13*(Q308+Q326+Q317*Q$135+Q335*$D389)</f>
        <v/>
      </c>
      <c r="R389" s="47">
        <f>R362*Settings!$C$13*(R308+R326+R317*R$135+R335*$D389)</f>
        <v/>
      </c>
      <c r="S389" s="47">
        <f>S362*Settings!$C$13*(S308+S326+S317*S$135+S335*$D389)</f>
        <v/>
      </c>
      <c r="T389" s="47">
        <f>T362*Settings!$C$13*(T308+T326+T317*T$135+T335*$D389)</f>
        <v/>
      </c>
      <c r="U389" s="47">
        <f>U362*Settings!$C$13*(U308+U326+U317*U$135+U335*$D389)</f>
        <v/>
      </c>
      <c r="V389" s="47">
        <f>V362*Settings!$C$13*(V308+V326+V317*V$135+V335*$D389)</f>
        <v/>
      </c>
      <c r="W389" s="47">
        <f>W362*Settings!$C$13*(W308+W326+W317*W$135+W335*$D389)</f>
        <v/>
      </c>
      <c r="X389" s="47">
        <f>X362*Settings!$C$13*(X308+X326+X317*X$135+X335*$D389)</f>
        <v/>
      </c>
      <c r="Y389" s="47">
        <f>Y362*Settings!$C$13*(Y308+Y326+Y317*Y$135+Y335*$D389)</f>
        <v/>
      </c>
      <c r="Z389" s="47">
        <f>Z362*Settings!$C$13*(Z308+Z326+Z317*Z$135+Z335*$D389)</f>
        <v/>
      </c>
      <c r="AA389" s="47">
        <f>AA362*Settings!$C$13*(AA308+AA326+AA317*AA$135+AA335*$D389)</f>
        <v/>
      </c>
      <c r="AB389" s="47">
        <f>AB362*Settings!$C$13*(AB308+AB326+AB317*AB$135+AB335*$D389)</f>
        <v/>
      </c>
      <c r="AC389" s="47">
        <f>AC362*Settings!$C$13*(AC308+AC326+AC317*AC$135+AC335*$D389)</f>
        <v/>
      </c>
      <c r="AD389" s="48">
        <f>REVENUE(AD362,Settings!$C$13,NEWREVRATE(AD308,AD326,AD317,AD$135,AD335,$D389))</f>
        <v/>
      </c>
      <c r="AE389" s="25">
        <f>LOWER(Settings!$C$4)&amp;".mit."&amp;$A389&amp;IF($C389="","","."&amp;$C389&amp;"."&amp;$B389)&amp;IF(INDEX(Variables!$D$5:$D$105,MATCH($A389,Variables!$A$5:$A$105,0))="","","."&amp;INDEX(Variables!$D$5:$D$105,MATCH($A389,Variables!$A$5:$A$105,0)))&amp;"."&amp;AE$5</f>
        <v/>
      </c>
      <c r="AF389" s="46">
        <f>AF362*Settings!$C$13*(AF308+AF326+AF317*AF$135+AF335*$D389)</f>
        <v/>
      </c>
      <c r="AG389" s="47">
        <f>AG362*Settings!$C$13*(AG308+AG326+AG317*AG$135+AG335*$D389)</f>
        <v/>
      </c>
      <c r="AH389" s="47">
        <f>AH362*Settings!$C$13*(AH308+AH326+AH317*AH$135+AH335*$D389)</f>
        <v/>
      </c>
      <c r="AI389" s="47">
        <f>AI362*Settings!$C$13*(AI308+AI326+AI317*AI$135+AI335*$D389)</f>
        <v/>
      </c>
      <c r="AJ389" s="47">
        <f>AJ362*Settings!$C$13*(AJ308+AJ326+AJ317*AJ$135+AJ335*$D389)</f>
        <v/>
      </c>
      <c r="AK389" s="47">
        <f>AK362*Settings!$C$13*(AK308+AK326+AK317*AK$135+AK335*$D389)</f>
        <v/>
      </c>
      <c r="AL389" s="47">
        <f>AL362*Settings!$C$13*(AL308+AL326+AL317*AL$135+AL335*$D389)</f>
        <v/>
      </c>
      <c r="AM389" s="47">
        <f>AM362*Settings!$C$13*(AM308+AM326+AM317*AM$135+AM335*$D389)</f>
        <v/>
      </c>
      <c r="AN389" s="47">
        <f>AN362*Settings!$C$13*(AN308+AN326+AN317*AN$135+AN335*$D389)</f>
        <v/>
      </c>
      <c r="AO389" s="47">
        <f>AO362*Settings!$C$13*(AO308+AO326+AO317*AO$135+AO335*$D389)</f>
        <v/>
      </c>
      <c r="AP389" s="47">
        <f>AP362*Settings!$C$13*(AP308+AP326+AP317*AP$135+AP335*$D389)</f>
        <v/>
      </c>
      <c r="AQ389" s="47">
        <f>AQ362*Settings!$C$13*(AQ308+AQ326+AQ317*AQ$135+AQ335*$D389)</f>
        <v/>
      </c>
      <c r="AR389" s="47">
        <f>AR362*Settings!$C$13*(AR308+AR326+AR317*AR$135+AR335*$D389)</f>
        <v/>
      </c>
      <c r="AS389" s="47">
        <f>AS362*Settings!$C$13*(AS308+AS326+AS317*AS$135+AS335*$D389)</f>
        <v/>
      </c>
      <c r="AT389" s="47">
        <f>AT362*Settings!$C$13*(AT308+AT326+AT317*AT$135+AT335*$D389)</f>
        <v/>
      </c>
      <c r="AU389" s="47">
        <f>AU362*Settings!$C$13*(AU308+AU326+AU317*AU$135+AU335*$D389)</f>
        <v/>
      </c>
      <c r="AV389" s="47">
        <f>AV362*Settings!$C$13*(AV308+AV326+AV317*AV$135+AV335*$D389)</f>
        <v/>
      </c>
      <c r="AW389" s="47">
        <f>AW362*Settings!$C$13*(AW308+AW326+AW317*AW$135+AW335*$D389)</f>
        <v/>
      </c>
      <c r="AX389" s="48">
        <f>REVENUE(AX362,Settings!$C$13,NEWREVRATE(AX308,AX326,AX317,AX$135,AX335,$D389))</f>
        <v/>
      </c>
    </row>
    <row r="390" hidden="1" outlineLevel="2">
      <c r="A390" s="5" t="inlineStr">
        <is>
          <t>rnew</t>
        </is>
      </c>
      <c r="B390" s="5" t="inlineStr">
        <is>
          <t>ker</t>
        </is>
      </c>
      <c r="C390" s="5" t="inlineStr">
        <is>
          <t>rod</t>
        </is>
      </c>
      <c r="D390" s="40">
        <f>INDEX(Inputs!$S$5:$S$132,MATCH($B390&amp;"|"&amp;$C390,Inputs!$A$5:$A$132,0))</f>
        <v/>
      </c>
      <c r="E390" s="39" t="n"/>
      <c r="F390" s="39" t="n"/>
      <c r="G390" s="39" t="n"/>
      <c r="H390" s="5">
        <f>INDEX(Variables!$B$5:$B$105,MATCH($A390,Variables!$A$5:$A$105,0))&amp;IF($C390="",""," | "&amp;INDEX(Mapping!$B$5:$B$26,MATCH($C390,Mapping!$A$5:$A$26,0))&amp;" | "&amp;INDEX(Mapping!$B$30:$B$41,MATCH($B390,Mapping!$A$30:$A$41,0)))</f>
        <v/>
      </c>
      <c r="I390" s="5">
        <f>INDEX(Variables!$C$5:$C$105,MATCH($A390,Variables!$A$5:$A$105,0))</f>
        <v/>
      </c>
      <c r="J390" s="5">
        <f>INDEX(Variables!$E$5:$E$105,MATCH($A390,Variables!$A$5:$A$105,0))</f>
        <v/>
      </c>
      <c r="K390" s="25">
        <f>LOWER(Settings!$C$4)&amp;".mit."&amp;$A390&amp;IF($C390="","","."&amp;$C390&amp;"."&amp;$B390)&amp;IF(INDEX(Variables!$D$5:$D$105,MATCH($A390,Variables!$A$5:$A$105,0))="","","."&amp;INDEX(Variables!$D$5:$D$105,MATCH($A390,Variables!$A$5:$A$105,0)))&amp;"."&amp;K$5</f>
        <v/>
      </c>
      <c r="L390" s="46">
        <f>L363*Settings!$C$13*(L309+L327+L318*L$135+L336*$D390)</f>
        <v/>
      </c>
      <c r="M390" s="47">
        <f>M363*Settings!$C$13*(M309+M327+M318*M$135+M336*$D390)</f>
        <v/>
      </c>
      <c r="N390" s="47">
        <f>N363*Settings!$C$13*(N309+N327+N318*N$135+N336*$D390)</f>
        <v/>
      </c>
      <c r="O390" s="47">
        <f>O363*Settings!$C$13*(O309+O327+O318*O$135+O336*$D390)</f>
        <v/>
      </c>
      <c r="P390" s="47">
        <f>P363*Settings!$C$13*(P309+P327+P318*P$135+P336*$D390)</f>
        <v/>
      </c>
      <c r="Q390" s="47">
        <f>Q363*Settings!$C$13*(Q309+Q327+Q318*Q$135+Q336*$D390)</f>
        <v/>
      </c>
      <c r="R390" s="47">
        <f>R363*Settings!$C$13*(R309+R327+R318*R$135+R336*$D390)</f>
        <v/>
      </c>
      <c r="S390" s="47">
        <f>S363*Settings!$C$13*(S309+S327+S318*S$135+S336*$D390)</f>
        <v/>
      </c>
      <c r="T390" s="47">
        <f>T363*Settings!$C$13*(T309+T327+T318*T$135+T336*$D390)</f>
        <v/>
      </c>
      <c r="U390" s="47">
        <f>U363*Settings!$C$13*(U309+U327+U318*U$135+U336*$D390)</f>
        <v/>
      </c>
      <c r="V390" s="47">
        <f>V363*Settings!$C$13*(V309+V327+V318*V$135+V336*$D390)</f>
        <v/>
      </c>
      <c r="W390" s="47">
        <f>W363*Settings!$C$13*(W309+W327+W318*W$135+W336*$D390)</f>
        <v/>
      </c>
      <c r="X390" s="47">
        <f>X363*Settings!$C$13*(X309+X327+X318*X$135+X336*$D390)</f>
        <v/>
      </c>
      <c r="Y390" s="47">
        <f>Y363*Settings!$C$13*(Y309+Y327+Y318*Y$135+Y336*$D390)</f>
        <v/>
      </c>
      <c r="Z390" s="47">
        <f>Z363*Settings!$C$13*(Z309+Z327+Z318*Z$135+Z336*$D390)</f>
        <v/>
      </c>
      <c r="AA390" s="47">
        <f>AA363*Settings!$C$13*(AA309+AA327+AA318*AA$135+AA336*$D390)</f>
        <v/>
      </c>
      <c r="AB390" s="47">
        <f>AB363*Settings!$C$13*(AB309+AB327+AB318*AB$135+AB336*$D390)</f>
        <v/>
      </c>
      <c r="AC390" s="47">
        <f>AC363*Settings!$C$13*(AC309+AC327+AC318*AC$135+AC336*$D390)</f>
        <v/>
      </c>
      <c r="AD390" s="48">
        <f>REVENUE(AD363,Settings!$C$13,NEWREVRATE(AD309,AD327,AD318,AD$135,AD336,$D390))</f>
        <v/>
      </c>
      <c r="AE390" s="25">
        <f>LOWER(Settings!$C$4)&amp;".mit."&amp;$A390&amp;IF($C390="","","."&amp;$C390&amp;"."&amp;$B390)&amp;IF(INDEX(Variables!$D$5:$D$105,MATCH($A390,Variables!$A$5:$A$105,0))="","","."&amp;INDEX(Variables!$D$5:$D$105,MATCH($A390,Variables!$A$5:$A$105,0)))&amp;"."&amp;AE$5</f>
        <v/>
      </c>
      <c r="AF390" s="46">
        <f>AF363*Settings!$C$13*(AF309+AF327+AF318*AF$135+AF336*$D390)</f>
        <v/>
      </c>
      <c r="AG390" s="47">
        <f>AG363*Settings!$C$13*(AG309+AG327+AG318*AG$135+AG336*$D390)</f>
        <v/>
      </c>
      <c r="AH390" s="47">
        <f>AH363*Settings!$C$13*(AH309+AH327+AH318*AH$135+AH336*$D390)</f>
        <v/>
      </c>
      <c r="AI390" s="47">
        <f>AI363*Settings!$C$13*(AI309+AI327+AI318*AI$135+AI336*$D390)</f>
        <v/>
      </c>
      <c r="AJ390" s="47">
        <f>AJ363*Settings!$C$13*(AJ309+AJ327+AJ318*AJ$135+AJ336*$D390)</f>
        <v/>
      </c>
      <c r="AK390" s="47">
        <f>AK363*Settings!$C$13*(AK309+AK327+AK318*AK$135+AK336*$D390)</f>
        <v/>
      </c>
      <c r="AL390" s="47">
        <f>AL363*Settings!$C$13*(AL309+AL327+AL318*AL$135+AL336*$D390)</f>
        <v/>
      </c>
      <c r="AM390" s="47">
        <f>AM363*Settings!$C$13*(AM309+AM327+AM318*AM$135+AM336*$D390)</f>
        <v/>
      </c>
      <c r="AN390" s="47">
        <f>AN363*Settings!$C$13*(AN309+AN327+AN318*AN$135+AN336*$D390)</f>
        <v/>
      </c>
      <c r="AO390" s="47">
        <f>AO363*Settings!$C$13*(AO309+AO327+AO318*AO$135+AO336*$D390)</f>
        <v/>
      </c>
      <c r="AP390" s="47">
        <f>AP363*Settings!$C$13*(AP309+AP327+AP318*AP$135+AP336*$D390)</f>
        <v/>
      </c>
      <c r="AQ390" s="47">
        <f>AQ363*Settings!$C$13*(AQ309+AQ327+AQ318*AQ$135+AQ336*$D390)</f>
        <v/>
      </c>
      <c r="AR390" s="47">
        <f>AR363*Settings!$C$13*(AR309+AR327+AR318*AR$135+AR336*$D390)</f>
        <v/>
      </c>
      <c r="AS390" s="47">
        <f>AS363*Settings!$C$13*(AS309+AS327+AS318*AS$135+AS336*$D390)</f>
        <v/>
      </c>
      <c r="AT390" s="47">
        <f>AT363*Settings!$C$13*(AT309+AT327+AT318*AT$135+AT336*$D390)</f>
        <v/>
      </c>
      <c r="AU390" s="47">
        <f>AU363*Settings!$C$13*(AU309+AU327+AU318*AU$135+AU336*$D390)</f>
        <v/>
      </c>
      <c r="AV390" s="47">
        <f>AV363*Settings!$C$13*(AV309+AV327+AV318*AV$135+AV336*$D390)</f>
        <v/>
      </c>
      <c r="AW390" s="47">
        <f>AW363*Settings!$C$13*(AW309+AW327+AW318*AW$135+AW336*$D390)</f>
        <v/>
      </c>
      <c r="AX390" s="48">
        <f>REVENUE(AX363,Settings!$C$13,NEWREVRATE(AX309,AX327,AX318,AX$135,AX336,$D390))</f>
        <v/>
      </c>
    </row>
    <row r="391" hidden="1" outlineLevel="2">
      <c r="A391" s="5" t="inlineStr">
        <is>
          <t>rnew</t>
        </is>
      </c>
      <c r="B391" s="5" t="inlineStr">
        <is>
          <t>oop</t>
        </is>
      </c>
      <c r="C391" s="5" t="inlineStr">
        <is>
          <t>rod</t>
        </is>
      </c>
      <c r="D391" s="40">
        <f>INDEX(Inputs!$S$5:$S$132,MATCH($B391&amp;"|"&amp;$C391,Inputs!$A$5:$A$132,0))</f>
        <v/>
      </c>
      <c r="E391" s="39" t="n"/>
      <c r="F391" s="39" t="n"/>
      <c r="G391" s="39" t="n"/>
      <c r="H391" s="5">
        <f>INDEX(Variables!$B$5:$B$105,MATCH($A391,Variables!$A$5:$A$105,0))&amp;IF($C391="",""," | "&amp;INDEX(Mapping!$B$5:$B$26,MATCH($C391,Mapping!$A$5:$A$26,0))&amp;" | "&amp;INDEX(Mapping!$B$30:$B$41,MATCH($B391,Mapping!$A$30:$A$41,0)))</f>
        <v/>
      </c>
      <c r="I391" s="5">
        <f>INDEX(Variables!$C$5:$C$105,MATCH($A391,Variables!$A$5:$A$105,0))</f>
        <v/>
      </c>
      <c r="J391" s="5">
        <f>INDEX(Variables!$E$5:$E$105,MATCH($A391,Variables!$A$5:$A$105,0))</f>
        <v/>
      </c>
      <c r="K391" s="25">
        <f>LOWER(Settings!$C$4)&amp;".mit."&amp;$A391&amp;IF($C391="","","."&amp;$C391&amp;"."&amp;$B391)&amp;IF(INDEX(Variables!$D$5:$D$105,MATCH($A391,Variables!$A$5:$A$105,0))="","","."&amp;INDEX(Variables!$D$5:$D$105,MATCH($A391,Variables!$A$5:$A$105,0)))&amp;"."&amp;K$5</f>
        <v/>
      </c>
      <c r="L391" s="46">
        <f>L364*Settings!$C$13*(L310+L328+L319*L$135+L337*$D391)</f>
        <v/>
      </c>
      <c r="M391" s="47">
        <f>M364*Settings!$C$13*(M310+M328+M319*M$135+M337*$D391)</f>
        <v/>
      </c>
      <c r="N391" s="47">
        <f>N364*Settings!$C$13*(N310+N328+N319*N$135+N337*$D391)</f>
        <v/>
      </c>
      <c r="O391" s="47">
        <f>O364*Settings!$C$13*(O310+O328+O319*O$135+O337*$D391)</f>
        <v/>
      </c>
      <c r="P391" s="47">
        <f>P364*Settings!$C$13*(P310+P328+P319*P$135+P337*$D391)</f>
        <v/>
      </c>
      <c r="Q391" s="47">
        <f>Q364*Settings!$C$13*(Q310+Q328+Q319*Q$135+Q337*$D391)</f>
        <v/>
      </c>
      <c r="R391" s="47">
        <f>R364*Settings!$C$13*(R310+R328+R319*R$135+R337*$D391)</f>
        <v/>
      </c>
      <c r="S391" s="47">
        <f>S364*Settings!$C$13*(S310+S328+S319*S$135+S337*$D391)</f>
        <v/>
      </c>
      <c r="T391" s="47">
        <f>T364*Settings!$C$13*(T310+T328+T319*T$135+T337*$D391)</f>
        <v/>
      </c>
      <c r="U391" s="47">
        <f>U364*Settings!$C$13*(U310+U328+U319*U$135+U337*$D391)</f>
        <v/>
      </c>
      <c r="V391" s="47">
        <f>V364*Settings!$C$13*(V310+V328+V319*V$135+V337*$D391)</f>
        <v/>
      </c>
      <c r="W391" s="47">
        <f>W364*Settings!$C$13*(W310+W328+W319*W$135+W337*$D391)</f>
        <v/>
      </c>
      <c r="X391" s="47">
        <f>X364*Settings!$C$13*(X310+X328+X319*X$135+X337*$D391)</f>
        <v/>
      </c>
      <c r="Y391" s="47">
        <f>Y364*Settings!$C$13*(Y310+Y328+Y319*Y$135+Y337*$D391)</f>
        <v/>
      </c>
      <c r="Z391" s="47">
        <f>Z364*Settings!$C$13*(Z310+Z328+Z319*Z$135+Z337*$D391)</f>
        <v/>
      </c>
      <c r="AA391" s="47">
        <f>AA364*Settings!$C$13*(AA310+AA328+AA319*AA$135+AA337*$D391)</f>
        <v/>
      </c>
      <c r="AB391" s="47">
        <f>AB364*Settings!$C$13*(AB310+AB328+AB319*AB$135+AB337*$D391)</f>
        <v/>
      </c>
      <c r="AC391" s="47">
        <f>AC364*Settings!$C$13*(AC310+AC328+AC319*AC$135+AC337*$D391)</f>
        <v/>
      </c>
      <c r="AD391" s="48">
        <f>REVENUE(AD364,Settings!$C$13,NEWREVRATE(AD310,AD328,AD319,AD$135,AD337,$D391))</f>
        <v/>
      </c>
      <c r="AE391" s="25">
        <f>LOWER(Settings!$C$4)&amp;".mit."&amp;$A391&amp;IF($C391="","","."&amp;$C391&amp;"."&amp;$B391)&amp;IF(INDEX(Variables!$D$5:$D$105,MATCH($A391,Variables!$A$5:$A$105,0))="","","."&amp;INDEX(Variables!$D$5:$D$105,MATCH($A391,Variables!$A$5:$A$105,0)))&amp;"."&amp;AE$5</f>
        <v/>
      </c>
      <c r="AF391" s="46">
        <f>AF364*Settings!$C$13*(AF310+AF328+AF319*AF$135+AF337*$D391)</f>
        <v/>
      </c>
      <c r="AG391" s="47">
        <f>AG364*Settings!$C$13*(AG310+AG328+AG319*AG$135+AG337*$D391)</f>
        <v/>
      </c>
      <c r="AH391" s="47">
        <f>AH364*Settings!$C$13*(AH310+AH328+AH319*AH$135+AH337*$D391)</f>
        <v/>
      </c>
      <c r="AI391" s="47">
        <f>AI364*Settings!$C$13*(AI310+AI328+AI319*AI$135+AI337*$D391)</f>
        <v/>
      </c>
      <c r="AJ391" s="47">
        <f>AJ364*Settings!$C$13*(AJ310+AJ328+AJ319*AJ$135+AJ337*$D391)</f>
        <v/>
      </c>
      <c r="AK391" s="47">
        <f>AK364*Settings!$C$13*(AK310+AK328+AK319*AK$135+AK337*$D391)</f>
        <v/>
      </c>
      <c r="AL391" s="47">
        <f>AL364*Settings!$C$13*(AL310+AL328+AL319*AL$135+AL337*$D391)</f>
        <v/>
      </c>
      <c r="AM391" s="47">
        <f>AM364*Settings!$C$13*(AM310+AM328+AM319*AM$135+AM337*$D391)</f>
        <v/>
      </c>
      <c r="AN391" s="47">
        <f>AN364*Settings!$C$13*(AN310+AN328+AN319*AN$135+AN337*$D391)</f>
        <v/>
      </c>
      <c r="AO391" s="47">
        <f>AO364*Settings!$C$13*(AO310+AO328+AO319*AO$135+AO337*$D391)</f>
        <v/>
      </c>
      <c r="AP391" s="47">
        <f>AP364*Settings!$C$13*(AP310+AP328+AP319*AP$135+AP337*$D391)</f>
        <v/>
      </c>
      <c r="AQ391" s="47">
        <f>AQ364*Settings!$C$13*(AQ310+AQ328+AQ319*AQ$135+AQ337*$D391)</f>
        <v/>
      </c>
      <c r="AR391" s="47">
        <f>AR364*Settings!$C$13*(AR310+AR328+AR319*AR$135+AR337*$D391)</f>
        <v/>
      </c>
      <c r="AS391" s="47">
        <f>AS364*Settings!$C$13*(AS310+AS328+AS319*AS$135+AS337*$D391)</f>
        <v/>
      </c>
      <c r="AT391" s="47">
        <f>AT364*Settings!$C$13*(AT310+AT328+AT319*AT$135+AT337*$D391)</f>
        <v/>
      </c>
      <c r="AU391" s="47">
        <f>AU364*Settings!$C$13*(AU310+AU328+AU319*AU$135+AU337*$D391)</f>
        <v/>
      </c>
      <c r="AV391" s="47">
        <f>AV364*Settings!$C$13*(AV310+AV328+AV319*AV$135+AV337*$D391)</f>
        <v/>
      </c>
      <c r="AW391" s="47">
        <f>AW364*Settings!$C$13*(AW310+AW328+AW319*AW$135+AW337*$D391)</f>
        <v/>
      </c>
      <c r="AX391" s="48">
        <f>REVENUE(AX364,Settings!$C$13,NEWREVRATE(AX310,AX328,AX319,AX$135,AX337,$D391))</f>
        <v/>
      </c>
    </row>
    <row r="392" hidden="1" outlineLevel="2">
      <c r="A392" s="5" t="inlineStr">
        <is>
          <t>rnew</t>
        </is>
      </c>
      <c r="B392" s="5" t="inlineStr">
        <is>
          <t>bio</t>
        </is>
      </c>
      <c r="C392" s="5" t="inlineStr">
        <is>
          <t>rod</t>
        </is>
      </c>
      <c r="D392" s="40">
        <f>INDEX(Inputs!$S$5:$S$132,MATCH($B392&amp;"|"&amp;$C392,Inputs!$A$5:$A$132,0))</f>
        <v/>
      </c>
      <c r="E392" s="39" t="n"/>
      <c r="F392" s="39" t="n"/>
      <c r="G392" s="39" t="n"/>
      <c r="H392" s="5">
        <f>INDEX(Variables!$B$5:$B$105,MATCH($A392,Variables!$A$5:$A$105,0))&amp;IF($C392="",""," | "&amp;INDEX(Mapping!$B$5:$B$26,MATCH($C392,Mapping!$A$5:$A$26,0))&amp;" | "&amp;INDEX(Mapping!$B$30:$B$41,MATCH($B392,Mapping!$A$30:$A$41,0)))</f>
        <v/>
      </c>
      <c r="I392" s="5">
        <f>INDEX(Variables!$C$5:$C$105,MATCH($A392,Variables!$A$5:$A$105,0))</f>
        <v/>
      </c>
      <c r="J392" s="5">
        <f>INDEX(Variables!$E$5:$E$105,MATCH($A392,Variables!$A$5:$A$105,0))</f>
        <v/>
      </c>
      <c r="K392" s="25">
        <f>LOWER(Settings!$C$4)&amp;".mit."&amp;$A392&amp;IF($C392="","","."&amp;$C392&amp;"."&amp;$B392)&amp;IF(INDEX(Variables!$D$5:$D$105,MATCH($A392,Variables!$A$5:$A$105,0))="","","."&amp;INDEX(Variables!$D$5:$D$105,MATCH($A392,Variables!$A$5:$A$105,0)))&amp;"."&amp;K$5</f>
        <v/>
      </c>
      <c r="L392" s="46">
        <f>L365*Settings!$C$13*(L311+L329+L320*L$135+L338*$D392)</f>
        <v/>
      </c>
      <c r="M392" s="47">
        <f>M365*Settings!$C$13*(M311+M329+M320*M$135+M338*$D392)</f>
        <v/>
      </c>
      <c r="N392" s="47">
        <f>N365*Settings!$C$13*(N311+N329+N320*N$135+N338*$D392)</f>
        <v/>
      </c>
      <c r="O392" s="47">
        <f>O365*Settings!$C$13*(O311+O329+O320*O$135+O338*$D392)</f>
        <v/>
      </c>
      <c r="P392" s="47">
        <f>P365*Settings!$C$13*(P311+P329+P320*P$135+P338*$D392)</f>
        <v/>
      </c>
      <c r="Q392" s="47">
        <f>Q365*Settings!$C$13*(Q311+Q329+Q320*Q$135+Q338*$D392)</f>
        <v/>
      </c>
      <c r="R392" s="47">
        <f>R365*Settings!$C$13*(R311+R329+R320*R$135+R338*$D392)</f>
        <v/>
      </c>
      <c r="S392" s="47">
        <f>S365*Settings!$C$13*(S311+S329+S320*S$135+S338*$D392)</f>
        <v/>
      </c>
      <c r="T392" s="47">
        <f>T365*Settings!$C$13*(T311+T329+T320*T$135+T338*$D392)</f>
        <v/>
      </c>
      <c r="U392" s="47">
        <f>U365*Settings!$C$13*(U311+U329+U320*U$135+U338*$D392)</f>
        <v/>
      </c>
      <c r="V392" s="47">
        <f>V365*Settings!$C$13*(V311+V329+V320*V$135+V338*$D392)</f>
        <v/>
      </c>
      <c r="W392" s="47">
        <f>W365*Settings!$C$13*(W311+W329+W320*W$135+W338*$D392)</f>
        <v/>
      </c>
      <c r="X392" s="47">
        <f>X365*Settings!$C$13*(X311+X329+X320*X$135+X338*$D392)</f>
        <v/>
      </c>
      <c r="Y392" s="47">
        <f>Y365*Settings!$C$13*(Y311+Y329+Y320*Y$135+Y338*$D392)</f>
        <v/>
      </c>
      <c r="Z392" s="47">
        <f>Z365*Settings!$C$13*(Z311+Z329+Z320*Z$135+Z338*$D392)</f>
        <v/>
      </c>
      <c r="AA392" s="47">
        <f>AA365*Settings!$C$13*(AA311+AA329+AA320*AA$135+AA338*$D392)</f>
        <v/>
      </c>
      <c r="AB392" s="47">
        <f>AB365*Settings!$C$13*(AB311+AB329+AB320*AB$135+AB338*$D392)</f>
        <v/>
      </c>
      <c r="AC392" s="47">
        <f>AC365*Settings!$C$13*(AC311+AC329+AC320*AC$135+AC338*$D392)</f>
        <v/>
      </c>
      <c r="AD392" s="48">
        <f>REVENUE(AD365,Settings!$C$13,NEWREVRATE(AD311,AD329,AD320,AD$135,AD338,$D392))</f>
        <v/>
      </c>
      <c r="AE392" s="25">
        <f>LOWER(Settings!$C$4)&amp;".mit."&amp;$A392&amp;IF($C392="","","."&amp;$C392&amp;"."&amp;$B392)&amp;IF(INDEX(Variables!$D$5:$D$105,MATCH($A392,Variables!$A$5:$A$105,0))="","","."&amp;INDEX(Variables!$D$5:$D$105,MATCH($A392,Variables!$A$5:$A$105,0)))&amp;"."&amp;AE$5</f>
        <v/>
      </c>
      <c r="AF392" s="46">
        <f>AF365*Settings!$C$13*(AF311+AF329+AF320*AF$135+AF338*$D392)</f>
        <v/>
      </c>
      <c r="AG392" s="47">
        <f>AG365*Settings!$C$13*(AG311+AG329+AG320*AG$135+AG338*$D392)</f>
        <v/>
      </c>
      <c r="AH392" s="47">
        <f>AH365*Settings!$C$13*(AH311+AH329+AH320*AH$135+AH338*$D392)</f>
        <v/>
      </c>
      <c r="AI392" s="47">
        <f>AI365*Settings!$C$13*(AI311+AI329+AI320*AI$135+AI338*$D392)</f>
        <v/>
      </c>
      <c r="AJ392" s="47">
        <f>AJ365*Settings!$C$13*(AJ311+AJ329+AJ320*AJ$135+AJ338*$D392)</f>
        <v/>
      </c>
      <c r="AK392" s="47">
        <f>AK365*Settings!$C$13*(AK311+AK329+AK320*AK$135+AK338*$D392)</f>
        <v/>
      </c>
      <c r="AL392" s="47">
        <f>AL365*Settings!$C$13*(AL311+AL329+AL320*AL$135+AL338*$D392)</f>
        <v/>
      </c>
      <c r="AM392" s="47">
        <f>AM365*Settings!$C$13*(AM311+AM329+AM320*AM$135+AM338*$D392)</f>
        <v/>
      </c>
      <c r="AN392" s="47">
        <f>AN365*Settings!$C$13*(AN311+AN329+AN320*AN$135+AN338*$D392)</f>
        <v/>
      </c>
      <c r="AO392" s="47">
        <f>AO365*Settings!$C$13*(AO311+AO329+AO320*AO$135+AO338*$D392)</f>
        <v/>
      </c>
      <c r="AP392" s="47">
        <f>AP365*Settings!$C$13*(AP311+AP329+AP320*AP$135+AP338*$D392)</f>
        <v/>
      </c>
      <c r="AQ392" s="47">
        <f>AQ365*Settings!$C$13*(AQ311+AQ329+AQ320*AQ$135+AQ338*$D392)</f>
        <v/>
      </c>
      <c r="AR392" s="47">
        <f>AR365*Settings!$C$13*(AR311+AR329+AR320*AR$135+AR338*$D392)</f>
        <v/>
      </c>
      <c r="AS392" s="47">
        <f>AS365*Settings!$C$13*(AS311+AS329+AS320*AS$135+AS338*$D392)</f>
        <v/>
      </c>
      <c r="AT392" s="47">
        <f>AT365*Settings!$C$13*(AT311+AT329+AT320*AT$135+AT338*$D392)</f>
        <v/>
      </c>
      <c r="AU392" s="47">
        <f>AU365*Settings!$C$13*(AU311+AU329+AU320*AU$135+AU338*$D392)</f>
        <v/>
      </c>
      <c r="AV392" s="47">
        <f>AV365*Settings!$C$13*(AV311+AV329+AV320*AV$135+AV338*$D392)</f>
        <v/>
      </c>
      <c r="AW392" s="47">
        <f>AW365*Settings!$C$13*(AW311+AW329+AW320*AW$135+AW338*$D392)</f>
        <v/>
      </c>
      <c r="AX392" s="48">
        <f>REVENUE(AX365,Settings!$C$13,NEWREVRATE(AX311,AX329,AX320,AX$135,AX338,$D392))</f>
        <v/>
      </c>
    </row>
    <row r="393" hidden="1" outlineLevel="2"/>
    <row r="394" outlineLevel="1" collapsed="1">
      <c r="A394" s="9" t="inlineStr">
        <is>
          <t>ener</t>
        </is>
      </c>
      <c r="B394" s="9" t="inlineStr">
        <is>
          <t>all</t>
        </is>
      </c>
      <c r="C394" s="9" t="inlineStr">
        <is>
          <t>ral</t>
        </is>
      </c>
      <c r="H394" s="9">
        <f>INDEX(Variables!$B$5:$B$105,MATCH($A394,Variables!$A$5:$A$105,0))&amp;IF($C394="",""," | "&amp;INDEX(Mapping!$B$5:$B$26,MATCH($C394,Mapping!$A$5:$A$26,0))&amp;" | "&amp;INDEX(Mapping!$B$30:$B$41,MATCH($B394,Mapping!$A$30:$A$41,0)))</f>
        <v/>
      </c>
      <c r="I394" s="9">
        <f>INDEX(Variables!$C$5:$C$105,MATCH($A394,Variables!$A$5:$A$105,0))</f>
        <v/>
      </c>
      <c r="J394" s="9">
        <f>INDEX(Variables!$E$5:$E$105,MATCH($A394,Variables!$A$5:$A$105,0))</f>
        <v/>
      </c>
      <c r="K394" s="30">
        <f>LOWER(Settings!$C$4)&amp;".mit."&amp;$A394&amp;IF($C394="","","."&amp;$C394&amp;"."&amp;$B394)&amp;IF(INDEX(Variables!$D$5:$D$105,MATCH($A394,Variables!$A$5:$A$105,0))="","","."&amp;INDEX(Variables!$D$5:$D$105,MATCH($A394,Variables!$A$5:$A$105,0)))&amp;"."&amp;K$5</f>
        <v/>
      </c>
      <c r="L394" s="44">
        <f>SUM(L449:L456)</f>
        <v/>
      </c>
      <c r="M394" s="45">
        <f>SUM(M449:M456)</f>
        <v/>
      </c>
      <c r="N394" s="45">
        <f>SUM(N449:N456)</f>
        <v/>
      </c>
      <c r="O394" s="45">
        <f>SUM(O449:O456)</f>
        <v/>
      </c>
      <c r="P394" s="45">
        <f>SUM(P449:P456)</f>
        <v/>
      </c>
      <c r="Q394" s="45">
        <f>SUM(Q449:Q456)</f>
        <v/>
      </c>
      <c r="R394" s="45">
        <f>SUM(R449:R456)</f>
        <v/>
      </c>
      <c r="S394" s="45">
        <f>SUM(S449:S456)</f>
        <v/>
      </c>
      <c r="T394" s="45">
        <f>SUM(T449:T456)</f>
        <v/>
      </c>
      <c r="U394" s="45">
        <f>SUM(U449:U456)</f>
        <v/>
      </c>
      <c r="V394" s="45">
        <f>SUM(V449:V456)</f>
        <v/>
      </c>
      <c r="W394" s="45">
        <f>SUM(W449:W456)</f>
        <v/>
      </c>
      <c r="X394" s="45">
        <f>SUM(X449:X456)</f>
        <v/>
      </c>
      <c r="Y394" s="45">
        <f>SUM(Y449:Y456)</f>
        <v/>
      </c>
      <c r="Z394" s="45">
        <f>SUM(Z449:Z456)</f>
        <v/>
      </c>
      <c r="AA394" s="45">
        <f>SUM(AA449:AA456)</f>
        <v/>
      </c>
      <c r="AB394" s="45">
        <f>SUM(AB449:AB456)</f>
        <v/>
      </c>
      <c r="AC394" s="45">
        <f>SUM(AC449:AC456)</f>
        <v/>
      </c>
      <c r="AD394" s="45">
        <f>SUM(AD449:AD456)</f>
        <v/>
      </c>
      <c r="AE394" s="30">
        <f>LOWER(Settings!$C$4)&amp;".mit."&amp;$A394&amp;IF($C394="","","."&amp;$C394&amp;"."&amp;$B394)&amp;IF(INDEX(Variables!$D$5:$D$105,MATCH($A394,Variables!$A$5:$A$105,0))="","","."&amp;INDEX(Variables!$D$5:$D$105,MATCH($A394,Variables!$A$5:$A$105,0)))&amp;"."&amp;AE$5</f>
        <v/>
      </c>
      <c r="AF394" s="44">
        <f>SUM(AF449:AF456)</f>
        <v/>
      </c>
      <c r="AG394" s="45">
        <f>SUM(AG449:AG456)</f>
        <v/>
      </c>
      <c r="AH394" s="45">
        <f>SUM(AH449:AH456)</f>
        <v/>
      </c>
      <c r="AI394" s="45">
        <f>SUM(AI449:AI456)</f>
        <v/>
      </c>
      <c r="AJ394" s="45">
        <f>SUM(AJ449:AJ456)</f>
        <v/>
      </c>
      <c r="AK394" s="45">
        <f>SUM(AK449:AK456)</f>
        <v/>
      </c>
      <c r="AL394" s="45">
        <f>SUM(AL449:AL456)</f>
        <v/>
      </c>
      <c r="AM394" s="45">
        <f>SUM(AM449:AM456)</f>
        <v/>
      </c>
      <c r="AN394" s="45">
        <f>SUM(AN449:AN456)</f>
        <v/>
      </c>
      <c r="AO394" s="45">
        <f>SUM(AO449:AO456)</f>
        <v/>
      </c>
      <c r="AP394" s="45">
        <f>SUM(AP449:AP456)</f>
        <v/>
      </c>
      <c r="AQ394" s="45">
        <f>SUM(AQ449:AQ456)</f>
        <v/>
      </c>
      <c r="AR394" s="45">
        <f>SUM(AR449:AR456)</f>
        <v/>
      </c>
      <c r="AS394" s="45">
        <f>SUM(AS449:AS456)</f>
        <v/>
      </c>
      <c r="AT394" s="45">
        <f>SUM(AT449:AT456)</f>
        <v/>
      </c>
      <c r="AU394" s="45">
        <f>SUM(AU449:AU456)</f>
        <v/>
      </c>
      <c r="AV394" s="45">
        <f>SUM(AV449:AV456)</f>
        <v/>
      </c>
      <c r="AW394" s="45">
        <f>SUM(AW449:AW456)</f>
        <v/>
      </c>
      <c r="AX394" s="45">
        <f>SUM(AX449:AX456)</f>
        <v/>
      </c>
    </row>
    <row r="395" hidden="1" outlineLevel="2">
      <c r="A395" s="5" t="inlineStr">
        <is>
          <t>ctxnew</t>
        </is>
      </c>
      <c r="B395" s="5" t="inlineStr">
        <is>
          <t>coa</t>
        </is>
      </c>
      <c r="C395" s="5" t="inlineStr">
        <is>
          <t>ral</t>
        </is>
      </c>
      <c r="D395" s="40">
        <f>INDEX(Inputs!$T$5:$T$132,MATCH($B395&amp;"|"&amp;$C395,Inputs!$A$5:$A$132,0))</f>
        <v/>
      </c>
      <c r="E395" s="40">
        <f>INDEX(Inputs!$J$5:$J$132,MATCH($B395&amp;"|"&amp;$C395,Inputs!$A$5:$A$132,0))</f>
        <v/>
      </c>
      <c r="F395" s="40">
        <f>INDEX(Inputs!$K$5:$K$132,MATCH($B395&amp;"|"&amp;$C395,Inputs!$A$5:$A$132,0))</f>
        <v/>
      </c>
      <c r="G395" s="39" t="n"/>
      <c r="H395" s="5">
        <f>INDEX(Variables!$B$5:$B$105,MATCH($A395,Variables!$A$5:$A$105,0))&amp;IF($C395="",""," | "&amp;INDEX(Mapping!$B$5:$B$26,MATCH($C395,Mapping!$A$5:$A$26,0))&amp;" | "&amp;INDEX(Mapping!$B$30:$B$41,MATCH($B395,Mapping!$A$30:$A$41,0)))</f>
        <v/>
      </c>
      <c r="I395" s="5">
        <f>INDEX(Variables!$C$5:$C$105,MATCH($A395,Variables!$A$5:$A$105,0))</f>
        <v/>
      </c>
      <c r="J395" s="5">
        <f>INDEX(Variables!$E$5:$E$105,MATCH($A395,Variables!$A$5:$A$105,0))</f>
        <v/>
      </c>
      <c r="K395" s="25">
        <f>LOWER(Settings!$C$4)&amp;".mit."&amp;$A395&amp;IF($C395="","","."&amp;$C395&amp;"."&amp;$B395)&amp;IF(INDEX(Variables!$D$5:$D$105,MATCH($A395,Variables!$A$5:$A$105,0))="","","."&amp;INDEX(Variables!$D$5:$D$105,MATCH($A395,Variables!$A$5:$A$105,0)))&amp;"."&amp;K$5</f>
        <v/>
      </c>
      <c r="L395" s="41">
        <f>L$12*$D395*INDEX(L$21:L$28,$E395)*INDEX(L$30:L$46,$F395)*(1-INDEX(L$117:L$133,$F395))</f>
        <v/>
      </c>
      <c r="M395" s="40">
        <f>M$12*$D395*INDEX(M$21:M$28,$E395)*INDEX(M$30:M$46,$F395)*(1-INDEX(M$117:M$133,$F395))</f>
        <v/>
      </c>
      <c r="N395" s="40">
        <f>N$12*$D395*INDEX(N$21:N$28,$E395)*INDEX(N$30:N$46,$F395)*(1-INDEX(N$117:N$133,$F395))</f>
        <v/>
      </c>
      <c r="O395" s="40">
        <f>O$12*$D395*INDEX(O$21:O$28,$E395)*INDEX(O$30:O$46,$F395)*(1-INDEX(O$117:O$133,$F395))</f>
        <v/>
      </c>
      <c r="P395" s="40">
        <f>P$12*$D395*INDEX(P$21:P$28,$E395)*INDEX(P$30:P$46,$F395)*(1-INDEX(P$117:P$133,$F395))</f>
        <v/>
      </c>
      <c r="Q395" s="40">
        <f>Q$12*$D395*INDEX(Q$21:Q$28,$E395)*INDEX(Q$30:Q$46,$F395)*(1-INDEX(Q$117:Q$133,$F395))</f>
        <v/>
      </c>
      <c r="R395" s="40">
        <f>R$12*$D395*INDEX(R$21:R$28,$E395)*INDEX(R$30:R$46,$F395)*(1-INDEX(R$117:R$133,$F395))</f>
        <v/>
      </c>
      <c r="S395" s="40">
        <f>S$12*$D395*INDEX(S$21:S$28,$E395)*INDEX(S$30:S$46,$F395)*(1-INDEX(S$117:S$133,$F395))</f>
        <v/>
      </c>
      <c r="T395" s="40">
        <f>T$12*$D395*INDEX(T$21:T$28,$E395)*INDEX(T$30:T$46,$F395)*(1-INDEX(T$117:T$133,$F395))</f>
        <v/>
      </c>
      <c r="U395" s="40">
        <f>U$12*$D395*INDEX(U$21:U$28,$E395)*INDEX(U$30:U$46,$F395)*(1-INDEX(U$117:U$133,$F395))</f>
        <v/>
      </c>
      <c r="V395" s="40">
        <f>V$12*$D395*INDEX(V$21:V$28,$E395)*INDEX(V$30:V$46,$F395)*(1-INDEX(V$117:V$133,$F395))</f>
        <v/>
      </c>
      <c r="W395" s="40">
        <f>W$12*$D395*INDEX(W$21:W$28,$E395)*INDEX(W$30:W$46,$F395)*(1-INDEX(W$117:W$133,$F395))</f>
        <v/>
      </c>
      <c r="X395" s="40">
        <f>X$12*$D395*INDEX(X$21:X$28,$E395)*INDEX(X$30:X$46,$F395)*(1-INDEX(X$117:X$133,$F395))</f>
        <v/>
      </c>
      <c r="Y395" s="40">
        <f>Y$12*$D395*INDEX(Y$21:Y$28,$E395)*INDEX(Y$30:Y$46,$F395)*(1-INDEX(Y$117:Y$133,$F395))</f>
        <v/>
      </c>
      <c r="Z395" s="40">
        <f>Z$12*$D395*INDEX(Z$21:Z$28,$E395)*INDEX(Z$30:Z$46,$F395)*(1-INDEX(Z$117:Z$133,$F395))</f>
        <v/>
      </c>
      <c r="AA395" s="40">
        <f>AA$12*$D395*INDEX(AA$21:AA$28,$E395)*INDEX(AA$30:AA$46,$F395)*(1-INDEX(AA$117:AA$133,$F395))</f>
        <v/>
      </c>
      <c r="AB395" s="40">
        <f>AB$12*$D395*INDEX(AB$21:AB$28,$E395)*INDEX(AB$30:AB$46,$F395)*(1-INDEX(AB$117:AB$133,$F395))</f>
        <v/>
      </c>
      <c r="AC395" s="40">
        <f>AC$12*$D395*INDEX(AC$21:AC$28,$E395)*INDEX(AC$30:AC$46,$F395)*(1-INDEX(AC$117:AC$133,$F395))</f>
        <v/>
      </c>
      <c r="AD395" s="42">
        <f>CARBONTAX(AD$12,$D395,INDEX(AD$21:AD$28,$E395),INDEX(AD$30:AD$46,$F395),INDEX(AD$117:AD$133,$F395))</f>
        <v/>
      </c>
      <c r="AE395" s="25">
        <f>LOWER(Settings!$C$4)&amp;".mit."&amp;$A395&amp;IF($C395="","","."&amp;$C395&amp;"."&amp;$B395)&amp;IF(INDEX(Variables!$D$5:$D$105,MATCH($A395,Variables!$A$5:$A$105,0))="","","."&amp;INDEX(Variables!$D$5:$D$105,MATCH($A395,Variables!$A$5:$A$105,0)))&amp;"."&amp;AE$5</f>
        <v/>
      </c>
      <c r="AF395" s="41">
        <f>AF$12*$D395*INDEX(AF$21:AF$28,$E395)*INDEX(AF$30:AF$46,$F395)*(1-INDEX(AF$117:AF$133,$F395))</f>
        <v/>
      </c>
      <c r="AG395" s="40">
        <f>AG$12*$D395*INDEX(AG$21:AG$28,$E395)*INDEX(AG$30:AG$46,$F395)*(1-INDEX(AG$117:AG$133,$F395))</f>
        <v/>
      </c>
      <c r="AH395" s="40">
        <f>AH$12*$D395*INDEX(AH$21:AH$28,$E395)*INDEX(AH$30:AH$46,$F395)*(1-INDEX(AH$117:AH$133,$F395))</f>
        <v/>
      </c>
      <c r="AI395" s="40">
        <f>AI$12*$D395*INDEX(AI$21:AI$28,$E395)*INDEX(AI$30:AI$46,$F395)*(1-INDEX(AI$117:AI$133,$F395))</f>
        <v/>
      </c>
      <c r="AJ395" s="40">
        <f>AJ$12*$D395*INDEX(AJ$21:AJ$28,$E395)*INDEX(AJ$30:AJ$46,$F395)*(1-INDEX(AJ$117:AJ$133,$F395))</f>
        <v/>
      </c>
      <c r="AK395" s="40">
        <f>AK$12*$D395*INDEX(AK$21:AK$28,$E395)*INDEX(AK$30:AK$46,$F395)*(1-INDEX(AK$117:AK$133,$F395))</f>
        <v/>
      </c>
      <c r="AL395" s="40">
        <f>AL$12*$D395*INDEX(AL$21:AL$28,$E395)*INDEX(AL$30:AL$46,$F395)*(1-INDEX(AL$117:AL$133,$F395))</f>
        <v/>
      </c>
      <c r="AM395" s="40">
        <f>AM$12*$D395*INDEX(AM$21:AM$28,$E395)*INDEX(AM$30:AM$46,$F395)*(1-INDEX(AM$117:AM$133,$F395))</f>
        <v/>
      </c>
      <c r="AN395" s="40">
        <f>AN$12*$D395*INDEX(AN$21:AN$28,$E395)*INDEX(AN$30:AN$46,$F395)*(1-INDEX(AN$117:AN$133,$F395))</f>
        <v/>
      </c>
      <c r="AO395" s="40">
        <f>AO$12*$D395*INDEX(AO$21:AO$28,$E395)*INDEX(AO$30:AO$46,$F395)*(1-INDEX(AO$117:AO$133,$F395))</f>
        <v/>
      </c>
      <c r="AP395" s="40">
        <f>AP$12*$D395*INDEX(AP$21:AP$28,$E395)*INDEX(AP$30:AP$46,$F395)*(1-INDEX(AP$117:AP$133,$F395))</f>
        <v/>
      </c>
      <c r="AQ395" s="40">
        <f>AQ$12*$D395*INDEX(AQ$21:AQ$28,$E395)*INDEX(AQ$30:AQ$46,$F395)*(1-INDEX(AQ$117:AQ$133,$F395))</f>
        <v/>
      </c>
      <c r="AR395" s="40">
        <f>AR$12*$D395*INDEX(AR$21:AR$28,$E395)*INDEX(AR$30:AR$46,$F395)*(1-INDEX(AR$117:AR$133,$F395))</f>
        <v/>
      </c>
      <c r="AS395" s="40">
        <f>AS$12*$D395*INDEX(AS$21:AS$28,$E395)*INDEX(AS$30:AS$46,$F395)*(1-INDEX(AS$117:AS$133,$F395))</f>
        <v/>
      </c>
      <c r="AT395" s="40">
        <f>AT$12*$D395*INDEX(AT$21:AT$28,$E395)*INDEX(AT$30:AT$46,$F395)*(1-INDEX(AT$117:AT$133,$F395))</f>
        <v/>
      </c>
      <c r="AU395" s="40">
        <f>AU$12*$D395*INDEX(AU$21:AU$28,$E395)*INDEX(AU$30:AU$46,$F395)*(1-INDEX(AU$117:AU$133,$F395))</f>
        <v/>
      </c>
      <c r="AV395" s="40">
        <f>AV$12*$D395*INDEX(AV$21:AV$28,$E395)*INDEX(AV$30:AV$46,$F395)*(1-INDEX(AV$117:AV$133,$F395))</f>
        <v/>
      </c>
      <c r="AW395" s="40">
        <f>AW$12*$D395*INDEX(AW$21:AW$28,$E395)*INDEX(AW$30:AW$46,$F395)*(1-INDEX(AW$117:AW$133,$F395))</f>
        <v/>
      </c>
      <c r="AX395" s="42">
        <f>CARBONTAX(AX$12,$D395,INDEX(AX$21:AX$28,$E395),INDEX(AX$30:AX$46,$F395),INDEX(AX$117:AX$133,$F395))</f>
        <v/>
      </c>
    </row>
    <row r="396" hidden="1" outlineLevel="2">
      <c r="A396" s="5" t="inlineStr">
        <is>
          <t>ctxnew</t>
        </is>
      </c>
      <c r="B396" s="5" t="inlineStr">
        <is>
          <t>nga</t>
        </is>
      </c>
      <c r="C396" s="5" t="inlineStr">
        <is>
          <t>ral</t>
        </is>
      </c>
      <c r="D396" s="40">
        <f>INDEX(Inputs!$T$5:$T$132,MATCH($B396&amp;"|"&amp;$C396,Inputs!$A$5:$A$132,0))</f>
        <v/>
      </c>
      <c r="E396" s="40">
        <f>INDEX(Inputs!$J$5:$J$132,MATCH($B396&amp;"|"&amp;$C396,Inputs!$A$5:$A$132,0))</f>
        <v/>
      </c>
      <c r="F396" s="40">
        <f>INDEX(Inputs!$K$5:$K$132,MATCH($B396&amp;"|"&amp;$C396,Inputs!$A$5:$A$132,0))</f>
        <v/>
      </c>
      <c r="G396" s="39" t="n"/>
      <c r="H396" s="5">
        <f>INDEX(Variables!$B$5:$B$105,MATCH($A396,Variables!$A$5:$A$105,0))&amp;IF($C396="",""," | "&amp;INDEX(Mapping!$B$5:$B$26,MATCH($C396,Mapping!$A$5:$A$26,0))&amp;" | "&amp;INDEX(Mapping!$B$30:$B$41,MATCH($B396,Mapping!$A$30:$A$41,0)))</f>
        <v/>
      </c>
      <c r="I396" s="5">
        <f>INDEX(Variables!$C$5:$C$105,MATCH($A396,Variables!$A$5:$A$105,0))</f>
        <v/>
      </c>
      <c r="J396" s="5">
        <f>INDEX(Variables!$E$5:$E$105,MATCH($A396,Variables!$A$5:$A$105,0))</f>
        <v/>
      </c>
      <c r="K396" s="25">
        <f>LOWER(Settings!$C$4)&amp;".mit."&amp;$A396&amp;IF($C396="","","."&amp;$C396&amp;"."&amp;$B396)&amp;IF(INDEX(Variables!$D$5:$D$105,MATCH($A396,Variables!$A$5:$A$105,0))="","","."&amp;INDEX(Variables!$D$5:$D$105,MATCH($A396,Variables!$A$5:$A$105,0)))&amp;"."&amp;K$5</f>
        <v/>
      </c>
      <c r="L396" s="41">
        <f>L$12*$D396*INDEX(L$21:L$28,$E396)*INDEX(L$30:L$46,$F396)*(1-INDEX(L$117:L$133,$F396))</f>
        <v/>
      </c>
      <c r="M396" s="40">
        <f>M$12*$D396*INDEX(M$21:M$28,$E396)*INDEX(M$30:M$46,$F396)*(1-INDEX(M$117:M$133,$F396))</f>
        <v/>
      </c>
      <c r="N396" s="40">
        <f>N$12*$D396*INDEX(N$21:N$28,$E396)*INDEX(N$30:N$46,$F396)*(1-INDEX(N$117:N$133,$F396))</f>
        <v/>
      </c>
      <c r="O396" s="40">
        <f>O$12*$D396*INDEX(O$21:O$28,$E396)*INDEX(O$30:O$46,$F396)*(1-INDEX(O$117:O$133,$F396))</f>
        <v/>
      </c>
      <c r="P396" s="40">
        <f>P$12*$D396*INDEX(P$21:P$28,$E396)*INDEX(P$30:P$46,$F396)*(1-INDEX(P$117:P$133,$F396))</f>
        <v/>
      </c>
      <c r="Q396" s="40">
        <f>Q$12*$D396*INDEX(Q$21:Q$28,$E396)*INDEX(Q$30:Q$46,$F396)*(1-INDEX(Q$117:Q$133,$F396))</f>
        <v/>
      </c>
      <c r="R396" s="40">
        <f>R$12*$D396*INDEX(R$21:R$28,$E396)*INDEX(R$30:R$46,$F396)*(1-INDEX(R$117:R$133,$F396))</f>
        <v/>
      </c>
      <c r="S396" s="40">
        <f>S$12*$D396*INDEX(S$21:S$28,$E396)*INDEX(S$30:S$46,$F396)*(1-INDEX(S$117:S$133,$F396))</f>
        <v/>
      </c>
      <c r="T396" s="40">
        <f>T$12*$D396*INDEX(T$21:T$28,$E396)*INDEX(T$30:T$46,$F396)*(1-INDEX(T$117:T$133,$F396))</f>
        <v/>
      </c>
      <c r="U396" s="40">
        <f>U$12*$D396*INDEX(U$21:U$28,$E396)*INDEX(U$30:U$46,$F396)*(1-INDEX(U$117:U$133,$F396))</f>
        <v/>
      </c>
      <c r="V396" s="40">
        <f>V$12*$D396*INDEX(V$21:V$28,$E396)*INDEX(V$30:V$46,$F396)*(1-INDEX(V$117:V$133,$F396))</f>
        <v/>
      </c>
      <c r="W396" s="40">
        <f>W$12*$D396*INDEX(W$21:W$28,$E396)*INDEX(W$30:W$46,$F396)*(1-INDEX(W$117:W$133,$F396))</f>
        <v/>
      </c>
      <c r="X396" s="40">
        <f>X$12*$D396*INDEX(X$21:X$28,$E396)*INDEX(X$30:X$46,$F396)*(1-INDEX(X$117:X$133,$F396))</f>
        <v/>
      </c>
      <c r="Y396" s="40">
        <f>Y$12*$D396*INDEX(Y$21:Y$28,$E396)*INDEX(Y$30:Y$46,$F396)*(1-INDEX(Y$117:Y$133,$F396))</f>
        <v/>
      </c>
      <c r="Z396" s="40">
        <f>Z$12*$D396*INDEX(Z$21:Z$28,$E396)*INDEX(Z$30:Z$46,$F396)*(1-INDEX(Z$117:Z$133,$F396))</f>
        <v/>
      </c>
      <c r="AA396" s="40">
        <f>AA$12*$D396*INDEX(AA$21:AA$28,$E396)*INDEX(AA$30:AA$46,$F396)*(1-INDEX(AA$117:AA$133,$F396))</f>
        <v/>
      </c>
      <c r="AB396" s="40">
        <f>AB$12*$D396*INDEX(AB$21:AB$28,$E396)*INDEX(AB$30:AB$46,$F396)*(1-INDEX(AB$117:AB$133,$F396))</f>
        <v/>
      </c>
      <c r="AC396" s="40">
        <f>AC$12*$D396*INDEX(AC$21:AC$28,$E396)*INDEX(AC$30:AC$46,$F396)*(1-INDEX(AC$117:AC$133,$F396))</f>
        <v/>
      </c>
      <c r="AD396" s="42">
        <f>CARBONTAX(AD$12,$D396,INDEX(AD$21:AD$28,$E396),INDEX(AD$30:AD$46,$F396),INDEX(AD$117:AD$133,$F396))</f>
        <v/>
      </c>
      <c r="AE396" s="25">
        <f>LOWER(Settings!$C$4)&amp;".mit."&amp;$A396&amp;IF($C396="","","."&amp;$C396&amp;"."&amp;$B396)&amp;IF(INDEX(Variables!$D$5:$D$105,MATCH($A396,Variables!$A$5:$A$105,0))="","","."&amp;INDEX(Variables!$D$5:$D$105,MATCH($A396,Variables!$A$5:$A$105,0)))&amp;"."&amp;AE$5</f>
        <v/>
      </c>
      <c r="AF396" s="41">
        <f>AF$12*$D396*INDEX(AF$21:AF$28,$E396)*INDEX(AF$30:AF$46,$F396)*(1-INDEX(AF$117:AF$133,$F396))</f>
        <v/>
      </c>
      <c r="AG396" s="40">
        <f>AG$12*$D396*INDEX(AG$21:AG$28,$E396)*INDEX(AG$30:AG$46,$F396)*(1-INDEX(AG$117:AG$133,$F396))</f>
        <v/>
      </c>
      <c r="AH396" s="40">
        <f>AH$12*$D396*INDEX(AH$21:AH$28,$E396)*INDEX(AH$30:AH$46,$F396)*(1-INDEX(AH$117:AH$133,$F396))</f>
        <v/>
      </c>
      <c r="AI396" s="40">
        <f>AI$12*$D396*INDEX(AI$21:AI$28,$E396)*INDEX(AI$30:AI$46,$F396)*(1-INDEX(AI$117:AI$133,$F396))</f>
        <v/>
      </c>
      <c r="AJ396" s="40">
        <f>AJ$12*$D396*INDEX(AJ$21:AJ$28,$E396)*INDEX(AJ$30:AJ$46,$F396)*(1-INDEX(AJ$117:AJ$133,$F396))</f>
        <v/>
      </c>
      <c r="AK396" s="40">
        <f>AK$12*$D396*INDEX(AK$21:AK$28,$E396)*INDEX(AK$30:AK$46,$F396)*(1-INDEX(AK$117:AK$133,$F396))</f>
        <v/>
      </c>
      <c r="AL396" s="40">
        <f>AL$12*$D396*INDEX(AL$21:AL$28,$E396)*INDEX(AL$30:AL$46,$F396)*(1-INDEX(AL$117:AL$133,$F396))</f>
        <v/>
      </c>
      <c r="AM396" s="40">
        <f>AM$12*$D396*INDEX(AM$21:AM$28,$E396)*INDEX(AM$30:AM$46,$F396)*(1-INDEX(AM$117:AM$133,$F396))</f>
        <v/>
      </c>
      <c r="AN396" s="40">
        <f>AN$12*$D396*INDEX(AN$21:AN$28,$E396)*INDEX(AN$30:AN$46,$F396)*(1-INDEX(AN$117:AN$133,$F396))</f>
        <v/>
      </c>
      <c r="AO396" s="40">
        <f>AO$12*$D396*INDEX(AO$21:AO$28,$E396)*INDEX(AO$30:AO$46,$F396)*(1-INDEX(AO$117:AO$133,$F396))</f>
        <v/>
      </c>
      <c r="AP396" s="40">
        <f>AP$12*$D396*INDEX(AP$21:AP$28,$E396)*INDEX(AP$30:AP$46,$F396)*(1-INDEX(AP$117:AP$133,$F396))</f>
        <v/>
      </c>
      <c r="AQ396" s="40">
        <f>AQ$12*$D396*INDEX(AQ$21:AQ$28,$E396)*INDEX(AQ$30:AQ$46,$F396)*(1-INDEX(AQ$117:AQ$133,$F396))</f>
        <v/>
      </c>
      <c r="AR396" s="40">
        <f>AR$12*$D396*INDEX(AR$21:AR$28,$E396)*INDEX(AR$30:AR$46,$F396)*(1-INDEX(AR$117:AR$133,$F396))</f>
        <v/>
      </c>
      <c r="AS396" s="40">
        <f>AS$12*$D396*INDEX(AS$21:AS$28,$E396)*INDEX(AS$30:AS$46,$F396)*(1-INDEX(AS$117:AS$133,$F396))</f>
        <v/>
      </c>
      <c r="AT396" s="40">
        <f>AT$12*$D396*INDEX(AT$21:AT$28,$E396)*INDEX(AT$30:AT$46,$F396)*(1-INDEX(AT$117:AT$133,$F396))</f>
        <v/>
      </c>
      <c r="AU396" s="40">
        <f>AU$12*$D396*INDEX(AU$21:AU$28,$E396)*INDEX(AU$30:AU$46,$F396)*(1-INDEX(AU$117:AU$133,$F396))</f>
        <v/>
      </c>
      <c r="AV396" s="40">
        <f>AV$12*$D396*INDEX(AV$21:AV$28,$E396)*INDEX(AV$30:AV$46,$F396)*(1-INDEX(AV$117:AV$133,$F396))</f>
        <v/>
      </c>
      <c r="AW396" s="40">
        <f>AW$12*$D396*INDEX(AW$21:AW$28,$E396)*INDEX(AW$30:AW$46,$F396)*(1-INDEX(AW$117:AW$133,$F396))</f>
        <v/>
      </c>
      <c r="AX396" s="42">
        <f>CARBONTAX(AX$12,$D396,INDEX(AX$21:AX$28,$E396),INDEX(AX$30:AX$46,$F396),INDEX(AX$117:AX$133,$F396))</f>
        <v/>
      </c>
    </row>
    <row r="397" hidden="1" outlineLevel="2">
      <c r="A397" s="5" t="inlineStr">
        <is>
          <t>ctxnew</t>
        </is>
      </c>
      <c r="B397" s="5" t="inlineStr">
        <is>
          <t>gso</t>
        </is>
      </c>
      <c r="C397" s="5" t="inlineStr">
        <is>
          <t>ral</t>
        </is>
      </c>
      <c r="D397" s="40">
        <f>INDEX(Inputs!$T$5:$T$132,MATCH($B397&amp;"|"&amp;$C397,Inputs!$A$5:$A$132,0))</f>
        <v/>
      </c>
      <c r="E397" s="40">
        <f>INDEX(Inputs!$J$5:$J$132,MATCH($B397&amp;"|"&amp;$C397,Inputs!$A$5:$A$132,0))</f>
        <v/>
      </c>
      <c r="F397" s="40">
        <f>INDEX(Inputs!$K$5:$K$132,MATCH($B397&amp;"|"&amp;$C397,Inputs!$A$5:$A$132,0))</f>
        <v/>
      </c>
      <c r="G397" s="39" t="n"/>
      <c r="H397" s="5">
        <f>INDEX(Variables!$B$5:$B$105,MATCH($A397,Variables!$A$5:$A$105,0))&amp;IF($C397="",""," | "&amp;INDEX(Mapping!$B$5:$B$26,MATCH($C397,Mapping!$A$5:$A$26,0))&amp;" | "&amp;INDEX(Mapping!$B$30:$B$41,MATCH($B397,Mapping!$A$30:$A$41,0)))</f>
        <v/>
      </c>
      <c r="I397" s="5">
        <f>INDEX(Variables!$C$5:$C$105,MATCH($A397,Variables!$A$5:$A$105,0))</f>
        <v/>
      </c>
      <c r="J397" s="5">
        <f>INDEX(Variables!$E$5:$E$105,MATCH($A397,Variables!$A$5:$A$105,0))</f>
        <v/>
      </c>
      <c r="K397" s="25">
        <f>LOWER(Settings!$C$4)&amp;".mit."&amp;$A397&amp;IF($C397="","","."&amp;$C397&amp;"."&amp;$B397)&amp;IF(INDEX(Variables!$D$5:$D$105,MATCH($A397,Variables!$A$5:$A$105,0))="","","."&amp;INDEX(Variables!$D$5:$D$105,MATCH($A397,Variables!$A$5:$A$105,0)))&amp;"."&amp;K$5</f>
        <v/>
      </c>
      <c r="L397" s="41">
        <f>L$12*$D397*INDEX(L$21:L$28,$E397)*INDEX(L$30:L$46,$F397)*(1-INDEX(L$117:L$133,$F397))</f>
        <v/>
      </c>
      <c r="M397" s="40">
        <f>M$12*$D397*INDEX(M$21:M$28,$E397)*INDEX(M$30:M$46,$F397)*(1-INDEX(M$117:M$133,$F397))</f>
        <v/>
      </c>
      <c r="N397" s="40">
        <f>N$12*$D397*INDEX(N$21:N$28,$E397)*INDEX(N$30:N$46,$F397)*(1-INDEX(N$117:N$133,$F397))</f>
        <v/>
      </c>
      <c r="O397" s="40">
        <f>O$12*$D397*INDEX(O$21:O$28,$E397)*INDEX(O$30:O$46,$F397)*(1-INDEX(O$117:O$133,$F397))</f>
        <v/>
      </c>
      <c r="P397" s="40">
        <f>P$12*$D397*INDEX(P$21:P$28,$E397)*INDEX(P$30:P$46,$F397)*(1-INDEX(P$117:P$133,$F397))</f>
        <v/>
      </c>
      <c r="Q397" s="40">
        <f>Q$12*$D397*INDEX(Q$21:Q$28,$E397)*INDEX(Q$30:Q$46,$F397)*(1-INDEX(Q$117:Q$133,$F397))</f>
        <v/>
      </c>
      <c r="R397" s="40">
        <f>R$12*$D397*INDEX(R$21:R$28,$E397)*INDEX(R$30:R$46,$F397)*(1-INDEX(R$117:R$133,$F397))</f>
        <v/>
      </c>
      <c r="S397" s="40">
        <f>S$12*$D397*INDEX(S$21:S$28,$E397)*INDEX(S$30:S$46,$F397)*(1-INDEX(S$117:S$133,$F397))</f>
        <v/>
      </c>
      <c r="T397" s="40">
        <f>T$12*$D397*INDEX(T$21:T$28,$E397)*INDEX(T$30:T$46,$F397)*(1-INDEX(T$117:T$133,$F397))</f>
        <v/>
      </c>
      <c r="U397" s="40">
        <f>U$12*$D397*INDEX(U$21:U$28,$E397)*INDEX(U$30:U$46,$F397)*(1-INDEX(U$117:U$133,$F397))</f>
        <v/>
      </c>
      <c r="V397" s="40">
        <f>V$12*$D397*INDEX(V$21:V$28,$E397)*INDEX(V$30:V$46,$F397)*(1-INDEX(V$117:V$133,$F397))</f>
        <v/>
      </c>
      <c r="W397" s="40">
        <f>W$12*$D397*INDEX(W$21:W$28,$E397)*INDEX(W$30:W$46,$F397)*(1-INDEX(W$117:W$133,$F397))</f>
        <v/>
      </c>
      <c r="X397" s="40">
        <f>X$12*$D397*INDEX(X$21:X$28,$E397)*INDEX(X$30:X$46,$F397)*(1-INDEX(X$117:X$133,$F397))</f>
        <v/>
      </c>
      <c r="Y397" s="40">
        <f>Y$12*$D397*INDEX(Y$21:Y$28,$E397)*INDEX(Y$30:Y$46,$F397)*(1-INDEX(Y$117:Y$133,$F397))</f>
        <v/>
      </c>
      <c r="Z397" s="40">
        <f>Z$12*$D397*INDEX(Z$21:Z$28,$E397)*INDEX(Z$30:Z$46,$F397)*(1-INDEX(Z$117:Z$133,$F397))</f>
        <v/>
      </c>
      <c r="AA397" s="40">
        <f>AA$12*$D397*INDEX(AA$21:AA$28,$E397)*INDEX(AA$30:AA$46,$F397)*(1-INDEX(AA$117:AA$133,$F397))</f>
        <v/>
      </c>
      <c r="AB397" s="40">
        <f>AB$12*$D397*INDEX(AB$21:AB$28,$E397)*INDEX(AB$30:AB$46,$F397)*(1-INDEX(AB$117:AB$133,$F397))</f>
        <v/>
      </c>
      <c r="AC397" s="40">
        <f>AC$12*$D397*INDEX(AC$21:AC$28,$E397)*INDEX(AC$30:AC$46,$F397)*(1-INDEX(AC$117:AC$133,$F397))</f>
        <v/>
      </c>
      <c r="AD397" s="42">
        <f>CARBONTAX(AD$12,$D397,INDEX(AD$21:AD$28,$E397),INDEX(AD$30:AD$46,$F397),INDEX(AD$117:AD$133,$F397))</f>
        <v/>
      </c>
      <c r="AE397" s="25">
        <f>LOWER(Settings!$C$4)&amp;".mit."&amp;$A397&amp;IF($C397="","","."&amp;$C397&amp;"."&amp;$B397)&amp;IF(INDEX(Variables!$D$5:$D$105,MATCH($A397,Variables!$A$5:$A$105,0))="","","."&amp;INDEX(Variables!$D$5:$D$105,MATCH($A397,Variables!$A$5:$A$105,0)))&amp;"."&amp;AE$5</f>
        <v/>
      </c>
      <c r="AF397" s="41">
        <f>AF$12*$D397*INDEX(AF$21:AF$28,$E397)*INDEX(AF$30:AF$46,$F397)*(1-INDEX(AF$117:AF$133,$F397))</f>
        <v/>
      </c>
      <c r="AG397" s="40">
        <f>AG$12*$D397*INDEX(AG$21:AG$28,$E397)*INDEX(AG$30:AG$46,$F397)*(1-INDEX(AG$117:AG$133,$F397))</f>
        <v/>
      </c>
      <c r="AH397" s="40">
        <f>AH$12*$D397*INDEX(AH$21:AH$28,$E397)*INDEX(AH$30:AH$46,$F397)*(1-INDEX(AH$117:AH$133,$F397))</f>
        <v/>
      </c>
      <c r="AI397" s="40">
        <f>AI$12*$D397*INDEX(AI$21:AI$28,$E397)*INDEX(AI$30:AI$46,$F397)*(1-INDEX(AI$117:AI$133,$F397))</f>
        <v/>
      </c>
      <c r="AJ397" s="40">
        <f>AJ$12*$D397*INDEX(AJ$21:AJ$28,$E397)*INDEX(AJ$30:AJ$46,$F397)*(1-INDEX(AJ$117:AJ$133,$F397))</f>
        <v/>
      </c>
      <c r="AK397" s="40">
        <f>AK$12*$D397*INDEX(AK$21:AK$28,$E397)*INDEX(AK$30:AK$46,$F397)*(1-INDEX(AK$117:AK$133,$F397))</f>
        <v/>
      </c>
      <c r="AL397" s="40">
        <f>AL$12*$D397*INDEX(AL$21:AL$28,$E397)*INDEX(AL$30:AL$46,$F397)*(1-INDEX(AL$117:AL$133,$F397))</f>
        <v/>
      </c>
      <c r="AM397" s="40">
        <f>AM$12*$D397*INDEX(AM$21:AM$28,$E397)*INDEX(AM$30:AM$46,$F397)*(1-INDEX(AM$117:AM$133,$F397))</f>
        <v/>
      </c>
      <c r="AN397" s="40">
        <f>AN$12*$D397*INDEX(AN$21:AN$28,$E397)*INDEX(AN$30:AN$46,$F397)*(1-INDEX(AN$117:AN$133,$F397))</f>
        <v/>
      </c>
      <c r="AO397" s="40">
        <f>AO$12*$D397*INDEX(AO$21:AO$28,$E397)*INDEX(AO$30:AO$46,$F397)*(1-INDEX(AO$117:AO$133,$F397))</f>
        <v/>
      </c>
      <c r="AP397" s="40">
        <f>AP$12*$D397*INDEX(AP$21:AP$28,$E397)*INDEX(AP$30:AP$46,$F397)*(1-INDEX(AP$117:AP$133,$F397))</f>
        <v/>
      </c>
      <c r="AQ397" s="40">
        <f>AQ$12*$D397*INDEX(AQ$21:AQ$28,$E397)*INDEX(AQ$30:AQ$46,$F397)*(1-INDEX(AQ$117:AQ$133,$F397))</f>
        <v/>
      </c>
      <c r="AR397" s="40">
        <f>AR$12*$D397*INDEX(AR$21:AR$28,$E397)*INDEX(AR$30:AR$46,$F397)*(1-INDEX(AR$117:AR$133,$F397))</f>
        <v/>
      </c>
      <c r="AS397" s="40">
        <f>AS$12*$D397*INDEX(AS$21:AS$28,$E397)*INDEX(AS$30:AS$46,$F397)*(1-INDEX(AS$117:AS$133,$F397))</f>
        <v/>
      </c>
      <c r="AT397" s="40">
        <f>AT$12*$D397*INDEX(AT$21:AT$28,$E397)*INDEX(AT$30:AT$46,$F397)*(1-INDEX(AT$117:AT$133,$F397))</f>
        <v/>
      </c>
      <c r="AU397" s="40">
        <f>AU$12*$D397*INDEX(AU$21:AU$28,$E397)*INDEX(AU$30:AU$46,$F397)*(1-INDEX(AU$117:AU$133,$F397))</f>
        <v/>
      </c>
      <c r="AV397" s="40">
        <f>AV$12*$D397*INDEX(AV$21:AV$28,$E397)*INDEX(AV$30:AV$46,$F397)*(1-INDEX(AV$117:AV$133,$F397))</f>
        <v/>
      </c>
      <c r="AW397" s="40">
        <f>AW$12*$D397*INDEX(AW$21:AW$28,$E397)*INDEX(AW$30:AW$46,$F397)*(1-INDEX(AW$117:AW$133,$F397))</f>
        <v/>
      </c>
      <c r="AX397" s="42">
        <f>CARBONTAX(AX$12,$D397,INDEX(AX$21:AX$28,$E397),INDEX(AX$30:AX$46,$F397),INDEX(AX$117:AX$133,$F397))</f>
        <v/>
      </c>
    </row>
    <row r="398" hidden="1" outlineLevel="2">
      <c r="A398" s="5" t="inlineStr">
        <is>
          <t>ctxnew</t>
        </is>
      </c>
      <c r="B398" s="5" t="inlineStr">
        <is>
          <t>die</t>
        </is>
      </c>
      <c r="C398" s="5" t="inlineStr">
        <is>
          <t>ral</t>
        </is>
      </c>
      <c r="D398" s="40">
        <f>INDEX(Inputs!$T$5:$T$132,MATCH($B398&amp;"|"&amp;$C398,Inputs!$A$5:$A$132,0))</f>
        <v/>
      </c>
      <c r="E398" s="40">
        <f>INDEX(Inputs!$J$5:$J$132,MATCH($B398&amp;"|"&amp;$C398,Inputs!$A$5:$A$132,0))</f>
        <v/>
      </c>
      <c r="F398" s="40">
        <f>INDEX(Inputs!$K$5:$K$132,MATCH($B398&amp;"|"&amp;$C398,Inputs!$A$5:$A$132,0))</f>
        <v/>
      </c>
      <c r="G398" s="39" t="n"/>
      <c r="H398" s="5">
        <f>INDEX(Variables!$B$5:$B$105,MATCH($A398,Variables!$A$5:$A$105,0))&amp;IF($C398="",""," | "&amp;INDEX(Mapping!$B$5:$B$26,MATCH($C398,Mapping!$A$5:$A$26,0))&amp;" | "&amp;INDEX(Mapping!$B$30:$B$41,MATCH($B398,Mapping!$A$30:$A$41,0)))</f>
        <v/>
      </c>
      <c r="I398" s="5">
        <f>INDEX(Variables!$C$5:$C$105,MATCH($A398,Variables!$A$5:$A$105,0))</f>
        <v/>
      </c>
      <c r="J398" s="5">
        <f>INDEX(Variables!$E$5:$E$105,MATCH($A398,Variables!$A$5:$A$105,0))</f>
        <v/>
      </c>
      <c r="K398" s="25">
        <f>LOWER(Settings!$C$4)&amp;".mit."&amp;$A398&amp;IF($C398="","","."&amp;$C398&amp;"."&amp;$B398)&amp;IF(INDEX(Variables!$D$5:$D$105,MATCH($A398,Variables!$A$5:$A$105,0))="","","."&amp;INDEX(Variables!$D$5:$D$105,MATCH($A398,Variables!$A$5:$A$105,0)))&amp;"."&amp;K$5</f>
        <v/>
      </c>
      <c r="L398" s="41">
        <f>L$12*$D398*INDEX(L$21:L$28,$E398)*INDEX(L$30:L$46,$F398)*(1-INDEX(L$117:L$133,$F398))</f>
        <v/>
      </c>
      <c r="M398" s="40">
        <f>M$12*$D398*INDEX(M$21:M$28,$E398)*INDEX(M$30:M$46,$F398)*(1-INDEX(M$117:M$133,$F398))</f>
        <v/>
      </c>
      <c r="N398" s="40">
        <f>N$12*$D398*INDEX(N$21:N$28,$E398)*INDEX(N$30:N$46,$F398)*(1-INDEX(N$117:N$133,$F398))</f>
        <v/>
      </c>
      <c r="O398" s="40">
        <f>O$12*$D398*INDEX(O$21:O$28,$E398)*INDEX(O$30:O$46,$F398)*(1-INDEX(O$117:O$133,$F398))</f>
        <v/>
      </c>
      <c r="P398" s="40">
        <f>P$12*$D398*INDEX(P$21:P$28,$E398)*INDEX(P$30:P$46,$F398)*(1-INDEX(P$117:P$133,$F398))</f>
        <v/>
      </c>
      <c r="Q398" s="40">
        <f>Q$12*$D398*INDEX(Q$21:Q$28,$E398)*INDEX(Q$30:Q$46,$F398)*(1-INDEX(Q$117:Q$133,$F398))</f>
        <v/>
      </c>
      <c r="R398" s="40">
        <f>R$12*$D398*INDEX(R$21:R$28,$E398)*INDEX(R$30:R$46,$F398)*(1-INDEX(R$117:R$133,$F398))</f>
        <v/>
      </c>
      <c r="S398" s="40">
        <f>S$12*$D398*INDEX(S$21:S$28,$E398)*INDEX(S$30:S$46,$F398)*(1-INDEX(S$117:S$133,$F398))</f>
        <v/>
      </c>
      <c r="T398" s="40">
        <f>T$12*$D398*INDEX(T$21:T$28,$E398)*INDEX(T$30:T$46,$F398)*(1-INDEX(T$117:T$133,$F398))</f>
        <v/>
      </c>
      <c r="U398" s="40">
        <f>U$12*$D398*INDEX(U$21:U$28,$E398)*INDEX(U$30:U$46,$F398)*(1-INDEX(U$117:U$133,$F398))</f>
        <v/>
      </c>
      <c r="V398" s="40">
        <f>V$12*$D398*INDEX(V$21:V$28,$E398)*INDEX(V$30:V$46,$F398)*(1-INDEX(V$117:V$133,$F398))</f>
        <v/>
      </c>
      <c r="W398" s="40">
        <f>W$12*$D398*INDEX(W$21:W$28,$E398)*INDEX(W$30:W$46,$F398)*(1-INDEX(W$117:W$133,$F398))</f>
        <v/>
      </c>
      <c r="X398" s="40">
        <f>X$12*$D398*INDEX(X$21:X$28,$E398)*INDEX(X$30:X$46,$F398)*(1-INDEX(X$117:X$133,$F398))</f>
        <v/>
      </c>
      <c r="Y398" s="40">
        <f>Y$12*$D398*INDEX(Y$21:Y$28,$E398)*INDEX(Y$30:Y$46,$F398)*(1-INDEX(Y$117:Y$133,$F398))</f>
        <v/>
      </c>
      <c r="Z398" s="40">
        <f>Z$12*$D398*INDEX(Z$21:Z$28,$E398)*INDEX(Z$30:Z$46,$F398)*(1-INDEX(Z$117:Z$133,$F398))</f>
        <v/>
      </c>
      <c r="AA398" s="40">
        <f>AA$12*$D398*INDEX(AA$21:AA$28,$E398)*INDEX(AA$30:AA$46,$F398)*(1-INDEX(AA$117:AA$133,$F398))</f>
        <v/>
      </c>
      <c r="AB398" s="40">
        <f>AB$12*$D398*INDEX(AB$21:AB$28,$E398)*INDEX(AB$30:AB$46,$F398)*(1-INDEX(AB$117:AB$133,$F398))</f>
        <v/>
      </c>
      <c r="AC398" s="40">
        <f>AC$12*$D398*INDEX(AC$21:AC$28,$E398)*INDEX(AC$30:AC$46,$F398)*(1-INDEX(AC$117:AC$133,$F398))</f>
        <v/>
      </c>
      <c r="AD398" s="42">
        <f>CARBONTAX(AD$12,$D398,INDEX(AD$21:AD$28,$E398),INDEX(AD$30:AD$46,$F398),INDEX(AD$117:AD$133,$F398))</f>
        <v/>
      </c>
      <c r="AE398" s="25">
        <f>LOWER(Settings!$C$4)&amp;".mit."&amp;$A398&amp;IF($C398="","","."&amp;$C398&amp;"."&amp;$B398)&amp;IF(INDEX(Variables!$D$5:$D$105,MATCH($A398,Variables!$A$5:$A$105,0))="","","."&amp;INDEX(Variables!$D$5:$D$105,MATCH($A398,Variables!$A$5:$A$105,0)))&amp;"."&amp;AE$5</f>
        <v/>
      </c>
      <c r="AF398" s="41">
        <f>AF$12*$D398*INDEX(AF$21:AF$28,$E398)*INDEX(AF$30:AF$46,$F398)*(1-INDEX(AF$117:AF$133,$F398))</f>
        <v/>
      </c>
      <c r="AG398" s="40">
        <f>AG$12*$D398*INDEX(AG$21:AG$28,$E398)*INDEX(AG$30:AG$46,$F398)*(1-INDEX(AG$117:AG$133,$F398))</f>
        <v/>
      </c>
      <c r="AH398" s="40">
        <f>AH$12*$D398*INDEX(AH$21:AH$28,$E398)*INDEX(AH$30:AH$46,$F398)*(1-INDEX(AH$117:AH$133,$F398))</f>
        <v/>
      </c>
      <c r="AI398" s="40">
        <f>AI$12*$D398*INDEX(AI$21:AI$28,$E398)*INDEX(AI$30:AI$46,$F398)*(1-INDEX(AI$117:AI$133,$F398))</f>
        <v/>
      </c>
      <c r="AJ398" s="40">
        <f>AJ$12*$D398*INDEX(AJ$21:AJ$28,$E398)*INDEX(AJ$30:AJ$46,$F398)*(1-INDEX(AJ$117:AJ$133,$F398))</f>
        <v/>
      </c>
      <c r="AK398" s="40">
        <f>AK$12*$D398*INDEX(AK$21:AK$28,$E398)*INDEX(AK$30:AK$46,$F398)*(1-INDEX(AK$117:AK$133,$F398))</f>
        <v/>
      </c>
      <c r="AL398" s="40">
        <f>AL$12*$D398*INDEX(AL$21:AL$28,$E398)*INDEX(AL$30:AL$46,$F398)*(1-INDEX(AL$117:AL$133,$F398))</f>
        <v/>
      </c>
      <c r="AM398" s="40">
        <f>AM$12*$D398*INDEX(AM$21:AM$28,$E398)*INDEX(AM$30:AM$46,$F398)*(1-INDEX(AM$117:AM$133,$F398))</f>
        <v/>
      </c>
      <c r="AN398" s="40">
        <f>AN$12*$D398*INDEX(AN$21:AN$28,$E398)*INDEX(AN$30:AN$46,$F398)*(1-INDEX(AN$117:AN$133,$F398))</f>
        <v/>
      </c>
      <c r="AO398" s="40">
        <f>AO$12*$D398*INDEX(AO$21:AO$28,$E398)*INDEX(AO$30:AO$46,$F398)*(1-INDEX(AO$117:AO$133,$F398))</f>
        <v/>
      </c>
      <c r="AP398" s="40">
        <f>AP$12*$D398*INDEX(AP$21:AP$28,$E398)*INDEX(AP$30:AP$46,$F398)*(1-INDEX(AP$117:AP$133,$F398))</f>
        <v/>
      </c>
      <c r="AQ398" s="40">
        <f>AQ$12*$D398*INDEX(AQ$21:AQ$28,$E398)*INDEX(AQ$30:AQ$46,$F398)*(1-INDEX(AQ$117:AQ$133,$F398))</f>
        <v/>
      </c>
      <c r="AR398" s="40">
        <f>AR$12*$D398*INDEX(AR$21:AR$28,$E398)*INDEX(AR$30:AR$46,$F398)*(1-INDEX(AR$117:AR$133,$F398))</f>
        <v/>
      </c>
      <c r="AS398" s="40">
        <f>AS$12*$D398*INDEX(AS$21:AS$28,$E398)*INDEX(AS$30:AS$46,$F398)*(1-INDEX(AS$117:AS$133,$F398))</f>
        <v/>
      </c>
      <c r="AT398" s="40">
        <f>AT$12*$D398*INDEX(AT$21:AT$28,$E398)*INDEX(AT$30:AT$46,$F398)*(1-INDEX(AT$117:AT$133,$F398))</f>
        <v/>
      </c>
      <c r="AU398" s="40">
        <f>AU$12*$D398*INDEX(AU$21:AU$28,$E398)*INDEX(AU$30:AU$46,$F398)*(1-INDEX(AU$117:AU$133,$F398))</f>
        <v/>
      </c>
      <c r="AV398" s="40">
        <f>AV$12*$D398*INDEX(AV$21:AV$28,$E398)*INDEX(AV$30:AV$46,$F398)*(1-INDEX(AV$117:AV$133,$F398))</f>
        <v/>
      </c>
      <c r="AW398" s="40">
        <f>AW$12*$D398*INDEX(AW$21:AW$28,$E398)*INDEX(AW$30:AW$46,$F398)*(1-INDEX(AW$117:AW$133,$F398))</f>
        <v/>
      </c>
      <c r="AX398" s="42">
        <f>CARBONTAX(AX$12,$D398,INDEX(AX$21:AX$28,$E398),INDEX(AX$30:AX$46,$F398),INDEX(AX$117:AX$133,$F398))</f>
        <v/>
      </c>
    </row>
    <row r="399" hidden="1" outlineLevel="2">
      <c r="A399" s="5" t="inlineStr">
        <is>
          <t>ctxnew</t>
        </is>
      </c>
      <c r="B399" s="5" t="inlineStr">
        <is>
          <t>lpg</t>
        </is>
      </c>
      <c r="C399" s="5" t="inlineStr">
        <is>
          <t>ral</t>
        </is>
      </c>
      <c r="D399" s="40">
        <f>INDEX(Inputs!$T$5:$T$132,MATCH($B399&amp;"|"&amp;$C399,Inputs!$A$5:$A$132,0))</f>
        <v/>
      </c>
      <c r="E399" s="40">
        <f>INDEX(Inputs!$J$5:$J$132,MATCH($B399&amp;"|"&amp;$C399,Inputs!$A$5:$A$132,0))</f>
        <v/>
      </c>
      <c r="F399" s="40">
        <f>INDEX(Inputs!$K$5:$K$132,MATCH($B399&amp;"|"&amp;$C399,Inputs!$A$5:$A$132,0))</f>
        <v/>
      </c>
      <c r="G399" s="39" t="n"/>
      <c r="H399" s="5">
        <f>INDEX(Variables!$B$5:$B$105,MATCH($A399,Variables!$A$5:$A$105,0))&amp;IF($C399="",""," | "&amp;INDEX(Mapping!$B$5:$B$26,MATCH($C399,Mapping!$A$5:$A$26,0))&amp;" | "&amp;INDEX(Mapping!$B$30:$B$41,MATCH($B399,Mapping!$A$30:$A$41,0)))</f>
        <v/>
      </c>
      <c r="I399" s="5">
        <f>INDEX(Variables!$C$5:$C$105,MATCH($A399,Variables!$A$5:$A$105,0))</f>
        <v/>
      </c>
      <c r="J399" s="5">
        <f>INDEX(Variables!$E$5:$E$105,MATCH($A399,Variables!$A$5:$A$105,0))</f>
        <v/>
      </c>
      <c r="K399" s="25">
        <f>LOWER(Settings!$C$4)&amp;".mit."&amp;$A399&amp;IF($C399="","","."&amp;$C399&amp;"."&amp;$B399)&amp;IF(INDEX(Variables!$D$5:$D$105,MATCH($A399,Variables!$A$5:$A$105,0))="","","."&amp;INDEX(Variables!$D$5:$D$105,MATCH($A399,Variables!$A$5:$A$105,0)))&amp;"."&amp;K$5</f>
        <v/>
      </c>
      <c r="L399" s="41">
        <f>L$12*$D399*INDEX(L$21:L$28,$E399)*INDEX(L$30:L$46,$F399)*(1-INDEX(L$117:L$133,$F399))</f>
        <v/>
      </c>
      <c r="M399" s="40">
        <f>M$12*$D399*INDEX(M$21:M$28,$E399)*INDEX(M$30:M$46,$F399)*(1-INDEX(M$117:M$133,$F399))</f>
        <v/>
      </c>
      <c r="N399" s="40">
        <f>N$12*$D399*INDEX(N$21:N$28,$E399)*INDEX(N$30:N$46,$F399)*(1-INDEX(N$117:N$133,$F399))</f>
        <v/>
      </c>
      <c r="O399" s="40">
        <f>O$12*$D399*INDEX(O$21:O$28,$E399)*INDEX(O$30:O$46,$F399)*(1-INDEX(O$117:O$133,$F399))</f>
        <v/>
      </c>
      <c r="P399" s="40">
        <f>P$12*$D399*INDEX(P$21:P$28,$E399)*INDEX(P$30:P$46,$F399)*(1-INDEX(P$117:P$133,$F399))</f>
        <v/>
      </c>
      <c r="Q399" s="40">
        <f>Q$12*$D399*INDEX(Q$21:Q$28,$E399)*INDEX(Q$30:Q$46,$F399)*(1-INDEX(Q$117:Q$133,$F399))</f>
        <v/>
      </c>
      <c r="R399" s="40">
        <f>R$12*$D399*INDEX(R$21:R$28,$E399)*INDEX(R$30:R$46,$F399)*(1-INDEX(R$117:R$133,$F399))</f>
        <v/>
      </c>
      <c r="S399" s="40">
        <f>S$12*$D399*INDEX(S$21:S$28,$E399)*INDEX(S$30:S$46,$F399)*(1-INDEX(S$117:S$133,$F399))</f>
        <v/>
      </c>
      <c r="T399" s="40">
        <f>T$12*$D399*INDEX(T$21:T$28,$E399)*INDEX(T$30:T$46,$F399)*(1-INDEX(T$117:T$133,$F399))</f>
        <v/>
      </c>
      <c r="U399" s="40">
        <f>U$12*$D399*INDEX(U$21:U$28,$E399)*INDEX(U$30:U$46,$F399)*(1-INDEX(U$117:U$133,$F399))</f>
        <v/>
      </c>
      <c r="V399" s="40">
        <f>V$12*$D399*INDEX(V$21:V$28,$E399)*INDEX(V$30:V$46,$F399)*(1-INDEX(V$117:V$133,$F399))</f>
        <v/>
      </c>
      <c r="W399" s="40">
        <f>W$12*$D399*INDEX(W$21:W$28,$E399)*INDEX(W$30:W$46,$F399)*(1-INDEX(W$117:W$133,$F399))</f>
        <v/>
      </c>
      <c r="X399" s="40">
        <f>X$12*$D399*INDEX(X$21:X$28,$E399)*INDEX(X$30:X$46,$F399)*(1-INDEX(X$117:X$133,$F399))</f>
        <v/>
      </c>
      <c r="Y399" s="40">
        <f>Y$12*$D399*INDEX(Y$21:Y$28,$E399)*INDEX(Y$30:Y$46,$F399)*(1-INDEX(Y$117:Y$133,$F399))</f>
        <v/>
      </c>
      <c r="Z399" s="40">
        <f>Z$12*$D399*INDEX(Z$21:Z$28,$E399)*INDEX(Z$30:Z$46,$F399)*(1-INDEX(Z$117:Z$133,$F399))</f>
        <v/>
      </c>
      <c r="AA399" s="40">
        <f>AA$12*$D399*INDEX(AA$21:AA$28,$E399)*INDEX(AA$30:AA$46,$F399)*(1-INDEX(AA$117:AA$133,$F399))</f>
        <v/>
      </c>
      <c r="AB399" s="40">
        <f>AB$12*$D399*INDEX(AB$21:AB$28,$E399)*INDEX(AB$30:AB$46,$F399)*(1-INDEX(AB$117:AB$133,$F399))</f>
        <v/>
      </c>
      <c r="AC399" s="40">
        <f>AC$12*$D399*INDEX(AC$21:AC$28,$E399)*INDEX(AC$30:AC$46,$F399)*(1-INDEX(AC$117:AC$133,$F399))</f>
        <v/>
      </c>
      <c r="AD399" s="42">
        <f>CARBONTAX(AD$12,$D399,INDEX(AD$21:AD$28,$E399),INDEX(AD$30:AD$46,$F399),INDEX(AD$117:AD$133,$F399))</f>
        <v/>
      </c>
      <c r="AE399" s="25">
        <f>LOWER(Settings!$C$4)&amp;".mit."&amp;$A399&amp;IF($C399="","","."&amp;$C399&amp;"."&amp;$B399)&amp;IF(INDEX(Variables!$D$5:$D$105,MATCH($A399,Variables!$A$5:$A$105,0))="","","."&amp;INDEX(Variables!$D$5:$D$105,MATCH($A399,Variables!$A$5:$A$105,0)))&amp;"."&amp;AE$5</f>
        <v/>
      </c>
      <c r="AF399" s="41">
        <f>AF$12*$D399*INDEX(AF$21:AF$28,$E399)*INDEX(AF$30:AF$46,$F399)*(1-INDEX(AF$117:AF$133,$F399))</f>
        <v/>
      </c>
      <c r="AG399" s="40">
        <f>AG$12*$D399*INDEX(AG$21:AG$28,$E399)*INDEX(AG$30:AG$46,$F399)*(1-INDEX(AG$117:AG$133,$F399))</f>
        <v/>
      </c>
      <c r="AH399" s="40">
        <f>AH$12*$D399*INDEX(AH$21:AH$28,$E399)*INDEX(AH$30:AH$46,$F399)*(1-INDEX(AH$117:AH$133,$F399))</f>
        <v/>
      </c>
      <c r="AI399" s="40">
        <f>AI$12*$D399*INDEX(AI$21:AI$28,$E399)*INDEX(AI$30:AI$46,$F399)*(1-INDEX(AI$117:AI$133,$F399))</f>
        <v/>
      </c>
      <c r="AJ399" s="40">
        <f>AJ$12*$D399*INDEX(AJ$21:AJ$28,$E399)*INDEX(AJ$30:AJ$46,$F399)*(1-INDEX(AJ$117:AJ$133,$F399))</f>
        <v/>
      </c>
      <c r="AK399" s="40">
        <f>AK$12*$D399*INDEX(AK$21:AK$28,$E399)*INDEX(AK$30:AK$46,$F399)*(1-INDEX(AK$117:AK$133,$F399))</f>
        <v/>
      </c>
      <c r="AL399" s="40">
        <f>AL$12*$D399*INDEX(AL$21:AL$28,$E399)*INDEX(AL$30:AL$46,$F399)*(1-INDEX(AL$117:AL$133,$F399))</f>
        <v/>
      </c>
      <c r="AM399" s="40">
        <f>AM$12*$D399*INDEX(AM$21:AM$28,$E399)*INDEX(AM$30:AM$46,$F399)*(1-INDEX(AM$117:AM$133,$F399))</f>
        <v/>
      </c>
      <c r="AN399" s="40">
        <f>AN$12*$D399*INDEX(AN$21:AN$28,$E399)*INDEX(AN$30:AN$46,$F399)*(1-INDEX(AN$117:AN$133,$F399))</f>
        <v/>
      </c>
      <c r="AO399" s="40">
        <f>AO$12*$D399*INDEX(AO$21:AO$28,$E399)*INDEX(AO$30:AO$46,$F399)*(1-INDEX(AO$117:AO$133,$F399))</f>
        <v/>
      </c>
      <c r="AP399" s="40">
        <f>AP$12*$D399*INDEX(AP$21:AP$28,$E399)*INDEX(AP$30:AP$46,$F399)*(1-INDEX(AP$117:AP$133,$F399))</f>
        <v/>
      </c>
      <c r="AQ399" s="40">
        <f>AQ$12*$D399*INDEX(AQ$21:AQ$28,$E399)*INDEX(AQ$30:AQ$46,$F399)*(1-INDEX(AQ$117:AQ$133,$F399))</f>
        <v/>
      </c>
      <c r="AR399" s="40">
        <f>AR$12*$D399*INDEX(AR$21:AR$28,$E399)*INDEX(AR$30:AR$46,$F399)*(1-INDEX(AR$117:AR$133,$F399))</f>
        <v/>
      </c>
      <c r="AS399" s="40">
        <f>AS$12*$D399*INDEX(AS$21:AS$28,$E399)*INDEX(AS$30:AS$46,$F399)*(1-INDEX(AS$117:AS$133,$F399))</f>
        <v/>
      </c>
      <c r="AT399" s="40">
        <f>AT$12*$D399*INDEX(AT$21:AT$28,$E399)*INDEX(AT$30:AT$46,$F399)*(1-INDEX(AT$117:AT$133,$F399))</f>
        <v/>
      </c>
      <c r="AU399" s="40">
        <f>AU$12*$D399*INDEX(AU$21:AU$28,$E399)*INDEX(AU$30:AU$46,$F399)*(1-INDEX(AU$117:AU$133,$F399))</f>
        <v/>
      </c>
      <c r="AV399" s="40">
        <f>AV$12*$D399*INDEX(AV$21:AV$28,$E399)*INDEX(AV$30:AV$46,$F399)*(1-INDEX(AV$117:AV$133,$F399))</f>
        <v/>
      </c>
      <c r="AW399" s="40">
        <f>AW$12*$D399*INDEX(AW$21:AW$28,$E399)*INDEX(AW$30:AW$46,$F399)*(1-INDEX(AW$117:AW$133,$F399))</f>
        <v/>
      </c>
      <c r="AX399" s="42">
        <f>CARBONTAX(AX$12,$D399,INDEX(AX$21:AX$28,$E399),INDEX(AX$30:AX$46,$F399),INDEX(AX$117:AX$133,$F399))</f>
        <v/>
      </c>
    </row>
    <row r="400" hidden="1" outlineLevel="2">
      <c r="A400" s="5" t="inlineStr">
        <is>
          <t>ctxnew</t>
        </is>
      </c>
      <c r="B400" s="5" t="inlineStr">
        <is>
          <t>ker</t>
        </is>
      </c>
      <c r="C400" s="5" t="inlineStr">
        <is>
          <t>ral</t>
        </is>
      </c>
      <c r="D400" s="40">
        <f>INDEX(Inputs!$T$5:$T$132,MATCH($B400&amp;"|"&amp;$C400,Inputs!$A$5:$A$132,0))</f>
        <v/>
      </c>
      <c r="E400" s="40">
        <f>INDEX(Inputs!$J$5:$J$132,MATCH($B400&amp;"|"&amp;$C400,Inputs!$A$5:$A$132,0))</f>
        <v/>
      </c>
      <c r="F400" s="40">
        <f>INDEX(Inputs!$K$5:$K$132,MATCH($B400&amp;"|"&amp;$C400,Inputs!$A$5:$A$132,0))</f>
        <v/>
      </c>
      <c r="G400" s="39" t="n"/>
      <c r="H400" s="5">
        <f>INDEX(Variables!$B$5:$B$105,MATCH($A400,Variables!$A$5:$A$105,0))&amp;IF($C400="",""," | "&amp;INDEX(Mapping!$B$5:$B$26,MATCH($C400,Mapping!$A$5:$A$26,0))&amp;" | "&amp;INDEX(Mapping!$B$30:$B$41,MATCH($B400,Mapping!$A$30:$A$41,0)))</f>
        <v/>
      </c>
      <c r="I400" s="5">
        <f>INDEX(Variables!$C$5:$C$105,MATCH($A400,Variables!$A$5:$A$105,0))</f>
        <v/>
      </c>
      <c r="J400" s="5">
        <f>INDEX(Variables!$E$5:$E$105,MATCH($A400,Variables!$A$5:$A$105,0))</f>
        <v/>
      </c>
      <c r="K400" s="25">
        <f>LOWER(Settings!$C$4)&amp;".mit."&amp;$A400&amp;IF($C400="","","."&amp;$C400&amp;"."&amp;$B400)&amp;IF(INDEX(Variables!$D$5:$D$105,MATCH($A400,Variables!$A$5:$A$105,0))="","","."&amp;INDEX(Variables!$D$5:$D$105,MATCH($A400,Variables!$A$5:$A$105,0)))&amp;"."&amp;K$5</f>
        <v/>
      </c>
      <c r="L400" s="41">
        <f>L$12*$D400*INDEX(L$21:L$28,$E400)*INDEX(L$30:L$46,$F400)*(1-INDEX(L$117:L$133,$F400))</f>
        <v/>
      </c>
      <c r="M400" s="40">
        <f>M$12*$D400*INDEX(M$21:M$28,$E400)*INDEX(M$30:M$46,$F400)*(1-INDEX(M$117:M$133,$F400))</f>
        <v/>
      </c>
      <c r="N400" s="40">
        <f>N$12*$D400*INDEX(N$21:N$28,$E400)*INDEX(N$30:N$46,$F400)*(1-INDEX(N$117:N$133,$F400))</f>
        <v/>
      </c>
      <c r="O400" s="40">
        <f>O$12*$D400*INDEX(O$21:O$28,$E400)*INDEX(O$30:O$46,$F400)*(1-INDEX(O$117:O$133,$F400))</f>
        <v/>
      </c>
      <c r="P400" s="40">
        <f>P$12*$D400*INDEX(P$21:P$28,$E400)*INDEX(P$30:P$46,$F400)*(1-INDEX(P$117:P$133,$F400))</f>
        <v/>
      </c>
      <c r="Q400" s="40">
        <f>Q$12*$D400*INDEX(Q$21:Q$28,$E400)*INDEX(Q$30:Q$46,$F400)*(1-INDEX(Q$117:Q$133,$F400))</f>
        <v/>
      </c>
      <c r="R400" s="40">
        <f>R$12*$D400*INDEX(R$21:R$28,$E400)*INDEX(R$30:R$46,$F400)*(1-INDEX(R$117:R$133,$F400))</f>
        <v/>
      </c>
      <c r="S400" s="40">
        <f>S$12*$D400*INDEX(S$21:S$28,$E400)*INDEX(S$30:S$46,$F400)*(1-INDEX(S$117:S$133,$F400))</f>
        <v/>
      </c>
      <c r="T400" s="40">
        <f>T$12*$D400*INDEX(T$21:T$28,$E400)*INDEX(T$30:T$46,$F400)*(1-INDEX(T$117:T$133,$F400))</f>
        <v/>
      </c>
      <c r="U400" s="40">
        <f>U$12*$D400*INDEX(U$21:U$28,$E400)*INDEX(U$30:U$46,$F400)*(1-INDEX(U$117:U$133,$F400))</f>
        <v/>
      </c>
      <c r="V400" s="40">
        <f>V$12*$D400*INDEX(V$21:V$28,$E400)*INDEX(V$30:V$46,$F400)*(1-INDEX(V$117:V$133,$F400))</f>
        <v/>
      </c>
      <c r="W400" s="40">
        <f>W$12*$D400*INDEX(W$21:W$28,$E400)*INDEX(W$30:W$46,$F400)*(1-INDEX(W$117:W$133,$F400))</f>
        <v/>
      </c>
      <c r="X400" s="40">
        <f>X$12*$D400*INDEX(X$21:X$28,$E400)*INDEX(X$30:X$46,$F400)*(1-INDEX(X$117:X$133,$F400))</f>
        <v/>
      </c>
      <c r="Y400" s="40">
        <f>Y$12*$D400*INDEX(Y$21:Y$28,$E400)*INDEX(Y$30:Y$46,$F400)*(1-INDEX(Y$117:Y$133,$F400))</f>
        <v/>
      </c>
      <c r="Z400" s="40">
        <f>Z$12*$D400*INDEX(Z$21:Z$28,$E400)*INDEX(Z$30:Z$46,$F400)*(1-INDEX(Z$117:Z$133,$F400))</f>
        <v/>
      </c>
      <c r="AA400" s="40">
        <f>AA$12*$D400*INDEX(AA$21:AA$28,$E400)*INDEX(AA$30:AA$46,$F400)*(1-INDEX(AA$117:AA$133,$F400))</f>
        <v/>
      </c>
      <c r="AB400" s="40">
        <f>AB$12*$D400*INDEX(AB$21:AB$28,$E400)*INDEX(AB$30:AB$46,$F400)*(1-INDEX(AB$117:AB$133,$F400))</f>
        <v/>
      </c>
      <c r="AC400" s="40">
        <f>AC$12*$D400*INDEX(AC$21:AC$28,$E400)*INDEX(AC$30:AC$46,$F400)*(1-INDEX(AC$117:AC$133,$F400))</f>
        <v/>
      </c>
      <c r="AD400" s="42">
        <f>CARBONTAX(AD$12,$D400,INDEX(AD$21:AD$28,$E400),INDEX(AD$30:AD$46,$F400),INDEX(AD$117:AD$133,$F400))</f>
        <v/>
      </c>
      <c r="AE400" s="25">
        <f>LOWER(Settings!$C$4)&amp;".mit."&amp;$A400&amp;IF($C400="","","."&amp;$C400&amp;"."&amp;$B400)&amp;IF(INDEX(Variables!$D$5:$D$105,MATCH($A400,Variables!$A$5:$A$105,0))="","","."&amp;INDEX(Variables!$D$5:$D$105,MATCH($A400,Variables!$A$5:$A$105,0)))&amp;"."&amp;AE$5</f>
        <v/>
      </c>
      <c r="AF400" s="41">
        <f>AF$12*$D400*INDEX(AF$21:AF$28,$E400)*INDEX(AF$30:AF$46,$F400)*(1-INDEX(AF$117:AF$133,$F400))</f>
        <v/>
      </c>
      <c r="AG400" s="40">
        <f>AG$12*$D400*INDEX(AG$21:AG$28,$E400)*INDEX(AG$30:AG$46,$F400)*(1-INDEX(AG$117:AG$133,$F400))</f>
        <v/>
      </c>
      <c r="AH400" s="40">
        <f>AH$12*$D400*INDEX(AH$21:AH$28,$E400)*INDEX(AH$30:AH$46,$F400)*(1-INDEX(AH$117:AH$133,$F400))</f>
        <v/>
      </c>
      <c r="AI400" s="40">
        <f>AI$12*$D400*INDEX(AI$21:AI$28,$E400)*INDEX(AI$30:AI$46,$F400)*(1-INDEX(AI$117:AI$133,$F400))</f>
        <v/>
      </c>
      <c r="AJ400" s="40">
        <f>AJ$12*$D400*INDEX(AJ$21:AJ$28,$E400)*INDEX(AJ$30:AJ$46,$F400)*(1-INDEX(AJ$117:AJ$133,$F400))</f>
        <v/>
      </c>
      <c r="AK400" s="40">
        <f>AK$12*$D400*INDEX(AK$21:AK$28,$E400)*INDEX(AK$30:AK$46,$F400)*(1-INDEX(AK$117:AK$133,$F400))</f>
        <v/>
      </c>
      <c r="AL400" s="40">
        <f>AL$12*$D400*INDEX(AL$21:AL$28,$E400)*INDEX(AL$30:AL$46,$F400)*(1-INDEX(AL$117:AL$133,$F400))</f>
        <v/>
      </c>
      <c r="AM400" s="40">
        <f>AM$12*$D400*INDEX(AM$21:AM$28,$E400)*INDEX(AM$30:AM$46,$F400)*(1-INDEX(AM$117:AM$133,$F400))</f>
        <v/>
      </c>
      <c r="AN400" s="40">
        <f>AN$12*$D400*INDEX(AN$21:AN$28,$E400)*INDEX(AN$30:AN$46,$F400)*(1-INDEX(AN$117:AN$133,$F400))</f>
        <v/>
      </c>
      <c r="AO400" s="40">
        <f>AO$12*$D400*INDEX(AO$21:AO$28,$E400)*INDEX(AO$30:AO$46,$F400)*(1-INDEX(AO$117:AO$133,$F400))</f>
        <v/>
      </c>
      <c r="AP400" s="40">
        <f>AP$12*$D400*INDEX(AP$21:AP$28,$E400)*INDEX(AP$30:AP$46,$F400)*(1-INDEX(AP$117:AP$133,$F400))</f>
        <v/>
      </c>
      <c r="AQ400" s="40">
        <f>AQ$12*$D400*INDEX(AQ$21:AQ$28,$E400)*INDEX(AQ$30:AQ$46,$F400)*(1-INDEX(AQ$117:AQ$133,$F400))</f>
        <v/>
      </c>
      <c r="AR400" s="40">
        <f>AR$12*$D400*INDEX(AR$21:AR$28,$E400)*INDEX(AR$30:AR$46,$F400)*(1-INDEX(AR$117:AR$133,$F400))</f>
        <v/>
      </c>
      <c r="AS400" s="40">
        <f>AS$12*$D400*INDEX(AS$21:AS$28,$E400)*INDEX(AS$30:AS$46,$F400)*(1-INDEX(AS$117:AS$133,$F400))</f>
        <v/>
      </c>
      <c r="AT400" s="40">
        <f>AT$12*$D400*INDEX(AT$21:AT$28,$E400)*INDEX(AT$30:AT$46,$F400)*(1-INDEX(AT$117:AT$133,$F400))</f>
        <v/>
      </c>
      <c r="AU400" s="40">
        <f>AU$12*$D400*INDEX(AU$21:AU$28,$E400)*INDEX(AU$30:AU$46,$F400)*(1-INDEX(AU$117:AU$133,$F400))</f>
        <v/>
      </c>
      <c r="AV400" s="40">
        <f>AV$12*$D400*INDEX(AV$21:AV$28,$E400)*INDEX(AV$30:AV$46,$F400)*(1-INDEX(AV$117:AV$133,$F400))</f>
        <v/>
      </c>
      <c r="AW400" s="40">
        <f>AW$12*$D400*INDEX(AW$21:AW$28,$E400)*INDEX(AW$30:AW$46,$F400)*(1-INDEX(AW$117:AW$133,$F400))</f>
        <v/>
      </c>
      <c r="AX400" s="42">
        <f>CARBONTAX(AX$12,$D400,INDEX(AX$21:AX$28,$E400),INDEX(AX$30:AX$46,$F400),INDEX(AX$117:AX$133,$F400))</f>
        <v/>
      </c>
    </row>
    <row r="401" hidden="1" outlineLevel="2">
      <c r="A401" s="5" t="inlineStr">
        <is>
          <t>ctxnew</t>
        </is>
      </c>
      <c r="B401" s="5" t="inlineStr">
        <is>
          <t>oop</t>
        </is>
      </c>
      <c r="C401" s="5" t="inlineStr">
        <is>
          <t>ral</t>
        </is>
      </c>
      <c r="D401" s="40">
        <f>INDEX(Inputs!$T$5:$T$132,MATCH($B401&amp;"|"&amp;$C401,Inputs!$A$5:$A$132,0))</f>
        <v/>
      </c>
      <c r="E401" s="40">
        <f>INDEX(Inputs!$J$5:$J$132,MATCH($B401&amp;"|"&amp;$C401,Inputs!$A$5:$A$132,0))</f>
        <v/>
      </c>
      <c r="F401" s="40">
        <f>INDEX(Inputs!$K$5:$K$132,MATCH($B401&amp;"|"&amp;$C401,Inputs!$A$5:$A$132,0))</f>
        <v/>
      </c>
      <c r="G401" s="39" t="n"/>
      <c r="H401" s="5">
        <f>INDEX(Variables!$B$5:$B$105,MATCH($A401,Variables!$A$5:$A$105,0))&amp;IF($C401="",""," | "&amp;INDEX(Mapping!$B$5:$B$26,MATCH($C401,Mapping!$A$5:$A$26,0))&amp;" | "&amp;INDEX(Mapping!$B$30:$B$41,MATCH($B401,Mapping!$A$30:$A$41,0)))</f>
        <v/>
      </c>
      <c r="I401" s="5">
        <f>INDEX(Variables!$C$5:$C$105,MATCH($A401,Variables!$A$5:$A$105,0))</f>
        <v/>
      </c>
      <c r="J401" s="5">
        <f>INDEX(Variables!$E$5:$E$105,MATCH($A401,Variables!$A$5:$A$105,0))</f>
        <v/>
      </c>
      <c r="K401" s="25">
        <f>LOWER(Settings!$C$4)&amp;".mit."&amp;$A401&amp;IF($C401="","","."&amp;$C401&amp;"."&amp;$B401)&amp;IF(INDEX(Variables!$D$5:$D$105,MATCH($A401,Variables!$A$5:$A$105,0))="","","."&amp;INDEX(Variables!$D$5:$D$105,MATCH($A401,Variables!$A$5:$A$105,0)))&amp;"."&amp;K$5</f>
        <v/>
      </c>
      <c r="L401" s="41">
        <f>L$12*$D401*INDEX(L$21:L$28,$E401)*INDEX(L$30:L$46,$F401)*(1-INDEX(L$117:L$133,$F401))</f>
        <v/>
      </c>
      <c r="M401" s="40">
        <f>M$12*$D401*INDEX(M$21:M$28,$E401)*INDEX(M$30:M$46,$F401)*(1-INDEX(M$117:M$133,$F401))</f>
        <v/>
      </c>
      <c r="N401" s="40">
        <f>N$12*$D401*INDEX(N$21:N$28,$E401)*INDEX(N$30:N$46,$F401)*(1-INDEX(N$117:N$133,$F401))</f>
        <v/>
      </c>
      <c r="O401" s="40">
        <f>O$12*$D401*INDEX(O$21:O$28,$E401)*INDEX(O$30:O$46,$F401)*(1-INDEX(O$117:O$133,$F401))</f>
        <v/>
      </c>
      <c r="P401" s="40">
        <f>P$12*$D401*INDEX(P$21:P$28,$E401)*INDEX(P$30:P$46,$F401)*(1-INDEX(P$117:P$133,$F401))</f>
        <v/>
      </c>
      <c r="Q401" s="40">
        <f>Q$12*$D401*INDEX(Q$21:Q$28,$E401)*INDEX(Q$30:Q$46,$F401)*(1-INDEX(Q$117:Q$133,$F401))</f>
        <v/>
      </c>
      <c r="R401" s="40">
        <f>R$12*$D401*INDEX(R$21:R$28,$E401)*INDEX(R$30:R$46,$F401)*(1-INDEX(R$117:R$133,$F401))</f>
        <v/>
      </c>
      <c r="S401" s="40">
        <f>S$12*$D401*INDEX(S$21:S$28,$E401)*INDEX(S$30:S$46,$F401)*(1-INDEX(S$117:S$133,$F401))</f>
        <v/>
      </c>
      <c r="T401" s="40">
        <f>T$12*$D401*INDEX(T$21:T$28,$E401)*INDEX(T$30:T$46,$F401)*(1-INDEX(T$117:T$133,$F401))</f>
        <v/>
      </c>
      <c r="U401" s="40">
        <f>U$12*$D401*INDEX(U$21:U$28,$E401)*INDEX(U$30:U$46,$F401)*(1-INDEX(U$117:U$133,$F401))</f>
        <v/>
      </c>
      <c r="V401" s="40">
        <f>V$12*$D401*INDEX(V$21:V$28,$E401)*INDEX(V$30:V$46,$F401)*(1-INDEX(V$117:V$133,$F401))</f>
        <v/>
      </c>
      <c r="W401" s="40">
        <f>W$12*$D401*INDEX(W$21:W$28,$E401)*INDEX(W$30:W$46,$F401)*(1-INDEX(W$117:W$133,$F401))</f>
        <v/>
      </c>
      <c r="X401" s="40">
        <f>X$12*$D401*INDEX(X$21:X$28,$E401)*INDEX(X$30:X$46,$F401)*(1-INDEX(X$117:X$133,$F401))</f>
        <v/>
      </c>
      <c r="Y401" s="40">
        <f>Y$12*$D401*INDEX(Y$21:Y$28,$E401)*INDEX(Y$30:Y$46,$F401)*(1-INDEX(Y$117:Y$133,$F401))</f>
        <v/>
      </c>
      <c r="Z401" s="40">
        <f>Z$12*$D401*INDEX(Z$21:Z$28,$E401)*INDEX(Z$30:Z$46,$F401)*(1-INDEX(Z$117:Z$133,$F401))</f>
        <v/>
      </c>
      <c r="AA401" s="40">
        <f>AA$12*$D401*INDEX(AA$21:AA$28,$E401)*INDEX(AA$30:AA$46,$F401)*(1-INDEX(AA$117:AA$133,$F401))</f>
        <v/>
      </c>
      <c r="AB401" s="40">
        <f>AB$12*$D401*INDEX(AB$21:AB$28,$E401)*INDEX(AB$30:AB$46,$F401)*(1-INDEX(AB$117:AB$133,$F401))</f>
        <v/>
      </c>
      <c r="AC401" s="40">
        <f>AC$12*$D401*INDEX(AC$21:AC$28,$E401)*INDEX(AC$30:AC$46,$F401)*(1-INDEX(AC$117:AC$133,$F401))</f>
        <v/>
      </c>
      <c r="AD401" s="42">
        <f>CARBONTAX(AD$12,$D401,INDEX(AD$21:AD$28,$E401),INDEX(AD$30:AD$46,$F401),INDEX(AD$117:AD$133,$F401))</f>
        <v/>
      </c>
      <c r="AE401" s="25">
        <f>LOWER(Settings!$C$4)&amp;".mit."&amp;$A401&amp;IF($C401="","","."&amp;$C401&amp;"."&amp;$B401)&amp;IF(INDEX(Variables!$D$5:$D$105,MATCH($A401,Variables!$A$5:$A$105,0))="","","."&amp;INDEX(Variables!$D$5:$D$105,MATCH($A401,Variables!$A$5:$A$105,0)))&amp;"."&amp;AE$5</f>
        <v/>
      </c>
      <c r="AF401" s="41">
        <f>AF$12*$D401*INDEX(AF$21:AF$28,$E401)*INDEX(AF$30:AF$46,$F401)*(1-INDEX(AF$117:AF$133,$F401))</f>
        <v/>
      </c>
      <c r="AG401" s="40">
        <f>AG$12*$D401*INDEX(AG$21:AG$28,$E401)*INDEX(AG$30:AG$46,$F401)*(1-INDEX(AG$117:AG$133,$F401))</f>
        <v/>
      </c>
      <c r="AH401" s="40">
        <f>AH$12*$D401*INDEX(AH$21:AH$28,$E401)*INDEX(AH$30:AH$46,$F401)*(1-INDEX(AH$117:AH$133,$F401))</f>
        <v/>
      </c>
      <c r="AI401" s="40">
        <f>AI$12*$D401*INDEX(AI$21:AI$28,$E401)*INDEX(AI$30:AI$46,$F401)*(1-INDEX(AI$117:AI$133,$F401))</f>
        <v/>
      </c>
      <c r="AJ401" s="40">
        <f>AJ$12*$D401*INDEX(AJ$21:AJ$28,$E401)*INDEX(AJ$30:AJ$46,$F401)*(1-INDEX(AJ$117:AJ$133,$F401))</f>
        <v/>
      </c>
      <c r="AK401" s="40">
        <f>AK$12*$D401*INDEX(AK$21:AK$28,$E401)*INDEX(AK$30:AK$46,$F401)*(1-INDEX(AK$117:AK$133,$F401))</f>
        <v/>
      </c>
      <c r="AL401" s="40">
        <f>AL$12*$D401*INDEX(AL$21:AL$28,$E401)*INDEX(AL$30:AL$46,$F401)*(1-INDEX(AL$117:AL$133,$F401))</f>
        <v/>
      </c>
      <c r="AM401" s="40">
        <f>AM$12*$D401*INDEX(AM$21:AM$28,$E401)*INDEX(AM$30:AM$46,$F401)*(1-INDEX(AM$117:AM$133,$F401))</f>
        <v/>
      </c>
      <c r="AN401" s="40">
        <f>AN$12*$D401*INDEX(AN$21:AN$28,$E401)*INDEX(AN$30:AN$46,$F401)*(1-INDEX(AN$117:AN$133,$F401))</f>
        <v/>
      </c>
      <c r="AO401" s="40">
        <f>AO$12*$D401*INDEX(AO$21:AO$28,$E401)*INDEX(AO$30:AO$46,$F401)*(1-INDEX(AO$117:AO$133,$F401))</f>
        <v/>
      </c>
      <c r="AP401" s="40">
        <f>AP$12*$D401*INDEX(AP$21:AP$28,$E401)*INDEX(AP$30:AP$46,$F401)*(1-INDEX(AP$117:AP$133,$F401))</f>
        <v/>
      </c>
      <c r="AQ401" s="40">
        <f>AQ$12*$D401*INDEX(AQ$21:AQ$28,$E401)*INDEX(AQ$30:AQ$46,$F401)*(1-INDEX(AQ$117:AQ$133,$F401))</f>
        <v/>
      </c>
      <c r="AR401" s="40">
        <f>AR$12*$D401*INDEX(AR$21:AR$28,$E401)*INDEX(AR$30:AR$46,$F401)*(1-INDEX(AR$117:AR$133,$F401))</f>
        <v/>
      </c>
      <c r="AS401" s="40">
        <f>AS$12*$D401*INDEX(AS$21:AS$28,$E401)*INDEX(AS$30:AS$46,$F401)*(1-INDEX(AS$117:AS$133,$F401))</f>
        <v/>
      </c>
      <c r="AT401" s="40">
        <f>AT$12*$D401*INDEX(AT$21:AT$28,$E401)*INDEX(AT$30:AT$46,$F401)*(1-INDEX(AT$117:AT$133,$F401))</f>
        <v/>
      </c>
      <c r="AU401" s="40">
        <f>AU$12*$D401*INDEX(AU$21:AU$28,$E401)*INDEX(AU$30:AU$46,$F401)*(1-INDEX(AU$117:AU$133,$F401))</f>
        <v/>
      </c>
      <c r="AV401" s="40">
        <f>AV$12*$D401*INDEX(AV$21:AV$28,$E401)*INDEX(AV$30:AV$46,$F401)*(1-INDEX(AV$117:AV$133,$F401))</f>
        <v/>
      </c>
      <c r="AW401" s="40">
        <f>AW$12*$D401*INDEX(AW$21:AW$28,$E401)*INDEX(AW$30:AW$46,$F401)*(1-INDEX(AW$117:AW$133,$F401))</f>
        <v/>
      </c>
      <c r="AX401" s="42">
        <f>CARBONTAX(AX$12,$D401,INDEX(AX$21:AX$28,$E401),INDEX(AX$30:AX$46,$F401),INDEX(AX$117:AX$133,$F401))</f>
        <v/>
      </c>
    </row>
    <row r="402" hidden="1" outlineLevel="2">
      <c r="A402" s="5" t="inlineStr">
        <is>
          <t>ctxnew</t>
        </is>
      </c>
      <c r="B402" s="5" t="inlineStr">
        <is>
          <t>bio</t>
        </is>
      </c>
      <c r="C402" s="5" t="inlineStr">
        <is>
          <t>ral</t>
        </is>
      </c>
      <c r="D402" s="40">
        <f>INDEX(Inputs!$T$5:$T$132,MATCH($B402&amp;"|"&amp;$C402,Inputs!$A$5:$A$132,0))</f>
        <v/>
      </c>
      <c r="E402" s="40">
        <f>INDEX(Inputs!$J$5:$J$132,MATCH($B402&amp;"|"&amp;$C402,Inputs!$A$5:$A$132,0))</f>
        <v/>
      </c>
      <c r="F402" s="40">
        <f>INDEX(Inputs!$K$5:$K$132,MATCH($B402&amp;"|"&amp;$C402,Inputs!$A$5:$A$132,0))</f>
        <v/>
      </c>
      <c r="G402" s="39" t="n"/>
      <c r="H402" s="5">
        <f>INDEX(Variables!$B$5:$B$105,MATCH($A402,Variables!$A$5:$A$105,0))&amp;IF($C402="",""," | "&amp;INDEX(Mapping!$B$5:$B$26,MATCH($C402,Mapping!$A$5:$A$26,0))&amp;" | "&amp;INDEX(Mapping!$B$30:$B$41,MATCH($B402,Mapping!$A$30:$A$41,0)))</f>
        <v/>
      </c>
      <c r="I402" s="5">
        <f>INDEX(Variables!$C$5:$C$105,MATCH($A402,Variables!$A$5:$A$105,0))</f>
        <v/>
      </c>
      <c r="J402" s="5">
        <f>INDEX(Variables!$E$5:$E$105,MATCH($A402,Variables!$A$5:$A$105,0))</f>
        <v/>
      </c>
      <c r="K402" s="25">
        <f>LOWER(Settings!$C$4)&amp;".mit."&amp;$A402&amp;IF($C402="","","."&amp;$C402&amp;"."&amp;$B402)&amp;IF(INDEX(Variables!$D$5:$D$105,MATCH($A402,Variables!$A$5:$A$105,0))="","","."&amp;INDEX(Variables!$D$5:$D$105,MATCH($A402,Variables!$A$5:$A$105,0)))&amp;"."&amp;K$5</f>
        <v/>
      </c>
      <c r="L402" s="41">
        <f>L$12*$D402*INDEX(L$21:L$28,$E402)*INDEX(L$30:L$46,$F402)*(1-INDEX(L$117:L$133,$F402))</f>
        <v/>
      </c>
      <c r="M402" s="40">
        <f>M$12*$D402*INDEX(M$21:M$28,$E402)*INDEX(M$30:M$46,$F402)*(1-INDEX(M$117:M$133,$F402))</f>
        <v/>
      </c>
      <c r="N402" s="40">
        <f>N$12*$D402*INDEX(N$21:N$28,$E402)*INDEX(N$30:N$46,$F402)*(1-INDEX(N$117:N$133,$F402))</f>
        <v/>
      </c>
      <c r="O402" s="40">
        <f>O$12*$D402*INDEX(O$21:O$28,$E402)*INDEX(O$30:O$46,$F402)*(1-INDEX(O$117:O$133,$F402))</f>
        <v/>
      </c>
      <c r="P402" s="40">
        <f>P$12*$D402*INDEX(P$21:P$28,$E402)*INDEX(P$30:P$46,$F402)*(1-INDEX(P$117:P$133,$F402))</f>
        <v/>
      </c>
      <c r="Q402" s="40">
        <f>Q$12*$D402*INDEX(Q$21:Q$28,$E402)*INDEX(Q$30:Q$46,$F402)*(1-INDEX(Q$117:Q$133,$F402))</f>
        <v/>
      </c>
      <c r="R402" s="40">
        <f>R$12*$D402*INDEX(R$21:R$28,$E402)*INDEX(R$30:R$46,$F402)*(1-INDEX(R$117:R$133,$F402))</f>
        <v/>
      </c>
      <c r="S402" s="40">
        <f>S$12*$D402*INDEX(S$21:S$28,$E402)*INDEX(S$30:S$46,$F402)*(1-INDEX(S$117:S$133,$F402))</f>
        <v/>
      </c>
      <c r="T402" s="40">
        <f>T$12*$D402*INDEX(T$21:T$28,$E402)*INDEX(T$30:T$46,$F402)*(1-INDEX(T$117:T$133,$F402))</f>
        <v/>
      </c>
      <c r="U402" s="40">
        <f>U$12*$D402*INDEX(U$21:U$28,$E402)*INDEX(U$30:U$46,$F402)*(1-INDEX(U$117:U$133,$F402))</f>
        <v/>
      </c>
      <c r="V402" s="40">
        <f>V$12*$D402*INDEX(V$21:V$28,$E402)*INDEX(V$30:V$46,$F402)*(1-INDEX(V$117:V$133,$F402))</f>
        <v/>
      </c>
      <c r="W402" s="40">
        <f>W$12*$D402*INDEX(W$21:W$28,$E402)*INDEX(W$30:W$46,$F402)*(1-INDEX(W$117:W$133,$F402))</f>
        <v/>
      </c>
      <c r="X402" s="40">
        <f>X$12*$D402*INDEX(X$21:X$28,$E402)*INDEX(X$30:X$46,$F402)*(1-INDEX(X$117:X$133,$F402))</f>
        <v/>
      </c>
      <c r="Y402" s="40">
        <f>Y$12*$D402*INDEX(Y$21:Y$28,$E402)*INDEX(Y$30:Y$46,$F402)*(1-INDEX(Y$117:Y$133,$F402))</f>
        <v/>
      </c>
      <c r="Z402" s="40">
        <f>Z$12*$D402*INDEX(Z$21:Z$28,$E402)*INDEX(Z$30:Z$46,$F402)*(1-INDEX(Z$117:Z$133,$F402))</f>
        <v/>
      </c>
      <c r="AA402" s="40">
        <f>AA$12*$D402*INDEX(AA$21:AA$28,$E402)*INDEX(AA$30:AA$46,$F402)*(1-INDEX(AA$117:AA$133,$F402))</f>
        <v/>
      </c>
      <c r="AB402" s="40">
        <f>AB$12*$D402*INDEX(AB$21:AB$28,$E402)*INDEX(AB$30:AB$46,$F402)*(1-INDEX(AB$117:AB$133,$F402))</f>
        <v/>
      </c>
      <c r="AC402" s="40">
        <f>AC$12*$D402*INDEX(AC$21:AC$28,$E402)*INDEX(AC$30:AC$46,$F402)*(1-INDEX(AC$117:AC$133,$F402))</f>
        <v/>
      </c>
      <c r="AD402" s="42">
        <f>CARBONTAX(AD$12,$D402,INDEX(AD$21:AD$28,$E402),INDEX(AD$30:AD$46,$F402),INDEX(AD$117:AD$133,$F402))</f>
        <v/>
      </c>
      <c r="AE402" s="25">
        <f>LOWER(Settings!$C$4)&amp;".mit."&amp;$A402&amp;IF($C402="","","."&amp;$C402&amp;"."&amp;$B402)&amp;IF(INDEX(Variables!$D$5:$D$105,MATCH($A402,Variables!$A$5:$A$105,0))="","","."&amp;INDEX(Variables!$D$5:$D$105,MATCH($A402,Variables!$A$5:$A$105,0)))&amp;"."&amp;AE$5</f>
        <v/>
      </c>
      <c r="AF402" s="41">
        <f>AF$12*$D402*INDEX(AF$21:AF$28,$E402)*INDEX(AF$30:AF$46,$F402)*(1-INDEX(AF$117:AF$133,$F402))</f>
        <v/>
      </c>
      <c r="AG402" s="40">
        <f>AG$12*$D402*INDEX(AG$21:AG$28,$E402)*INDEX(AG$30:AG$46,$F402)*(1-INDEX(AG$117:AG$133,$F402))</f>
        <v/>
      </c>
      <c r="AH402" s="40">
        <f>AH$12*$D402*INDEX(AH$21:AH$28,$E402)*INDEX(AH$30:AH$46,$F402)*(1-INDEX(AH$117:AH$133,$F402))</f>
        <v/>
      </c>
      <c r="AI402" s="40">
        <f>AI$12*$D402*INDEX(AI$21:AI$28,$E402)*INDEX(AI$30:AI$46,$F402)*(1-INDEX(AI$117:AI$133,$F402))</f>
        <v/>
      </c>
      <c r="AJ402" s="40">
        <f>AJ$12*$D402*INDEX(AJ$21:AJ$28,$E402)*INDEX(AJ$30:AJ$46,$F402)*(1-INDEX(AJ$117:AJ$133,$F402))</f>
        <v/>
      </c>
      <c r="AK402" s="40">
        <f>AK$12*$D402*INDEX(AK$21:AK$28,$E402)*INDEX(AK$30:AK$46,$F402)*(1-INDEX(AK$117:AK$133,$F402))</f>
        <v/>
      </c>
      <c r="AL402" s="40">
        <f>AL$12*$D402*INDEX(AL$21:AL$28,$E402)*INDEX(AL$30:AL$46,$F402)*(1-INDEX(AL$117:AL$133,$F402))</f>
        <v/>
      </c>
      <c r="AM402" s="40">
        <f>AM$12*$D402*INDEX(AM$21:AM$28,$E402)*INDEX(AM$30:AM$46,$F402)*(1-INDEX(AM$117:AM$133,$F402))</f>
        <v/>
      </c>
      <c r="AN402" s="40">
        <f>AN$12*$D402*INDEX(AN$21:AN$28,$E402)*INDEX(AN$30:AN$46,$F402)*(1-INDEX(AN$117:AN$133,$F402))</f>
        <v/>
      </c>
      <c r="AO402" s="40">
        <f>AO$12*$D402*INDEX(AO$21:AO$28,$E402)*INDEX(AO$30:AO$46,$F402)*(1-INDEX(AO$117:AO$133,$F402))</f>
        <v/>
      </c>
      <c r="AP402" s="40">
        <f>AP$12*$D402*INDEX(AP$21:AP$28,$E402)*INDEX(AP$30:AP$46,$F402)*(1-INDEX(AP$117:AP$133,$F402))</f>
        <v/>
      </c>
      <c r="AQ402" s="40">
        <f>AQ$12*$D402*INDEX(AQ$21:AQ$28,$E402)*INDEX(AQ$30:AQ$46,$F402)*(1-INDEX(AQ$117:AQ$133,$F402))</f>
        <v/>
      </c>
      <c r="AR402" s="40">
        <f>AR$12*$D402*INDEX(AR$21:AR$28,$E402)*INDEX(AR$30:AR$46,$F402)*(1-INDEX(AR$117:AR$133,$F402))</f>
        <v/>
      </c>
      <c r="AS402" s="40">
        <f>AS$12*$D402*INDEX(AS$21:AS$28,$E402)*INDEX(AS$30:AS$46,$F402)*(1-INDEX(AS$117:AS$133,$F402))</f>
        <v/>
      </c>
      <c r="AT402" s="40">
        <f>AT$12*$D402*INDEX(AT$21:AT$28,$E402)*INDEX(AT$30:AT$46,$F402)*(1-INDEX(AT$117:AT$133,$F402))</f>
        <v/>
      </c>
      <c r="AU402" s="40">
        <f>AU$12*$D402*INDEX(AU$21:AU$28,$E402)*INDEX(AU$30:AU$46,$F402)*(1-INDEX(AU$117:AU$133,$F402))</f>
        <v/>
      </c>
      <c r="AV402" s="40">
        <f>AV$12*$D402*INDEX(AV$21:AV$28,$E402)*INDEX(AV$30:AV$46,$F402)*(1-INDEX(AV$117:AV$133,$F402))</f>
        <v/>
      </c>
      <c r="AW402" s="40">
        <f>AW$12*$D402*INDEX(AW$21:AW$28,$E402)*INDEX(AW$30:AW$46,$F402)*(1-INDEX(AW$117:AW$133,$F402))</f>
        <v/>
      </c>
      <c r="AX402" s="42">
        <f>CARBONTAX(AX$12,$D402,INDEX(AX$21:AX$28,$E402),INDEX(AX$30:AX$46,$F402),INDEX(AX$117:AX$133,$F402))</f>
        <v/>
      </c>
    </row>
    <row r="403" hidden="1" outlineLevel="2"/>
    <row r="404" hidden="1" outlineLevel="2">
      <c r="A404" s="5" t="inlineStr">
        <is>
          <t>ets</t>
        </is>
      </c>
      <c r="B404" s="5" t="inlineStr">
        <is>
          <t>coa</t>
        </is>
      </c>
      <c r="C404" s="5" t="inlineStr">
        <is>
          <t>ral</t>
        </is>
      </c>
      <c r="D404" s="40">
        <f>INDEX(Inputs!$T$5:$T$132,MATCH($B404&amp;"|"&amp;$C404,Inputs!$A$5:$A$132,0))</f>
        <v/>
      </c>
      <c r="E404" s="40">
        <f>INDEX(Inputs!$K$5:$K$132,MATCH($B404&amp;"|"&amp;$C404,Inputs!$A$5:$A$132,0))</f>
        <v/>
      </c>
      <c r="F404" s="39" t="n"/>
      <c r="G404" s="39" t="n"/>
      <c r="H404" s="5">
        <f>INDEX(Variables!$B$5:$B$105,MATCH($A404,Variables!$A$5:$A$105,0))&amp;IF($C404="",""," | "&amp;INDEX(Mapping!$B$5:$B$26,MATCH($C404,Mapping!$A$5:$A$26,0))&amp;" | "&amp;INDEX(Mapping!$B$30:$B$41,MATCH($B404,Mapping!$A$30:$A$41,0)))</f>
        <v/>
      </c>
      <c r="I404" s="5">
        <f>INDEX(Variables!$C$5:$C$105,MATCH($A404,Variables!$A$5:$A$105,0))</f>
        <v/>
      </c>
      <c r="J404" s="5">
        <f>INDEX(Variables!$E$5:$E$105,MATCH($A404,Variables!$A$5:$A$105,0))</f>
        <v/>
      </c>
      <c r="K404" s="25">
        <f>LOWER(Settings!$C$4)&amp;".mit."&amp;$A404&amp;IF($C404="","","."&amp;$C404&amp;"."&amp;$B404)&amp;IF(INDEX(Variables!$D$5:$D$105,MATCH($A404,Variables!$A$5:$A$105,0))="","","."&amp;INDEX(Variables!$D$5:$D$105,MATCH($A404,Variables!$A$5:$A$105,0)))&amp;"."&amp;K$5</f>
        <v/>
      </c>
      <c r="L404" s="41">
        <f>L$134*$D404*INDEX(L$117:L$133,$E404)</f>
        <v/>
      </c>
      <c r="M404" s="40">
        <f>M$134*$D404*INDEX(M$117:M$133,$E404)</f>
        <v/>
      </c>
      <c r="N404" s="40">
        <f>N$134*$D404*INDEX(N$117:N$133,$E404)</f>
        <v/>
      </c>
      <c r="O404" s="40">
        <f>O$134*$D404*INDEX(O$117:O$133,$E404)</f>
        <v/>
      </c>
      <c r="P404" s="40">
        <f>P$134*$D404*INDEX(P$117:P$133,$E404)</f>
        <v/>
      </c>
      <c r="Q404" s="40">
        <f>Q$134*$D404*INDEX(Q$117:Q$133,$E404)</f>
        <v/>
      </c>
      <c r="R404" s="40">
        <f>R$134*$D404*INDEX(R$117:R$133,$E404)</f>
        <v/>
      </c>
      <c r="S404" s="40">
        <f>S$134*$D404*INDEX(S$117:S$133,$E404)</f>
        <v/>
      </c>
      <c r="T404" s="40">
        <f>T$134*$D404*INDEX(T$117:T$133,$E404)</f>
        <v/>
      </c>
      <c r="U404" s="40">
        <f>U$134*$D404*INDEX(U$117:U$133,$E404)</f>
        <v/>
      </c>
      <c r="V404" s="40">
        <f>V$134*$D404*INDEX(V$117:V$133,$E404)</f>
        <v/>
      </c>
      <c r="W404" s="40">
        <f>W$134*$D404*INDEX(W$117:W$133,$E404)</f>
        <v/>
      </c>
      <c r="X404" s="40">
        <f>X$134*$D404*INDEX(X$117:X$133,$E404)</f>
        <v/>
      </c>
      <c r="Y404" s="40">
        <f>Y$134*$D404*INDEX(Y$117:Y$133,$E404)</f>
        <v/>
      </c>
      <c r="Z404" s="40">
        <f>Z$134*$D404*INDEX(Z$117:Z$133,$E404)</f>
        <v/>
      </c>
      <c r="AA404" s="40">
        <f>AA$134*$D404*INDEX(AA$117:AA$133,$E404)</f>
        <v/>
      </c>
      <c r="AB404" s="40">
        <f>AB$134*$D404*INDEX(AB$117:AB$133,$E404)</f>
        <v/>
      </c>
      <c r="AC404" s="40">
        <f>AC$134*$D404*INDEX(AC$117:AC$133,$E404)</f>
        <v/>
      </c>
      <c r="AD404" s="42">
        <f>ETSCOST(AD$134,$D404,INDEX(AD$117:AD$133,$E404))</f>
        <v/>
      </c>
      <c r="AE404" s="25">
        <f>LOWER(Settings!$C$4)&amp;".mit."&amp;$A404&amp;IF($C404="","","."&amp;$C404&amp;"."&amp;$B404)&amp;IF(INDEX(Variables!$D$5:$D$105,MATCH($A404,Variables!$A$5:$A$105,0))="","","."&amp;INDEX(Variables!$D$5:$D$105,MATCH($A404,Variables!$A$5:$A$105,0)))&amp;"."&amp;AE$5</f>
        <v/>
      </c>
      <c r="AF404" s="41">
        <f>AF$134*$D404*INDEX(AF$117:AF$133,$E404)</f>
        <v/>
      </c>
      <c r="AG404" s="40">
        <f>AG$134*$D404*INDEX(AG$117:AG$133,$E404)</f>
        <v/>
      </c>
      <c r="AH404" s="40">
        <f>AH$134*$D404*INDEX(AH$117:AH$133,$E404)</f>
        <v/>
      </c>
      <c r="AI404" s="40">
        <f>AI$134*$D404*INDEX(AI$117:AI$133,$E404)</f>
        <v/>
      </c>
      <c r="AJ404" s="40">
        <f>AJ$134*$D404*INDEX(AJ$117:AJ$133,$E404)</f>
        <v/>
      </c>
      <c r="AK404" s="40">
        <f>AK$134*$D404*INDEX(AK$117:AK$133,$E404)</f>
        <v/>
      </c>
      <c r="AL404" s="40">
        <f>AL$134*$D404*INDEX(AL$117:AL$133,$E404)</f>
        <v/>
      </c>
      <c r="AM404" s="40">
        <f>AM$134*$D404*INDEX(AM$117:AM$133,$E404)</f>
        <v/>
      </c>
      <c r="AN404" s="40">
        <f>AN$134*$D404*INDEX(AN$117:AN$133,$E404)</f>
        <v/>
      </c>
      <c r="AO404" s="40">
        <f>AO$134*$D404*INDEX(AO$117:AO$133,$E404)</f>
        <v/>
      </c>
      <c r="AP404" s="40">
        <f>AP$134*$D404*INDEX(AP$117:AP$133,$E404)</f>
        <v/>
      </c>
      <c r="AQ404" s="40">
        <f>AQ$134*$D404*INDEX(AQ$117:AQ$133,$E404)</f>
        <v/>
      </c>
      <c r="AR404" s="40">
        <f>AR$134*$D404*INDEX(AR$117:AR$133,$E404)</f>
        <v/>
      </c>
      <c r="AS404" s="40">
        <f>AS$134*$D404*INDEX(AS$117:AS$133,$E404)</f>
        <v/>
      </c>
      <c r="AT404" s="40">
        <f>AT$134*$D404*INDEX(AT$117:AT$133,$E404)</f>
        <v/>
      </c>
      <c r="AU404" s="40">
        <f>AU$134*$D404*INDEX(AU$117:AU$133,$E404)</f>
        <v/>
      </c>
      <c r="AV404" s="40">
        <f>AV$134*$D404*INDEX(AV$117:AV$133,$E404)</f>
        <v/>
      </c>
      <c r="AW404" s="40">
        <f>AW$134*$D404*INDEX(AW$117:AW$133,$E404)</f>
        <v/>
      </c>
      <c r="AX404" s="42">
        <f>ETSCOST(AX$134,$D404,INDEX(AX$117:AX$133,$E404))</f>
        <v/>
      </c>
    </row>
    <row r="405" hidden="1" outlineLevel="2">
      <c r="A405" s="5" t="inlineStr">
        <is>
          <t>ets</t>
        </is>
      </c>
      <c r="B405" s="5" t="inlineStr">
        <is>
          <t>nga</t>
        </is>
      </c>
      <c r="C405" s="5" t="inlineStr">
        <is>
          <t>ral</t>
        </is>
      </c>
      <c r="D405" s="40">
        <f>INDEX(Inputs!$T$5:$T$132,MATCH($B405&amp;"|"&amp;$C405,Inputs!$A$5:$A$132,0))</f>
        <v/>
      </c>
      <c r="E405" s="40">
        <f>INDEX(Inputs!$K$5:$K$132,MATCH($B405&amp;"|"&amp;$C405,Inputs!$A$5:$A$132,0))</f>
        <v/>
      </c>
      <c r="F405" s="39" t="n"/>
      <c r="G405" s="39" t="n"/>
      <c r="H405" s="5">
        <f>INDEX(Variables!$B$5:$B$105,MATCH($A405,Variables!$A$5:$A$105,0))&amp;IF($C405="",""," | "&amp;INDEX(Mapping!$B$5:$B$26,MATCH($C405,Mapping!$A$5:$A$26,0))&amp;" | "&amp;INDEX(Mapping!$B$30:$B$41,MATCH($B405,Mapping!$A$30:$A$41,0)))</f>
        <v/>
      </c>
      <c r="I405" s="5">
        <f>INDEX(Variables!$C$5:$C$105,MATCH($A405,Variables!$A$5:$A$105,0))</f>
        <v/>
      </c>
      <c r="J405" s="5">
        <f>INDEX(Variables!$E$5:$E$105,MATCH($A405,Variables!$A$5:$A$105,0))</f>
        <v/>
      </c>
      <c r="K405" s="25">
        <f>LOWER(Settings!$C$4)&amp;".mit."&amp;$A405&amp;IF($C405="","","."&amp;$C405&amp;"."&amp;$B405)&amp;IF(INDEX(Variables!$D$5:$D$105,MATCH($A405,Variables!$A$5:$A$105,0))="","","."&amp;INDEX(Variables!$D$5:$D$105,MATCH($A405,Variables!$A$5:$A$105,0)))&amp;"."&amp;K$5</f>
        <v/>
      </c>
      <c r="L405" s="41">
        <f>L$134*$D405*INDEX(L$117:L$133,$E405)</f>
        <v/>
      </c>
      <c r="M405" s="40">
        <f>M$134*$D405*INDEX(M$117:M$133,$E405)</f>
        <v/>
      </c>
      <c r="N405" s="40">
        <f>N$134*$D405*INDEX(N$117:N$133,$E405)</f>
        <v/>
      </c>
      <c r="O405" s="40">
        <f>O$134*$D405*INDEX(O$117:O$133,$E405)</f>
        <v/>
      </c>
      <c r="P405" s="40">
        <f>P$134*$D405*INDEX(P$117:P$133,$E405)</f>
        <v/>
      </c>
      <c r="Q405" s="40">
        <f>Q$134*$D405*INDEX(Q$117:Q$133,$E405)</f>
        <v/>
      </c>
      <c r="R405" s="40">
        <f>R$134*$D405*INDEX(R$117:R$133,$E405)</f>
        <v/>
      </c>
      <c r="S405" s="40">
        <f>S$134*$D405*INDEX(S$117:S$133,$E405)</f>
        <v/>
      </c>
      <c r="T405" s="40">
        <f>T$134*$D405*INDEX(T$117:T$133,$E405)</f>
        <v/>
      </c>
      <c r="U405" s="40">
        <f>U$134*$D405*INDEX(U$117:U$133,$E405)</f>
        <v/>
      </c>
      <c r="V405" s="40">
        <f>V$134*$D405*INDEX(V$117:V$133,$E405)</f>
        <v/>
      </c>
      <c r="W405" s="40">
        <f>W$134*$D405*INDEX(W$117:W$133,$E405)</f>
        <v/>
      </c>
      <c r="X405" s="40">
        <f>X$134*$D405*INDEX(X$117:X$133,$E405)</f>
        <v/>
      </c>
      <c r="Y405" s="40">
        <f>Y$134*$D405*INDEX(Y$117:Y$133,$E405)</f>
        <v/>
      </c>
      <c r="Z405" s="40">
        <f>Z$134*$D405*INDEX(Z$117:Z$133,$E405)</f>
        <v/>
      </c>
      <c r="AA405" s="40">
        <f>AA$134*$D405*INDEX(AA$117:AA$133,$E405)</f>
        <v/>
      </c>
      <c r="AB405" s="40">
        <f>AB$134*$D405*INDEX(AB$117:AB$133,$E405)</f>
        <v/>
      </c>
      <c r="AC405" s="40">
        <f>AC$134*$D405*INDEX(AC$117:AC$133,$E405)</f>
        <v/>
      </c>
      <c r="AD405" s="42">
        <f>ETSCOST(AD$134,$D405,INDEX(AD$117:AD$133,$E405))</f>
        <v/>
      </c>
      <c r="AE405" s="25">
        <f>LOWER(Settings!$C$4)&amp;".mit."&amp;$A405&amp;IF($C405="","","."&amp;$C405&amp;"."&amp;$B405)&amp;IF(INDEX(Variables!$D$5:$D$105,MATCH($A405,Variables!$A$5:$A$105,0))="","","."&amp;INDEX(Variables!$D$5:$D$105,MATCH($A405,Variables!$A$5:$A$105,0)))&amp;"."&amp;AE$5</f>
        <v/>
      </c>
      <c r="AF405" s="41">
        <f>AF$134*$D405*INDEX(AF$117:AF$133,$E405)</f>
        <v/>
      </c>
      <c r="AG405" s="40">
        <f>AG$134*$D405*INDEX(AG$117:AG$133,$E405)</f>
        <v/>
      </c>
      <c r="AH405" s="40">
        <f>AH$134*$D405*INDEX(AH$117:AH$133,$E405)</f>
        <v/>
      </c>
      <c r="AI405" s="40">
        <f>AI$134*$D405*INDEX(AI$117:AI$133,$E405)</f>
        <v/>
      </c>
      <c r="AJ405" s="40">
        <f>AJ$134*$D405*INDEX(AJ$117:AJ$133,$E405)</f>
        <v/>
      </c>
      <c r="AK405" s="40">
        <f>AK$134*$D405*INDEX(AK$117:AK$133,$E405)</f>
        <v/>
      </c>
      <c r="AL405" s="40">
        <f>AL$134*$D405*INDEX(AL$117:AL$133,$E405)</f>
        <v/>
      </c>
      <c r="AM405" s="40">
        <f>AM$134*$D405*INDEX(AM$117:AM$133,$E405)</f>
        <v/>
      </c>
      <c r="AN405" s="40">
        <f>AN$134*$D405*INDEX(AN$117:AN$133,$E405)</f>
        <v/>
      </c>
      <c r="AO405" s="40">
        <f>AO$134*$D405*INDEX(AO$117:AO$133,$E405)</f>
        <v/>
      </c>
      <c r="AP405" s="40">
        <f>AP$134*$D405*INDEX(AP$117:AP$133,$E405)</f>
        <v/>
      </c>
      <c r="AQ405" s="40">
        <f>AQ$134*$D405*INDEX(AQ$117:AQ$133,$E405)</f>
        <v/>
      </c>
      <c r="AR405" s="40">
        <f>AR$134*$D405*INDEX(AR$117:AR$133,$E405)</f>
        <v/>
      </c>
      <c r="AS405" s="40">
        <f>AS$134*$D405*INDEX(AS$117:AS$133,$E405)</f>
        <v/>
      </c>
      <c r="AT405" s="40">
        <f>AT$134*$D405*INDEX(AT$117:AT$133,$E405)</f>
        <v/>
      </c>
      <c r="AU405" s="40">
        <f>AU$134*$D405*INDEX(AU$117:AU$133,$E405)</f>
        <v/>
      </c>
      <c r="AV405" s="40">
        <f>AV$134*$D405*INDEX(AV$117:AV$133,$E405)</f>
        <v/>
      </c>
      <c r="AW405" s="40">
        <f>AW$134*$D405*INDEX(AW$117:AW$133,$E405)</f>
        <v/>
      </c>
      <c r="AX405" s="42">
        <f>ETSCOST(AX$134,$D405,INDEX(AX$117:AX$133,$E405))</f>
        <v/>
      </c>
    </row>
    <row r="406" hidden="1" outlineLevel="2">
      <c r="A406" s="5" t="inlineStr">
        <is>
          <t>ets</t>
        </is>
      </c>
      <c r="B406" s="5" t="inlineStr">
        <is>
          <t>gso</t>
        </is>
      </c>
      <c r="C406" s="5" t="inlineStr">
        <is>
          <t>ral</t>
        </is>
      </c>
      <c r="D406" s="40">
        <f>INDEX(Inputs!$T$5:$T$132,MATCH($B406&amp;"|"&amp;$C406,Inputs!$A$5:$A$132,0))</f>
        <v/>
      </c>
      <c r="E406" s="40">
        <f>INDEX(Inputs!$K$5:$K$132,MATCH($B406&amp;"|"&amp;$C406,Inputs!$A$5:$A$132,0))</f>
        <v/>
      </c>
      <c r="F406" s="39" t="n"/>
      <c r="G406" s="39" t="n"/>
      <c r="H406" s="5">
        <f>INDEX(Variables!$B$5:$B$105,MATCH($A406,Variables!$A$5:$A$105,0))&amp;IF($C406="",""," | "&amp;INDEX(Mapping!$B$5:$B$26,MATCH($C406,Mapping!$A$5:$A$26,0))&amp;" | "&amp;INDEX(Mapping!$B$30:$B$41,MATCH($B406,Mapping!$A$30:$A$41,0)))</f>
        <v/>
      </c>
      <c r="I406" s="5">
        <f>INDEX(Variables!$C$5:$C$105,MATCH($A406,Variables!$A$5:$A$105,0))</f>
        <v/>
      </c>
      <c r="J406" s="5">
        <f>INDEX(Variables!$E$5:$E$105,MATCH($A406,Variables!$A$5:$A$105,0))</f>
        <v/>
      </c>
      <c r="K406" s="25">
        <f>LOWER(Settings!$C$4)&amp;".mit."&amp;$A406&amp;IF($C406="","","."&amp;$C406&amp;"."&amp;$B406)&amp;IF(INDEX(Variables!$D$5:$D$105,MATCH($A406,Variables!$A$5:$A$105,0))="","","."&amp;INDEX(Variables!$D$5:$D$105,MATCH($A406,Variables!$A$5:$A$105,0)))&amp;"."&amp;K$5</f>
        <v/>
      </c>
      <c r="L406" s="41">
        <f>L$134*$D406*INDEX(L$117:L$133,$E406)</f>
        <v/>
      </c>
      <c r="M406" s="40">
        <f>M$134*$D406*INDEX(M$117:M$133,$E406)</f>
        <v/>
      </c>
      <c r="N406" s="40">
        <f>N$134*$D406*INDEX(N$117:N$133,$E406)</f>
        <v/>
      </c>
      <c r="O406" s="40">
        <f>O$134*$D406*INDEX(O$117:O$133,$E406)</f>
        <v/>
      </c>
      <c r="P406" s="40">
        <f>P$134*$D406*INDEX(P$117:P$133,$E406)</f>
        <v/>
      </c>
      <c r="Q406" s="40">
        <f>Q$134*$D406*INDEX(Q$117:Q$133,$E406)</f>
        <v/>
      </c>
      <c r="R406" s="40">
        <f>R$134*$D406*INDEX(R$117:R$133,$E406)</f>
        <v/>
      </c>
      <c r="S406" s="40">
        <f>S$134*$D406*INDEX(S$117:S$133,$E406)</f>
        <v/>
      </c>
      <c r="T406" s="40">
        <f>T$134*$D406*INDEX(T$117:T$133,$E406)</f>
        <v/>
      </c>
      <c r="U406" s="40">
        <f>U$134*$D406*INDEX(U$117:U$133,$E406)</f>
        <v/>
      </c>
      <c r="V406" s="40">
        <f>V$134*$D406*INDEX(V$117:V$133,$E406)</f>
        <v/>
      </c>
      <c r="W406" s="40">
        <f>W$134*$D406*INDEX(W$117:W$133,$E406)</f>
        <v/>
      </c>
      <c r="X406" s="40">
        <f>X$134*$D406*INDEX(X$117:X$133,$E406)</f>
        <v/>
      </c>
      <c r="Y406" s="40">
        <f>Y$134*$D406*INDEX(Y$117:Y$133,$E406)</f>
        <v/>
      </c>
      <c r="Z406" s="40">
        <f>Z$134*$D406*INDEX(Z$117:Z$133,$E406)</f>
        <v/>
      </c>
      <c r="AA406" s="40">
        <f>AA$134*$D406*INDEX(AA$117:AA$133,$E406)</f>
        <v/>
      </c>
      <c r="AB406" s="40">
        <f>AB$134*$D406*INDEX(AB$117:AB$133,$E406)</f>
        <v/>
      </c>
      <c r="AC406" s="40">
        <f>AC$134*$D406*INDEX(AC$117:AC$133,$E406)</f>
        <v/>
      </c>
      <c r="AD406" s="42">
        <f>ETSCOST(AD$134,$D406,INDEX(AD$117:AD$133,$E406))</f>
        <v/>
      </c>
      <c r="AE406" s="25">
        <f>LOWER(Settings!$C$4)&amp;".mit."&amp;$A406&amp;IF($C406="","","."&amp;$C406&amp;"."&amp;$B406)&amp;IF(INDEX(Variables!$D$5:$D$105,MATCH($A406,Variables!$A$5:$A$105,0))="","","."&amp;INDEX(Variables!$D$5:$D$105,MATCH($A406,Variables!$A$5:$A$105,0)))&amp;"."&amp;AE$5</f>
        <v/>
      </c>
      <c r="AF406" s="41">
        <f>AF$134*$D406*INDEX(AF$117:AF$133,$E406)</f>
        <v/>
      </c>
      <c r="AG406" s="40">
        <f>AG$134*$D406*INDEX(AG$117:AG$133,$E406)</f>
        <v/>
      </c>
      <c r="AH406" s="40">
        <f>AH$134*$D406*INDEX(AH$117:AH$133,$E406)</f>
        <v/>
      </c>
      <c r="AI406" s="40">
        <f>AI$134*$D406*INDEX(AI$117:AI$133,$E406)</f>
        <v/>
      </c>
      <c r="AJ406" s="40">
        <f>AJ$134*$D406*INDEX(AJ$117:AJ$133,$E406)</f>
        <v/>
      </c>
      <c r="AK406" s="40">
        <f>AK$134*$D406*INDEX(AK$117:AK$133,$E406)</f>
        <v/>
      </c>
      <c r="AL406" s="40">
        <f>AL$134*$D406*INDEX(AL$117:AL$133,$E406)</f>
        <v/>
      </c>
      <c r="AM406" s="40">
        <f>AM$134*$D406*INDEX(AM$117:AM$133,$E406)</f>
        <v/>
      </c>
      <c r="AN406" s="40">
        <f>AN$134*$D406*INDEX(AN$117:AN$133,$E406)</f>
        <v/>
      </c>
      <c r="AO406" s="40">
        <f>AO$134*$D406*INDEX(AO$117:AO$133,$E406)</f>
        <v/>
      </c>
      <c r="AP406" s="40">
        <f>AP$134*$D406*INDEX(AP$117:AP$133,$E406)</f>
        <v/>
      </c>
      <c r="AQ406" s="40">
        <f>AQ$134*$D406*INDEX(AQ$117:AQ$133,$E406)</f>
        <v/>
      </c>
      <c r="AR406" s="40">
        <f>AR$134*$D406*INDEX(AR$117:AR$133,$E406)</f>
        <v/>
      </c>
      <c r="AS406" s="40">
        <f>AS$134*$D406*INDEX(AS$117:AS$133,$E406)</f>
        <v/>
      </c>
      <c r="AT406" s="40">
        <f>AT$134*$D406*INDEX(AT$117:AT$133,$E406)</f>
        <v/>
      </c>
      <c r="AU406" s="40">
        <f>AU$134*$D406*INDEX(AU$117:AU$133,$E406)</f>
        <v/>
      </c>
      <c r="AV406" s="40">
        <f>AV$134*$D406*INDEX(AV$117:AV$133,$E406)</f>
        <v/>
      </c>
      <c r="AW406" s="40">
        <f>AW$134*$D406*INDEX(AW$117:AW$133,$E406)</f>
        <v/>
      </c>
      <c r="AX406" s="42">
        <f>ETSCOST(AX$134,$D406,INDEX(AX$117:AX$133,$E406))</f>
        <v/>
      </c>
    </row>
    <row r="407" hidden="1" outlineLevel="2">
      <c r="A407" s="5" t="inlineStr">
        <is>
          <t>ets</t>
        </is>
      </c>
      <c r="B407" s="5" t="inlineStr">
        <is>
          <t>die</t>
        </is>
      </c>
      <c r="C407" s="5" t="inlineStr">
        <is>
          <t>ral</t>
        </is>
      </c>
      <c r="D407" s="40">
        <f>INDEX(Inputs!$T$5:$T$132,MATCH($B407&amp;"|"&amp;$C407,Inputs!$A$5:$A$132,0))</f>
        <v/>
      </c>
      <c r="E407" s="40">
        <f>INDEX(Inputs!$K$5:$K$132,MATCH($B407&amp;"|"&amp;$C407,Inputs!$A$5:$A$132,0))</f>
        <v/>
      </c>
      <c r="F407" s="39" t="n"/>
      <c r="G407" s="39" t="n"/>
      <c r="H407" s="5">
        <f>INDEX(Variables!$B$5:$B$105,MATCH($A407,Variables!$A$5:$A$105,0))&amp;IF($C407="",""," | "&amp;INDEX(Mapping!$B$5:$B$26,MATCH($C407,Mapping!$A$5:$A$26,0))&amp;" | "&amp;INDEX(Mapping!$B$30:$B$41,MATCH($B407,Mapping!$A$30:$A$41,0)))</f>
        <v/>
      </c>
      <c r="I407" s="5">
        <f>INDEX(Variables!$C$5:$C$105,MATCH($A407,Variables!$A$5:$A$105,0))</f>
        <v/>
      </c>
      <c r="J407" s="5">
        <f>INDEX(Variables!$E$5:$E$105,MATCH($A407,Variables!$A$5:$A$105,0))</f>
        <v/>
      </c>
      <c r="K407" s="25">
        <f>LOWER(Settings!$C$4)&amp;".mit."&amp;$A407&amp;IF($C407="","","."&amp;$C407&amp;"."&amp;$B407)&amp;IF(INDEX(Variables!$D$5:$D$105,MATCH($A407,Variables!$A$5:$A$105,0))="","","."&amp;INDEX(Variables!$D$5:$D$105,MATCH($A407,Variables!$A$5:$A$105,0)))&amp;"."&amp;K$5</f>
        <v/>
      </c>
      <c r="L407" s="41">
        <f>L$134*$D407*INDEX(L$117:L$133,$E407)</f>
        <v/>
      </c>
      <c r="M407" s="40">
        <f>M$134*$D407*INDEX(M$117:M$133,$E407)</f>
        <v/>
      </c>
      <c r="N407" s="40">
        <f>N$134*$D407*INDEX(N$117:N$133,$E407)</f>
        <v/>
      </c>
      <c r="O407" s="40">
        <f>O$134*$D407*INDEX(O$117:O$133,$E407)</f>
        <v/>
      </c>
      <c r="P407" s="40">
        <f>P$134*$D407*INDEX(P$117:P$133,$E407)</f>
        <v/>
      </c>
      <c r="Q407" s="40">
        <f>Q$134*$D407*INDEX(Q$117:Q$133,$E407)</f>
        <v/>
      </c>
      <c r="R407" s="40">
        <f>R$134*$D407*INDEX(R$117:R$133,$E407)</f>
        <v/>
      </c>
      <c r="S407" s="40">
        <f>S$134*$D407*INDEX(S$117:S$133,$E407)</f>
        <v/>
      </c>
      <c r="T407" s="40">
        <f>T$134*$D407*INDEX(T$117:T$133,$E407)</f>
        <v/>
      </c>
      <c r="U407" s="40">
        <f>U$134*$D407*INDEX(U$117:U$133,$E407)</f>
        <v/>
      </c>
      <c r="V407" s="40">
        <f>V$134*$D407*INDEX(V$117:V$133,$E407)</f>
        <v/>
      </c>
      <c r="W407" s="40">
        <f>W$134*$D407*INDEX(W$117:W$133,$E407)</f>
        <v/>
      </c>
      <c r="X407" s="40">
        <f>X$134*$D407*INDEX(X$117:X$133,$E407)</f>
        <v/>
      </c>
      <c r="Y407" s="40">
        <f>Y$134*$D407*INDEX(Y$117:Y$133,$E407)</f>
        <v/>
      </c>
      <c r="Z407" s="40">
        <f>Z$134*$D407*INDEX(Z$117:Z$133,$E407)</f>
        <v/>
      </c>
      <c r="AA407" s="40">
        <f>AA$134*$D407*INDEX(AA$117:AA$133,$E407)</f>
        <v/>
      </c>
      <c r="AB407" s="40">
        <f>AB$134*$D407*INDEX(AB$117:AB$133,$E407)</f>
        <v/>
      </c>
      <c r="AC407" s="40">
        <f>AC$134*$D407*INDEX(AC$117:AC$133,$E407)</f>
        <v/>
      </c>
      <c r="AD407" s="42">
        <f>ETSCOST(AD$134,$D407,INDEX(AD$117:AD$133,$E407))</f>
        <v/>
      </c>
      <c r="AE407" s="25">
        <f>LOWER(Settings!$C$4)&amp;".mit."&amp;$A407&amp;IF($C407="","","."&amp;$C407&amp;"."&amp;$B407)&amp;IF(INDEX(Variables!$D$5:$D$105,MATCH($A407,Variables!$A$5:$A$105,0))="","","."&amp;INDEX(Variables!$D$5:$D$105,MATCH($A407,Variables!$A$5:$A$105,0)))&amp;"."&amp;AE$5</f>
        <v/>
      </c>
      <c r="AF407" s="41">
        <f>AF$134*$D407*INDEX(AF$117:AF$133,$E407)</f>
        <v/>
      </c>
      <c r="AG407" s="40">
        <f>AG$134*$D407*INDEX(AG$117:AG$133,$E407)</f>
        <v/>
      </c>
      <c r="AH407" s="40">
        <f>AH$134*$D407*INDEX(AH$117:AH$133,$E407)</f>
        <v/>
      </c>
      <c r="AI407" s="40">
        <f>AI$134*$D407*INDEX(AI$117:AI$133,$E407)</f>
        <v/>
      </c>
      <c r="AJ407" s="40">
        <f>AJ$134*$D407*INDEX(AJ$117:AJ$133,$E407)</f>
        <v/>
      </c>
      <c r="AK407" s="40">
        <f>AK$134*$D407*INDEX(AK$117:AK$133,$E407)</f>
        <v/>
      </c>
      <c r="AL407" s="40">
        <f>AL$134*$D407*INDEX(AL$117:AL$133,$E407)</f>
        <v/>
      </c>
      <c r="AM407" s="40">
        <f>AM$134*$D407*INDEX(AM$117:AM$133,$E407)</f>
        <v/>
      </c>
      <c r="AN407" s="40">
        <f>AN$134*$D407*INDEX(AN$117:AN$133,$E407)</f>
        <v/>
      </c>
      <c r="AO407" s="40">
        <f>AO$134*$D407*INDEX(AO$117:AO$133,$E407)</f>
        <v/>
      </c>
      <c r="AP407" s="40">
        <f>AP$134*$D407*INDEX(AP$117:AP$133,$E407)</f>
        <v/>
      </c>
      <c r="AQ407" s="40">
        <f>AQ$134*$D407*INDEX(AQ$117:AQ$133,$E407)</f>
        <v/>
      </c>
      <c r="AR407" s="40">
        <f>AR$134*$D407*INDEX(AR$117:AR$133,$E407)</f>
        <v/>
      </c>
      <c r="AS407" s="40">
        <f>AS$134*$D407*INDEX(AS$117:AS$133,$E407)</f>
        <v/>
      </c>
      <c r="AT407" s="40">
        <f>AT$134*$D407*INDEX(AT$117:AT$133,$E407)</f>
        <v/>
      </c>
      <c r="AU407" s="40">
        <f>AU$134*$D407*INDEX(AU$117:AU$133,$E407)</f>
        <v/>
      </c>
      <c r="AV407" s="40">
        <f>AV$134*$D407*INDEX(AV$117:AV$133,$E407)</f>
        <v/>
      </c>
      <c r="AW407" s="40">
        <f>AW$134*$D407*INDEX(AW$117:AW$133,$E407)</f>
        <v/>
      </c>
      <c r="AX407" s="42">
        <f>ETSCOST(AX$134,$D407,INDEX(AX$117:AX$133,$E407))</f>
        <v/>
      </c>
    </row>
    <row r="408" hidden="1" outlineLevel="2">
      <c r="A408" s="5" t="inlineStr">
        <is>
          <t>ets</t>
        </is>
      </c>
      <c r="B408" s="5" t="inlineStr">
        <is>
          <t>lpg</t>
        </is>
      </c>
      <c r="C408" s="5" t="inlineStr">
        <is>
          <t>ral</t>
        </is>
      </c>
      <c r="D408" s="40">
        <f>INDEX(Inputs!$T$5:$T$132,MATCH($B408&amp;"|"&amp;$C408,Inputs!$A$5:$A$132,0))</f>
        <v/>
      </c>
      <c r="E408" s="40">
        <f>INDEX(Inputs!$K$5:$K$132,MATCH($B408&amp;"|"&amp;$C408,Inputs!$A$5:$A$132,0))</f>
        <v/>
      </c>
      <c r="F408" s="39" t="n"/>
      <c r="G408" s="39" t="n"/>
      <c r="H408" s="5">
        <f>INDEX(Variables!$B$5:$B$105,MATCH($A408,Variables!$A$5:$A$105,0))&amp;IF($C408="",""," | "&amp;INDEX(Mapping!$B$5:$B$26,MATCH($C408,Mapping!$A$5:$A$26,0))&amp;" | "&amp;INDEX(Mapping!$B$30:$B$41,MATCH($B408,Mapping!$A$30:$A$41,0)))</f>
        <v/>
      </c>
      <c r="I408" s="5">
        <f>INDEX(Variables!$C$5:$C$105,MATCH($A408,Variables!$A$5:$A$105,0))</f>
        <v/>
      </c>
      <c r="J408" s="5">
        <f>INDEX(Variables!$E$5:$E$105,MATCH($A408,Variables!$A$5:$A$105,0))</f>
        <v/>
      </c>
      <c r="K408" s="25">
        <f>LOWER(Settings!$C$4)&amp;".mit."&amp;$A408&amp;IF($C408="","","."&amp;$C408&amp;"."&amp;$B408)&amp;IF(INDEX(Variables!$D$5:$D$105,MATCH($A408,Variables!$A$5:$A$105,0))="","","."&amp;INDEX(Variables!$D$5:$D$105,MATCH($A408,Variables!$A$5:$A$105,0)))&amp;"."&amp;K$5</f>
        <v/>
      </c>
      <c r="L408" s="41">
        <f>L$134*$D408*INDEX(L$117:L$133,$E408)</f>
        <v/>
      </c>
      <c r="M408" s="40">
        <f>M$134*$D408*INDEX(M$117:M$133,$E408)</f>
        <v/>
      </c>
      <c r="N408" s="40">
        <f>N$134*$D408*INDEX(N$117:N$133,$E408)</f>
        <v/>
      </c>
      <c r="O408" s="40">
        <f>O$134*$D408*INDEX(O$117:O$133,$E408)</f>
        <v/>
      </c>
      <c r="P408" s="40">
        <f>P$134*$D408*INDEX(P$117:P$133,$E408)</f>
        <v/>
      </c>
      <c r="Q408" s="40">
        <f>Q$134*$D408*INDEX(Q$117:Q$133,$E408)</f>
        <v/>
      </c>
      <c r="R408" s="40">
        <f>R$134*$D408*INDEX(R$117:R$133,$E408)</f>
        <v/>
      </c>
      <c r="S408" s="40">
        <f>S$134*$D408*INDEX(S$117:S$133,$E408)</f>
        <v/>
      </c>
      <c r="T408" s="40">
        <f>T$134*$D408*INDEX(T$117:T$133,$E408)</f>
        <v/>
      </c>
      <c r="U408" s="40">
        <f>U$134*$D408*INDEX(U$117:U$133,$E408)</f>
        <v/>
      </c>
      <c r="V408" s="40">
        <f>V$134*$D408*INDEX(V$117:V$133,$E408)</f>
        <v/>
      </c>
      <c r="W408" s="40">
        <f>W$134*$D408*INDEX(W$117:W$133,$E408)</f>
        <v/>
      </c>
      <c r="X408" s="40">
        <f>X$134*$D408*INDEX(X$117:X$133,$E408)</f>
        <v/>
      </c>
      <c r="Y408" s="40">
        <f>Y$134*$D408*INDEX(Y$117:Y$133,$E408)</f>
        <v/>
      </c>
      <c r="Z408" s="40">
        <f>Z$134*$D408*INDEX(Z$117:Z$133,$E408)</f>
        <v/>
      </c>
      <c r="AA408" s="40">
        <f>AA$134*$D408*INDEX(AA$117:AA$133,$E408)</f>
        <v/>
      </c>
      <c r="AB408" s="40">
        <f>AB$134*$D408*INDEX(AB$117:AB$133,$E408)</f>
        <v/>
      </c>
      <c r="AC408" s="40">
        <f>AC$134*$D408*INDEX(AC$117:AC$133,$E408)</f>
        <v/>
      </c>
      <c r="AD408" s="42">
        <f>ETSCOST(AD$134,$D408,INDEX(AD$117:AD$133,$E408))</f>
        <v/>
      </c>
      <c r="AE408" s="25">
        <f>LOWER(Settings!$C$4)&amp;".mit."&amp;$A408&amp;IF($C408="","","."&amp;$C408&amp;"."&amp;$B408)&amp;IF(INDEX(Variables!$D$5:$D$105,MATCH($A408,Variables!$A$5:$A$105,0))="","","."&amp;INDEX(Variables!$D$5:$D$105,MATCH($A408,Variables!$A$5:$A$105,0)))&amp;"."&amp;AE$5</f>
        <v/>
      </c>
      <c r="AF408" s="41">
        <f>AF$134*$D408*INDEX(AF$117:AF$133,$E408)</f>
        <v/>
      </c>
      <c r="AG408" s="40">
        <f>AG$134*$D408*INDEX(AG$117:AG$133,$E408)</f>
        <v/>
      </c>
      <c r="AH408" s="40">
        <f>AH$134*$D408*INDEX(AH$117:AH$133,$E408)</f>
        <v/>
      </c>
      <c r="AI408" s="40">
        <f>AI$134*$D408*INDEX(AI$117:AI$133,$E408)</f>
        <v/>
      </c>
      <c r="AJ408" s="40">
        <f>AJ$134*$D408*INDEX(AJ$117:AJ$133,$E408)</f>
        <v/>
      </c>
      <c r="AK408" s="40">
        <f>AK$134*$D408*INDEX(AK$117:AK$133,$E408)</f>
        <v/>
      </c>
      <c r="AL408" s="40">
        <f>AL$134*$D408*INDEX(AL$117:AL$133,$E408)</f>
        <v/>
      </c>
      <c r="AM408" s="40">
        <f>AM$134*$D408*INDEX(AM$117:AM$133,$E408)</f>
        <v/>
      </c>
      <c r="AN408" s="40">
        <f>AN$134*$D408*INDEX(AN$117:AN$133,$E408)</f>
        <v/>
      </c>
      <c r="AO408" s="40">
        <f>AO$134*$D408*INDEX(AO$117:AO$133,$E408)</f>
        <v/>
      </c>
      <c r="AP408" s="40">
        <f>AP$134*$D408*INDEX(AP$117:AP$133,$E408)</f>
        <v/>
      </c>
      <c r="AQ408" s="40">
        <f>AQ$134*$D408*INDEX(AQ$117:AQ$133,$E408)</f>
        <v/>
      </c>
      <c r="AR408" s="40">
        <f>AR$134*$D408*INDEX(AR$117:AR$133,$E408)</f>
        <v/>
      </c>
      <c r="AS408" s="40">
        <f>AS$134*$D408*INDEX(AS$117:AS$133,$E408)</f>
        <v/>
      </c>
      <c r="AT408" s="40">
        <f>AT$134*$D408*INDEX(AT$117:AT$133,$E408)</f>
        <v/>
      </c>
      <c r="AU408" s="40">
        <f>AU$134*$D408*INDEX(AU$117:AU$133,$E408)</f>
        <v/>
      </c>
      <c r="AV408" s="40">
        <f>AV$134*$D408*INDEX(AV$117:AV$133,$E408)</f>
        <v/>
      </c>
      <c r="AW408" s="40">
        <f>AW$134*$D408*INDEX(AW$117:AW$133,$E408)</f>
        <v/>
      </c>
      <c r="AX408" s="42">
        <f>ETSCOST(AX$134,$D408,INDEX(AX$117:AX$133,$E408))</f>
        <v/>
      </c>
    </row>
    <row r="409" hidden="1" outlineLevel="2">
      <c r="A409" s="5" t="inlineStr">
        <is>
          <t>ets</t>
        </is>
      </c>
      <c r="B409" s="5" t="inlineStr">
        <is>
          <t>ker</t>
        </is>
      </c>
      <c r="C409" s="5" t="inlineStr">
        <is>
          <t>ral</t>
        </is>
      </c>
      <c r="D409" s="40">
        <f>INDEX(Inputs!$T$5:$T$132,MATCH($B409&amp;"|"&amp;$C409,Inputs!$A$5:$A$132,0))</f>
        <v/>
      </c>
      <c r="E409" s="40">
        <f>INDEX(Inputs!$K$5:$K$132,MATCH($B409&amp;"|"&amp;$C409,Inputs!$A$5:$A$132,0))</f>
        <v/>
      </c>
      <c r="F409" s="39" t="n"/>
      <c r="G409" s="39" t="n"/>
      <c r="H409" s="5">
        <f>INDEX(Variables!$B$5:$B$105,MATCH($A409,Variables!$A$5:$A$105,0))&amp;IF($C409="",""," | "&amp;INDEX(Mapping!$B$5:$B$26,MATCH($C409,Mapping!$A$5:$A$26,0))&amp;" | "&amp;INDEX(Mapping!$B$30:$B$41,MATCH($B409,Mapping!$A$30:$A$41,0)))</f>
        <v/>
      </c>
      <c r="I409" s="5">
        <f>INDEX(Variables!$C$5:$C$105,MATCH($A409,Variables!$A$5:$A$105,0))</f>
        <v/>
      </c>
      <c r="J409" s="5">
        <f>INDEX(Variables!$E$5:$E$105,MATCH($A409,Variables!$A$5:$A$105,0))</f>
        <v/>
      </c>
      <c r="K409" s="25">
        <f>LOWER(Settings!$C$4)&amp;".mit."&amp;$A409&amp;IF($C409="","","."&amp;$C409&amp;"."&amp;$B409)&amp;IF(INDEX(Variables!$D$5:$D$105,MATCH($A409,Variables!$A$5:$A$105,0))="","","."&amp;INDEX(Variables!$D$5:$D$105,MATCH($A409,Variables!$A$5:$A$105,0)))&amp;"."&amp;K$5</f>
        <v/>
      </c>
      <c r="L409" s="41">
        <f>L$134*$D409*INDEX(L$117:L$133,$E409)</f>
        <v/>
      </c>
      <c r="M409" s="40">
        <f>M$134*$D409*INDEX(M$117:M$133,$E409)</f>
        <v/>
      </c>
      <c r="N409" s="40">
        <f>N$134*$D409*INDEX(N$117:N$133,$E409)</f>
        <v/>
      </c>
      <c r="O409" s="40">
        <f>O$134*$D409*INDEX(O$117:O$133,$E409)</f>
        <v/>
      </c>
      <c r="P409" s="40">
        <f>P$134*$D409*INDEX(P$117:P$133,$E409)</f>
        <v/>
      </c>
      <c r="Q409" s="40">
        <f>Q$134*$D409*INDEX(Q$117:Q$133,$E409)</f>
        <v/>
      </c>
      <c r="R409" s="40">
        <f>R$134*$D409*INDEX(R$117:R$133,$E409)</f>
        <v/>
      </c>
      <c r="S409" s="40">
        <f>S$134*$D409*INDEX(S$117:S$133,$E409)</f>
        <v/>
      </c>
      <c r="T409" s="40">
        <f>T$134*$D409*INDEX(T$117:T$133,$E409)</f>
        <v/>
      </c>
      <c r="U409" s="40">
        <f>U$134*$D409*INDEX(U$117:U$133,$E409)</f>
        <v/>
      </c>
      <c r="V409" s="40">
        <f>V$134*$D409*INDEX(V$117:V$133,$E409)</f>
        <v/>
      </c>
      <c r="W409" s="40">
        <f>W$134*$D409*INDEX(W$117:W$133,$E409)</f>
        <v/>
      </c>
      <c r="X409" s="40">
        <f>X$134*$D409*INDEX(X$117:X$133,$E409)</f>
        <v/>
      </c>
      <c r="Y409" s="40">
        <f>Y$134*$D409*INDEX(Y$117:Y$133,$E409)</f>
        <v/>
      </c>
      <c r="Z409" s="40">
        <f>Z$134*$D409*INDEX(Z$117:Z$133,$E409)</f>
        <v/>
      </c>
      <c r="AA409" s="40">
        <f>AA$134*$D409*INDEX(AA$117:AA$133,$E409)</f>
        <v/>
      </c>
      <c r="AB409" s="40">
        <f>AB$134*$D409*INDEX(AB$117:AB$133,$E409)</f>
        <v/>
      </c>
      <c r="AC409" s="40">
        <f>AC$134*$D409*INDEX(AC$117:AC$133,$E409)</f>
        <v/>
      </c>
      <c r="AD409" s="42">
        <f>ETSCOST(AD$134,$D409,INDEX(AD$117:AD$133,$E409))</f>
        <v/>
      </c>
      <c r="AE409" s="25">
        <f>LOWER(Settings!$C$4)&amp;".mit."&amp;$A409&amp;IF($C409="","","."&amp;$C409&amp;"."&amp;$B409)&amp;IF(INDEX(Variables!$D$5:$D$105,MATCH($A409,Variables!$A$5:$A$105,0))="","","."&amp;INDEX(Variables!$D$5:$D$105,MATCH($A409,Variables!$A$5:$A$105,0)))&amp;"."&amp;AE$5</f>
        <v/>
      </c>
      <c r="AF409" s="41">
        <f>AF$134*$D409*INDEX(AF$117:AF$133,$E409)</f>
        <v/>
      </c>
      <c r="AG409" s="40">
        <f>AG$134*$D409*INDEX(AG$117:AG$133,$E409)</f>
        <v/>
      </c>
      <c r="AH409" s="40">
        <f>AH$134*$D409*INDEX(AH$117:AH$133,$E409)</f>
        <v/>
      </c>
      <c r="AI409" s="40">
        <f>AI$134*$D409*INDEX(AI$117:AI$133,$E409)</f>
        <v/>
      </c>
      <c r="AJ409" s="40">
        <f>AJ$134*$D409*INDEX(AJ$117:AJ$133,$E409)</f>
        <v/>
      </c>
      <c r="AK409" s="40">
        <f>AK$134*$D409*INDEX(AK$117:AK$133,$E409)</f>
        <v/>
      </c>
      <c r="AL409" s="40">
        <f>AL$134*$D409*INDEX(AL$117:AL$133,$E409)</f>
        <v/>
      </c>
      <c r="AM409" s="40">
        <f>AM$134*$D409*INDEX(AM$117:AM$133,$E409)</f>
        <v/>
      </c>
      <c r="AN409" s="40">
        <f>AN$134*$D409*INDEX(AN$117:AN$133,$E409)</f>
        <v/>
      </c>
      <c r="AO409" s="40">
        <f>AO$134*$D409*INDEX(AO$117:AO$133,$E409)</f>
        <v/>
      </c>
      <c r="AP409" s="40">
        <f>AP$134*$D409*INDEX(AP$117:AP$133,$E409)</f>
        <v/>
      </c>
      <c r="AQ409" s="40">
        <f>AQ$134*$D409*INDEX(AQ$117:AQ$133,$E409)</f>
        <v/>
      </c>
      <c r="AR409" s="40">
        <f>AR$134*$D409*INDEX(AR$117:AR$133,$E409)</f>
        <v/>
      </c>
      <c r="AS409" s="40">
        <f>AS$134*$D409*INDEX(AS$117:AS$133,$E409)</f>
        <v/>
      </c>
      <c r="AT409" s="40">
        <f>AT$134*$D409*INDEX(AT$117:AT$133,$E409)</f>
        <v/>
      </c>
      <c r="AU409" s="40">
        <f>AU$134*$D409*INDEX(AU$117:AU$133,$E409)</f>
        <v/>
      </c>
      <c r="AV409" s="40">
        <f>AV$134*$D409*INDEX(AV$117:AV$133,$E409)</f>
        <v/>
      </c>
      <c r="AW409" s="40">
        <f>AW$134*$D409*INDEX(AW$117:AW$133,$E409)</f>
        <v/>
      </c>
      <c r="AX409" s="42">
        <f>ETSCOST(AX$134,$D409,INDEX(AX$117:AX$133,$E409))</f>
        <v/>
      </c>
    </row>
    <row r="410" hidden="1" outlineLevel="2">
      <c r="A410" s="5" t="inlineStr">
        <is>
          <t>ets</t>
        </is>
      </c>
      <c r="B410" s="5" t="inlineStr">
        <is>
          <t>oop</t>
        </is>
      </c>
      <c r="C410" s="5" t="inlineStr">
        <is>
          <t>ral</t>
        </is>
      </c>
      <c r="D410" s="40">
        <f>INDEX(Inputs!$T$5:$T$132,MATCH($B410&amp;"|"&amp;$C410,Inputs!$A$5:$A$132,0))</f>
        <v/>
      </c>
      <c r="E410" s="40">
        <f>INDEX(Inputs!$K$5:$K$132,MATCH($B410&amp;"|"&amp;$C410,Inputs!$A$5:$A$132,0))</f>
        <v/>
      </c>
      <c r="F410" s="39" t="n"/>
      <c r="G410" s="39" t="n"/>
      <c r="H410" s="5">
        <f>INDEX(Variables!$B$5:$B$105,MATCH($A410,Variables!$A$5:$A$105,0))&amp;IF($C410="",""," | "&amp;INDEX(Mapping!$B$5:$B$26,MATCH($C410,Mapping!$A$5:$A$26,0))&amp;" | "&amp;INDEX(Mapping!$B$30:$B$41,MATCH($B410,Mapping!$A$30:$A$41,0)))</f>
        <v/>
      </c>
      <c r="I410" s="5">
        <f>INDEX(Variables!$C$5:$C$105,MATCH($A410,Variables!$A$5:$A$105,0))</f>
        <v/>
      </c>
      <c r="J410" s="5">
        <f>INDEX(Variables!$E$5:$E$105,MATCH($A410,Variables!$A$5:$A$105,0))</f>
        <v/>
      </c>
      <c r="K410" s="25">
        <f>LOWER(Settings!$C$4)&amp;".mit."&amp;$A410&amp;IF($C410="","","."&amp;$C410&amp;"."&amp;$B410)&amp;IF(INDEX(Variables!$D$5:$D$105,MATCH($A410,Variables!$A$5:$A$105,0))="","","."&amp;INDEX(Variables!$D$5:$D$105,MATCH($A410,Variables!$A$5:$A$105,0)))&amp;"."&amp;K$5</f>
        <v/>
      </c>
      <c r="L410" s="41">
        <f>L$134*$D410*INDEX(L$117:L$133,$E410)</f>
        <v/>
      </c>
      <c r="M410" s="40">
        <f>M$134*$D410*INDEX(M$117:M$133,$E410)</f>
        <v/>
      </c>
      <c r="N410" s="40">
        <f>N$134*$D410*INDEX(N$117:N$133,$E410)</f>
        <v/>
      </c>
      <c r="O410" s="40">
        <f>O$134*$D410*INDEX(O$117:O$133,$E410)</f>
        <v/>
      </c>
      <c r="P410" s="40">
        <f>P$134*$D410*INDEX(P$117:P$133,$E410)</f>
        <v/>
      </c>
      <c r="Q410" s="40">
        <f>Q$134*$D410*INDEX(Q$117:Q$133,$E410)</f>
        <v/>
      </c>
      <c r="R410" s="40">
        <f>R$134*$D410*INDEX(R$117:R$133,$E410)</f>
        <v/>
      </c>
      <c r="S410" s="40">
        <f>S$134*$D410*INDEX(S$117:S$133,$E410)</f>
        <v/>
      </c>
      <c r="T410" s="40">
        <f>T$134*$D410*INDEX(T$117:T$133,$E410)</f>
        <v/>
      </c>
      <c r="U410" s="40">
        <f>U$134*$D410*INDEX(U$117:U$133,$E410)</f>
        <v/>
      </c>
      <c r="V410" s="40">
        <f>V$134*$D410*INDEX(V$117:V$133,$E410)</f>
        <v/>
      </c>
      <c r="W410" s="40">
        <f>W$134*$D410*INDEX(W$117:W$133,$E410)</f>
        <v/>
      </c>
      <c r="X410" s="40">
        <f>X$134*$D410*INDEX(X$117:X$133,$E410)</f>
        <v/>
      </c>
      <c r="Y410" s="40">
        <f>Y$134*$D410*INDEX(Y$117:Y$133,$E410)</f>
        <v/>
      </c>
      <c r="Z410" s="40">
        <f>Z$134*$D410*INDEX(Z$117:Z$133,$E410)</f>
        <v/>
      </c>
      <c r="AA410" s="40">
        <f>AA$134*$D410*INDEX(AA$117:AA$133,$E410)</f>
        <v/>
      </c>
      <c r="AB410" s="40">
        <f>AB$134*$D410*INDEX(AB$117:AB$133,$E410)</f>
        <v/>
      </c>
      <c r="AC410" s="40">
        <f>AC$134*$D410*INDEX(AC$117:AC$133,$E410)</f>
        <v/>
      </c>
      <c r="AD410" s="42">
        <f>ETSCOST(AD$134,$D410,INDEX(AD$117:AD$133,$E410))</f>
        <v/>
      </c>
      <c r="AE410" s="25">
        <f>LOWER(Settings!$C$4)&amp;".mit."&amp;$A410&amp;IF($C410="","","."&amp;$C410&amp;"."&amp;$B410)&amp;IF(INDEX(Variables!$D$5:$D$105,MATCH($A410,Variables!$A$5:$A$105,0))="","","."&amp;INDEX(Variables!$D$5:$D$105,MATCH($A410,Variables!$A$5:$A$105,0)))&amp;"."&amp;AE$5</f>
        <v/>
      </c>
      <c r="AF410" s="41">
        <f>AF$134*$D410*INDEX(AF$117:AF$133,$E410)</f>
        <v/>
      </c>
      <c r="AG410" s="40">
        <f>AG$134*$D410*INDEX(AG$117:AG$133,$E410)</f>
        <v/>
      </c>
      <c r="AH410" s="40">
        <f>AH$134*$D410*INDEX(AH$117:AH$133,$E410)</f>
        <v/>
      </c>
      <c r="AI410" s="40">
        <f>AI$134*$D410*INDEX(AI$117:AI$133,$E410)</f>
        <v/>
      </c>
      <c r="AJ410" s="40">
        <f>AJ$134*$D410*INDEX(AJ$117:AJ$133,$E410)</f>
        <v/>
      </c>
      <c r="AK410" s="40">
        <f>AK$134*$D410*INDEX(AK$117:AK$133,$E410)</f>
        <v/>
      </c>
      <c r="AL410" s="40">
        <f>AL$134*$D410*INDEX(AL$117:AL$133,$E410)</f>
        <v/>
      </c>
      <c r="AM410" s="40">
        <f>AM$134*$D410*INDEX(AM$117:AM$133,$E410)</f>
        <v/>
      </c>
      <c r="AN410" s="40">
        <f>AN$134*$D410*INDEX(AN$117:AN$133,$E410)</f>
        <v/>
      </c>
      <c r="AO410" s="40">
        <f>AO$134*$D410*INDEX(AO$117:AO$133,$E410)</f>
        <v/>
      </c>
      <c r="AP410" s="40">
        <f>AP$134*$D410*INDEX(AP$117:AP$133,$E410)</f>
        <v/>
      </c>
      <c r="AQ410" s="40">
        <f>AQ$134*$D410*INDEX(AQ$117:AQ$133,$E410)</f>
        <v/>
      </c>
      <c r="AR410" s="40">
        <f>AR$134*$D410*INDEX(AR$117:AR$133,$E410)</f>
        <v/>
      </c>
      <c r="AS410" s="40">
        <f>AS$134*$D410*INDEX(AS$117:AS$133,$E410)</f>
        <v/>
      </c>
      <c r="AT410" s="40">
        <f>AT$134*$D410*INDEX(AT$117:AT$133,$E410)</f>
        <v/>
      </c>
      <c r="AU410" s="40">
        <f>AU$134*$D410*INDEX(AU$117:AU$133,$E410)</f>
        <v/>
      </c>
      <c r="AV410" s="40">
        <f>AV$134*$D410*INDEX(AV$117:AV$133,$E410)</f>
        <v/>
      </c>
      <c r="AW410" s="40">
        <f>AW$134*$D410*INDEX(AW$117:AW$133,$E410)</f>
        <v/>
      </c>
      <c r="AX410" s="42">
        <f>ETSCOST(AX$134,$D410,INDEX(AX$117:AX$133,$E410))</f>
        <v/>
      </c>
    </row>
    <row r="411" hidden="1" outlineLevel="2">
      <c r="A411" s="5" t="inlineStr">
        <is>
          <t>ets</t>
        </is>
      </c>
      <c r="B411" s="5" t="inlineStr">
        <is>
          <t>bio</t>
        </is>
      </c>
      <c r="C411" s="5" t="inlineStr">
        <is>
          <t>ral</t>
        </is>
      </c>
      <c r="D411" s="40">
        <f>INDEX(Inputs!$T$5:$T$132,MATCH($B411&amp;"|"&amp;$C411,Inputs!$A$5:$A$132,0))</f>
        <v/>
      </c>
      <c r="E411" s="40">
        <f>INDEX(Inputs!$K$5:$K$132,MATCH($B411&amp;"|"&amp;$C411,Inputs!$A$5:$A$132,0))</f>
        <v/>
      </c>
      <c r="F411" s="39" t="n"/>
      <c r="G411" s="39" t="n"/>
      <c r="H411" s="5">
        <f>INDEX(Variables!$B$5:$B$105,MATCH($A411,Variables!$A$5:$A$105,0))&amp;IF($C411="",""," | "&amp;INDEX(Mapping!$B$5:$B$26,MATCH($C411,Mapping!$A$5:$A$26,0))&amp;" | "&amp;INDEX(Mapping!$B$30:$B$41,MATCH($B411,Mapping!$A$30:$A$41,0)))</f>
        <v/>
      </c>
      <c r="I411" s="5">
        <f>INDEX(Variables!$C$5:$C$105,MATCH($A411,Variables!$A$5:$A$105,0))</f>
        <v/>
      </c>
      <c r="J411" s="5">
        <f>INDEX(Variables!$E$5:$E$105,MATCH($A411,Variables!$A$5:$A$105,0))</f>
        <v/>
      </c>
      <c r="K411" s="25">
        <f>LOWER(Settings!$C$4)&amp;".mit."&amp;$A411&amp;IF($C411="","","."&amp;$C411&amp;"."&amp;$B411)&amp;IF(INDEX(Variables!$D$5:$D$105,MATCH($A411,Variables!$A$5:$A$105,0))="","","."&amp;INDEX(Variables!$D$5:$D$105,MATCH($A411,Variables!$A$5:$A$105,0)))&amp;"."&amp;K$5</f>
        <v/>
      </c>
      <c r="L411" s="41">
        <f>L$134*$D411*INDEX(L$117:L$133,$E411)</f>
        <v/>
      </c>
      <c r="M411" s="40">
        <f>M$134*$D411*INDEX(M$117:M$133,$E411)</f>
        <v/>
      </c>
      <c r="N411" s="40">
        <f>N$134*$D411*INDEX(N$117:N$133,$E411)</f>
        <v/>
      </c>
      <c r="O411" s="40">
        <f>O$134*$D411*INDEX(O$117:O$133,$E411)</f>
        <v/>
      </c>
      <c r="P411" s="40">
        <f>P$134*$D411*INDEX(P$117:P$133,$E411)</f>
        <v/>
      </c>
      <c r="Q411" s="40">
        <f>Q$134*$D411*INDEX(Q$117:Q$133,$E411)</f>
        <v/>
      </c>
      <c r="R411" s="40">
        <f>R$134*$D411*INDEX(R$117:R$133,$E411)</f>
        <v/>
      </c>
      <c r="S411" s="40">
        <f>S$134*$D411*INDEX(S$117:S$133,$E411)</f>
        <v/>
      </c>
      <c r="T411" s="40">
        <f>T$134*$D411*INDEX(T$117:T$133,$E411)</f>
        <v/>
      </c>
      <c r="U411" s="40">
        <f>U$134*$D411*INDEX(U$117:U$133,$E411)</f>
        <v/>
      </c>
      <c r="V411" s="40">
        <f>V$134*$D411*INDEX(V$117:V$133,$E411)</f>
        <v/>
      </c>
      <c r="W411" s="40">
        <f>W$134*$D411*INDEX(W$117:W$133,$E411)</f>
        <v/>
      </c>
      <c r="X411" s="40">
        <f>X$134*$D411*INDEX(X$117:X$133,$E411)</f>
        <v/>
      </c>
      <c r="Y411" s="40">
        <f>Y$134*$D411*INDEX(Y$117:Y$133,$E411)</f>
        <v/>
      </c>
      <c r="Z411" s="40">
        <f>Z$134*$D411*INDEX(Z$117:Z$133,$E411)</f>
        <v/>
      </c>
      <c r="AA411" s="40">
        <f>AA$134*$D411*INDEX(AA$117:AA$133,$E411)</f>
        <v/>
      </c>
      <c r="AB411" s="40">
        <f>AB$134*$D411*INDEX(AB$117:AB$133,$E411)</f>
        <v/>
      </c>
      <c r="AC411" s="40">
        <f>AC$134*$D411*INDEX(AC$117:AC$133,$E411)</f>
        <v/>
      </c>
      <c r="AD411" s="42">
        <f>ETSCOST(AD$134,$D411,INDEX(AD$117:AD$133,$E411))</f>
        <v/>
      </c>
      <c r="AE411" s="25">
        <f>LOWER(Settings!$C$4)&amp;".mit."&amp;$A411&amp;IF($C411="","","."&amp;$C411&amp;"."&amp;$B411)&amp;IF(INDEX(Variables!$D$5:$D$105,MATCH($A411,Variables!$A$5:$A$105,0))="","","."&amp;INDEX(Variables!$D$5:$D$105,MATCH($A411,Variables!$A$5:$A$105,0)))&amp;"."&amp;AE$5</f>
        <v/>
      </c>
      <c r="AF411" s="41">
        <f>AF$134*$D411*INDEX(AF$117:AF$133,$E411)</f>
        <v/>
      </c>
      <c r="AG411" s="40">
        <f>AG$134*$D411*INDEX(AG$117:AG$133,$E411)</f>
        <v/>
      </c>
      <c r="AH411" s="40">
        <f>AH$134*$D411*INDEX(AH$117:AH$133,$E411)</f>
        <v/>
      </c>
      <c r="AI411" s="40">
        <f>AI$134*$D411*INDEX(AI$117:AI$133,$E411)</f>
        <v/>
      </c>
      <c r="AJ411" s="40">
        <f>AJ$134*$D411*INDEX(AJ$117:AJ$133,$E411)</f>
        <v/>
      </c>
      <c r="AK411" s="40">
        <f>AK$134*$D411*INDEX(AK$117:AK$133,$E411)</f>
        <v/>
      </c>
      <c r="AL411" s="40">
        <f>AL$134*$D411*INDEX(AL$117:AL$133,$E411)</f>
        <v/>
      </c>
      <c r="AM411" s="40">
        <f>AM$134*$D411*INDEX(AM$117:AM$133,$E411)</f>
        <v/>
      </c>
      <c r="AN411" s="40">
        <f>AN$134*$D411*INDEX(AN$117:AN$133,$E411)</f>
        <v/>
      </c>
      <c r="AO411" s="40">
        <f>AO$134*$D411*INDEX(AO$117:AO$133,$E411)</f>
        <v/>
      </c>
      <c r="AP411" s="40">
        <f>AP$134*$D411*INDEX(AP$117:AP$133,$E411)</f>
        <v/>
      </c>
      <c r="AQ411" s="40">
        <f>AQ$134*$D411*INDEX(AQ$117:AQ$133,$E411)</f>
        <v/>
      </c>
      <c r="AR411" s="40">
        <f>AR$134*$D411*INDEX(AR$117:AR$133,$E411)</f>
        <v/>
      </c>
      <c r="AS411" s="40">
        <f>AS$134*$D411*INDEX(AS$117:AS$133,$E411)</f>
        <v/>
      </c>
      <c r="AT411" s="40">
        <f>AT$134*$D411*INDEX(AT$117:AT$133,$E411)</f>
        <v/>
      </c>
      <c r="AU411" s="40">
        <f>AU$134*$D411*INDEX(AU$117:AU$133,$E411)</f>
        <v/>
      </c>
      <c r="AV411" s="40">
        <f>AV$134*$D411*INDEX(AV$117:AV$133,$E411)</f>
        <v/>
      </c>
      <c r="AW411" s="40">
        <f>AW$134*$D411*INDEX(AW$117:AW$133,$E411)</f>
        <v/>
      </c>
      <c r="AX411" s="42">
        <f>ETSCOST(AX$134,$D411,INDEX(AX$117:AX$133,$E411))</f>
        <v/>
      </c>
    </row>
    <row r="412" hidden="1" outlineLevel="2"/>
    <row r="413" hidden="1" outlineLevel="2">
      <c r="A413" s="5" t="inlineStr">
        <is>
          <t>ntx</t>
        </is>
      </c>
      <c r="B413" s="5" t="inlineStr">
        <is>
          <t>coa</t>
        </is>
      </c>
      <c r="C413" s="5" t="inlineStr">
        <is>
          <t>ral</t>
        </is>
      </c>
      <c r="D413" s="40">
        <f>INDEX(Inputs!$L$5:$L$132,MATCH($B413&amp;"|"&amp;$C413,Inputs!$A$5:$A$132,0))</f>
        <v/>
      </c>
      <c r="E413" s="40">
        <f>INDEX(Inputs!$I$5:$I$132,MATCH($B413&amp;"|"&amp;$C413,Inputs!$A$5:$A$132,0))</f>
        <v/>
      </c>
      <c r="F413" s="39" t="n"/>
      <c r="G413" s="39" t="n"/>
      <c r="H413" s="5">
        <f>INDEX(Variables!$B$5:$B$105,MATCH($A413,Variables!$A$5:$A$105,0))&amp;IF($C413="",""," | "&amp;INDEX(Mapping!$B$5:$B$26,MATCH($C413,Mapping!$A$5:$A$26,0))&amp;" | "&amp;INDEX(Mapping!$B$30:$B$41,MATCH($B413,Mapping!$A$30:$A$41,0)))</f>
        <v/>
      </c>
      <c r="I413" s="5">
        <f>INDEX(Variables!$C$5:$C$105,MATCH($A413,Variables!$A$5:$A$105,0))</f>
        <v/>
      </c>
      <c r="J413" s="5">
        <f>INDEX(Variables!$E$5:$E$105,MATCH($A413,Variables!$A$5:$A$105,0))</f>
        <v/>
      </c>
      <c r="K413" s="25">
        <f>LOWER(Settings!$C$4)&amp;".mit."&amp;$A413&amp;IF($C413="","","."&amp;$C413&amp;"."&amp;$B413)&amp;IF(INDEX(Variables!$D$5:$D$105,MATCH($A413,Variables!$A$5:$A$105,0))="","","."&amp;INDEX(Variables!$D$5:$D$105,MATCH($A413,Variables!$A$5:$A$105,0)))&amp;"."&amp;K$5</f>
        <v/>
      </c>
      <c r="L413" s="41">
        <f>INDEX(L$78:L$91,$D413)/$E413</f>
        <v/>
      </c>
      <c r="M413" s="40">
        <f>INDEX(M$78:M$91,$D413)/$E413</f>
        <v/>
      </c>
      <c r="N413" s="40">
        <f>INDEX(N$78:N$91,$D413)/$E413</f>
        <v/>
      </c>
      <c r="O413" s="40">
        <f>INDEX(O$78:O$91,$D413)/$E413</f>
        <v/>
      </c>
      <c r="P413" s="40">
        <f>INDEX(P$78:P$91,$D413)/$E413</f>
        <v/>
      </c>
      <c r="Q413" s="40">
        <f>INDEX(Q$78:Q$91,$D413)/$E413</f>
        <v/>
      </c>
      <c r="R413" s="40">
        <f>INDEX(R$78:R$91,$D413)/$E413</f>
        <v/>
      </c>
      <c r="S413" s="40">
        <f>INDEX(S$78:S$91,$D413)/$E413</f>
        <v/>
      </c>
      <c r="T413" s="40">
        <f>INDEX(T$78:T$91,$D413)/$E413</f>
        <v/>
      </c>
      <c r="U413" s="40">
        <f>INDEX(U$78:U$91,$D413)/$E413</f>
        <v/>
      </c>
      <c r="V413" s="40">
        <f>INDEX(V$78:V$91,$D413)/$E413</f>
        <v/>
      </c>
      <c r="W413" s="40">
        <f>INDEX(W$78:W$91,$D413)/$E413</f>
        <v/>
      </c>
      <c r="X413" s="40">
        <f>INDEX(X$78:X$91,$D413)/$E413</f>
        <v/>
      </c>
      <c r="Y413" s="40">
        <f>INDEX(Y$78:Y$91,$D413)/$E413</f>
        <v/>
      </c>
      <c r="Z413" s="40">
        <f>INDEX(Z$78:Z$91,$D413)/$E413</f>
        <v/>
      </c>
      <c r="AA413" s="40">
        <f>INDEX(AA$78:AA$91,$D413)/$E413</f>
        <v/>
      </c>
      <c r="AB413" s="40">
        <f>INDEX(AB$78:AB$91,$D413)/$E413</f>
        <v/>
      </c>
      <c r="AC413" s="40">
        <f>INDEX(AC$78:AC$91,$D413)/$E413</f>
        <v/>
      </c>
      <c r="AD413" s="42">
        <f>NEWEXCISE(INDEX(AD$78:AD$91,$D413),$E413)</f>
        <v/>
      </c>
      <c r="AE413" s="25">
        <f>LOWER(Settings!$C$4)&amp;".mit."&amp;$A413&amp;IF($C413="","","."&amp;$C413&amp;"."&amp;$B413)&amp;IF(INDEX(Variables!$D$5:$D$105,MATCH($A413,Variables!$A$5:$A$105,0))="","","."&amp;INDEX(Variables!$D$5:$D$105,MATCH($A413,Variables!$A$5:$A$105,0)))&amp;"."&amp;AE$5</f>
        <v/>
      </c>
      <c r="AF413" s="41">
        <f>INDEX(AF$78:AF$91,$D413)/$E413</f>
        <v/>
      </c>
      <c r="AG413" s="40">
        <f>INDEX(AG$78:AG$91,$D413)/$E413</f>
        <v/>
      </c>
      <c r="AH413" s="40">
        <f>INDEX(AH$78:AH$91,$D413)/$E413</f>
        <v/>
      </c>
      <c r="AI413" s="40">
        <f>INDEX(AI$78:AI$91,$D413)/$E413</f>
        <v/>
      </c>
      <c r="AJ413" s="40">
        <f>INDEX(AJ$78:AJ$91,$D413)/$E413</f>
        <v/>
      </c>
      <c r="AK413" s="40">
        <f>INDEX(AK$78:AK$91,$D413)/$E413</f>
        <v/>
      </c>
      <c r="AL413" s="40">
        <f>INDEX(AL$78:AL$91,$D413)/$E413</f>
        <v/>
      </c>
      <c r="AM413" s="40">
        <f>INDEX(AM$78:AM$91,$D413)/$E413</f>
        <v/>
      </c>
      <c r="AN413" s="40">
        <f>INDEX(AN$78:AN$91,$D413)/$E413</f>
        <v/>
      </c>
      <c r="AO413" s="40">
        <f>INDEX(AO$78:AO$91,$D413)/$E413</f>
        <v/>
      </c>
      <c r="AP413" s="40">
        <f>INDEX(AP$78:AP$91,$D413)/$E413</f>
        <v/>
      </c>
      <c r="AQ413" s="40">
        <f>INDEX(AQ$78:AQ$91,$D413)/$E413</f>
        <v/>
      </c>
      <c r="AR413" s="40">
        <f>INDEX(AR$78:AR$91,$D413)/$E413</f>
        <v/>
      </c>
      <c r="AS413" s="40">
        <f>INDEX(AS$78:AS$91,$D413)/$E413</f>
        <v/>
      </c>
      <c r="AT413" s="40">
        <f>INDEX(AT$78:AT$91,$D413)/$E413</f>
        <v/>
      </c>
      <c r="AU413" s="40">
        <f>INDEX(AU$78:AU$91,$D413)/$E413</f>
        <v/>
      </c>
      <c r="AV413" s="40">
        <f>INDEX(AV$78:AV$91,$D413)/$E413</f>
        <v/>
      </c>
      <c r="AW413" s="40">
        <f>INDEX(AW$78:AW$91,$D413)/$E413</f>
        <v/>
      </c>
      <c r="AX413" s="42">
        <f>NEWEXCISE(INDEX(AX$78:AX$91,$D413),$E413)</f>
        <v/>
      </c>
    </row>
    <row r="414" hidden="1" outlineLevel="2">
      <c r="A414" s="5" t="inlineStr">
        <is>
          <t>ntx</t>
        </is>
      </c>
      <c r="B414" s="5" t="inlineStr">
        <is>
          <t>nga</t>
        </is>
      </c>
      <c r="C414" s="5" t="inlineStr">
        <is>
          <t>ral</t>
        </is>
      </c>
      <c r="D414" s="40">
        <f>INDEX(Inputs!$L$5:$L$132,MATCH($B414&amp;"|"&amp;$C414,Inputs!$A$5:$A$132,0))</f>
        <v/>
      </c>
      <c r="E414" s="40">
        <f>INDEX(Inputs!$I$5:$I$132,MATCH($B414&amp;"|"&amp;$C414,Inputs!$A$5:$A$132,0))</f>
        <v/>
      </c>
      <c r="F414" s="39" t="n"/>
      <c r="G414" s="39" t="n"/>
      <c r="H414" s="5">
        <f>INDEX(Variables!$B$5:$B$105,MATCH($A414,Variables!$A$5:$A$105,0))&amp;IF($C414="",""," | "&amp;INDEX(Mapping!$B$5:$B$26,MATCH($C414,Mapping!$A$5:$A$26,0))&amp;" | "&amp;INDEX(Mapping!$B$30:$B$41,MATCH($B414,Mapping!$A$30:$A$41,0)))</f>
        <v/>
      </c>
      <c r="I414" s="5">
        <f>INDEX(Variables!$C$5:$C$105,MATCH($A414,Variables!$A$5:$A$105,0))</f>
        <v/>
      </c>
      <c r="J414" s="5">
        <f>INDEX(Variables!$E$5:$E$105,MATCH($A414,Variables!$A$5:$A$105,0))</f>
        <v/>
      </c>
      <c r="K414" s="25">
        <f>LOWER(Settings!$C$4)&amp;".mit."&amp;$A414&amp;IF($C414="","","."&amp;$C414&amp;"."&amp;$B414)&amp;IF(INDEX(Variables!$D$5:$D$105,MATCH($A414,Variables!$A$5:$A$105,0))="","","."&amp;INDEX(Variables!$D$5:$D$105,MATCH($A414,Variables!$A$5:$A$105,0)))&amp;"."&amp;K$5</f>
        <v/>
      </c>
      <c r="L414" s="41">
        <f>INDEX(L$78:L$91,$D414)/$E414</f>
        <v/>
      </c>
      <c r="M414" s="40">
        <f>INDEX(M$78:M$91,$D414)/$E414</f>
        <v/>
      </c>
      <c r="N414" s="40">
        <f>INDEX(N$78:N$91,$D414)/$E414</f>
        <v/>
      </c>
      <c r="O414" s="40">
        <f>INDEX(O$78:O$91,$D414)/$E414</f>
        <v/>
      </c>
      <c r="P414" s="40">
        <f>INDEX(P$78:P$91,$D414)/$E414</f>
        <v/>
      </c>
      <c r="Q414" s="40">
        <f>INDEX(Q$78:Q$91,$D414)/$E414</f>
        <v/>
      </c>
      <c r="R414" s="40">
        <f>INDEX(R$78:R$91,$D414)/$E414</f>
        <v/>
      </c>
      <c r="S414" s="40">
        <f>INDEX(S$78:S$91,$D414)/$E414</f>
        <v/>
      </c>
      <c r="T414" s="40">
        <f>INDEX(T$78:T$91,$D414)/$E414</f>
        <v/>
      </c>
      <c r="U414" s="40">
        <f>INDEX(U$78:U$91,$D414)/$E414</f>
        <v/>
      </c>
      <c r="V414" s="40">
        <f>INDEX(V$78:V$91,$D414)/$E414</f>
        <v/>
      </c>
      <c r="W414" s="40">
        <f>INDEX(W$78:W$91,$D414)/$E414</f>
        <v/>
      </c>
      <c r="X414" s="40">
        <f>INDEX(X$78:X$91,$D414)/$E414</f>
        <v/>
      </c>
      <c r="Y414" s="40">
        <f>INDEX(Y$78:Y$91,$D414)/$E414</f>
        <v/>
      </c>
      <c r="Z414" s="40">
        <f>INDEX(Z$78:Z$91,$D414)/$E414</f>
        <v/>
      </c>
      <c r="AA414" s="40">
        <f>INDEX(AA$78:AA$91,$D414)/$E414</f>
        <v/>
      </c>
      <c r="AB414" s="40">
        <f>INDEX(AB$78:AB$91,$D414)/$E414</f>
        <v/>
      </c>
      <c r="AC414" s="40">
        <f>INDEX(AC$78:AC$91,$D414)/$E414</f>
        <v/>
      </c>
      <c r="AD414" s="42">
        <f>NEWEXCISE(INDEX(AD$78:AD$91,$D414),$E414)</f>
        <v/>
      </c>
      <c r="AE414" s="25">
        <f>LOWER(Settings!$C$4)&amp;".mit."&amp;$A414&amp;IF($C414="","","."&amp;$C414&amp;"."&amp;$B414)&amp;IF(INDEX(Variables!$D$5:$D$105,MATCH($A414,Variables!$A$5:$A$105,0))="","","."&amp;INDEX(Variables!$D$5:$D$105,MATCH($A414,Variables!$A$5:$A$105,0)))&amp;"."&amp;AE$5</f>
        <v/>
      </c>
      <c r="AF414" s="41">
        <f>INDEX(AF$78:AF$91,$D414)/$E414</f>
        <v/>
      </c>
      <c r="AG414" s="40">
        <f>INDEX(AG$78:AG$91,$D414)/$E414</f>
        <v/>
      </c>
      <c r="AH414" s="40">
        <f>INDEX(AH$78:AH$91,$D414)/$E414</f>
        <v/>
      </c>
      <c r="AI414" s="40">
        <f>INDEX(AI$78:AI$91,$D414)/$E414</f>
        <v/>
      </c>
      <c r="AJ414" s="40">
        <f>INDEX(AJ$78:AJ$91,$D414)/$E414</f>
        <v/>
      </c>
      <c r="AK414" s="40">
        <f>INDEX(AK$78:AK$91,$D414)/$E414</f>
        <v/>
      </c>
      <c r="AL414" s="40">
        <f>INDEX(AL$78:AL$91,$D414)/$E414</f>
        <v/>
      </c>
      <c r="AM414" s="40">
        <f>INDEX(AM$78:AM$91,$D414)/$E414</f>
        <v/>
      </c>
      <c r="AN414" s="40">
        <f>INDEX(AN$78:AN$91,$D414)/$E414</f>
        <v/>
      </c>
      <c r="AO414" s="40">
        <f>INDEX(AO$78:AO$91,$D414)/$E414</f>
        <v/>
      </c>
      <c r="AP414" s="40">
        <f>INDEX(AP$78:AP$91,$D414)/$E414</f>
        <v/>
      </c>
      <c r="AQ414" s="40">
        <f>INDEX(AQ$78:AQ$91,$D414)/$E414</f>
        <v/>
      </c>
      <c r="AR414" s="40">
        <f>INDEX(AR$78:AR$91,$D414)/$E414</f>
        <v/>
      </c>
      <c r="AS414" s="40">
        <f>INDEX(AS$78:AS$91,$D414)/$E414</f>
        <v/>
      </c>
      <c r="AT414" s="40">
        <f>INDEX(AT$78:AT$91,$D414)/$E414</f>
        <v/>
      </c>
      <c r="AU414" s="40">
        <f>INDEX(AU$78:AU$91,$D414)/$E414</f>
        <v/>
      </c>
      <c r="AV414" s="40">
        <f>INDEX(AV$78:AV$91,$D414)/$E414</f>
        <v/>
      </c>
      <c r="AW414" s="40">
        <f>INDEX(AW$78:AW$91,$D414)/$E414</f>
        <v/>
      </c>
      <c r="AX414" s="42">
        <f>NEWEXCISE(INDEX(AX$78:AX$91,$D414),$E414)</f>
        <v/>
      </c>
    </row>
    <row r="415" hidden="1" outlineLevel="2">
      <c r="A415" s="5" t="inlineStr">
        <is>
          <t>ntx</t>
        </is>
      </c>
      <c r="B415" s="5" t="inlineStr">
        <is>
          <t>gso</t>
        </is>
      </c>
      <c r="C415" s="5" t="inlineStr">
        <is>
          <t>ral</t>
        </is>
      </c>
      <c r="D415" s="40">
        <f>INDEX(Inputs!$L$5:$L$132,MATCH($B415&amp;"|"&amp;$C415,Inputs!$A$5:$A$132,0))</f>
        <v/>
      </c>
      <c r="E415" s="40">
        <f>INDEX(Inputs!$I$5:$I$132,MATCH($B415&amp;"|"&amp;$C415,Inputs!$A$5:$A$132,0))</f>
        <v/>
      </c>
      <c r="F415" s="39" t="n"/>
      <c r="G415" s="39" t="n"/>
      <c r="H415" s="5">
        <f>INDEX(Variables!$B$5:$B$105,MATCH($A415,Variables!$A$5:$A$105,0))&amp;IF($C415="",""," | "&amp;INDEX(Mapping!$B$5:$B$26,MATCH($C415,Mapping!$A$5:$A$26,0))&amp;" | "&amp;INDEX(Mapping!$B$30:$B$41,MATCH($B415,Mapping!$A$30:$A$41,0)))</f>
        <v/>
      </c>
      <c r="I415" s="5">
        <f>INDEX(Variables!$C$5:$C$105,MATCH($A415,Variables!$A$5:$A$105,0))</f>
        <v/>
      </c>
      <c r="J415" s="5">
        <f>INDEX(Variables!$E$5:$E$105,MATCH($A415,Variables!$A$5:$A$105,0))</f>
        <v/>
      </c>
      <c r="K415" s="25">
        <f>LOWER(Settings!$C$4)&amp;".mit."&amp;$A415&amp;IF($C415="","","."&amp;$C415&amp;"."&amp;$B415)&amp;IF(INDEX(Variables!$D$5:$D$105,MATCH($A415,Variables!$A$5:$A$105,0))="","","."&amp;INDEX(Variables!$D$5:$D$105,MATCH($A415,Variables!$A$5:$A$105,0)))&amp;"."&amp;K$5</f>
        <v/>
      </c>
      <c r="L415" s="41">
        <f>INDEX(L$78:L$91,$D415)/$E415</f>
        <v/>
      </c>
      <c r="M415" s="40">
        <f>INDEX(M$78:M$91,$D415)/$E415</f>
        <v/>
      </c>
      <c r="N415" s="40">
        <f>INDEX(N$78:N$91,$D415)/$E415</f>
        <v/>
      </c>
      <c r="O415" s="40">
        <f>INDEX(O$78:O$91,$D415)/$E415</f>
        <v/>
      </c>
      <c r="P415" s="40">
        <f>INDEX(P$78:P$91,$D415)/$E415</f>
        <v/>
      </c>
      <c r="Q415" s="40">
        <f>INDEX(Q$78:Q$91,$D415)/$E415</f>
        <v/>
      </c>
      <c r="R415" s="40">
        <f>INDEX(R$78:R$91,$D415)/$E415</f>
        <v/>
      </c>
      <c r="S415" s="40">
        <f>INDEX(S$78:S$91,$D415)/$E415</f>
        <v/>
      </c>
      <c r="T415" s="40">
        <f>INDEX(T$78:T$91,$D415)/$E415</f>
        <v/>
      </c>
      <c r="U415" s="40">
        <f>INDEX(U$78:U$91,$D415)/$E415</f>
        <v/>
      </c>
      <c r="V415" s="40">
        <f>INDEX(V$78:V$91,$D415)/$E415</f>
        <v/>
      </c>
      <c r="W415" s="40">
        <f>INDEX(W$78:W$91,$D415)/$E415</f>
        <v/>
      </c>
      <c r="X415" s="40">
        <f>INDEX(X$78:X$91,$D415)/$E415</f>
        <v/>
      </c>
      <c r="Y415" s="40">
        <f>INDEX(Y$78:Y$91,$D415)/$E415</f>
        <v/>
      </c>
      <c r="Z415" s="40">
        <f>INDEX(Z$78:Z$91,$D415)/$E415</f>
        <v/>
      </c>
      <c r="AA415" s="40">
        <f>INDEX(AA$78:AA$91,$D415)/$E415</f>
        <v/>
      </c>
      <c r="AB415" s="40">
        <f>INDEX(AB$78:AB$91,$D415)/$E415</f>
        <v/>
      </c>
      <c r="AC415" s="40">
        <f>INDEX(AC$78:AC$91,$D415)/$E415</f>
        <v/>
      </c>
      <c r="AD415" s="42">
        <f>NEWEXCISE(INDEX(AD$78:AD$91,$D415),$E415)</f>
        <v/>
      </c>
      <c r="AE415" s="25">
        <f>LOWER(Settings!$C$4)&amp;".mit."&amp;$A415&amp;IF($C415="","","."&amp;$C415&amp;"."&amp;$B415)&amp;IF(INDEX(Variables!$D$5:$D$105,MATCH($A415,Variables!$A$5:$A$105,0))="","","."&amp;INDEX(Variables!$D$5:$D$105,MATCH($A415,Variables!$A$5:$A$105,0)))&amp;"."&amp;AE$5</f>
        <v/>
      </c>
      <c r="AF415" s="41">
        <f>INDEX(AF$78:AF$91,$D415)/$E415</f>
        <v/>
      </c>
      <c r="AG415" s="40">
        <f>INDEX(AG$78:AG$91,$D415)/$E415</f>
        <v/>
      </c>
      <c r="AH415" s="40">
        <f>INDEX(AH$78:AH$91,$D415)/$E415</f>
        <v/>
      </c>
      <c r="AI415" s="40">
        <f>INDEX(AI$78:AI$91,$D415)/$E415</f>
        <v/>
      </c>
      <c r="AJ415" s="40">
        <f>INDEX(AJ$78:AJ$91,$D415)/$E415</f>
        <v/>
      </c>
      <c r="AK415" s="40">
        <f>INDEX(AK$78:AK$91,$D415)/$E415</f>
        <v/>
      </c>
      <c r="AL415" s="40">
        <f>INDEX(AL$78:AL$91,$D415)/$E415</f>
        <v/>
      </c>
      <c r="AM415" s="40">
        <f>INDEX(AM$78:AM$91,$D415)/$E415</f>
        <v/>
      </c>
      <c r="AN415" s="40">
        <f>INDEX(AN$78:AN$91,$D415)/$E415</f>
        <v/>
      </c>
      <c r="AO415" s="40">
        <f>INDEX(AO$78:AO$91,$D415)/$E415</f>
        <v/>
      </c>
      <c r="AP415" s="40">
        <f>INDEX(AP$78:AP$91,$D415)/$E415</f>
        <v/>
      </c>
      <c r="AQ415" s="40">
        <f>INDEX(AQ$78:AQ$91,$D415)/$E415</f>
        <v/>
      </c>
      <c r="AR415" s="40">
        <f>INDEX(AR$78:AR$91,$D415)/$E415</f>
        <v/>
      </c>
      <c r="AS415" s="40">
        <f>INDEX(AS$78:AS$91,$D415)/$E415</f>
        <v/>
      </c>
      <c r="AT415" s="40">
        <f>INDEX(AT$78:AT$91,$D415)/$E415</f>
        <v/>
      </c>
      <c r="AU415" s="40">
        <f>INDEX(AU$78:AU$91,$D415)/$E415</f>
        <v/>
      </c>
      <c r="AV415" s="40">
        <f>INDEX(AV$78:AV$91,$D415)/$E415</f>
        <v/>
      </c>
      <c r="AW415" s="40">
        <f>INDEX(AW$78:AW$91,$D415)/$E415</f>
        <v/>
      </c>
      <c r="AX415" s="42">
        <f>NEWEXCISE(INDEX(AX$78:AX$91,$D415),$E415)</f>
        <v/>
      </c>
    </row>
    <row r="416" hidden="1" outlineLevel="2">
      <c r="A416" s="5" t="inlineStr">
        <is>
          <t>ntx</t>
        </is>
      </c>
      <c r="B416" s="5" t="inlineStr">
        <is>
          <t>die</t>
        </is>
      </c>
      <c r="C416" s="5" t="inlineStr">
        <is>
          <t>ral</t>
        </is>
      </c>
      <c r="D416" s="40">
        <f>INDEX(Inputs!$L$5:$L$132,MATCH($B416&amp;"|"&amp;$C416,Inputs!$A$5:$A$132,0))</f>
        <v/>
      </c>
      <c r="E416" s="40">
        <f>INDEX(Inputs!$I$5:$I$132,MATCH($B416&amp;"|"&amp;$C416,Inputs!$A$5:$A$132,0))</f>
        <v/>
      </c>
      <c r="F416" s="39" t="n"/>
      <c r="G416" s="39" t="n"/>
      <c r="H416" s="5">
        <f>INDEX(Variables!$B$5:$B$105,MATCH($A416,Variables!$A$5:$A$105,0))&amp;IF($C416="",""," | "&amp;INDEX(Mapping!$B$5:$B$26,MATCH($C416,Mapping!$A$5:$A$26,0))&amp;" | "&amp;INDEX(Mapping!$B$30:$B$41,MATCH($B416,Mapping!$A$30:$A$41,0)))</f>
        <v/>
      </c>
      <c r="I416" s="5">
        <f>INDEX(Variables!$C$5:$C$105,MATCH($A416,Variables!$A$5:$A$105,0))</f>
        <v/>
      </c>
      <c r="J416" s="5">
        <f>INDEX(Variables!$E$5:$E$105,MATCH($A416,Variables!$A$5:$A$105,0))</f>
        <v/>
      </c>
      <c r="K416" s="25">
        <f>LOWER(Settings!$C$4)&amp;".mit."&amp;$A416&amp;IF($C416="","","."&amp;$C416&amp;"."&amp;$B416)&amp;IF(INDEX(Variables!$D$5:$D$105,MATCH($A416,Variables!$A$5:$A$105,0))="","","."&amp;INDEX(Variables!$D$5:$D$105,MATCH($A416,Variables!$A$5:$A$105,0)))&amp;"."&amp;K$5</f>
        <v/>
      </c>
      <c r="L416" s="41">
        <f>INDEX(L$78:L$91,$D416)/$E416</f>
        <v/>
      </c>
      <c r="M416" s="40">
        <f>INDEX(M$78:M$91,$D416)/$E416</f>
        <v/>
      </c>
      <c r="N416" s="40">
        <f>INDEX(N$78:N$91,$D416)/$E416</f>
        <v/>
      </c>
      <c r="O416" s="40">
        <f>INDEX(O$78:O$91,$D416)/$E416</f>
        <v/>
      </c>
      <c r="P416" s="40">
        <f>INDEX(P$78:P$91,$D416)/$E416</f>
        <v/>
      </c>
      <c r="Q416" s="40">
        <f>INDEX(Q$78:Q$91,$D416)/$E416</f>
        <v/>
      </c>
      <c r="R416" s="40">
        <f>INDEX(R$78:R$91,$D416)/$E416</f>
        <v/>
      </c>
      <c r="S416" s="40">
        <f>INDEX(S$78:S$91,$D416)/$E416</f>
        <v/>
      </c>
      <c r="T416" s="40">
        <f>INDEX(T$78:T$91,$D416)/$E416</f>
        <v/>
      </c>
      <c r="U416" s="40">
        <f>INDEX(U$78:U$91,$D416)/$E416</f>
        <v/>
      </c>
      <c r="V416" s="40">
        <f>INDEX(V$78:V$91,$D416)/$E416</f>
        <v/>
      </c>
      <c r="W416" s="40">
        <f>INDEX(W$78:W$91,$D416)/$E416</f>
        <v/>
      </c>
      <c r="X416" s="40">
        <f>INDEX(X$78:X$91,$D416)/$E416</f>
        <v/>
      </c>
      <c r="Y416" s="40">
        <f>INDEX(Y$78:Y$91,$D416)/$E416</f>
        <v/>
      </c>
      <c r="Z416" s="40">
        <f>INDEX(Z$78:Z$91,$D416)/$E416</f>
        <v/>
      </c>
      <c r="AA416" s="40">
        <f>INDEX(AA$78:AA$91,$D416)/$E416</f>
        <v/>
      </c>
      <c r="AB416" s="40">
        <f>INDEX(AB$78:AB$91,$D416)/$E416</f>
        <v/>
      </c>
      <c r="AC416" s="40">
        <f>INDEX(AC$78:AC$91,$D416)/$E416</f>
        <v/>
      </c>
      <c r="AD416" s="42">
        <f>NEWEXCISE(INDEX(AD$78:AD$91,$D416),$E416)</f>
        <v/>
      </c>
      <c r="AE416" s="25">
        <f>LOWER(Settings!$C$4)&amp;".mit."&amp;$A416&amp;IF($C416="","","."&amp;$C416&amp;"."&amp;$B416)&amp;IF(INDEX(Variables!$D$5:$D$105,MATCH($A416,Variables!$A$5:$A$105,0))="","","."&amp;INDEX(Variables!$D$5:$D$105,MATCH($A416,Variables!$A$5:$A$105,0)))&amp;"."&amp;AE$5</f>
        <v/>
      </c>
      <c r="AF416" s="41">
        <f>INDEX(AF$78:AF$91,$D416)/$E416</f>
        <v/>
      </c>
      <c r="AG416" s="40">
        <f>INDEX(AG$78:AG$91,$D416)/$E416</f>
        <v/>
      </c>
      <c r="AH416" s="40">
        <f>INDEX(AH$78:AH$91,$D416)/$E416</f>
        <v/>
      </c>
      <c r="AI416" s="40">
        <f>INDEX(AI$78:AI$91,$D416)/$E416</f>
        <v/>
      </c>
      <c r="AJ416" s="40">
        <f>INDEX(AJ$78:AJ$91,$D416)/$E416</f>
        <v/>
      </c>
      <c r="AK416" s="40">
        <f>INDEX(AK$78:AK$91,$D416)/$E416</f>
        <v/>
      </c>
      <c r="AL416" s="40">
        <f>INDEX(AL$78:AL$91,$D416)/$E416</f>
        <v/>
      </c>
      <c r="AM416" s="40">
        <f>INDEX(AM$78:AM$91,$D416)/$E416</f>
        <v/>
      </c>
      <c r="AN416" s="40">
        <f>INDEX(AN$78:AN$91,$D416)/$E416</f>
        <v/>
      </c>
      <c r="AO416" s="40">
        <f>INDEX(AO$78:AO$91,$D416)/$E416</f>
        <v/>
      </c>
      <c r="AP416" s="40">
        <f>INDEX(AP$78:AP$91,$D416)/$E416</f>
        <v/>
      </c>
      <c r="AQ416" s="40">
        <f>INDEX(AQ$78:AQ$91,$D416)/$E416</f>
        <v/>
      </c>
      <c r="AR416" s="40">
        <f>INDEX(AR$78:AR$91,$D416)/$E416</f>
        <v/>
      </c>
      <c r="AS416" s="40">
        <f>INDEX(AS$78:AS$91,$D416)/$E416</f>
        <v/>
      </c>
      <c r="AT416" s="40">
        <f>INDEX(AT$78:AT$91,$D416)/$E416</f>
        <v/>
      </c>
      <c r="AU416" s="40">
        <f>INDEX(AU$78:AU$91,$D416)/$E416</f>
        <v/>
      </c>
      <c r="AV416" s="40">
        <f>INDEX(AV$78:AV$91,$D416)/$E416</f>
        <v/>
      </c>
      <c r="AW416" s="40">
        <f>INDEX(AW$78:AW$91,$D416)/$E416</f>
        <v/>
      </c>
      <c r="AX416" s="42">
        <f>NEWEXCISE(INDEX(AX$78:AX$91,$D416),$E416)</f>
        <v/>
      </c>
    </row>
    <row r="417" hidden="1" outlineLevel="2">
      <c r="A417" s="5" t="inlineStr">
        <is>
          <t>ntx</t>
        </is>
      </c>
      <c r="B417" s="5" t="inlineStr">
        <is>
          <t>lpg</t>
        </is>
      </c>
      <c r="C417" s="5" t="inlineStr">
        <is>
          <t>ral</t>
        </is>
      </c>
      <c r="D417" s="40">
        <f>INDEX(Inputs!$L$5:$L$132,MATCH($B417&amp;"|"&amp;$C417,Inputs!$A$5:$A$132,0))</f>
        <v/>
      </c>
      <c r="E417" s="40">
        <f>INDEX(Inputs!$I$5:$I$132,MATCH($B417&amp;"|"&amp;$C417,Inputs!$A$5:$A$132,0))</f>
        <v/>
      </c>
      <c r="F417" s="39" t="n"/>
      <c r="G417" s="39" t="n"/>
      <c r="H417" s="5">
        <f>INDEX(Variables!$B$5:$B$105,MATCH($A417,Variables!$A$5:$A$105,0))&amp;IF($C417="",""," | "&amp;INDEX(Mapping!$B$5:$B$26,MATCH($C417,Mapping!$A$5:$A$26,0))&amp;" | "&amp;INDEX(Mapping!$B$30:$B$41,MATCH($B417,Mapping!$A$30:$A$41,0)))</f>
        <v/>
      </c>
      <c r="I417" s="5">
        <f>INDEX(Variables!$C$5:$C$105,MATCH($A417,Variables!$A$5:$A$105,0))</f>
        <v/>
      </c>
      <c r="J417" s="5">
        <f>INDEX(Variables!$E$5:$E$105,MATCH($A417,Variables!$A$5:$A$105,0))</f>
        <v/>
      </c>
      <c r="K417" s="25">
        <f>LOWER(Settings!$C$4)&amp;".mit."&amp;$A417&amp;IF($C417="","","."&amp;$C417&amp;"."&amp;$B417)&amp;IF(INDEX(Variables!$D$5:$D$105,MATCH($A417,Variables!$A$5:$A$105,0))="","","."&amp;INDEX(Variables!$D$5:$D$105,MATCH($A417,Variables!$A$5:$A$105,0)))&amp;"."&amp;K$5</f>
        <v/>
      </c>
      <c r="L417" s="41">
        <f>INDEX(L$78:L$91,$D417)/$E417</f>
        <v/>
      </c>
      <c r="M417" s="40">
        <f>INDEX(M$78:M$91,$D417)/$E417</f>
        <v/>
      </c>
      <c r="N417" s="40">
        <f>INDEX(N$78:N$91,$D417)/$E417</f>
        <v/>
      </c>
      <c r="O417" s="40">
        <f>INDEX(O$78:O$91,$D417)/$E417</f>
        <v/>
      </c>
      <c r="P417" s="40">
        <f>INDEX(P$78:P$91,$D417)/$E417</f>
        <v/>
      </c>
      <c r="Q417" s="40">
        <f>INDEX(Q$78:Q$91,$D417)/$E417</f>
        <v/>
      </c>
      <c r="R417" s="40">
        <f>INDEX(R$78:R$91,$D417)/$E417</f>
        <v/>
      </c>
      <c r="S417" s="40">
        <f>INDEX(S$78:S$91,$D417)/$E417</f>
        <v/>
      </c>
      <c r="T417" s="40">
        <f>INDEX(T$78:T$91,$D417)/$E417</f>
        <v/>
      </c>
      <c r="U417" s="40">
        <f>INDEX(U$78:U$91,$D417)/$E417</f>
        <v/>
      </c>
      <c r="V417" s="40">
        <f>INDEX(V$78:V$91,$D417)/$E417</f>
        <v/>
      </c>
      <c r="W417" s="40">
        <f>INDEX(W$78:W$91,$D417)/$E417</f>
        <v/>
      </c>
      <c r="X417" s="40">
        <f>INDEX(X$78:X$91,$D417)/$E417</f>
        <v/>
      </c>
      <c r="Y417" s="40">
        <f>INDEX(Y$78:Y$91,$D417)/$E417</f>
        <v/>
      </c>
      <c r="Z417" s="40">
        <f>INDEX(Z$78:Z$91,$D417)/$E417</f>
        <v/>
      </c>
      <c r="AA417" s="40">
        <f>INDEX(AA$78:AA$91,$D417)/$E417</f>
        <v/>
      </c>
      <c r="AB417" s="40">
        <f>INDEX(AB$78:AB$91,$D417)/$E417</f>
        <v/>
      </c>
      <c r="AC417" s="40">
        <f>INDEX(AC$78:AC$91,$D417)/$E417</f>
        <v/>
      </c>
      <c r="AD417" s="42">
        <f>NEWEXCISE(INDEX(AD$78:AD$91,$D417),$E417)</f>
        <v/>
      </c>
      <c r="AE417" s="25">
        <f>LOWER(Settings!$C$4)&amp;".mit."&amp;$A417&amp;IF($C417="","","."&amp;$C417&amp;"."&amp;$B417)&amp;IF(INDEX(Variables!$D$5:$D$105,MATCH($A417,Variables!$A$5:$A$105,0))="","","."&amp;INDEX(Variables!$D$5:$D$105,MATCH($A417,Variables!$A$5:$A$105,0)))&amp;"."&amp;AE$5</f>
        <v/>
      </c>
      <c r="AF417" s="41">
        <f>INDEX(AF$78:AF$91,$D417)/$E417</f>
        <v/>
      </c>
      <c r="AG417" s="40">
        <f>INDEX(AG$78:AG$91,$D417)/$E417</f>
        <v/>
      </c>
      <c r="AH417" s="40">
        <f>INDEX(AH$78:AH$91,$D417)/$E417</f>
        <v/>
      </c>
      <c r="AI417" s="40">
        <f>INDEX(AI$78:AI$91,$D417)/$E417</f>
        <v/>
      </c>
      <c r="AJ417" s="40">
        <f>INDEX(AJ$78:AJ$91,$D417)/$E417</f>
        <v/>
      </c>
      <c r="AK417" s="40">
        <f>INDEX(AK$78:AK$91,$D417)/$E417</f>
        <v/>
      </c>
      <c r="AL417" s="40">
        <f>INDEX(AL$78:AL$91,$D417)/$E417</f>
        <v/>
      </c>
      <c r="AM417" s="40">
        <f>INDEX(AM$78:AM$91,$D417)/$E417</f>
        <v/>
      </c>
      <c r="AN417" s="40">
        <f>INDEX(AN$78:AN$91,$D417)/$E417</f>
        <v/>
      </c>
      <c r="AO417" s="40">
        <f>INDEX(AO$78:AO$91,$D417)/$E417</f>
        <v/>
      </c>
      <c r="AP417" s="40">
        <f>INDEX(AP$78:AP$91,$D417)/$E417</f>
        <v/>
      </c>
      <c r="AQ417" s="40">
        <f>INDEX(AQ$78:AQ$91,$D417)/$E417</f>
        <v/>
      </c>
      <c r="AR417" s="40">
        <f>INDEX(AR$78:AR$91,$D417)/$E417</f>
        <v/>
      </c>
      <c r="AS417" s="40">
        <f>INDEX(AS$78:AS$91,$D417)/$E417</f>
        <v/>
      </c>
      <c r="AT417" s="40">
        <f>INDEX(AT$78:AT$91,$D417)/$E417</f>
        <v/>
      </c>
      <c r="AU417" s="40">
        <f>INDEX(AU$78:AU$91,$D417)/$E417</f>
        <v/>
      </c>
      <c r="AV417" s="40">
        <f>INDEX(AV$78:AV$91,$D417)/$E417</f>
        <v/>
      </c>
      <c r="AW417" s="40">
        <f>INDEX(AW$78:AW$91,$D417)/$E417</f>
        <v/>
      </c>
      <c r="AX417" s="42">
        <f>NEWEXCISE(INDEX(AX$78:AX$91,$D417),$E417)</f>
        <v/>
      </c>
    </row>
    <row r="418" hidden="1" outlineLevel="2">
      <c r="A418" s="5" t="inlineStr">
        <is>
          <t>ntx</t>
        </is>
      </c>
      <c r="B418" s="5" t="inlineStr">
        <is>
          <t>ker</t>
        </is>
      </c>
      <c r="C418" s="5" t="inlineStr">
        <is>
          <t>ral</t>
        </is>
      </c>
      <c r="D418" s="40">
        <f>INDEX(Inputs!$L$5:$L$132,MATCH($B418&amp;"|"&amp;$C418,Inputs!$A$5:$A$132,0))</f>
        <v/>
      </c>
      <c r="E418" s="40">
        <f>INDEX(Inputs!$I$5:$I$132,MATCH($B418&amp;"|"&amp;$C418,Inputs!$A$5:$A$132,0))</f>
        <v/>
      </c>
      <c r="F418" s="39" t="n"/>
      <c r="G418" s="39" t="n"/>
      <c r="H418" s="5">
        <f>INDEX(Variables!$B$5:$B$105,MATCH($A418,Variables!$A$5:$A$105,0))&amp;IF($C418="",""," | "&amp;INDEX(Mapping!$B$5:$B$26,MATCH($C418,Mapping!$A$5:$A$26,0))&amp;" | "&amp;INDEX(Mapping!$B$30:$B$41,MATCH($B418,Mapping!$A$30:$A$41,0)))</f>
        <v/>
      </c>
      <c r="I418" s="5">
        <f>INDEX(Variables!$C$5:$C$105,MATCH($A418,Variables!$A$5:$A$105,0))</f>
        <v/>
      </c>
      <c r="J418" s="5">
        <f>INDEX(Variables!$E$5:$E$105,MATCH($A418,Variables!$A$5:$A$105,0))</f>
        <v/>
      </c>
      <c r="K418" s="25">
        <f>LOWER(Settings!$C$4)&amp;".mit."&amp;$A418&amp;IF($C418="","","."&amp;$C418&amp;"."&amp;$B418)&amp;IF(INDEX(Variables!$D$5:$D$105,MATCH($A418,Variables!$A$5:$A$105,0))="","","."&amp;INDEX(Variables!$D$5:$D$105,MATCH($A418,Variables!$A$5:$A$105,0)))&amp;"."&amp;K$5</f>
        <v/>
      </c>
      <c r="L418" s="41">
        <f>INDEX(L$78:L$91,$D418)/$E418</f>
        <v/>
      </c>
      <c r="M418" s="40">
        <f>INDEX(M$78:M$91,$D418)/$E418</f>
        <v/>
      </c>
      <c r="N418" s="40">
        <f>INDEX(N$78:N$91,$D418)/$E418</f>
        <v/>
      </c>
      <c r="O418" s="40">
        <f>INDEX(O$78:O$91,$D418)/$E418</f>
        <v/>
      </c>
      <c r="P418" s="40">
        <f>INDEX(P$78:P$91,$D418)/$E418</f>
        <v/>
      </c>
      <c r="Q418" s="40">
        <f>INDEX(Q$78:Q$91,$D418)/$E418</f>
        <v/>
      </c>
      <c r="R418" s="40">
        <f>INDEX(R$78:R$91,$D418)/$E418</f>
        <v/>
      </c>
      <c r="S418" s="40">
        <f>INDEX(S$78:S$91,$D418)/$E418</f>
        <v/>
      </c>
      <c r="T418" s="40">
        <f>INDEX(T$78:T$91,$D418)/$E418</f>
        <v/>
      </c>
      <c r="U418" s="40">
        <f>INDEX(U$78:U$91,$D418)/$E418</f>
        <v/>
      </c>
      <c r="V418" s="40">
        <f>INDEX(V$78:V$91,$D418)/$E418</f>
        <v/>
      </c>
      <c r="W418" s="40">
        <f>INDEX(W$78:W$91,$D418)/$E418</f>
        <v/>
      </c>
      <c r="X418" s="40">
        <f>INDEX(X$78:X$91,$D418)/$E418</f>
        <v/>
      </c>
      <c r="Y418" s="40">
        <f>INDEX(Y$78:Y$91,$D418)/$E418</f>
        <v/>
      </c>
      <c r="Z418" s="40">
        <f>INDEX(Z$78:Z$91,$D418)/$E418</f>
        <v/>
      </c>
      <c r="AA418" s="40">
        <f>INDEX(AA$78:AA$91,$D418)/$E418</f>
        <v/>
      </c>
      <c r="AB418" s="40">
        <f>INDEX(AB$78:AB$91,$D418)/$E418</f>
        <v/>
      </c>
      <c r="AC418" s="40">
        <f>INDEX(AC$78:AC$91,$D418)/$E418</f>
        <v/>
      </c>
      <c r="AD418" s="42">
        <f>NEWEXCISE(INDEX(AD$78:AD$91,$D418),$E418)</f>
        <v/>
      </c>
      <c r="AE418" s="25">
        <f>LOWER(Settings!$C$4)&amp;".mit."&amp;$A418&amp;IF($C418="","","."&amp;$C418&amp;"."&amp;$B418)&amp;IF(INDEX(Variables!$D$5:$D$105,MATCH($A418,Variables!$A$5:$A$105,0))="","","."&amp;INDEX(Variables!$D$5:$D$105,MATCH($A418,Variables!$A$5:$A$105,0)))&amp;"."&amp;AE$5</f>
        <v/>
      </c>
      <c r="AF418" s="41">
        <f>INDEX(AF$78:AF$91,$D418)/$E418</f>
        <v/>
      </c>
      <c r="AG418" s="40">
        <f>INDEX(AG$78:AG$91,$D418)/$E418</f>
        <v/>
      </c>
      <c r="AH418" s="40">
        <f>INDEX(AH$78:AH$91,$D418)/$E418</f>
        <v/>
      </c>
      <c r="AI418" s="40">
        <f>INDEX(AI$78:AI$91,$D418)/$E418</f>
        <v/>
      </c>
      <c r="AJ418" s="40">
        <f>INDEX(AJ$78:AJ$91,$D418)/$E418</f>
        <v/>
      </c>
      <c r="AK418" s="40">
        <f>INDEX(AK$78:AK$91,$D418)/$E418</f>
        <v/>
      </c>
      <c r="AL418" s="40">
        <f>INDEX(AL$78:AL$91,$D418)/$E418</f>
        <v/>
      </c>
      <c r="AM418" s="40">
        <f>INDEX(AM$78:AM$91,$D418)/$E418</f>
        <v/>
      </c>
      <c r="AN418" s="40">
        <f>INDEX(AN$78:AN$91,$D418)/$E418</f>
        <v/>
      </c>
      <c r="AO418" s="40">
        <f>INDEX(AO$78:AO$91,$D418)/$E418</f>
        <v/>
      </c>
      <c r="AP418" s="40">
        <f>INDEX(AP$78:AP$91,$D418)/$E418</f>
        <v/>
      </c>
      <c r="AQ418" s="40">
        <f>INDEX(AQ$78:AQ$91,$D418)/$E418</f>
        <v/>
      </c>
      <c r="AR418" s="40">
        <f>INDEX(AR$78:AR$91,$D418)/$E418</f>
        <v/>
      </c>
      <c r="AS418" s="40">
        <f>INDEX(AS$78:AS$91,$D418)/$E418</f>
        <v/>
      </c>
      <c r="AT418" s="40">
        <f>INDEX(AT$78:AT$91,$D418)/$E418</f>
        <v/>
      </c>
      <c r="AU418" s="40">
        <f>INDEX(AU$78:AU$91,$D418)/$E418</f>
        <v/>
      </c>
      <c r="AV418" s="40">
        <f>INDEX(AV$78:AV$91,$D418)/$E418</f>
        <v/>
      </c>
      <c r="AW418" s="40">
        <f>INDEX(AW$78:AW$91,$D418)/$E418</f>
        <v/>
      </c>
      <c r="AX418" s="42">
        <f>NEWEXCISE(INDEX(AX$78:AX$91,$D418),$E418)</f>
        <v/>
      </c>
    </row>
    <row r="419" hidden="1" outlineLevel="2">
      <c r="A419" s="5" t="inlineStr">
        <is>
          <t>ntx</t>
        </is>
      </c>
      <c r="B419" s="5" t="inlineStr">
        <is>
          <t>oop</t>
        </is>
      </c>
      <c r="C419" s="5" t="inlineStr">
        <is>
          <t>ral</t>
        </is>
      </c>
      <c r="D419" s="40">
        <f>INDEX(Inputs!$L$5:$L$132,MATCH($B419&amp;"|"&amp;$C419,Inputs!$A$5:$A$132,0))</f>
        <v/>
      </c>
      <c r="E419" s="40">
        <f>INDEX(Inputs!$I$5:$I$132,MATCH($B419&amp;"|"&amp;$C419,Inputs!$A$5:$A$132,0))</f>
        <v/>
      </c>
      <c r="F419" s="39" t="n"/>
      <c r="G419" s="39" t="n"/>
      <c r="H419" s="5">
        <f>INDEX(Variables!$B$5:$B$105,MATCH($A419,Variables!$A$5:$A$105,0))&amp;IF($C419="",""," | "&amp;INDEX(Mapping!$B$5:$B$26,MATCH($C419,Mapping!$A$5:$A$26,0))&amp;" | "&amp;INDEX(Mapping!$B$30:$B$41,MATCH($B419,Mapping!$A$30:$A$41,0)))</f>
        <v/>
      </c>
      <c r="I419" s="5">
        <f>INDEX(Variables!$C$5:$C$105,MATCH($A419,Variables!$A$5:$A$105,0))</f>
        <v/>
      </c>
      <c r="J419" s="5">
        <f>INDEX(Variables!$E$5:$E$105,MATCH($A419,Variables!$A$5:$A$105,0))</f>
        <v/>
      </c>
      <c r="K419" s="25">
        <f>LOWER(Settings!$C$4)&amp;".mit."&amp;$A419&amp;IF($C419="","","."&amp;$C419&amp;"."&amp;$B419)&amp;IF(INDEX(Variables!$D$5:$D$105,MATCH($A419,Variables!$A$5:$A$105,0))="","","."&amp;INDEX(Variables!$D$5:$D$105,MATCH($A419,Variables!$A$5:$A$105,0)))&amp;"."&amp;K$5</f>
        <v/>
      </c>
      <c r="L419" s="41">
        <f>INDEX(L$78:L$91,$D419)/$E419</f>
        <v/>
      </c>
      <c r="M419" s="40">
        <f>INDEX(M$78:M$91,$D419)/$E419</f>
        <v/>
      </c>
      <c r="N419" s="40">
        <f>INDEX(N$78:N$91,$D419)/$E419</f>
        <v/>
      </c>
      <c r="O419" s="40">
        <f>INDEX(O$78:O$91,$D419)/$E419</f>
        <v/>
      </c>
      <c r="P419" s="40">
        <f>INDEX(P$78:P$91,$D419)/$E419</f>
        <v/>
      </c>
      <c r="Q419" s="40">
        <f>INDEX(Q$78:Q$91,$D419)/$E419</f>
        <v/>
      </c>
      <c r="R419" s="40">
        <f>INDEX(R$78:R$91,$D419)/$E419</f>
        <v/>
      </c>
      <c r="S419" s="40">
        <f>INDEX(S$78:S$91,$D419)/$E419</f>
        <v/>
      </c>
      <c r="T419" s="40">
        <f>INDEX(T$78:T$91,$D419)/$E419</f>
        <v/>
      </c>
      <c r="U419" s="40">
        <f>INDEX(U$78:U$91,$D419)/$E419</f>
        <v/>
      </c>
      <c r="V419" s="40">
        <f>INDEX(V$78:V$91,$D419)/$E419</f>
        <v/>
      </c>
      <c r="W419" s="40">
        <f>INDEX(W$78:W$91,$D419)/$E419</f>
        <v/>
      </c>
      <c r="X419" s="40">
        <f>INDEX(X$78:X$91,$D419)/$E419</f>
        <v/>
      </c>
      <c r="Y419" s="40">
        <f>INDEX(Y$78:Y$91,$D419)/$E419</f>
        <v/>
      </c>
      <c r="Z419" s="40">
        <f>INDEX(Z$78:Z$91,$D419)/$E419</f>
        <v/>
      </c>
      <c r="AA419" s="40">
        <f>INDEX(AA$78:AA$91,$D419)/$E419</f>
        <v/>
      </c>
      <c r="AB419" s="40">
        <f>INDEX(AB$78:AB$91,$D419)/$E419</f>
        <v/>
      </c>
      <c r="AC419" s="40">
        <f>INDEX(AC$78:AC$91,$D419)/$E419</f>
        <v/>
      </c>
      <c r="AD419" s="42">
        <f>NEWEXCISE(INDEX(AD$78:AD$91,$D419),$E419)</f>
        <v/>
      </c>
      <c r="AE419" s="25">
        <f>LOWER(Settings!$C$4)&amp;".mit."&amp;$A419&amp;IF($C419="","","."&amp;$C419&amp;"."&amp;$B419)&amp;IF(INDEX(Variables!$D$5:$D$105,MATCH($A419,Variables!$A$5:$A$105,0))="","","."&amp;INDEX(Variables!$D$5:$D$105,MATCH($A419,Variables!$A$5:$A$105,0)))&amp;"."&amp;AE$5</f>
        <v/>
      </c>
      <c r="AF419" s="41">
        <f>INDEX(AF$78:AF$91,$D419)/$E419</f>
        <v/>
      </c>
      <c r="AG419" s="40">
        <f>INDEX(AG$78:AG$91,$D419)/$E419</f>
        <v/>
      </c>
      <c r="AH419" s="40">
        <f>INDEX(AH$78:AH$91,$D419)/$E419</f>
        <v/>
      </c>
      <c r="AI419" s="40">
        <f>INDEX(AI$78:AI$91,$D419)/$E419</f>
        <v/>
      </c>
      <c r="AJ419" s="40">
        <f>INDEX(AJ$78:AJ$91,$D419)/$E419</f>
        <v/>
      </c>
      <c r="AK419" s="40">
        <f>INDEX(AK$78:AK$91,$D419)/$E419</f>
        <v/>
      </c>
      <c r="AL419" s="40">
        <f>INDEX(AL$78:AL$91,$D419)/$E419</f>
        <v/>
      </c>
      <c r="AM419" s="40">
        <f>INDEX(AM$78:AM$91,$D419)/$E419</f>
        <v/>
      </c>
      <c r="AN419" s="40">
        <f>INDEX(AN$78:AN$91,$D419)/$E419</f>
        <v/>
      </c>
      <c r="AO419" s="40">
        <f>INDEX(AO$78:AO$91,$D419)/$E419</f>
        <v/>
      </c>
      <c r="AP419" s="40">
        <f>INDEX(AP$78:AP$91,$D419)/$E419</f>
        <v/>
      </c>
      <c r="AQ419" s="40">
        <f>INDEX(AQ$78:AQ$91,$D419)/$E419</f>
        <v/>
      </c>
      <c r="AR419" s="40">
        <f>INDEX(AR$78:AR$91,$D419)/$E419</f>
        <v/>
      </c>
      <c r="AS419" s="40">
        <f>INDEX(AS$78:AS$91,$D419)/$E419</f>
        <v/>
      </c>
      <c r="AT419" s="40">
        <f>INDEX(AT$78:AT$91,$D419)/$E419</f>
        <v/>
      </c>
      <c r="AU419" s="40">
        <f>INDEX(AU$78:AU$91,$D419)/$E419</f>
        <v/>
      </c>
      <c r="AV419" s="40">
        <f>INDEX(AV$78:AV$91,$D419)/$E419</f>
        <v/>
      </c>
      <c r="AW419" s="40">
        <f>INDEX(AW$78:AW$91,$D419)/$E419</f>
        <v/>
      </c>
      <c r="AX419" s="42">
        <f>NEWEXCISE(INDEX(AX$78:AX$91,$D419),$E419)</f>
        <v/>
      </c>
    </row>
    <row r="420" hidden="1" outlineLevel="2">
      <c r="A420" s="5" t="inlineStr">
        <is>
          <t>ntx</t>
        </is>
      </c>
      <c r="B420" s="5" t="inlineStr">
        <is>
          <t>bio</t>
        </is>
      </c>
      <c r="C420" s="5" t="inlineStr">
        <is>
          <t>ral</t>
        </is>
      </c>
      <c r="D420" s="40">
        <f>INDEX(Inputs!$L$5:$L$132,MATCH($B420&amp;"|"&amp;$C420,Inputs!$A$5:$A$132,0))</f>
        <v/>
      </c>
      <c r="E420" s="40">
        <f>INDEX(Inputs!$I$5:$I$132,MATCH($B420&amp;"|"&amp;$C420,Inputs!$A$5:$A$132,0))</f>
        <v/>
      </c>
      <c r="F420" s="39" t="n"/>
      <c r="G420" s="39" t="n"/>
      <c r="H420" s="5">
        <f>INDEX(Variables!$B$5:$B$105,MATCH($A420,Variables!$A$5:$A$105,0))&amp;IF($C420="",""," | "&amp;INDEX(Mapping!$B$5:$B$26,MATCH($C420,Mapping!$A$5:$A$26,0))&amp;" | "&amp;INDEX(Mapping!$B$30:$B$41,MATCH($B420,Mapping!$A$30:$A$41,0)))</f>
        <v/>
      </c>
      <c r="I420" s="5">
        <f>INDEX(Variables!$C$5:$C$105,MATCH($A420,Variables!$A$5:$A$105,0))</f>
        <v/>
      </c>
      <c r="J420" s="5">
        <f>INDEX(Variables!$E$5:$E$105,MATCH($A420,Variables!$A$5:$A$105,0))</f>
        <v/>
      </c>
      <c r="K420" s="25">
        <f>LOWER(Settings!$C$4)&amp;".mit."&amp;$A420&amp;IF($C420="","","."&amp;$C420&amp;"."&amp;$B420)&amp;IF(INDEX(Variables!$D$5:$D$105,MATCH($A420,Variables!$A$5:$A$105,0))="","","."&amp;INDEX(Variables!$D$5:$D$105,MATCH($A420,Variables!$A$5:$A$105,0)))&amp;"."&amp;K$5</f>
        <v/>
      </c>
      <c r="L420" s="41">
        <f>INDEX(L$78:L$91,$D420)/$E420</f>
        <v/>
      </c>
      <c r="M420" s="40">
        <f>INDEX(M$78:M$91,$D420)/$E420</f>
        <v/>
      </c>
      <c r="N420" s="40">
        <f>INDEX(N$78:N$91,$D420)/$E420</f>
        <v/>
      </c>
      <c r="O420" s="40">
        <f>INDEX(O$78:O$91,$D420)/$E420</f>
        <v/>
      </c>
      <c r="P420" s="40">
        <f>INDEX(P$78:P$91,$D420)/$E420</f>
        <v/>
      </c>
      <c r="Q420" s="40">
        <f>INDEX(Q$78:Q$91,$D420)/$E420</f>
        <v/>
      </c>
      <c r="R420" s="40">
        <f>INDEX(R$78:R$91,$D420)/$E420</f>
        <v/>
      </c>
      <c r="S420" s="40">
        <f>INDEX(S$78:S$91,$D420)/$E420</f>
        <v/>
      </c>
      <c r="T420" s="40">
        <f>INDEX(T$78:T$91,$D420)/$E420</f>
        <v/>
      </c>
      <c r="U420" s="40">
        <f>INDEX(U$78:U$91,$D420)/$E420</f>
        <v/>
      </c>
      <c r="V420" s="40">
        <f>INDEX(V$78:V$91,$D420)/$E420</f>
        <v/>
      </c>
      <c r="W420" s="40">
        <f>INDEX(W$78:W$91,$D420)/$E420</f>
        <v/>
      </c>
      <c r="X420" s="40">
        <f>INDEX(X$78:X$91,$D420)/$E420</f>
        <v/>
      </c>
      <c r="Y420" s="40">
        <f>INDEX(Y$78:Y$91,$D420)/$E420</f>
        <v/>
      </c>
      <c r="Z420" s="40">
        <f>INDEX(Z$78:Z$91,$D420)/$E420</f>
        <v/>
      </c>
      <c r="AA420" s="40">
        <f>INDEX(AA$78:AA$91,$D420)/$E420</f>
        <v/>
      </c>
      <c r="AB420" s="40">
        <f>INDEX(AB$78:AB$91,$D420)/$E420</f>
        <v/>
      </c>
      <c r="AC420" s="40">
        <f>INDEX(AC$78:AC$91,$D420)/$E420</f>
        <v/>
      </c>
      <c r="AD420" s="42">
        <f>NEWEXCISE(INDEX(AD$78:AD$91,$D420),$E420)</f>
        <v/>
      </c>
      <c r="AE420" s="25">
        <f>LOWER(Settings!$C$4)&amp;".mit."&amp;$A420&amp;IF($C420="","","."&amp;$C420&amp;"."&amp;$B420)&amp;IF(INDEX(Variables!$D$5:$D$105,MATCH($A420,Variables!$A$5:$A$105,0))="","","."&amp;INDEX(Variables!$D$5:$D$105,MATCH($A420,Variables!$A$5:$A$105,0)))&amp;"."&amp;AE$5</f>
        <v/>
      </c>
      <c r="AF420" s="41">
        <f>INDEX(AF$78:AF$91,$D420)/$E420</f>
        <v/>
      </c>
      <c r="AG420" s="40">
        <f>INDEX(AG$78:AG$91,$D420)/$E420</f>
        <v/>
      </c>
      <c r="AH420" s="40">
        <f>INDEX(AH$78:AH$91,$D420)/$E420</f>
        <v/>
      </c>
      <c r="AI420" s="40">
        <f>INDEX(AI$78:AI$91,$D420)/$E420</f>
        <v/>
      </c>
      <c r="AJ420" s="40">
        <f>INDEX(AJ$78:AJ$91,$D420)/$E420</f>
        <v/>
      </c>
      <c r="AK420" s="40">
        <f>INDEX(AK$78:AK$91,$D420)/$E420</f>
        <v/>
      </c>
      <c r="AL420" s="40">
        <f>INDEX(AL$78:AL$91,$D420)/$E420</f>
        <v/>
      </c>
      <c r="AM420" s="40">
        <f>INDEX(AM$78:AM$91,$D420)/$E420</f>
        <v/>
      </c>
      <c r="AN420" s="40">
        <f>INDEX(AN$78:AN$91,$D420)/$E420</f>
        <v/>
      </c>
      <c r="AO420" s="40">
        <f>INDEX(AO$78:AO$91,$D420)/$E420</f>
        <v/>
      </c>
      <c r="AP420" s="40">
        <f>INDEX(AP$78:AP$91,$D420)/$E420</f>
        <v/>
      </c>
      <c r="AQ420" s="40">
        <f>INDEX(AQ$78:AQ$91,$D420)/$E420</f>
        <v/>
      </c>
      <c r="AR420" s="40">
        <f>INDEX(AR$78:AR$91,$D420)/$E420</f>
        <v/>
      </c>
      <c r="AS420" s="40">
        <f>INDEX(AS$78:AS$91,$D420)/$E420</f>
        <v/>
      </c>
      <c r="AT420" s="40">
        <f>INDEX(AT$78:AT$91,$D420)/$E420</f>
        <v/>
      </c>
      <c r="AU420" s="40">
        <f>INDEX(AU$78:AU$91,$D420)/$E420</f>
        <v/>
      </c>
      <c r="AV420" s="40">
        <f>INDEX(AV$78:AV$91,$D420)/$E420</f>
        <v/>
      </c>
      <c r="AW420" s="40">
        <f>INDEX(AW$78:AW$91,$D420)/$E420</f>
        <v/>
      </c>
      <c r="AX420" s="42">
        <f>NEWEXCISE(INDEX(AX$78:AX$91,$D420),$E420)</f>
        <v/>
      </c>
    </row>
    <row r="421" hidden="1" outlineLevel="2"/>
    <row r="422" hidden="1" outlineLevel="2">
      <c r="A422" s="5" t="inlineStr">
        <is>
          <t>nce</t>
        </is>
      </c>
      <c r="B422" s="5" t="inlineStr">
        <is>
          <t>coa</t>
        </is>
      </c>
      <c r="C422" s="5" t="inlineStr">
        <is>
          <t>ral</t>
        </is>
      </c>
      <c r="D422" s="39" t="n"/>
      <c r="E422" s="39" t="n"/>
      <c r="F422" s="39" t="n"/>
      <c r="G422" s="39" t="n"/>
      <c r="H422" s="5">
        <f>INDEX(Variables!$B$5:$B$105,MATCH($A422,Variables!$A$5:$A$105,0))&amp;IF($C422="",""," | "&amp;INDEX(Mapping!$B$5:$B$26,MATCH($C422,Mapping!$A$5:$A$26,0))&amp;" | "&amp;INDEX(Mapping!$B$30:$B$41,MATCH($B422,Mapping!$A$30:$A$41,0)))</f>
        <v/>
      </c>
      <c r="I422" s="5">
        <f>INDEX(Variables!$C$5:$C$105,MATCH($A422,Variables!$A$5:$A$105,0))</f>
        <v/>
      </c>
      <c r="J422" s="5">
        <f>INDEX(Variables!$E$5:$E$105,MATCH($A422,Variables!$A$5:$A$105,0))</f>
        <v/>
      </c>
      <c r="K422" s="25">
        <f>LOWER(Settings!$C$4)&amp;".mit."&amp;$A422&amp;IF($C422="","","."&amp;$C422&amp;"."&amp;$B422)&amp;IF(INDEX(Variables!$D$5:$D$105,MATCH($A422,Variables!$A$5:$A$105,0))="","","."&amp;INDEX(Variables!$D$5:$D$105,MATCH($A422,Variables!$A$5:$A$105,0)))&amp;"."&amp;K$5</f>
        <v/>
      </c>
      <c r="L422" s="41">
        <f>L395+L404+L413</f>
        <v/>
      </c>
      <c r="M422" s="40">
        <f>M395+M404+M413</f>
        <v/>
      </c>
      <c r="N422" s="40">
        <f>N395+N404+N413</f>
        <v/>
      </c>
      <c r="O422" s="40">
        <f>O395+O404+O413</f>
        <v/>
      </c>
      <c r="P422" s="40">
        <f>P395+P404+P413</f>
        <v/>
      </c>
      <c r="Q422" s="40">
        <f>Q395+Q404+Q413</f>
        <v/>
      </c>
      <c r="R422" s="40">
        <f>R395+R404+R413</f>
        <v/>
      </c>
      <c r="S422" s="40">
        <f>S395+S404+S413</f>
        <v/>
      </c>
      <c r="T422" s="40">
        <f>T395+T404+T413</f>
        <v/>
      </c>
      <c r="U422" s="40">
        <f>U395+U404+U413</f>
        <v/>
      </c>
      <c r="V422" s="40">
        <f>V395+V404+V413</f>
        <v/>
      </c>
      <c r="W422" s="40">
        <f>W395+W404+W413</f>
        <v/>
      </c>
      <c r="X422" s="40">
        <f>X395+X404+X413</f>
        <v/>
      </c>
      <c r="Y422" s="40">
        <f>Y395+Y404+Y413</f>
        <v/>
      </c>
      <c r="Z422" s="40">
        <f>Z395+Z404+Z413</f>
        <v/>
      </c>
      <c r="AA422" s="40">
        <f>AA395+AA404+AA413</f>
        <v/>
      </c>
      <c r="AB422" s="40">
        <f>AB395+AB404+AB413</f>
        <v/>
      </c>
      <c r="AC422" s="40">
        <f>AC395+AC404+AC413</f>
        <v/>
      </c>
      <c r="AD422" s="42">
        <f>NEWPOLICY(AD395,AD404,AD413)</f>
        <v/>
      </c>
      <c r="AE422" s="25">
        <f>LOWER(Settings!$C$4)&amp;".mit."&amp;$A422&amp;IF($C422="","","."&amp;$C422&amp;"."&amp;$B422)&amp;IF(INDEX(Variables!$D$5:$D$105,MATCH($A422,Variables!$A$5:$A$105,0))="","","."&amp;INDEX(Variables!$D$5:$D$105,MATCH($A422,Variables!$A$5:$A$105,0)))&amp;"."&amp;AE$5</f>
        <v/>
      </c>
      <c r="AF422" s="41">
        <f>AF395+AF404+AF413</f>
        <v/>
      </c>
      <c r="AG422" s="40">
        <f>AG395+AG404+AG413</f>
        <v/>
      </c>
      <c r="AH422" s="40">
        <f>AH395+AH404+AH413</f>
        <v/>
      </c>
      <c r="AI422" s="40">
        <f>AI395+AI404+AI413</f>
        <v/>
      </c>
      <c r="AJ422" s="40">
        <f>AJ395+AJ404+AJ413</f>
        <v/>
      </c>
      <c r="AK422" s="40">
        <f>AK395+AK404+AK413</f>
        <v/>
      </c>
      <c r="AL422" s="40">
        <f>AL395+AL404+AL413</f>
        <v/>
      </c>
      <c r="AM422" s="40">
        <f>AM395+AM404+AM413</f>
        <v/>
      </c>
      <c r="AN422" s="40">
        <f>AN395+AN404+AN413</f>
        <v/>
      </c>
      <c r="AO422" s="40">
        <f>AO395+AO404+AO413</f>
        <v/>
      </c>
      <c r="AP422" s="40">
        <f>AP395+AP404+AP413</f>
        <v/>
      </c>
      <c r="AQ422" s="40">
        <f>AQ395+AQ404+AQ413</f>
        <v/>
      </c>
      <c r="AR422" s="40">
        <f>AR395+AR404+AR413</f>
        <v/>
      </c>
      <c r="AS422" s="40">
        <f>AS395+AS404+AS413</f>
        <v/>
      </c>
      <c r="AT422" s="40">
        <f>AT395+AT404+AT413</f>
        <v/>
      </c>
      <c r="AU422" s="40">
        <f>AU395+AU404+AU413</f>
        <v/>
      </c>
      <c r="AV422" s="40">
        <f>AV395+AV404+AV413</f>
        <v/>
      </c>
      <c r="AW422" s="40">
        <f>AW395+AW404+AW413</f>
        <v/>
      </c>
      <c r="AX422" s="42">
        <f>NEWPOLICY(AX395,AX404,AX413)</f>
        <v/>
      </c>
    </row>
    <row r="423" hidden="1" outlineLevel="2">
      <c r="A423" s="5" t="inlineStr">
        <is>
          <t>nce</t>
        </is>
      </c>
      <c r="B423" s="5" t="inlineStr">
        <is>
          <t>nga</t>
        </is>
      </c>
      <c r="C423" s="5" t="inlineStr">
        <is>
          <t>ral</t>
        </is>
      </c>
      <c r="D423" s="39" t="n"/>
      <c r="E423" s="39" t="n"/>
      <c r="F423" s="39" t="n"/>
      <c r="G423" s="39" t="n"/>
      <c r="H423" s="5">
        <f>INDEX(Variables!$B$5:$B$105,MATCH($A423,Variables!$A$5:$A$105,0))&amp;IF($C423="",""," | "&amp;INDEX(Mapping!$B$5:$B$26,MATCH($C423,Mapping!$A$5:$A$26,0))&amp;" | "&amp;INDEX(Mapping!$B$30:$B$41,MATCH($B423,Mapping!$A$30:$A$41,0)))</f>
        <v/>
      </c>
      <c r="I423" s="5">
        <f>INDEX(Variables!$C$5:$C$105,MATCH($A423,Variables!$A$5:$A$105,0))</f>
        <v/>
      </c>
      <c r="J423" s="5">
        <f>INDEX(Variables!$E$5:$E$105,MATCH($A423,Variables!$A$5:$A$105,0))</f>
        <v/>
      </c>
      <c r="K423" s="25">
        <f>LOWER(Settings!$C$4)&amp;".mit."&amp;$A423&amp;IF($C423="","","."&amp;$C423&amp;"."&amp;$B423)&amp;IF(INDEX(Variables!$D$5:$D$105,MATCH($A423,Variables!$A$5:$A$105,0))="","","."&amp;INDEX(Variables!$D$5:$D$105,MATCH($A423,Variables!$A$5:$A$105,0)))&amp;"."&amp;K$5</f>
        <v/>
      </c>
      <c r="L423" s="41">
        <f>L396+L405+L414</f>
        <v/>
      </c>
      <c r="M423" s="40">
        <f>M396+M405+M414</f>
        <v/>
      </c>
      <c r="N423" s="40">
        <f>N396+N405+N414</f>
        <v/>
      </c>
      <c r="O423" s="40">
        <f>O396+O405+O414</f>
        <v/>
      </c>
      <c r="P423" s="40">
        <f>P396+P405+P414</f>
        <v/>
      </c>
      <c r="Q423" s="40">
        <f>Q396+Q405+Q414</f>
        <v/>
      </c>
      <c r="R423" s="40">
        <f>R396+R405+R414</f>
        <v/>
      </c>
      <c r="S423" s="40">
        <f>S396+S405+S414</f>
        <v/>
      </c>
      <c r="T423" s="40">
        <f>T396+T405+T414</f>
        <v/>
      </c>
      <c r="U423" s="40">
        <f>U396+U405+U414</f>
        <v/>
      </c>
      <c r="V423" s="40">
        <f>V396+V405+V414</f>
        <v/>
      </c>
      <c r="W423" s="40">
        <f>W396+W405+W414</f>
        <v/>
      </c>
      <c r="X423" s="40">
        <f>X396+X405+X414</f>
        <v/>
      </c>
      <c r="Y423" s="40">
        <f>Y396+Y405+Y414</f>
        <v/>
      </c>
      <c r="Z423" s="40">
        <f>Z396+Z405+Z414</f>
        <v/>
      </c>
      <c r="AA423" s="40">
        <f>AA396+AA405+AA414</f>
        <v/>
      </c>
      <c r="AB423" s="40">
        <f>AB396+AB405+AB414</f>
        <v/>
      </c>
      <c r="AC423" s="40">
        <f>AC396+AC405+AC414</f>
        <v/>
      </c>
      <c r="AD423" s="42">
        <f>NEWPOLICY(AD396,AD405,AD414)</f>
        <v/>
      </c>
      <c r="AE423" s="25">
        <f>LOWER(Settings!$C$4)&amp;".mit."&amp;$A423&amp;IF($C423="","","."&amp;$C423&amp;"."&amp;$B423)&amp;IF(INDEX(Variables!$D$5:$D$105,MATCH($A423,Variables!$A$5:$A$105,0))="","","."&amp;INDEX(Variables!$D$5:$D$105,MATCH($A423,Variables!$A$5:$A$105,0)))&amp;"."&amp;AE$5</f>
        <v/>
      </c>
      <c r="AF423" s="41">
        <f>AF396+AF405+AF414</f>
        <v/>
      </c>
      <c r="AG423" s="40">
        <f>AG396+AG405+AG414</f>
        <v/>
      </c>
      <c r="AH423" s="40">
        <f>AH396+AH405+AH414</f>
        <v/>
      </c>
      <c r="AI423" s="40">
        <f>AI396+AI405+AI414</f>
        <v/>
      </c>
      <c r="AJ423" s="40">
        <f>AJ396+AJ405+AJ414</f>
        <v/>
      </c>
      <c r="AK423" s="40">
        <f>AK396+AK405+AK414</f>
        <v/>
      </c>
      <c r="AL423" s="40">
        <f>AL396+AL405+AL414</f>
        <v/>
      </c>
      <c r="AM423" s="40">
        <f>AM396+AM405+AM414</f>
        <v/>
      </c>
      <c r="AN423" s="40">
        <f>AN396+AN405+AN414</f>
        <v/>
      </c>
      <c r="AO423" s="40">
        <f>AO396+AO405+AO414</f>
        <v/>
      </c>
      <c r="AP423" s="40">
        <f>AP396+AP405+AP414</f>
        <v/>
      </c>
      <c r="AQ423" s="40">
        <f>AQ396+AQ405+AQ414</f>
        <v/>
      </c>
      <c r="AR423" s="40">
        <f>AR396+AR405+AR414</f>
        <v/>
      </c>
      <c r="AS423" s="40">
        <f>AS396+AS405+AS414</f>
        <v/>
      </c>
      <c r="AT423" s="40">
        <f>AT396+AT405+AT414</f>
        <v/>
      </c>
      <c r="AU423" s="40">
        <f>AU396+AU405+AU414</f>
        <v/>
      </c>
      <c r="AV423" s="40">
        <f>AV396+AV405+AV414</f>
        <v/>
      </c>
      <c r="AW423" s="40">
        <f>AW396+AW405+AW414</f>
        <v/>
      </c>
      <c r="AX423" s="42">
        <f>NEWPOLICY(AX396,AX405,AX414)</f>
        <v/>
      </c>
    </row>
    <row r="424" hidden="1" outlineLevel="2">
      <c r="A424" s="5" t="inlineStr">
        <is>
          <t>nce</t>
        </is>
      </c>
      <c r="B424" s="5" t="inlineStr">
        <is>
          <t>gso</t>
        </is>
      </c>
      <c r="C424" s="5" t="inlineStr">
        <is>
          <t>ral</t>
        </is>
      </c>
      <c r="D424" s="39" t="n"/>
      <c r="E424" s="39" t="n"/>
      <c r="F424" s="39" t="n"/>
      <c r="G424" s="39" t="n"/>
      <c r="H424" s="5">
        <f>INDEX(Variables!$B$5:$B$105,MATCH($A424,Variables!$A$5:$A$105,0))&amp;IF($C424="",""," | "&amp;INDEX(Mapping!$B$5:$B$26,MATCH($C424,Mapping!$A$5:$A$26,0))&amp;" | "&amp;INDEX(Mapping!$B$30:$B$41,MATCH($B424,Mapping!$A$30:$A$41,0)))</f>
        <v/>
      </c>
      <c r="I424" s="5">
        <f>INDEX(Variables!$C$5:$C$105,MATCH($A424,Variables!$A$5:$A$105,0))</f>
        <v/>
      </c>
      <c r="J424" s="5">
        <f>INDEX(Variables!$E$5:$E$105,MATCH($A424,Variables!$A$5:$A$105,0))</f>
        <v/>
      </c>
      <c r="K424" s="25">
        <f>LOWER(Settings!$C$4)&amp;".mit."&amp;$A424&amp;IF($C424="","","."&amp;$C424&amp;"."&amp;$B424)&amp;IF(INDEX(Variables!$D$5:$D$105,MATCH($A424,Variables!$A$5:$A$105,0))="","","."&amp;INDEX(Variables!$D$5:$D$105,MATCH($A424,Variables!$A$5:$A$105,0)))&amp;"."&amp;K$5</f>
        <v/>
      </c>
      <c r="L424" s="41">
        <f>L397+L406+L415</f>
        <v/>
      </c>
      <c r="M424" s="40">
        <f>M397+M406+M415</f>
        <v/>
      </c>
      <c r="N424" s="40">
        <f>N397+N406+N415</f>
        <v/>
      </c>
      <c r="O424" s="40">
        <f>O397+O406+O415</f>
        <v/>
      </c>
      <c r="P424" s="40">
        <f>P397+P406+P415</f>
        <v/>
      </c>
      <c r="Q424" s="40">
        <f>Q397+Q406+Q415</f>
        <v/>
      </c>
      <c r="R424" s="40">
        <f>R397+R406+R415</f>
        <v/>
      </c>
      <c r="S424" s="40">
        <f>S397+S406+S415</f>
        <v/>
      </c>
      <c r="T424" s="40">
        <f>T397+T406+T415</f>
        <v/>
      </c>
      <c r="U424" s="40">
        <f>U397+U406+U415</f>
        <v/>
      </c>
      <c r="V424" s="40">
        <f>V397+V406+V415</f>
        <v/>
      </c>
      <c r="W424" s="40">
        <f>W397+W406+W415</f>
        <v/>
      </c>
      <c r="X424" s="40">
        <f>X397+X406+X415</f>
        <v/>
      </c>
      <c r="Y424" s="40">
        <f>Y397+Y406+Y415</f>
        <v/>
      </c>
      <c r="Z424" s="40">
        <f>Z397+Z406+Z415</f>
        <v/>
      </c>
      <c r="AA424" s="40">
        <f>AA397+AA406+AA415</f>
        <v/>
      </c>
      <c r="AB424" s="40">
        <f>AB397+AB406+AB415</f>
        <v/>
      </c>
      <c r="AC424" s="40">
        <f>AC397+AC406+AC415</f>
        <v/>
      </c>
      <c r="AD424" s="42">
        <f>NEWPOLICY(AD397,AD406,AD415)</f>
        <v/>
      </c>
      <c r="AE424" s="25">
        <f>LOWER(Settings!$C$4)&amp;".mit."&amp;$A424&amp;IF($C424="","","."&amp;$C424&amp;"."&amp;$B424)&amp;IF(INDEX(Variables!$D$5:$D$105,MATCH($A424,Variables!$A$5:$A$105,0))="","","."&amp;INDEX(Variables!$D$5:$D$105,MATCH($A424,Variables!$A$5:$A$105,0)))&amp;"."&amp;AE$5</f>
        <v/>
      </c>
      <c r="AF424" s="41">
        <f>AF397+AF406+AF415</f>
        <v/>
      </c>
      <c r="AG424" s="40">
        <f>AG397+AG406+AG415</f>
        <v/>
      </c>
      <c r="AH424" s="40">
        <f>AH397+AH406+AH415</f>
        <v/>
      </c>
      <c r="AI424" s="40">
        <f>AI397+AI406+AI415</f>
        <v/>
      </c>
      <c r="AJ424" s="40">
        <f>AJ397+AJ406+AJ415</f>
        <v/>
      </c>
      <c r="AK424" s="40">
        <f>AK397+AK406+AK415</f>
        <v/>
      </c>
      <c r="AL424" s="40">
        <f>AL397+AL406+AL415</f>
        <v/>
      </c>
      <c r="AM424" s="40">
        <f>AM397+AM406+AM415</f>
        <v/>
      </c>
      <c r="AN424" s="40">
        <f>AN397+AN406+AN415</f>
        <v/>
      </c>
      <c r="AO424" s="40">
        <f>AO397+AO406+AO415</f>
        <v/>
      </c>
      <c r="AP424" s="40">
        <f>AP397+AP406+AP415</f>
        <v/>
      </c>
      <c r="AQ424" s="40">
        <f>AQ397+AQ406+AQ415</f>
        <v/>
      </c>
      <c r="AR424" s="40">
        <f>AR397+AR406+AR415</f>
        <v/>
      </c>
      <c r="AS424" s="40">
        <f>AS397+AS406+AS415</f>
        <v/>
      </c>
      <c r="AT424" s="40">
        <f>AT397+AT406+AT415</f>
        <v/>
      </c>
      <c r="AU424" s="40">
        <f>AU397+AU406+AU415</f>
        <v/>
      </c>
      <c r="AV424" s="40">
        <f>AV397+AV406+AV415</f>
        <v/>
      </c>
      <c r="AW424" s="40">
        <f>AW397+AW406+AW415</f>
        <v/>
      </c>
      <c r="AX424" s="42">
        <f>NEWPOLICY(AX397,AX406,AX415)</f>
        <v/>
      </c>
    </row>
    <row r="425" hidden="1" outlineLevel="2">
      <c r="A425" s="5" t="inlineStr">
        <is>
          <t>nce</t>
        </is>
      </c>
      <c r="B425" s="5" t="inlineStr">
        <is>
          <t>die</t>
        </is>
      </c>
      <c r="C425" s="5" t="inlineStr">
        <is>
          <t>ral</t>
        </is>
      </c>
      <c r="D425" s="39" t="n"/>
      <c r="E425" s="39" t="n"/>
      <c r="F425" s="39" t="n"/>
      <c r="G425" s="39" t="n"/>
      <c r="H425" s="5">
        <f>INDEX(Variables!$B$5:$B$105,MATCH($A425,Variables!$A$5:$A$105,0))&amp;IF($C425="",""," | "&amp;INDEX(Mapping!$B$5:$B$26,MATCH($C425,Mapping!$A$5:$A$26,0))&amp;" | "&amp;INDEX(Mapping!$B$30:$B$41,MATCH($B425,Mapping!$A$30:$A$41,0)))</f>
        <v/>
      </c>
      <c r="I425" s="5">
        <f>INDEX(Variables!$C$5:$C$105,MATCH($A425,Variables!$A$5:$A$105,0))</f>
        <v/>
      </c>
      <c r="J425" s="5">
        <f>INDEX(Variables!$E$5:$E$105,MATCH($A425,Variables!$A$5:$A$105,0))</f>
        <v/>
      </c>
      <c r="K425" s="25">
        <f>LOWER(Settings!$C$4)&amp;".mit."&amp;$A425&amp;IF($C425="","","."&amp;$C425&amp;"."&amp;$B425)&amp;IF(INDEX(Variables!$D$5:$D$105,MATCH($A425,Variables!$A$5:$A$105,0))="","","."&amp;INDEX(Variables!$D$5:$D$105,MATCH($A425,Variables!$A$5:$A$105,0)))&amp;"."&amp;K$5</f>
        <v/>
      </c>
      <c r="L425" s="41">
        <f>L398+L407+L416</f>
        <v/>
      </c>
      <c r="M425" s="40">
        <f>M398+M407+M416</f>
        <v/>
      </c>
      <c r="N425" s="40">
        <f>N398+N407+N416</f>
        <v/>
      </c>
      <c r="O425" s="40">
        <f>O398+O407+O416</f>
        <v/>
      </c>
      <c r="P425" s="40">
        <f>P398+P407+P416</f>
        <v/>
      </c>
      <c r="Q425" s="40">
        <f>Q398+Q407+Q416</f>
        <v/>
      </c>
      <c r="R425" s="40">
        <f>R398+R407+R416</f>
        <v/>
      </c>
      <c r="S425" s="40">
        <f>S398+S407+S416</f>
        <v/>
      </c>
      <c r="T425" s="40">
        <f>T398+T407+T416</f>
        <v/>
      </c>
      <c r="U425" s="40">
        <f>U398+U407+U416</f>
        <v/>
      </c>
      <c r="V425" s="40">
        <f>V398+V407+V416</f>
        <v/>
      </c>
      <c r="W425" s="40">
        <f>W398+W407+W416</f>
        <v/>
      </c>
      <c r="X425" s="40">
        <f>X398+X407+X416</f>
        <v/>
      </c>
      <c r="Y425" s="40">
        <f>Y398+Y407+Y416</f>
        <v/>
      </c>
      <c r="Z425" s="40">
        <f>Z398+Z407+Z416</f>
        <v/>
      </c>
      <c r="AA425" s="40">
        <f>AA398+AA407+AA416</f>
        <v/>
      </c>
      <c r="AB425" s="40">
        <f>AB398+AB407+AB416</f>
        <v/>
      </c>
      <c r="AC425" s="40">
        <f>AC398+AC407+AC416</f>
        <v/>
      </c>
      <c r="AD425" s="42">
        <f>NEWPOLICY(AD398,AD407,AD416)</f>
        <v/>
      </c>
      <c r="AE425" s="25">
        <f>LOWER(Settings!$C$4)&amp;".mit."&amp;$A425&amp;IF($C425="","","."&amp;$C425&amp;"."&amp;$B425)&amp;IF(INDEX(Variables!$D$5:$D$105,MATCH($A425,Variables!$A$5:$A$105,0))="","","."&amp;INDEX(Variables!$D$5:$D$105,MATCH($A425,Variables!$A$5:$A$105,0)))&amp;"."&amp;AE$5</f>
        <v/>
      </c>
      <c r="AF425" s="41">
        <f>AF398+AF407+AF416</f>
        <v/>
      </c>
      <c r="AG425" s="40">
        <f>AG398+AG407+AG416</f>
        <v/>
      </c>
      <c r="AH425" s="40">
        <f>AH398+AH407+AH416</f>
        <v/>
      </c>
      <c r="AI425" s="40">
        <f>AI398+AI407+AI416</f>
        <v/>
      </c>
      <c r="AJ425" s="40">
        <f>AJ398+AJ407+AJ416</f>
        <v/>
      </c>
      <c r="AK425" s="40">
        <f>AK398+AK407+AK416</f>
        <v/>
      </c>
      <c r="AL425" s="40">
        <f>AL398+AL407+AL416</f>
        <v/>
      </c>
      <c r="AM425" s="40">
        <f>AM398+AM407+AM416</f>
        <v/>
      </c>
      <c r="AN425" s="40">
        <f>AN398+AN407+AN416</f>
        <v/>
      </c>
      <c r="AO425" s="40">
        <f>AO398+AO407+AO416</f>
        <v/>
      </c>
      <c r="AP425" s="40">
        <f>AP398+AP407+AP416</f>
        <v/>
      </c>
      <c r="AQ425" s="40">
        <f>AQ398+AQ407+AQ416</f>
        <v/>
      </c>
      <c r="AR425" s="40">
        <f>AR398+AR407+AR416</f>
        <v/>
      </c>
      <c r="AS425" s="40">
        <f>AS398+AS407+AS416</f>
        <v/>
      </c>
      <c r="AT425" s="40">
        <f>AT398+AT407+AT416</f>
        <v/>
      </c>
      <c r="AU425" s="40">
        <f>AU398+AU407+AU416</f>
        <v/>
      </c>
      <c r="AV425" s="40">
        <f>AV398+AV407+AV416</f>
        <v/>
      </c>
      <c r="AW425" s="40">
        <f>AW398+AW407+AW416</f>
        <v/>
      </c>
      <c r="AX425" s="42">
        <f>NEWPOLICY(AX398,AX407,AX416)</f>
        <v/>
      </c>
    </row>
    <row r="426" hidden="1" outlineLevel="2">
      <c r="A426" s="5" t="inlineStr">
        <is>
          <t>nce</t>
        </is>
      </c>
      <c r="B426" s="5" t="inlineStr">
        <is>
          <t>lpg</t>
        </is>
      </c>
      <c r="C426" s="5" t="inlineStr">
        <is>
          <t>ral</t>
        </is>
      </c>
      <c r="D426" s="39" t="n"/>
      <c r="E426" s="39" t="n"/>
      <c r="F426" s="39" t="n"/>
      <c r="G426" s="39" t="n"/>
      <c r="H426" s="5">
        <f>INDEX(Variables!$B$5:$B$105,MATCH($A426,Variables!$A$5:$A$105,0))&amp;IF($C426="",""," | "&amp;INDEX(Mapping!$B$5:$B$26,MATCH($C426,Mapping!$A$5:$A$26,0))&amp;" | "&amp;INDEX(Mapping!$B$30:$B$41,MATCH($B426,Mapping!$A$30:$A$41,0)))</f>
        <v/>
      </c>
      <c r="I426" s="5">
        <f>INDEX(Variables!$C$5:$C$105,MATCH($A426,Variables!$A$5:$A$105,0))</f>
        <v/>
      </c>
      <c r="J426" s="5">
        <f>INDEX(Variables!$E$5:$E$105,MATCH($A426,Variables!$A$5:$A$105,0))</f>
        <v/>
      </c>
      <c r="K426" s="25">
        <f>LOWER(Settings!$C$4)&amp;".mit."&amp;$A426&amp;IF($C426="","","."&amp;$C426&amp;"."&amp;$B426)&amp;IF(INDEX(Variables!$D$5:$D$105,MATCH($A426,Variables!$A$5:$A$105,0))="","","."&amp;INDEX(Variables!$D$5:$D$105,MATCH($A426,Variables!$A$5:$A$105,0)))&amp;"."&amp;K$5</f>
        <v/>
      </c>
      <c r="L426" s="41">
        <f>L399+L408+L417</f>
        <v/>
      </c>
      <c r="M426" s="40">
        <f>M399+M408+M417</f>
        <v/>
      </c>
      <c r="N426" s="40">
        <f>N399+N408+N417</f>
        <v/>
      </c>
      <c r="O426" s="40">
        <f>O399+O408+O417</f>
        <v/>
      </c>
      <c r="P426" s="40">
        <f>P399+P408+P417</f>
        <v/>
      </c>
      <c r="Q426" s="40">
        <f>Q399+Q408+Q417</f>
        <v/>
      </c>
      <c r="R426" s="40">
        <f>R399+R408+R417</f>
        <v/>
      </c>
      <c r="S426" s="40">
        <f>S399+S408+S417</f>
        <v/>
      </c>
      <c r="T426" s="40">
        <f>T399+T408+T417</f>
        <v/>
      </c>
      <c r="U426" s="40">
        <f>U399+U408+U417</f>
        <v/>
      </c>
      <c r="V426" s="40">
        <f>V399+V408+V417</f>
        <v/>
      </c>
      <c r="W426" s="40">
        <f>W399+W408+W417</f>
        <v/>
      </c>
      <c r="X426" s="40">
        <f>X399+X408+X417</f>
        <v/>
      </c>
      <c r="Y426" s="40">
        <f>Y399+Y408+Y417</f>
        <v/>
      </c>
      <c r="Z426" s="40">
        <f>Z399+Z408+Z417</f>
        <v/>
      </c>
      <c r="AA426" s="40">
        <f>AA399+AA408+AA417</f>
        <v/>
      </c>
      <c r="AB426" s="40">
        <f>AB399+AB408+AB417</f>
        <v/>
      </c>
      <c r="AC426" s="40">
        <f>AC399+AC408+AC417</f>
        <v/>
      </c>
      <c r="AD426" s="42">
        <f>NEWPOLICY(AD399,AD408,AD417)</f>
        <v/>
      </c>
      <c r="AE426" s="25">
        <f>LOWER(Settings!$C$4)&amp;".mit."&amp;$A426&amp;IF($C426="","","."&amp;$C426&amp;"."&amp;$B426)&amp;IF(INDEX(Variables!$D$5:$D$105,MATCH($A426,Variables!$A$5:$A$105,0))="","","."&amp;INDEX(Variables!$D$5:$D$105,MATCH($A426,Variables!$A$5:$A$105,0)))&amp;"."&amp;AE$5</f>
        <v/>
      </c>
      <c r="AF426" s="41">
        <f>AF399+AF408+AF417</f>
        <v/>
      </c>
      <c r="AG426" s="40">
        <f>AG399+AG408+AG417</f>
        <v/>
      </c>
      <c r="AH426" s="40">
        <f>AH399+AH408+AH417</f>
        <v/>
      </c>
      <c r="AI426" s="40">
        <f>AI399+AI408+AI417</f>
        <v/>
      </c>
      <c r="AJ426" s="40">
        <f>AJ399+AJ408+AJ417</f>
        <v/>
      </c>
      <c r="AK426" s="40">
        <f>AK399+AK408+AK417</f>
        <v/>
      </c>
      <c r="AL426" s="40">
        <f>AL399+AL408+AL417</f>
        <v/>
      </c>
      <c r="AM426" s="40">
        <f>AM399+AM408+AM417</f>
        <v/>
      </c>
      <c r="AN426" s="40">
        <f>AN399+AN408+AN417</f>
        <v/>
      </c>
      <c r="AO426" s="40">
        <f>AO399+AO408+AO417</f>
        <v/>
      </c>
      <c r="AP426" s="40">
        <f>AP399+AP408+AP417</f>
        <v/>
      </c>
      <c r="AQ426" s="40">
        <f>AQ399+AQ408+AQ417</f>
        <v/>
      </c>
      <c r="AR426" s="40">
        <f>AR399+AR408+AR417</f>
        <v/>
      </c>
      <c r="AS426" s="40">
        <f>AS399+AS408+AS417</f>
        <v/>
      </c>
      <c r="AT426" s="40">
        <f>AT399+AT408+AT417</f>
        <v/>
      </c>
      <c r="AU426" s="40">
        <f>AU399+AU408+AU417</f>
        <v/>
      </c>
      <c r="AV426" s="40">
        <f>AV399+AV408+AV417</f>
        <v/>
      </c>
      <c r="AW426" s="40">
        <f>AW399+AW408+AW417</f>
        <v/>
      </c>
      <c r="AX426" s="42">
        <f>NEWPOLICY(AX399,AX408,AX417)</f>
        <v/>
      </c>
    </row>
    <row r="427" hidden="1" outlineLevel="2">
      <c r="A427" s="5" t="inlineStr">
        <is>
          <t>nce</t>
        </is>
      </c>
      <c r="B427" s="5" t="inlineStr">
        <is>
          <t>ker</t>
        </is>
      </c>
      <c r="C427" s="5" t="inlineStr">
        <is>
          <t>ral</t>
        </is>
      </c>
      <c r="D427" s="39" t="n"/>
      <c r="E427" s="39" t="n"/>
      <c r="F427" s="39" t="n"/>
      <c r="G427" s="39" t="n"/>
      <c r="H427" s="5">
        <f>INDEX(Variables!$B$5:$B$105,MATCH($A427,Variables!$A$5:$A$105,0))&amp;IF($C427="",""," | "&amp;INDEX(Mapping!$B$5:$B$26,MATCH($C427,Mapping!$A$5:$A$26,0))&amp;" | "&amp;INDEX(Mapping!$B$30:$B$41,MATCH($B427,Mapping!$A$30:$A$41,0)))</f>
        <v/>
      </c>
      <c r="I427" s="5">
        <f>INDEX(Variables!$C$5:$C$105,MATCH($A427,Variables!$A$5:$A$105,0))</f>
        <v/>
      </c>
      <c r="J427" s="5">
        <f>INDEX(Variables!$E$5:$E$105,MATCH($A427,Variables!$A$5:$A$105,0))</f>
        <v/>
      </c>
      <c r="K427" s="25">
        <f>LOWER(Settings!$C$4)&amp;".mit."&amp;$A427&amp;IF($C427="","","."&amp;$C427&amp;"."&amp;$B427)&amp;IF(INDEX(Variables!$D$5:$D$105,MATCH($A427,Variables!$A$5:$A$105,0))="","","."&amp;INDEX(Variables!$D$5:$D$105,MATCH($A427,Variables!$A$5:$A$105,0)))&amp;"."&amp;K$5</f>
        <v/>
      </c>
      <c r="L427" s="41">
        <f>L400+L409+L418</f>
        <v/>
      </c>
      <c r="M427" s="40">
        <f>M400+M409+M418</f>
        <v/>
      </c>
      <c r="N427" s="40">
        <f>N400+N409+N418</f>
        <v/>
      </c>
      <c r="O427" s="40">
        <f>O400+O409+O418</f>
        <v/>
      </c>
      <c r="P427" s="40">
        <f>P400+P409+P418</f>
        <v/>
      </c>
      <c r="Q427" s="40">
        <f>Q400+Q409+Q418</f>
        <v/>
      </c>
      <c r="R427" s="40">
        <f>R400+R409+R418</f>
        <v/>
      </c>
      <c r="S427" s="40">
        <f>S400+S409+S418</f>
        <v/>
      </c>
      <c r="T427" s="40">
        <f>T400+T409+T418</f>
        <v/>
      </c>
      <c r="U427" s="40">
        <f>U400+U409+U418</f>
        <v/>
      </c>
      <c r="V427" s="40">
        <f>V400+V409+V418</f>
        <v/>
      </c>
      <c r="W427" s="40">
        <f>W400+W409+W418</f>
        <v/>
      </c>
      <c r="X427" s="40">
        <f>X400+X409+X418</f>
        <v/>
      </c>
      <c r="Y427" s="40">
        <f>Y400+Y409+Y418</f>
        <v/>
      </c>
      <c r="Z427" s="40">
        <f>Z400+Z409+Z418</f>
        <v/>
      </c>
      <c r="AA427" s="40">
        <f>AA400+AA409+AA418</f>
        <v/>
      </c>
      <c r="AB427" s="40">
        <f>AB400+AB409+AB418</f>
        <v/>
      </c>
      <c r="AC427" s="40">
        <f>AC400+AC409+AC418</f>
        <v/>
      </c>
      <c r="AD427" s="42">
        <f>NEWPOLICY(AD400,AD409,AD418)</f>
        <v/>
      </c>
      <c r="AE427" s="25">
        <f>LOWER(Settings!$C$4)&amp;".mit."&amp;$A427&amp;IF($C427="","","."&amp;$C427&amp;"."&amp;$B427)&amp;IF(INDEX(Variables!$D$5:$D$105,MATCH($A427,Variables!$A$5:$A$105,0))="","","."&amp;INDEX(Variables!$D$5:$D$105,MATCH($A427,Variables!$A$5:$A$105,0)))&amp;"."&amp;AE$5</f>
        <v/>
      </c>
      <c r="AF427" s="41">
        <f>AF400+AF409+AF418</f>
        <v/>
      </c>
      <c r="AG427" s="40">
        <f>AG400+AG409+AG418</f>
        <v/>
      </c>
      <c r="AH427" s="40">
        <f>AH400+AH409+AH418</f>
        <v/>
      </c>
      <c r="AI427" s="40">
        <f>AI400+AI409+AI418</f>
        <v/>
      </c>
      <c r="AJ427" s="40">
        <f>AJ400+AJ409+AJ418</f>
        <v/>
      </c>
      <c r="AK427" s="40">
        <f>AK400+AK409+AK418</f>
        <v/>
      </c>
      <c r="AL427" s="40">
        <f>AL400+AL409+AL418</f>
        <v/>
      </c>
      <c r="AM427" s="40">
        <f>AM400+AM409+AM418</f>
        <v/>
      </c>
      <c r="AN427" s="40">
        <f>AN400+AN409+AN418</f>
        <v/>
      </c>
      <c r="AO427" s="40">
        <f>AO400+AO409+AO418</f>
        <v/>
      </c>
      <c r="AP427" s="40">
        <f>AP400+AP409+AP418</f>
        <v/>
      </c>
      <c r="AQ427" s="40">
        <f>AQ400+AQ409+AQ418</f>
        <v/>
      </c>
      <c r="AR427" s="40">
        <f>AR400+AR409+AR418</f>
        <v/>
      </c>
      <c r="AS427" s="40">
        <f>AS400+AS409+AS418</f>
        <v/>
      </c>
      <c r="AT427" s="40">
        <f>AT400+AT409+AT418</f>
        <v/>
      </c>
      <c r="AU427" s="40">
        <f>AU400+AU409+AU418</f>
        <v/>
      </c>
      <c r="AV427" s="40">
        <f>AV400+AV409+AV418</f>
        <v/>
      </c>
      <c r="AW427" s="40">
        <f>AW400+AW409+AW418</f>
        <v/>
      </c>
      <c r="AX427" s="42">
        <f>NEWPOLICY(AX400,AX409,AX418)</f>
        <v/>
      </c>
    </row>
    <row r="428" hidden="1" outlineLevel="2">
      <c r="A428" s="5" t="inlineStr">
        <is>
          <t>nce</t>
        </is>
      </c>
      <c r="B428" s="5" t="inlineStr">
        <is>
          <t>oop</t>
        </is>
      </c>
      <c r="C428" s="5" t="inlineStr">
        <is>
          <t>ral</t>
        </is>
      </c>
      <c r="D428" s="39" t="n"/>
      <c r="E428" s="39" t="n"/>
      <c r="F428" s="39" t="n"/>
      <c r="G428" s="39" t="n"/>
      <c r="H428" s="5">
        <f>INDEX(Variables!$B$5:$B$105,MATCH($A428,Variables!$A$5:$A$105,0))&amp;IF($C428="",""," | "&amp;INDEX(Mapping!$B$5:$B$26,MATCH($C428,Mapping!$A$5:$A$26,0))&amp;" | "&amp;INDEX(Mapping!$B$30:$B$41,MATCH($B428,Mapping!$A$30:$A$41,0)))</f>
        <v/>
      </c>
      <c r="I428" s="5">
        <f>INDEX(Variables!$C$5:$C$105,MATCH($A428,Variables!$A$5:$A$105,0))</f>
        <v/>
      </c>
      <c r="J428" s="5">
        <f>INDEX(Variables!$E$5:$E$105,MATCH($A428,Variables!$A$5:$A$105,0))</f>
        <v/>
      </c>
      <c r="K428" s="25">
        <f>LOWER(Settings!$C$4)&amp;".mit."&amp;$A428&amp;IF($C428="","","."&amp;$C428&amp;"."&amp;$B428)&amp;IF(INDEX(Variables!$D$5:$D$105,MATCH($A428,Variables!$A$5:$A$105,0))="","","."&amp;INDEX(Variables!$D$5:$D$105,MATCH($A428,Variables!$A$5:$A$105,0)))&amp;"."&amp;K$5</f>
        <v/>
      </c>
      <c r="L428" s="41">
        <f>L401+L410+L419</f>
        <v/>
      </c>
      <c r="M428" s="40">
        <f>M401+M410+M419</f>
        <v/>
      </c>
      <c r="N428" s="40">
        <f>N401+N410+N419</f>
        <v/>
      </c>
      <c r="O428" s="40">
        <f>O401+O410+O419</f>
        <v/>
      </c>
      <c r="P428" s="40">
        <f>P401+P410+P419</f>
        <v/>
      </c>
      <c r="Q428" s="40">
        <f>Q401+Q410+Q419</f>
        <v/>
      </c>
      <c r="R428" s="40">
        <f>R401+R410+R419</f>
        <v/>
      </c>
      <c r="S428" s="40">
        <f>S401+S410+S419</f>
        <v/>
      </c>
      <c r="T428" s="40">
        <f>T401+T410+T419</f>
        <v/>
      </c>
      <c r="U428" s="40">
        <f>U401+U410+U419</f>
        <v/>
      </c>
      <c r="V428" s="40">
        <f>V401+V410+V419</f>
        <v/>
      </c>
      <c r="W428" s="40">
        <f>W401+W410+W419</f>
        <v/>
      </c>
      <c r="X428" s="40">
        <f>X401+X410+X419</f>
        <v/>
      </c>
      <c r="Y428" s="40">
        <f>Y401+Y410+Y419</f>
        <v/>
      </c>
      <c r="Z428" s="40">
        <f>Z401+Z410+Z419</f>
        <v/>
      </c>
      <c r="AA428" s="40">
        <f>AA401+AA410+AA419</f>
        <v/>
      </c>
      <c r="AB428" s="40">
        <f>AB401+AB410+AB419</f>
        <v/>
      </c>
      <c r="AC428" s="40">
        <f>AC401+AC410+AC419</f>
        <v/>
      </c>
      <c r="AD428" s="42">
        <f>NEWPOLICY(AD401,AD410,AD419)</f>
        <v/>
      </c>
      <c r="AE428" s="25">
        <f>LOWER(Settings!$C$4)&amp;".mit."&amp;$A428&amp;IF($C428="","","."&amp;$C428&amp;"."&amp;$B428)&amp;IF(INDEX(Variables!$D$5:$D$105,MATCH($A428,Variables!$A$5:$A$105,0))="","","."&amp;INDEX(Variables!$D$5:$D$105,MATCH($A428,Variables!$A$5:$A$105,0)))&amp;"."&amp;AE$5</f>
        <v/>
      </c>
      <c r="AF428" s="41">
        <f>AF401+AF410+AF419</f>
        <v/>
      </c>
      <c r="AG428" s="40">
        <f>AG401+AG410+AG419</f>
        <v/>
      </c>
      <c r="AH428" s="40">
        <f>AH401+AH410+AH419</f>
        <v/>
      </c>
      <c r="AI428" s="40">
        <f>AI401+AI410+AI419</f>
        <v/>
      </c>
      <c r="AJ428" s="40">
        <f>AJ401+AJ410+AJ419</f>
        <v/>
      </c>
      <c r="AK428" s="40">
        <f>AK401+AK410+AK419</f>
        <v/>
      </c>
      <c r="AL428" s="40">
        <f>AL401+AL410+AL419</f>
        <v/>
      </c>
      <c r="AM428" s="40">
        <f>AM401+AM410+AM419</f>
        <v/>
      </c>
      <c r="AN428" s="40">
        <f>AN401+AN410+AN419</f>
        <v/>
      </c>
      <c r="AO428" s="40">
        <f>AO401+AO410+AO419</f>
        <v/>
      </c>
      <c r="AP428" s="40">
        <f>AP401+AP410+AP419</f>
        <v/>
      </c>
      <c r="AQ428" s="40">
        <f>AQ401+AQ410+AQ419</f>
        <v/>
      </c>
      <c r="AR428" s="40">
        <f>AR401+AR410+AR419</f>
        <v/>
      </c>
      <c r="AS428" s="40">
        <f>AS401+AS410+AS419</f>
        <v/>
      </c>
      <c r="AT428" s="40">
        <f>AT401+AT410+AT419</f>
        <v/>
      </c>
      <c r="AU428" s="40">
        <f>AU401+AU410+AU419</f>
        <v/>
      </c>
      <c r="AV428" s="40">
        <f>AV401+AV410+AV419</f>
        <v/>
      </c>
      <c r="AW428" s="40">
        <f>AW401+AW410+AW419</f>
        <v/>
      </c>
      <c r="AX428" s="42">
        <f>NEWPOLICY(AX401,AX410,AX419)</f>
        <v/>
      </c>
    </row>
    <row r="429" hidden="1" outlineLevel="2">
      <c r="A429" s="5" t="inlineStr">
        <is>
          <t>nce</t>
        </is>
      </c>
      <c r="B429" s="5" t="inlineStr">
        <is>
          <t>bio</t>
        </is>
      </c>
      <c r="C429" s="5" t="inlineStr">
        <is>
          <t>ral</t>
        </is>
      </c>
      <c r="D429" s="39" t="n"/>
      <c r="E429" s="39" t="n"/>
      <c r="F429" s="39" t="n"/>
      <c r="G429" s="39" t="n"/>
      <c r="H429" s="5">
        <f>INDEX(Variables!$B$5:$B$105,MATCH($A429,Variables!$A$5:$A$105,0))&amp;IF($C429="",""," | "&amp;INDEX(Mapping!$B$5:$B$26,MATCH($C429,Mapping!$A$5:$A$26,0))&amp;" | "&amp;INDEX(Mapping!$B$30:$B$41,MATCH($B429,Mapping!$A$30:$A$41,0)))</f>
        <v/>
      </c>
      <c r="I429" s="5">
        <f>INDEX(Variables!$C$5:$C$105,MATCH($A429,Variables!$A$5:$A$105,0))</f>
        <v/>
      </c>
      <c r="J429" s="5">
        <f>INDEX(Variables!$E$5:$E$105,MATCH($A429,Variables!$A$5:$A$105,0))</f>
        <v/>
      </c>
      <c r="K429" s="25">
        <f>LOWER(Settings!$C$4)&amp;".mit."&amp;$A429&amp;IF($C429="","","."&amp;$C429&amp;"."&amp;$B429)&amp;IF(INDEX(Variables!$D$5:$D$105,MATCH($A429,Variables!$A$5:$A$105,0))="","","."&amp;INDEX(Variables!$D$5:$D$105,MATCH($A429,Variables!$A$5:$A$105,0)))&amp;"."&amp;K$5</f>
        <v/>
      </c>
      <c r="L429" s="41">
        <f>L402+L411+L420</f>
        <v/>
      </c>
      <c r="M429" s="40">
        <f>M402+M411+M420</f>
        <v/>
      </c>
      <c r="N429" s="40">
        <f>N402+N411+N420</f>
        <v/>
      </c>
      <c r="O429" s="40">
        <f>O402+O411+O420</f>
        <v/>
      </c>
      <c r="P429" s="40">
        <f>P402+P411+P420</f>
        <v/>
      </c>
      <c r="Q429" s="40">
        <f>Q402+Q411+Q420</f>
        <v/>
      </c>
      <c r="R429" s="40">
        <f>R402+R411+R420</f>
        <v/>
      </c>
      <c r="S429" s="40">
        <f>S402+S411+S420</f>
        <v/>
      </c>
      <c r="T429" s="40">
        <f>T402+T411+T420</f>
        <v/>
      </c>
      <c r="U429" s="40">
        <f>U402+U411+U420</f>
        <v/>
      </c>
      <c r="V429" s="40">
        <f>V402+V411+V420</f>
        <v/>
      </c>
      <c r="W429" s="40">
        <f>W402+W411+W420</f>
        <v/>
      </c>
      <c r="X429" s="40">
        <f>X402+X411+X420</f>
        <v/>
      </c>
      <c r="Y429" s="40">
        <f>Y402+Y411+Y420</f>
        <v/>
      </c>
      <c r="Z429" s="40">
        <f>Z402+Z411+Z420</f>
        <v/>
      </c>
      <c r="AA429" s="40">
        <f>AA402+AA411+AA420</f>
        <v/>
      </c>
      <c r="AB429" s="40">
        <f>AB402+AB411+AB420</f>
        <v/>
      </c>
      <c r="AC429" s="40">
        <f>AC402+AC411+AC420</f>
        <v/>
      </c>
      <c r="AD429" s="42">
        <f>NEWPOLICY(AD402,AD411,AD420)</f>
        <v/>
      </c>
      <c r="AE429" s="25">
        <f>LOWER(Settings!$C$4)&amp;".mit."&amp;$A429&amp;IF($C429="","","."&amp;$C429&amp;"."&amp;$B429)&amp;IF(INDEX(Variables!$D$5:$D$105,MATCH($A429,Variables!$A$5:$A$105,0))="","","."&amp;INDEX(Variables!$D$5:$D$105,MATCH($A429,Variables!$A$5:$A$105,0)))&amp;"."&amp;AE$5</f>
        <v/>
      </c>
      <c r="AF429" s="41">
        <f>AF402+AF411+AF420</f>
        <v/>
      </c>
      <c r="AG429" s="40">
        <f>AG402+AG411+AG420</f>
        <v/>
      </c>
      <c r="AH429" s="40">
        <f>AH402+AH411+AH420</f>
        <v/>
      </c>
      <c r="AI429" s="40">
        <f>AI402+AI411+AI420</f>
        <v/>
      </c>
      <c r="AJ429" s="40">
        <f>AJ402+AJ411+AJ420</f>
        <v/>
      </c>
      <c r="AK429" s="40">
        <f>AK402+AK411+AK420</f>
        <v/>
      </c>
      <c r="AL429" s="40">
        <f>AL402+AL411+AL420</f>
        <v/>
      </c>
      <c r="AM429" s="40">
        <f>AM402+AM411+AM420</f>
        <v/>
      </c>
      <c r="AN429" s="40">
        <f>AN402+AN411+AN420</f>
        <v/>
      </c>
      <c r="AO429" s="40">
        <f>AO402+AO411+AO420</f>
        <v/>
      </c>
      <c r="AP429" s="40">
        <f>AP402+AP411+AP420</f>
        <v/>
      </c>
      <c r="AQ429" s="40">
        <f>AQ402+AQ411+AQ420</f>
        <v/>
      </c>
      <c r="AR429" s="40">
        <f>AR402+AR411+AR420</f>
        <v/>
      </c>
      <c r="AS429" s="40">
        <f>AS402+AS411+AS420</f>
        <v/>
      </c>
      <c r="AT429" s="40">
        <f>AT402+AT411+AT420</f>
        <v/>
      </c>
      <c r="AU429" s="40">
        <f>AU402+AU411+AU420</f>
        <v/>
      </c>
      <c r="AV429" s="40">
        <f>AV402+AV411+AV420</f>
        <v/>
      </c>
      <c r="AW429" s="40">
        <f>AW402+AW411+AW420</f>
        <v/>
      </c>
      <c r="AX429" s="42">
        <f>NEWPOLICY(AX402,AX411,AX420)</f>
        <v/>
      </c>
    </row>
    <row r="430" hidden="1" outlineLevel="2"/>
    <row r="431" hidden="1" outlineLevel="2">
      <c r="A431" s="5" t="inlineStr">
        <is>
          <t>atp</t>
        </is>
      </c>
      <c r="B431" s="5" t="inlineStr">
        <is>
          <t>coa</t>
        </is>
      </c>
      <c r="C431" s="5" t="inlineStr">
        <is>
          <t>ral</t>
        </is>
      </c>
      <c r="D431" s="40">
        <f>INDEX(Inputs!$R$5:$R$132,MATCH($B431&amp;"|"&amp;$C431,Inputs!$A$5:$A$132,0))</f>
        <v/>
      </c>
      <c r="E431" s="40">
        <f>INDEX(Inputs!$S$5:$S$132,MATCH($B431&amp;"|"&amp;$C431,Inputs!$A$5:$A$132,0))</f>
        <v/>
      </c>
      <c r="F431" s="39" t="n"/>
      <c r="G431" s="39" t="n"/>
      <c r="H431" s="5">
        <f>INDEX(Variables!$B$5:$B$105,MATCH($A431,Variables!$A$5:$A$105,0))&amp;IF($C431="",""," | "&amp;INDEX(Mapping!$B$5:$B$26,MATCH($C431,Mapping!$A$5:$A$26,0))&amp;" | "&amp;INDEX(Mapping!$B$30:$B$41,MATCH($B431,Mapping!$A$30:$A$41,0)))</f>
        <v/>
      </c>
      <c r="I431" s="5">
        <f>INDEX(Variables!$C$5:$C$105,MATCH($A431,Variables!$A$5:$A$105,0))</f>
        <v/>
      </c>
      <c r="J431" s="5">
        <f>INDEX(Variables!$E$5:$E$105,MATCH($A431,Variables!$A$5:$A$105,0))</f>
        <v/>
      </c>
      <c r="K431" s="25">
        <f>LOWER(Settings!$C$4)&amp;".mit."&amp;$A431&amp;IF($C431="","","."&amp;$C431&amp;"."&amp;$B431)&amp;IF(INDEX(Variables!$D$5:$D$105,MATCH($A431,Variables!$A$5:$A$105,0))="","","."&amp;INDEX(Variables!$D$5:$D$105,MATCH($A431,Variables!$A$5:$A$105,0)))&amp;"."&amp;K$5</f>
        <v/>
      </c>
      <c r="L431" s="41">
        <f>MAX(INDEX(L$232:L$243,$D431)+L422*(1+$E431),0.01)</f>
        <v/>
      </c>
      <c r="M431" s="40">
        <f>MAX(INDEX(M$232:M$243,$D431)+M422*(1+$E431),0.01)</f>
        <v/>
      </c>
      <c r="N431" s="40">
        <f>MAX(INDEX(N$232:N$243,$D431)+N422*(1+$E431),0.01)</f>
        <v/>
      </c>
      <c r="O431" s="40">
        <f>MAX(INDEX(O$232:O$243,$D431)+O422*(1+$E431),0.01)</f>
        <v/>
      </c>
      <c r="P431" s="40">
        <f>MAX(INDEX(P$232:P$243,$D431)+P422*(1+$E431),0.01)</f>
        <v/>
      </c>
      <c r="Q431" s="40">
        <f>MAX(INDEX(Q$232:Q$243,$D431)+Q422*(1+$E431),0.01)</f>
        <v/>
      </c>
      <c r="R431" s="40">
        <f>MAX(INDEX(R$232:R$243,$D431)+R422*(1+$E431),0.01)</f>
        <v/>
      </c>
      <c r="S431" s="40">
        <f>MAX(INDEX(S$232:S$243,$D431)+S422*(1+$E431),0.01)</f>
        <v/>
      </c>
      <c r="T431" s="40">
        <f>MAX(INDEX(T$232:T$243,$D431)+T422*(1+$E431),0.01)</f>
        <v/>
      </c>
      <c r="U431" s="40">
        <f>MAX(INDEX(U$232:U$243,$D431)+U422*(1+$E431),0.01)</f>
        <v/>
      </c>
      <c r="V431" s="40">
        <f>MAX(INDEX(V$232:V$243,$D431)+V422*(1+$E431),0.01)</f>
        <v/>
      </c>
      <c r="W431" s="40">
        <f>MAX(INDEX(W$232:W$243,$D431)+W422*(1+$E431),0.01)</f>
        <v/>
      </c>
      <c r="X431" s="40">
        <f>MAX(INDEX(X$232:X$243,$D431)+X422*(1+$E431),0.01)</f>
        <v/>
      </c>
      <c r="Y431" s="40">
        <f>MAX(INDEX(Y$232:Y$243,$D431)+Y422*(1+$E431),0.01)</f>
        <v/>
      </c>
      <c r="Z431" s="40">
        <f>MAX(INDEX(Z$232:Z$243,$D431)+Z422*(1+$E431),0.01)</f>
        <v/>
      </c>
      <c r="AA431" s="40">
        <f>MAX(INDEX(AA$232:AA$243,$D431)+AA422*(1+$E431),0.01)</f>
        <v/>
      </c>
      <c r="AB431" s="40">
        <f>MAX(INDEX(AB$232:AB$243,$D431)+AB422*(1+$E431),0.01)</f>
        <v/>
      </c>
      <c r="AC431" s="40">
        <f>MAX(INDEX(AC$232:AC$243,$D431)+AC422*(1+$E431),0.01)</f>
        <v/>
      </c>
      <c r="AD431" s="42">
        <f>POSTTAX(INDEX(AD$232:AD$243,$D431),AD422,$E431)</f>
        <v/>
      </c>
      <c r="AE431" s="25">
        <f>LOWER(Settings!$C$4)&amp;".mit."&amp;$A431&amp;IF($C431="","","."&amp;$C431&amp;"."&amp;$B431)&amp;IF(INDEX(Variables!$D$5:$D$105,MATCH($A431,Variables!$A$5:$A$105,0))="","","."&amp;INDEX(Variables!$D$5:$D$105,MATCH($A431,Variables!$A$5:$A$105,0)))&amp;"."&amp;AE$5</f>
        <v/>
      </c>
      <c r="AF431" s="41">
        <f>MAX(INDEX(AF$232:AF$243,$D431)+AF422*(1+$E431),0.01)</f>
        <v/>
      </c>
      <c r="AG431" s="40">
        <f>MAX(INDEX(AG$232:AG$243,$D431)+AG422*(1+$E431),0.01)</f>
        <v/>
      </c>
      <c r="AH431" s="40">
        <f>MAX(INDEX(AH$232:AH$243,$D431)+AH422*(1+$E431),0.01)</f>
        <v/>
      </c>
      <c r="AI431" s="40">
        <f>MAX(INDEX(AI$232:AI$243,$D431)+AI422*(1+$E431),0.01)</f>
        <v/>
      </c>
      <c r="AJ431" s="40">
        <f>MAX(INDEX(AJ$232:AJ$243,$D431)+AJ422*(1+$E431),0.01)</f>
        <v/>
      </c>
      <c r="AK431" s="40">
        <f>MAX(INDEX(AK$232:AK$243,$D431)+AK422*(1+$E431),0.01)</f>
        <v/>
      </c>
      <c r="AL431" s="40">
        <f>MAX(INDEX(AL$232:AL$243,$D431)+AL422*(1+$E431),0.01)</f>
        <v/>
      </c>
      <c r="AM431" s="40">
        <f>MAX(INDEX(AM$232:AM$243,$D431)+AM422*(1+$E431),0.01)</f>
        <v/>
      </c>
      <c r="AN431" s="40">
        <f>MAX(INDEX(AN$232:AN$243,$D431)+AN422*(1+$E431),0.01)</f>
        <v/>
      </c>
      <c r="AO431" s="40">
        <f>MAX(INDEX(AO$232:AO$243,$D431)+AO422*(1+$E431),0.01)</f>
        <v/>
      </c>
      <c r="AP431" s="40">
        <f>MAX(INDEX(AP$232:AP$243,$D431)+AP422*(1+$E431),0.01)</f>
        <v/>
      </c>
      <c r="AQ431" s="40">
        <f>MAX(INDEX(AQ$232:AQ$243,$D431)+AQ422*(1+$E431),0.01)</f>
        <v/>
      </c>
      <c r="AR431" s="40">
        <f>MAX(INDEX(AR$232:AR$243,$D431)+AR422*(1+$E431),0.01)</f>
        <v/>
      </c>
      <c r="AS431" s="40">
        <f>MAX(INDEX(AS$232:AS$243,$D431)+AS422*(1+$E431),0.01)</f>
        <v/>
      </c>
      <c r="AT431" s="40">
        <f>MAX(INDEX(AT$232:AT$243,$D431)+AT422*(1+$E431),0.01)</f>
        <v/>
      </c>
      <c r="AU431" s="40">
        <f>MAX(INDEX(AU$232:AU$243,$D431)+AU422*(1+$E431),0.01)</f>
        <v/>
      </c>
      <c r="AV431" s="40">
        <f>MAX(INDEX(AV$232:AV$243,$D431)+AV422*(1+$E431),0.01)</f>
        <v/>
      </c>
      <c r="AW431" s="40">
        <f>MAX(INDEX(AW$232:AW$243,$D431)+AW422*(1+$E431),0.01)</f>
        <v/>
      </c>
      <c r="AX431" s="42">
        <f>POSTTAX(INDEX(AX$232:AX$243,$D431),AX422,$E431)</f>
        <v/>
      </c>
    </row>
    <row r="432" hidden="1" outlineLevel="2">
      <c r="A432" s="5" t="inlineStr">
        <is>
          <t>atp</t>
        </is>
      </c>
      <c r="B432" s="5" t="inlineStr">
        <is>
          <t>nga</t>
        </is>
      </c>
      <c r="C432" s="5" t="inlineStr">
        <is>
          <t>ral</t>
        </is>
      </c>
      <c r="D432" s="40">
        <f>INDEX(Inputs!$R$5:$R$132,MATCH($B432&amp;"|"&amp;$C432,Inputs!$A$5:$A$132,0))</f>
        <v/>
      </c>
      <c r="E432" s="40">
        <f>INDEX(Inputs!$S$5:$S$132,MATCH($B432&amp;"|"&amp;$C432,Inputs!$A$5:$A$132,0))</f>
        <v/>
      </c>
      <c r="F432" s="39" t="n"/>
      <c r="G432" s="39" t="n"/>
      <c r="H432" s="5">
        <f>INDEX(Variables!$B$5:$B$105,MATCH($A432,Variables!$A$5:$A$105,0))&amp;IF($C432="",""," | "&amp;INDEX(Mapping!$B$5:$B$26,MATCH($C432,Mapping!$A$5:$A$26,0))&amp;" | "&amp;INDEX(Mapping!$B$30:$B$41,MATCH($B432,Mapping!$A$30:$A$41,0)))</f>
        <v/>
      </c>
      <c r="I432" s="5">
        <f>INDEX(Variables!$C$5:$C$105,MATCH($A432,Variables!$A$5:$A$105,0))</f>
        <v/>
      </c>
      <c r="J432" s="5">
        <f>INDEX(Variables!$E$5:$E$105,MATCH($A432,Variables!$A$5:$A$105,0))</f>
        <v/>
      </c>
      <c r="K432" s="25">
        <f>LOWER(Settings!$C$4)&amp;".mit."&amp;$A432&amp;IF($C432="","","."&amp;$C432&amp;"."&amp;$B432)&amp;IF(INDEX(Variables!$D$5:$D$105,MATCH($A432,Variables!$A$5:$A$105,0))="","","."&amp;INDEX(Variables!$D$5:$D$105,MATCH($A432,Variables!$A$5:$A$105,0)))&amp;"."&amp;K$5</f>
        <v/>
      </c>
      <c r="L432" s="41">
        <f>MAX(INDEX(L$232:L$243,$D432)+L423*(1+$E432),0.01)</f>
        <v/>
      </c>
      <c r="M432" s="40">
        <f>MAX(INDEX(M$232:M$243,$D432)+M423*(1+$E432),0.01)</f>
        <v/>
      </c>
      <c r="N432" s="40">
        <f>MAX(INDEX(N$232:N$243,$D432)+N423*(1+$E432),0.01)</f>
        <v/>
      </c>
      <c r="O432" s="40">
        <f>MAX(INDEX(O$232:O$243,$D432)+O423*(1+$E432),0.01)</f>
        <v/>
      </c>
      <c r="P432" s="40">
        <f>MAX(INDEX(P$232:P$243,$D432)+P423*(1+$E432),0.01)</f>
        <v/>
      </c>
      <c r="Q432" s="40">
        <f>MAX(INDEX(Q$232:Q$243,$D432)+Q423*(1+$E432),0.01)</f>
        <v/>
      </c>
      <c r="R432" s="40">
        <f>MAX(INDEX(R$232:R$243,$D432)+R423*(1+$E432),0.01)</f>
        <v/>
      </c>
      <c r="S432" s="40">
        <f>MAX(INDEX(S$232:S$243,$D432)+S423*(1+$E432),0.01)</f>
        <v/>
      </c>
      <c r="T432" s="40">
        <f>MAX(INDEX(T$232:T$243,$D432)+T423*(1+$E432),0.01)</f>
        <v/>
      </c>
      <c r="U432" s="40">
        <f>MAX(INDEX(U$232:U$243,$D432)+U423*(1+$E432),0.01)</f>
        <v/>
      </c>
      <c r="V432" s="40">
        <f>MAX(INDEX(V$232:V$243,$D432)+V423*(1+$E432),0.01)</f>
        <v/>
      </c>
      <c r="W432" s="40">
        <f>MAX(INDEX(W$232:W$243,$D432)+W423*(1+$E432),0.01)</f>
        <v/>
      </c>
      <c r="X432" s="40">
        <f>MAX(INDEX(X$232:X$243,$D432)+X423*(1+$E432),0.01)</f>
        <v/>
      </c>
      <c r="Y432" s="40">
        <f>MAX(INDEX(Y$232:Y$243,$D432)+Y423*(1+$E432),0.01)</f>
        <v/>
      </c>
      <c r="Z432" s="40">
        <f>MAX(INDEX(Z$232:Z$243,$D432)+Z423*(1+$E432),0.01)</f>
        <v/>
      </c>
      <c r="AA432" s="40">
        <f>MAX(INDEX(AA$232:AA$243,$D432)+AA423*(1+$E432),0.01)</f>
        <v/>
      </c>
      <c r="AB432" s="40">
        <f>MAX(INDEX(AB$232:AB$243,$D432)+AB423*(1+$E432),0.01)</f>
        <v/>
      </c>
      <c r="AC432" s="40">
        <f>MAX(INDEX(AC$232:AC$243,$D432)+AC423*(1+$E432),0.01)</f>
        <v/>
      </c>
      <c r="AD432" s="42">
        <f>POSTTAX(INDEX(AD$232:AD$243,$D432),AD423,$E432)</f>
        <v/>
      </c>
      <c r="AE432" s="25">
        <f>LOWER(Settings!$C$4)&amp;".mit."&amp;$A432&amp;IF($C432="","","."&amp;$C432&amp;"."&amp;$B432)&amp;IF(INDEX(Variables!$D$5:$D$105,MATCH($A432,Variables!$A$5:$A$105,0))="","","."&amp;INDEX(Variables!$D$5:$D$105,MATCH($A432,Variables!$A$5:$A$105,0)))&amp;"."&amp;AE$5</f>
        <v/>
      </c>
      <c r="AF432" s="41">
        <f>MAX(INDEX(AF$232:AF$243,$D432)+AF423*(1+$E432),0.01)</f>
        <v/>
      </c>
      <c r="AG432" s="40">
        <f>MAX(INDEX(AG$232:AG$243,$D432)+AG423*(1+$E432),0.01)</f>
        <v/>
      </c>
      <c r="AH432" s="40">
        <f>MAX(INDEX(AH$232:AH$243,$D432)+AH423*(1+$E432),0.01)</f>
        <v/>
      </c>
      <c r="AI432" s="40">
        <f>MAX(INDEX(AI$232:AI$243,$D432)+AI423*(1+$E432),0.01)</f>
        <v/>
      </c>
      <c r="AJ432" s="40">
        <f>MAX(INDEX(AJ$232:AJ$243,$D432)+AJ423*(1+$E432),0.01)</f>
        <v/>
      </c>
      <c r="AK432" s="40">
        <f>MAX(INDEX(AK$232:AK$243,$D432)+AK423*(1+$E432),0.01)</f>
        <v/>
      </c>
      <c r="AL432" s="40">
        <f>MAX(INDEX(AL$232:AL$243,$D432)+AL423*(1+$E432),0.01)</f>
        <v/>
      </c>
      <c r="AM432" s="40">
        <f>MAX(INDEX(AM$232:AM$243,$D432)+AM423*(1+$E432),0.01)</f>
        <v/>
      </c>
      <c r="AN432" s="40">
        <f>MAX(INDEX(AN$232:AN$243,$D432)+AN423*(1+$E432),0.01)</f>
        <v/>
      </c>
      <c r="AO432" s="40">
        <f>MAX(INDEX(AO$232:AO$243,$D432)+AO423*(1+$E432),0.01)</f>
        <v/>
      </c>
      <c r="AP432" s="40">
        <f>MAX(INDEX(AP$232:AP$243,$D432)+AP423*(1+$E432),0.01)</f>
        <v/>
      </c>
      <c r="AQ432" s="40">
        <f>MAX(INDEX(AQ$232:AQ$243,$D432)+AQ423*(1+$E432),0.01)</f>
        <v/>
      </c>
      <c r="AR432" s="40">
        <f>MAX(INDEX(AR$232:AR$243,$D432)+AR423*(1+$E432),0.01)</f>
        <v/>
      </c>
      <c r="AS432" s="40">
        <f>MAX(INDEX(AS$232:AS$243,$D432)+AS423*(1+$E432),0.01)</f>
        <v/>
      </c>
      <c r="AT432" s="40">
        <f>MAX(INDEX(AT$232:AT$243,$D432)+AT423*(1+$E432),0.01)</f>
        <v/>
      </c>
      <c r="AU432" s="40">
        <f>MAX(INDEX(AU$232:AU$243,$D432)+AU423*(1+$E432),0.01)</f>
        <v/>
      </c>
      <c r="AV432" s="40">
        <f>MAX(INDEX(AV$232:AV$243,$D432)+AV423*(1+$E432),0.01)</f>
        <v/>
      </c>
      <c r="AW432" s="40">
        <f>MAX(INDEX(AW$232:AW$243,$D432)+AW423*(1+$E432),0.01)</f>
        <v/>
      </c>
      <c r="AX432" s="42">
        <f>POSTTAX(INDEX(AX$232:AX$243,$D432),AX423,$E432)</f>
        <v/>
      </c>
    </row>
    <row r="433" hidden="1" outlineLevel="2">
      <c r="A433" s="5" t="inlineStr">
        <is>
          <t>atp</t>
        </is>
      </c>
      <c r="B433" s="5" t="inlineStr">
        <is>
          <t>gso</t>
        </is>
      </c>
      <c r="C433" s="5" t="inlineStr">
        <is>
          <t>ral</t>
        </is>
      </c>
      <c r="D433" s="40">
        <f>INDEX(Inputs!$R$5:$R$132,MATCH($B433&amp;"|"&amp;$C433,Inputs!$A$5:$A$132,0))</f>
        <v/>
      </c>
      <c r="E433" s="40">
        <f>INDEX(Inputs!$S$5:$S$132,MATCH($B433&amp;"|"&amp;$C433,Inputs!$A$5:$A$132,0))</f>
        <v/>
      </c>
      <c r="F433" s="39" t="n"/>
      <c r="G433" s="39" t="n"/>
      <c r="H433" s="5">
        <f>INDEX(Variables!$B$5:$B$105,MATCH($A433,Variables!$A$5:$A$105,0))&amp;IF($C433="",""," | "&amp;INDEX(Mapping!$B$5:$B$26,MATCH($C433,Mapping!$A$5:$A$26,0))&amp;" | "&amp;INDEX(Mapping!$B$30:$B$41,MATCH($B433,Mapping!$A$30:$A$41,0)))</f>
        <v/>
      </c>
      <c r="I433" s="5">
        <f>INDEX(Variables!$C$5:$C$105,MATCH($A433,Variables!$A$5:$A$105,0))</f>
        <v/>
      </c>
      <c r="J433" s="5">
        <f>INDEX(Variables!$E$5:$E$105,MATCH($A433,Variables!$A$5:$A$105,0))</f>
        <v/>
      </c>
      <c r="K433" s="25">
        <f>LOWER(Settings!$C$4)&amp;".mit."&amp;$A433&amp;IF($C433="","","."&amp;$C433&amp;"."&amp;$B433)&amp;IF(INDEX(Variables!$D$5:$D$105,MATCH($A433,Variables!$A$5:$A$105,0))="","","."&amp;INDEX(Variables!$D$5:$D$105,MATCH($A433,Variables!$A$5:$A$105,0)))&amp;"."&amp;K$5</f>
        <v/>
      </c>
      <c r="L433" s="41">
        <f>MAX(INDEX(L$232:L$243,$D433)+L424*(1+$E433),0.01)</f>
        <v/>
      </c>
      <c r="M433" s="40">
        <f>MAX(INDEX(M$232:M$243,$D433)+M424*(1+$E433),0.01)</f>
        <v/>
      </c>
      <c r="N433" s="40">
        <f>MAX(INDEX(N$232:N$243,$D433)+N424*(1+$E433),0.01)</f>
        <v/>
      </c>
      <c r="O433" s="40">
        <f>MAX(INDEX(O$232:O$243,$D433)+O424*(1+$E433),0.01)</f>
        <v/>
      </c>
      <c r="P433" s="40">
        <f>MAX(INDEX(P$232:P$243,$D433)+P424*(1+$E433),0.01)</f>
        <v/>
      </c>
      <c r="Q433" s="40">
        <f>MAX(INDEX(Q$232:Q$243,$D433)+Q424*(1+$E433),0.01)</f>
        <v/>
      </c>
      <c r="R433" s="40">
        <f>MAX(INDEX(R$232:R$243,$D433)+R424*(1+$E433),0.01)</f>
        <v/>
      </c>
      <c r="S433" s="40">
        <f>MAX(INDEX(S$232:S$243,$D433)+S424*(1+$E433),0.01)</f>
        <v/>
      </c>
      <c r="T433" s="40">
        <f>MAX(INDEX(T$232:T$243,$D433)+T424*(1+$E433),0.01)</f>
        <v/>
      </c>
      <c r="U433" s="40">
        <f>MAX(INDEX(U$232:U$243,$D433)+U424*(1+$E433),0.01)</f>
        <v/>
      </c>
      <c r="V433" s="40">
        <f>MAX(INDEX(V$232:V$243,$D433)+V424*(1+$E433),0.01)</f>
        <v/>
      </c>
      <c r="W433" s="40">
        <f>MAX(INDEX(W$232:W$243,$D433)+W424*(1+$E433),0.01)</f>
        <v/>
      </c>
      <c r="X433" s="40">
        <f>MAX(INDEX(X$232:X$243,$D433)+X424*(1+$E433),0.01)</f>
        <v/>
      </c>
      <c r="Y433" s="40">
        <f>MAX(INDEX(Y$232:Y$243,$D433)+Y424*(1+$E433),0.01)</f>
        <v/>
      </c>
      <c r="Z433" s="40">
        <f>MAX(INDEX(Z$232:Z$243,$D433)+Z424*(1+$E433),0.01)</f>
        <v/>
      </c>
      <c r="AA433" s="40">
        <f>MAX(INDEX(AA$232:AA$243,$D433)+AA424*(1+$E433),0.01)</f>
        <v/>
      </c>
      <c r="AB433" s="40">
        <f>MAX(INDEX(AB$232:AB$243,$D433)+AB424*(1+$E433),0.01)</f>
        <v/>
      </c>
      <c r="AC433" s="40">
        <f>MAX(INDEX(AC$232:AC$243,$D433)+AC424*(1+$E433),0.01)</f>
        <v/>
      </c>
      <c r="AD433" s="42">
        <f>POSTTAX(INDEX(AD$232:AD$243,$D433),AD424,$E433)</f>
        <v/>
      </c>
      <c r="AE433" s="25">
        <f>LOWER(Settings!$C$4)&amp;".mit."&amp;$A433&amp;IF($C433="","","."&amp;$C433&amp;"."&amp;$B433)&amp;IF(INDEX(Variables!$D$5:$D$105,MATCH($A433,Variables!$A$5:$A$105,0))="","","."&amp;INDEX(Variables!$D$5:$D$105,MATCH($A433,Variables!$A$5:$A$105,0)))&amp;"."&amp;AE$5</f>
        <v/>
      </c>
      <c r="AF433" s="41">
        <f>MAX(INDEX(AF$232:AF$243,$D433)+AF424*(1+$E433),0.01)</f>
        <v/>
      </c>
      <c r="AG433" s="40">
        <f>MAX(INDEX(AG$232:AG$243,$D433)+AG424*(1+$E433),0.01)</f>
        <v/>
      </c>
      <c r="AH433" s="40">
        <f>MAX(INDEX(AH$232:AH$243,$D433)+AH424*(1+$E433),0.01)</f>
        <v/>
      </c>
      <c r="AI433" s="40">
        <f>MAX(INDEX(AI$232:AI$243,$D433)+AI424*(1+$E433),0.01)</f>
        <v/>
      </c>
      <c r="AJ433" s="40">
        <f>MAX(INDEX(AJ$232:AJ$243,$D433)+AJ424*(1+$E433),0.01)</f>
        <v/>
      </c>
      <c r="AK433" s="40">
        <f>MAX(INDEX(AK$232:AK$243,$D433)+AK424*(1+$E433),0.01)</f>
        <v/>
      </c>
      <c r="AL433" s="40">
        <f>MAX(INDEX(AL$232:AL$243,$D433)+AL424*(1+$E433),0.01)</f>
        <v/>
      </c>
      <c r="AM433" s="40">
        <f>MAX(INDEX(AM$232:AM$243,$D433)+AM424*(1+$E433),0.01)</f>
        <v/>
      </c>
      <c r="AN433" s="40">
        <f>MAX(INDEX(AN$232:AN$243,$D433)+AN424*(1+$E433),0.01)</f>
        <v/>
      </c>
      <c r="AO433" s="40">
        <f>MAX(INDEX(AO$232:AO$243,$D433)+AO424*(1+$E433),0.01)</f>
        <v/>
      </c>
      <c r="AP433" s="40">
        <f>MAX(INDEX(AP$232:AP$243,$D433)+AP424*(1+$E433),0.01)</f>
        <v/>
      </c>
      <c r="AQ433" s="40">
        <f>MAX(INDEX(AQ$232:AQ$243,$D433)+AQ424*(1+$E433),0.01)</f>
        <v/>
      </c>
      <c r="AR433" s="40">
        <f>MAX(INDEX(AR$232:AR$243,$D433)+AR424*(1+$E433),0.01)</f>
        <v/>
      </c>
      <c r="AS433" s="40">
        <f>MAX(INDEX(AS$232:AS$243,$D433)+AS424*(1+$E433),0.01)</f>
        <v/>
      </c>
      <c r="AT433" s="40">
        <f>MAX(INDEX(AT$232:AT$243,$D433)+AT424*(1+$E433),0.01)</f>
        <v/>
      </c>
      <c r="AU433" s="40">
        <f>MAX(INDEX(AU$232:AU$243,$D433)+AU424*(1+$E433),0.01)</f>
        <v/>
      </c>
      <c r="AV433" s="40">
        <f>MAX(INDEX(AV$232:AV$243,$D433)+AV424*(1+$E433),0.01)</f>
        <v/>
      </c>
      <c r="AW433" s="40">
        <f>MAX(INDEX(AW$232:AW$243,$D433)+AW424*(1+$E433),0.01)</f>
        <v/>
      </c>
      <c r="AX433" s="42">
        <f>POSTTAX(INDEX(AX$232:AX$243,$D433),AX424,$E433)</f>
        <v/>
      </c>
    </row>
    <row r="434" hidden="1" outlineLevel="2">
      <c r="A434" s="5" t="inlineStr">
        <is>
          <t>atp</t>
        </is>
      </c>
      <c r="B434" s="5" t="inlineStr">
        <is>
          <t>die</t>
        </is>
      </c>
      <c r="C434" s="5" t="inlineStr">
        <is>
          <t>ral</t>
        </is>
      </c>
      <c r="D434" s="40">
        <f>INDEX(Inputs!$R$5:$R$132,MATCH($B434&amp;"|"&amp;$C434,Inputs!$A$5:$A$132,0))</f>
        <v/>
      </c>
      <c r="E434" s="40">
        <f>INDEX(Inputs!$S$5:$S$132,MATCH($B434&amp;"|"&amp;$C434,Inputs!$A$5:$A$132,0))</f>
        <v/>
      </c>
      <c r="F434" s="39" t="n"/>
      <c r="G434" s="39" t="n"/>
      <c r="H434" s="5">
        <f>INDEX(Variables!$B$5:$B$105,MATCH($A434,Variables!$A$5:$A$105,0))&amp;IF($C434="",""," | "&amp;INDEX(Mapping!$B$5:$B$26,MATCH($C434,Mapping!$A$5:$A$26,0))&amp;" | "&amp;INDEX(Mapping!$B$30:$B$41,MATCH($B434,Mapping!$A$30:$A$41,0)))</f>
        <v/>
      </c>
      <c r="I434" s="5">
        <f>INDEX(Variables!$C$5:$C$105,MATCH($A434,Variables!$A$5:$A$105,0))</f>
        <v/>
      </c>
      <c r="J434" s="5">
        <f>INDEX(Variables!$E$5:$E$105,MATCH($A434,Variables!$A$5:$A$105,0))</f>
        <v/>
      </c>
      <c r="K434" s="25">
        <f>LOWER(Settings!$C$4)&amp;".mit."&amp;$A434&amp;IF($C434="","","."&amp;$C434&amp;"."&amp;$B434)&amp;IF(INDEX(Variables!$D$5:$D$105,MATCH($A434,Variables!$A$5:$A$105,0))="","","."&amp;INDEX(Variables!$D$5:$D$105,MATCH($A434,Variables!$A$5:$A$105,0)))&amp;"."&amp;K$5</f>
        <v/>
      </c>
      <c r="L434" s="41">
        <f>MAX(INDEX(L$232:L$243,$D434)+L425*(1+$E434),0.01)</f>
        <v/>
      </c>
      <c r="M434" s="40">
        <f>MAX(INDEX(M$232:M$243,$D434)+M425*(1+$E434),0.01)</f>
        <v/>
      </c>
      <c r="N434" s="40">
        <f>MAX(INDEX(N$232:N$243,$D434)+N425*(1+$E434),0.01)</f>
        <v/>
      </c>
      <c r="O434" s="40">
        <f>MAX(INDEX(O$232:O$243,$D434)+O425*(1+$E434),0.01)</f>
        <v/>
      </c>
      <c r="P434" s="40">
        <f>MAX(INDEX(P$232:P$243,$D434)+P425*(1+$E434),0.01)</f>
        <v/>
      </c>
      <c r="Q434" s="40">
        <f>MAX(INDEX(Q$232:Q$243,$D434)+Q425*(1+$E434),0.01)</f>
        <v/>
      </c>
      <c r="R434" s="40">
        <f>MAX(INDEX(R$232:R$243,$D434)+R425*(1+$E434),0.01)</f>
        <v/>
      </c>
      <c r="S434" s="40">
        <f>MAX(INDEX(S$232:S$243,$D434)+S425*(1+$E434),0.01)</f>
        <v/>
      </c>
      <c r="T434" s="40">
        <f>MAX(INDEX(T$232:T$243,$D434)+T425*(1+$E434),0.01)</f>
        <v/>
      </c>
      <c r="U434" s="40">
        <f>MAX(INDEX(U$232:U$243,$D434)+U425*(1+$E434),0.01)</f>
        <v/>
      </c>
      <c r="V434" s="40">
        <f>MAX(INDEX(V$232:V$243,$D434)+V425*(1+$E434),0.01)</f>
        <v/>
      </c>
      <c r="W434" s="40">
        <f>MAX(INDEX(W$232:W$243,$D434)+W425*(1+$E434),0.01)</f>
        <v/>
      </c>
      <c r="X434" s="40">
        <f>MAX(INDEX(X$232:X$243,$D434)+X425*(1+$E434),0.01)</f>
        <v/>
      </c>
      <c r="Y434" s="40">
        <f>MAX(INDEX(Y$232:Y$243,$D434)+Y425*(1+$E434),0.01)</f>
        <v/>
      </c>
      <c r="Z434" s="40">
        <f>MAX(INDEX(Z$232:Z$243,$D434)+Z425*(1+$E434),0.01)</f>
        <v/>
      </c>
      <c r="AA434" s="40">
        <f>MAX(INDEX(AA$232:AA$243,$D434)+AA425*(1+$E434),0.01)</f>
        <v/>
      </c>
      <c r="AB434" s="40">
        <f>MAX(INDEX(AB$232:AB$243,$D434)+AB425*(1+$E434),0.01)</f>
        <v/>
      </c>
      <c r="AC434" s="40">
        <f>MAX(INDEX(AC$232:AC$243,$D434)+AC425*(1+$E434),0.01)</f>
        <v/>
      </c>
      <c r="AD434" s="42">
        <f>POSTTAX(INDEX(AD$232:AD$243,$D434),AD425,$E434)</f>
        <v/>
      </c>
      <c r="AE434" s="25">
        <f>LOWER(Settings!$C$4)&amp;".mit."&amp;$A434&amp;IF($C434="","","."&amp;$C434&amp;"."&amp;$B434)&amp;IF(INDEX(Variables!$D$5:$D$105,MATCH($A434,Variables!$A$5:$A$105,0))="","","."&amp;INDEX(Variables!$D$5:$D$105,MATCH($A434,Variables!$A$5:$A$105,0)))&amp;"."&amp;AE$5</f>
        <v/>
      </c>
      <c r="AF434" s="41">
        <f>MAX(INDEX(AF$232:AF$243,$D434)+AF425*(1+$E434),0.01)</f>
        <v/>
      </c>
      <c r="AG434" s="40">
        <f>MAX(INDEX(AG$232:AG$243,$D434)+AG425*(1+$E434),0.01)</f>
        <v/>
      </c>
      <c r="AH434" s="40">
        <f>MAX(INDEX(AH$232:AH$243,$D434)+AH425*(1+$E434),0.01)</f>
        <v/>
      </c>
      <c r="AI434" s="40">
        <f>MAX(INDEX(AI$232:AI$243,$D434)+AI425*(1+$E434),0.01)</f>
        <v/>
      </c>
      <c r="AJ434" s="40">
        <f>MAX(INDEX(AJ$232:AJ$243,$D434)+AJ425*(1+$E434),0.01)</f>
        <v/>
      </c>
      <c r="AK434" s="40">
        <f>MAX(INDEX(AK$232:AK$243,$D434)+AK425*(1+$E434),0.01)</f>
        <v/>
      </c>
      <c r="AL434" s="40">
        <f>MAX(INDEX(AL$232:AL$243,$D434)+AL425*(1+$E434),0.01)</f>
        <v/>
      </c>
      <c r="AM434" s="40">
        <f>MAX(INDEX(AM$232:AM$243,$D434)+AM425*(1+$E434),0.01)</f>
        <v/>
      </c>
      <c r="AN434" s="40">
        <f>MAX(INDEX(AN$232:AN$243,$D434)+AN425*(1+$E434),0.01)</f>
        <v/>
      </c>
      <c r="AO434" s="40">
        <f>MAX(INDEX(AO$232:AO$243,$D434)+AO425*(1+$E434),0.01)</f>
        <v/>
      </c>
      <c r="AP434" s="40">
        <f>MAX(INDEX(AP$232:AP$243,$D434)+AP425*(1+$E434),0.01)</f>
        <v/>
      </c>
      <c r="AQ434" s="40">
        <f>MAX(INDEX(AQ$232:AQ$243,$D434)+AQ425*(1+$E434),0.01)</f>
        <v/>
      </c>
      <c r="AR434" s="40">
        <f>MAX(INDEX(AR$232:AR$243,$D434)+AR425*(1+$E434),0.01)</f>
        <v/>
      </c>
      <c r="AS434" s="40">
        <f>MAX(INDEX(AS$232:AS$243,$D434)+AS425*(1+$E434),0.01)</f>
        <v/>
      </c>
      <c r="AT434" s="40">
        <f>MAX(INDEX(AT$232:AT$243,$D434)+AT425*(1+$E434),0.01)</f>
        <v/>
      </c>
      <c r="AU434" s="40">
        <f>MAX(INDEX(AU$232:AU$243,$D434)+AU425*(1+$E434),0.01)</f>
        <v/>
      </c>
      <c r="AV434" s="40">
        <f>MAX(INDEX(AV$232:AV$243,$D434)+AV425*(1+$E434),0.01)</f>
        <v/>
      </c>
      <c r="AW434" s="40">
        <f>MAX(INDEX(AW$232:AW$243,$D434)+AW425*(1+$E434),0.01)</f>
        <v/>
      </c>
      <c r="AX434" s="42">
        <f>POSTTAX(INDEX(AX$232:AX$243,$D434),AX425,$E434)</f>
        <v/>
      </c>
    </row>
    <row r="435" hidden="1" outlineLevel="2">
      <c r="A435" s="5" t="inlineStr">
        <is>
          <t>atp</t>
        </is>
      </c>
      <c r="B435" s="5" t="inlineStr">
        <is>
          <t>lpg</t>
        </is>
      </c>
      <c r="C435" s="5" t="inlineStr">
        <is>
          <t>ral</t>
        </is>
      </c>
      <c r="D435" s="40">
        <f>INDEX(Inputs!$R$5:$R$132,MATCH($B435&amp;"|"&amp;$C435,Inputs!$A$5:$A$132,0))</f>
        <v/>
      </c>
      <c r="E435" s="40">
        <f>INDEX(Inputs!$S$5:$S$132,MATCH($B435&amp;"|"&amp;$C435,Inputs!$A$5:$A$132,0))</f>
        <v/>
      </c>
      <c r="F435" s="39" t="n"/>
      <c r="G435" s="39" t="n"/>
      <c r="H435" s="5">
        <f>INDEX(Variables!$B$5:$B$105,MATCH($A435,Variables!$A$5:$A$105,0))&amp;IF($C435="",""," | "&amp;INDEX(Mapping!$B$5:$B$26,MATCH($C435,Mapping!$A$5:$A$26,0))&amp;" | "&amp;INDEX(Mapping!$B$30:$B$41,MATCH($B435,Mapping!$A$30:$A$41,0)))</f>
        <v/>
      </c>
      <c r="I435" s="5">
        <f>INDEX(Variables!$C$5:$C$105,MATCH($A435,Variables!$A$5:$A$105,0))</f>
        <v/>
      </c>
      <c r="J435" s="5">
        <f>INDEX(Variables!$E$5:$E$105,MATCH($A435,Variables!$A$5:$A$105,0))</f>
        <v/>
      </c>
      <c r="K435" s="25">
        <f>LOWER(Settings!$C$4)&amp;".mit."&amp;$A435&amp;IF($C435="","","."&amp;$C435&amp;"."&amp;$B435)&amp;IF(INDEX(Variables!$D$5:$D$105,MATCH($A435,Variables!$A$5:$A$105,0))="","","."&amp;INDEX(Variables!$D$5:$D$105,MATCH($A435,Variables!$A$5:$A$105,0)))&amp;"."&amp;K$5</f>
        <v/>
      </c>
      <c r="L435" s="41">
        <f>MAX(INDEX(L$232:L$243,$D435)+L426*(1+$E435),0.01)</f>
        <v/>
      </c>
      <c r="M435" s="40">
        <f>MAX(INDEX(M$232:M$243,$D435)+M426*(1+$E435),0.01)</f>
        <v/>
      </c>
      <c r="N435" s="40">
        <f>MAX(INDEX(N$232:N$243,$D435)+N426*(1+$E435),0.01)</f>
        <v/>
      </c>
      <c r="O435" s="40">
        <f>MAX(INDEX(O$232:O$243,$D435)+O426*(1+$E435),0.01)</f>
        <v/>
      </c>
      <c r="P435" s="40">
        <f>MAX(INDEX(P$232:P$243,$D435)+P426*(1+$E435),0.01)</f>
        <v/>
      </c>
      <c r="Q435" s="40">
        <f>MAX(INDEX(Q$232:Q$243,$D435)+Q426*(1+$E435),0.01)</f>
        <v/>
      </c>
      <c r="R435" s="40">
        <f>MAX(INDEX(R$232:R$243,$D435)+R426*(1+$E435),0.01)</f>
        <v/>
      </c>
      <c r="S435" s="40">
        <f>MAX(INDEX(S$232:S$243,$D435)+S426*(1+$E435),0.01)</f>
        <v/>
      </c>
      <c r="T435" s="40">
        <f>MAX(INDEX(T$232:T$243,$D435)+T426*(1+$E435),0.01)</f>
        <v/>
      </c>
      <c r="U435" s="40">
        <f>MAX(INDEX(U$232:U$243,$D435)+U426*(1+$E435),0.01)</f>
        <v/>
      </c>
      <c r="V435" s="40">
        <f>MAX(INDEX(V$232:V$243,$D435)+V426*(1+$E435),0.01)</f>
        <v/>
      </c>
      <c r="W435" s="40">
        <f>MAX(INDEX(W$232:W$243,$D435)+W426*(1+$E435),0.01)</f>
        <v/>
      </c>
      <c r="X435" s="40">
        <f>MAX(INDEX(X$232:X$243,$D435)+X426*(1+$E435),0.01)</f>
        <v/>
      </c>
      <c r="Y435" s="40">
        <f>MAX(INDEX(Y$232:Y$243,$D435)+Y426*(1+$E435),0.01)</f>
        <v/>
      </c>
      <c r="Z435" s="40">
        <f>MAX(INDEX(Z$232:Z$243,$D435)+Z426*(1+$E435),0.01)</f>
        <v/>
      </c>
      <c r="AA435" s="40">
        <f>MAX(INDEX(AA$232:AA$243,$D435)+AA426*(1+$E435),0.01)</f>
        <v/>
      </c>
      <c r="AB435" s="40">
        <f>MAX(INDEX(AB$232:AB$243,$D435)+AB426*(1+$E435),0.01)</f>
        <v/>
      </c>
      <c r="AC435" s="40">
        <f>MAX(INDEX(AC$232:AC$243,$D435)+AC426*(1+$E435),0.01)</f>
        <v/>
      </c>
      <c r="AD435" s="42">
        <f>POSTTAX(INDEX(AD$232:AD$243,$D435),AD426,$E435)</f>
        <v/>
      </c>
      <c r="AE435" s="25">
        <f>LOWER(Settings!$C$4)&amp;".mit."&amp;$A435&amp;IF($C435="","","."&amp;$C435&amp;"."&amp;$B435)&amp;IF(INDEX(Variables!$D$5:$D$105,MATCH($A435,Variables!$A$5:$A$105,0))="","","."&amp;INDEX(Variables!$D$5:$D$105,MATCH($A435,Variables!$A$5:$A$105,0)))&amp;"."&amp;AE$5</f>
        <v/>
      </c>
      <c r="AF435" s="41">
        <f>MAX(INDEX(AF$232:AF$243,$D435)+AF426*(1+$E435),0.01)</f>
        <v/>
      </c>
      <c r="AG435" s="40">
        <f>MAX(INDEX(AG$232:AG$243,$D435)+AG426*(1+$E435),0.01)</f>
        <v/>
      </c>
      <c r="AH435" s="40">
        <f>MAX(INDEX(AH$232:AH$243,$D435)+AH426*(1+$E435),0.01)</f>
        <v/>
      </c>
      <c r="AI435" s="40">
        <f>MAX(INDEX(AI$232:AI$243,$D435)+AI426*(1+$E435),0.01)</f>
        <v/>
      </c>
      <c r="AJ435" s="40">
        <f>MAX(INDEX(AJ$232:AJ$243,$D435)+AJ426*(1+$E435),0.01)</f>
        <v/>
      </c>
      <c r="AK435" s="40">
        <f>MAX(INDEX(AK$232:AK$243,$D435)+AK426*(1+$E435),0.01)</f>
        <v/>
      </c>
      <c r="AL435" s="40">
        <f>MAX(INDEX(AL$232:AL$243,$D435)+AL426*(1+$E435),0.01)</f>
        <v/>
      </c>
      <c r="AM435" s="40">
        <f>MAX(INDEX(AM$232:AM$243,$D435)+AM426*(1+$E435),0.01)</f>
        <v/>
      </c>
      <c r="AN435" s="40">
        <f>MAX(INDEX(AN$232:AN$243,$D435)+AN426*(1+$E435),0.01)</f>
        <v/>
      </c>
      <c r="AO435" s="40">
        <f>MAX(INDEX(AO$232:AO$243,$D435)+AO426*(1+$E435),0.01)</f>
        <v/>
      </c>
      <c r="AP435" s="40">
        <f>MAX(INDEX(AP$232:AP$243,$D435)+AP426*(1+$E435),0.01)</f>
        <v/>
      </c>
      <c r="AQ435" s="40">
        <f>MAX(INDEX(AQ$232:AQ$243,$D435)+AQ426*(1+$E435),0.01)</f>
        <v/>
      </c>
      <c r="AR435" s="40">
        <f>MAX(INDEX(AR$232:AR$243,$D435)+AR426*(1+$E435),0.01)</f>
        <v/>
      </c>
      <c r="AS435" s="40">
        <f>MAX(INDEX(AS$232:AS$243,$D435)+AS426*(1+$E435),0.01)</f>
        <v/>
      </c>
      <c r="AT435" s="40">
        <f>MAX(INDEX(AT$232:AT$243,$D435)+AT426*(1+$E435),0.01)</f>
        <v/>
      </c>
      <c r="AU435" s="40">
        <f>MAX(INDEX(AU$232:AU$243,$D435)+AU426*(1+$E435),0.01)</f>
        <v/>
      </c>
      <c r="AV435" s="40">
        <f>MAX(INDEX(AV$232:AV$243,$D435)+AV426*(1+$E435),0.01)</f>
        <v/>
      </c>
      <c r="AW435" s="40">
        <f>MAX(INDEX(AW$232:AW$243,$D435)+AW426*(1+$E435),0.01)</f>
        <v/>
      </c>
      <c r="AX435" s="42">
        <f>POSTTAX(INDEX(AX$232:AX$243,$D435),AX426,$E435)</f>
        <v/>
      </c>
    </row>
    <row r="436" hidden="1" outlineLevel="2">
      <c r="A436" s="5" t="inlineStr">
        <is>
          <t>atp</t>
        </is>
      </c>
      <c r="B436" s="5" t="inlineStr">
        <is>
          <t>ker</t>
        </is>
      </c>
      <c r="C436" s="5" t="inlineStr">
        <is>
          <t>ral</t>
        </is>
      </c>
      <c r="D436" s="40">
        <f>INDEX(Inputs!$R$5:$R$132,MATCH($B436&amp;"|"&amp;$C436,Inputs!$A$5:$A$132,0))</f>
        <v/>
      </c>
      <c r="E436" s="40">
        <f>INDEX(Inputs!$S$5:$S$132,MATCH($B436&amp;"|"&amp;$C436,Inputs!$A$5:$A$132,0))</f>
        <v/>
      </c>
      <c r="F436" s="39" t="n"/>
      <c r="G436" s="39" t="n"/>
      <c r="H436" s="5">
        <f>INDEX(Variables!$B$5:$B$105,MATCH($A436,Variables!$A$5:$A$105,0))&amp;IF($C436="",""," | "&amp;INDEX(Mapping!$B$5:$B$26,MATCH($C436,Mapping!$A$5:$A$26,0))&amp;" | "&amp;INDEX(Mapping!$B$30:$B$41,MATCH($B436,Mapping!$A$30:$A$41,0)))</f>
        <v/>
      </c>
      <c r="I436" s="5">
        <f>INDEX(Variables!$C$5:$C$105,MATCH($A436,Variables!$A$5:$A$105,0))</f>
        <v/>
      </c>
      <c r="J436" s="5">
        <f>INDEX(Variables!$E$5:$E$105,MATCH($A436,Variables!$A$5:$A$105,0))</f>
        <v/>
      </c>
      <c r="K436" s="25">
        <f>LOWER(Settings!$C$4)&amp;".mit."&amp;$A436&amp;IF($C436="","","."&amp;$C436&amp;"."&amp;$B436)&amp;IF(INDEX(Variables!$D$5:$D$105,MATCH($A436,Variables!$A$5:$A$105,0))="","","."&amp;INDEX(Variables!$D$5:$D$105,MATCH($A436,Variables!$A$5:$A$105,0)))&amp;"."&amp;K$5</f>
        <v/>
      </c>
      <c r="L436" s="41">
        <f>MAX(INDEX(L$232:L$243,$D436)+L427*(1+$E436),0.01)</f>
        <v/>
      </c>
      <c r="M436" s="40">
        <f>MAX(INDEX(M$232:M$243,$D436)+M427*(1+$E436),0.01)</f>
        <v/>
      </c>
      <c r="N436" s="40">
        <f>MAX(INDEX(N$232:N$243,$D436)+N427*(1+$E436),0.01)</f>
        <v/>
      </c>
      <c r="O436" s="40">
        <f>MAX(INDEX(O$232:O$243,$D436)+O427*(1+$E436),0.01)</f>
        <v/>
      </c>
      <c r="P436" s="40">
        <f>MAX(INDEX(P$232:P$243,$D436)+P427*(1+$E436),0.01)</f>
        <v/>
      </c>
      <c r="Q436" s="40">
        <f>MAX(INDEX(Q$232:Q$243,$D436)+Q427*(1+$E436),0.01)</f>
        <v/>
      </c>
      <c r="R436" s="40">
        <f>MAX(INDEX(R$232:R$243,$D436)+R427*(1+$E436),0.01)</f>
        <v/>
      </c>
      <c r="S436" s="40">
        <f>MAX(INDEX(S$232:S$243,$D436)+S427*(1+$E436),0.01)</f>
        <v/>
      </c>
      <c r="T436" s="40">
        <f>MAX(INDEX(T$232:T$243,$D436)+T427*(1+$E436),0.01)</f>
        <v/>
      </c>
      <c r="U436" s="40">
        <f>MAX(INDEX(U$232:U$243,$D436)+U427*(1+$E436),0.01)</f>
        <v/>
      </c>
      <c r="V436" s="40">
        <f>MAX(INDEX(V$232:V$243,$D436)+V427*(1+$E436),0.01)</f>
        <v/>
      </c>
      <c r="W436" s="40">
        <f>MAX(INDEX(W$232:W$243,$D436)+W427*(1+$E436),0.01)</f>
        <v/>
      </c>
      <c r="X436" s="40">
        <f>MAX(INDEX(X$232:X$243,$D436)+X427*(1+$E436),0.01)</f>
        <v/>
      </c>
      <c r="Y436" s="40">
        <f>MAX(INDEX(Y$232:Y$243,$D436)+Y427*(1+$E436),0.01)</f>
        <v/>
      </c>
      <c r="Z436" s="40">
        <f>MAX(INDEX(Z$232:Z$243,$D436)+Z427*(1+$E436),0.01)</f>
        <v/>
      </c>
      <c r="AA436" s="40">
        <f>MAX(INDEX(AA$232:AA$243,$D436)+AA427*(1+$E436),0.01)</f>
        <v/>
      </c>
      <c r="AB436" s="40">
        <f>MAX(INDEX(AB$232:AB$243,$D436)+AB427*(1+$E436),0.01)</f>
        <v/>
      </c>
      <c r="AC436" s="40">
        <f>MAX(INDEX(AC$232:AC$243,$D436)+AC427*(1+$E436),0.01)</f>
        <v/>
      </c>
      <c r="AD436" s="42">
        <f>POSTTAX(INDEX(AD$232:AD$243,$D436),AD427,$E436)</f>
        <v/>
      </c>
      <c r="AE436" s="25">
        <f>LOWER(Settings!$C$4)&amp;".mit."&amp;$A436&amp;IF($C436="","","."&amp;$C436&amp;"."&amp;$B436)&amp;IF(INDEX(Variables!$D$5:$D$105,MATCH($A436,Variables!$A$5:$A$105,0))="","","."&amp;INDEX(Variables!$D$5:$D$105,MATCH($A436,Variables!$A$5:$A$105,0)))&amp;"."&amp;AE$5</f>
        <v/>
      </c>
      <c r="AF436" s="41">
        <f>MAX(INDEX(AF$232:AF$243,$D436)+AF427*(1+$E436),0.01)</f>
        <v/>
      </c>
      <c r="AG436" s="40">
        <f>MAX(INDEX(AG$232:AG$243,$D436)+AG427*(1+$E436),0.01)</f>
        <v/>
      </c>
      <c r="AH436" s="40">
        <f>MAX(INDEX(AH$232:AH$243,$D436)+AH427*(1+$E436),0.01)</f>
        <v/>
      </c>
      <c r="AI436" s="40">
        <f>MAX(INDEX(AI$232:AI$243,$D436)+AI427*(1+$E436),0.01)</f>
        <v/>
      </c>
      <c r="AJ436" s="40">
        <f>MAX(INDEX(AJ$232:AJ$243,$D436)+AJ427*(1+$E436),0.01)</f>
        <v/>
      </c>
      <c r="AK436" s="40">
        <f>MAX(INDEX(AK$232:AK$243,$D436)+AK427*(1+$E436),0.01)</f>
        <v/>
      </c>
      <c r="AL436" s="40">
        <f>MAX(INDEX(AL$232:AL$243,$D436)+AL427*(1+$E436),0.01)</f>
        <v/>
      </c>
      <c r="AM436" s="40">
        <f>MAX(INDEX(AM$232:AM$243,$D436)+AM427*(1+$E436),0.01)</f>
        <v/>
      </c>
      <c r="AN436" s="40">
        <f>MAX(INDEX(AN$232:AN$243,$D436)+AN427*(1+$E436),0.01)</f>
        <v/>
      </c>
      <c r="AO436" s="40">
        <f>MAX(INDEX(AO$232:AO$243,$D436)+AO427*(1+$E436),0.01)</f>
        <v/>
      </c>
      <c r="AP436" s="40">
        <f>MAX(INDEX(AP$232:AP$243,$D436)+AP427*(1+$E436),0.01)</f>
        <v/>
      </c>
      <c r="AQ436" s="40">
        <f>MAX(INDEX(AQ$232:AQ$243,$D436)+AQ427*(1+$E436),0.01)</f>
        <v/>
      </c>
      <c r="AR436" s="40">
        <f>MAX(INDEX(AR$232:AR$243,$D436)+AR427*(1+$E436),0.01)</f>
        <v/>
      </c>
      <c r="AS436" s="40">
        <f>MAX(INDEX(AS$232:AS$243,$D436)+AS427*(1+$E436),0.01)</f>
        <v/>
      </c>
      <c r="AT436" s="40">
        <f>MAX(INDEX(AT$232:AT$243,$D436)+AT427*(1+$E436),0.01)</f>
        <v/>
      </c>
      <c r="AU436" s="40">
        <f>MAX(INDEX(AU$232:AU$243,$D436)+AU427*(1+$E436),0.01)</f>
        <v/>
      </c>
      <c r="AV436" s="40">
        <f>MAX(INDEX(AV$232:AV$243,$D436)+AV427*(1+$E436),0.01)</f>
        <v/>
      </c>
      <c r="AW436" s="40">
        <f>MAX(INDEX(AW$232:AW$243,$D436)+AW427*(1+$E436),0.01)</f>
        <v/>
      </c>
      <c r="AX436" s="42">
        <f>POSTTAX(INDEX(AX$232:AX$243,$D436),AX427,$E436)</f>
        <v/>
      </c>
    </row>
    <row r="437" hidden="1" outlineLevel="2">
      <c r="A437" s="5" t="inlineStr">
        <is>
          <t>atp</t>
        </is>
      </c>
      <c r="B437" s="5" t="inlineStr">
        <is>
          <t>oop</t>
        </is>
      </c>
      <c r="C437" s="5" t="inlineStr">
        <is>
          <t>ral</t>
        </is>
      </c>
      <c r="D437" s="40">
        <f>INDEX(Inputs!$R$5:$R$132,MATCH($B437&amp;"|"&amp;$C437,Inputs!$A$5:$A$132,0))</f>
        <v/>
      </c>
      <c r="E437" s="40">
        <f>INDEX(Inputs!$S$5:$S$132,MATCH($B437&amp;"|"&amp;$C437,Inputs!$A$5:$A$132,0))</f>
        <v/>
      </c>
      <c r="F437" s="39" t="n"/>
      <c r="G437" s="39" t="n"/>
      <c r="H437" s="5">
        <f>INDEX(Variables!$B$5:$B$105,MATCH($A437,Variables!$A$5:$A$105,0))&amp;IF($C437="",""," | "&amp;INDEX(Mapping!$B$5:$B$26,MATCH($C437,Mapping!$A$5:$A$26,0))&amp;" | "&amp;INDEX(Mapping!$B$30:$B$41,MATCH($B437,Mapping!$A$30:$A$41,0)))</f>
        <v/>
      </c>
      <c r="I437" s="5">
        <f>INDEX(Variables!$C$5:$C$105,MATCH($A437,Variables!$A$5:$A$105,0))</f>
        <v/>
      </c>
      <c r="J437" s="5">
        <f>INDEX(Variables!$E$5:$E$105,MATCH($A437,Variables!$A$5:$A$105,0))</f>
        <v/>
      </c>
      <c r="K437" s="25">
        <f>LOWER(Settings!$C$4)&amp;".mit."&amp;$A437&amp;IF($C437="","","."&amp;$C437&amp;"."&amp;$B437)&amp;IF(INDEX(Variables!$D$5:$D$105,MATCH($A437,Variables!$A$5:$A$105,0))="","","."&amp;INDEX(Variables!$D$5:$D$105,MATCH($A437,Variables!$A$5:$A$105,0)))&amp;"."&amp;K$5</f>
        <v/>
      </c>
      <c r="L437" s="41">
        <f>MAX(INDEX(L$232:L$243,$D437)+L428*(1+$E437),0.01)</f>
        <v/>
      </c>
      <c r="M437" s="40">
        <f>MAX(INDEX(M$232:M$243,$D437)+M428*(1+$E437),0.01)</f>
        <v/>
      </c>
      <c r="N437" s="40">
        <f>MAX(INDEX(N$232:N$243,$D437)+N428*(1+$E437),0.01)</f>
        <v/>
      </c>
      <c r="O437" s="40">
        <f>MAX(INDEX(O$232:O$243,$D437)+O428*(1+$E437),0.01)</f>
        <v/>
      </c>
      <c r="P437" s="40">
        <f>MAX(INDEX(P$232:P$243,$D437)+P428*(1+$E437),0.01)</f>
        <v/>
      </c>
      <c r="Q437" s="40">
        <f>MAX(INDEX(Q$232:Q$243,$D437)+Q428*(1+$E437),0.01)</f>
        <v/>
      </c>
      <c r="R437" s="40">
        <f>MAX(INDEX(R$232:R$243,$D437)+R428*(1+$E437),0.01)</f>
        <v/>
      </c>
      <c r="S437" s="40">
        <f>MAX(INDEX(S$232:S$243,$D437)+S428*(1+$E437),0.01)</f>
        <v/>
      </c>
      <c r="T437" s="40">
        <f>MAX(INDEX(T$232:T$243,$D437)+T428*(1+$E437),0.01)</f>
        <v/>
      </c>
      <c r="U437" s="40">
        <f>MAX(INDEX(U$232:U$243,$D437)+U428*(1+$E437),0.01)</f>
        <v/>
      </c>
      <c r="V437" s="40">
        <f>MAX(INDEX(V$232:V$243,$D437)+V428*(1+$E437),0.01)</f>
        <v/>
      </c>
      <c r="W437" s="40">
        <f>MAX(INDEX(W$232:W$243,$D437)+W428*(1+$E437),0.01)</f>
        <v/>
      </c>
      <c r="X437" s="40">
        <f>MAX(INDEX(X$232:X$243,$D437)+X428*(1+$E437),0.01)</f>
        <v/>
      </c>
      <c r="Y437" s="40">
        <f>MAX(INDEX(Y$232:Y$243,$D437)+Y428*(1+$E437),0.01)</f>
        <v/>
      </c>
      <c r="Z437" s="40">
        <f>MAX(INDEX(Z$232:Z$243,$D437)+Z428*(1+$E437),0.01)</f>
        <v/>
      </c>
      <c r="AA437" s="40">
        <f>MAX(INDEX(AA$232:AA$243,$D437)+AA428*(1+$E437),0.01)</f>
        <v/>
      </c>
      <c r="AB437" s="40">
        <f>MAX(INDEX(AB$232:AB$243,$D437)+AB428*(1+$E437),0.01)</f>
        <v/>
      </c>
      <c r="AC437" s="40">
        <f>MAX(INDEX(AC$232:AC$243,$D437)+AC428*(1+$E437),0.01)</f>
        <v/>
      </c>
      <c r="AD437" s="42">
        <f>POSTTAX(INDEX(AD$232:AD$243,$D437),AD428,$E437)</f>
        <v/>
      </c>
      <c r="AE437" s="25">
        <f>LOWER(Settings!$C$4)&amp;".mit."&amp;$A437&amp;IF($C437="","","."&amp;$C437&amp;"."&amp;$B437)&amp;IF(INDEX(Variables!$D$5:$D$105,MATCH($A437,Variables!$A$5:$A$105,0))="","","."&amp;INDEX(Variables!$D$5:$D$105,MATCH($A437,Variables!$A$5:$A$105,0)))&amp;"."&amp;AE$5</f>
        <v/>
      </c>
      <c r="AF437" s="41">
        <f>MAX(INDEX(AF$232:AF$243,$D437)+AF428*(1+$E437),0.01)</f>
        <v/>
      </c>
      <c r="AG437" s="40">
        <f>MAX(INDEX(AG$232:AG$243,$D437)+AG428*(1+$E437),0.01)</f>
        <v/>
      </c>
      <c r="AH437" s="40">
        <f>MAX(INDEX(AH$232:AH$243,$D437)+AH428*(1+$E437),0.01)</f>
        <v/>
      </c>
      <c r="AI437" s="40">
        <f>MAX(INDEX(AI$232:AI$243,$D437)+AI428*(1+$E437),0.01)</f>
        <v/>
      </c>
      <c r="AJ437" s="40">
        <f>MAX(INDEX(AJ$232:AJ$243,$D437)+AJ428*(1+$E437),0.01)</f>
        <v/>
      </c>
      <c r="AK437" s="40">
        <f>MAX(INDEX(AK$232:AK$243,$D437)+AK428*(1+$E437),0.01)</f>
        <v/>
      </c>
      <c r="AL437" s="40">
        <f>MAX(INDEX(AL$232:AL$243,$D437)+AL428*(1+$E437),0.01)</f>
        <v/>
      </c>
      <c r="AM437" s="40">
        <f>MAX(INDEX(AM$232:AM$243,$D437)+AM428*(1+$E437),0.01)</f>
        <v/>
      </c>
      <c r="AN437" s="40">
        <f>MAX(INDEX(AN$232:AN$243,$D437)+AN428*(1+$E437),0.01)</f>
        <v/>
      </c>
      <c r="AO437" s="40">
        <f>MAX(INDEX(AO$232:AO$243,$D437)+AO428*(1+$E437),0.01)</f>
        <v/>
      </c>
      <c r="AP437" s="40">
        <f>MAX(INDEX(AP$232:AP$243,$D437)+AP428*(1+$E437),0.01)</f>
        <v/>
      </c>
      <c r="AQ437" s="40">
        <f>MAX(INDEX(AQ$232:AQ$243,$D437)+AQ428*(1+$E437),0.01)</f>
        <v/>
      </c>
      <c r="AR437" s="40">
        <f>MAX(INDEX(AR$232:AR$243,$D437)+AR428*(1+$E437),0.01)</f>
        <v/>
      </c>
      <c r="AS437" s="40">
        <f>MAX(INDEX(AS$232:AS$243,$D437)+AS428*(1+$E437),0.01)</f>
        <v/>
      </c>
      <c r="AT437" s="40">
        <f>MAX(INDEX(AT$232:AT$243,$D437)+AT428*(1+$E437),0.01)</f>
        <v/>
      </c>
      <c r="AU437" s="40">
        <f>MAX(INDEX(AU$232:AU$243,$D437)+AU428*(1+$E437),0.01)</f>
        <v/>
      </c>
      <c r="AV437" s="40">
        <f>MAX(INDEX(AV$232:AV$243,$D437)+AV428*(1+$E437),0.01)</f>
        <v/>
      </c>
      <c r="AW437" s="40">
        <f>MAX(INDEX(AW$232:AW$243,$D437)+AW428*(1+$E437),0.01)</f>
        <v/>
      </c>
      <c r="AX437" s="42">
        <f>POSTTAX(INDEX(AX$232:AX$243,$D437),AX428,$E437)</f>
        <v/>
      </c>
    </row>
    <row r="438" hidden="1" outlineLevel="2">
      <c r="A438" s="5" t="inlineStr">
        <is>
          <t>atp</t>
        </is>
      </c>
      <c r="B438" s="5" t="inlineStr">
        <is>
          <t>bio</t>
        </is>
      </c>
      <c r="C438" s="5" t="inlineStr">
        <is>
          <t>ral</t>
        </is>
      </c>
      <c r="D438" s="40">
        <f>INDEX(Inputs!$R$5:$R$132,MATCH($B438&amp;"|"&amp;$C438,Inputs!$A$5:$A$132,0))</f>
        <v/>
      </c>
      <c r="E438" s="40">
        <f>INDEX(Inputs!$S$5:$S$132,MATCH($B438&amp;"|"&amp;$C438,Inputs!$A$5:$A$132,0))</f>
        <v/>
      </c>
      <c r="F438" s="39" t="n"/>
      <c r="G438" s="39" t="n"/>
      <c r="H438" s="5">
        <f>INDEX(Variables!$B$5:$B$105,MATCH($A438,Variables!$A$5:$A$105,0))&amp;IF($C438="",""," | "&amp;INDEX(Mapping!$B$5:$B$26,MATCH($C438,Mapping!$A$5:$A$26,0))&amp;" | "&amp;INDEX(Mapping!$B$30:$B$41,MATCH($B438,Mapping!$A$30:$A$41,0)))</f>
        <v/>
      </c>
      <c r="I438" s="5">
        <f>INDEX(Variables!$C$5:$C$105,MATCH($A438,Variables!$A$5:$A$105,0))</f>
        <v/>
      </c>
      <c r="J438" s="5">
        <f>INDEX(Variables!$E$5:$E$105,MATCH($A438,Variables!$A$5:$A$105,0))</f>
        <v/>
      </c>
      <c r="K438" s="25">
        <f>LOWER(Settings!$C$4)&amp;".mit."&amp;$A438&amp;IF($C438="","","."&amp;$C438&amp;"."&amp;$B438)&amp;IF(INDEX(Variables!$D$5:$D$105,MATCH($A438,Variables!$A$5:$A$105,0))="","","."&amp;INDEX(Variables!$D$5:$D$105,MATCH($A438,Variables!$A$5:$A$105,0)))&amp;"."&amp;K$5</f>
        <v/>
      </c>
      <c r="L438" s="41">
        <f>MAX(INDEX(L$232:L$243,$D438)+L429*(1+$E438),0.01)</f>
        <v/>
      </c>
      <c r="M438" s="40">
        <f>MAX(INDEX(M$232:M$243,$D438)+M429*(1+$E438),0.01)</f>
        <v/>
      </c>
      <c r="N438" s="40">
        <f>MAX(INDEX(N$232:N$243,$D438)+N429*(1+$E438),0.01)</f>
        <v/>
      </c>
      <c r="O438" s="40">
        <f>MAX(INDEX(O$232:O$243,$D438)+O429*(1+$E438),0.01)</f>
        <v/>
      </c>
      <c r="P438" s="40">
        <f>MAX(INDEX(P$232:P$243,$D438)+P429*(1+$E438),0.01)</f>
        <v/>
      </c>
      <c r="Q438" s="40">
        <f>MAX(INDEX(Q$232:Q$243,$D438)+Q429*(1+$E438),0.01)</f>
        <v/>
      </c>
      <c r="R438" s="40">
        <f>MAX(INDEX(R$232:R$243,$D438)+R429*(1+$E438),0.01)</f>
        <v/>
      </c>
      <c r="S438" s="40">
        <f>MAX(INDEX(S$232:S$243,$D438)+S429*(1+$E438),0.01)</f>
        <v/>
      </c>
      <c r="T438" s="40">
        <f>MAX(INDEX(T$232:T$243,$D438)+T429*(1+$E438),0.01)</f>
        <v/>
      </c>
      <c r="U438" s="40">
        <f>MAX(INDEX(U$232:U$243,$D438)+U429*(1+$E438),0.01)</f>
        <v/>
      </c>
      <c r="V438" s="40">
        <f>MAX(INDEX(V$232:V$243,$D438)+V429*(1+$E438),0.01)</f>
        <v/>
      </c>
      <c r="W438" s="40">
        <f>MAX(INDEX(W$232:W$243,$D438)+W429*(1+$E438),0.01)</f>
        <v/>
      </c>
      <c r="X438" s="40">
        <f>MAX(INDEX(X$232:X$243,$D438)+X429*(1+$E438),0.01)</f>
        <v/>
      </c>
      <c r="Y438" s="40">
        <f>MAX(INDEX(Y$232:Y$243,$D438)+Y429*(1+$E438),0.01)</f>
        <v/>
      </c>
      <c r="Z438" s="40">
        <f>MAX(INDEX(Z$232:Z$243,$D438)+Z429*(1+$E438),0.01)</f>
        <v/>
      </c>
      <c r="AA438" s="40">
        <f>MAX(INDEX(AA$232:AA$243,$D438)+AA429*(1+$E438),0.01)</f>
        <v/>
      </c>
      <c r="AB438" s="40">
        <f>MAX(INDEX(AB$232:AB$243,$D438)+AB429*(1+$E438),0.01)</f>
        <v/>
      </c>
      <c r="AC438" s="40">
        <f>MAX(INDEX(AC$232:AC$243,$D438)+AC429*(1+$E438),0.01)</f>
        <v/>
      </c>
      <c r="AD438" s="42">
        <f>POSTTAX(INDEX(AD$232:AD$243,$D438),AD429,$E438)</f>
        <v/>
      </c>
      <c r="AE438" s="25">
        <f>LOWER(Settings!$C$4)&amp;".mit."&amp;$A438&amp;IF($C438="","","."&amp;$C438&amp;"."&amp;$B438)&amp;IF(INDEX(Variables!$D$5:$D$105,MATCH($A438,Variables!$A$5:$A$105,0))="","","."&amp;INDEX(Variables!$D$5:$D$105,MATCH($A438,Variables!$A$5:$A$105,0)))&amp;"."&amp;AE$5</f>
        <v/>
      </c>
      <c r="AF438" s="41">
        <f>MAX(INDEX(AF$232:AF$243,$D438)+AF429*(1+$E438),0.01)</f>
        <v/>
      </c>
      <c r="AG438" s="40">
        <f>MAX(INDEX(AG$232:AG$243,$D438)+AG429*(1+$E438),0.01)</f>
        <v/>
      </c>
      <c r="AH438" s="40">
        <f>MAX(INDEX(AH$232:AH$243,$D438)+AH429*(1+$E438),0.01)</f>
        <v/>
      </c>
      <c r="AI438" s="40">
        <f>MAX(INDEX(AI$232:AI$243,$D438)+AI429*(1+$E438),0.01)</f>
        <v/>
      </c>
      <c r="AJ438" s="40">
        <f>MAX(INDEX(AJ$232:AJ$243,$D438)+AJ429*(1+$E438),0.01)</f>
        <v/>
      </c>
      <c r="AK438" s="40">
        <f>MAX(INDEX(AK$232:AK$243,$D438)+AK429*(1+$E438),0.01)</f>
        <v/>
      </c>
      <c r="AL438" s="40">
        <f>MAX(INDEX(AL$232:AL$243,$D438)+AL429*(1+$E438),0.01)</f>
        <v/>
      </c>
      <c r="AM438" s="40">
        <f>MAX(INDEX(AM$232:AM$243,$D438)+AM429*(1+$E438),0.01)</f>
        <v/>
      </c>
      <c r="AN438" s="40">
        <f>MAX(INDEX(AN$232:AN$243,$D438)+AN429*(1+$E438),0.01)</f>
        <v/>
      </c>
      <c r="AO438" s="40">
        <f>MAX(INDEX(AO$232:AO$243,$D438)+AO429*(1+$E438),0.01)</f>
        <v/>
      </c>
      <c r="AP438" s="40">
        <f>MAX(INDEX(AP$232:AP$243,$D438)+AP429*(1+$E438),0.01)</f>
        <v/>
      </c>
      <c r="AQ438" s="40">
        <f>MAX(INDEX(AQ$232:AQ$243,$D438)+AQ429*(1+$E438),0.01)</f>
        <v/>
      </c>
      <c r="AR438" s="40">
        <f>MAX(INDEX(AR$232:AR$243,$D438)+AR429*(1+$E438),0.01)</f>
        <v/>
      </c>
      <c r="AS438" s="40">
        <f>MAX(INDEX(AS$232:AS$243,$D438)+AS429*(1+$E438),0.01)</f>
        <v/>
      </c>
      <c r="AT438" s="40">
        <f>MAX(INDEX(AT$232:AT$243,$D438)+AT429*(1+$E438),0.01)</f>
        <v/>
      </c>
      <c r="AU438" s="40">
        <f>MAX(INDEX(AU$232:AU$243,$D438)+AU429*(1+$E438),0.01)</f>
        <v/>
      </c>
      <c r="AV438" s="40">
        <f>MAX(INDEX(AV$232:AV$243,$D438)+AV429*(1+$E438),0.01)</f>
        <v/>
      </c>
      <c r="AW438" s="40">
        <f>MAX(INDEX(AW$232:AW$243,$D438)+AW429*(1+$E438),0.01)</f>
        <v/>
      </c>
      <c r="AX438" s="42">
        <f>POSTTAX(INDEX(AX$232:AX$243,$D438),AX429,$E438)</f>
        <v/>
      </c>
    </row>
    <row r="439" hidden="1" outlineLevel="2"/>
    <row r="440" hidden="1" outlineLevel="2">
      <c r="A440" s="5" t="inlineStr">
        <is>
          <t>shp</t>
        </is>
      </c>
      <c r="B440" s="5" t="inlineStr">
        <is>
          <t>coa</t>
        </is>
      </c>
      <c r="C440" s="5" t="inlineStr">
        <is>
          <t>ral</t>
        </is>
      </c>
      <c r="D440" s="40">
        <f>INDEX(Inputs!$M$5:$M$132,MATCH($B440&amp;"|"&amp;$C440,Inputs!$A$5:$A$132,0))</f>
        <v/>
      </c>
      <c r="E440" s="40">
        <f>INDEX(Inputs!$T$5:$T$132,MATCH($B440&amp;"|"&amp;$C440,Inputs!$A$5:$A$132,0))</f>
        <v/>
      </c>
      <c r="F440" s="40">
        <f>INDEX(Inputs!$K$5:$K$132,MATCH($B440&amp;"|"&amp;$C440,Inputs!$A$5:$A$132,0))</f>
        <v/>
      </c>
      <c r="G440" s="39" t="n"/>
      <c r="H440" s="5">
        <f>INDEX(Variables!$B$5:$B$105,MATCH($A440,Variables!$A$5:$A$105,0))&amp;IF($C440="",""," | "&amp;INDEX(Mapping!$B$5:$B$26,MATCH($C440,Mapping!$A$5:$A$26,0))&amp;" | "&amp;INDEX(Mapping!$B$30:$B$41,MATCH($B440,Mapping!$A$30:$A$41,0)))</f>
        <v/>
      </c>
      <c r="I440" s="5">
        <f>INDEX(Variables!$C$5:$C$105,MATCH($A440,Variables!$A$5:$A$105,0))</f>
        <v/>
      </c>
      <c r="J440" s="5">
        <f>INDEX(Variables!$E$5:$E$105,MATCH($A440,Variables!$A$5:$A$105,0))</f>
        <v/>
      </c>
      <c r="K440" s="25">
        <f>LOWER(Settings!$C$4)&amp;".mit."&amp;$A440&amp;IF($C440="","","."&amp;$C440&amp;"."&amp;$B440)&amp;IF(INDEX(Variables!$D$5:$D$105,MATCH($A440,Variables!$A$5:$A$105,0))="","","."&amp;INDEX(Variables!$D$5:$D$105,MATCH($A440,Variables!$A$5:$A$105,0)))&amp;"."&amp;K$5</f>
        <v/>
      </c>
      <c r="L440" s="41">
        <f>INDEX(L$175:L$178,$D440)*$E440*INDEX(L$179:L$195,$F440)</f>
        <v/>
      </c>
      <c r="M440" s="40">
        <f>INDEX(M$175:M$178,$D440)*$E440*INDEX(M$179:M$195,$F440)</f>
        <v/>
      </c>
      <c r="N440" s="40">
        <f>INDEX(N$175:N$178,$D440)*$E440*INDEX(N$179:N$195,$F440)</f>
        <v/>
      </c>
      <c r="O440" s="40">
        <f>INDEX(O$175:O$178,$D440)*$E440*INDEX(O$179:O$195,$F440)</f>
        <v/>
      </c>
      <c r="P440" s="40">
        <f>INDEX(P$175:P$178,$D440)*$E440*INDEX(P$179:P$195,$F440)</f>
        <v/>
      </c>
      <c r="Q440" s="40">
        <f>INDEX(Q$175:Q$178,$D440)*$E440*INDEX(Q$179:Q$195,$F440)</f>
        <v/>
      </c>
      <c r="R440" s="40">
        <f>INDEX(R$175:R$178,$D440)*$E440*INDEX(R$179:R$195,$F440)</f>
        <v/>
      </c>
      <c r="S440" s="40">
        <f>INDEX(S$175:S$178,$D440)*$E440*INDEX(S$179:S$195,$F440)</f>
        <v/>
      </c>
      <c r="T440" s="40">
        <f>INDEX(T$175:T$178,$D440)*$E440*INDEX(T$179:T$195,$F440)</f>
        <v/>
      </c>
      <c r="U440" s="40">
        <f>INDEX(U$175:U$178,$D440)*$E440*INDEX(U$179:U$195,$F440)</f>
        <v/>
      </c>
      <c r="V440" s="40">
        <f>INDEX(V$175:V$178,$D440)*$E440*INDEX(V$179:V$195,$F440)</f>
        <v/>
      </c>
      <c r="W440" s="40">
        <f>INDEX(W$175:W$178,$D440)*$E440*INDEX(W$179:W$195,$F440)</f>
        <v/>
      </c>
      <c r="X440" s="40">
        <f>INDEX(X$175:X$178,$D440)*$E440*INDEX(X$179:X$195,$F440)</f>
        <v/>
      </c>
      <c r="Y440" s="40">
        <f>INDEX(Y$175:Y$178,$D440)*$E440*INDEX(Y$179:Y$195,$F440)</f>
        <v/>
      </c>
      <c r="Z440" s="40">
        <f>INDEX(Z$175:Z$178,$D440)*$E440*INDEX(Z$179:Z$195,$F440)</f>
        <v/>
      </c>
      <c r="AA440" s="40">
        <f>INDEX(AA$175:AA$178,$D440)*$E440*INDEX(AA$179:AA$195,$F440)</f>
        <v/>
      </c>
      <c r="AB440" s="40">
        <f>INDEX(AB$175:AB$178,$D440)*$E440*INDEX(AB$179:AB$195,$F440)</f>
        <v/>
      </c>
      <c r="AC440" s="40">
        <f>INDEX(AC$175:AC$178,$D440)*$E440*INDEX(AC$179:AC$195,$F440)</f>
        <v/>
      </c>
      <c r="AD440" s="42">
        <f>SHADOWEFF(INDEX(AD$175:AD$178,$D440),$E440,INDEX(AD$179:AD$195,$F440))</f>
        <v/>
      </c>
      <c r="AE440" s="25">
        <f>LOWER(Settings!$C$4)&amp;".mit."&amp;$A440&amp;IF($C440="","","."&amp;$C440&amp;"."&amp;$B440)&amp;IF(INDEX(Variables!$D$5:$D$105,MATCH($A440,Variables!$A$5:$A$105,0))="","","."&amp;INDEX(Variables!$D$5:$D$105,MATCH($A440,Variables!$A$5:$A$105,0)))&amp;"."&amp;AE$5</f>
        <v/>
      </c>
      <c r="AF440" s="41">
        <f>INDEX(AF$175:AF$178,$D440)*$E440*INDEX(AF$179:AF$195,$F440)</f>
        <v/>
      </c>
      <c r="AG440" s="40">
        <f>INDEX(AG$175:AG$178,$D440)*$E440*INDEX(AG$179:AG$195,$F440)</f>
        <v/>
      </c>
      <c r="AH440" s="40">
        <f>INDEX(AH$175:AH$178,$D440)*$E440*INDEX(AH$179:AH$195,$F440)</f>
        <v/>
      </c>
      <c r="AI440" s="40">
        <f>INDEX(AI$175:AI$178,$D440)*$E440*INDEX(AI$179:AI$195,$F440)</f>
        <v/>
      </c>
      <c r="AJ440" s="40">
        <f>INDEX(AJ$175:AJ$178,$D440)*$E440*INDEX(AJ$179:AJ$195,$F440)</f>
        <v/>
      </c>
      <c r="AK440" s="40">
        <f>INDEX(AK$175:AK$178,$D440)*$E440*INDEX(AK$179:AK$195,$F440)</f>
        <v/>
      </c>
      <c r="AL440" s="40">
        <f>INDEX(AL$175:AL$178,$D440)*$E440*INDEX(AL$179:AL$195,$F440)</f>
        <v/>
      </c>
      <c r="AM440" s="40">
        <f>INDEX(AM$175:AM$178,$D440)*$E440*INDEX(AM$179:AM$195,$F440)</f>
        <v/>
      </c>
      <c r="AN440" s="40">
        <f>INDEX(AN$175:AN$178,$D440)*$E440*INDEX(AN$179:AN$195,$F440)</f>
        <v/>
      </c>
      <c r="AO440" s="40">
        <f>INDEX(AO$175:AO$178,$D440)*$E440*INDEX(AO$179:AO$195,$F440)</f>
        <v/>
      </c>
      <c r="AP440" s="40">
        <f>INDEX(AP$175:AP$178,$D440)*$E440*INDEX(AP$179:AP$195,$F440)</f>
        <v/>
      </c>
      <c r="AQ440" s="40">
        <f>INDEX(AQ$175:AQ$178,$D440)*$E440*INDEX(AQ$179:AQ$195,$F440)</f>
        <v/>
      </c>
      <c r="AR440" s="40">
        <f>INDEX(AR$175:AR$178,$D440)*$E440*INDEX(AR$179:AR$195,$F440)</f>
        <v/>
      </c>
      <c r="AS440" s="40">
        <f>INDEX(AS$175:AS$178,$D440)*$E440*INDEX(AS$179:AS$195,$F440)</f>
        <v/>
      </c>
      <c r="AT440" s="40">
        <f>INDEX(AT$175:AT$178,$D440)*$E440*INDEX(AT$179:AT$195,$F440)</f>
        <v/>
      </c>
      <c r="AU440" s="40">
        <f>INDEX(AU$175:AU$178,$D440)*$E440*INDEX(AU$179:AU$195,$F440)</f>
        <v/>
      </c>
      <c r="AV440" s="40">
        <f>INDEX(AV$175:AV$178,$D440)*$E440*INDEX(AV$179:AV$195,$F440)</f>
        <v/>
      </c>
      <c r="AW440" s="40">
        <f>INDEX(AW$175:AW$178,$D440)*$E440*INDEX(AW$179:AW$195,$F440)</f>
        <v/>
      </c>
      <c r="AX440" s="42">
        <f>SHADOWEFF(INDEX(AX$175:AX$178,$D440),$E440,INDEX(AX$179:AX$195,$F440))</f>
        <v/>
      </c>
    </row>
    <row r="441" hidden="1" outlineLevel="2">
      <c r="A441" s="5" t="inlineStr">
        <is>
          <t>shp</t>
        </is>
      </c>
      <c r="B441" s="5" t="inlineStr">
        <is>
          <t>nga</t>
        </is>
      </c>
      <c r="C441" s="5" t="inlineStr">
        <is>
          <t>ral</t>
        </is>
      </c>
      <c r="D441" s="40">
        <f>INDEX(Inputs!$M$5:$M$132,MATCH($B441&amp;"|"&amp;$C441,Inputs!$A$5:$A$132,0))</f>
        <v/>
      </c>
      <c r="E441" s="40">
        <f>INDEX(Inputs!$T$5:$T$132,MATCH($B441&amp;"|"&amp;$C441,Inputs!$A$5:$A$132,0))</f>
        <v/>
      </c>
      <c r="F441" s="40">
        <f>INDEX(Inputs!$K$5:$K$132,MATCH($B441&amp;"|"&amp;$C441,Inputs!$A$5:$A$132,0))</f>
        <v/>
      </c>
      <c r="G441" s="39" t="n"/>
      <c r="H441" s="5">
        <f>INDEX(Variables!$B$5:$B$105,MATCH($A441,Variables!$A$5:$A$105,0))&amp;IF($C441="",""," | "&amp;INDEX(Mapping!$B$5:$B$26,MATCH($C441,Mapping!$A$5:$A$26,0))&amp;" | "&amp;INDEX(Mapping!$B$30:$B$41,MATCH($B441,Mapping!$A$30:$A$41,0)))</f>
        <v/>
      </c>
      <c r="I441" s="5">
        <f>INDEX(Variables!$C$5:$C$105,MATCH($A441,Variables!$A$5:$A$105,0))</f>
        <v/>
      </c>
      <c r="J441" s="5">
        <f>INDEX(Variables!$E$5:$E$105,MATCH($A441,Variables!$A$5:$A$105,0))</f>
        <v/>
      </c>
      <c r="K441" s="25">
        <f>LOWER(Settings!$C$4)&amp;".mit."&amp;$A441&amp;IF($C441="","","."&amp;$C441&amp;"."&amp;$B441)&amp;IF(INDEX(Variables!$D$5:$D$105,MATCH($A441,Variables!$A$5:$A$105,0))="","","."&amp;INDEX(Variables!$D$5:$D$105,MATCH($A441,Variables!$A$5:$A$105,0)))&amp;"."&amp;K$5</f>
        <v/>
      </c>
      <c r="L441" s="41">
        <f>INDEX(L$175:L$178,$D441)*$E441*INDEX(L$179:L$195,$F441)</f>
        <v/>
      </c>
      <c r="M441" s="40">
        <f>INDEX(M$175:M$178,$D441)*$E441*INDEX(M$179:M$195,$F441)</f>
        <v/>
      </c>
      <c r="N441" s="40">
        <f>INDEX(N$175:N$178,$D441)*$E441*INDEX(N$179:N$195,$F441)</f>
        <v/>
      </c>
      <c r="O441" s="40">
        <f>INDEX(O$175:O$178,$D441)*$E441*INDEX(O$179:O$195,$F441)</f>
        <v/>
      </c>
      <c r="P441" s="40">
        <f>INDEX(P$175:P$178,$D441)*$E441*INDEX(P$179:P$195,$F441)</f>
        <v/>
      </c>
      <c r="Q441" s="40">
        <f>INDEX(Q$175:Q$178,$D441)*$E441*INDEX(Q$179:Q$195,$F441)</f>
        <v/>
      </c>
      <c r="R441" s="40">
        <f>INDEX(R$175:R$178,$D441)*$E441*INDEX(R$179:R$195,$F441)</f>
        <v/>
      </c>
      <c r="S441" s="40">
        <f>INDEX(S$175:S$178,$D441)*$E441*INDEX(S$179:S$195,$F441)</f>
        <v/>
      </c>
      <c r="T441" s="40">
        <f>INDEX(T$175:T$178,$D441)*$E441*INDEX(T$179:T$195,$F441)</f>
        <v/>
      </c>
      <c r="U441" s="40">
        <f>INDEX(U$175:U$178,$D441)*$E441*INDEX(U$179:U$195,$F441)</f>
        <v/>
      </c>
      <c r="V441" s="40">
        <f>INDEX(V$175:V$178,$D441)*$E441*INDEX(V$179:V$195,$F441)</f>
        <v/>
      </c>
      <c r="W441" s="40">
        <f>INDEX(W$175:W$178,$D441)*$E441*INDEX(W$179:W$195,$F441)</f>
        <v/>
      </c>
      <c r="X441" s="40">
        <f>INDEX(X$175:X$178,$D441)*$E441*INDEX(X$179:X$195,$F441)</f>
        <v/>
      </c>
      <c r="Y441" s="40">
        <f>INDEX(Y$175:Y$178,$D441)*$E441*INDEX(Y$179:Y$195,$F441)</f>
        <v/>
      </c>
      <c r="Z441" s="40">
        <f>INDEX(Z$175:Z$178,$D441)*$E441*INDEX(Z$179:Z$195,$F441)</f>
        <v/>
      </c>
      <c r="AA441" s="40">
        <f>INDEX(AA$175:AA$178,$D441)*$E441*INDEX(AA$179:AA$195,$F441)</f>
        <v/>
      </c>
      <c r="AB441" s="40">
        <f>INDEX(AB$175:AB$178,$D441)*$E441*INDEX(AB$179:AB$195,$F441)</f>
        <v/>
      </c>
      <c r="AC441" s="40">
        <f>INDEX(AC$175:AC$178,$D441)*$E441*INDEX(AC$179:AC$195,$F441)</f>
        <v/>
      </c>
      <c r="AD441" s="42">
        <f>SHADOWEFF(INDEX(AD$175:AD$178,$D441),$E441,INDEX(AD$179:AD$195,$F441))</f>
        <v/>
      </c>
      <c r="AE441" s="25">
        <f>LOWER(Settings!$C$4)&amp;".mit."&amp;$A441&amp;IF($C441="","","."&amp;$C441&amp;"."&amp;$B441)&amp;IF(INDEX(Variables!$D$5:$D$105,MATCH($A441,Variables!$A$5:$A$105,0))="","","."&amp;INDEX(Variables!$D$5:$D$105,MATCH($A441,Variables!$A$5:$A$105,0)))&amp;"."&amp;AE$5</f>
        <v/>
      </c>
      <c r="AF441" s="41">
        <f>INDEX(AF$175:AF$178,$D441)*$E441*INDEX(AF$179:AF$195,$F441)</f>
        <v/>
      </c>
      <c r="AG441" s="40">
        <f>INDEX(AG$175:AG$178,$D441)*$E441*INDEX(AG$179:AG$195,$F441)</f>
        <v/>
      </c>
      <c r="AH441" s="40">
        <f>INDEX(AH$175:AH$178,$D441)*$E441*INDEX(AH$179:AH$195,$F441)</f>
        <v/>
      </c>
      <c r="AI441" s="40">
        <f>INDEX(AI$175:AI$178,$D441)*$E441*INDEX(AI$179:AI$195,$F441)</f>
        <v/>
      </c>
      <c r="AJ441" s="40">
        <f>INDEX(AJ$175:AJ$178,$D441)*$E441*INDEX(AJ$179:AJ$195,$F441)</f>
        <v/>
      </c>
      <c r="AK441" s="40">
        <f>INDEX(AK$175:AK$178,$D441)*$E441*INDEX(AK$179:AK$195,$F441)</f>
        <v/>
      </c>
      <c r="AL441" s="40">
        <f>INDEX(AL$175:AL$178,$D441)*$E441*INDEX(AL$179:AL$195,$F441)</f>
        <v/>
      </c>
      <c r="AM441" s="40">
        <f>INDEX(AM$175:AM$178,$D441)*$E441*INDEX(AM$179:AM$195,$F441)</f>
        <v/>
      </c>
      <c r="AN441" s="40">
        <f>INDEX(AN$175:AN$178,$D441)*$E441*INDEX(AN$179:AN$195,$F441)</f>
        <v/>
      </c>
      <c r="AO441" s="40">
        <f>INDEX(AO$175:AO$178,$D441)*$E441*INDEX(AO$179:AO$195,$F441)</f>
        <v/>
      </c>
      <c r="AP441" s="40">
        <f>INDEX(AP$175:AP$178,$D441)*$E441*INDEX(AP$179:AP$195,$F441)</f>
        <v/>
      </c>
      <c r="AQ441" s="40">
        <f>INDEX(AQ$175:AQ$178,$D441)*$E441*INDEX(AQ$179:AQ$195,$F441)</f>
        <v/>
      </c>
      <c r="AR441" s="40">
        <f>INDEX(AR$175:AR$178,$D441)*$E441*INDEX(AR$179:AR$195,$F441)</f>
        <v/>
      </c>
      <c r="AS441" s="40">
        <f>INDEX(AS$175:AS$178,$D441)*$E441*INDEX(AS$179:AS$195,$F441)</f>
        <v/>
      </c>
      <c r="AT441" s="40">
        <f>INDEX(AT$175:AT$178,$D441)*$E441*INDEX(AT$179:AT$195,$F441)</f>
        <v/>
      </c>
      <c r="AU441" s="40">
        <f>INDEX(AU$175:AU$178,$D441)*$E441*INDEX(AU$179:AU$195,$F441)</f>
        <v/>
      </c>
      <c r="AV441" s="40">
        <f>INDEX(AV$175:AV$178,$D441)*$E441*INDEX(AV$179:AV$195,$F441)</f>
        <v/>
      </c>
      <c r="AW441" s="40">
        <f>INDEX(AW$175:AW$178,$D441)*$E441*INDEX(AW$179:AW$195,$F441)</f>
        <v/>
      </c>
      <c r="AX441" s="42">
        <f>SHADOWEFF(INDEX(AX$175:AX$178,$D441),$E441,INDEX(AX$179:AX$195,$F441))</f>
        <v/>
      </c>
    </row>
    <row r="442" hidden="1" outlineLevel="2">
      <c r="A442" s="5" t="inlineStr">
        <is>
          <t>shp</t>
        </is>
      </c>
      <c r="B442" s="5" t="inlineStr">
        <is>
          <t>gso</t>
        </is>
      </c>
      <c r="C442" s="5" t="inlineStr">
        <is>
          <t>ral</t>
        </is>
      </c>
      <c r="D442" s="40">
        <f>INDEX(Inputs!$M$5:$M$132,MATCH($B442&amp;"|"&amp;$C442,Inputs!$A$5:$A$132,0))</f>
        <v/>
      </c>
      <c r="E442" s="40">
        <f>INDEX(Inputs!$T$5:$T$132,MATCH($B442&amp;"|"&amp;$C442,Inputs!$A$5:$A$132,0))</f>
        <v/>
      </c>
      <c r="F442" s="40">
        <f>INDEX(Inputs!$K$5:$K$132,MATCH($B442&amp;"|"&amp;$C442,Inputs!$A$5:$A$132,0))</f>
        <v/>
      </c>
      <c r="G442" s="39" t="n"/>
      <c r="H442" s="5">
        <f>INDEX(Variables!$B$5:$B$105,MATCH($A442,Variables!$A$5:$A$105,0))&amp;IF($C442="",""," | "&amp;INDEX(Mapping!$B$5:$B$26,MATCH($C442,Mapping!$A$5:$A$26,0))&amp;" | "&amp;INDEX(Mapping!$B$30:$B$41,MATCH($B442,Mapping!$A$30:$A$41,0)))</f>
        <v/>
      </c>
      <c r="I442" s="5">
        <f>INDEX(Variables!$C$5:$C$105,MATCH($A442,Variables!$A$5:$A$105,0))</f>
        <v/>
      </c>
      <c r="J442" s="5">
        <f>INDEX(Variables!$E$5:$E$105,MATCH($A442,Variables!$A$5:$A$105,0))</f>
        <v/>
      </c>
      <c r="K442" s="25">
        <f>LOWER(Settings!$C$4)&amp;".mit."&amp;$A442&amp;IF($C442="","","."&amp;$C442&amp;"."&amp;$B442)&amp;IF(INDEX(Variables!$D$5:$D$105,MATCH($A442,Variables!$A$5:$A$105,0))="","","."&amp;INDEX(Variables!$D$5:$D$105,MATCH($A442,Variables!$A$5:$A$105,0)))&amp;"."&amp;K$5</f>
        <v/>
      </c>
      <c r="L442" s="41">
        <f>INDEX(L$175:L$178,$D442)*$E442*INDEX(L$179:L$195,$F442)</f>
        <v/>
      </c>
      <c r="M442" s="40">
        <f>INDEX(M$175:M$178,$D442)*$E442*INDEX(M$179:M$195,$F442)</f>
        <v/>
      </c>
      <c r="N442" s="40">
        <f>INDEX(N$175:N$178,$D442)*$E442*INDEX(N$179:N$195,$F442)</f>
        <v/>
      </c>
      <c r="O442" s="40">
        <f>INDEX(O$175:O$178,$D442)*$E442*INDEX(O$179:O$195,$F442)</f>
        <v/>
      </c>
      <c r="P442" s="40">
        <f>INDEX(P$175:P$178,$D442)*$E442*INDEX(P$179:P$195,$F442)</f>
        <v/>
      </c>
      <c r="Q442" s="40">
        <f>INDEX(Q$175:Q$178,$D442)*$E442*INDEX(Q$179:Q$195,$F442)</f>
        <v/>
      </c>
      <c r="R442" s="40">
        <f>INDEX(R$175:R$178,$D442)*$E442*INDEX(R$179:R$195,$F442)</f>
        <v/>
      </c>
      <c r="S442" s="40">
        <f>INDEX(S$175:S$178,$D442)*$E442*INDEX(S$179:S$195,$F442)</f>
        <v/>
      </c>
      <c r="T442" s="40">
        <f>INDEX(T$175:T$178,$D442)*$E442*INDEX(T$179:T$195,$F442)</f>
        <v/>
      </c>
      <c r="U442" s="40">
        <f>INDEX(U$175:U$178,$D442)*$E442*INDEX(U$179:U$195,$F442)</f>
        <v/>
      </c>
      <c r="V442" s="40">
        <f>INDEX(V$175:V$178,$D442)*$E442*INDEX(V$179:V$195,$F442)</f>
        <v/>
      </c>
      <c r="W442" s="40">
        <f>INDEX(W$175:W$178,$D442)*$E442*INDEX(W$179:W$195,$F442)</f>
        <v/>
      </c>
      <c r="X442" s="40">
        <f>INDEX(X$175:X$178,$D442)*$E442*INDEX(X$179:X$195,$F442)</f>
        <v/>
      </c>
      <c r="Y442" s="40">
        <f>INDEX(Y$175:Y$178,$D442)*$E442*INDEX(Y$179:Y$195,$F442)</f>
        <v/>
      </c>
      <c r="Z442" s="40">
        <f>INDEX(Z$175:Z$178,$D442)*$E442*INDEX(Z$179:Z$195,$F442)</f>
        <v/>
      </c>
      <c r="AA442" s="40">
        <f>INDEX(AA$175:AA$178,$D442)*$E442*INDEX(AA$179:AA$195,$F442)</f>
        <v/>
      </c>
      <c r="AB442" s="40">
        <f>INDEX(AB$175:AB$178,$D442)*$E442*INDEX(AB$179:AB$195,$F442)</f>
        <v/>
      </c>
      <c r="AC442" s="40">
        <f>INDEX(AC$175:AC$178,$D442)*$E442*INDEX(AC$179:AC$195,$F442)</f>
        <v/>
      </c>
      <c r="AD442" s="42">
        <f>SHADOWEFF(INDEX(AD$175:AD$178,$D442),$E442,INDEX(AD$179:AD$195,$F442))</f>
        <v/>
      </c>
      <c r="AE442" s="25">
        <f>LOWER(Settings!$C$4)&amp;".mit."&amp;$A442&amp;IF($C442="","","."&amp;$C442&amp;"."&amp;$B442)&amp;IF(INDEX(Variables!$D$5:$D$105,MATCH($A442,Variables!$A$5:$A$105,0))="","","."&amp;INDEX(Variables!$D$5:$D$105,MATCH($A442,Variables!$A$5:$A$105,0)))&amp;"."&amp;AE$5</f>
        <v/>
      </c>
      <c r="AF442" s="41">
        <f>INDEX(AF$175:AF$178,$D442)*$E442*INDEX(AF$179:AF$195,$F442)</f>
        <v/>
      </c>
      <c r="AG442" s="40">
        <f>INDEX(AG$175:AG$178,$D442)*$E442*INDEX(AG$179:AG$195,$F442)</f>
        <v/>
      </c>
      <c r="AH442" s="40">
        <f>INDEX(AH$175:AH$178,$D442)*$E442*INDEX(AH$179:AH$195,$F442)</f>
        <v/>
      </c>
      <c r="AI442" s="40">
        <f>INDEX(AI$175:AI$178,$D442)*$E442*INDEX(AI$179:AI$195,$F442)</f>
        <v/>
      </c>
      <c r="AJ442" s="40">
        <f>INDEX(AJ$175:AJ$178,$D442)*$E442*INDEX(AJ$179:AJ$195,$F442)</f>
        <v/>
      </c>
      <c r="AK442" s="40">
        <f>INDEX(AK$175:AK$178,$D442)*$E442*INDEX(AK$179:AK$195,$F442)</f>
        <v/>
      </c>
      <c r="AL442" s="40">
        <f>INDEX(AL$175:AL$178,$D442)*$E442*INDEX(AL$179:AL$195,$F442)</f>
        <v/>
      </c>
      <c r="AM442" s="40">
        <f>INDEX(AM$175:AM$178,$D442)*$E442*INDEX(AM$179:AM$195,$F442)</f>
        <v/>
      </c>
      <c r="AN442" s="40">
        <f>INDEX(AN$175:AN$178,$D442)*$E442*INDEX(AN$179:AN$195,$F442)</f>
        <v/>
      </c>
      <c r="AO442" s="40">
        <f>INDEX(AO$175:AO$178,$D442)*$E442*INDEX(AO$179:AO$195,$F442)</f>
        <v/>
      </c>
      <c r="AP442" s="40">
        <f>INDEX(AP$175:AP$178,$D442)*$E442*INDEX(AP$179:AP$195,$F442)</f>
        <v/>
      </c>
      <c r="AQ442" s="40">
        <f>INDEX(AQ$175:AQ$178,$D442)*$E442*INDEX(AQ$179:AQ$195,$F442)</f>
        <v/>
      </c>
      <c r="AR442" s="40">
        <f>INDEX(AR$175:AR$178,$D442)*$E442*INDEX(AR$179:AR$195,$F442)</f>
        <v/>
      </c>
      <c r="AS442" s="40">
        <f>INDEX(AS$175:AS$178,$D442)*$E442*INDEX(AS$179:AS$195,$F442)</f>
        <v/>
      </c>
      <c r="AT442" s="40">
        <f>INDEX(AT$175:AT$178,$D442)*$E442*INDEX(AT$179:AT$195,$F442)</f>
        <v/>
      </c>
      <c r="AU442" s="40">
        <f>INDEX(AU$175:AU$178,$D442)*$E442*INDEX(AU$179:AU$195,$F442)</f>
        <v/>
      </c>
      <c r="AV442" s="40">
        <f>INDEX(AV$175:AV$178,$D442)*$E442*INDEX(AV$179:AV$195,$F442)</f>
        <v/>
      </c>
      <c r="AW442" s="40">
        <f>INDEX(AW$175:AW$178,$D442)*$E442*INDEX(AW$179:AW$195,$F442)</f>
        <v/>
      </c>
      <c r="AX442" s="42">
        <f>SHADOWEFF(INDEX(AX$175:AX$178,$D442),$E442,INDEX(AX$179:AX$195,$F442))</f>
        <v/>
      </c>
    </row>
    <row r="443" hidden="1" outlineLevel="2">
      <c r="A443" s="5" t="inlineStr">
        <is>
          <t>shp</t>
        </is>
      </c>
      <c r="B443" s="5" t="inlineStr">
        <is>
          <t>die</t>
        </is>
      </c>
      <c r="C443" s="5" t="inlineStr">
        <is>
          <t>ral</t>
        </is>
      </c>
      <c r="D443" s="40">
        <f>INDEX(Inputs!$M$5:$M$132,MATCH($B443&amp;"|"&amp;$C443,Inputs!$A$5:$A$132,0))</f>
        <v/>
      </c>
      <c r="E443" s="40">
        <f>INDEX(Inputs!$T$5:$T$132,MATCH($B443&amp;"|"&amp;$C443,Inputs!$A$5:$A$132,0))</f>
        <v/>
      </c>
      <c r="F443" s="40">
        <f>INDEX(Inputs!$K$5:$K$132,MATCH($B443&amp;"|"&amp;$C443,Inputs!$A$5:$A$132,0))</f>
        <v/>
      </c>
      <c r="G443" s="39" t="n"/>
      <c r="H443" s="5">
        <f>INDEX(Variables!$B$5:$B$105,MATCH($A443,Variables!$A$5:$A$105,0))&amp;IF($C443="",""," | "&amp;INDEX(Mapping!$B$5:$B$26,MATCH($C443,Mapping!$A$5:$A$26,0))&amp;" | "&amp;INDEX(Mapping!$B$30:$B$41,MATCH($B443,Mapping!$A$30:$A$41,0)))</f>
        <v/>
      </c>
      <c r="I443" s="5">
        <f>INDEX(Variables!$C$5:$C$105,MATCH($A443,Variables!$A$5:$A$105,0))</f>
        <v/>
      </c>
      <c r="J443" s="5">
        <f>INDEX(Variables!$E$5:$E$105,MATCH($A443,Variables!$A$5:$A$105,0))</f>
        <v/>
      </c>
      <c r="K443" s="25">
        <f>LOWER(Settings!$C$4)&amp;".mit."&amp;$A443&amp;IF($C443="","","."&amp;$C443&amp;"."&amp;$B443)&amp;IF(INDEX(Variables!$D$5:$D$105,MATCH($A443,Variables!$A$5:$A$105,0))="","","."&amp;INDEX(Variables!$D$5:$D$105,MATCH($A443,Variables!$A$5:$A$105,0)))&amp;"."&amp;K$5</f>
        <v/>
      </c>
      <c r="L443" s="41">
        <f>INDEX(L$175:L$178,$D443)*$E443*INDEX(L$179:L$195,$F443)</f>
        <v/>
      </c>
      <c r="M443" s="40">
        <f>INDEX(M$175:M$178,$D443)*$E443*INDEX(M$179:M$195,$F443)</f>
        <v/>
      </c>
      <c r="N443" s="40">
        <f>INDEX(N$175:N$178,$D443)*$E443*INDEX(N$179:N$195,$F443)</f>
        <v/>
      </c>
      <c r="O443" s="40">
        <f>INDEX(O$175:O$178,$D443)*$E443*INDEX(O$179:O$195,$F443)</f>
        <v/>
      </c>
      <c r="P443" s="40">
        <f>INDEX(P$175:P$178,$D443)*$E443*INDEX(P$179:P$195,$F443)</f>
        <v/>
      </c>
      <c r="Q443" s="40">
        <f>INDEX(Q$175:Q$178,$D443)*$E443*INDEX(Q$179:Q$195,$F443)</f>
        <v/>
      </c>
      <c r="R443" s="40">
        <f>INDEX(R$175:R$178,$D443)*$E443*INDEX(R$179:R$195,$F443)</f>
        <v/>
      </c>
      <c r="S443" s="40">
        <f>INDEX(S$175:S$178,$D443)*$E443*INDEX(S$179:S$195,$F443)</f>
        <v/>
      </c>
      <c r="T443" s="40">
        <f>INDEX(T$175:T$178,$D443)*$E443*INDEX(T$179:T$195,$F443)</f>
        <v/>
      </c>
      <c r="U443" s="40">
        <f>INDEX(U$175:U$178,$D443)*$E443*INDEX(U$179:U$195,$F443)</f>
        <v/>
      </c>
      <c r="V443" s="40">
        <f>INDEX(V$175:V$178,$D443)*$E443*INDEX(V$179:V$195,$F443)</f>
        <v/>
      </c>
      <c r="W443" s="40">
        <f>INDEX(W$175:W$178,$D443)*$E443*INDEX(W$179:W$195,$F443)</f>
        <v/>
      </c>
      <c r="X443" s="40">
        <f>INDEX(X$175:X$178,$D443)*$E443*INDEX(X$179:X$195,$F443)</f>
        <v/>
      </c>
      <c r="Y443" s="40">
        <f>INDEX(Y$175:Y$178,$D443)*$E443*INDEX(Y$179:Y$195,$F443)</f>
        <v/>
      </c>
      <c r="Z443" s="40">
        <f>INDEX(Z$175:Z$178,$D443)*$E443*INDEX(Z$179:Z$195,$F443)</f>
        <v/>
      </c>
      <c r="AA443" s="40">
        <f>INDEX(AA$175:AA$178,$D443)*$E443*INDEX(AA$179:AA$195,$F443)</f>
        <v/>
      </c>
      <c r="AB443" s="40">
        <f>INDEX(AB$175:AB$178,$D443)*$E443*INDEX(AB$179:AB$195,$F443)</f>
        <v/>
      </c>
      <c r="AC443" s="40">
        <f>INDEX(AC$175:AC$178,$D443)*$E443*INDEX(AC$179:AC$195,$F443)</f>
        <v/>
      </c>
      <c r="AD443" s="42">
        <f>SHADOWEFF(INDEX(AD$175:AD$178,$D443),$E443,INDEX(AD$179:AD$195,$F443))</f>
        <v/>
      </c>
      <c r="AE443" s="25">
        <f>LOWER(Settings!$C$4)&amp;".mit."&amp;$A443&amp;IF($C443="","","."&amp;$C443&amp;"."&amp;$B443)&amp;IF(INDEX(Variables!$D$5:$D$105,MATCH($A443,Variables!$A$5:$A$105,0))="","","."&amp;INDEX(Variables!$D$5:$D$105,MATCH($A443,Variables!$A$5:$A$105,0)))&amp;"."&amp;AE$5</f>
        <v/>
      </c>
      <c r="AF443" s="41">
        <f>INDEX(AF$175:AF$178,$D443)*$E443*INDEX(AF$179:AF$195,$F443)</f>
        <v/>
      </c>
      <c r="AG443" s="40">
        <f>INDEX(AG$175:AG$178,$D443)*$E443*INDEX(AG$179:AG$195,$F443)</f>
        <v/>
      </c>
      <c r="AH443" s="40">
        <f>INDEX(AH$175:AH$178,$D443)*$E443*INDEX(AH$179:AH$195,$F443)</f>
        <v/>
      </c>
      <c r="AI443" s="40">
        <f>INDEX(AI$175:AI$178,$D443)*$E443*INDEX(AI$179:AI$195,$F443)</f>
        <v/>
      </c>
      <c r="AJ443" s="40">
        <f>INDEX(AJ$175:AJ$178,$D443)*$E443*INDEX(AJ$179:AJ$195,$F443)</f>
        <v/>
      </c>
      <c r="AK443" s="40">
        <f>INDEX(AK$175:AK$178,$D443)*$E443*INDEX(AK$179:AK$195,$F443)</f>
        <v/>
      </c>
      <c r="AL443" s="40">
        <f>INDEX(AL$175:AL$178,$D443)*$E443*INDEX(AL$179:AL$195,$F443)</f>
        <v/>
      </c>
      <c r="AM443" s="40">
        <f>INDEX(AM$175:AM$178,$D443)*$E443*INDEX(AM$179:AM$195,$F443)</f>
        <v/>
      </c>
      <c r="AN443" s="40">
        <f>INDEX(AN$175:AN$178,$D443)*$E443*INDEX(AN$179:AN$195,$F443)</f>
        <v/>
      </c>
      <c r="AO443" s="40">
        <f>INDEX(AO$175:AO$178,$D443)*$E443*INDEX(AO$179:AO$195,$F443)</f>
        <v/>
      </c>
      <c r="AP443" s="40">
        <f>INDEX(AP$175:AP$178,$D443)*$E443*INDEX(AP$179:AP$195,$F443)</f>
        <v/>
      </c>
      <c r="AQ443" s="40">
        <f>INDEX(AQ$175:AQ$178,$D443)*$E443*INDEX(AQ$179:AQ$195,$F443)</f>
        <v/>
      </c>
      <c r="AR443" s="40">
        <f>INDEX(AR$175:AR$178,$D443)*$E443*INDEX(AR$179:AR$195,$F443)</f>
        <v/>
      </c>
      <c r="AS443" s="40">
        <f>INDEX(AS$175:AS$178,$D443)*$E443*INDEX(AS$179:AS$195,$F443)</f>
        <v/>
      </c>
      <c r="AT443" s="40">
        <f>INDEX(AT$175:AT$178,$D443)*$E443*INDEX(AT$179:AT$195,$F443)</f>
        <v/>
      </c>
      <c r="AU443" s="40">
        <f>INDEX(AU$175:AU$178,$D443)*$E443*INDEX(AU$179:AU$195,$F443)</f>
        <v/>
      </c>
      <c r="AV443" s="40">
        <f>INDEX(AV$175:AV$178,$D443)*$E443*INDEX(AV$179:AV$195,$F443)</f>
        <v/>
      </c>
      <c r="AW443" s="40">
        <f>INDEX(AW$175:AW$178,$D443)*$E443*INDEX(AW$179:AW$195,$F443)</f>
        <v/>
      </c>
      <c r="AX443" s="42">
        <f>SHADOWEFF(INDEX(AX$175:AX$178,$D443),$E443,INDEX(AX$179:AX$195,$F443))</f>
        <v/>
      </c>
    </row>
    <row r="444" hidden="1" outlineLevel="2">
      <c r="A444" s="5" t="inlineStr">
        <is>
          <t>shp</t>
        </is>
      </c>
      <c r="B444" s="5" t="inlineStr">
        <is>
          <t>lpg</t>
        </is>
      </c>
      <c r="C444" s="5" t="inlineStr">
        <is>
          <t>ral</t>
        </is>
      </c>
      <c r="D444" s="40">
        <f>INDEX(Inputs!$M$5:$M$132,MATCH($B444&amp;"|"&amp;$C444,Inputs!$A$5:$A$132,0))</f>
        <v/>
      </c>
      <c r="E444" s="40">
        <f>INDEX(Inputs!$T$5:$T$132,MATCH($B444&amp;"|"&amp;$C444,Inputs!$A$5:$A$132,0))</f>
        <v/>
      </c>
      <c r="F444" s="40">
        <f>INDEX(Inputs!$K$5:$K$132,MATCH($B444&amp;"|"&amp;$C444,Inputs!$A$5:$A$132,0))</f>
        <v/>
      </c>
      <c r="G444" s="39" t="n"/>
      <c r="H444" s="5">
        <f>INDEX(Variables!$B$5:$B$105,MATCH($A444,Variables!$A$5:$A$105,0))&amp;IF($C444="",""," | "&amp;INDEX(Mapping!$B$5:$B$26,MATCH($C444,Mapping!$A$5:$A$26,0))&amp;" | "&amp;INDEX(Mapping!$B$30:$B$41,MATCH($B444,Mapping!$A$30:$A$41,0)))</f>
        <v/>
      </c>
      <c r="I444" s="5">
        <f>INDEX(Variables!$C$5:$C$105,MATCH($A444,Variables!$A$5:$A$105,0))</f>
        <v/>
      </c>
      <c r="J444" s="5">
        <f>INDEX(Variables!$E$5:$E$105,MATCH($A444,Variables!$A$5:$A$105,0))</f>
        <v/>
      </c>
      <c r="K444" s="25">
        <f>LOWER(Settings!$C$4)&amp;".mit."&amp;$A444&amp;IF($C444="","","."&amp;$C444&amp;"."&amp;$B444)&amp;IF(INDEX(Variables!$D$5:$D$105,MATCH($A444,Variables!$A$5:$A$105,0))="","","."&amp;INDEX(Variables!$D$5:$D$105,MATCH($A444,Variables!$A$5:$A$105,0)))&amp;"."&amp;K$5</f>
        <v/>
      </c>
      <c r="L444" s="41">
        <f>INDEX(L$175:L$178,$D444)*$E444*INDEX(L$179:L$195,$F444)</f>
        <v/>
      </c>
      <c r="M444" s="40">
        <f>INDEX(M$175:M$178,$D444)*$E444*INDEX(M$179:M$195,$F444)</f>
        <v/>
      </c>
      <c r="N444" s="40">
        <f>INDEX(N$175:N$178,$D444)*$E444*INDEX(N$179:N$195,$F444)</f>
        <v/>
      </c>
      <c r="O444" s="40">
        <f>INDEX(O$175:O$178,$D444)*$E444*INDEX(O$179:O$195,$F444)</f>
        <v/>
      </c>
      <c r="P444" s="40">
        <f>INDEX(P$175:P$178,$D444)*$E444*INDEX(P$179:P$195,$F444)</f>
        <v/>
      </c>
      <c r="Q444" s="40">
        <f>INDEX(Q$175:Q$178,$D444)*$E444*INDEX(Q$179:Q$195,$F444)</f>
        <v/>
      </c>
      <c r="R444" s="40">
        <f>INDEX(R$175:R$178,$D444)*$E444*INDEX(R$179:R$195,$F444)</f>
        <v/>
      </c>
      <c r="S444" s="40">
        <f>INDEX(S$175:S$178,$D444)*$E444*INDEX(S$179:S$195,$F444)</f>
        <v/>
      </c>
      <c r="T444" s="40">
        <f>INDEX(T$175:T$178,$D444)*$E444*INDEX(T$179:T$195,$F444)</f>
        <v/>
      </c>
      <c r="U444" s="40">
        <f>INDEX(U$175:U$178,$D444)*$E444*INDEX(U$179:U$195,$F444)</f>
        <v/>
      </c>
      <c r="V444" s="40">
        <f>INDEX(V$175:V$178,$D444)*$E444*INDEX(V$179:V$195,$F444)</f>
        <v/>
      </c>
      <c r="W444" s="40">
        <f>INDEX(W$175:W$178,$D444)*$E444*INDEX(W$179:W$195,$F444)</f>
        <v/>
      </c>
      <c r="X444" s="40">
        <f>INDEX(X$175:X$178,$D444)*$E444*INDEX(X$179:X$195,$F444)</f>
        <v/>
      </c>
      <c r="Y444" s="40">
        <f>INDEX(Y$175:Y$178,$D444)*$E444*INDEX(Y$179:Y$195,$F444)</f>
        <v/>
      </c>
      <c r="Z444" s="40">
        <f>INDEX(Z$175:Z$178,$D444)*$E444*INDEX(Z$179:Z$195,$F444)</f>
        <v/>
      </c>
      <c r="AA444" s="40">
        <f>INDEX(AA$175:AA$178,$D444)*$E444*INDEX(AA$179:AA$195,$F444)</f>
        <v/>
      </c>
      <c r="AB444" s="40">
        <f>INDEX(AB$175:AB$178,$D444)*$E444*INDEX(AB$179:AB$195,$F444)</f>
        <v/>
      </c>
      <c r="AC444" s="40">
        <f>INDEX(AC$175:AC$178,$D444)*$E444*INDEX(AC$179:AC$195,$F444)</f>
        <v/>
      </c>
      <c r="AD444" s="42">
        <f>SHADOWEFF(INDEX(AD$175:AD$178,$D444),$E444,INDEX(AD$179:AD$195,$F444))</f>
        <v/>
      </c>
      <c r="AE444" s="25">
        <f>LOWER(Settings!$C$4)&amp;".mit."&amp;$A444&amp;IF($C444="","","."&amp;$C444&amp;"."&amp;$B444)&amp;IF(INDEX(Variables!$D$5:$D$105,MATCH($A444,Variables!$A$5:$A$105,0))="","","."&amp;INDEX(Variables!$D$5:$D$105,MATCH($A444,Variables!$A$5:$A$105,0)))&amp;"."&amp;AE$5</f>
        <v/>
      </c>
      <c r="AF444" s="41">
        <f>INDEX(AF$175:AF$178,$D444)*$E444*INDEX(AF$179:AF$195,$F444)</f>
        <v/>
      </c>
      <c r="AG444" s="40">
        <f>INDEX(AG$175:AG$178,$D444)*$E444*INDEX(AG$179:AG$195,$F444)</f>
        <v/>
      </c>
      <c r="AH444" s="40">
        <f>INDEX(AH$175:AH$178,$D444)*$E444*INDEX(AH$179:AH$195,$F444)</f>
        <v/>
      </c>
      <c r="AI444" s="40">
        <f>INDEX(AI$175:AI$178,$D444)*$E444*INDEX(AI$179:AI$195,$F444)</f>
        <v/>
      </c>
      <c r="AJ444" s="40">
        <f>INDEX(AJ$175:AJ$178,$D444)*$E444*INDEX(AJ$179:AJ$195,$F444)</f>
        <v/>
      </c>
      <c r="AK444" s="40">
        <f>INDEX(AK$175:AK$178,$D444)*$E444*INDEX(AK$179:AK$195,$F444)</f>
        <v/>
      </c>
      <c r="AL444" s="40">
        <f>INDEX(AL$175:AL$178,$D444)*$E444*INDEX(AL$179:AL$195,$F444)</f>
        <v/>
      </c>
      <c r="AM444" s="40">
        <f>INDEX(AM$175:AM$178,$D444)*$E444*INDEX(AM$179:AM$195,$F444)</f>
        <v/>
      </c>
      <c r="AN444" s="40">
        <f>INDEX(AN$175:AN$178,$D444)*$E444*INDEX(AN$179:AN$195,$F444)</f>
        <v/>
      </c>
      <c r="AO444" s="40">
        <f>INDEX(AO$175:AO$178,$D444)*$E444*INDEX(AO$179:AO$195,$F444)</f>
        <v/>
      </c>
      <c r="AP444" s="40">
        <f>INDEX(AP$175:AP$178,$D444)*$E444*INDEX(AP$179:AP$195,$F444)</f>
        <v/>
      </c>
      <c r="AQ444" s="40">
        <f>INDEX(AQ$175:AQ$178,$D444)*$E444*INDEX(AQ$179:AQ$195,$F444)</f>
        <v/>
      </c>
      <c r="AR444" s="40">
        <f>INDEX(AR$175:AR$178,$D444)*$E444*INDEX(AR$179:AR$195,$F444)</f>
        <v/>
      </c>
      <c r="AS444" s="40">
        <f>INDEX(AS$175:AS$178,$D444)*$E444*INDEX(AS$179:AS$195,$F444)</f>
        <v/>
      </c>
      <c r="AT444" s="40">
        <f>INDEX(AT$175:AT$178,$D444)*$E444*INDEX(AT$179:AT$195,$F444)</f>
        <v/>
      </c>
      <c r="AU444" s="40">
        <f>INDEX(AU$175:AU$178,$D444)*$E444*INDEX(AU$179:AU$195,$F444)</f>
        <v/>
      </c>
      <c r="AV444" s="40">
        <f>INDEX(AV$175:AV$178,$D444)*$E444*INDEX(AV$179:AV$195,$F444)</f>
        <v/>
      </c>
      <c r="AW444" s="40">
        <f>INDEX(AW$175:AW$178,$D444)*$E444*INDEX(AW$179:AW$195,$F444)</f>
        <v/>
      </c>
      <c r="AX444" s="42">
        <f>SHADOWEFF(INDEX(AX$175:AX$178,$D444),$E444,INDEX(AX$179:AX$195,$F444))</f>
        <v/>
      </c>
    </row>
    <row r="445" hidden="1" outlineLevel="2">
      <c r="A445" s="5" t="inlineStr">
        <is>
          <t>shp</t>
        </is>
      </c>
      <c r="B445" s="5" t="inlineStr">
        <is>
          <t>ker</t>
        </is>
      </c>
      <c r="C445" s="5" t="inlineStr">
        <is>
          <t>ral</t>
        </is>
      </c>
      <c r="D445" s="40">
        <f>INDEX(Inputs!$M$5:$M$132,MATCH($B445&amp;"|"&amp;$C445,Inputs!$A$5:$A$132,0))</f>
        <v/>
      </c>
      <c r="E445" s="40">
        <f>INDEX(Inputs!$T$5:$T$132,MATCH($B445&amp;"|"&amp;$C445,Inputs!$A$5:$A$132,0))</f>
        <v/>
      </c>
      <c r="F445" s="40">
        <f>INDEX(Inputs!$K$5:$K$132,MATCH($B445&amp;"|"&amp;$C445,Inputs!$A$5:$A$132,0))</f>
        <v/>
      </c>
      <c r="G445" s="39" t="n"/>
      <c r="H445" s="5">
        <f>INDEX(Variables!$B$5:$B$105,MATCH($A445,Variables!$A$5:$A$105,0))&amp;IF($C445="",""," | "&amp;INDEX(Mapping!$B$5:$B$26,MATCH($C445,Mapping!$A$5:$A$26,0))&amp;" | "&amp;INDEX(Mapping!$B$30:$B$41,MATCH($B445,Mapping!$A$30:$A$41,0)))</f>
        <v/>
      </c>
      <c r="I445" s="5">
        <f>INDEX(Variables!$C$5:$C$105,MATCH($A445,Variables!$A$5:$A$105,0))</f>
        <v/>
      </c>
      <c r="J445" s="5">
        <f>INDEX(Variables!$E$5:$E$105,MATCH($A445,Variables!$A$5:$A$105,0))</f>
        <v/>
      </c>
      <c r="K445" s="25">
        <f>LOWER(Settings!$C$4)&amp;".mit."&amp;$A445&amp;IF($C445="","","."&amp;$C445&amp;"."&amp;$B445)&amp;IF(INDEX(Variables!$D$5:$D$105,MATCH($A445,Variables!$A$5:$A$105,0))="","","."&amp;INDEX(Variables!$D$5:$D$105,MATCH($A445,Variables!$A$5:$A$105,0)))&amp;"."&amp;K$5</f>
        <v/>
      </c>
      <c r="L445" s="41">
        <f>INDEX(L$175:L$178,$D445)*$E445*INDEX(L$179:L$195,$F445)</f>
        <v/>
      </c>
      <c r="M445" s="40">
        <f>INDEX(M$175:M$178,$D445)*$E445*INDEX(M$179:M$195,$F445)</f>
        <v/>
      </c>
      <c r="N445" s="40">
        <f>INDEX(N$175:N$178,$D445)*$E445*INDEX(N$179:N$195,$F445)</f>
        <v/>
      </c>
      <c r="O445" s="40">
        <f>INDEX(O$175:O$178,$D445)*$E445*INDEX(O$179:O$195,$F445)</f>
        <v/>
      </c>
      <c r="P445" s="40">
        <f>INDEX(P$175:P$178,$D445)*$E445*INDEX(P$179:P$195,$F445)</f>
        <v/>
      </c>
      <c r="Q445" s="40">
        <f>INDEX(Q$175:Q$178,$D445)*$E445*INDEX(Q$179:Q$195,$F445)</f>
        <v/>
      </c>
      <c r="R445" s="40">
        <f>INDEX(R$175:R$178,$D445)*$E445*INDEX(R$179:R$195,$F445)</f>
        <v/>
      </c>
      <c r="S445" s="40">
        <f>INDEX(S$175:S$178,$D445)*$E445*INDEX(S$179:S$195,$F445)</f>
        <v/>
      </c>
      <c r="T445" s="40">
        <f>INDEX(T$175:T$178,$D445)*$E445*INDEX(T$179:T$195,$F445)</f>
        <v/>
      </c>
      <c r="U445" s="40">
        <f>INDEX(U$175:U$178,$D445)*$E445*INDEX(U$179:U$195,$F445)</f>
        <v/>
      </c>
      <c r="V445" s="40">
        <f>INDEX(V$175:V$178,$D445)*$E445*INDEX(V$179:V$195,$F445)</f>
        <v/>
      </c>
      <c r="W445" s="40">
        <f>INDEX(W$175:W$178,$D445)*$E445*INDEX(W$179:W$195,$F445)</f>
        <v/>
      </c>
      <c r="X445" s="40">
        <f>INDEX(X$175:X$178,$D445)*$E445*INDEX(X$179:X$195,$F445)</f>
        <v/>
      </c>
      <c r="Y445" s="40">
        <f>INDEX(Y$175:Y$178,$D445)*$E445*INDEX(Y$179:Y$195,$F445)</f>
        <v/>
      </c>
      <c r="Z445" s="40">
        <f>INDEX(Z$175:Z$178,$D445)*$E445*INDEX(Z$179:Z$195,$F445)</f>
        <v/>
      </c>
      <c r="AA445" s="40">
        <f>INDEX(AA$175:AA$178,$D445)*$E445*INDEX(AA$179:AA$195,$F445)</f>
        <v/>
      </c>
      <c r="AB445" s="40">
        <f>INDEX(AB$175:AB$178,$D445)*$E445*INDEX(AB$179:AB$195,$F445)</f>
        <v/>
      </c>
      <c r="AC445" s="40">
        <f>INDEX(AC$175:AC$178,$D445)*$E445*INDEX(AC$179:AC$195,$F445)</f>
        <v/>
      </c>
      <c r="AD445" s="42">
        <f>SHADOWEFF(INDEX(AD$175:AD$178,$D445),$E445,INDEX(AD$179:AD$195,$F445))</f>
        <v/>
      </c>
      <c r="AE445" s="25">
        <f>LOWER(Settings!$C$4)&amp;".mit."&amp;$A445&amp;IF($C445="","","."&amp;$C445&amp;"."&amp;$B445)&amp;IF(INDEX(Variables!$D$5:$D$105,MATCH($A445,Variables!$A$5:$A$105,0))="","","."&amp;INDEX(Variables!$D$5:$D$105,MATCH($A445,Variables!$A$5:$A$105,0)))&amp;"."&amp;AE$5</f>
        <v/>
      </c>
      <c r="AF445" s="41">
        <f>INDEX(AF$175:AF$178,$D445)*$E445*INDEX(AF$179:AF$195,$F445)</f>
        <v/>
      </c>
      <c r="AG445" s="40">
        <f>INDEX(AG$175:AG$178,$D445)*$E445*INDEX(AG$179:AG$195,$F445)</f>
        <v/>
      </c>
      <c r="AH445" s="40">
        <f>INDEX(AH$175:AH$178,$D445)*$E445*INDEX(AH$179:AH$195,$F445)</f>
        <v/>
      </c>
      <c r="AI445" s="40">
        <f>INDEX(AI$175:AI$178,$D445)*$E445*INDEX(AI$179:AI$195,$F445)</f>
        <v/>
      </c>
      <c r="AJ445" s="40">
        <f>INDEX(AJ$175:AJ$178,$D445)*$E445*INDEX(AJ$179:AJ$195,$F445)</f>
        <v/>
      </c>
      <c r="AK445" s="40">
        <f>INDEX(AK$175:AK$178,$D445)*$E445*INDEX(AK$179:AK$195,$F445)</f>
        <v/>
      </c>
      <c r="AL445" s="40">
        <f>INDEX(AL$175:AL$178,$D445)*$E445*INDEX(AL$179:AL$195,$F445)</f>
        <v/>
      </c>
      <c r="AM445" s="40">
        <f>INDEX(AM$175:AM$178,$D445)*$E445*INDEX(AM$179:AM$195,$F445)</f>
        <v/>
      </c>
      <c r="AN445" s="40">
        <f>INDEX(AN$175:AN$178,$D445)*$E445*INDEX(AN$179:AN$195,$F445)</f>
        <v/>
      </c>
      <c r="AO445" s="40">
        <f>INDEX(AO$175:AO$178,$D445)*$E445*INDEX(AO$179:AO$195,$F445)</f>
        <v/>
      </c>
      <c r="AP445" s="40">
        <f>INDEX(AP$175:AP$178,$D445)*$E445*INDEX(AP$179:AP$195,$F445)</f>
        <v/>
      </c>
      <c r="AQ445" s="40">
        <f>INDEX(AQ$175:AQ$178,$D445)*$E445*INDEX(AQ$179:AQ$195,$F445)</f>
        <v/>
      </c>
      <c r="AR445" s="40">
        <f>INDEX(AR$175:AR$178,$D445)*$E445*INDEX(AR$179:AR$195,$F445)</f>
        <v/>
      </c>
      <c r="AS445" s="40">
        <f>INDEX(AS$175:AS$178,$D445)*$E445*INDEX(AS$179:AS$195,$F445)</f>
        <v/>
      </c>
      <c r="AT445" s="40">
        <f>INDEX(AT$175:AT$178,$D445)*$E445*INDEX(AT$179:AT$195,$F445)</f>
        <v/>
      </c>
      <c r="AU445" s="40">
        <f>INDEX(AU$175:AU$178,$D445)*$E445*INDEX(AU$179:AU$195,$F445)</f>
        <v/>
      </c>
      <c r="AV445" s="40">
        <f>INDEX(AV$175:AV$178,$D445)*$E445*INDEX(AV$179:AV$195,$F445)</f>
        <v/>
      </c>
      <c r="AW445" s="40">
        <f>INDEX(AW$175:AW$178,$D445)*$E445*INDEX(AW$179:AW$195,$F445)</f>
        <v/>
      </c>
      <c r="AX445" s="42">
        <f>SHADOWEFF(INDEX(AX$175:AX$178,$D445),$E445,INDEX(AX$179:AX$195,$F445))</f>
        <v/>
      </c>
    </row>
    <row r="446" hidden="1" outlineLevel="2">
      <c r="A446" s="5" t="inlineStr">
        <is>
          <t>shp</t>
        </is>
      </c>
      <c r="B446" s="5" t="inlineStr">
        <is>
          <t>oop</t>
        </is>
      </c>
      <c r="C446" s="5" t="inlineStr">
        <is>
          <t>ral</t>
        </is>
      </c>
      <c r="D446" s="40">
        <f>INDEX(Inputs!$M$5:$M$132,MATCH($B446&amp;"|"&amp;$C446,Inputs!$A$5:$A$132,0))</f>
        <v/>
      </c>
      <c r="E446" s="40">
        <f>INDEX(Inputs!$T$5:$T$132,MATCH($B446&amp;"|"&amp;$C446,Inputs!$A$5:$A$132,0))</f>
        <v/>
      </c>
      <c r="F446" s="40">
        <f>INDEX(Inputs!$K$5:$K$132,MATCH($B446&amp;"|"&amp;$C446,Inputs!$A$5:$A$132,0))</f>
        <v/>
      </c>
      <c r="G446" s="39" t="n"/>
      <c r="H446" s="5">
        <f>INDEX(Variables!$B$5:$B$105,MATCH($A446,Variables!$A$5:$A$105,0))&amp;IF($C446="",""," | "&amp;INDEX(Mapping!$B$5:$B$26,MATCH($C446,Mapping!$A$5:$A$26,0))&amp;" | "&amp;INDEX(Mapping!$B$30:$B$41,MATCH($B446,Mapping!$A$30:$A$41,0)))</f>
        <v/>
      </c>
      <c r="I446" s="5">
        <f>INDEX(Variables!$C$5:$C$105,MATCH($A446,Variables!$A$5:$A$105,0))</f>
        <v/>
      </c>
      <c r="J446" s="5">
        <f>INDEX(Variables!$E$5:$E$105,MATCH($A446,Variables!$A$5:$A$105,0))</f>
        <v/>
      </c>
      <c r="K446" s="25">
        <f>LOWER(Settings!$C$4)&amp;".mit."&amp;$A446&amp;IF($C446="","","."&amp;$C446&amp;"."&amp;$B446)&amp;IF(INDEX(Variables!$D$5:$D$105,MATCH($A446,Variables!$A$5:$A$105,0))="","","."&amp;INDEX(Variables!$D$5:$D$105,MATCH($A446,Variables!$A$5:$A$105,0)))&amp;"."&amp;K$5</f>
        <v/>
      </c>
      <c r="L446" s="41">
        <f>INDEX(L$175:L$178,$D446)*$E446*INDEX(L$179:L$195,$F446)</f>
        <v/>
      </c>
      <c r="M446" s="40">
        <f>INDEX(M$175:M$178,$D446)*$E446*INDEX(M$179:M$195,$F446)</f>
        <v/>
      </c>
      <c r="N446" s="40">
        <f>INDEX(N$175:N$178,$D446)*$E446*INDEX(N$179:N$195,$F446)</f>
        <v/>
      </c>
      <c r="O446" s="40">
        <f>INDEX(O$175:O$178,$D446)*$E446*INDEX(O$179:O$195,$F446)</f>
        <v/>
      </c>
      <c r="P446" s="40">
        <f>INDEX(P$175:P$178,$D446)*$E446*INDEX(P$179:P$195,$F446)</f>
        <v/>
      </c>
      <c r="Q446" s="40">
        <f>INDEX(Q$175:Q$178,$D446)*$E446*INDEX(Q$179:Q$195,$F446)</f>
        <v/>
      </c>
      <c r="R446" s="40">
        <f>INDEX(R$175:R$178,$D446)*$E446*INDEX(R$179:R$195,$F446)</f>
        <v/>
      </c>
      <c r="S446" s="40">
        <f>INDEX(S$175:S$178,$D446)*$E446*INDEX(S$179:S$195,$F446)</f>
        <v/>
      </c>
      <c r="T446" s="40">
        <f>INDEX(T$175:T$178,$D446)*$E446*INDEX(T$179:T$195,$F446)</f>
        <v/>
      </c>
      <c r="U446" s="40">
        <f>INDEX(U$175:U$178,$D446)*$E446*INDEX(U$179:U$195,$F446)</f>
        <v/>
      </c>
      <c r="V446" s="40">
        <f>INDEX(V$175:V$178,$D446)*$E446*INDEX(V$179:V$195,$F446)</f>
        <v/>
      </c>
      <c r="W446" s="40">
        <f>INDEX(W$175:W$178,$D446)*$E446*INDEX(W$179:W$195,$F446)</f>
        <v/>
      </c>
      <c r="X446" s="40">
        <f>INDEX(X$175:X$178,$D446)*$E446*INDEX(X$179:X$195,$F446)</f>
        <v/>
      </c>
      <c r="Y446" s="40">
        <f>INDEX(Y$175:Y$178,$D446)*$E446*INDEX(Y$179:Y$195,$F446)</f>
        <v/>
      </c>
      <c r="Z446" s="40">
        <f>INDEX(Z$175:Z$178,$D446)*$E446*INDEX(Z$179:Z$195,$F446)</f>
        <v/>
      </c>
      <c r="AA446" s="40">
        <f>INDEX(AA$175:AA$178,$D446)*$E446*INDEX(AA$179:AA$195,$F446)</f>
        <v/>
      </c>
      <c r="AB446" s="40">
        <f>INDEX(AB$175:AB$178,$D446)*$E446*INDEX(AB$179:AB$195,$F446)</f>
        <v/>
      </c>
      <c r="AC446" s="40">
        <f>INDEX(AC$175:AC$178,$D446)*$E446*INDEX(AC$179:AC$195,$F446)</f>
        <v/>
      </c>
      <c r="AD446" s="42">
        <f>SHADOWEFF(INDEX(AD$175:AD$178,$D446),$E446,INDEX(AD$179:AD$195,$F446))</f>
        <v/>
      </c>
      <c r="AE446" s="25">
        <f>LOWER(Settings!$C$4)&amp;".mit."&amp;$A446&amp;IF($C446="","","."&amp;$C446&amp;"."&amp;$B446)&amp;IF(INDEX(Variables!$D$5:$D$105,MATCH($A446,Variables!$A$5:$A$105,0))="","","."&amp;INDEX(Variables!$D$5:$D$105,MATCH($A446,Variables!$A$5:$A$105,0)))&amp;"."&amp;AE$5</f>
        <v/>
      </c>
      <c r="AF446" s="41">
        <f>INDEX(AF$175:AF$178,$D446)*$E446*INDEX(AF$179:AF$195,$F446)</f>
        <v/>
      </c>
      <c r="AG446" s="40">
        <f>INDEX(AG$175:AG$178,$D446)*$E446*INDEX(AG$179:AG$195,$F446)</f>
        <v/>
      </c>
      <c r="AH446" s="40">
        <f>INDEX(AH$175:AH$178,$D446)*$E446*INDEX(AH$179:AH$195,$F446)</f>
        <v/>
      </c>
      <c r="AI446" s="40">
        <f>INDEX(AI$175:AI$178,$D446)*$E446*INDEX(AI$179:AI$195,$F446)</f>
        <v/>
      </c>
      <c r="AJ446" s="40">
        <f>INDEX(AJ$175:AJ$178,$D446)*$E446*INDEX(AJ$179:AJ$195,$F446)</f>
        <v/>
      </c>
      <c r="AK446" s="40">
        <f>INDEX(AK$175:AK$178,$D446)*$E446*INDEX(AK$179:AK$195,$F446)</f>
        <v/>
      </c>
      <c r="AL446" s="40">
        <f>INDEX(AL$175:AL$178,$D446)*$E446*INDEX(AL$179:AL$195,$F446)</f>
        <v/>
      </c>
      <c r="AM446" s="40">
        <f>INDEX(AM$175:AM$178,$D446)*$E446*INDEX(AM$179:AM$195,$F446)</f>
        <v/>
      </c>
      <c r="AN446" s="40">
        <f>INDEX(AN$175:AN$178,$D446)*$E446*INDEX(AN$179:AN$195,$F446)</f>
        <v/>
      </c>
      <c r="AO446" s="40">
        <f>INDEX(AO$175:AO$178,$D446)*$E446*INDEX(AO$179:AO$195,$F446)</f>
        <v/>
      </c>
      <c r="AP446" s="40">
        <f>INDEX(AP$175:AP$178,$D446)*$E446*INDEX(AP$179:AP$195,$F446)</f>
        <v/>
      </c>
      <c r="AQ446" s="40">
        <f>INDEX(AQ$175:AQ$178,$D446)*$E446*INDEX(AQ$179:AQ$195,$F446)</f>
        <v/>
      </c>
      <c r="AR446" s="40">
        <f>INDEX(AR$175:AR$178,$D446)*$E446*INDEX(AR$179:AR$195,$F446)</f>
        <v/>
      </c>
      <c r="AS446" s="40">
        <f>INDEX(AS$175:AS$178,$D446)*$E446*INDEX(AS$179:AS$195,$F446)</f>
        <v/>
      </c>
      <c r="AT446" s="40">
        <f>INDEX(AT$175:AT$178,$D446)*$E446*INDEX(AT$179:AT$195,$F446)</f>
        <v/>
      </c>
      <c r="AU446" s="40">
        <f>INDEX(AU$175:AU$178,$D446)*$E446*INDEX(AU$179:AU$195,$F446)</f>
        <v/>
      </c>
      <c r="AV446" s="40">
        <f>INDEX(AV$175:AV$178,$D446)*$E446*INDEX(AV$179:AV$195,$F446)</f>
        <v/>
      </c>
      <c r="AW446" s="40">
        <f>INDEX(AW$175:AW$178,$D446)*$E446*INDEX(AW$179:AW$195,$F446)</f>
        <v/>
      </c>
      <c r="AX446" s="42">
        <f>SHADOWEFF(INDEX(AX$175:AX$178,$D446),$E446,INDEX(AX$179:AX$195,$F446))</f>
        <v/>
      </c>
    </row>
    <row r="447" hidden="1" outlineLevel="2">
      <c r="A447" s="5" t="inlineStr">
        <is>
          <t>shp</t>
        </is>
      </c>
      <c r="B447" s="5" t="inlineStr">
        <is>
          <t>bio</t>
        </is>
      </c>
      <c r="C447" s="5" t="inlineStr">
        <is>
          <t>ral</t>
        </is>
      </c>
      <c r="D447" s="40">
        <f>INDEX(Inputs!$M$5:$M$132,MATCH($B447&amp;"|"&amp;$C447,Inputs!$A$5:$A$132,0))</f>
        <v/>
      </c>
      <c r="E447" s="40">
        <f>INDEX(Inputs!$T$5:$T$132,MATCH($B447&amp;"|"&amp;$C447,Inputs!$A$5:$A$132,0))</f>
        <v/>
      </c>
      <c r="F447" s="40">
        <f>INDEX(Inputs!$K$5:$K$132,MATCH($B447&amp;"|"&amp;$C447,Inputs!$A$5:$A$132,0))</f>
        <v/>
      </c>
      <c r="G447" s="39" t="n"/>
      <c r="H447" s="5">
        <f>INDEX(Variables!$B$5:$B$105,MATCH($A447,Variables!$A$5:$A$105,0))&amp;IF($C447="",""," | "&amp;INDEX(Mapping!$B$5:$B$26,MATCH($C447,Mapping!$A$5:$A$26,0))&amp;" | "&amp;INDEX(Mapping!$B$30:$B$41,MATCH($B447,Mapping!$A$30:$A$41,0)))</f>
        <v/>
      </c>
      <c r="I447" s="5">
        <f>INDEX(Variables!$C$5:$C$105,MATCH($A447,Variables!$A$5:$A$105,0))</f>
        <v/>
      </c>
      <c r="J447" s="5">
        <f>INDEX(Variables!$E$5:$E$105,MATCH($A447,Variables!$A$5:$A$105,0))</f>
        <v/>
      </c>
      <c r="K447" s="25">
        <f>LOWER(Settings!$C$4)&amp;".mit."&amp;$A447&amp;IF($C447="","","."&amp;$C447&amp;"."&amp;$B447)&amp;IF(INDEX(Variables!$D$5:$D$105,MATCH($A447,Variables!$A$5:$A$105,0))="","","."&amp;INDEX(Variables!$D$5:$D$105,MATCH($A447,Variables!$A$5:$A$105,0)))&amp;"."&amp;K$5</f>
        <v/>
      </c>
      <c r="L447" s="41">
        <f>INDEX(L$175:L$178,$D447)*$E447*INDEX(L$179:L$195,$F447)</f>
        <v/>
      </c>
      <c r="M447" s="40">
        <f>INDEX(M$175:M$178,$D447)*$E447*INDEX(M$179:M$195,$F447)</f>
        <v/>
      </c>
      <c r="N447" s="40">
        <f>INDEX(N$175:N$178,$D447)*$E447*INDEX(N$179:N$195,$F447)</f>
        <v/>
      </c>
      <c r="O447" s="40">
        <f>INDEX(O$175:O$178,$D447)*$E447*INDEX(O$179:O$195,$F447)</f>
        <v/>
      </c>
      <c r="P447" s="40">
        <f>INDEX(P$175:P$178,$D447)*$E447*INDEX(P$179:P$195,$F447)</f>
        <v/>
      </c>
      <c r="Q447" s="40">
        <f>INDEX(Q$175:Q$178,$D447)*$E447*INDEX(Q$179:Q$195,$F447)</f>
        <v/>
      </c>
      <c r="R447" s="40">
        <f>INDEX(R$175:R$178,$D447)*$E447*INDEX(R$179:R$195,$F447)</f>
        <v/>
      </c>
      <c r="S447" s="40">
        <f>INDEX(S$175:S$178,$D447)*$E447*INDEX(S$179:S$195,$F447)</f>
        <v/>
      </c>
      <c r="T447" s="40">
        <f>INDEX(T$175:T$178,$D447)*$E447*INDEX(T$179:T$195,$F447)</f>
        <v/>
      </c>
      <c r="U447" s="40">
        <f>INDEX(U$175:U$178,$D447)*$E447*INDEX(U$179:U$195,$F447)</f>
        <v/>
      </c>
      <c r="V447" s="40">
        <f>INDEX(V$175:V$178,$D447)*$E447*INDEX(V$179:V$195,$F447)</f>
        <v/>
      </c>
      <c r="W447" s="40">
        <f>INDEX(W$175:W$178,$D447)*$E447*INDEX(W$179:W$195,$F447)</f>
        <v/>
      </c>
      <c r="X447" s="40">
        <f>INDEX(X$175:X$178,$D447)*$E447*INDEX(X$179:X$195,$F447)</f>
        <v/>
      </c>
      <c r="Y447" s="40">
        <f>INDEX(Y$175:Y$178,$D447)*$E447*INDEX(Y$179:Y$195,$F447)</f>
        <v/>
      </c>
      <c r="Z447" s="40">
        <f>INDEX(Z$175:Z$178,$D447)*$E447*INDEX(Z$179:Z$195,$F447)</f>
        <v/>
      </c>
      <c r="AA447" s="40">
        <f>INDEX(AA$175:AA$178,$D447)*$E447*INDEX(AA$179:AA$195,$F447)</f>
        <v/>
      </c>
      <c r="AB447" s="40">
        <f>INDEX(AB$175:AB$178,$D447)*$E447*INDEX(AB$179:AB$195,$F447)</f>
        <v/>
      </c>
      <c r="AC447" s="40">
        <f>INDEX(AC$175:AC$178,$D447)*$E447*INDEX(AC$179:AC$195,$F447)</f>
        <v/>
      </c>
      <c r="AD447" s="42">
        <f>SHADOWEFF(INDEX(AD$175:AD$178,$D447),$E447,INDEX(AD$179:AD$195,$F447))</f>
        <v/>
      </c>
      <c r="AE447" s="25">
        <f>LOWER(Settings!$C$4)&amp;".mit."&amp;$A447&amp;IF($C447="","","."&amp;$C447&amp;"."&amp;$B447)&amp;IF(INDEX(Variables!$D$5:$D$105,MATCH($A447,Variables!$A$5:$A$105,0))="","","."&amp;INDEX(Variables!$D$5:$D$105,MATCH($A447,Variables!$A$5:$A$105,0)))&amp;"."&amp;AE$5</f>
        <v/>
      </c>
      <c r="AF447" s="41">
        <f>INDEX(AF$175:AF$178,$D447)*$E447*INDEX(AF$179:AF$195,$F447)</f>
        <v/>
      </c>
      <c r="AG447" s="40">
        <f>INDEX(AG$175:AG$178,$D447)*$E447*INDEX(AG$179:AG$195,$F447)</f>
        <v/>
      </c>
      <c r="AH447" s="40">
        <f>INDEX(AH$175:AH$178,$D447)*$E447*INDEX(AH$179:AH$195,$F447)</f>
        <v/>
      </c>
      <c r="AI447" s="40">
        <f>INDEX(AI$175:AI$178,$D447)*$E447*INDEX(AI$179:AI$195,$F447)</f>
        <v/>
      </c>
      <c r="AJ447" s="40">
        <f>INDEX(AJ$175:AJ$178,$D447)*$E447*INDEX(AJ$179:AJ$195,$F447)</f>
        <v/>
      </c>
      <c r="AK447" s="40">
        <f>INDEX(AK$175:AK$178,$D447)*$E447*INDEX(AK$179:AK$195,$F447)</f>
        <v/>
      </c>
      <c r="AL447" s="40">
        <f>INDEX(AL$175:AL$178,$D447)*$E447*INDEX(AL$179:AL$195,$F447)</f>
        <v/>
      </c>
      <c r="AM447" s="40">
        <f>INDEX(AM$175:AM$178,$D447)*$E447*INDEX(AM$179:AM$195,$F447)</f>
        <v/>
      </c>
      <c r="AN447" s="40">
        <f>INDEX(AN$175:AN$178,$D447)*$E447*INDEX(AN$179:AN$195,$F447)</f>
        <v/>
      </c>
      <c r="AO447" s="40">
        <f>INDEX(AO$175:AO$178,$D447)*$E447*INDEX(AO$179:AO$195,$F447)</f>
        <v/>
      </c>
      <c r="AP447" s="40">
        <f>INDEX(AP$175:AP$178,$D447)*$E447*INDEX(AP$179:AP$195,$F447)</f>
        <v/>
      </c>
      <c r="AQ447" s="40">
        <f>INDEX(AQ$175:AQ$178,$D447)*$E447*INDEX(AQ$179:AQ$195,$F447)</f>
        <v/>
      </c>
      <c r="AR447" s="40">
        <f>INDEX(AR$175:AR$178,$D447)*$E447*INDEX(AR$179:AR$195,$F447)</f>
        <v/>
      </c>
      <c r="AS447" s="40">
        <f>INDEX(AS$175:AS$178,$D447)*$E447*INDEX(AS$179:AS$195,$F447)</f>
        <v/>
      </c>
      <c r="AT447" s="40">
        <f>INDEX(AT$175:AT$178,$D447)*$E447*INDEX(AT$179:AT$195,$F447)</f>
        <v/>
      </c>
      <c r="AU447" s="40">
        <f>INDEX(AU$175:AU$178,$D447)*$E447*INDEX(AU$179:AU$195,$F447)</f>
        <v/>
      </c>
      <c r="AV447" s="40">
        <f>INDEX(AV$175:AV$178,$D447)*$E447*INDEX(AV$179:AV$195,$F447)</f>
        <v/>
      </c>
      <c r="AW447" s="40">
        <f>INDEX(AW$175:AW$178,$D447)*$E447*INDEX(AW$179:AW$195,$F447)</f>
        <v/>
      </c>
      <c r="AX447" s="42">
        <f>SHADOWEFF(INDEX(AX$175:AX$178,$D447),$E447,INDEX(AX$179:AX$195,$F447))</f>
        <v/>
      </c>
    </row>
    <row r="448" hidden="1" outlineLevel="2"/>
    <row r="449" hidden="1" outlineLevel="2">
      <c r="A449" s="5" t="inlineStr">
        <is>
          <t>ener</t>
        </is>
      </c>
      <c r="B449" s="5" t="inlineStr">
        <is>
          <t>coa</t>
        </is>
      </c>
      <c r="C449" s="5" t="inlineStr">
        <is>
          <t>ral</t>
        </is>
      </c>
      <c r="D449" s="40">
        <f>INDEX(Inputs!$N$5:$N$132,MATCH($B449&amp;"|"&amp;$C449,Inputs!$A$5:$A$132,0))</f>
        <v/>
      </c>
      <c r="E449" s="40">
        <f>INDEX(Inputs!$O$5:$O$132,MATCH($B449&amp;"|"&amp;$C449,Inputs!$A$5:$A$132,0))</f>
        <v/>
      </c>
      <c r="F449" s="40">
        <f>INDEX(Inputs!$P$5:$P$132,MATCH($B449&amp;"|"&amp;$C449,Inputs!$A$5:$A$132,0))</f>
        <v/>
      </c>
      <c r="G449" s="40">
        <f>INDEX(Inputs!$Q$5:$Q$132,MATCH($B449&amp;"|"&amp;$C449,Inputs!$A$5:$A$132,0))</f>
        <v/>
      </c>
      <c r="H449" s="5">
        <f>INDEX(Variables!$B$5:$B$105,MATCH($A449,Variables!$A$5:$A$105,0))&amp;IF($C449="",""," | "&amp;INDEX(Mapping!$B$5:$B$26,MATCH($C449,Mapping!$A$5:$A$26,0))&amp;" | "&amp;INDEX(Mapping!$B$30:$B$41,MATCH($B449,Mapping!$A$30:$A$41,0)))</f>
        <v/>
      </c>
      <c r="I449" s="5">
        <f>INDEX(Variables!$C$5:$C$105,MATCH($A449,Variables!$A$5:$A$105,0))</f>
        <v/>
      </c>
      <c r="J449" s="5">
        <f>INDEX(Variables!$E$5:$E$105,MATCH($A449,Variables!$A$5:$A$105,0))</f>
        <v/>
      </c>
      <c r="K449" s="25">
        <f>LOWER(Settings!$C$4)&amp;".mit."&amp;$A449&amp;IF($C449="","","."&amp;$C449&amp;"."&amp;$B449)&amp;IF(INDEX(Variables!$D$5:$D$105,MATCH($A449,Variables!$A$5:$A$105,0))="","","."&amp;INDEX(Variables!$D$5:$D$105,MATCH($A449,Variables!$A$5:$A$105,0)))&amp;"."&amp;K$5</f>
        <v/>
      </c>
      <c r="L449" s="46">
        <f>INDEX(Inputs!$U$5:$U$132,MATCH($B449&amp;"|"&amp;$C449,Inputs!$A$5:$A$132,0))</f>
        <v/>
      </c>
      <c r="M449" s="47">
        <f>L449*(1/(1+$G449))^(1+$E449)*(1+M$7)^$D449*(M431/L431)^$E449*((M431+M440)/(L431+L440))^($F449*(1+$E449))</f>
        <v/>
      </c>
      <c r="N449" s="47">
        <f>M449*(1/(1+$G449))^(1+$E449)*(1+N$7)^$D449*(N431/M431)^$E449*((N431+N440)/(M431+M440))^($F449*(1+$E449))</f>
        <v/>
      </c>
      <c r="O449" s="47">
        <f>N449*(1/(1+$G449))^(1+$E449)*(1+O$7)^$D449*(O431/N431)^$E449*((O431+O440)/(N431+N440))^($F449*(1+$E449))</f>
        <v/>
      </c>
      <c r="P449" s="47">
        <f>O449*(1/(1+$G449))^(1+$E449)*(1+P$7)^$D449*(P431/O431)^$E449*((P431+P440)/(O431+O440))^($F449*(1+$E449))</f>
        <v/>
      </c>
      <c r="Q449" s="47">
        <f>P449*(1/(1+$G449))^(1+$E449)*(1+Q$7)^$D449*(Q431/P431)^$E449*((Q431+Q440)/(P431+P440))^($F449*(1+$E449))</f>
        <v/>
      </c>
      <c r="R449" s="47">
        <f>Q449*(1/(1+$G449))^(1+$E449)*(1+R$7)^$D449*(R431/Q431)^$E449*((R431+R440)/(Q431+Q440))^($F449*(1+$E449))</f>
        <v/>
      </c>
      <c r="S449" s="47">
        <f>R449*(1/(1+$G449))^(1+$E449)*(1+S$7)^$D449*(S431/R431)^$E449*((S431+S440)/(R431+R440))^($F449*(1+$E449))</f>
        <v/>
      </c>
      <c r="T449" s="47">
        <f>S449*(1/(1+$G449))^(1+$E449)*(1+T$7)^$D449*(T431/S431)^$E449*((T431+T440)/(S431+S440))^($F449*(1+$E449))</f>
        <v/>
      </c>
      <c r="U449" s="47">
        <f>T449*(1/(1+$G449))^(1+$E449)*(1+U$7)^$D449*(U431/T431)^$E449*((U431+U440)/(T431+T440))^($F449*(1+$E449))</f>
        <v/>
      </c>
      <c r="V449" s="47">
        <f>U449*(1/(1+$G449))^(1+$E449)*(1+V$7)^$D449*(V431/U431)^$E449*((V431+V440)/(U431+U440))^($F449*(1+$E449))</f>
        <v/>
      </c>
      <c r="W449" s="47">
        <f>V449*(1/(1+$G449))^(1+$E449)*(1+W$7)^$D449*(W431/V431)^$E449*((W431+W440)/(V431+V440))^($F449*(1+$E449))</f>
        <v/>
      </c>
      <c r="X449" s="47">
        <f>W449*(1/(1+$G449))^(1+$E449)*(1+X$7)^$D449*(X431/W431)^$E449*((X431+X440)/(W431+W440))^($F449*(1+$E449))</f>
        <v/>
      </c>
      <c r="Y449" s="47">
        <f>X449*(1/(1+$G449))^(1+$E449)*(1+Y$7)^$D449*(Y431/X431)^$E449*((Y431+Y440)/(X431+X440))^($F449*(1+$E449))</f>
        <v/>
      </c>
      <c r="Z449" s="47">
        <f>Y449*(1/(1+$G449))^(1+$E449)*(1+Z$7)^$D449*(Z431/Y431)^$E449*((Z431+Z440)/(Y431+Y440))^($F449*(1+$E449))</f>
        <v/>
      </c>
      <c r="AA449" s="47">
        <f>Z449*(1/(1+$G449))^(1+$E449)*(1+AA$7)^$D449*(AA431/Z431)^$E449*((AA431+AA440)/(Z431+Z440))^($F449*(1+$E449))</f>
        <v/>
      </c>
      <c r="AB449" s="47">
        <f>AA449*(1/(1+$G449))^(1+$E449)*(1+AB$7)^$D449*(AB431/AA431)^$E449*((AB431+AB440)/(AA431+AA440))^($F449*(1+$E449))</f>
        <v/>
      </c>
      <c r="AC449" s="47">
        <f>AB449*(1/(1+$G449))^(1+$E449)*(1+AC$7)^$D449*(AC431/AB431)^$E449*((AC431+AC440)/(AB431+AB440))^($F449*(1+$E449))</f>
        <v/>
      </c>
      <c r="AD449" s="48">
        <f>FUELUSE(AC449,AD431,AC431,AD440,AC440,AD$7,$D449,$E449,$F449,$G449)</f>
        <v/>
      </c>
      <c r="AE449" s="25">
        <f>LOWER(Settings!$C$4)&amp;".mit."&amp;$A449&amp;IF($C449="","","."&amp;$C449&amp;"."&amp;$B449)&amp;IF(INDEX(Variables!$D$5:$D$105,MATCH($A449,Variables!$A$5:$A$105,0))="","","."&amp;INDEX(Variables!$D$5:$D$105,MATCH($A449,Variables!$A$5:$A$105,0)))&amp;"."&amp;AE$5</f>
        <v/>
      </c>
      <c r="AF449" s="46">
        <f>INDEX(Inputs!$U$5:$U$132,MATCH($B449&amp;"|"&amp;$C449,Inputs!$A$5:$A$132,0))</f>
        <v/>
      </c>
      <c r="AG449" s="47">
        <f>AF449*(1/(1+$G449))^(1+$E449)*(1+AG$7)^$D449*(AG431/AF431)^$E449*((AG431+AG440)/(AF431+AF440))^($F449*(1+$E449))</f>
        <v/>
      </c>
      <c r="AH449" s="47">
        <f>AG449*(1/(1+$G449))^(1+$E449)*(1+AH$7)^$D449*(AH431/AG431)^$E449*((AH431+AH440)/(AG431+AG440))^($F449*(1+$E449))</f>
        <v/>
      </c>
      <c r="AI449" s="47">
        <f>AH449*(1/(1+$G449))^(1+$E449)*(1+AI$7)^$D449*(AI431/AH431)^$E449*((AI431+AI440)/(AH431+AH440))^($F449*(1+$E449))</f>
        <v/>
      </c>
      <c r="AJ449" s="47">
        <f>AI449*(1/(1+$G449))^(1+$E449)*(1+AJ$7)^$D449*(AJ431/AI431)^$E449*((AJ431+AJ440)/(AI431+AI440))^($F449*(1+$E449))</f>
        <v/>
      </c>
      <c r="AK449" s="47">
        <f>AJ449*(1/(1+$G449))^(1+$E449)*(1+AK$7)^$D449*(AK431/AJ431)^$E449*((AK431+AK440)/(AJ431+AJ440))^($F449*(1+$E449))</f>
        <v/>
      </c>
      <c r="AL449" s="47">
        <f>AK449*(1/(1+$G449))^(1+$E449)*(1+AL$7)^$D449*(AL431/AK431)^$E449*((AL431+AL440)/(AK431+AK440))^($F449*(1+$E449))</f>
        <v/>
      </c>
      <c r="AM449" s="47">
        <f>AL449*(1/(1+$G449))^(1+$E449)*(1+AM$7)^$D449*(AM431/AL431)^$E449*((AM431+AM440)/(AL431+AL440))^($F449*(1+$E449))</f>
        <v/>
      </c>
      <c r="AN449" s="47">
        <f>AM449*(1/(1+$G449))^(1+$E449)*(1+AN$7)^$D449*(AN431/AM431)^$E449*((AN431+AN440)/(AM431+AM440))^($F449*(1+$E449))</f>
        <v/>
      </c>
      <c r="AO449" s="47">
        <f>AN449*(1/(1+$G449))^(1+$E449)*(1+AO$7)^$D449*(AO431/AN431)^$E449*((AO431+AO440)/(AN431+AN440))^($F449*(1+$E449))</f>
        <v/>
      </c>
      <c r="AP449" s="47">
        <f>AO449*(1/(1+$G449))^(1+$E449)*(1+AP$7)^$D449*(AP431/AO431)^$E449*((AP431+AP440)/(AO431+AO440))^($F449*(1+$E449))</f>
        <v/>
      </c>
      <c r="AQ449" s="47">
        <f>AP449*(1/(1+$G449))^(1+$E449)*(1+AQ$7)^$D449*(AQ431/AP431)^$E449*((AQ431+AQ440)/(AP431+AP440))^($F449*(1+$E449))</f>
        <v/>
      </c>
      <c r="AR449" s="47">
        <f>AQ449*(1/(1+$G449))^(1+$E449)*(1+AR$7)^$D449*(AR431/AQ431)^$E449*((AR431+AR440)/(AQ431+AQ440))^($F449*(1+$E449))</f>
        <v/>
      </c>
      <c r="AS449" s="47">
        <f>AR449*(1/(1+$G449))^(1+$E449)*(1+AS$7)^$D449*(AS431/AR431)^$E449*((AS431+AS440)/(AR431+AR440))^($F449*(1+$E449))</f>
        <v/>
      </c>
      <c r="AT449" s="47">
        <f>AS449*(1/(1+$G449))^(1+$E449)*(1+AT$7)^$D449*(AT431/AS431)^$E449*((AT431+AT440)/(AS431+AS440))^($F449*(1+$E449))</f>
        <v/>
      </c>
      <c r="AU449" s="47">
        <f>AT449*(1/(1+$G449))^(1+$E449)*(1+AU$7)^$D449*(AU431/AT431)^$E449*((AU431+AU440)/(AT431+AT440))^($F449*(1+$E449))</f>
        <v/>
      </c>
      <c r="AV449" s="47">
        <f>AU449*(1/(1+$G449))^(1+$E449)*(1+AV$7)^$D449*(AV431/AU431)^$E449*((AV431+AV440)/(AU431+AU440))^($F449*(1+$E449))</f>
        <v/>
      </c>
      <c r="AW449" s="47">
        <f>AV449*(1/(1+$G449))^(1+$E449)*(1+AW$7)^$D449*(AW431/AV431)^$E449*((AW431+AW440)/(AV431+AV440))^($F449*(1+$E449))</f>
        <v/>
      </c>
      <c r="AX449" s="48">
        <f>FUELUSE(AW449,AX431,AW431,AX440,AW440,AX$7,$D449,$E449,$F449,$G449)</f>
        <v/>
      </c>
    </row>
    <row r="450" hidden="1" outlineLevel="2">
      <c r="A450" s="5" t="inlineStr">
        <is>
          <t>ener</t>
        </is>
      </c>
      <c r="B450" s="5" t="inlineStr">
        <is>
          <t>nga</t>
        </is>
      </c>
      <c r="C450" s="5" t="inlineStr">
        <is>
          <t>ral</t>
        </is>
      </c>
      <c r="D450" s="40">
        <f>INDEX(Inputs!$N$5:$N$132,MATCH($B450&amp;"|"&amp;$C450,Inputs!$A$5:$A$132,0))</f>
        <v/>
      </c>
      <c r="E450" s="40">
        <f>INDEX(Inputs!$O$5:$O$132,MATCH($B450&amp;"|"&amp;$C450,Inputs!$A$5:$A$132,0))</f>
        <v/>
      </c>
      <c r="F450" s="40">
        <f>INDEX(Inputs!$P$5:$P$132,MATCH($B450&amp;"|"&amp;$C450,Inputs!$A$5:$A$132,0))</f>
        <v/>
      </c>
      <c r="G450" s="40">
        <f>INDEX(Inputs!$Q$5:$Q$132,MATCH($B450&amp;"|"&amp;$C450,Inputs!$A$5:$A$132,0))</f>
        <v/>
      </c>
      <c r="H450" s="5">
        <f>INDEX(Variables!$B$5:$B$105,MATCH($A450,Variables!$A$5:$A$105,0))&amp;IF($C450="",""," | "&amp;INDEX(Mapping!$B$5:$B$26,MATCH($C450,Mapping!$A$5:$A$26,0))&amp;" | "&amp;INDEX(Mapping!$B$30:$B$41,MATCH($B450,Mapping!$A$30:$A$41,0)))</f>
        <v/>
      </c>
      <c r="I450" s="5">
        <f>INDEX(Variables!$C$5:$C$105,MATCH($A450,Variables!$A$5:$A$105,0))</f>
        <v/>
      </c>
      <c r="J450" s="5">
        <f>INDEX(Variables!$E$5:$E$105,MATCH($A450,Variables!$A$5:$A$105,0))</f>
        <v/>
      </c>
      <c r="K450" s="25">
        <f>LOWER(Settings!$C$4)&amp;".mit."&amp;$A450&amp;IF($C450="","","."&amp;$C450&amp;"."&amp;$B450)&amp;IF(INDEX(Variables!$D$5:$D$105,MATCH($A450,Variables!$A$5:$A$105,0))="","","."&amp;INDEX(Variables!$D$5:$D$105,MATCH($A450,Variables!$A$5:$A$105,0)))&amp;"."&amp;K$5</f>
        <v/>
      </c>
      <c r="L450" s="46">
        <f>INDEX(Inputs!$U$5:$U$132,MATCH($B450&amp;"|"&amp;$C450,Inputs!$A$5:$A$132,0))</f>
        <v/>
      </c>
      <c r="M450" s="47">
        <f>L450*(1/(1+$G450))^(1+$E450)*(1+M$7)^$D450*(M432/L432)^$E450*((M432+M441)/(L432+L441))^($F450*(1+$E450))</f>
        <v/>
      </c>
      <c r="N450" s="47">
        <f>M450*(1/(1+$G450))^(1+$E450)*(1+N$7)^$D450*(N432/M432)^$E450*((N432+N441)/(M432+M441))^($F450*(1+$E450))</f>
        <v/>
      </c>
      <c r="O450" s="47">
        <f>N450*(1/(1+$G450))^(1+$E450)*(1+O$7)^$D450*(O432/N432)^$E450*((O432+O441)/(N432+N441))^($F450*(1+$E450))</f>
        <v/>
      </c>
      <c r="P450" s="47">
        <f>O450*(1/(1+$G450))^(1+$E450)*(1+P$7)^$D450*(P432/O432)^$E450*((P432+P441)/(O432+O441))^($F450*(1+$E450))</f>
        <v/>
      </c>
      <c r="Q450" s="47">
        <f>P450*(1/(1+$G450))^(1+$E450)*(1+Q$7)^$D450*(Q432/P432)^$E450*((Q432+Q441)/(P432+P441))^($F450*(1+$E450))</f>
        <v/>
      </c>
      <c r="R450" s="47">
        <f>Q450*(1/(1+$G450))^(1+$E450)*(1+R$7)^$D450*(R432/Q432)^$E450*((R432+R441)/(Q432+Q441))^($F450*(1+$E450))</f>
        <v/>
      </c>
      <c r="S450" s="47">
        <f>R450*(1/(1+$G450))^(1+$E450)*(1+S$7)^$D450*(S432/R432)^$E450*((S432+S441)/(R432+R441))^($F450*(1+$E450))</f>
        <v/>
      </c>
      <c r="T450" s="47">
        <f>S450*(1/(1+$G450))^(1+$E450)*(1+T$7)^$D450*(T432/S432)^$E450*((T432+T441)/(S432+S441))^($F450*(1+$E450))</f>
        <v/>
      </c>
      <c r="U450" s="47">
        <f>T450*(1/(1+$G450))^(1+$E450)*(1+U$7)^$D450*(U432/T432)^$E450*((U432+U441)/(T432+T441))^($F450*(1+$E450))</f>
        <v/>
      </c>
      <c r="V450" s="47">
        <f>U450*(1/(1+$G450))^(1+$E450)*(1+V$7)^$D450*(V432/U432)^$E450*((V432+V441)/(U432+U441))^($F450*(1+$E450))</f>
        <v/>
      </c>
      <c r="W450" s="47">
        <f>V450*(1/(1+$G450))^(1+$E450)*(1+W$7)^$D450*(W432/V432)^$E450*((W432+W441)/(V432+V441))^($F450*(1+$E450))</f>
        <v/>
      </c>
      <c r="X450" s="47">
        <f>W450*(1/(1+$G450))^(1+$E450)*(1+X$7)^$D450*(X432/W432)^$E450*((X432+X441)/(W432+W441))^($F450*(1+$E450))</f>
        <v/>
      </c>
      <c r="Y450" s="47">
        <f>X450*(1/(1+$G450))^(1+$E450)*(1+Y$7)^$D450*(Y432/X432)^$E450*((Y432+Y441)/(X432+X441))^($F450*(1+$E450))</f>
        <v/>
      </c>
      <c r="Z450" s="47">
        <f>Y450*(1/(1+$G450))^(1+$E450)*(1+Z$7)^$D450*(Z432/Y432)^$E450*((Z432+Z441)/(Y432+Y441))^($F450*(1+$E450))</f>
        <v/>
      </c>
      <c r="AA450" s="47">
        <f>Z450*(1/(1+$G450))^(1+$E450)*(1+AA$7)^$D450*(AA432/Z432)^$E450*((AA432+AA441)/(Z432+Z441))^($F450*(1+$E450))</f>
        <v/>
      </c>
      <c r="AB450" s="47">
        <f>AA450*(1/(1+$G450))^(1+$E450)*(1+AB$7)^$D450*(AB432/AA432)^$E450*((AB432+AB441)/(AA432+AA441))^($F450*(1+$E450))</f>
        <v/>
      </c>
      <c r="AC450" s="47">
        <f>AB450*(1/(1+$G450))^(1+$E450)*(1+AC$7)^$D450*(AC432/AB432)^$E450*((AC432+AC441)/(AB432+AB441))^($F450*(1+$E450))</f>
        <v/>
      </c>
      <c r="AD450" s="48">
        <f>FUELUSE(AC450,AD432,AC432,AD441,AC441,AD$7,$D450,$E450,$F450,$G450)</f>
        <v/>
      </c>
      <c r="AE450" s="25">
        <f>LOWER(Settings!$C$4)&amp;".mit."&amp;$A450&amp;IF($C450="","","."&amp;$C450&amp;"."&amp;$B450)&amp;IF(INDEX(Variables!$D$5:$D$105,MATCH($A450,Variables!$A$5:$A$105,0))="","","."&amp;INDEX(Variables!$D$5:$D$105,MATCH($A450,Variables!$A$5:$A$105,0)))&amp;"."&amp;AE$5</f>
        <v/>
      </c>
      <c r="AF450" s="46">
        <f>INDEX(Inputs!$U$5:$U$132,MATCH($B450&amp;"|"&amp;$C450,Inputs!$A$5:$A$132,0))</f>
        <v/>
      </c>
      <c r="AG450" s="47">
        <f>AF450*(1/(1+$G450))^(1+$E450)*(1+AG$7)^$D450*(AG432/AF432)^$E450*((AG432+AG441)/(AF432+AF441))^($F450*(1+$E450))</f>
        <v/>
      </c>
      <c r="AH450" s="47">
        <f>AG450*(1/(1+$G450))^(1+$E450)*(1+AH$7)^$D450*(AH432/AG432)^$E450*((AH432+AH441)/(AG432+AG441))^($F450*(1+$E450))</f>
        <v/>
      </c>
      <c r="AI450" s="47">
        <f>AH450*(1/(1+$G450))^(1+$E450)*(1+AI$7)^$D450*(AI432/AH432)^$E450*((AI432+AI441)/(AH432+AH441))^($F450*(1+$E450))</f>
        <v/>
      </c>
      <c r="AJ450" s="47">
        <f>AI450*(1/(1+$G450))^(1+$E450)*(1+AJ$7)^$D450*(AJ432/AI432)^$E450*((AJ432+AJ441)/(AI432+AI441))^($F450*(1+$E450))</f>
        <v/>
      </c>
      <c r="AK450" s="47">
        <f>AJ450*(1/(1+$G450))^(1+$E450)*(1+AK$7)^$D450*(AK432/AJ432)^$E450*((AK432+AK441)/(AJ432+AJ441))^($F450*(1+$E450))</f>
        <v/>
      </c>
      <c r="AL450" s="47">
        <f>AK450*(1/(1+$G450))^(1+$E450)*(1+AL$7)^$D450*(AL432/AK432)^$E450*((AL432+AL441)/(AK432+AK441))^($F450*(1+$E450))</f>
        <v/>
      </c>
      <c r="AM450" s="47">
        <f>AL450*(1/(1+$G450))^(1+$E450)*(1+AM$7)^$D450*(AM432/AL432)^$E450*((AM432+AM441)/(AL432+AL441))^($F450*(1+$E450))</f>
        <v/>
      </c>
      <c r="AN450" s="47">
        <f>AM450*(1/(1+$G450))^(1+$E450)*(1+AN$7)^$D450*(AN432/AM432)^$E450*((AN432+AN441)/(AM432+AM441))^($F450*(1+$E450))</f>
        <v/>
      </c>
      <c r="AO450" s="47">
        <f>AN450*(1/(1+$G450))^(1+$E450)*(1+AO$7)^$D450*(AO432/AN432)^$E450*((AO432+AO441)/(AN432+AN441))^($F450*(1+$E450))</f>
        <v/>
      </c>
      <c r="AP450" s="47">
        <f>AO450*(1/(1+$G450))^(1+$E450)*(1+AP$7)^$D450*(AP432/AO432)^$E450*((AP432+AP441)/(AO432+AO441))^($F450*(1+$E450))</f>
        <v/>
      </c>
      <c r="AQ450" s="47">
        <f>AP450*(1/(1+$G450))^(1+$E450)*(1+AQ$7)^$D450*(AQ432/AP432)^$E450*((AQ432+AQ441)/(AP432+AP441))^($F450*(1+$E450))</f>
        <v/>
      </c>
      <c r="AR450" s="47">
        <f>AQ450*(1/(1+$G450))^(1+$E450)*(1+AR$7)^$D450*(AR432/AQ432)^$E450*((AR432+AR441)/(AQ432+AQ441))^($F450*(1+$E450))</f>
        <v/>
      </c>
      <c r="AS450" s="47">
        <f>AR450*(1/(1+$G450))^(1+$E450)*(1+AS$7)^$D450*(AS432/AR432)^$E450*((AS432+AS441)/(AR432+AR441))^($F450*(1+$E450))</f>
        <v/>
      </c>
      <c r="AT450" s="47">
        <f>AS450*(1/(1+$G450))^(1+$E450)*(1+AT$7)^$D450*(AT432/AS432)^$E450*((AT432+AT441)/(AS432+AS441))^($F450*(1+$E450))</f>
        <v/>
      </c>
      <c r="AU450" s="47">
        <f>AT450*(1/(1+$G450))^(1+$E450)*(1+AU$7)^$D450*(AU432/AT432)^$E450*((AU432+AU441)/(AT432+AT441))^($F450*(1+$E450))</f>
        <v/>
      </c>
      <c r="AV450" s="47">
        <f>AU450*(1/(1+$G450))^(1+$E450)*(1+AV$7)^$D450*(AV432/AU432)^$E450*((AV432+AV441)/(AU432+AU441))^($F450*(1+$E450))</f>
        <v/>
      </c>
      <c r="AW450" s="47">
        <f>AV450*(1/(1+$G450))^(1+$E450)*(1+AW$7)^$D450*(AW432/AV432)^$E450*((AW432+AW441)/(AV432+AV441))^($F450*(1+$E450))</f>
        <v/>
      </c>
      <c r="AX450" s="48">
        <f>FUELUSE(AW450,AX432,AW432,AX441,AW441,AX$7,$D450,$E450,$F450,$G450)</f>
        <v/>
      </c>
    </row>
    <row r="451" hidden="1" outlineLevel="2">
      <c r="A451" s="5" t="inlineStr">
        <is>
          <t>ener</t>
        </is>
      </c>
      <c r="B451" s="5" t="inlineStr">
        <is>
          <t>gso</t>
        </is>
      </c>
      <c r="C451" s="5" t="inlineStr">
        <is>
          <t>ral</t>
        </is>
      </c>
      <c r="D451" s="40">
        <f>INDEX(Inputs!$N$5:$N$132,MATCH($B451&amp;"|"&amp;$C451,Inputs!$A$5:$A$132,0))</f>
        <v/>
      </c>
      <c r="E451" s="40">
        <f>INDEX(Inputs!$O$5:$O$132,MATCH($B451&amp;"|"&amp;$C451,Inputs!$A$5:$A$132,0))</f>
        <v/>
      </c>
      <c r="F451" s="40">
        <f>INDEX(Inputs!$P$5:$P$132,MATCH($B451&amp;"|"&amp;$C451,Inputs!$A$5:$A$132,0))</f>
        <v/>
      </c>
      <c r="G451" s="40">
        <f>INDEX(Inputs!$Q$5:$Q$132,MATCH($B451&amp;"|"&amp;$C451,Inputs!$A$5:$A$132,0))</f>
        <v/>
      </c>
      <c r="H451" s="5">
        <f>INDEX(Variables!$B$5:$B$105,MATCH($A451,Variables!$A$5:$A$105,0))&amp;IF($C451="",""," | "&amp;INDEX(Mapping!$B$5:$B$26,MATCH($C451,Mapping!$A$5:$A$26,0))&amp;" | "&amp;INDEX(Mapping!$B$30:$B$41,MATCH($B451,Mapping!$A$30:$A$41,0)))</f>
        <v/>
      </c>
      <c r="I451" s="5">
        <f>INDEX(Variables!$C$5:$C$105,MATCH($A451,Variables!$A$5:$A$105,0))</f>
        <v/>
      </c>
      <c r="J451" s="5">
        <f>INDEX(Variables!$E$5:$E$105,MATCH($A451,Variables!$A$5:$A$105,0))</f>
        <v/>
      </c>
      <c r="K451" s="25">
        <f>LOWER(Settings!$C$4)&amp;".mit."&amp;$A451&amp;IF($C451="","","."&amp;$C451&amp;"."&amp;$B451)&amp;IF(INDEX(Variables!$D$5:$D$105,MATCH($A451,Variables!$A$5:$A$105,0))="","","."&amp;INDEX(Variables!$D$5:$D$105,MATCH($A451,Variables!$A$5:$A$105,0)))&amp;"."&amp;K$5</f>
        <v/>
      </c>
      <c r="L451" s="46">
        <f>INDEX(Inputs!$U$5:$U$132,MATCH($B451&amp;"|"&amp;$C451,Inputs!$A$5:$A$132,0))</f>
        <v/>
      </c>
      <c r="M451" s="47">
        <f>L451*(1/(1+$G451))^(1+$E451)*(1+M$7)^$D451*(M433/L433)^$E451*((M433+M442)/(L433+L442))^($F451*(1+$E451))</f>
        <v/>
      </c>
      <c r="N451" s="47">
        <f>M451*(1/(1+$G451))^(1+$E451)*(1+N$7)^$D451*(N433/M433)^$E451*((N433+N442)/(M433+M442))^($F451*(1+$E451))</f>
        <v/>
      </c>
      <c r="O451" s="47">
        <f>N451*(1/(1+$G451))^(1+$E451)*(1+O$7)^$D451*(O433/N433)^$E451*((O433+O442)/(N433+N442))^($F451*(1+$E451))</f>
        <v/>
      </c>
      <c r="P451" s="47">
        <f>O451*(1/(1+$G451))^(1+$E451)*(1+P$7)^$D451*(P433/O433)^$E451*((P433+P442)/(O433+O442))^($F451*(1+$E451))</f>
        <v/>
      </c>
      <c r="Q451" s="47">
        <f>P451*(1/(1+$G451))^(1+$E451)*(1+Q$7)^$D451*(Q433/P433)^$E451*((Q433+Q442)/(P433+P442))^($F451*(1+$E451))</f>
        <v/>
      </c>
      <c r="R451" s="47">
        <f>Q451*(1/(1+$G451))^(1+$E451)*(1+R$7)^$D451*(R433/Q433)^$E451*((R433+R442)/(Q433+Q442))^($F451*(1+$E451))</f>
        <v/>
      </c>
      <c r="S451" s="47">
        <f>R451*(1/(1+$G451))^(1+$E451)*(1+S$7)^$D451*(S433/R433)^$E451*((S433+S442)/(R433+R442))^($F451*(1+$E451))</f>
        <v/>
      </c>
      <c r="T451" s="47">
        <f>S451*(1/(1+$G451))^(1+$E451)*(1+T$7)^$D451*(T433/S433)^$E451*((T433+T442)/(S433+S442))^($F451*(1+$E451))</f>
        <v/>
      </c>
      <c r="U451" s="47">
        <f>T451*(1/(1+$G451))^(1+$E451)*(1+U$7)^$D451*(U433/T433)^$E451*((U433+U442)/(T433+T442))^($F451*(1+$E451))</f>
        <v/>
      </c>
      <c r="V451" s="47">
        <f>U451*(1/(1+$G451))^(1+$E451)*(1+V$7)^$D451*(V433/U433)^$E451*((V433+V442)/(U433+U442))^($F451*(1+$E451))</f>
        <v/>
      </c>
      <c r="W451" s="47">
        <f>V451*(1/(1+$G451))^(1+$E451)*(1+W$7)^$D451*(W433/V433)^$E451*((W433+W442)/(V433+V442))^($F451*(1+$E451))</f>
        <v/>
      </c>
      <c r="X451" s="47">
        <f>W451*(1/(1+$G451))^(1+$E451)*(1+X$7)^$D451*(X433/W433)^$E451*((X433+X442)/(W433+W442))^($F451*(1+$E451))</f>
        <v/>
      </c>
      <c r="Y451" s="47">
        <f>X451*(1/(1+$G451))^(1+$E451)*(1+Y$7)^$D451*(Y433/X433)^$E451*((Y433+Y442)/(X433+X442))^($F451*(1+$E451))</f>
        <v/>
      </c>
      <c r="Z451" s="47">
        <f>Y451*(1/(1+$G451))^(1+$E451)*(1+Z$7)^$D451*(Z433/Y433)^$E451*((Z433+Z442)/(Y433+Y442))^($F451*(1+$E451))</f>
        <v/>
      </c>
      <c r="AA451" s="47">
        <f>Z451*(1/(1+$G451))^(1+$E451)*(1+AA$7)^$D451*(AA433/Z433)^$E451*((AA433+AA442)/(Z433+Z442))^($F451*(1+$E451))</f>
        <v/>
      </c>
      <c r="AB451" s="47">
        <f>AA451*(1/(1+$G451))^(1+$E451)*(1+AB$7)^$D451*(AB433/AA433)^$E451*((AB433+AB442)/(AA433+AA442))^($F451*(1+$E451))</f>
        <v/>
      </c>
      <c r="AC451" s="47">
        <f>AB451*(1/(1+$G451))^(1+$E451)*(1+AC$7)^$D451*(AC433/AB433)^$E451*((AC433+AC442)/(AB433+AB442))^($F451*(1+$E451))</f>
        <v/>
      </c>
      <c r="AD451" s="48">
        <f>FUELUSE(AC451,AD433,AC433,AD442,AC442,AD$7,$D451,$E451,$F451,$G451)</f>
        <v/>
      </c>
      <c r="AE451" s="25">
        <f>LOWER(Settings!$C$4)&amp;".mit."&amp;$A451&amp;IF($C451="","","."&amp;$C451&amp;"."&amp;$B451)&amp;IF(INDEX(Variables!$D$5:$D$105,MATCH($A451,Variables!$A$5:$A$105,0))="","","."&amp;INDEX(Variables!$D$5:$D$105,MATCH($A451,Variables!$A$5:$A$105,0)))&amp;"."&amp;AE$5</f>
        <v/>
      </c>
      <c r="AF451" s="46">
        <f>INDEX(Inputs!$U$5:$U$132,MATCH($B451&amp;"|"&amp;$C451,Inputs!$A$5:$A$132,0))</f>
        <v/>
      </c>
      <c r="AG451" s="47">
        <f>AF451*(1/(1+$G451))^(1+$E451)*(1+AG$7)^$D451*(AG433/AF433)^$E451*((AG433+AG442)/(AF433+AF442))^($F451*(1+$E451))</f>
        <v/>
      </c>
      <c r="AH451" s="47">
        <f>AG451*(1/(1+$G451))^(1+$E451)*(1+AH$7)^$D451*(AH433/AG433)^$E451*((AH433+AH442)/(AG433+AG442))^($F451*(1+$E451))</f>
        <v/>
      </c>
      <c r="AI451" s="47">
        <f>AH451*(1/(1+$G451))^(1+$E451)*(1+AI$7)^$D451*(AI433/AH433)^$E451*((AI433+AI442)/(AH433+AH442))^($F451*(1+$E451))</f>
        <v/>
      </c>
      <c r="AJ451" s="47">
        <f>AI451*(1/(1+$G451))^(1+$E451)*(1+AJ$7)^$D451*(AJ433/AI433)^$E451*((AJ433+AJ442)/(AI433+AI442))^($F451*(1+$E451))</f>
        <v/>
      </c>
      <c r="AK451" s="47">
        <f>AJ451*(1/(1+$G451))^(1+$E451)*(1+AK$7)^$D451*(AK433/AJ433)^$E451*((AK433+AK442)/(AJ433+AJ442))^($F451*(1+$E451))</f>
        <v/>
      </c>
      <c r="AL451" s="47">
        <f>AK451*(1/(1+$G451))^(1+$E451)*(1+AL$7)^$D451*(AL433/AK433)^$E451*((AL433+AL442)/(AK433+AK442))^($F451*(1+$E451))</f>
        <v/>
      </c>
      <c r="AM451" s="47">
        <f>AL451*(1/(1+$G451))^(1+$E451)*(1+AM$7)^$D451*(AM433/AL433)^$E451*((AM433+AM442)/(AL433+AL442))^($F451*(1+$E451))</f>
        <v/>
      </c>
      <c r="AN451" s="47">
        <f>AM451*(1/(1+$G451))^(1+$E451)*(1+AN$7)^$D451*(AN433/AM433)^$E451*((AN433+AN442)/(AM433+AM442))^($F451*(1+$E451))</f>
        <v/>
      </c>
      <c r="AO451" s="47">
        <f>AN451*(1/(1+$G451))^(1+$E451)*(1+AO$7)^$D451*(AO433/AN433)^$E451*((AO433+AO442)/(AN433+AN442))^($F451*(1+$E451))</f>
        <v/>
      </c>
      <c r="AP451" s="47">
        <f>AO451*(1/(1+$G451))^(1+$E451)*(1+AP$7)^$D451*(AP433/AO433)^$E451*((AP433+AP442)/(AO433+AO442))^($F451*(1+$E451))</f>
        <v/>
      </c>
      <c r="AQ451" s="47">
        <f>AP451*(1/(1+$G451))^(1+$E451)*(1+AQ$7)^$D451*(AQ433/AP433)^$E451*((AQ433+AQ442)/(AP433+AP442))^($F451*(1+$E451))</f>
        <v/>
      </c>
      <c r="AR451" s="47">
        <f>AQ451*(1/(1+$G451))^(1+$E451)*(1+AR$7)^$D451*(AR433/AQ433)^$E451*((AR433+AR442)/(AQ433+AQ442))^($F451*(1+$E451))</f>
        <v/>
      </c>
      <c r="AS451" s="47">
        <f>AR451*(1/(1+$G451))^(1+$E451)*(1+AS$7)^$D451*(AS433/AR433)^$E451*((AS433+AS442)/(AR433+AR442))^($F451*(1+$E451))</f>
        <v/>
      </c>
      <c r="AT451" s="47">
        <f>AS451*(1/(1+$G451))^(1+$E451)*(1+AT$7)^$D451*(AT433/AS433)^$E451*((AT433+AT442)/(AS433+AS442))^($F451*(1+$E451))</f>
        <v/>
      </c>
      <c r="AU451" s="47">
        <f>AT451*(1/(1+$G451))^(1+$E451)*(1+AU$7)^$D451*(AU433/AT433)^$E451*((AU433+AU442)/(AT433+AT442))^($F451*(1+$E451))</f>
        <v/>
      </c>
      <c r="AV451" s="47">
        <f>AU451*(1/(1+$G451))^(1+$E451)*(1+AV$7)^$D451*(AV433/AU433)^$E451*((AV433+AV442)/(AU433+AU442))^($F451*(1+$E451))</f>
        <v/>
      </c>
      <c r="AW451" s="47">
        <f>AV451*(1/(1+$G451))^(1+$E451)*(1+AW$7)^$D451*(AW433/AV433)^$E451*((AW433+AW442)/(AV433+AV442))^($F451*(1+$E451))</f>
        <v/>
      </c>
      <c r="AX451" s="48">
        <f>FUELUSE(AW451,AX433,AW433,AX442,AW442,AX$7,$D451,$E451,$F451,$G451)</f>
        <v/>
      </c>
    </row>
    <row r="452" hidden="1" outlineLevel="2">
      <c r="A452" s="5" t="inlineStr">
        <is>
          <t>ener</t>
        </is>
      </c>
      <c r="B452" s="5" t="inlineStr">
        <is>
          <t>die</t>
        </is>
      </c>
      <c r="C452" s="5" t="inlineStr">
        <is>
          <t>ral</t>
        </is>
      </c>
      <c r="D452" s="40">
        <f>INDEX(Inputs!$N$5:$N$132,MATCH($B452&amp;"|"&amp;$C452,Inputs!$A$5:$A$132,0))</f>
        <v/>
      </c>
      <c r="E452" s="40">
        <f>INDEX(Inputs!$O$5:$O$132,MATCH($B452&amp;"|"&amp;$C452,Inputs!$A$5:$A$132,0))</f>
        <v/>
      </c>
      <c r="F452" s="40">
        <f>INDEX(Inputs!$P$5:$P$132,MATCH($B452&amp;"|"&amp;$C452,Inputs!$A$5:$A$132,0))</f>
        <v/>
      </c>
      <c r="G452" s="40">
        <f>INDEX(Inputs!$Q$5:$Q$132,MATCH($B452&amp;"|"&amp;$C452,Inputs!$A$5:$A$132,0))</f>
        <v/>
      </c>
      <c r="H452" s="5">
        <f>INDEX(Variables!$B$5:$B$105,MATCH($A452,Variables!$A$5:$A$105,0))&amp;IF($C452="",""," | "&amp;INDEX(Mapping!$B$5:$B$26,MATCH($C452,Mapping!$A$5:$A$26,0))&amp;" | "&amp;INDEX(Mapping!$B$30:$B$41,MATCH($B452,Mapping!$A$30:$A$41,0)))</f>
        <v/>
      </c>
      <c r="I452" s="5">
        <f>INDEX(Variables!$C$5:$C$105,MATCH($A452,Variables!$A$5:$A$105,0))</f>
        <v/>
      </c>
      <c r="J452" s="5">
        <f>INDEX(Variables!$E$5:$E$105,MATCH($A452,Variables!$A$5:$A$105,0))</f>
        <v/>
      </c>
      <c r="K452" s="25">
        <f>LOWER(Settings!$C$4)&amp;".mit."&amp;$A452&amp;IF($C452="","","."&amp;$C452&amp;"."&amp;$B452)&amp;IF(INDEX(Variables!$D$5:$D$105,MATCH($A452,Variables!$A$5:$A$105,0))="","","."&amp;INDEX(Variables!$D$5:$D$105,MATCH($A452,Variables!$A$5:$A$105,0)))&amp;"."&amp;K$5</f>
        <v/>
      </c>
      <c r="L452" s="46">
        <f>INDEX(Inputs!$U$5:$U$132,MATCH($B452&amp;"|"&amp;$C452,Inputs!$A$5:$A$132,0))</f>
        <v/>
      </c>
      <c r="M452" s="47">
        <f>L452*(1/(1+$G452))^(1+$E452)*(1+M$7)^$D452*(M434/L434)^$E452*((M434+M443)/(L434+L443))^($F452*(1+$E452))</f>
        <v/>
      </c>
      <c r="N452" s="47">
        <f>M452*(1/(1+$G452))^(1+$E452)*(1+N$7)^$D452*(N434/M434)^$E452*((N434+N443)/(M434+M443))^($F452*(1+$E452))</f>
        <v/>
      </c>
      <c r="O452" s="47">
        <f>N452*(1/(1+$G452))^(1+$E452)*(1+O$7)^$D452*(O434/N434)^$E452*((O434+O443)/(N434+N443))^($F452*(1+$E452))</f>
        <v/>
      </c>
      <c r="P452" s="47">
        <f>O452*(1/(1+$G452))^(1+$E452)*(1+P$7)^$D452*(P434/O434)^$E452*((P434+P443)/(O434+O443))^($F452*(1+$E452))</f>
        <v/>
      </c>
      <c r="Q452" s="47">
        <f>P452*(1/(1+$G452))^(1+$E452)*(1+Q$7)^$D452*(Q434/P434)^$E452*((Q434+Q443)/(P434+P443))^($F452*(1+$E452))</f>
        <v/>
      </c>
      <c r="R452" s="47">
        <f>Q452*(1/(1+$G452))^(1+$E452)*(1+R$7)^$D452*(R434/Q434)^$E452*((R434+R443)/(Q434+Q443))^($F452*(1+$E452))</f>
        <v/>
      </c>
      <c r="S452" s="47">
        <f>R452*(1/(1+$G452))^(1+$E452)*(1+S$7)^$D452*(S434/R434)^$E452*((S434+S443)/(R434+R443))^($F452*(1+$E452))</f>
        <v/>
      </c>
      <c r="T452" s="47">
        <f>S452*(1/(1+$G452))^(1+$E452)*(1+T$7)^$D452*(T434/S434)^$E452*((T434+T443)/(S434+S443))^($F452*(1+$E452))</f>
        <v/>
      </c>
      <c r="U452" s="47">
        <f>T452*(1/(1+$G452))^(1+$E452)*(1+U$7)^$D452*(U434/T434)^$E452*((U434+U443)/(T434+T443))^($F452*(1+$E452))</f>
        <v/>
      </c>
      <c r="V452" s="47">
        <f>U452*(1/(1+$G452))^(1+$E452)*(1+V$7)^$D452*(V434/U434)^$E452*((V434+V443)/(U434+U443))^($F452*(1+$E452))</f>
        <v/>
      </c>
      <c r="W452" s="47">
        <f>V452*(1/(1+$G452))^(1+$E452)*(1+W$7)^$D452*(W434/V434)^$E452*((W434+W443)/(V434+V443))^($F452*(1+$E452))</f>
        <v/>
      </c>
      <c r="X452" s="47">
        <f>W452*(1/(1+$G452))^(1+$E452)*(1+X$7)^$D452*(X434/W434)^$E452*((X434+X443)/(W434+W443))^($F452*(1+$E452))</f>
        <v/>
      </c>
      <c r="Y452" s="47">
        <f>X452*(1/(1+$G452))^(1+$E452)*(1+Y$7)^$D452*(Y434/X434)^$E452*((Y434+Y443)/(X434+X443))^($F452*(1+$E452))</f>
        <v/>
      </c>
      <c r="Z452" s="47">
        <f>Y452*(1/(1+$G452))^(1+$E452)*(1+Z$7)^$D452*(Z434/Y434)^$E452*((Z434+Z443)/(Y434+Y443))^($F452*(1+$E452))</f>
        <v/>
      </c>
      <c r="AA452" s="47">
        <f>Z452*(1/(1+$G452))^(1+$E452)*(1+AA$7)^$D452*(AA434/Z434)^$E452*((AA434+AA443)/(Z434+Z443))^($F452*(1+$E452))</f>
        <v/>
      </c>
      <c r="AB452" s="47">
        <f>AA452*(1/(1+$G452))^(1+$E452)*(1+AB$7)^$D452*(AB434/AA434)^$E452*((AB434+AB443)/(AA434+AA443))^($F452*(1+$E452))</f>
        <v/>
      </c>
      <c r="AC452" s="47">
        <f>AB452*(1/(1+$G452))^(1+$E452)*(1+AC$7)^$D452*(AC434/AB434)^$E452*((AC434+AC443)/(AB434+AB443))^($F452*(1+$E452))</f>
        <v/>
      </c>
      <c r="AD452" s="48">
        <f>FUELUSE(AC452,AD434,AC434,AD443,AC443,AD$7,$D452,$E452,$F452,$G452)</f>
        <v/>
      </c>
      <c r="AE452" s="25">
        <f>LOWER(Settings!$C$4)&amp;".mit."&amp;$A452&amp;IF($C452="","","."&amp;$C452&amp;"."&amp;$B452)&amp;IF(INDEX(Variables!$D$5:$D$105,MATCH($A452,Variables!$A$5:$A$105,0))="","","."&amp;INDEX(Variables!$D$5:$D$105,MATCH($A452,Variables!$A$5:$A$105,0)))&amp;"."&amp;AE$5</f>
        <v/>
      </c>
      <c r="AF452" s="46">
        <f>INDEX(Inputs!$U$5:$U$132,MATCH($B452&amp;"|"&amp;$C452,Inputs!$A$5:$A$132,0))</f>
        <v/>
      </c>
      <c r="AG452" s="47">
        <f>AF452*(1/(1+$G452))^(1+$E452)*(1+AG$7)^$D452*(AG434/AF434)^$E452*((AG434+AG443)/(AF434+AF443))^($F452*(1+$E452))</f>
        <v/>
      </c>
      <c r="AH452" s="47">
        <f>AG452*(1/(1+$G452))^(1+$E452)*(1+AH$7)^$D452*(AH434/AG434)^$E452*((AH434+AH443)/(AG434+AG443))^($F452*(1+$E452))</f>
        <v/>
      </c>
      <c r="AI452" s="47">
        <f>AH452*(1/(1+$G452))^(1+$E452)*(1+AI$7)^$D452*(AI434/AH434)^$E452*((AI434+AI443)/(AH434+AH443))^($F452*(1+$E452))</f>
        <v/>
      </c>
      <c r="AJ452" s="47">
        <f>AI452*(1/(1+$G452))^(1+$E452)*(1+AJ$7)^$D452*(AJ434/AI434)^$E452*((AJ434+AJ443)/(AI434+AI443))^($F452*(1+$E452))</f>
        <v/>
      </c>
      <c r="AK452" s="47">
        <f>AJ452*(1/(1+$G452))^(1+$E452)*(1+AK$7)^$D452*(AK434/AJ434)^$E452*((AK434+AK443)/(AJ434+AJ443))^($F452*(1+$E452))</f>
        <v/>
      </c>
      <c r="AL452" s="47">
        <f>AK452*(1/(1+$G452))^(1+$E452)*(1+AL$7)^$D452*(AL434/AK434)^$E452*((AL434+AL443)/(AK434+AK443))^($F452*(1+$E452))</f>
        <v/>
      </c>
      <c r="AM452" s="47">
        <f>AL452*(1/(1+$G452))^(1+$E452)*(1+AM$7)^$D452*(AM434/AL434)^$E452*((AM434+AM443)/(AL434+AL443))^($F452*(1+$E452))</f>
        <v/>
      </c>
      <c r="AN452" s="47">
        <f>AM452*(1/(1+$G452))^(1+$E452)*(1+AN$7)^$D452*(AN434/AM434)^$E452*((AN434+AN443)/(AM434+AM443))^($F452*(1+$E452))</f>
        <v/>
      </c>
      <c r="AO452" s="47">
        <f>AN452*(1/(1+$G452))^(1+$E452)*(1+AO$7)^$D452*(AO434/AN434)^$E452*((AO434+AO443)/(AN434+AN443))^($F452*(1+$E452))</f>
        <v/>
      </c>
      <c r="AP452" s="47">
        <f>AO452*(1/(1+$G452))^(1+$E452)*(1+AP$7)^$D452*(AP434/AO434)^$E452*((AP434+AP443)/(AO434+AO443))^($F452*(1+$E452))</f>
        <v/>
      </c>
      <c r="AQ452" s="47">
        <f>AP452*(1/(1+$G452))^(1+$E452)*(1+AQ$7)^$D452*(AQ434/AP434)^$E452*((AQ434+AQ443)/(AP434+AP443))^($F452*(1+$E452))</f>
        <v/>
      </c>
      <c r="AR452" s="47">
        <f>AQ452*(1/(1+$G452))^(1+$E452)*(1+AR$7)^$D452*(AR434/AQ434)^$E452*((AR434+AR443)/(AQ434+AQ443))^($F452*(1+$E452))</f>
        <v/>
      </c>
      <c r="AS452" s="47">
        <f>AR452*(1/(1+$G452))^(1+$E452)*(1+AS$7)^$D452*(AS434/AR434)^$E452*((AS434+AS443)/(AR434+AR443))^($F452*(1+$E452))</f>
        <v/>
      </c>
      <c r="AT452" s="47">
        <f>AS452*(1/(1+$G452))^(1+$E452)*(1+AT$7)^$D452*(AT434/AS434)^$E452*((AT434+AT443)/(AS434+AS443))^($F452*(1+$E452))</f>
        <v/>
      </c>
      <c r="AU452" s="47">
        <f>AT452*(1/(1+$G452))^(1+$E452)*(1+AU$7)^$D452*(AU434/AT434)^$E452*((AU434+AU443)/(AT434+AT443))^($F452*(1+$E452))</f>
        <v/>
      </c>
      <c r="AV452" s="47">
        <f>AU452*(1/(1+$G452))^(1+$E452)*(1+AV$7)^$D452*(AV434/AU434)^$E452*((AV434+AV443)/(AU434+AU443))^($F452*(1+$E452))</f>
        <v/>
      </c>
      <c r="AW452" s="47">
        <f>AV452*(1/(1+$G452))^(1+$E452)*(1+AW$7)^$D452*(AW434/AV434)^$E452*((AW434+AW443)/(AV434+AV443))^($F452*(1+$E452))</f>
        <v/>
      </c>
      <c r="AX452" s="48">
        <f>FUELUSE(AW452,AX434,AW434,AX443,AW443,AX$7,$D452,$E452,$F452,$G452)</f>
        <v/>
      </c>
    </row>
    <row r="453" hidden="1" outlineLevel="2">
      <c r="A453" s="5" t="inlineStr">
        <is>
          <t>ener</t>
        </is>
      </c>
      <c r="B453" s="5" t="inlineStr">
        <is>
          <t>lpg</t>
        </is>
      </c>
      <c r="C453" s="5" t="inlineStr">
        <is>
          <t>ral</t>
        </is>
      </c>
      <c r="D453" s="40">
        <f>INDEX(Inputs!$N$5:$N$132,MATCH($B453&amp;"|"&amp;$C453,Inputs!$A$5:$A$132,0))</f>
        <v/>
      </c>
      <c r="E453" s="40">
        <f>INDEX(Inputs!$O$5:$O$132,MATCH($B453&amp;"|"&amp;$C453,Inputs!$A$5:$A$132,0))</f>
        <v/>
      </c>
      <c r="F453" s="40">
        <f>INDEX(Inputs!$P$5:$P$132,MATCH($B453&amp;"|"&amp;$C453,Inputs!$A$5:$A$132,0))</f>
        <v/>
      </c>
      <c r="G453" s="40">
        <f>INDEX(Inputs!$Q$5:$Q$132,MATCH($B453&amp;"|"&amp;$C453,Inputs!$A$5:$A$132,0))</f>
        <v/>
      </c>
      <c r="H453" s="5">
        <f>INDEX(Variables!$B$5:$B$105,MATCH($A453,Variables!$A$5:$A$105,0))&amp;IF($C453="",""," | "&amp;INDEX(Mapping!$B$5:$B$26,MATCH($C453,Mapping!$A$5:$A$26,0))&amp;" | "&amp;INDEX(Mapping!$B$30:$B$41,MATCH($B453,Mapping!$A$30:$A$41,0)))</f>
        <v/>
      </c>
      <c r="I453" s="5">
        <f>INDEX(Variables!$C$5:$C$105,MATCH($A453,Variables!$A$5:$A$105,0))</f>
        <v/>
      </c>
      <c r="J453" s="5">
        <f>INDEX(Variables!$E$5:$E$105,MATCH($A453,Variables!$A$5:$A$105,0))</f>
        <v/>
      </c>
      <c r="K453" s="25">
        <f>LOWER(Settings!$C$4)&amp;".mit."&amp;$A453&amp;IF($C453="","","."&amp;$C453&amp;"."&amp;$B453)&amp;IF(INDEX(Variables!$D$5:$D$105,MATCH($A453,Variables!$A$5:$A$105,0))="","","."&amp;INDEX(Variables!$D$5:$D$105,MATCH($A453,Variables!$A$5:$A$105,0)))&amp;"."&amp;K$5</f>
        <v/>
      </c>
      <c r="L453" s="46">
        <f>INDEX(Inputs!$U$5:$U$132,MATCH($B453&amp;"|"&amp;$C453,Inputs!$A$5:$A$132,0))</f>
        <v/>
      </c>
      <c r="M453" s="47">
        <f>L453*(1/(1+$G453))^(1+$E453)*(1+M$7)^$D453*(M435/L435)^$E453*((M435+M444)/(L435+L444))^($F453*(1+$E453))</f>
        <v/>
      </c>
      <c r="N453" s="47">
        <f>M453*(1/(1+$G453))^(1+$E453)*(1+N$7)^$D453*(N435/M435)^$E453*((N435+N444)/(M435+M444))^($F453*(1+$E453))</f>
        <v/>
      </c>
      <c r="O453" s="47">
        <f>N453*(1/(1+$G453))^(1+$E453)*(1+O$7)^$D453*(O435/N435)^$E453*((O435+O444)/(N435+N444))^($F453*(1+$E453))</f>
        <v/>
      </c>
      <c r="P453" s="47">
        <f>O453*(1/(1+$G453))^(1+$E453)*(1+P$7)^$D453*(P435/O435)^$E453*((P435+P444)/(O435+O444))^($F453*(1+$E453))</f>
        <v/>
      </c>
      <c r="Q453" s="47">
        <f>P453*(1/(1+$G453))^(1+$E453)*(1+Q$7)^$D453*(Q435/P435)^$E453*((Q435+Q444)/(P435+P444))^($F453*(1+$E453))</f>
        <v/>
      </c>
      <c r="R453" s="47">
        <f>Q453*(1/(1+$G453))^(1+$E453)*(1+R$7)^$D453*(R435/Q435)^$E453*((R435+R444)/(Q435+Q444))^($F453*(1+$E453))</f>
        <v/>
      </c>
      <c r="S453" s="47">
        <f>R453*(1/(1+$G453))^(1+$E453)*(1+S$7)^$D453*(S435/R435)^$E453*((S435+S444)/(R435+R444))^($F453*(1+$E453))</f>
        <v/>
      </c>
      <c r="T453" s="47">
        <f>S453*(1/(1+$G453))^(1+$E453)*(1+T$7)^$D453*(T435/S435)^$E453*((T435+T444)/(S435+S444))^($F453*(1+$E453))</f>
        <v/>
      </c>
      <c r="U453" s="47">
        <f>T453*(1/(1+$G453))^(1+$E453)*(1+U$7)^$D453*(U435/T435)^$E453*((U435+U444)/(T435+T444))^($F453*(1+$E453))</f>
        <v/>
      </c>
      <c r="V453" s="47">
        <f>U453*(1/(1+$G453))^(1+$E453)*(1+V$7)^$D453*(V435/U435)^$E453*((V435+V444)/(U435+U444))^($F453*(1+$E453))</f>
        <v/>
      </c>
      <c r="W453" s="47">
        <f>V453*(1/(1+$G453))^(1+$E453)*(1+W$7)^$D453*(W435/V435)^$E453*((W435+W444)/(V435+V444))^($F453*(1+$E453))</f>
        <v/>
      </c>
      <c r="X453" s="47">
        <f>W453*(1/(1+$G453))^(1+$E453)*(1+X$7)^$D453*(X435/W435)^$E453*((X435+X444)/(W435+W444))^($F453*(1+$E453))</f>
        <v/>
      </c>
      <c r="Y453" s="47">
        <f>X453*(1/(1+$G453))^(1+$E453)*(1+Y$7)^$D453*(Y435/X435)^$E453*((Y435+Y444)/(X435+X444))^($F453*(1+$E453))</f>
        <v/>
      </c>
      <c r="Z453" s="47">
        <f>Y453*(1/(1+$G453))^(1+$E453)*(1+Z$7)^$D453*(Z435/Y435)^$E453*((Z435+Z444)/(Y435+Y444))^($F453*(1+$E453))</f>
        <v/>
      </c>
      <c r="AA453" s="47">
        <f>Z453*(1/(1+$G453))^(1+$E453)*(1+AA$7)^$D453*(AA435/Z435)^$E453*((AA435+AA444)/(Z435+Z444))^($F453*(1+$E453))</f>
        <v/>
      </c>
      <c r="AB453" s="47">
        <f>AA453*(1/(1+$G453))^(1+$E453)*(1+AB$7)^$D453*(AB435/AA435)^$E453*((AB435+AB444)/(AA435+AA444))^($F453*(1+$E453))</f>
        <v/>
      </c>
      <c r="AC453" s="47">
        <f>AB453*(1/(1+$G453))^(1+$E453)*(1+AC$7)^$D453*(AC435/AB435)^$E453*((AC435+AC444)/(AB435+AB444))^($F453*(1+$E453))</f>
        <v/>
      </c>
      <c r="AD453" s="48">
        <f>FUELUSE(AC453,AD435,AC435,AD444,AC444,AD$7,$D453,$E453,$F453,$G453)</f>
        <v/>
      </c>
      <c r="AE453" s="25">
        <f>LOWER(Settings!$C$4)&amp;".mit."&amp;$A453&amp;IF($C453="","","."&amp;$C453&amp;"."&amp;$B453)&amp;IF(INDEX(Variables!$D$5:$D$105,MATCH($A453,Variables!$A$5:$A$105,0))="","","."&amp;INDEX(Variables!$D$5:$D$105,MATCH($A453,Variables!$A$5:$A$105,0)))&amp;"."&amp;AE$5</f>
        <v/>
      </c>
      <c r="AF453" s="46">
        <f>INDEX(Inputs!$U$5:$U$132,MATCH($B453&amp;"|"&amp;$C453,Inputs!$A$5:$A$132,0))</f>
        <v/>
      </c>
      <c r="AG453" s="47">
        <f>AF453*(1/(1+$G453))^(1+$E453)*(1+AG$7)^$D453*(AG435/AF435)^$E453*((AG435+AG444)/(AF435+AF444))^($F453*(1+$E453))</f>
        <v/>
      </c>
      <c r="AH453" s="47">
        <f>AG453*(1/(1+$G453))^(1+$E453)*(1+AH$7)^$D453*(AH435/AG435)^$E453*((AH435+AH444)/(AG435+AG444))^($F453*(1+$E453))</f>
        <v/>
      </c>
      <c r="AI453" s="47">
        <f>AH453*(1/(1+$G453))^(1+$E453)*(1+AI$7)^$D453*(AI435/AH435)^$E453*((AI435+AI444)/(AH435+AH444))^($F453*(1+$E453))</f>
        <v/>
      </c>
      <c r="AJ453" s="47">
        <f>AI453*(1/(1+$G453))^(1+$E453)*(1+AJ$7)^$D453*(AJ435/AI435)^$E453*((AJ435+AJ444)/(AI435+AI444))^($F453*(1+$E453))</f>
        <v/>
      </c>
      <c r="AK453" s="47">
        <f>AJ453*(1/(1+$G453))^(1+$E453)*(1+AK$7)^$D453*(AK435/AJ435)^$E453*((AK435+AK444)/(AJ435+AJ444))^($F453*(1+$E453))</f>
        <v/>
      </c>
      <c r="AL453" s="47">
        <f>AK453*(1/(1+$G453))^(1+$E453)*(1+AL$7)^$D453*(AL435/AK435)^$E453*((AL435+AL444)/(AK435+AK444))^($F453*(1+$E453))</f>
        <v/>
      </c>
      <c r="AM453" s="47">
        <f>AL453*(1/(1+$G453))^(1+$E453)*(1+AM$7)^$D453*(AM435/AL435)^$E453*((AM435+AM444)/(AL435+AL444))^($F453*(1+$E453))</f>
        <v/>
      </c>
      <c r="AN453" s="47">
        <f>AM453*(1/(1+$G453))^(1+$E453)*(1+AN$7)^$D453*(AN435/AM435)^$E453*((AN435+AN444)/(AM435+AM444))^($F453*(1+$E453))</f>
        <v/>
      </c>
      <c r="AO453" s="47">
        <f>AN453*(1/(1+$G453))^(1+$E453)*(1+AO$7)^$D453*(AO435/AN435)^$E453*((AO435+AO444)/(AN435+AN444))^($F453*(1+$E453))</f>
        <v/>
      </c>
      <c r="AP453" s="47">
        <f>AO453*(1/(1+$G453))^(1+$E453)*(1+AP$7)^$D453*(AP435/AO435)^$E453*((AP435+AP444)/(AO435+AO444))^($F453*(1+$E453))</f>
        <v/>
      </c>
      <c r="AQ453" s="47">
        <f>AP453*(1/(1+$G453))^(1+$E453)*(1+AQ$7)^$D453*(AQ435/AP435)^$E453*((AQ435+AQ444)/(AP435+AP444))^($F453*(1+$E453))</f>
        <v/>
      </c>
      <c r="AR453" s="47">
        <f>AQ453*(1/(1+$G453))^(1+$E453)*(1+AR$7)^$D453*(AR435/AQ435)^$E453*((AR435+AR444)/(AQ435+AQ444))^($F453*(1+$E453))</f>
        <v/>
      </c>
      <c r="AS453" s="47">
        <f>AR453*(1/(1+$G453))^(1+$E453)*(1+AS$7)^$D453*(AS435/AR435)^$E453*((AS435+AS444)/(AR435+AR444))^($F453*(1+$E453))</f>
        <v/>
      </c>
      <c r="AT453" s="47">
        <f>AS453*(1/(1+$G453))^(1+$E453)*(1+AT$7)^$D453*(AT435/AS435)^$E453*((AT435+AT444)/(AS435+AS444))^($F453*(1+$E453))</f>
        <v/>
      </c>
      <c r="AU453" s="47">
        <f>AT453*(1/(1+$G453))^(1+$E453)*(1+AU$7)^$D453*(AU435/AT435)^$E453*((AU435+AU444)/(AT435+AT444))^($F453*(1+$E453))</f>
        <v/>
      </c>
      <c r="AV453" s="47">
        <f>AU453*(1/(1+$G453))^(1+$E453)*(1+AV$7)^$D453*(AV435/AU435)^$E453*((AV435+AV444)/(AU435+AU444))^($F453*(1+$E453))</f>
        <v/>
      </c>
      <c r="AW453" s="47">
        <f>AV453*(1/(1+$G453))^(1+$E453)*(1+AW$7)^$D453*(AW435/AV435)^$E453*((AW435+AW444)/(AV435+AV444))^($F453*(1+$E453))</f>
        <v/>
      </c>
      <c r="AX453" s="48">
        <f>FUELUSE(AW453,AX435,AW435,AX444,AW444,AX$7,$D453,$E453,$F453,$G453)</f>
        <v/>
      </c>
    </row>
    <row r="454" hidden="1" outlineLevel="2">
      <c r="A454" s="5" t="inlineStr">
        <is>
          <t>ener</t>
        </is>
      </c>
      <c r="B454" s="5" t="inlineStr">
        <is>
          <t>ker</t>
        </is>
      </c>
      <c r="C454" s="5" t="inlineStr">
        <is>
          <t>ral</t>
        </is>
      </c>
      <c r="D454" s="40">
        <f>INDEX(Inputs!$N$5:$N$132,MATCH($B454&amp;"|"&amp;$C454,Inputs!$A$5:$A$132,0))</f>
        <v/>
      </c>
      <c r="E454" s="40">
        <f>INDEX(Inputs!$O$5:$O$132,MATCH($B454&amp;"|"&amp;$C454,Inputs!$A$5:$A$132,0))</f>
        <v/>
      </c>
      <c r="F454" s="40">
        <f>INDEX(Inputs!$P$5:$P$132,MATCH($B454&amp;"|"&amp;$C454,Inputs!$A$5:$A$132,0))</f>
        <v/>
      </c>
      <c r="G454" s="40">
        <f>INDEX(Inputs!$Q$5:$Q$132,MATCH($B454&amp;"|"&amp;$C454,Inputs!$A$5:$A$132,0))</f>
        <v/>
      </c>
      <c r="H454" s="5">
        <f>INDEX(Variables!$B$5:$B$105,MATCH($A454,Variables!$A$5:$A$105,0))&amp;IF($C454="",""," | "&amp;INDEX(Mapping!$B$5:$B$26,MATCH($C454,Mapping!$A$5:$A$26,0))&amp;" | "&amp;INDEX(Mapping!$B$30:$B$41,MATCH($B454,Mapping!$A$30:$A$41,0)))</f>
        <v/>
      </c>
      <c r="I454" s="5">
        <f>INDEX(Variables!$C$5:$C$105,MATCH($A454,Variables!$A$5:$A$105,0))</f>
        <v/>
      </c>
      <c r="J454" s="5">
        <f>INDEX(Variables!$E$5:$E$105,MATCH($A454,Variables!$A$5:$A$105,0))</f>
        <v/>
      </c>
      <c r="K454" s="25">
        <f>LOWER(Settings!$C$4)&amp;".mit."&amp;$A454&amp;IF($C454="","","."&amp;$C454&amp;"."&amp;$B454)&amp;IF(INDEX(Variables!$D$5:$D$105,MATCH($A454,Variables!$A$5:$A$105,0))="","","."&amp;INDEX(Variables!$D$5:$D$105,MATCH($A454,Variables!$A$5:$A$105,0)))&amp;"."&amp;K$5</f>
        <v/>
      </c>
      <c r="L454" s="46">
        <f>INDEX(Inputs!$U$5:$U$132,MATCH($B454&amp;"|"&amp;$C454,Inputs!$A$5:$A$132,0))</f>
        <v/>
      </c>
      <c r="M454" s="47">
        <f>L454*(1/(1+$G454))^(1+$E454)*(1+M$7)^$D454*(M436/L436)^$E454*((M436+M445)/(L436+L445))^($F454*(1+$E454))</f>
        <v/>
      </c>
      <c r="N454" s="47">
        <f>M454*(1/(1+$G454))^(1+$E454)*(1+N$7)^$D454*(N436/M436)^$E454*((N436+N445)/(M436+M445))^($F454*(1+$E454))</f>
        <v/>
      </c>
      <c r="O454" s="47">
        <f>N454*(1/(1+$G454))^(1+$E454)*(1+O$7)^$D454*(O436/N436)^$E454*((O436+O445)/(N436+N445))^($F454*(1+$E454))</f>
        <v/>
      </c>
      <c r="P454" s="47">
        <f>O454*(1/(1+$G454))^(1+$E454)*(1+P$7)^$D454*(P436/O436)^$E454*((P436+P445)/(O436+O445))^($F454*(1+$E454))</f>
        <v/>
      </c>
      <c r="Q454" s="47">
        <f>P454*(1/(1+$G454))^(1+$E454)*(1+Q$7)^$D454*(Q436/P436)^$E454*((Q436+Q445)/(P436+P445))^($F454*(1+$E454))</f>
        <v/>
      </c>
      <c r="R454" s="47">
        <f>Q454*(1/(1+$G454))^(1+$E454)*(1+R$7)^$D454*(R436/Q436)^$E454*((R436+R445)/(Q436+Q445))^($F454*(1+$E454))</f>
        <v/>
      </c>
      <c r="S454" s="47">
        <f>R454*(1/(1+$G454))^(1+$E454)*(1+S$7)^$D454*(S436/R436)^$E454*((S436+S445)/(R436+R445))^($F454*(1+$E454))</f>
        <v/>
      </c>
      <c r="T454" s="47">
        <f>S454*(1/(1+$G454))^(1+$E454)*(1+T$7)^$D454*(T436/S436)^$E454*((T436+T445)/(S436+S445))^($F454*(1+$E454))</f>
        <v/>
      </c>
      <c r="U454" s="47">
        <f>T454*(1/(1+$G454))^(1+$E454)*(1+U$7)^$D454*(U436/T436)^$E454*((U436+U445)/(T436+T445))^($F454*(1+$E454))</f>
        <v/>
      </c>
      <c r="V454" s="47">
        <f>U454*(1/(1+$G454))^(1+$E454)*(1+V$7)^$D454*(V436/U436)^$E454*((V436+V445)/(U436+U445))^($F454*(1+$E454))</f>
        <v/>
      </c>
      <c r="W454" s="47">
        <f>V454*(1/(1+$G454))^(1+$E454)*(1+W$7)^$D454*(W436/V436)^$E454*((W436+W445)/(V436+V445))^($F454*(1+$E454))</f>
        <v/>
      </c>
      <c r="X454" s="47">
        <f>W454*(1/(1+$G454))^(1+$E454)*(1+X$7)^$D454*(X436/W436)^$E454*((X436+X445)/(W436+W445))^($F454*(1+$E454))</f>
        <v/>
      </c>
      <c r="Y454" s="47">
        <f>X454*(1/(1+$G454))^(1+$E454)*(1+Y$7)^$D454*(Y436/X436)^$E454*((Y436+Y445)/(X436+X445))^($F454*(1+$E454))</f>
        <v/>
      </c>
      <c r="Z454" s="47">
        <f>Y454*(1/(1+$G454))^(1+$E454)*(1+Z$7)^$D454*(Z436/Y436)^$E454*((Z436+Z445)/(Y436+Y445))^($F454*(1+$E454))</f>
        <v/>
      </c>
      <c r="AA454" s="47">
        <f>Z454*(1/(1+$G454))^(1+$E454)*(1+AA$7)^$D454*(AA436/Z436)^$E454*((AA436+AA445)/(Z436+Z445))^($F454*(1+$E454))</f>
        <v/>
      </c>
      <c r="AB454" s="47">
        <f>AA454*(1/(1+$G454))^(1+$E454)*(1+AB$7)^$D454*(AB436/AA436)^$E454*((AB436+AB445)/(AA436+AA445))^($F454*(1+$E454))</f>
        <v/>
      </c>
      <c r="AC454" s="47">
        <f>AB454*(1/(1+$G454))^(1+$E454)*(1+AC$7)^$D454*(AC436/AB436)^$E454*((AC436+AC445)/(AB436+AB445))^($F454*(1+$E454))</f>
        <v/>
      </c>
      <c r="AD454" s="48">
        <f>FUELUSE(AC454,AD436,AC436,AD445,AC445,AD$7,$D454,$E454,$F454,$G454)</f>
        <v/>
      </c>
      <c r="AE454" s="25">
        <f>LOWER(Settings!$C$4)&amp;".mit."&amp;$A454&amp;IF($C454="","","."&amp;$C454&amp;"."&amp;$B454)&amp;IF(INDEX(Variables!$D$5:$D$105,MATCH($A454,Variables!$A$5:$A$105,0))="","","."&amp;INDEX(Variables!$D$5:$D$105,MATCH($A454,Variables!$A$5:$A$105,0)))&amp;"."&amp;AE$5</f>
        <v/>
      </c>
      <c r="AF454" s="46">
        <f>INDEX(Inputs!$U$5:$U$132,MATCH($B454&amp;"|"&amp;$C454,Inputs!$A$5:$A$132,0))</f>
        <v/>
      </c>
      <c r="AG454" s="47">
        <f>AF454*(1/(1+$G454))^(1+$E454)*(1+AG$7)^$D454*(AG436/AF436)^$E454*((AG436+AG445)/(AF436+AF445))^($F454*(1+$E454))</f>
        <v/>
      </c>
      <c r="AH454" s="47">
        <f>AG454*(1/(1+$G454))^(1+$E454)*(1+AH$7)^$D454*(AH436/AG436)^$E454*((AH436+AH445)/(AG436+AG445))^($F454*(1+$E454))</f>
        <v/>
      </c>
      <c r="AI454" s="47">
        <f>AH454*(1/(1+$G454))^(1+$E454)*(1+AI$7)^$D454*(AI436/AH436)^$E454*((AI436+AI445)/(AH436+AH445))^($F454*(1+$E454))</f>
        <v/>
      </c>
      <c r="AJ454" s="47">
        <f>AI454*(1/(1+$G454))^(1+$E454)*(1+AJ$7)^$D454*(AJ436/AI436)^$E454*((AJ436+AJ445)/(AI436+AI445))^($F454*(1+$E454))</f>
        <v/>
      </c>
      <c r="AK454" s="47">
        <f>AJ454*(1/(1+$G454))^(1+$E454)*(1+AK$7)^$D454*(AK436/AJ436)^$E454*((AK436+AK445)/(AJ436+AJ445))^($F454*(1+$E454))</f>
        <v/>
      </c>
      <c r="AL454" s="47">
        <f>AK454*(1/(1+$G454))^(1+$E454)*(1+AL$7)^$D454*(AL436/AK436)^$E454*((AL436+AL445)/(AK436+AK445))^($F454*(1+$E454))</f>
        <v/>
      </c>
      <c r="AM454" s="47">
        <f>AL454*(1/(1+$G454))^(1+$E454)*(1+AM$7)^$D454*(AM436/AL436)^$E454*((AM436+AM445)/(AL436+AL445))^($F454*(1+$E454))</f>
        <v/>
      </c>
      <c r="AN454" s="47">
        <f>AM454*(1/(1+$G454))^(1+$E454)*(1+AN$7)^$D454*(AN436/AM436)^$E454*((AN436+AN445)/(AM436+AM445))^($F454*(1+$E454))</f>
        <v/>
      </c>
      <c r="AO454" s="47">
        <f>AN454*(1/(1+$G454))^(1+$E454)*(1+AO$7)^$D454*(AO436/AN436)^$E454*((AO436+AO445)/(AN436+AN445))^($F454*(1+$E454))</f>
        <v/>
      </c>
      <c r="AP454" s="47">
        <f>AO454*(1/(1+$G454))^(1+$E454)*(1+AP$7)^$D454*(AP436/AO436)^$E454*((AP436+AP445)/(AO436+AO445))^($F454*(1+$E454))</f>
        <v/>
      </c>
      <c r="AQ454" s="47">
        <f>AP454*(1/(1+$G454))^(1+$E454)*(1+AQ$7)^$D454*(AQ436/AP436)^$E454*((AQ436+AQ445)/(AP436+AP445))^($F454*(1+$E454))</f>
        <v/>
      </c>
      <c r="AR454" s="47">
        <f>AQ454*(1/(1+$G454))^(1+$E454)*(1+AR$7)^$D454*(AR436/AQ436)^$E454*((AR436+AR445)/(AQ436+AQ445))^($F454*(1+$E454))</f>
        <v/>
      </c>
      <c r="AS454" s="47">
        <f>AR454*(1/(1+$G454))^(1+$E454)*(1+AS$7)^$D454*(AS436/AR436)^$E454*((AS436+AS445)/(AR436+AR445))^($F454*(1+$E454))</f>
        <v/>
      </c>
      <c r="AT454" s="47">
        <f>AS454*(1/(1+$G454))^(1+$E454)*(1+AT$7)^$D454*(AT436/AS436)^$E454*((AT436+AT445)/(AS436+AS445))^($F454*(1+$E454))</f>
        <v/>
      </c>
      <c r="AU454" s="47">
        <f>AT454*(1/(1+$G454))^(1+$E454)*(1+AU$7)^$D454*(AU436/AT436)^$E454*((AU436+AU445)/(AT436+AT445))^($F454*(1+$E454))</f>
        <v/>
      </c>
      <c r="AV454" s="47">
        <f>AU454*(1/(1+$G454))^(1+$E454)*(1+AV$7)^$D454*(AV436/AU436)^$E454*((AV436+AV445)/(AU436+AU445))^($F454*(1+$E454))</f>
        <v/>
      </c>
      <c r="AW454" s="47">
        <f>AV454*(1/(1+$G454))^(1+$E454)*(1+AW$7)^$D454*(AW436/AV436)^$E454*((AW436+AW445)/(AV436+AV445))^($F454*(1+$E454))</f>
        <v/>
      </c>
      <c r="AX454" s="48">
        <f>FUELUSE(AW454,AX436,AW436,AX445,AW445,AX$7,$D454,$E454,$F454,$G454)</f>
        <v/>
      </c>
    </row>
    <row r="455" hidden="1" outlineLevel="2">
      <c r="A455" s="5" t="inlineStr">
        <is>
          <t>ener</t>
        </is>
      </c>
      <c r="B455" s="5" t="inlineStr">
        <is>
          <t>oop</t>
        </is>
      </c>
      <c r="C455" s="5" t="inlineStr">
        <is>
          <t>ral</t>
        </is>
      </c>
      <c r="D455" s="40">
        <f>INDEX(Inputs!$N$5:$N$132,MATCH($B455&amp;"|"&amp;$C455,Inputs!$A$5:$A$132,0))</f>
        <v/>
      </c>
      <c r="E455" s="40">
        <f>INDEX(Inputs!$O$5:$O$132,MATCH($B455&amp;"|"&amp;$C455,Inputs!$A$5:$A$132,0))</f>
        <v/>
      </c>
      <c r="F455" s="40">
        <f>INDEX(Inputs!$P$5:$P$132,MATCH($B455&amp;"|"&amp;$C455,Inputs!$A$5:$A$132,0))</f>
        <v/>
      </c>
      <c r="G455" s="40">
        <f>INDEX(Inputs!$Q$5:$Q$132,MATCH($B455&amp;"|"&amp;$C455,Inputs!$A$5:$A$132,0))</f>
        <v/>
      </c>
      <c r="H455" s="5">
        <f>INDEX(Variables!$B$5:$B$105,MATCH($A455,Variables!$A$5:$A$105,0))&amp;IF($C455="",""," | "&amp;INDEX(Mapping!$B$5:$B$26,MATCH($C455,Mapping!$A$5:$A$26,0))&amp;" | "&amp;INDEX(Mapping!$B$30:$B$41,MATCH($B455,Mapping!$A$30:$A$41,0)))</f>
        <v/>
      </c>
      <c r="I455" s="5">
        <f>INDEX(Variables!$C$5:$C$105,MATCH($A455,Variables!$A$5:$A$105,0))</f>
        <v/>
      </c>
      <c r="J455" s="5">
        <f>INDEX(Variables!$E$5:$E$105,MATCH($A455,Variables!$A$5:$A$105,0))</f>
        <v/>
      </c>
      <c r="K455" s="25">
        <f>LOWER(Settings!$C$4)&amp;".mit."&amp;$A455&amp;IF($C455="","","."&amp;$C455&amp;"."&amp;$B455)&amp;IF(INDEX(Variables!$D$5:$D$105,MATCH($A455,Variables!$A$5:$A$105,0))="","","."&amp;INDEX(Variables!$D$5:$D$105,MATCH($A455,Variables!$A$5:$A$105,0)))&amp;"."&amp;K$5</f>
        <v/>
      </c>
      <c r="L455" s="46">
        <f>INDEX(Inputs!$U$5:$U$132,MATCH($B455&amp;"|"&amp;$C455,Inputs!$A$5:$A$132,0))</f>
        <v/>
      </c>
      <c r="M455" s="47">
        <f>L455*(1/(1+$G455))^(1+$E455)*(1+M$7)^$D455*(M437/L437)^$E455*((M437+M446)/(L437+L446))^($F455*(1+$E455))</f>
        <v/>
      </c>
      <c r="N455" s="47">
        <f>M455*(1/(1+$G455))^(1+$E455)*(1+N$7)^$D455*(N437/M437)^$E455*((N437+N446)/(M437+M446))^($F455*(1+$E455))</f>
        <v/>
      </c>
      <c r="O455" s="47">
        <f>N455*(1/(1+$G455))^(1+$E455)*(1+O$7)^$D455*(O437/N437)^$E455*((O437+O446)/(N437+N446))^($F455*(1+$E455))</f>
        <v/>
      </c>
      <c r="P455" s="47">
        <f>O455*(1/(1+$G455))^(1+$E455)*(1+P$7)^$D455*(P437/O437)^$E455*((P437+P446)/(O437+O446))^($F455*(1+$E455))</f>
        <v/>
      </c>
      <c r="Q455" s="47">
        <f>P455*(1/(1+$G455))^(1+$E455)*(1+Q$7)^$D455*(Q437/P437)^$E455*((Q437+Q446)/(P437+P446))^($F455*(1+$E455))</f>
        <v/>
      </c>
      <c r="R455" s="47">
        <f>Q455*(1/(1+$G455))^(1+$E455)*(1+R$7)^$D455*(R437/Q437)^$E455*((R437+R446)/(Q437+Q446))^($F455*(1+$E455))</f>
        <v/>
      </c>
      <c r="S455" s="47">
        <f>R455*(1/(1+$G455))^(1+$E455)*(1+S$7)^$D455*(S437/R437)^$E455*((S437+S446)/(R437+R446))^($F455*(1+$E455))</f>
        <v/>
      </c>
      <c r="T455" s="47">
        <f>S455*(1/(1+$G455))^(1+$E455)*(1+T$7)^$D455*(T437/S437)^$E455*((T437+T446)/(S437+S446))^($F455*(1+$E455))</f>
        <v/>
      </c>
      <c r="U455" s="47">
        <f>T455*(1/(1+$G455))^(1+$E455)*(1+U$7)^$D455*(U437/T437)^$E455*((U437+U446)/(T437+T446))^($F455*(1+$E455))</f>
        <v/>
      </c>
      <c r="V455" s="47">
        <f>U455*(1/(1+$G455))^(1+$E455)*(1+V$7)^$D455*(V437/U437)^$E455*((V437+V446)/(U437+U446))^($F455*(1+$E455))</f>
        <v/>
      </c>
      <c r="W455" s="47">
        <f>V455*(1/(1+$G455))^(1+$E455)*(1+W$7)^$D455*(W437/V437)^$E455*((W437+W446)/(V437+V446))^($F455*(1+$E455))</f>
        <v/>
      </c>
      <c r="X455" s="47">
        <f>W455*(1/(1+$G455))^(1+$E455)*(1+X$7)^$D455*(X437/W437)^$E455*((X437+X446)/(W437+W446))^($F455*(1+$E455))</f>
        <v/>
      </c>
      <c r="Y455" s="47">
        <f>X455*(1/(1+$G455))^(1+$E455)*(1+Y$7)^$D455*(Y437/X437)^$E455*((Y437+Y446)/(X437+X446))^($F455*(1+$E455))</f>
        <v/>
      </c>
      <c r="Z455" s="47">
        <f>Y455*(1/(1+$G455))^(1+$E455)*(1+Z$7)^$D455*(Z437/Y437)^$E455*((Z437+Z446)/(Y437+Y446))^($F455*(1+$E455))</f>
        <v/>
      </c>
      <c r="AA455" s="47">
        <f>Z455*(1/(1+$G455))^(1+$E455)*(1+AA$7)^$D455*(AA437/Z437)^$E455*((AA437+AA446)/(Z437+Z446))^($F455*(1+$E455))</f>
        <v/>
      </c>
      <c r="AB455" s="47">
        <f>AA455*(1/(1+$G455))^(1+$E455)*(1+AB$7)^$D455*(AB437/AA437)^$E455*((AB437+AB446)/(AA437+AA446))^($F455*(1+$E455))</f>
        <v/>
      </c>
      <c r="AC455" s="47">
        <f>AB455*(1/(1+$G455))^(1+$E455)*(1+AC$7)^$D455*(AC437/AB437)^$E455*((AC437+AC446)/(AB437+AB446))^($F455*(1+$E455))</f>
        <v/>
      </c>
      <c r="AD455" s="48">
        <f>FUELUSE(AC455,AD437,AC437,AD446,AC446,AD$7,$D455,$E455,$F455,$G455)</f>
        <v/>
      </c>
      <c r="AE455" s="25">
        <f>LOWER(Settings!$C$4)&amp;".mit."&amp;$A455&amp;IF($C455="","","."&amp;$C455&amp;"."&amp;$B455)&amp;IF(INDEX(Variables!$D$5:$D$105,MATCH($A455,Variables!$A$5:$A$105,0))="","","."&amp;INDEX(Variables!$D$5:$D$105,MATCH($A455,Variables!$A$5:$A$105,0)))&amp;"."&amp;AE$5</f>
        <v/>
      </c>
      <c r="AF455" s="46">
        <f>INDEX(Inputs!$U$5:$U$132,MATCH($B455&amp;"|"&amp;$C455,Inputs!$A$5:$A$132,0))</f>
        <v/>
      </c>
      <c r="AG455" s="47">
        <f>AF455*(1/(1+$G455))^(1+$E455)*(1+AG$7)^$D455*(AG437/AF437)^$E455*((AG437+AG446)/(AF437+AF446))^($F455*(1+$E455))</f>
        <v/>
      </c>
      <c r="AH455" s="47">
        <f>AG455*(1/(1+$G455))^(1+$E455)*(1+AH$7)^$D455*(AH437/AG437)^$E455*((AH437+AH446)/(AG437+AG446))^($F455*(1+$E455))</f>
        <v/>
      </c>
      <c r="AI455" s="47">
        <f>AH455*(1/(1+$G455))^(1+$E455)*(1+AI$7)^$D455*(AI437/AH437)^$E455*((AI437+AI446)/(AH437+AH446))^($F455*(1+$E455))</f>
        <v/>
      </c>
      <c r="AJ455" s="47">
        <f>AI455*(1/(1+$G455))^(1+$E455)*(1+AJ$7)^$D455*(AJ437/AI437)^$E455*((AJ437+AJ446)/(AI437+AI446))^($F455*(1+$E455))</f>
        <v/>
      </c>
      <c r="AK455" s="47">
        <f>AJ455*(1/(1+$G455))^(1+$E455)*(1+AK$7)^$D455*(AK437/AJ437)^$E455*((AK437+AK446)/(AJ437+AJ446))^($F455*(1+$E455))</f>
        <v/>
      </c>
      <c r="AL455" s="47">
        <f>AK455*(1/(1+$G455))^(1+$E455)*(1+AL$7)^$D455*(AL437/AK437)^$E455*((AL437+AL446)/(AK437+AK446))^($F455*(1+$E455))</f>
        <v/>
      </c>
      <c r="AM455" s="47">
        <f>AL455*(1/(1+$G455))^(1+$E455)*(1+AM$7)^$D455*(AM437/AL437)^$E455*((AM437+AM446)/(AL437+AL446))^($F455*(1+$E455))</f>
        <v/>
      </c>
      <c r="AN455" s="47">
        <f>AM455*(1/(1+$G455))^(1+$E455)*(1+AN$7)^$D455*(AN437/AM437)^$E455*((AN437+AN446)/(AM437+AM446))^($F455*(1+$E455))</f>
        <v/>
      </c>
      <c r="AO455" s="47">
        <f>AN455*(1/(1+$G455))^(1+$E455)*(1+AO$7)^$D455*(AO437/AN437)^$E455*((AO437+AO446)/(AN437+AN446))^($F455*(1+$E455))</f>
        <v/>
      </c>
      <c r="AP455" s="47">
        <f>AO455*(1/(1+$G455))^(1+$E455)*(1+AP$7)^$D455*(AP437/AO437)^$E455*((AP437+AP446)/(AO437+AO446))^($F455*(1+$E455))</f>
        <v/>
      </c>
      <c r="AQ455" s="47">
        <f>AP455*(1/(1+$G455))^(1+$E455)*(1+AQ$7)^$D455*(AQ437/AP437)^$E455*((AQ437+AQ446)/(AP437+AP446))^($F455*(1+$E455))</f>
        <v/>
      </c>
      <c r="AR455" s="47">
        <f>AQ455*(1/(1+$G455))^(1+$E455)*(1+AR$7)^$D455*(AR437/AQ437)^$E455*((AR437+AR446)/(AQ437+AQ446))^($F455*(1+$E455))</f>
        <v/>
      </c>
      <c r="AS455" s="47">
        <f>AR455*(1/(1+$G455))^(1+$E455)*(1+AS$7)^$D455*(AS437/AR437)^$E455*((AS437+AS446)/(AR437+AR446))^($F455*(1+$E455))</f>
        <v/>
      </c>
      <c r="AT455" s="47">
        <f>AS455*(1/(1+$G455))^(1+$E455)*(1+AT$7)^$D455*(AT437/AS437)^$E455*((AT437+AT446)/(AS437+AS446))^($F455*(1+$E455))</f>
        <v/>
      </c>
      <c r="AU455" s="47">
        <f>AT455*(1/(1+$G455))^(1+$E455)*(1+AU$7)^$D455*(AU437/AT437)^$E455*((AU437+AU446)/(AT437+AT446))^($F455*(1+$E455))</f>
        <v/>
      </c>
      <c r="AV455" s="47">
        <f>AU455*(1/(1+$G455))^(1+$E455)*(1+AV$7)^$D455*(AV437/AU437)^$E455*((AV437+AV446)/(AU437+AU446))^($F455*(1+$E455))</f>
        <v/>
      </c>
      <c r="AW455" s="47">
        <f>AV455*(1/(1+$G455))^(1+$E455)*(1+AW$7)^$D455*(AW437/AV437)^$E455*((AW437+AW446)/(AV437+AV446))^($F455*(1+$E455))</f>
        <v/>
      </c>
      <c r="AX455" s="48">
        <f>FUELUSE(AW455,AX437,AW437,AX446,AW446,AX$7,$D455,$E455,$F455,$G455)</f>
        <v/>
      </c>
    </row>
    <row r="456" hidden="1" outlineLevel="2">
      <c r="A456" s="5" t="inlineStr">
        <is>
          <t>ener</t>
        </is>
      </c>
      <c r="B456" s="5" t="inlineStr">
        <is>
          <t>bio</t>
        </is>
      </c>
      <c r="C456" s="5" t="inlineStr">
        <is>
          <t>ral</t>
        </is>
      </c>
      <c r="D456" s="40">
        <f>INDEX(Inputs!$N$5:$N$132,MATCH($B456&amp;"|"&amp;$C456,Inputs!$A$5:$A$132,0))</f>
        <v/>
      </c>
      <c r="E456" s="40">
        <f>INDEX(Inputs!$O$5:$O$132,MATCH($B456&amp;"|"&amp;$C456,Inputs!$A$5:$A$132,0))</f>
        <v/>
      </c>
      <c r="F456" s="40">
        <f>INDEX(Inputs!$P$5:$P$132,MATCH($B456&amp;"|"&amp;$C456,Inputs!$A$5:$A$132,0))</f>
        <v/>
      </c>
      <c r="G456" s="40">
        <f>INDEX(Inputs!$Q$5:$Q$132,MATCH($B456&amp;"|"&amp;$C456,Inputs!$A$5:$A$132,0))</f>
        <v/>
      </c>
      <c r="H456" s="5">
        <f>INDEX(Variables!$B$5:$B$105,MATCH($A456,Variables!$A$5:$A$105,0))&amp;IF($C456="",""," | "&amp;INDEX(Mapping!$B$5:$B$26,MATCH($C456,Mapping!$A$5:$A$26,0))&amp;" | "&amp;INDEX(Mapping!$B$30:$B$41,MATCH($B456,Mapping!$A$30:$A$41,0)))</f>
        <v/>
      </c>
      <c r="I456" s="5">
        <f>INDEX(Variables!$C$5:$C$105,MATCH($A456,Variables!$A$5:$A$105,0))</f>
        <v/>
      </c>
      <c r="J456" s="5">
        <f>INDEX(Variables!$E$5:$E$105,MATCH($A456,Variables!$A$5:$A$105,0))</f>
        <v/>
      </c>
      <c r="K456" s="25">
        <f>LOWER(Settings!$C$4)&amp;".mit."&amp;$A456&amp;IF($C456="","","."&amp;$C456&amp;"."&amp;$B456)&amp;IF(INDEX(Variables!$D$5:$D$105,MATCH($A456,Variables!$A$5:$A$105,0))="","","."&amp;INDEX(Variables!$D$5:$D$105,MATCH($A456,Variables!$A$5:$A$105,0)))&amp;"."&amp;K$5</f>
        <v/>
      </c>
      <c r="L456" s="46">
        <f>INDEX(Inputs!$U$5:$U$132,MATCH($B456&amp;"|"&amp;$C456,Inputs!$A$5:$A$132,0))</f>
        <v/>
      </c>
      <c r="M456" s="47">
        <f>L456*(1/(1+$G456))^(1+$E456)*(1+M$7)^$D456*(M438/L438)^$E456*((M438+M447)/(L438+L447))^($F456*(1+$E456))</f>
        <v/>
      </c>
      <c r="N456" s="47">
        <f>M456*(1/(1+$G456))^(1+$E456)*(1+N$7)^$D456*(N438/M438)^$E456*((N438+N447)/(M438+M447))^($F456*(1+$E456))</f>
        <v/>
      </c>
      <c r="O456" s="47">
        <f>N456*(1/(1+$G456))^(1+$E456)*(1+O$7)^$D456*(O438/N438)^$E456*((O438+O447)/(N438+N447))^($F456*(1+$E456))</f>
        <v/>
      </c>
      <c r="P456" s="47">
        <f>O456*(1/(1+$G456))^(1+$E456)*(1+P$7)^$D456*(P438/O438)^$E456*((P438+P447)/(O438+O447))^($F456*(1+$E456))</f>
        <v/>
      </c>
      <c r="Q456" s="47">
        <f>P456*(1/(1+$G456))^(1+$E456)*(1+Q$7)^$D456*(Q438/P438)^$E456*((Q438+Q447)/(P438+P447))^($F456*(1+$E456))</f>
        <v/>
      </c>
      <c r="R456" s="47">
        <f>Q456*(1/(1+$G456))^(1+$E456)*(1+R$7)^$D456*(R438/Q438)^$E456*((R438+R447)/(Q438+Q447))^($F456*(1+$E456))</f>
        <v/>
      </c>
      <c r="S456" s="47">
        <f>R456*(1/(1+$G456))^(1+$E456)*(1+S$7)^$D456*(S438/R438)^$E456*((S438+S447)/(R438+R447))^($F456*(1+$E456))</f>
        <v/>
      </c>
      <c r="T456" s="47">
        <f>S456*(1/(1+$G456))^(1+$E456)*(1+T$7)^$D456*(T438/S438)^$E456*((T438+T447)/(S438+S447))^($F456*(1+$E456))</f>
        <v/>
      </c>
      <c r="U456" s="47">
        <f>T456*(1/(1+$G456))^(1+$E456)*(1+U$7)^$D456*(U438/T438)^$E456*((U438+U447)/(T438+T447))^($F456*(1+$E456))</f>
        <v/>
      </c>
      <c r="V456" s="47">
        <f>U456*(1/(1+$G456))^(1+$E456)*(1+V$7)^$D456*(V438/U438)^$E456*((V438+V447)/(U438+U447))^($F456*(1+$E456))</f>
        <v/>
      </c>
      <c r="W456" s="47">
        <f>V456*(1/(1+$G456))^(1+$E456)*(1+W$7)^$D456*(W438/V438)^$E456*((W438+W447)/(V438+V447))^($F456*(1+$E456))</f>
        <v/>
      </c>
      <c r="X456" s="47">
        <f>W456*(1/(1+$G456))^(1+$E456)*(1+X$7)^$D456*(X438/W438)^$E456*((X438+X447)/(W438+W447))^($F456*(1+$E456))</f>
        <v/>
      </c>
      <c r="Y456" s="47">
        <f>X456*(1/(1+$G456))^(1+$E456)*(1+Y$7)^$D456*(Y438/X438)^$E456*((Y438+Y447)/(X438+X447))^($F456*(1+$E456))</f>
        <v/>
      </c>
      <c r="Z456" s="47">
        <f>Y456*(1/(1+$G456))^(1+$E456)*(1+Z$7)^$D456*(Z438/Y438)^$E456*((Z438+Z447)/(Y438+Y447))^($F456*(1+$E456))</f>
        <v/>
      </c>
      <c r="AA456" s="47">
        <f>Z456*(1/(1+$G456))^(1+$E456)*(1+AA$7)^$D456*(AA438/Z438)^$E456*((AA438+AA447)/(Z438+Z447))^($F456*(1+$E456))</f>
        <v/>
      </c>
      <c r="AB456" s="47">
        <f>AA456*(1/(1+$G456))^(1+$E456)*(1+AB$7)^$D456*(AB438/AA438)^$E456*((AB438+AB447)/(AA438+AA447))^($F456*(1+$E456))</f>
        <v/>
      </c>
      <c r="AC456" s="47">
        <f>AB456*(1/(1+$G456))^(1+$E456)*(1+AC$7)^$D456*(AC438/AB438)^$E456*((AC438+AC447)/(AB438+AB447))^($F456*(1+$E456))</f>
        <v/>
      </c>
      <c r="AD456" s="48">
        <f>FUELUSE(AC456,AD438,AC438,AD447,AC447,AD$7,$D456,$E456,$F456,$G456)</f>
        <v/>
      </c>
      <c r="AE456" s="25">
        <f>LOWER(Settings!$C$4)&amp;".mit."&amp;$A456&amp;IF($C456="","","."&amp;$C456&amp;"."&amp;$B456)&amp;IF(INDEX(Variables!$D$5:$D$105,MATCH($A456,Variables!$A$5:$A$105,0))="","","."&amp;INDEX(Variables!$D$5:$D$105,MATCH($A456,Variables!$A$5:$A$105,0)))&amp;"."&amp;AE$5</f>
        <v/>
      </c>
      <c r="AF456" s="46">
        <f>INDEX(Inputs!$U$5:$U$132,MATCH($B456&amp;"|"&amp;$C456,Inputs!$A$5:$A$132,0))</f>
        <v/>
      </c>
      <c r="AG456" s="47">
        <f>AF456*(1/(1+$G456))^(1+$E456)*(1+AG$7)^$D456*(AG438/AF438)^$E456*((AG438+AG447)/(AF438+AF447))^($F456*(1+$E456))</f>
        <v/>
      </c>
      <c r="AH456" s="47">
        <f>AG456*(1/(1+$G456))^(1+$E456)*(1+AH$7)^$D456*(AH438/AG438)^$E456*((AH438+AH447)/(AG438+AG447))^($F456*(1+$E456))</f>
        <v/>
      </c>
      <c r="AI456" s="47">
        <f>AH456*(1/(1+$G456))^(1+$E456)*(1+AI$7)^$D456*(AI438/AH438)^$E456*((AI438+AI447)/(AH438+AH447))^($F456*(1+$E456))</f>
        <v/>
      </c>
      <c r="AJ456" s="47">
        <f>AI456*(1/(1+$G456))^(1+$E456)*(1+AJ$7)^$D456*(AJ438/AI438)^$E456*((AJ438+AJ447)/(AI438+AI447))^($F456*(1+$E456))</f>
        <v/>
      </c>
      <c r="AK456" s="47">
        <f>AJ456*(1/(1+$G456))^(1+$E456)*(1+AK$7)^$D456*(AK438/AJ438)^$E456*((AK438+AK447)/(AJ438+AJ447))^($F456*(1+$E456))</f>
        <v/>
      </c>
      <c r="AL456" s="47">
        <f>AK456*(1/(1+$G456))^(1+$E456)*(1+AL$7)^$D456*(AL438/AK438)^$E456*((AL438+AL447)/(AK438+AK447))^($F456*(1+$E456))</f>
        <v/>
      </c>
      <c r="AM456" s="47">
        <f>AL456*(1/(1+$G456))^(1+$E456)*(1+AM$7)^$D456*(AM438/AL438)^$E456*((AM438+AM447)/(AL438+AL447))^($F456*(1+$E456))</f>
        <v/>
      </c>
      <c r="AN456" s="47">
        <f>AM456*(1/(1+$G456))^(1+$E456)*(1+AN$7)^$D456*(AN438/AM438)^$E456*((AN438+AN447)/(AM438+AM447))^($F456*(1+$E456))</f>
        <v/>
      </c>
      <c r="AO456" s="47">
        <f>AN456*(1/(1+$G456))^(1+$E456)*(1+AO$7)^$D456*(AO438/AN438)^$E456*((AO438+AO447)/(AN438+AN447))^($F456*(1+$E456))</f>
        <v/>
      </c>
      <c r="AP456" s="47">
        <f>AO456*(1/(1+$G456))^(1+$E456)*(1+AP$7)^$D456*(AP438/AO438)^$E456*((AP438+AP447)/(AO438+AO447))^($F456*(1+$E456))</f>
        <v/>
      </c>
      <c r="AQ456" s="47">
        <f>AP456*(1/(1+$G456))^(1+$E456)*(1+AQ$7)^$D456*(AQ438/AP438)^$E456*((AQ438+AQ447)/(AP438+AP447))^($F456*(1+$E456))</f>
        <v/>
      </c>
      <c r="AR456" s="47">
        <f>AQ456*(1/(1+$G456))^(1+$E456)*(1+AR$7)^$D456*(AR438/AQ438)^$E456*((AR438+AR447)/(AQ438+AQ447))^($F456*(1+$E456))</f>
        <v/>
      </c>
      <c r="AS456" s="47">
        <f>AR456*(1/(1+$G456))^(1+$E456)*(1+AS$7)^$D456*(AS438/AR438)^$E456*((AS438+AS447)/(AR438+AR447))^($F456*(1+$E456))</f>
        <v/>
      </c>
      <c r="AT456" s="47">
        <f>AS456*(1/(1+$G456))^(1+$E456)*(1+AT$7)^$D456*(AT438/AS438)^$E456*((AT438+AT447)/(AS438+AS447))^($F456*(1+$E456))</f>
        <v/>
      </c>
      <c r="AU456" s="47">
        <f>AT456*(1/(1+$G456))^(1+$E456)*(1+AU$7)^$D456*(AU438/AT438)^$E456*((AU438+AU447)/(AT438+AT447))^($F456*(1+$E456))</f>
        <v/>
      </c>
      <c r="AV456" s="47">
        <f>AU456*(1/(1+$G456))^(1+$E456)*(1+AV$7)^$D456*(AV438/AU438)^$E456*((AV438+AV447)/(AU438+AU447))^($F456*(1+$E456))</f>
        <v/>
      </c>
      <c r="AW456" s="47">
        <f>AV456*(1/(1+$G456))^(1+$E456)*(1+AW$7)^$D456*(AW438/AV438)^$E456*((AW438+AW447)/(AV438+AV447))^($F456*(1+$E456))</f>
        <v/>
      </c>
      <c r="AX456" s="48">
        <f>FUELUSE(AW456,AX438,AW438,AX447,AW447,AX$7,$D456,$E456,$F456,$G456)</f>
        <v/>
      </c>
    </row>
    <row r="457" hidden="1" outlineLevel="2"/>
    <row r="458" hidden="1" outlineLevel="2">
      <c r="A458" s="5" t="inlineStr">
        <is>
          <t>rtx</t>
        </is>
      </c>
      <c r="B458" s="5" t="inlineStr">
        <is>
          <t>coa</t>
        </is>
      </c>
      <c r="C458" s="5" t="inlineStr">
        <is>
          <t>ral</t>
        </is>
      </c>
      <c r="D458" s="40">
        <f>INDEX(Inputs!$R$5:$R$132,MATCH($B458&amp;"|"&amp;$C458,Inputs!$A$5:$A$132,0))</f>
        <v/>
      </c>
      <c r="E458" s="39" t="n"/>
      <c r="F458" s="39" t="n"/>
      <c r="G458" s="39" t="n"/>
      <c r="H458" s="5">
        <f>INDEX(Variables!$B$5:$B$105,MATCH($A458,Variables!$A$5:$A$105,0))&amp;IF($C458="",""," | "&amp;INDEX(Mapping!$B$5:$B$26,MATCH($C458,Mapping!$A$5:$A$26,0))&amp;" | "&amp;INDEX(Mapping!$B$30:$B$41,MATCH($B458,Mapping!$A$30:$A$41,0)))</f>
        <v/>
      </c>
      <c r="I458" s="5">
        <f>INDEX(Variables!$C$5:$C$105,MATCH($A458,Variables!$A$5:$A$105,0))</f>
        <v/>
      </c>
      <c r="J458" s="5">
        <f>INDEX(Variables!$E$5:$E$105,MATCH($A458,Variables!$A$5:$A$105,0))</f>
        <v/>
      </c>
      <c r="K458" s="25">
        <f>LOWER(Settings!$C$4)&amp;".mit."&amp;$A458&amp;IF($C458="","","."&amp;$C458&amp;"."&amp;$B458)&amp;IF(INDEX(Variables!$D$5:$D$105,MATCH($A458,Variables!$A$5:$A$105,0))="","","."&amp;INDEX(Variables!$D$5:$D$105,MATCH($A458,Variables!$A$5:$A$105,0)))&amp;"."&amp;K$5</f>
        <v/>
      </c>
      <c r="L458" s="46">
        <f>L449*Settings!$C$13*(INDEX(L$258:L$269,$D458)+INDEX(L$245:L$256,$D458))</f>
        <v/>
      </c>
      <c r="M458" s="47">
        <f>M449*Settings!$C$13*(INDEX(M$258:M$269,$D458)+INDEX(M$245:M$256,$D458))</f>
        <v/>
      </c>
      <c r="N458" s="47">
        <f>N449*Settings!$C$13*(INDEX(N$258:N$269,$D458)+INDEX(N$245:N$256,$D458))</f>
        <v/>
      </c>
      <c r="O458" s="47">
        <f>O449*Settings!$C$13*(INDEX(O$258:O$269,$D458)+INDEX(O$245:O$256,$D458))</f>
        <v/>
      </c>
      <c r="P458" s="47">
        <f>P449*Settings!$C$13*(INDEX(P$258:P$269,$D458)+INDEX(P$245:P$256,$D458))</f>
        <v/>
      </c>
      <c r="Q458" s="47">
        <f>Q449*Settings!$C$13*(INDEX(Q$258:Q$269,$D458)+INDEX(Q$245:Q$256,$D458))</f>
        <v/>
      </c>
      <c r="R458" s="47">
        <f>R449*Settings!$C$13*(INDEX(R$258:R$269,$D458)+INDEX(R$245:R$256,$D458))</f>
        <v/>
      </c>
      <c r="S458" s="47">
        <f>S449*Settings!$C$13*(INDEX(S$258:S$269,$D458)+INDEX(S$245:S$256,$D458))</f>
        <v/>
      </c>
      <c r="T458" s="47">
        <f>T449*Settings!$C$13*(INDEX(T$258:T$269,$D458)+INDEX(T$245:T$256,$D458))</f>
        <v/>
      </c>
      <c r="U458" s="47">
        <f>U449*Settings!$C$13*(INDEX(U$258:U$269,$D458)+INDEX(U$245:U$256,$D458))</f>
        <v/>
      </c>
      <c r="V458" s="47">
        <f>V449*Settings!$C$13*(INDEX(V$258:V$269,$D458)+INDEX(V$245:V$256,$D458))</f>
        <v/>
      </c>
      <c r="W458" s="47">
        <f>W449*Settings!$C$13*(INDEX(W$258:W$269,$D458)+INDEX(W$245:W$256,$D458))</f>
        <v/>
      </c>
      <c r="X458" s="47">
        <f>X449*Settings!$C$13*(INDEX(X$258:X$269,$D458)+INDEX(X$245:X$256,$D458))</f>
        <v/>
      </c>
      <c r="Y458" s="47">
        <f>Y449*Settings!$C$13*(INDEX(Y$258:Y$269,$D458)+INDEX(Y$245:Y$256,$D458))</f>
        <v/>
      </c>
      <c r="Z458" s="47">
        <f>Z449*Settings!$C$13*(INDEX(Z$258:Z$269,$D458)+INDEX(Z$245:Z$256,$D458))</f>
        <v/>
      </c>
      <c r="AA458" s="47">
        <f>AA449*Settings!$C$13*(INDEX(AA$258:AA$269,$D458)+INDEX(AA$245:AA$256,$D458))</f>
        <v/>
      </c>
      <c r="AB458" s="47">
        <f>AB449*Settings!$C$13*(INDEX(AB$258:AB$269,$D458)+INDEX(AB$245:AB$256,$D458))</f>
        <v/>
      </c>
      <c r="AC458" s="47">
        <f>AC449*Settings!$C$13*(INDEX(AC$258:AC$269,$D458)+INDEX(AC$245:AC$256,$D458))</f>
        <v/>
      </c>
      <c r="AD458" s="48">
        <f>REVENUE(AD449,Settings!$C$13,INDEX(AD$258:AD$269,$D458)+INDEX(AD$245:AD$256,$D458))</f>
        <v/>
      </c>
      <c r="AE458" s="25">
        <f>LOWER(Settings!$C$4)&amp;".mit."&amp;$A458&amp;IF($C458="","","."&amp;$C458&amp;"."&amp;$B458)&amp;IF(INDEX(Variables!$D$5:$D$105,MATCH($A458,Variables!$A$5:$A$105,0))="","","."&amp;INDEX(Variables!$D$5:$D$105,MATCH($A458,Variables!$A$5:$A$105,0)))&amp;"."&amp;AE$5</f>
        <v/>
      </c>
      <c r="AF458" s="46">
        <f>AF449*Settings!$C$13*(INDEX(AF$258:AF$269,$D458)+INDEX(AF$245:AF$256,$D458))</f>
        <v/>
      </c>
      <c r="AG458" s="47">
        <f>AG449*Settings!$C$13*(INDEX(AG$258:AG$269,$D458)+INDEX(AG$245:AG$256,$D458))</f>
        <v/>
      </c>
      <c r="AH458" s="47">
        <f>AH449*Settings!$C$13*(INDEX(AH$258:AH$269,$D458)+INDEX(AH$245:AH$256,$D458))</f>
        <v/>
      </c>
      <c r="AI458" s="47">
        <f>AI449*Settings!$C$13*(INDEX(AI$258:AI$269,$D458)+INDEX(AI$245:AI$256,$D458))</f>
        <v/>
      </c>
      <c r="AJ458" s="47">
        <f>AJ449*Settings!$C$13*(INDEX(AJ$258:AJ$269,$D458)+INDEX(AJ$245:AJ$256,$D458))</f>
        <v/>
      </c>
      <c r="AK458" s="47">
        <f>AK449*Settings!$C$13*(INDEX(AK$258:AK$269,$D458)+INDEX(AK$245:AK$256,$D458))</f>
        <v/>
      </c>
      <c r="AL458" s="47">
        <f>AL449*Settings!$C$13*(INDEX(AL$258:AL$269,$D458)+INDEX(AL$245:AL$256,$D458))</f>
        <v/>
      </c>
      <c r="AM458" s="47">
        <f>AM449*Settings!$C$13*(INDEX(AM$258:AM$269,$D458)+INDEX(AM$245:AM$256,$D458))</f>
        <v/>
      </c>
      <c r="AN458" s="47">
        <f>AN449*Settings!$C$13*(INDEX(AN$258:AN$269,$D458)+INDEX(AN$245:AN$256,$D458))</f>
        <v/>
      </c>
      <c r="AO458" s="47">
        <f>AO449*Settings!$C$13*(INDEX(AO$258:AO$269,$D458)+INDEX(AO$245:AO$256,$D458))</f>
        <v/>
      </c>
      <c r="AP458" s="47">
        <f>AP449*Settings!$C$13*(INDEX(AP$258:AP$269,$D458)+INDEX(AP$245:AP$256,$D458))</f>
        <v/>
      </c>
      <c r="AQ458" s="47">
        <f>AQ449*Settings!$C$13*(INDEX(AQ$258:AQ$269,$D458)+INDEX(AQ$245:AQ$256,$D458))</f>
        <v/>
      </c>
      <c r="AR458" s="47">
        <f>AR449*Settings!$C$13*(INDEX(AR$258:AR$269,$D458)+INDEX(AR$245:AR$256,$D458))</f>
        <v/>
      </c>
      <c r="AS458" s="47">
        <f>AS449*Settings!$C$13*(INDEX(AS$258:AS$269,$D458)+INDEX(AS$245:AS$256,$D458))</f>
        <v/>
      </c>
      <c r="AT458" s="47">
        <f>AT449*Settings!$C$13*(INDEX(AT$258:AT$269,$D458)+INDEX(AT$245:AT$256,$D458))</f>
        <v/>
      </c>
      <c r="AU458" s="47">
        <f>AU449*Settings!$C$13*(INDEX(AU$258:AU$269,$D458)+INDEX(AU$245:AU$256,$D458))</f>
        <v/>
      </c>
      <c r="AV458" s="47">
        <f>AV449*Settings!$C$13*(INDEX(AV$258:AV$269,$D458)+INDEX(AV$245:AV$256,$D458))</f>
        <v/>
      </c>
      <c r="AW458" s="47">
        <f>AW449*Settings!$C$13*(INDEX(AW$258:AW$269,$D458)+INDEX(AW$245:AW$256,$D458))</f>
        <v/>
      </c>
      <c r="AX458" s="48">
        <f>REVENUE(AX449,Settings!$C$13,INDEX(AX$258:AX$269,$D458)+INDEX(AX$245:AX$256,$D458))</f>
        <v/>
      </c>
    </row>
    <row r="459" hidden="1" outlineLevel="2">
      <c r="A459" s="5" t="inlineStr">
        <is>
          <t>rtx</t>
        </is>
      </c>
      <c r="B459" s="5" t="inlineStr">
        <is>
          <t>nga</t>
        </is>
      </c>
      <c r="C459" s="5" t="inlineStr">
        <is>
          <t>ral</t>
        </is>
      </c>
      <c r="D459" s="40">
        <f>INDEX(Inputs!$R$5:$R$132,MATCH($B459&amp;"|"&amp;$C459,Inputs!$A$5:$A$132,0))</f>
        <v/>
      </c>
      <c r="E459" s="39" t="n"/>
      <c r="F459" s="39" t="n"/>
      <c r="G459" s="39" t="n"/>
      <c r="H459" s="5">
        <f>INDEX(Variables!$B$5:$B$105,MATCH($A459,Variables!$A$5:$A$105,0))&amp;IF($C459="",""," | "&amp;INDEX(Mapping!$B$5:$B$26,MATCH($C459,Mapping!$A$5:$A$26,0))&amp;" | "&amp;INDEX(Mapping!$B$30:$B$41,MATCH($B459,Mapping!$A$30:$A$41,0)))</f>
        <v/>
      </c>
      <c r="I459" s="5">
        <f>INDEX(Variables!$C$5:$C$105,MATCH($A459,Variables!$A$5:$A$105,0))</f>
        <v/>
      </c>
      <c r="J459" s="5">
        <f>INDEX(Variables!$E$5:$E$105,MATCH($A459,Variables!$A$5:$A$105,0))</f>
        <v/>
      </c>
      <c r="K459" s="25">
        <f>LOWER(Settings!$C$4)&amp;".mit."&amp;$A459&amp;IF($C459="","","."&amp;$C459&amp;"."&amp;$B459)&amp;IF(INDEX(Variables!$D$5:$D$105,MATCH($A459,Variables!$A$5:$A$105,0))="","","."&amp;INDEX(Variables!$D$5:$D$105,MATCH($A459,Variables!$A$5:$A$105,0)))&amp;"."&amp;K$5</f>
        <v/>
      </c>
      <c r="L459" s="46">
        <f>L450*Settings!$C$13*(INDEX(L$258:L$269,$D459)+INDEX(L$245:L$256,$D459))</f>
        <v/>
      </c>
      <c r="M459" s="47">
        <f>M450*Settings!$C$13*(INDEX(M$258:M$269,$D459)+INDEX(M$245:M$256,$D459))</f>
        <v/>
      </c>
      <c r="N459" s="47">
        <f>N450*Settings!$C$13*(INDEX(N$258:N$269,$D459)+INDEX(N$245:N$256,$D459))</f>
        <v/>
      </c>
      <c r="O459" s="47">
        <f>O450*Settings!$C$13*(INDEX(O$258:O$269,$D459)+INDEX(O$245:O$256,$D459))</f>
        <v/>
      </c>
      <c r="P459" s="47">
        <f>P450*Settings!$C$13*(INDEX(P$258:P$269,$D459)+INDEX(P$245:P$256,$D459))</f>
        <v/>
      </c>
      <c r="Q459" s="47">
        <f>Q450*Settings!$C$13*(INDEX(Q$258:Q$269,$D459)+INDEX(Q$245:Q$256,$D459))</f>
        <v/>
      </c>
      <c r="R459" s="47">
        <f>R450*Settings!$C$13*(INDEX(R$258:R$269,$D459)+INDEX(R$245:R$256,$D459))</f>
        <v/>
      </c>
      <c r="S459" s="47">
        <f>S450*Settings!$C$13*(INDEX(S$258:S$269,$D459)+INDEX(S$245:S$256,$D459))</f>
        <v/>
      </c>
      <c r="T459" s="47">
        <f>T450*Settings!$C$13*(INDEX(T$258:T$269,$D459)+INDEX(T$245:T$256,$D459))</f>
        <v/>
      </c>
      <c r="U459" s="47">
        <f>U450*Settings!$C$13*(INDEX(U$258:U$269,$D459)+INDEX(U$245:U$256,$D459))</f>
        <v/>
      </c>
      <c r="V459" s="47">
        <f>V450*Settings!$C$13*(INDEX(V$258:V$269,$D459)+INDEX(V$245:V$256,$D459))</f>
        <v/>
      </c>
      <c r="W459" s="47">
        <f>W450*Settings!$C$13*(INDEX(W$258:W$269,$D459)+INDEX(W$245:W$256,$D459))</f>
        <v/>
      </c>
      <c r="X459" s="47">
        <f>X450*Settings!$C$13*(INDEX(X$258:X$269,$D459)+INDEX(X$245:X$256,$D459))</f>
        <v/>
      </c>
      <c r="Y459" s="47">
        <f>Y450*Settings!$C$13*(INDEX(Y$258:Y$269,$D459)+INDEX(Y$245:Y$256,$D459))</f>
        <v/>
      </c>
      <c r="Z459" s="47">
        <f>Z450*Settings!$C$13*(INDEX(Z$258:Z$269,$D459)+INDEX(Z$245:Z$256,$D459))</f>
        <v/>
      </c>
      <c r="AA459" s="47">
        <f>AA450*Settings!$C$13*(INDEX(AA$258:AA$269,$D459)+INDEX(AA$245:AA$256,$D459))</f>
        <v/>
      </c>
      <c r="AB459" s="47">
        <f>AB450*Settings!$C$13*(INDEX(AB$258:AB$269,$D459)+INDEX(AB$245:AB$256,$D459))</f>
        <v/>
      </c>
      <c r="AC459" s="47">
        <f>AC450*Settings!$C$13*(INDEX(AC$258:AC$269,$D459)+INDEX(AC$245:AC$256,$D459))</f>
        <v/>
      </c>
      <c r="AD459" s="48">
        <f>REVENUE(AD450,Settings!$C$13,INDEX(AD$258:AD$269,$D459)+INDEX(AD$245:AD$256,$D459))</f>
        <v/>
      </c>
      <c r="AE459" s="25">
        <f>LOWER(Settings!$C$4)&amp;".mit."&amp;$A459&amp;IF($C459="","","."&amp;$C459&amp;"."&amp;$B459)&amp;IF(INDEX(Variables!$D$5:$D$105,MATCH($A459,Variables!$A$5:$A$105,0))="","","."&amp;INDEX(Variables!$D$5:$D$105,MATCH($A459,Variables!$A$5:$A$105,0)))&amp;"."&amp;AE$5</f>
        <v/>
      </c>
      <c r="AF459" s="46">
        <f>AF450*Settings!$C$13*(INDEX(AF$258:AF$269,$D459)+INDEX(AF$245:AF$256,$D459))</f>
        <v/>
      </c>
      <c r="AG459" s="47">
        <f>AG450*Settings!$C$13*(INDEX(AG$258:AG$269,$D459)+INDEX(AG$245:AG$256,$D459))</f>
        <v/>
      </c>
      <c r="AH459" s="47">
        <f>AH450*Settings!$C$13*(INDEX(AH$258:AH$269,$D459)+INDEX(AH$245:AH$256,$D459))</f>
        <v/>
      </c>
      <c r="AI459" s="47">
        <f>AI450*Settings!$C$13*(INDEX(AI$258:AI$269,$D459)+INDEX(AI$245:AI$256,$D459))</f>
        <v/>
      </c>
      <c r="AJ459" s="47">
        <f>AJ450*Settings!$C$13*(INDEX(AJ$258:AJ$269,$D459)+INDEX(AJ$245:AJ$256,$D459))</f>
        <v/>
      </c>
      <c r="AK459" s="47">
        <f>AK450*Settings!$C$13*(INDEX(AK$258:AK$269,$D459)+INDEX(AK$245:AK$256,$D459))</f>
        <v/>
      </c>
      <c r="AL459" s="47">
        <f>AL450*Settings!$C$13*(INDEX(AL$258:AL$269,$D459)+INDEX(AL$245:AL$256,$D459))</f>
        <v/>
      </c>
      <c r="AM459" s="47">
        <f>AM450*Settings!$C$13*(INDEX(AM$258:AM$269,$D459)+INDEX(AM$245:AM$256,$D459))</f>
        <v/>
      </c>
      <c r="AN459" s="47">
        <f>AN450*Settings!$C$13*(INDEX(AN$258:AN$269,$D459)+INDEX(AN$245:AN$256,$D459))</f>
        <v/>
      </c>
      <c r="AO459" s="47">
        <f>AO450*Settings!$C$13*(INDEX(AO$258:AO$269,$D459)+INDEX(AO$245:AO$256,$D459))</f>
        <v/>
      </c>
      <c r="AP459" s="47">
        <f>AP450*Settings!$C$13*(INDEX(AP$258:AP$269,$D459)+INDEX(AP$245:AP$256,$D459))</f>
        <v/>
      </c>
      <c r="AQ459" s="47">
        <f>AQ450*Settings!$C$13*(INDEX(AQ$258:AQ$269,$D459)+INDEX(AQ$245:AQ$256,$D459))</f>
        <v/>
      </c>
      <c r="AR459" s="47">
        <f>AR450*Settings!$C$13*(INDEX(AR$258:AR$269,$D459)+INDEX(AR$245:AR$256,$D459))</f>
        <v/>
      </c>
      <c r="AS459" s="47">
        <f>AS450*Settings!$C$13*(INDEX(AS$258:AS$269,$D459)+INDEX(AS$245:AS$256,$D459))</f>
        <v/>
      </c>
      <c r="AT459" s="47">
        <f>AT450*Settings!$C$13*(INDEX(AT$258:AT$269,$D459)+INDEX(AT$245:AT$256,$D459))</f>
        <v/>
      </c>
      <c r="AU459" s="47">
        <f>AU450*Settings!$C$13*(INDEX(AU$258:AU$269,$D459)+INDEX(AU$245:AU$256,$D459))</f>
        <v/>
      </c>
      <c r="AV459" s="47">
        <f>AV450*Settings!$C$13*(INDEX(AV$258:AV$269,$D459)+INDEX(AV$245:AV$256,$D459))</f>
        <v/>
      </c>
      <c r="AW459" s="47">
        <f>AW450*Settings!$C$13*(INDEX(AW$258:AW$269,$D459)+INDEX(AW$245:AW$256,$D459))</f>
        <v/>
      </c>
      <c r="AX459" s="48">
        <f>REVENUE(AX450,Settings!$C$13,INDEX(AX$258:AX$269,$D459)+INDEX(AX$245:AX$256,$D459))</f>
        <v/>
      </c>
    </row>
    <row r="460" hidden="1" outlineLevel="2">
      <c r="A460" s="5" t="inlineStr">
        <is>
          <t>rtx</t>
        </is>
      </c>
      <c r="B460" s="5" t="inlineStr">
        <is>
          <t>gso</t>
        </is>
      </c>
      <c r="C460" s="5" t="inlineStr">
        <is>
          <t>ral</t>
        </is>
      </c>
      <c r="D460" s="40">
        <f>INDEX(Inputs!$R$5:$R$132,MATCH($B460&amp;"|"&amp;$C460,Inputs!$A$5:$A$132,0))</f>
        <v/>
      </c>
      <c r="E460" s="39" t="n"/>
      <c r="F460" s="39" t="n"/>
      <c r="G460" s="39" t="n"/>
      <c r="H460" s="5">
        <f>INDEX(Variables!$B$5:$B$105,MATCH($A460,Variables!$A$5:$A$105,0))&amp;IF($C460="",""," | "&amp;INDEX(Mapping!$B$5:$B$26,MATCH($C460,Mapping!$A$5:$A$26,0))&amp;" | "&amp;INDEX(Mapping!$B$30:$B$41,MATCH($B460,Mapping!$A$30:$A$41,0)))</f>
        <v/>
      </c>
      <c r="I460" s="5">
        <f>INDEX(Variables!$C$5:$C$105,MATCH($A460,Variables!$A$5:$A$105,0))</f>
        <v/>
      </c>
      <c r="J460" s="5">
        <f>INDEX(Variables!$E$5:$E$105,MATCH($A460,Variables!$A$5:$A$105,0))</f>
        <v/>
      </c>
      <c r="K460" s="25">
        <f>LOWER(Settings!$C$4)&amp;".mit."&amp;$A460&amp;IF($C460="","","."&amp;$C460&amp;"."&amp;$B460)&amp;IF(INDEX(Variables!$D$5:$D$105,MATCH($A460,Variables!$A$5:$A$105,0))="","","."&amp;INDEX(Variables!$D$5:$D$105,MATCH($A460,Variables!$A$5:$A$105,0)))&amp;"."&amp;K$5</f>
        <v/>
      </c>
      <c r="L460" s="46">
        <f>L451*Settings!$C$13*(INDEX(L$258:L$269,$D460)+INDEX(L$245:L$256,$D460))</f>
        <v/>
      </c>
      <c r="M460" s="47">
        <f>M451*Settings!$C$13*(INDEX(M$258:M$269,$D460)+INDEX(M$245:M$256,$D460))</f>
        <v/>
      </c>
      <c r="N460" s="47">
        <f>N451*Settings!$C$13*(INDEX(N$258:N$269,$D460)+INDEX(N$245:N$256,$D460))</f>
        <v/>
      </c>
      <c r="O460" s="47">
        <f>O451*Settings!$C$13*(INDEX(O$258:O$269,$D460)+INDEX(O$245:O$256,$D460))</f>
        <v/>
      </c>
      <c r="P460" s="47">
        <f>P451*Settings!$C$13*(INDEX(P$258:P$269,$D460)+INDEX(P$245:P$256,$D460))</f>
        <v/>
      </c>
      <c r="Q460" s="47">
        <f>Q451*Settings!$C$13*(INDEX(Q$258:Q$269,$D460)+INDEX(Q$245:Q$256,$D460))</f>
        <v/>
      </c>
      <c r="R460" s="47">
        <f>R451*Settings!$C$13*(INDEX(R$258:R$269,$D460)+INDEX(R$245:R$256,$D460))</f>
        <v/>
      </c>
      <c r="S460" s="47">
        <f>S451*Settings!$C$13*(INDEX(S$258:S$269,$D460)+INDEX(S$245:S$256,$D460))</f>
        <v/>
      </c>
      <c r="T460" s="47">
        <f>T451*Settings!$C$13*(INDEX(T$258:T$269,$D460)+INDEX(T$245:T$256,$D460))</f>
        <v/>
      </c>
      <c r="U460" s="47">
        <f>U451*Settings!$C$13*(INDEX(U$258:U$269,$D460)+INDEX(U$245:U$256,$D460))</f>
        <v/>
      </c>
      <c r="V460" s="47">
        <f>V451*Settings!$C$13*(INDEX(V$258:V$269,$D460)+INDEX(V$245:V$256,$D460))</f>
        <v/>
      </c>
      <c r="W460" s="47">
        <f>W451*Settings!$C$13*(INDEX(W$258:W$269,$D460)+INDEX(W$245:W$256,$D460))</f>
        <v/>
      </c>
      <c r="X460" s="47">
        <f>X451*Settings!$C$13*(INDEX(X$258:X$269,$D460)+INDEX(X$245:X$256,$D460))</f>
        <v/>
      </c>
      <c r="Y460" s="47">
        <f>Y451*Settings!$C$13*(INDEX(Y$258:Y$269,$D460)+INDEX(Y$245:Y$256,$D460))</f>
        <v/>
      </c>
      <c r="Z460" s="47">
        <f>Z451*Settings!$C$13*(INDEX(Z$258:Z$269,$D460)+INDEX(Z$245:Z$256,$D460))</f>
        <v/>
      </c>
      <c r="AA460" s="47">
        <f>AA451*Settings!$C$13*(INDEX(AA$258:AA$269,$D460)+INDEX(AA$245:AA$256,$D460))</f>
        <v/>
      </c>
      <c r="AB460" s="47">
        <f>AB451*Settings!$C$13*(INDEX(AB$258:AB$269,$D460)+INDEX(AB$245:AB$256,$D460))</f>
        <v/>
      </c>
      <c r="AC460" s="47">
        <f>AC451*Settings!$C$13*(INDEX(AC$258:AC$269,$D460)+INDEX(AC$245:AC$256,$D460))</f>
        <v/>
      </c>
      <c r="AD460" s="48">
        <f>REVENUE(AD451,Settings!$C$13,INDEX(AD$258:AD$269,$D460)+INDEX(AD$245:AD$256,$D460))</f>
        <v/>
      </c>
      <c r="AE460" s="25">
        <f>LOWER(Settings!$C$4)&amp;".mit."&amp;$A460&amp;IF($C460="","","."&amp;$C460&amp;"."&amp;$B460)&amp;IF(INDEX(Variables!$D$5:$D$105,MATCH($A460,Variables!$A$5:$A$105,0))="","","."&amp;INDEX(Variables!$D$5:$D$105,MATCH($A460,Variables!$A$5:$A$105,0)))&amp;"."&amp;AE$5</f>
        <v/>
      </c>
      <c r="AF460" s="46">
        <f>AF451*Settings!$C$13*(INDEX(AF$258:AF$269,$D460)+INDEX(AF$245:AF$256,$D460))</f>
        <v/>
      </c>
      <c r="AG460" s="47">
        <f>AG451*Settings!$C$13*(INDEX(AG$258:AG$269,$D460)+INDEX(AG$245:AG$256,$D460))</f>
        <v/>
      </c>
      <c r="AH460" s="47">
        <f>AH451*Settings!$C$13*(INDEX(AH$258:AH$269,$D460)+INDEX(AH$245:AH$256,$D460))</f>
        <v/>
      </c>
      <c r="AI460" s="47">
        <f>AI451*Settings!$C$13*(INDEX(AI$258:AI$269,$D460)+INDEX(AI$245:AI$256,$D460))</f>
        <v/>
      </c>
      <c r="AJ460" s="47">
        <f>AJ451*Settings!$C$13*(INDEX(AJ$258:AJ$269,$D460)+INDEX(AJ$245:AJ$256,$D460))</f>
        <v/>
      </c>
      <c r="AK460" s="47">
        <f>AK451*Settings!$C$13*(INDEX(AK$258:AK$269,$D460)+INDEX(AK$245:AK$256,$D460))</f>
        <v/>
      </c>
      <c r="AL460" s="47">
        <f>AL451*Settings!$C$13*(INDEX(AL$258:AL$269,$D460)+INDEX(AL$245:AL$256,$D460))</f>
        <v/>
      </c>
      <c r="AM460" s="47">
        <f>AM451*Settings!$C$13*(INDEX(AM$258:AM$269,$D460)+INDEX(AM$245:AM$256,$D460))</f>
        <v/>
      </c>
      <c r="AN460" s="47">
        <f>AN451*Settings!$C$13*(INDEX(AN$258:AN$269,$D460)+INDEX(AN$245:AN$256,$D460))</f>
        <v/>
      </c>
      <c r="AO460" s="47">
        <f>AO451*Settings!$C$13*(INDEX(AO$258:AO$269,$D460)+INDEX(AO$245:AO$256,$D460))</f>
        <v/>
      </c>
      <c r="AP460" s="47">
        <f>AP451*Settings!$C$13*(INDEX(AP$258:AP$269,$D460)+INDEX(AP$245:AP$256,$D460))</f>
        <v/>
      </c>
      <c r="AQ460" s="47">
        <f>AQ451*Settings!$C$13*(INDEX(AQ$258:AQ$269,$D460)+INDEX(AQ$245:AQ$256,$D460))</f>
        <v/>
      </c>
      <c r="AR460" s="47">
        <f>AR451*Settings!$C$13*(INDEX(AR$258:AR$269,$D460)+INDEX(AR$245:AR$256,$D460))</f>
        <v/>
      </c>
      <c r="AS460" s="47">
        <f>AS451*Settings!$C$13*(INDEX(AS$258:AS$269,$D460)+INDEX(AS$245:AS$256,$D460))</f>
        <v/>
      </c>
      <c r="AT460" s="47">
        <f>AT451*Settings!$C$13*(INDEX(AT$258:AT$269,$D460)+INDEX(AT$245:AT$256,$D460))</f>
        <v/>
      </c>
      <c r="AU460" s="47">
        <f>AU451*Settings!$C$13*(INDEX(AU$258:AU$269,$D460)+INDEX(AU$245:AU$256,$D460))</f>
        <v/>
      </c>
      <c r="AV460" s="47">
        <f>AV451*Settings!$C$13*(INDEX(AV$258:AV$269,$D460)+INDEX(AV$245:AV$256,$D460))</f>
        <v/>
      </c>
      <c r="AW460" s="47">
        <f>AW451*Settings!$C$13*(INDEX(AW$258:AW$269,$D460)+INDEX(AW$245:AW$256,$D460))</f>
        <v/>
      </c>
      <c r="AX460" s="48">
        <f>REVENUE(AX451,Settings!$C$13,INDEX(AX$258:AX$269,$D460)+INDEX(AX$245:AX$256,$D460))</f>
        <v/>
      </c>
    </row>
    <row r="461" hidden="1" outlineLevel="2">
      <c r="A461" s="5" t="inlineStr">
        <is>
          <t>rtx</t>
        </is>
      </c>
      <c r="B461" s="5" t="inlineStr">
        <is>
          <t>die</t>
        </is>
      </c>
      <c r="C461" s="5" t="inlineStr">
        <is>
          <t>ral</t>
        </is>
      </c>
      <c r="D461" s="40">
        <f>INDEX(Inputs!$R$5:$R$132,MATCH($B461&amp;"|"&amp;$C461,Inputs!$A$5:$A$132,0))</f>
        <v/>
      </c>
      <c r="E461" s="39" t="n"/>
      <c r="F461" s="39" t="n"/>
      <c r="G461" s="39" t="n"/>
      <c r="H461" s="5">
        <f>INDEX(Variables!$B$5:$B$105,MATCH($A461,Variables!$A$5:$A$105,0))&amp;IF($C461="",""," | "&amp;INDEX(Mapping!$B$5:$B$26,MATCH($C461,Mapping!$A$5:$A$26,0))&amp;" | "&amp;INDEX(Mapping!$B$30:$B$41,MATCH($B461,Mapping!$A$30:$A$41,0)))</f>
        <v/>
      </c>
      <c r="I461" s="5">
        <f>INDEX(Variables!$C$5:$C$105,MATCH($A461,Variables!$A$5:$A$105,0))</f>
        <v/>
      </c>
      <c r="J461" s="5">
        <f>INDEX(Variables!$E$5:$E$105,MATCH($A461,Variables!$A$5:$A$105,0))</f>
        <v/>
      </c>
      <c r="K461" s="25">
        <f>LOWER(Settings!$C$4)&amp;".mit."&amp;$A461&amp;IF($C461="","","."&amp;$C461&amp;"."&amp;$B461)&amp;IF(INDEX(Variables!$D$5:$D$105,MATCH($A461,Variables!$A$5:$A$105,0))="","","."&amp;INDEX(Variables!$D$5:$D$105,MATCH($A461,Variables!$A$5:$A$105,0)))&amp;"."&amp;K$5</f>
        <v/>
      </c>
      <c r="L461" s="46">
        <f>L452*Settings!$C$13*(INDEX(L$258:L$269,$D461)+INDEX(L$245:L$256,$D461))</f>
        <v/>
      </c>
      <c r="M461" s="47">
        <f>M452*Settings!$C$13*(INDEX(M$258:M$269,$D461)+INDEX(M$245:M$256,$D461))</f>
        <v/>
      </c>
      <c r="N461" s="47">
        <f>N452*Settings!$C$13*(INDEX(N$258:N$269,$D461)+INDEX(N$245:N$256,$D461))</f>
        <v/>
      </c>
      <c r="O461" s="47">
        <f>O452*Settings!$C$13*(INDEX(O$258:O$269,$D461)+INDEX(O$245:O$256,$D461))</f>
        <v/>
      </c>
      <c r="P461" s="47">
        <f>P452*Settings!$C$13*(INDEX(P$258:P$269,$D461)+INDEX(P$245:P$256,$D461))</f>
        <v/>
      </c>
      <c r="Q461" s="47">
        <f>Q452*Settings!$C$13*(INDEX(Q$258:Q$269,$D461)+INDEX(Q$245:Q$256,$D461))</f>
        <v/>
      </c>
      <c r="R461" s="47">
        <f>R452*Settings!$C$13*(INDEX(R$258:R$269,$D461)+INDEX(R$245:R$256,$D461))</f>
        <v/>
      </c>
      <c r="S461" s="47">
        <f>S452*Settings!$C$13*(INDEX(S$258:S$269,$D461)+INDEX(S$245:S$256,$D461))</f>
        <v/>
      </c>
      <c r="T461" s="47">
        <f>T452*Settings!$C$13*(INDEX(T$258:T$269,$D461)+INDEX(T$245:T$256,$D461))</f>
        <v/>
      </c>
      <c r="U461" s="47">
        <f>U452*Settings!$C$13*(INDEX(U$258:U$269,$D461)+INDEX(U$245:U$256,$D461))</f>
        <v/>
      </c>
      <c r="V461" s="47">
        <f>V452*Settings!$C$13*(INDEX(V$258:V$269,$D461)+INDEX(V$245:V$256,$D461))</f>
        <v/>
      </c>
      <c r="W461" s="47">
        <f>W452*Settings!$C$13*(INDEX(W$258:W$269,$D461)+INDEX(W$245:W$256,$D461))</f>
        <v/>
      </c>
      <c r="X461" s="47">
        <f>X452*Settings!$C$13*(INDEX(X$258:X$269,$D461)+INDEX(X$245:X$256,$D461))</f>
        <v/>
      </c>
      <c r="Y461" s="47">
        <f>Y452*Settings!$C$13*(INDEX(Y$258:Y$269,$D461)+INDEX(Y$245:Y$256,$D461))</f>
        <v/>
      </c>
      <c r="Z461" s="47">
        <f>Z452*Settings!$C$13*(INDEX(Z$258:Z$269,$D461)+INDEX(Z$245:Z$256,$D461))</f>
        <v/>
      </c>
      <c r="AA461" s="47">
        <f>AA452*Settings!$C$13*(INDEX(AA$258:AA$269,$D461)+INDEX(AA$245:AA$256,$D461))</f>
        <v/>
      </c>
      <c r="AB461" s="47">
        <f>AB452*Settings!$C$13*(INDEX(AB$258:AB$269,$D461)+INDEX(AB$245:AB$256,$D461))</f>
        <v/>
      </c>
      <c r="AC461" s="47">
        <f>AC452*Settings!$C$13*(INDEX(AC$258:AC$269,$D461)+INDEX(AC$245:AC$256,$D461))</f>
        <v/>
      </c>
      <c r="AD461" s="48">
        <f>REVENUE(AD452,Settings!$C$13,INDEX(AD$258:AD$269,$D461)+INDEX(AD$245:AD$256,$D461))</f>
        <v/>
      </c>
      <c r="AE461" s="25">
        <f>LOWER(Settings!$C$4)&amp;".mit."&amp;$A461&amp;IF($C461="","","."&amp;$C461&amp;"."&amp;$B461)&amp;IF(INDEX(Variables!$D$5:$D$105,MATCH($A461,Variables!$A$5:$A$105,0))="","","."&amp;INDEX(Variables!$D$5:$D$105,MATCH($A461,Variables!$A$5:$A$105,0)))&amp;"."&amp;AE$5</f>
        <v/>
      </c>
      <c r="AF461" s="46">
        <f>AF452*Settings!$C$13*(INDEX(AF$258:AF$269,$D461)+INDEX(AF$245:AF$256,$D461))</f>
        <v/>
      </c>
      <c r="AG461" s="47">
        <f>AG452*Settings!$C$13*(INDEX(AG$258:AG$269,$D461)+INDEX(AG$245:AG$256,$D461))</f>
        <v/>
      </c>
      <c r="AH461" s="47">
        <f>AH452*Settings!$C$13*(INDEX(AH$258:AH$269,$D461)+INDEX(AH$245:AH$256,$D461))</f>
        <v/>
      </c>
      <c r="AI461" s="47">
        <f>AI452*Settings!$C$13*(INDEX(AI$258:AI$269,$D461)+INDEX(AI$245:AI$256,$D461))</f>
        <v/>
      </c>
      <c r="AJ461" s="47">
        <f>AJ452*Settings!$C$13*(INDEX(AJ$258:AJ$269,$D461)+INDEX(AJ$245:AJ$256,$D461))</f>
        <v/>
      </c>
      <c r="AK461" s="47">
        <f>AK452*Settings!$C$13*(INDEX(AK$258:AK$269,$D461)+INDEX(AK$245:AK$256,$D461))</f>
        <v/>
      </c>
      <c r="AL461" s="47">
        <f>AL452*Settings!$C$13*(INDEX(AL$258:AL$269,$D461)+INDEX(AL$245:AL$256,$D461))</f>
        <v/>
      </c>
      <c r="AM461" s="47">
        <f>AM452*Settings!$C$13*(INDEX(AM$258:AM$269,$D461)+INDEX(AM$245:AM$256,$D461))</f>
        <v/>
      </c>
      <c r="AN461" s="47">
        <f>AN452*Settings!$C$13*(INDEX(AN$258:AN$269,$D461)+INDEX(AN$245:AN$256,$D461))</f>
        <v/>
      </c>
      <c r="AO461" s="47">
        <f>AO452*Settings!$C$13*(INDEX(AO$258:AO$269,$D461)+INDEX(AO$245:AO$256,$D461))</f>
        <v/>
      </c>
      <c r="AP461" s="47">
        <f>AP452*Settings!$C$13*(INDEX(AP$258:AP$269,$D461)+INDEX(AP$245:AP$256,$D461))</f>
        <v/>
      </c>
      <c r="AQ461" s="47">
        <f>AQ452*Settings!$C$13*(INDEX(AQ$258:AQ$269,$D461)+INDEX(AQ$245:AQ$256,$D461))</f>
        <v/>
      </c>
      <c r="AR461" s="47">
        <f>AR452*Settings!$C$13*(INDEX(AR$258:AR$269,$D461)+INDEX(AR$245:AR$256,$D461))</f>
        <v/>
      </c>
      <c r="AS461" s="47">
        <f>AS452*Settings!$C$13*(INDEX(AS$258:AS$269,$D461)+INDEX(AS$245:AS$256,$D461))</f>
        <v/>
      </c>
      <c r="AT461" s="47">
        <f>AT452*Settings!$C$13*(INDEX(AT$258:AT$269,$D461)+INDEX(AT$245:AT$256,$D461))</f>
        <v/>
      </c>
      <c r="AU461" s="47">
        <f>AU452*Settings!$C$13*(INDEX(AU$258:AU$269,$D461)+INDEX(AU$245:AU$256,$D461))</f>
        <v/>
      </c>
      <c r="AV461" s="47">
        <f>AV452*Settings!$C$13*(INDEX(AV$258:AV$269,$D461)+INDEX(AV$245:AV$256,$D461))</f>
        <v/>
      </c>
      <c r="AW461" s="47">
        <f>AW452*Settings!$C$13*(INDEX(AW$258:AW$269,$D461)+INDEX(AW$245:AW$256,$D461))</f>
        <v/>
      </c>
      <c r="AX461" s="48">
        <f>REVENUE(AX452,Settings!$C$13,INDEX(AX$258:AX$269,$D461)+INDEX(AX$245:AX$256,$D461))</f>
        <v/>
      </c>
    </row>
    <row r="462" hidden="1" outlineLevel="2">
      <c r="A462" s="5" t="inlineStr">
        <is>
          <t>rtx</t>
        </is>
      </c>
      <c r="B462" s="5" t="inlineStr">
        <is>
          <t>lpg</t>
        </is>
      </c>
      <c r="C462" s="5" t="inlineStr">
        <is>
          <t>ral</t>
        </is>
      </c>
      <c r="D462" s="40">
        <f>INDEX(Inputs!$R$5:$R$132,MATCH($B462&amp;"|"&amp;$C462,Inputs!$A$5:$A$132,0))</f>
        <v/>
      </c>
      <c r="E462" s="39" t="n"/>
      <c r="F462" s="39" t="n"/>
      <c r="G462" s="39" t="n"/>
      <c r="H462" s="5">
        <f>INDEX(Variables!$B$5:$B$105,MATCH($A462,Variables!$A$5:$A$105,0))&amp;IF($C462="",""," | "&amp;INDEX(Mapping!$B$5:$B$26,MATCH($C462,Mapping!$A$5:$A$26,0))&amp;" | "&amp;INDEX(Mapping!$B$30:$B$41,MATCH($B462,Mapping!$A$30:$A$41,0)))</f>
        <v/>
      </c>
      <c r="I462" s="5">
        <f>INDEX(Variables!$C$5:$C$105,MATCH($A462,Variables!$A$5:$A$105,0))</f>
        <v/>
      </c>
      <c r="J462" s="5">
        <f>INDEX(Variables!$E$5:$E$105,MATCH($A462,Variables!$A$5:$A$105,0))</f>
        <v/>
      </c>
      <c r="K462" s="25">
        <f>LOWER(Settings!$C$4)&amp;".mit."&amp;$A462&amp;IF($C462="","","."&amp;$C462&amp;"."&amp;$B462)&amp;IF(INDEX(Variables!$D$5:$D$105,MATCH($A462,Variables!$A$5:$A$105,0))="","","."&amp;INDEX(Variables!$D$5:$D$105,MATCH($A462,Variables!$A$5:$A$105,0)))&amp;"."&amp;K$5</f>
        <v/>
      </c>
      <c r="L462" s="46">
        <f>L453*Settings!$C$13*(INDEX(L$258:L$269,$D462)+INDEX(L$245:L$256,$D462))</f>
        <v/>
      </c>
      <c r="M462" s="47">
        <f>M453*Settings!$C$13*(INDEX(M$258:M$269,$D462)+INDEX(M$245:M$256,$D462))</f>
        <v/>
      </c>
      <c r="N462" s="47">
        <f>N453*Settings!$C$13*(INDEX(N$258:N$269,$D462)+INDEX(N$245:N$256,$D462))</f>
        <v/>
      </c>
      <c r="O462" s="47">
        <f>O453*Settings!$C$13*(INDEX(O$258:O$269,$D462)+INDEX(O$245:O$256,$D462))</f>
        <v/>
      </c>
      <c r="P462" s="47">
        <f>P453*Settings!$C$13*(INDEX(P$258:P$269,$D462)+INDEX(P$245:P$256,$D462))</f>
        <v/>
      </c>
      <c r="Q462" s="47">
        <f>Q453*Settings!$C$13*(INDEX(Q$258:Q$269,$D462)+INDEX(Q$245:Q$256,$D462))</f>
        <v/>
      </c>
      <c r="R462" s="47">
        <f>R453*Settings!$C$13*(INDEX(R$258:R$269,$D462)+INDEX(R$245:R$256,$D462))</f>
        <v/>
      </c>
      <c r="S462" s="47">
        <f>S453*Settings!$C$13*(INDEX(S$258:S$269,$D462)+INDEX(S$245:S$256,$D462))</f>
        <v/>
      </c>
      <c r="T462" s="47">
        <f>T453*Settings!$C$13*(INDEX(T$258:T$269,$D462)+INDEX(T$245:T$256,$D462))</f>
        <v/>
      </c>
      <c r="U462" s="47">
        <f>U453*Settings!$C$13*(INDEX(U$258:U$269,$D462)+INDEX(U$245:U$256,$D462))</f>
        <v/>
      </c>
      <c r="V462" s="47">
        <f>V453*Settings!$C$13*(INDEX(V$258:V$269,$D462)+INDEX(V$245:V$256,$D462))</f>
        <v/>
      </c>
      <c r="W462" s="47">
        <f>W453*Settings!$C$13*(INDEX(W$258:W$269,$D462)+INDEX(W$245:W$256,$D462))</f>
        <v/>
      </c>
      <c r="X462" s="47">
        <f>X453*Settings!$C$13*(INDEX(X$258:X$269,$D462)+INDEX(X$245:X$256,$D462))</f>
        <v/>
      </c>
      <c r="Y462" s="47">
        <f>Y453*Settings!$C$13*(INDEX(Y$258:Y$269,$D462)+INDEX(Y$245:Y$256,$D462))</f>
        <v/>
      </c>
      <c r="Z462" s="47">
        <f>Z453*Settings!$C$13*(INDEX(Z$258:Z$269,$D462)+INDEX(Z$245:Z$256,$D462))</f>
        <v/>
      </c>
      <c r="AA462" s="47">
        <f>AA453*Settings!$C$13*(INDEX(AA$258:AA$269,$D462)+INDEX(AA$245:AA$256,$D462))</f>
        <v/>
      </c>
      <c r="AB462" s="47">
        <f>AB453*Settings!$C$13*(INDEX(AB$258:AB$269,$D462)+INDEX(AB$245:AB$256,$D462))</f>
        <v/>
      </c>
      <c r="AC462" s="47">
        <f>AC453*Settings!$C$13*(INDEX(AC$258:AC$269,$D462)+INDEX(AC$245:AC$256,$D462))</f>
        <v/>
      </c>
      <c r="AD462" s="48">
        <f>REVENUE(AD453,Settings!$C$13,INDEX(AD$258:AD$269,$D462)+INDEX(AD$245:AD$256,$D462))</f>
        <v/>
      </c>
      <c r="AE462" s="25">
        <f>LOWER(Settings!$C$4)&amp;".mit."&amp;$A462&amp;IF($C462="","","."&amp;$C462&amp;"."&amp;$B462)&amp;IF(INDEX(Variables!$D$5:$D$105,MATCH($A462,Variables!$A$5:$A$105,0))="","","."&amp;INDEX(Variables!$D$5:$D$105,MATCH($A462,Variables!$A$5:$A$105,0)))&amp;"."&amp;AE$5</f>
        <v/>
      </c>
      <c r="AF462" s="46">
        <f>AF453*Settings!$C$13*(INDEX(AF$258:AF$269,$D462)+INDEX(AF$245:AF$256,$D462))</f>
        <v/>
      </c>
      <c r="AG462" s="47">
        <f>AG453*Settings!$C$13*(INDEX(AG$258:AG$269,$D462)+INDEX(AG$245:AG$256,$D462))</f>
        <v/>
      </c>
      <c r="AH462" s="47">
        <f>AH453*Settings!$C$13*(INDEX(AH$258:AH$269,$D462)+INDEX(AH$245:AH$256,$D462))</f>
        <v/>
      </c>
      <c r="AI462" s="47">
        <f>AI453*Settings!$C$13*(INDEX(AI$258:AI$269,$D462)+INDEX(AI$245:AI$256,$D462))</f>
        <v/>
      </c>
      <c r="AJ462" s="47">
        <f>AJ453*Settings!$C$13*(INDEX(AJ$258:AJ$269,$D462)+INDEX(AJ$245:AJ$256,$D462))</f>
        <v/>
      </c>
      <c r="AK462" s="47">
        <f>AK453*Settings!$C$13*(INDEX(AK$258:AK$269,$D462)+INDEX(AK$245:AK$256,$D462))</f>
        <v/>
      </c>
      <c r="AL462" s="47">
        <f>AL453*Settings!$C$13*(INDEX(AL$258:AL$269,$D462)+INDEX(AL$245:AL$256,$D462))</f>
        <v/>
      </c>
      <c r="AM462" s="47">
        <f>AM453*Settings!$C$13*(INDEX(AM$258:AM$269,$D462)+INDEX(AM$245:AM$256,$D462))</f>
        <v/>
      </c>
      <c r="AN462" s="47">
        <f>AN453*Settings!$C$13*(INDEX(AN$258:AN$269,$D462)+INDEX(AN$245:AN$256,$D462))</f>
        <v/>
      </c>
      <c r="AO462" s="47">
        <f>AO453*Settings!$C$13*(INDEX(AO$258:AO$269,$D462)+INDEX(AO$245:AO$256,$D462))</f>
        <v/>
      </c>
      <c r="AP462" s="47">
        <f>AP453*Settings!$C$13*(INDEX(AP$258:AP$269,$D462)+INDEX(AP$245:AP$256,$D462))</f>
        <v/>
      </c>
      <c r="AQ462" s="47">
        <f>AQ453*Settings!$C$13*(INDEX(AQ$258:AQ$269,$D462)+INDEX(AQ$245:AQ$256,$D462))</f>
        <v/>
      </c>
      <c r="AR462" s="47">
        <f>AR453*Settings!$C$13*(INDEX(AR$258:AR$269,$D462)+INDEX(AR$245:AR$256,$D462))</f>
        <v/>
      </c>
      <c r="AS462" s="47">
        <f>AS453*Settings!$C$13*(INDEX(AS$258:AS$269,$D462)+INDEX(AS$245:AS$256,$D462))</f>
        <v/>
      </c>
      <c r="AT462" s="47">
        <f>AT453*Settings!$C$13*(INDEX(AT$258:AT$269,$D462)+INDEX(AT$245:AT$256,$D462))</f>
        <v/>
      </c>
      <c r="AU462" s="47">
        <f>AU453*Settings!$C$13*(INDEX(AU$258:AU$269,$D462)+INDEX(AU$245:AU$256,$D462))</f>
        <v/>
      </c>
      <c r="AV462" s="47">
        <f>AV453*Settings!$C$13*(INDEX(AV$258:AV$269,$D462)+INDEX(AV$245:AV$256,$D462))</f>
        <v/>
      </c>
      <c r="AW462" s="47">
        <f>AW453*Settings!$C$13*(INDEX(AW$258:AW$269,$D462)+INDEX(AW$245:AW$256,$D462))</f>
        <v/>
      </c>
      <c r="AX462" s="48">
        <f>REVENUE(AX453,Settings!$C$13,INDEX(AX$258:AX$269,$D462)+INDEX(AX$245:AX$256,$D462))</f>
        <v/>
      </c>
    </row>
    <row r="463" hidden="1" outlineLevel="2">
      <c r="A463" s="5" t="inlineStr">
        <is>
          <t>rtx</t>
        </is>
      </c>
      <c r="B463" s="5" t="inlineStr">
        <is>
          <t>ker</t>
        </is>
      </c>
      <c r="C463" s="5" t="inlineStr">
        <is>
          <t>ral</t>
        </is>
      </c>
      <c r="D463" s="40">
        <f>INDEX(Inputs!$R$5:$R$132,MATCH($B463&amp;"|"&amp;$C463,Inputs!$A$5:$A$132,0))</f>
        <v/>
      </c>
      <c r="E463" s="39" t="n"/>
      <c r="F463" s="39" t="n"/>
      <c r="G463" s="39" t="n"/>
      <c r="H463" s="5">
        <f>INDEX(Variables!$B$5:$B$105,MATCH($A463,Variables!$A$5:$A$105,0))&amp;IF($C463="",""," | "&amp;INDEX(Mapping!$B$5:$B$26,MATCH($C463,Mapping!$A$5:$A$26,0))&amp;" | "&amp;INDEX(Mapping!$B$30:$B$41,MATCH($B463,Mapping!$A$30:$A$41,0)))</f>
        <v/>
      </c>
      <c r="I463" s="5">
        <f>INDEX(Variables!$C$5:$C$105,MATCH($A463,Variables!$A$5:$A$105,0))</f>
        <v/>
      </c>
      <c r="J463" s="5">
        <f>INDEX(Variables!$E$5:$E$105,MATCH($A463,Variables!$A$5:$A$105,0))</f>
        <v/>
      </c>
      <c r="K463" s="25">
        <f>LOWER(Settings!$C$4)&amp;".mit."&amp;$A463&amp;IF($C463="","","."&amp;$C463&amp;"."&amp;$B463)&amp;IF(INDEX(Variables!$D$5:$D$105,MATCH($A463,Variables!$A$5:$A$105,0))="","","."&amp;INDEX(Variables!$D$5:$D$105,MATCH($A463,Variables!$A$5:$A$105,0)))&amp;"."&amp;K$5</f>
        <v/>
      </c>
      <c r="L463" s="46">
        <f>L454*Settings!$C$13*(INDEX(L$258:L$269,$D463)+INDEX(L$245:L$256,$D463))</f>
        <v/>
      </c>
      <c r="M463" s="47">
        <f>M454*Settings!$C$13*(INDEX(M$258:M$269,$D463)+INDEX(M$245:M$256,$D463))</f>
        <v/>
      </c>
      <c r="N463" s="47">
        <f>N454*Settings!$C$13*(INDEX(N$258:N$269,$D463)+INDEX(N$245:N$256,$D463))</f>
        <v/>
      </c>
      <c r="O463" s="47">
        <f>O454*Settings!$C$13*(INDEX(O$258:O$269,$D463)+INDEX(O$245:O$256,$D463))</f>
        <v/>
      </c>
      <c r="P463" s="47">
        <f>P454*Settings!$C$13*(INDEX(P$258:P$269,$D463)+INDEX(P$245:P$256,$D463))</f>
        <v/>
      </c>
      <c r="Q463" s="47">
        <f>Q454*Settings!$C$13*(INDEX(Q$258:Q$269,$D463)+INDEX(Q$245:Q$256,$D463))</f>
        <v/>
      </c>
      <c r="R463" s="47">
        <f>R454*Settings!$C$13*(INDEX(R$258:R$269,$D463)+INDEX(R$245:R$256,$D463))</f>
        <v/>
      </c>
      <c r="S463" s="47">
        <f>S454*Settings!$C$13*(INDEX(S$258:S$269,$D463)+INDEX(S$245:S$256,$D463))</f>
        <v/>
      </c>
      <c r="T463" s="47">
        <f>T454*Settings!$C$13*(INDEX(T$258:T$269,$D463)+INDEX(T$245:T$256,$D463))</f>
        <v/>
      </c>
      <c r="U463" s="47">
        <f>U454*Settings!$C$13*(INDEX(U$258:U$269,$D463)+INDEX(U$245:U$256,$D463))</f>
        <v/>
      </c>
      <c r="V463" s="47">
        <f>V454*Settings!$C$13*(INDEX(V$258:V$269,$D463)+INDEX(V$245:V$256,$D463))</f>
        <v/>
      </c>
      <c r="W463" s="47">
        <f>W454*Settings!$C$13*(INDEX(W$258:W$269,$D463)+INDEX(W$245:W$256,$D463))</f>
        <v/>
      </c>
      <c r="X463" s="47">
        <f>X454*Settings!$C$13*(INDEX(X$258:X$269,$D463)+INDEX(X$245:X$256,$D463))</f>
        <v/>
      </c>
      <c r="Y463" s="47">
        <f>Y454*Settings!$C$13*(INDEX(Y$258:Y$269,$D463)+INDEX(Y$245:Y$256,$D463))</f>
        <v/>
      </c>
      <c r="Z463" s="47">
        <f>Z454*Settings!$C$13*(INDEX(Z$258:Z$269,$D463)+INDEX(Z$245:Z$256,$D463))</f>
        <v/>
      </c>
      <c r="AA463" s="47">
        <f>AA454*Settings!$C$13*(INDEX(AA$258:AA$269,$D463)+INDEX(AA$245:AA$256,$D463))</f>
        <v/>
      </c>
      <c r="AB463" s="47">
        <f>AB454*Settings!$C$13*(INDEX(AB$258:AB$269,$D463)+INDEX(AB$245:AB$256,$D463))</f>
        <v/>
      </c>
      <c r="AC463" s="47">
        <f>AC454*Settings!$C$13*(INDEX(AC$258:AC$269,$D463)+INDEX(AC$245:AC$256,$D463))</f>
        <v/>
      </c>
      <c r="AD463" s="48">
        <f>REVENUE(AD454,Settings!$C$13,INDEX(AD$258:AD$269,$D463)+INDEX(AD$245:AD$256,$D463))</f>
        <v/>
      </c>
      <c r="AE463" s="25">
        <f>LOWER(Settings!$C$4)&amp;".mit."&amp;$A463&amp;IF($C463="","","."&amp;$C463&amp;"."&amp;$B463)&amp;IF(INDEX(Variables!$D$5:$D$105,MATCH($A463,Variables!$A$5:$A$105,0))="","","."&amp;INDEX(Variables!$D$5:$D$105,MATCH($A463,Variables!$A$5:$A$105,0)))&amp;"."&amp;AE$5</f>
        <v/>
      </c>
      <c r="AF463" s="46">
        <f>AF454*Settings!$C$13*(INDEX(AF$258:AF$269,$D463)+INDEX(AF$245:AF$256,$D463))</f>
        <v/>
      </c>
      <c r="AG463" s="47">
        <f>AG454*Settings!$C$13*(INDEX(AG$258:AG$269,$D463)+INDEX(AG$245:AG$256,$D463))</f>
        <v/>
      </c>
      <c r="AH463" s="47">
        <f>AH454*Settings!$C$13*(INDEX(AH$258:AH$269,$D463)+INDEX(AH$245:AH$256,$D463))</f>
        <v/>
      </c>
      <c r="AI463" s="47">
        <f>AI454*Settings!$C$13*(INDEX(AI$258:AI$269,$D463)+INDEX(AI$245:AI$256,$D463))</f>
        <v/>
      </c>
      <c r="AJ463" s="47">
        <f>AJ454*Settings!$C$13*(INDEX(AJ$258:AJ$269,$D463)+INDEX(AJ$245:AJ$256,$D463))</f>
        <v/>
      </c>
      <c r="AK463" s="47">
        <f>AK454*Settings!$C$13*(INDEX(AK$258:AK$269,$D463)+INDEX(AK$245:AK$256,$D463))</f>
        <v/>
      </c>
      <c r="AL463" s="47">
        <f>AL454*Settings!$C$13*(INDEX(AL$258:AL$269,$D463)+INDEX(AL$245:AL$256,$D463))</f>
        <v/>
      </c>
      <c r="AM463" s="47">
        <f>AM454*Settings!$C$13*(INDEX(AM$258:AM$269,$D463)+INDEX(AM$245:AM$256,$D463))</f>
        <v/>
      </c>
      <c r="AN463" s="47">
        <f>AN454*Settings!$C$13*(INDEX(AN$258:AN$269,$D463)+INDEX(AN$245:AN$256,$D463))</f>
        <v/>
      </c>
      <c r="AO463" s="47">
        <f>AO454*Settings!$C$13*(INDEX(AO$258:AO$269,$D463)+INDEX(AO$245:AO$256,$D463))</f>
        <v/>
      </c>
      <c r="AP463" s="47">
        <f>AP454*Settings!$C$13*(INDEX(AP$258:AP$269,$D463)+INDEX(AP$245:AP$256,$D463))</f>
        <v/>
      </c>
      <c r="AQ463" s="47">
        <f>AQ454*Settings!$C$13*(INDEX(AQ$258:AQ$269,$D463)+INDEX(AQ$245:AQ$256,$D463))</f>
        <v/>
      </c>
      <c r="AR463" s="47">
        <f>AR454*Settings!$C$13*(INDEX(AR$258:AR$269,$D463)+INDEX(AR$245:AR$256,$D463))</f>
        <v/>
      </c>
      <c r="AS463" s="47">
        <f>AS454*Settings!$C$13*(INDEX(AS$258:AS$269,$D463)+INDEX(AS$245:AS$256,$D463))</f>
        <v/>
      </c>
      <c r="AT463" s="47">
        <f>AT454*Settings!$C$13*(INDEX(AT$258:AT$269,$D463)+INDEX(AT$245:AT$256,$D463))</f>
        <v/>
      </c>
      <c r="AU463" s="47">
        <f>AU454*Settings!$C$13*(INDEX(AU$258:AU$269,$D463)+INDEX(AU$245:AU$256,$D463))</f>
        <v/>
      </c>
      <c r="AV463" s="47">
        <f>AV454*Settings!$C$13*(INDEX(AV$258:AV$269,$D463)+INDEX(AV$245:AV$256,$D463))</f>
        <v/>
      </c>
      <c r="AW463" s="47">
        <f>AW454*Settings!$C$13*(INDEX(AW$258:AW$269,$D463)+INDEX(AW$245:AW$256,$D463))</f>
        <v/>
      </c>
      <c r="AX463" s="48">
        <f>REVENUE(AX454,Settings!$C$13,INDEX(AX$258:AX$269,$D463)+INDEX(AX$245:AX$256,$D463))</f>
        <v/>
      </c>
    </row>
    <row r="464" hidden="1" outlineLevel="2">
      <c r="A464" s="5" t="inlineStr">
        <is>
          <t>rtx</t>
        </is>
      </c>
      <c r="B464" s="5" t="inlineStr">
        <is>
          <t>oop</t>
        </is>
      </c>
      <c r="C464" s="5" t="inlineStr">
        <is>
          <t>ral</t>
        </is>
      </c>
      <c r="D464" s="40">
        <f>INDEX(Inputs!$R$5:$R$132,MATCH($B464&amp;"|"&amp;$C464,Inputs!$A$5:$A$132,0))</f>
        <v/>
      </c>
      <c r="E464" s="39" t="n"/>
      <c r="F464" s="39" t="n"/>
      <c r="G464" s="39" t="n"/>
      <c r="H464" s="5">
        <f>INDEX(Variables!$B$5:$B$105,MATCH($A464,Variables!$A$5:$A$105,0))&amp;IF($C464="",""," | "&amp;INDEX(Mapping!$B$5:$B$26,MATCH($C464,Mapping!$A$5:$A$26,0))&amp;" | "&amp;INDEX(Mapping!$B$30:$B$41,MATCH($B464,Mapping!$A$30:$A$41,0)))</f>
        <v/>
      </c>
      <c r="I464" s="5">
        <f>INDEX(Variables!$C$5:$C$105,MATCH($A464,Variables!$A$5:$A$105,0))</f>
        <v/>
      </c>
      <c r="J464" s="5">
        <f>INDEX(Variables!$E$5:$E$105,MATCH($A464,Variables!$A$5:$A$105,0))</f>
        <v/>
      </c>
      <c r="K464" s="25">
        <f>LOWER(Settings!$C$4)&amp;".mit."&amp;$A464&amp;IF($C464="","","."&amp;$C464&amp;"."&amp;$B464)&amp;IF(INDEX(Variables!$D$5:$D$105,MATCH($A464,Variables!$A$5:$A$105,0))="","","."&amp;INDEX(Variables!$D$5:$D$105,MATCH($A464,Variables!$A$5:$A$105,0)))&amp;"."&amp;K$5</f>
        <v/>
      </c>
      <c r="L464" s="46">
        <f>L455*Settings!$C$13*(INDEX(L$258:L$269,$D464)+INDEX(L$245:L$256,$D464))</f>
        <v/>
      </c>
      <c r="M464" s="47">
        <f>M455*Settings!$C$13*(INDEX(M$258:M$269,$D464)+INDEX(M$245:M$256,$D464))</f>
        <v/>
      </c>
      <c r="N464" s="47">
        <f>N455*Settings!$C$13*(INDEX(N$258:N$269,$D464)+INDEX(N$245:N$256,$D464))</f>
        <v/>
      </c>
      <c r="O464" s="47">
        <f>O455*Settings!$C$13*(INDEX(O$258:O$269,$D464)+INDEX(O$245:O$256,$D464))</f>
        <v/>
      </c>
      <c r="P464" s="47">
        <f>P455*Settings!$C$13*(INDEX(P$258:P$269,$D464)+INDEX(P$245:P$256,$D464))</f>
        <v/>
      </c>
      <c r="Q464" s="47">
        <f>Q455*Settings!$C$13*(INDEX(Q$258:Q$269,$D464)+INDEX(Q$245:Q$256,$D464))</f>
        <v/>
      </c>
      <c r="R464" s="47">
        <f>R455*Settings!$C$13*(INDEX(R$258:R$269,$D464)+INDEX(R$245:R$256,$D464))</f>
        <v/>
      </c>
      <c r="S464" s="47">
        <f>S455*Settings!$C$13*(INDEX(S$258:S$269,$D464)+INDEX(S$245:S$256,$D464))</f>
        <v/>
      </c>
      <c r="T464" s="47">
        <f>T455*Settings!$C$13*(INDEX(T$258:T$269,$D464)+INDEX(T$245:T$256,$D464))</f>
        <v/>
      </c>
      <c r="U464" s="47">
        <f>U455*Settings!$C$13*(INDEX(U$258:U$269,$D464)+INDEX(U$245:U$256,$D464))</f>
        <v/>
      </c>
      <c r="V464" s="47">
        <f>V455*Settings!$C$13*(INDEX(V$258:V$269,$D464)+INDEX(V$245:V$256,$D464))</f>
        <v/>
      </c>
      <c r="W464" s="47">
        <f>W455*Settings!$C$13*(INDEX(W$258:W$269,$D464)+INDEX(W$245:W$256,$D464))</f>
        <v/>
      </c>
      <c r="X464" s="47">
        <f>X455*Settings!$C$13*(INDEX(X$258:X$269,$D464)+INDEX(X$245:X$256,$D464))</f>
        <v/>
      </c>
      <c r="Y464" s="47">
        <f>Y455*Settings!$C$13*(INDEX(Y$258:Y$269,$D464)+INDEX(Y$245:Y$256,$D464))</f>
        <v/>
      </c>
      <c r="Z464" s="47">
        <f>Z455*Settings!$C$13*(INDEX(Z$258:Z$269,$D464)+INDEX(Z$245:Z$256,$D464))</f>
        <v/>
      </c>
      <c r="AA464" s="47">
        <f>AA455*Settings!$C$13*(INDEX(AA$258:AA$269,$D464)+INDEX(AA$245:AA$256,$D464))</f>
        <v/>
      </c>
      <c r="AB464" s="47">
        <f>AB455*Settings!$C$13*(INDEX(AB$258:AB$269,$D464)+INDEX(AB$245:AB$256,$D464))</f>
        <v/>
      </c>
      <c r="AC464" s="47">
        <f>AC455*Settings!$C$13*(INDEX(AC$258:AC$269,$D464)+INDEX(AC$245:AC$256,$D464))</f>
        <v/>
      </c>
      <c r="AD464" s="48">
        <f>REVENUE(AD455,Settings!$C$13,INDEX(AD$258:AD$269,$D464)+INDEX(AD$245:AD$256,$D464))</f>
        <v/>
      </c>
      <c r="AE464" s="25">
        <f>LOWER(Settings!$C$4)&amp;".mit."&amp;$A464&amp;IF($C464="","","."&amp;$C464&amp;"."&amp;$B464)&amp;IF(INDEX(Variables!$D$5:$D$105,MATCH($A464,Variables!$A$5:$A$105,0))="","","."&amp;INDEX(Variables!$D$5:$D$105,MATCH($A464,Variables!$A$5:$A$105,0)))&amp;"."&amp;AE$5</f>
        <v/>
      </c>
      <c r="AF464" s="46">
        <f>AF455*Settings!$C$13*(INDEX(AF$258:AF$269,$D464)+INDEX(AF$245:AF$256,$D464))</f>
        <v/>
      </c>
      <c r="AG464" s="47">
        <f>AG455*Settings!$C$13*(INDEX(AG$258:AG$269,$D464)+INDEX(AG$245:AG$256,$D464))</f>
        <v/>
      </c>
      <c r="AH464" s="47">
        <f>AH455*Settings!$C$13*(INDEX(AH$258:AH$269,$D464)+INDEX(AH$245:AH$256,$D464))</f>
        <v/>
      </c>
      <c r="AI464" s="47">
        <f>AI455*Settings!$C$13*(INDEX(AI$258:AI$269,$D464)+INDEX(AI$245:AI$256,$D464))</f>
        <v/>
      </c>
      <c r="AJ464" s="47">
        <f>AJ455*Settings!$C$13*(INDEX(AJ$258:AJ$269,$D464)+INDEX(AJ$245:AJ$256,$D464))</f>
        <v/>
      </c>
      <c r="AK464" s="47">
        <f>AK455*Settings!$C$13*(INDEX(AK$258:AK$269,$D464)+INDEX(AK$245:AK$256,$D464))</f>
        <v/>
      </c>
      <c r="AL464" s="47">
        <f>AL455*Settings!$C$13*(INDEX(AL$258:AL$269,$D464)+INDEX(AL$245:AL$256,$D464))</f>
        <v/>
      </c>
      <c r="AM464" s="47">
        <f>AM455*Settings!$C$13*(INDEX(AM$258:AM$269,$D464)+INDEX(AM$245:AM$256,$D464))</f>
        <v/>
      </c>
      <c r="AN464" s="47">
        <f>AN455*Settings!$C$13*(INDEX(AN$258:AN$269,$D464)+INDEX(AN$245:AN$256,$D464))</f>
        <v/>
      </c>
      <c r="AO464" s="47">
        <f>AO455*Settings!$C$13*(INDEX(AO$258:AO$269,$D464)+INDEX(AO$245:AO$256,$D464))</f>
        <v/>
      </c>
      <c r="AP464" s="47">
        <f>AP455*Settings!$C$13*(INDEX(AP$258:AP$269,$D464)+INDEX(AP$245:AP$256,$D464))</f>
        <v/>
      </c>
      <c r="AQ464" s="47">
        <f>AQ455*Settings!$C$13*(INDEX(AQ$258:AQ$269,$D464)+INDEX(AQ$245:AQ$256,$D464))</f>
        <v/>
      </c>
      <c r="AR464" s="47">
        <f>AR455*Settings!$C$13*(INDEX(AR$258:AR$269,$D464)+INDEX(AR$245:AR$256,$D464))</f>
        <v/>
      </c>
      <c r="AS464" s="47">
        <f>AS455*Settings!$C$13*(INDEX(AS$258:AS$269,$D464)+INDEX(AS$245:AS$256,$D464))</f>
        <v/>
      </c>
      <c r="AT464" s="47">
        <f>AT455*Settings!$C$13*(INDEX(AT$258:AT$269,$D464)+INDEX(AT$245:AT$256,$D464))</f>
        <v/>
      </c>
      <c r="AU464" s="47">
        <f>AU455*Settings!$C$13*(INDEX(AU$258:AU$269,$D464)+INDEX(AU$245:AU$256,$D464))</f>
        <v/>
      </c>
      <c r="AV464" s="47">
        <f>AV455*Settings!$C$13*(INDEX(AV$258:AV$269,$D464)+INDEX(AV$245:AV$256,$D464))</f>
        <v/>
      </c>
      <c r="AW464" s="47">
        <f>AW455*Settings!$C$13*(INDEX(AW$258:AW$269,$D464)+INDEX(AW$245:AW$256,$D464))</f>
        <v/>
      </c>
      <c r="AX464" s="48">
        <f>REVENUE(AX455,Settings!$C$13,INDEX(AX$258:AX$269,$D464)+INDEX(AX$245:AX$256,$D464))</f>
        <v/>
      </c>
    </row>
    <row r="465" hidden="1" outlineLevel="2">
      <c r="A465" s="5" t="inlineStr">
        <is>
          <t>rtx</t>
        </is>
      </c>
      <c r="B465" s="5" t="inlineStr">
        <is>
          <t>bio</t>
        </is>
      </c>
      <c r="C465" s="5" t="inlineStr">
        <is>
          <t>ral</t>
        </is>
      </c>
      <c r="D465" s="40">
        <f>INDEX(Inputs!$R$5:$R$132,MATCH($B465&amp;"|"&amp;$C465,Inputs!$A$5:$A$132,0))</f>
        <v/>
      </c>
      <c r="E465" s="39" t="n"/>
      <c r="F465" s="39" t="n"/>
      <c r="G465" s="39" t="n"/>
      <c r="H465" s="5">
        <f>INDEX(Variables!$B$5:$B$105,MATCH($A465,Variables!$A$5:$A$105,0))&amp;IF($C465="",""," | "&amp;INDEX(Mapping!$B$5:$B$26,MATCH($C465,Mapping!$A$5:$A$26,0))&amp;" | "&amp;INDEX(Mapping!$B$30:$B$41,MATCH($B465,Mapping!$A$30:$A$41,0)))</f>
        <v/>
      </c>
      <c r="I465" s="5">
        <f>INDEX(Variables!$C$5:$C$105,MATCH($A465,Variables!$A$5:$A$105,0))</f>
        <v/>
      </c>
      <c r="J465" s="5">
        <f>INDEX(Variables!$E$5:$E$105,MATCH($A465,Variables!$A$5:$A$105,0))</f>
        <v/>
      </c>
      <c r="K465" s="25">
        <f>LOWER(Settings!$C$4)&amp;".mit."&amp;$A465&amp;IF($C465="","","."&amp;$C465&amp;"."&amp;$B465)&amp;IF(INDEX(Variables!$D$5:$D$105,MATCH($A465,Variables!$A$5:$A$105,0))="","","."&amp;INDEX(Variables!$D$5:$D$105,MATCH($A465,Variables!$A$5:$A$105,0)))&amp;"."&amp;K$5</f>
        <v/>
      </c>
      <c r="L465" s="46">
        <f>L456*Settings!$C$13*(INDEX(L$258:L$269,$D465)+INDEX(L$245:L$256,$D465))</f>
        <v/>
      </c>
      <c r="M465" s="47">
        <f>M456*Settings!$C$13*(INDEX(M$258:M$269,$D465)+INDEX(M$245:M$256,$D465))</f>
        <v/>
      </c>
      <c r="N465" s="47">
        <f>N456*Settings!$C$13*(INDEX(N$258:N$269,$D465)+INDEX(N$245:N$256,$D465))</f>
        <v/>
      </c>
      <c r="O465" s="47">
        <f>O456*Settings!$C$13*(INDEX(O$258:O$269,$D465)+INDEX(O$245:O$256,$D465))</f>
        <v/>
      </c>
      <c r="P465" s="47">
        <f>P456*Settings!$C$13*(INDEX(P$258:P$269,$D465)+INDEX(P$245:P$256,$D465))</f>
        <v/>
      </c>
      <c r="Q465" s="47">
        <f>Q456*Settings!$C$13*(INDEX(Q$258:Q$269,$D465)+INDEX(Q$245:Q$256,$D465))</f>
        <v/>
      </c>
      <c r="R465" s="47">
        <f>R456*Settings!$C$13*(INDEX(R$258:R$269,$D465)+INDEX(R$245:R$256,$D465))</f>
        <v/>
      </c>
      <c r="S465" s="47">
        <f>S456*Settings!$C$13*(INDEX(S$258:S$269,$D465)+INDEX(S$245:S$256,$D465))</f>
        <v/>
      </c>
      <c r="T465" s="47">
        <f>T456*Settings!$C$13*(INDEX(T$258:T$269,$D465)+INDEX(T$245:T$256,$D465))</f>
        <v/>
      </c>
      <c r="U465" s="47">
        <f>U456*Settings!$C$13*(INDEX(U$258:U$269,$D465)+INDEX(U$245:U$256,$D465))</f>
        <v/>
      </c>
      <c r="V465" s="47">
        <f>V456*Settings!$C$13*(INDEX(V$258:V$269,$D465)+INDEX(V$245:V$256,$D465))</f>
        <v/>
      </c>
      <c r="W465" s="47">
        <f>W456*Settings!$C$13*(INDEX(W$258:W$269,$D465)+INDEX(W$245:W$256,$D465))</f>
        <v/>
      </c>
      <c r="X465" s="47">
        <f>X456*Settings!$C$13*(INDEX(X$258:X$269,$D465)+INDEX(X$245:X$256,$D465))</f>
        <v/>
      </c>
      <c r="Y465" s="47">
        <f>Y456*Settings!$C$13*(INDEX(Y$258:Y$269,$D465)+INDEX(Y$245:Y$256,$D465))</f>
        <v/>
      </c>
      <c r="Z465" s="47">
        <f>Z456*Settings!$C$13*(INDEX(Z$258:Z$269,$D465)+INDEX(Z$245:Z$256,$D465))</f>
        <v/>
      </c>
      <c r="AA465" s="47">
        <f>AA456*Settings!$C$13*(INDEX(AA$258:AA$269,$D465)+INDEX(AA$245:AA$256,$D465))</f>
        <v/>
      </c>
      <c r="AB465" s="47">
        <f>AB456*Settings!$C$13*(INDEX(AB$258:AB$269,$D465)+INDEX(AB$245:AB$256,$D465))</f>
        <v/>
      </c>
      <c r="AC465" s="47">
        <f>AC456*Settings!$C$13*(INDEX(AC$258:AC$269,$D465)+INDEX(AC$245:AC$256,$D465))</f>
        <v/>
      </c>
      <c r="AD465" s="48">
        <f>REVENUE(AD456,Settings!$C$13,INDEX(AD$258:AD$269,$D465)+INDEX(AD$245:AD$256,$D465))</f>
        <v/>
      </c>
      <c r="AE465" s="25">
        <f>LOWER(Settings!$C$4)&amp;".mit."&amp;$A465&amp;IF($C465="","","."&amp;$C465&amp;"."&amp;$B465)&amp;IF(INDEX(Variables!$D$5:$D$105,MATCH($A465,Variables!$A$5:$A$105,0))="","","."&amp;INDEX(Variables!$D$5:$D$105,MATCH($A465,Variables!$A$5:$A$105,0)))&amp;"."&amp;AE$5</f>
        <v/>
      </c>
      <c r="AF465" s="46">
        <f>AF456*Settings!$C$13*(INDEX(AF$258:AF$269,$D465)+INDEX(AF$245:AF$256,$D465))</f>
        <v/>
      </c>
      <c r="AG465" s="47">
        <f>AG456*Settings!$C$13*(INDEX(AG$258:AG$269,$D465)+INDEX(AG$245:AG$256,$D465))</f>
        <v/>
      </c>
      <c r="AH465" s="47">
        <f>AH456*Settings!$C$13*(INDEX(AH$258:AH$269,$D465)+INDEX(AH$245:AH$256,$D465))</f>
        <v/>
      </c>
      <c r="AI465" s="47">
        <f>AI456*Settings!$C$13*(INDEX(AI$258:AI$269,$D465)+INDEX(AI$245:AI$256,$D465))</f>
        <v/>
      </c>
      <c r="AJ465" s="47">
        <f>AJ456*Settings!$C$13*(INDEX(AJ$258:AJ$269,$D465)+INDEX(AJ$245:AJ$256,$D465))</f>
        <v/>
      </c>
      <c r="AK465" s="47">
        <f>AK456*Settings!$C$13*(INDEX(AK$258:AK$269,$D465)+INDEX(AK$245:AK$256,$D465))</f>
        <v/>
      </c>
      <c r="AL465" s="47">
        <f>AL456*Settings!$C$13*(INDEX(AL$258:AL$269,$D465)+INDEX(AL$245:AL$256,$D465))</f>
        <v/>
      </c>
      <c r="AM465" s="47">
        <f>AM456*Settings!$C$13*(INDEX(AM$258:AM$269,$D465)+INDEX(AM$245:AM$256,$D465))</f>
        <v/>
      </c>
      <c r="AN465" s="47">
        <f>AN456*Settings!$C$13*(INDEX(AN$258:AN$269,$D465)+INDEX(AN$245:AN$256,$D465))</f>
        <v/>
      </c>
      <c r="AO465" s="47">
        <f>AO456*Settings!$C$13*(INDEX(AO$258:AO$269,$D465)+INDEX(AO$245:AO$256,$D465))</f>
        <v/>
      </c>
      <c r="AP465" s="47">
        <f>AP456*Settings!$C$13*(INDEX(AP$258:AP$269,$D465)+INDEX(AP$245:AP$256,$D465))</f>
        <v/>
      </c>
      <c r="AQ465" s="47">
        <f>AQ456*Settings!$C$13*(INDEX(AQ$258:AQ$269,$D465)+INDEX(AQ$245:AQ$256,$D465))</f>
        <v/>
      </c>
      <c r="AR465" s="47">
        <f>AR456*Settings!$C$13*(INDEX(AR$258:AR$269,$D465)+INDEX(AR$245:AR$256,$D465))</f>
        <v/>
      </c>
      <c r="AS465" s="47">
        <f>AS456*Settings!$C$13*(INDEX(AS$258:AS$269,$D465)+INDEX(AS$245:AS$256,$D465))</f>
        <v/>
      </c>
      <c r="AT465" s="47">
        <f>AT456*Settings!$C$13*(INDEX(AT$258:AT$269,$D465)+INDEX(AT$245:AT$256,$D465))</f>
        <v/>
      </c>
      <c r="AU465" s="47">
        <f>AU456*Settings!$C$13*(INDEX(AU$258:AU$269,$D465)+INDEX(AU$245:AU$256,$D465))</f>
        <v/>
      </c>
      <c r="AV465" s="47">
        <f>AV456*Settings!$C$13*(INDEX(AV$258:AV$269,$D465)+INDEX(AV$245:AV$256,$D465))</f>
        <v/>
      </c>
      <c r="AW465" s="47">
        <f>AW456*Settings!$C$13*(INDEX(AW$258:AW$269,$D465)+INDEX(AW$245:AW$256,$D465))</f>
        <v/>
      </c>
      <c r="AX465" s="48">
        <f>REVENUE(AX456,Settings!$C$13,INDEX(AX$258:AX$269,$D465)+INDEX(AX$245:AX$256,$D465))</f>
        <v/>
      </c>
    </row>
    <row r="466" hidden="1" outlineLevel="2"/>
    <row r="467" hidden="1" outlineLevel="2">
      <c r="A467" s="5" t="inlineStr">
        <is>
          <t>rsub</t>
        </is>
      </c>
      <c r="B467" s="5" t="inlineStr">
        <is>
          <t>coa</t>
        </is>
      </c>
      <c r="C467" s="5" t="inlineStr">
        <is>
          <t>ral</t>
        </is>
      </c>
      <c r="D467" s="40">
        <f>INDEX(Inputs!$R$5:$R$132,MATCH($B467&amp;"|"&amp;$C467,Inputs!$A$5:$A$132,0))</f>
        <v/>
      </c>
      <c r="E467" s="39" t="n"/>
      <c r="F467" s="39" t="n"/>
      <c r="G467" s="39" t="n"/>
      <c r="H467" s="5">
        <f>INDEX(Variables!$B$5:$B$105,MATCH($A467,Variables!$A$5:$A$105,0))&amp;IF($C467="",""," | "&amp;INDEX(Mapping!$B$5:$B$26,MATCH($C467,Mapping!$A$5:$A$26,0))&amp;" | "&amp;INDEX(Mapping!$B$30:$B$41,MATCH($B467,Mapping!$A$30:$A$41,0)))</f>
        <v/>
      </c>
      <c r="I467" s="5">
        <f>INDEX(Variables!$C$5:$C$105,MATCH($A467,Variables!$A$5:$A$105,0))</f>
        <v/>
      </c>
      <c r="J467" s="5">
        <f>INDEX(Variables!$E$5:$E$105,MATCH($A467,Variables!$A$5:$A$105,0))</f>
        <v/>
      </c>
      <c r="K467" s="25">
        <f>LOWER(Settings!$C$4)&amp;".mit."&amp;$A467&amp;IF($C467="","","."&amp;$C467&amp;"."&amp;$B467)&amp;IF(INDEX(Variables!$D$5:$D$105,MATCH($A467,Variables!$A$5:$A$105,0))="","","."&amp;INDEX(Variables!$D$5:$D$105,MATCH($A467,Variables!$A$5:$A$105,0)))&amp;"."&amp;K$5</f>
        <v/>
      </c>
      <c r="L467" s="46">
        <f>L449*Settings!$C$13*(INDEX(L$271:L$282,$D467))</f>
        <v/>
      </c>
      <c r="M467" s="47">
        <f>M449*Settings!$C$13*(INDEX(M$271:M$282,$D467))</f>
        <v/>
      </c>
      <c r="N467" s="47">
        <f>N449*Settings!$C$13*(INDEX(N$271:N$282,$D467))</f>
        <v/>
      </c>
      <c r="O467" s="47">
        <f>O449*Settings!$C$13*(INDEX(O$271:O$282,$D467))</f>
        <v/>
      </c>
      <c r="P467" s="47">
        <f>P449*Settings!$C$13*(INDEX(P$271:P$282,$D467))</f>
        <v/>
      </c>
      <c r="Q467" s="47">
        <f>Q449*Settings!$C$13*(INDEX(Q$271:Q$282,$D467))</f>
        <v/>
      </c>
      <c r="R467" s="47">
        <f>R449*Settings!$C$13*(INDEX(R$271:R$282,$D467))</f>
        <v/>
      </c>
      <c r="S467" s="47">
        <f>S449*Settings!$C$13*(INDEX(S$271:S$282,$D467))</f>
        <v/>
      </c>
      <c r="T467" s="47">
        <f>T449*Settings!$C$13*(INDEX(T$271:T$282,$D467))</f>
        <v/>
      </c>
      <c r="U467" s="47">
        <f>U449*Settings!$C$13*(INDEX(U$271:U$282,$D467))</f>
        <v/>
      </c>
      <c r="V467" s="47">
        <f>V449*Settings!$C$13*(INDEX(V$271:V$282,$D467))</f>
        <v/>
      </c>
      <c r="W467" s="47">
        <f>W449*Settings!$C$13*(INDEX(W$271:W$282,$D467))</f>
        <v/>
      </c>
      <c r="X467" s="47">
        <f>X449*Settings!$C$13*(INDEX(X$271:X$282,$D467))</f>
        <v/>
      </c>
      <c r="Y467" s="47">
        <f>Y449*Settings!$C$13*(INDEX(Y$271:Y$282,$D467))</f>
        <v/>
      </c>
      <c r="Z467" s="47">
        <f>Z449*Settings!$C$13*(INDEX(Z$271:Z$282,$D467))</f>
        <v/>
      </c>
      <c r="AA467" s="47">
        <f>AA449*Settings!$C$13*(INDEX(AA$271:AA$282,$D467))</f>
        <v/>
      </c>
      <c r="AB467" s="47">
        <f>AB449*Settings!$C$13*(INDEX(AB$271:AB$282,$D467))</f>
        <v/>
      </c>
      <c r="AC467" s="47">
        <f>AC449*Settings!$C$13*(INDEX(AC$271:AC$282,$D467))</f>
        <v/>
      </c>
      <c r="AD467" s="48">
        <f>REVENUE(AD449,Settings!$C$13,INDEX(AD$271:AD$282,$D467))</f>
        <v/>
      </c>
      <c r="AE467" s="25">
        <f>LOWER(Settings!$C$4)&amp;".mit."&amp;$A467&amp;IF($C467="","","."&amp;$C467&amp;"."&amp;$B467)&amp;IF(INDEX(Variables!$D$5:$D$105,MATCH($A467,Variables!$A$5:$A$105,0))="","","."&amp;INDEX(Variables!$D$5:$D$105,MATCH($A467,Variables!$A$5:$A$105,0)))&amp;"."&amp;AE$5</f>
        <v/>
      </c>
      <c r="AF467" s="46">
        <f>AF449*Settings!$C$13*(INDEX(AF$271:AF$282,$D467))</f>
        <v/>
      </c>
      <c r="AG467" s="47">
        <f>AG449*Settings!$C$13*(INDEX(AG$271:AG$282,$D467))</f>
        <v/>
      </c>
      <c r="AH467" s="47">
        <f>AH449*Settings!$C$13*(INDEX(AH$271:AH$282,$D467))</f>
        <v/>
      </c>
      <c r="AI467" s="47">
        <f>AI449*Settings!$C$13*(INDEX(AI$271:AI$282,$D467))</f>
        <v/>
      </c>
      <c r="AJ467" s="47">
        <f>AJ449*Settings!$C$13*(INDEX(AJ$271:AJ$282,$D467))</f>
        <v/>
      </c>
      <c r="AK467" s="47">
        <f>AK449*Settings!$C$13*(INDEX(AK$271:AK$282,$D467))</f>
        <v/>
      </c>
      <c r="AL467" s="47">
        <f>AL449*Settings!$C$13*(INDEX(AL$271:AL$282,$D467))</f>
        <v/>
      </c>
      <c r="AM467" s="47">
        <f>AM449*Settings!$C$13*(INDEX(AM$271:AM$282,$D467))</f>
        <v/>
      </c>
      <c r="AN467" s="47">
        <f>AN449*Settings!$C$13*(INDEX(AN$271:AN$282,$D467))</f>
        <v/>
      </c>
      <c r="AO467" s="47">
        <f>AO449*Settings!$C$13*(INDEX(AO$271:AO$282,$D467))</f>
        <v/>
      </c>
      <c r="AP467" s="47">
        <f>AP449*Settings!$C$13*(INDEX(AP$271:AP$282,$D467))</f>
        <v/>
      </c>
      <c r="AQ467" s="47">
        <f>AQ449*Settings!$C$13*(INDEX(AQ$271:AQ$282,$D467))</f>
        <v/>
      </c>
      <c r="AR467" s="47">
        <f>AR449*Settings!$C$13*(INDEX(AR$271:AR$282,$D467))</f>
        <v/>
      </c>
      <c r="AS467" s="47">
        <f>AS449*Settings!$C$13*(INDEX(AS$271:AS$282,$D467))</f>
        <v/>
      </c>
      <c r="AT467" s="47">
        <f>AT449*Settings!$C$13*(INDEX(AT$271:AT$282,$D467))</f>
        <v/>
      </c>
      <c r="AU467" s="47">
        <f>AU449*Settings!$C$13*(INDEX(AU$271:AU$282,$D467))</f>
        <v/>
      </c>
      <c r="AV467" s="47">
        <f>AV449*Settings!$C$13*(INDEX(AV$271:AV$282,$D467))</f>
        <v/>
      </c>
      <c r="AW467" s="47">
        <f>AW449*Settings!$C$13*(INDEX(AW$271:AW$282,$D467))</f>
        <v/>
      </c>
      <c r="AX467" s="48">
        <f>REVENUE(AX449,Settings!$C$13,INDEX(AX$271:AX$282,$D467))</f>
        <v/>
      </c>
    </row>
    <row r="468" hidden="1" outlineLevel="2">
      <c r="A468" s="5" t="inlineStr">
        <is>
          <t>rsub</t>
        </is>
      </c>
      <c r="B468" s="5" t="inlineStr">
        <is>
          <t>nga</t>
        </is>
      </c>
      <c r="C468" s="5" t="inlineStr">
        <is>
          <t>ral</t>
        </is>
      </c>
      <c r="D468" s="40">
        <f>INDEX(Inputs!$R$5:$R$132,MATCH($B468&amp;"|"&amp;$C468,Inputs!$A$5:$A$132,0))</f>
        <v/>
      </c>
      <c r="E468" s="39" t="n"/>
      <c r="F468" s="39" t="n"/>
      <c r="G468" s="39" t="n"/>
      <c r="H468" s="5">
        <f>INDEX(Variables!$B$5:$B$105,MATCH($A468,Variables!$A$5:$A$105,0))&amp;IF($C468="",""," | "&amp;INDEX(Mapping!$B$5:$B$26,MATCH($C468,Mapping!$A$5:$A$26,0))&amp;" | "&amp;INDEX(Mapping!$B$30:$B$41,MATCH($B468,Mapping!$A$30:$A$41,0)))</f>
        <v/>
      </c>
      <c r="I468" s="5">
        <f>INDEX(Variables!$C$5:$C$105,MATCH($A468,Variables!$A$5:$A$105,0))</f>
        <v/>
      </c>
      <c r="J468" s="5">
        <f>INDEX(Variables!$E$5:$E$105,MATCH($A468,Variables!$A$5:$A$105,0))</f>
        <v/>
      </c>
      <c r="K468" s="25">
        <f>LOWER(Settings!$C$4)&amp;".mit."&amp;$A468&amp;IF($C468="","","."&amp;$C468&amp;"."&amp;$B468)&amp;IF(INDEX(Variables!$D$5:$D$105,MATCH($A468,Variables!$A$5:$A$105,0))="","","."&amp;INDEX(Variables!$D$5:$D$105,MATCH($A468,Variables!$A$5:$A$105,0)))&amp;"."&amp;K$5</f>
        <v/>
      </c>
      <c r="L468" s="46">
        <f>L450*Settings!$C$13*(INDEX(L$271:L$282,$D468))</f>
        <v/>
      </c>
      <c r="M468" s="47">
        <f>M450*Settings!$C$13*(INDEX(M$271:M$282,$D468))</f>
        <v/>
      </c>
      <c r="N468" s="47">
        <f>N450*Settings!$C$13*(INDEX(N$271:N$282,$D468))</f>
        <v/>
      </c>
      <c r="O468" s="47">
        <f>O450*Settings!$C$13*(INDEX(O$271:O$282,$D468))</f>
        <v/>
      </c>
      <c r="P468" s="47">
        <f>P450*Settings!$C$13*(INDEX(P$271:P$282,$D468))</f>
        <v/>
      </c>
      <c r="Q468" s="47">
        <f>Q450*Settings!$C$13*(INDEX(Q$271:Q$282,$D468))</f>
        <v/>
      </c>
      <c r="R468" s="47">
        <f>R450*Settings!$C$13*(INDEX(R$271:R$282,$D468))</f>
        <v/>
      </c>
      <c r="S468" s="47">
        <f>S450*Settings!$C$13*(INDEX(S$271:S$282,$D468))</f>
        <v/>
      </c>
      <c r="T468" s="47">
        <f>T450*Settings!$C$13*(INDEX(T$271:T$282,$D468))</f>
        <v/>
      </c>
      <c r="U468" s="47">
        <f>U450*Settings!$C$13*(INDEX(U$271:U$282,$D468))</f>
        <v/>
      </c>
      <c r="V468" s="47">
        <f>V450*Settings!$C$13*(INDEX(V$271:V$282,$D468))</f>
        <v/>
      </c>
      <c r="W468" s="47">
        <f>W450*Settings!$C$13*(INDEX(W$271:W$282,$D468))</f>
        <v/>
      </c>
      <c r="X468" s="47">
        <f>X450*Settings!$C$13*(INDEX(X$271:X$282,$D468))</f>
        <v/>
      </c>
      <c r="Y468" s="47">
        <f>Y450*Settings!$C$13*(INDEX(Y$271:Y$282,$D468))</f>
        <v/>
      </c>
      <c r="Z468" s="47">
        <f>Z450*Settings!$C$13*(INDEX(Z$271:Z$282,$D468))</f>
        <v/>
      </c>
      <c r="AA468" s="47">
        <f>AA450*Settings!$C$13*(INDEX(AA$271:AA$282,$D468))</f>
        <v/>
      </c>
      <c r="AB468" s="47">
        <f>AB450*Settings!$C$13*(INDEX(AB$271:AB$282,$D468))</f>
        <v/>
      </c>
      <c r="AC468" s="47">
        <f>AC450*Settings!$C$13*(INDEX(AC$271:AC$282,$D468))</f>
        <v/>
      </c>
      <c r="AD468" s="48">
        <f>REVENUE(AD450,Settings!$C$13,INDEX(AD$271:AD$282,$D468))</f>
        <v/>
      </c>
      <c r="AE468" s="25">
        <f>LOWER(Settings!$C$4)&amp;".mit."&amp;$A468&amp;IF($C468="","","."&amp;$C468&amp;"."&amp;$B468)&amp;IF(INDEX(Variables!$D$5:$D$105,MATCH($A468,Variables!$A$5:$A$105,0))="","","."&amp;INDEX(Variables!$D$5:$D$105,MATCH($A468,Variables!$A$5:$A$105,0)))&amp;"."&amp;AE$5</f>
        <v/>
      </c>
      <c r="AF468" s="46">
        <f>AF450*Settings!$C$13*(INDEX(AF$271:AF$282,$D468))</f>
        <v/>
      </c>
      <c r="AG468" s="47">
        <f>AG450*Settings!$C$13*(INDEX(AG$271:AG$282,$D468))</f>
        <v/>
      </c>
      <c r="AH468" s="47">
        <f>AH450*Settings!$C$13*(INDEX(AH$271:AH$282,$D468))</f>
        <v/>
      </c>
      <c r="AI468" s="47">
        <f>AI450*Settings!$C$13*(INDEX(AI$271:AI$282,$D468))</f>
        <v/>
      </c>
      <c r="AJ468" s="47">
        <f>AJ450*Settings!$C$13*(INDEX(AJ$271:AJ$282,$D468))</f>
        <v/>
      </c>
      <c r="AK468" s="47">
        <f>AK450*Settings!$C$13*(INDEX(AK$271:AK$282,$D468))</f>
        <v/>
      </c>
      <c r="AL468" s="47">
        <f>AL450*Settings!$C$13*(INDEX(AL$271:AL$282,$D468))</f>
        <v/>
      </c>
      <c r="AM468" s="47">
        <f>AM450*Settings!$C$13*(INDEX(AM$271:AM$282,$D468))</f>
        <v/>
      </c>
      <c r="AN468" s="47">
        <f>AN450*Settings!$C$13*(INDEX(AN$271:AN$282,$D468))</f>
        <v/>
      </c>
      <c r="AO468" s="47">
        <f>AO450*Settings!$C$13*(INDEX(AO$271:AO$282,$D468))</f>
        <v/>
      </c>
      <c r="AP468" s="47">
        <f>AP450*Settings!$C$13*(INDEX(AP$271:AP$282,$D468))</f>
        <v/>
      </c>
      <c r="AQ468" s="47">
        <f>AQ450*Settings!$C$13*(INDEX(AQ$271:AQ$282,$D468))</f>
        <v/>
      </c>
      <c r="AR468" s="47">
        <f>AR450*Settings!$C$13*(INDEX(AR$271:AR$282,$D468))</f>
        <v/>
      </c>
      <c r="AS468" s="47">
        <f>AS450*Settings!$C$13*(INDEX(AS$271:AS$282,$D468))</f>
        <v/>
      </c>
      <c r="AT468" s="47">
        <f>AT450*Settings!$C$13*(INDEX(AT$271:AT$282,$D468))</f>
        <v/>
      </c>
      <c r="AU468" s="47">
        <f>AU450*Settings!$C$13*(INDEX(AU$271:AU$282,$D468))</f>
        <v/>
      </c>
      <c r="AV468" s="47">
        <f>AV450*Settings!$C$13*(INDEX(AV$271:AV$282,$D468))</f>
        <v/>
      </c>
      <c r="AW468" s="47">
        <f>AW450*Settings!$C$13*(INDEX(AW$271:AW$282,$D468))</f>
        <v/>
      </c>
      <c r="AX468" s="48">
        <f>REVENUE(AX450,Settings!$C$13,INDEX(AX$271:AX$282,$D468))</f>
        <v/>
      </c>
    </row>
    <row r="469" hidden="1" outlineLevel="2">
      <c r="A469" s="5" t="inlineStr">
        <is>
          <t>rsub</t>
        </is>
      </c>
      <c r="B469" s="5" t="inlineStr">
        <is>
          <t>gso</t>
        </is>
      </c>
      <c r="C469" s="5" t="inlineStr">
        <is>
          <t>ral</t>
        </is>
      </c>
      <c r="D469" s="40">
        <f>INDEX(Inputs!$R$5:$R$132,MATCH($B469&amp;"|"&amp;$C469,Inputs!$A$5:$A$132,0))</f>
        <v/>
      </c>
      <c r="E469" s="39" t="n"/>
      <c r="F469" s="39" t="n"/>
      <c r="G469" s="39" t="n"/>
      <c r="H469" s="5">
        <f>INDEX(Variables!$B$5:$B$105,MATCH($A469,Variables!$A$5:$A$105,0))&amp;IF($C469="",""," | "&amp;INDEX(Mapping!$B$5:$B$26,MATCH($C469,Mapping!$A$5:$A$26,0))&amp;" | "&amp;INDEX(Mapping!$B$30:$B$41,MATCH($B469,Mapping!$A$30:$A$41,0)))</f>
        <v/>
      </c>
      <c r="I469" s="5">
        <f>INDEX(Variables!$C$5:$C$105,MATCH($A469,Variables!$A$5:$A$105,0))</f>
        <v/>
      </c>
      <c r="J469" s="5">
        <f>INDEX(Variables!$E$5:$E$105,MATCH($A469,Variables!$A$5:$A$105,0))</f>
        <v/>
      </c>
      <c r="K469" s="25">
        <f>LOWER(Settings!$C$4)&amp;".mit."&amp;$A469&amp;IF($C469="","","."&amp;$C469&amp;"."&amp;$B469)&amp;IF(INDEX(Variables!$D$5:$D$105,MATCH($A469,Variables!$A$5:$A$105,0))="","","."&amp;INDEX(Variables!$D$5:$D$105,MATCH($A469,Variables!$A$5:$A$105,0)))&amp;"."&amp;K$5</f>
        <v/>
      </c>
      <c r="L469" s="46">
        <f>L451*Settings!$C$13*(INDEX(L$271:L$282,$D469))</f>
        <v/>
      </c>
      <c r="M469" s="47">
        <f>M451*Settings!$C$13*(INDEX(M$271:M$282,$D469))</f>
        <v/>
      </c>
      <c r="N469" s="47">
        <f>N451*Settings!$C$13*(INDEX(N$271:N$282,$D469))</f>
        <v/>
      </c>
      <c r="O469" s="47">
        <f>O451*Settings!$C$13*(INDEX(O$271:O$282,$D469))</f>
        <v/>
      </c>
      <c r="P469" s="47">
        <f>P451*Settings!$C$13*(INDEX(P$271:P$282,$D469))</f>
        <v/>
      </c>
      <c r="Q469" s="47">
        <f>Q451*Settings!$C$13*(INDEX(Q$271:Q$282,$D469))</f>
        <v/>
      </c>
      <c r="R469" s="47">
        <f>R451*Settings!$C$13*(INDEX(R$271:R$282,$D469))</f>
        <v/>
      </c>
      <c r="S469" s="47">
        <f>S451*Settings!$C$13*(INDEX(S$271:S$282,$D469))</f>
        <v/>
      </c>
      <c r="T469" s="47">
        <f>T451*Settings!$C$13*(INDEX(T$271:T$282,$D469))</f>
        <v/>
      </c>
      <c r="U469" s="47">
        <f>U451*Settings!$C$13*(INDEX(U$271:U$282,$D469))</f>
        <v/>
      </c>
      <c r="V469" s="47">
        <f>V451*Settings!$C$13*(INDEX(V$271:V$282,$D469))</f>
        <v/>
      </c>
      <c r="W469" s="47">
        <f>W451*Settings!$C$13*(INDEX(W$271:W$282,$D469))</f>
        <v/>
      </c>
      <c r="X469" s="47">
        <f>X451*Settings!$C$13*(INDEX(X$271:X$282,$D469))</f>
        <v/>
      </c>
      <c r="Y469" s="47">
        <f>Y451*Settings!$C$13*(INDEX(Y$271:Y$282,$D469))</f>
        <v/>
      </c>
      <c r="Z469" s="47">
        <f>Z451*Settings!$C$13*(INDEX(Z$271:Z$282,$D469))</f>
        <v/>
      </c>
      <c r="AA469" s="47">
        <f>AA451*Settings!$C$13*(INDEX(AA$271:AA$282,$D469))</f>
        <v/>
      </c>
      <c r="AB469" s="47">
        <f>AB451*Settings!$C$13*(INDEX(AB$271:AB$282,$D469))</f>
        <v/>
      </c>
      <c r="AC469" s="47">
        <f>AC451*Settings!$C$13*(INDEX(AC$271:AC$282,$D469))</f>
        <v/>
      </c>
      <c r="AD469" s="48">
        <f>REVENUE(AD451,Settings!$C$13,INDEX(AD$271:AD$282,$D469))</f>
        <v/>
      </c>
      <c r="AE469" s="25">
        <f>LOWER(Settings!$C$4)&amp;".mit."&amp;$A469&amp;IF($C469="","","."&amp;$C469&amp;"."&amp;$B469)&amp;IF(INDEX(Variables!$D$5:$D$105,MATCH($A469,Variables!$A$5:$A$105,0))="","","."&amp;INDEX(Variables!$D$5:$D$105,MATCH($A469,Variables!$A$5:$A$105,0)))&amp;"."&amp;AE$5</f>
        <v/>
      </c>
      <c r="AF469" s="46">
        <f>AF451*Settings!$C$13*(INDEX(AF$271:AF$282,$D469))</f>
        <v/>
      </c>
      <c r="AG469" s="47">
        <f>AG451*Settings!$C$13*(INDEX(AG$271:AG$282,$D469))</f>
        <v/>
      </c>
      <c r="AH469" s="47">
        <f>AH451*Settings!$C$13*(INDEX(AH$271:AH$282,$D469))</f>
        <v/>
      </c>
      <c r="AI469" s="47">
        <f>AI451*Settings!$C$13*(INDEX(AI$271:AI$282,$D469))</f>
        <v/>
      </c>
      <c r="AJ469" s="47">
        <f>AJ451*Settings!$C$13*(INDEX(AJ$271:AJ$282,$D469))</f>
        <v/>
      </c>
      <c r="AK469" s="47">
        <f>AK451*Settings!$C$13*(INDEX(AK$271:AK$282,$D469))</f>
        <v/>
      </c>
      <c r="AL469" s="47">
        <f>AL451*Settings!$C$13*(INDEX(AL$271:AL$282,$D469))</f>
        <v/>
      </c>
      <c r="AM469" s="47">
        <f>AM451*Settings!$C$13*(INDEX(AM$271:AM$282,$D469))</f>
        <v/>
      </c>
      <c r="AN469" s="47">
        <f>AN451*Settings!$C$13*(INDEX(AN$271:AN$282,$D469))</f>
        <v/>
      </c>
      <c r="AO469" s="47">
        <f>AO451*Settings!$C$13*(INDEX(AO$271:AO$282,$D469))</f>
        <v/>
      </c>
      <c r="AP469" s="47">
        <f>AP451*Settings!$C$13*(INDEX(AP$271:AP$282,$D469))</f>
        <v/>
      </c>
      <c r="AQ469" s="47">
        <f>AQ451*Settings!$C$13*(INDEX(AQ$271:AQ$282,$D469))</f>
        <v/>
      </c>
      <c r="AR469" s="47">
        <f>AR451*Settings!$C$13*(INDEX(AR$271:AR$282,$D469))</f>
        <v/>
      </c>
      <c r="AS469" s="47">
        <f>AS451*Settings!$C$13*(INDEX(AS$271:AS$282,$D469))</f>
        <v/>
      </c>
      <c r="AT469" s="47">
        <f>AT451*Settings!$C$13*(INDEX(AT$271:AT$282,$D469))</f>
        <v/>
      </c>
      <c r="AU469" s="47">
        <f>AU451*Settings!$C$13*(INDEX(AU$271:AU$282,$D469))</f>
        <v/>
      </c>
      <c r="AV469" s="47">
        <f>AV451*Settings!$C$13*(INDEX(AV$271:AV$282,$D469))</f>
        <v/>
      </c>
      <c r="AW469" s="47">
        <f>AW451*Settings!$C$13*(INDEX(AW$271:AW$282,$D469))</f>
        <v/>
      </c>
      <c r="AX469" s="48">
        <f>REVENUE(AX451,Settings!$C$13,INDEX(AX$271:AX$282,$D469))</f>
        <v/>
      </c>
    </row>
    <row r="470" hidden="1" outlineLevel="2">
      <c r="A470" s="5" t="inlineStr">
        <is>
          <t>rsub</t>
        </is>
      </c>
      <c r="B470" s="5" t="inlineStr">
        <is>
          <t>die</t>
        </is>
      </c>
      <c r="C470" s="5" t="inlineStr">
        <is>
          <t>ral</t>
        </is>
      </c>
      <c r="D470" s="40">
        <f>INDEX(Inputs!$R$5:$R$132,MATCH($B470&amp;"|"&amp;$C470,Inputs!$A$5:$A$132,0))</f>
        <v/>
      </c>
      <c r="E470" s="39" t="n"/>
      <c r="F470" s="39" t="n"/>
      <c r="G470" s="39" t="n"/>
      <c r="H470" s="5">
        <f>INDEX(Variables!$B$5:$B$105,MATCH($A470,Variables!$A$5:$A$105,0))&amp;IF($C470="",""," | "&amp;INDEX(Mapping!$B$5:$B$26,MATCH($C470,Mapping!$A$5:$A$26,0))&amp;" | "&amp;INDEX(Mapping!$B$30:$B$41,MATCH($B470,Mapping!$A$30:$A$41,0)))</f>
        <v/>
      </c>
      <c r="I470" s="5">
        <f>INDEX(Variables!$C$5:$C$105,MATCH($A470,Variables!$A$5:$A$105,0))</f>
        <v/>
      </c>
      <c r="J470" s="5">
        <f>INDEX(Variables!$E$5:$E$105,MATCH($A470,Variables!$A$5:$A$105,0))</f>
        <v/>
      </c>
      <c r="K470" s="25">
        <f>LOWER(Settings!$C$4)&amp;".mit."&amp;$A470&amp;IF($C470="","","."&amp;$C470&amp;"."&amp;$B470)&amp;IF(INDEX(Variables!$D$5:$D$105,MATCH($A470,Variables!$A$5:$A$105,0))="","","."&amp;INDEX(Variables!$D$5:$D$105,MATCH($A470,Variables!$A$5:$A$105,0)))&amp;"."&amp;K$5</f>
        <v/>
      </c>
      <c r="L470" s="46">
        <f>L452*Settings!$C$13*(INDEX(L$271:L$282,$D470))</f>
        <v/>
      </c>
      <c r="M470" s="47">
        <f>M452*Settings!$C$13*(INDEX(M$271:M$282,$D470))</f>
        <v/>
      </c>
      <c r="N470" s="47">
        <f>N452*Settings!$C$13*(INDEX(N$271:N$282,$D470))</f>
        <v/>
      </c>
      <c r="O470" s="47">
        <f>O452*Settings!$C$13*(INDEX(O$271:O$282,$D470))</f>
        <v/>
      </c>
      <c r="P470" s="47">
        <f>P452*Settings!$C$13*(INDEX(P$271:P$282,$D470))</f>
        <v/>
      </c>
      <c r="Q470" s="47">
        <f>Q452*Settings!$C$13*(INDEX(Q$271:Q$282,$D470))</f>
        <v/>
      </c>
      <c r="R470" s="47">
        <f>R452*Settings!$C$13*(INDEX(R$271:R$282,$D470))</f>
        <v/>
      </c>
      <c r="S470" s="47">
        <f>S452*Settings!$C$13*(INDEX(S$271:S$282,$D470))</f>
        <v/>
      </c>
      <c r="T470" s="47">
        <f>T452*Settings!$C$13*(INDEX(T$271:T$282,$D470))</f>
        <v/>
      </c>
      <c r="U470" s="47">
        <f>U452*Settings!$C$13*(INDEX(U$271:U$282,$D470))</f>
        <v/>
      </c>
      <c r="V470" s="47">
        <f>V452*Settings!$C$13*(INDEX(V$271:V$282,$D470))</f>
        <v/>
      </c>
      <c r="W470" s="47">
        <f>W452*Settings!$C$13*(INDEX(W$271:W$282,$D470))</f>
        <v/>
      </c>
      <c r="X470" s="47">
        <f>X452*Settings!$C$13*(INDEX(X$271:X$282,$D470))</f>
        <v/>
      </c>
      <c r="Y470" s="47">
        <f>Y452*Settings!$C$13*(INDEX(Y$271:Y$282,$D470))</f>
        <v/>
      </c>
      <c r="Z470" s="47">
        <f>Z452*Settings!$C$13*(INDEX(Z$271:Z$282,$D470))</f>
        <v/>
      </c>
      <c r="AA470" s="47">
        <f>AA452*Settings!$C$13*(INDEX(AA$271:AA$282,$D470))</f>
        <v/>
      </c>
      <c r="AB470" s="47">
        <f>AB452*Settings!$C$13*(INDEX(AB$271:AB$282,$D470))</f>
        <v/>
      </c>
      <c r="AC470" s="47">
        <f>AC452*Settings!$C$13*(INDEX(AC$271:AC$282,$D470))</f>
        <v/>
      </c>
      <c r="AD470" s="48">
        <f>REVENUE(AD452,Settings!$C$13,INDEX(AD$271:AD$282,$D470))</f>
        <v/>
      </c>
      <c r="AE470" s="25">
        <f>LOWER(Settings!$C$4)&amp;".mit."&amp;$A470&amp;IF($C470="","","."&amp;$C470&amp;"."&amp;$B470)&amp;IF(INDEX(Variables!$D$5:$D$105,MATCH($A470,Variables!$A$5:$A$105,0))="","","."&amp;INDEX(Variables!$D$5:$D$105,MATCH($A470,Variables!$A$5:$A$105,0)))&amp;"."&amp;AE$5</f>
        <v/>
      </c>
      <c r="AF470" s="46">
        <f>AF452*Settings!$C$13*(INDEX(AF$271:AF$282,$D470))</f>
        <v/>
      </c>
      <c r="AG470" s="47">
        <f>AG452*Settings!$C$13*(INDEX(AG$271:AG$282,$D470))</f>
        <v/>
      </c>
      <c r="AH470" s="47">
        <f>AH452*Settings!$C$13*(INDEX(AH$271:AH$282,$D470))</f>
        <v/>
      </c>
      <c r="AI470" s="47">
        <f>AI452*Settings!$C$13*(INDEX(AI$271:AI$282,$D470))</f>
        <v/>
      </c>
      <c r="AJ470" s="47">
        <f>AJ452*Settings!$C$13*(INDEX(AJ$271:AJ$282,$D470))</f>
        <v/>
      </c>
      <c r="AK470" s="47">
        <f>AK452*Settings!$C$13*(INDEX(AK$271:AK$282,$D470))</f>
        <v/>
      </c>
      <c r="AL470" s="47">
        <f>AL452*Settings!$C$13*(INDEX(AL$271:AL$282,$D470))</f>
        <v/>
      </c>
      <c r="AM470" s="47">
        <f>AM452*Settings!$C$13*(INDEX(AM$271:AM$282,$D470))</f>
        <v/>
      </c>
      <c r="AN470" s="47">
        <f>AN452*Settings!$C$13*(INDEX(AN$271:AN$282,$D470))</f>
        <v/>
      </c>
      <c r="AO470" s="47">
        <f>AO452*Settings!$C$13*(INDEX(AO$271:AO$282,$D470))</f>
        <v/>
      </c>
      <c r="AP470" s="47">
        <f>AP452*Settings!$C$13*(INDEX(AP$271:AP$282,$D470))</f>
        <v/>
      </c>
      <c r="AQ470" s="47">
        <f>AQ452*Settings!$C$13*(INDEX(AQ$271:AQ$282,$D470))</f>
        <v/>
      </c>
      <c r="AR470" s="47">
        <f>AR452*Settings!$C$13*(INDEX(AR$271:AR$282,$D470))</f>
        <v/>
      </c>
      <c r="AS470" s="47">
        <f>AS452*Settings!$C$13*(INDEX(AS$271:AS$282,$D470))</f>
        <v/>
      </c>
      <c r="AT470" s="47">
        <f>AT452*Settings!$C$13*(INDEX(AT$271:AT$282,$D470))</f>
        <v/>
      </c>
      <c r="AU470" s="47">
        <f>AU452*Settings!$C$13*(INDEX(AU$271:AU$282,$D470))</f>
        <v/>
      </c>
      <c r="AV470" s="47">
        <f>AV452*Settings!$C$13*(INDEX(AV$271:AV$282,$D470))</f>
        <v/>
      </c>
      <c r="AW470" s="47">
        <f>AW452*Settings!$C$13*(INDEX(AW$271:AW$282,$D470))</f>
        <v/>
      </c>
      <c r="AX470" s="48">
        <f>REVENUE(AX452,Settings!$C$13,INDEX(AX$271:AX$282,$D470))</f>
        <v/>
      </c>
    </row>
    <row r="471" hidden="1" outlineLevel="2">
      <c r="A471" s="5" t="inlineStr">
        <is>
          <t>rsub</t>
        </is>
      </c>
      <c r="B471" s="5" t="inlineStr">
        <is>
          <t>lpg</t>
        </is>
      </c>
      <c r="C471" s="5" t="inlineStr">
        <is>
          <t>ral</t>
        </is>
      </c>
      <c r="D471" s="40">
        <f>INDEX(Inputs!$R$5:$R$132,MATCH($B471&amp;"|"&amp;$C471,Inputs!$A$5:$A$132,0))</f>
        <v/>
      </c>
      <c r="E471" s="39" t="n"/>
      <c r="F471" s="39" t="n"/>
      <c r="G471" s="39" t="n"/>
      <c r="H471" s="5">
        <f>INDEX(Variables!$B$5:$B$105,MATCH($A471,Variables!$A$5:$A$105,0))&amp;IF($C471="",""," | "&amp;INDEX(Mapping!$B$5:$B$26,MATCH($C471,Mapping!$A$5:$A$26,0))&amp;" | "&amp;INDEX(Mapping!$B$30:$B$41,MATCH($B471,Mapping!$A$30:$A$41,0)))</f>
        <v/>
      </c>
      <c r="I471" s="5">
        <f>INDEX(Variables!$C$5:$C$105,MATCH($A471,Variables!$A$5:$A$105,0))</f>
        <v/>
      </c>
      <c r="J471" s="5">
        <f>INDEX(Variables!$E$5:$E$105,MATCH($A471,Variables!$A$5:$A$105,0))</f>
        <v/>
      </c>
      <c r="K471" s="25">
        <f>LOWER(Settings!$C$4)&amp;".mit."&amp;$A471&amp;IF($C471="","","."&amp;$C471&amp;"."&amp;$B471)&amp;IF(INDEX(Variables!$D$5:$D$105,MATCH($A471,Variables!$A$5:$A$105,0))="","","."&amp;INDEX(Variables!$D$5:$D$105,MATCH($A471,Variables!$A$5:$A$105,0)))&amp;"."&amp;K$5</f>
        <v/>
      </c>
      <c r="L471" s="46">
        <f>L453*Settings!$C$13*(INDEX(L$271:L$282,$D471))</f>
        <v/>
      </c>
      <c r="M471" s="47">
        <f>M453*Settings!$C$13*(INDEX(M$271:M$282,$D471))</f>
        <v/>
      </c>
      <c r="N471" s="47">
        <f>N453*Settings!$C$13*(INDEX(N$271:N$282,$D471))</f>
        <v/>
      </c>
      <c r="O471" s="47">
        <f>O453*Settings!$C$13*(INDEX(O$271:O$282,$D471))</f>
        <v/>
      </c>
      <c r="P471" s="47">
        <f>P453*Settings!$C$13*(INDEX(P$271:P$282,$D471))</f>
        <v/>
      </c>
      <c r="Q471" s="47">
        <f>Q453*Settings!$C$13*(INDEX(Q$271:Q$282,$D471))</f>
        <v/>
      </c>
      <c r="R471" s="47">
        <f>R453*Settings!$C$13*(INDEX(R$271:R$282,$D471))</f>
        <v/>
      </c>
      <c r="S471" s="47">
        <f>S453*Settings!$C$13*(INDEX(S$271:S$282,$D471))</f>
        <v/>
      </c>
      <c r="T471" s="47">
        <f>T453*Settings!$C$13*(INDEX(T$271:T$282,$D471))</f>
        <v/>
      </c>
      <c r="U471" s="47">
        <f>U453*Settings!$C$13*(INDEX(U$271:U$282,$D471))</f>
        <v/>
      </c>
      <c r="V471" s="47">
        <f>V453*Settings!$C$13*(INDEX(V$271:V$282,$D471))</f>
        <v/>
      </c>
      <c r="W471" s="47">
        <f>W453*Settings!$C$13*(INDEX(W$271:W$282,$D471))</f>
        <v/>
      </c>
      <c r="X471" s="47">
        <f>X453*Settings!$C$13*(INDEX(X$271:X$282,$D471))</f>
        <v/>
      </c>
      <c r="Y471" s="47">
        <f>Y453*Settings!$C$13*(INDEX(Y$271:Y$282,$D471))</f>
        <v/>
      </c>
      <c r="Z471" s="47">
        <f>Z453*Settings!$C$13*(INDEX(Z$271:Z$282,$D471))</f>
        <v/>
      </c>
      <c r="AA471" s="47">
        <f>AA453*Settings!$C$13*(INDEX(AA$271:AA$282,$D471))</f>
        <v/>
      </c>
      <c r="AB471" s="47">
        <f>AB453*Settings!$C$13*(INDEX(AB$271:AB$282,$D471))</f>
        <v/>
      </c>
      <c r="AC471" s="47">
        <f>AC453*Settings!$C$13*(INDEX(AC$271:AC$282,$D471))</f>
        <v/>
      </c>
      <c r="AD471" s="48">
        <f>REVENUE(AD453,Settings!$C$13,INDEX(AD$271:AD$282,$D471))</f>
        <v/>
      </c>
      <c r="AE471" s="25">
        <f>LOWER(Settings!$C$4)&amp;".mit."&amp;$A471&amp;IF($C471="","","."&amp;$C471&amp;"."&amp;$B471)&amp;IF(INDEX(Variables!$D$5:$D$105,MATCH($A471,Variables!$A$5:$A$105,0))="","","."&amp;INDEX(Variables!$D$5:$D$105,MATCH($A471,Variables!$A$5:$A$105,0)))&amp;"."&amp;AE$5</f>
        <v/>
      </c>
      <c r="AF471" s="46">
        <f>AF453*Settings!$C$13*(INDEX(AF$271:AF$282,$D471))</f>
        <v/>
      </c>
      <c r="AG471" s="47">
        <f>AG453*Settings!$C$13*(INDEX(AG$271:AG$282,$D471))</f>
        <v/>
      </c>
      <c r="AH471" s="47">
        <f>AH453*Settings!$C$13*(INDEX(AH$271:AH$282,$D471))</f>
        <v/>
      </c>
      <c r="AI471" s="47">
        <f>AI453*Settings!$C$13*(INDEX(AI$271:AI$282,$D471))</f>
        <v/>
      </c>
      <c r="AJ471" s="47">
        <f>AJ453*Settings!$C$13*(INDEX(AJ$271:AJ$282,$D471))</f>
        <v/>
      </c>
      <c r="AK471" s="47">
        <f>AK453*Settings!$C$13*(INDEX(AK$271:AK$282,$D471))</f>
        <v/>
      </c>
      <c r="AL471" s="47">
        <f>AL453*Settings!$C$13*(INDEX(AL$271:AL$282,$D471))</f>
        <v/>
      </c>
      <c r="AM471" s="47">
        <f>AM453*Settings!$C$13*(INDEX(AM$271:AM$282,$D471))</f>
        <v/>
      </c>
      <c r="AN471" s="47">
        <f>AN453*Settings!$C$13*(INDEX(AN$271:AN$282,$D471))</f>
        <v/>
      </c>
      <c r="AO471" s="47">
        <f>AO453*Settings!$C$13*(INDEX(AO$271:AO$282,$D471))</f>
        <v/>
      </c>
      <c r="AP471" s="47">
        <f>AP453*Settings!$C$13*(INDEX(AP$271:AP$282,$D471))</f>
        <v/>
      </c>
      <c r="AQ471" s="47">
        <f>AQ453*Settings!$C$13*(INDEX(AQ$271:AQ$282,$D471))</f>
        <v/>
      </c>
      <c r="AR471" s="47">
        <f>AR453*Settings!$C$13*(INDEX(AR$271:AR$282,$D471))</f>
        <v/>
      </c>
      <c r="AS471" s="47">
        <f>AS453*Settings!$C$13*(INDEX(AS$271:AS$282,$D471))</f>
        <v/>
      </c>
      <c r="AT471" s="47">
        <f>AT453*Settings!$C$13*(INDEX(AT$271:AT$282,$D471))</f>
        <v/>
      </c>
      <c r="AU471" s="47">
        <f>AU453*Settings!$C$13*(INDEX(AU$271:AU$282,$D471))</f>
        <v/>
      </c>
      <c r="AV471" s="47">
        <f>AV453*Settings!$C$13*(INDEX(AV$271:AV$282,$D471))</f>
        <v/>
      </c>
      <c r="AW471" s="47">
        <f>AW453*Settings!$C$13*(INDEX(AW$271:AW$282,$D471))</f>
        <v/>
      </c>
      <c r="AX471" s="48">
        <f>REVENUE(AX453,Settings!$C$13,INDEX(AX$271:AX$282,$D471))</f>
        <v/>
      </c>
    </row>
    <row r="472" hidden="1" outlineLevel="2">
      <c r="A472" s="5" t="inlineStr">
        <is>
          <t>rsub</t>
        </is>
      </c>
      <c r="B472" s="5" t="inlineStr">
        <is>
          <t>ker</t>
        </is>
      </c>
      <c r="C472" s="5" t="inlineStr">
        <is>
          <t>ral</t>
        </is>
      </c>
      <c r="D472" s="40">
        <f>INDEX(Inputs!$R$5:$R$132,MATCH($B472&amp;"|"&amp;$C472,Inputs!$A$5:$A$132,0))</f>
        <v/>
      </c>
      <c r="E472" s="39" t="n"/>
      <c r="F472" s="39" t="n"/>
      <c r="G472" s="39" t="n"/>
      <c r="H472" s="5">
        <f>INDEX(Variables!$B$5:$B$105,MATCH($A472,Variables!$A$5:$A$105,0))&amp;IF($C472="",""," | "&amp;INDEX(Mapping!$B$5:$B$26,MATCH($C472,Mapping!$A$5:$A$26,0))&amp;" | "&amp;INDEX(Mapping!$B$30:$B$41,MATCH($B472,Mapping!$A$30:$A$41,0)))</f>
        <v/>
      </c>
      <c r="I472" s="5">
        <f>INDEX(Variables!$C$5:$C$105,MATCH($A472,Variables!$A$5:$A$105,0))</f>
        <v/>
      </c>
      <c r="J472" s="5">
        <f>INDEX(Variables!$E$5:$E$105,MATCH($A472,Variables!$A$5:$A$105,0))</f>
        <v/>
      </c>
      <c r="K472" s="25">
        <f>LOWER(Settings!$C$4)&amp;".mit."&amp;$A472&amp;IF($C472="","","."&amp;$C472&amp;"."&amp;$B472)&amp;IF(INDEX(Variables!$D$5:$D$105,MATCH($A472,Variables!$A$5:$A$105,0))="","","."&amp;INDEX(Variables!$D$5:$D$105,MATCH($A472,Variables!$A$5:$A$105,0)))&amp;"."&amp;K$5</f>
        <v/>
      </c>
      <c r="L472" s="46">
        <f>L454*Settings!$C$13*(INDEX(L$271:L$282,$D472))</f>
        <v/>
      </c>
      <c r="M472" s="47">
        <f>M454*Settings!$C$13*(INDEX(M$271:M$282,$D472))</f>
        <v/>
      </c>
      <c r="N472" s="47">
        <f>N454*Settings!$C$13*(INDEX(N$271:N$282,$D472))</f>
        <v/>
      </c>
      <c r="O472" s="47">
        <f>O454*Settings!$C$13*(INDEX(O$271:O$282,$D472))</f>
        <v/>
      </c>
      <c r="P472" s="47">
        <f>P454*Settings!$C$13*(INDEX(P$271:P$282,$D472))</f>
        <v/>
      </c>
      <c r="Q472" s="47">
        <f>Q454*Settings!$C$13*(INDEX(Q$271:Q$282,$D472))</f>
        <v/>
      </c>
      <c r="R472" s="47">
        <f>R454*Settings!$C$13*(INDEX(R$271:R$282,$D472))</f>
        <v/>
      </c>
      <c r="S472" s="47">
        <f>S454*Settings!$C$13*(INDEX(S$271:S$282,$D472))</f>
        <v/>
      </c>
      <c r="T472" s="47">
        <f>T454*Settings!$C$13*(INDEX(T$271:T$282,$D472))</f>
        <v/>
      </c>
      <c r="U472" s="47">
        <f>U454*Settings!$C$13*(INDEX(U$271:U$282,$D472))</f>
        <v/>
      </c>
      <c r="V472" s="47">
        <f>V454*Settings!$C$13*(INDEX(V$271:V$282,$D472))</f>
        <v/>
      </c>
      <c r="W472" s="47">
        <f>W454*Settings!$C$13*(INDEX(W$271:W$282,$D472))</f>
        <v/>
      </c>
      <c r="X472" s="47">
        <f>X454*Settings!$C$13*(INDEX(X$271:X$282,$D472))</f>
        <v/>
      </c>
      <c r="Y472" s="47">
        <f>Y454*Settings!$C$13*(INDEX(Y$271:Y$282,$D472))</f>
        <v/>
      </c>
      <c r="Z472" s="47">
        <f>Z454*Settings!$C$13*(INDEX(Z$271:Z$282,$D472))</f>
        <v/>
      </c>
      <c r="AA472" s="47">
        <f>AA454*Settings!$C$13*(INDEX(AA$271:AA$282,$D472))</f>
        <v/>
      </c>
      <c r="AB472" s="47">
        <f>AB454*Settings!$C$13*(INDEX(AB$271:AB$282,$D472))</f>
        <v/>
      </c>
      <c r="AC472" s="47">
        <f>AC454*Settings!$C$13*(INDEX(AC$271:AC$282,$D472))</f>
        <v/>
      </c>
      <c r="AD472" s="48">
        <f>REVENUE(AD454,Settings!$C$13,INDEX(AD$271:AD$282,$D472))</f>
        <v/>
      </c>
      <c r="AE472" s="25">
        <f>LOWER(Settings!$C$4)&amp;".mit."&amp;$A472&amp;IF($C472="","","."&amp;$C472&amp;"."&amp;$B472)&amp;IF(INDEX(Variables!$D$5:$D$105,MATCH($A472,Variables!$A$5:$A$105,0))="","","."&amp;INDEX(Variables!$D$5:$D$105,MATCH($A472,Variables!$A$5:$A$105,0)))&amp;"."&amp;AE$5</f>
        <v/>
      </c>
      <c r="AF472" s="46">
        <f>AF454*Settings!$C$13*(INDEX(AF$271:AF$282,$D472))</f>
        <v/>
      </c>
      <c r="AG472" s="47">
        <f>AG454*Settings!$C$13*(INDEX(AG$271:AG$282,$D472))</f>
        <v/>
      </c>
      <c r="AH472" s="47">
        <f>AH454*Settings!$C$13*(INDEX(AH$271:AH$282,$D472))</f>
        <v/>
      </c>
      <c r="AI472" s="47">
        <f>AI454*Settings!$C$13*(INDEX(AI$271:AI$282,$D472))</f>
        <v/>
      </c>
      <c r="AJ472" s="47">
        <f>AJ454*Settings!$C$13*(INDEX(AJ$271:AJ$282,$D472))</f>
        <v/>
      </c>
      <c r="AK472" s="47">
        <f>AK454*Settings!$C$13*(INDEX(AK$271:AK$282,$D472))</f>
        <v/>
      </c>
      <c r="AL472" s="47">
        <f>AL454*Settings!$C$13*(INDEX(AL$271:AL$282,$D472))</f>
        <v/>
      </c>
      <c r="AM472" s="47">
        <f>AM454*Settings!$C$13*(INDEX(AM$271:AM$282,$D472))</f>
        <v/>
      </c>
      <c r="AN472" s="47">
        <f>AN454*Settings!$C$13*(INDEX(AN$271:AN$282,$D472))</f>
        <v/>
      </c>
      <c r="AO472" s="47">
        <f>AO454*Settings!$C$13*(INDEX(AO$271:AO$282,$D472))</f>
        <v/>
      </c>
      <c r="AP472" s="47">
        <f>AP454*Settings!$C$13*(INDEX(AP$271:AP$282,$D472))</f>
        <v/>
      </c>
      <c r="AQ472" s="47">
        <f>AQ454*Settings!$C$13*(INDEX(AQ$271:AQ$282,$D472))</f>
        <v/>
      </c>
      <c r="AR472" s="47">
        <f>AR454*Settings!$C$13*(INDEX(AR$271:AR$282,$D472))</f>
        <v/>
      </c>
      <c r="AS472" s="47">
        <f>AS454*Settings!$C$13*(INDEX(AS$271:AS$282,$D472))</f>
        <v/>
      </c>
      <c r="AT472" s="47">
        <f>AT454*Settings!$C$13*(INDEX(AT$271:AT$282,$D472))</f>
        <v/>
      </c>
      <c r="AU472" s="47">
        <f>AU454*Settings!$C$13*(INDEX(AU$271:AU$282,$D472))</f>
        <v/>
      </c>
      <c r="AV472" s="47">
        <f>AV454*Settings!$C$13*(INDEX(AV$271:AV$282,$D472))</f>
        <v/>
      </c>
      <c r="AW472" s="47">
        <f>AW454*Settings!$C$13*(INDEX(AW$271:AW$282,$D472))</f>
        <v/>
      </c>
      <c r="AX472" s="48">
        <f>REVENUE(AX454,Settings!$C$13,INDEX(AX$271:AX$282,$D472))</f>
        <v/>
      </c>
    </row>
    <row r="473" hidden="1" outlineLevel="2">
      <c r="A473" s="5" t="inlineStr">
        <is>
          <t>rsub</t>
        </is>
      </c>
      <c r="B473" s="5" t="inlineStr">
        <is>
          <t>oop</t>
        </is>
      </c>
      <c r="C473" s="5" t="inlineStr">
        <is>
          <t>ral</t>
        </is>
      </c>
      <c r="D473" s="40">
        <f>INDEX(Inputs!$R$5:$R$132,MATCH($B473&amp;"|"&amp;$C473,Inputs!$A$5:$A$132,0))</f>
        <v/>
      </c>
      <c r="E473" s="39" t="n"/>
      <c r="F473" s="39" t="n"/>
      <c r="G473" s="39" t="n"/>
      <c r="H473" s="5">
        <f>INDEX(Variables!$B$5:$B$105,MATCH($A473,Variables!$A$5:$A$105,0))&amp;IF($C473="",""," | "&amp;INDEX(Mapping!$B$5:$B$26,MATCH($C473,Mapping!$A$5:$A$26,0))&amp;" | "&amp;INDEX(Mapping!$B$30:$B$41,MATCH($B473,Mapping!$A$30:$A$41,0)))</f>
        <v/>
      </c>
      <c r="I473" s="5">
        <f>INDEX(Variables!$C$5:$C$105,MATCH($A473,Variables!$A$5:$A$105,0))</f>
        <v/>
      </c>
      <c r="J473" s="5">
        <f>INDEX(Variables!$E$5:$E$105,MATCH($A473,Variables!$A$5:$A$105,0))</f>
        <v/>
      </c>
      <c r="K473" s="25">
        <f>LOWER(Settings!$C$4)&amp;".mit."&amp;$A473&amp;IF($C473="","","."&amp;$C473&amp;"."&amp;$B473)&amp;IF(INDEX(Variables!$D$5:$D$105,MATCH($A473,Variables!$A$5:$A$105,0))="","","."&amp;INDEX(Variables!$D$5:$D$105,MATCH($A473,Variables!$A$5:$A$105,0)))&amp;"."&amp;K$5</f>
        <v/>
      </c>
      <c r="L473" s="46">
        <f>L455*Settings!$C$13*(INDEX(L$271:L$282,$D473))</f>
        <v/>
      </c>
      <c r="M473" s="47">
        <f>M455*Settings!$C$13*(INDEX(M$271:M$282,$D473))</f>
        <v/>
      </c>
      <c r="N473" s="47">
        <f>N455*Settings!$C$13*(INDEX(N$271:N$282,$D473))</f>
        <v/>
      </c>
      <c r="O473" s="47">
        <f>O455*Settings!$C$13*(INDEX(O$271:O$282,$D473))</f>
        <v/>
      </c>
      <c r="P473" s="47">
        <f>P455*Settings!$C$13*(INDEX(P$271:P$282,$D473))</f>
        <v/>
      </c>
      <c r="Q473" s="47">
        <f>Q455*Settings!$C$13*(INDEX(Q$271:Q$282,$D473))</f>
        <v/>
      </c>
      <c r="R473" s="47">
        <f>R455*Settings!$C$13*(INDEX(R$271:R$282,$D473))</f>
        <v/>
      </c>
      <c r="S473" s="47">
        <f>S455*Settings!$C$13*(INDEX(S$271:S$282,$D473))</f>
        <v/>
      </c>
      <c r="T473" s="47">
        <f>T455*Settings!$C$13*(INDEX(T$271:T$282,$D473))</f>
        <v/>
      </c>
      <c r="U473" s="47">
        <f>U455*Settings!$C$13*(INDEX(U$271:U$282,$D473))</f>
        <v/>
      </c>
      <c r="V473" s="47">
        <f>V455*Settings!$C$13*(INDEX(V$271:V$282,$D473))</f>
        <v/>
      </c>
      <c r="W473" s="47">
        <f>W455*Settings!$C$13*(INDEX(W$271:W$282,$D473))</f>
        <v/>
      </c>
      <c r="X473" s="47">
        <f>X455*Settings!$C$13*(INDEX(X$271:X$282,$D473))</f>
        <v/>
      </c>
      <c r="Y473" s="47">
        <f>Y455*Settings!$C$13*(INDEX(Y$271:Y$282,$D473))</f>
        <v/>
      </c>
      <c r="Z473" s="47">
        <f>Z455*Settings!$C$13*(INDEX(Z$271:Z$282,$D473))</f>
        <v/>
      </c>
      <c r="AA473" s="47">
        <f>AA455*Settings!$C$13*(INDEX(AA$271:AA$282,$D473))</f>
        <v/>
      </c>
      <c r="AB473" s="47">
        <f>AB455*Settings!$C$13*(INDEX(AB$271:AB$282,$D473))</f>
        <v/>
      </c>
      <c r="AC473" s="47">
        <f>AC455*Settings!$C$13*(INDEX(AC$271:AC$282,$D473))</f>
        <v/>
      </c>
      <c r="AD473" s="48">
        <f>REVENUE(AD455,Settings!$C$13,INDEX(AD$271:AD$282,$D473))</f>
        <v/>
      </c>
      <c r="AE473" s="25">
        <f>LOWER(Settings!$C$4)&amp;".mit."&amp;$A473&amp;IF($C473="","","."&amp;$C473&amp;"."&amp;$B473)&amp;IF(INDEX(Variables!$D$5:$D$105,MATCH($A473,Variables!$A$5:$A$105,0))="","","."&amp;INDEX(Variables!$D$5:$D$105,MATCH($A473,Variables!$A$5:$A$105,0)))&amp;"."&amp;AE$5</f>
        <v/>
      </c>
      <c r="AF473" s="46">
        <f>AF455*Settings!$C$13*(INDEX(AF$271:AF$282,$D473))</f>
        <v/>
      </c>
      <c r="AG473" s="47">
        <f>AG455*Settings!$C$13*(INDEX(AG$271:AG$282,$D473))</f>
        <v/>
      </c>
      <c r="AH473" s="47">
        <f>AH455*Settings!$C$13*(INDEX(AH$271:AH$282,$D473))</f>
        <v/>
      </c>
      <c r="AI473" s="47">
        <f>AI455*Settings!$C$13*(INDEX(AI$271:AI$282,$D473))</f>
        <v/>
      </c>
      <c r="AJ473" s="47">
        <f>AJ455*Settings!$C$13*(INDEX(AJ$271:AJ$282,$D473))</f>
        <v/>
      </c>
      <c r="AK473" s="47">
        <f>AK455*Settings!$C$13*(INDEX(AK$271:AK$282,$D473))</f>
        <v/>
      </c>
      <c r="AL473" s="47">
        <f>AL455*Settings!$C$13*(INDEX(AL$271:AL$282,$D473))</f>
        <v/>
      </c>
      <c r="AM473" s="47">
        <f>AM455*Settings!$C$13*(INDEX(AM$271:AM$282,$D473))</f>
        <v/>
      </c>
      <c r="AN473" s="47">
        <f>AN455*Settings!$C$13*(INDEX(AN$271:AN$282,$D473))</f>
        <v/>
      </c>
      <c r="AO473" s="47">
        <f>AO455*Settings!$C$13*(INDEX(AO$271:AO$282,$D473))</f>
        <v/>
      </c>
      <c r="AP473" s="47">
        <f>AP455*Settings!$C$13*(INDEX(AP$271:AP$282,$D473))</f>
        <v/>
      </c>
      <c r="AQ473" s="47">
        <f>AQ455*Settings!$C$13*(INDEX(AQ$271:AQ$282,$D473))</f>
        <v/>
      </c>
      <c r="AR473" s="47">
        <f>AR455*Settings!$C$13*(INDEX(AR$271:AR$282,$D473))</f>
        <v/>
      </c>
      <c r="AS473" s="47">
        <f>AS455*Settings!$C$13*(INDEX(AS$271:AS$282,$D473))</f>
        <v/>
      </c>
      <c r="AT473" s="47">
        <f>AT455*Settings!$C$13*(INDEX(AT$271:AT$282,$D473))</f>
        <v/>
      </c>
      <c r="AU473" s="47">
        <f>AU455*Settings!$C$13*(INDEX(AU$271:AU$282,$D473))</f>
        <v/>
      </c>
      <c r="AV473" s="47">
        <f>AV455*Settings!$C$13*(INDEX(AV$271:AV$282,$D473))</f>
        <v/>
      </c>
      <c r="AW473" s="47">
        <f>AW455*Settings!$C$13*(INDEX(AW$271:AW$282,$D473))</f>
        <v/>
      </c>
      <c r="AX473" s="48">
        <f>REVENUE(AX455,Settings!$C$13,INDEX(AX$271:AX$282,$D473))</f>
        <v/>
      </c>
    </row>
    <row r="474" hidden="1" outlineLevel="2">
      <c r="A474" s="5" t="inlineStr">
        <is>
          <t>rsub</t>
        </is>
      </c>
      <c r="B474" s="5" t="inlineStr">
        <is>
          <t>bio</t>
        </is>
      </c>
      <c r="C474" s="5" t="inlineStr">
        <is>
          <t>ral</t>
        </is>
      </c>
      <c r="D474" s="40">
        <f>INDEX(Inputs!$R$5:$R$132,MATCH($B474&amp;"|"&amp;$C474,Inputs!$A$5:$A$132,0))</f>
        <v/>
      </c>
      <c r="E474" s="39" t="n"/>
      <c r="F474" s="39" t="n"/>
      <c r="G474" s="39" t="n"/>
      <c r="H474" s="5">
        <f>INDEX(Variables!$B$5:$B$105,MATCH($A474,Variables!$A$5:$A$105,0))&amp;IF($C474="",""," | "&amp;INDEX(Mapping!$B$5:$B$26,MATCH($C474,Mapping!$A$5:$A$26,0))&amp;" | "&amp;INDEX(Mapping!$B$30:$B$41,MATCH($B474,Mapping!$A$30:$A$41,0)))</f>
        <v/>
      </c>
      <c r="I474" s="5">
        <f>INDEX(Variables!$C$5:$C$105,MATCH($A474,Variables!$A$5:$A$105,0))</f>
        <v/>
      </c>
      <c r="J474" s="5">
        <f>INDEX(Variables!$E$5:$E$105,MATCH($A474,Variables!$A$5:$A$105,0))</f>
        <v/>
      </c>
      <c r="K474" s="25">
        <f>LOWER(Settings!$C$4)&amp;".mit."&amp;$A474&amp;IF($C474="","","."&amp;$C474&amp;"."&amp;$B474)&amp;IF(INDEX(Variables!$D$5:$D$105,MATCH($A474,Variables!$A$5:$A$105,0))="","","."&amp;INDEX(Variables!$D$5:$D$105,MATCH($A474,Variables!$A$5:$A$105,0)))&amp;"."&amp;K$5</f>
        <v/>
      </c>
      <c r="L474" s="46">
        <f>L456*Settings!$C$13*(INDEX(L$271:L$282,$D474))</f>
        <v/>
      </c>
      <c r="M474" s="47">
        <f>M456*Settings!$C$13*(INDEX(M$271:M$282,$D474))</f>
        <v/>
      </c>
      <c r="N474" s="47">
        <f>N456*Settings!$C$13*(INDEX(N$271:N$282,$D474))</f>
        <v/>
      </c>
      <c r="O474" s="47">
        <f>O456*Settings!$C$13*(INDEX(O$271:O$282,$D474))</f>
        <v/>
      </c>
      <c r="P474" s="47">
        <f>P456*Settings!$C$13*(INDEX(P$271:P$282,$D474))</f>
        <v/>
      </c>
      <c r="Q474" s="47">
        <f>Q456*Settings!$C$13*(INDEX(Q$271:Q$282,$D474))</f>
        <v/>
      </c>
      <c r="R474" s="47">
        <f>R456*Settings!$C$13*(INDEX(R$271:R$282,$D474))</f>
        <v/>
      </c>
      <c r="S474" s="47">
        <f>S456*Settings!$C$13*(INDEX(S$271:S$282,$D474))</f>
        <v/>
      </c>
      <c r="T474" s="47">
        <f>T456*Settings!$C$13*(INDEX(T$271:T$282,$D474))</f>
        <v/>
      </c>
      <c r="U474" s="47">
        <f>U456*Settings!$C$13*(INDEX(U$271:U$282,$D474))</f>
        <v/>
      </c>
      <c r="V474" s="47">
        <f>V456*Settings!$C$13*(INDEX(V$271:V$282,$D474))</f>
        <v/>
      </c>
      <c r="W474" s="47">
        <f>W456*Settings!$C$13*(INDEX(W$271:W$282,$D474))</f>
        <v/>
      </c>
      <c r="X474" s="47">
        <f>X456*Settings!$C$13*(INDEX(X$271:X$282,$D474))</f>
        <v/>
      </c>
      <c r="Y474" s="47">
        <f>Y456*Settings!$C$13*(INDEX(Y$271:Y$282,$D474))</f>
        <v/>
      </c>
      <c r="Z474" s="47">
        <f>Z456*Settings!$C$13*(INDEX(Z$271:Z$282,$D474))</f>
        <v/>
      </c>
      <c r="AA474" s="47">
        <f>AA456*Settings!$C$13*(INDEX(AA$271:AA$282,$D474))</f>
        <v/>
      </c>
      <c r="AB474" s="47">
        <f>AB456*Settings!$C$13*(INDEX(AB$271:AB$282,$D474))</f>
        <v/>
      </c>
      <c r="AC474" s="47">
        <f>AC456*Settings!$C$13*(INDEX(AC$271:AC$282,$D474))</f>
        <v/>
      </c>
      <c r="AD474" s="48">
        <f>REVENUE(AD456,Settings!$C$13,INDEX(AD$271:AD$282,$D474))</f>
        <v/>
      </c>
      <c r="AE474" s="25">
        <f>LOWER(Settings!$C$4)&amp;".mit."&amp;$A474&amp;IF($C474="","","."&amp;$C474&amp;"."&amp;$B474)&amp;IF(INDEX(Variables!$D$5:$D$105,MATCH($A474,Variables!$A$5:$A$105,0))="","","."&amp;INDEX(Variables!$D$5:$D$105,MATCH($A474,Variables!$A$5:$A$105,0)))&amp;"."&amp;AE$5</f>
        <v/>
      </c>
      <c r="AF474" s="46">
        <f>AF456*Settings!$C$13*(INDEX(AF$271:AF$282,$D474))</f>
        <v/>
      </c>
      <c r="AG474" s="47">
        <f>AG456*Settings!$C$13*(INDEX(AG$271:AG$282,$D474))</f>
        <v/>
      </c>
      <c r="AH474" s="47">
        <f>AH456*Settings!$C$13*(INDEX(AH$271:AH$282,$D474))</f>
        <v/>
      </c>
      <c r="AI474" s="47">
        <f>AI456*Settings!$C$13*(INDEX(AI$271:AI$282,$D474))</f>
        <v/>
      </c>
      <c r="AJ474" s="47">
        <f>AJ456*Settings!$C$13*(INDEX(AJ$271:AJ$282,$D474))</f>
        <v/>
      </c>
      <c r="AK474" s="47">
        <f>AK456*Settings!$C$13*(INDEX(AK$271:AK$282,$D474))</f>
        <v/>
      </c>
      <c r="AL474" s="47">
        <f>AL456*Settings!$C$13*(INDEX(AL$271:AL$282,$D474))</f>
        <v/>
      </c>
      <c r="AM474" s="47">
        <f>AM456*Settings!$C$13*(INDEX(AM$271:AM$282,$D474))</f>
        <v/>
      </c>
      <c r="AN474" s="47">
        <f>AN456*Settings!$C$13*(INDEX(AN$271:AN$282,$D474))</f>
        <v/>
      </c>
      <c r="AO474" s="47">
        <f>AO456*Settings!$C$13*(INDEX(AO$271:AO$282,$D474))</f>
        <v/>
      </c>
      <c r="AP474" s="47">
        <f>AP456*Settings!$C$13*(INDEX(AP$271:AP$282,$D474))</f>
        <v/>
      </c>
      <c r="AQ474" s="47">
        <f>AQ456*Settings!$C$13*(INDEX(AQ$271:AQ$282,$D474))</f>
        <v/>
      </c>
      <c r="AR474" s="47">
        <f>AR456*Settings!$C$13*(INDEX(AR$271:AR$282,$D474))</f>
        <v/>
      </c>
      <c r="AS474" s="47">
        <f>AS456*Settings!$C$13*(INDEX(AS$271:AS$282,$D474))</f>
        <v/>
      </c>
      <c r="AT474" s="47">
        <f>AT456*Settings!$C$13*(INDEX(AT$271:AT$282,$D474))</f>
        <v/>
      </c>
      <c r="AU474" s="47">
        <f>AU456*Settings!$C$13*(INDEX(AU$271:AU$282,$D474))</f>
        <v/>
      </c>
      <c r="AV474" s="47">
        <f>AV456*Settings!$C$13*(INDEX(AV$271:AV$282,$D474))</f>
        <v/>
      </c>
      <c r="AW474" s="47">
        <f>AW456*Settings!$C$13*(INDEX(AW$271:AW$282,$D474))</f>
        <v/>
      </c>
      <c r="AX474" s="48">
        <f>REVENUE(AX456,Settings!$C$13,INDEX(AX$271:AX$282,$D474))</f>
        <v/>
      </c>
    </row>
    <row r="475" hidden="1" outlineLevel="2"/>
    <row r="476" hidden="1" outlineLevel="2">
      <c r="A476" s="5" t="inlineStr">
        <is>
          <t>rnew</t>
        </is>
      </c>
      <c r="B476" s="5" t="inlineStr">
        <is>
          <t>coa</t>
        </is>
      </c>
      <c r="C476" s="5" t="inlineStr">
        <is>
          <t>ral</t>
        </is>
      </c>
      <c r="D476" s="40">
        <f>INDEX(Inputs!$S$5:$S$132,MATCH($B476&amp;"|"&amp;$C476,Inputs!$A$5:$A$132,0))</f>
        <v/>
      </c>
      <c r="E476" s="39" t="n"/>
      <c r="F476" s="39" t="n"/>
      <c r="G476" s="39" t="n"/>
      <c r="H476" s="5">
        <f>INDEX(Variables!$B$5:$B$105,MATCH($A476,Variables!$A$5:$A$105,0))&amp;IF($C476="",""," | "&amp;INDEX(Mapping!$B$5:$B$26,MATCH($C476,Mapping!$A$5:$A$26,0))&amp;" | "&amp;INDEX(Mapping!$B$30:$B$41,MATCH($B476,Mapping!$A$30:$A$41,0)))</f>
        <v/>
      </c>
      <c r="I476" s="5">
        <f>INDEX(Variables!$C$5:$C$105,MATCH($A476,Variables!$A$5:$A$105,0))</f>
        <v/>
      </c>
      <c r="J476" s="5">
        <f>INDEX(Variables!$E$5:$E$105,MATCH($A476,Variables!$A$5:$A$105,0))</f>
        <v/>
      </c>
      <c r="K476" s="25">
        <f>LOWER(Settings!$C$4)&amp;".mit."&amp;$A476&amp;IF($C476="","","."&amp;$C476&amp;"."&amp;$B476)&amp;IF(INDEX(Variables!$D$5:$D$105,MATCH($A476,Variables!$A$5:$A$105,0))="","","."&amp;INDEX(Variables!$D$5:$D$105,MATCH($A476,Variables!$A$5:$A$105,0)))&amp;"."&amp;K$5</f>
        <v/>
      </c>
      <c r="L476" s="46">
        <f>L449*Settings!$C$13*(L395+L413+L404*L$135+L422*$D476)</f>
        <v/>
      </c>
      <c r="M476" s="47">
        <f>M449*Settings!$C$13*(M395+M413+M404*M$135+M422*$D476)</f>
        <v/>
      </c>
      <c r="N476" s="47">
        <f>N449*Settings!$C$13*(N395+N413+N404*N$135+N422*$D476)</f>
        <v/>
      </c>
      <c r="O476" s="47">
        <f>O449*Settings!$C$13*(O395+O413+O404*O$135+O422*$D476)</f>
        <v/>
      </c>
      <c r="P476" s="47">
        <f>P449*Settings!$C$13*(P395+P413+P404*P$135+P422*$D476)</f>
        <v/>
      </c>
      <c r="Q476" s="47">
        <f>Q449*Settings!$C$13*(Q395+Q413+Q404*Q$135+Q422*$D476)</f>
        <v/>
      </c>
      <c r="R476" s="47">
        <f>R449*Settings!$C$13*(R395+R413+R404*R$135+R422*$D476)</f>
        <v/>
      </c>
      <c r="S476" s="47">
        <f>S449*Settings!$C$13*(S395+S413+S404*S$135+S422*$D476)</f>
        <v/>
      </c>
      <c r="T476" s="47">
        <f>T449*Settings!$C$13*(T395+T413+T404*T$135+T422*$D476)</f>
        <v/>
      </c>
      <c r="U476" s="47">
        <f>U449*Settings!$C$13*(U395+U413+U404*U$135+U422*$D476)</f>
        <v/>
      </c>
      <c r="V476" s="47">
        <f>V449*Settings!$C$13*(V395+V413+V404*V$135+V422*$D476)</f>
        <v/>
      </c>
      <c r="W476" s="47">
        <f>W449*Settings!$C$13*(W395+W413+W404*W$135+W422*$D476)</f>
        <v/>
      </c>
      <c r="X476" s="47">
        <f>X449*Settings!$C$13*(X395+X413+X404*X$135+X422*$D476)</f>
        <v/>
      </c>
      <c r="Y476" s="47">
        <f>Y449*Settings!$C$13*(Y395+Y413+Y404*Y$135+Y422*$D476)</f>
        <v/>
      </c>
      <c r="Z476" s="47">
        <f>Z449*Settings!$C$13*(Z395+Z413+Z404*Z$135+Z422*$D476)</f>
        <v/>
      </c>
      <c r="AA476" s="47">
        <f>AA449*Settings!$C$13*(AA395+AA413+AA404*AA$135+AA422*$D476)</f>
        <v/>
      </c>
      <c r="AB476" s="47">
        <f>AB449*Settings!$C$13*(AB395+AB413+AB404*AB$135+AB422*$D476)</f>
        <v/>
      </c>
      <c r="AC476" s="47">
        <f>AC449*Settings!$C$13*(AC395+AC413+AC404*AC$135+AC422*$D476)</f>
        <v/>
      </c>
      <c r="AD476" s="48">
        <f>REVENUE(AD449,Settings!$C$13,NEWREVRATE(AD395,AD413,AD404,AD$135,AD422,$D476))</f>
        <v/>
      </c>
      <c r="AE476" s="25">
        <f>LOWER(Settings!$C$4)&amp;".mit."&amp;$A476&amp;IF($C476="","","."&amp;$C476&amp;"."&amp;$B476)&amp;IF(INDEX(Variables!$D$5:$D$105,MATCH($A476,Variables!$A$5:$A$105,0))="","","."&amp;INDEX(Variables!$D$5:$D$105,MATCH($A476,Variables!$A$5:$A$105,0)))&amp;"."&amp;AE$5</f>
        <v/>
      </c>
      <c r="AF476" s="46">
        <f>AF449*Settings!$C$13*(AF395+AF413+AF404*AF$135+AF422*$D476)</f>
        <v/>
      </c>
      <c r="AG476" s="47">
        <f>AG449*Settings!$C$13*(AG395+AG413+AG404*AG$135+AG422*$D476)</f>
        <v/>
      </c>
      <c r="AH476" s="47">
        <f>AH449*Settings!$C$13*(AH395+AH413+AH404*AH$135+AH422*$D476)</f>
        <v/>
      </c>
      <c r="AI476" s="47">
        <f>AI449*Settings!$C$13*(AI395+AI413+AI404*AI$135+AI422*$D476)</f>
        <v/>
      </c>
      <c r="AJ476" s="47">
        <f>AJ449*Settings!$C$13*(AJ395+AJ413+AJ404*AJ$135+AJ422*$D476)</f>
        <v/>
      </c>
      <c r="AK476" s="47">
        <f>AK449*Settings!$C$13*(AK395+AK413+AK404*AK$135+AK422*$D476)</f>
        <v/>
      </c>
      <c r="AL476" s="47">
        <f>AL449*Settings!$C$13*(AL395+AL413+AL404*AL$135+AL422*$D476)</f>
        <v/>
      </c>
      <c r="AM476" s="47">
        <f>AM449*Settings!$C$13*(AM395+AM413+AM404*AM$135+AM422*$D476)</f>
        <v/>
      </c>
      <c r="AN476" s="47">
        <f>AN449*Settings!$C$13*(AN395+AN413+AN404*AN$135+AN422*$D476)</f>
        <v/>
      </c>
      <c r="AO476" s="47">
        <f>AO449*Settings!$C$13*(AO395+AO413+AO404*AO$135+AO422*$D476)</f>
        <v/>
      </c>
      <c r="AP476" s="47">
        <f>AP449*Settings!$C$13*(AP395+AP413+AP404*AP$135+AP422*$D476)</f>
        <v/>
      </c>
      <c r="AQ476" s="47">
        <f>AQ449*Settings!$C$13*(AQ395+AQ413+AQ404*AQ$135+AQ422*$D476)</f>
        <v/>
      </c>
      <c r="AR476" s="47">
        <f>AR449*Settings!$C$13*(AR395+AR413+AR404*AR$135+AR422*$D476)</f>
        <v/>
      </c>
      <c r="AS476" s="47">
        <f>AS449*Settings!$C$13*(AS395+AS413+AS404*AS$135+AS422*$D476)</f>
        <v/>
      </c>
      <c r="AT476" s="47">
        <f>AT449*Settings!$C$13*(AT395+AT413+AT404*AT$135+AT422*$D476)</f>
        <v/>
      </c>
      <c r="AU476" s="47">
        <f>AU449*Settings!$C$13*(AU395+AU413+AU404*AU$135+AU422*$D476)</f>
        <v/>
      </c>
      <c r="AV476" s="47">
        <f>AV449*Settings!$C$13*(AV395+AV413+AV404*AV$135+AV422*$D476)</f>
        <v/>
      </c>
      <c r="AW476" s="47">
        <f>AW449*Settings!$C$13*(AW395+AW413+AW404*AW$135+AW422*$D476)</f>
        <v/>
      </c>
      <c r="AX476" s="48">
        <f>REVENUE(AX449,Settings!$C$13,NEWREVRATE(AX395,AX413,AX404,AX$135,AX422,$D476))</f>
        <v/>
      </c>
    </row>
    <row r="477" hidden="1" outlineLevel="2">
      <c r="A477" s="5" t="inlineStr">
        <is>
          <t>rnew</t>
        </is>
      </c>
      <c r="B477" s="5" t="inlineStr">
        <is>
          <t>nga</t>
        </is>
      </c>
      <c r="C477" s="5" t="inlineStr">
        <is>
          <t>ral</t>
        </is>
      </c>
      <c r="D477" s="40">
        <f>INDEX(Inputs!$S$5:$S$132,MATCH($B477&amp;"|"&amp;$C477,Inputs!$A$5:$A$132,0))</f>
        <v/>
      </c>
      <c r="E477" s="39" t="n"/>
      <c r="F477" s="39" t="n"/>
      <c r="G477" s="39" t="n"/>
      <c r="H477" s="5">
        <f>INDEX(Variables!$B$5:$B$105,MATCH($A477,Variables!$A$5:$A$105,0))&amp;IF($C477="",""," | "&amp;INDEX(Mapping!$B$5:$B$26,MATCH($C477,Mapping!$A$5:$A$26,0))&amp;" | "&amp;INDEX(Mapping!$B$30:$B$41,MATCH($B477,Mapping!$A$30:$A$41,0)))</f>
        <v/>
      </c>
      <c r="I477" s="5">
        <f>INDEX(Variables!$C$5:$C$105,MATCH($A477,Variables!$A$5:$A$105,0))</f>
        <v/>
      </c>
      <c r="J477" s="5">
        <f>INDEX(Variables!$E$5:$E$105,MATCH($A477,Variables!$A$5:$A$105,0))</f>
        <v/>
      </c>
      <c r="K477" s="25">
        <f>LOWER(Settings!$C$4)&amp;".mit."&amp;$A477&amp;IF($C477="","","."&amp;$C477&amp;"."&amp;$B477)&amp;IF(INDEX(Variables!$D$5:$D$105,MATCH($A477,Variables!$A$5:$A$105,0))="","","."&amp;INDEX(Variables!$D$5:$D$105,MATCH($A477,Variables!$A$5:$A$105,0)))&amp;"."&amp;K$5</f>
        <v/>
      </c>
      <c r="L477" s="46">
        <f>L450*Settings!$C$13*(L396+L414+L405*L$135+L423*$D477)</f>
        <v/>
      </c>
      <c r="M477" s="47">
        <f>M450*Settings!$C$13*(M396+M414+M405*M$135+M423*$D477)</f>
        <v/>
      </c>
      <c r="N477" s="47">
        <f>N450*Settings!$C$13*(N396+N414+N405*N$135+N423*$D477)</f>
        <v/>
      </c>
      <c r="O477" s="47">
        <f>O450*Settings!$C$13*(O396+O414+O405*O$135+O423*$D477)</f>
        <v/>
      </c>
      <c r="P477" s="47">
        <f>P450*Settings!$C$13*(P396+P414+P405*P$135+P423*$D477)</f>
        <v/>
      </c>
      <c r="Q477" s="47">
        <f>Q450*Settings!$C$13*(Q396+Q414+Q405*Q$135+Q423*$D477)</f>
        <v/>
      </c>
      <c r="R477" s="47">
        <f>R450*Settings!$C$13*(R396+R414+R405*R$135+R423*$D477)</f>
        <v/>
      </c>
      <c r="S477" s="47">
        <f>S450*Settings!$C$13*(S396+S414+S405*S$135+S423*$D477)</f>
        <v/>
      </c>
      <c r="T477" s="47">
        <f>T450*Settings!$C$13*(T396+T414+T405*T$135+T423*$D477)</f>
        <v/>
      </c>
      <c r="U477" s="47">
        <f>U450*Settings!$C$13*(U396+U414+U405*U$135+U423*$D477)</f>
        <v/>
      </c>
      <c r="V477" s="47">
        <f>V450*Settings!$C$13*(V396+V414+V405*V$135+V423*$D477)</f>
        <v/>
      </c>
      <c r="W477" s="47">
        <f>W450*Settings!$C$13*(W396+W414+W405*W$135+W423*$D477)</f>
        <v/>
      </c>
      <c r="X477" s="47">
        <f>X450*Settings!$C$13*(X396+X414+X405*X$135+X423*$D477)</f>
        <v/>
      </c>
      <c r="Y477" s="47">
        <f>Y450*Settings!$C$13*(Y396+Y414+Y405*Y$135+Y423*$D477)</f>
        <v/>
      </c>
      <c r="Z477" s="47">
        <f>Z450*Settings!$C$13*(Z396+Z414+Z405*Z$135+Z423*$D477)</f>
        <v/>
      </c>
      <c r="AA477" s="47">
        <f>AA450*Settings!$C$13*(AA396+AA414+AA405*AA$135+AA423*$D477)</f>
        <v/>
      </c>
      <c r="AB477" s="47">
        <f>AB450*Settings!$C$13*(AB396+AB414+AB405*AB$135+AB423*$D477)</f>
        <v/>
      </c>
      <c r="AC477" s="47">
        <f>AC450*Settings!$C$13*(AC396+AC414+AC405*AC$135+AC423*$D477)</f>
        <v/>
      </c>
      <c r="AD477" s="48">
        <f>REVENUE(AD450,Settings!$C$13,NEWREVRATE(AD396,AD414,AD405,AD$135,AD423,$D477))</f>
        <v/>
      </c>
      <c r="AE477" s="25">
        <f>LOWER(Settings!$C$4)&amp;".mit."&amp;$A477&amp;IF($C477="","","."&amp;$C477&amp;"."&amp;$B477)&amp;IF(INDEX(Variables!$D$5:$D$105,MATCH($A477,Variables!$A$5:$A$105,0))="","","."&amp;INDEX(Variables!$D$5:$D$105,MATCH($A477,Variables!$A$5:$A$105,0)))&amp;"."&amp;AE$5</f>
        <v/>
      </c>
      <c r="AF477" s="46">
        <f>AF450*Settings!$C$13*(AF396+AF414+AF405*AF$135+AF423*$D477)</f>
        <v/>
      </c>
      <c r="AG477" s="47">
        <f>AG450*Settings!$C$13*(AG396+AG414+AG405*AG$135+AG423*$D477)</f>
        <v/>
      </c>
      <c r="AH477" s="47">
        <f>AH450*Settings!$C$13*(AH396+AH414+AH405*AH$135+AH423*$D477)</f>
        <v/>
      </c>
      <c r="AI477" s="47">
        <f>AI450*Settings!$C$13*(AI396+AI414+AI405*AI$135+AI423*$D477)</f>
        <v/>
      </c>
      <c r="AJ477" s="47">
        <f>AJ450*Settings!$C$13*(AJ396+AJ414+AJ405*AJ$135+AJ423*$D477)</f>
        <v/>
      </c>
      <c r="AK477" s="47">
        <f>AK450*Settings!$C$13*(AK396+AK414+AK405*AK$135+AK423*$D477)</f>
        <v/>
      </c>
      <c r="AL477" s="47">
        <f>AL450*Settings!$C$13*(AL396+AL414+AL405*AL$135+AL423*$D477)</f>
        <v/>
      </c>
      <c r="AM477" s="47">
        <f>AM450*Settings!$C$13*(AM396+AM414+AM405*AM$135+AM423*$D477)</f>
        <v/>
      </c>
      <c r="AN477" s="47">
        <f>AN450*Settings!$C$13*(AN396+AN414+AN405*AN$135+AN423*$D477)</f>
        <v/>
      </c>
      <c r="AO477" s="47">
        <f>AO450*Settings!$C$13*(AO396+AO414+AO405*AO$135+AO423*$D477)</f>
        <v/>
      </c>
      <c r="AP477" s="47">
        <f>AP450*Settings!$C$13*(AP396+AP414+AP405*AP$135+AP423*$D477)</f>
        <v/>
      </c>
      <c r="AQ477" s="47">
        <f>AQ450*Settings!$C$13*(AQ396+AQ414+AQ405*AQ$135+AQ423*$D477)</f>
        <v/>
      </c>
      <c r="AR477" s="47">
        <f>AR450*Settings!$C$13*(AR396+AR414+AR405*AR$135+AR423*$D477)</f>
        <v/>
      </c>
      <c r="AS477" s="47">
        <f>AS450*Settings!$C$13*(AS396+AS414+AS405*AS$135+AS423*$D477)</f>
        <v/>
      </c>
      <c r="AT477" s="47">
        <f>AT450*Settings!$C$13*(AT396+AT414+AT405*AT$135+AT423*$D477)</f>
        <v/>
      </c>
      <c r="AU477" s="47">
        <f>AU450*Settings!$C$13*(AU396+AU414+AU405*AU$135+AU423*$D477)</f>
        <v/>
      </c>
      <c r="AV477" s="47">
        <f>AV450*Settings!$C$13*(AV396+AV414+AV405*AV$135+AV423*$D477)</f>
        <v/>
      </c>
      <c r="AW477" s="47">
        <f>AW450*Settings!$C$13*(AW396+AW414+AW405*AW$135+AW423*$D477)</f>
        <v/>
      </c>
      <c r="AX477" s="48">
        <f>REVENUE(AX450,Settings!$C$13,NEWREVRATE(AX396,AX414,AX405,AX$135,AX423,$D477))</f>
        <v/>
      </c>
    </row>
    <row r="478" hidden="1" outlineLevel="2">
      <c r="A478" s="5" t="inlineStr">
        <is>
          <t>rnew</t>
        </is>
      </c>
      <c r="B478" s="5" t="inlineStr">
        <is>
          <t>gso</t>
        </is>
      </c>
      <c r="C478" s="5" t="inlineStr">
        <is>
          <t>ral</t>
        </is>
      </c>
      <c r="D478" s="40">
        <f>INDEX(Inputs!$S$5:$S$132,MATCH($B478&amp;"|"&amp;$C478,Inputs!$A$5:$A$132,0))</f>
        <v/>
      </c>
      <c r="E478" s="39" t="n"/>
      <c r="F478" s="39" t="n"/>
      <c r="G478" s="39" t="n"/>
      <c r="H478" s="5">
        <f>INDEX(Variables!$B$5:$B$105,MATCH($A478,Variables!$A$5:$A$105,0))&amp;IF($C478="",""," | "&amp;INDEX(Mapping!$B$5:$B$26,MATCH($C478,Mapping!$A$5:$A$26,0))&amp;" | "&amp;INDEX(Mapping!$B$30:$B$41,MATCH($B478,Mapping!$A$30:$A$41,0)))</f>
        <v/>
      </c>
      <c r="I478" s="5">
        <f>INDEX(Variables!$C$5:$C$105,MATCH($A478,Variables!$A$5:$A$105,0))</f>
        <v/>
      </c>
      <c r="J478" s="5">
        <f>INDEX(Variables!$E$5:$E$105,MATCH($A478,Variables!$A$5:$A$105,0))</f>
        <v/>
      </c>
      <c r="K478" s="25">
        <f>LOWER(Settings!$C$4)&amp;".mit."&amp;$A478&amp;IF($C478="","","."&amp;$C478&amp;"."&amp;$B478)&amp;IF(INDEX(Variables!$D$5:$D$105,MATCH($A478,Variables!$A$5:$A$105,0))="","","."&amp;INDEX(Variables!$D$5:$D$105,MATCH($A478,Variables!$A$5:$A$105,0)))&amp;"."&amp;K$5</f>
        <v/>
      </c>
      <c r="L478" s="46">
        <f>L451*Settings!$C$13*(L397+L415+L406*L$135+L424*$D478)</f>
        <v/>
      </c>
      <c r="M478" s="47">
        <f>M451*Settings!$C$13*(M397+M415+M406*M$135+M424*$D478)</f>
        <v/>
      </c>
      <c r="N478" s="47">
        <f>N451*Settings!$C$13*(N397+N415+N406*N$135+N424*$D478)</f>
        <v/>
      </c>
      <c r="O478" s="47">
        <f>O451*Settings!$C$13*(O397+O415+O406*O$135+O424*$D478)</f>
        <v/>
      </c>
      <c r="P478" s="47">
        <f>P451*Settings!$C$13*(P397+P415+P406*P$135+P424*$D478)</f>
        <v/>
      </c>
      <c r="Q478" s="47">
        <f>Q451*Settings!$C$13*(Q397+Q415+Q406*Q$135+Q424*$D478)</f>
        <v/>
      </c>
      <c r="R478" s="47">
        <f>R451*Settings!$C$13*(R397+R415+R406*R$135+R424*$D478)</f>
        <v/>
      </c>
      <c r="S478" s="47">
        <f>S451*Settings!$C$13*(S397+S415+S406*S$135+S424*$D478)</f>
        <v/>
      </c>
      <c r="T478" s="47">
        <f>T451*Settings!$C$13*(T397+T415+T406*T$135+T424*$D478)</f>
        <v/>
      </c>
      <c r="U478" s="47">
        <f>U451*Settings!$C$13*(U397+U415+U406*U$135+U424*$D478)</f>
        <v/>
      </c>
      <c r="V478" s="47">
        <f>V451*Settings!$C$13*(V397+V415+V406*V$135+V424*$D478)</f>
        <v/>
      </c>
      <c r="W478" s="47">
        <f>W451*Settings!$C$13*(W397+W415+W406*W$135+W424*$D478)</f>
        <v/>
      </c>
      <c r="X478" s="47">
        <f>X451*Settings!$C$13*(X397+X415+X406*X$135+X424*$D478)</f>
        <v/>
      </c>
      <c r="Y478" s="47">
        <f>Y451*Settings!$C$13*(Y397+Y415+Y406*Y$135+Y424*$D478)</f>
        <v/>
      </c>
      <c r="Z478" s="47">
        <f>Z451*Settings!$C$13*(Z397+Z415+Z406*Z$135+Z424*$D478)</f>
        <v/>
      </c>
      <c r="AA478" s="47">
        <f>AA451*Settings!$C$13*(AA397+AA415+AA406*AA$135+AA424*$D478)</f>
        <v/>
      </c>
      <c r="AB478" s="47">
        <f>AB451*Settings!$C$13*(AB397+AB415+AB406*AB$135+AB424*$D478)</f>
        <v/>
      </c>
      <c r="AC478" s="47">
        <f>AC451*Settings!$C$13*(AC397+AC415+AC406*AC$135+AC424*$D478)</f>
        <v/>
      </c>
      <c r="AD478" s="48">
        <f>REVENUE(AD451,Settings!$C$13,NEWREVRATE(AD397,AD415,AD406,AD$135,AD424,$D478))</f>
        <v/>
      </c>
      <c r="AE478" s="25">
        <f>LOWER(Settings!$C$4)&amp;".mit."&amp;$A478&amp;IF($C478="","","."&amp;$C478&amp;"."&amp;$B478)&amp;IF(INDEX(Variables!$D$5:$D$105,MATCH($A478,Variables!$A$5:$A$105,0))="","","."&amp;INDEX(Variables!$D$5:$D$105,MATCH($A478,Variables!$A$5:$A$105,0)))&amp;"."&amp;AE$5</f>
        <v/>
      </c>
      <c r="AF478" s="46">
        <f>AF451*Settings!$C$13*(AF397+AF415+AF406*AF$135+AF424*$D478)</f>
        <v/>
      </c>
      <c r="AG478" s="47">
        <f>AG451*Settings!$C$13*(AG397+AG415+AG406*AG$135+AG424*$D478)</f>
        <v/>
      </c>
      <c r="AH478" s="47">
        <f>AH451*Settings!$C$13*(AH397+AH415+AH406*AH$135+AH424*$D478)</f>
        <v/>
      </c>
      <c r="AI478" s="47">
        <f>AI451*Settings!$C$13*(AI397+AI415+AI406*AI$135+AI424*$D478)</f>
        <v/>
      </c>
      <c r="AJ478" s="47">
        <f>AJ451*Settings!$C$13*(AJ397+AJ415+AJ406*AJ$135+AJ424*$D478)</f>
        <v/>
      </c>
      <c r="AK478" s="47">
        <f>AK451*Settings!$C$13*(AK397+AK415+AK406*AK$135+AK424*$D478)</f>
        <v/>
      </c>
      <c r="AL478" s="47">
        <f>AL451*Settings!$C$13*(AL397+AL415+AL406*AL$135+AL424*$D478)</f>
        <v/>
      </c>
      <c r="AM478" s="47">
        <f>AM451*Settings!$C$13*(AM397+AM415+AM406*AM$135+AM424*$D478)</f>
        <v/>
      </c>
      <c r="AN478" s="47">
        <f>AN451*Settings!$C$13*(AN397+AN415+AN406*AN$135+AN424*$D478)</f>
        <v/>
      </c>
      <c r="AO478" s="47">
        <f>AO451*Settings!$C$13*(AO397+AO415+AO406*AO$135+AO424*$D478)</f>
        <v/>
      </c>
      <c r="AP478" s="47">
        <f>AP451*Settings!$C$13*(AP397+AP415+AP406*AP$135+AP424*$D478)</f>
        <v/>
      </c>
      <c r="AQ478" s="47">
        <f>AQ451*Settings!$C$13*(AQ397+AQ415+AQ406*AQ$135+AQ424*$D478)</f>
        <v/>
      </c>
      <c r="AR478" s="47">
        <f>AR451*Settings!$C$13*(AR397+AR415+AR406*AR$135+AR424*$D478)</f>
        <v/>
      </c>
      <c r="AS478" s="47">
        <f>AS451*Settings!$C$13*(AS397+AS415+AS406*AS$135+AS424*$D478)</f>
        <v/>
      </c>
      <c r="AT478" s="47">
        <f>AT451*Settings!$C$13*(AT397+AT415+AT406*AT$135+AT424*$D478)</f>
        <v/>
      </c>
      <c r="AU478" s="47">
        <f>AU451*Settings!$C$13*(AU397+AU415+AU406*AU$135+AU424*$D478)</f>
        <v/>
      </c>
      <c r="AV478" s="47">
        <f>AV451*Settings!$C$13*(AV397+AV415+AV406*AV$135+AV424*$D478)</f>
        <v/>
      </c>
      <c r="AW478" s="47">
        <f>AW451*Settings!$C$13*(AW397+AW415+AW406*AW$135+AW424*$D478)</f>
        <v/>
      </c>
      <c r="AX478" s="48">
        <f>REVENUE(AX451,Settings!$C$13,NEWREVRATE(AX397,AX415,AX406,AX$135,AX424,$D478))</f>
        <v/>
      </c>
    </row>
    <row r="479" hidden="1" outlineLevel="2">
      <c r="A479" s="5" t="inlineStr">
        <is>
          <t>rnew</t>
        </is>
      </c>
      <c r="B479" s="5" t="inlineStr">
        <is>
          <t>die</t>
        </is>
      </c>
      <c r="C479" s="5" t="inlineStr">
        <is>
          <t>ral</t>
        </is>
      </c>
      <c r="D479" s="40">
        <f>INDEX(Inputs!$S$5:$S$132,MATCH($B479&amp;"|"&amp;$C479,Inputs!$A$5:$A$132,0))</f>
        <v/>
      </c>
      <c r="E479" s="39" t="n"/>
      <c r="F479" s="39" t="n"/>
      <c r="G479" s="39" t="n"/>
      <c r="H479" s="5">
        <f>INDEX(Variables!$B$5:$B$105,MATCH($A479,Variables!$A$5:$A$105,0))&amp;IF($C479="",""," | "&amp;INDEX(Mapping!$B$5:$B$26,MATCH($C479,Mapping!$A$5:$A$26,0))&amp;" | "&amp;INDEX(Mapping!$B$30:$B$41,MATCH($B479,Mapping!$A$30:$A$41,0)))</f>
        <v/>
      </c>
      <c r="I479" s="5">
        <f>INDEX(Variables!$C$5:$C$105,MATCH($A479,Variables!$A$5:$A$105,0))</f>
        <v/>
      </c>
      <c r="J479" s="5">
        <f>INDEX(Variables!$E$5:$E$105,MATCH($A479,Variables!$A$5:$A$105,0))</f>
        <v/>
      </c>
      <c r="K479" s="25">
        <f>LOWER(Settings!$C$4)&amp;".mit."&amp;$A479&amp;IF($C479="","","."&amp;$C479&amp;"."&amp;$B479)&amp;IF(INDEX(Variables!$D$5:$D$105,MATCH($A479,Variables!$A$5:$A$105,0))="","","."&amp;INDEX(Variables!$D$5:$D$105,MATCH($A479,Variables!$A$5:$A$105,0)))&amp;"."&amp;K$5</f>
        <v/>
      </c>
      <c r="L479" s="46">
        <f>L452*Settings!$C$13*(L398+L416+L407*L$135+L425*$D479)</f>
        <v/>
      </c>
      <c r="M479" s="47">
        <f>M452*Settings!$C$13*(M398+M416+M407*M$135+M425*$D479)</f>
        <v/>
      </c>
      <c r="N479" s="47">
        <f>N452*Settings!$C$13*(N398+N416+N407*N$135+N425*$D479)</f>
        <v/>
      </c>
      <c r="O479" s="47">
        <f>O452*Settings!$C$13*(O398+O416+O407*O$135+O425*$D479)</f>
        <v/>
      </c>
      <c r="P479" s="47">
        <f>P452*Settings!$C$13*(P398+P416+P407*P$135+P425*$D479)</f>
        <v/>
      </c>
      <c r="Q479" s="47">
        <f>Q452*Settings!$C$13*(Q398+Q416+Q407*Q$135+Q425*$D479)</f>
        <v/>
      </c>
      <c r="R479" s="47">
        <f>R452*Settings!$C$13*(R398+R416+R407*R$135+R425*$D479)</f>
        <v/>
      </c>
      <c r="S479" s="47">
        <f>S452*Settings!$C$13*(S398+S416+S407*S$135+S425*$D479)</f>
        <v/>
      </c>
      <c r="T479" s="47">
        <f>T452*Settings!$C$13*(T398+T416+T407*T$135+T425*$D479)</f>
        <v/>
      </c>
      <c r="U479" s="47">
        <f>U452*Settings!$C$13*(U398+U416+U407*U$135+U425*$D479)</f>
        <v/>
      </c>
      <c r="V479" s="47">
        <f>V452*Settings!$C$13*(V398+V416+V407*V$135+V425*$D479)</f>
        <v/>
      </c>
      <c r="W479" s="47">
        <f>W452*Settings!$C$13*(W398+W416+W407*W$135+W425*$D479)</f>
        <v/>
      </c>
      <c r="X479" s="47">
        <f>X452*Settings!$C$13*(X398+X416+X407*X$135+X425*$D479)</f>
        <v/>
      </c>
      <c r="Y479" s="47">
        <f>Y452*Settings!$C$13*(Y398+Y416+Y407*Y$135+Y425*$D479)</f>
        <v/>
      </c>
      <c r="Z479" s="47">
        <f>Z452*Settings!$C$13*(Z398+Z416+Z407*Z$135+Z425*$D479)</f>
        <v/>
      </c>
      <c r="AA479" s="47">
        <f>AA452*Settings!$C$13*(AA398+AA416+AA407*AA$135+AA425*$D479)</f>
        <v/>
      </c>
      <c r="AB479" s="47">
        <f>AB452*Settings!$C$13*(AB398+AB416+AB407*AB$135+AB425*$D479)</f>
        <v/>
      </c>
      <c r="AC479" s="47">
        <f>AC452*Settings!$C$13*(AC398+AC416+AC407*AC$135+AC425*$D479)</f>
        <v/>
      </c>
      <c r="AD479" s="48">
        <f>REVENUE(AD452,Settings!$C$13,NEWREVRATE(AD398,AD416,AD407,AD$135,AD425,$D479))</f>
        <v/>
      </c>
      <c r="AE479" s="25">
        <f>LOWER(Settings!$C$4)&amp;".mit."&amp;$A479&amp;IF($C479="","","."&amp;$C479&amp;"."&amp;$B479)&amp;IF(INDEX(Variables!$D$5:$D$105,MATCH($A479,Variables!$A$5:$A$105,0))="","","."&amp;INDEX(Variables!$D$5:$D$105,MATCH($A479,Variables!$A$5:$A$105,0)))&amp;"."&amp;AE$5</f>
        <v/>
      </c>
      <c r="AF479" s="46">
        <f>AF452*Settings!$C$13*(AF398+AF416+AF407*AF$135+AF425*$D479)</f>
        <v/>
      </c>
      <c r="AG479" s="47">
        <f>AG452*Settings!$C$13*(AG398+AG416+AG407*AG$135+AG425*$D479)</f>
        <v/>
      </c>
      <c r="AH479" s="47">
        <f>AH452*Settings!$C$13*(AH398+AH416+AH407*AH$135+AH425*$D479)</f>
        <v/>
      </c>
      <c r="AI479" s="47">
        <f>AI452*Settings!$C$13*(AI398+AI416+AI407*AI$135+AI425*$D479)</f>
        <v/>
      </c>
      <c r="AJ479" s="47">
        <f>AJ452*Settings!$C$13*(AJ398+AJ416+AJ407*AJ$135+AJ425*$D479)</f>
        <v/>
      </c>
      <c r="AK479" s="47">
        <f>AK452*Settings!$C$13*(AK398+AK416+AK407*AK$135+AK425*$D479)</f>
        <v/>
      </c>
      <c r="AL479" s="47">
        <f>AL452*Settings!$C$13*(AL398+AL416+AL407*AL$135+AL425*$D479)</f>
        <v/>
      </c>
      <c r="AM479" s="47">
        <f>AM452*Settings!$C$13*(AM398+AM416+AM407*AM$135+AM425*$D479)</f>
        <v/>
      </c>
      <c r="AN479" s="47">
        <f>AN452*Settings!$C$13*(AN398+AN416+AN407*AN$135+AN425*$D479)</f>
        <v/>
      </c>
      <c r="AO479" s="47">
        <f>AO452*Settings!$C$13*(AO398+AO416+AO407*AO$135+AO425*$D479)</f>
        <v/>
      </c>
      <c r="AP479" s="47">
        <f>AP452*Settings!$C$13*(AP398+AP416+AP407*AP$135+AP425*$D479)</f>
        <v/>
      </c>
      <c r="AQ479" s="47">
        <f>AQ452*Settings!$C$13*(AQ398+AQ416+AQ407*AQ$135+AQ425*$D479)</f>
        <v/>
      </c>
      <c r="AR479" s="47">
        <f>AR452*Settings!$C$13*(AR398+AR416+AR407*AR$135+AR425*$D479)</f>
        <v/>
      </c>
      <c r="AS479" s="47">
        <f>AS452*Settings!$C$13*(AS398+AS416+AS407*AS$135+AS425*$D479)</f>
        <v/>
      </c>
      <c r="AT479" s="47">
        <f>AT452*Settings!$C$13*(AT398+AT416+AT407*AT$135+AT425*$D479)</f>
        <v/>
      </c>
      <c r="AU479" s="47">
        <f>AU452*Settings!$C$13*(AU398+AU416+AU407*AU$135+AU425*$D479)</f>
        <v/>
      </c>
      <c r="AV479" s="47">
        <f>AV452*Settings!$C$13*(AV398+AV416+AV407*AV$135+AV425*$D479)</f>
        <v/>
      </c>
      <c r="AW479" s="47">
        <f>AW452*Settings!$C$13*(AW398+AW416+AW407*AW$135+AW425*$D479)</f>
        <v/>
      </c>
      <c r="AX479" s="48">
        <f>REVENUE(AX452,Settings!$C$13,NEWREVRATE(AX398,AX416,AX407,AX$135,AX425,$D479))</f>
        <v/>
      </c>
    </row>
    <row r="480" hidden="1" outlineLevel="2">
      <c r="A480" s="5" t="inlineStr">
        <is>
          <t>rnew</t>
        </is>
      </c>
      <c r="B480" s="5" t="inlineStr">
        <is>
          <t>lpg</t>
        </is>
      </c>
      <c r="C480" s="5" t="inlineStr">
        <is>
          <t>ral</t>
        </is>
      </c>
      <c r="D480" s="40">
        <f>INDEX(Inputs!$S$5:$S$132,MATCH($B480&amp;"|"&amp;$C480,Inputs!$A$5:$A$132,0))</f>
        <v/>
      </c>
      <c r="E480" s="39" t="n"/>
      <c r="F480" s="39" t="n"/>
      <c r="G480" s="39" t="n"/>
      <c r="H480" s="5">
        <f>INDEX(Variables!$B$5:$B$105,MATCH($A480,Variables!$A$5:$A$105,0))&amp;IF($C480="",""," | "&amp;INDEX(Mapping!$B$5:$B$26,MATCH($C480,Mapping!$A$5:$A$26,0))&amp;" | "&amp;INDEX(Mapping!$B$30:$B$41,MATCH($B480,Mapping!$A$30:$A$41,0)))</f>
        <v/>
      </c>
      <c r="I480" s="5">
        <f>INDEX(Variables!$C$5:$C$105,MATCH($A480,Variables!$A$5:$A$105,0))</f>
        <v/>
      </c>
      <c r="J480" s="5">
        <f>INDEX(Variables!$E$5:$E$105,MATCH($A480,Variables!$A$5:$A$105,0))</f>
        <v/>
      </c>
      <c r="K480" s="25">
        <f>LOWER(Settings!$C$4)&amp;".mit."&amp;$A480&amp;IF($C480="","","."&amp;$C480&amp;"."&amp;$B480)&amp;IF(INDEX(Variables!$D$5:$D$105,MATCH($A480,Variables!$A$5:$A$105,0))="","","."&amp;INDEX(Variables!$D$5:$D$105,MATCH($A480,Variables!$A$5:$A$105,0)))&amp;"."&amp;K$5</f>
        <v/>
      </c>
      <c r="L480" s="46">
        <f>L453*Settings!$C$13*(L399+L417+L408*L$135+L426*$D480)</f>
        <v/>
      </c>
      <c r="M480" s="47">
        <f>M453*Settings!$C$13*(M399+M417+M408*M$135+M426*$D480)</f>
        <v/>
      </c>
      <c r="N480" s="47">
        <f>N453*Settings!$C$13*(N399+N417+N408*N$135+N426*$D480)</f>
        <v/>
      </c>
      <c r="O480" s="47">
        <f>O453*Settings!$C$13*(O399+O417+O408*O$135+O426*$D480)</f>
        <v/>
      </c>
      <c r="P480" s="47">
        <f>P453*Settings!$C$13*(P399+P417+P408*P$135+P426*$D480)</f>
        <v/>
      </c>
      <c r="Q480" s="47">
        <f>Q453*Settings!$C$13*(Q399+Q417+Q408*Q$135+Q426*$D480)</f>
        <v/>
      </c>
      <c r="R480" s="47">
        <f>R453*Settings!$C$13*(R399+R417+R408*R$135+R426*$D480)</f>
        <v/>
      </c>
      <c r="S480" s="47">
        <f>S453*Settings!$C$13*(S399+S417+S408*S$135+S426*$D480)</f>
        <v/>
      </c>
      <c r="T480" s="47">
        <f>T453*Settings!$C$13*(T399+T417+T408*T$135+T426*$D480)</f>
        <v/>
      </c>
      <c r="U480" s="47">
        <f>U453*Settings!$C$13*(U399+U417+U408*U$135+U426*$D480)</f>
        <v/>
      </c>
      <c r="V480" s="47">
        <f>V453*Settings!$C$13*(V399+V417+V408*V$135+V426*$D480)</f>
        <v/>
      </c>
      <c r="W480" s="47">
        <f>W453*Settings!$C$13*(W399+W417+W408*W$135+W426*$D480)</f>
        <v/>
      </c>
      <c r="X480" s="47">
        <f>X453*Settings!$C$13*(X399+X417+X408*X$135+X426*$D480)</f>
        <v/>
      </c>
      <c r="Y480" s="47">
        <f>Y453*Settings!$C$13*(Y399+Y417+Y408*Y$135+Y426*$D480)</f>
        <v/>
      </c>
      <c r="Z480" s="47">
        <f>Z453*Settings!$C$13*(Z399+Z417+Z408*Z$135+Z426*$D480)</f>
        <v/>
      </c>
      <c r="AA480" s="47">
        <f>AA453*Settings!$C$13*(AA399+AA417+AA408*AA$135+AA426*$D480)</f>
        <v/>
      </c>
      <c r="AB480" s="47">
        <f>AB453*Settings!$C$13*(AB399+AB417+AB408*AB$135+AB426*$D480)</f>
        <v/>
      </c>
      <c r="AC480" s="47">
        <f>AC453*Settings!$C$13*(AC399+AC417+AC408*AC$135+AC426*$D480)</f>
        <v/>
      </c>
      <c r="AD480" s="48">
        <f>REVENUE(AD453,Settings!$C$13,NEWREVRATE(AD399,AD417,AD408,AD$135,AD426,$D480))</f>
        <v/>
      </c>
      <c r="AE480" s="25">
        <f>LOWER(Settings!$C$4)&amp;".mit."&amp;$A480&amp;IF($C480="","","."&amp;$C480&amp;"."&amp;$B480)&amp;IF(INDEX(Variables!$D$5:$D$105,MATCH($A480,Variables!$A$5:$A$105,0))="","","."&amp;INDEX(Variables!$D$5:$D$105,MATCH($A480,Variables!$A$5:$A$105,0)))&amp;"."&amp;AE$5</f>
        <v/>
      </c>
      <c r="AF480" s="46">
        <f>AF453*Settings!$C$13*(AF399+AF417+AF408*AF$135+AF426*$D480)</f>
        <v/>
      </c>
      <c r="AG480" s="47">
        <f>AG453*Settings!$C$13*(AG399+AG417+AG408*AG$135+AG426*$D480)</f>
        <v/>
      </c>
      <c r="AH480" s="47">
        <f>AH453*Settings!$C$13*(AH399+AH417+AH408*AH$135+AH426*$D480)</f>
        <v/>
      </c>
      <c r="AI480" s="47">
        <f>AI453*Settings!$C$13*(AI399+AI417+AI408*AI$135+AI426*$D480)</f>
        <v/>
      </c>
      <c r="AJ480" s="47">
        <f>AJ453*Settings!$C$13*(AJ399+AJ417+AJ408*AJ$135+AJ426*$D480)</f>
        <v/>
      </c>
      <c r="AK480" s="47">
        <f>AK453*Settings!$C$13*(AK399+AK417+AK408*AK$135+AK426*$D480)</f>
        <v/>
      </c>
      <c r="AL480" s="47">
        <f>AL453*Settings!$C$13*(AL399+AL417+AL408*AL$135+AL426*$D480)</f>
        <v/>
      </c>
      <c r="AM480" s="47">
        <f>AM453*Settings!$C$13*(AM399+AM417+AM408*AM$135+AM426*$D480)</f>
        <v/>
      </c>
      <c r="AN480" s="47">
        <f>AN453*Settings!$C$13*(AN399+AN417+AN408*AN$135+AN426*$D480)</f>
        <v/>
      </c>
      <c r="AO480" s="47">
        <f>AO453*Settings!$C$13*(AO399+AO417+AO408*AO$135+AO426*$D480)</f>
        <v/>
      </c>
      <c r="AP480" s="47">
        <f>AP453*Settings!$C$13*(AP399+AP417+AP408*AP$135+AP426*$D480)</f>
        <v/>
      </c>
      <c r="AQ480" s="47">
        <f>AQ453*Settings!$C$13*(AQ399+AQ417+AQ408*AQ$135+AQ426*$D480)</f>
        <v/>
      </c>
      <c r="AR480" s="47">
        <f>AR453*Settings!$C$13*(AR399+AR417+AR408*AR$135+AR426*$D480)</f>
        <v/>
      </c>
      <c r="AS480" s="47">
        <f>AS453*Settings!$C$13*(AS399+AS417+AS408*AS$135+AS426*$D480)</f>
        <v/>
      </c>
      <c r="AT480" s="47">
        <f>AT453*Settings!$C$13*(AT399+AT417+AT408*AT$135+AT426*$D480)</f>
        <v/>
      </c>
      <c r="AU480" s="47">
        <f>AU453*Settings!$C$13*(AU399+AU417+AU408*AU$135+AU426*$D480)</f>
        <v/>
      </c>
      <c r="AV480" s="47">
        <f>AV453*Settings!$C$13*(AV399+AV417+AV408*AV$135+AV426*$D480)</f>
        <v/>
      </c>
      <c r="AW480" s="47">
        <f>AW453*Settings!$C$13*(AW399+AW417+AW408*AW$135+AW426*$D480)</f>
        <v/>
      </c>
      <c r="AX480" s="48">
        <f>REVENUE(AX453,Settings!$C$13,NEWREVRATE(AX399,AX417,AX408,AX$135,AX426,$D480))</f>
        <v/>
      </c>
    </row>
    <row r="481" hidden="1" outlineLevel="2">
      <c r="A481" s="5" t="inlineStr">
        <is>
          <t>rnew</t>
        </is>
      </c>
      <c r="B481" s="5" t="inlineStr">
        <is>
          <t>ker</t>
        </is>
      </c>
      <c r="C481" s="5" t="inlineStr">
        <is>
          <t>ral</t>
        </is>
      </c>
      <c r="D481" s="40">
        <f>INDEX(Inputs!$S$5:$S$132,MATCH($B481&amp;"|"&amp;$C481,Inputs!$A$5:$A$132,0))</f>
        <v/>
      </c>
      <c r="E481" s="39" t="n"/>
      <c r="F481" s="39" t="n"/>
      <c r="G481" s="39" t="n"/>
      <c r="H481" s="5">
        <f>INDEX(Variables!$B$5:$B$105,MATCH($A481,Variables!$A$5:$A$105,0))&amp;IF($C481="",""," | "&amp;INDEX(Mapping!$B$5:$B$26,MATCH($C481,Mapping!$A$5:$A$26,0))&amp;" | "&amp;INDEX(Mapping!$B$30:$B$41,MATCH($B481,Mapping!$A$30:$A$41,0)))</f>
        <v/>
      </c>
      <c r="I481" s="5">
        <f>INDEX(Variables!$C$5:$C$105,MATCH($A481,Variables!$A$5:$A$105,0))</f>
        <v/>
      </c>
      <c r="J481" s="5">
        <f>INDEX(Variables!$E$5:$E$105,MATCH($A481,Variables!$A$5:$A$105,0))</f>
        <v/>
      </c>
      <c r="K481" s="25">
        <f>LOWER(Settings!$C$4)&amp;".mit."&amp;$A481&amp;IF($C481="","","."&amp;$C481&amp;"."&amp;$B481)&amp;IF(INDEX(Variables!$D$5:$D$105,MATCH($A481,Variables!$A$5:$A$105,0))="","","."&amp;INDEX(Variables!$D$5:$D$105,MATCH($A481,Variables!$A$5:$A$105,0)))&amp;"."&amp;K$5</f>
        <v/>
      </c>
      <c r="L481" s="46">
        <f>L454*Settings!$C$13*(L400+L418+L409*L$135+L427*$D481)</f>
        <v/>
      </c>
      <c r="M481" s="47">
        <f>M454*Settings!$C$13*(M400+M418+M409*M$135+M427*$D481)</f>
        <v/>
      </c>
      <c r="N481" s="47">
        <f>N454*Settings!$C$13*(N400+N418+N409*N$135+N427*$D481)</f>
        <v/>
      </c>
      <c r="O481" s="47">
        <f>O454*Settings!$C$13*(O400+O418+O409*O$135+O427*$D481)</f>
        <v/>
      </c>
      <c r="P481" s="47">
        <f>P454*Settings!$C$13*(P400+P418+P409*P$135+P427*$D481)</f>
        <v/>
      </c>
      <c r="Q481" s="47">
        <f>Q454*Settings!$C$13*(Q400+Q418+Q409*Q$135+Q427*$D481)</f>
        <v/>
      </c>
      <c r="R481" s="47">
        <f>R454*Settings!$C$13*(R400+R418+R409*R$135+R427*$D481)</f>
        <v/>
      </c>
      <c r="S481" s="47">
        <f>S454*Settings!$C$13*(S400+S418+S409*S$135+S427*$D481)</f>
        <v/>
      </c>
      <c r="T481" s="47">
        <f>T454*Settings!$C$13*(T400+T418+T409*T$135+T427*$D481)</f>
        <v/>
      </c>
      <c r="U481" s="47">
        <f>U454*Settings!$C$13*(U400+U418+U409*U$135+U427*$D481)</f>
        <v/>
      </c>
      <c r="V481" s="47">
        <f>V454*Settings!$C$13*(V400+V418+V409*V$135+V427*$D481)</f>
        <v/>
      </c>
      <c r="W481" s="47">
        <f>W454*Settings!$C$13*(W400+W418+W409*W$135+W427*$D481)</f>
        <v/>
      </c>
      <c r="X481" s="47">
        <f>X454*Settings!$C$13*(X400+X418+X409*X$135+X427*$D481)</f>
        <v/>
      </c>
      <c r="Y481" s="47">
        <f>Y454*Settings!$C$13*(Y400+Y418+Y409*Y$135+Y427*$D481)</f>
        <v/>
      </c>
      <c r="Z481" s="47">
        <f>Z454*Settings!$C$13*(Z400+Z418+Z409*Z$135+Z427*$D481)</f>
        <v/>
      </c>
      <c r="AA481" s="47">
        <f>AA454*Settings!$C$13*(AA400+AA418+AA409*AA$135+AA427*$D481)</f>
        <v/>
      </c>
      <c r="AB481" s="47">
        <f>AB454*Settings!$C$13*(AB400+AB418+AB409*AB$135+AB427*$D481)</f>
        <v/>
      </c>
      <c r="AC481" s="47">
        <f>AC454*Settings!$C$13*(AC400+AC418+AC409*AC$135+AC427*$D481)</f>
        <v/>
      </c>
      <c r="AD481" s="48">
        <f>REVENUE(AD454,Settings!$C$13,NEWREVRATE(AD400,AD418,AD409,AD$135,AD427,$D481))</f>
        <v/>
      </c>
      <c r="AE481" s="25">
        <f>LOWER(Settings!$C$4)&amp;".mit."&amp;$A481&amp;IF($C481="","","."&amp;$C481&amp;"."&amp;$B481)&amp;IF(INDEX(Variables!$D$5:$D$105,MATCH($A481,Variables!$A$5:$A$105,0))="","","."&amp;INDEX(Variables!$D$5:$D$105,MATCH($A481,Variables!$A$5:$A$105,0)))&amp;"."&amp;AE$5</f>
        <v/>
      </c>
      <c r="AF481" s="46">
        <f>AF454*Settings!$C$13*(AF400+AF418+AF409*AF$135+AF427*$D481)</f>
        <v/>
      </c>
      <c r="AG481" s="47">
        <f>AG454*Settings!$C$13*(AG400+AG418+AG409*AG$135+AG427*$D481)</f>
        <v/>
      </c>
      <c r="AH481" s="47">
        <f>AH454*Settings!$C$13*(AH400+AH418+AH409*AH$135+AH427*$D481)</f>
        <v/>
      </c>
      <c r="AI481" s="47">
        <f>AI454*Settings!$C$13*(AI400+AI418+AI409*AI$135+AI427*$D481)</f>
        <v/>
      </c>
      <c r="AJ481" s="47">
        <f>AJ454*Settings!$C$13*(AJ400+AJ418+AJ409*AJ$135+AJ427*$D481)</f>
        <v/>
      </c>
      <c r="AK481" s="47">
        <f>AK454*Settings!$C$13*(AK400+AK418+AK409*AK$135+AK427*$D481)</f>
        <v/>
      </c>
      <c r="AL481" s="47">
        <f>AL454*Settings!$C$13*(AL400+AL418+AL409*AL$135+AL427*$D481)</f>
        <v/>
      </c>
      <c r="AM481" s="47">
        <f>AM454*Settings!$C$13*(AM400+AM418+AM409*AM$135+AM427*$D481)</f>
        <v/>
      </c>
      <c r="AN481" s="47">
        <f>AN454*Settings!$C$13*(AN400+AN418+AN409*AN$135+AN427*$D481)</f>
        <v/>
      </c>
      <c r="AO481" s="47">
        <f>AO454*Settings!$C$13*(AO400+AO418+AO409*AO$135+AO427*$D481)</f>
        <v/>
      </c>
      <c r="AP481" s="47">
        <f>AP454*Settings!$C$13*(AP400+AP418+AP409*AP$135+AP427*$D481)</f>
        <v/>
      </c>
      <c r="AQ481" s="47">
        <f>AQ454*Settings!$C$13*(AQ400+AQ418+AQ409*AQ$135+AQ427*$D481)</f>
        <v/>
      </c>
      <c r="AR481" s="47">
        <f>AR454*Settings!$C$13*(AR400+AR418+AR409*AR$135+AR427*$D481)</f>
        <v/>
      </c>
      <c r="AS481" s="47">
        <f>AS454*Settings!$C$13*(AS400+AS418+AS409*AS$135+AS427*$D481)</f>
        <v/>
      </c>
      <c r="AT481" s="47">
        <f>AT454*Settings!$C$13*(AT400+AT418+AT409*AT$135+AT427*$D481)</f>
        <v/>
      </c>
      <c r="AU481" s="47">
        <f>AU454*Settings!$C$13*(AU400+AU418+AU409*AU$135+AU427*$D481)</f>
        <v/>
      </c>
      <c r="AV481" s="47">
        <f>AV454*Settings!$C$13*(AV400+AV418+AV409*AV$135+AV427*$D481)</f>
        <v/>
      </c>
      <c r="AW481" s="47">
        <f>AW454*Settings!$C$13*(AW400+AW418+AW409*AW$135+AW427*$D481)</f>
        <v/>
      </c>
      <c r="AX481" s="48">
        <f>REVENUE(AX454,Settings!$C$13,NEWREVRATE(AX400,AX418,AX409,AX$135,AX427,$D481))</f>
        <v/>
      </c>
    </row>
    <row r="482" hidden="1" outlineLevel="2">
      <c r="A482" s="5" t="inlineStr">
        <is>
          <t>rnew</t>
        </is>
      </c>
      <c r="B482" s="5" t="inlineStr">
        <is>
          <t>oop</t>
        </is>
      </c>
      <c r="C482" s="5" t="inlineStr">
        <is>
          <t>ral</t>
        </is>
      </c>
      <c r="D482" s="40">
        <f>INDEX(Inputs!$S$5:$S$132,MATCH($B482&amp;"|"&amp;$C482,Inputs!$A$5:$A$132,0))</f>
        <v/>
      </c>
      <c r="E482" s="39" t="n"/>
      <c r="F482" s="39" t="n"/>
      <c r="G482" s="39" t="n"/>
      <c r="H482" s="5">
        <f>INDEX(Variables!$B$5:$B$105,MATCH($A482,Variables!$A$5:$A$105,0))&amp;IF($C482="",""," | "&amp;INDEX(Mapping!$B$5:$B$26,MATCH($C482,Mapping!$A$5:$A$26,0))&amp;" | "&amp;INDEX(Mapping!$B$30:$B$41,MATCH($B482,Mapping!$A$30:$A$41,0)))</f>
        <v/>
      </c>
      <c r="I482" s="5">
        <f>INDEX(Variables!$C$5:$C$105,MATCH($A482,Variables!$A$5:$A$105,0))</f>
        <v/>
      </c>
      <c r="J482" s="5">
        <f>INDEX(Variables!$E$5:$E$105,MATCH($A482,Variables!$A$5:$A$105,0))</f>
        <v/>
      </c>
      <c r="K482" s="25">
        <f>LOWER(Settings!$C$4)&amp;".mit."&amp;$A482&amp;IF($C482="","","."&amp;$C482&amp;"."&amp;$B482)&amp;IF(INDEX(Variables!$D$5:$D$105,MATCH($A482,Variables!$A$5:$A$105,0))="","","."&amp;INDEX(Variables!$D$5:$D$105,MATCH($A482,Variables!$A$5:$A$105,0)))&amp;"."&amp;K$5</f>
        <v/>
      </c>
      <c r="L482" s="46">
        <f>L455*Settings!$C$13*(L401+L419+L410*L$135+L428*$D482)</f>
        <v/>
      </c>
      <c r="M482" s="47">
        <f>M455*Settings!$C$13*(M401+M419+M410*M$135+M428*$D482)</f>
        <v/>
      </c>
      <c r="N482" s="47">
        <f>N455*Settings!$C$13*(N401+N419+N410*N$135+N428*$D482)</f>
        <v/>
      </c>
      <c r="O482" s="47">
        <f>O455*Settings!$C$13*(O401+O419+O410*O$135+O428*$D482)</f>
        <v/>
      </c>
      <c r="P482" s="47">
        <f>P455*Settings!$C$13*(P401+P419+P410*P$135+P428*$D482)</f>
        <v/>
      </c>
      <c r="Q482" s="47">
        <f>Q455*Settings!$C$13*(Q401+Q419+Q410*Q$135+Q428*$D482)</f>
        <v/>
      </c>
      <c r="R482" s="47">
        <f>R455*Settings!$C$13*(R401+R419+R410*R$135+R428*$D482)</f>
        <v/>
      </c>
      <c r="S482" s="47">
        <f>S455*Settings!$C$13*(S401+S419+S410*S$135+S428*$D482)</f>
        <v/>
      </c>
      <c r="T482" s="47">
        <f>T455*Settings!$C$13*(T401+T419+T410*T$135+T428*$D482)</f>
        <v/>
      </c>
      <c r="U482" s="47">
        <f>U455*Settings!$C$13*(U401+U419+U410*U$135+U428*$D482)</f>
        <v/>
      </c>
      <c r="V482" s="47">
        <f>V455*Settings!$C$13*(V401+V419+V410*V$135+V428*$D482)</f>
        <v/>
      </c>
      <c r="W482" s="47">
        <f>W455*Settings!$C$13*(W401+W419+W410*W$135+W428*$D482)</f>
        <v/>
      </c>
      <c r="X482" s="47">
        <f>X455*Settings!$C$13*(X401+X419+X410*X$135+X428*$D482)</f>
        <v/>
      </c>
      <c r="Y482" s="47">
        <f>Y455*Settings!$C$13*(Y401+Y419+Y410*Y$135+Y428*$D482)</f>
        <v/>
      </c>
      <c r="Z482" s="47">
        <f>Z455*Settings!$C$13*(Z401+Z419+Z410*Z$135+Z428*$D482)</f>
        <v/>
      </c>
      <c r="AA482" s="47">
        <f>AA455*Settings!$C$13*(AA401+AA419+AA410*AA$135+AA428*$D482)</f>
        <v/>
      </c>
      <c r="AB482" s="47">
        <f>AB455*Settings!$C$13*(AB401+AB419+AB410*AB$135+AB428*$D482)</f>
        <v/>
      </c>
      <c r="AC482" s="47">
        <f>AC455*Settings!$C$13*(AC401+AC419+AC410*AC$135+AC428*$D482)</f>
        <v/>
      </c>
      <c r="AD482" s="48">
        <f>REVENUE(AD455,Settings!$C$13,NEWREVRATE(AD401,AD419,AD410,AD$135,AD428,$D482))</f>
        <v/>
      </c>
      <c r="AE482" s="25">
        <f>LOWER(Settings!$C$4)&amp;".mit."&amp;$A482&amp;IF($C482="","","."&amp;$C482&amp;"."&amp;$B482)&amp;IF(INDEX(Variables!$D$5:$D$105,MATCH($A482,Variables!$A$5:$A$105,0))="","","."&amp;INDEX(Variables!$D$5:$D$105,MATCH($A482,Variables!$A$5:$A$105,0)))&amp;"."&amp;AE$5</f>
        <v/>
      </c>
      <c r="AF482" s="46">
        <f>AF455*Settings!$C$13*(AF401+AF419+AF410*AF$135+AF428*$D482)</f>
        <v/>
      </c>
      <c r="AG482" s="47">
        <f>AG455*Settings!$C$13*(AG401+AG419+AG410*AG$135+AG428*$D482)</f>
        <v/>
      </c>
      <c r="AH482" s="47">
        <f>AH455*Settings!$C$13*(AH401+AH419+AH410*AH$135+AH428*$D482)</f>
        <v/>
      </c>
      <c r="AI482" s="47">
        <f>AI455*Settings!$C$13*(AI401+AI419+AI410*AI$135+AI428*$D482)</f>
        <v/>
      </c>
      <c r="AJ482" s="47">
        <f>AJ455*Settings!$C$13*(AJ401+AJ419+AJ410*AJ$135+AJ428*$D482)</f>
        <v/>
      </c>
      <c r="AK482" s="47">
        <f>AK455*Settings!$C$13*(AK401+AK419+AK410*AK$135+AK428*$D482)</f>
        <v/>
      </c>
      <c r="AL482" s="47">
        <f>AL455*Settings!$C$13*(AL401+AL419+AL410*AL$135+AL428*$D482)</f>
        <v/>
      </c>
      <c r="AM482" s="47">
        <f>AM455*Settings!$C$13*(AM401+AM419+AM410*AM$135+AM428*$D482)</f>
        <v/>
      </c>
      <c r="AN482" s="47">
        <f>AN455*Settings!$C$13*(AN401+AN419+AN410*AN$135+AN428*$D482)</f>
        <v/>
      </c>
      <c r="AO482" s="47">
        <f>AO455*Settings!$C$13*(AO401+AO419+AO410*AO$135+AO428*$D482)</f>
        <v/>
      </c>
      <c r="AP482" s="47">
        <f>AP455*Settings!$C$13*(AP401+AP419+AP410*AP$135+AP428*$D482)</f>
        <v/>
      </c>
      <c r="AQ482" s="47">
        <f>AQ455*Settings!$C$13*(AQ401+AQ419+AQ410*AQ$135+AQ428*$D482)</f>
        <v/>
      </c>
      <c r="AR482" s="47">
        <f>AR455*Settings!$C$13*(AR401+AR419+AR410*AR$135+AR428*$D482)</f>
        <v/>
      </c>
      <c r="AS482" s="47">
        <f>AS455*Settings!$C$13*(AS401+AS419+AS410*AS$135+AS428*$D482)</f>
        <v/>
      </c>
      <c r="AT482" s="47">
        <f>AT455*Settings!$C$13*(AT401+AT419+AT410*AT$135+AT428*$D482)</f>
        <v/>
      </c>
      <c r="AU482" s="47">
        <f>AU455*Settings!$C$13*(AU401+AU419+AU410*AU$135+AU428*$D482)</f>
        <v/>
      </c>
      <c r="AV482" s="47">
        <f>AV455*Settings!$C$13*(AV401+AV419+AV410*AV$135+AV428*$D482)</f>
        <v/>
      </c>
      <c r="AW482" s="47">
        <f>AW455*Settings!$C$13*(AW401+AW419+AW410*AW$135+AW428*$D482)</f>
        <v/>
      </c>
      <c r="AX482" s="48">
        <f>REVENUE(AX455,Settings!$C$13,NEWREVRATE(AX401,AX419,AX410,AX$135,AX428,$D482))</f>
        <v/>
      </c>
    </row>
    <row r="483" hidden="1" outlineLevel="2">
      <c r="A483" s="5" t="inlineStr">
        <is>
          <t>rnew</t>
        </is>
      </c>
      <c r="B483" s="5" t="inlineStr">
        <is>
          <t>bio</t>
        </is>
      </c>
      <c r="C483" s="5" t="inlineStr">
        <is>
          <t>ral</t>
        </is>
      </c>
      <c r="D483" s="40">
        <f>INDEX(Inputs!$S$5:$S$132,MATCH($B483&amp;"|"&amp;$C483,Inputs!$A$5:$A$132,0))</f>
        <v/>
      </c>
      <c r="E483" s="39" t="n"/>
      <c r="F483" s="39" t="n"/>
      <c r="G483" s="39" t="n"/>
      <c r="H483" s="5">
        <f>INDEX(Variables!$B$5:$B$105,MATCH($A483,Variables!$A$5:$A$105,0))&amp;IF($C483="",""," | "&amp;INDEX(Mapping!$B$5:$B$26,MATCH($C483,Mapping!$A$5:$A$26,0))&amp;" | "&amp;INDEX(Mapping!$B$30:$B$41,MATCH($B483,Mapping!$A$30:$A$41,0)))</f>
        <v/>
      </c>
      <c r="I483" s="5">
        <f>INDEX(Variables!$C$5:$C$105,MATCH($A483,Variables!$A$5:$A$105,0))</f>
        <v/>
      </c>
      <c r="J483" s="5">
        <f>INDEX(Variables!$E$5:$E$105,MATCH($A483,Variables!$A$5:$A$105,0))</f>
        <v/>
      </c>
      <c r="K483" s="25">
        <f>LOWER(Settings!$C$4)&amp;".mit."&amp;$A483&amp;IF($C483="","","."&amp;$C483&amp;"."&amp;$B483)&amp;IF(INDEX(Variables!$D$5:$D$105,MATCH($A483,Variables!$A$5:$A$105,0))="","","."&amp;INDEX(Variables!$D$5:$D$105,MATCH($A483,Variables!$A$5:$A$105,0)))&amp;"."&amp;K$5</f>
        <v/>
      </c>
      <c r="L483" s="46">
        <f>L456*Settings!$C$13*(L402+L420+L411*L$135+L429*$D483)</f>
        <v/>
      </c>
      <c r="M483" s="47">
        <f>M456*Settings!$C$13*(M402+M420+M411*M$135+M429*$D483)</f>
        <v/>
      </c>
      <c r="N483" s="47">
        <f>N456*Settings!$C$13*(N402+N420+N411*N$135+N429*$D483)</f>
        <v/>
      </c>
      <c r="O483" s="47">
        <f>O456*Settings!$C$13*(O402+O420+O411*O$135+O429*$D483)</f>
        <v/>
      </c>
      <c r="P483" s="47">
        <f>P456*Settings!$C$13*(P402+P420+P411*P$135+P429*$D483)</f>
        <v/>
      </c>
      <c r="Q483" s="47">
        <f>Q456*Settings!$C$13*(Q402+Q420+Q411*Q$135+Q429*$D483)</f>
        <v/>
      </c>
      <c r="R483" s="47">
        <f>R456*Settings!$C$13*(R402+R420+R411*R$135+R429*$D483)</f>
        <v/>
      </c>
      <c r="S483" s="47">
        <f>S456*Settings!$C$13*(S402+S420+S411*S$135+S429*$D483)</f>
        <v/>
      </c>
      <c r="T483" s="47">
        <f>T456*Settings!$C$13*(T402+T420+T411*T$135+T429*$D483)</f>
        <v/>
      </c>
      <c r="U483" s="47">
        <f>U456*Settings!$C$13*(U402+U420+U411*U$135+U429*$D483)</f>
        <v/>
      </c>
      <c r="V483" s="47">
        <f>V456*Settings!$C$13*(V402+V420+V411*V$135+V429*$D483)</f>
        <v/>
      </c>
      <c r="W483" s="47">
        <f>W456*Settings!$C$13*(W402+W420+W411*W$135+W429*$D483)</f>
        <v/>
      </c>
      <c r="X483" s="47">
        <f>X456*Settings!$C$13*(X402+X420+X411*X$135+X429*$D483)</f>
        <v/>
      </c>
      <c r="Y483" s="47">
        <f>Y456*Settings!$C$13*(Y402+Y420+Y411*Y$135+Y429*$D483)</f>
        <v/>
      </c>
      <c r="Z483" s="47">
        <f>Z456*Settings!$C$13*(Z402+Z420+Z411*Z$135+Z429*$D483)</f>
        <v/>
      </c>
      <c r="AA483" s="47">
        <f>AA456*Settings!$C$13*(AA402+AA420+AA411*AA$135+AA429*$D483)</f>
        <v/>
      </c>
      <c r="AB483" s="47">
        <f>AB456*Settings!$C$13*(AB402+AB420+AB411*AB$135+AB429*$D483)</f>
        <v/>
      </c>
      <c r="AC483" s="47">
        <f>AC456*Settings!$C$13*(AC402+AC420+AC411*AC$135+AC429*$D483)</f>
        <v/>
      </c>
      <c r="AD483" s="48">
        <f>REVENUE(AD456,Settings!$C$13,NEWREVRATE(AD402,AD420,AD411,AD$135,AD429,$D483))</f>
        <v/>
      </c>
      <c r="AE483" s="25">
        <f>LOWER(Settings!$C$4)&amp;".mit."&amp;$A483&amp;IF($C483="","","."&amp;$C483&amp;"."&amp;$B483)&amp;IF(INDEX(Variables!$D$5:$D$105,MATCH($A483,Variables!$A$5:$A$105,0))="","","."&amp;INDEX(Variables!$D$5:$D$105,MATCH($A483,Variables!$A$5:$A$105,0)))&amp;"."&amp;AE$5</f>
        <v/>
      </c>
      <c r="AF483" s="46">
        <f>AF456*Settings!$C$13*(AF402+AF420+AF411*AF$135+AF429*$D483)</f>
        <v/>
      </c>
      <c r="AG483" s="47">
        <f>AG456*Settings!$C$13*(AG402+AG420+AG411*AG$135+AG429*$D483)</f>
        <v/>
      </c>
      <c r="AH483" s="47">
        <f>AH456*Settings!$C$13*(AH402+AH420+AH411*AH$135+AH429*$D483)</f>
        <v/>
      </c>
      <c r="AI483" s="47">
        <f>AI456*Settings!$C$13*(AI402+AI420+AI411*AI$135+AI429*$D483)</f>
        <v/>
      </c>
      <c r="AJ483" s="47">
        <f>AJ456*Settings!$C$13*(AJ402+AJ420+AJ411*AJ$135+AJ429*$D483)</f>
        <v/>
      </c>
      <c r="AK483" s="47">
        <f>AK456*Settings!$C$13*(AK402+AK420+AK411*AK$135+AK429*$D483)</f>
        <v/>
      </c>
      <c r="AL483" s="47">
        <f>AL456*Settings!$C$13*(AL402+AL420+AL411*AL$135+AL429*$D483)</f>
        <v/>
      </c>
      <c r="AM483" s="47">
        <f>AM456*Settings!$C$13*(AM402+AM420+AM411*AM$135+AM429*$D483)</f>
        <v/>
      </c>
      <c r="AN483" s="47">
        <f>AN456*Settings!$C$13*(AN402+AN420+AN411*AN$135+AN429*$D483)</f>
        <v/>
      </c>
      <c r="AO483" s="47">
        <f>AO456*Settings!$C$13*(AO402+AO420+AO411*AO$135+AO429*$D483)</f>
        <v/>
      </c>
      <c r="AP483" s="47">
        <f>AP456*Settings!$C$13*(AP402+AP420+AP411*AP$135+AP429*$D483)</f>
        <v/>
      </c>
      <c r="AQ483" s="47">
        <f>AQ456*Settings!$C$13*(AQ402+AQ420+AQ411*AQ$135+AQ429*$D483)</f>
        <v/>
      </c>
      <c r="AR483" s="47">
        <f>AR456*Settings!$C$13*(AR402+AR420+AR411*AR$135+AR429*$D483)</f>
        <v/>
      </c>
      <c r="AS483" s="47">
        <f>AS456*Settings!$C$13*(AS402+AS420+AS411*AS$135+AS429*$D483)</f>
        <v/>
      </c>
      <c r="AT483" s="47">
        <f>AT456*Settings!$C$13*(AT402+AT420+AT411*AT$135+AT429*$D483)</f>
        <v/>
      </c>
      <c r="AU483" s="47">
        <f>AU456*Settings!$C$13*(AU402+AU420+AU411*AU$135+AU429*$D483)</f>
        <v/>
      </c>
      <c r="AV483" s="47">
        <f>AV456*Settings!$C$13*(AV402+AV420+AV411*AV$135+AV429*$D483)</f>
        <v/>
      </c>
      <c r="AW483" s="47">
        <f>AW456*Settings!$C$13*(AW402+AW420+AW411*AW$135+AW429*$D483)</f>
        <v/>
      </c>
      <c r="AX483" s="48">
        <f>REVENUE(AX456,Settings!$C$13,NEWREVRATE(AX402,AX420,AX411,AX$135,AX429,$D483))</f>
        <v/>
      </c>
    </row>
    <row r="484" hidden="1" outlineLevel="2"/>
    <row r="485" outlineLevel="1" collapsed="1">
      <c r="A485" s="9" t="inlineStr">
        <is>
          <t>ener</t>
        </is>
      </c>
      <c r="B485" s="9" t="inlineStr">
        <is>
          <t>all</t>
        </is>
      </c>
      <c r="C485" s="9" t="inlineStr">
        <is>
          <t>avi</t>
        </is>
      </c>
      <c r="H485" s="9">
        <f>INDEX(Variables!$B$5:$B$105,MATCH($A485,Variables!$A$5:$A$105,0))&amp;IF($C485="",""," | "&amp;INDEX(Mapping!$B$5:$B$26,MATCH($C485,Mapping!$A$5:$A$26,0))&amp;" | "&amp;INDEX(Mapping!$B$30:$B$41,MATCH($B485,Mapping!$A$30:$A$41,0)))</f>
        <v/>
      </c>
      <c r="I485" s="9">
        <f>INDEX(Variables!$C$5:$C$105,MATCH($A485,Variables!$A$5:$A$105,0))</f>
        <v/>
      </c>
      <c r="J485" s="9">
        <f>INDEX(Variables!$E$5:$E$105,MATCH($A485,Variables!$A$5:$A$105,0))</f>
        <v/>
      </c>
      <c r="K485" s="30">
        <f>LOWER(Settings!$C$4)&amp;".mit."&amp;$A485&amp;IF($C485="","","."&amp;$C485&amp;"."&amp;$B485)&amp;IF(INDEX(Variables!$D$5:$D$105,MATCH($A485,Variables!$A$5:$A$105,0))="","","."&amp;INDEX(Variables!$D$5:$D$105,MATCH($A485,Variables!$A$5:$A$105,0)))&amp;"."&amp;K$5</f>
        <v/>
      </c>
      <c r="L485" s="44">
        <f>SUM(L540:L547)</f>
        <v/>
      </c>
      <c r="M485" s="45">
        <f>SUM(M540:M547)</f>
        <v/>
      </c>
      <c r="N485" s="45">
        <f>SUM(N540:N547)</f>
        <v/>
      </c>
      <c r="O485" s="45">
        <f>SUM(O540:O547)</f>
        <v/>
      </c>
      <c r="P485" s="45">
        <f>SUM(P540:P547)</f>
        <v/>
      </c>
      <c r="Q485" s="45">
        <f>SUM(Q540:Q547)</f>
        <v/>
      </c>
      <c r="R485" s="45">
        <f>SUM(R540:R547)</f>
        <v/>
      </c>
      <c r="S485" s="45">
        <f>SUM(S540:S547)</f>
        <v/>
      </c>
      <c r="T485" s="45">
        <f>SUM(T540:T547)</f>
        <v/>
      </c>
      <c r="U485" s="45">
        <f>SUM(U540:U547)</f>
        <v/>
      </c>
      <c r="V485" s="45">
        <f>SUM(V540:V547)</f>
        <v/>
      </c>
      <c r="W485" s="45">
        <f>SUM(W540:W547)</f>
        <v/>
      </c>
      <c r="X485" s="45">
        <f>SUM(X540:X547)</f>
        <v/>
      </c>
      <c r="Y485" s="45">
        <f>SUM(Y540:Y547)</f>
        <v/>
      </c>
      <c r="Z485" s="45">
        <f>SUM(Z540:Z547)</f>
        <v/>
      </c>
      <c r="AA485" s="45">
        <f>SUM(AA540:AA547)</f>
        <v/>
      </c>
      <c r="AB485" s="45">
        <f>SUM(AB540:AB547)</f>
        <v/>
      </c>
      <c r="AC485" s="45">
        <f>SUM(AC540:AC547)</f>
        <v/>
      </c>
      <c r="AD485" s="45">
        <f>SUM(AD540:AD547)</f>
        <v/>
      </c>
      <c r="AE485" s="30">
        <f>LOWER(Settings!$C$4)&amp;".mit."&amp;$A485&amp;IF($C485="","","."&amp;$C485&amp;"."&amp;$B485)&amp;IF(INDEX(Variables!$D$5:$D$105,MATCH($A485,Variables!$A$5:$A$105,0))="","","."&amp;INDEX(Variables!$D$5:$D$105,MATCH($A485,Variables!$A$5:$A$105,0)))&amp;"."&amp;AE$5</f>
        <v/>
      </c>
      <c r="AF485" s="44">
        <f>SUM(AF540:AF547)</f>
        <v/>
      </c>
      <c r="AG485" s="45">
        <f>SUM(AG540:AG547)</f>
        <v/>
      </c>
      <c r="AH485" s="45">
        <f>SUM(AH540:AH547)</f>
        <v/>
      </c>
      <c r="AI485" s="45">
        <f>SUM(AI540:AI547)</f>
        <v/>
      </c>
      <c r="AJ485" s="45">
        <f>SUM(AJ540:AJ547)</f>
        <v/>
      </c>
      <c r="AK485" s="45">
        <f>SUM(AK540:AK547)</f>
        <v/>
      </c>
      <c r="AL485" s="45">
        <f>SUM(AL540:AL547)</f>
        <v/>
      </c>
      <c r="AM485" s="45">
        <f>SUM(AM540:AM547)</f>
        <v/>
      </c>
      <c r="AN485" s="45">
        <f>SUM(AN540:AN547)</f>
        <v/>
      </c>
      <c r="AO485" s="45">
        <f>SUM(AO540:AO547)</f>
        <v/>
      </c>
      <c r="AP485" s="45">
        <f>SUM(AP540:AP547)</f>
        <v/>
      </c>
      <c r="AQ485" s="45">
        <f>SUM(AQ540:AQ547)</f>
        <v/>
      </c>
      <c r="AR485" s="45">
        <f>SUM(AR540:AR547)</f>
        <v/>
      </c>
      <c r="AS485" s="45">
        <f>SUM(AS540:AS547)</f>
        <v/>
      </c>
      <c r="AT485" s="45">
        <f>SUM(AT540:AT547)</f>
        <v/>
      </c>
      <c r="AU485" s="45">
        <f>SUM(AU540:AU547)</f>
        <v/>
      </c>
      <c r="AV485" s="45">
        <f>SUM(AV540:AV547)</f>
        <v/>
      </c>
      <c r="AW485" s="45">
        <f>SUM(AW540:AW547)</f>
        <v/>
      </c>
      <c r="AX485" s="45">
        <f>SUM(AX540:AX547)</f>
        <v/>
      </c>
    </row>
    <row r="486" hidden="1" outlineLevel="2">
      <c r="A486" s="5" t="inlineStr">
        <is>
          <t>ctxnew</t>
        </is>
      </c>
      <c r="B486" s="5" t="inlineStr">
        <is>
          <t>coa</t>
        </is>
      </c>
      <c r="C486" s="5" t="inlineStr">
        <is>
          <t>avi</t>
        </is>
      </c>
      <c r="D486" s="40">
        <f>INDEX(Inputs!$T$5:$T$132,MATCH($B486&amp;"|"&amp;$C486,Inputs!$A$5:$A$132,0))</f>
        <v/>
      </c>
      <c r="E486" s="40">
        <f>INDEX(Inputs!$J$5:$J$132,MATCH($B486&amp;"|"&amp;$C486,Inputs!$A$5:$A$132,0))</f>
        <v/>
      </c>
      <c r="F486" s="40">
        <f>INDEX(Inputs!$K$5:$K$132,MATCH($B486&amp;"|"&amp;$C486,Inputs!$A$5:$A$132,0))</f>
        <v/>
      </c>
      <c r="G486" s="39" t="n"/>
      <c r="H486" s="5">
        <f>INDEX(Variables!$B$5:$B$105,MATCH($A486,Variables!$A$5:$A$105,0))&amp;IF($C486="",""," | "&amp;INDEX(Mapping!$B$5:$B$26,MATCH($C486,Mapping!$A$5:$A$26,0))&amp;" | "&amp;INDEX(Mapping!$B$30:$B$41,MATCH($B486,Mapping!$A$30:$A$41,0)))</f>
        <v/>
      </c>
      <c r="I486" s="5">
        <f>INDEX(Variables!$C$5:$C$105,MATCH($A486,Variables!$A$5:$A$105,0))</f>
        <v/>
      </c>
      <c r="J486" s="5">
        <f>INDEX(Variables!$E$5:$E$105,MATCH($A486,Variables!$A$5:$A$105,0))</f>
        <v/>
      </c>
      <c r="K486" s="25">
        <f>LOWER(Settings!$C$4)&amp;".mit."&amp;$A486&amp;IF($C486="","","."&amp;$C486&amp;"."&amp;$B486)&amp;IF(INDEX(Variables!$D$5:$D$105,MATCH($A486,Variables!$A$5:$A$105,0))="","","."&amp;INDEX(Variables!$D$5:$D$105,MATCH($A486,Variables!$A$5:$A$105,0)))&amp;"."&amp;K$5</f>
        <v/>
      </c>
      <c r="L486" s="41">
        <f>L$12*$D486*INDEX(L$21:L$28,$E486)*INDEX(L$30:L$46,$F486)*(1-INDEX(L$117:L$133,$F486))</f>
        <v/>
      </c>
      <c r="M486" s="40">
        <f>M$12*$D486*INDEX(M$21:M$28,$E486)*INDEX(M$30:M$46,$F486)*(1-INDEX(M$117:M$133,$F486))</f>
        <v/>
      </c>
      <c r="N486" s="40">
        <f>N$12*$D486*INDEX(N$21:N$28,$E486)*INDEX(N$30:N$46,$F486)*(1-INDEX(N$117:N$133,$F486))</f>
        <v/>
      </c>
      <c r="O486" s="40">
        <f>O$12*$D486*INDEX(O$21:O$28,$E486)*INDEX(O$30:O$46,$F486)*(1-INDEX(O$117:O$133,$F486))</f>
        <v/>
      </c>
      <c r="P486" s="40">
        <f>P$12*$D486*INDEX(P$21:P$28,$E486)*INDEX(P$30:P$46,$F486)*(1-INDEX(P$117:P$133,$F486))</f>
        <v/>
      </c>
      <c r="Q486" s="40">
        <f>Q$12*$D486*INDEX(Q$21:Q$28,$E486)*INDEX(Q$30:Q$46,$F486)*(1-INDEX(Q$117:Q$133,$F486))</f>
        <v/>
      </c>
      <c r="R486" s="40">
        <f>R$12*$D486*INDEX(R$21:R$28,$E486)*INDEX(R$30:R$46,$F486)*(1-INDEX(R$117:R$133,$F486))</f>
        <v/>
      </c>
      <c r="S486" s="40">
        <f>S$12*$D486*INDEX(S$21:S$28,$E486)*INDEX(S$30:S$46,$F486)*(1-INDEX(S$117:S$133,$F486))</f>
        <v/>
      </c>
      <c r="T486" s="40">
        <f>T$12*$D486*INDEX(T$21:T$28,$E486)*INDEX(T$30:T$46,$F486)*(1-INDEX(T$117:T$133,$F486))</f>
        <v/>
      </c>
      <c r="U486" s="40">
        <f>U$12*$D486*INDEX(U$21:U$28,$E486)*INDEX(U$30:U$46,$F486)*(1-INDEX(U$117:U$133,$F486))</f>
        <v/>
      </c>
      <c r="V486" s="40">
        <f>V$12*$D486*INDEX(V$21:V$28,$E486)*INDEX(V$30:V$46,$F486)*(1-INDEX(V$117:V$133,$F486))</f>
        <v/>
      </c>
      <c r="W486" s="40">
        <f>W$12*$D486*INDEX(W$21:W$28,$E486)*INDEX(W$30:W$46,$F486)*(1-INDEX(W$117:W$133,$F486))</f>
        <v/>
      </c>
      <c r="X486" s="40">
        <f>X$12*$D486*INDEX(X$21:X$28,$E486)*INDEX(X$30:X$46,$F486)*(1-INDEX(X$117:X$133,$F486))</f>
        <v/>
      </c>
      <c r="Y486" s="40">
        <f>Y$12*$D486*INDEX(Y$21:Y$28,$E486)*INDEX(Y$30:Y$46,$F486)*(1-INDEX(Y$117:Y$133,$F486))</f>
        <v/>
      </c>
      <c r="Z486" s="40">
        <f>Z$12*$D486*INDEX(Z$21:Z$28,$E486)*INDEX(Z$30:Z$46,$F486)*(1-INDEX(Z$117:Z$133,$F486))</f>
        <v/>
      </c>
      <c r="AA486" s="40">
        <f>AA$12*$D486*INDEX(AA$21:AA$28,$E486)*INDEX(AA$30:AA$46,$F486)*(1-INDEX(AA$117:AA$133,$F486))</f>
        <v/>
      </c>
      <c r="AB486" s="40">
        <f>AB$12*$D486*INDEX(AB$21:AB$28,$E486)*INDEX(AB$30:AB$46,$F486)*(1-INDEX(AB$117:AB$133,$F486))</f>
        <v/>
      </c>
      <c r="AC486" s="40">
        <f>AC$12*$D486*INDEX(AC$21:AC$28,$E486)*INDEX(AC$30:AC$46,$F486)*(1-INDEX(AC$117:AC$133,$F486))</f>
        <v/>
      </c>
      <c r="AD486" s="42">
        <f>CARBONTAX(AD$12,$D486,INDEX(AD$21:AD$28,$E486),INDEX(AD$30:AD$46,$F486),INDEX(AD$117:AD$133,$F486))</f>
        <v/>
      </c>
      <c r="AE486" s="25">
        <f>LOWER(Settings!$C$4)&amp;".mit."&amp;$A486&amp;IF($C486="","","."&amp;$C486&amp;"."&amp;$B486)&amp;IF(INDEX(Variables!$D$5:$D$105,MATCH($A486,Variables!$A$5:$A$105,0))="","","."&amp;INDEX(Variables!$D$5:$D$105,MATCH($A486,Variables!$A$5:$A$105,0)))&amp;"."&amp;AE$5</f>
        <v/>
      </c>
      <c r="AF486" s="41">
        <f>AF$12*$D486*INDEX(AF$21:AF$28,$E486)*INDEX(AF$30:AF$46,$F486)*(1-INDEX(AF$117:AF$133,$F486))</f>
        <v/>
      </c>
      <c r="AG486" s="40">
        <f>AG$12*$D486*INDEX(AG$21:AG$28,$E486)*INDEX(AG$30:AG$46,$F486)*(1-INDEX(AG$117:AG$133,$F486))</f>
        <v/>
      </c>
      <c r="AH486" s="40">
        <f>AH$12*$D486*INDEX(AH$21:AH$28,$E486)*INDEX(AH$30:AH$46,$F486)*(1-INDEX(AH$117:AH$133,$F486))</f>
        <v/>
      </c>
      <c r="AI486" s="40">
        <f>AI$12*$D486*INDEX(AI$21:AI$28,$E486)*INDEX(AI$30:AI$46,$F486)*(1-INDEX(AI$117:AI$133,$F486))</f>
        <v/>
      </c>
      <c r="AJ486" s="40">
        <f>AJ$12*$D486*INDEX(AJ$21:AJ$28,$E486)*INDEX(AJ$30:AJ$46,$F486)*(1-INDEX(AJ$117:AJ$133,$F486))</f>
        <v/>
      </c>
      <c r="AK486" s="40">
        <f>AK$12*$D486*INDEX(AK$21:AK$28,$E486)*INDEX(AK$30:AK$46,$F486)*(1-INDEX(AK$117:AK$133,$F486))</f>
        <v/>
      </c>
      <c r="AL486" s="40">
        <f>AL$12*$D486*INDEX(AL$21:AL$28,$E486)*INDEX(AL$30:AL$46,$F486)*(1-INDEX(AL$117:AL$133,$F486))</f>
        <v/>
      </c>
      <c r="AM486" s="40">
        <f>AM$12*$D486*INDEX(AM$21:AM$28,$E486)*INDEX(AM$30:AM$46,$F486)*(1-INDEX(AM$117:AM$133,$F486))</f>
        <v/>
      </c>
      <c r="AN486" s="40">
        <f>AN$12*$D486*INDEX(AN$21:AN$28,$E486)*INDEX(AN$30:AN$46,$F486)*(1-INDEX(AN$117:AN$133,$F486))</f>
        <v/>
      </c>
      <c r="AO486" s="40">
        <f>AO$12*$D486*INDEX(AO$21:AO$28,$E486)*INDEX(AO$30:AO$46,$F486)*(1-INDEX(AO$117:AO$133,$F486))</f>
        <v/>
      </c>
      <c r="AP486" s="40">
        <f>AP$12*$D486*INDEX(AP$21:AP$28,$E486)*INDEX(AP$30:AP$46,$F486)*(1-INDEX(AP$117:AP$133,$F486))</f>
        <v/>
      </c>
      <c r="AQ486" s="40">
        <f>AQ$12*$D486*INDEX(AQ$21:AQ$28,$E486)*INDEX(AQ$30:AQ$46,$F486)*(1-INDEX(AQ$117:AQ$133,$F486))</f>
        <v/>
      </c>
      <c r="AR486" s="40">
        <f>AR$12*$D486*INDEX(AR$21:AR$28,$E486)*INDEX(AR$30:AR$46,$F486)*(1-INDEX(AR$117:AR$133,$F486))</f>
        <v/>
      </c>
      <c r="AS486" s="40">
        <f>AS$12*$D486*INDEX(AS$21:AS$28,$E486)*INDEX(AS$30:AS$46,$F486)*(1-INDEX(AS$117:AS$133,$F486))</f>
        <v/>
      </c>
      <c r="AT486" s="40">
        <f>AT$12*$D486*INDEX(AT$21:AT$28,$E486)*INDEX(AT$30:AT$46,$F486)*(1-INDEX(AT$117:AT$133,$F486))</f>
        <v/>
      </c>
      <c r="AU486" s="40">
        <f>AU$12*$D486*INDEX(AU$21:AU$28,$E486)*INDEX(AU$30:AU$46,$F486)*(1-INDEX(AU$117:AU$133,$F486))</f>
        <v/>
      </c>
      <c r="AV486" s="40">
        <f>AV$12*$D486*INDEX(AV$21:AV$28,$E486)*INDEX(AV$30:AV$46,$F486)*(1-INDEX(AV$117:AV$133,$F486))</f>
        <v/>
      </c>
      <c r="AW486" s="40">
        <f>AW$12*$D486*INDEX(AW$21:AW$28,$E486)*INDEX(AW$30:AW$46,$F486)*(1-INDEX(AW$117:AW$133,$F486))</f>
        <v/>
      </c>
      <c r="AX486" s="42">
        <f>CARBONTAX(AX$12,$D486,INDEX(AX$21:AX$28,$E486),INDEX(AX$30:AX$46,$F486),INDEX(AX$117:AX$133,$F486))</f>
        <v/>
      </c>
    </row>
    <row r="487" hidden="1" outlineLevel="2">
      <c r="A487" s="5" t="inlineStr">
        <is>
          <t>ctxnew</t>
        </is>
      </c>
      <c r="B487" s="5" t="inlineStr">
        <is>
          <t>nga</t>
        </is>
      </c>
      <c r="C487" s="5" t="inlineStr">
        <is>
          <t>avi</t>
        </is>
      </c>
      <c r="D487" s="40">
        <f>INDEX(Inputs!$T$5:$T$132,MATCH($B487&amp;"|"&amp;$C487,Inputs!$A$5:$A$132,0))</f>
        <v/>
      </c>
      <c r="E487" s="40">
        <f>INDEX(Inputs!$J$5:$J$132,MATCH($B487&amp;"|"&amp;$C487,Inputs!$A$5:$A$132,0))</f>
        <v/>
      </c>
      <c r="F487" s="40">
        <f>INDEX(Inputs!$K$5:$K$132,MATCH($B487&amp;"|"&amp;$C487,Inputs!$A$5:$A$132,0))</f>
        <v/>
      </c>
      <c r="G487" s="39" t="n"/>
      <c r="H487" s="5">
        <f>INDEX(Variables!$B$5:$B$105,MATCH($A487,Variables!$A$5:$A$105,0))&amp;IF($C487="",""," | "&amp;INDEX(Mapping!$B$5:$B$26,MATCH($C487,Mapping!$A$5:$A$26,0))&amp;" | "&amp;INDEX(Mapping!$B$30:$B$41,MATCH($B487,Mapping!$A$30:$A$41,0)))</f>
        <v/>
      </c>
      <c r="I487" s="5">
        <f>INDEX(Variables!$C$5:$C$105,MATCH($A487,Variables!$A$5:$A$105,0))</f>
        <v/>
      </c>
      <c r="J487" s="5">
        <f>INDEX(Variables!$E$5:$E$105,MATCH($A487,Variables!$A$5:$A$105,0))</f>
        <v/>
      </c>
      <c r="K487" s="25">
        <f>LOWER(Settings!$C$4)&amp;".mit."&amp;$A487&amp;IF($C487="","","."&amp;$C487&amp;"."&amp;$B487)&amp;IF(INDEX(Variables!$D$5:$D$105,MATCH($A487,Variables!$A$5:$A$105,0))="","","."&amp;INDEX(Variables!$D$5:$D$105,MATCH($A487,Variables!$A$5:$A$105,0)))&amp;"."&amp;K$5</f>
        <v/>
      </c>
      <c r="L487" s="41">
        <f>L$12*$D487*INDEX(L$21:L$28,$E487)*INDEX(L$30:L$46,$F487)*(1-INDEX(L$117:L$133,$F487))</f>
        <v/>
      </c>
      <c r="M487" s="40">
        <f>M$12*$D487*INDEX(M$21:M$28,$E487)*INDEX(M$30:M$46,$F487)*(1-INDEX(M$117:M$133,$F487))</f>
        <v/>
      </c>
      <c r="N487" s="40">
        <f>N$12*$D487*INDEX(N$21:N$28,$E487)*INDEX(N$30:N$46,$F487)*(1-INDEX(N$117:N$133,$F487))</f>
        <v/>
      </c>
      <c r="O487" s="40">
        <f>O$12*$D487*INDEX(O$21:O$28,$E487)*INDEX(O$30:O$46,$F487)*(1-INDEX(O$117:O$133,$F487))</f>
        <v/>
      </c>
      <c r="P487" s="40">
        <f>P$12*$D487*INDEX(P$21:P$28,$E487)*INDEX(P$30:P$46,$F487)*(1-INDEX(P$117:P$133,$F487))</f>
        <v/>
      </c>
      <c r="Q487" s="40">
        <f>Q$12*$D487*INDEX(Q$21:Q$28,$E487)*INDEX(Q$30:Q$46,$F487)*(1-INDEX(Q$117:Q$133,$F487))</f>
        <v/>
      </c>
      <c r="R487" s="40">
        <f>R$12*$D487*INDEX(R$21:R$28,$E487)*INDEX(R$30:R$46,$F487)*(1-INDEX(R$117:R$133,$F487))</f>
        <v/>
      </c>
      <c r="S487" s="40">
        <f>S$12*$D487*INDEX(S$21:S$28,$E487)*INDEX(S$30:S$46,$F487)*(1-INDEX(S$117:S$133,$F487))</f>
        <v/>
      </c>
      <c r="T487" s="40">
        <f>T$12*$D487*INDEX(T$21:T$28,$E487)*INDEX(T$30:T$46,$F487)*(1-INDEX(T$117:T$133,$F487))</f>
        <v/>
      </c>
      <c r="U487" s="40">
        <f>U$12*$D487*INDEX(U$21:U$28,$E487)*INDEX(U$30:U$46,$F487)*(1-INDEX(U$117:U$133,$F487))</f>
        <v/>
      </c>
      <c r="V487" s="40">
        <f>V$12*$D487*INDEX(V$21:V$28,$E487)*INDEX(V$30:V$46,$F487)*(1-INDEX(V$117:V$133,$F487))</f>
        <v/>
      </c>
      <c r="W487" s="40">
        <f>W$12*$D487*INDEX(W$21:W$28,$E487)*INDEX(W$30:W$46,$F487)*(1-INDEX(W$117:W$133,$F487))</f>
        <v/>
      </c>
      <c r="X487" s="40">
        <f>X$12*$D487*INDEX(X$21:X$28,$E487)*INDEX(X$30:X$46,$F487)*(1-INDEX(X$117:X$133,$F487))</f>
        <v/>
      </c>
      <c r="Y487" s="40">
        <f>Y$12*$D487*INDEX(Y$21:Y$28,$E487)*INDEX(Y$30:Y$46,$F487)*(1-INDEX(Y$117:Y$133,$F487))</f>
        <v/>
      </c>
      <c r="Z487" s="40">
        <f>Z$12*$D487*INDEX(Z$21:Z$28,$E487)*INDEX(Z$30:Z$46,$F487)*(1-INDEX(Z$117:Z$133,$F487))</f>
        <v/>
      </c>
      <c r="AA487" s="40">
        <f>AA$12*$D487*INDEX(AA$21:AA$28,$E487)*INDEX(AA$30:AA$46,$F487)*(1-INDEX(AA$117:AA$133,$F487))</f>
        <v/>
      </c>
      <c r="AB487" s="40">
        <f>AB$12*$D487*INDEX(AB$21:AB$28,$E487)*INDEX(AB$30:AB$46,$F487)*(1-INDEX(AB$117:AB$133,$F487))</f>
        <v/>
      </c>
      <c r="AC487" s="40">
        <f>AC$12*$D487*INDEX(AC$21:AC$28,$E487)*INDEX(AC$30:AC$46,$F487)*(1-INDEX(AC$117:AC$133,$F487))</f>
        <v/>
      </c>
      <c r="AD487" s="42">
        <f>CARBONTAX(AD$12,$D487,INDEX(AD$21:AD$28,$E487),INDEX(AD$30:AD$46,$F487),INDEX(AD$117:AD$133,$F487))</f>
        <v/>
      </c>
      <c r="AE487" s="25">
        <f>LOWER(Settings!$C$4)&amp;".mit."&amp;$A487&amp;IF($C487="","","."&amp;$C487&amp;"."&amp;$B487)&amp;IF(INDEX(Variables!$D$5:$D$105,MATCH($A487,Variables!$A$5:$A$105,0))="","","."&amp;INDEX(Variables!$D$5:$D$105,MATCH($A487,Variables!$A$5:$A$105,0)))&amp;"."&amp;AE$5</f>
        <v/>
      </c>
      <c r="AF487" s="41">
        <f>AF$12*$D487*INDEX(AF$21:AF$28,$E487)*INDEX(AF$30:AF$46,$F487)*(1-INDEX(AF$117:AF$133,$F487))</f>
        <v/>
      </c>
      <c r="AG487" s="40">
        <f>AG$12*$D487*INDEX(AG$21:AG$28,$E487)*INDEX(AG$30:AG$46,$F487)*(1-INDEX(AG$117:AG$133,$F487))</f>
        <v/>
      </c>
      <c r="AH487" s="40">
        <f>AH$12*$D487*INDEX(AH$21:AH$28,$E487)*INDEX(AH$30:AH$46,$F487)*(1-INDEX(AH$117:AH$133,$F487))</f>
        <v/>
      </c>
      <c r="AI487" s="40">
        <f>AI$12*$D487*INDEX(AI$21:AI$28,$E487)*INDEX(AI$30:AI$46,$F487)*(1-INDEX(AI$117:AI$133,$F487))</f>
        <v/>
      </c>
      <c r="AJ487" s="40">
        <f>AJ$12*$D487*INDEX(AJ$21:AJ$28,$E487)*INDEX(AJ$30:AJ$46,$F487)*(1-INDEX(AJ$117:AJ$133,$F487))</f>
        <v/>
      </c>
      <c r="AK487" s="40">
        <f>AK$12*$D487*INDEX(AK$21:AK$28,$E487)*INDEX(AK$30:AK$46,$F487)*(1-INDEX(AK$117:AK$133,$F487))</f>
        <v/>
      </c>
      <c r="AL487" s="40">
        <f>AL$12*$D487*INDEX(AL$21:AL$28,$E487)*INDEX(AL$30:AL$46,$F487)*(1-INDEX(AL$117:AL$133,$F487))</f>
        <v/>
      </c>
      <c r="AM487" s="40">
        <f>AM$12*$D487*INDEX(AM$21:AM$28,$E487)*INDEX(AM$30:AM$46,$F487)*(1-INDEX(AM$117:AM$133,$F487))</f>
        <v/>
      </c>
      <c r="AN487" s="40">
        <f>AN$12*$D487*INDEX(AN$21:AN$28,$E487)*INDEX(AN$30:AN$46,$F487)*(1-INDEX(AN$117:AN$133,$F487))</f>
        <v/>
      </c>
      <c r="AO487" s="40">
        <f>AO$12*$D487*INDEX(AO$21:AO$28,$E487)*INDEX(AO$30:AO$46,$F487)*(1-INDEX(AO$117:AO$133,$F487))</f>
        <v/>
      </c>
      <c r="AP487" s="40">
        <f>AP$12*$D487*INDEX(AP$21:AP$28,$E487)*INDEX(AP$30:AP$46,$F487)*(1-INDEX(AP$117:AP$133,$F487))</f>
        <v/>
      </c>
      <c r="AQ487" s="40">
        <f>AQ$12*$D487*INDEX(AQ$21:AQ$28,$E487)*INDEX(AQ$30:AQ$46,$F487)*(1-INDEX(AQ$117:AQ$133,$F487))</f>
        <v/>
      </c>
      <c r="AR487" s="40">
        <f>AR$12*$D487*INDEX(AR$21:AR$28,$E487)*INDEX(AR$30:AR$46,$F487)*(1-INDEX(AR$117:AR$133,$F487))</f>
        <v/>
      </c>
      <c r="AS487" s="40">
        <f>AS$12*$D487*INDEX(AS$21:AS$28,$E487)*INDEX(AS$30:AS$46,$F487)*(1-INDEX(AS$117:AS$133,$F487))</f>
        <v/>
      </c>
      <c r="AT487" s="40">
        <f>AT$12*$D487*INDEX(AT$21:AT$28,$E487)*INDEX(AT$30:AT$46,$F487)*(1-INDEX(AT$117:AT$133,$F487))</f>
        <v/>
      </c>
      <c r="AU487" s="40">
        <f>AU$12*$D487*INDEX(AU$21:AU$28,$E487)*INDEX(AU$30:AU$46,$F487)*(1-INDEX(AU$117:AU$133,$F487))</f>
        <v/>
      </c>
      <c r="AV487" s="40">
        <f>AV$12*$D487*INDEX(AV$21:AV$28,$E487)*INDEX(AV$30:AV$46,$F487)*(1-INDEX(AV$117:AV$133,$F487))</f>
        <v/>
      </c>
      <c r="AW487" s="40">
        <f>AW$12*$D487*INDEX(AW$21:AW$28,$E487)*INDEX(AW$30:AW$46,$F487)*(1-INDEX(AW$117:AW$133,$F487))</f>
        <v/>
      </c>
      <c r="AX487" s="42">
        <f>CARBONTAX(AX$12,$D487,INDEX(AX$21:AX$28,$E487),INDEX(AX$30:AX$46,$F487),INDEX(AX$117:AX$133,$F487))</f>
        <v/>
      </c>
    </row>
    <row r="488" hidden="1" outlineLevel="2">
      <c r="A488" s="5" t="inlineStr">
        <is>
          <t>ctxnew</t>
        </is>
      </c>
      <c r="B488" s="5" t="inlineStr">
        <is>
          <t>gso</t>
        </is>
      </c>
      <c r="C488" s="5" t="inlineStr">
        <is>
          <t>avi</t>
        </is>
      </c>
      <c r="D488" s="40">
        <f>INDEX(Inputs!$T$5:$T$132,MATCH($B488&amp;"|"&amp;$C488,Inputs!$A$5:$A$132,0))</f>
        <v/>
      </c>
      <c r="E488" s="40">
        <f>INDEX(Inputs!$J$5:$J$132,MATCH($B488&amp;"|"&amp;$C488,Inputs!$A$5:$A$132,0))</f>
        <v/>
      </c>
      <c r="F488" s="40">
        <f>INDEX(Inputs!$K$5:$K$132,MATCH($B488&amp;"|"&amp;$C488,Inputs!$A$5:$A$132,0))</f>
        <v/>
      </c>
      <c r="G488" s="39" t="n"/>
      <c r="H488" s="5">
        <f>INDEX(Variables!$B$5:$B$105,MATCH($A488,Variables!$A$5:$A$105,0))&amp;IF($C488="",""," | "&amp;INDEX(Mapping!$B$5:$B$26,MATCH($C488,Mapping!$A$5:$A$26,0))&amp;" | "&amp;INDEX(Mapping!$B$30:$B$41,MATCH($B488,Mapping!$A$30:$A$41,0)))</f>
        <v/>
      </c>
      <c r="I488" s="5">
        <f>INDEX(Variables!$C$5:$C$105,MATCH($A488,Variables!$A$5:$A$105,0))</f>
        <v/>
      </c>
      <c r="J488" s="5">
        <f>INDEX(Variables!$E$5:$E$105,MATCH($A488,Variables!$A$5:$A$105,0))</f>
        <v/>
      </c>
      <c r="K488" s="25">
        <f>LOWER(Settings!$C$4)&amp;".mit."&amp;$A488&amp;IF($C488="","","."&amp;$C488&amp;"."&amp;$B488)&amp;IF(INDEX(Variables!$D$5:$D$105,MATCH($A488,Variables!$A$5:$A$105,0))="","","."&amp;INDEX(Variables!$D$5:$D$105,MATCH($A488,Variables!$A$5:$A$105,0)))&amp;"."&amp;K$5</f>
        <v/>
      </c>
      <c r="L488" s="41">
        <f>L$12*$D488*INDEX(L$21:L$28,$E488)*INDEX(L$30:L$46,$F488)*(1-INDEX(L$117:L$133,$F488))</f>
        <v/>
      </c>
      <c r="M488" s="40">
        <f>M$12*$D488*INDEX(M$21:M$28,$E488)*INDEX(M$30:M$46,$F488)*(1-INDEX(M$117:M$133,$F488))</f>
        <v/>
      </c>
      <c r="N488" s="40">
        <f>N$12*$D488*INDEX(N$21:N$28,$E488)*INDEX(N$30:N$46,$F488)*(1-INDEX(N$117:N$133,$F488))</f>
        <v/>
      </c>
      <c r="O488" s="40">
        <f>O$12*$D488*INDEX(O$21:O$28,$E488)*INDEX(O$30:O$46,$F488)*(1-INDEX(O$117:O$133,$F488))</f>
        <v/>
      </c>
      <c r="P488" s="40">
        <f>P$12*$D488*INDEX(P$21:P$28,$E488)*INDEX(P$30:P$46,$F488)*(1-INDEX(P$117:P$133,$F488))</f>
        <v/>
      </c>
      <c r="Q488" s="40">
        <f>Q$12*$D488*INDEX(Q$21:Q$28,$E488)*INDEX(Q$30:Q$46,$F488)*(1-INDEX(Q$117:Q$133,$F488))</f>
        <v/>
      </c>
      <c r="R488" s="40">
        <f>R$12*$D488*INDEX(R$21:R$28,$E488)*INDEX(R$30:R$46,$F488)*(1-INDEX(R$117:R$133,$F488))</f>
        <v/>
      </c>
      <c r="S488" s="40">
        <f>S$12*$D488*INDEX(S$21:S$28,$E488)*INDEX(S$30:S$46,$F488)*(1-INDEX(S$117:S$133,$F488))</f>
        <v/>
      </c>
      <c r="T488" s="40">
        <f>T$12*$D488*INDEX(T$21:T$28,$E488)*INDEX(T$30:T$46,$F488)*(1-INDEX(T$117:T$133,$F488))</f>
        <v/>
      </c>
      <c r="U488" s="40">
        <f>U$12*$D488*INDEX(U$21:U$28,$E488)*INDEX(U$30:U$46,$F488)*(1-INDEX(U$117:U$133,$F488))</f>
        <v/>
      </c>
      <c r="V488" s="40">
        <f>V$12*$D488*INDEX(V$21:V$28,$E488)*INDEX(V$30:V$46,$F488)*(1-INDEX(V$117:V$133,$F488))</f>
        <v/>
      </c>
      <c r="W488" s="40">
        <f>W$12*$D488*INDEX(W$21:W$28,$E488)*INDEX(W$30:W$46,$F488)*(1-INDEX(W$117:W$133,$F488))</f>
        <v/>
      </c>
      <c r="X488" s="40">
        <f>X$12*$D488*INDEX(X$21:X$28,$E488)*INDEX(X$30:X$46,$F488)*(1-INDEX(X$117:X$133,$F488))</f>
        <v/>
      </c>
      <c r="Y488" s="40">
        <f>Y$12*$D488*INDEX(Y$21:Y$28,$E488)*INDEX(Y$30:Y$46,$F488)*(1-INDEX(Y$117:Y$133,$F488))</f>
        <v/>
      </c>
      <c r="Z488" s="40">
        <f>Z$12*$D488*INDEX(Z$21:Z$28,$E488)*INDEX(Z$30:Z$46,$F488)*(1-INDEX(Z$117:Z$133,$F488))</f>
        <v/>
      </c>
      <c r="AA488" s="40">
        <f>AA$12*$D488*INDEX(AA$21:AA$28,$E488)*INDEX(AA$30:AA$46,$F488)*(1-INDEX(AA$117:AA$133,$F488))</f>
        <v/>
      </c>
      <c r="AB488" s="40">
        <f>AB$12*$D488*INDEX(AB$21:AB$28,$E488)*INDEX(AB$30:AB$46,$F488)*(1-INDEX(AB$117:AB$133,$F488))</f>
        <v/>
      </c>
      <c r="AC488" s="40">
        <f>AC$12*$D488*INDEX(AC$21:AC$28,$E488)*INDEX(AC$30:AC$46,$F488)*(1-INDEX(AC$117:AC$133,$F488))</f>
        <v/>
      </c>
      <c r="AD488" s="42">
        <f>CARBONTAX(AD$12,$D488,INDEX(AD$21:AD$28,$E488),INDEX(AD$30:AD$46,$F488),INDEX(AD$117:AD$133,$F488))</f>
        <v/>
      </c>
      <c r="AE488" s="25">
        <f>LOWER(Settings!$C$4)&amp;".mit."&amp;$A488&amp;IF($C488="","","."&amp;$C488&amp;"."&amp;$B488)&amp;IF(INDEX(Variables!$D$5:$D$105,MATCH($A488,Variables!$A$5:$A$105,0))="","","."&amp;INDEX(Variables!$D$5:$D$105,MATCH($A488,Variables!$A$5:$A$105,0)))&amp;"."&amp;AE$5</f>
        <v/>
      </c>
      <c r="AF488" s="41">
        <f>AF$12*$D488*INDEX(AF$21:AF$28,$E488)*INDEX(AF$30:AF$46,$F488)*(1-INDEX(AF$117:AF$133,$F488))</f>
        <v/>
      </c>
      <c r="AG488" s="40">
        <f>AG$12*$D488*INDEX(AG$21:AG$28,$E488)*INDEX(AG$30:AG$46,$F488)*(1-INDEX(AG$117:AG$133,$F488))</f>
        <v/>
      </c>
      <c r="AH488" s="40">
        <f>AH$12*$D488*INDEX(AH$21:AH$28,$E488)*INDEX(AH$30:AH$46,$F488)*(1-INDEX(AH$117:AH$133,$F488))</f>
        <v/>
      </c>
      <c r="AI488" s="40">
        <f>AI$12*$D488*INDEX(AI$21:AI$28,$E488)*INDEX(AI$30:AI$46,$F488)*(1-INDEX(AI$117:AI$133,$F488))</f>
        <v/>
      </c>
      <c r="AJ488" s="40">
        <f>AJ$12*$D488*INDEX(AJ$21:AJ$28,$E488)*INDEX(AJ$30:AJ$46,$F488)*(1-INDEX(AJ$117:AJ$133,$F488))</f>
        <v/>
      </c>
      <c r="AK488" s="40">
        <f>AK$12*$D488*INDEX(AK$21:AK$28,$E488)*INDEX(AK$30:AK$46,$F488)*(1-INDEX(AK$117:AK$133,$F488))</f>
        <v/>
      </c>
      <c r="AL488" s="40">
        <f>AL$12*$D488*INDEX(AL$21:AL$28,$E488)*INDEX(AL$30:AL$46,$F488)*(1-INDEX(AL$117:AL$133,$F488))</f>
        <v/>
      </c>
      <c r="AM488" s="40">
        <f>AM$12*$D488*INDEX(AM$21:AM$28,$E488)*INDEX(AM$30:AM$46,$F488)*(1-INDEX(AM$117:AM$133,$F488))</f>
        <v/>
      </c>
      <c r="AN488" s="40">
        <f>AN$12*$D488*INDEX(AN$21:AN$28,$E488)*INDEX(AN$30:AN$46,$F488)*(1-INDEX(AN$117:AN$133,$F488))</f>
        <v/>
      </c>
      <c r="AO488" s="40">
        <f>AO$12*$D488*INDEX(AO$21:AO$28,$E488)*INDEX(AO$30:AO$46,$F488)*(1-INDEX(AO$117:AO$133,$F488))</f>
        <v/>
      </c>
      <c r="AP488" s="40">
        <f>AP$12*$D488*INDEX(AP$21:AP$28,$E488)*INDEX(AP$30:AP$46,$F488)*(1-INDEX(AP$117:AP$133,$F488))</f>
        <v/>
      </c>
      <c r="AQ488" s="40">
        <f>AQ$12*$D488*INDEX(AQ$21:AQ$28,$E488)*INDEX(AQ$30:AQ$46,$F488)*(1-INDEX(AQ$117:AQ$133,$F488))</f>
        <v/>
      </c>
      <c r="AR488" s="40">
        <f>AR$12*$D488*INDEX(AR$21:AR$28,$E488)*INDEX(AR$30:AR$46,$F488)*(1-INDEX(AR$117:AR$133,$F488))</f>
        <v/>
      </c>
      <c r="AS488" s="40">
        <f>AS$12*$D488*INDEX(AS$21:AS$28,$E488)*INDEX(AS$30:AS$46,$F488)*(1-INDEX(AS$117:AS$133,$F488))</f>
        <v/>
      </c>
      <c r="AT488" s="40">
        <f>AT$12*$D488*INDEX(AT$21:AT$28,$E488)*INDEX(AT$30:AT$46,$F488)*(1-INDEX(AT$117:AT$133,$F488))</f>
        <v/>
      </c>
      <c r="AU488" s="40">
        <f>AU$12*$D488*INDEX(AU$21:AU$28,$E488)*INDEX(AU$30:AU$46,$F488)*(1-INDEX(AU$117:AU$133,$F488))</f>
        <v/>
      </c>
      <c r="AV488" s="40">
        <f>AV$12*$D488*INDEX(AV$21:AV$28,$E488)*INDEX(AV$30:AV$46,$F488)*(1-INDEX(AV$117:AV$133,$F488))</f>
        <v/>
      </c>
      <c r="AW488" s="40">
        <f>AW$12*$D488*INDEX(AW$21:AW$28,$E488)*INDEX(AW$30:AW$46,$F488)*(1-INDEX(AW$117:AW$133,$F488))</f>
        <v/>
      </c>
      <c r="AX488" s="42">
        <f>CARBONTAX(AX$12,$D488,INDEX(AX$21:AX$28,$E488),INDEX(AX$30:AX$46,$F488),INDEX(AX$117:AX$133,$F488))</f>
        <v/>
      </c>
    </row>
    <row r="489" hidden="1" outlineLevel="2">
      <c r="A489" s="5" t="inlineStr">
        <is>
          <t>ctxnew</t>
        </is>
      </c>
      <c r="B489" s="5" t="inlineStr">
        <is>
          <t>die</t>
        </is>
      </c>
      <c r="C489" s="5" t="inlineStr">
        <is>
          <t>avi</t>
        </is>
      </c>
      <c r="D489" s="40">
        <f>INDEX(Inputs!$T$5:$T$132,MATCH($B489&amp;"|"&amp;$C489,Inputs!$A$5:$A$132,0))</f>
        <v/>
      </c>
      <c r="E489" s="40">
        <f>INDEX(Inputs!$J$5:$J$132,MATCH($B489&amp;"|"&amp;$C489,Inputs!$A$5:$A$132,0))</f>
        <v/>
      </c>
      <c r="F489" s="40">
        <f>INDEX(Inputs!$K$5:$K$132,MATCH($B489&amp;"|"&amp;$C489,Inputs!$A$5:$A$132,0))</f>
        <v/>
      </c>
      <c r="G489" s="39" t="n"/>
      <c r="H489" s="5">
        <f>INDEX(Variables!$B$5:$B$105,MATCH($A489,Variables!$A$5:$A$105,0))&amp;IF($C489="",""," | "&amp;INDEX(Mapping!$B$5:$B$26,MATCH($C489,Mapping!$A$5:$A$26,0))&amp;" | "&amp;INDEX(Mapping!$B$30:$B$41,MATCH($B489,Mapping!$A$30:$A$41,0)))</f>
        <v/>
      </c>
      <c r="I489" s="5">
        <f>INDEX(Variables!$C$5:$C$105,MATCH($A489,Variables!$A$5:$A$105,0))</f>
        <v/>
      </c>
      <c r="J489" s="5">
        <f>INDEX(Variables!$E$5:$E$105,MATCH($A489,Variables!$A$5:$A$105,0))</f>
        <v/>
      </c>
      <c r="K489" s="25">
        <f>LOWER(Settings!$C$4)&amp;".mit."&amp;$A489&amp;IF($C489="","","."&amp;$C489&amp;"."&amp;$B489)&amp;IF(INDEX(Variables!$D$5:$D$105,MATCH($A489,Variables!$A$5:$A$105,0))="","","."&amp;INDEX(Variables!$D$5:$D$105,MATCH($A489,Variables!$A$5:$A$105,0)))&amp;"."&amp;K$5</f>
        <v/>
      </c>
      <c r="L489" s="41">
        <f>L$12*$D489*INDEX(L$21:L$28,$E489)*INDEX(L$30:L$46,$F489)*(1-INDEX(L$117:L$133,$F489))</f>
        <v/>
      </c>
      <c r="M489" s="40">
        <f>M$12*$D489*INDEX(M$21:M$28,$E489)*INDEX(M$30:M$46,$F489)*(1-INDEX(M$117:M$133,$F489))</f>
        <v/>
      </c>
      <c r="N489" s="40">
        <f>N$12*$D489*INDEX(N$21:N$28,$E489)*INDEX(N$30:N$46,$F489)*(1-INDEX(N$117:N$133,$F489))</f>
        <v/>
      </c>
      <c r="O489" s="40">
        <f>O$12*$D489*INDEX(O$21:O$28,$E489)*INDEX(O$30:O$46,$F489)*(1-INDEX(O$117:O$133,$F489))</f>
        <v/>
      </c>
      <c r="P489" s="40">
        <f>P$12*$D489*INDEX(P$21:P$28,$E489)*INDEX(P$30:P$46,$F489)*(1-INDEX(P$117:P$133,$F489))</f>
        <v/>
      </c>
      <c r="Q489" s="40">
        <f>Q$12*$D489*INDEX(Q$21:Q$28,$E489)*INDEX(Q$30:Q$46,$F489)*(1-INDEX(Q$117:Q$133,$F489))</f>
        <v/>
      </c>
      <c r="R489" s="40">
        <f>R$12*$D489*INDEX(R$21:R$28,$E489)*INDEX(R$30:R$46,$F489)*(1-INDEX(R$117:R$133,$F489))</f>
        <v/>
      </c>
      <c r="S489" s="40">
        <f>S$12*$D489*INDEX(S$21:S$28,$E489)*INDEX(S$30:S$46,$F489)*(1-INDEX(S$117:S$133,$F489))</f>
        <v/>
      </c>
      <c r="T489" s="40">
        <f>T$12*$D489*INDEX(T$21:T$28,$E489)*INDEX(T$30:T$46,$F489)*(1-INDEX(T$117:T$133,$F489))</f>
        <v/>
      </c>
      <c r="U489" s="40">
        <f>U$12*$D489*INDEX(U$21:U$28,$E489)*INDEX(U$30:U$46,$F489)*(1-INDEX(U$117:U$133,$F489))</f>
        <v/>
      </c>
      <c r="V489" s="40">
        <f>V$12*$D489*INDEX(V$21:V$28,$E489)*INDEX(V$30:V$46,$F489)*(1-INDEX(V$117:V$133,$F489))</f>
        <v/>
      </c>
      <c r="W489" s="40">
        <f>W$12*$D489*INDEX(W$21:W$28,$E489)*INDEX(W$30:W$46,$F489)*(1-INDEX(W$117:W$133,$F489))</f>
        <v/>
      </c>
      <c r="X489" s="40">
        <f>X$12*$D489*INDEX(X$21:X$28,$E489)*INDEX(X$30:X$46,$F489)*(1-INDEX(X$117:X$133,$F489))</f>
        <v/>
      </c>
      <c r="Y489" s="40">
        <f>Y$12*$D489*INDEX(Y$21:Y$28,$E489)*INDEX(Y$30:Y$46,$F489)*(1-INDEX(Y$117:Y$133,$F489))</f>
        <v/>
      </c>
      <c r="Z489" s="40">
        <f>Z$12*$D489*INDEX(Z$21:Z$28,$E489)*INDEX(Z$30:Z$46,$F489)*(1-INDEX(Z$117:Z$133,$F489))</f>
        <v/>
      </c>
      <c r="AA489" s="40">
        <f>AA$12*$D489*INDEX(AA$21:AA$28,$E489)*INDEX(AA$30:AA$46,$F489)*(1-INDEX(AA$117:AA$133,$F489))</f>
        <v/>
      </c>
      <c r="AB489" s="40">
        <f>AB$12*$D489*INDEX(AB$21:AB$28,$E489)*INDEX(AB$30:AB$46,$F489)*(1-INDEX(AB$117:AB$133,$F489))</f>
        <v/>
      </c>
      <c r="AC489" s="40">
        <f>AC$12*$D489*INDEX(AC$21:AC$28,$E489)*INDEX(AC$30:AC$46,$F489)*(1-INDEX(AC$117:AC$133,$F489))</f>
        <v/>
      </c>
      <c r="AD489" s="42">
        <f>CARBONTAX(AD$12,$D489,INDEX(AD$21:AD$28,$E489),INDEX(AD$30:AD$46,$F489),INDEX(AD$117:AD$133,$F489))</f>
        <v/>
      </c>
      <c r="AE489" s="25">
        <f>LOWER(Settings!$C$4)&amp;".mit."&amp;$A489&amp;IF($C489="","","."&amp;$C489&amp;"."&amp;$B489)&amp;IF(INDEX(Variables!$D$5:$D$105,MATCH($A489,Variables!$A$5:$A$105,0))="","","."&amp;INDEX(Variables!$D$5:$D$105,MATCH($A489,Variables!$A$5:$A$105,0)))&amp;"."&amp;AE$5</f>
        <v/>
      </c>
      <c r="AF489" s="41">
        <f>AF$12*$D489*INDEX(AF$21:AF$28,$E489)*INDEX(AF$30:AF$46,$F489)*(1-INDEX(AF$117:AF$133,$F489))</f>
        <v/>
      </c>
      <c r="AG489" s="40">
        <f>AG$12*$D489*INDEX(AG$21:AG$28,$E489)*INDEX(AG$30:AG$46,$F489)*(1-INDEX(AG$117:AG$133,$F489))</f>
        <v/>
      </c>
      <c r="AH489" s="40">
        <f>AH$12*$D489*INDEX(AH$21:AH$28,$E489)*INDEX(AH$30:AH$46,$F489)*(1-INDEX(AH$117:AH$133,$F489))</f>
        <v/>
      </c>
      <c r="AI489" s="40">
        <f>AI$12*$D489*INDEX(AI$21:AI$28,$E489)*INDEX(AI$30:AI$46,$F489)*(1-INDEX(AI$117:AI$133,$F489))</f>
        <v/>
      </c>
      <c r="AJ489" s="40">
        <f>AJ$12*$D489*INDEX(AJ$21:AJ$28,$E489)*INDEX(AJ$30:AJ$46,$F489)*(1-INDEX(AJ$117:AJ$133,$F489))</f>
        <v/>
      </c>
      <c r="AK489" s="40">
        <f>AK$12*$D489*INDEX(AK$21:AK$28,$E489)*INDEX(AK$30:AK$46,$F489)*(1-INDEX(AK$117:AK$133,$F489))</f>
        <v/>
      </c>
      <c r="AL489" s="40">
        <f>AL$12*$D489*INDEX(AL$21:AL$28,$E489)*INDEX(AL$30:AL$46,$F489)*(1-INDEX(AL$117:AL$133,$F489))</f>
        <v/>
      </c>
      <c r="AM489" s="40">
        <f>AM$12*$D489*INDEX(AM$21:AM$28,$E489)*INDEX(AM$30:AM$46,$F489)*(1-INDEX(AM$117:AM$133,$F489))</f>
        <v/>
      </c>
      <c r="AN489" s="40">
        <f>AN$12*$D489*INDEX(AN$21:AN$28,$E489)*INDEX(AN$30:AN$46,$F489)*(1-INDEX(AN$117:AN$133,$F489))</f>
        <v/>
      </c>
      <c r="AO489" s="40">
        <f>AO$12*$D489*INDEX(AO$21:AO$28,$E489)*INDEX(AO$30:AO$46,$F489)*(1-INDEX(AO$117:AO$133,$F489))</f>
        <v/>
      </c>
      <c r="AP489" s="40">
        <f>AP$12*$D489*INDEX(AP$21:AP$28,$E489)*INDEX(AP$30:AP$46,$F489)*(1-INDEX(AP$117:AP$133,$F489))</f>
        <v/>
      </c>
      <c r="AQ489" s="40">
        <f>AQ$12*$D489*INDEX(AQ$21:AQ$28,$E489)*INDEX(AQ$30:AQ$46,$F489)*(1-INDEX(AQ$117:AQ$133,$F489))</f>
        <v/>
      </c>
      <c r="AR489" s="40">
        <f>AR$12*$D489*INDEX(AR$21:AR$28,$E489)*INDEX(AR$30:AR$46,$F489)*(1-INDEX(AR$117:AR$133,$F489))</f>
        <v/>
      </c>
      <c r="AS489" s="40">
        <f>AS$12*$D489*INDEX(AS$21:AS$28,$E489)*INDEX(AS$30:AS$46,$F489)*(1-INDEX(AS$117:AS$133,$F489))</f>
        <v/>
      </c>
      <c r="AT489" s="40">
        <f>AT$12*$D489*INDEX(AT$21:AT$28,$E489)*INDEX(AT$30:AT$46,$F489)*(1-INDEX(AT$117:AT$133,$F489))</f>
        <v/>
      </c>
      <c r="AU489" s="40">
        <f>AU$12*$D489*INDEX(AU$21:AU$28,$E489)*INDEX(AU$30:AU$46,$F489)*(1-INDEX(AU$117:AU$133,$F489))</f>
        <v/>
      </c>
      <c r="AV489" s="40">
        <f>AV$12*$D489*INDEX(AV$21:AV$28,$E489)*INDEX(AV$30:AV$46,$F489)*(1-INDEX(AV$117:AV$133,$F489))</f>
        <v/>
      </c>
      <c r="AW489" s="40">
        <f>AW$12*$D489*INDEX(AW$21:AW$28,$E489)*INDEX(AW$30:AW$46,$F489)*(1-INDEX(AW$117:AW$133,$F489))</f>
        <v/>
      </c>
      <c r="AX489" s="42">
        <f>CARBONTAX(AX$12,$D489,INDEX(AX$21:AX$28,$E489),INDEX(AX$30:AX$46,$F489),INDEX(AX$117:AX$133,$F489))</f>
        <v/>
      </c>
    </row>
    <row r="490" hidden="1" outlineLevel="2">
      <c r="A490" s="5" t="inlineStr">
        <is>
          <t>ctxnew</t>
        </is>
      </c>
      <c r="B490" s="5" t="inlineStr">
        <is>
          <t>lpg</t>
        </is>
      </c>
      <c r="C490" s="5" t="inlineStr">
        <is>
          <t>avi</t>
        </is>
      </c>
      <c r="D490" s="40">
        <f>INDEX(Inputs!$T$5:$T$132,MATCH($B490&amp;"|"&amp;$C490,Inputs!$A$5:$A$132,0))</f>
        <v/>
      </c>
      <c r="E490" s="40">
        <f>INDEX(Inputs!$J$5:$J$132,MATCH($B490&amp;"|"&amp;$C490,Inputs!$A$5:$A$132,0))</f>
        <v/>
      </c>
      <c r="F490" s="40">
        <f>INDEX(Inputs!$K$5:$K$132,MATCH($B490&amp;"|"&amp;$C490,Inputs!$A$5:$A$132,0))</f>
        <v/>
      </c>
      <c r="G490" s="39" t="n"/>
      <c r="H490" s="5">
        <f>INDEX(Variables!$B$5:$B$105,MATCH($A490,Variables!$A$5:$A$105,0))&amp;IF($C490="",""," | "&amp;INDEX(Mapping!$B$5:$B$26,MATCH($C490,Mapping!$A$5:$A$26,0))&amp;" | "&amp;INDEX(Mapping!$B$30:$B$41,MATCH($B490,Mapping!$A$30:$A$41,0)))</f>
        <v/>
      </c>
      <c r="I490" s="5">
        <f>INDEX(Variables!$C$5:$C$105,MATCH($A490,Variables!$A$5:$A$105,0))</f>
        <v/>
      </c>
      <c r="J490" s="5">
        <f>INDEX(Variables!$E$5:$E$105,MATCH($A490,Variables!$A$5:$A$105,0))</f>
        <v/>
      </c>
      <c r="K490" s="25">
        <f>LOWER(Settings!$C$4)&amp;".mit."&amp;$A490&amp;IF($C490="","","."&amp;$C490&amp;"."&amp;$B490)&amp;IF(INDEX(Variables!$D$5:$D$105,MATCH($A490,Variables!$A$5:$A$105,0))="","","."&amp;INDEX(Variables!$D$5:$D$105,MATCH($A490,Variables!$A$5:$A$105,0)))&amp;"."&amp;K$5</f>
        <v/>
      </c>
      <c r="L490" s="41">
        <f>L$12*$D490*INDEX(L$21:L$28,$E490)*INDEX(L$30:L$46,$F490)*(1-INDEX(L$117:L$133,$F490))</f>
        <v/>
      </c>
      <c r="M490" s="40">
        <f>M$12*$D490*INDEX(M$21:M$28,$E490)*INDEX(M$30:M$46,$F490)*(1-INDEX(M$117:M$133,$F490))</f>
        <v/>
      </c>
      <c r="N490" s="40">
        <f>N$12*$D490*INDEX(N$21:N$28,$E490)*INDEX(N$30:N$46,$F490)*(1-INDEX(N$117:N$133,$F490))</f>
        <v/>
      </c>
      <c r="O490" s="40">
        <f>O$12*$D490*INDEX(O$21:O$28,$E490)*INDEX(O$30:O$46,$F490)*(1-INDEX(O$117:O$133,$F490))</f>
        <v/>
      </c>
      <c r="P490" s="40">
        <f>P$12*$D490*INDEX(P$21:P$28,$E490)*INDEX(P$30:P$46,$F490)*(1-INDEX(P$117:P$133,$F490))</f>
        <v/>
      </c>
      <c r="Q490" s="40">
        <f>Q$12*$D490*INDEX(Q$21:Q$28,$E490)*INDEX(Q$30:Q$46,$F490)*(1-INDEX(Q$117:Q$133,$F490))</f>
        <v/>
      </c>
      <c r="R490" s="40">
        <f>R$12*$D490*INDEX(R$21:R$28,$E490)*INDEX(R$30:R$46,$F490)*(1-INDEX(R$117:R$133,$F490))</f>
        <v/>
      </c>
      <c r="S490" s="40">
        <f>S$12*$D490*INDEX(S$21:S$28,$E490)*INDEX(S$30:S$46,$F490)*(1-INDEX(S$117:S$133,$F490))</f>
        <v/>
      </c>
      <c r="T490" s="40">
        <f>T$12*$D490*INDEX(T$21:T$28,$E490)*INDEX(T$30:T$46,$F490)*(1-INDEX(T$117:T$133,$F490))</f>
        <v/>
      </c>
      <c r="U490" s="40">
        <f>U$12*$D490*INDEX(U$21:U$28,$E490)*INDEX(U$30:U$46,$F490)*(1-INDEX(U$117:U$133,$F490))</f>
        <v/>
      </c>
      <c r="V490" s="40">
        <f>V$12*$D490*INDEX(V$21:V$28,$E490)*INDEX(V$30:V$46,$F490)*(1-INDEX(V$117:V$133,$F490))</f>
        <v/>
      </c>
      <c r="W490" s="40">
        <f>W$12*$D490*INDEX(W$21:W$28,$E490)*INDEX(W$30:W$46,$F490)*(1-INDEX(W$117:W$133,$F490))</f>
        <v/>
      </c>
      <c r="X490" s="40">
        <f>X$12*$D490*INDEX(X$21:X$28,$E490)*INDEX(X$30:X$46,$F490)*(1-INDEX(X$117:X$133,$F490))</f>
        <v/>
      </c>
      <c r="Y490" s="40">
        <f>Y$12*$D490*INDEX(Y$21:Y$28,$E490)*INDEX(Y$30:Y$46,$F490)*(1-INDEX(Y$117:Y$133,$F490))</f>
        <v/>
      </c>
      <c r="Z490" s="40">
        <f>Z$12*$D490*INDEX(Z$21:Z$28,$E490)*INDEX(Z$30:Z$46,$F490)*(1-INDEX(Z$117:Z$133,$F490))</f>
        <v/>
      </c>
      <c r="AA490" s="40">
        <f>AA$12*$D490*INDEX(AA$21:AA$28,$E490)*INDEX(AA$30:AA$46,$F490)*(1-INDEX(AA$117:AA$133,$F490))</f>
        <v/>
      </c>
      <c r="AB490" s="40">
        <f>AB$12*$D490*INDEX(AB$21:AB$28,$E490)*INDEX(AB$30:AB$46,$F490)*(1-INDEX(AB$117:AB$133,$F490))</f>
        <v/>
      </c>
      <c r="AC490" s="40">
        <f>AC$12*$D490*INDEX(AC$21:AC$28,$E490)*INDEX(AC$30:AC$46,$F490)*(1-INDEX(AC$117:AC$133,$F490))</f>
        <v/>
      </c>
      <c r="AD490" s="42">
        <f>CARBONTAX(AD$12,$D490,INDEX(AD$21:AD$28,$E490),INDEX(AD$30:AD$46,$F490),INDEX(AD$117:AD$133,$F490))</f>
        <v/>
      </c>
      <c r="AE490" s="25">
        <f>LOWER(Settings!$C$4)&amp;".mit."&amp;$A490&amp;IF($C490="","","."&amp;$C490&amp;"."&amp;$B490)&amp;IF(INDEX(Variables!$D$5:$D$105,MATCH($A490,Variables!$A$5:$A$105,0))="","","."&amp;INDEX(Variables!$D$5:$D$105,MATCH($A490,Variables!$A$5:$A$105,0)))&amp;"."&amp;AE$5</f>
        <v/>
      </c>
      <c r="AF490" s="41">
        <f>AF$12*$D490*INDEX(AF$21:AF$28,$E490)*INDEX(AF$30:AF$46,$F490)*(1-INDEX(AF$117:AF$133,$F490))</f>
        <v/>
      </c>
      <c r="AG490" s="40">
        <f>AG$12*$D490*INDEX(AG$21:AG$28,$E490)*INDEX(AG$30:AG$46,$F490)*(1-INDEX(AG$117:AG$133,$F490))</f>
        <v/>
      </c>
      <c r="AH490" s="40">
        <f>AH$12*$D490*INDEX(AH$21:AH$28,$E490)*INDEX(AH$30:AH$46,$F490)*(1-INDEX(AH$117:AH$133,$F490))</f>
        <v/>
      </c>
      <c r="AI490" s="40">
        <f>AI$12*$D490*INDEX(AI$21:AI$28,$E490)*INDEX(AI$30:AI$46,$F490)*(1-INDEX(AI$117:AI$133,$F490))</f>
        <v/>
      </c>
      <c r="AJ490" s="40">
        <f>AJ$12*$D490*INDEX(AJ$21:AJ$28,$E490)*INDEX(AJ$30:AJ$46,$F490)*(1-INDEX(AJ$117:AJ$133,$F490))</f>
        <v/>
      </c>
      <c r="AK490" s="40">
        <f>AK$12*$D490*INDEX(AK$21:AK$28,$E490)*INDEX(AK$30:AK$46,$F490)*(1-INDEX(AK$117:AK$133,$F490))</f>
        <v/>
      </c>
      <c r="AL490" s="40">
        <f>AL$12*$D490*INDEX(AL$21:AL$28,$E490)*INDEX(AL$30:AL$46,$F490)*(1-INDEX(AL$117:AL$133,$F490))</f>
        <v/>
      </c>
      <c r="AM490" s="40">
        <f>AM$12*$D490*INDEX(AM$21:AM$28,$E490)*INDEX(AM$30:AM$46,$F490)*(1-INDEX(AM$117:AM$133,$F490))</f>
        <v/>
      </c>
      <c r="AN490" s="40">
        <f>AN$12*$D490*INDEX(AN$21:AN$28,$E490)*INDEX(AN$30:AN$46,$F490)*(1-INDEX(AN$117:AN$133,$F490))</f>
        <v/>
      </c>
      <c r="AO490" s="40">
        <f>AO$12*$D490*INDEX(AO$21:AO$28,$E490)*INDEX(AO$30:AO$46,$F490)*(1-INDEX(AO$117:AO$133,$F490))</f>
        <v/>
      </c>
      <c r="AP490" s="40">
        <f>AP$12*$D490*INDEX(AP$21:AP$28,$E490)*INDEX(AP$30:AP$46,$F490)*(1-INDEX(AP$117:AP$133,$F490))</f>
        <v/>
      </c>
      <c r="AQ490" s="40">
        <f>AQ$12*$D490*INDEX(AQ$21:AQ$28,$E490)*INDEX(AQ$30:AQ$46,$F490)*(1-INDEX(AQ$117:AQ$133,$F490))</f>
        <v/>
      </c>
      <c r="AR490" s="40">
        <f>AR$12*$D490*INDEX(AR$21:AR$28,$E490)*INDEX(AR$30:AR$46,$F490)*(1-INDEX(AR$117:AR$133,$F490))</f>
        <v/>
      </c>
      <c r="AS490" s="40">
        <f>AS$12*$D490*INDEX(AS$21:AS$28,$E490)*INDEX(AS$30:AS$46,$F490)*(1-INDEX(AS$117:AS$133,$F490))</f>
        <v/>
      </c>
      <c r="AT490" s="40">
        <f>AT$12*$D490*INDEX(AT$21:AT$28,$E490)*INDEX(AT$30:AT$46,$F490)*(1-INDEX(AT$117:AT$133,$F490))</f>
        <v/>
      </c>
      <c r="AU490" s="40">
        <f>AU$12*$D490*INDEX(AU$21:AU$28,$E490)*INDEX(AU$30:AU$46,$F490)*(1-INDEX(AU$117:AU$133,$F490))</f>
        <v/>
      </c>
      <c r="AV490" s="40">
        <f>AV$12*$D490*INDEX(AV$21:AV$28,$E490)*INDEX(AV$30:AV$46,$F490)*(1-INDEX(AV$117:AV$133,$F490))</f>
        <v/>
      </c>
      <c r="AW490" s="40">
        <f>AW$12*$D490*INDEX(AW$21:AW$28,$E490)*INDEX(AW$30:AW$46,$F490)*(1-INDEX(AW$117:AW$133,$F490))</f>
        <v/>
      </c>
      <c r="AX490" s="42">
        <f>CARBONTAX(AX$12,$D490,INDEX(AX$21:AX$28,$E490),INDEX(AX$30:AX$46,$F490),INDEX(AX$117:AX$133,$F490))</f>
        <v/>
      </c>
    </row>
    <row r="491" hidden="1" outlineLevel="2">
      <c r="A491" s="5" t="inlineStr">
        <is>
          <t>ctxnew</t>
        </is>
      </c>
      <c r="B491" s="5" t="inlineStr">
        <is>
          <t>ker</t>
        </is>
      </c>
      <c r="C491" s="5" t="inlineStr">
        <is>
          <t>avi</t>
        </is>
      </c>
      <c r="D491" s="40">
        <f>INDEX(Inputs!$T$5:$T$132,MATCH($B491&amp;"|"&amp;$C491,Inputs!$A$5:$A$132,0))</f>
        <v/>
      </c>
      <c r="E491" s="40">
        <f>INDEX(Inputs!$J$5:$J$132,MATCH($B491&amp;"|"&amp;$C491,Inputs!$A$5:$A$132,0))</f>
        <v/>
      </c>
      <c r="F491" s="40">
        <f>INDEX(Inputs!$K$5:$K$132,MATCH($B491&amp;"|"&amp;$C491,Inputs!$A$5:$A$132,0))</f>
        <v/>
      </c>
      <c r="G491" s="39" t="n"/>
      <c r="H491" s="5">
        <f>INDEX(Variables!$B$5:$B$105,MATCH($A491,Variables!$A$5:$A$105,0))&amp;IF($C491="",""," | "&amp;INDEX(Mapping!$B$5:$B$26,MATCH($C491,Mapping!$A$5:$A$26,0))&amp;" | "&amp;INDEX(Mapping!$B$30:$B$41,MATCH($B491,Mapping!$A$30:$A$41,0)))</f>
        <v/>
      </c>
      <c r="I491" s="5">
        <f>INDEX(Variables!$C$5:$C$105,MATCH($A491,Variables!$A$5:$A$105,0))</f>
        <v/>
      </c>
      <c r="J491" s="5">
        <f>INDEX(Variables!$E$5:$E$105,MATCH($A491,Variables!$A$5:$A$105,0))</f>
        <v/>
      </c>
      <c r="K491" s="25">
        <f>LOWER(Settings!$C$4)&amp;".mit."&amp;$A491&amp;IF($C491="","","."&amp;$C491&amp;"."&amp;$B491)&amp;IF(INDEX(Variables!$D$5:$D$105,MATCH($A491,Variables!$A$5:$A$105,0))="","","."&amp;INDEX(Variables!$D$5:$D$105,MATCH($A491,Variables!$A$5:$A$105,0)))&amp;"."&amp;K$5</f>
        <v/>
      </c>
      <c r="L491" s="41">
        <f>L$12*$D491*INDEX(L$21:L$28,$E491)*INDEX(L$30:L$46,$F491)*(1-INDEX(L$117:L$133,$F491))</f>
        <v/>
      </c>
      <c r="M491" s="40">
        <f>M$12*$D491*INDEX(M$21:M$28,$E491)*INDEX(M$30:M$46,$F491)*(1-INDEX(M$117:M$133,$F491))</f>
        <v/>
      </c>
      <c r="N491" s="40">
        <f>N$12*$D491*INDEX(N$21:N$28,$E491)*INDEX(N$30:N$46,$F491)*(1-INDEX(N$117:N$133,$F491))</f>
        <v/>
      </c>
      <c r="O491" s="40">
        <f>O$12*$D491*INDEX(O$21:O$28,$E491)*INDEX(O$30:O$46,$F491)*(1-INDEX(O$117:O$133,$F491))</f>
        <v/>
      </c>
      <c r="P491" s="40">
        <f>P$12*$D491*INDEX(P$21:P$28,$E491)*INDEX(P$30:P$46,$F491)*(1-INDEX(P$117:P$133,$F491))</f>
        <v/>
      </c>
      <c r="Q491" s="40">
        <f>Q$12*$D491*INDEX(Q$21:Q$28,$E491)*INDEX(Q$30:Q$46,$F491)*(1-INDEX(Q$117:Q$133,$F491))</f>
        <v/>
      </c>
      <c r="R491" s="40">
        <f>R$12*$D491*INDEX(R$21:R$28,$E491)*INDEX(R$30:R$46,$F491)*(1-INDEX(R$117:R$133,$F491))</f>
        <v/>
      </c>
      <c r="S491" s="40">
        <f>S$12*$D491*INDEX(S$21:S$28,$E491)*INDEX(S$30:S$46,$F491)*(1-INDEX(S$117:S$133,$F491))</f>
        <v/>
      </c>
      <c r="T491" s="40">
        <f>T$12*$D491*INDEX(T$21:T$28,$E491)*INDEX(T$30:T$46,$F491)*(1-INDEX(T$117:T$133,$F491))</f>
        <v/>
      </c>
      <c r="U491" s="40">
        <f>U$12*$D491*INDEX(U$21:U$28,$E491)*INDEX(U$30:U$46,$F491)*(1-INDEX(U$117:U$133,$F491))</f>
        <v/>
      </c>
      <c r="V491" s="40">
        <f>V$12*$D491*INDEX(V$21:V$28,$E491)*INDEX(V$30:V$46,$F491)*(1-INDEX(V$117:V$133,$F491))</f>
        <v/>
      </c>
      <c r="W491" s="40">
        <f>W$12*$D491*INDEX(W$21:W$28,$E491)*INDEX(W$30:W$46,$F491)*(1-INDEX(W$117:W$133,$F491))</f>
        <v/>
      </c>
      <c r="X491" s="40">
        <f>X$12*$D491*INDEX(X$21:X$28,$E491)*INDEX(X$30:X$46,$F491)*(1-INDEX(X$117:X$133,$F491))</f>
        <v/>
      </c>
      <c r="Y491" s="40">
        <f>Y$12*$D491*INDEX(Y$21:Y$28,$E491)*INDEX(Y$30:Y$46,$F491)*(1-INDEX(Y$117:Y$133,$F491))</f>
        <v/>
      </c>
      <c r="Z491" s="40">
        <f>Z$12*$D491*INDEX(Z$21:Z$28,$E491)*INDEX(Z$30:Z$46,$F491)*(1-INDEX(Z$117:Z$133,$F491))</f>
        <v/>
      </c>
      <c r="AA491" s="40">
        <f>AA$12*$D491*INDEX(AA$21:AA$28,$E491)*INDEX(AA$30:AA$46,$F491)*(1-INDEX(AA$117:AA$133,$F491))</f>
        <v/>
      </c>
      <c r="AB491" s="40">
        <f>AB$12*$D491*INDEX(AB$21:AB$28,$E491)*INDEX(AB$30:AB$46,$F491)*(1-INDEX(AB$117:AB$133,$F491))</f>
        <v/>
      </c>
      <c r="AC491" s="40">
        <f>AC$12*$D491*INDEX(AC$21:AC$28,$E491)*INDEX(AC$30:AC$46,$F491)*(1-INDEX(AC$117:AC$133,$F491))</f>
        <v/>
      </c>
      <c r="AD491" s="42">
        <f>CARBONTAX(AD$12,$D491,INDEX(AD$21:AD$28,$E491),INDEX(AD$30:AD$46,$F491),INDEX(AD$117:AD$133,$F491))</f>
        <v/>
      </c>
      <c r="AE491" s="25">
        <f>LOWER(Settings!$C$4)&amp;".mit."&amp;$A491&amp;IF($C491="","","."&amp;$C491&amp;"."&amp;$B491)&amp;IF(INDEX(Variables!$D$5:$D$105,MATCH($A491,Variables!$A$5:$A$105,0))="","","."&amp;INDEX(Variables!$D$5:$D$105,MATCH($A491,Variables!$A$5:$A$105,0)))&amp;"."&amp;AE$5</f>
        <v/>
      </c>
      <c r="AF491" s="41">
        <f>AF$12*$D491*INDEX(AF$21:AF$28,$E491)*INDEX(AF$30:AF$46,$F491)*(1-INDEX(AF$117:AF$133,$F491))</f>
        <v/>
      </c>
      <c r="AG491" s="40">
        <f>AG$12*$D491*INDEX(AG$21:AG$28,$E491)*INDEX(AG$30:AG$46,$F491)*(1-INDEX(AG$117:AG$133,$F491))</f>
        <v/>
      </c>
      <c r="AH491" s="40">
        <f>AH$12*$D491*INDEX(AH$21:AH$28,$E491)*INDEX(AH$30:AH$46,$F491)*(1-INDEX(AH$117:AH$133,$F491))</f>
        <v/>
      </c>
      <c r="AI491" s="40">
        <f>AI$12*$D491*INDEX(AI$21:AI$28,$E491)*INDEX(AI$30:AI$46,$F491)*(1-INDEX(AI$117:AI$133,$F491))</f>
        <v/>
      </c>
      <c r="AJ491" s="40">
        <f>AJ$12*$D491*INDEX(AJ$21:AJ$28,$E491)*INDEX(AJ$30:AJ$46,$F491)*(1-INDEX(AJ$117:AJ$133,$F491))</f>
        <v/>
      </c>
      <c r="AK491" s="40">
        <f>AK$12*$D491*INDEX(AK$21:AK$28,$E491)*INDEX(AK$30:AK$46,$F491)*(1-INDEX(AK$117:AK$133,$F491))</f>
        <v/>
      </c>
      <c r="AL491" s="40">
        <f>AL$12*$D491*INDEX(AL$21:AL$28,$E491)*INDEX(AL$30:AL$46,$F491)*(1-INDEX(AL$117:AL$133,$F491))</f>
        <v/>
      </c>
      <c r="AM491" s="40">
        <f>AM$12*$D491*INDEX(AM$21:AM$28,$E491)*INDEX(AM$30:AM$46,$F491)*(1-INDEX(AM$117:AM$133,$F491))</f>
        <v/>
      </c>
      <c r="AN491" s="40">
        <f>AN$12*$D491*INDEX(AN$21:AN$28,$E491)*INDEX(AN$30:AN$46,$F491)*(1-INDEX(AN$117:AN$133,$F491))</f>
        <v/>
      </c>
      <c r="AO491" s="40">
        <f>AO$12*$D491*INDEX(AO$21:AO$28,$E491)*INDEX(AO$30:AO$46,$F491)*(1-INDEX(AO$117:AO$133,$F491))</f>
        <v/>
      </c>
      <c r="AP491" s="40">
        <f>AP$12*$D491*INDEX(AP$21:AP$28,$E491)*INDEX(AP$30:AP$46,$F491)*(1-INDEX(AP$117:AP$133,$F491))</f>
        <v/>
      </c>
      <c r="AQ491" s="40">
        <f>AQ$12*$D491*INDEX(AQ$21:AQ$28,$E491)*INDEX(AQ$30:AQ$46,$F491)*(1-INDEX(AQ$117:AQ$133,$F491))</f>
        <v/>
      </c>
      <c r="AR491" s="40">
        <f>AR$12*$D491*INDEX(AR$21:AR$28,$E491)*INDEX(AR$30:AR$46,$F491)*(1-INDEX(AR$117:AR$133,$F491))</f>
        <v/>
      </c>
      <c r="AS491" s="40">
        <f>AS$12*$D491*INDEX(AS$21:AS$28,$E491)*INDEX(AS$30:AS$46,$F491)*(1-INDEX(AS$117:AS$133,$F491))</f>
        <v/>
      </c>
      <c r="AT491" s="40">
        <f>AT$12*$D491*INDEX(AT$21:AT$28,$E491)*INDEX(AT$30:AT$46,$F491)*(1-INDEX(AT$117:AT$133,$F491))</f>
        <v/>
      </c>
      <c r="AU491" s="40">
        <f>AU$12*$D491*INDEX(AU$21:AU$28,$E491)*INDEX(AU$30:AU$46,$F491)*(1-INDEX(AU$117:AU$133,$F491))</f>
        <v/>
      </c>
      <c r="AV491" s="40">
        <f>AV$12*$D491*INDEX(AV$21:AV$28,$E491)*INDEX(AV$30:AV$46,$F491)*(1-INDEX(AV$117:AV$133,$F491))</f>
        <v/>
      </c>
      <c r="AW491" s="40">
        <f>AW$12*$D491*INDEX(AW$21:AW$28,$E491)*INDEX(AW$30:AW$46,$F491)*(1-INDEX(AW$117:AW$133,$F491))</f>
        <v/>
      </c>
      <c r="AX491" s="42">
        <f>CARBONTAX(AX$12,$D491,INDEX(AX$21:AX$28,$E491),INDEX(AX$30:AX$46,$F491),INDEX(AX$117:AX$133,$F491))</f>
        <v/>
      </c>
    </row>
    <row r="492" hidden="1" outlineLevel="2">
      <c r="A492" s="5" t="inlineStr">
        <is>
          <t>ctxnew</t>
        </is>
      </c>
      <c r="B492" s="5" t="inlineStr">
        <is>
          <t>oop</t>
        </is>
      </c>
      <c r="C492" s="5" t="inlineStr">
        <is>
          <t>avi</t>
        </is>
      </c>
      <c r="D492" s="40">
        <f>INDEX(Inputs!$T$5:$T$132,MATCH($B492&amp;"|"&amp;$C492,Inputs!$A$5:$A$132,0))</f>
        <v/>
      </c>
      <c r="E492" s="40">
        <f>INDEX(Inputs!$J$5:$J$132,MATCH($B492&amp;"|"&amp;$C492,Inputs!$A$5:$A$132,0))</f>
        <v/>
      </c>
      <c r="F492" s="40">
        <f>INDEX(Inputs!$K$5:$K$132,MATCH($B492&amp;"|"&amp;$C492,Inputs!$A$5:$A$132,0))</f>
        <v/>
      </c>
      <c r="G492" s="39" t="n"/>
      <c r="H492" s="5">
        <f>INDEX(Variables!$B$5:$B$105,MATCH($A492,Variables!$A$5:$A$105,0))&amp;IF($C492="",""," | "&amp;INDEX(Mapping!$B$5:$B$26,MATCH($C492,Mapping!$A$5:$A$26,0))&amp;" | "&amp;INDEX(Mapping!$B$30:$B$41,MATCH($B492,Mapping!$A$30:$A$41,0)))</f>
        <v/>
      </c>
      <c r="I492" s="5">
        <f>INDEX(Variables!$C$5:$C$105,MATCH($A492,Variables!$A$5:$A$105,0))</f>
        <v/>
      </c>
      <c r="J492" s="5">
        <f>INDEX(Variables!$E$5:$E$105,MATCH($A492,Variables!$A$5:$A$105,0))</f>
        <v/>
      </c>
      <c r="K492" s="25">
        <f>LOWER(Settings!$C$4)&amp;".mit."&amp;$A492&amp;IF($C492="","","."&amp;$C492&amp;"."&amp;$B492)&amp;IF(INDEX(Variables!$D$5:$D$105,MATCH($A492,Variables!$A$5:$A$105,0))="","","."&amp;INDEX(Variables!$D$5:$D$105,MATCH($A492,Variables!$A$5:$A$105,0)))&amp;"."&amp;K$5</f>
        <v/>
      </c>
      <c r="L492" s="41">
        <f>L$12*$D492*INDEX(L$21:L$28,$E492)*INDEX(L$30:L$46,$F492)*(1-INDEX(L$117:L$133,$F492))</f>
        <v/>
      </c>
      <c r="M492" s="40">
        <f>M$12*$D492*INDEX(M$21:M$28,$E492)*INDEX(M$30:M$46,$F492)*(1-INDEX(M$117:M$133,$F492))</f>
        <v/>
      </c>
      <c r="N492" s="40">
        <f>N$12*$D492*INDEX(N$21:N$28,$E492)*INDEX(N$30:N$46,$F492)*(1-INDEX(N$117:N$133,$F492))</f>
        <v/>
      </c>
      <c r="O492" s="40">
        <f>O$12*$D492*INDEX(O$21:O$28,$E492)*INDEX(O$30:O$46,$F492)*(1-INDEX(O$117:O$133,$F492))</f>
        <v/>
      </c>
      <c r="P492" s="40">
        <f>P$12*$D492*INDEX(P$21:P$28,$E492)*INDEX(P$30:P$46,$F492)*(1-INDEX(P$117:P$133,$F492))</f>
        <v/>
      </c>
      <c r="Q492" s="40">
        <f>Q$12*$D492*INDEX(Q$21:Q$28,$E492)*INDEX(Q$30:Q$46,$F492)*(1-INDEX(Q$117:Q$133,$F492))</f>
        <v/>
      </c>
      <c r="R492" s="40">
        <f>R$12*$D492*INDEX(R$21:R$28,$E492)*INDEX(R$30:R$46,$F492)*(1-INDEX(R$117:R$133,$F492))</f>
        <v/>
      </c>
      <c r="S492" s="40">
        <f>S$12*$D492*INDEX(S$21:S$28,$E492)*INDEX(S$30:S$46,$F492)*(1-INDEX(S$117:S$133,$F492))</f>
        <v/>
      </c>
      <c r="T492" s="40">
        <f>T$12*$D492*INDEX(T$21:T$28,$E492)*INDEX(T$30:T$46,$F492)*(1-INDEX(T$117:T$133,$F492))</f>
        <v/>
      </c>
      <c r="U492" s="40">
        <f>U$12*$D492*INDEX(U$21:U$28,$E492)*INDEX(U$30:U$46,$F492)*(1-INDEX(U$117:U$133,$F492))</f>
        <v/>
      </c>
      <c r="V492" s="40">
        <f>V$12*$D492*INDEX(V$21:V$28,$E492)*INDEX(V$30:V$46,$F492)*(1-INDEX(V$117:V$133,$F492))</f>
        <v/>
      </c>
      <c r="W492" s="40">
        <f>W$12*$D492*INDEX(W$21:W$28,$E492)*INDEX(W$30:W$46,$F492)*(1-INDEX(W$117:W$133,$F492))</f>
        <v/>
      </c>
      <c r="X492" s="40">
        <f>X$12*$D492*INDEX(X$21:X$28,$E492)*INDEX(X$30:X$46,$F492)*(1-INDEX(X$117:X$133,$F492))</f>
        <v/>
      </c>
      <c r="Y492" s="40">
        <f>Y$12*$D492*INDEX(Y$21:Y$28,$E492)*INDEX(Y$30:Y$46,$F492)*(1-INDEX(Y$117:Y$133,$F492))</f>
        <v/>
      </c>
      <c r="Z492" s="40">
        <f>Z$12*$D492*INDEX(Z$21:Z$28,$E492)*INDEX(Z$30:Z$46,$F492)*(1-INDEX(Z$117:Z$133,$F492))</f>
        <v/>
      </c>
      <c r="AA492" s="40">
        <f>AA$12*$D492*INDEX(AA$21:AA$28,$E492)*INDEX(AA$30:AA$46,$F492)*(1-INDEX(AA$117:AA$133,$F492))</f>
        <v/>
      </c>
      <c r="AB492" s="40">
        <f>AB$12*$D492*INDEX(AB$21:AB$28,$E492)*INDEX(AB$30:AB$46,$F492)*(1-INDEX(AB$117:AB$133,$F492))</f>
        <v/>
      </c>
      <c r="AC492" s="40">
        <f>AC$12*$D492*INDEX(AC$21:AC$28,$E492)*INDEX(AC$30:AC$46,$F492)*(1-INDEX(AC$117:AC$133,$F492))</f>
        <v/>
      </c>
      <c r="AD492" s="42">
        <f>CARBONTAX(AD$12,$D492,INDEX(AD$21:AD$28,$E492),INDEX(AD$30:AD$46,$F492),INDEX(AD$117:AD$133,$F492))</f>
        <v/>
      </c>
      <c r="AE492" s="25">
        <f>LOWER(Settings!$C$4)&amp;".mit."&amp;$A492&amp;IF($C492="","","."&amp;$C492&amp;"."&amp;$B492)&amp;IF(INDEX(Variables!$D$5:$D$105,MATCH($A492,Variables!$A$5:$A$105,0))="","","."&amp;INDEX(Variables!$D$5:$D$105,MATCH($A492,Variables!$A$5:$A$105,0)))&amp;"."&amp;AE$5</f>
        <v/>
      </c>
      <c r="AF492" s="41">
        <f>AF$12*$D492*INDEX(AF$21:AF$28,$E492)*INDEX(AF$30:AF$46,$F492)*(1-INDEX(AF$117:AF$133,$F492))</f>
        <v/>
      </c>
      <c r="AG492" s="40">
        <f>AG$12*$D492*INDEX(AG$21:AG$28,$E492)*INDEX(AG$30:AG$46,$F492)*(1-INDEX(AG$117:AG$133,$F492))</f>
        <v/>
      </c>
      <c r="AH492" s="40">
        <f>AH$12*$D492*INDEX(AH$21:AH$28,$E492)*INDEX(AH$30:AH$46,$F492)*(1-INDEX(AH$117:AH$133,$F492))</f>
        <v/>
      </c>
      <c r="AI492" s="40">
        <f>AI$12*$D492*INDEX(AI$21:AI$28,$E492)*INDEX(AI$30:AI$46,$F492)*(1-INDEX(AI$117:AI$133,$F492))</f>
        <v/>
      </c>
      <c r="AJ492" s="40">
        <f>AJ$12*$D492*INDEX(AJ$21:AJ$28,$E492)*INDEX(AJ$30:AJ$46,$F492)*(1-INDEX(AJ$117:AJ$133,$F492))</f>
        <v/>
      </c>
      <c r="AK492" s="40">
        <f>AK$12*$D492*INDEX(AK$21:AK$28,$E492)*INDEX(AK$30:AK$46,$F492)*(1-INDEX(AK$117:AK$133,$F492))</f>
        <v/>
      </c>
      <c r="AL492" s="40">
        <f>AL$12*$D492*INDEX(AL$21:AL$28,$E492)*INDEX(AL$30:AL$46,$F492)*(1-INDEX(AL$117:AL$133,$F492))</f>
        <v/>
      </c>
      <c r="AM492" s="40">
        <f>AM$12*$D492*INDEX(AM$21:AM$28,$E492)*INDEX(AM$30:AM$46,$F492)*(1-INDEX(AM$117:AM$133,$F492))</f>
        <v/>
      </c>
      <c r="AN492" s="40">
        <f>AN$12*$D492*INDEX(AN$21:AN$28,$E492)*INDEX(AN$30:AN$46,$F492)*(1-INDEX(AN$117:AN$133,$F492))</f>
        <v/>
      </c>
      <c r="AO492" s="40">
        <f>AO$12*$D492*INDEX(AO$21:AO$28,$E492)*INDEX(AO$30:AO$46,$F492)*(1-INDEX(AO$117:AO$133,$F492))</f>
        <v/>
      </c>
      <c r="AP492" s="40">
        <f>AP$12*$D492*INDEX(AP$21:AP$28,$E492)*INDEX(AP$30:AP$46,$F492)*(1-INDEX(AP$117:AP$133,$F492))</f>
        <v/>
      </c>
      <c r="AQ492" s="40">
        <f>AQ$12*$D492*INDEX(AQ$21:AQ$28,$E492)*INDEX(AQ$30:AQ$46,$F492)*(1-INDEX(AQ$117:AQ$133,$F492))</f>
        <v/>
      </c>
      <c r="AR492" s="40">
        <f>AR$12*$D492*INDEX(AR$21:AR$28,$E492)*INDEX(AR$30:AR$46,$F492)*(1-INDEX(AR$117:AR$133,$F492))</f>
        <v/>
      </c>
      <c r="AS492" s="40">
        <f>AS$12*$D492*INDEX(AS$21:AS$28,$E492)*INDEX(AS$30:AS$46,$F492)*(1-INDEX(AS$117:AS$133,$F492))</f>
        <v/>
      </c>
      <c r="AT492" s="40">
        <f>AT$12*$D492*INDEX(AT$21:AT$28,$E492)*INDEX(AT$30:AT$46,$F492)*(1-INDEX(AT$117:AT$133,$F492))</f>
        <v/>
      </c>
      <c r="AU492" s="40">
        <f>AU$12*$D492*INDEX(AU$21:AU$28,$E492)*INDEX(AU$30:AU$46,$F492)*(1-INDEX(AU$117:AU$133,$F492))</f>
        <v/>
      </c>
      <c r="AV492" s="40">
        <f>AV$12*$D492*INDEX(AV$21:AV$28,$E492)*INDEX(AV$30:AV$46,$F492)*(1-INDEX(AV$117:AV$133,$F492))</f>
        <v/>
      </c>
      <c r="AW492" s="40">
        <f>AW$12*$D492*INDEX(AW$21:AW$28,$E492)*INDEX(AW$30:AW$46,$F492)*(1-INDEX(AW$117:AW$133,$F492))</f>
        <v/>
      </c>
      <c r="AX492" s="42">
        <f>CARBONTAX(AX$12,$D492,INDEX(AX$21:AX$28,$E492),INDEX(AX$30:AX$46,$F492),INDEX(AX$117:AX$133,$F492))</f>
        <v/>
      </c>
    </row>
    <row r="493" hidden="1" outlineLevel="2">
      <c r="A493" s="5" t="inlineStr">
        <is>
          <t>ctxnew</t>
        </is>
      </c>
      <c r="B493" s="5" t="inlineStr">
        <is>
          <t>bio</t>
        </is>
      </c>
      <c r="C493" s="5" t="inlineStr">
        <is>
          <t>avi</t>
        </is>
      </c>
      <c r="D493" s="40">
        <f>INDEX(Inputs!$T$5:$T$132,MATCH($B493&amp;"|"&amp;$C493,Inputs!$A$5:$A$132,0))</f>
        <v/>
      </c>
      <c r="E493" s="40">
        <f>INDEX(Inputs!$J$5:$J$132,MATCH($B493&amp;"|"&amp;$C493,Inputs!$A$5:$A$132,0))</f>
        <v/>
      </c>
      <c r="F493" s="40">
        <f>INDEX(Inputs!$K$5:$K$132,MATCH($B493&amp;"|"&amp;$C493,Inputs!$A$5:$A$132,0))</f>
        <v/>
      </c>
      <c r="G493" s="39" t="n"/>
      <c r="H493" s="5">
        <f>INDEX(Variables!$B$5:$B$105,MATCH($A493,Variables!$A$5:$A$105,0))&amp;IF($C493="",""," | "&amp;INDEX(Mapping!$B$5:$B$26,MATCH($C493,Mapping!$A$5:$A$26,0))&amp;" | "&amp;INDEX(Mapping!$B$30:$B$41,MATCH($B493,Mapping!$A$30:$A$41,0)))</f>
        <v/>
      </c>
      <c r="I493" s="5">
        <f>INDEX(Variables!$C$5:$C$105,MATCH($A493,Variables!$A$5:$A$105,0))</f>
        <v/>
      </c>
      <c r="J493" s="5">
        <f>INDEX(Variables!$E$5:$E$105,MATCH($A493,Variables!$A$5:$A$105,0))</f>
        <v/>
      </c>
      <c r="K493" s="25">
        <f>LOWER(Settings!$C$4)&amp;".mit."&amp;$A493&amp;IF($C493="","","."&amp;$C493&amp;"."&amp;$B493)&amp;IF(INDEX(Variables!$D$5:$D$105,MATCH($A493,Variables!$A$5:$A$105,0))="","","."&amp;INDEX(Variables!$D$5:$D$105,MATCH($A493,Variables!$A$5:$A$105,0)))&amp;"."&amp;K$5</f>
        <v/>
      </c>
      <c r="L493" s="41">
        <f>L$12*$D493*INDEX(L$21:L$28,$E493)*INDEX(L$30:L$46,$F493)*(1-INDEX(L$117:L$133,$F493))</f>
        <v/>
      </c>
      <c r="M493" s="40">
        <f>M$12*$D493*INDEX(M$21:M$28,$E493)*INDEX(M$30:M$46,$F493)*(1-INDEX(M$117:M$133,$F493))</f>
        <v/>
      </c>
      <c r="N493" s="40">
        <f>N$12*$D493*INDEX(N$21:N$28,$E493)*INDEX(N$30:N$46,$F493)*(1-INDEX(N$117:N$133,$F493))</f>
        <v/>
      </c>
      <c r="O493" s="40">
        <f>O$12*$D493*INDEX(O$21:O$28,$E493)*INDEX(O$30:O$46,$F493)*(1-INDEX(O$117:O$133,$F493))</f>
        <v/>
      </c>
      <c r="P493" s="40">
        <f>P$12*$D493*INDEX(P$21:P$28,$E493)*INDEX(P$30:P$46,$F493)*(1-INDEX(P$117:P$133,$F493))</f>
        <v/>
      </c>
      <c r="Q493" s="40">
        <f>Q$12*$D493*INDEX(Q$21:Q$28,$E493)*INDEX(Q$30:Q$46,$F493)*(1-INDEX(Q$117:Q$133,$F493))</f>
        <v/>
      </c>
      <c r="R493" s="40">
        <f>R$12*$D493*INDEX(R$21:R$28,$E493)*INDEX(R$30:R$46,$F493)*(1-INDEX(R$117:R$133,$F493))</f>
        <v/>
      </c>
      <c r="S493" s="40">
        <f>S$12*$D493*INDEX(S$21:S$28,$E493)*INDEX(S$30:S$46,$F493)*(1-INDEX(S$117:S$133,$F493))</f>
        <v/>
      </c>
      <c r="T493" s="40">
        <f>T$12*$D493*INDEX(T$21:T$28,$E493)*INDEX(T$30:T$46,$F493)*(1-INDEX(T$117:T$133,$F493))</f>
        <v/>
      </c>
      <c r="U493" s="40">
        <f>U$12*$D493*INDEX(U$21:U$28,$E493)*INDEX(U$30:U$46,$F493)*(1-INDEX(U$117:U$133,$F493))</f>
        <v/>
      </c>
      <c r="V493" s="40">
        <f>V$12*$D493*INDEX(V$21:V$28,$E493)*INDEX(V$30:V$46,$F493)*(1-INDEX(V$117:V$133,$F493))</f>
        <v/>
      </c>
      <c r="W493" s="40">
        <f>W$12*$D493*INDEX(W$21:W$28,$E493)*INDEX(W$30:W$46,$F493)*(1-INDEX(W$117:W$133,$F493))</f>
        <v/>
      </c>
      <c r="X493" s="40">
        <f>X$12*$D493*INDEX(X$21:X$28,$E493)*INDEX(X$30:X$46,$F493)*(1-INDEX(X$117:X$133,$F493))</f>
        <v/>
      </c>
      <c r="Y493" s="40">
        <f>Y$12*$D493*INDEX(Y$21:Y$28,$E493)*INDEX(Y$30:Y$46,$F493)*(1-INDEX(Y$117:Y$133,$F493))</f>
        <v/>
      </c>
      <c r="Z493" s="40">
        <f>Z$12*$D493*INDEX(Z$21:Z$28,$E493)*INDEX(Z$30:Z$46,$F493)*(1-INDEX(Z$117:Z$133,$F493))</f>
        <v/>
      </c>
      <c r="AA493" s="40">
        <f>AA$12*$D493*INDEX(AA$21:AA$28,$E493)*INDEX(AA$30:AA$46,$F493)*(1-INDEX(AA$117:AA$133,$F493))</f>
        <v/>
      </c>
      <c r="AB493" s="40">
        <f>AB$12*$D493*INDEX(AB$21:AB$28,$E493)*INDEX(AB$30:AB$46,$F493)*(1-INDEX(AB$117:AB$133,$F493))</f>
        <v/>
      </c>
      <c r="AC493" s="40">
        <f>AC$12*$D493*INDEX(AC$21:AC$28,$E493)*INDEX(AC$30:AC$46,$F493)*(1-INDEX(AC$117:AC$133,$F493))</f>
        <v/>
      </c>
      <c r="AD493" s="42">
        <f>CARBONTAX(AD$12,$D493,INDEX(AD$21:AD$28,$E493),INDEX(AD$30:AD$46,$F493),INDEX(AD$117:AD$133,$F493))</f>
        <v/>
      </c>
      <c r="AE493" s="25">
        <f>LOWER(Settings!$C$4)&amp;".mit."&amp;$A493&amp;IF($C493="","","."&amp;$C493&amp;"."&amp;$B493)&amp;IF(INDEX(Variables!$D$5:$D$105,MATCH($A493,Variables!$A$5:$A$105,0))="","","."&amp;INDEX(Variables!$D$5:$D$105,MATCH($A493,Variables!$A$5:$A$105,0)))&amp;"."&amp;AE$5</f>
        <v/>
      </c>
      <c r="AF493" s="41">
        <f>AF$12*$D493*INDEX(AF$21:AF$28,$E493)*INDEX(AF$30:AF$46,$F493)*(1-INDEX(AF$117:AF$133,$F493))</f>
        <v/>
      </c>
      <c r="AG493" s="40">
        <f>AG$12*$D493*INDEX(AG$21:AG$28,$E493)*INDEX(AG$30:AG$46,$F493)*(1-INDEX(AG$117:AG$133,$F493))</f>
        <v/>
      </c>
      <c r="AH493" s="40">
        <f>AH$12*$D493*INDEX(AH$21:AH$28,$E493)*INDEX(AH$30:AH$46,$F493)*(1-INDEX(AH$117:AH$133,$F493))</f>
        <v/>
      </c>
      <c r="AI493" s="40">
        <f>AI$12*$D493*INDEX(AI$21:AI$28,$E493)*INDEX(AI$30:AI$46,$F493)*(1-INDEX(AI$117:AI$133,$F493))</f>
        <v/>
      </c>
      <c r="AJ493" s="40">
        <f>AJ$12*$D493*INDEX(AJ$21:AJ$28,$E493)*INDEX(AJ$30:AJ$46,$F493)*(1-INDEX(AJ$117:AJ$133,$F493))</f>
        <v/>
      </c>
      <c r="AK493" s="40">
        <f>AK$12*$D493*INDEX(AK$21:AK$28,$E493)*INDEX(AK$30:AK$46,$F493)*(1-INDEX(AK$117:AK$133,$F493))</f>
        <v/>
      </c>
      <c r="AL493" s="40">
        <f>AL$12*$D493*INDEX(AL$21:AL$28,$E493)*INDEX(AL$30:AL$46,$F493)*(1-INDEX(AL$117:AL$133,$F493))</f>
        <v/>
      </c>
      <c r="AM493" s="40">
        <f>AM$12*$D493*INDEX(AM$21:AM$28,$E493)*INDEX(AM$30:AM$46,$F493)*(1-INDEX(AM$117:AM$133,$F493))</f>
        <v/>
      </c>
      <c r="AN493" s="40">
        <f>AN$12*$D493*INDEX(AN$21:AN$28,$E493)*INDEX(AN$30:AN$46,$F493)*(1-INDEX(AN$117:AN$133,$F493))</f>
        <v/>
      </c>
      <c r="AO493" s="40">
        <f>AO$12*$D493*INDEX(AO$21:AO$28,$E493)*INDEX(AO$30:AO$46,$F493)*(1-INDEX(AO$117:AO$133,$F493))</f>
        <v/>
      </c>
      <c r="AP493" s="40">
        <f>AP$12*$D493*INDEX(AP$21:AP$28,$E493)*INDEX(AP$30:AP$46,$F493)*(1-INDEX(AP$117:AP$133,$F493))</f>
        <v/>
      </c>
      <c r="AQ493" s="40">
        <f>AQ$12*$D493*INDEX(AQ$21:AQ$28,$E493)*INDEX(AQ$30:AQ$46,$F493)*(1-INDEX(AQ$117:AQ$133,$F493))</f>
        <v/>
      </c>
      <c r="AR493" s="40">
        <f>AR$12*$D493*INDEX(AR$21:AR$28,$E493)*INDEX(AR$30:AR$46,$F493)*(1-INDEX(AR$117:AR$133,$F493))</f>
        <v/>
      </c>
      <c r="AS493" s="40">
        <f>AS$12*$D493*INDEX(AS$21:AS$28,$E493)*INDEX(AS$30:AS$46,$F493)*(1-INDEX(AS$117:AS$133,$F493))</f>
        <v/>
      </c>
      <c r="AT493" s="40">
        <f>AT$12*$D493*INDEX(AT$21:AT$28,$E493)*INDEX(AT$30:AT$46,$F493)*(1-INDEX(AT$117:AT$133,$F493))</f>
        <v/>
      </c>
      <c r="AU493" s="40">
        <f>AU$12*$D493*INDEX(AU$21:AU$28,$E493)*INDEX(AU$30:AU$46,$F493)*(1-INDEX(AU$117:AU$133,$F493))</f>
        <v/>
      </c>
      <c r="AV493" s="40">
        <f>AV$12*$D493*INDEX(AV$21:AV$28,$E493)*INDEX(AV$30:AV$46,$F493)*(1-INDEX(AV$117:AV$133,$F493))</f>
        <v/>
      </c>
      <c r="AW493" s="40">
        <f>AW$12*$D493*INDEX(AW$21:AW$28,$E493)*INDEX(AW$30:AW$46,$F493)*(1-INDEX(AW$117:AW$133,$F493))</f>
        <v/>
      </c>
      <c r="AX493" s="42">
        <f>CARBONTAX(AX$12,$D493,INDEX(AX$21:AX$28,$E493),INDEX(AX$30:AX$46,$F493),INDEX(AX$117:AX$133,$F493))</f>
        <v/>
      </c>
    </row>
    <row r="494" hidden="1" outlineLevel="2"/>
    <row r="495" hidden="1" outlineLevel="2">
      <c r="A495" s="5" t="inlineStr">
        <is>
          <t>ets</t>
        </is>
      </c>
      <c r="B495" s="5" t="inlineStr">
        <is>
          <t>coa</t>
        </is>
      </c>
      <c r="C495" s="5" t="inlineStr">
        <is>
          <t>avi</t>
        </is>
      </c>
      <c r="D495" s="40">
        <f>INDEX(Inputs!$T$5:$T$132,MATCH($B495&amp;"|"&amp;$C495,Inputs!$A$5:$A$132,0))</f>
        <v/>
      </c>
      <c r="E495" s="40">
        <f>INDEX(Inputs!$K$5:$K$132,MATCH($B495&amp;"|"&amp;$C495,Inputs!$A$5:$A$132,0))</f>
        <v/>
      </c>
      <c r="F495" s="39" t="n"/>
      <c r="G495" s="39" t="n"/>
      <c r="H495" s="5">
        <f>INDEX(Variables!$B$5:$B$105,MATCH($A495,Variables!$A$5:$A$105,0))&amp;IF($C495="",""," | "&amp;INDEX(Mapping!$B$5:$B$26,MATCH($C495,Mapping!$A$5:$A$26,0))&amp;" | "&amp;INDEX(Mapping!$B$30:$B$41,MATCH($B495,Mapping!$A$30:$A$41,0)))</f>
        <v/>
      </c>
      <c r="I495" s="5">
        <f>INDEX(Variables!$C$5:$C$105,MATCH($A495,Variables!$A$5:$A$105,0))</f>
        <v/>
      </c>
      <c r="J495" s="5">
        <f>INDEX(Variables!$E$5:$E$105,MATCH($A495,Variables!$A$5:$A$105,0))</f>
        <v/>
      </c>
      <c r="K495" s="25">
        <f>LOWER(Settings!$C$4)&amp;".mit."&amp;$A495&amp;IF($C495="","","."&amp;$C495&amp;"."&amp;$B495)&amp;IF(INDEX(Variables!$D$5:$D$105,MATCH($A495,Variables!$A$5:$A$105,0))="","","."&amp;INDEX(Variables!$D$5:$D$105,MATCH($A495,Variables!$A$5:$A$105,0)))&amp;"."&amp;K$5</f>
        <v/>
      </c>
      <c r="L495" s="41">
        <f>L$134*$D495*INDEX(L$117:L$133,$E495)</f>
        <v/>
      </c>
      <c r="M495" s="40">
        <f>M$134*$D495*INDEX(M$117:M$133,$E495)</f>
        <v/>
      </c>
      <c r="N495" s="40">
        <f>N$134*$D495*INDEX(N$117:N$133,$E495)</f>
        <v/>
      </c>
      <c r="O495" s="40">
        <f>O$134*$D495*INDEX(O$117:O$133,$E495)</f>
        <v/>
      </c>
      <c r="P495" s="40">
        <f>P$134*$D495*INDEX(P$117:P$133,$E495)</f>
        <v/>
      </c>
      <c r="Q495" s="40">
        <f>Q$134*$D495*INDEX(Q$117:Q$133,$E495)</f>
        <v/>
      </c>
      <c r="R495" s="40">
        <f>R$134*$D495*INDEX(R$117:R$133,$E495)</f>
        <v/>
      </c>
      <c r="S495" s="40">
        <f>S$134*$D495*INDEX(S$117:S$133,$E495)</f>
        <v/>
      </c>
      <c r="T495" s="40">
        <f>T$134*$D495*INDEX(T$117:T$133,$E495)</f>
        <v/>
      </c>
      <c r="U495" s="40">
        <f>U$134*$D495*INDEX(U$117:U$133,$E495)</f>
        <v/>
      </c>
      <c r="V495" s="40">
        <f>V$134*$D495*INDEX(V$117:V$133,$E495)</f>
        <v/>
      </c>
      <c r="W495" s="40">
        <f>W$134*$D495*INDEX(W$117:W$133,$E495)</f>
        <v/>
      </c>
      <c r="X495" s="40">
        <f>X$134*$D495*INDEX(X$117:X$133,$E495)</f>
        <v/>
      </c>
      <c r="Y495" s="40">
        <f>Y$134*$D495*INDEX(Y$117:Y$133,$E495)</f>
        <v/>
      </c>
      <c r="Z495" s="40">
        <f>Z$134*$D495*INDEX(Z$117:Z$133,$E495)</f>
        <v/>
      </c>
      <c r="AA495" s="40">
        <f>AA$134*$D495*INDEX(AA$117:AA$133,$E495)</f>
        <v/>
      </c>
      <c r="AB495" s="40">
        <f>AB$134*$D495*INDEX(AB$117:AB$133,$E495)</f>
        <v/>
      </c>
      <c r="AC495" s="40">
        <f>AC$134*$D495*INDEX(AC$117:AC$133,$E495)</f>
        <v/>
      </c>
      <c r="AD495" s="42">
        <f>ETSCOST(AD$134,$D495,INDEX(AD$117:AD$133,$E495))</f>
        <v/>
      </c>
      <c r="AE495" s="25">
        <f>LOWER(Settings!$C$4)&amp;".mit."&amp;$A495&amp;IF($C495="","","."&amp;$C495&amp;"."&amp;$B495)&amp;IF(INDEX(Variables!$D$5:$D$105,MATCH($A495,Variables!$A$5:$A$105,0))="","","."&amp;INDEX(Variables!$D$5:$D$105,MATCH($A495,Variables!$A$5:$A$105,0)))&amp;"."&amp;AE$5</f>
        <v/>
      </c>
      <c r="AF495" s="41">
        <f>AF$134*$D495*INDEX(AF$117:AF$133,$E495)</f>
        <v/>
      </c>
      <c r="AG495" s="40">
        <f>AG$134*$D495*INDEX(AG$117:AG$133,$E495)</f>
        <v/>
      </c>
      <c r="AH495" s="40">
        <f>AH$134*$D495*INDEX(AH$117:AH$133,$E495)</f>
        <v/>
      </c>
      <c r="AI495" s="40">
        <f>AI$134*$D495*INDEX(AI$117:AI$133,$E495)</f>
        <v/>
      </c>
      <c r="AJ495" s="40">
        <f>AJ$134*$D495*INDEX(AJ$117:AJ$133,$E495)</f>
        <v/>
      </c>
      <c r="AK495" s="40">
        <f>AK$134*$D495*INDEX(AK$117:AK$133,$E495)</f>
        <v/>
      </c>
      <c r="AL495" s="40">
        <f>AL$134*$D495*INDEX(AL$117:AL$133,$E495)</f>
        <v/>
      </c>
      <c r="AM495" s="40">
        <f>AM$134*$D495*INDEX(AM$117:AM$133,$E495)</f>
        <v/>
      </c>
      <c r="AN495" s="40">
        <f>AN$134*$D495*INDEX(AN$117:AN$133,$E495)</f>
        <v/>
      </c>
      <c r="AO495" s="40">
        <f>AO$134*$D495*INDEX(AO$117:AO$133,$E495)</f>
        <v/>
      </c>
      <c r="AP495" s="40">
        <f>AP$134*$D495*INDEX(AP$117:AP$133,$E495)</f>
        <v/>
      </c>
      <c r="AQ495" s="40">
        <f>AQ$134*$D495*INDEX(AQ$117:AQ$133,$E495)</f>
        <v/>
      </c>
      <c r="AR495" s="40">
        <f>AR$134*$D495*INDEX(AR$117:AR$133,$E495)</f>
        <v/>
      </c>
      <c r="AS495" s="40">
        <f>AS$134*$D495*INDEX(AS$117:AS$133,$E495)</f>
        <v/>
      </c>
      <c r="AT495" s="40">
        <f>AT$134*$D495*INDEX(AT$117:AT$133,$E495)</f>
        <v/>
      </c>
      <c r="AU495" s="40">
        <f>AU$134*$D495*INDEX(AU$117:AU$133,$E495)</f>
        <v/>
      </c>
      <c r="AV495" s="40">
        <f>AV$134*$D495*INDEX(AV$117:AV$133,$E495)</f>
        <v/>
      </c>
      <c r="AW495" s="40">
        <f>AW$134*$D495*INDEX(AW$117:AW$133,$E495)</f>
        <v/>
      </c>
      <c r="AX495" s="42">
        <f>ETSCOST(AX$134,$D495,INDEX(AX$117:AX$133,$E495))</f>
        <v/>
      </c>
    </row>
    <row r="496" hidden="1" outlineLevel="2">
      <c r="A496" s="5" t="inlineStr">
        <is>
          <t>ets</t>
        </is>
      </c>
      <c r="B496" s="5" t="inlineStr">
        <is>
          <t>nga</t>
        </is>
      </c>
      <c r="C496" s="5" t="inlineStr">
        <is>
          <t>avi</t>
        </is>
      </c>
      <c r="D496" s="40">
        <f>INDEX(Inputs!$T$5:$T$132,MATCH($B496&amp;"|"&amp;$C496,Inputs!$A$5:$A$132,0))</f>
        <v/>
      </c>
      <c r="E496" s="40">
        <f>INDEX(Inputs!$K$5:$K$132,MATCH($B496&amp;"|"&amp;$C496,Inputs!$A$5:$A$132,0))</f>
        <v/>
      </c>
      <c r="F496" s="39" t="n"/>
      <c r="G496" s="39" t="n"/>
      <c r="H496" s="5">
        <f>INDEX(Variables!$B$5:$B$105,MATCH($A496,Variables!$A$5:$A$105,0))&amp;IF($C496="",""," | "&amp;INDEX(Mapping!$B$5:$B$26,MATCH($C496,Mapping!$A$5:$A$26,0))&amp;" | "&amp;INDEX(Mapping!$B$30:$B$41,MATCH($B496,Mapping!$A$30:$A$41,0)))</f>
        <v/>
      </c>
      <c r="I496" s="5">
        <f>INDEX(Variables!$C$5:$C$105,MATCH($A496,Variables!$A$5:$A$105,0))</f>
        <v/>
      </c>
      <c r="J496" s="5">
        <f>INDEX(Variables!$E$5:$E$105,MATCH($A496,Variables!$A$5:$A$105,0))</f>
        <v/>
      </c>
      <c r="K496" s="25">
        <f>LOWER(Settings!$C$4)&amp;".mit."&amp;$A496&amp;IF($C496="","","."&amp;$C496&amp;"."&amp;$B496)&amp;IF(INDEX(Variables!$D$5:$D$105,MATCH($A496,Variables!$A$5:$A$105,0))="","","."&amp;INDEX(Variables!$D$5:$D$105,MATCH($A496,Variables!$A$5:$A$105,0)))&amp;"."&amp;K$5</f>
        <v/>
      </c>
      <c r="L496" s="41">
        <f>L$134*$D496*INDEX(L$117:L$133,$E496)</f>
        <v/>
      </c>
      <c r="M496" s="40">
        <f>M$134*$D496*INDEX(M$117:M$133,$E496)</f>
        <v/>
      </c>
      <c r="N496" s="40">
        <f>N$134*$D496*INDEX(N$117:N$133,$E496)</f>
        <v/>
      </c>
      <c r="O496" s="40">
        <f>O$134*$D496*INDEX(O$117:O$133,$E496)</f>
        <v/>
      </c>
      <c r="P496" s="40">
        <f>P$134*$D496*INDEX(P$117:P$133,$E496)</f>
        <v/>
      </c>
      <c r="Q496" s="40">
        <f>Q$134*$D496*INDEX(Q$117:Q$133,$E496)</f>
        <v/>
      </c>
      <c r="R496" s="40">
        <f>R$134*$D496*INDEX(R$117:R$133,$E496)</f>
        <v/>
      </c>
      <c r="S496" s="40">
        <f>S$134*$D496*INDEX(S$117:S$133,$E496)</f>
        <v/>
      </c>
      <c r="T496" s="40">
        <f>T$134*$D496*INDEX(T$117:T$133,$E496)</f>
        <v/>
      </c>
      <c r="U496" s="40">
        <f>U$134*$D496*INDEX(U$117:U$133,$E496)</f>
        <v/>
      </c>
      <c r="V496" s="40">
        <f>V$134*$D496*INDEX(V$117:V$133,$E496)</f>
        <v/>
      </c>
      <c r="W496" s="40">
        <f>W$134*$D496*INDEX(W$117:W$133,$E496)</f>
        <v/>
      </c>
      <c r="X496" s="40">
        <f>X$134*$D496*INDEX(X$117:X$133,$E496)</f>
        <v/>
      </c>
      <c r="Y496" s="40">
        <f>Y$134*$D496*INDEX(Y$117:Y$133,$E496)</f>
        <v/>
      </c>
      <c r="Z496" s="40">
        <f>Z$134*$D496*INDEX(Z$117:Z$133,$E496)</f>
        <v/>
      </c>
      <c r="AA496" s="40">
        <f>AA$134*$D496*INDEX(AA$117:AA$133,$E496)</f>
        <v/>
      </c>
      <c r="AB496" s="40">
        <f>AB$134*$D496*INDEX(AB$117:AB$133,$E496)</f>
        <v/>
      </c>
      <c r="AC496" s="40">
        <f>AC$134*$D496*INDEX(AC$117:AC$133,$E496)</f>
        <v/>
      </c>
      <c r="AD496" s="42">
        <f>ETSCOST(AD$134,$D496,INDEX(AD$117:AD$133,$E496))</f>
        <v/>
      </c>
      <c r="AE496" s="25">
        <f>LOWER(Settings!$C$4)&amp;".mit."&amp;$A496&amp;IF($C496="","","."&amp;$C496&amp;"."&amp;$B496)&amp;IF(INDEX(Variables!$D$5:$D$105,MATCH($A496,Variables!$A$5:$A$105,0))="","","."&amp;INDEX(Variables!$D$5:$D$105,MATCH($A496,Variables!$A$5:$A$105,0)))&amp;"."&amp;AE$5</f>
        <v/>
      </c>
      <c r="AF496" s="41">
        <f>AF$134*$D496*INDEX(AF$117:AF$133,$E496)</f>
        <v/>
      </c>
      <c r="AG496" s="40">
        <f>AG$134*$D496*INDEX(AG$117:AG$133,$E496)</f>
        <v/>
      </c>
      <c r="AH496" s="40">
        <f>AH$134*$D496*INDEX(AH$117:AH$133,$E496)</f>
        <v/>
      </c>
      <c r="AI496" s="40">
        <f>AI$134*$D496*INDEX(AI$117:AI$133,$E496)</f>
        <v/>
      </c>
      <c r="AJ496" s="40">
        <f>AJ$134*$D496*INDEX(AJ$117:AJ$133,$E496)</f>
        <v/>
      </c>
      <c r="AK496" s="40">
        <f>AK$134*$D496*INDEX(AK$117:AK$133,$E496)</f>
        <v/>
      </c>
      <c r="AL496" s="40">
        <f>AL$134*$D496*INDEX(AL$117:AL$133,$E496)</f>
        <v/>
      </c>
      <c r="AM496" s="40">
        <f>AM$134*$D496*INDEX(AM$117:AM$133,$E496)</f>
        <v/>
      </c>
      <c r="AN496" s="40">
        <f>AN$134*$D496*INDEX(AN$117:AN$133,$E496)</f>
        <v/>
      </c>
      <c r="AO496" s="40">
        <f>AO$134*$D496*INDEX(AO$117:AO$133,$E496)</f>
        <v/>
      </c>
      <c r="AP496" s="40">
        <f>AP$134*$D496*INDEX(AP$117:AP$133,$E496)</f>
        <v/>
      </c>
      <c r="AQ496" s="40">
        <f>AQ$134*$D496*INDEX(AQ$117:AQ$133,$E496)</f>
        <v/>
      </c>
      <c r="AR496" s="40">
        <f>AR$134*$D496*INDEX(AR$117:AR$133,$E496)</f>
        <v/>
      </c>
      <c r="AS496" s="40">
        <f>AS$134*$D496*INDEX(AS$117:AS$133,$E496)</f>
        <v/>
      </c>
      <c r="AT496" s="40">
        <f>AT$134*$D496*INDEX(AT$117:AT$133,$E496)</f>
        <v/>
      </c>
      <c r="AU496" s="40">
        <f>AU$134*$D496*INDEX(AU$117:AU$133,$E496)</f>
        <v/>
      </c>
      <c r="AV496" s="40">
        <f>AV$134*$D496*INDEX(AV$117:AV$133,$E496)</f>
        <v/>
      </c>
      <c r="AW496" s="40">
        <f>AW$134*$D496*INDEX(AW$117:AW$133,$E496)</f>
        <v/>
      </c>
      <c r="AX496" s="42">
        <f>ETSCOST(AX$134,$D496,INDEX(AX$117:AX$133,$E496))</f>
        <v/>
      </c>
    </row>
    <row r="497" hidden="1" outlineLevel="2">
      <c r="A497" s="5" t="inlineStr">
        <is>
          <t>ets</t>
        </is>
      </c>
      <c r="B497" s="5" t="inlineStr">
        <is>
          <t>gso</t>
        </is>
      </c>
      <c r="C497" s="5" t="inlineStr">
        <is>
          <t>avi</t>
        </is>
      </c>
      <c r="D497" s="40">
        <f>INDEX(Inputs!$T$5:$T$132,MATCH($B497&amp;"|"&amp;$C497,Inputs!$A$5:$A$132,0))</f>
        <v/>
      </c>
      <c r="E497" s="40">
        <f>INDEX(Inputs!$K$5:$K$132,MATCH($B497&amp;"|"&amp;$C497,Inputs!$A$5:$A$132,0))</f>
        <v/>
      </c>
      <c r="F497" s="39" t="n"/>
      <c r="G497" s="39" t="n"/>
      <c r="H497" s="5">
        <f>INDEX(Variables!$B$5:$B$105,MATCH($A497,Variables!$A$5:$A$105,0))&amp;IF($C497="",""," | "&amp;INDEX(Mapping!$B$5:$B$26,MATCH($C497,Mapping!$A$5:$A$26,0))&amp;" | "&amp;INDEX(Mapping!$B$30:$B$41,MATCH($B497,Mapping!$A$30:$A$41,0)))</f>
        <v/>
      </c>
      <c r="I497" s="5">
        <f>INDEX(Variables!$C$5:$C$105,MATCH($A497,Variables!$A$5:$A$105,0))</f>
        <v/>
      </c>
      <c r="J497" s="5">
        <f>INDEX(Variables!$E$5:$E$105,MATCH($A497,Variables!$A$5:$A$105,0))</f>
        <v/>
      </c>
      <c r="K497" s="25">
        <f>LOWER(Settings!$C$4)&amp;".mit."&amp;$A497&amp;IF($C497="","","."&amp;$C497&amp;"."&amp;$B497)&amp;IF(INDEX(Variables!$D$5:$D$105,MATCH($A497,Variables!$A$5:$A$105,0))="","","."&amp;INDEX(Variables!$D$5:$D$105,MATCH($A497,Variables!$A$5:$A$105,0)))&amp;"."&amp;K$5</f>
        <v/>
      </c>
      <c r="L497" s="41">
        <f>L$134*$D497*INDEX(L$117:L$133,$E497)</f>
        <v/>
      </c>
      <c r="M497" s="40">
        <f>M$134*$D497*INDEX(M$117:M$133,$E497)</f>
        <v/>
      </c>
      <c r="N497" s="40">
        <f>N$134*$D497*INDEX(N$117:N$133,$E497)</f>
        <v/>
      </c>
      <c r="O497" s="40">
        <f>O$134*$D497*INDEX(O$117:O$133,$E497)</f>
        <v/>
      </c>
      <c r="P497" s="40">
        <f>P$134*$D497*INDEX(P$117:P$133,$E497)</f>
        <v/>
      </c>
      <c r="Q497" s="40">
        <f>Q$134*$D497*INDEX(Q$117:Q$133,$E497)</f>
        <v/>
      </c>
      <c r="R497" s="40">
        <f>R$134*$D497*INDEX(R$117:R$133,$E497)</f>
        <v/>
      </c>
      <c r="S497" s="40">
        <f>S$134*$D497*INDEX(S$117:S$133,$E497)</f>
        <v/>
      </c>
      <c r="T497" s="40">
        <f>T$134*$D497*INDEX(T$117:T$133,$E497)</f>
        <v/>
      </c>
      <c r="U497" s="40">
        <f>U$134*$D497*INDEX(U$117:U$133,$E497)</f>
        <v/>
      </c>
      <c r="V497" s="40">
        <f>V$134*$D497*INDEX(V$117:V$133,$E497)</f>
        <v/>
      </c>
      <c r="W497" s="40">
        <f>W$134*$D497*INDEX(W$117:W$133,$E497)</f>
        <v/>
      </c>
      <c r="X497" s="40">
        <f>X$134*$D497*INDEX(X$117:X$133,$E497)</f>
        <v/>
      </c>
      <c r="Y497" s="40">
        <f>Y$134*$D497*INDEX(Y$117:Y$133,$E497)</f>
        <v/>
      </c>
      <c r="Z497" s="40">
        <f>Z$134*$D497*INDEX(Z$117:Z$133,$E497)</f>
        <v/>
      </c>
      <c r="AA497" s="40">
        <f>AA$134*$D497*INDEX(AA$117:AA$133,$E497)</f>
        <v/>
      </c>
      <c r="AB497" s="40">
        <f>AB$134*$D497*INDEX(AB$117:AB$133,$E497)</f>
        <v/>
      </c>
      <c r="AC497" s="40">
        <f>AC$134*$D497*INDEX(AC$117:AC$133,$E497)</f>
        <v/>
      </c>
      <c r="AD497" s="42">
        <f>ETSCOST(AD$134,$D497,INDEX(AD$117:AD$133,$E497))</f>
        <v/>
      </c>
      <c r="AE497" s="25">
        <f>LOWER(Settings!$C$4)&amp;".mit."&amp;$A497&amp;IF($C497="","","."&amp;$C497&amp;"."&amp;$B497)&amp;IF(INDEX(Variables!$D$5:$D$105,MATCH($A497,Variables!$A$5:$A$105,0))="","","."&amp;INDEX(Variables!$D$5:$D$105,MATCH($A497,Variables!$A$5:$A$105,0)))&amp;"."&amp;AE$5</f>
        <v/>
      </c>
      <c r="AF497" s="41">
        <f>AF$134*$D497*INDEX(AF$117:AF$133,$E497)</f>
        <v/>
      </c>
      <c r="AG497" s="40">
        <f>AG$134*$D497*INDEX(AG$117:AG$133,$E497)</f>
        <v/>
      </c>
      <c r="AH497" s="40">
        <f>AH$134*$D497*INDEX(AH$117:AH$133,$E497)</f>
        <v/>
      </c>
      <c r="AI497" s="40">
        <f>AI$134*$D497*INDEX(AI$117:AI$133,$E497)</f>
        <v/>
      </c>
      <c r="AJ497" s="40">
        <f>AJ$134*$D497*INDEX(AJ$117:AJ$133,$E497)</f>
        <v/>
      </c>
      <c r="AK497" s="40">
        <f>AK$134*$D497*INDEX(AK$117:AK$133,$E497)</f>
        <v/>
      </c>
      <c r="AL497" s="40">
        <f>AL$134*$D497*INDEX(AL$117:AL$133,$E497)</f>
        <v/>
      </c>
      <c r="AM497" s="40">
        <f>AM$134*$D497*INDEX(AM$117:AM$133,$E497)</f>
        <v/>
      </c>
      <c r="AN497" s="40">
        <f>AN$134*$D497*INDEX(AN$117:AN$133,$E497)</f>
        <v/>
      </c>
      <c r="AO497" s="40">
        <f>AO$134*$D497*INDEX(AO$117:AO$133,$E497)</f>
        <v/>
      </c>
      <c r="AP497" s="40">
        <f>AP$134*$D497*INDEX(AP$117:AP$133,$E497)</f>
        <v/>
      </c>
      <c r="AQ497" s="40">
        <f>AQ$134*$D497*INDEX(AQ$117:AQ$133,$E497)</f>
        <v/>
      </c>
      <c r="AR497" s="40">
        <f>AR$134*$D497*INDEX(AR$117:AR$133,$E497)</f>
        <v/>
      </c>
      <c r="AS497" s="40">
        <f>AS$134*$D497*INDEX(AS$117:AS$133,$E497)</f>
        <v/>
      </c>
      <c r="AT497" s="40">
        <f>AT$134*$D497*INDEX(AT$117:AT$133,$E497)</f>
        <v/>
      </c>
      <c r="AU497" s="40">
        <f>AU$134*$D497*INDEX(AU$117:AU$133,$E497)</f>
        <v/>
      </c>
      <c r="AV497" s="40">
        <f>AV$134*$D497*INDEX(AV$117:AV$133,$E497)</f>
        <v/>
      </c>
      <c r="AW497" s="40">
        <f>AW$134*$D497*INDEX(AW$117:AW$133,$E497)</f>
        <v/>
      </c>
      <c r="AX497" s="42">
        <f>ETSCOST(AX$134,$D497,INDEX(AX$117:AX$133,$E497))</f>
        <v/>
      </c>
    </row>
    <row r="498" hidden="1" outlineLevel="2">
      <c r="A498" s="5" t="inlineStr">
        <is>
          <t>ets</t>
        </is>
      </c>
      <c r="B498" s="5" t="inlineStr">
        <is>
          <t>die</t>
        </is>
      </c>
      <c r="C498" s="5" t="inlineStr">
        <is>
          <t>avi</t>
        </is>
      </c>
      <c r="D498" s="40">
        <f>INDEX(Inputs!$T$5:$T$132,MATCH($B498&amp;"|"&amp;$C498,Inputs!$A$5:$A$132,0))</f>
        <v/>
      </c>
      <c r="E498" s="40">
        <f>INDEX(Inputs!$K$5:$K$132,MATCH($B498&amp;"|"&amp;$C498,Inputs!$A$5:$A$132,0))</f>
        <v/>
      </c>
      <c r="F498" s="39" t="n"/>
      <c r="G498" s="39" t="n"/>
      <c r="H498" s="5">
        <f>INDEX(Variables!$B$5:$B$105,MATCH($A498,Variables!$A$5:$A$105,0))&amp;IF($C498="",""," | "&amp;INDEX(Mapping!$B$5:$B$26,MATCH($C498,Mapping!$A$5:$A$26,0))&amp;" | "&amp;INDEX(Mapping!$B$30:$B$41,MATCH($B498,Mapping!$A$30:$A$41,0)))</f>
        <v/>
      </c>
      <c r="I498" s="5">
        <f>INDEX(Variables!$C$5:$C$105,MATCH($A498,Variables!$A$5:$A$105,0))</f>
        <v/>
      </c>
      <c r="J498" s="5">
        <f>INDEX(Variables!$E$5:$E$105,MATCH($A498,Variables!$A$5:$A$105,0))</f>
        <v/>
      </c>
      <c r="K498" s="25">
        <f>LOWER(Settings!$C$4)&amp;".mit."&amp;$A498&amp;IF($C498="","","."&amp;$C498&amp;"."&amp;$B498)&amp;IF(INDEX(Variables!$D$5:$D$105,MATCH($A498,Variables!$A$5:$A$105,0))="","","."&amp;INDEX(Variables!$D$5:$D$105,MATCH($A498,Variables!$A$5:$A$105,0)))&amp;"."&amp;K$5</f>
        <v/>
      </c>
      <c r="L498" s="41">
        <f>L$134*$D498*INDEX(L$117:L$133,$E498)</f>
        <v/>
      </c>
      <c r="M498" s="40">
        <f>M$134*$D498*INDEX(M$117:M$133,$E498)</f>
        <v/>
      </c>
      <c r="N498" s="40">
        <f>N$134*$D498*INDEX(N$117:N$133,$E498)</f>
        <v/>
      </c>
      <c r="O498" s="40">
        <f>O$134*$D498*INDEX(O$117:O$133,$E498)</f>
        <v/>
      </c>
      <c r="P498" s="40">
        <f>P$134*$D498*INDEX(P$117:P$133,$E498)</f>
        <v/>
      </c>
      <c r="Q498" s="40">
        <f>Q$134*$D498*INDEX(Q$117:Q$133,$E498)</f>
        <v/>
      </c>
      <c r="R498" s="40">
        <f>R$134*$D498*INDEX(R$117:R$133,$E498)</f>
        <v/>
      </c>
      <c r="S498" s="40">
        <f>S$134*$D498*INDEX(S$117:S$133,$E498)</f>
        <v/>
      </c>
      <c r="T498" s="40">
        <f>T$134*$D498*INDEX(T$117:T$133,$E498)</f>
        <v/>
      </c>
      <c r="U498" s="40">
        <f>U$134*$D498*INDEX(U$117:U$133,$E498)</f>
        <v/>
      </c>
      <c r="V498" s="40">
        <f>V$134*$D498*INDEX(V$117:V$133,$E498)</f>
        <v/>
      </c>
      <c r="W498" s="40">
        <f>W$134*$D498*INDEX(W$117:W$133,$E498)</f>
        <v/>
      </c>
      <c r="X498" s="40">
        <f>X$134*$D498*INDEX(X$117:X$133,$E498)</f>
        <v/>
      </c>
      <c r="Y498" s="40">
        <f>Y$134*$D498*INDEX(Y$117:Y$133,$E498)</f>
        <v/>
      </c>
      <c r="Z498" s="40">
        <f>Z$134*$D498*INDEX(Z$117:Z$133,$E498)</f>
        <v/>
      </c>
      <c r="AA498" s="40">
        <f>AA$134*$D498*INDEX(AA$117:AA$133,$E498)</f>
        <v/>
      </c>
      <c r="AB498" s="40">
        <f>AB$134*$D498*INDEX(AB$117:AB$133,$E498)</f>
        <v/>
      </c>
      <c r="AC498" s="40">
        <f>AC$134*$D498*INDEX(AC$117:AC$133,$E498)</f>
        <v/>
      </c>
      <c r="AD498" s="42">
        <f>ETSCOST(AD$134,$D498,INDEX(AD$117:AD$133,$E498))</f>
        <v/>
      </c>
      <c r="AE498" s="25">
        <f>LOWER(Settings!$C$4)&amp;".mit."&amp;$A498&amp;IF($C498="","","."&amp;$C498&amp;"."&amp;$B498)&amp;IF(INDEX(Variables!$D$5:$D$105,MATCH($A498,Variables!$A$5:$A$105,0))="","","."&amp;INDEX(Variables!$D$5:$D$105,MATCH($A498,Variables!$A$5:$A$105,0)))&amp;"."&amp;AE$5</f>
        <v/>
      </c>
      <c r="AF498" s="41">
        <f>AF$134*$D498*INDEX(AF$117:AF$133,$E498)</f>
        <v/>
      </c>
      <c r="AG498" s="40">
        <f>AG$134*$D498*INDEX(AG$117:AG$133,$E498)</f>
        <v/>
      </c>
      <c r="AH498" s="40">
        <f>AH$134*$D498*INDEX(AH$117:AH$133,$E498)</f>
        <v/>
      </c>
      <c r="AI498" s="40">
        <f>AI$134*$D498*INDEX(AI$117:AI$133,$E498)</f>
        <v/>
      </c>
      <c r="AJ498" s="40">
        <f>AJ$134*$D498*INDEX(AJ$117:AJ$133,$E498)</f>
        <v/>
      </c>
      <c r="AK498" s="40">
        <f>AK$134*$D498*INDEX(AK$117:AK$133,$E498)</f>
        <v/>
      </c>
      <c r="AL498" s="40">
        <f>AL$134*$D498*INDEX(AL$117:AL$133,$E498)</f>
        <v/>
      </c>
      <c r="AM498" s="40">
        <f>AM$134*$D498*INDEX(AM$117:AM$133,$E498)</f>
        <v/>
      </c>
      <c r="AN498" s="40">
        <f>AN$134*$D498*INDEX(AN$117:AN$133,$E498)</f>
        <v/>
      </c>
      <c r="AO498" s="40">
        <f>AO$134*$D498*INDEX(AO$117:AO$133,$E498)</f>
        <v/>
      </c>
      <c r="AP498" s="40">
        <f>AP$134*$D498*INDEX(AP$117:AP$133,$E498)</f>
        <v/>
      </c>
      <c r="AQ498" s="40">
        <f>AQ$134*$D498*INDEX(AQ$117:AQ$133,$E498)</f>
        <v/>
      </c>
      <c r="AR498" s="40">
        <f>AR$134*$D498*INDEX(AR$117:AR$133,$E498)</f>
        <v/>
      </c>
      <c r="AS498" s="40">
        <f>AS$134*$D498*INDEX(AS$117:AS$133,$E498)</f>
        <v/>
      </c>
      <c r="AT498" s="40">
        <f>AT$134*$D498*INDEX(AT$117:AT$133,$E498)</f>
        <v/>
      </c>
      <c r="AU498" s="40">
        <f>AU$134*$D498*INDEX(AU$117:AU$133,$E498)</f>
        <v/>
      </c>
      <c r="AV498" s="40">
        <f>AV$134*$D498*INDEX(AV$117:AV$133,$E498)</f>
        <v/>
      </c>
      <c r="AW498" s="40">
        <f>AW$134*$D498*INDEX(AW$117:AW$133,$E498)</f>
        <v/>
      </c>
      <c r="AX498" s="42">
        <f>ETSCOST(AX$134,$D498,INDEX(AX$117:AX$133,$E498))</f>
        <v/>
      </c>
    </row>
    <row r="499" hidden="1" outlineLevel="2">
      <c r="A499" s="5" t="inlineStr">
        <is>
          <t>ets</t>
        </is>
      </c>
      <c r="B499" s="5" t="inlineStr">
        <is>
          <t>lpg</t>
        </is>
      </c>
      <c r="C499" s="5" t="inlineStr">
        <is>
          <t>avi</t>
        </is>
      </c>
      <c r="D499" s="40">
        <f>INDEX(Inputs!$T$5:$T$132,MATCH($B499&amp;"|"&amp;$C499,Inputs!$A$5:$A$132,0))</f>
        <v/>
      </c>
      <c r="E499" s="40">
        <f>INDEX(Inputs!$K$5:$K$132,MATCH($B499&amp;"|"&amp;$C499,Inputs!$A$5:$A$132,0))</f>
        <v/>
      </c>
      <c r="F499" s="39" t="n"/>
      <c r="G499" s="39" t="n"/>
      <c r="H499" s="5">
        <f>INDEX(Variables!$B$5:$B$105,MATCH($A499,Variables!$A$5:$A$105,0))&amp;IF($C499="",""," | "&amp;INDEX(Mapping!$B$5:$B$26,MATCH($C499,Mapping!$A$5:$A$26,0))&amp;" | "&amp;INDEX(Mapping!$B$30:$B$41,MATCH($B499,Mapping!$A$30:$A$41,0)))</f>
        <v/>
      </c>
      <c r="I499" s="5">
        <f>INDEX(Variables!$C$5:$C$105,MATCH($A499,Variables!$A$5:$A$105,0))</f>
        <v/>
      </c>
      <c r="J499" s="5">
        <f>INDEX(Variables!$E$5:$E$105,MATCH($A499,Variables!$A$5:$A$105,0))</f>
        <v/>
      </c>
      <c r="K499" s="25">
        <f>LOWER(Settings!$C$4)&amp;".mit."&amp;$A499&amp;IF($C499="","","."&amp;$C499&amp;"."&amp;$B499)&amp;IF(INDEX(Variables!$D$5:$D$105,MATCH($A499,Variables!$A$5:$A$105,0))="","","."&amp;INDEX(Variables!$D$5:$D$105,MATCH($A499,Variables!$A$5:$A$105,0)))&amp;"."&amp;K$5</f>
        <v/>
      </c>
      <c r="L499" s="41">
        <f>L$134*$D499*INDEX(L$117:L$133,$E499)</f>
        <v/>
      </c>
      <c r="M499" s="40">
        <f>M$134*$D499*INDEX(M$117:M$133,$E499)</f>
        <v/>
      </c>
      <c r="N499" s="40">
        <f>N$134*$D499*INDEX(N$117:N$133,$E499)</f>
        <v/>
      </c>
      <c r="O499" s="40">
        <f>O$134*$D499*INDEX(O$117:O$133,$E499)</f>
        <v/>
      </c>
      <c r="P499" s="40">
        <f>P$134*$D499*INDEX(P$117:P$133,$E499)</f>
        <v/>
      </c>
      <c r="Q499" s="40">
        <f>Q$134*$D499*INDEX(Q$117:Q$133,$E499)</f>
        <v/>
      </c>
      <c r="R499" s="40">
        <f>R$134*$D499*INDEX(R$117:R$133,$E499)</f>
        <v/>
      </c>
      <c r="S499" s="40">
        <f>S$134*$D499*INDEX(S$117:S$133,$E499)</f>
        <v/>
      </c>
      <c r="T499" s="40">
        <f>T$134*$D499*INDEX(T$117:T$133,$E499)</f>
        <v/>
      </c>
      <c r="U499" s="40">
        <f>U$134*$D499*INDEX(U$117:U$133,$E499)</f>
        <v/>
      </c>
      <c r="V499" s="40">
        <f>V$134*$D499*INDEX(V$117:V$133,$E499)</f>
        <v/>
      </c>
      <c r="W499" s="40">
        <f>W$134*$D499*INDEX(W$117:W$133,$E499)</f>
        <v/>
      </c>
      <c r="X499" s="40">
        <f>X$134*$D499*INDEX(X$117:X$133,$E499)</f>
        <v/>
      </c>
      <c r="Y499" s="40">
        <f>Y$134*$D499*INDEX(Y$117:Y$133,$E499)</f>
        <v/>
      </c>
      <c r="Z499" s="40">
        <f>Z$134*$D499*INDEX(Z$117:Z$133,$E499)</f>
        <v/>
      </c>
      <c r="AA499" s="40">
        <f>AA$134*$D499*INDEX(AA$117:AA$133,$E499)</f>
        <v/>
      </c>
      <c r="AB499" s="40">
        <f>AB$134*$D499*INDEX(AB$117:AB$133,$E499)</f>
        <v/>
      </c>
      <c r="AC499" s="40">
        <f>AC$134*$D499*INDEX(AC$117:AC$133,$E499)</f>
        <v/>
      </c>
      <c r="AD499" s="42">
        <f>ETSCOST(AD$134,$D499,INDEX(AD$117:AD$133,$E499))</f>
        <v/>
      </c>
      <c r="AE499" s="25">
        <f>LOWER(Settings!$C$4)&amp;".mit."&amp;$A499&amp;IF($C499="","","."&amp;$C499&amp;"."&amp;$B499)&amp;IF(INDEX(Variables!$D$5:$D$105,MATCH($A499,Variables!$A$5:$A$105,0))="","","."&amp;INDEX(Variables!$D$5:$D$105,MATCH($A499,Variables!$A$5:$A$105,0)))&amp;"."&amp;AE$5</f>
        <v/>
      </c>
      <c r="AF499" s="41">
        <f>AF$134*$D499*INDEX(AF$117:AF$133,$E499)</f>
        <v/>
      </c>
      <c r="AG499" s="40">
        <f>AG$134*$D499*INDEX(AG$117:AG$133,$E499)</f>
        <v/>
      </c>
      <c r="AH499" s="40">
        <f>AH$134*$D499*INDEX(AH$117:AH$133,$E499)</f>
        <v/>
      </c>
      <c r="AI499" s="40">
        <f>AI$134*$D499*INDEX(AI$117:AI$133,$E499)</f>
        <v/>
      </c>
      <c r="AJ499" s="40">
        <f>AJ$134*$D499*INDEX(AJ$117:AJ$133,$E499)</f>
        <v/>
      </c>
      <c r="AK499" s="40">
        <f>AK$134*$D499*INDEX(AK$117:AK$133,$E499)</f>
        <v/>
      </c>
      <c r="AL499" s="40">
        <f>AL$134*$D499*INDEX(AL$117:AL$133,$E499)</f>
        <v/>
      </c>
      <c r="AM499" s="40">
        <f>AM$134*$D499*INDEX(AM$117:AM$133,$E499)</f>
        <v/>
      </c>
      <c r="AN499" s="40">
        <f>AN$134*$D499*INDEX(AN$117:AN$133,$E499)</f>
        <v/>
      </c>
      <c r="AO499" s="40">
        <f>AO$134*$D499*INDEX(AO$117:AO$133,$E499)</f>
        <v/>
      </c>
      <c r="AP499" s="40">
        <f>AP$134*$D499*INDEX(AP$117:AP$133,$E499)</f>
        <v/>
      </c>
      <c r="AQ499" s="40">
        <f>AQ$134*$D499*INDEX(AQ$117:AQ$133,$E499)</f>
        <v/>
      </c>
      <c r="AR499" s="40">
        <f>AR$134*$D499*INDEX(AR$117:AR$133,$E499)</f>
        <v/>
      </c>
      <c r="AS499" s="40">
        <f>AS$134*$D499*INDEX(AS$117:AS$133,$E499)</f>
        <v/>
      </c>
      <c r="AT499" s="40">
        <f>AT$134*$D499*INDEX(AT$117:AT$133,$E499)</f>
        <v/>
      </c>
      <c r="AU499" s="40">
        <f>AU$134*$D499*INDEX(AU$117:AU$133,$E499)</f>
        <v/>
      </c>
      <c r="AV499" s="40">
        <f>AV$134*$D499*INDEX(AV$117:AV$133,$E499)</f>
        <v/>
      </c>
      <c r="AW499" s="40">
        <f>AW$134*$D499*INDEX(AW$117:AW$133,$E499)</f>
        <v/>
      </c>
      <c r="AX499" s="42">
        <f>ETSCOST(AX$134,$D499,INDEX(AX$117:AX$133,$E499))</f>
        <v/>
      </c>
    </row>
    <row r="500" hidden="1" outlineLevel="2">
      <c r="A500" s="5" t="inlineStr">
        <is>
          <t>ets</t>
        </is>
      </c>
      <c r="B500" s="5" t="inlineStr">
        <is>
          <t>ker</t>
        </is>
      </c>
      <c r="C500" s="5" t="inlineStr">
        <is>
          <t>avi</t>
        </is>
      </c>
      <c r="D500" s="40">
        <f>INDEX(Inputs!$T$5:$T$132,MATCH($B500&amp;"|"&amp;$C500,Inputs!$A$5:$A$132,0))</f>
        <v/>
      </c>
      <c r="E500" s="40">
        <f>INDEX(Inputs!$K$5:$K$132,MATCH($B500&amp;"|"&amp;$C500,Inputs!$A$5:$A$132,0))</f>
        <v/>
      </c>
      <c r="F500" s="39" t="n"/>
      <c r="G500" s="39" t="n"/>
      <c r="H500" s="5">
        <f>INDEX(Variables!$B$5:$B$105,MATCH($A500,Variables!$A$5:$A$105,0))&amp;IF($C500="",""," | "&amp;INDEX(Mapping!$B$5:$B$26,MATCH($C500,Mapping!$A$5:$A$26,0))&amp;" | "&amp;INDEX(Mapping!$B$30:$B$41,MATCH($B500,Mapping!$A$30:$A$41,0)))</f>
        <v/>
      </c>
      <c r="I500" s="5">
        <f>INDEX(Variables!$C$5:$C$105,MATCH($A500,Variables!$A$5:$A$105,0))</f>
        <v/>
      </c>
      <c r="J500" s="5">
        <f>INDEX(Variables!$E$5:$E$105,MATCH($A500,Variables!$A$5:$A$105,0))</f>
        <v/>
      </c>
      <c r="K500" s="25">
        <f>LOWER(Settings!$C$4)&amp;".mit."&amp;$A500&amp;IF($C500="","","."&amp;$C500&amp;"."&amp;$B500)&amp;IF(INDEX(Variables!$D$5:$D$105,MATCH($A500,Variables!$A$5:$A$105,0))="","","."&amp;INDEX(Variables!$D$5:$D$105,MATCH($A500,Variables!$A$5:$A$105,0)))&amp;"."&amp;K$5</f>
        <v/>
      </c>
      <c r="L500" s="41">
        <f>L$134*$D500*INDEX(L$117:L$133,$E500)</f>
        <v/>
      </c>
      <c r="M500" s="40">
        <f>M$134*$D500*INDEX(M$117:M$133,$E500)</f>
        <v/>
      </c>
      <c r="N500" s="40">
        <f>N$134*$D500*INDEX(N$117:N$133,$E500)</f>
        <v/>
      </c>
      <c r="O500" s="40">
        <f>O$134*$D500*INDEX(O$117:O$133,$E500)</f>
        <v/>
      </c>
      <c r="P500" s="40">
        <f>P$134*$D500*INDEX(P$117:P$133,$E500)</f>
        <v/>
      </c>
      <c r="Q500" s="40">
        <f>Q$134*$D500*INDEX(Q$117:Q$133,$E500)</f>
        <v/>
      </c>
      <c r="R500" s="40">
        <f>R$134*$D500*INDEX(R$117:R$133,$E500)</f>
        <v/>
      </c>
      <c r="S500" s="40">
        <f>S$134*$D500*INDEX(S$117:S$133,$E500)</f>
        <v/>
      </c>
      <c r="T500" s="40">
        <f>T$134*$D500*INDEX(T$117:T$133,$E500)</f>
        <v/>
      </c>
      <c r="U500" s="40">
        <f>U$134*$D500*INDEX(U$117:U$133,$E500)</f>
        <v/>
      </c>
      <c r="V500" s="40">
        <f>V$134*$D500*INDEX(V$117:V$133,$E500)</f>
        <v/>
      </c>
      <c r="W500" s="40">
        <f>W$134*$D500*INDEX(W$117:W$133,$E500)</f>
        <v/>
      </c>
      <c r="X500" s="40">
        <f>X$134*$D500*INDEX(X$117:X$133,$E500)</f>
        <v/>
      </c>
      <c r="Y500" s="40">
        <f>Y$134*$D500*INDEX(Y$117:Y$133,$E500)</f>
        <v/>
      </c>
      <c r="Z500" s="40">
        <f>Z$134*$D500*INDEX(Z$117:Z$133,$E500)</f>
        <v/>
      </c>
      <c r="AA500" s="40">
        <f>AA$134*$D500*INDEX(AA$117:AA$133,$E500)</f>
        <v/>
      </c>
      <c r="AB500" s="40">
        <f>AB$134*$D500*INDEX(AB$117:AB$133,$E500)</f>
        <v/>
      </c>
      <c r="AC500" s="40">
        <f>AC$134*$D500*INDEX(AC$117:AC$133,$E500)</f>
        <v/>
      </c>
      <c r="AD500" s="42">
        <f>ETSCOST(AD$134,$D500,INDEX(AD$117:AD$133,$E500))</f>
        <v/>
      </c>
      <c r="AE500" s="25">
        <f>LOWER(Settings!$C$4)&amp;".mit."&amp;$A500&amp;IF($C500="","","."&amp;$C500&amp;"."&amp;$B500)&amp;IF(INDEX(Variables!$D$5:$D$105,MATCH($A500,Variables!$A$5:$A$105,0))="","","."&amp;INDEX(Variables!$D$5:$D$105,MATCH($A500,Variables!$A$5:$A$105,0)))&amp;"."&amp;AE$5</f>
        <v/>
      </c>
      <c r="AF500" s="41">
        <f>AF$134*$D500*INDEX(AF$117:AF$133,$E500)</f>
        <v/>
      </c>
      <c r="AG500" s="40">
        <f>AG$134*$D500*INDEX(AG$117:AG$133,$E500)</f>
        <v/>
      </c>
      <c r="AH500" s="40">
        <f>AH$134*$D500*INDEX(AH$117:AH$133,$E500)</f>
        <v/>
      </c>
      <c r="AI500" s="40">
        <f>AI$134*$D500*INDEX(AI$117:AI$133,$E500)</f>
        <v/>
      </c>
      <c r="AJ500" s="40">
        <f>AJ$134*$D500*INDEX(AJ$117:AJ$133,$E500)</f>
        <v/>
      </c>
      <c r="AK500" s="40">
        <f>AK$134*$D500*INDEX(AK$117:AK$133,$E500)</f>
        <v/>
      </c>
      <c r="AL500" s="40">
        <f>AL$134*$D500*INDEX(AL$117:AL$133,$E500)</f>
        <v/>
      </c>
      <c r="AM500" s="40">
        <f>AM$134*$D500*INDEX(AM$117:AM$133,$E500)</f>
        <v/>
      </c>
      <c r="AN500" s="40">
        <f>AN$134*$D500*INDEX(AN$117:AN$133,$E500)</f>
        <v/>
      </c>
      <c r="AO500" s="40">
        <f>AO$134*$D500*INDEX(AO$117:AO$133,$E500)</f>
        <v/>
      </c>
      <c r="AP500" s="40">
        <f>AP$134*$D500*INDEX(AP$117:AP$133,$E500)</f>
        <v/>
      </c>
      <c r="AQ500" s="40">
        <f>AQ$134*$D500*INDEX(AQ$117:AQ$133,$E500)</f>
        <v/>
      </c>
      <c r="AR500" s="40">
        <f>AR$134*$D500*INDEX(AR$117:AR$133,$E500)</f>
        <v/>
      </c>
      <c r="AS500" s="40">
        <f>AS$134*$D500*INDEX(AS$117:AS$133,$E500)</f>
        <v/>
      </c>
      <c r="AT500" s="40">
        <f>AT$134*$D500*INDEX(AT$117:AT$133,$E500)</f>
        <v/>
      </c>
      <c r="AU500" s="40">
        <f>AU$134*$D500*INDEX(AU$117:AU$133,$E500)</f>
        <v/>
      </c>
      <c r="AV500" s="40">
        <f>AV$134*$D500*INDEX(AV$117:AV$133,$E500)</f>
        <v/>
      </c>
      <c r="AW500" s="40">
        <f>AW$134*$D500*INDEX(AW$117:AW$133,$E500)</f>
        <v/>
      </c>
      <c r="AX500" s="42">
        <f>ETSCOST(AX$134,$D500,INDEX(AX$117:AX$133,$E500))</f>
        <v/>
      </c>
    </row>
    <row r="501" hidden="1" outlineLevel="2">
      <c r="A501" s="5" t="inlineStr">
        <is>
          <t>ets</t>
        </is>
      </c>
      <c r="B501" s="5" t="inlineStr">
        <is>
          <t>oop</t>
        </is>
      </c>
      <c r="C501" s="5" t="inlineStr">
        <is>
          <t>avi</t>
        </is>
      </c>
      <c r="D501" s="40">
        <f>INDEX(Inputs!$T$5:$T$132,MATCH($B501&amp;"|"&amp;$C501,Inputs!$A$5:$A$132,0))</f>
        <v/>
      </c>
      <c r="E501" s="40">
        <f>INDEX(Inputs!$K$5:$K$132,MATCH($B501&amp;"|"&amp;$C501,Inputs!$A$5:$A$132,0))</f>
        <v/>
      </c>
      <c r="F501" s="39" t="n"/>
      <c r="G501" s="39" t="n"/>
      <c r="H501" s="5">
        <f>INDEX(Variables!$B$5:$B$105,MATCH($A501,Variables!$A$5:$A$105,0))&amp;IF($C501="",""," | "&amp;INDEX(Mapping!$B$5:$B$26,MATCH($C501,Mapping!$A$5:$A$26,0))&amp;" | "&amp;INDEX(Mapping!$B$30:$B$41,MATCH($B501,Mapping!$A$30:$A$41,0)))</f>
        <v/>
      </c>
      <c r="I501" s="5">
        <f>INDEX(Variables!$C$5:$C$105,MATCH($A501,Variables!$A$5:$A$105,0))</f>
        <v/>
      </c>
      <c r="J501" s="5">
        <f>INDEX(Variables!$E$5:$E$105,MATCH($A501,Variables!$A$5:$A$105,0))</f>
        <v/>
      </c>
      <c r="K501" s="25">
        <f>LOWER(Settings!$C$4)&amp;".mit."&amp;$A501&amp;IF($C501="","","."&amp;$C501&amp;"."&amp;$B501)&amp;IF(INDEX(Variables!$D$5:$D$105,MATCH($A501,Variables!$A$5:$A$105,0))="","","."&amp;INDEX(Variables!$D$5:$D$105,MATCH($A501,Variables!$A$5:$A$105,0)))&amp;"."&amp;K$5</f>
        <v/>
      </c>
      <c r="L501" s="41">
        <f>L$134*$D501*INDEX(L$117:L$133,$E501)</f>
        <v/>
      </c>
      <c r="M501" s="40">
        <f>M$134*$D501*INDEX(M$117:M$133,$E501)</f>
        <v/>
      </c>
      <c r="N501" s="40">
        <f>N$134*$D501*INDEX(N$117:N$133,$E501)</f>
        <v/>
      </c>
      <c r="O501" s="40">
        <f>O$134*$D501*INDEX(O$117:O$133,$E501)</f>
        <v/>
      </c>
      <c r="P501" s="40">
        <f>P$134*$D501*INDEX(P$117:P$133,$E501)</f>
        <v/>
      </c>
      <c r="Q501" s="40">
        <f>Q$134*$D501*INDEX(Q$117:Q$133,$E501)</f>
        <v/>
      </c>
      <c r="R501" s="40">
        <f>R$134*$D501*INDEX(R$117:R$133,$E501)</f>
        <v/>
      </c>
      <c r="S501" s="40">
        <f>S$134*$D501*INDEX(S$117:S$133,$E501)</f>
        <v/>
      </c>
      <c r="T501" s="40">
        <f>T$134*$D501*INDEX(T$117:T$133,$E501)</f>
        <v/>
      </c>
      <c r="U501" s="40">
        <f>U$134*$D501*INDEX(U$117:U$133,$E501)</f>
        <v/>
      </c>
      <c r="V501" s="40">
        <f>V$134*$D501*INDEX(V$117:V$133,$E501)</f>
        <v/>
      </c>
      <c r="W501" s="40">
        <f>W$134*$D501*INDEX(W$117:W$133,$E501)</f>
        <v/>
      </c>
      <c r="X501" s="40">
        <f>X$134*$D501*INDEX(X$117:X$133,$E501)</f>
        <v/>
      </c>
      <c r="Y501" s="40">
        <f>Y$134*$D501*INDEX(Y$117:Y$133,$E501)</f>
        <v/>
      </c>
      <c r="Z501" s="40">
        <f>Z$134*$D501*INDEX(Z$117:Z$133,$E501)</f>
        <v/>
      </c>
      <c r="AA501" s="40">
        <f>AA$134*$D501*INDEX(AA$117:AA$133,$E501)</f>
        <v/>
      </c>
      <c r="AB501" s="40">
        <f>AB$134*$D501*INDEX(AB$117:AB$133,$E501)</f>
        <v/>
      </c>
      <c r="AC501" s="40">
        <f>AC$134*$D501*INDEX(AC$117:AC$133,$E501)</f>
        <v/>
      </c>
      <c r="AD501" s="42">
        <f>ETSCOST(AD$134,$D501,INDEX(AD$117:AD$133,$E501))</f>
        <v/>
      </c>
      <c r="AE501" s="25">
        <f>LOWER(Settings!$C$4)&amp;".mit."&amp;$A501&amp;IF($C501="","","."&amp;$C501&amp;"."&amp;$B501)&amp;IF(INDEX(Variables!$D$5:$D$105,MATCH($A501,Variables!$A$5:$A$105,0))="","","."&amp;INDEX(Variables!$D$5:$D$105,MATCH($A501,Variables!$A$5:$A$105,0)))&amp;"."&amp;AE$5</f>
        <v/>
      </c>
      <c r="AF501" s="41">
        <f>AF$134*$D501*INDEX(AF$117:AF$133,$E501)</f>
        <v/>
      </c>
      <c r="AG501" s="40">
        <f>AG$134*$D501*INDEX(AG$117:AG$133,$E501)</f>
        <v/>
      </c>
      <c r="AH501" s="40">
        <f>AH$134*$D501*INDEX(AH$117:AH$133,$E501)</f>
        <v/>
      </c>
      <c r="AI501" s="40">
        <f>AI$134*$D501*INDEX(AI$117:AI$133,$E501)</f>
        <v/>
      </c>
      <c r="AJ501" s="40">
        <f>AJ$134*$D501*INDEX(AJ$117:AJ$133,$E501)</f>
        <v/>
      </c>
      <c r="AK501" s="40">
        <f>AK$134*$D501*INDEX(AK$117:AK$133,$E501)</f>
        <v/>
      </c>
      <c r="AL501" s="40">
        <f>AL$134*$D501*INDEX(AL$117:AL$133,$E501)</f>
        <v/>
      </c>
      <c r="AM501" s="40">
        <f>AM$134*$D501*INDEX(AM$117:AM$133,$E501)</f>
        <v/>
      </c>
      <c r="AN501" s="40">
        <f>AN$134*$D501*INDEX(AN$117:AN$133,$E501)</f>
        <v/>
      </c>
      <c r="AO501" s="40">
        <f>AO$134*$D501*INDEX(AO$117:AO$133,$E501)</f>
        <v/>
      </c>
      <c r="AP501" s="40">
        <f>AP$134*$D501*INDEX(AP$117:AP$133,$E501)</f>
        <v/>
      </c>
      <c r="AQ501" s="40">
        <f>AQ$134*$D501*INDEX(AQ$117:AQ$133,$E501)</f>
        <v/>
      </c>
      <c r="AR501" s="40">
        <f>AR$134*$D501*INDEX(AR$117:AR$133,$E501)</f>
        <v/>
      </c>
      <c r="AS501" s="40">
        <f>AS$134*$D501*INDEX(AS$117:AS$133,$E501)</f>
        <v/>
      </c>
      <c r="AT501" s="40">
        <f>AT$134*$D501*INDEX(AT$117:AT$133,$E501)</f>
        <v/>
      </c>
      <c r="AU501" s="40">
        <f>AU$134*$D501*INDEX(AU$117:AU$133,$E501)</f>
        <v/>
      </c>
      <c r="AV501" s="40">
        <f>AV$134*$D501*INDEX(AV$117:AV$133,$E501)</f>
        <v/>
      </c>
      <c r="AW501" s="40">
        <f>AW$134*$D501*INDEX(AW$117:AW$133,$E501)</f>
        <v/>
      </c>
      <c r="AX501" s="42">
        <f>ETSCOST(AX$134,$D501,INDEX(AX$117:AX$133,$E501))</f>
        <v/>
      </c>
    </row>
    <row r="502" hidden="1" outlineLevel="2">
      <c r="A502" s="5" t="inlineStr">
        <is>
          <t>ets</t>
        </is>
      </c>
      <c r="B502" s="5" t="inlineStr">
        <is>
          <t>bio</t>
        </is>
      </c>
      <c r="C502" s="5" t="inlineStr">
        <is>
          <t>avi</t>
        </is>
      </c>
      <c r="D502" s="40">
        <f>INDEX(Inputs!$T$5:$T$132,MATCH($B502&amp;"|"&amp;$C502,Inputs!$A$5:$A$132,0))</f>
        <v/>
      </c>
      <c r="E502" s="40">
        <f>INDEX(Inputs!$K$5:$K$132,MATCH($B502&amp;"|"&amp;$C502,Inputs!$A$5:$A$132,0))</f>
        <v/>
      </c>
      <c r="F502" s="39" t="n"/>
      <c r="G502" s="39" t="n"/>
      <c r="H502" s="5">
        <f>INDEX(Variables!$B$5:$B$105,MATCH($A502,Variables!$A$5:$A$105,0))&amp;IF($C502="",""," | "&amp;INDEX(Mapping!$B$5:$B$26,MATCH($C502,Mapping!$A$5:$A$26,0))&amp;" | "&amp;INDEX(Mapping!$B$30:$B$41,MATCH($B502,Mapping!$A$30:$A$41,0)))</f>
        <v/>
      </c>
      <c r="I502" s="5">
        <f>INDEX(Variables!$C$5:$C$105,MATCH($A502,Variables!$A$5:$A$105,0))</f>
        <v/>
      </c>
      <c r="J502" s="5">
        <f>INDEX(Variables!$E$5:$E$105,MATCH($A502,Variables!$A$5:$A$105,0))</f>
        <v/>
      </c>
      <c r="K502" s="25">
        <f>LOWER(Settings!$C$4)&amp;".mit."&amp;$A502&amp;IF($C502="","","."&amp;$C502&amp;"."&amp;$B502)&amp;IF(INDEX(Variables!$D$5:$D$105,MATCH($A502,Variables!$A$5:$A$105,0))="","","."&amp;INDEX(Variables!$D$5:$D$105,MATCH($A502,Variables!$A$5:$A$105,0)))&amp;"."&amp;K$5</f>
        <v/>
      </c>
      <c r="L502" s="41">
        <f>L$134*$D502*INDEX(L$117:L$133,$E502)</f>
        <v/>
      </c>
      <c r="M502" s="40">
        <f>M$134*$D502*INDEX(M$117:M$133,$E502)</f>
        <v/>
      </c>
      <c r="N502" s="40">
        <f>N$134*$D502*INDEX(N$117:N$133,$E502)</f>
        <v/>
      </c>
      <c r="O502" s="40">
        <f>O$134*$D502*INDEX(O$117:O$133,$E502)</f>
        <v/>
      </c>
      <c r="P502" s="40">
        <f>P$134*$D502*INDEX(P$117:P$133,$E502)</f>
        <v/>
      </c>
      <c r="Q502" s="40">
        <f>Q$134*$D502*INDEX(Q$117:Q$133,$E502)</f>
        <v/>
      </c>
      <c r="R502" s="40">
        <f>R$134*$D502*INDEX(R$117:R$133,$E502)</f>
        <v/>
      </c>
      <c r="S502" s="40">
        <f>S$134*$D502*INDEX(S$117:S$133,$E502)</f>
        <v/>
      </c>
      <c r="T502" s="40">
        <f>T$134*$D502*INDEX(T$117:T$133,$E502)</f>
        <v/>
      </c>
      <c r="U502" s="40">
        <f>U$134*$D502*INDEX(U$117:U$133,$E502)</f>
        <v/>
      </c>
      <c r="V502" s="40">
        <f>V$134*$D502*INDEX(V$117:V$133,$E502)</f>
        <v/>
      </c>
      <c r="W502" s="40">
        <f>W$134*$D502*INDEX(W$117:W$133,$E502)</f>
        <v/>
      </c>
      <c r="X502" s="40">
        <f>X$134*$D502*INDEX(X$117:X$133,$E502)</f>
        <v/>
      </c>
      <c r="Y502" s="40">
        <f>Y$134*$D502*INDEX(Y$117:Y$133,$E502)</f>
        <v/>
      </c>
      <c r="Z502" s="40">
        <f>Z$134*$D502*INDEX(Z$117:Z$133,$E502)</f>
        <v/>
      </c>
      <c r="AA502" s="40">
        <f>AA$134*$D502*INDEX(AA$117:AA$133,$E502)</f>
        <v/>
      </c>
      <c r="AB502" s="40">
        <f>AB$134*$D502*INDEX(AB$117:AB$133,$E502)</f>
        <v/>
      </c>
      <c r="AC502" s="40">
        <f>AC$134*$D502*INDEX(AC$117:AC$133,$E502)</f>
        <v/>
      </c>
      <c r="AD502" s="42">
        <f>ETSCOST(AD$134,$D502,INDEX(AD$117:AD$133,$E502))</f>
        <v/>
      </c>
      <c r="AE502" s="25">
        <f>LOWER(Settings!$C$4)&amp;".mit."&amp;$A502&amp;IF($C502="","","."&amp;$C502&amp;"."&amp;$B502)&amp;IF(INDEX(Variables!$D$5:$D$105,MATCH($A502,Variables!$A$5:$A$105,0))="","","."&amp;INDEX(Variables!$D$5:$D$105,MATCH($A502,Variables!$A$5:$A$105,0)))&amp;"."&amp;AE$5</f>
        <v/>
      </c>
      <c r="AF502" s="41">
        <f>AF$134*$D502*INDEX(AF$117:AF$133,$E502)</f>
        <v/>
      </c>
      <c r="AG502" s="40">
        <f>AG$134*$D502*INDEX(AG$117:AG$133,$E502)</f>
        <v/>
      </c>
      <c r="AH502" s="40">
        <f>AH$134*$D502*INDEX(AH$117:AH$133,$E502)</f>
        <v/>
      </c>
      <c r="AI502" s="40">
        <f>AI$134*$D502*INDEX(AI$117:AI$133,$E502)</f>
        <v/>
      </c>
      <c r="AJ502" s="40">
        <f>AJ$134*$D502*INDEX(AJ$117:AJ$133,$E502)</f>
        <v/>
      </c>
      <c r="AK502" s="40">
        <f>AK$134*$D502*INDEX(AK$117:AK$133,$E502)</f>
        <v/>
      </c>
      <c r="AL502" s="40">
        <f>AL$134*$D502*INDEX(AL$117:AL$133,$E502)</f>
        <v/>
      </c>
      <c r="AM502" s="40">
        <f>AM$134*$D502*INDEX(AM$117:AM$133,$E502)</f>
        <v/>
      </c>
      <c r="AN502" s="40">
        <f>AN$134*$D502*INDEX(AN$117:AN$133,$E502)</f>
        <v/>
      </c>
      <c r="AO502" s="40">
        <f>AO$134*$D502*INDEX(AO$117:AO$133,$E502)</f>
        <v/>
      </c>
      <c r="AP502" s="40">
        <f>AP$134*$D502*INDEX(AP$117:AP$133,$E502)</f>
        <v/>
      </c>
      <c r="AQ502" s="40">
        <f>AQ$134*$D502*INDEX(AQ$117:AQ$133,$E502)</f>
        <v/>
      </c>
      <c r="AR502" s="40">
        <f>AR$134*$D502*INDEX(AR$117:AR$133,$E502)</f>
        <v/>
      </c>
      <c r="AS502" s="40">
        <f>AS$134*$D502*INDEX(AS$117:AS$133,$E502)</f>
        <v/>
      </c>
      <c r="AT502" s="40">
        <f>AT$134*$D502*INDEX(AT$117:AT$133,$E502)</f>
        <v/>
      </c>
      <c r="AU502" s="40">
        <f>AU$134*$D502*INDEX(AU$117:AU$133,$E502)</f>
        <v/>
      </c>
      <c r="AV502" s="40">
        <f>AV$134*$D502*INDEX(AV$117:AV$133,$E502)</f>
        <v/>
      </c>
      <c r="AW502" s="40">
        <f>AW$134*$D502*INDEX(AW$117:AW$133,$E502)</f>
        <v/>
      </c>
      <c r="AX502" s="42">
        <f>ETSCOST(AX$134,$D502,INDEX(AX$117:AX$133,$E502))</f>
        <v/>
      </c>
    </row>
    <row r="503" hidden="1" outlineLevel="2"/>
    <row r="504" hidden="1" outlineLevel="2">
      <c r="A504" s="5" t="inlineStr">
        <is>
          <t>ntx</t>
        </is>
      </c>
      <c r="B504" s="5" t="inlineStr">
        <is>
          <t>coa</t>
        </is>
      </c>
      <c r="C504" s="5" t="inlineStr">
        <is>
          <t>avi</t>
        </is>
      </c>
      <c r="D504" s="40">
        <f>INDEX(Inputs!$L$5:$L$132,MATCH($B504&amp;"|"&amp;$C504,Inputs!$A$5:$A$132,0))</f>
        <v/>
      </c>
      <c r="E504" s="40">
        <f>INDEX(Inputs!$I$5:$I$132,MATCH($B504&amp;"|"&amp;$C504,Inputs!$A$5:$A$132,0))</f>
        <v/>
      </c>
      <c r="F504" s="39" t="n"/>
      <c r="G504" s="39" t="n"/>
      <c r="H504" s="5">
        <f>INDEX(Variables!$B$5:$B$105,MATCH($A504,Variables!$A$5:$A$105,0))&amp;IF($C504="",""," | "&amp;INDEX(Mapping!$B$5:$B$26,MATCH($C504,Mapping!$A$5:$A$26,0))&amp;" | "&amp;INDEX(Mapping!$B$30:$B$41,MATCH($B504,Mapping!$A$30:$A$41,0)))</f>
        <v/>
      </c>
      <c r="I504" s="5">
        <f>INDEX(Variables!$C$5:$C$105,MATCH($A504,Variables!$A$5:$A$105,0))</f>
        <v/>
      </c>
      <c r="J504" s="5">
        <f>INDEX(Variables!$E$5:$E$105,MATCH($A504,Variables!$A$5:$A$105,0))</f>
        <v/>
      </c>
      <c r="K504" s="25">
        <f>LOWER(Settings!$C$4)&amp;".mit."&amp;$A504&amp;IF($C504="","","."&amp;$C504&amp;"."&amp;$B504)&amp;IF(INDEX(Variables!$D$5:$D$105,MATCH($A504,Variables!$A$5:$A$105,0))="","","."&amp;INDEX(Variables!$D$5:$D$105,MATCH($A504,Variables!$A$5:$A$105,0)))&amp;"."&amp;K$5</f>
        <v/>
      </c>
      <c r="L504" s="41">
        <f>INDEX(L$78:L$91,$D504)/$E504</f>
        <v/>
      </c>
      <c r="M504" s="40">
        <f>INDEX(M$78:M$91,$D504)/$E504</f>
        <v/>
      </c>
      <c r="N504" s="40">
        <f>INDEX(N$78:N$91,$D504)/$E504</f>
        <v/>
      </c>
      <c r="O504" s="40">
        <f>INDEX(O$78:O$91,$D504)/$E504</f>
        <v/>
      </c>
      <c r="P504" s="40">
        <f>INDEX(P$78:P$91,$D504)/$E504</f>
        <v/>
      </c>
      <c r="Q504" s="40">
        <f>INDEX(Q$78:Q$91,$D504)/$E504</f>
        <v/>
      </c>
      <c r="R504" s="40">
        <f>INDEX(R$78:R$91,$D504)/$E504</f>
        <v/>
      </c>
      <c r="S504" s="40">
        <f>INDEX(S$78:S$91,$D504)/$E504</f>
        <v/>
      </c>
      <c r="T504" s="40">
        <f>INDEX(T$78:T$91,$D504)/$E504</f>
        <v/>
      </c>
      <c r="U504" s="40">
        <f>INDEX(U$78:U$91,$D504)/$E504</f>
        <v/>
      </c>
      <c r="V504" s="40">
        <f>INDEX(V$78:V$91,$D504)/$E504</f>
        <v/>
      </c>
      <c r="W504" s="40">
        <f>INDEX(W$78:W$91,$D504)/$E504</f>
        <v/>
      </c>
      <c r="X504" s="40">
        <f>INDEX(X$78:X$91,$D504)/$E504</f>
        <v/>
      </c>
      <c r="Y504" s="40">
        <f>INDEX(Y$78:Y$91,$D504)/$E504</f>
        <v/>
      </c>
      <c r="Z504" s="40">
        <f>INDEX(Z$78:Z$91,$D504)/$E504</f>
        <v/>
      </c>
      <c r="AA504" s="40">
        <f>INDEX(AA$78:AA$91,$D504)/$E504</f>
        <v/>
      </c>
      <c r="AB504" s="40">
        <f>INDEX(AB$78:AB$91,$D504)/$E504</f>
        <v/>
      </c>
      <c r="AC504" s="40">
        <f>INDEX(AC$78:AC$91,$D504)/$E504</f>
        <v/>
      </c>
      <c r="AD504" s="42">
        <f>NEWEXCISE(INDEX(AD$78:AD$91,$D504),$E504)</f>
        <v/>
      </c>
      <c r="AE504" s="25">
        <f>LOWER(Settings!$C$4)&amp;".mit."&amp;$A504&amp;IF($C504="","","."&amp;$C504&amp;"."&amp;$B504)&amp;IF(INDEX(Variables!$D$5:$D$105,MATCH($A504,Variables!$A$5:$A$105,0))="","","."&amp;INDEX(Variables!$D$5:$D$105,MATCH($A504,Variables!$A$5:$A$105,0)))&amp;"."&amp;AE$5</f>
        <v/>
      </c>
      <c r="AF504" s="41">
        <f>INDEX(AF$78:AF$91,$D504)/$E504</f>
        <v/>
      </c>
      <c r="AG504" s="40">
        <f>INDEX(AG$78:AG$91,$D504)/$E504</f>
        <v/>
      </c>
      <c r="AH504" s="40">
        <f>INDEX(AH$78:AH$91,$D504)/$E504</f>
        <v/>
      </c>
      <c r="AI504" s="40">
        <f>INDEX(AI$78:AI$91,$D504)/$E504</f>
        <v/>
      </c>
      <c r="AJ504" s="40">
        <f>INDEX(AJ$78:AJ$91,$D504)/$E504</f>
        <v/>
      </c>
      <c r="AK504" s="40">
        <f>INDEX(AK$78:AK$91,$D504)/$E504</f>
        <v/>
      </c>
      <c r="AL504" s="40">
        <f>INDEX(AL$78:AL$91,$D504)/$E504</f>
        <v/>
      </c>
      <c r="AM504" s="40">
        <f>INDEX(AM$78:AM$91,$D504)/$E504</f>
        <v/>
      </c>
      <c r="AN504" s="40">
        <f>INDEX(AN$78:AN$91,$D504)/$E504</f>
        <v/>
      </c>
      <c r="AO504" s="40">
        <f>INDEX(AO$78:AO$91,$D504)/$E504</f>
        <v/>
      </c>
      <c r="AP504" s="40">
        <f>INDEX(AP$78:AP$91,$D504)/$E504</f>
        <v/>
      </c>
      <c r="AQ504" s="40">
        <f>INDEX(AQ$78:AQ$91,$D504)/$E504</f>
        <v/>
      </c>
      <c r="AR504" s="40">
        <f>INDEX(AR$78:AR$91,$D504)/$E504</f>
        <v/>
      </c>
      <c r="AS504" s="40">
        <f>INDEX(AS$78:AS$91,$D504)/$E504</f>
        <v/>
      </c>
      <c r="AT504" s="40">
        <f>INDEX(AT$78:AT$91,$D504)/$E504</f>
        <v/>
      </c>
      <c r="AU504" s="40">
        <f>INDEX(AU$78:AU$91,$D504)/$E504</f>
        <v/>
      </c>
      <c r="AV504" s="40">
        <f>INDEX(AV$78:AV$91,$D504)/$E504</f>
        <v/>
      </c>
      <c r="AW504" s="40">
        <f>INDEX(AW$78:AW$91,$D504)/$E504</f>
        <v/>
      </c>
      <c r="AX504" s="42">
        <f>NEWEXCISE(INDEX(AX$78:AX$91,$D504),$E504)</f>
        <v/>
      </c>
    </row>
    <row r="505" hidden="1" outlineLevel="2">
      <c r="A505" s="5" t="inlineStr">
        <is>
          <t>ntx</t>
        </is>
      </c>
      <c r="B505" s="5" t="inlineStr">
        <is>
          <t>nga</t>
        </is>
      </c>
      <c r="C505" s="5" t="inlineStr">
        <is>
          <t>avi</t>
        </is>
      </c>
      <c r="D505" s="40">
        <f>INDEX(Inputs!$L$5:$L$132,MATCH($B505&amp;"|"&amp;$C505,Inputs!$A$5:$A$132,0))</f>
        <v/>
      </c>
      <c r="E505" s="40">
        <f>INDEX(Inputs!$I$5:$I$132,MATCH($B505&amp;"|"&amp;$C505,Inputs!$A$5:$A$132,0))</f>
        <v/>
      </c>
      <c r="F505" s="39" t="n"/>
      <c r="G505" s="39" t="n"/>
      <c r="H505" s="5">
        <f>INDEX(Variables!$B$5:$B$105,MATCH($A505,Variables!$A$5:$A$105,0))&amp;IF($C505="",""," | "&amp;INDEX(Mapping!$B$5:$B$26,MATCH($C505,Mapping!$A$5:$A$26,0))&amp;" | "&amp;INDEX(Mapping!$B$30:$B$41,MATCH($B505,Mapping!$A$30:$A$41,0)))</f>
        <v/>
      </c>
      <c r="I505" s="5">
        <f>INDEX(Variables!$C$5:$C$105,MATCH($A505,Variables!$A$5:$A$105,0))</f>
        <v/>
      </c>
      <c r="J505" s="5">
        <f>INDEX(Variables!$E$5:$E$105,MATCH($A505,Variables!$A$5:$A$105,0))</f>
        <v/>
      </c>
      <c r="K505" s="25">
        <f>LOWER(Settings!$C$4)&amp;".mit."&amp;$A505&amp;IF($C505="","","."&amp;$C505&amp;"."&amp;$B505)&amp;IF(INDEX(Variables!$D$5:$D$105,MATCH($A505,Variables!$A$5:$A$105,0))="","","."&amp;INDEX(Variables!$D$5:$D$105,MATCH($A505,Variables!$A$5:$A$105,0)))&amp;"."&amp;K$5</f>
        <v/>
      </c>
      <c r="L505" s="41">
        <f>INDEX(L$78:L$91,$D505)/$E505</f>
        <v/>
      </c>
      <c r="M505" s="40">
        <f>INDEX(M$78:M$91,$D505)/$E505</f>
        <v/>
      </c>
      <c r="N505" s="40">
        <f>INDEX(N$78:N$91,$D505)/$E505</f>
        <v/>
      </c>
      <c r="O505" s="40">
        <f>INDEX(O$78:O$91,$D505)/$E505</f>
        <v/>
      </c>
      <c r="P505" s="40">
        <f>INDEX(P$78:P$91,$D505)/$E505</f>
        <v/>
      </c>
      <c r="Q505" s="40">
        <f>INDEX(Q$78:Q$91,$D505)/$E505</f>
        <v/>
      </c>
      <c r="R505" s="40">
        <f>INDEX(R$78:R$91,$D505)/$E505</f>
        <v/>
      </c>
      <c r="S505" s="40">
        <f>INDEX(S$78:S$91,$D505)/$E505</f>
        <v/>
      </c>
      <c r="T505" s="40">
        <f>INDEX(T$78:T$91,$D505)/$E505</f>
        <v/>
      </c>
      <c r="U505" s="40">
        <f>INDEX(U$78:U$91,$D505)/$E505</f>
        <v/>
      </c>
      <c r="V505" s="40">
        <f>INDEX(V$78:V$91,$D505)/$E505</f>
        <v/>
      </c>
      <c r="W505" s="40">
        <f>INDEX(W$78:W$91,$D505)/$E505</f>
        <v/>
      </c>
      <c r="X505" s="40">
        <f>INDEX(X$78:X$91,$D505)/$E505</f>
        <v/>
      </c>
      <c r="Y505" s="40">
        <f>INDEX(Y$78:Y$91,$D505)/$E505</f>
        <v/>
      </c>
      <c r="Z505" s="40">
        <f>INDEX(Z$78:Z$91,$D505)/$E505</f>
        <v/>
      </c>
      <c r="AA505" s="40">
        <f>INDEX(AA$78:AA$91,$D505)/$E505</f>
        <v/>
      </c>
      <c r="AB505" s="40">
        <f>INDEX(AB$78:AB$91,$D505)/$E505</f>
        <v/>
      </c>
      <c r="AC505" s="40">
        <f>INDEX(AC$78:AC$91,$D505)/$E505</f>
        <v/>
      </c>
      <c r="AD505" s="42">
        <f>NEWEXCISE(INDEX(AD$78:AD$91,$D505),$E505)</f>
        <v/>
      </c>
      <c r="AE505" s="25">
        <f>LOWER(Settings!$C$4)&amp;".mit."&amp;$A505&amp;IF($C505="","","."&amp;$C505&amp;"."&amp;$B505)&amp;IF(INDEX(Variables!$D$5:$D$105,MATCH($A505,Variables!$A$5:$A$105,0))="","","."&amp;INDEX(Variables!$D$5:$D$105,MATCH($A505,Variables!$A$5:$A$105,0)))&amp;"."&amp;AE$5</f>
        <v/>
      </c>
      <c r="AF505" s="41">
        <f>INDEX(AF$78:AF$91,$D505)/$E505</f>
        <v/>
      </c>
      <c r="AG505" s="40">
        <f>INDEX(AG$78:AG$91,$D505)/$E505</f>
        <v/>
      </c>
      <c r="AH505" s="40">
        <f>INDEX(AH$78:AH$91,$D505)/$E505</f>
        <v/>
      </c>
      <c r="AI505" s="40">
        <f>INDEX(AI$78:AI$91,$D505)/$E505</f>
        <v/>
      </c>
      <c r="AJ505" s="40">
        <f>INDEX(AJ$78:AJ$91,$D505)/$E505</f>
        <v/>
      </c>
      <c r="AK505" s="40">
        <f>INDEX(AK$78:AK$91,$D505)/$E505</f>
        <v/>
      </c>
      <c r="AL505" s="40">
        <f>INDEX(AL$78:AL$91,$D505)/$E505</f>
        <v/>
      </c>
      <c r="AM505" s="40">
        <f>INDEX(AM$78:AM$91,$D505)/$E505</f>
        <v/>
      </c>
      <c r="AN505" s="40">
        <f>INDEX(AN$78:AN$91,$D505)/$E505</f>
        <v/>
      </c>
      <c r="AO505" s="40">
        <f>INDEX(AO$78:AO$91,$D505)/$E505</f>
        <v/>
      </c>
      <c r="AP505" s="40">
        <f>INDEX(AP$78:AP$91,$D505)/$E505</f>
        <v/>
      </c>
      <c r="AQ505" s="40">
        <f>INDEX(AQ$78:AQ$91,$D505)/$E505</f>
        <v/>
      </c>
      <c r="AR505" s="40">
        <f>INDEX(AR$78:AR$91,$D505)/$E505</f>
        <v/>
      </c>
      <c r="AS505" s="40">
        <f>INDEX(AS$78:AS$91,$D505)/$E505</f>
        <v/>
      </c>
      <c r="AT505" s="40">
        <f>INDEX(AT$78:AT$91,$D505)/$E505</f>
        <v/>
      </c>
      <c r="AU505" s="40">
        <f>INDEX(AU$78:AU$91,$D505)/$E505</f>
        <v/>
      </c>
      <c r="AV505" s="40">
        <f>INDEX(AV$78:AV$91,$D505)/$E505</f>
        <v/>
      </c>
      <c r="AW505" s="40">
        <f>INDEX(AW$78:AW$91,$D505)/$E505</f>
        <v/>
      </c>
      <c r="AX505" s="42">
        <f>NEWEXCISE(INDEX(AX$78:AX$91,$D505),$E505)</f>
        <v/>
      </c>
    </row>
    <row r="506" hidden="1" outlineLevel="2">
      <c r="A506" s="5" t="inlineStr">
        <is>
          <t>ntx</t>
        </is>
      </c>
      <c r="B506" s="5" t="inlineStr">
        <is>
          <t>gso</t>
        </is>
      </c>
      <c r="C506" s="5" t="inlineStr">
        <is>
          <t>avi</t>
        </is>
      </c>
      <c r="D506" s="40">
        <f>INDEX(Inputs!$L$5:$L$132,MATCH($B506&amp;"|"&amp;$C506,Inputs!$A$5:$A$132,0))</f>
        <v/>
      </c>
      <c r="E506" s="40">
        <f>INDEX(Inputs!$I$5:$I$132,MATCH($B506&amp;"|"&amp;$C506,Inputs!$A$5:$A$132,0))</f>
        <v/>
      </c>
      <c r="F506" s="39" t="n"/>
      <c r="G506" s="39" t="n"/>
      <c r="H506" s="5">
        <f>INDEX(Variables!$B$5:$B$105,MATCH($A506,Variables!$A$5:$A$105,0))&amp;IF($C506="",""," | "&amp;INDEX(Mapping!$B$5:$B$26,MATCH($C506,Mapping!$A$5:$A$26,0))&amp;" | "&amp;INDEX(Mapping!$B$30:$B$41,MATCH($B506,Mapping!$A$30:$A$41,0)))</f>
        <v/>
      </c>
      <c r="I506" s="5">
        <f>INDEX(Variables!$C$5:$C$105,MATCH($A506,Variables!$A$5:$A$105,0))</f>
        <v/>
      </c>
      <c r="J506" s="5">
        <f>INDEX(Variables!$E$5:$E$105,MATCH($A506,Variables!$A$5:$A$105,0))</f>
        <v/>
      </c>
      <c r="K506" s="25">
        <f>LOWER(Settings!$C$4)&amp;".mit."&amp;$A506&amp;IF($C506="","","."&amp;$C506&amp;"."&amp;$B506)&amp;IF(INDEX(Variables!$D$5:$D$105,MATCH($A506,Variables!$A$5:$A$105,0))="","","."&amp;INDEX(Variables!$D$5:$D$105,MATCH($A506,Variables!$A$5:$A$105,0)))&amp;"."&amp;K$5</f>
        <v/>
      </c>
      <c r="L506" s="41">
        <f>INDEX(L$78:L$91,$D506)/$E506</f>
        <v/>
      </c>
      <c r="M506" s="40">
        <f>INDEX(M$78:M$91,$D506)/$E506</f>
        <v/>
      </c>
      <c r="N506" s="40">
        <f>INDEX(N$78:N$91,$D506)/$E506</f>
        <v/>
      </c>
      <c r="O506" s="40">
        <f>INDEX(O$78:O$91,$D506)/$E506</f>
        <v/>
      </c>
      <c r="P506" s="40">
        <f>INDEX(P$78:P$91,$D506)/$E506</f>
        <v/>
      </c>
      <c r="Q506" s="40">
        <f>INDEX(Q$78:Q$91,$D506)/$E506</f>
        <v/>
      </c>
      <c r="R506" s="40">
        <f>INDEX(R$78:R$91,$D506)/$E506</f>
        <v/>
      </c>
      <c r="S506" s="40">
        <f>INDEX(S$78:S$91,$D506)/$E506</f>
        <v/>
      </c>
      <c r="T506" s="40">
        <f>INDEX(T$78:T$91,$D506)/$E506</f>
        <v/>
      </c>
      <c r="U506" s="40">
        <f>INDEX(U$78:U$91,$D506)/$E506</f>
        <v/>
      </c>
      <c r="V506" s="40">
        <f>INDEX(V$78:V$91,$D506)/$E506</f>
        <v/>
      </c>
      <c r="W506" s="40">
        <f>INDEX(W$78:W$91,$D506)/$E506</f>
        <v/>
      </c>
      <c r="X506" s="40">
        <f>INDEX(X$78:X$91,$D506)/$E506</f>
        <v/>
      </c>
      <c r="Y506" s="40">
        <f>INDEX(Y$78:Y$91,$D506)/$E506</f>
        <v/>
      </c>
      <c r="Z506" s="40">
        <f>INDEX(Z$78:Z$91,$D506)/$E506</f>
        <v/>
      </c>
      <c r="AA506" s="40">
        <f>INDEX(AA$78:AA$91,$D506)/$E506</f>
        <v/>
      </c>
      <c r="AB506" s="40">
        <f>INDEX(AB$78:AB$91,$D506)/$E506</f>
        <v/>
      </c>
      <c r="AC506" s="40">
        <f>INDEX(AC$78:AC$91,$D506)/$E506</f>
        <v/>
      </c>
      <c r="AD506" s="42">
        <f>NEWEXCISE(INDEX(AD$78:AD$91,$D506),$E506)</f>
        <v/>
      </c>
      <c r="AE506" s="25">
        <f>LOWER(Settings!$C$4)&amp;".mit."&amp;$A506&amp;IF($C506="","","."&amp;$C506&amp;"."&amp;$B506)&amp;IF(INDEX(Variables!$D$5:$D$105,MATCH($A506,Variables!$A$5:$A$105,0))="","","."&amp;INDEX(Variables!$D$5:$D$105,MATCH($A506,Variables!$A$5:$A$105,0)))&amp;"."&amp;AE$5</f>
        <v/>
      </c>
      <c r="AF506" s="41">
        <f>INDEX(AF$78:AF$91,$D506)/$E506</f>
        <v/>
      </c>
      <c r="AG506" s="40">
        <f>INDEX(AG$78:AG$91,$D506)/$E506</f>
        <v/>
      </c>
      <c r="AH506" s="40">
        <f>INDEX(AH$78:AH$91,$D506)/$E506</f>
        <v/>
      </c>
      <c r="AI506" s="40">
        <f>INDEX(AI$78:AI$91,$D506)/$E506</f>
        <v/>
      </c>
      <c r="AJ506" s="40">
        <f>INDEX(AJ$78:AJ$91,$D506)/$E506</f>
        <v/>
      </c>
      <c r="AK506" s="40">
        <f>INDEX(AK$78:AK$91,$D506)/$E506</f>
        <v/>
      </c>
      <c r="AL506" s="40">
        <f>INDEX(AL$78:AL$91,$D506)/$E506</f>
        <v/>
      </c>
      <c r="AM506" s="40">
        <f>INDEX(AM$78:AM$91,$D506)/$E506</f>
        <v/>
      </c>
      <c r="AN506" s="40">
        <f>INDEX(AN$78:AN$91,$D506)/$E506</f>
        <v/>
      </c>
      <c r="AO506" s="40">
        <f>INDEX(AO$78:AO$91,$D506)/$E506</f>
        <v/>
      </c>
      <c r="AP506" s="40">
        <f>INDEX(AP$78:AP$91,$D506)/$E506</f>
        <v/>
      </c>
      <c r="AQ506" s="40">
        <f>INDEX(AQ$78:AQ$91,$D506)/$E506</f>
        <v/>
      </c>
      <c r="AR506" s="40">
        <f>INDEX(AR$78:AR$91,$D506)/$E506</f>
        <v/>
      </c>
      <c r="AS506" s="40">
        <f>INDEX(AS$78:AS$91,$D506)/$E506</f>
        <v/>
      </c>
      <c r="AT506" s="40">
        <f>INDEX(AT$78:AT$91,$D506)/$E506</f>
        <v/>
      </c>
      <c r="AU506" s="40">
        <f>INDEX(AU$78:AU$91,$D506)/$E506</f>
        <v/>
      </c>
      <c r="AV506" s="40">
        <f>INDEX(AV$78:AV$91,$D506)/$E506</f>
        <v/>
      </c>
      <c r="AW506" s="40">
        <f>INDEX(AW$78:AW$91,$D506)/$E506</f>
        <v/>
      </c>
      <c r="AX506" s="42">
        <f>NEWEXCISE(INDEX(AX$78:AX$91,$D506),$E506)</f>
        <v/>
      </c>
    </row>
    <row r="507" hidden="1" outlineLevel="2">
      <c r="A507" s="5" t="inlineStr">
        <is>
          <t>ntx</t>
        </is>
      </c>
      <c r="B507" s="5" t="inlineStr">
        <is>
          <t>die</t>
        </is>
      </c>
      <c r="C507" s="5" t="inlineStr">
        <is>
          <t>avi</t>
        </is>
      </c>
      <c r="D507" s="40">
        <f>INDEX(Inputs!$L$5:$L$132,MATCH($B507&amp;"|"&amp;$C507,Inputs!$A$5:$A$132,0))</f>
        <v/>
      </c>
      <c r="E507" s="40">
        <f>INDEX(Inputs!$I$5:$I$132,MATCH($B507&amp;"|"&amp;$C507,Inputs!$A$5:$A$132,0))</f>
        <v/>
      </c>
      <c r="F507" s="39" t="n"/>
      <c r="G507" s="39" t="n"/>
      <c r="H507" s="5">
        <f>INDEX(Variables!$B$5:$B$105,MATCH($A507,Variables!$A$5:$A$105,0))&amp;IF($C507="",""," | "&amp;INDEX(Mapping!$B$5:$B$26,MATCH($C507,Mapping!$A$5:$A$26,0))&amp;" | "&amp;INDEX(Mapping!$B$30:$B$41,MATCH($B507,Mapping!$A$30:$A$41,0)))</f>
        <v/>
      </c>
      <c r="I507" s="5">
        <f>INDEX(Variables!$C$5:$C$105,MATCH($A507,Variables!$A$5:$A$105,0))</f>
        <v/>
      </c>
      <c r="J507" s="5">
        <f>INDEX(Variables!$E$5:$E$105,MATCH($A507,Variables!$A$5:$A$105,0))</f>
        <v/>
      </c>
      <c r="K507" s="25">
        <f>LOWER(Settings!$C$4)&amp;".mit."&amp;$A507&amp;IF($C507="","","."&amp;$C507&amp;"."&amp;$B507)&amp;IF(INDEX(Variables!$D$5:$D$105,MATCH($A507,Variables!$A$5:$A$105,0))="","","."&amp;INDEX(Variables!$D$5:$D$105,MATCH($A507,Variables!$A$5:$A$105,0)))&amp;"."&amp;K$5</f>
        <v/>
      </c>
      <c r="L507" s="41">
        <f>INDEX(L$78:L$91,$D507)/$E507</f>
        <v/>
      </c>
      <c r="M507" s="40">
        <f>INDEX(M$78:M$91,$D507)/$E507</f>
        <v/>
      </c>
      <c r="N507" s="40">
        <f>INDEX(N$78:N$91,$D507)/$E507</f>
        <v/>
      </c>
      <c r="O507" s="40">
        <f>INDEX(O$78:O$91,$D507)/$E507</f>
        <v/>
      </c>
      <c r="P507" s="40">
        <f>INDEX(P$78:P$91,$D507)/$E507</f>
        <v/>
      </c>
      <c r="Q507" s="40">
        <f>INDEX(Q$78:Q$91,$D507)/$E507</f>
        <v/>
      </c>
      <c r="R507" s="40">
        <f>INDEX(R$78:R$91,$D507)/$E507</f>
        <v/>
      </c>
      <c r="S507" s="40">
        <f>INDEX(S$78:S$91,$D507)/$E507</f>
        <v/>
      </c>
      <c r="T507" s="40">
        <f>INDEX(T$78:T$91,$D507)/$E507</f>
        <v/>
      </c>
      <c r="U507" s="40">
        <f>INDEX(U$78:U$91,$D507)/$E507</f>
        <v/>
      </c>
      <c r="V507" s="40">
        <f>INDEX(V$78:V$91,$D507)/$E507</f>
        <v/>
      </c>
      <c r="W507" s="40">
        <f>INDEX(W$78:W$91,$D507)/$E507</f>
        <v/>
      </c>
      <c r="X507" s="40">
        <f>INDEX(X$78:X$91,$D507)/$E507</f>
        <v/>
      </c>
      <c r="Y507" s="40">
        <f>INDEX(Y$78:Y$91,$D507)/$E507</f>
        <v/>
      </c>
      <c r="Z507" s="40">
        <f>INDEX(Z$78:Z$91,$D507)/$E507</f>
        <v/>
      </c>
      <c r="AA507" s="40">
        <f>INDEX(AA$78:AA$91,$D507)/$E507</f>
        <v/>
      </c>
      <c r="AB507" s="40">
        <f>INDEX(AB$78:AB$91,$D507)/$E507</f>
        <v/>
      </c>
      <c r="AC507" s="40">
        <f>INDEX(AC$78:AC$91,$D507)/$E507</f>
        <v/>
      </c>
      <c r="AD507" s="42">
        <f>NEWEXCISE(INDEX(AD$78:AD$91,$D507),$E507)</f>
        <v/>
      </c>
      <c r="AE507" s="25">
        <f>LOWER(Settings!$C$4)&amp;".mit."&amp;$A507&amp;IF($C507="","","."&amp;$C507&amp;"."&amp;$B507)&amp;IF(INDEX(Variables!$D$5:$D$105,MATCH($A507,Variables!$A$5:$A$105,0))="","","."&amp;INDEX(Variables!$D$5:$D$105,MATCH($A507,Variables!$A$5:$A$105,0)))&amp;"."&amp;AE$5</f>
        <v/>
      </c>
      <c r="AF507" s="41">
        <f>INDEX(AF$78:AF$91,$D507)/$E507</f>
        <v/>
      </c>
      <c r="AG507" s="40">
        <f>INDEX(AG$78:AG$91,$D507)/$E507</f>
        <v/>
      </c>
      <c r="AH507" s="40">
        <f>INDEX(AH$78:AH$91,$D507)/$E507</f>
        <v/>
      </c>
      <c r="AI507" s="40">
        <f>INDEX(AI$78:AI$91,$D507)/$E507</f>
        <v/>
      </c>
      <c r="AJ507" s="40">
        <f>INDEX(AJ$78:AJ$91,$D507)/$E507</f>
        <v/>
      </c>
      <c r="AK507" s="40">
        <f>INDEX(AK$78:AK$91,$D507)/$E507</f>
        <v/>
      </c>
      <c r="AL507" s="40">
        <f>INDEX(AL$78:AL$91,$D507)/$E507</f>
        <v/>
      </c>
      <c r="AM507" s="40">
        <f>INDEX(AM$78:AM$91,$D507)/$E507</f>
        <v/>
      </c>
      <c r="AN507" s="40">
        <f>INDEX(AN$78:AN$91,$D507)/$E507</f>
        <v/>
      </c>
      <c r="AO507" s="40">
        <f>INDEX(AO$78:AO$91,$D507)/$E507</f>
        <v/>
      </c>
      <c r="AP507" s="40">
        <f>INDEX(AP$78:AP$91,$D507)/$E507</f>
        <v/>
      </c>
      <c r="AQ507" s="40">
        <f>INDEX(AQ$78:AQ$91,$D507)/$E507</f>
        <v/>
      </c>
      <c r="AR507" s="40">
        <f>INDEX(AR$78:AR$91,$D507)/$E507</f>
        <v/>
      </c>
      <c r="AS507" s="40">
        <f>INDEX(AS$78:AS$91,$D507)/$E507</f>
        <v/>
      </c>
      <c r="AT507" s="40">
        <f>INDEX(AT$78:AT$91,$D507)/$E507</f>
        <v/>
      </c>
      <c r="AU507" s="40">
        <f>INDEX(AU$78:AU$91,$D507)/$E507</f>
        <v/>
      </c>
      <c r="AV507" s="40">
        <f>INDEX(AV$78:AV$91,$D507)/$E507</f>
        <v/>
      </c>
      <c r="AW507" s="40">
        <f>INDEX(AW$78:AW$91,$D507)/$E507</f>
        <v/>
      </c>
      <c r="AX507" s="42">
        <f>NEWEXCISE(INDEX(AX$78:AX$91,$D507),$E507)</f>
        <v/>
      </c>
    </row>
    <row r="508" hidden="1" outlineLevel="2">
      <c r="A508" s="5" t="inlineStr">
        <is>
          <t>ntx</t>
        </is>
      </c>
      <c r="B508" s="5" t="inlineStr">
        <is>
          <t>lpg</t>
        </is>
      </c>
      <c r="C508" s="5" t="inlineStr">
        <is>
          <t>avi</t>
        </is>
      </c>
      <c r="D508" s="40">
        <f>INDEX(Inputs!$L$5:$L$132,MATCH($B508&amp;"|"&amp;$C508,Inputs!$A$5:$A$132,0))</f>
        <v/>
      </c>
      <c r="E508" s="40">
        <f>INDEX(Inputs!$I$5:$I$132,MATCH($B508&amp;"|"&amp;$C508,Inputs!$A$5:$A$132,0))</f>
        <v/>
      </c>
      <c r="F508" s="39" t="n"/>
      <c r="G508" s="39" t="n"/>
      <c r="H508" s="5">
        <f>INDEX(Variables!$B$5:$B$105,MATCH($A508,Variables!$A$5:$A$105,0))&amp;IF($C508="",""," | "&amp;INDEX(Mapping!$B$5:$B$26,MATCH($C508,Mapping!$A$5:$A$26,0))&amp;" | "&amp;INDEX(Mapping!$B$30:$B$41,MATCH($B508,Mapping!$A$30:$A$41,0)))</f>
        <v/>
      </c>
      <c r="I508" s="5">
        <f>INDEX(Variables!$C$5:$C$105,MATCH($A508,Variables!$A$5:$A$105,0))</f>
        <v/>
      </c>
      <c r="J508" s="5">
        <f>INDEX(Variables!$E$5:$E$105,MATCH($A508,Variables!$A$5:$A$105,0))</f>
        <v/>
      </c>
      <c r="K508" s="25">
        <f>LOWER(Settings!$C$4)&amp;".mit."&amp;$A508&amp;IF($C508="","","."&amp;$C508&amp;"."&amp;$B508)&amp;IF(INDEX(Variables!$D$5:$D$105,MATCH($A508,Variables!$A$5:$A$105,0))="","","."&amp;INDEX(Variables!$D$5:$D$105,MATCH($A508,Variables!$A$5:$A$105,0)))&amp;"."&amp;K$5</f>
        <v/>
      </c>
      <c r="L508" s="41">
        <f>INDEX(L$78:L$91,$D508)/$E508</f>
        <v/>
      </c>
      <c r="M508" s="40">
        <f>INDEX(M$78:M$91,$D508)/$E508</f>
        <v/>
      </c>
      <c r="N508" s="40">
        <f>INDEX(N$78:N$91,$D508)/$E508</f>
        <v/>
      </c>
      <c r="O508" s="40">
        <f>INDEX(O$78:O$91,$D508)/$E508</f>
        <v/>
      </c>
      <c r="P508" s="40">
        <f>INDEX(P$78:P$91,$D508)/$E508</f>
        <v/>
      </c>
      <c r="Q508" s="40">
        <f>INDEX(Q$78:Q$91,$D508)/$E508</f>
        <v/>
      </c>
      <c r="R508" s="40">
        <f>INDEX(R$78:R$91,$D508)/$E508</f>
        <v/>
      </c>
      <c r="S508" s="40">
        <f>INDEX(S$78:S$91,$D508)/$E508</f>
        <v/>
      </c>
      <c r="T508" s="40">
        <f>INDEX(T$78:T$91,$D508)/$E508</f>
        <v/>
      </c>
      <c r="U508" s="40">
        <f>INDEX(U$78:U$91,$D508)/$E508</f>
        <v/>
      </c>
      <c r="V508" s="40">
        <f>INDEX(V$78:V$91,$D508)/$E508</f>
        <v/>
      </c>
      <c r="W508" s="40">
        <f>INDEX(W$78:W$91,$D508)/$E508</f>
        <v/>
      </c>
      <c r="X508" s="40">
        <f>INDEX(X$78:X$91,$D508)/$E508</f>
        <v/>
      </c>
      <c r="Y508" s="40">
        <f>INDEX(Y$78:Y$91,$D508)/$E508</f>
        <v/>
      </c>
      <c r="Z508" s="40">
        <f>INDEX(Z$78:Z$91,$D508)/$E508</f>
        <v/>
      </c>
      <c r="AA508" s="40">
        <f>INDEX(AA$78:AA$91,$D508)/$E508</f>
        <v/>
      </c>
      <c r="AB508" s="40">
        <f>INDEX(AB$78:AB$91,$D508)/$E508</f>
        <v/>
      </c>
      <c r="AC508" s="40">
        <f>INDEX(AC$78:AC$91,$D508)/$E508</f>
        <v/>
      </c>
      <c r="AD508" s="42">
        <f>NEWEXCISE(INDEX(AD$78:AD$91,$D508),$E508)</f>
        <v/>
      </c>
      <c r="AE508" s="25">
        <f>LOWER(Settings!$C$4)&amp;".mit."&amp;$A508&amp;IF($C508="","","."&amp;$C508&amp;"."&amp;$B508)&amp;IF(INDEX(Variables!$D$5:$D$105,MATCH($A508,Variables!$A$5:$A$105,0))="","","."&amp;INDEX(Variables!$D$5:$D$105,MATCH($A508,Variables!$A$5:$A$105,0)))&amp;"."&amp;AE$5</f>
        <v/>
      </c>
      <c r="AF508" s="41">
        <f>INDEX(AF$78:AF$91,$D508)/$E508</f>
        <v/>
      </c>
      <c r="AG508" s="40">
        <f>INDEX(AG$78:AG$91,$D508)/$E508</f>
        <v/>
      </c>
      <c r="AH508" s="40">
        <f>INDEX(AH$78:AH$91,$D508)/$E508</f>
        <v/>
      </c>
      <c r="AI508" s="40">
        <f>INDEX(AI$78:AI$91,$D508)/$E508</f>
        <v/>
      </c>
      <c r="AJ508" s="40">
        <f>INDEX(AJ$78:AJ$91,$D508)/$E508</f>
        <v/>
      </c>
      <c r="AK508" s="40">
        <f>INDEX(AK$78:AK$91,$D508)/$E508</f>
        <v/>
      </c>
      <c r="AL508" s="40">
        <f>INDEX(AL$78:AL$91,$D508)/$E508</f>
        <v/>
      </c>
      <c r="AM508" s="40">
        <f>INDEX(AM$78:AM$91,$D508)/$E508</f>
        <v/>
      </c>
      <c r="AN508" s="40">
        <f>INDEX(AN$78:AN$91,$D508)/$E508</f>
        <v/>
      </c>
      <c r="AO508" s="40">
        <f>INDEX(AO$78:AO$91,$D508)/$E508</f>
        <v/>
      </c>
      <c r="AP508" s="40">
        <f>INDEX(AP$78:AP$91,$D508)/$E508</f>
        <v/>
      </c>
      <c r="AQ508" s="40">
        <f>INDEX(AQ$78:AQ$91,$D508)/$E508</f>
        <v/>
      </c>
      <c r="AR508" s="40">
        <f>INDEX(AR$78:AR$91,$D508)/$E508</f>
        <v/>
      </c>
      <c r="AS508" s="40">
        <f>INDEX(AS$78:AS$91,$D508)/$E508</f>
        <v/>
      </c>
      <c r="AT508" s="40">
        <f>INDEX(AT$78:AT$91,$D508)/$E508</f>
        <v/>
      </c>
      <c r="AU508" s="40">
        <f>INDEX(AU$78:AU$91,$D508)/$E508</f>
        <v/>
      </c>
      <c r="AV508" s="40">
        <f>INDEX(AV$78:AV$91,$D508)/$E508</f>
        <v/>
      </c>
      <c r="AW508" s="40">
        <f>INDEX(AW$78:AW$91,$D508)/$E508</f>
        <v/>
      </c>
      <c r="AX508" s="42">
        <f>NEWEXCISE(INDEX(AX$78:AX$91,$D508),$E508)</f>
        <v/>
      </c>
    </row>
    <row r="509" hidden="1" outlineLevel="2">
      <c r="A509" s="5" t="inlineStr">
        <is>
          <t>ntx</t>
        </is>
      </c>
      <c r="B509" s="5" t="inlineStr">
        <is>
          <t>ker</t>
        </is>
      </c>
      <c r="C509" s="5" t="inlineStr">
        <is>
          <t>avi</t>
        </is>
      </c>
      <c r="D509" s="40">
        <f>INDEX(Inputs!$L$5:$L$132,MATCH($B509&amp;"|"&amp;$C509,Inputs!$A$5:$A$132,0))</f>
        <v/>
      </c>
      <c r="E509" s="40">
        <f>INDEX(Inputs!$I$5:$I$132,MATCH($B509&amp;"|"&amp;$C509,Inputs!$A$5:$A$132,0))</f>
        <v/>
      </c>
      <c r="F509" s="39" t="n"/>
      <c r="G509" s="39" t="n"/>
      <c r="H509" s="5">
        <f>INDEX(Variables!$B$5:$B$105,MATCH($A509,Variables!$A$5:$A$105,0))&amp;IF($C509="",""," | "&amp;INDEX(Mapping!$B$5:$B$26,MATCH($C509,Mapping!$A$5:$A$26,0))&amp;" | "&amp;INDEX(Mapping!$B$30:$B$41,MATCH($B509,Mapping!$A$30:$A$41,0)))</f>
        <v/>
      </c>
      <c r="I509" s="5">
        <f>INDEX(Variables!$C$5:$C$105,MATCH($A509,Variables!$A$5:$A$105,0))</f>
        <v/>
      </c>
      <c r="J509" s="5">
        <f>INDEX(Variables!$E$5:$E$105,MATCH($A509,Variables!$A$5:$A$105,0))</f>
        <v/>
      </c>
      <c r="K509" s="25">
        <f>LOWER(Settings!$C$4)&amp;".mit."&amp;$A509&amp;IF($C509="","","."&amp;$C509&amp;"."&amp;$B509)&amp;IF(INDEX(Variables!$D$5:$D$105,MATCH($A509,Variables!$A$5:$A$105,0))="","","."&amp;INDEX(Variables!$D$5:$D$105,MATCH($A509,Variables!$A$5:$A$105,0)))&amp;"."&amp;K$5</f>
        <v/>
      </c>
      <c r="L509" s="41">
        <f>INDEX(L$78:L$91,$D509)/$E509</f>
        <v/>
      </c>
      <c r="M509" s="40">
        <f>INDEX(M$78:M$91,$D509)/$E509</f>
        <v/>
      </c>
      <c r="N509" s="40">
        <f>INDEX(N$78:N$91,$D509)/$E509</f>
        <v/>
      </c>
      <c r="O509" s="40">
        <f>INDEX(O$78:O$91,$D509)/$E509</f>
        <v/>
      </c>
      <c r="P509" s="40">
        <f>INDEX(P$78:P$91,$D509)/$E509</f>
        <v/>
      </c>
      <c r="Q509" s="40">
        <f>INDEX(Q$78:Q$91,$D509)/$E509</f>
        <v/>
      </c>
      <c r="R509" s="40">
        <f>INDEX(R$78:R$91,$D509)/$E509</f>
        <v/>
      </c>
      <c r="S509" s="40">
        <f>INDEX(S$78:S$91,$D509)/$E509</f>
        <v/>
      </c>
      <c r="T509" s="40">
        <f>INDEX(T$78:T$91,$D509)/$E509</f>
        <v/>
      </c>
      <c r="U509" s="40">
        <f>INDEX(U$78:U$91,$D509)/$E509</f>
        <v/>
      </c>
      <c r="V509" s="40">
        <f>INDEX(V$78:V$91,$D509)/$E509</f>
        <v/>
      </c>
      <c r="W509" s="40">
        <f>INDEX(W$78:W$91,$D509)/$E509</f>
        <v/>
      </c>
      <c r="X509" s="40">
        <f>INDEX(X$78:X$91,$D509)/$E509</f>
        <v/>
      </c>
      <c r="Y509" s="40">
        <f>INDEX(Y$78:Y$91,$D509)/$E509</f>
        <v/>
      </c>
      <c r="Z509" s="40">
        <f>INDEX(Z$78:Z$91,$D509)/$E509</f>
        <v/>
      </c>
      <c r="AA509" s="40">
        <f>INDEX(AA$78:AA$91,$D509)/$E509</f>
        <v/>
      </c>
      <c r="AB509" s="40">
        <f>INDEX(AB$78:AB$91,$D509)/$E509</f>
        <v/>
      </c>
      <c r="AC509" s="40">
        <f>INDEX(AC$78:AC$91,$D509)/$E509</f>
        <v/>
      </c>
      <c r="AD509" s="42">
        <f>NEWEXCISE(INDEX(AD$78:AD$91,$D509),$E509)</f>
        <v/>
      </c>
      <c r="AE509" s="25">
        <f>LOWER(Settings!$C$4)&amp;".mit."&amp;$A509&amp;IF($C509="","","."&amp;$C509&amp;"."&amp;$B509)&amp;IF(INDEX(Variables!$D$5:$D$105,MATCH($A509,Variables!$A$5:$A$105,0))="","","."&amp;INDEX(Variables!$D$5:$D$105,MATCH($A509,Variables!$A$5:$A$105,0)))&amp;"."&amp;AE$5</f>
        <v/>
      </c>
      <c r="AF509" s="41">
        <f>INDEX(AF$78:AF$91,$D509)/$E509</f>
        <v/>
      </c>
      <c r="AG509" s="40">
        <f>INDEX(AG$78:AG$91,$D509)/$E509</f>
        <v/>
      </c>
      <c r="AH509" s="40">
        <f>INDEX(AH$78:AH$91,$D509)/$E509</f>
        <v/>
      </c>
      <c r="AI509" s="40">
        <f>INDEX(AI$78:AI$91,$D509)/$E509</f>
        <v/>
      </c>
      <c r="AJ509" s="40">
        <f>INDEX(AJ$78:AJ$91,$D509)/$E509</f>
        <v/>
      </c>
      <c r="AK509" s="40">
        <f>INDEX(AK$78:AK$91,$D509)/$E509</f>
        <v/>
      </c>
      <c r="AL509" s="40">
        <f>INDEX(AL$78:AL$91,$D509)/$E509</f>
        <v/>
      </c>
      <c r="AM509" s="40">
        <f>INDEX(AM$78:AM$91,$D509)/$E509</f>
        <v/>
      </c>
      <c r="AN509" s="40">
        <f>INDEX(AN$78:AN$91,$D509)/$E509</f>
        <v/>
      </c>
      <c r="AO509" s="40">
        <f>INDEX(AO$78:AO$91,$D509)/$E509</f>
        <v/>
      </c>
      <c r="AP509" s="40">
        <f>INDEX(AP$78:AP$91,$D509)/$E509</f>
        <v/>
      </c>
      <c r="AQ509" s="40">
        <f>INDEX(AQ$78:AQ$91,$D509)/$E509</f>
        <v/>
      </c>
      <c r="AR509" s="40">
        <f>INDEX(AR$78:AR$91,$D509)/$E509</f>
        <v/>
      </c>
      <c r="AS509" s="40">
        <f>INDEX(AS$78:AS$91,$D509)/$E509</f>
        <v/>
      </c>
      <c r="AT509" s="40">
        <f>INDEX(AT$78:AT$91,$D509)/$E509</f>
        <v/>
      </c>
      <c r="AU509" s="40">
        <f>INDEX(AU$78:AU$91,$D509)/$E509</f>
        <v/>
      </c>
      <c r="AV509" s="40">
        <f>INDEX(AV$78:AV$91,$D509)/$E509</f>
        <v/>
      </c>
      <c r="AW509" s="40">
        <f>INDEX(AW$78:AW$91,$D509)/$E509</f>
        <v/>
      </c>
      <c r="AX509" s="42">
        <f>NEWEXCISE(INDEX(AX$78:AX$91,$D509),$E509)</f>
        <v/>
      </c>
    </row>
    <row r="510" hidden="1" outlineLevel="2">
      <c r="A510" s="5" t="inlineStr">
        <is>
          <t>ntx</t>
        </is>
      </c>
      <c r="B510" s="5" t="inlineStr">
        <is>
          <t>oop</t>
        </is>
      </c>
      <c r="C510" s="5" t="inlineStr">
        <is>
          <t>avi</t>
        </is>
      </c>
      <c r="D510" s="40">
        <f>INDEX(Inputs!$L$5:$L$132,MATCH($B510&amp;"|"&amp;$C510,Inputs!$A$5:$A$132,0))</f>
        <v/>
      </c>
      <c r="E510" s="40">
        <f>INDEX(Inputs!$I$5:$I$132,MATCH($B510&amp;"|"&amp;$C510,Inputs!$A$5:$A$132,0))</f>
        <v/>
      </c>
      <c r="F510" s="39" t="n"/>
      <c r="G510" s="39" t="n"/>
      <c r="H510" s="5">
        <f>INDEX(Variables!$B$5:$B$105,MATCH($A510,Variables!$A$5:$A$105,0))&amp;IF($C510="",""," | "&amp;INDEX(Mapping!$B$5:$B$26,MATCH($C510,Mapping!$A$5:$A$26,0))&amp;" | "&amp;INDEX(Mapping!$B$30:$B$41,MATCH($B510,Mapping!$A$30:$A$41,0)))</f>
        <v/>
      </c>
      <c r="I510" s="5">
        <f>INDEX(Variables!$C$5:$C$105,MATCH($A510,Variables!$A$5:$A$105,0))</f>
        <v/>
      </c>
      <c r="J510" s="5">
        <f>INDEX(Variables!$E$5:$E$105,MATCH($A510,Variables!$A$5:$A$105,0))</f>
        <v/>
      </c>
      <c r="K510" s="25">
        <f>LOWER(Settings!$C$4)&amp;".mit."&amp;$A510&amp;IF($C510="","","."&amp;$C510&amp;"."&amp;$B510)&amp;IF(INDEX(Variables!$D$5:$D$105,MATCH($A510,Variables!$A$5:$A$105,0))="","","."&amp;INDEX(Variables!$D$5:$D$105,MATCH($A510,Variables!$A$5:$A$105,0)))&amp;"."&amp;K$5</f>
        <v/>
      </c>
      <c r="L510" s="41">
        <f>INDEX(L$78:L$91,$D510)/$E510</f>
        <v/>
      </c>
      <c r="M510" s="40">
        <f>INDEX(M$78:M$91,$D510)/$E510</f>
        <v/>
      </c>
      <c r="N510" s="40">
        <f>INDEX(N$78:N$91,$D510)/$E510</f>
        <v/>
      </c>
      <c r="O510" s="40">
        <f>INDEX(O$78:O$91,$D510)/$E510</f>
        <v/>
      </c>
      <c r="P510" s="40">
        <f>INDEX(P$78:P$91,$D510)/$E510</f>
        <v/>
      </c>
      <c r="Q510" s="40">
        <f>INDEX(Q$78:Q$91,$D510)/$E510</f>
        <v/>
      </c>
      <c r="R510" s="40">
        <f>INDEX(R$78:R$91,$D510)/$E510</f>
        <v/>
      </c>
      <c r="S510" s="40">
        <f>INDEX(S$78:S$91,$D510)/$E510</f>
        <v/>
      </c>
      <c r="T510" s="40">
        <f>INDEX(T$78:T$91,$D510)/$E510</f>
        <v/>
      </c>
      <c r="U510" s="40">
        <f>INDEX(U$78:U$91,$D510)/$E510</f>
        <v/>
      </c>
      <c r="V510" s="40">
        <f>INDEX(V$78:V$91,$D510)/$E510</f>
        <v/>
      </c>
      <c r="W510" s="40">
        <f>INDEX(W$78:W$91,$D510)/$E510</f>
        <v/>
      </c>
      <c r="X510" s="40">
        <f>INDEX(X$78:X$91,$D510)/$E510</f>
        <v/>
      </c>
      <c r="Y510" s="40">
        <f>INDEX(Y$78:Y$91,$D510)/$E510</f>
        <v/>
      </c>
      <c r="Z510" s="40">
        <f>INDEX(Z$78:Z$91,$D510)/$E510</f>
        <v/>
      </c>
      <c r="AA510" s="40">
        <f>INDEX(AA$78:AA$91,$D510)/$E510</f>
        <v/>
      </c>
      <c r="AB510" s="40">
        <f>INDEX(AB$78:AB$91,$D510)/$E510</f>
        <v/>
      </c>
      <c r="AC510" s="40">
        <f>INDEX(AC$78:AC$91,$D510)/$E510</f>
        <v/>
      </c>
      <c r="AD510" s="42">
        <f>NEWEXCISE(INDEX(AD$78:AD$91,$D510),$E510)</f>
        <v/>
      </c>
      <c r="AE510" s="25">
        <f>LOWER(Settings!$C$4)&amp;".mit."&amp;$A510&amp;IF($C510="","","."&amp;$C510&amp;"."&amp;$B510)&amp;IF(INDEX(Variables!$D$5:$D$105,MATCH($A510,Variables!$A$5:$A$105,0))="","","."&amp;INDEX(Variables!$D$5:$D$105,MATCH($A510,Variables!$A$5:$A$105,0)))&amp;"."&amp;AE$5</f>
        <v/>
      </c>
      <c r="AF510" s="41">
        <f>INDEX(AF$78:AF$91,$D510)/$E510</f>
        <v/>
      </c>
      <c r="AG510" s="40">
        <f>INDEX(AG$78:AG$91,$D510)/$E510</f>
        <v/>
      </c>
      <c r="AH510" s="40">
        <f>INDEX(AH$78:AH$91,$D510)/$E510</f>
        <v/>
      </c>
      <c r="AI510" s="40">
        <f>INDEX(AI$78:AI$91,$D510)/$E510</f>
        <v/>
      </c>
      <c r="AJ510" s="40">
        <f>INDEX(AJ$78:AJ$91,$D510)/$E510</f>
        <v/>
      </c>
      <c r="AK510" s="40">
        <f>INDEX(AK$78:AK$91,$D510)/$E510</f>
        <v/>
      </c>
      <c r="AL510" s="40">
        <f>INDEX(AL$78:AL$91,$D510)/$E510</f>
        <v/>
      </c>
      <c r="AM510" s="40">
        <f>INDEX(AM$78:AM$91,$D510)/$E510</f>
        <v/>
      </c>
      <c r="AN510" s="40">
        <f>INDEX(AN$78:AN$91,$D510)/$E510</f>
        <v/>
      </c>
      <c r="AO510" s="40">
        <f>INDEX(AO$78:AO$91,$D510)/$E510</f>
        <v/>
      </c>
      <c r="AP510" s="40">
        <f>INDEX(AP$78:AP$91,$D510)/$E510</f>
        <v/>
      </c>
      <c r="AQ510" s="40">
        <f>INDEX(AQ$78:AQ$91,$D510)/$E510</f>
        <v/>
      </c>
      <c r="AR510" s="40">
        <f>INDEX(AR$78:AR$91,$D510)/$E510</f>
        <v/>
      </c>
      <c r="AS510" s="40">
        <f>INDEX(AS$78:AS$91,$D510)/$E510</f>
        <v/>
      </c>
      <c r="AT510" s="40">
        <f>INDEX(AT$78:AT$91,$D510)/$E510</f>
        <v/>
      </c>
      <c r="AU510" s="40">
        <f>INDEX(AU$78:AU$91,$D510)/$E510</f>
        <v/>
      </c>
      <c r="AV510" s="40">
        <f>INDEX(AV$78:AV$91,$D510)/$E510</f>
        <v/>
      </c>
      <c r="AW510" s="40">
        <f>INDEX(AW$78:AW$91,$D510)/$E510</f>
        <v/>
      </c>
      <c r="AX510" s="42">
        <f>NEWEXCISE(INDEX(AX$78:AX$91,$D510),$E510)</f>
        <v/>
      </c>
    </row>
    <row r="511" hidden="1" outlineLevel="2">
      <c r="A511" s="5" t="inlineStr">
        <is>
          <t>ntx</t>
        </is>
      </c>
      <c r="B511" s="5" t="inlineStr">
        <is>
          <t>bio</t>
        </is>
      </c>
      <c r="C511" s="5" t="inlineStr">
        <is>
          <t>avi</t>
        </is>
      </c>
      <c r="D511" s="40">
        <f>INDEX(Inputs!$L$5:$L$132,MATCH($B511&amp;"|"&amp;$C511,Inputs!$A$5:$A$132,0))</f>
        <v/>
      </c>
      <c r="E511" s="40">
        <f>INDEX(Inputs!$I$5:$I$132,MATCH($B511&amp;"|"&amp;$C511,Inputs!$A$5:$A$132,0))</f>
        <v/>
      </c>
      <c r="F511" s="39" t="n"/>
      <c r="G511" s="39" t="n"/>
      <c r="H511" s="5">
        <f>INDEX(Variables!$B$5:$B$105,MATCH($A511,Variables!$A$5:$A$105,0))&amp;IF($C511="",""," | "&amp;INDEX(Mapping!$B$5:$B$26,MATCH($C511,Mapping!$A$5:$A$26,0))&amp;" | "&amp;INDEX(Mapping!$B$30:$B$41,MATCH($B511,Mapping!$A$30:$A$41,0)))</f>
        <v/>
      </c>
      <c r="I511" s="5">
        <f>INDEX(Variables!$C$5:$C$105,MATCH($A511,Variables!$A$5:$A$105,0))</f>
        <v/>
      </c>
      <c r="J511" s="5">
        <f>INDEX(Variables!$E$5:$E$105,MATCH($A511,Variables!$A$5:$A$105,0))</f>
        <v/>
      </c>
      <c r="K511" s="25">
        <f>LOWER(Settings!$C$4)&amp;".mit."&amp;$A511&amp;IF($C511="","","."&amp;$C511&amp;"."&amp;$B511)&amp;IF(INDEX(Variables!$D$5:$D$105,MATCH($A511,Variables!$A$5:$A$105,0))="","","."&amp;INDEX(Variables!$D$5:$D$105,MATCH($A511,Variables!$A$5:$A$105,0)))&amp;"."&amp;K$5</f>
        <v/>
      </c>
      <c r="L511" s="41">
        <f>INDEX(L$78:L$91,$D511)/$E511</f>
        <v/>
      </c>
      <c r="M511" s="40">
        <f>INDEX(M$78:M$91,$D511)/$E511</f>
        <v/>
      </c>
      <c r="N511" s="40">
        <f>INDEX(N$78:N$91,$D511)/$E511</f>
        <v/>
      </c>
      <c r="O511" s="40">
        <f>INDEX(O$78:O$91,$D511)/$E511</f>
        <v/>
      </c>
      <c r="P511" s="40">
        <f>INDEX(P$78:P$91,$D511)/$E511</f>
        <v/>
      </c>
      <c r="Q511" s="40">
        <f>INDEX(Q$78:Q$91,$D511)/$E511</f>
        <v/>
      </c>
      <c r="R511" s="40">
        <f>INDEX(R$78:R$91,$D511)/$E511</f>
        <v/>
      </c>
      <c r="S511" s="40">
        <f>INDEX(S$78:S$91,$D511)/$E511</f>
        <v/>
      </c>
      <c r="T511" s="40">
        <f>INDEX(T$78:T$91,$D511)/$E511</f>
        <v/>
      </c>
      <c r="U511" s="40">
        <f>INDEX(U$78:U$91,$D511)/$E511</f>
        <v/>
      </c>
      <c r="V511" s="40">
        <f>INDEX(V$78:V$91,$D511)/$E511</f>
        <v/>
      </c>
      <c r="W511" s="40">
        <f>INDEX(W$78:W$91,$D511)/$E511</f>
        <v/>
      </c>
      <c r="X511" s="40">
        <f>INDEX(X$78:X$91,$D511)/$E511</f>
        <v/>
      </c>
      <c r="Y511" s="40">
        <f>INDEX(Y$78:Y$91,$D511)/$E511</f>
        <v/>
      </c>
      <c r="Z511" s="40">
        <f>INDEX(Z$78:Z$91,$D511)/$E511</f>
        <v/>
      </c>
      <c r="AA511" s="40">
        <f>INDEX(AA$78:AA$91,$D511)/$E511</f>
        <v/>
      </c>
      <c r="AB511" s="40">
        <f>INDEX(AB$78:AB$91,$D511)/$E511</f>
        <v/>
      </c>
      <c r="AC511" s="40">
        <f>INDEX(AC$78:AC$91,$D511)/$E511</f>
        <v/>
      </c>
      <c r="AD511" s="42">
        <f>NEWEXCISE(INDEX(AD$78:AD$91,$D511),$E511)</f>
        <v/>
      </c>
      <c r="AE511" s="25">
        <f>LOWER(Settings!$C$4)&amp;".mit."&amp;$A511&amp;IF($C511="","","."&amp;$C511&amp;"."&amp;$B511)&amp;IF(INDEX(Variables!$D$5:$D$105,MATCH($A511,Variables!$A$5:$A$105,0))="","","."&amp;INDEX(Variables!$D$5:$D$105,MATCH($A511,Variables!$A$5:$A$105,0)))&amp;"."&amp;AE$5</f>
        <v/>
      </c>
      <c r="AF511" s="41">
        <f>INDEX(AF$78:AF$91,$D511)/$E511</f>
        <v/>
      </c>
      <c r="AG511" s="40">
        <f>INDEX(AG$78:AG$91,$D511)/$E511</f>
        <v/>
      </c>
      <c r="AH511" s="40">
        <f>INDEX(AH$78:AH$91,$D511)/$E511</f>
        <v/>
      </c>
      <c r="AI511" s="40">
        <f>INDEX(AI$78:AI$91,$D511)/$E511</f>
        <v/>
      </c>
      <c r="AJ511" s="40">
        <f>INDEX(AJ$78:AJ$91,$D511)/$E511</f>
        <v/>
      </c>
      <c r="AK511" s="40">
        <f>INDEX(AK$78:AK$91,$D511)/$E511</f>
        <v/>
      </c>
      <c r="AL511" s="40">
        <f>INDEX(AL$78:AL$91,$D511)/$E511</f>
        <v/>
      </c>
      <c r="AM511" s="40">
        <f>INDEX(AM$78:AM$91,$D511)/$E511</f>
        <v/>
      </c>
      <c r="AN511" s="40">
        <f>INDEX(AN$78:AN$91,$D511)/$E511</f>
        <v/>
      </c>
      <c r="AO511" s="40">
        <f>INDEX(AO$78:AO$91,$D511)/$E511</f>
        <v/>
      </c>
      <c r="AP511" s="40">
        <f>INDEX(AP$78:AP$91,$D511)/$E511</f>
        <v/>
      </c>
      <c r="AQ511" s="40">
        <f>INDEX(AQ$78:AQ$91,$D511)/$E511</f>
        <v/>
      </c>
      <c r="AR511" s="40">
        <f>INDEX(AR$78:AR$91,$D511)/$E511</f>
        <v/>
      </c>
      <c r="AS511" s="40">
        <f>INDEX(AS$78:AS$91,$D511)/$E511</f>
        <v/>
      </c>
      <c r="AT511" s="40">
        <f>INDEX(AT$78:AT$91,$D511)/$E511</f>
        <v/>
      </c>
      <c r="AU511" s="40">
        <f>INDEX(AU$78:AU$91,$D511)/$E511</f>
        <v/>
      </c>
      <c r="AV511" s="40">
        <f>INDEX(AV$78:AV$91,$D511)/$E511</f>
        <v/>
      </c>
      <c r="AW511" s="40">
        <f>INDEX(AW$78:AW$91,$D511)/$E511</f>
        <v/>
      </c>
      <c r="AX511" s="42">
        <f>NEWEXCISE(INDEX(AX$78:AX$91,$D511),$E511)</f>
        <v/>
      </c>
    </row>
    <row r="512" hidden="1" outlineLevel="2"/>
    <row r="513" hidden="1" outlineLevel="2">
      <c r="A513" s="5" t="inlineStr">
        <is>
          <t>nce</t>
        </is>
      </c>
      <c r="B513" s="5" t="inlineStr">
        <is>
          <t>coa</t>
        </is>
      </c>
      <c r="C513" s="5" t="inlineStr">
        <is>
          <t>avi</t>
        </is>
      </c>
      <c r="D513" s="39" t="n"/>
      <c r="E513" s="39" t="n"/>
      <c r="F513" s="39" t="n"/>
      <c r="G513" s="39" t="n"/>
      <c r="H513" s="5">
        <f>INDEX(Variables!$B$5:$B$105,MATCH($A513,Variables!$A$5:$A$105,0))&amp;IF($C513="",""," | "&amp;INDEX(Mapping!$B$5:$B$26,MATCH($C513,Mapping!$A$5:$A$26,0))&amp;" | "&amp;INDEX(Mapping!$B$30:$B$41,MATCH($B513,Mapping!$A$30:$A$41,0)))</f>
        <v/>
      </c>
      <c r="I513" s="5">
        <f>INDEX(Variables!$C$5:$C$105,MATCH($A513,Variables!$A$5:$A$105,0))</f>
        <v/>
      </c>
      <c r="J513" s="5">
        <f>INDEX(Variables!$E$5:$E$105,MATCH($A513,Variables!$A$5:$A$105,0))</f>
        <v/>
      </c>
      <c r="K513" s="25">
        <f>LOWER(Settings!$C$4)&amp;".mit."&amp;$A513&amp;IF($C513="","","."&amp;$C513&amp;"."&amp;$B513)&amp;IF(INDEX(Variables!$D$5:$D$105,MATCH($A513,Variables!$A$5:$A$105,0))="","","."&amp;INDEX(Variables!$D$5:$D$105,MATCH($A513,Variables!$A$5:$A$105,0)))&amp;"."&amp;K$5</f>
        <v/>
      </c>
      <c r="L513" s="41">
        <f>L486+L495+L504</f>
        <v/>
      </c>
      <c r="M513" s="40">
        <f>M486+M495+M504</f>
        <v/>
      </c>
      <c r="N513" s="40">
        <f>N486+N495+N504</f>
        <v/>
      </c>
      <c r="O513" s="40">
        <f>O486+O495+O504</f>
        <v/>
      </c>
      <c r="P513" s="40">
        <f>P486+P495+P504</f>
        <v/>
      </c>
      <c r="Q513" s="40">
        <f>Q486+Q495+Q504</f>
        <v/>
      </c>
      <c r="R513" s="40">
        <f>R486+R495+R504</f>
        <v/>
      </c>
      <c r="S513" s="40">
        <f>S486+S495+S504</f>
        <v/>
      </c>
      <c r="T513" s="40">
        <f>T486+T495+T504</f>
        <v/>
      </c>
      <c r="U513" s="40">
        <f>U486+U495+U504</f>
        <v/>
      </c>
      <c r="V513" s="40">
        <f>V486+V495+V504</f>
        <v/>
      </c>
      <c r="W513" s="40">
        <f>W486+W495+W504</f>
        <v/>
      </c>
      <c r="X513" s="40">
        <f>X486+X495+X504</f>
        <v/>
      </c>
      <c r="Y513" s="40">
        <f>Y486+Y495+Y504</f>
        <v/>
      </c>
      <c r="Z513" s="40">
        <f>Z486+Z495+Z504</f>
        <v/>
      </c>
      <c r="AA513" s="40">
        <f>AA486+AA495+AA504</f>
        <v/>
      </c>
      <c r="AB513" s="40">
        <f>AB486+AB495+AB504</f>
        <v/>
      </c>
      <c r="AC513" s="40">
        <f>AC486+AC495+AC504</f>
        <v/>
      </c>
      <c r="AD513" s="42">
        <f>NEWPOLICY(AD486,AD495,AD504)</f>
        <v/>
      </c>
      <c r="AE513" s="25">
        <f>LOWER(Settings!$C$4)&amp;".mit."&amp;$A513&amp;IF($C513="","","."&amp;$C513&amp;"."&amp;$B513)&amp;IF(INDEX(Variables!$D$5:$D$105,MATCH($A513,Variables!$A$5:$A$105,0))="","","."&amp;INDEX(Variables!$D$5:$D$105,MATCH($A513,Variables!$A$5:$A$105,0)))&amp;"."&amp;AE$5</f>
        <v/>
      </c>
      <c r="AF513" s="41">
        <f>AF486+AF495+AF504</f>
        <v/>
      </c>
      <c r="AG513" s="40">
        <f>AG486+AG495+AG504</f>
        <v/>
      </c>
      <c r="AH513" s="40">
        <f>AH486+AH495+AH504</f>
        <v/>
      </c>
      <c r="AI513" s="40">
        <f>AI486+AI495+AI504</f>
        <v/>
      </c>
      <c r="AJ513" s="40">
        <f>AJ486+AJ495+AJ504</f>
        <v/>
      </c>
      <c r="AK513" s="40">
        <f>AK486+AK495+AK504</f>
        <v/>
      </c>
      <c r="AL513" s="40">
        <f>AL486+AL495+AL504</f>
        <v/>
      </c>
      <c r="AM513" s="40">
        <f>AM486+AM495+AM504</f>
        <v/>
      </c>
      <c r="AN513" s="40">
        <f>AN486+AN495+AN504</f>
        <v/>
      </c>
      <c r="AO513" s="40">
        <f>AO486+AO495+AO504</f>
        <v/>
      </c>
      <c r="AP513" s="40">
        <f>AP486+AP495+AP504</f>
        <v/>
      </c>
      <c r="AQ513" s="40">
        <f>AQ486+AQ495+AQ504</f>
        <v/>
      </c>
      <c r="AR513" s="40">
        <f>AR486+AR495+AR504</f>
        <v/>
      </c>
      <c r="AS513" s="40">
        <f>AS486+AS495+AS504</f>
        <v/>
      </c>
      <c r="AT513" s="40">
        <f>AT486+AT495+AT504</f>
        <v/>
      </c>
      <c r="AU513" s="40">
        <f>AU486+AU495+AU504</f>
        <v/>
      </c>
      <c r="AV513" s="40">
        <f>AV486+AV495+AV504</f>
        <v/>
      </c>
      <c r="AW513" s="40">
        <f>AW486+AW495+AW504</f>
        <v/>
      </c>
      <c r="AX513" s="42">
        <f>NEWPOLICY(AX486,AX495,AX504)</f>
        <v/>
      </c>
    </row>
    <row r="514" hidden="1" outlineLevel="2">
      <c r="A514" s="5" t="inlineStr">
        <is>
          <t>nce</t>
        </is>
      </c>
      <c r="B514" s="5" t="inlineStr">
        <is>
          <t>nga</t>
        </is>
      </c>
      <c r="C514" s="5" t="inlineStr">
        <is>
          <t>avi</t>
        </is>
      </c>
      <c r="D514" s="39" t="n"/>
      <c r="E514" s="39" t="n"/>
      <c r="F514" s="39" t="n"/>
      <c r="G514" s="39" t="n"/>
      <c r="H514" s="5">
        <f>INDEX(Variables!$B$5:$B$105,MATCH($A514,Variables!$A$5:$A$105,0))&amp;IF($C514="",""," | "&amp;INDEX(Mapping!$B$5:$B$26,MATCH($C514,Mapping!$A$5:$A$26,0))&amp;" | "&amp;INDEX(Mapping!$B$30:$B$41,MATCH($B514,Mapping!$A$30:$A$41,0)))</f>
        <v/>
      </c>
      <c r="I514" s="5">
        <f>INDEX(Variables!$C$5:$C$105,MATCH($A514,Variables!$A$5:$A$105,0))</f>
        <v/>
      </c>
      <c r="J514" s="5">
        <f>INDEX(Variables!$E$5:$E$105,MATCH($A514,Variables!$A$5:$A$105,0))</f>
        <v/>
      </c>
      <c r="K514" s="25">
        <f>LOWER(Settings!$C$4)&amp;".mit."&amp;$A514&amp;IF($C514="","","."&amp;$C514&amp;"."&amp;$B514)&amp;IF(INDEX(Variables!$D$5:$D$105,MATCH($A514,Variables!$A$5:$A$105,0))="","","."&amp;INDEX(Variables!$D$5:$D$105,MATCH($A514,Variables!$A$5:$A$105,0)))&amp;"."&amp;K$5</f>
        <v/>
      </c>
      <c r="L514" s="41">
        <f>L487+L496+L505</f>
        <v/>
      </c>
      <c r="M514" s="40">
        <f>M487+M496+M505</f>
        <v/>
      </c>
      <c r="N514" s="40">
        <f>N487+N496+N505</f>
        <v/>
      </c>
      <c r="O514" s="40">
        <f>O487+O496+O505</f>
        <v/>
      </c>
      <c r="P514" s="40">
        <f>P487+P496+P505</f>
        <v/>
      </c>
      <c r="Q514" s="40">
        <f>Q487+Q496+Q505</f>
        <v/>
      </c>
      <c r="R514" s="40">
        <f>R487+R496+R505</f>
        <v/>
      </c>
      <c r="S514" s="40">
        <f>S487+S496+S505</f>
        <v/>
      </c>
      <c r="T514" s="40">
        <f>T487+T496+T505</f>
        <v/>
      </c>
      <c r="U514" s="40">
        <f>U487+U496+U505</f>
        <v/>
      </c>
      <c r="V514" s="40">
        <f>V487+V496+V505</f>
        <v/>
      </c>
      <c r="W514" s="40">
        <f>W487+W496+W505</f>
        <v/>
      </c>
      <c r="X514" s="40">
        <f>X487+X496+X505</f>
        <v/>
      </c>
      <c r="Y514" s="40">
        <f>Y487+Y496+Y505</f>
        <v/>
      </c>
      <c r="Z514" s="40">
        <f>Z487+Z496+Z505</f>
        <v/>
      </c>
      <c r="AA514" s="40">
        <f>AA487+AA496+AA505</f>
        <v/>
      </c>
      <c r="AB514" s="40">
        <f>AB487+AB496+AB505</f>
        <v/>
      </c>
      <c r="AC514" s="40">
        <f>AC487+AC496+AC505</f>
        <v/>
      </c>
      <c r="AD514" s="42">
        <f>NEWPOLICY(AD487,AD496,AD505)</f>
        <v/>
      </c>
      <c r="AE514" s="25">
        <f>LOWER(Settings!$C$4)&amp;".mit."&amp;$A514&amp;IF($C514="","","."&amp;$C514&amp;"."&amp;$B514)&amp;IF(INDEX(Variables!$D$5:$D$105,MATCH($A514,Variables!$A$5:$A$105,0))="","","."&amp;INDEX(Variables!$D$5:$D$105,MATCH($A514,Variables!$A$5:$A$105,0)))&amp;"."&amp;AE$5</f>
        <v/>
      </c>
      <c r="AF514" s="41">
        <f>AF487+AF496+AF505</f>
        <v/>
      </c>
      <c r="AG514" s="40">
        <f>AG487+AG496+AG505</f>
        <v/>
      </c>
      <c r="AH514" s="40">
        <f>AH487+AH496+AH505</f>
        <v/>
      </c>
      <c r="AI514" s="40">
        <f>AI487+AI496+AI505</f>
        <v/>
      </c>
      <c r="AJ514" s="40">
        <f>AJ487+AJ496+AJ505</f>
        <v/>
      </c>
      <c r="AK514" s="40">
        <f>AK487+AK496+AK505</f>
        <v/>
      </c>
      <c r="AL514" s="40">
        <f>AL487+AL496+AL505</f>
        <v/>
      </c>
      <c r="AM514" s="40">
        <f>AM487+AM496+AM505</f>
        <v/>
      </c>
      <c r="AN514" s="40">
        <f>AN487+AN496+AN505</f>
        <v/>
      </c>
      <c r="AO514" s="40">
        <f>AO487+AO496+AO505</f>
        <v/>
      </c>
      <c r="AP514" s="40">
        <f>AP487+AP496+AP505</f>
        <v/>
      </c>
      <c r="AQ514" s="40">
        <f>AQ487+AQ496+AQ505</f>
        <v/>
      </c>
      <c r="AR514" s="40">
        <f>AR487+AR496+AR505</f>
        <v/>
      </c>
      <c r="AS514" s="40">
        <f>AS487+AS496+AS505</f>
        <v/>
      </c>
      <c r="AT514" s="40">
        <f>AT487+AT496+AT505</f>
        <v/>
      </c>
      <c r="AU514" s="40">
        <f>AU487+AU496+AU505</f>
        <v/>
      </c>
      <c r="AV514" s="40">
        <f>AV487+AV496+AV505</f>
        <v/>
      </c>
      <c r="AW514" s="40">
        <f>AW487+AW496+AW505</f>
        <v/>
      </c>
      <c r="AX514" s="42">
        <f>NEWPOLICY(AX487,AX496,AX505)</f>
        <v/>
      </c>
    </row>
    <row r="515" hidden="1" outlineLevel="2">
      <c r="A515" s="5" t="inlineStr">
        <is>
          <t>nce</t>
        </is>
      </c>
      <c r="B515" s="5" t="inlineStr">
        <is>
          <t>gso</t>
        </is>
      </c>
      <c r="C515" s="5" t="inlineStr">
        <is>
          <t>avi</t>
        </is>
      </c>
      <c r="D515" s="39" t="n"/>
      <c r="E515" s="39" t="n"/>
      <c r="F515" s="39" t="n"/>
      <c r="G515" s="39" t="n"/>
      <c r="H515" s="5">
        <f>INDEX(Variables!$B$5:$B$105,MATCH($A515,Variables!$A$5:$A$105,0))&amp;IF($C515="",""," | "&amp;INDEX(Mapping!$B$5:$B$26,MATCH($C515,Mapping!$A$5:$A$26,0))&amp;" | "&amp;INDEX(Mapping!$B$30:$B$41,MATCH($B515,Mapping!$A$30:$A$41,0)))</f>
        <v/>
      </c>
      <c r="I515" s="5">
        <f>INDEX(Variables!$C$5:$C$105,MATCH($A515,Variables!$A$5:$A$105,0))</f>
        <v/>
      </c>
      <c r="J515" s="5">
        <f>INDEX(Variables!$E$5:$E$105,MATCH($A515,Variables!$A$5:$A$105,0))</f>
        <v/>
      </c>
      <c r="K515" s="25">
        <f>LOWER(Settings!$C$4)&amp;".mit."&amp;$A515&amp;IF($C515="","","."&amp;$C515&amp;"."&amp;$B515)&amp;IF(INDEX(Variables!$D$5:$D$105,MATCH($A515,Variables!$A$5:$A$105,0))="","","."&amp;INDEX(Variables!$D$5:$D$105,MATCH($A515,Variables!$A$5:$A$105,0)))&amp;"."&amp;K$5</f>
        <v/>
      </c>
      <c r="L515" s="41">
        <f>L488+L497+L506</f>
        <v/>
      </c>
      <c r="M515" s="40">
        <f>M488+M497+M506</f>
        <v/>
      </c>
      <c r="N515" s="40">
        <f>N488+N497+N506</f>
        <v/>
      </c>
      <c r="O515" s="40">
        <f>O488+O497+O506</f>
        <v/>
      </c>
      <c r="P515" s="40">
        <f>P488+P497+P506</f>
        <v/>
      </c>
      <c r="Q515" s="40">
        <f>Q488+Q497+Q506</f>
        <v/>
      </c>
      <c r="R515" s="40">
        <f>R488+R497+R506</f>
        <v/>
      </c>
      <c r="S515" s="40">
        <f>S488+S497+S506</f>
        <v/>
      </c>
      <c r="T515" s="40">
        <f>T488+T497+T506</f>
        <v/>
      </c>
      <c r="U515" s="40">
        <f>U488+U497+U506</f>
        <v/>
      </c>
      <c r="V515" s="40">
        <f>V488+V497+V506</f>
        <v/>
      </c>
      <c r="W515" s="40">
        <f>W488+W497+W506</f>
        <v/>
      </c>
      <c r="X515" s="40">
        <f>X488+X497+X506</f>
        <v/>
      </c>
      <c r="Y515" s="40">
        <f>Y488+Y497+Y506</f>
        <v/>
      </c>
      <c r="Z515" s="40">
        <f>Z488+Z497+Z506</f>
        <v/>
      </c>
      <c r="AA515" s="40">
        <f>AA488+AA497+AA506</f>
        <v/>
      </c>
      <c r="AB515" s="40">
        <f>AB488+AB497+AB506</f>
        <v/>
      </c>
      <c r="AC515" s="40">
        <f>AC488+AC497+AC506</f>
        <v/>
      </c>
      <c r="AD515" s="42">
        <f>NEWPOLICY(AD488,AD497,AD506)</f>
        <v/>
      </c>
      <c r="AE515" s="25">
        <f>LOWER(Settings!$C$4)&amp;".mit."&amp;$A515&amp;IF($C515="","","."&amp;$C515&amp;"."&amp;$B515)&amp;IF(INDEX(Variables!$D$5:$D$105,MATCH($A515,Variables!$A$5:$A$105,0))="","","."&amp;INDEX(Variables!$D$5:$D$105,MATCH($A515,Variables!$A$5:$A$105,0)))&amp;"."&amp;AE$5</f>
        <v/>
      </c>
      <c r="AF515" s="41">
        <f>AF488+AF497+AF506</f>
        <v/>
      </c>
      <c r="AG515" s="40">
        <f>AG488+AG497+AG506</f>
        <v/>
      </c>
      <c r="AH515" s="40">
        <f>AH488+AH497+AH506</f>
        <v/>
      </c>
      <c r="AI515" s="40">
        <f>AI488+AI497+AI506</f>
        <v/>
      </c>
      <c r="AJ515" s="40">
        <f>AJ488+AJ497+AJ506</f>
        <v/>
      </c>
      <c r="AK515" s="40">
        <f>AK488+AK497+AK506</f>
        <v/>
      </c>
      <c r="AL515" s="40">
        <f>AL488+AL497+AL506</f>
        <v/>
      </c>
      <c r="AM515" s="40">
        <f>AM488+AM497+AM506</f>
        <v/>
      </c>
      <c r="AN515" s="40">
        <f>AN488+AN497+AN506</f>
        <v/>
      </c>
      <c r="AO515" s="40">
        <f>AO488+AO497+AO506</f>
        <v/>
      </c>
      <c r="AP515" s="40">
        <f>AP488+AP497+AP506</f>
        <v/>
      </c>
      <c r="AQ515" s="40">
        <f>AQ488+AQ497+AQ506</f>
        <v/>
      </c>
      <c r="AR515" s="40">
        <f>AR488+AR497+AR506</f>
        <v/>
      </c>
      <c r="AS515" s="40">
        <f>AS488+AS497+AS506</f>
        <v/>
      </c>
      <c r="AT515" s="40">
        <f>AT488+AT497+AT506</f>
        <v/>
      </c>
      <c r="AU515" s="40">
        <f>AU488+AU497+AU506</f>
        <v/>
      </c>
      <c r="AV515" s="40">
        <f>AV488+AV497+AV506</f>
        <v/>
      </c>
      <c r="AW515" s="40">
        <f>AW488+AW497+AW506</f>
        <v/>
      </c>
      <c r="AX515" s="42">
        <f>NEWPOLICY(AX488,AX497,AX506)</f>
        <v/>
      </c>
    </row>
    <row r="516" hidden="1" outlineLevel="2">
      <c r="A516" s="5" t="inlineStr">
        <is>
          <t>nce</t>
        </is>
      </c>
      <c r="B516" s="5" t="inlineStr">
        <is>
          <t>die</t>
        </is>
      </c>
      <c r="C516" s="5" t="inlineStr">
        <is>
          <t>avi</t>
        </is>
      </c>
      <c r="D516" s="39" t="n"/>
      <c r="E516" s="39" t="n"/>
      <c r="F516" s="39" t="n"/>
      <c r="G516" s="39" t="n"/>
      <c r="H516" s="5">
        <f>INDEX(Variables!$B$5:$B$105,MATCH($A516,Variables!$A$5:$A$105,0))&amp;IF($C516="",""," | "&amp;INDEX(Mapping!$B$5:$B$26,MATCH($C516,Mapping!$A$5:$A$26,0))&amp;" | "&amp;INDEX(Mapping!$B$30:$B$41,MATCH($B516,Mapping!$A$30:$A$41,0)))</f>
        <v/>
      </c>
      <c r="I516" s="5">
        <f>INDEX(Variables!$C$5:$C$105,MATCH($A516,Variables!$A$5:$A$105,0))</f>
        <v/>
      </c>
      <c r="J516" s="5">
        <f>INDEX(Variables!$E$5:$E$105,MATCH($A516,Variables!$A$5:$A$105,0))</f>
        <v/>
      </c>
      <c r="K516" s="25">
        <f>LOWER(Settings!$C$4)&amp;".mit."&amp;$A516&amp;IF($C516="","","."&amp;$C516&amp;"."&amp;$B516)&amp;IF(INDEX(Variables!$D$5:$D$105,MATCH($A516,Variables!$A$5:$A$105,0))="","","."&amp;INDEX(Variables!$D$5:$D$105,MATCH($A516,Variables!$A$5:$A$105,0)))&amp;"."&amp;K$5</f>
        <v/>
      </c>
      <c r="L516" s="41">
        <f>L489+L498+L507</f>
        <v/>
      </c>
      <c r="M516" s="40">
        <f>M489+M498+M507</f>
        <v/>
      </c>
      <c r="N516" s="40">
        <f>N489+N498+N507</f>
        <v/>
      </c>
      <c r="O516" s="40">
        <f>O489+O498+O507</f>
        <v/>
      </c>
      <c r="P516" s="40">
        <f>P489+P498+P507</f>
        <v/>
      </c>
      <c r="Q516" s="40">
        <f>Q489+Q498+Q507</f>
        <v/>
      </c>
      <c r="R516" s="40">
        <f>R489+R498+R507</f>
        <v/>
      </c>
      <c r="S516" s="40">
        <f>S489+S498+S507</f>
        <v/>
      </c>
      <c r="T516" s="40">
        <f>T489+T498+T507</f>
        <v/>
      </c>
      <c r="U516" s="40">
        <f>U489+U498+U507</f>
        <v/>
      </c>
      <c r="V516" s="40">
        <f>V489+V498+V507</f>
        <v/>
      </c>
      <c r="W516" s="40">
        <f>W489+W498+W507</f>
        <v/>
      </c>
      <c r="X516" s="40">
        <f>X489+X498+X507</f>
        <v/>
      </c>
      <c r="Y516" s="40">
        <f>Y489+Y498+Y507</f>
        <v/>
      </c>
      <c r="Z516" s="40">
        <f>Z489+Z498+Z507</f>
        <v/>
      </c>
      <c r="AA516" s="40">
        <f>AA489+AA498+AA507</f>
        <v/>
      </c>
      <c r="AB516" s="40">
        <f>AB489+AB498+AB507</f>
        <v/>
      </c>
      <c r="AC516" s="40">
        <f>AC489+AC498+AC507</f>
        <v/>
      </c>
      <c r="AD516" s="42">
        <f>NEWPOLICY(AD489,AD498,AD507)</f>
        <v/>
      </c>
      <c r="AE516" s="25">
        <f>LOWER(Settings!$C$4)&amp;".mit."&amp;$A516&amp;IF($C516="","","."&amp;$C516&amp;"."&amp;$B516)&amp;IF(INDEX(Variables!$D$5:$D$105,MATCH($A516,Variables!$A$5:$A$105,0))="","","."&amp;INDEX(Variables!$D$5:$D$105,MATCH($A516,Variables!$A$5:$A$105,0)))&amp;"."&amp;AE$5</f>
        <v/>
      </c>
      <c r="AF516" s="41">
        <f>AF489+AF498+AF507</f>
        <v/>
      </c>
      <c r="AG516" s="40">
        <f>AG489+AG498+AG507</f>
        <v/>
      </c>
      <c r="AH516" s="40">
        <f>AH489+AH498+AH507</f>
        <v/>
      </c>
      <c r="AI516" s="40">
        <f>AI489+AI498+AI507</f>
        <v/>
      </c>
      <c r="AJ516" s="40">
        <f>AJ489+AJ498+AJ507</f>
        <v/>
      </c>
      <c r="AK516" s="40">
        <f>AK489+AK498+AK507</f>
        <v/>
      </c>
      <c r="AL516" s="40">
        <f>AL489+AL498+AL507</f>
        <v/>
      </c>
      <c r="AM516" s="40">
        <f>AM489+AM498+AM507</f>
        <v/>
      </c>
      <c r="AN516" s="40">
        <f>AN489+AN498+AN507</f>
        <v/>
      </c>
      <c r="AO516" s="40">
        <f>AO489+AO498+AO507</f>
        <v/>
      </c>
      <c r="AP516" s="40">
        <f>AP489+AP498+AP507</f>
        <v/>
      </c>
      <c r="AQ516" s="40">
        <f>AQ489+AQ498+AQ507</f>
        <v/>
      </c>
      <c r="AR516" s="40">
        <f>AR489+AR498+AR507</f>
        <v/>
      </c>
      <c r="AS516" s="40">
        <f>AS489+AS498+AS507</f>
        <v/>
      </c>
      <c r="AT516" s="40">
        <f>AT489+AT498+AT507</f>
        <v/>
      </c>
      <c r="AU516" s="40">
        <f>AU489+AU498+AU507</f>
        <v/>
      </c>
      <c r="AV516" s="40">
        <f>AV489+AV498+AV507</f>
        <v/>
      </c>
      <c r="AW516" s="40">
        <f>AW489+AW498+AW507</f>
        <v/>
      </c>
      <c r="AX516" s="42">
        <f>NEWPOLICY(AX489,AX498,AX507)</f>
        <v/>
      </c>
    </row>
    <row r="517" hidden="1" outlineLevel="2">
      <c r="A517" s="5" t="inlineStr">
        <is>
          <t>nce</t>
        </is>
      </c>
      <c r="B517" s="5" t="inlineStr">
        <is>
          <t>lpg</t>
        </is>
      </c>
      <c r="C517" s="5" t="inlineStr">
        <is>
          <t>avi</t>
        </is>
      </c>
      <c r="D517" s="39" t="n"/>
      <c r="E517" s="39" t="n"/>
      <c r="F517" s="39" t="n"/>
      <c r="G517" s="39" t="n"/>
      <c r="H517" s="5">
        <f>INDEX(Variables!$B$5:$B$105,MATCH($A517,Variables!$A$5:$A$105,0))&amp;IF($C517="",""," | "&amp;INDEX(Mapping!$B$5:$B$26,MATCH($C517,Mapping!$A$5:$A$26,0))&amp;" | "&amp;INDEX(Mapping!$B$30:$B$41,MATCH($B517,Mapping!$A$30:$A$41,0)))</f>
        <v/>
      </c>
      <c r="I517" s="5">
        <f>INDEX(Variables!$C$5:$C$105,MATCH($A517,Variables!$A$5:$A$105,0))</f>
        <v/>
      </c>
      <c r="J517" s="5">
        <f>INDEX(Variables!$E$5:$E$105,MATCH($A517,Variables!$A$5:$A$105,0))</f>
        <v/>
      </c>
      <c r="K517" s="25">
        <f>LOWER(Settings!$C$4)&amp;".mit."&amp;$A517&amp;IF($C517="","","."&amp;$C517&amp;"."&amp;$B517)&amp;IF(INDEX(Variables!$D$5:$D$105,MATCH($A517,Variables!$A$5:$A$105,0))="","","."&amp;INDEX(Variables!$D$5:$D$105,MATCH($A517,Variables!$A$5:$A$105,0)))&amp;"."&amp;K$5</f>
        <v/>
      </c>
      <c r="L517" s="41">
        <f>L490+L499+L508</f>
        <v/>
      </c>
      <c r="M517" s="40">
        <f>M490+M499+M508</f>
        <v/>
      </c>
      <c r="N517" s="40">
        <f>N490+N499+N508</f>
        <v/>
      </c>
      <c r="O517" s="40">
        <f>O490+O499+O508</f>
        <v/>
      </c>
      <c r="P517" s="40">
        <f>P490+P499+P508</f>
        <v/>
      </c>
      <c r="Q517" s="40">
        <f>Q490+Q499+Q508</f>
        <v/>
      </c>
      <c r="R517" s="40">
        <f>R490+R499+R508</f>
        <v/>
      </c>
      <c r="S517" s="40">
        <f>S490+S499+S508</f>
        <v/>
      </c>
      <c r="T517" s="40">
        <f>T490+T499+T508</f>
        <v/>
      </c>
      <c r="U517" s="40">
        <f>U490+U499+U508</f>
        <v/>
      </c>
      <c r="V517" s="40">
        <f>V490+V499+V508</f>
        <v/>
      </c>
      <c r="W517" s="40">
        <f>W490+W499+W508</f>
        <v/>
      </c>
      <c r="X517" s="40">
        <f>X490+X499+X508</f>
        <v/>
      </c>
      <c r="Y517" s="40">
        <f>Y490+Y499+Y508</f>
        <v/>
      </c>
      <c r="Z517" s="40">
        <f>Z490+Z499+Z508</f>
        <v/>
      </c>
      <c r="AA517" s="40">
        <f>AA490+AA499+AA508</f>
        <v/>
      </c>
      <c r="AB517" s="40">
        <f>AB490+AB499+AB508</f>
        <v/>
      </c>
      <c r="AC517" s="40">
        <f>AC490+AC499+AC508</f>
        <v/>
      </c>
      <c r="AD517" s="42">
        <f>NEWPOLICY(AD490,AD499,AD508)</f>
        <v/>
      </c>
      <c r="AE517" s="25">
        <f>LOWER(Settings!$C$4)&amp;".mit."&amp;$A517&amp;IF($C517="","","."&amp;$C517&amp;"."&amp;$B517)&amp;IF(INDEX(Variables!$D$5:$D$105,MATCH($A517,Variables!$A$5:$A$105,0))="","","."&amp;INDEX(Variables!$D$5:$D$105,MATCH($A517,Variables!$A$5:$A$105,0)))&amp;"."&amp;AE$5</f>
        <v/>
      </c>
      <c r="AF517" s="41">
        <f>AF490+AF499+AF508</f>
        <v/>
      </c>
      <c r="AG517" s="40">
        <f>AG490+AG499+AG508</f>
        <v/>
      </c>
      <c r="AH517" s="40">
        <f>AH490+AH499+AH508</f>
        <v/>
      </c>
      <c r="AI517" s="40">
        <f>AI490+AI499+AI508</f>
        <v/>
      </c>
      <c r="AJ517" s="40">
        <f>AJ490+AJ499+AJ508</f>
        <v/>
      </c>
      <c r="AK517" s="40">
        <f>AK490+AK499+AK508</f>
        <v/>
      </c>
      <c r="AL517" s="40">
        <f>AL490+AL499+AL508</f>
        <v/>
      </c>
      <c r="AM517" s="40">
        <f>AM490+AM499+AM508</f>
        <v/>
      </c>
      <c r="AN517" s="40">
        <f>AN490+AN499+AN508</f>
        <v/>
      </c>
      <c r="AO517" s="40">
        <f>AO490+AO499+AO508</f>
        <v/>
      </c>
      <c r="AP517" s="40">
        <f>AP490+AP499+AP508</f>
        <v/>
      </c>
      <c r="AQ517" s="40">
        <f>AQ490+AQ499+AQ508</f>
        <v/>
      </c>
      <c r="AR517" s="40">
        <f>AR490+AR499+AR508</f>
        <v/>
      </c>
      <c r="AS517" s="40">
        <f>AS490+AS499+AS508</f>
        <v/>
      </c>
      <c r="AT517" s="40">
        <f>AT490+AT499+AT508</f>
        <v/>
      </c>
      <c r="AU517" s="40">
        <f>AU490+AU499+AU508</f>
        <v/>
      </c>
      <c r="AV517" s="40">
        <f>AV490+AV499+AV508</f>
        <v/>
      </c>
      <c r="AW517" s="40">
        <f>AW490+AW499+AW508</f>
        <v/>
      </c>
      <c r="AX517" s="42">
        <f>NEWPOLICY(AX490,AX499,AX508)</f>
        <v/>
      </c>
    </row>
    <row r="518" hidden="1" outlineLevel="2">
      <c r="A518" s="5" t="inlineStr">
        <is>
          <t>nce</t>
        </is>
      </c>
      <c r="B518" s="5" t="inlineStr">
        <is>
          <t>ker</t>
        </is>
      </c>
      <c r="C518" s="5" t="inlineStr">
        <is>
          <t>avi</t>
        </is>
      </c>
      <c r="D518" s="39" t="n"/>
      <c r="E518" s="39" t="n"/>
      <c r="F518" s="39" t="n"/>
      <c r="G518" s="39" t="n"/>
      <c r="H518" s="5">
        <f>INDEX(Variables!$B$5:$B$105,MATCH($A518,Variables!$A$5:$A$105,0))&amp;IF($C518="",""," | "&amp;INDEX(Mapping!$B$5:$B$26,MATCH($C518,Mapping!$A$5:$A$26,0))&amp;" | "&amp;INDEX(Mapping!$B$30:$B$41,MATCH($B518,Mapping!$A$30:$A$41,0)))</f>
        <v/>
      </c>
      <c r="I518" s="5">
        <f>INDEX(Variables!$C$5:$C$105,MATCH($A518,Variables!$A$5:$A$105,0))</f>
        <v/>
      </c>
      <c r="J518" s="5">
        <f>INDEX(Variables!$E$5:$E$105,MATCH($A518,Variables!$A$5:$A$105,0))</f>
        <v/>
      </c>
      <c r="K518" s="25">
        <f>LOWER(Settings!$C$4)&amp;".mit."&amp;$A518&amp;IF($C518="","","."&amp;$C518&amp;"."&amp;$B518)&amp;IF(INDEX(Variables!$D$5:$D$105,MATCH($A518,Variables!$A$5:$A$105,0))="","","."&amp;INDEX(Variables!$D$5:$D$105,MATCH($A518,Variables!$A$5:$A$105,0)))&amp;"."&amp;K$5</f>
        <v/>
      </c>
      <c r="L518" s="41">
        <f>L491+L500+L509</f>
        <v/>
      </c>
      <c r="M518" s="40">
        <f>M491+M500+M509</f>
        <v/>
      </c>
      <c r="N518" s="40">
        <f>N491+N500+N509</f>
        <v/>
      </c>
      <c r="O518" s="40">
        <f>O491+O500+O509</f>
        <v/>
      </c>
      <c r="P518" s="40">
        <f>P491+P500+P509</f>
        <v/>
      </c>
      <c r="Q518" s="40">
        <f>Q491+Q500+Q509</f>
        <v/>
      </c>
      <c r="R518" s="40">
        <f>R491+R500+R509</f>
        <v/>
      </c>
      <c r="S518" s="40">
        <f>S491+S500+S509</f>
        <v/>
      </c>
      <c r="T518" s="40">
        <f>T491+T500+T509</f>
        <v/>
      </c>
      <c r="U518" s="40">
        <f>U491+U500+U509</f>
        <v/>
      </c>
      <c r="V518" s="40">
        <f>V491+V500+V509</f>
        <v/>
      </c>
      <c r="W518" s="40">
        <f>W491+W500+W509</f>
        <v/>
      </c>
      <c r="X518" s="40">
        <f>X491+X500+X509</f>
        <v/>
      </c>
      <c r="Y518" s="40">
        <f>Y491+Y500+Y509</f>
        <v/>
      </c>
      <c r="Z518" s="40">
        <f>Z491+Z500+Z509</f>
        <v/>
      </c>
      <c r="AA518" s="40">
        <f>AA491+AA500+AA509</f>
        <v/>
      </c>
      <c r="AB518" s="40">
        <f>AB491+AB500+AB509</f>
        <v/>
      </c>
      <c r="AC518" s="40">
        <f>AC491+AC500+AC509</f>
        <v/>
      </c>
      <c r="AD518" s="42">
        <f>NEWPOLICY(AD491,AD500,AD509)</f>
        <v/>
      </c>
      <c r="AE518" s="25">
        <f>LOWER(Settings!$C$4)&amp;".mit."&amp;$A518&amp;IF($C518="","","."&amp;$C518&amp;"."&amp;$B518)&amp;IF(INDEX(Variables!$D$5:$D$105,MATCH($A518,Variables!$A$5:$A$105,0))="","","."&amp;INDEX(Variables!$D$5:$D$105,MATCH($A518,Variables!$A$5:$A$105,0)))&amp;"."&amp;AE$5</f>
        <v/>
      </c>
      <c r="AF518" s="41">
        <f>AF491+AF500+AF509</f>
        <v/>
      </c>
      <c r="AG518" s="40">
        <f>AG491+AG500+AG509</f>
        <v/>
      </c>
      <c r="AH518" s="40">
        <f>AH491+AH500+AH509</f>
        <v/>
      </c>
      <c r="AI518" s="40">
        <f>AI491+AI500+AI509</f>
        <v/>
      </c>
      <c r="AJ518" s="40">
        <f>AJ491+AJ500+AJ509</f>
        <v/>
      </c>
      <c r="AK518" s="40">
        <f>AK491+AK500+AK509</f>
        <v/>
      </c>
      <c r="AL518" s="40">
        <f>AL491+AL500+AL509</f>
        <v/>
      </c>
      <c r="AM518" s="40">
        <f>AM491+AM500+AM509</f>
        <v/>
      </c>
      <c r="AN518" s="40">
        <f>AN491+AN500+AN509</f>
        <v/>
      </c>
      <c r="AO518" s="40">
        <f>AO491+AO500+AO509</f>
        <v/>
      </c>
      <c r="AP518" s="40">
        <f>AP491+AP500+AP509</f>
        <v/>
      </c>
      <c r="AQ518" s="40">
        <f>AQ491+AQ500+AQ509</f>
        <v/>
      </c>
      <c r="AR518" s="40">
        <f>AR491+AR500+AR509</f>
        <v/>
      </c>
      <c r="AS518" s="40">
        <f>AS491+AS500+AS509</f>
        <v/>
      </c>
      <c r="AT518" s="40">
        <f>AT491+AT500+AT509</f>
        <v/>
      </c>
      <c r="AU518" s="40">
        <f>AU491+AU500+AU509</f>
        <v/>
      </c>
      <c r="AV518" s="40">
        <f>AV491+AV500+AV509</f>
        <v/>
      </c>
      <c r="AW518" s="40">
        <f>AW491+AW500+AW509</f>
        <v/>
      </c>
      <c r="AX518" s="42">
        <f>NEWPOLICY(AX491,AX500,AX509)</f>
        <v/>
      </c>
    </row>
    <row r="519" hidden="1" outlineLevel="2">
      <c r="A519" s="5" t="inlineStr">
        <is>
          <t>nce</t>
        </is>
      </c>
      <c r="B519" s="5" t="inlineStr">
        <is>
          <t>oop</t>
        </is>
      </c>
      <c r="C519" s="5" t="inlineStr">
        <is>
          <t>avi</t>
        </is>
      </c>
      <c r="D519" s="39" t="n"/>
      <c r="E519" s="39" t="n"/>
      <c r="F519" s="39" t="n"/>
      <c r="G519" s="39" t="n"/>
      <c r="H519" s="5">
        <f>INDEX(Variables!$B$5:$B$105,MATCH($A519,Variables!$A$5:$A$105,0))&amp;IF($C519="",""," | "&amp;INDEX(Mapping!$B$5:$B$26,MATCH($C519,Mapping!$A$5:$A$26,0))&amp;" | "&amp;INDEX(Mapping!$B$30:$B$41,MATCH($B519,Mapping!$A$30:$A$41,0)))</f>
        <v/>
      </c>
      <c r="I519" s="5">
        <f>INDEX(Variables!$C$5:$C$105,MATCH($A519,Variables!$A$5:$A$105,0))</f>
        <v/>
      </c>
      <c r="J519" s="5">
        <f>INDEX(Variables!$E$5:$E$105,MATCH($A519,Variables!$A$5:$A$105,0))</f>
        <v/>
      </c>
      <c r="K519" s="25">
        <f>LOWER(Settings!$C$4)&amp;".mit."&amp;$A519&amp;IF($C519="","","."&amp;$C519&amp;"."&amp;$B519)&amp;IF(INDEX(Variables!$D$5:$D$105,MATCH($A519,Variables!$A$5:$A$105,0))="","","."&amp;INDEX(Variables!$D$5:$D$105,MATCH($A519,Variables!$A$5:$A$105,0)))&amp;"."&amp;K$5</f>
        <v/>
      </c>
      <c r="L519" s="41">
        <f>L492+L501+L510</f>
        <v/>
      </c>
      <c r="M519" s="40">
        <f>M492+M501+M510</f>
        <v/>
      </c>
      <c r="N519" s="40">
        <f>N492+N501+N510</f>
        <v/>
      </c>
      <c r="O519" s="40">
        <f>O492+O501+O510</f>
        <v/>
      </c>
      <c r="P519" s="40">
        <f>P492+P501+P510</f>
        <v/>
      </c>
      <c r="Q519" s="40">
        <f>Q492+Q501+Q510</f>
        <v/>
      </c>
      <c r="R519" s="40">
        <f>R492+R501+R510</f>
        <v/>
      </c>
      <c r="S519" s="40">
        <f>S492+S501+S510</f>
        <v/>
      </c>
      <c r="T519" s="40">
        <f>T492+T501+T510</f>
        <v/>
      </c>
      <c r="U519" s="40">
        <f>U492+U501+U510</f>
        <v/>
      </c>
      <c r="V519" s="40">
        <f>V492+V501+V510</f>
        <v/>
      </c>
      <c r="W519" s="40">
        <f>W492+W501+W510</f>
        <v/>
      </c>
      <c r="X519" s="40">
        <f>X492+X501+X510</f>
        <v/>
      </c>
      <c r="Y519" s="40">
        <f>Y492+Y501+Y510</f>
        <v/>
      </c>
      <c r="Z519" s="40">
        <f>Z492+Z501+Z510</f>
        <v/>
      </c>
      <c r="AA519" s="40">
        <f>AA492+AA501+AA510</f>
        <v/>
      </c>
      <c r="AB519" s="40">
        <f>AB492+AB501+AB510</f>
        <v/>
      </c>
      <c r="AC519" s="40">
        <f>AC492+AC501+AC510</f>
        <v/>
      </c>
      <c r="AD519" s="42">
        <f>NEWPOLICY(AD492,AD501,AD510)</f>
        <v/>
      </c>
      <c r="AE519" s="25">
        <f>LOWER(Settings!$C$4)&amp;".mit."&amp;$A519&amp;IF($C519="","","."&amp;$C519&amp;"."&amp;$B519)&amp;IF(INDEX(Variables!$D$5:$D$105,MATCH($A519,Variables!$A$5:$A$105,0))="","","."&amp;INDEX(Variables!$D$5:$D$105,MATCH($A519,Variables!$A$5:$A$105,0)))&amp;"."&amp;AE$5</f>
        <v/>
      </c>
      <c r="AF519" s="41">
        <f>AF492+AF501+AF510</f>
        <v/>
      </c>
      <c r="AG519" s="40">
        <f>AG492+AG501+AG510</f>
        <v/>
      </c>
      <c r="AH519" s="40">
        <f>AH492+AH501+AH510</f>
        <v/>
      </c>
      <c r="AI519" s="40">
        <f>AI492+AI501+AI510</f>
        <v/>
      </c>
      <c r="AJ519" s="40">
        <f>AJ492+AJ501+AJ510</f>
        <v/>
      </c>
      <c r="AK519" s="40">
        <f>AK492+AK501+AK510</f>
        <v/>
      </c>
      <c r="AL519" s="40">
        <f>AL492+AL501+AL510</f>
        <v/>
      </c>
      <c r="AM519" s="40">
        <f>AM492+AM501+AM510</f>
        <v/>
      </c>
      <c r="AN519" s="40">
        <f>AN492+AN501+AN510</f>
        <v/>
      </c>
      <c r="AO519" s="40">
        <f>AO492+AO501+AO510</f>
        <v/>
      </c>
      <c r="AP519" s="40">
        <f>AP492+AP501+AP510</f>
        <v/>
      </c>
      <c r="AQ519" s="40">
        <f>AQ492+AQ501+AQ510</f>
        <v/>
      </c>
      <c r="AR519" s="40">
        <f>AR492+AR501+AR510</f>
        <v/>
      </c>
      <c r="AS519" s="40">
        <f>AS492+AS501+AS510</f>
        <v/>
      </c>
      <c r="AT519" s="40">
        <f>AT492+AT501+AT510</f>
        <v/>
      </c>
      <c r="AU519" s="40">
        <f>AU492+AU501+AU510</f>
        <v/>
      </c>
      <c r="AV519" s="40">
        <f>AV492+AV501+AV510</f>
        <v/>
      </c>
      <c r="AW519" s="40">
        <f>AW492+AW501+AW510</f>
        <v/>
      </c>
      <c r="AX519" s="42">
        <f>NEWPOLICY(AX492,AX501,AX510)</f>
        <v/>
      </c>
    </row>
    <row r="520" hidden="1" outlineLevel="2">
      <c r="A520" s="5" t="inlineStr">
        <is>
          <t>nce</t>
        </is>
      </c>
      <c r="B520" s="5" t="inlineStr">
        <is>
          <t>bio</t>
        </is>
      </c>
      <c r="C520" s="5" t="inlineStr">
        <is>
          <t>avi</t>
        </is>
      </c>
      <c r="D520" s="39" t="n"/>
      <c r="E520" s="39" t="n"/>
      <c r="F520" s="39" t="n"/>
      <c r="G520" s="39" t="n"/>
      <c r="H520" s="5">
        <f>INDEX(Variables!$B$5:$B$105,MATCH($A520,Variables!$A$5:$A$105,0))&amp;IF($C520="",""," | "&amp;INDEX(Mapping!$B$5:$B$26,MATCH($C520,Mapping!$A$5:$A$26,0))&amp;" | "&amp;INDEX(Mapping!$B$30:$B$41,MATCH($B520,Mapping!$A$30:$A$41,0)))</f>
        <v/>
      </c>
      <c r="I520" s="5">
        <f>INDEX(Variables!$C$5:$C$105,MATCH($A520,Variables!$A$5:$A$105,0))</f>
        <v/>
      </c>
      <c r="J520" s="5">
        <f>INDEX(Variables!$E$5:$E$105,MATCH($A520,Variables!$A$5:$A$105,0))</f>
        <v/>
      </c>
      <c r="K520" s="25">
        <f>LOWER(Settings!$C$4)&amp;".mit."&amp;$A520&amp;IF($C520="","","."&amp;$C520&amp;"."&amp;$B520)&amp;IF(INDEX(Variables!$D$5:$D$105,MATCH($A520,Variables!$A$5:$A$105,0))="","","."&amp;INDEX(Variables!$D$5:$D$105,MATCH($A520,Variables!$A$5:$A$105,0)))&amp;"."&amp;K$5</f>
        <v/>
      </c>
      <c r="L520" s="41">
        <f>L493+L502+L511</f>
        <v/>
      </c>
      <c r="M520" s="40">
        <f>M493+M502+M511</f>
        <v/>
      </c>
      <c r="N520" s="40">
        <f>N493+N502+N511</f>
        <v/>
      </c>
      <c r="O520" s="40">
        <f>O493+O502+O511</f>
        <v/>
      </c>
      <c r="P520" s="40">
        <f>P493+P502+P511</f>
        <v/>
      </c>
      <c r="Q520" s="40">
        <f>Q493+Q502+Q511</f>
        <v/>
      </c>
      <c r="R520" s="40">
        <f>R493+R502+R511</f>
        <v/>
      </c>
      <c r="S520" s="40">
        <f>S493+S502+S511</f>
        <v/>
      </c>
      <c r="T520" s="40">
        <f>T493+T502+T511</f>
        <v/>
      </c>
      <c r="U520" s="40">
        <f>U493+U502+U511</f>
        <v/>
      </c>
      <c r="V520" s="40">
        <f>V493+V502+V511</f>
        <v/>
      </c>
      <c r="W520" s="40">
        <f>W493+W502+W511</f>
        <v/>
      </c>
      <c r="X520" s="40">
        <f>X493+X502+X511</f>
        <v/>
      </c>
      <c r="Y520" s="40">
        <f>Y493+Y502+Y511</f>
        <v/>
      </c>
      <c r="Z520" s="40">
        <f>Z493+Z502+Z511</f>
        <v/>
      </c>
      <c r="AA520" s="40">
        <f>AA493+AA502+AA511</f>
        <v/>
      </c>
      <c r="AB520" s="40">
        <f>AB493+AB502+AB511</f>
        <v/>
      </c>
      <c r="AC520" s="40">
        <f>AC493+AC502+AC511</f>
        <v/>
      </c>
      <c r="AD520" s="42">
        <f>NEWPOLICY(AD493,AD502,AD511)</f>
        <v/>
      </c>
      <c r="AE520" s="25">
        <f>LOWER(Settings!$C$4)&amp;".mit."&amp;$A520&amp;IF($C520="","","."&amp;$C520&amp;"."&amp;$B520)&amp;IF(INDEX(Variables!$D$5:$D$105,MATCH($A520,Variables!$A$5:$A$105,0))="","","."&amp;INDEX(Variables!$D$5:$D$105,MATCH($A520,Variables!$A$5:$A$105,0)))&amp;"."&amp;AE$5</f>
        <v/>
      </c>
      <c r="AF520" s="41">
        <f>AF493+AF502+AF511</f>
        <v/>
      </c>
      <c r="AG520" s="40">
        <f>AG493+AG502+AG511</f>
        <v/>
      </c>
      <c r="AH520" s="40">
        <f>AH493+AH502+AH511</f>
        <v/>
      </c>
      <c r="AI520" s="40">
        <f>AI493+AI502+AI511</f>
        <v/>
      </c>
      <c r="AJ520" s="40">
        <f>AJ493+AJ502+AJ511</f>
        <v/>
      </c>
      <c r="AK520" s="40">
        <f>AK493+AK502+AK511</f>
        <v/>
      </c>
      <c r="AL520" s="40">
        <f>AL493+AL502+AL511</f>
        <v/>
      </c>
      <c r="AM520" s="40">
        <f>AM493+AM502+AM511</f>
        <v/>
      </c>
      <c r="AN520" s="40">
        <f>AN493+AN502+AN511</f>
        <v/>
      </c>
      <c r="AO520" s="40">
        <f>AO493+AO502+AO511</f>
        <v/>
      </c>
      <c r="AP520" s="40">
        <f>AP493+AP502+AP511</f>
        <v/>
      </c>
      <c r="AQ520" s="40">
        <f>AQ493+AQ502+AQ511</f>
        <v/>
      </c>
      <c r="AR520" s="40">
        <f>AR493+AR502+AR511</f>
        <v/>
      </c>
      <c r="AS520" s="40">
        <f>AS493+AS502+AS511</f>
        <v/>
      </c>
      <c r="AT520" s="40">
        <f>AT493+AT502+AT511</f>
        <v/>
      </c>
      <c r="AU520" s="40">
        <f>AU493+AU502+AU511</f>
        <v/>
      </c>
      <c r="AV520" s="40">
        <f>AV493+AV502+AV511</f>
        <v/>
      </c>
      <c r="AW520" s="40">
        <f>AW493+AW502+AW511</f>
        <v/>
      </c>
      <c r="AX520" s="42">
        <f>NEWPOLICY(AX493,AX502,AX511)</f>
        <v/>
      </c>
    </row>
    <row r="521" hidden="1" outlineLevel="2"/>
    <row r="522" hidden="1" outlineLevel="2">
      <c r="A522" s="5" t="inlineStr">
        <is>
          <t>atp</t>
        </is>
      </c>
      <c r="B522" s="5" t="inlineStr">
        <is>
          <t>coa</t>
        </is>
      </c>
      <c r="C522" s="5" t="inlineStr">
        <is>
          <t>avi</t>
        </is>
      </c>
      <c r="D522" s="40">
        <f>INDEX(Inputs!$R$5:$R$132,MATCH($B522&amp;"|"&amp;$C522,Inputs!$A$5:$A$132,0))</f>
        <v/>
      </c>
      <c r="E522" s="40">
        <f>INDEX(Inputs!$S$5:$S$132,MATCH($B522&amp;"|"&amp;$C522,Inputs!$A$5:$A$132,0))</f>
        <v/>
      </c>
      <c r="F522" s="39" t="n"/>
      <c r="G522" s="39" t="n"/>
      <c r="H522" s="5">
        <f>INDEX(Variables!$B$5:$B$105,MATCH($A522,Variables!$A$5:$A$105,0))&amp;IF($C522="",""," | "&amp;INDEX(Mapping!$B$5:$B$26,MATCH($C522,Mapping!$A$5:$A$26,0))&amp;" | "&amp;INDEX(Mapping!$B$30:$B$41,MATCH($B522,Mapping!$A$30:$A$41,0)))</f>
        <v/>
      </c>
      <c r="I522" s="5">
        <f>INDEX(Variables!$C$5:$C$105,MATCH($A522,Variables!$A$5:$A$105,0))</f>
        <v/>
      </c>
      <c r="J522" s="5">
        <f>INDEX(Variables!$E$5:$E$105,MATCH($A522,Variables!$A$5:$A$105,0))</f>
        <v/>
      </c>
      <c r="K522" s="25">
        <f>LOWER(Settings!$C$4)&amp;".mit."&amp;$A522&amp;IF($C522="","","."&amp;$C522&amp;"."&amp;$B522)&amp;IF(INDEX(Variables!$D$5:$D$105,MATCH($A522,Variables!$A$5:$A$105,0))="","","."&amp;INDEX(Variables!$D$5:$D$105,MATCH($A522,Variables!$A$5:$A$105,0)))&amp;"."&amp;K$5</f>
        <v/>
      </c>
      <c r="L522" s="41">
        <f>MAX(INDEX(L$232:L$243,$D522)+L513*(1+$E522),0.01)</f>
        <v/>
      </c>
      <c r="M522" s="40">
        <f>MAX(INDEX(M$232:M$243,$D522)+M513*(1+$E522),0.01)</f>
        <v/>
      </c>
      <c r="N522" s="40">
        <f>MAX(INDEX(N$232:N$243,$D522)+N513*(1+$E522),0.01)</f>
        <v/>
      </c>
      <c r="O522" s="40">
        <f>MAX(INDEX(O$232:O$243,$D522)+O513*(1+$E522),0.01)</f>
        <v/>
      </c>
      <c r="P522" s="40">
        <f>MAX(INDEX(P$232:P$243,$D522)+P513*(1+$E522),0.01)</f>
        <v/>
      </c>
      <c r="Q522" s="40">
        <f>MAX(INDEX(Q$232:Q$243,$D522)+Q513*(1+$E522),0.01)</f>
        <v/>
      </c>
      <c r="R522" s="40">
        <f>MAX(INDEX(R$232:R$243,$D522)+R513*(1+$E522),0.01)</f>
        <v/>
      </c>
      <c r="S522" s="40">
        <f>MAX(INDEX(S$232:S$243,$D522)+S513*(1+$E522),0.01)</f>
        <v/>
      </c>
      <c r="T522" s="40">
        <f>MAX(INDEX(T$232:T$243,$D522)+T513*(1+$E522),0.01)</f>
        <v/>
      </c>
      <c r="U522" s="40">
        <f>MAX(INDEX(U$232:U$243,$D522)+U513*(1+$E522),0.01)</f>
        <v/>
      </c>
      <c r="V522" s="40">
        <f>MAX(INDEX(V$232:V$243,$D522)+V513*(1+$E522),0.01)</f>
        <v/>
      </c>
      <c r="W522" s="40">
        <f>MAX(INDEX(W$232:W$243,$D522)+W513*(1+$E522),0.01)</f>
        <v/>
      </c>
      <c r="X522" s="40">
        <f>MAX(INDEX(X$232:X$243,$D522)+X513*(1+$E522),0.01)</f>
        <v/>
      </c>
      <c r="Y522" s="40">
        <f>MAX(INDEX(Y$232:Y$243,$D522)+Y513*(1+$E522),0.01)</f>
        <v/>
      </c>
      <c r="Z522" s="40">
        <f>MAX(INDEX(Z$232:Z$243,$D522)+Z513*(1+$E522),0.01)</f>
        <v/>
      </c>
      <c r="AA522" s="40">
        <f>MAX(INDEX(AA$232:AA$243,$D522)+AA513*(1+$E522),0.01)</f>
        <v/>
      </c>
      <c r="AB522" s="40">
        <f>MAX(INDEX(AB$232:AB$243,$D522)+AB513*(1+$E522),0.01)</f>
        <v/>
      </c>
      <c r="AC522" s="40">
        <f>MAX(INDEX(AC$232:AC$243,$D522)+AC513*(1+$E522),0.01)</f>
        <v/>
      </c>
      <c r="AD522" s="42">
        <f>POSTTAX(INDEX(AD$232:AD$243,$D522),AD513,$E522)</f>
        <v/>
      </c>
      <c r="AE522" s="25">
        <f>LOWER(Settings!$C$4)&amp;".mit."&amp;$A522&amp;IF($C522="","","."&amp;$C522&amp;"."&amp;$B522)&amp;IF(INDEX(Variables!$D$5:$D$105,MATCH($A522,Variables!$A$5:$A$105,0))="","","."&amp;INDEX(Variables!$D$5:$D$105,MATCH($A522,Variables!$A$5:$A$105,0)))&amp;"."&amp;AE$5</f>
        <v/>
      </c>
      <c r="AF522" s="41">
        <f>MAX(INDEX(AF$232:AF$243,$D522)+AF513*(1+$E522),0.01)</f>
        <v/>
      </c>
      <c r="AG522" s="40">
        <f>MAX(INDEX(AG$232:AG$243,$D522)+AG513*(1+$E522),0.01)</f>
        <v/>
      </c>
      <c r="AH522" s="40">
        <f>MAX(INDEX(AH$232:AH$243,$D522)+AH513*(1+$E522),0.01)</f>
        <v/>
      </c>
      <c r="AI522" s="40">
        <f>MAX(INDEX(AI$232:AI$243,$D522)+AI513*(1+$E522),0.01)</f>
        <v/>
      </c>
      <c r="AJ522" s="40">
        <f>MAX(INDEX(AJ$232:AJ$243,$D522)+AJ513*(1+$E522),0.01)</f>
        <v/>
      </c>
      <c r="AK522" s="40">
        <f>MAX(INDEX(AK$232:AK$243,$D522)+AK513*(1+$E522),0.01)</f>
        <v/>
      </c>
      <c r="AL522" s="40">
        <f>MAX(INDEX(AL$232:AL$243,$D522)+AL513*(1+$E522),0.01)</f>
        <v/>
      </c>
      <c r="AM522" s="40">
        <f>MAX(INDEX(AM$232:AM$243,$D522)+AM513*(1+$E522),0.01)</f>
        <v/>
      </c>
      <c r="AN522" s="40">
        <f>MAX(INDEX(AN$232:AN$243,$D522)+AN513*(1+$E522),0.01)</f>
        <v/>
      </c>
      <c r="AO522" s="40">
        <f>MAX(INDEX(AO$232:AO$243,$D522)+AO513*(1+$E522),0.01)</f>
        <v/>
      </c>
      <c r="AP522" s="40">
        <f>MAX(INDEX(AP$232:AP$243,$D522)+AP513*(1+$E522),0.01)</f>
        <v/>
      </c>
      <c r="AQ522" s="40">
        <f>MAX(INDEX(AQ$232:AQ$243,$D522)+AQ513*(1+$E522),0.01)</f>
        <v/>
      </c>
      <c r="AR522" s="40">
        <f>MAX(INDEX(AR$232:AR$243,$D522)+AR513*(1+$E522),0.01)</f>
        <v/>
      </c>
      <c r="AS522" s="40">
        <f>MAX(INDEX(AS$232:AS$243,$D522)+AS513*(1+$E522),0.01)</f>
        <v/>
      </c>
      <c r="AT522" s="40">
        <f>MAX(INDEX(AT$232:AT$243,$D522)+AT513*(1+$E522),0.01)</f>
        <v/>
      </c>
      <c r="AU522" s="40">
        <f>MAX(INDEX(AU$232:AU$243,$D522)+AU513*(1+$E522),0.01)</f>
        <v/>
      </c>
      <c r="AV522" s="40">
        <f>MAX(INDEX(AV$232:AV$243,$D522)+AV513*(1+$E522),0.01)</f>
        <v/>
      </c>
      <c r="AW522" s="40">
        <f>MAX(INDEX(AW$232:AW$243,$D522)+AW513*(1+$E522),0.01)</f>
        <v/>
      </c>
      <c r="AX522" s="42">
        <f>POSTTAX(INDEX(AX$232:AX$243,$D522),AX513,$E522)</f>
        <v/>
      </c>
    </row>
    <row r="523" hidden="1" outlineLevel="2">
      <c r="A523" s="5" t="inlineStr">
        <is>
          <t>atp</t>
        </is>
      </c>
      <c r="B523" s="5" t="inlineStr">
        <is>
          <t>nga</t>
        </is>
      </c>
      <c r="C523" s="5" t="inlineStr">
        <is>
          <t>avi</t>
        </is>
      </c>
      <c r="D523" s="40">
        <f>INDEX(Inputs!$R$5:$R$132,MATCH($B523&amp;"|"&amp;$C523,Inputs!$A$5:$A$132,0))</f>
        <v/>
      </c>
      <c r="E523" s="40">
        <f>INDEX(Inputs!$S$5:$S$132,MATCH($B523&amp;"|"&amp;$C523,Inputs!$A$5:$A$132,0))</f>
        <v/>
      </c>
      <c r="F523" s="39" t="n"/>
      <c r="G523" s="39" t="n"/>
      <c r="H523" s="5">
        <f>INDEX(Variables!$B$5:$B$105,MATCH($A523,Variables!$A$5:$A$105,0))&amp;IF($C523="",""," | "&amp;INDEX(Mapping!$B$5:$B$26,MATCH($C523,Mapping!$A$5:$A$26,0))&amp;" | "&amp;INDEX(Mapping!$B$30:$B$41,MATCH($B523,Mapping!$A$30:$A$41,0)))</f>
        <v/>
      </c>
      <c r="I523" s="5">
        <f>INDEX(Variables!$C$5:$C$105,MATCH($A523,Variables!$A$5:$A$105,0))</f>
        <v/>
      </c>
      <c r="J523" s="5">
        <f>INDEX(Variables!$E$5:$E$105,MATCH($A523,Variables!$A$5:$A$105,0))</f>
        <v/>
      </c>
      <c r="K523" s="25">
        <f>LOWER(Settings!$C$4)&amp;".mit."&amp;$A523&amp;IF($C523="","","."&amp;$C523&amp;"."&amp;$B523)&amp;IF(INDEX(Variables!$D$5:$D$105,MATCH($A523,Variables!$A$5:$A$105,0))="","","."&amp;INDEX(Variables!$D$5:$D$105,MATCH($A523,Variables!$A$5:$A$105,0)))&amp;"."&amp;K$5</f>
        <v/>
      </c>
      <c r="L523" s="41">
        <f>MAX(INDEX(L$232:L$243,$D523)+L514*(1+$E523),0.01)</f>
        <v/>
      </c>
      <c r="M523" s="40">
        <f>MAX(INDEX(M$232:M$243,$D523)+M514*(1+$E523),0.01)</f>
        <v/>
      </c>
      <c r="N523" s="40">
        <f>MAX(INDEX(N$232:N$243,$D523)+N514*(1+$E523),0.01)</f>
        <v/>
      </c>
      <c r="O523" s="40">
        <f>MAX(INDEX(O$232:O$243,$D523)+O514*(1+$E523),0.01)</f>
        <v/>
      </c>
      <c r="P523" s="40">
        <f>MAX(INDEX(P$232:P$243,$D523)+P514*(1+$E523),0.01)</f>
        <v/>
      </c>
      <c r="Q523" s="40">
        <f>MAX(INDEX(Q$232:Q$243,$D523)+Q514*(1+$E523),0.01)</f>
        <v/>
      </c>
      <c r="R523" s="40">
        <f>MAX(INDEX(R$232:R$243,$D523)+R514*(1+$E523),0.01)</f>
        <v/>
      </c>
      <c r="S523" s="40">
        <f>MAX(INDEX(S$232:S$243,$D523)+S514*(1+$E523),0.01)</f>
        <v/>
      </c>
      <c r="T523" s="40">
        <f>MAX(INDEX(T$232:T$243,$D523)+T514*(1+$E523),0.01)</f>
        <v/>
      </c>
      <c r="U523" s="40">
        <f>MAX(INDEX(U$232:U$243,$D523)+U514*(1+$E523),0.01)</f>
        <v/>
      </c>
      <c r="V523" s="40">
        <f>MAX(INDEX(V$232:V$243,$D523)+V514*(1+$E523),0.01)</f>
        <v/>
      </c>
      <c r="W523" s="40">
        <f>MAX(INDEX(W$232:W$243,$D523)+W514*(1+$E523),0.01)</f>
        <v/>
      </c>
      <c r="X523" s="40">
        <f>MAX(INDEX(X$232:X$243,$D523)+X514*(1+$E523),0.01)</f>
        <v/>
      </c>
      <c r="Y523" s="40">
        <f>MAX(INDEX(Y$232:Y$243,$D523)+Y514*(1+$E523),0.01)</f>
        <v/>
      </c>
      <c r="Z523" s="40">
        <f>MAX(INDEX(Z$232:Z$243,$D523)+Z514*(1+$E523),0.01)</f>
        <v/>
      </c>
      <c r="AA523" s="40">
        <f>MAX(INDEX(AA$232:AA$243,$D523)+AA514*(1+$E523),0.01)</f>
        <v/>
      </c>
      <c r="AB523" s="40">
        <f>MAX(INDEX(AB$232:AB$243,$D523)+AB514*(1+$E523),0.01)</f>
        <v/>
      </c>
      <c r="AC523" s="40">
        <f>MAX(INDEX(AC$232:AC$243,$D523)+AC514*(1+$E523),0.01)</f>
        <v/>
      </c>
      <c r="AD523" s="42">
        <f>POSTTAX(INDEX(AD$232:AD$243,$D523),AD514,$E523)</f>
        <v/>
      </c>
      <c r="AE523" s="25">
        <f>LOWER(Settings!$C$4)&amp;".mit."&amp;$A523&amp;IF($C523="","","."&amp;$C523&amp;"."&amp;$B523)&amp;IF(INDEX(Variables!$D$5:$D$105,MATCH($A523,Variables!$A$5:$A$105,0))="","","."&amp;INDEX(Variables!$D$5:$D$105,MATCH($A523,Variables!$A$5:$A$105,0)))&amp;"."&amp;AE$5</f>
        <v/>
      </c>
      <c r="AF523" s="41">
        <f>MAX(INDEX(AF$232:AF$243,$D523)+AF514*(1+$E523),0.01)</f>
        <v/>
      </c>
      <c r="AG523" s="40">
        <f>MAX(INDEX(AG$232:AG$243,$D523)+AG514*(1+$E523),0.01)</f>
        <v/>
      </c>
      <c r="AH523" s="40">
        <f>MAX(INDEX(AH$232:AH$243,$D523)+AH514*(1+$E523),0.01)</f>
        <v/>
      </c>
      <c r="AI523" s="40">
        <f>MAX(INDEX(AI$232:AI$243,$D523)+AI514*(1+$E523),0.01)</f>
        <v/>
      </c>
      <c r="AJ523" s="40">
        <f>MAX(INDEX(AJ$232:AJ$243,$D523)+AJ514*(1+$E523),0.01)</f>
        <v/>
      </c>
      <c r="AK523" s="40">
        <f>MAX(INDEX(AK$232:AK$243,$D523)+AK514*(1+$E523),0.01)</f>
        <v/>
      </c>
      <c r="AL523" s="40">
        <f>MAX(INDEX(AL$232:AL$243,$D523)+AL514*(1+$E523),0.01)</f>
        <v/>
      </c>
      <c r="AM523" s="40">
        <f>MAX(INDEX(AM$232:AM$243,$D523)+AM514*(1+$E523),0.01)</f>
        <v/>
      </c>
      <c r="AN523" s="40">
        <f>MAX(INDEX(AN$232:AN$243,$D523)+AN514*(1+$E523),0.01)</f>
        <v/>
      </c>
      <c r="AO523" s="40">
        <f>MAX(INDEX(AO$232:AO$243,$D523)+AO514*(1+$E523),0.01)</f>
        <v/>
      </c>
      <c r="AP523" s="40">
        <f>MAX(INDEX(AP$232:AP$243,$D523)+AP514*(1+$E523),0.01)</f>
        <v/>
      </c>
      <c r="AQ523" s="40">
        <f>MAX(INDEX(AQ$232:AQ$243,$D523)+AQ514*(1+$E523),0.01)</f>
        <v/>
      </c>
      <c r="AR523" s="40">
        <f>MAX(INDEX(AR$232:AR$243,$D523)+AR514*(1+$E523),0.01)</f>
        <v/>
      </c>
      <c r="AS523" s="40">
        <f>MAX(INDEX(AS$232:AS$243,$D523)+AS514*(1+$E523),0.01)</f>
        <v/>
      </c>
      <c r="AT523" s="40">
        <f>MAX(INDEX(AT$232:AT$243,$D523)+AT514*(1+$E523),0.01)</f>
        <v/>
      </c>
      <c r="AU523" s="40">
        <f>MAX(INDEX(AU$232:AU$243,$D523)+AU514*(1+$E523),0.01)</f>
        <v/>
      </c>
      <c r="AV523" s="40">
        <f>MAX(INDEX(AV$232:AV$243,$D523)+AV514*(1+$E523),0.01)</f>
        <v/>
      </c>
      <c r="AW523" s="40">
        <f>MAX(INDEX(AW$232:AW$243,$D523)+AW514*(1+$E523),0.01)</f>
        <v/>
      </c>
      <c r="AX523" s="42">
        <f>POSTTAX(INDEX(AX$232:AX$243,$D523),AX514,$E523)</f>
        <v/>
      </c>
    </row>
    <row r="524" hidden="1" outlineLevel="2">
      <c r="A524" s="5" t="inlineStr">
        <is>
          <t>atp</t>
        </is>
      </c>
      <c r="B524" s="5" t="inlineStr">
        <is>
          <t>gso</t>
        </is>
      </c>
      <c r="C524" s="5" t="inlineStr">
        <is>
          <t>avi</t>
        </is>
      </c>
      <c r="D524" s="40">
        <f>INDEX(Inputs!$R$5:$R$132,MATCH($B524&amp;"|"&amp;$C524,Inputs!$A$5:$A$132,0))</f>
        <v/>
      </c>
      <c r="E524" s="40">
        <f>INDEX(Inputs!$S$5:$S$132,MATCH($B524&amp;"|"&amp;$C524,Inputs!$A$5:$A$132,0))</f>
        <v/>
      </c>
      <c r="F524" s="39" t="n"/>
      <c r="G524" s="39" t="n"/>
      <c r="H524" s="5">
        <f>INDEX(Variables!$B$5:$B$105,MATCH($A524,Variables!$A$5:$A$105,0))&amp;IF($C524="",""," | "&amp;INDEX(Mapping!$B$5:$B$26,MATCH($C524,Mapping!$A$5:$A$26,0))&amp;" | "&amp;INDEX(Mapping!$B$30:$B$41,MATCH($B524,Mapping!$A$30:$A$41,0)))</f>
        <v/>
      </c>
      <c r="I524" s="5">
        <f>INDEX(Variables!$C$5:$C$105,MATCH($A524,Variables!$A$5:$A$105,0))</f>
        <v/>
      </c>
      <c r="J524" s="5">
        <f>INDEX(Variables!$E$5:$E$105,MATCH($A524,Variables!$A$5:$A$105,0))</f>
        <v/>
      </c>
      <c r="K524" s="25">
        <f>LOWER(Settings!$C$4)&amp;".mit."&amp;$A524&amp;IF($C524="","","."&amp;$C524&amp;"."&amp;$B524)&amp;IF(INDEX(Variables!$D$5:$D$105,MATCH($A524,Variables!$A$5:$A$105,0))="","","."&amp;INDEX(Variables!$D$5:$D$105,MATCH($A524,Variables!$A$5:$A$105,0)))&amp;"."&amp;K$5</f>
        <v/>
      </c>
      <c r="L524" s="41">
        <f>MAX(INDEX(L$232:L$243,$D524)+L515*(1+$E524),0.01)</f>
        <v/>
      </c>
      <c r="M524" s="40">
        <f>MAX(INDEX(M$232:M$243,$D524)+M515*(1+$E524),0.01)</f>
        <v/>
      </c>
      <c r="N524" s="40">
        <f>MAX(INDEX(N$232:N$243,$D524)+N515*(1+$E524),0.01)</f>
        <v/>
      </c>
      <c r="O524" s="40">
        <f>MAX(INDEX(O$232:O$243,$D524)+O515*(1+$E524),0.01)</f>
        <v/>
      </c>
      <c r="P524" s="40">
        <f>MAX(INDEX(P$232:P$243,$D524)+P515*(1+$E524),0.01)</f>
        <v/>
      </c>
      <c r="Q524" s="40">
        <f>MAX(INDEX(Q$232:Q$243,$D524)+Q515*(1+$E524),0.01)</f>
        <v/>
      </c>
      <c r="R524" s="40">
        <f>MAX(INDEX(R$232:R$243,$D524)+R515*(1+$E524),0.01)</f>
        <v/>
      </c>
      <c r="S524" s="40">
        <f>MAX(INDEX(S$232:S$243,$D524)+S515*(1+$E524),0.01)</f>
        <v/>
      </c>
      <c r="T524" s="40">
        <f>MAX(INDEX(T$232:T$243,$D524)+T515*(1+$E524),0.01)</f>
        <v/>
      </c>
      <c r="U524" s="40">
        <f>MAX(INDEX(U$232:U$243,$D524)+U515*(1+$E524),0.01)</f>
        <v/>
      </c>
      <c r="V524" s="40">
        <f>MAX(INDEX(V$232:V$243,$D524)+V515*(1+$E524),0.01)</f>
        <v/>
      </c>
      <c r="W524" s="40">
        <f>MAX(INDEX(W$232:W$243,$D524)+W515*(1+$E524),0.01)</f>
        <v/>
      </c>
      <c r="X524" s="40">
        <f>MAX(INDEX(X$232:X$243,$D524)+X515*(1+$E524),0.01)</f>
        <v/>
      </c>
      <c r="Y524" s="40">
        <f>MAX(INDEX(Y$232:Y$243,$D524)+Y515*(1+$E524),0.01)</f>
        <v/>
      </c>
      <c r="Z524" s="40">
        <f>MAX(INDEX(Z$232:Z$243,$D524)+Z515*(1+$E524),0.01)</f>
        <v/>
      </c>
      <c r="AA524" s="40">
        <f>MAX(INDEX(AA$232:AA$243,$D524)+AA515*(1+$E524),0.01)</f>
        <v/>
      </c>
      <c r="AB524" s="40">
        <f>MAX(INDEX(AB$232:AB$243,$D524)+AB515*(1+$E524),0.01)</f>
        <v/>
      </c>
      <c r="AC524" s="40">
        <f>MAX(INDEX(AC$232:AC$243,$D524)+AC515*(1+$E524),0.01)</f>
        <v/>
      </c>
      <c r="AD524" s="42">
        <f>POSTTAX(INDEX(AD$232:AD$243,$D524),AD515,$E524)</f>
        <v/>
      </c>
      <c r="AE524" s="25">
        <f>LOWER(Settings!$C$4)&amp;".mit."&amp;$A524&amp;IF($C524="","","."&amp;$C524&amp;"."&amp;$B524)&amp;IF(INDEX(Variables!$D$5:$D$105,MATCH($A524,Variables!$A$5:$A$105,0))="","","."&amp;INDEX(Variables!$D$5:$D$105,MATCH($A524,Variables!$A$5:$A$105,0)))&amp;"."&amp;AE$5</f>
        <v/>
      </c>
      <c r="AF524" s="41">
        <f>MAX(INDEX(AF$232:AF$243,$D524)+AF515*(1+$E524),0.01)</f>
        <v/>
      </c>
      <c r="AG524" s="40">
        <f>MAX(INDEX(AG$232:AG$243,$D524)+AG515*(1+$E524),0.01)</f>
        <v/>
      </c>
      <c r="AH524" s="40">
        <f>MAX(INDEX(AH$232:AH$243,$D524)+AH515*(1+$E524),0.01)</f>
        <v/>
      </c>
      <c r="AI524" s="40">
        <f>MAX(INDEX(AI$232:AI$243,$D524)+AI515*(1+$E524),0.01)</f>
        <v/>
      </c>
      <c r="AJ524" s="40">
        <f>MAX(INDEX(AJ$232:AJ$243,$D524)+AJ515*(1+$E524),0.01)</f>
        <v/>
      </c>
      <c r="AK524" s="40">
        <f>MAX(INDEX(AK$232:AK$243,$D524)+AK515*(1+$E524),0.01)</f>
        <v/>
      </c>
      <c r="AL524" s="40">
        <f>MAX(INDEX(AL$232:AL$243,$D524)+AL515*(1+$E524),0.01)</f>
        <v/>
      </c>
      <c r="AM524" s="40">
        <f>MAX(INDEX(AM$232:AM$243,$D524)+AM515*(1+$E524),0.01)</f>
        <v/>
      </c>
      <c r="AN524" s="40">
        <f>MAX(INDEX(AN$232:AN$243,$D524)+AN515*(1+$E524),0.01)</f>
        <v/>
      </c>
      <c r="AO524" s="40">
        <f>MAX(INDEX(AO$232:AO$243,$D524)+AO515*(1+$E524),0.01)</f>
        <v/>
      </c>
      <c r="AP524" s="40">
        <f>MAX(INDEX(AP$232:AP$243,$D524)+AP515*(1+$E524),0.01)</f>
        <v/>
      </c>
      <c r="AQ524" s="40">
        <f>MAX(INDEX(AQ$232:AQ$243,$D524)+AQ515*(1+$E524),0.01)</f>
        <v/>
      </c>
      <c r="AR524" s="40">
        <f>MAX(INDEX(AR$232:AR$243,$D524)+AR515*(1+$E524),0.01)</f>
        <v/>
      </c>
      <c r="AS524" s="40">
        <f>MAX(INDEX(AS$232:AS$243,$D524)+AS515*(1+$E524),0.01)</f>
        <v/>
      </c>
      <c r="AT524" s="40">
        <f>MAX(INDEX(AT$232:AT$243,$D524)+AT515*(1+$E524),0.01)</f>
        <v/>
      </c>
      <c r="AU524" s="40">
        <f>MAX(INDEX(AU$232:AU$243,$D524)+AU515*(1+$E524),0.01)</f>
        <v/>
      </c>
      <c r="AV524" s="40">
        <f>MAX(INDEX(AV$232:AV$243,$D524)+AV515*(1+$E524),0.01)</f>
        <v/>
      </c>
      <c r="AW524" s="40">
        <f>MAX(INDEX(AW$232:AW$243,$D524)+AW515*(1+$E524),0.01)</f>
        <v/>
      </c>
      <c r="AX524" s="42">
        <f>POSTTAX(INDEX(AX$232:AX$243,$D524),AX515,$E524)</f>
        <v/>
      </c>
    </row>
    <row r="525" hidden="1" outlineLevel="2">
      <c r="A525" s="5" t="inlineStr">
        <is>
          <t>atp</t>
        </is>
      </c>
      <c r="B525" s="5" t="inlineStr">
        <is>
          <t>die</t>
        </is>
      </c>
      <c r="C525" s="5" t="inlineStr">
        <is>
          <t>avi</t>
        </is>
      </c>
      <c r="D525" s="40">
        <f>INDEX(Inputs!$R$5:$R$132,MATCH($B525&amp;"|"&amp;$C525,Inputs!$A$5:$A$132,0))</f>
        <v/>
      </c>
      <c r="E525" s="40">
        <f>INDEX(Inputs!$S$5:$S$132,MATCH($B525&amp;"|"&amp;$C525,Inputs!$A$5:$A$132,0))</f>
        <v/>
      </c>
      <c r="F525" s="39" t="n"/>
      <c r="G525" s="39" t="n"/>
      <c r="H525" s="5">
        <f>INDEX(Variables!$B$5:$B$105,MATCH($A525,Variables!$A$5:$A$105,0))&amp;IF($C525="",""," | "&amp;INDEX(Mapping!$B$5:$B$26,MATCH($C525,Mapping!$A$5:$A$26,0))&amp;" | "&amp;INDEX(Mapping!$B$30:$B$41,MATCH($B525,Mapping!$A$30:$A$41,0)))</f>
        <v/>
      </c>
      <c r="I525" s="5">
        <f>INDEX(Variables!$C$5:$C$105,MATCH($A525,Variables!$A$5:$A$105,0))</f>
        <v/>
      </c>
      <c r="J525" s="5">
        <f>INDEX(Variables!$E$5:$E$105,MATCH($A525,Variables!$A$5:$A$105,0))</f>
        <v/>
      </c>
      <c r="K525" s="25">
        <f>LOWER(Settings!$C$4)&amp;".mit."&amp;$A525&amp;IF($C525="","","."&amp;$C525&amp;"."&amp;$B525)&amp;IF(INDEX(Variables!$D$5:$D$105,MATCH($A525,Variables!$A$5:$A$105,0))="","","."&amp;INDEX(Variables!$D$5:$D$105,MATCH($A525,Variables!$A$5:$A$105,0)))&amp;"."&amp;K$5</f>
        <v/>
      </c>
      <c r="L525" s="41">
        <f>MAX(INDEX(L$232:L$243,$D525)+L516*(1+$E525),0.01)</f>
        <v/>
      </c>
      <c r="M525" s="40">
        <f>MAX(INDEX(M$232:M$243,$D525)+M516*(1+$E525),0.01)</f>
        <v/>
      </c>
      <c r="N525" s="40">
        <f>MAX(INDEX(N$232:N$243,$D525)+N516*(1+$E525),0.01)</f>
        <v/>
      </c>
      <c r="O525" s="40">
        <f>MAX(INDEX(O$232:O$243,$D525)+O516*(1+$E525),0.01)</f>
        <v/>
      </c>
      <c r="P525" s="40">
        <f>MAX(INDEX(P$232:P$243,$D525)+P516*(1+$E525),0.01)</f>
        <v/>
      </c>
      <c r="Q525" s="40">
        <f>MAX(INDEX(Q$232:Q$243,$D525)+Q516*(1+$E525),0.01)</f>
        <v/>
      </c>
      <c r="R525" s="40">
        <f>MAX(INDEX(R$232:R$243,$D525)+R516*(1+$E525),0.01)</f>
        <v/>
      </c>
      <c r="S525" s="40">
        <f>MAX(INDEX(S$232:S$243,$D525)+S516*(1+$E525),0.01)</f>
        <v/>
      </c>
      <c r="T525" s="40">
        <f>MAX(INDEX(T$232:T$243,$D525)+T516*(1+$E525),0.01)</f>
        <v/>
      </c>
      <c r="U525" s="40">
        <f>MAX(INDEX(U$232:U$243,$D525)+U516*(1+$E525),0.01)</f>
        <v/>
      </c>
      <c r="V525" s="40">
        <f>MAX(INDEX(V$232:V$243,$D525)+V516*(1+$E525),0.01)</f>
        <v/>
      </c>
      <c r="W525" s="40">
        <f>MAX(INDEX(W$232:W$243,$D525)+W516*(1+$E525),0.01)</f>
        <v/>
      </c>
      <c r="X525" s="40">
        <f>MAX(INDEX(X$232:X$243,$D525)+X516*(1+$E525),0.01)</f>
        <v/>
      </c>
      <c r="Y525" s="40">
        <f>MAX(INDEX(Y$232:Y$243,$D525)+Y516*(1+$E525),0.01)</f>
        <v/>
      </c>
      <c r="Z525" s="40">
        <f>MAX(INDEX(Z$232:Z$243,$D525)+Z516*(1+$E525),0.01)</f>
        <v/>
      </c>
      <c r="AA525" s="40">
        <f>MAX(INDEX(AA$232:AA$243,$D525)+AA516*(1+$E525),0.01)</f>
        <v/>
      </c>
      <c r="AB525" s="40">
        <f>MAX(INDEX(AB$232:AB$243,$D525)+AB516*(1+$E525),0.01)</f>
        <v/>
      </c>
      <c r="AC525" s="40">
        <f>MAX(INDEX(AC$232:AC$243,$D525)+AC516*(1+$E525),0.01)</f>
        <v/>
      </c>
      <c r="AD525" s="42">
        <f>POSTTAX(INDEX(AD$232:AD$243,$D525),AD516,$E525)</f>
        <v/>
      </c>
      <c r="AE525" s="25">
        <f>LOWER(Settings!$C$4)&amp;".mit."&amp;$A525&amp;IF($C525="","","."&amp;$C525&amp;"."&amp;$B525)&amp;IF(INDEX(Variables!$D$5:$D$105,MATCH($A525,Variables!$A$5:$A$105,0))="","","."&amp;INDEX(Variables!$D$5:$D$105,MATCH($A525,Variables!$A$5:$A$105,0)))&amp;"."&amp;AE$5</f>
        <v/>
      </c>
      <c r="AF525" s="41">
        <f>MAX(INDEX(AF$232:AF$243,$D525)+AF516*(1+$E525),0.01)</f>
        <v/>
      </c>
      <c r="AG525" s="40">
        <f>MAX(INDEX(AG$232:AG$243,$D525)+AG516*(1+$E525),0.01)</f>
        <v/>
      </c>
      <c r="AH525" s="40">
        <f>MAX(INDEX(AH$232:AH$243,$D525)+AH516*(1+$E525),0.01)</f>
        <v/>
      </c>
      <c r="AI525" s="40">
        <f>MAX(INDEX(AI$232:AI$243,$D525)+AI516*(1+$E525),0.01)</f>
        <v/>
      </c>
      <c r="AJ525" s="40">
        <f>MAX(INDEX(AJ$232:AJ$243,$D525)+AJ516*(1+$E525),0.01)</f>
        <v/>
      </c>
      <c r="AK525" s="40">
        <f>MAX(INDEX(AK$232:AK$243,$D525)+AK516*(1+$E525),0.01)</f>
        <v/>
      </c>
      <c r="AL525" s="40">
        <f>MAX(INDEX(AL$232:AL$243,$D525)+AL516*(1+$E525),0.01)</f>
        <v/>
      </c>
      <c r="AM525" s="40">
        <f>MAX(INDEX(AM$232:AM$243,$D525)+AM516*(1+$E525),0.01)</f>
        <v/>
      </c>
      <c r="AN525" s="40">
        <f>MAX(INDEX(AN$232:AN$243,$D525)+AN516*(1+$E525),0.01)</f>
        <v/>
      </c>
      <c r="AO525" s="40">
        <f>MAX(INDEX(AO$232:AO$243,$D525)+AO516*(1+$E525),0.01)</f>
        <v/>
      </c>
      <c r="AP525" s="40">
        <f>MAX(INDEX(AP$232:AP$243,$D525)+AP516*(1+$E525),0.01)</f>
        <v/>
      </c>
      <c r="AQ525" s="40">
        <f>MAX(INDEX(AQ$232:AQ$243,$D525)+AQ516*(1+$E525),0.01)</f>
        <v/>
      </c>
      <c r="AR525" s="40">
        <f>MAX(INDEX(AR$232:AR$243,$D525)+AR516*(1+$E525),0.01)</f>
        <v/>
      </c>
      <c r="AS525" s="40">
        <f>MAX(INDEX(AS$232:AS$243,$D525)+AS516*(1+$E525),0.01)</f>
        <v/>
      </c>
      <c r="AT525" s="40">
        <f>MAX(INDEX(AT$232:AT$243,$D525)+AT516*(1+$E525),0.01)</f>
        <v/>
      </c>
      <c r="AU525" s="40">
        <f>MAX(INDEX(AU$232:AU$243,$D525)+AU516*(1+$E525),0.01)</f>
        <v/>
      </c>
      <c r="AV525" s="40">
        <f>MAX(INDEX(AV$232:AV$243,$D525)+AV516*(1+$E525),0.01)</f>
        <v/>
      </c>
      <c r="AW525" s="40">
        <f>MAX(INDEX(AW$232:AW$243,$D525)+AW516*(1+$E525),0.01)</f>
        <v/>
      </c>
      <c r="AX525" s="42">
        <f>POSTTAX(INDEX(AX$232:AX$243,$D525),AX516,$E525)</f>
        <v/>
      </c>
    </row>
    <row r="526" hidden="1" outlineLevel="2">
      <c r="A526" s="5" t="inlineStr">
        <is>
          <t>atp</t>
        </is>
      </c>
      <c r="B526" s="5" t="inlineStr">
        <is>
          <t>lpg</t>
        </is>
      </c>
      <c r="C526" s="5" t="inlineStr">
        <is>
          <t>avi</t>
        </is>
      </c>
      <c r="D526" s="40">
        <f>INDEX(Inputs!$R$5:$R$132,MATCH($B526&amp;"|"&amp;$C526,Inputs!$A$5:$A$132,0))</f>
        <v/>
      </c>
      <c r="E526" s="40">
        <f>INDEX(Inputs!$S$5:$S$132,MATCH($B526&amp;"|"&amp;$C526,Inputs!$A$5:$A$132,0))</f>
        <v/>
      </c>
      <c r="F526" s="39" t="n"/>
      <c r="G526" s="39" t="n"/>
      <c r="H526" s="5">
        <f>INDEX(Variables!$B$5:$B$105,MATCH($A526,Variables!$A$5:$A$105,0))&amp;IF($C526="",""," | "&amp;INDEX(Mapping!$B$5:$B$26,MATCH($C526,Mapping!$A$5:$A$26,0))&amp;" | "&amp;INDEX(Mapping!$B$30:$B$41,MATCH($B526,Mapping!$A$30:$A$41,0)))</f>
        <v/>
      </c>
      <c r="I526" s="5">
        <f>INDEX(Variables!$C$5:$C$105,MATCH($A526,Variables!$A$5:$A$105,0))</f>
        <v/>
      </c>
      <c r="J526" s="5">
        <f>INDEX(Variables!$E$5:$E$105,MATCH($A526,Variables!$A$5:$A$105,0))</f>
        <v/>
      </c>
      <c r="K526" s="25">
        <f>LOWER(Settings!$C$4)&amp;".mit."&amp;$A526&amp;IF($C526="","","."&amp;$C526&amp;"."&amp;$B526)&amp;IF(INDEX(Variables!$D$5:$D$105,MATCH($A526,Variables!$A$5:$A$105,0))="","","."&amp;INDEX(Variables!$D$5:$D$105,MATCH($A526,Variables!$A$5:$A$105,0)))&amp;"."&amp;K$5</f>
        <v/>
      </c>
      <c r="L526" s="41">
        <f>MAX(INDEX(L$232:L$243,$D526)+L517*(1+$E526),0.01)</f>
        <v/>
      </c>
      <c r="M526" s="40">
        <f>MAX(INDEX(M$232:M$243,$D526)+M517*(1+$E526),0.01)</f>
        <v/>
      </c>
      <c r="N526" s="40">
        <f>MAX(INDEX(N$232:N$243,$D526)+N517*(1+$E526),0.01)</f>
        <v/>
      </c>
      <c r="O526" s="40">
        <f>MAX(INDEX(O$232:O$243,$D526)+O517*(1+$E526),0.01)</f>
        <v/>
      </c>
      <c r="P526" s="40">
        <f>MAX(INDEX(P$232:P$243,$D526)+P517*(1+$E526),0.01)</f>
        <v/>
      </c>
      <c r="Q526" s="40">
        <f>MAX(INDEX(Q$232:Q$243,$D526)+Q517*(1+$E526),0.01)</f>
        <v/>
      </c>
      <c r="R526" s="40">
        <f>MAX(INDEX(R$232:R$243,$D526)+R517*(1+$E526),0.01)</f>
        <v/>
      </c>
      <c r="S526" s="40">
        <f>MAX(INDEX(S$232:S$243,$D526)+S517*(1+$E526),0.01)</f>
        <v/>
      </c>
      <c r="T526" s="40">
        <f>MAX(INDEX(T$232:T$243,$D526)+T517*(1+$E526),0.01)</f>
        <v/>
      </c>
      <c r="U526" s="40">
        <f>MAX(INDEX(U$232:U$243,$D526)+U517*(1+$E526),0.01)</f>
        <v/>
      </c>
      <c r="V526" s="40">
        <f>MAX(INDEX(V$232:V$243,$D526)+V517*(1+$E526),0.01)</f>
        <v/>
      </c>
      <c r="W526" s="40">
        <f>MAX(INDEX(W$232:W$243,$D526)+W517*(1+$E526),0.01)</f>
        <v/>
      </c>
      <c r="X526" s="40">
        <f>MAX(INDEX(X$232:X$243,$D526)+X517*(1+$E526),0.01)</f>
        <v/>
      </c>
      <c r="Y526" s="40">
        <f>MAX(INDEX(Y$232:Y$243,$D526)+Y517*(1+$E526),0.01)</f>
        <v/>
      </c>
      <c r="Z526" s="40">
        <f>MAX(INDEX(Z$232:Z$243,$D526)+Z517*(1+$E526),0.01)</f>
        <v/>
      </c>
      <c r="AA526" s="40">
        <f>MAX(INDEX(AA$232:AA$243,$D526)+AA517*(1+$E526),0.01)</f>
        <v/>
      </c>
      <c r="AB526" s="40">
        <f>MAX(INDEX(AB$232:AB$243,$D526)+AB517*(1+$E526),0.01)</f>
        <v/>
      </c>
      <c r="AC526" s="40">
        <f>MAX(INDEX(AC$232:AC$243,$D526)+AC517*(1+$E526),0.01)</f>
        <v/>
      </c>
      <c r="AD526" s="42">
        <f>POSTTAX(INDEX(AD$232:AD$243,$D526),AD517,$E526)</f>
        <v/>
      </c>
      <c r="AE526" s="25">
        <f>LOWER(Settings!$C$4)&amp;".mit."&amp;$A526&amp;IF($C526="","","."&amp;$C526&amp;"."&amp;$B526)&amp;IF(INDEX(Variables!$D$5:$D$105,MATCH($A526,Variables!$A$5:$A$105,0))="","","."&amp;INDEX(Variables!$D$5:$D$105,MATCH($A526,Variables!$A$5:$A$105,0)))&amp;"."&amp;AE$5</f>
        <v/>
      </c>
      <c r="AF526" s="41">
        <f>MAX(INDEX(AF$232:AF$243,$D526)+AF517*(1+$E526),0.01)</f>
        <v/>
      </c>
      <c r="AG526" s="40">
        <f>MAX(INDEX(AG$232:AG$243,$D526)+AG517*(1+$E526),0.01)</f>
        <v/>
      </c>
      <c r="AH526" s="40">
        <f>MAX(INDEX(AH$232:AH$243,$D526)+AH517*(1+$E526),0.01)</f>
        <v/>
      </c>
      <c r="AI526" s="40">
        <f>MAX(INDEX(AI$232:AI$243,$D526)+AI517*(1+$E526),0.01)</f>
        <v/>
      </c>
      <c r="AJ526" s="40">
        <f>MAX(INDEX(AJ$232:AJ$243,$D526)+AJ517*(1+$E526),0.01)</f>
        <v/>
      </c>
      <c r="AK526" s="40">
        <f>MAX(INDEX(AK$232:AK$243,$D526)+AK517*(1+$E526),0.01)</f>
        <v/>
      </c>
      <c r="AL526" s="40">
        <f>MAX(INDEX(AL$232:AL$243,$D526)+AL517*(1+$E526),0.01)</f>
        <v/>
      </c>
      <c r="AM526" s="40">
        <f>MAX(INDEX(AM$232:AM$243,$D526)+AM517*(1+$E526),0.01)</f>
        <v/>
      </c>
      <c r="AN526" s="40">
        <f>MAX(INDEX(AN$232:AN$243,$D526)+AN517*(1+$E526),0.01)</f>
        <v/>
      </c>
      <c r="AO526" s="40">
        <f>MAX(INDEX(AO$232:AO$243,$D526)+AO517*(1+$E526),0.01)</f>
        <v/>
      </c>
      <c r="AP526" s="40">
        <f>MAX(INDEX(AP$232:AP$243,$D526)+AP517*(1+$E526),0.01)</f>
        <v/>
      </c>
      <c r="AQ526" s="40">
        <f>MAX(INDEX(AQ$232:AQ$243,$D526)+AQ517*(1+$E526),0.01)</f>
        <v/>
      </c>
      <c r="AR526" s="40">
        <f>MAX(INDEX(AR$232:AR$243,$D526)+AR517*(1+$E526),0.01)</f>
        <v/>
      </c>
      <c r="AS526" s="40">
        <f>MAX(INDEX(AS$232:AS$243,$D526)+AS517*(1+$E526),0.01)</f>
        <v/>
      </c>
      <c r="AT526" s="40">
        <f>MAX(INDEX(AT$232:AT$243,$D526)+AT517*(1+$E526),0.01)</f>
        <v/>
      </c>
      <c r="AU526" s="40">
        <f>MAX(INDEX(AU$232:AU$243,$D526)+AU517*(1+$E526),0.01)</f>
        <v/>
      </c>
      <c r="AV526" s="40">
        <f>MAX(INDEX(AV$232:AV$243,$D526)+AV517*(1+$E526),0.01)</f>
        <v/>
      </c>
      <c r="AW526" s="40">
        <f>MAX(INDEX(AW$232:AW$243,$D526)+AW517*(1+$E526),0.01)</f>
        <v/>
      </c>
      <c r="AX526" s="42">
        <f>POSTTAX(INDEX(AX$232:AX$243,$D526),AX517,$E526)</f>
        <v/>
      </c>
    </row>
    <row r="527" hidden="1" outlineLevel="2">
      <c r="A527" s="5" t="inlineStr">
        <is>
          <t>atp</t>
        </is>
      </c>
      <c r="B527" s="5" t="inlineStr">
        <is>
          <t>ker</t>
        </is>
      </c>
      <c r="C527" s="5" t="inlineStr">
        <is>
          <t>avi</t>
        </is>
      </c>
      <c r="D527" s="40">
        <f>INDEX(Inputs!$R$5:$R$132,MATCH($B527&amp;"|"&amp;$C527,Inputs!$A$5:$A$132,0))</f>
        <v/>
      </c>
      <c r="E527" s="40">
        <f>INDEX(Inputs!$S$5:$S$132,MATCH($B527&amp;"|"&amp;$C527,Inputs!$A$5:$A$132,0))</f>
        <v/>
      </c>
      <c r="F527" s="39" t="n"/>
      <c r="G527" s="39" t="n"/>
      <c r="H527" s="5">
        <f>INDEX(Variables!$B$5:$B$105,MATCH($A527,Variables!$A$5:$A$105,0))&amp;IF($C527="",""," | "&amp;INDEX(Mapping!$B$5:$B$26,MATCH($C527,Mapping!$A$5:$A$26,0))&amp;" | "&amp;INDEX(Mapping!$B$30:$B$41,MATCH($B527,Mapping!$A$30:$A$41,0)))</f>
        <v/>
      </c>
      <c r="I527" s="5">
        <f>INDEX(Variables!$C$5:$C$105,MATCH($A527,Variables!$A$5:$A$105,0))</f>
        <v/>
      </c>
      <c r="J527" s="5">
        <f>INDEX(Variables!$E$5:$E$105,MATCH($A527,Variables!$A$5:$A$105,0))</f>
        <v/>
      </c>
      <c r="K527" s="25">
        <f>LOWER(Settings!$C$4)&amp;".mit."&amp;$A527&amp;IF($C527="","","."&amp;$C527&amp;"."&amp;$B527)&amp;IF(INDEX(Variables!$D$5:$D$105,MATCH($A527,Variables!$A$5:$A$105,0))="","","."&amp;INDEX(Variables!$D$5:$D$105,MATCH($A527,Variables!$A$5:$A$105,0)))&amp;"."&amp;K$5</f>
        <v/>
      </c>
      <c r="L527" s="41">
        <f>MAX(INDEX(L$232:L$243,$D527)+L518*(1+$E527),0.01)</f>
        <v/>
      </c>
      <c r="M527" s="40">
        <f>MAX(INDEX(M$232:M$243,$D527)+M518*(1+$E527),0.01)</f>
        <v/>
      </c>
      <c r="N527" s="40">
        <f>MAX(INDEX(N$232:N$243,$D527)+N518*(1+$E527),0.01)</f>
        <v/>
      </c>
      <c r="O527" s="40">
        <f>MAX(INDEX(O$232:O$243,$D527)+O518*(1+$E527),0.01)</f>
        <v/>
      </c>
      <c r="P527" s="40">
        <f>MAX(INDEX(P$232:P$243,$D527)+P518*(1+$E527),0.01)</f>
        <v/>
      </c>
      <c r="Q527" s="40">
        <f>MAX(INDEX(Q$232:Q$243,$D527)+Q518*(1+$E527),0.01)</f>
        <v/>
      </c>
      <c r="R527" s="40">
        <f>MAX(INDEX(R$232:R$243,$D527)+R518*(1+$E527),0.01)</f>
        <v/>
      </c>
      <c r="S527" s="40">
        <f>MAX(INDEX(S$232:S$243,$D527)+S518*(1+$E527),0.01)</f>
        <v/>
      </c>
      <c r="T527" s="40">
        <f>MAX(INDEX(T$232:T$243,$D527)+T518*(1+$E527),0.01)</f>
        <v/>
      </c>
      <c r="U527" s="40">
        <f>MAX(INDEX(U$232:U$243,$D527)+U518*(1+$E527),0.01)</f>
        <v/>
      </c>
      <c r="V527" s="40">
        <f>MAX(INDEX(V$232:V$243,$D527)+V518*(1+$E527),0.01)</f>
        <v/>
      </c>
      <c r="W527" s="40">
        <f>MAX(INDEX(W$232:W$243,$D527)+W518*(1+$E527),0.01)</f>
        <v/>
      </c>
      <c r="X527" s="40">
        <f>MAX(INDEX(X$232:X$243,$D527)+X518*(1+$E527),0.01)</f>
        <v/>
      </c>
      <c r="Y527" s="40">
        <f>MAX(INDEX(Y$232:Y$243,$D527)+Y518*(1+$E527),0.01)</f>
        <v/>
      </c>
      <c r="Z527" s="40">
        <f>MAX(INDEX(Z$232:Z$243,$D527)+Z518*(1+$E527),0.01)</f>
        <v/>
      </c>
      <c r="AA527" s="40">
        <f>MAX(INDEX(AA$232:AA$243,$D527)+AA518*(1+$E527),0.01)</f>
        <v/>
      </c>
      <c r="AB527" s="40">
        <f>MAX(INDEX(AB$232:AB$243,$D527)+AB518*(1+$E527),0.01)</f>
        <v/>
      </c>
      <c r="AC527" s="40">
        <f>MAX(INDEX(AC$232:AC$243,$D527)+AC518*(1+$E527),0.01)</f>
        <v/>
      </c>
      <c r="AD527" s="42">
        <f>POSTTAX(INDEX(AD$232:AD$243,$D527),AD518,$E527)</f>
        <v/>
      </c>
      <c r="AE527" s="25">
        <f>LOWER(Settings!$C$4)&amp;".mit."&amp;$A527&amp;IF($C527="","","."&amp;$C527&amp;"."&amp;$B527)&amp;IF(INDEX(Variables!$D$5:$D$105,MATCH($A527,Variables!$A$5:$A$105,0))="","","."&amp;INDEX(Variables!$D$5:$D$105,MATCH($A527,Variables!$A$5:$A$105,0)))&amp;"."&amp;AE$5</f>
        <v/>
      </c>
      <c r="AF527" s="41">
        <f>MAX(INDEX(AF$232:AF$243,$D527)+AF518*(1+$E527),0.01)</f>
        <v/>
      </c>
      <c r="AG527" s="40">
        <f>MAX(INDEX(AG$232:AG$243,$D527)+AG518*(1+$E527),0.01)</f>
        <v/>
      </c>
      <c r="AH527" s="40">
        <f>MAX(INDEX(AH$232:AH$243,$D527)+AH518*(1+$E527),0.01)</f>
        <v/>
      </c>
      <c r="AI527" s="40">
        <f>MAX(INDEX(AI$232:AI$243,$D527)+AI518*(1+$E527),0.01)</f>
        <v/>
      </c>
      <c r="AJ527" s="40">
        <f>MAX(INDEX(AJ$232:AJ$243,$D527)+AJ518*(1+$E527),0.01)</f>
        <v/>
      </c>
      <c r="AK527" s="40">
        <f>MAX(INDEX(AK$232:AK$243,$D527)+AK518*(1+$E527),0.01)</f>
        <v/>
      </c>
      <c r="AL527" s="40">
        <f>MAX(INDEX(AL$232:AL$243,$D527)+AL518*(1+$E527),0.01)</f>
        <v/>
      </c>
      <c r="AM527" s="40">
        <f>MAX(INDEX(AM$232:AM$243,$D527)+AM518*(1+$E527),0.01)</f>
        <v/>
      </c>
      <c r="AN527" s="40">
        <f>MAX(INDEX(AN$232:AN$243,$D527)+AN518*(1+$E527),0.01)</f>
        <v/>
      </c>
      <c r="AO527" s="40">
        <f>MAX(INDEX(AO$232:AO$243,$D527)+AO518*(1+$E527),0.01)</f>
        <v/>
      </c>
      <c r="AP527" s="40">
        <f>MAX(INDEX(AP$232:AP$243,$D527)+AP518*(1+$E527),0.01)</f>
        <v/>
      </c>
      <c r="AQ527" s="40">
        <f>MAX(INDEX(AQ$232:AQ$243,$D527)+AQ518*(1+$E527),0.01)</f>
        <v/>
      </c>
      <c r="AR527" s="40">
        <f>MAX(INDEX(AR$232:AR$243,$D527)+AR518*(1+$E527),0.01)</f>
        <v/>
      </c>
      <c r="AS527" s="40">
        <f>MAX(INDEX(AS$232:AS$243,$D527)+AS518*(1+$E527),0.01)</f>
        <v/>
      </c>
      <c r="AT527" s="40">
        <f>MAX(INDEX(AT$232:AT$243,$D527)+AT518*(1+$E527),0.01)</f>
        <v/>
      </c>
      <c r="AU527" s="40">
        <f>MAX(INDEX(AU$232:AU$243,$D527)+AU518*(1+$E527),0.01)</f>
        <v/>
      </c>
      <c r="AV527" s="40">
        <f>MAX(INDEX(AV$232:AV$243,$D527)+AV518*(1+$E527),0.01)</f>
        <v/>
      </c>
      <c r="AW527" s="40">
        <f>MAX(INDEX(AW$232:AW$243,$D527)+AW518*(1+$E527),0.01)</f>
        <v/>
      </c>
      <c r="AX527" s="42">
        <f>POSTTAX(INDEX(AX$232:AX$243,$D527),AX518,$E527)</f>
        <v/>
      </c>
    </row>
    <row r="528" hidden="1" outlineLevel="2">
      <c r="A528" s="5" t="inlineStr">
        <is>
          <t>atp</t>
        </is>
      </c>
      <c r="B528" s="5" t="inlineStr">
        <is>
          <t>oop</t>
        </is>
      </c>
      <c r="C528" s="5" t="inlineStr">
        <is>
          <t>avi</t>
        </is>
      </c>
      <c r="D528" s="40">
        <f>INDEX(Inputs!$R$5:$R$132,MATCH($B528&amp;"|"&amp;$C528,Inputs!$A$5:$A$132,0))</f>
        <v/>
      </c>
      <c r="E528" s="40">
        <f>INDEX(Inputs!$S$5:$S$132,MATCH($B528&amp;"|"&amp;$C528,Inputs!$A$5:$A$132,0))</f>
        <v/>
      </c>
      <c r="F528" s="39" t="n"/>
      <c r="G528" s="39" t="n"/>
      <c r="H528" s="5">
        <f>INDEX(Variables!$B$5:$B$105,MATCH($A528,Variables!$A$5:$A$105,0))&amp;IF($C528="",""," | "&amp;INDEX(Mapping!$B$5:$B$26,MATCH($C528,Mapping!$A$5:$A$26,0))&amp;" | "&amp;INDEX(Mapping!$B$30:$B$41,MATCH($B528,Mapping!$A$30:$A$41,0)))</f>
        <v/>
      </c>
      <c r="I528" s="5">
        <f>INDEX(Variables!$C$5:$C$105,MATCH($A528,Variables!$A$5:$A$105,0))</f>
        <v/>
      </c>
      <c r="J528" s="5">
        <f>INDEX(Variables!$E$5:$E$105,MATCH($A528,Variables!$A$5:$A$105,0))</f>
        <v/>
      </c>
      <c r="K528" s="25">
        <f>LOWER(Settings!$C$4)&amp;".mit."&amp;$A528&amp;IF($C528="","","."&amp;$C528&amp;"."&amp;$B528)&amp;IF(INDEX(Variables!$D$5:$D$105,MATCH($A528,Variables!$A$5:$A$105,0))="","","."&amp;INDEX(Variables!$D$5:$D$105,MATCH($A528,Variables!$A$5:$A$105,0)))&amp;"."&amp;K$5</f>
        <v/>
      </c>
      <c r="L528" s="41">
        <f>MAX(INDEX(L$232:L$243,$D528)+L519*(1+$E528),0.01)</f>
        <v/>
      </c>
      <c r="M528" s="40">
        <f>MAX(INDEX(M$232:M$243,$D528)+M519*(1+$E528),0.01)</f>
        <v/>
      </c>
      <c r="N528" s="40">
        <f>MAX(INDEX(N$232:N$243,$D528)+N519*(1+$E528),0.01)</f>
        <v/>
      </c>
      <c r="O528" s="40">
        <f>MAX(INDEX(O$232:O$243,$D528)+O519*(1+$E528),0.01)</f>
        <v/>
      </c>
      <c r="P528" s="40">
        <f>MAX(INDEX(P$232:P$243,$D528)+P519*(1+$E528),0.01)</f>
        <v/>
      </c>
      <c r="Q528" s="40">
        <f>MAX(INDEX(Q$232:Q$243,$D528)+Q519*(1+$E528),0.01)</f>
        <v/>
      </c>
      <c r="R528" s="40">
        <f>MAX(INDEX(R$232:R$243,$D528)+R519*(1+$E528),0.01)</f>
        <v/>
      </c>
      <c r="S528" s="40">
        <f>MAX(INDEX(S$232:S$243,$D528)+S519*(1+$E528),0.01)</f>
        <v/>
      </c>
      <c r="T528" s="40">
        <f>MAX(INDEX(T$232:T$243,$D528)+T519*(1+$E528),0.01)</f>
        <v/>
      </c>
      <c r="U528" s="40">
        <f>MAX(INDEX(U$232:U$243,$D528)+U519*(1+$E528),0.01)</f>
        <v/>
      </c>
      <c r="V528" s="40">
        <f>MAX(INDEX(V$232:V$243,$D528)+V519*(1+$E528),0.01)</f>
        <v/>
      </c>
      <c r="W528" s="40">
        <f>MAX(INDEX(W$232:W$243,$D528)+W519*(1+$E528),0.01)</f>
        <v/>
      </c>
      <c r="X528" s="40">
        <f>MAX(INDEX(X$232:X$243,$D528)+X519*(1+$E528),0.01)</f>
        <v/>
      </c>
      <c r="Y528" s="40">
        <f>MAX(INDEX(Y$232:Y$243,$D528)+Y519*(1+$E528),0.01)</f>
        <v/>
      </c>
      <c r="Z528" s="40">
        <f>MAX(INDEX(Z$232:Z$243,$D528)+Z519*(1+$E528),0.01)</f>
        <v/>
      </c>
      <c r="AA528" s="40">
        <f>MAX(INDEX(AA$232:AA$243,$D528)+AA519*(1+$E528),0.01)</f>
        <v/>
      </c>
      <c r="AB528" s="40">
        <f>MAX(INDEX(AB$232:AB$243,$D528)+AB519*(1+$E528),0.01)</f>
        <v/>
      </c>
      <c r="AC528" s="40">
        <f>MAX(INDEX(AC$232:AC$243,$D528)+AC519*(1+$E528),0.01)</f>
        <v/>
      </c>
      <c r="AD528" s="42">
        <f>POSTTAX(INDEX(AD$232:AD$243,$D528),AD519,$E528)</f>
        <v/>
      </c>
      <c r="AE528" s="25">
        <f>LOWER(Settings!$C$4)&amp;".mit."&amp;$A528&amp;IF($C528="","","."&amp;$C528&amp;"."&amp;$B528)&amp;IF(INDEX(Variables!$D$5:$D$105,MATCH($A528,Variables!$A$5:$A$105,0))="","","."&amp;INDEX(Variables!$D$5:$D$105,MATCH($A528,Variables!$A$5:$A$105,0)))&amp;"."&amp;AE$5</f>
        <v/>
      </c>
      <c r="AF528" s="41">
        <f>MAX(INDEX(AF$232:AF$243,$D528)+AF519*(1+$E528),0.01)</f>
        <v/>
      </c>
      <c r="AG528" s="40">
        <f>MAX(INDEX(AG$232:AG$243,$D528)+AG519*(1+$E528),0.01)</f>
        <v/>
      </c>
      <c r="AH528" s="40">
        <f>MAX(INDEX(AH$232:AH$243,$D528)+AH519*(1+$E528),0.01)</f>
        <v/>
      </c>
      <c r="AI528" s="40">
        <f>MAX(INDEX(AI$232:AI$243,$D528)+AI519*(1+$E528),0.01)</f>
        <v/>
      </c>
      <c r="AJ528" s="40">
        <f>MAX(INDEX(AJ$232:AJ$243,$D528)+AJ519*(1+$E528),0.01)</f>
        <v/>
      </c>
      <c r="AK528" s="40">
        <f>MAX(INDEX(AK$232:AK$243,$D528)+AK519*(1+$E528),0.01)</f>
        <v/>
      </c>
      <c r="AL528" s="40">
        <f>MAX(INDEX(AL$232:AL$243,$D528)+AL519*(1+$E528),0.01)</f>
        <v/>
      </c>
      <c r="AM528" s="40">
        <f>MAX(INDEX(AM$232:AM$243,$D528)+AM519*(1+$E528),0.01)</f>
        <v/>
      </c>
      <c r="AN528" s="40">
        <f>MAX(INDEX(AN$232:AN$243,$D528)+AN519*(1+$E528),0.01)</f>
        <v/>
      </c>
      <c r="AO528" s="40">
        <f>MAX(INDEX(AO$232:AO$243,$D528)+AO519*(1+$E528),0.01)</f>
        <v/>
      </c>
      <c r="AP528" s="40">
        <f>MAX(INDEX(AP$232:AP$243,$D528)+AP519*(1+$E528),0.01)</f>
        <v/>
      </c>
      <c r="AQ528" s="40">
        <f>MAX(INDEX(AQ$232:AQ$243,$D528)+AQ519*(1+$E528),0.01)</f>
        <v/>
      </c>
      <c r="AR528" s="40">
        <f>MAX(INDEX(AR$232:AR$243,$D528)+AR519*(1+$E528),0.01)</f>
        <v/>
      </c>
      <c r="AS528" s="40">
        <f>MAX(INDEX(AS$232:AS$243,$D528)+AS519*(1+$E528),0.01)</f>
        <v/>
      </c>
      <c r="AT528" s="40">
        <f>MAX(INDEX(AT$232:AT$243,$D528)+AT519*(1+$E528),0.01)</f>
        <v/>
      </c>
      <c r="AU528" s="40">
        <f>MAX(INDEX(AU$232:AU$243,$D528)+AU519*(1+$E528),0.01)</f>
        <v/>
      </c>
      <c r="AV528" s="40">
        <f>MAX(INDEX(AV$232:AV$243,$D528)+AV519*(1+$E528),0.01)</f>
        <v/>
      </c>
      <c r="AW528" s="40">
        <f>MAX(INDEX(AW$232:AW$243,$D528)+AW519*(1+$E528),0.01)</f>
        <v/>
      </c>
      <c r="AX528" s="42">
        <f>POSTTAX(INDEX(AX$232:AX$243,$D528),AX519,$E528)</f>
        <v/>
      </c>
    </row>
    <row r="529" hidden="1" outlineLevel="2">
      <c r="A529" s="5" t="inlineStr">
        <is>
          <t>atp</t>
        </is>
      </c>
      <c r="B529" s="5" t="inlineStr">
        <is>
          <t>bio</t>
        </is>
      </c>
      <c r="C529" s="5" t="inlineStr">
        <is>
          <t>avi</t>
        </is>
      </c>
      <c r="D529" s="40">
        <f>INDEX(Inputs!$R$5:$R$132,MATCH($B529&amp;"|"&amp;$C529,Inputs!$A$5:$A$132,0))</f>
        <v/>
      </c>
      <c r="E529" s="40">
        <f>INDEX(Inputs!$S$5:$S$132,MATCH($B529&amp;"|"&amp;$C529,Inputs!$A$5:$A$132,0))</f>
        <v/>
      </c>
      <c r="F529" s="39" t="n"/>
      <c r="G529" s="39" t="n"/>
      <c r="H529" s="5">
        <f>INDEX(Variables!$B$5:$B$105,MATCH($A529,Variables!$A$5:$A$105,0))&amp;IF($C529="",""," | "&amp;INDEX(Mapping!$B$5:$B$26,MATCH($C529,Mapping!$A$5:$A$26,0))&amp;" | "&amp;INDEX(Mapping!$B$30:$B$41,MATCH($B529,Mapping!$A$30:$A$41,0)))</f>
        <v/>
      </c>
      <c r="I529" s="5">
        <f>INDEX(Variables!$C$5:$C$105,MATCH($A529,Variables!$A$5:$A$105,0))</f>
        <v/>
      </c>
      <c r="J529" s="5">
        <f>INDEX(Variables!$E$5:$E$105,MATCH($A529,Variables!$A$5:$A$105,0))</f>
        <v/>
      </c>
      <c r="K529" s="25">
        <f>LOWER(Settings!$C$4)&amp;".mit."&amp;$A529&amp;IF($C529="","","."&amp;$C529&amp;"."&amp;$B529)&amp;IF(INDEX(Variables!$D$5:$D$105,MATCH($A529,Variables!$A$5:$A$105,0))="","","."&amp;INDEX(Variables!$D$5:$D$105,MATCH($A529,Variables!$A$5:$A$105,0)))&amp;"."&amp;K$5</f>
        <v/>
      </c>
      <c r="L529" s="41">
        <f>MAX(INDEX(L$232:L$243,$D529)+L520*(1+$E529),0.01)</f>
        <v/>
      </c>
      <c r="M529" s="40">
        <f>MAX(INDEX(M$232:M$243,$D529)+M520*(1+$E529),0.01)</f>
        <v/>
      </c>
      <c r="N529" s="40">
        <f>MAX(INDEX(N$232:N$243,$D529)+N520*(1+$E529),0.01)</f>
        <v/>
      </c>
      <c r="O529" s="40">
        <f>MAX(INDEX(O$232:O$243,$D529)+O520*(1+$E529),0.01)</f>
        <v/>
      </c>
      <c r="P529" s="40">
        <f>MAX(INDEX(P$232:P$243,$D529)+P520*(1+$E529),0.01)</f>
        <v/>
      </c>
      <c r="Q529" s="40">
        <f>MAX(INDEX(Q$232:Q$243,$D529)+Q520*(1+$E529),0.01)</f>
        <v/>
      </c>
      <c r="R529" s="40">
        <f>MAX(INDEX(R$232:R$243,$D529)+R520*(1+$E529),0.01)</f>
        <v/>
      </c>
      <c r="S529" s="40">
        <f>MAX(INDEX(S$232:S$243,$D529)+S520*(1+$E529),0.01)</f>
        <v/>
      </c>
      <c r="T529" s="40">
        <f>MAX(INDEX(T$232:T$243,$D529)+T520*(1+$E529),0.01)</f>
        <v/>
      </c>
      <c r="U529" s="40">
        <f>MAX(INDEX(U$232:U$243,$D529)+U520*(1+$E529),0.01)</f>
        <v/>
      </c>
      <c r="V529" s="40">
        <f>MAX(INDEX(V$232:V$243,$D529)+V520*(1+$E529),0.01)</f>
        <v/>
      </c>
      <c r="W529" s="40">
        <f>MAX(INDEX(W$232:W$243,$D529)+W520*(1+$E529),0.01)</f>
        <v/>
      </c>
      <c r="X529" s="40">
        <f>MAX(INDEX(X$232:X$243,$D529)+X520*(1+$E529),0.01)</f>
        <v/>
      </c>
      <c r="Y529" s="40">
        <f>MAX(INDEX(Y$232:Y$243,$D529)+Y520*(1+$E529),0.01)</f>
        <v/>
      </c>
      <c r="Z529" s="40">
        <f>MAX(INDEX(Z$232:Z$243,$D529)+Z520*(1+$E529),0.01)</f>
        <v/>
      </c>
      <c r="AA529" s="40">
        <f>MAX(INDEX(AA$232:AA$243,$D529)+AA520*(1+$E529),0.01)</f>
        <v/>
      </c>
      <c r="AB529" s="40">
        <f>MAX(INDEX(AB$232:AB$243,$D529)+AB520*(1+$E529),0.01)</f>
        <v/>
      </c>
      <c r="AC529" s="40">
        <f>MAX(INDEX(AC$232:AC$243,$D529)+AC520*(1+$E529),0.01)</f>
        <v/>
      </c>
      <c r="AD529" s="42">
        <f>POSTTAX(INDEX(AD$232:AD$243,$D529),AD520,$E529)</f>
        <v/>
      </c>
      <c r="AE529" s="25">
        <f>LOWER(Settings!$C$4)&amp;".mit."&amp;$A529&amp;IF($C529="","","."&amp;$C529&amp;"."&amp;$B529)&amp;IF(INDEX(Variables!$D$5:$D$105,MATCH($A529,Variables!$A$5:$A$105,0))="","","."&amp;INDEX(Variables!$D$5:$D$105,MATCH($A529,Variables!$A$5:$A$105,0)))&amp;"."&amp;AE$5</f>
        <v/>
      </c>
      <c r="AF529" s="41">
        <f>MAX(INDEX(AF$232:AF$243,$D529)+AF520*(1+$E529),0.01)</f>
        <v/>
      </c>
      <c r="AG529" s="40">
        <f>MAX(INDEX(AG$232:AG$243,$D529)+AG520*(1+$E529),0.01)</f>
        <v/>
      </c>
      <c r="AH529" s="40">
        <f>MAX(INDEX(AH$232:AH$243,$D529)+AH520*(1+$E529),0.01)</f>
        <v/>
      </c>
      <c r="AI529" s="40">
        <f>MAX(INDEX(AI$232:AI$243,$D529)+AI520*(1+$E529),0.01)</f>
        <v/>
      </c>
      <c r="AJ529" s="40">
        <f>MAX(INDEX(AJ$232:AJ$243,$D529)+AJ520*(1+$E529),0.01)</f>
        <v/>
      </c>
      <c r="AK529" s="40">
        <f>MAX(INDEX(AK$232:AK$243,$D529)+AK520*(1+$E529),0.01)</f>
        <v/>
      </c>
      <c r="AL529" s="40">
        <f>MAX(INDEX(AL$232:AL$243,$D529)+AL520*(1+$E529),0.01)</f>
        <v/>
      </c>
      <c r="AM529" s="40">
        <f>MAX(INDEX(AM$232:AM$243,$D529)+AM520*(1+$E529),0.01)</f>
        <v/>
      </c>
      <c r="AN529" s="40">
        <f>MAX(INDEX(AN$232:AN$243,$D529)+AN520*(1+$E529),0.01)</f>
        <v/>
      </c>
      <c r="AO529" s="40">
        <f>MAX(INDEX(AO$232:AO$243,$D529)+AO520*(1+$E529),0.01)</f>
        <v/>
      </c>
      <c r="AP529" s="40">
        <f>MAX(INDEX(AP$232:AP$243,$D529)+AP520*(1+$E529),0.01)</f>
        <v/>
      </c>
      <c r="AQ529" s="40">
        <f>MAX(INDEX(AQ$232:AQ$243,$D529)+AQ520*(1+$E529),0.01)</f>
        <v/>
      </c>
      <c r="AR529" s="40">
        <f>MAX(INDEX(AR$232:AR$243,$D529)+AR520*(1+$E529),0.01)</f>
        <v/>
      </c>
      <c r="AS529" s="40">
        <f>MAX(INDEX(AS$232:AS$243,$D529)+AS520*(1+$E529),0.01)</f>
        <v/>
      </c>
      <c r="AT529" s="40">
        <f>MAX(INDEX(AT$232:AT$243,$D529)+AT520*(1+$E529),0.01)</f>
        <v/>
      </c>
      <c r="AU529" s="40">
        <f>MAX(INDEX(AU$232:AU$243,$D529)+AU520*(1+$E529),0.01)</f>
        <v/>
      </c>
      <c r="AV529" s="40">
        <f>MAX(INDEX(AV$232:AV$243,$D529)+AV520*(1+$E529),0.01)</f>
        <v/>
      </c>
      <c r="AW529" s="40">
        <f>MAX(INDEX(AW$232:AW$243,$D529)+AW520*(1+$E529),0.01)</f>
        <v/>
      </c>
      <c r="AX529" s="42">
        <f>POSTTAX(INDEX(AX$232:AX$243,$D529),AX520,$E529)</f>
        <v/>
      </c>
    </row>
    <row r="530" hidden="1" outlineLevel="2"/>
    <row r="531" hidden="1" outlineLevel="2">
      <c r="A531" s="5" t="inlineStr">
        <is>
          <t>shp</t>
        </is>
      </c>
      <c r="B531" s="5" t="inlineStr">
        <is>
          <t>coa</t>
        </is>
      </c>
      <c r="C531" s="5" t="inlineStr">
        <is>
          <t>avi</t>
        </is>
      </c>
      <c r="D531" s="40">
        <f>INDEX(Inputs!$M$5:$M$132,MATCH($B531&amp;"|"&amp;$C531,Inputs!$A$5:$A$132,0))</f>
        <v/>
      </c>
      <c r="E531" s="40">
        <f>INDEX(Inputs!$T$5:$T$132,MATCH($B531&amp;"|"&amp;$C531,Inputs!$A$5:$A$132,0))</f>
        <v/>
      </c>
      <c r="F531" s="40">
        <f>INDEX(Inputs!$K$5:$K$132,MATCH($B531&amp;"|"&amp;$C531,Inputs!$A$5:$A$132,0))</f>
        <v/>
      </c>
      <c r="G531" s="39" t="n"/>
      <c r="H531" s="5">
        <f>INDEX(Variables!$B$5:$B$105,MATCH($A531,Variables!$A$5:$A$105,0))&amp;IF($C531="",""," | "&amp;INDEX(Mapping!$B$5:$B$26,MATCH($C531,Mapping!$A$5:$A$26,0))&amp;" | "&amp;INDEX(Mapping!$B$30:$B$41,MATCH($B531,Mapping!$A$30:$A$41,0)))</f>
        <v/>
      </c>
      <c r="I531" s="5">
        <f>INDEX(Variables!$C$5:$C$105,MATCH($A531,Variables!$A$5:$A$105,0))</f>
        <v/>
      </c>
      <c r="J531" s="5">
        <f>INDEX(Variables!$E$5:$E$105,MATCH($A531,Variables!$A$5:$A$105,0))</f>
        <v/>
      </c>
      <c r="K531" s="25">
        <f>LOWER(Settings!$C$4)&amp;".mit."&amp;$A531&amp;IF($C531="","","."&amp;$C531&amp;"."&amp;$B531)&amp;IF(INDEX(Variables!$D$5:$D$105,MATCH($A531,Variables!$A$5:$A$105,0))="","","."&amp;INDEX(Variables!$D$5:$D$105,MATCH($A531,Variables!$A$5:$A$105,0)))&amp;"."&amp;K$5</f>
        <v/>
      </c>
      <c r="L531" s="41">
        <f>INDEX(L$175:L$178,$D531)*$E531*INDEX(L$179:L$195,$F531)</f>
        <v/>
      </c>
      <c r="M531" s="40">
        <f>INDEX(M$175:M$178,$D531)*$E531*INDEX(M$179:M$195,$F531)</f>
        <v/>
      </c>
      <c r="N531" s="40">
        <f>INDEX(N$175:N$178,$D531)*$E531*INDEX(N$179:N$195,$F531)</f>
        <v/>
      </c>
      <c r="O531" s="40">
        <f>INDEX(O$175:O$178,$D531)*$E531*INDEX(O$179:O$195,$F531)</f>
        <v/>
      </c>
      <c r="P531" s="40">
        <f>INDEX(P$175:P$178,$D531)*$E531*INDEX(P$179:P$195,$F531)</f>
        <v/>
      </c>
      <c r="Q531" s="40">
        <f>INDEX(Q$175:Q$178,$D531)*$E531*INDEX(Q$179:Q$195,$F531)</f>
        <v/>
      </c>
      <c r="R531" s="40">
        <f>INDEX(R$175:R$178,$D531)*$E531*INDEX(R$179:R$195,$F531)</f>
        <v/>
      </c>
      <c r="S531" s="40">
        <f>INDEX(S$175:S$178,$D531)*$E531*INDEX(S$179:S$195,$F531)</f>
        <v/>
      </c>
      <c r="T531" s="40">
        <f>INDEX(T$175:T$178,$D531)*$E531*INDEX(T$179:T$195,$F531)</f>
        <v/>
      </c>
      <c r="U531" s="40">
        <f>INDEX(U$175:U$178,$D531)*$E531*INDEX(U$179:U$195,$F531)</f>
        <v/>
      </c>
      <c r="V531" s="40">
        <f>INDEX(V$175:V$178,$D531)*$E531*INDEX(V$179:V$195,$F531)</f>
        <v/>
      </c>
      <c r="W531" s="40">
        <f>INDEX(W$175:W$178,$D531)*$E531*INDEX(W$179:W$195,$F531)</f>
        <v/>
      </c>
      <c r="X531" s="40">
        <f>INDEX(X$175:X$178,$D531)*$E531*INDEX(X$179:X$195,$F531)</f>
        <v/>
      </c>
      <c r="Y531" s="40">
        <f>INDEX(Y$175:Y$178,$D531)*$E531*INDEX(Y$179:Y$195,$F531)</f>
        <v/>
      </c>
      <c r="Z531" s="40">
        <f>INDEX(Z$175:Z$178,$D531)*$E531*INDEX(Z$179:Z$195,$F531)</f>
        <v/>
      </c>
      <c r="AA531" s="40">
        <f>INDEX(AA$175:AA$178,$D531)*$E531*INDEX(AA$179:AA$195,$F531)</f>
        <v/>
      </c>
      <c r="AB531" s="40">
        <f>INDEX(AB$175:AB$178,$D531)*$E531*INDEX(AB$179:AB$195,$F531)</f>
        <v/>
      </c>
      <c r="AC531" s="40">
        <f>INDEX(AC$175:AC$178,$D531)*$E531*INDEX(AC$179:AC$195,$F531)</f>
        <v/>
      </c>
      <c r="AD531" s="42">
        <f>SHADOWEFF(INDEX(AD$175:AD$178,$D531),$E531,INDEX(AD$179:AD$195,$F531))</f>
        <v/>
      </c>
      <c r="AE531" s="25">
        <f>LOWER(Settings!$C$4)&amp;".mit."&amp;$A531&amp;IF($C531="","","."&amp;$C531&amp;"."&amp;$B531)&amp;IF(INDEX(Variables!$D$5:$D$105,MATCH($A531,Variables!$A$5:$A$105,0))="","","."&amp;INDEX(Variables!$D$5:$D$105,MATCH($A531,Variables!$A$5:$A$105,0)))&amp;"."&amp;AE$5</f>
        <v/>
      </c>
      <c r="AF531" s="41">
        <f>INDEX(AF$175:AF$178,$D531)*$E531*INDEX(AF$179:AF$195,$F531)</f>
        <v/>
      </c>
      <c r="AG531" s="40">
        <f>INDEX(AG$175:AG$178,$D531)*$E531*INDEX(AG$179:AG$195,$F531)</f>
        <v/>
      </c>
      <c r="AH531" s="40">
        <f>INDEX(AH$175:AH$178,$D531)*$E531*INDEX(AH$179:AH$195,$F531)</f>
        <v/>
      </c>
      <c r="AI531" s="40">
        <f>INDEX(AI$175:AI$178,$D531)*$E531*INDEX(AI$179:AI$195,$F531)</f>
        <v/>
      </c>
      <c r="AJ531" s="40">
        <f>INDEX(AJ$175:AJ$178,$D531)*$E531*INDEX(AJ$179:AJ$195,$F531)</f>
        <v/>
      </c>
      <c r="AK531" s="40">
        <f>INDEX(AK$175:AK$178,$D531)*$E531*INDEX(AK$179:AK$195,$F531)</f>
        <v/>
      </c>
      <c r="AL531" s="40">
        <f>INDEX(AL$175:AL$178,$D531)*$E531*INDEX(AL$179:AL$195,$F531)</f>
        <v/>
      </c>
      <c r="AM531" s="40">
        <f>INDEX(AM$175:AM$178,$D531)*$E531*INDEX(AM$179:AM$195,$F531)</f>
        <v/>
      </c>
      <c r="AN531" s="40">
        <f>INDEX(AN$175:AN$178,$D531)*$E531*INDEX(AN$179:AN$195,$F531)</f>
        <v/>
      </c>
      <c r="AO531" s="40">
        <f>INDEX(AO$175:AO$178,$D531)*$E531*INDEX(AO$179:AO$195,$F531)</f>
        <v/>
      </c>
      <c r="AP531" s="40">
        <f>INDEX(AP$175:AP$178,$D531)*$E531*INDEX(AP$179:AP$195,$F531)</f>
        <v/>
      </c>
      <c r="AQ531" s="40">
        <f>INDEX(AQ$175:AQ$178,$D531)*$E531*INDEX(AQ$179:AQ$195,$F531)</f>
        <v/>
      </c>
      <c r="AR531" s="40">
        <f>INDEX(AR$175:AR$178,$D531)*$E531*INDEX(AR$179:AR$195,$F531)</f>
        <v/>
      </c>
      <c r="AS531" s="40">
        <f>INDEX(AS$175:AS$178,$D531)*$E531*INDEX(AS$179:AS$195,$F531)</f>
        <v/>
      </c>
      <c r="AT531" s="40">
        <f>INDEX(AT$175:AT$178,$D531)*$E531*INDEX(AT$179:AT$195,$F531)</f>
        <v/>
      </c>
      <c r="AU531" s="40">
        <f>INDEX(AU$175:AU$178,$D531)*$E531*INDEX(AU$179:AU$195,$F531)</f>
        <v/>
      </c>
      <c r="AV531" s="40">
        <f>INDEX(AV$175:AV$178,$D531)*$E531*INDEX(AV$179:AV$195,$F531)</f>
        <v/>
      </c>
      <c r="AW531" s="40">
        <f>INDEX(AW$175:AW$178,$D531)*$E531*INDEX(AW$179:AW$195,$F531)</f>
        <v/>
      </c>
      <c r="AX531" s="42">
        <f>SHADOWEFF(INDEX(AX$175:AX$178,$D531),$E531,INDEX(AX$179:AX$195,$F531))</f>
        <v/>
      </c>
    </row>
    <row r="532" hidden="1" outlineLevel="2">
      <c r="A532" s="5" t="inlineStr">
        <is>
          <t>shp</t>
        </is>
      </c>
      <c r="B532" s="5" t="inlineStr">
        <is>
          <t>nga</t>
        </is>
      </c>
      <c r="C532" s="5" t="inlineStr">
        <is>
          <t>avi</t>
        </is>
      </c>
      <c r="D532" s="40">
        <f>INDEX(Inputs!$M$5:$M$132,MATCH($B532&amp;"|"&amp;$C532,Inputs!$A$5:$A$132,0))</f>
        <v/>
      </c>
      <c r="E532" s="40">
        <f>INDEX(Inputs!$T$5:$T$132,MATCH($B532&amp;"|"&amp;$C532,Inputs!$A$5:$A$132,0))</f>
        <v/>
      </c>
      <c r="F532" s="40">
        <f>INDEX(Inputs!$K$5:$K$132,MATCH($B532&amp;"|"&amp;$C532,Inputs!$A$5:$A$132,0))</f>
        <v/>
      </c>
      <c r="G532" s="39" t="n"/>
      <c r="H532" s="5">
        <f>INDEX(Variables!$B$5:$B$105,MATCH($A532,Variables!$A$5:$A$105,0))&amp;IF($C532="",""," | "&amp;INDEX(Mapping!$B$5:$B$26,MATCH($C532,Mapping!$A$5:$A$26,0))&amp;" | "&amp;INDEX(Mapping!$B$30:$B$41,MATCH($B532,Mapping!$A$30:$A$41,0)))</f>
        <v/>
      </c>
      <c r="I532" s="5">
        <f>INDEX(Variables!$C$5:$C$105,MATCH($A532,Variables!$A$5:$A$105,0))</f>
        <v/>
      </c>
      <c r="J532" s="5">
        <f>INDEX(Variables!$E$5:$E$105,MATCH($A532,Variables!$A$5:$A$105,0))</f>
        <v/>
      </c>
      <c r="K532" s="25">
        <f>LOWER(Settings!$C$4)&amp;".mit."&amp;$A532&amp;IF($C532="","","."&amp;$C532&amp;"."&amp;$B532)&amp;IF(INDEX(Variables!$D$5:$D$105,MATCH($A532,Variables!$A$5:$A$105,0))="","","."&amp;INDEX(Variables!$D$5:$D$105,MATCH($A532,Variables!$A$5:$A$105,0)))&amp;"."&amp;K$5</f>
        <v/>
      </c>
      <c r="L532" s="41">
        <f>INDEX(L$175:L$178,$D532)*$E532*INDEX(L$179:L$195,$F532)</f>
        <v/>
      </c>
      <c r="M532" s="40">
        <f>INDEX(M$175:M$178,$D532)*$E532*INDEX(M$179:M$195,$F532)</f>
        <v/>
      </c>
      <c r="N532" s="40">
        <f>INDEX(N$175:N$178,$D532)*$E532*INDEX(N$179:N$195,$F532)</f>
        <v/>
      </c>
      <c r="O532" s="40">
        <f>INDEX(O$175:O$178,$D532)*$E532*INDEX(O$179:O$195,$F532)</f>
        <v/>
      </c>
      <c r="P532" s="40">
        <f>INDEX(P$175:P$178,$D532)*$E532*INDEX(P$179:P$195,$F532)</f>
        <v/>
      </c>
      <c r="Q532" s="40">
        <f>INDEX(Q$175:Q$178,$D532)*$E532*INDEX(Q$179:Q$195,$F532)</f>
        <v/>
      </c>
      <c r="R532" s="40">
        <f>INDEX(R$175:R$178,$D532)*$E532*INDEX(R$179:R$195,$F532)</f>
        <v/>
      </c>
      <c r="S532" s="40">
        <f>INDEX(S$175:S$178,$D532)*$E532*INDEX(S$179:S$195,$F532)</f>
        <v/>
      </c>
      <c r="T532" s="40">
        <f>INDEX(T$175:T$178,$D532)*$E532*INDEX(T$179:T$195,$F532)</f>
        <v/>
      </c>
      <c r="U532" s="40">
        <f>INDEX(U$175:U$178,$D532)*$E532*INDEX(U$179:U$195,$F532)</f>
        <v/>
      </c>
      <c r="V532" s="40">
        <f>INDEX(V$175:V$178,$D532)*$E532*INDEX(V$179:V$195,$F532)</f>
        <v/>
      </c>
      <c r="W532" s="40">
        <f>INDEX(W$175:W$178,$D532)*$E532*INDEX(W$179:W$195,$F532)</f>
        <v/>
      </c>
      <c r="X532" s="40">
        <f>INDEX(X$175:X$178,$D532)*$E532*INDEX(X$179:X$195,$F532)</f>
        <v/>
      </c>
      <c r="Y532" s="40">
        <f>INDEX(Y$175:Y$178,$D532)*$E532*INDEX(Y$179:Y$195,$F532)</f>
        <v/>
      </c>
      <c r="Z532" s="40">
        <f>INDEX(Z$175:Z$178,$D532)*$E532*INDEX(Z$179:Z$195,$F532)</f>
        <v/>
      </c>
      <c r="AA532" s="40">
        <f>INDEX(AA$175:AA$178,$D532)*$E532*INDEX(AA$179:AA$195,$F532)</f>
        <v/>
      </c>
      <c r="AB532" s="40">
        <f>INDEX(AB$175:AB$178,$D532)*$E532*INDEX(AB$179:AB$195,$F532)</f>
        <v/>
      </c>
      <c r="AC532" s="40">
        <f>INDEX(AC$175:AC$178,$D532)*$E532*INDEX(AC$179:AC$195,$F532)</f>
        <v/>
      </c>
      <c r="AD532" s="42">
        <f>SHADOWEFF(INDEX(AD$175:AD$178,$D532),$E532,INDEX(AD$179:AD$195,$F532))</f>
        <v/>
      </c>
      <c r="AE532" s="25">
        <f>LOWER(Settings!$C$4)&amp;".mit."&amp;$A532&amp;IF($C532="","","."&amp;$C532&amp;"."&amp;$B532)&amp;IF(INDEX(Variables!$D$5:$D$105,MATCH($A532,Variables!$A$5:$A$105,0))="","","."&amp;INDEX(Variables!$D$5:$D$105,MATCH($A532,Variables!$A$5:$A$105,0)))&amp;"."&amp;AE$5</f>
        <v/>
      </c>
      <c r="AF532" s="41">
        <f>INDEX(AF$175:AF$178,$D532)*$E532*INDEX(AF$179:AF$195,$F532)</f>
        <v/>
      </c>
      <c r="AG532" s="40">
        <f>INDEX(AG$175:AG$178,$D532)*$E532*INDEX(AG$179:AG$195,$F532)</f>
        <v/>
      </c>
      <c r="AH532" s="40">
        <f>INDEX(AH$175:AH$178,$D532)*$E532*INDEX(AH$179:AH$195,$F532)</f>
        <v/>
      </c>
      <c r="AI532" s="40">
        <f>INDEX(AI$175:AI$178,$D532)*$E532*INDEX(AI$179:AI$195,$F532)</f>
        <v/>
      </c>
      <c r="AJ532" s="40">
        <f>INDEX(AJ$175:AJ$178,$D532)*$E532*INDEX(AJ$179:AJ$195,$F532)</f>
        <v/>
      </c>
      <c r="AK532" s="40">
        <f>INDEX(AK$175:AK$178,$D532)*$E532*INDEX(AK$179:AK$195,$F532)</f>
        <v/>
      </c>
      <c r="AL532" s="40">
        <f>INDEX(AL$175:AL$178,$D532)*$E532*INDEX(AL$179:AL$195,$F532)</f>
        <v/>
      </c>
      <c r="AM532" s="40">
        <f>INDEX(AM$175:AM$178,$D532)*$E532*INDEX(AM$179:AM$195,$F532)</f>
        <v/>
      </c>
      <c r="AN532" s="40">
        <f>INDEX(AN$175:AN$178,$D532)*$E532*INDEX(AN$179:AN$195,$F532)</f>
        <v/>
      </c>
      <c r="AO532" s="40">
        <f>INDEX(AO$175:AO$178,$D532)*$E532*INDEX(AO$179:AO$195,$F532)</f>
        <v/>
      </c>
      <c r="AP532" s="40">
        <f>INDEX(AP$175:AP$178,$D532)*$E532*INDEX(AP$179:AP$195,$F532)</f>
        <v/>
      </c>
      <c r="AQ532" s="40">
        <f>INDEX(AQ$175:AQ$178,$D532)*$E532*INDEX(AQ$179:AQ$195,$F532)</f>
        <v/>
      </c>
      <c r="AR532" s="40">
        <f>INDEX(AR$175:AR$178,$D532)*$E532*INDEX(AR$179:AR$195,$F532)</f>
        <v/>
      </c>
      <c r="AS532" s="40">
        <f>INDEX(AS$175:AS$178,$D532)*$E532*INDEX(AS$179:AS$195,$F532)</f>
        <v/>
      </c>
      <c r="AT532" s="40">
        <f>INDEX(AT$175:AT$178,$D532)*$E532*INDEX(AT$179:AT$195,$F532)</f>
        <v/>
      </c>
      <c r="AU532" s="40">
        <f>INDEX(AU$175:AU$178,$D532)*$E532*INDEX(AU$179:AU$195,$F532)</f>
        <v/>
      </c>
      <c r="AV532" s="40">
        <f>INDEX(AV$175:AV$178,$D532)*$E532*INDEX(AV$179:AV$195,$F532)</f>
        <v/>
      </c>
      <c r="AW532" s="40">
        <f>INDEX(AW$175:AW$178,$D532)*$E532*INDEX(AW$179:AW$195,$F532)</f>
        <v/>
      </c>
      <c r="AX532" s="42">
        <f>SHADOWEFF(INDEX(AX$175:AX$178,$D532),$E532,INDEX(AX$179:AX$195,$F532))</f>
        <v/>
      </c>
    </row>
    <row r="533" hidden="1" outlineLevel="2">
      <c r="A533" s="5" t="inlineStr">
        <is>
          <t>shp</t>
        </is>
      </c>
      <c r="B533" s="5" t="inlineStr">
        <is>
          <t>gso</t>
        </is>
      </c>
      <c r="C533" s="5" t="inlineStr">
        <is>
          <t>avi</t>
        </is>
      </c>
      <c r="D533" s="40">
        <f>INDEX(Inputs!$M$5:$M$132,MATCH($B533&amp;"|"&amp;$C533,Inputs!$A$5:$A$132,0))</f>
        <v/>
      </c>
      <c r="E533" s="40">
        <f>INDEX(Inputs!$T$5:$T$132,MATCH($B533&amp;"|"&amp;$C533,Inputs!$A$5:$A$132,0))</f>
        <v/>
      </c>
      <c r="F533" s="40">
        <f>INDEX(Inputs!$K$5:$K$132,MATCH($B533&amp;"|"&amp;$C533,Inputs!$A$5:$A$132,0))</f>
        <v/>
      </c>
      <c r="G533" s="39" t="n"/>
      <c r="H533" s="5">
        <f>INDEX(Variables!$B$5:$B$105,MATCH($A533,Variables!$A$5:$A$105,0))&amp;IF($C533="",""," | "&amp;INDEX(Mapping!$B$5:$B$26,MATCH($C533,Mapping!$A$5:$A$26,0))&amp;" | "&amp;INDEX(Mapping!$B$30:$B$41,MATCH($B533,Mapping!$A$30:$A$41,0)))</f>
        <v/>
      </c>
      <c r="I533" s="5">
        <f>INDEX(Variables!$C$5:$C$105,MATCH($A533,Variables!$A$5:$A$105,0))</f>
        <v/>
      </c>
      <c r="J533" s="5">
        <f>INDEX(Variables!$E$5:$E$105,MATCH($A533,Variables!$A$5:$A$105,0))</f>
        <v/>
      </c>
      <c r="K533" s="25">
        <f>LOWER(Settings!$C$4)&amp;".mit."&amp;$A533&amp;IF($C533="","","."&amp;$C533&amp;"."&amp;$B533)&amp;IF(INDEX(Variables!$D$5:$D$105,MATCH($A533,Variables!$A$5:$A$105,0))="","","."&amp;INDEX(Variables!$D$5:$D$105,MATCH($A533,Variables!$A$5:$A$105,0)))&amp;"."&amp;K$5</f>
        <v/>
      </c>
      <c r="L533" s="41">
        <f>INDEX(L$175:L$178,$D533)*$E533*INDEX(L$179:L$195,$F533)</f>
        <v/>
      </c>
      <c r="M533" s="40">
        <f>INDEX(M$175:M$178,$D533)*$E533*INDEX(M$179:M$195,$F533)</f>
        <v/>
      </c>
      <c r="N533" s="40">
        <f>INDEX(N$175:N$178,$D533)*$E533*INDEX(N$179:N$195,$F533)</f>
        <v/>
      </c>
      <c r="O533" s="40">
        <f>INDEX(O$175:O$178,$D533)*$E533*INDEX(O$179:O$195,$F533)</f>
        <v/>
      </c>
      <c r="P533" s="40">
        <f>INDEX(P$175:P$178,$D533)*$E533*INDEX(P$179:P$195,$F533)</f>
        <v/>
      </c>
      <c r="Q533" s="40">
        <f>INDEX(Q$175:Q$178,$D533)*$E533*INDEX(Q$179:Q$195,$F533)</f>
        <v/>
      </c>
      <c r="R533" s="40">
        <f>INDEX(R$175:R$178,$D533)*$E533*INDEX(R$179:R$195,$F533)</f>
        <v/>
      </c>
      <c r="S533" s="40">
        <f>INDEX(S$175:S$178,$D533)*$E533*INDEX(S$179:S$195,$F533)</f>
        <v/>
      </c>
      <c r="T533" s="40">
        <f>INDEX(T$175:T$178,$D533)*$E533*INDEX(T$179:T$195,$F533)</f>
        <v/>
      </c>
      <c r="U533" s="40">
        <f>INDEX(U$175:U$178,$D533)*$E533*INDEX(U$179:U$195,$F533)</f>
        <v/>
      </c>
      <c r="V533" s="40">
        <f>INDEX(V$175:V$178,$D533)*$E533*INDEX(V$179:V$195,$F533)</f>
        <v/>
      </c>
      <c r="W533" s="40">
        <f>INDEX(W$175:W$178,$D533)*$E533*INDEX(W$179:W$195,$F533)</f>
        <v/>
      </c>
      <c r="X533" s="40">
        <f>INDEX(X$175:X$178,$D533)*$E533*INDEX(X$179:X$195,$F533)</f>
        <v/>
      </c>
      <c r="Y533" s="40">
        <f>INDEX(Y$175:Y$178,$D533)*$E533*INDEX(Y$179:Y$195,$F533)</f>
        <v/>
      </c>
      <c r="Z533" s="40">
        <f>INDEX(Z$175:Z$178,$D533)*$E533*INDEX(Z$179:Z$195,$F533)</f>
        <v/>
      </c>
      <c r="AA533" s="40">
        <f>INDEX(AA$175:AA$178,$D533)*$E533*INDEX(AA$179:AA$195,$F533)</f>
        <v/>
      </c>
      <c r="AB533" s="40">
        <f>INDEX(AB$175:AB$178,$D533)*$E533*INDEX(AB$179:AB$195,$F533)</f>
        <v/>
      </c>
      <c r="AC533" s="40">
        <f>INDEX(AC$175:AC$178,$D533)*$E533*INDEX(AC$179:AC$195,$F533)</f>
        <v/>
      </c>
      <c r="AD533" s="42">
        <f>SHADOWEFF(INDEX(AD$175:AD$178,$D533),$E533,INDEX(AD$179:AD$195,$F533))</f>
        <v/>
      </c>
      <c r="AE533" s="25">
        <f>LOWER(Settings!$C$4)&amp;".mit."&amp;$A533&amp;IF($C533="","","."&amp;$C533&amp;"."&amp;$B533)&amp;IF(INDEX(Variables!$D$5:$D$105,MATCH($A533,Variables!$A$5:$A$105,0))="","","."&amp;INDEX(Variables!$D$5:$D$105,MATCH($A533,Variables!$A$5:$A$105,0)))&amp;"."&amp;AE$5</f>
        <v/>
      </c>
      <c r="AF533" s="41">
        <f>INDEX(AF$175:AF$178,$D533)*$E533*INDEX(AF$179:AF$195,$F533)</f>
        <v/>
      </c>
      <c r="AG533" s="40">
        <f>INDEX(AG$175:AG$178,$D533)*$E533*INDEX(AG$179:AG$195,$F533)</f>
        <v/>
      </c>
      <c r="AH533" s="40">
        <f>INDEX(AH$175:AH$178,$D533)*$E533*INDEX(AH$179:AH$195,$F533)</f>
        <v/>
      </c>
      <c r="AI533" s="40">
        <f>INDEX(AI$175:AI$178,$D533)*$E533*INDEX(AI$179:AI$195,$F533)</f>
        <v/>
      </c>
      <c r="AJ533" s="40">
        <f>INDEX(AJ$175:AJ$178,$D533)*$E533*INDEX(AJ$179:AJ$195,$F533)</f>
        <v/>
      </c>
      <c r="AK533" s="40">
        <f>INDEX(AK$175:AK$178,$D533)*$E533*INDEX(AK$179:AK$195,$F533)</f>
        <v/>
      </c>
      <c r="AL533" s="40">
        <f>INDEX(AL$175:AL$178,$D533)*$E533*INDEX(AL$179:AL$195,$F533)</f>
        <v/>
      </c>
      <c r="AM533" s="40">
        <f>INDEX(AM$175:AM$178,$D533)*$E533*INDEX(AM$179:AM$195,$F533)</f>
        <v/>
      </c>
      <c r="AN533" s="40">
        <f>INDEX(AN$175:AN$178,$D533)*$E533*INDEX(AN$179:AN$195,$F533)</f>
        <v/>
      </c>
      <c r="AO533" s="40">
        <f>INDEX(AO$175:AO$178,$D533)*$E533*INDEX(AO$179:AO$195,$F533)</f>
        <v/>
      </c>
      <c r="AP533" s="40">
        <f>INDEX(AP$175:AP$178,$D533)*$E533*INDEX(AP$179:AP$195,$F533)</f>
        <v/>
      </c>
      <c r="AQ533" s="40">
        <f>INDEX(AQ$175:AQ$178,$D533)*$E533*INDEX(AQ$179:AQ$195,$F533)</f>
        <v/>
      </c>
      <c r="AR533" s="40">
        <f>INDEX(AR$175:AR$178,$D533)*$E533*INDEX(AR$179:AR$195,$F533)</f>
        <v/>
      </c>
      <c r="AS533" s="40">
        <f>INDEX(AS$175:AS$178,$D533)*$E533*INDEX(AS$179:AS$195,$F533)</f>
        <v/>
      </c>
      <c r="AT533" s="40">
        <f>INDEX(AT$175:AT$178,$D533)*$E533*INDEX(AT$179:AT$195,$F533)</f>
        <v/>
      </c>
      <c r="AU533" s="40">
        <f>INDEX(AU$175:AU$178,$D533)*$E533*INDEX(AU$179:AU$195,$F533)</f>
        <v/>
      </c>
      <c r="AV533" s="40">
        <f>INDEX(AV$175:AV$178,$D533)*$E533*INDEX(AV$179:AV$195,$F533)</f>
        <v/>
      </c>
      <c r="AW533" s="40">
        <f>INDEX(AW$175:AW$178,$D533)*$E533*INDEX(AW$179:AW$195,$F533)</f>
        <v/>
      </c>
      <c r="AX533" s="42">
        <f>SHADOWEFF(INDEX(AX$175:AX$178,$D533),$E533,INDEX(AX$179:AX$195,$F533))</f>
        <v/>
      </c>
    </row>
    <row r="534" hidden="1" outlineLevel="2">
      <c r="A534" s="5" t="inlineStr">
        <is>
          <t>shp</t>
        </is>
      </c>
      <c r="B534" s="5" t="inlineStr">
        <is>
          <t>die</t>
        </is>
      </c>
      <c r="C534" s="5" t="inlineStr">
        <is>
          <t>avi</t>
        </is>
      </c>
      <c r="D534" s="40">
        <f>INDEX(Inputs!$M$5:$M$132,MATCH($B534&amp;"|"&amp;$C534,Inputs!$A$5:$A$132,0))</f>
        <v/>
      </c>
      <c r="E534" s="40">
        <f>INDEX(Inputs!$T$5:$T$132,MATCH($B534&amp;"|"&amp;$C534,Inputs!$A$5:$A$132,0))</f>
        <v/>
      </c>
      <c r="F534" s="40">
        <f>INDEX(Inputs!$K$5:$K$132,MATCH($B534&amp;"|"&amp;$C534,Inputs!$A$5:$A$132,0))</f>
        <v/>
      </c>
      <c r="G534" s="39" t="n"/>
      <c r="H534" s="5">
        <f>INDEX(Variables!$B$5:$B$105,MATCH($A534,Variables!$A$5:$A$105,0))&amp;IF($C534="",""," | "&amp;INDEX(Mapping!$B$5:$B$26,MATCH($C534,Mapping!$A$5:$A$26,0))&amp;" | "&amp;INDEX(Mapping!$B$30:$B$41,MATCH($B534,Mapping!$A$30:$A$41,0)))</f>
        <v/>
      </c>
      <c r="I534" s="5">
        <f>INDEX(Variables!$C$5:$C$105,MATCH($A534,Variables!$A$5:$A$105,0))</f>
        <v/>
      </c>
      <c r="J534" s="5">
        <f>INDEX(Variables!$E$5:$E$105,MATCH($A534,Variables!$A$5:$A$105,0))</f>
        <v/>
      </c>
      <c r="K534" s="25">
        <f>LOWER(Settings!$C$4)&amp;".mit."&amp;$A534&amp;IF($C534="","","."&amp;$C534&amp;"."&amp;$B534)&amp;IF(INDEX(Variables!$D$5:$D$105,MATCH($A534,Variables!$A$5:$A$105,0))="","","."&amp;INDEX(Variables!$D$5:$D$105,MATCH($A534,Variables!$A$5:$A$105,0)))&amp;"."&amp;K$5</f>
        <v/>
      </c>
      <c r="L534" s="41">
        <f>INDEX(L$175:L$178,$D534)*$E534*INDEX(L$179:L$195,$F534)</f>
        <v/>
      </c>
      <c r="M534" s="40">
        <f>INDEX(M$175:M$178,$D534)*$E534*INDEX(M$179:M$195,$F534)</f>
        <v/>
      </c>
      <c r="N534" s="40">
        <f>INDEX(N$175:N$178,$D534)*$E534*INDEX(N$179:N$195,$F534)</f>
        <v/>
      </c>
      <c r="O534" s="40">
        <f>INDEX(O$175:O$178,$D534)*$E534*INDEX(O$179:O$195,$F534)</f>
        <v/>
      </c>
      <c r="P534" s="40">
        <f>INDEX(P$175:P$178,$D534)*$E534*INDEX(P$179:P$195,$F534)</f>
        <v/>
      </c>
      <c r="Q534" s="40">
        <f>INDEX(Q$175:Q$178,$D534)*$E534*INDEX(Q$179:Q$195,$F534)</f>
        <v/>
      </c>
      <c r="R534" s="40">
        <f>INDEX(R$175:R$178,$D534)*$E534*INDEX(R$179:R$195,$F534)</f>
        <v/>
      </c>
      <c r="S534" s="40">
        <f>INDEX(S$175:S$178,$D534)*$E534*INDEX(S$179:S$195,$F534)</f>
        <v/>
      </c>
      <c r="T534" s="40">
        <f>INDEX(T$175:T$178,$D534)*$E534*INDEX(T$179:T$195,$F534)</f>
        <v/>
      </c>
      <c r="U534" s="40">
        <f>INDEX(U$175:U$178,$D534)*$E534*INDEX(U$179:U$195,$F534)</f>
        <v/>
      </c>
      <c r="V534" s="40">
        <f>INDEX(V$175:V$178,$D534)*$E534*INDEX(V$179:V$195,$F534)</f>
        <v/>
      </c>
      <c r="W534" s="40">
        <f>INDEX(W$175:W$178,$D534)*$E534*INDEX(W$179:W$195,$F534)</f>
        <v/>
      </c>
      <c r="X534" s="40">
        <f>INDEX(X$175:X$178,$D534)*$E534*INDEX(X$179:X$195,$F534)</f>
        <v/>
      </c>
      <c r="Y534" s="40">
        <f>INDEX(Y$175:Y$178,$D534)*$E534*INDEX(Y$179:Y$195,$F534)</f>
        <v/>
      </c>
      <c r="Z534" s="40">
        <f>INDEX(Z$175:Z$178,$D534)*$E534*INDEX(Z$179:Z$195,$F534)</f>
        <v/>
      </c>
      <c r="AA534" s="40">
        <f>INDEX(AA$175:AA$178,$D534)*$E534*INDEX(AA$179:AA$195,$F534)</f>
        <v/>
      </c>
      <c r="AB534" s="40">
        <f>INDEX(AB$175:AB$178,$D534)*$E534*INDEX(AB$179:AB$195,$F534)</f>
        <v/>
      </c>
      <c r="AC534" s="40">
        <f>INDEX(AC$175:AC$178,$D534)*$E534*INDEX(AC$179:AC$195,$F534)</f>
        <v/>
      </c>
      <c r="AD534" s="42">
        <f>SHADOWEFF(INDEX(AD$175:AD$178,$D534),$E534,INDEX(AD$179:AD$195,$F534))</f>
        <v/>
      </c>
      <c r="AE534" s="25">
        <f>LOWER(Settings!$C$4)&amp;".mit."&amp;$A534&amp;IF($C534="","","."&amp;$C534&amp;"."&amp;$B534)&amp;IF(INDEX(Variables!$D$5:$D$105,MATCH($A534,Variables!$A$5:$A$105,0))="","","."&amp;INDEX(Variables!$D$5:$D$105,MATCH($A534,Variables!$A$5:$A$105,0)))&amp;"."&amp;AE$5</f>
        <v/>
      </c>
      <c r="AF534" s="41">
        <f>INDEX(AF$175:AF$178,$D534)*$E534*INDEX(AF$179:AF$195,$F534)</f>
        <v/>
      </c>
      <c r="AG534" s="40">
        <f>INDEX(AG$175:AG$178,$D534)*$E534*INDEX(AG$179:AG$195,$F534)</f>
        <v/>
      </c>
      <c r="AH534" s="40">
        <f>INDEX(AH$175:AH$178,$D534)*$E534*INDEX(AH$179:AH$195,$F534)</f>
        <v/>
      </c>
      <c r="AI534" s="40">
        <f>INDEX(AI$175:AI$178,$D534)*$E534*INDEX(AI$179:AI$195,$F534)</f>
        <v/>
      </c>
      <c r="AJ534" s="40">
        <f>INDEX(AJ$175:AJ$178,$D534)*$E534*INDEX(AJ$179:AJ$195,$F534)</f>
        <v/>
      </c>
      <c r="AK534" s="40">
        <f>INDEX(AK$175:AK$178,$D534)*$E534*INDEX(AK$179:AK$195,$F534)</f>
        <v/>
      </c>
      <c r="AL534" s="40">
        <f>INDEX(AL$175:AL$178,$D534)*$E534*INDEX(AL$179:AL$195,$F534)</f>
        <v/>
      </c>
      <c r="AM534" s="40">
        <f>INDEX(AM$175:AM$178,$D534)*$E534*INDEX(AM$179:AM$195,$F534)</f>
        <v/>
      </c>
      <c r="AN534" s="40">
        <f>INDEX(AN$175:AN$178,$D534)*$E534*INDEX(AN$179:AN$195,$F534)</f>
        <v/>
      </c>
      <c r="AO534" s="40">
        <f>INDEX(AO$175:AO$178,$D534)*$E534*INDEX(AO$179:AO$195,$F534)</f>
        <v/>
      </c>
      <c r="AP534" s="40">
        <f>INDEX(AP$175:AP$178,$D534)*$E534*INDEX(AP$179:AP$195,$F534)</f>
        <v/>
      </c>
      <c r="AQ534" s="40">
        <f>INDEX(AQ$175:AQ$178,$D534)*$E534*INDEX(AQ$179:AQ$195,$F534)</f>
        <v/>
      </c>
      <c r="AR534" s="40">
        <f>INDEX(AR$175:AR$178,$D534)*$E534*INDEX(AR$179:AR$195,$F534)</f>
        <v/>
      </c>
      <c r="AS534" s="40">
        <f>INDEX(AS$175:AS$178,$D534)*$E534*INDEX(AS$179:AS$195,$F534)</f>
        <v/>
      </c>
      <c r="AT534" s="40">
        <f>INDEX(AT$175:AT$178,$D534)*$E534*INDEX(AT$179:AT$195,$F534)</f>
        <v/>
      </c>
      <c r="AU534" s="40">
        <f>INDEX(AU$175:AU$178,$D534)*$E534*INDEX(AU$179:AU$195,$F534)</f>
        <v/>
      </c>
      <c r="AV534" s="40">
        <f>INDEX(AV$175:AV$178,$D534)*$E534*INDEX(AV$179:AV$195,$F534)</f>
        <v/>
      </c>
      <c r="AW534" s="40">
        <f>INDEX(AW$175:AW$178,$D534)*$E534*INDEX(AW$179:AW$195,$F534)</f>
        <v/>
      </c>
      <c r="AX534" s="42">
        <f>SHADOWEFF(INDEX(AX$175:AX$178,$D534),$E534,INDEX(AX$179:AX$195,$F534))</f>
        <v/>
      </c>
    </row>
    <row r="535" hidden="1" outlineLevel="2">
      <c r="A535" s="5" t="inlineStr">
        <is>
          <t>shp</t>
        </is>
      </c>
      <c r="B535" s="5" t="inlineStr">
        <is>
          <t>lpg</t>
        </is>
      </c>
      <c r="C535" s="5" t="inlineStr">
        <is>
          <t>avi</t>
        </is>
      </c>
      <c r="D535" s="40">
        <f>INDEX(Inputs!$M$5:$M$132,MATCH($B535&amp;"|"&amp;$C535,Inputs!$A$5:$A$132,0))</f>
        <v/>
      </c>
      <c r="E535" s="40">
        <f>INDEX(Inputs!$T$5:$T$132,MATCH($B535&amp;"|"&amp;$C535,Inputs!$A$5:$A$132,0))</f>
        <v/>
      </c>
      <c r="F535" s="40">
        <f>INDEX(Inputs!$K$5:$K$132,MATCH($B535&amp;"|"&amp;$C535,Inputs!$A$5:$A$132,0))</f>
        <v/>
      </c>
      <c r="G535" s="39" t="n"/>
      <c r="H535" s="5">
        <f>INDEX(Variables!$B$5:$B$105,MATCH($A535,Variables!$A$5:$A$105,0))&amp;IF($C535="",""," | "&amp;INDEX(Mapping!$B$5:$B$26,MATCH($C535,Mapping!$A$5:$A$26,0))&amp;" | "&amp;INDEX(Mapping!$B$30:$B$41,MATCH($B535,Mapping!$A$30:$A$41,0)))</f>
        <v/>
      </c>
      <c r="I535" s="5">
        <f>INDEX(Variables!$C$5:$C$105,MATCH($A535,Variables!$A$5:$A$105,0))</f>
        <v/>
      </c>
      <c r="J535" s="5">
        <f>INDEX(Variables!$E$5:$E$105,MATCH($A535,Variables!$A$5:$A$105,0))</f>
        <v/>
      </c>
      <c r="K535" s="25">
        <f>LOWER(Settings!$C$4)&amp;".mit."&amp;$A535&amp;IF($C535="","","."&amp;$C535&amp;"."&amp;$B535)&amp;IF(INDEX(Variables!$D$5:$D$105,MATCH($A535,Variables!$A$5:$A$105,0))="","","."&amp;INDEX(Variables!$D$5:$D$105,MATCH($A535,Variables!$A$5:$A$105,0)))&amp;"."&amp;K$5</f>
        <v/>
      </c>
      <c r="L535" s="41">
        <f>INDEX(L$175:L$178,$D535)*$E535*INDEX(L$179:L$195,$F535)</f>
        <v/>
      </c>
      <c r="M535" s="40">
        <f>INDEX(M$175:M$178,$D535)*$E535*INDEX(M$179:M$195,$F535)</f>
        <v/>
      </c>
      <c r="N535" s="40">
        <f>INDEX(N$175:N$178,$D535)*$E535*INDEX(N$179:N$195,$F535)</f>
        <v/>
      </c>
      <c r="O535" s="40">
        <f>INDEX(O$175:O$178,$D535)*$E535*INDEX(O$179:O$195,$F535)</f>
        <v/>
      </c>
      <c r="P535" s="40">
        <f>INDEX(P$175:P$178,$D535)*$E535*INDEX(P$179:P$195,$F535)</f>
        <v/>
      </c>
      <c r="Q535" s="40">
        <f>INDEX(Q$175:Q$178,$D535)*$E535*INDEX(Q$179:Q$195,$F535)</f>
        <v/>
      </c>
      <c r="R535" s="40">
        <f>INDEX(R$175:R$178,$D535)*$E535*INDEX(R$179:R$195,$F535)</f>
        <v/>
      </c>
      <c r="S535" s="40">
        <f>INDEX(S$175:S$178,$D535)*$E535*INDEX(S$179:S$195,$F535)</f>
        <v/>
      </c>
      <c r="T535" s="40">
        <f>INDEX(T$175:T$178,$D535)*$E535*INDEX(T$179:T$195,$F535)</f>
        <v/>
      </c>
      <c r="U535" s="40">
        <f>INDEX(U$175:U$178,$D535)*$E535*INDEX(U$179:U$195,$F535)</f>
        <v/>
      </c>
      <c r="V535" s="40">
        <f>INDEX(V$175:V$178,$D535)*$E535*INDEX(V$179:V$195,$F535)</f>
        <v/>
      </c>
      <c r="W535" s="40">
        <f>INDEX(W$175:W$178,$D535)*$E535*INDEX(W$179:W$195,$F535)</f>
        <v/>
      </c>
      <c r="X535" s="40">
        <f>INDEX(X$175:X$178,$D535)*$E535*INDEX(X$179:X$195,$F535)</f>
        <v/>
      </c>
      <c r="Y535" s="40">
        <f>INDEX(Y$175:Y$178,$D535)*$E535*INDEX(Y$179:Y$195,$F535)</f>
        <v/>
      </c>
      <c r="Z535" s="40">
        <f>INDEX(Z$175:Z$178,$D535)*$E535*INDEX(Z$179:Z$195,$F535)</f>
        <v/>
      </c>
      <c r="AA535" s="40">
        <f>INDEX(AA$175:AA$178,$D535)*$E535*INDEX(AA$179:AA$195,$F535)</f>
        <v/>
      </c>
      <c r="AB535" s="40">
        <f>INDEX(AB$175:AB$178,$D535)*$E535*INDEX(AB$179:AB$195,$F535)</f>
        <v/>
      </c>
      <c r="AC535" s="40">
        <f>INDEX(AC$175:AC$178,$D535)*$E535*INDEX(AC$179:AC$195,$F535)</f>
        <v/>
      </c>
      <c r="AD535" s="42">
        <f>SHADOWEFF(INDEX(AD$175:AD$178,$D535),$E535,INDEX(AD$179:AD$195,$F535))</f>
        <v/>
      </c>
      <c r="AE535" s="25">
        <f>LOWER(Settings!$C$4)&amp;".mit."&amp;$A535&amp;IF($C535="","","."&amp;$C535&amp;"."&amp;$B535)&amp;IF(INDEX(Variables!$D$5:$D$105,MATCH($A535,Variables!$A$5:$A$105,0))="","","."&amp;INDEX(Variables!$D$5:$D$105,MATCH($A535,Variables!$A$5:$A$105,0)))&amp;"."&amp;AE$5</f>
        <v/>
      </c>
      <c r="AF535" s="41">
        <f>INDEX(AF$175:AF$178,$D535)*$E535*INDEX(AF$179:AF$195,$F535)</f>
        <v/>
      </c>
      <c r="AG535" s="40">
        <f>INDEX(AG$175:AG$178,$D535)*$E535*INDEX(AG$179:AG$195,$F535)</f>
        <v/>
      </c>
      <c r="AH535" s="40">
        <f>INDEX(AH$175:AH$178,$D535)*$E535*INDEX(AH$179:AH$195,$F535)</f>
        <v/>
      </c>
      <c r="AI535" s="40">
        <f>INDEX(AI$175:AI$178,$D535)*$E535*INDEX(AI$179:AI$195,$F535)</f>
        <v/>
      </c>
      <c r="AJ535" s="40">
        <f>INDEX(AJ$175:AJ$178,$D535)*$E535*INDEX(AJ$179:AJ$195,$F535)</f>
        <v/>
      </c>
      <c r="AK535" s="40">
        <f>INDEX(AK$175:AK$178,$D535)*$E535*INDEX(AK$179:AK$195,$F535)</f>
        <v/>
      </c>
      <c r="AL535" s="40">
        <f>INDEX(AL$175:AL$178,$D535)*$E535*INDEX(AL$179:AL$195,$F535)</f>
        <v/>
      </c>
      <c r="AM535" s="40">
        <f>INDEX(AM$175:AM$178,$D535)*$E535*INDEX(AM$179:AM$195,$F535)</f>
        <v/>
      </c>
      <c r="AN535" s="40">
        <f>INDEX(AN$175:AN$178,$D535)*$E535*INDEX(AN$179:AN$195,$F535)</f>
        <v/>
      </c>
      <c r="AO535" s="40">
        <f>INDEX(AO$175:AO$178,$D535)*$E535*INDEX(AO$179:AO$195,$F535)</f>
        <v/>
      </c>
      <c r="AP535" s="40">
        <f>INDEX(AP$175:AP$178,$D535)*$E535*INDEX(AP$179:AP$195,$F535)</f>
        <v/>
      </c>
      <c r="AQ535" s="40">
        <f>INDEX(AQ$175:AQ$178,$D535)*$E535*INDEX(AQ$179:AQ$195,$F535)</f>
        <v/>
      </c>
      <c r="AR535" s="40">
        <f>INDEX(AR$175:AR$178,$D535)*$E535*INDEX(AR$179:AR$195,$F535)</f>
        <v/>
      </c>
      <c r="AS535" s="40">
        <f>INDEX(AS$175:AS$178,$D535)*$E535*INDEX(AS$179:AS$195,$F535)</f>
        <v/>
      </c>
      <c r="AT535" s="40">
        <f>INDEX(AT$175:AT$178,$D535)*$E535*INDEX(AT$179:AT$195,$F535)</f>
        <v/>
      </c>
      <c r="AU535" s="40">
        <f>INDEX(AU$175:AU$178,$D535)*$E535*INDEX(AU$179:AU$195,$F535)</f>
        <v/>
      </c>
      <c r="AV535" s="40">
        <f>INDEX(AV$175:AV$178,$D535)*$E535*INDEX(AV$179:AV$195,$F535)</f>
        <v/>
      </c>
      <c r="AW535" s="40">
        <f>INDEX(AW$175:AW$178,$D535)*$E535*INDEX(AW$179:AW$195,$F535)</f>
        <v/>
      </c>
      <c r="AX535" s="42">
        <f>SHADOWEFF(INDEX(AX$175:AX$178,$D535),$E535,INDEX(AX$179:AX$195,$F535))</f>
        <v/>
      </c>
    </row>
    <row r="536" hidden="1" outlineLevel="2">
      <c r="A536" s="5" t="inlineStr">
        <is>
          <t>shp</t>
        </is>
      </c>
      <c r="B536" s="5" t="inlineStr">
        <is>
          <t>ker</t>
        </is>
      </c>
      <c r="C536" s="5" t="inlineStr">
        <is>
          <t>avi</t>
        </is>
      </c>
      <c r="D536" s="40">
        <f>INDEX(Inputs!$M$5:$M$132,MATCH($B536&amp;"|"&amp;$C536,Inputs!$A$5:$A$132,0))</f>
        <v/>
      </c>
      <c r="E536" s="40">
        <f>INDEX(Inputs!$T$5:$T$132,MATCH($B536&amp;"|"&amp;$C536,Inputs!$A$5:$A$132,0))</f>
        <v/>
      </c>
      <c r="F536" s="40">
        <f>INDEX(Inputs!$K$5:$K$132,MATCH($B536&amp;"|"&amp;$C536,Inputs!$A$5:$A$132,0))</f>
        <v/>
      </c>
      <c r="G536" s="39" t="n"/>
      <c r="H536" s="5">
        <f>INDEX(Variables!$B$5:$B$105,MATCH($A536,Variables!$A$5:$A$105,0))&amp;IF($C536="",""," | "&amp;INDEX(Mapping!$B$5:$B$26,MATCH($C536,Mapping!$A$5:$A$26,0))&amp;" | "&amp;INDEX(Mapping!$B$30:$B$41,MATCH($B536,Mapping!$A$30:$A$41,0)))</f>
        <v/>
      </c>
      <c r="I536" s="5">
        <f>INDEX(Variables!$C$5:$C$105,MATCH($A536,Variables!$A$5:$A$105,0))</f>
        <v/>
      </c>
      <c r="J536" s="5">
        <f>INDEX(Variables!$E$5:$E$105,MATCH($A536,Variables!$A$5:$A$105,0))</f>
        <v/>
      </c>
      <c r="K536" s="25">
        <f>LOWER(Settings!$C$4)&amp;".mit."&amp;$A536&amp;IF($C536="","","."&amp;$C536&amp;"."&amp;$B536)&amp;IF(INDEX(Variables!$D$5:$D$105,MATCH($A536,Variables!$A$5:$A$105,0))="","","."&amp;INDEX(Variables!$D$5:$D$105,MATCH($A536,Variables!$A$5:$A$105,0)))&amp;"."&amp;K$5</f>
        <v/>
      </c>
      <c r="L536" s="41">
        <f>INDEX(L$175:L$178,$D536)*$E536*INDEX(L$179:L$195,$F536)</f>
        <v/>
      </c>
      <c r="M536" s="40">
        <f>INDEX(M$175:M$178,$D536)*$E536*INDEX(M$179:M$195,$F536)</f>
        <v/>
      </c>
      <c r="N536" s="40">
        <f>INDEX(N$175:N$178,$D536)*$E536*INDEX(N$179:N$195,$F536)</f>
        <v/>
      </c>
      <c r="O536" s="40">
        <f>INDEX(O$175:O$178,$D536)*$E536*INDEX(O$179:O$195,$F536)</f>
        <v/>
      </c>
      <c r="P536" s="40">
        <f>INDEX(P$175:P$178,$D536)*$E536*INDEX(P$179:P$195,$F536)</f>
        <v/>
      </c>
      <c r="Q536" s="40">
        <f>INDEX(Q$175:Q$178,$D536)*$E536*INDEX(Q$179:Q$195,$F536)</f>
        <v/>
      </c>
      <c r="R536" s="40">
        <f>INDEX(R$175:R$178,$D536)*$E536*INDEX(R$179:R$195,$F536)</f>
        <v/>
      </c>
      <c r="S536" s="40">
        <f>INDEX(S$175:S$178,$D536)*$E536*INDEX(S$179:S$195,$F536)</f>
        <v/>
      </c>
      <c r="T536" s="40">
        <f>INDEX(T$175:T$178,$D536)*$E536*INDEX(T$179:T$195,$F536)</f>
        <v/>
      </c>
      <c r="U536" s="40">
        <f>INDEX(U$175:U$178,$D536)*$E536*INDEX(U$179:U$195,$F536)</f>
        <v/>
      </c>
      <c r="V536" s="40">
        <f>INDEX(V$175:V$178,$D536)*$E536*INDEX(V$179:V$195,$F536)</f>
        <v/>
      </c>
      <c r="W536" s="40">
        <f>INDEX(W$175:W$178,$D536)*$E536*INDEX(W$179:W$195,$F536)</f>
        <v/>
      </c>
      <c r="X536" s="40">
        <f>INDEX(X$175:X$178,$D536)*$E536*INDEX(X$179:X$195,$F536)</f>
        <v/>
      </c>
      <c r="Y536" s="40">
        <f>INDEX(Y$175:Y$178,$D536)*$E536*INDEX(Y$179:Y$195,$F536)</f>
        <v/>
      </c>
      <c r="Z536" s="40">
        <f>INDEX(Z$175:Z$178,$D536)*$E536*INDEX(Z$179:Z$195,$F536)</f>
        <v/>
      </c>
      <c r="AA536" s="40">
        <f>INDEX(AA$175:AA$178,$D536)*$E536*INDEX(AA$179:AA$195,$F536)</f>
        <v/>
      </c>
      <c r="AB536" s="40">
        <f>INDEX(AB$175:AB$178,$D536)*$E536*INDEX(AB$179:AB$195,$F536)</f>
        <v/>
      </c>
      <c r="AC536" s="40">
        <f>INDEX(AC$175:AC$178,$D536)*$E536*INDEX(AC$179:AC$195,$F536)</f>
        <v/>
      </c>
      <c r="AD536" s="42">
        <f>SHADOWEFF(INDEX(AD$175:AD$178,$D536),$E536,INDEX(AD$179:AD$195,$F536))</f>
        <v/>
      </c>
      <c r="AE536" s="25">
        <f>LOWER(Settings!$C$4)&amp;".mit."&amp;$A536&amp;IF($C536="","","."&amp;$C536&amp;"."&amp;$B536)&amp;IF(INDEX(Variables!$D$5:$D$105,MATCH($A536,Variables!$A$5:$A$105,0))="","","."&amp;INDEX(Variables!$D$5:$D$105,MATCH($A536,Variables!$A$5:$A$105,0)))&amp;"."&amp;AE$5</f>
        <v/>
      </c>
      <c r="AF536" s="41">
        <f>INDEX(AF$175:AF$178,$D536)*$E536*INDEX(AF$179:AF$195,$F536)</f>
        <v/>
      </c>
      <c r="AG536" s="40">
        <f>INDEX(AG$175:AG$178,$D536)*$E536*INDEX(AG$179:AG$195,$F536)</f>
        <v/>
      </c>
      <c r="AH536" s="40">
        <f>INDEX(AH$175:AH$178,$D536)*$E536*INDEX(AH$179:AH$195,$F536)</f>
        <v/>
      </c>
      <c r="AI536" s="40">
        <f>INDEX(AI$175:AI$178,$D536)*$E536*INDEX(AI$179:AI$195,$F536)</f>
        <v/>
      </c>
      <c r="AJ536" s="40">
        <f>INDEX(AJ$175:AJ$178,$D536)*$E536*INDEX(AJ$179:AJ$195,$F536)</f>
        <v/>
      </c>
      <c r="AK536" s="40">
        <f>INDEX(AK$175:AK$178,$D536)*$E536*INDEX(AK$179:AK$195,$F536)</f>
        <v/>
      </c>
      <c r="AL536" s="40">
        <f>INDEX(AL$175:AL$178,$D536)*$E536*INDEX(AL$179:AL$195,$F536)</f>
        <v/>
      </c>
      <c r="AM536" s="40">
        <f>INDEX(AM$175:AM$178,$D536)*$E536*INDEX(AM$179:AM$195,$F536)</f>
        <v/>
      </c>
      <c r="AN536" s="40">
        <f>INDEX(AN$175:AN$178,$D536)*$E536*INDEX(AN$179:AN$195,$F536)</f>
        <v/>
      </c>
      <c r="AO536" s="40">
        <f>INDEX(AO$175:AO$178,$D536)*$E536*INDEX(AO$179:AO$195,$F536)</f>
        <v/>
      </c>
      <c r="AP536" s="40">
        <f>INDEX(AP$175:AP$178,$D536)*$E536*INDEX(AP$179:AP$195,$F536)</f>
        <v/>
      </c>
      <c r="AQ536" s="40">
        <f>INDEX(AQ$175:AQ$178,$D536)*$E536*INDEX(AQ$179:AQ$195,$F536)</f>
        <v/>
      </c>
      <c r="AR536" s="40">
        <f>INDEX(AR$175:AR$178,$D536)*$E536*INDEX(AR$179:AR$195,$F536)</f>
        <v/>
      </c>
      <c r="AS536" s="40">
        <f>INDEX(AS$175:AS$178,$D536)*$E536*INDEX(AS$179:AS$195,$F536)</f>
        <v/>
      </c>
      <c r="AT536" s="40">
        <f>INDEX(AT$175:AT$178,$D536)*$E536*INDEX(AT$179:AT$195,$F536)</f>
        <v/>
      </c>
      <c r="AU536" s="40">
        <f>INDEX(AU$175:AU$178,$D536)*$E536*INDEX(AU$179:AU$195,$F536)</f>
        <v/>
      </c>
      <c r="AV536" s="40">
        <f>INDEX(AV$175:AV$178,$D536)*$E536*INDEX(AV$179:AV$195,$F536)</f>
        <v/>
      </c>
      <c r="AW536" s="40">
        <f>INDEX(AW$175:AW$178,$D536)*$E536*INDEX(AW$179:AW$195,$F536)</f>
        <v/>
      </c>
      <c r="AX536" s="42">
        <f>SHADOWEFF(INDEX(AX$175:AX$178,$D536),$E536,INDEX(AX$179:AX$195,$F536))</f>
        <v/>
      </c>
    </row>
    <row r="537" hidden="1" outlineLevel="2">
      <c r="A537" s="5" t="inlineStr">
        <is>
          <t>shp</t>
        </is>
      </c>
      <c r="B537" s="5" t="inlineStr">
        <is>
          <t>oop</t>
        </is>
      </c>
      <c r="C537" s="5" t="inlineStr">
        <is>
          <t>avi</t>
        </is>
      </c>
      <c r="D537" s="40">
        <f>INDEX(Inputs!$M$5:$M$132,MATCH($B537&amp;"|"&amp;$C537,Inputs!$A$5:$A$132,0))</f>
        <v/>
      </c>
      <c r="E537" s="40">
        <f>INDEX(Inputs!$T$5:$T$132,MATCH($B537&amp;"|"&amp;$C537,Inputs!$A$5:$A$132,0))</f>
        <v/>
      </c>
      <c r="F537" s="40">
        <f>INDEX(Inputs!$K$5:$K$132,MATCH($B537&amp;"|"&amp;$C537,Inputs!$A$5:$A$132,0))</f>
        <v/>
      </c>
      <c r="G537" s="39" t="n"/>
      <c r="H537" s="5">
        <f>INDEX(Variables!$B$5:$B$105,MATCH($A537,Variables!$A$5:$A$105,0))&amp;IF($C537="",""," | "&amp;INDEX(Mapping!$B$5:$B$26,MATCH($C537,Mapping!$A$5:$A$26,0))&amp;" | "&amp;INDEX(Mapping!$B$30:$B$41,MATCH($B537,Mapping!$A$30:$A$41,0)))</f>
        <v/>
      </c>
      <c r="I537" s="5">
        <f>INDEX(Variables!$C$5:$C$105,MATCH($A537,Variables!$A$5:$A$105,0))</f>
        <v/>
      </c>
      <c r="J537" s="5">
        <f>INDEX(Variables!$E$5:$E$105,MATCH($A537,Variables!$A$5:$A$105,0))</f>
        <v/>
      </c>
      <c r="K537" s="25">
        <f>LOWER(Settings!$C$4)&amp;".mit."&amp;$A537&amp;IF($C537="","","."&amp;$C537&amp;"."&amp;$B537)&amp;IF(INDEX(Variables!$D$5:$D$105,MATCH($A537,Variables!$A$5:$A$105,0))="","","."&amp;INDEX(Variables!$D$5:$D$105,MATCH($A537,Variables!$A$5:$A$105,0)))&amp;"."&amp;K$5</f>
        <v/>
      </c>
      <c r="L537" s="41">
        <f>INDEX(L$175:L$178,$D537)*$E537*INDEX(L$179:L$195,$F537)</f>
        <v/>
      </c>
      <c r="M537" s="40">
        <f>INDEX(M$175:M$178,$D537)*$E537*INDEX(M$179:M$195,$F537)</f>
        <v/>
      </c>
      <c r="N537" s="40">
        <f>INDEX(N$175:N$178,$D537)*$E537*INDEX(N$179:N$195,$F537)</f>
        <v/>
      </c>
      <c r="O537" s="40">
        <f>INDEX(O$175:O$178,$D537)*$E537*INDEX(O$179:O$195,$F537)</f>
        <v/>
      </c>
      <c r="P537" s="40">
        <f>INDEX(P$175:P$178,$D537)*$E537*INDEX(P$179:P$195,$F537)</f>
        <v/>
      </c>
      <c r="Q537" s="40">
        <f>INDEX(Q$175:Q$178,$D537)*$E537*INDEX(Q$179:Q$195,$F537)</f>
        <v/>
      </c>
      <c r="R537" s="40">
        <f>INDEX(R$175:R$178,$D537)*$E537*INDEX(R$179:R$195,$F537)</f>
        <v/>
      </c>
      <c r="S537" s="40">
        <f>INDEX(S$175:S$178,$D537)*$E537*INDEX(S$179:S$195,$F537)</f>
        <v/>
      </c>
      <c r="T537" s="40">
        <f>INDEX(T$175:T$178,$D537)*$E537*INDEX(T$179:T$195,$F537)</f>
        <v/>
      </c>
      <c r="U537" s="40">
        <f>INDEX(U$175:U$178,$D537)*$E537*INDEX(U$179:U$195,$F537)</f>
        <v/>
      </c>
      <c r="V537" s="40">
        <f>INDEX(V$175:V$178,$D537)*$E537*INDEX(V$179:V$195,$F537)</f>
        <v/>
      </c>
      <c r="W537" s="40">
        <f>INDEX(W$175:W$178,$D537)*$E537*INDEX(W$179:W$195,$F537)</f>
        <v/>
      </c>
      <c r="X537" s="40">
        <f>INDEX(X$175:X$178,$D537)*$E537*INDEX(X$179:X$195,$F537)</f>
        <v/>
      </c>
      <c r="Y537" s="40">
        <f>INDEX(Y$175:Y$178,$D537)*$E537*INDEX(Y$179:Y$195,$F537)</f>
        <v/>
      </c>
      <c r="Z537" s="40">
        <f>INDEX(Z$175:Z$178,$D537)*$E537*INDEX(Z$179:Z$195,$F537)</f>
        <v/>
      </c>
      <c r="AA537" s="40">
        <f>INDEX(AA$175:AA$178,$D537)*$E537*INDEX(AA$179:AA$195,$F537)</f>
        <v/>
      </c>
      <c r="AB537" s="40">
        <f>INDEX(AB$175:AB$178,$D537)*$E537*INDEX(AB$179:AB$195,$F537)</f>
        <v/>
      </c>
      <c r="AC537" s="40">
        <f>INDEX(AC$175:AC$178,$D537)*$E537*INDEX(AC$179:AC$195,$F537)</f>
        <v/>
      </c>
      <c r="AD537" s="42">
        <f>SHADOWEFF(INDEX(AD$175:AD$178,$D537),$E537,INDEX(AD$179:AD$195,$F537))</f>
        <v/>
      </c>
      <c r="AE537" s="25">
        <f>LOWER(Settings!$C$4)&amp;".mit."&amp;$A537&amp;IF($C537="","","."&amp;$C537&amp;"."&amp;$B537)&amp;IF(INDEX(Variables!$D$5:$D$105,MATCH($A537,Variables!$A$5:$A$105,0))="","","."&amp;INDEX(Variables!$D$5:$D$105,MATCH($A537,Variables!$A$5:$A$105,0)))&amp;"."&amp;AE$5</f>
        <v/>
      </c>
      <c r="AF537" s="41">
        <f>INDEX(AF$175:AF$178,$D537)*$E537*INDEX(AF$179:AF$195,$F537)</f>
        <v/>
      </c>
      <c r="AG537" s="40">
        <f>INDEX(AG$175:AG$178,$D537)*$E537*INDEX(AG$179:AG$195,$F537)</f>
        <v/>
      </c>
      <c r="AH537" s="40">
        <f>INDEX(AH$175:AH$178,$D537)*$E537*INDEX(AH$179:AH$195,$F537)</f>
        <v/>
      </c>
      <c r="AI537" s="40">
        <f>INDEX(AI$175:AI$178,$D537)*$E537*INDEX(AI$179:AI$195,$F537)</f>
        <v/>
      </c>
      <c r="AJ537" s="40">
        <f>INDEX(AJ$175:AJ$178,$D537)*$E537*INDEX(AJ$179:AJ$195,$F537)</f>
        <v/>
      </c>
      <c r="AK537" s="40">
        <f>INDEX(AK$175:AK$178,$D537)*$E537*INDEX(AK$179:AK$195,$F537)</f>
        <v/>
      </c>
      <c r="AL537" s="40">
        <f>INDEX(AL$175:AL$178,$D537)*$E537*INDEX(AL$179:AL$195,$F537)</f>
        <v/>
      </c>
      <c r="AM537" s="40">
        <f>INDEX(AM$175:AM$178,$D537)*$E537*INDEX(AM$179:AM$195,$F537)</f>
        <v/>
      </c>
      <c r="AN537" s="40">
        <f>INDEX(AN$175:AN$178,$D537)*$E537*INDEX(AN$179:AN$195,$F537)</f>
        <v/>
      </c>
      <c r="AO537" s="40">
        <f>INDEX(AO$175:AO$178,$D537)*$E537*INDEX(AO$179:AO$195,$F537)</f>
        <v/>
      </c>
      <c r="AP537" s="40">
        <f>INDEX(AP$175:AP$178,$D537)*$E537*INDEX(AP$179:AP$195,$F537)</f>
        <v/>
      </c>
      <c r="AQ537" s="40">
        <f>INDEX(AQ$175:AQ$178,$D537)*$E537*INDEX(AQ$179:AQ$195,$F537)</f>
        <v/>
      </c>
      <c r="AR537" s="40">
        <f>INDEX(AR$175:AR$178,$D537)*$E537*INDEX(AR$179:AR$195,$F537)</f>
        <v/>
      </c>
      <c r="AS537" s="40">
        <f>INDEX(AS$175:AS$178,$D537)*$E537*INDEX(AS$179:AS$195,$F537)</f>
        <v/>
      </c>
      <c r="AT537" s="40">
        <f>INDEX(AT$175:AT$178,$D537)*$E537*INDEX(AT$179:AT$195,$F537)</f>
        <v/>
      </c>
      <c r="AU537" s="40">
        <f>INDEX(AU$175:AU$178,$D537)*$E537*INDEX(AU$179:AU$195,$F537)</f>
        <v/>
      </c>
      <c r="AV537" s="40">
        <f>INDEX(AV$175:AV$178,$D537)*$E537*INDEX(AV$179:AV$195,$F537)</f>
        <v/>
      </c>
      <c r="AW537" s="40">
        <f>INDEX(AW$175:AW$178,$D537)*$E537*INDEX(AW$179:AW$195,$F537)</f>
        <v/>
      </c>
      <c r="AX537" s="42">
        <f>SHADOWEFF(INDEX(AX$175:AX$178,$D537),$E537,INDEX(AX$179:AX$195,$F537))</f>
        <v/>
      </c>
    </row>
    <row r="538" hidden="1" outlineLevel="2">
      <c r="A538" s="5" t="inlineStr">
        <is>
          <t>shp</t>
        </is>
      </c>
      <c r="B538" s="5" t="inlineStr">
        <is>
          <t>bio</t>
        </is>
      </c>
      <c r="C538" s="5" t="inlineStr">
        <is>
          <t>avi</t>
        </is>
      </c>
      <c r="D538" s="40">
        <f>INDEX(Inputs!$M$5:$M$132,MATCH($B538&amp;"|"&amp;$C538,Inputs!$A$5:$A$132,0))</f>
        <v/>
      </c>
      <c r="E538" s="40">
        <f>INDEX(Inputs!$T$5:$T$132,MATCH($B538&amp;"|"&amp;$C538,Inputs!$A$5:$A$132,0))</f>
        <v/>
      </c>
      <c r="F538" s="40">
        <f>INDEX(Inputs!$K$5:$K$132,MATCH($B538&amp;"|"&amp;$C538,Inputs!$A$5:$A$132,0))</f>
        <v/>
      </c>
      <c r="G538" s="39" t="n"/>
      <c r="H538" s="5">
        <f>INDEX(Variables!$B$5:$B$105,MATCH($A538,Variables!$A$5:$A$105,0))&amp;IF($C538="",""," | "&amp;INDEX(Mapping!$B$5:$B$26,MATCH($C538,Mapping!$A$5:$A$26,0))&amp;" | "&amp;INDEX(Mapping!$B$30:$B$41,MATCH($B538,Mapping!$A$30:$A$41,0)))</f>
        <v/>
      </c>
      <c r="I538" s="5">
        <f>INDEX(Variables!$C$5:$C$105,MATCH($A538,Variables!$A$5:$A$105,0))</f>
        <v/>
      </c>
      <c r="J538" s="5">
        <f>INDEX(Variables!$E$5:$E$105,MATCH($A538,Variables!$A$5:$A$105,0))</f>
        <v/>
      </c>
      <c r="K538" s="25">
        <f>LOWER(Settings!$C$4)&amp;".mit."&amp;$A538&amp;IF($C538="","","."&amp;$C538&amp;"."&amp;$B538)&amp;IF(INDEX(Variables!$D$5:$D$105,MATCH($A538,Variables!$A$5:$A$105,0))="","","."&amp;INDEX(Variables!$D$5:$D$105,MATCH($A538,Variables!$A$5:$A$105,0)))&amp;"."&amp;K$5</f>
        <v/>
      </c>
      <c r="L538" s="41">
        <f>INDEX(L$175:L$178,$D538)*$E538*INDEX(L$179:L$195,$F538)</f>
        <v/>
      </c>
      <c r="M538" s="40">
        <f>INDEX(M$175:M$178,$D538)*$E538*INDEX(M$179:M$195,$F538)</f>
        <v/>
      </c>
      <c r="N538" s="40">
        <f>INDEX(N$175:N$178,$D538)*$E538*INDEX(N$179:N$195,$F538)</f>
        <v/>
      </c>
      <c r="O538" s="40">
        <f>INDEX(O$175:O$178,$D538)*$E538*INDEX(O$179:O$195,$F538)</f>
        <v/>
      </c>
      <c r="P538" s="40">
        <f>INDEX(P$175:P$178,$D538)*$E538*INDEX(P$179:P$195,$F538)</f>
        <v/>
      </c>
      <c r="Q538" s="40">
        <f>INDEX(Q$175:Q$178,$D538)*$E538*INDEX(Q$179:Q$195,$F538)</f>
        <v/>
      </c>
      <c r="R538" s="40">
        <f>INDEX(R$175:R$178,$D538)*$E538*INDEX(R$179:R$195,$F538)</f>
        <v/>
      </c>
      <c r="S538" s="40">
        <f>INDEX(S$175:S$178,$D538)*$E538*INDEX(S$179:S$195,$F538)</f>
        <v/>
      </c>
      <c r="T538" s="40">
        <f>INDEX(T$175:T$178,$D538)*$E538*INDEX(T$179:T$195,$F538)</f>
        <v/>
      </c>
      <c r="U538" s="40">
        <f>INDEX(U$175:U$178,$D538)*$E538*INDEX(U$179:U$195,$F538)</f>
        <v/>
      </c>
      <c r="V538" s="40">
        <f>INDEX(V$175:V$178,$D538)*$E538*INDEX(V$179:V$195,$F538)</f>
        <v/>
      </c>
      <c r="W538" s="40">
        <f>INDEX(W$175:W$178,$D538)*$E538*INDEX(W$179:W$195,$F538)</f>
        <v/>
      </c>
      <c r="X538" s="40">
        <f>INDEX(X$175:X$178,$D538)*$E538*INDEX(X$179:X$195,$F538)</f>
        <v/>
      </c>
      <c r="Y538" s="40">
        <f>INDEX(Y$175:Y$178,$D538)*$E538*INDEX(Y$179:Y$195,$F538)</f>
        <v/>
      </c>
      <c r="Z538" s="40">
        <f>INDEX(Z$175:Z$178,$D538)*$E538*INDEX(Z$179:Z$195,$F538)</f>
        <v/>
      </c>
      <c r="AA538" s="40">
        <f>INDEX(AA$175:AA$178,$D538)*$E538*INDEX(AA$179:AA$195,$F538)</f>
        <v/>
      </c>
      <c r="AB538" s="40">
        <f>INDEX(AB$175:AB$178,$D538)*$E538*INDEX(AB$179:AB$195,$F538)</f>
        <v/>
      </c>
      <c r="AC538" s="40">
        <f>INDEX(AC$175:AC$178,$D538)*$E538*INDEX(AC$179:AC$195,$F538)</f>
        <v/>
      </c>
      <c r="AD538" s="42">
        <f>SHADOWEFF(INDEX(AD$175:AD$178,$D538),$E538,INDEX(AD$179:AD$195,$F538))</f>
        <v/>
      </c>
      <c r="AE538" s="25">
        <f>LOWER(Settings!$C$4)&amp;".mit."&amp;$A538&amp;IF($C538="","","."&amp;$C538&amp;"."&amp;$B538)&amp;IF(INDEX(Variables!$D$5:$D$105,MATCH($A538,Variables!$A$5:$A$105,0))="","","."&amp;INDEX(Variables!$D$5:$D$105,MATCH($A538,Variables!$A$5:$A$105,0)))&amp;"."&amp;AE$5</f>
        <v/>
      </c>
      <c r="AF538" s="41">
        <f>INDEX(AF$175:AF$178,$D538)*$E538*INDEX(AF$179:AF$195,$F538)</f>
        <v/>
      </c>
      <c r="AG538" s="40">
        <f>INDEX(AG$175:AG$178,$D538)*$E538*INDEX(AG$179:AG$195,$F538)</f>
        <v/>
      </c>
      <c r="AH538" s="40">
        <f>INDEX(AH$175:AH$178,$D538)*$E538*INDEX(AH$179:AH$195,$F538)</f>
        <v/>
      </c>
      <c r="AI538" s="40">
        <f>INDEX(AI$175:AI$178,$D538)*$E538*INDEX(AI$179:AI$195,$F538)</f>
        <v/>
      </c>
      <c r="AJ538" s="40">
        <f>INDEX(AJ$175:AJ$178,$D538)*$E538*INDEX(AJ$179:AJ$195,$F538)</f>
        <v/>
      </c>
      <c r="AK538" s="40">
        <f>INDEX(AK$175:AK$178,$D538)*$E538*INDEX(AK$179:AK$195,$F538)</f>
        <v/>
      </c>
      <c r="AL538" s="40">
        <f>INDEX(AL$175:AL$178,$D538)*$E538*INDEX(AL$179:AL$195,$F538)</f>
        <v/>
      </c>
      <c r="AM538" s="40">
        <f>INDEX(AM$175:AM$178,$D538)*$E538*INDEX(AM$179:AM$195,$F538)</f>
        <v/>
      </c>
      <c r="AN538" s="40">
        <f>INDEX(AN$175:AN$178,$D538)*$E538*INDEX(AN$179:AN$195,$F538)</f>
        <v/>
      </c>
      <c r="AO538" s="40">
        <f>INDEX(AO$175:AO$178,$D538)*$E538*INDEX(AO$179:AO$195,$F538)</f>
        <v/>
      </c>
      <c r="AP538" s="40">
        <f>INDEX(AP$175:AP$178,$D538)*$E538*INDEX(AP$179:AP$195,$F538)</f>
        <v/>
      </c>
      <c r="AQ538" s="40">
        <f>INDEX(AQ$175:AQ$178,$D538)*$E538*INDEX(AQ$179:AQ$195,$F538)</f>
        <v/>
      </c>
      <c r="AR538" s="40">
        <f>INDEX(AR$175:AR$178,$D538)*$E538*INDEX(AR$179:AR$195,$F538)</f>
        <v/>
      </c>
      <c r="AS538" s="40">
        <f>INDEX(AS$175:AS$178,$D538)*$E538*INDEX(AS$179:AS$195,$F538)</f>
        <v/>
      </c>
      <c r="AT538" s="40">
        <f>INDEX(AT$175:AT$178,$D538)*$E538*INDEX(AT$179:AT$195,$F538)</f>
        <v/>
      </c>
      <c r="AU538" s="40">
        <f>INDEX(AU$175:AU$178,$D538)*$E538*INDEX(AU$179:AU$195,$F538)</f>
        <v/>
      </c>
      <c r="AV538" s="40">
        <f>INDEX(AV$175:AV$178,$D538)*$E538*INDEX(AV$179:AV$195,$F538)</f>
        <v/>
      </c>
      <c r="AW538" s="40">
        <f>INDEX(AW$175:AW$178,$D538)*$E538*INDEX(AW$179:AW$195,$F538)</f>
        <v/>
      </c>
      <c r="AX538" s="42">
        <f>SHADOWEFF(INDEX(AX$175:AX$178,$D538),$E538,INDEX(AX$179:AX$195,$F538))</f>
        <v/>
      </c>
    </row>
    <row r="539" hidden="1" outlineLevel="2"/>
    <row r="540" hidden="1" outlineLevel="2">
      <c r="A540" s="5" t="inlineStr">
        <is>
          <t>ener</t>
        </is>
      </c>
      <c r="B540" s="5" t="inlineStr">
        <is>
          <t>coa</t>
        </is>
      </c>
      <c r="C540" s="5" t="inlineStr">
        <is>
          <t>avi</t>
        </is>
      </c>
      <c r="D540" s="40">
        <f>INDEX(Inputs!$N$5:$N$132,MATCH($B540&amp;"|"&amp;$C540,Inputs!$A$5:$A$132,0))</f>
        <v/>
      </c>
      <c r="E540" s="40">
        <f>INDEX(Inputs!$O$5:$O$132,MATCH($B540&amp;"|"&amp;$C540,Inputs!$A$5:$A$132,0))</f>
        <v/>
      </c>
      <c r="F540" s="40">
        <f>INDEX(Inputs!$P$5:$P$132,MATCH($B540&amp;"|"&amp;$C540,Inputs!$A$5:$A$132,0))</f>
        <v/>
      </c>
      <c r="G540" s="40">
        <f>INDEX(Inputs!$Q$5:$Q$132,MATCH($B540&amp;"|"&amp;$C540,Inputs!$A$5:$A$132,0))</f>
        <v/>
      </c>
      <c r="H540" s="5">
        <f>INDEX(Variables!$B$5:$B$105,MATCH($A540,Variables!$A$5:$A$105,0))&amp;IF($C540="",""," | "&amp;INDEX(Mapping!$B$5:$B$26,MATCH($C540,Mapping!$A$5:$A$26,0))&amp;" | "&amp;INDEX(Mapping!$B$30:$B$41,MATCH($B540,Mapping!$A$30:$A$41,0)))</f>
        <v/>
      </c>
      <c r="I540" s="5">
        <f>INDEX(Variables!$C$5:$C$105,MATCH($A540,Variables!$A$5:$A$105,0))</f>
        <v/>
      </c>
      <c r="J540" s="5">
        <f>INDEX(Variables!$E$5:$E$105,MATCH($A540,Variables!$A$5:$A$105,0))</f>
        <v/>
      </c>
      <c r="K540" s="25">
        <f>LOWER(Settings!$C$4)&amp;".mit."&amp;$A540&amp;IF($C540="","","."&amp;$C540&amp;"."&amp;$B540)&amp;IF(INDEX(Variables!$D$5:$D$105,MATCH($A540,Variables!$A$5:$A$105,0))="","","."&amp;INDEX(Variables!$D$5:$D$105,MATCH($A540,Variables!$A$5:$A$105,0)))&amp;"."&amp;K$5</f>
        <v/>
      </c>
      <c r="L540" s="46">
        <f>INDEX(Inputs!$U$5:$U$132,MATCH($B540&amp;"|"&amp;$C540,Inputs!$A$5:$A$132,0))</f>
        <v/>
      </c>
      <c r="M540" s="47">
        <f>L540*(1/(1+$G540))^(1+$E540)*(1+M$7)^$D540*(M522/L522)^$E540*((M522+M531)/(L522+L531))^($F540*(1+$E540))</f>
        <v/>
      </c>
      <c r="N540" s="47">
        <f>M540*(1/(1+$G540))^(1+$E540)*(1+N$7)^$D540*(N522/M522)^$E540*((N522+N531)/(M522+M531))^($F540*(1+$E540))</f>
        <v/>
      </c>
      <c r="O540" s="47">
        <f>N540*(1/(1+$G540))^(1+$E540)*(1+O$7)^$D540*(O522/N522)^$E540*((O522+O531)/(N522+N531))^($F540*(1+$E540))</f>
        <v/>
      </c>
      <c r="P540" s="47">
        <f>O540*(1/(1+$G540))^(1+$E540)*(1+P$7)^$D540*(P522/O522)^$E540*((P522+P531)/(O522+O531))^($F540*(1+$E540))</f>
        <v/>
      </c>
      <c r="Q540" s="47">
        <f>P540*(1/(1+$G540))^(1+$E540)*(1+Q$7)^$D540*(Q522/P522)^$E540*((Q522+Q531)/(P522+P531))^($F540*(1+$E540))</f>
        <v/>
      </c>
      <c r="R540" s="47">
        <f>Q540*(1/(1+$G540))^(1+$E540)*(1+R$7)^$D540*(R522/Q522)^$E540*((R522+R531)/(Q522+Q531))^($F540*(1+$E540))</f>
        <v/>
      </c>
      <c r="S540" s="47">
        <f>R540*(1/(1+$G540))^(1+$E540)*(1+S$7)^$D540*(S522/R522)^$E540*((S522+S531)/(R522+R531))^($F540*(1+$E540))</f>
        <v/>
      </c>
      <c r="T540" s="47">
        <f>S540*(1/(1+$G540))^(1+$E540)*(1+T$7)^$D540*(T522/S522)^$E540*((T522+T531)/(S522+S531))^($F540*(1+$E540))</f>
        <v/>
      </c>
      <c r="U540" s="47">
        <f>T540*(1/(1+$G540))^(1+$E540)*(1+U$7)^$D540*(U522/T522)^$E540*((U522+U531)/(T522+T531))^($F540*(1+$E540))</f>
        <v/>
      </c>
      <c r="V540" s="47">
        <f>U540*(1/(1+$G540))^(1+$E540)*(1+V$7)^$D540*(V522/U522)^$E540*((V522+V531)/(U522+U531))^($F540*(1+$E540))</f>
        <v/>
      </c>
      <c r="W540" s="47">
        <f>V540*(1/(1+$G540))^(1+$E540)*(1+W$7)^$D540*(W522/V522)^$E540*((W522+W531)/(V522+V531))^($F540*(1+$E540))</f>
        <v/>
      </c>
      <c r="X540" s="47">
        <f>W540*(1/(1+$G540))^(1+$E540)*(1+X$7)^$D540*(X522/W522)^$E540*((X522+X531)/(W522+W531))^($F540*(1+$E540))</f>
        <v/>
      </c>
      <c r="Y540" s="47">
        <f>X540*(1/(1+$G540))^(1+$E540)*(1+Y$7)^$D540*(Y522/X522)^$E540*((Y522+Y531)/(X522+X531))^($F540*(1+$E540))</f>
        <v/>
      </c>
      <c r="Z540" s="47">
        <f>Y540*(1/(1+$G540))^(1+$E540)*(1+Z$7)^$D540*(Z522/Y522)^$E540*((Z522+Z531)/(Y522+Y531))^($F540*(1+$E540))</f>
        <v/>
      </c>
      <c r="AA540" s="47">
        <f>Z540*(1/(1+$G540))^(1+$E540)*(1+AA$7)^$D540*(AA522/Z522)^$E540*((AA522+AA531)/(Z522+Z531))^($F540*(1+$E540))</f>
        <v/>
      </c>
      <c r="AB540" s="47">
        <f>AA540*(1/(1+$G540))^(1+$E540)*(1+AB$7)^$D540*(AB522/AA522)^$E540*((AB522+AB531)/(AA522+AA531))^($F540*(1+$E540))</f>
        <v/>
      </c>
      <c r="AC540" s="47">
        <f>AB540*(1/(1+$G540))^(1+$E540)*(1+AC$7)^$D540*(AC522/AB522)^$E540*((AC522+AC531)/(AB522+AB531))^($F540*(1+$E540))</f>
        <v/>
      </c>
      <c r="AD540" s="48">
        <f>FUELUSE(AC540,AD522,AC522,AD531,AC531,AD$7,$D540,$E540,$F540,$G540)</f>
        <v/>
      </c>
      <c r="AE540" s="25">
        <f>LOWER(Settings!$C$4)&amp;".mit."&amp;$A540&amp;IF($C540="","","."&amp;$C540&amp;"."&amp;$B540)&amp;IF(INDEX(Variables!$D$5:$D$105,MATCH($A540,Variables!$A$5:$A$105,0))="","","."&amp;INDEX(Variables!$D$5:$D$105,MATCH($A540,Variables!$A$5:$A$105,0)))&amp;"."&amp;AE$5</f>
        <v/>
      </c>
      <c r="AF540" s="46">
        <f>INDEX(Inputs!$U$5:$U$132,MATCH($B540&amp;"|"&amp;$C540,Inputs!$A$5:$A$132,0))</f>
        <v/>
      </c>
      <c r="AG540" s="47">
        <f>AF540*(1/(1+$G540))^(1+$E540)*(1+AG$7)^$D540*(AG522/AF522)^$E540*((AG522+AG531)/(AF522+AF531))^($F540*(1+$E540))</f>
        <v/>
      </c>
      <c r="AH540" s="47">
        <f>AG540*(1/(1+$G540))^(1+$E540)*(1+AH$7)^$D540*(AH522/AG522)^$E540*((AH522+AH531)/(AG522+AG531))^($F540*(1+$E540))</f>
        <v/>
      </c>
      <c r="AI540" s="47">
        <f>AH540*(1/(1+$G540))^(1+$E540)*(1+AI$7)^$D540*(AI522/AH522)^$E540*((AI522+AI531)/(AH522+AH531))^($F540*(1+$E540))</f>
        <v/>
      </c>
      <c r="AJ540" s="47">
        <f>AI540*(1/(1+$G540))^(1+$E540)*(1+AJ$7)^$D540*(AJ522/AI522)^$E540*((AJ522+AJ531)/(AI522+AI531))^($F540*(1+$E540))</f>
        <v/>
      </c>
      <c r="AK540" s="47">
        <f>AJ540*(1/(1+$G540))^(1+$E540)*(1+AK$7)^$D540*(AK522/AJ522)^$E540*((AK522+AK531)/(AJ522+AJ531))^($F540*(1+$E540))</f>
        <v/>
      </c>
      <c r="AL540" s="47">
        <f>AK540*(1/(1+$G540))^(1+$E540)*(1+AL$7)^$D540*(AL522/AK522)^$E540*((AL522+AL531)/(AK522+AK531))^($F540*(1+$E540))</f>
        <v/>
      </c>
      <c r="AM540" s="47">
        <f>AL540*(1/(1+$G540))^(1+$E540)*(1+AM$7)^$D540*(AM522/AL522)^$E540*((AM522+AM531)/(AL522+AL531))^($F540*(1+$E540))</f>
        <v/>
      </c>
      <c r="AN540" s="47">
        <f>AM540*(1/(1+$G540))^(1+$E540)*(1+AN$7)^$D540*(AN522/AM522)^$E540*((AN522+AN531)/(AM522+AM531))^($F540*(1+$E540))</f>
        <v/>
      </c>
      <c r="AO540" s="47">
        <f>AN540*(1/(1+$G540))^(1+$E540)*(1+AO$7)^$D540*(AO522/AN522)^$E540*((AO522+AO531)/(AN522+AN531))^($F540*(1+$E540))</f>
        <v/>
      </c>
      <c r="AP540" s="47">
        <f>AO540*(1/(1+$G540))^(1+$E540)*(1+AP$7)^$D540*(AP522/AO522)^$E540*((AP522+AP531)/(AO522+AO531))^($F540*(1+$E540))</f>
        <v/>
      </c>
      <c r="AQ540" s="47">
        <f>AP540*(1/(1+$G540))^(1+$E540)*(1+AQ$7)^$D540*(AQ522/AP522)^$E540*((AQ522+AQ531)/(AP522+AP531))^($F540*(1+$E540))</f>
        <v/>
      </c>
      <c r="AR540" s="47">
        <f>AQ540*(1/(1+$G540))^(1+$E540)*(1+AR$7)^$D540*(AR522/AQ522)^$E540*((AR522+AR531)/(AQ522+AQ531))^($F540*(1+$E540))</f>
        <v/>
      </c>
      <c r="AS540" s="47">
        <f>AR540*(1/(1+$G540))^(1+$E540)*(1+AS$7)^$D540*(AS522/AR522)^$E540*((AS522+AS531)/(AR522+AR531))^($F540*(1+$E540))</f>
        <v/>
      </c>
      <c r="AT540" s="47">
        <f>AS540*(1/(1+$G540))^(1+$E540)*(1+AT$7)^$D540*(AT522/AS522)^$E540*((AT522+AT531)/(AS522+AS531))^($F540*(1+$E540))</f>
        <v/>
      </c>
      <c r="AU540" s="47">
        <f>AT540*(1/(1+$G540))^(1+$E540)*(1+AU$7)^$D540*(AU522/AT522)^$E540*((AU522+AU531)/(AT522+AT531))^($F540*(1+$E540))</f>
        <v/>
      </c>
      <c r="AV540" s="47">
        <f>AU540*(1/(1+$G540))^(1+$E540)*(1+AV$7)^$D540*(AV522/AU522)^$E540*((AV522+AV531)/(AU522+AU531))^($F540*(1+$E540))</f>
        <v/>
      </c>
      <c r="AW540" s="47">
        <f>AV540*(1/(1+$G540))^(1+$E540)*(1+AW$7)^$D540*(AW522/AV522)^$E540*((AW522+AW531)/(AV522+AV531))^($F540*(1+$E540))</f>
        <v/>
      </c>
      <c r="AX540" s="48">
        <f>FUELUSE(AW540,AX522,AW522,AX531,AW531,AX$7,$D540,$E540,$F540,$G540)</f>
        <v/>
      </c>
    </row>
    <row r="541" hidden="1" outlineLevel="2">
      <c r="A541" s="5" t="inlineStr">
        <is>
          <t>ener</t>
        </is>
      </c>
      <c r="B541" s="5" t="inlineStr">
        <is>
          <t>nga</t>
        </is>
      </c>
      <c r="C541" s="5" t="inlineStr">
        <is>
          <t>avi</t>
        </is>
      </c>
      <c r="D541" s="40">
        <f>INDEX(Inputs!$N$5:$N$132,MATCH($B541&amp;"|"&amp;$C541,Inputs!$A$5:$A$132,0))</f>
        <v/>
      </c>
      <c r="E541" s="40">
        <f>INDEX(Inputs!$O$5:$O$132,MATCH($B541&amp;"|"&amp;$C541,Inputs!$A$5:$A$132,0))</f>
        <v/>
      </c>
      <c r="F541" s="40">
        <f>INDEX(Inputs!$P$5:$P$132,MATCH($B541&amp;"|"&amp;$C541,Inputs!$A$5:$A$132,0))</f>
        <v/>
      </c>
      <c r="G541" s="40">
        <f>INDEX(Inputs!$Q$5:$Q$132,MATCH($B541&amp;"|"&amp;$C541,Inputs!$A$5:$A$132,0))</f>
        <v/>
      </c>
      <c r="H541" s="5">
        <f>INDEX(Variables!$B$5:$B$105,MATCH($A541,Variables!$A$5:$A$105,0))&amp;IF($C541="",""," | "&amp;INDEX(Mapping!$B$5:$B$26,MATCH($C541,Mapping!$A$5:$A$26,0))&amp;" | "&amp;INDEX(Mapping!$B$30:$B$41,MATCH($B541,Mapping!$A$30:$A$41,0)))</f>
        <v/>
      </c>
      <c r="I541" s="5">
        <f>INDEX(Variables!$C$5:$C$105,MATCH($A541,Variables!$A$5:$A$105,0))</f>
        <v/>
      </c>
      <c r="J541" s="5">
        <f>INDEX(Variables!$E$5:$E$105,MATCH($A541,Variables!$A$5:$A$105,0))</f>
        <v/>
      </c>
      <c r="K541" s="25">
        <f>LOWER(Settings!$C$4)&amp;".mit."&amp;$A541&amp;IF($C541="","","."&amp;$C541&amp;"."&amp;$B541)&amp;IF(INDEX(Variables!$D$5:$D$105,MATCH($A541,Variables!$A$5:$A$105,0))="","","."&amp;INDEX(Variables!$D$5:$D$105,MATCH($A541,Variables!$A$5:$A$105,0)))&amp;"."&amp;K$5</f>
        <v/>
      </c>
      <c r="L541" s="46">
        <f>INDEX(Inputs!$U$5:$U$132,MATCH($B541&amp;"|"&amp;$C541,Inputs!$A$5:$A$132,0))</f>
        <v/>
      </c>
      <c r="M541" s="47">
        <f>L541*(1/(1+$G541))^(1+$E541)*(1+M$7)^$D541*(M523/L523)^$E541*((M523+M532)/(L523+L532))^($F541*(1+$E541))</f>
        <v/>
      </c>
      <c r="N541" s="47">
        <f>M541*(1/(1+$G541))^(1+$E541)*(1+N$7)^$D541*(N523/M523)^$E541*((N523+N532)/(M523+M532))^($F541*(1+$E541))</f>
        <v/>
      </c>
      <c r="O541" s="47">
        <f>N541*(1/(1+$G541))^(1+$E541)*(1+O$7)^$D541*(O523/N523)^$E541*((O523+O532)/(N523+N532))^($F541*(1+$E541))</f>
        <v/>
      </c>
      <c r="P541" s="47">
        <f>O541*(1/(1+$G541))^(1+$E541)*(1+P$7)^$D541*(P523/O523)^$E541*((P523+P532)/(O523+O532))^($F541*(1+$E541))</f>
        <v/>
      </c>
      <c r="Q541" s="47">
        <f>P541*(1/(1+$G541))^(1+$E541)*(1+Q$7)^$D541*(Q523/P523)^$E541*((Q523+Q532)/(P523+P532))^($F541*(1+$E541))</f>
        <v/>
      </c>
      <c r="R541" s="47">
        <f>Q541*(1/(1+$G541))^(1+$E541)*(1+R$7)^$D541*(R523/Q523)^$E541*((R523+R532)/(Q523+Q532))^($F541*(1+$E541))</f>
        <v/>
      </c>
      <c r="S541" s="47">
        <f>R541*(1/(1+$G541))^(1+$E541)*(1+S$7)^$D541*(S523/R523)^$E541*((S523+S532)/(R523+R532))^($F541*(1+$E541))</f>
        <v/>
      </c>
      <c r="T541" s="47">
        <f>S541*(1/(1+$G541))^(1+$E541)*(1+T$7)^$D541*(T523/S523)^$E541*((T523+T532)/(S523+S532))^($F541*(1+$E541))</f>
        <v/>
      </c>
      <c r="U541" s="47">
        <f>T541*(1/(1+$G541))^(1+$E541)*(1+U$7)^$D541*(U523/T523)^$E541*((U523+U532)/(T523+T532))^($F541*(1+$E541))</f>
        <v/>
      </c>
      <c r="V541" s="47">
        <f>U541*(1/(1+$G541))^(1+$E541)*(1+V$7)^$D541*(V523/U523)^$E541*((V523+V532)/(U523+U532))^($F541*(1+$E541))</f>
        <v/>
      </c>
      <c r="W541" s="47">
        <f>V541*(1/(1+$G541))^(1+$E541)*(1+W$7)^$D541*(W523/V523)^$E541*((W523+W532)/(V523+V532))^($F541*(1+$E541))</f>
        <v/>
      </c>
      <c r="X541" s="47">
        <f>W541*(1/(1+$G541))^(1+$E541)*(1+X$7)^$D541*(X523/W523)^$E541*((X523+X532)/(W523+W532))^($F541*(1+$E541))</f>
        <v/>
      </c>
      <c r="Y541" s="47">
        <f>X541*(1/(1+$G541))^(1+$E541)*(1+Y$7)^$D541*(Y523/X523)^$E541*((Y523+Y532)/(X523+X532))^($F541*(1+$E541))</f>
        <v/>
      </c>
      <c r="Z541" s="47">
        <f>Y541*(1/(1+$G541))^(1+$E541)*(1+Z$7)^$D541*(Z523/Y523)^$E541*((Z523+Z532)/(Y523+Y532))^($F541*(1+$E541))</f>
        <v/>
      </c>
      <c r="AA541" s="47">
        <f>Z541*(1/(1+$G541))^(1+$E541)*(1+AA$7)^$D541*(AA523/Z523)^$E541*((AA523+AA532)/(Z523+Z532))^($F541*(1+$E541))</f>
        <v/>
      </c>
      <c r="AB541" s="47">
        <f>AA541*(1/(1+$G541))^(1+$E541)*(1+AB$7)^$D541*(AB523/AA523)^$E541*((AB523+AB532)/(AA523+AA532))^($F541*(1+$E541))</f>
        <v/>
      </c>
      <c r="AC541" s="47">
        <f>AB541*(1/(1+$G541))^(1+$E541)*(1+AC$7)^$D541*(AC523/AB523)^$E541*((AC523+AC532)/(AB523+AB532))^($F541*(1+$E541))</f>
        <v/>
      </c>
      <c r="AD541" s="48">
        <f>FUELUSE(AC541,AD523,AC523,AD532,AC532,AD$7,$D541,$E541,$F541,$G541)</f>
        <v/>
      </c>
      <c r="AE541" s="25">
        <f>LOWER(Settings!$C$4)&amp;".mit."&amp;$A541&amp;IF($C541="","","."&amp;$C541&amp;"."&amp;$B541)&amp;IF(INDEX(Variables!$D$5:$D$105,MATCH($A541,Variables!$A$5:$A$105,0))="","","."&amp;INDEX(Variables!$D$5:$D$105,MATCH($A541,Variables!$A$5:$A$105,0)))&amp;"."&amp;AE$5</f>
        <v/>
      </c>
      <c r="AF541" s="46">
        <f>INDEX(Inputs!$U$5:$U$132,MATCH($B541&amp;"|"&amp;$C541,Inputs!$A$5:$A$132,0))</f>
        <v/>
      </c>
      <c r="AG541" s="47">
        <f>AF541*(1/(1+$G541))^(1+$E541)*(1+AG$7)^$D541*(AG523/AF523)^$E541*((AG523+AG532)/(AF523+AF532))^($F541*(1+$E541))</f>
        <v/>
      </c>
      <c r="AH541" s="47">
        <f>AG541*(1/(1+$G541))^(1+$E541)*(1+AH$7)^$D541*(AH523/AG523)^$E541*((AH523+AH532)/(AG523+AG532))^($F541*(1+$E541))</f>
        <v/>
      </c>
      <c r="AI541" s="47">
        <f>AH541*(1/(1+$G541))^(1+$E541)*(1+AI$7)^$D541*(AI523/AH523)^$E541*((AI523+AI532)/(AH523+AH532))^($F541*(1+$E541))</f>
        <v/>
      </c>
      <c r="AJ541" s="47">
        <f>AI541*(1/(1+$G541))^(1+$E541)*(1+AJ$7)^$D541*(AJ523/AI523)^$E541*((AJ523+AJ532)/(AI523+AI532))^($F541*(1+$E541))</f>
        <v/>
      </c>
      <c r="AK541" s="47">
        <f>AJ541*(1/(1+$G541))^(1+$E541)*(1+AK$7)^$D541*(AK523/AJ523)^$E541*((AK523+AK532)/(AJ523+AJ532))^($F541*(1+$E541))</f>
        <v/>
      </c>
      <c r="AL541" s="47">
        <f>AK541*(1/(1+$G541))^(1+$E541)*(1+AL$7)^$D541*(AL523/AK523)^$E541*((AL523+AL532)/(AK523+AK532))^($F541*(1+$E541))</f>
        <v/>
      </c>
      <c r="AM541" s="47">
        <f>AL541*(1/(1+$G541))^(1+$E541)*(1+AM$7)^$D541*(AM523/AL523)^$E541*((AM523+AM532)/(AL523+AL532))^($F541*(1+$E541))</f>
        <v/>
      </c>
      <c r="AN541" s="47">
        <f>AM541*(1/(1+$G541))^(1+$E541)*(1+AN$7)^$D541*(AN523/AM523)^$E541*((AN523+AN532)/(AM523+AM532))^($F541*(1+$E541))</f>
        <v/>
      </c>
      <c r="AO541" s="47">
        <f>AN541*(1/(1+$G541))^(1+$E541)*(1+AO$7)^$D541*(AO523/AN523)^$E541*((AO523+AO532)/(AN523+AN532))^($F541*(1+$E541))</f>
        <v/>
      </c>
      <c r="AP541" s="47">
        <f>AO541*(1/(1+$G541))^(1+$E541)*(1+AP$7)^$D541*(AP523/AO523)^$E541*((AP523+AP532)/(AO523+AO532))^($F541*(1+$E541))</f>
        <v/>
      </c>
      <c r="AQ541" s="47">
        <f>AP541*(1/(1+$G541))^(1+$E541)*(1+AQ$7)^$D541*(AQ523/AP523)^$E541*((AQ523+AQ532)/(AP523+AP532))^($F541*(1+$E541))</f>
        <v/>
      </c>
      <c r="AR541" s="47">
        <f>AQ541*(1/(1+$G541))^(1+$E541)*(1+AR$7)^$D541*(AR523/AQ523)^$E541*((AR523+AR532)/(AQ523+AQ532))^($F541*(1+$E541))</f>
        <v/>
      </c>
      <c r="AS541" s="47">
        <f>AR541*(1/(1+$G541))^(1+$E541)*(1+AS$7)^$D541*(AS523/AR523)^$E541*((AS523+AS532)/(AR523+AR532))^($F541*(1+$E541))</f>
        <v/>
      </c>
      <c r="AT541" s="47">
        <f>AS541*(1/(1+$G541))^(1+$E541)*(1+AT$7)^$D541*(AT523/AS523)^$E541*((AT523+AT532)/(AS523+AS532))^($F541*(1+$E541))</f>
        <v/>
      </c>
      <c r="AU541" s="47">
        <f>AT541*(1/(1+$G541))^(1+$E541)*(1+AU$7)^$D541*(AU523/AT523)^$E541*((AU523+AU532)/(AT523+AT532))^($F541*(1+$E541))</f>
        <v/>
      </c>
      <c r="AV541" s="47">
        <f>AU541*(1/(1+$G541))^(1+$E541)*(1+AV$7)^$D541*(AV523/AU523)^$E541*((AV523+AV532)/(AU523+AU532))^($F541*(1+$E541))</f>
        <v/>
      </c>
      <c r="AW541" s="47">
        <f>AV541*(1/(1+$G541))^(1+$E541)*(1+AW$7)^$D541*(AW523/AV523)^$E541*((AW523+AW532)/(AV523+AV532))^($F541*(1+$E541))</f>
        <v/>
      </c>
      <c r="AX541" s="48">
        <f>FUELUSE(AW541,AX523,AW523,AX532,AW532,AX$7,$D541,$E541,$F541,$G541)</f>
        <v/>
      </c>
    </row>
    <row r="542" hidden="1" outlineLevel="2">
      <c r="A542" s="5" t="inlineStr">
        <is>
          <t>ener</t>
        </is>
      </c>
      <c r="B542" s="5" t="inlineStr">
        <is>
          <t>gso</t>
        </is>
      </c>
      <c r="C542" s="5" t="inlineStr">
        <is>
          <t>avi</t>
        </is>
      </c>
      <c r="D542" s="40">
        <f>INDEX(Inputs!$N$5:$N$132,MATCH($B542&amp;"|"&amp;$C542,Inputs!$A$5:$A$132,0))</f>
        <v/>
      </c>
      <c r="E542" s="40">
        <f>INDEX(Inputs!$O$5:$O$132,MATCH($B542&amp;"|"&amp;$C542,Inputs!$A$5:$A$132,0))</f>
        <v/>
      </c>
      <c r="F542" s="40">
        <f>INDEX(Inputs!$P$5:$P$132,MATCH($B542&amp;"|"&amp;$C542,Inputs!$A$5:$A$132,0))</f>
        <v/>
      </c>
      <c r="G542" s="40">
        <f>INDEX(Inputs!$Q$5:$Q$132,MATCH($B542&amp;"|"&amp;$C542,Inputs!$A$5:$A$132,0))</f>
        <v/>
      </c>
      <c r="H542" s="5">
        <f>INDEX(Variables!$B$5:$B$105,MATCH($A542,Variables!$A$5:$A$105,0))&amp;IF($C542="",""," | "&amp;INDEX(Mapping!$B$5:$B$26,MATCH($C542,Mapping!$A$5:$A$26,0))&amp;" | "&amp;INDEX(Mapping!$B$30:$B$41,MATCH($B542,Mapping!$A$30:$A$41,0)))</f>
        <v/>
      </c>
      <c r="I542" s="5">
        <f>INDEX(Variables!$C$5:$C$105,MATCH($A542,Variables!$A$5:$A$105,0))</f>
        <v/>
      </c>
      <c r="J542" s="5">
        <f>INDEX(Variables!$E$5:$E$105,MATCH($A542,Variables!$A$5:$A$105,0))</f>
        <v/>
      </c>
      <c r="K542" s="25">
        <f>LOWER(Settings!$C$4)&amp;".mit."&amp;$A542&amp;IF($C542="","","."&amp;$C542&amp;"."&amp;$B542)&amp;IF(INDEX(Variables!$D$5:$D$105,MATCH($A542,Variables!$A$5:$A$105,0))="","","."&amp;INDEX(Variables!$D$5:$D$105,MATCH($A542,Variables!$A$5:$A$105,0)))&amp;"."&amp;K$5</f>
        <v/>
      </c>
      <c r="L542" s="46">
        <f>INDEX(Inputs!$U$5:$U$132,MATCH($B542&amp;"|"&amp;$C542,Inputs!$A$5:$A$132,0))</f>
        <v/>
      </c>
      <c r="M542" s="47">
        <f>L542*(1/(1+$G542))^(1+$E542)*(1+M$7)^$D542*(M524/L524)^$E542*((M524+M533)/(L524+L533))^($F542*(1+$E542))</f>
        <v/>
      </c>
      <c r="N542" s="47">
        <f>M542*(1/(1+$G542))^(1+$E542)*(1+N$7)^$D542*(N524/M524)^$E542*((N524+N533)/(M524+M533))^($F542*(1+$E542))</f>
        <v/>
      </c>
      <c r="O542" s="47">
        <f>N542*(1/(1+$G542))^(1+$E542)*(1+O$7)^$D542*(O524/N524)^$E542*((O524+O533)/(N524+N533))^($F542*(1+$E542))</f>
        <v/>
      </c>
      <c r="P542" s="47">
        <f>O542*(1/(1+$G542))^(1+$E542)*(1+P$7)^$D542*(P524/O524)^$E542*((P524+P533)/(O524+O533))^($F542*(1+$E542))</f>
        <v/>
      </c>
      <c r="Q542" s="47">
        <f>P542*(1/(1+$G542))^(1+$E542)*(1+Q$7)^$D542*(Q524/P524)^$E542*((Q524+Q533)/(P524+P533))^($F542*(1+$E542))</f>
        <v/>
      </c>
      <c r="R542" s="47">
        <f>Q542*(1/(1+$G542))^(1+$E542)*(1+R$7)^$D542*(R524/Q524)^$E542*((R524+R533)/(Q524+Q533))^($F542*(1+$E542))</f>
        <v/>
      </c>
      <c r="S542" s="47">
        <f>R542*(1/(1+$G542))^(1+$E542)*(1+S$7)^$D542*(S524/R524)^$E542*((S524+S533)/(R524+R533))^($F542*(1+$E542))</f>
        <v/>
      </c>
      <c r="T542" s="47">
        <f>S542*(1/(1+$G542))^(1+$E542)*(1+T$7)^$D542*(T524/S524)^$E542*((T524+T533)/(S524+S533))^($F542*(1+$E542))</f>
        <v/>
      </c>
      <c r="U542" s="47">
        <f>T542*(1/(1+$G542))^(1+$E542)*(1+U$7)^$D542*(U524/T524)^$E542*((U524+U533)/(T524+T533))^($F542*(1+$E542))</f>
        <v/>
      </c>
      <c r="V542" s="47">
        <f>U542*(1/(1+$G542))^(1+$E542)*(1+V$7)^$D542*(V524/U524)^$E542*((V524+V533)/(U524+U533))^($F542*(1+$E542))</f>
        <v/>
      </c>
      <c r="W542" s="47">
        <f>V542*(1/(1+$G542))^(1+$E542)*(1+W$7)^$D542*(W524/V524)^$E542*((W524+W533)/(V524+V533))^($F542*(1+$E542))</f>
        <v/>
      </c>
      <c r="X542" s="47">
        <f>W542*(1/(1+$G542))^(1+$E542)*(1+X$7)^$D542*(X524/W524)^$E542*((X524+X533)/(W524+W533))^($F542*(1+$E542))</f>
        <v/>
      </c>
      <c r="Y542" s="47">
        <f>X542*(1/(1+$G542))^(1+$E542)*(1+Y$7)^$D542*(Y524/X524)^$E542*((Y524+Y533)/(X524+X533))^($F542*(1+$E542))</f>
        <v/>
      </c>
      <c r="Z542" s="47">
        <f>Y542*(1/(1+$G542))^(1+$E542)*(1+Z$7)^$D542*(Z524/Y524)^$E542*((Z524+Z533)/(Y524+Y533))^($F542*(1+$E542))</f>
        <v/>
      </c>
      <c r="AA542" s="47">
        <f>Z542*(1/(1+$G542))^(1+$E542)*(1+AA$7)^$D542*(AA524/Z524)^$E542*((AA524+AA533)/(Z524+Z533))^($F542*(1+$E542))</f>
        <v/>
      </c>
      <c r="AB542" s="47">
        <f>AA542*(1/(1+$G542))^(1+$E542)*(1+AB$7)^$D542*(AB524/AA524)^$E542*((AB524+AB533)/(AA524+AA533))^($F542*(1+$E542))</f>
        <v/>
      </c>
      <c r="AC542" s="47">
        <f>AB542*(1/(1+$G542))^(1+$E542)*(1+AC$7)^$D542*(AC524/AB524)^$E542*((AC524+AC533)/(AB524+AB533))^($F542*(1+$E542))</f>
        <v/>
      </c>
      <c r="AD542" s="48">
        <f>FUELUSE(AC542,AD524,AC524,AD533,AC533,AD$7,$D542,$E542,$F542,$G542)</f>
        <v/>
      </c>
      <c r="AE542" s="25">
        <f>LOWER(Settings!$C$4)&amp;".mit."&amp;$A542&amp;IF($C542="","","."&amp;$C542&amp;"."&amp;$B542)&amp;IF(INDEX(Variables!$D$5:$D$105,MATCH($A542,Variables!$A$5:$A$105,0))="","","."&amp;INDEX(Variables!$D$5:$D$105,MATCH($A542,Variables!$A$5:$A$105,0)))&amp;"."&amp;AE$5</f>
        <v/>
      </c>
      <c r="AF542" s="46">
        <f>INDEX(Inputs!$U$5:$U$132,MATCH($B542&amp;"|"&amp;$C542,Inputs!$A$5:$A$132,0))</f>
        <v/>
      </c>
      <c r="AG542" s="47">
        <f>AF542*(1/(1+$G542))^(1+$E542)*(1+AG$7)^$D542*(AG524/AF524)^$E542*((AG524+AG533)/(AF524+AF533))^($F542*(1+$E542))</f>
        <v/>
      </c>
      <c r="AH542" s="47">
        <f>AG542*(1/(1+$G542))^(1+$E542)*(1+AH$7)^$D542*(AH524/AG524)^$E542*((AH524+AH533)/(AG524+AG533))^($F542*(1+$E542))</f>
        <v/>
      </c>
      <c r="AI542" s="47">
        <f>AH542*(1/(1+$G542))^(1+$E542)*(1+AI$7)^$D542*(AI524/AH524)^$E542*((AI524+AI533)/(AH524+AH533))^($F542*(1+$E542))</f>
        <v/>
      </c>
      <c r="AJ542" s="47">
        <f>AI542*(1/(1+$G542))^(1+$E542)*(1+AJ$7)^$D542*(AJ524/AI524)^$E542*((AJ524+AJ533)/(AI524+AI533))^($F542*(1+$E542))</f>
        <v/>
      </c>
      <c r="AK542" s="47">
        <f>AJ542*(1/(1+$G542))^(1+$E542)*(1+AK$7)^$D542*(AK524/AJ524)^$E542*((AK524+AK533)/(AJ524+AJ533))^($F542*(1+$E542))</f>
        <v/>
      </c>
      <c r="AL542" s="47">
        <f>AK542*(1/(1+$G542))^(1+$E542)*(1+AL$7)^$D542*(AL524/AK524)^$E542*((AL524+AL533)/(AK524+AK533))^($F542*(1+$E542))</f>
        <v/>
      </c>
      <c r="AM542" s="47">
        <f>AL542*(1/(1+$G542))^(1+$E542)*(1+AM$7)^$D542*(AM524/AL524)^$E542*((AM524+AM533)/(AL524+AL533))^($F542*(1+$E542))</f>
        <v/>
      </c>
      <c r="AN542" s="47">
        <f>AM542*(1/(1+$G542))^(1+$E542)*(1+AN$7)^$D542*(AN524/AM524)^$E542*((AN524+AN533)/(AM524+AM533))^($F542*(1+$E542))</f>
        <v/>
      </c>
      <c r="AO542" s="47">
        <f>AN542*(1/(1+$G542))^(1+$E542)*(1+AO$7)^$D542*(AO524/AN524)^$E542*((AO524+AO533)/(AN524+AN533))^($F542*(1+$E542))</f>
        <v/>
      </c>
      <c r="AP542" s="47">
        <f>AO542*(1/(1+$G542))^(1+$E542)*(1+AP$7)^$D542*(AP524/AO524)^$E542*((AP524+AP533)/(AO524+AO533))^($F542*(1+$E542))</f>
        <v/>
      </c>
      <c r="AQ542" s="47">
        <f>AP542*(1/(1+$G542))^(1+$E542)*(1+AQ$7)^$D542*(AQ524/AP524)^$E542*((AQ524+AQ533)/(AP524+AP533))^($F542*(1+$E542))</f>
        <v/>
      </c>
      <c r="AR542" s="47">
        <f>AQ542*(1/(1+$G542))^(1+$E542)*(1+AR$7)^$D542*(AR524/AQ524)^$E542*((AR524+AR533)/(AQ524+AQ533))^($F542*(1+$E542))</f>
        <v/>
      </c>
      <c r="AS542" s="47">
        <f>AR542*(1/(1+$G542))^(1+$E542)*(1+AS$7)^$D542*(AS524/AR524)^$E542*((AS524+AS533)/(AR524+AR533))^($F542*(1+$E542))</f>
        <v/>
      </c>
      <c r="AT542" s="47">
        <f>AS542*(1/(1+$G542))^(1+$E542)*(1+AT$7)^$D542*(AT524/AS524)^$E542*((AT524+AT533)/(AS524+AS533))^($F542*(1+$E542))</f>
        <v/>
      </c>
      <c r="AU542" s="47">
        <f>AT542*(1/(1+$G542))^(1+$E542)*(1+AU$7)^$D542*(AU524/AT524)^$E542*((AU524+AU533)/(AT524+AT533))^($F542*(1+$E542))</f>
        <v/>
      </c>
      <c r="AV542" s="47">
        <f>AU542*(1/(1+$G542))^(1+$E542)*(1+AV$7)^$D542*(AV524/AU524)^$E542*((AV524+AV533)/(AU524+AU533))^($F542*(1+$E542))</f>
        <v/>
      </c>
      <c r="AW542" s="47">
        <f>AV542*(1/(1+$G542))^(1+$E542)*(1+AW$7)^$D542*(AW524/AV524)^$E542*((AW524+AW533)/(AV524+AV533))^($F542*(1+$E542))</f>
        <v/>
      </c>
      <c r="AX542" s="48">
        <f>FUELUSE(AW542,AX524,AW524,AX533,AW533,AX$7,$D542,$E542,$F542,$G542)</f>
        <v/>
      </c>
    </row>
    <row r="543" hidden="1" outlineLevel="2">
      <c r="A543" s="5" t="inlineStr">
        <is>
          <t>ener</t>
        </is>
      </c>
      <c r="B543" s="5" t="inlineStr">
        <is>
          <t>die</t>
        </is>
      </c>
      <c r="C543" s="5" t="inlineStr">
        <is>
          <t>avi</t>
        </is>
      </c>
      <c r="D543" s="40">
        <f>INDEX(Inputs!$N$5:$N$132,MATCH($B543&amp;"|"&amp;$C543,Inputs!$A$5:$A$132,0))</f>
        <v/>
      </c>
      <c r="E543" s="40">
        <f>INDEX(Inputs!$O$5:$O$132,MATCH($B543&amp;"|"&amp;$C543,Inputs!$A$5:$A$132,0))</f>
        <v/>
      </c>
      <c r="F543" s="40">
        <f>INDEX(Inputs!$P$5:$P$132,MATCH($B543&amp;"|"&amp;$C543,Inputs!$A$5:$A$132,0))</f>
        <v/>
      </c>
      <c r="G543" s="40">
        <f>INDEX(Inputs!$Q$5:$Q$132,MATCH($B543&amp;"|"&amp;$C543,Inputs!$A$5:$A$132,0))</f>
        <v/>
      </c>
      <c r="H543" s="5">
        <f>INDEX(Variables!$B$5:$B$105,MATCH($A543,Variables!$A$5:$A$105,0))&amp;IF($C543="",""," | "&amp;INDEX(Mapping!$B$5:$B$26,MATCH($C543,Mapping!$A$5:$A$26,0))&amp;" | "&amp;INDEX(Mapping!$B$30:$B$41,MATCH($B543,Mapping!$A$30:$A$41,0)))</f>
        <v/>
      </c>
      <c r="I543" s="5">
        <f>INDEX(Variables!$C$5:$C$105,MATCH($A543,Variables!$A$5:$A$105,0))</f>
        <v/>
      </c>
      <c r="J543" s="5">
        <f>INDEX(Variables!$E$5:$E$105,MATCH($A543,Variables!$A$5:$A$105,0))</f>
        <v/>
      </c>
      <c r="K543" s="25">
        <f>LOWER(Settings!$C$4)&amp;".mit."&amp;$A543&amp;IF($C543="","","."&amp;$C543&amp;"."&amp;$B543)&amp;IF(INDEX(Variables!$D$5:$D$105,MATCH($A543,Variables!$A$5:$A$105,0))="","","."&amp;INDEX(Variables!$D$5:$D$105,MATCH($A543,Variables!$A$5:$A$105,0)))&amp;"."&amp;K$5</f>
        <v/>
      </c>
      <c r="L543" s="46">
        <f>INDEX(Inputs!$U$5:$U$132,MATCH($B543&amp;"|"&amp;$C543,Inputs!$A$5:$A$132,0))</f>
        <v/>
      </c>
      <c r="M543" s="47">
        <f>L543*(1/(1+$G543))^(1+$E543)*(1+M$7)^$D543*(M525/L525)^$E543*((M525+M534)/(L525+L534))^($F543*(1+$E543))</f>
        <v/>
      </c>
      <c r="N543" s="47">
        <f>M543*(1/(1+$G543))^(1+$E543)*(1+N$7)^$D543*(N525/M525)^$E543*((N525+N534)/(M525+M534))^($F543*(1+$E543))</f>
        <v/>
      </c>
      <c r="O543" s="47">
        <f>N543*(1/(1+$G543))^(1+$E543)*(1+O$7)^$D543*(O525/N525)^$E543*((O525+O534)/(N525+N534))^($F543*(1+$E543))</f>
        <v/>
      </c>
      <c r="P543" s="47">
        <f>O543*(1/(1+$G543))^(1+$E543)*(1+P$7)^$D543*(P525/O525)^$E543*((P525+P534)/(O525+O534))^($F543*(1+$E543))</f>
        <v/>
      </c>
      <c r="Q543" s="47">
        <f>P543*(1/(1+$G543))^(1+$E543)*(1+Q$7)^$D543*(Q525/P525)^$E543*((Q525+Q534)/(P525+P534))^($F543*(1+$E543))</f>
        <v/>
      </c>
      <c r="R543" s="47">
        <f>Q543*(1/(1+$G543))^(1+$E543)*(1+R$7)^$D543*(R525/Q525)^$E543*((R525+R534)/(Q525+Q534))^($F543*(1+$E543))</f>
        <v/>
      </c>
      <c r="S543" s="47">
        <f>R543*(1/(1+$G543))^(1+$E543)*(1+S$7)^$D543*(S525/R525)^$E543*((S525+S534)/(R525+R534))^($F543*(1+$E543))</f>
        <v/>
      </c>
      <c r="T543" s="47">
        <f>S543*(1/(1+$G543))^(1+$E543)*(1+T$7)^$D543*(T525/S525)^$E543*((T525+T534)/(S525+S534))^($F543*(1+$E543))</f>
        <v/>
      </c>
      <c r="U543" s="47">
        <f>T543*(1/(1+$G543))^(1+$E543)*(1+U$7)^$D543*(U525/T525)^$E543*((U525+U534)/(T525+T534))^($F543*(1+$E543))</f>
        <v/>
      </c>
      <c r="V543" s="47">
        <f>U543*(1/(1+$G543))^(1+$E543)*(1+V$7)^$D543*(V525/U525)^$E543*((V525+V534)/(U525+U534))^($F543*(1+$E543))</f>
        <v/>
      </c>
      <c r="W543" s="47">
        <f>V543*(1/(1+$G543))^(1+$E543)*(1+W$7)^$D543*(W525/V525)^$E543*((W525+W534)/(V525+V534))^($F543*(1+$E543))</f>
        <v/>
      </c>
      <c r="X543" s="47">
        <f>W543*(1/(1+$G543))^(1+$E543)*(1+X$7)^$D543*(X525/W525)^$E543*((X525+X534)/(W525+W534))^($F543*(1+$E543))</f>
        <v/>
      </c>
      <c r="Y543" s="47">
        <f>X543*(1/(1+$G543))^(1+$E543)*(1+Y$7)^$D543*(Y525/X525)^$E543*((Y525+Y534)/(X525+X534))^($F543*(1+$E543))</f>
        <v/>
      </c>
      <c r="Z543" s="47">
        <f>Y543*(1/(1+$G543))^(1+$E543)*(1+Z$7)^$D543*(Z525/Y525)^$E543*((Z525+Z534)/(Y525+Y534))^($F543*(1+$E543))</f>
        <v/>
      </c>
      <c r="AA543" s="47">
        <f>Z543*(1/(1+$G543))^(1+$E543)*(1+AA$7)^$D543*(AA525/Z525)^$E543*((AA525+AA534)/(Z525+Z534))^($F543*(1+$E543))</f>
        <v/>
      </c>
      <c r="AB543" s="47">
        <f>AA543*(1/(1+$G543))^(1+$E543)*(1+AB$7)^$D543*(AB525/AA525)^$E543*((AB525+AB534)/(AA525+AA534))^($F543*(1+$E543))</f>
        <v/>
      </c>
      <c r="AC543" s="47">
        <f>AB543*(1/(1+$G543))^(1+$E543)*(1+AC$7)^$D543*(AC525/AB525)^$E543*((AC525+AC534)/(AB525+AB534))^($F543*(1+$E543))</f>
        <v/>
      </c>
      <c r="AD543" s="48">
        <f>FUELUSE(AC543,AD525,AC525,AD534,AC534,AD$7,$D543,$E543,$F543,$G543)</f>
        <v/>
      </c>
      <c r="AE543" s="25">
        <f>LOWER(Settings!$C$4)&amp;".mit."&amp;$A543&amp;IF($C543="","","."&amp;$C543&amp;"."&amp;$B543)&amp;IF(INDEX(Variables!$D$5:$D$105,MATCH($A543,Variables!$A$5:$A$105,0))="","","."&amp;INDEX(Variables!$D$5:$D$105,MATCH($A543,Variables!$A$5:$A$105,0)))&amp;"."&amp;AE$5</f>
        <v/>
      </c>
      <c r="AF543" s="46">
        <f>INDEX(Inputs!$U$5:$U$132,MATCH($B543&amp;"|"&amp;$C543,Inputs!$A$5:$A$132,0))</f>
        <v/>
      </c>
      <c r="AG543" s="47">
        <f>AF543*(1/(1+$G543))^(1+$E543)*(1+AG$7)^$D543*(AG525/AF525)^$E543*((AG525+AG534)/(AF525+AF534))^($F543*(1+$E543))</f>
        <v/>
      </c>
      <c r="AH543" s="47">
        <f>AG543*(1/(1+$G543))^(1+$E543)*(1+AH$7)^$D543*(AH525/AG525)^$E543*((AH525+AH534)/(AG525+AG534))^($F543*(1+$E543))</f>
        <v/>
      </c>
      <c r="AI543" s="47">
        <f>AH543*(1/(1+$G543))^(1+$E543)*(1+AI$7)^$D543*(AI525/AH525)^$E543*((AI525+AI534)/(AH525+AH534))^($F543*(1+$E543))</f>
        <v/>
      </c>
      <c r="AJ543" s="47">
        <f>AI543*(1/(1+$G543))^(1+$E543)*(1+AJ$7)^$D543*(AJ525/AI525)^$E543*((AJ525+AJ534)/(AI525+AI534))^($F543*(1+$E543))</f>
        <v/>
      </c>
      <c r="AK543" s="47">
        <f>AJ543*(1/(1+$G543))^(1+$E543)*(1+AK$7)^$D543*(AK525/AJ525)^$E543*((AK525+AK534)/(AJ525+AJ534))^($F543*(1+$E543))</f>
        <v/>
      </c>
      <c r="AL543" s="47">
        <f>AK543*(1/(1+$G543))^(1+$E543)*(1+AL$7)^$D543*(AL525/AK525)^$E543*((AL525+AL534)/(AK525+AK534))^($F543*(1+$E543))</f>
        <v/>
      </c>
      <c r="AM543" s="47">
        <f>AL543*(1/(1+$G543))^(1+$E543)*(1+AM$7)^$D543*(AM525/AL525)^$E543*((AM525+AM534)/(AL525+AL534))^($F543*(1+$E543))</f>
        <v/>
      </c>
      <c r="AN543" s="47">
        <f>AM543*(1/(1+$G543))^(1+$E543)*(1+AN$7)^$D543*(AN525/AM525)^$E543*((AN525+AN534)/(AM525+AM534))^($F543*(1+$E543))</f>
        <v/>
      </c>
      <c r="AO543" s="47">
        <f>AN543*(1/(1+$G543))^(1+$E543)*(1+AO$7)^$D543*(AO525/AN525)^$E543*((AO525+AO534)/(AN525+AN534))^($F543*(1+$E543))</f>
        <v/>
      </c>
      <c r="AP543" s="47">
        <f>AO543*(1/(1+$G543))^(1+$E543)*(1+AP$7)^$D543*(AP525/AO525)^$E543*((AP525+AP534)/(AO525+AO534))^($F543*(1+$E543))</f>
        <v/>
      </c>
      <c r="AQ543" s="47">
        <f>AP543*(1/(1+$G543))^(1+$E543)*(1+AQ$7)^$D543*(AQ525/AP525)^$E543*((AQ525+AQ534)/(AP525+AP534))^($F543*(1+$E543))</f>
        <v/>
      </c>
      <c r="AR543" s="47">
        <f>AQ543*(1/(1+$G543))^(1+$E543)*(1+AR$7)^$D543*(AR525/AQ525)^$E543*((AR525+AR534)/(AQ525+AQ534))^($F543*(1+$E543))</f>
        <v/>
      </c>
      <c r="AS543" s="47">
        <f>AR543*(1/(1+$G543))^(1+$E543)*(1+AS$7)^$D543*(AS525/AR525)^$E543*((AS525+AS534)/(AR525+AR534))^($F543*(1+$E543))</f>
        <v/>
      </c>
      <c r="AT543" s="47">
        <f>AS543*(1/(1+$G543))^(1+$E543)*(1+AT$7)^$D543*(AT525/AS525)^$E543*((AT525+AT534)/(AS525+AS534))^($F543*(1+$E543))</f>
        <v/>
      </c>
      <c r="AU543" s="47">
        <f>AT543*(1/(1+$G543))^(1+$E543)*(1+AU$7)^$D543*(AU525/AT525)^$E543*((AU525+AU534)/(AT525+AT534))^($F543*(1+$E543))</f>
        <v/>
      </c>
      <c r="AV543" s="47">
        <f>AU543*(1/(1+$G543))^(1+$E543)*(1+AV$7)^$D543*(AV525/AU525)^$E543*((AV525+AV534)/(AU525+AU534))^($F543*(1+$E543))</f>
        <v/>
      </c>
      <c r="AW543" s="47">
        <f>AV543*(1/(1+$G543))^(1+$E543)*(1+AW$7)^$D543*(AW525/AV525)^$E543*((AW525+AW534)/(AV525+AV534))^($F543*(1+$E543))</f>
        <v/>
      </c>
      <c r="AX543" s="48">
        <f>FUELUSE(AW543,AX525,AW525,AX534,AW534,AX$7,$D543,$E543,$F543,$G543)</f>
        <v/>
      </c>
    </row>
    <row r="544" hidden="1" outlineLevel="2">
      <c r="A544" s="5" t="inlineStr">
        <is>
          <t>ener</t>
        </is>
      </c>
      <c r="B544" s="5" t="inlineStr">
        <is>
          <t>lpg</t>
        </is>
      </c>
      <c r="C544" s="5" t="inlineStr">
        <is>
          <t>avi</t>
        </is>
      </c>
      <c r="D544" s="40">
        <f>INDEX(Inputs!$N$5:$N$132,MATCH($B544&amp;"|"&amp;$C544,Inputs!$A$5:$A$132,0))</f>
        <v/>
      </c>
      <c r="E544" s="40">
        <f>INDEX(Inputs!$O$5:$O$132,MATCH($B544&amp;"|"&amp;$C544,Inputs!$A$5:$A$132,0))</f>
        <v/>
      </c>
      <c r="F544" s="40">
        <f>INDEX(Inputs!$P$5:$P$132,MATCH($B544&amp;"|"&amp;$C544,Inputs!$A$5:$A$132,0))</f>
        <v/>
      </c>
      <c r="G544" s="40">
        <f>INDEX(Inputs!$Q$5:$Q$132,MATCH($B544&amp;"|"&amp;$C544,Inputs!$A$5:$A$132,0))</f>
        <v/>
      </c>
      <c r="H544" s="5">
        <f>INDEX(Variables!$B$5:$B$105,MATCH($A544,Variables!$A$5:$A$105,0))&amp;IF($C544="",""," | "&amp;INDEX(Mapping!$B$5:$B$26,MATCH($C544,Mapping!$A$5:$A$26,0))&amp;" | "&amp;INDEX(Mapping!$B$30:$B$41,MATCH($B544,Mapping!$A$30:$A$41,0)))</f>
        <v/>
      </c>
      <c r="I544" s="5">
        <f>INDEX(Variables!$C$5:$C$105,MATCH($A544,Variables!$A$5:$A$105,0))</f>
        <v/>
      </c>
      <c r="J544" s="5">
        <f>INDEX(Variables!$E$5:$E$105,MATCH($A544,Variables!$A$5:$A$105,0))</f>
        <v/>
      </c>
      <c r="K544" s="25">
        <f>LOWER(Settings!$C$4)&amp;".mit."&amp;$A544&amp;IF($C544="","","."&amp;$C544&amp;"."&amp;$B544)&amp;IF(INDEX(Variables!$D$5:$D$105,MATCH($A544,Variables!$A$5:$A$105,0))="","","."&amp;INDEX(Variables!$D$5:$D$105,MATCH($A544,Variables!$A$5:$A$105,0)))&amp;"."&amp;K$5</f>
        <v/>
      </c>
      <c r="L544" s="46">
        <f>INDEX(Inputs!$U$5:$U$132,MATCH($B544&amp;"|"&amp;$C544,Inputs!$A$5:$A$132,0))</f>
        <v/>
      </c>
      <c r="M544" s="47">
        <f>L544*(1/(1+$G544))^(1+$E544)*(1+M$7)^$D544*(M526/L526)^$E544*((M526+M535)/(L526+L535))^($F544*(1+$E544))</f>
        <v/>
      </c>
      <c r="N544" s="47">
        <f>M544*(1/(1+$G544))^(1+$E544)*(1+N$7)^$D544*(N526/M526)^$E544*((N526+N535)/(M526+M535))^($F544*(1+$E544))</f>
        <v/>
      </c>
      <c r="O544" s="47">
        <f>N544*(1/(1+$G544))^(1+$E544)*(1+O$7)^$D544*(O526/N526)^$E544*((O526+O535)/(N526+N535))^($F544*(1+$E544))</f>
        <v/>
      </c>
      <c r="P544" s="47">
        <f>O544*(1/(1+$G544))^(1+$E544)*(1+P$7)^$D544*(P526/O526)^$E544*((P526+P535)/(O526+O535))^($F544*(1+$E544))</f>
        <v/>
      </c>
      <c r="Q544" s="47">
        <f>P544*(1/(1+$G544))^(1+$E544)*(1+Q$7)^$D544*(Q526/P526)^$E544*((Q526+Q535)/(P526+P535))^($F544*(1+$E544))</f>
        <v/>
      </c>
      <c r="R544" s="47">
        <f>Q544*(1/(1+$G544))^(1+$E544)*(1+R$7)^$D544*(R526/Q526)^$E544*((R526+R535)/(Q526+Q535))^($F544*(1+$E544))</f>
        <v/>
      </c>
      <c r="S544" s="47">
        <f>R544*(1/(1+$G544))^(1+$E544)*(1+S$7)^$D544*(S526/R526)^$E544*((S526+S535)/(R526+R535))^($F544*(1+$E544))</f>
        <v/>
      </c>
      <c r="T544" s="47">
        <f>S544*(1/(1+$G544))^(1+$E544)*(1+T$7)^$D544*(T526/S526)^$E544*((T526+T535)/(S526+S535))^($F544*(1+$E544))</f>
        <v/>
      </c>
      <c r="U544" s="47">
        <f>T544*(1/(1+$G544))^(1+$E544)*(1+U$7)^$D544*(U526/T526)^$E544*((U526+U535)/(T526+T535))^($F544*(1+$E544))</f>
        <v/>
      </c>
      <c r="V544" s="47">
        <f>U544*(1/(1+$G544))^(1+$E544)*(1+V$7)^$D544*(V526/U526)^$E544*((V526+V535)/(U526+U535))^($F544*(1+$E544))</f>
        <v/>
      </c>
      <c r="W544" s="47">
        <f>V544*(1/(1+$G544))^(1+$E544)*(1+W$7)^$D544*(W526/V526)^$E544*((W526+W535)/(V526+V535))^($F544*(1+$E544))</f>
        <v/>
      </c>
      <c r="X544" s="47">
        <f>W544*(1/(1+$G544))^(1+$E544)*(1+X$7)^$D544*(X526/W526)^$E544*((X526+X535)/(W526+W535))^($F544*(1+$E544))</f>
        <v/>
      </c>
      <c r="Y544" s="47">
        <f>X544*(1/(1+$G544))^(1+$E544)*(1+Y$7)^$D544*(Y526/X526)^$E544*((Y526+Y535)/(X526+X535))^($F544*(1+$E544))</f>
        <v/>
      </c>
      <c r="Z544" s="47">
        <f>Y544*(1/(1+$G544))^(1+$E544)*(1+Z$7)^$D544*(Z526/Y526)^$E544*((Z526+Z535)/(Y526+Y535))^($F544*(1+$E544))</f>
        <v/>
      </c>
      <c r="AA544" s="47">
        <f>Z544*(1/(1+$G544))^(1+$E544)*(1+AA$7)^$D544*(AA526/Z526)^$E544*((AA526+AA535)/(Z526+Z535))^($F544*(1+$E544))</f>
        <v/>
      </c>
      <c r="AB544" s="47">
        <f>AA544*(1/(1+$G544))^(1+$E544)*(1+AB$7)^$D544*(AB526/AA526)^$E544*((AB526+AB535)/(AA526+AA535))^($F544*(1+$E544))</f>
        <v/>
      </c>
      <c r="AC544" s="47">
        <f>AB544*(1/(1+$G544))^(1+$E544)*(1+AC$7)^$D544*(AC526/AB526)^$E544*((AC526+AC535)/(AB526+AB535))^($F544*(1+$E544))</f>
        <v/>
      </c>
      <c r="AD544" s="48">
        <f>FUELUSE(AC544,AD526,AC526,AD535,AC535,AD$7,$D544,$E544,$F544,$G544)</f>
        <v/>
      </c>
      <c r="AE544" s="25">
        <f>LOWER(Settings!$C$4)&amp;".mit."&amp;$A544&amp;IF($C544="","","."&amp;$C544&amp;"."&amp;$B544)&amp;IF(INDEX(Variables!$D$5:$D$105,MATCH($A544,Variables!$A$5:$A$105,0))="","","."&amp;INDEX(Variables!$D$5:$D$105,MATCH($A544,Variables!$A$5:$A$105,0)))&amp;"."&amp;AE$5</f>
        <v/>
      </c>
      <c r="AF544" s="46">
        <f>INDEX(Inputs!$U$5:$U$132,MATCH($B544&amp;"|"&amp;$C544,Inputs!$A$5:$A$132,0))</f>
        <v/>
      </c>
      <c r="AG544" s="47">
        <f>AF544*(1/(1+$G544))^(1+$E544)*(1+AG$7)^$D544*(AG526/AF526)^$E544*((AG526+AG535)/(AF526+AF535))^($F544*(1+$E544))</f>
        <v/>
      </c>
      <c r="AH544" s="47">
        <f>AG544*(1/(1+$G544))^(1+$E544)*(1+AH$7)^$D544*(AH526/AG526)^$E544*((AH526+AH535)/(AG526+AG535))^($F544*(1+$E544))</f>
        <v/>
      </c>
      <c r="AI544" s="47">
        <f>AH544*(1/(1+$G544))^(1+$E544)*(1+AI$7)^$D544*(AI526/AH526)^$E544*((AI526+AI535)/(AH526+AH535))^($F544*(1+$E544))</f>
        <v/>
      </c>
      <c r="AJ544" s="47">
        <f>AI544*(1/(1+$G544))^(1+$E544)*(1+AJ$7)^$D544*(AJ526/AI526)^$E544*((AJ526+AJ535)/(AI526+AI535))^($F544*(1+$E544))</f>
        <v/>
      </c>
      <c r="AK544" s="47">
        <f>AJ544*(1/(1+$G544))^(1+$E544)*(1+AK$7)^$D544*(AK526/AJ526)^$E544*((AK526+AK535)/(AJ526+AJ535))^($F544*(1+$E544))</f>
        <v/>
      </c>
      <c r="AL544" s="47">
        <f>AK544*(1/(1+$G544))^(1+$E544)*(1+AL$7)^$D544*(AL526/AK526)^$E544*((AL526+AL535)/(AK526+AK535))^($F544*(1+$E544))</f>
        <v/>
      </c>
      <c r="AM544" s="47">
        <f>AL544*(1/(1+$G544))^(1+$E544)*(1+AM$7)^$D544*(AM526/AL526)^$E544*((AM526+AM535)/(AL526+AL535))^($F544*(1+$E544))</f>
        <v/>
      </c>
      <c r="AN544" s="47">
        <f>AM544*(1/(1+$G544))^(1+$E544)*(1+AN$7)^$D544*(AN526/AM526)^$E544*((AN526+AN535)/(AM526+AM535))^($F544*(1+$E544))</f>
        <v/>
      </c>
      <c r="AO544" s="47">
        <f>AN544*(1/(1+$G544))^(1+$E544)*(1+AO$7)^$D544*(AO526/AN526)^$E544*((AO526+AO535)/(AN526+AN535))^($F544*(1+$E544))</f>
        <v/>
      </c>
      <c r="AP544" s="47">
        <f>AO544*(1/(1+$G544))^(1+$E544)*(1+AP$7)^$D544*(AP526/AO526)^$E544*((AP526+AP535)/(AO526+AO535))^($F544*(1+$E544))</f>
        <v/>
      </c>
      <c r="AQ544" s="47">
        <f>AP544*(1/(1+$G544))^(1+$E544)*(1+AQ$7)^$D544*(AQ526/AP526)^$E544*((AQ526+AQ535)/(AP526+AP535))^($F544*(1+$E544))</f>
        <v/>
      </c>
      <c r="AR544" s="47">
        <f>AQ544*(1/(1+$G544))^(1+$E544)*(1+AR$7)^$D544*(AR526/AQ526)^$E544*((AR526+AR535)/(AQ526+AQ535))^($F544*(1+$E544))</f>
        <v/>
      </c>
      <c r="AS544" s="47">
        <f>AR544*(1/(1+$G544))^(1+$E544)*(1+AS$7)^$D544*(AS526/AR526)^$E544*((AS526+AS535)/(AR526+AR535))^($F544*(1+$E544))</f>
        <v/>
      </c>
      <c r="AT544" s="47">
        <f>AS544*(1/(1+$G544))^(1+$E544)*(1+AT$7)^$D544*(AT526/AS526)^$E544*((AT526+AT535)/(AS526+AS535))^($F544*(1+$E544))</f>
        <v/>
      </c>
      <c r="AU544" s="47">
        <f>AT544*(1/(1+$G544))^(1+$E544)*(1+AU$7)^$D544*(AU526/AT526)^$E544*((AU526+AU535)/(AT526+AT535))^($F544*(1+$E544))</f>
        <v/>
      </c>
      <c r="AV544" s="47">
        <f>AU544*(1/(1+$G544))^(1+$E544)*(1+AV$7)^$D544*(AV526/AU526)^$E544*((AV526+AV535)/(AU526+AU535))^($F544*(1+$E544))</f>
        <v/>
      </c>
      <c r="AW544" s="47">
        <f>AV544*(1/(1+$G544))^(1+$E544)*(1+AW$7)^$D544*(AW526/AV526)^$E544*((AW526+AW535)/(AV526+AV535))^($F544*(1+$E544))</f>
        <v/>
      </c>
      <c r="AX544" s="48">
        <f>FUELUSE(AW544,AX526,AW526,AX535,AW535,AX$7,$D544,$E544,$F544,$G544)</f>
        <v/>
      </c>
    </row>
    <row r="545" hidden="1" outlineLevel="2">
      <c r="A545" s="5" t="inlineStr">
        <is>
          <t>ener</t>
        </is>
      </c>
      <c r="B545" s="5" t="inlineStr">
        <is>
          <t>ker</t>
        </is>
      </c>
      <c r="C545" s="5" t="inlineStr">
        <is>
          <t>avi</t>
        </is>
      </c>
      <c r="D545" s="40">
        <f>INDEX(Inputs!$N$5:$N$132,MATCH($B545&amp;"|"&amp;$C545,Inputs!$A$5:$A$132,0))</f>
        <v/>
      </c>
      <c r="E545" s="40">
        <f>INDEX(Inputs!$O$5:$O$132,MATCH($B545&amp;"|"&amp;$C545,Inputs!$A$5:$A$132,0))</f>
        <v/>
      </c>
      <c r="F545" s="40">
        <f>INDEX(Inputs!$P$5:$P$132,MATCH($B545&amp;"|"&amp;$C545,Inputs!$A$5:$A$132,0))</f>
        <v/>
      </c>
      <c r="G545" s="40">
        <f>INDEX(Inputs!$Q$5:$Q$132,MATCH($B545&amp;"|"&amp;$C545,Inputs!$A$5:$A$132,0))</f>
        <v/>
      </c>
      <c r="H545" s="5">
        <f>INDEX(Variables!$B$5:$B$105,MATCH($A545,Variables!$A$5:$A$105,0))&amp;IF($C545="",""," | "&amp;INDEX(Mapping!$B$5:$B$26,MATCH($C545,Mapping!$A$5:$A$26,0))&amp;" | "&amp;INDEX(Mapping!$B$30:$B$41,MATCH($B545,Mapping!$A$30:$A$41,0)))</f>
        <v/>
      </c>
      <c r="I545" s="5">
        <f>INDEX(Variables!$C$5:$C$105,MATCH($A545,Variables!$A$5:$A$105,0))</f>
        <v/>
      </c>
      <c r="J545" s="5">
        <f>INDEX(Variables!$E$5:$E$105,MATCH($A545,Variables!$A$5:$A$105,0))</f>
        <v/>
      </c>
      <c r="K545" s="25">
        <f>LOWER(Settings!$C$4)&amp;".mit."&amp;$A545&amp;IF($C545="","","."&amp;$C545&amp;"."&amp;$B545)&amp;IF(INDEX(Variables!$D$5:$D$105,MATCH($A545,Variables!$A$5:$A$105,0))="","","."&amp;INDEX(Variables!$D$5:$D$105,MATCH($A545,Variables!$A$5:$A$105,0)))&amp;"."&amp;K$5</f>
        <v/>
      </c>
      <c r="L545" s="46">
        <f>INDEX(Inputs!$U$5:$U$132,MATCH($B545&amp;"|"&amp;$C545,Inputs!$A$5:$A$132,0))</f>
        <v/>
      </c>
      <c r="M545" s="47">
        <f>L545*(1/(1+$G545))^(1+$E545)*(1+M$7)^$D545*(M527/L527)^$E545*((M527+M536)/(L527+L536))^($F545*(1+$E545))</f>
        <v/>
      </c>
      <c r="N545" s="47">
        <f>M545*(1/(1+$G545))^(1+$E545)*(1+N$7)^$D545*(N527/M527)^$E545*((N527+N536)/(M527+M536))^($F545*(1+$E545))</f>
        <v/>
      </c>
      <c r="O545" s="47">
        <f>N545*(1/(1+$G545))^(1+$E545)*(1+O$7)^$D545*(O527/N527)^$E545*((O527+O536)/(N527+N536))^($F545*(1+$E545))</f>
        <v/>
      </c>
      <c r="P545" s="47">
        <f>O545*(1/(1+$G545))^(1+$E545)*(1+P$7)^$D545*(P527/O527)^$E545*((P527+P536)/(O527+O536))^($F545*(1+$E545))</f>
        <v/>
      </c>
      <c r="Q545" s="47">
        <f>P545*(1/(1+$G545))^(1+$E545)*(1+Q$7)^$D545*(Q527/P527)^$E545*((Q527+Q536)/(P527+P536))^($F545*(1+$E545))</f>
        <v/>
      </c>
      <c r="R545" s="47">
        <f>Q545*(1/(1+$G545))^(1+$E545)*(1+R$7)^$D545*(R527/Q527)^$E545*((R527+R536)/(Q527+Q536))^($F545*(1+$E545))</f>
        <v/>
      </c>
      <c r="S545" s="47">
        <f>R545*(1/(1+$G545))^(1+$E545)*(1+S$7)^$D545*(S527/R527)^$E545*((S527+S536)/(R527+R536))^($F545*(1+$E545))</f>
        <v/>
      </c>
      <c r="T545" s="47">
        <f>S545*(1/(1+$G545))^(1+$E545)*(1+T$7)^$D545*(T527/S527)^$E545*((T527+T536)/(S527+S536))^($F545*(1+$E545))</f>
        <v/>
      </c>
      <c r="U545" s="47">
        <f>T545*(1/(1+$G545))^(1+$E545)*(1+U$7)^$D545*(U527/T527)^$E545*((U527+U536)/(T527+T536))^($F545*(1+$E545))</f>
        <v/>
      </c>
      <c r="V545" s="47">
        <f>U545*(1/(1+$G545))^(1+$E545)*(1+V$7)^$D545*(V527/U527)^$E545*((V527+V536)/(U527+U536))^($F545*(1+$E545))</f>
        <v/>
      </c>
      <c r="W545" s="47">
        <f>V545*(1/(1+$G545))^(1+$E545)*(1+W$7)^$D545*(W527/V527)^$E545*((W527+W536)/(V527+V536))^($F545*(1+$E545))</f>
        <v/>
      </c>
      <c r="X545" s="47">
        <f>W545*(1/(1+$G545))^(1+$E545)*(1+X$7)^$D545*(X527/W527)^$E545*((X527+X536)/(W527+W536))^($F545*(1+$E545))</f>
        <v/>
      </c>
      <c r="Y545" s="47">
        <f>X545*(1/(1+$G545))^(1+$E545)*(1+Y$7)^$D545*(Y527/X527)^$E545*((Y527+Y536)/(X527+X536))^($F545*(1+$E545))</f>
        <v/>
      </c>
      <c r="Z545" s="47">
        <f>Y545*(1/(1+$G545))^(1+$E545)*(1+Z$7)^$D545*(Z527/Y527)^$E545*((Z527+Z536)/(Y527+Y536))^($F545*(1+$E545))</f>
        <v/>
      </c>
      <c r="AA545" s="47">
        <f>Z545*(1/(1+$G545))^(1+$E545)*(1+AA$7)^$D545*(AA527/Z527)^$E545*((AA527+AA536)/(Z527+Z536))^($F545*(1+$E545))</f>
        <v/>
      </c>
      <c r="AB545" s="47">
        <f>AA545*(1/(1+$G545))^(1+$E545)*(1+AB$7)^$D545*(AB527/AA527)^$E545*((AB527+AB536)/(AA527+AA536))^($F545*(1+$E545))</f>
        <v/>
      </c>
      <c r="AC545" s="47">
        <f>AB545*(1/(1+$G545))^(1+$E545)*(1+AC$7)^$D545*(AC527/AB527)^$E545*((AC527+AC536)/(AB527+AB536))^($F545*(1+$E545))</f>
        <v/>
      </c>
      <c r="AD545" s="48">
        <f>FUELUSE(AC545,AD527,AC527,AD536,AC536,AD$7,$D545,$E545,$F545,$G545)</f>
        <v/>
      </c>
      <c r="AE545" s="25">
        <f>LOWER(Settings!$C$4)&amp;".mit."&amp;$A545&amp;IF($C545="","","."&amp;$C545&amp;"."&amp;$B545)&amp;IF(INDEX(Variables!$D$5:$D$105,MATCH($A545,Variables!$A$5:$A$105,0))="","","."&amp;INDEX(Variables!$D$5:$D$105,MATCH($A545,Variables!$A$5:$A$105,0)))&amp;"."&amp;AE$5</f>
        <v/>
      </c>
      <c r="AF545" s="46">
        <f>INDEX(Inputs!$U$5:$U$132,MATCH($B545&amp;"|"&amp;$C545,Inputs!$A$5:$A$132,0))</f>
        <v/>
      </c>
      <c r="AG545" s="47">
        <f>AF545*(1/(1+$G545))^(1+$E545)*(1+AG$7)^$D545*(AG527/AF527)^$E545*((AG527+AG536)/(AF527+AF536))^($F545*(1+$E545))</f>
        <v/>
      </c>
      <c r="AH545" s="47">
        <f>AG545*(1/(1+$G545))^(1+$E545)*(1+AH$7)^$D545*(AH527/AG527)^$E545*((AH527+AH536)/(AG527+AG536))^($F545*(1+$E545))</f>
        <v/>
      </c>
      <c r="AI545" s="47">
        <f>AH545*(1/(1+$G545))^(1+$E545)*(1+AI$7)^$D545*(AI527/AH527)^$E545*((AI527+AI536)/(AH527+AH536))^($F545*(1+$E545))</f>
        <v/>
      </c>
      <c r="AJ545" s="47">
        <f>AI545*(1/(1+$G545))^(1+$E545)*(1+AJ$7)^$D545*(AJ527/AI527)^$E545*((AJ527+AJ536)/(AI527+AI536))^($F545*(1+$E545))</f>
        <v/>
      </c>
      <c r="AK545" s="47">
        <f>AJ545*(1/(1+$G545))^(1+$E545)*(1+AK$7)^$D545*(AK527/AJ527)^$E545*((AK527+AK536)/(AJ527+AJ536))^($F545*(1+$E545))</f>
        <v/>
      </c>
      <c r="AL545" s="47">
        <f>AK545*(1/(1+$G545))^(1+$E545)*(1+AL$7)^$D545*(AL527/AK527)^$E545*((AL527+AL536)/(AK527+AK536))^($F545*(1+$E545))</f>
        <v/>
      </c>
      <c r="AM545" s="47">
        <f>AL545*(1/(1+$G545))^(1+$E545)*(1+AM$7)^$D545*(AM527/AL527)^$E545*((AM527+AM536)/(AL527+AL536))^($F545*(1+$E545))</f>
        <v/>
      </c>
      <c r="AN545" s="47">
        <f>AM545*(1/(1+$G545))^(1+$E545)*(1+AN$7)^$D545*(AN527/AM527)^$E545*((AN527+AN536)/(AM527+AM536))^($F545*(1+$E545))</f>
        <v/>
      </c>
      <c r="AO545" s="47">
        <f>AN545*(1/(1+$G545))^(1+$E545)*(1+AO$7)^$D545*(AO527/AN527)^$E545*((AO527+AO536)/(AN527+AN536))^($F545*(1+$E545))</f>
        <v/>
      </c>
      <c r="AP545" s="47">
        <f>AO545*(1/(1+$G545))^(1+$E545)*(1+AP$7)^$D545*(AP527/AO527)^$E545*((AP527+AP536)/(AO527+AO536))^($F545*(1+$E545))</f>
        <v/>
      </c>
      <c r="AQ545" s="47">
        <f>AP545*(1/(1+$G545))^(1+$E545)*(1+AQ$7)^$D545*(AQ527/AP527)^$E545*((AQ527+AQ536)/(AP527+AP536))^($F545*(1+$E545))</f>
        <v/>
      </c>
      <c r="AR545" s="47">
        <f>AQ545*(1/(1+$G545))^(1+$E545)*(1+AR$7)^$D545*(AR527/AQ527)^$E545*((AR527+AR536)/(AQ527+AQ536))^($F545*(1+$E545))</f>
        <v/>
      </c>
      <c r="AS545" s="47">
        <f>AR545*(1/(1+$G545))^(1+$E545)*(1+AS$7)^$D545*(AS527/AR527)^$E545*((AS527+AS536)/(AR527+AR536))^($F545*(1+$E545))</f>
        <v/>
      </c>
      <c r="AT545" s="47">
        <f>AS545*(1/(1+$G545))^(1+$E545)*(1+AT$7)^$D545*(AT527/AS527)^$E545*((AT527+AT536)/(AS527+AS536))^($F545*(1+$E545))</f>
        <v/>
      </c>
      <c r="AU545" s="47">
        <f>AT545*(1/(1+$G545))^(1+$E545)*(1+AU$7)^$D545*(AU527/AT527)^$E545*((AU527+AU536)/(AT527+AT536))^($F545*(1+$E545))</f>
        <v/>
      </c>
      <c r="AV545" s="47">
        <f>AU545*(1/(1+$G545))^(1+$E545)*(1+AV$7)^$D545*(AV527/AU527)^$E545*((AV527+AV536)/(AU527+AU536))^($F545*(1+$E545))</f>
        <v/>
      </c>
      <c r="AW545" s="47">
        <f>AV545*(1/(1+$G545))^(1+$E545)*(1+AW$7)^$D545*(AW527/AV527)^$E545*((AW527+AW536)/(AV527+AV536))^($F545*(1+$E545))</f>
        <v/>
      </c>
      <c r="AX545" s="48">
        <f>FUELUSE(AW545,AX527,AW527,AX536,AW536,AX$7,$D545,$E545,$F545,$G545)</f>
        <v/>
      </c>
    </row>
    <row r="546" hidden="1" outlineLevel="2">
      <c r="A546" s="5" t="inlineStr">
        <is>
          <t>ener</t>
        </is>
      </c>
      <c r="B546" s="5" t="inlineStr">
        <is>
          <t>oop</t>
        </is>
      </c>
      <c r="C546" s="5" t="inlineStr">
        <is>
          <t>avi</t>
        </is>
      </c>
      <c r="D546" s="40">
        <f>INDEX(Inputs!$N$5:$N$132,MATCH($B546&amp;"|"&amp;$C546,Inputs!$A$5:$A$132,0))</f>
        <v/>
      </c>
      <c r="E546" s="40">
        <f>INDEX(Inputs!$O$5:$O$132,MATCH($B546&amp;"|"&amp;$C546,Inputs!$A$5:$A$132,0))</f>
        <v/>
      </c>
      <c r="F546" s="40">
        <f>INDEX(Inputs!$P$5:$P$132,MATCH($B546&amp;"|"&amp;$C546,Inputs!$A$5:$A$132,0))</f>
        <v/>
      </c>
      <c r="G546" s="40">
        <f>INDEX(Inputs!$Q$5:$Q$132,MATCH($B546&amp;"|"&amp;$C546,Inputs!$A$5:$A$132,0))</f>
        <v/>
      </c>
      <c r="H546" s="5">
        <f>INDEX(Variables!$B$5:$B$105,MATCH($A546,Variables!$A$5:$A$105,0))&amp;IF($C546="",""," | "&amp;INDEX(Mapping!$B$5:$B$26,MATCH($C546,Mapping!$A$5:$A$26,0))&amp;" | "&amp;INDEX(Mapping!$B$30:$B$41,MATCH($B546,Mapping!$A$30:$A$41,0)))</f>
        <v/>
      </c>
      <c r="I546" s="5">
        <f>INDEX(Variables!$C$5:$C$105,MATCH($A546,Variables!$A$5:$A$105,0))</f>
        <v/>
      </c>
      <c r="J546" s="5">
        <f>INDEX(Variables!$E$5:$E$105,MATCH($A546,Variables!$A$5:$A$105,0))</f>
        <v/>
      </c>
      <c r="K546" s="25">
        <f>LOWER(Settings!$C$4)&amp;".mit."&amp;$A546&amp;IF($C546="","","."&amp;$C546&amp;"."&amp;$B546)&amp;IF(INDEX(Variables!$D$5:$D$105,MATCH($A546,Variables!$A$5:$A$105,0))="","","."&amp;INDEX(Variables!$D$5:$D$105,MATCH($A546,Variables!$A$5:$A$105,0)))&amp;"."&amp;K$5</f>
        <v/>
      </c>
      <c r="L546" s="46">
        <f>INDEX(Inputs!$U$5:$U$132,MATCH($B546&amp;"|"&amp;$C546,Inputs!$A$5:$A$132,0))</f>
        <v/>
      </c>
      <c r="M546" s="47">
        <f>L546*(1/(1+$G546))^(1+$E546)*(1+M$7)^$D546*(M528/L528)^$E546*((M528+M537)/(L528+L537))^($F546*(1+$E546))</f>
        <v/>
      </c>
      <c r="N546" s="47">
        <f>M546*(1/(1+$G546))^(1+$E546)*(1+N$7)^$D546*(N528/M528)^$E546*((N528+N537)/(M528+M537))^($F546*(1+$E546))</f>
        <v/>
      </c>
      <c r="O546" s="47">
        <f>N546*(1/(1+$G546))^(1+$E546)*(1+O$7)^$D546*(O528/N528)^$E546*((O528+O537)/(N528+N537))^($F546*(1+$E546))</f>
        <v/>
      </c>
      <c r="P546" s="47">
        <f>O546*(1/(1+$G546))^(1+$E546)*(1+P$7)^$D546*(P528/O528)^$E546*((P528+P537)/(O528+O537))^($F546*(1+$E546))</f>
        <v/>
      </c>
      <c r="Q546" s="47">
        <f>P546*(1/(1+$G546))^(1+$E546)*(1+Q$7)^$D546*(Q528/P528)^$E546*((Q528+Q537)/(P528+P537))^($F546*(1+$E546))</f>
        <v/>
      </c>
      <c r="R546" s="47">
        <f>Q546*(1/(1+$G546))^(1+$E546)*(1+R$7)^$D546*(R528/Q528)^$E546*((R528+R537)/(Q528+Q537))^($F546*(1+$E546))</f>
        <v/>
      </c>
      <c r="S546" s="47">
        <f>R546*(1/(1+$G546))^(1+$E546)*(1+S$7)^$D546*(S528/R528)^$E546*((S528+S537)/(R528+R537))^($F546*(1+$E546))</f>
        <v/>
      </c>
      <c r="T546" s="47">
        <f>S546*(1/(1+$G546))^(1+$E546)*(1+T$7)^$D546*(T528/S528)^$E546*((T528+T537)/(S528+S537))^($F546*(1+$E546))</f>
        <v/>
      </c>
      <c r="U546" s="47">
        <f>T546*(1/(1+$G546))^(1+$E546)*(1+U$7)^$D546*(U528/T528)^$E546*((U528+U537)/(T528+T537))^($F546*(1+$E546))</f>
        <v/>
      </c>
      <c r="V546" s="47">
        <f>U546*(1/(1+$G546))^(1+$E546)*(1+V$7)^$D546*(V528/U528)^$E546*((V528+V537)/(U528+U537))^($F546*(1+$E546))</f>
        <v/>
      </c>
      <c r="W546" s="47">
        <f>V546*(1/(1+$G546))^(1+$E546)*(1+W$7)^$D546*(W528/V528)^$E546*((W528+W537)/(V528+V537))^($F546*(1+$E546))</f>
        <v/>
      </c>
      <c r="X546" s="47">
        <f>W546*(1/(1+$G546))^(1+$E546)*(1+X$7)^$D546*(X528/W528)^$E546*((X528+X537)/(W528+W537))^($F546*(1+$E546))</f>
        <v/>
      </c>
      <c r="Y546" s="47">
        <f>X546*(1/(1+$G546))^(1+$E546)*(1+Y$7)^$D546*(Y528/X528)^$E546*((Y528+Y537)/(X528+X537))^($F546*(1+$E546))</f>
        <v/>
      </c>
      <c r="Z546" s="47">
        <f>Y546*(1/(1+$G546))^(1+$E546)*(1+Z$7)^$D546*(Z528/Y528)^$E546*((Z528+Z537)/(Y528+Y537))^($F546*(1+$E546))</f>
        <v/>
      </c>
      <c r="AA546" s="47">
        <f>Z546*(1/(1+$G546))^(1+$E546)*(1+AA$7)^$D546*(AA528/Z528)^$E546*((AA528+AA537)/(Z528+Z537))^($F546*(1+$E546))</f>
        <v/>
      </c>
      <c r="AB546" s="47">
        <f>AA546*(1/(1+$G546))^(1+$E546)*(1+AB$7)^$D546*(AB528/AA528)^$E546*((AB528+AB537)/(AA528+AA537))^($F546*(1+$E546))</f>
        <v/>
      </c>
      <c r="AC546" s="47">
        <f>AB546*(1/(1+$G546))^(1+$E546)*(1+AC$7)^$D546*(AC528/AB528)^$E546*((AC528+AC537)/(AB528+AB537))^($F546*(1+$E546))</f>
        <v/>
      </c>
      <c r="AD546" s="48">
        <f>FUELUSE(AC546,AD528,AC528,AD537,AC537,AD$7,$D546,$E546,$F546,$G546)</f>
        <v/>
      </c>
      <c r="AE546" s="25">
        <f>LOWER(Settings!$C$4)&amp;".mit."&amp;$A546&amp;IF($C546="","","."&amp;$C546&amp;"."&amp;$B546)&amp;IF(INDEX(Variables!$D$5:$D$105,MATCH($A546,Variables!$A$5:$A$105,0))="","","."&amp;INDEX(Variables!$D$5:$D$105,MATCH($A546,Variables!$A$5:$A$105,0)))&amp;"."&amp;AE$5</f>
        <v/>
      </c>
      <c r="AF546" s="46">
        <f>INDEX(Inputs!$U$5:$U$132,MATCH($B546&amp;"|"&amp;$C546,Inputs!$A$5:$A$132,0))</f>
        <v/>
      </c>
      <c r="AG546" s="47">
        <f>AF546*(1/(1+$G546))^(1+$E546)*(1+AG$7)^$D546*(AG528/AF528)^$E546*((AG528+AG537)/(AF528+AF537))^($F546*(1+$E546))</f>
        <v/>
      </c>
      <c r="AH546" s="47">
        <f>AG546*(1/(1+$G546))^(1+$E546)*(1+AH$7)^$D546*(AH528/AG528)^$E546*((AH528+AH537)/(AG528+AG537))^($F546*(1+$E546))</f>
        <v/>
      </c>
      <c r="AI546" s="47">
        <f>AH546*(1/(1+$G546))^(1+$E546)*(1+AI$7)^$D546*(AI528/AH528)^$E546*((AI528+AI537)/(AH528+AH537))^($F546*(1+$E546))</f>
        <v/>
      </c>
      <c r="AJ546" s="47">
        <f>AI546*(1/(1+$G546))^(1+$E546)*(1+AJ$7)^$D546*(AJ528/AI528)^$E546*((AJ528+AJ537)/(AI528+AI537))^($F546*(1+$E546))</f>
        <v/>
      </c>
      <c r="AK546" s="47">
        <f>AJ546*(1/(1+$G546))^(1+$E546)*(1+AK$7)^$D546*(AK528/AJ528)^$E546*((AK528+AK537)/(AJ528+AJ537))^($F546*(1+$E546))</f>
        <v/>
      </c>
      <c r="AL546" s="47">
        <f>AK546*(1/(1+$G546))^(1+$E546)*(1+AL$7)^$D546*(AL528/AK528)^$E546*((AL528+AL537)/(AK528+AK537))^($F546*(1+$E546))</f>
        <v/>
      </c>
      <c r="AM546" s="47">
        <f>AL546*(1/(1+$G546))^(1+$E546)*(1+AM$7)^$D546*(AM528/AL528)^$E546*((AM528+AM537)/(AL528+AL537))^($F546*(1+$E546))</f>
        <v/>
      </c>
      <c r="AN546" s="47">
        <f>AM546*(1/(1+$G546))^(1+$E546)*(1+AN$7)^$D546*(AN528/AM528)^$E546*((AN528+AN537)/(AM528+AM537))^($F546*(1+$E546))</f>
        <v/>
      </c>
      <c r="AO546" s="47">
        <f>AN546*(1/(1+$G546))^(1+$E546)*(1+AO$7)^$D546*(AO528/AN528)^$E546*((AO528+AO537)/(AN528+AN537))^($F546*(1+$E546))</f>
        <v/>
      </c>
      <c r="AP546" s="47">
        <f>AO546*(1/(1+$G546))^(1+$E546)*(1+AP$7)^$D546*(AP528/AO528)^$E546*((AP528+AP537)/(AO528+AO537))^($F546*(1+$E546))</f>
        <v/>
      </c>
      <c r="AQ546" s="47">
        <f>AP546*(1/(1+$G546))^(1+$E546)*(1+AQ$7)^$D546*(AQ528/AP528)^$E546*((AQ528+AQ537)/(AP528+AP537))^($F546*(1+$E546))</f>
        <v/>
      </c>
      <c r="AR546" s="47">
        <f>AQ546*(1/(1+$G546))^(1+$E546)*(1+AR$7)^$D546*(AR528/AQ528)^$E546*((AR528+AR537)/(AQ528+AQ537))^($F546*(1+$E546))</f>
        <v/>
      </c>
      <c r="AS546" s="47">
        <f>AR546*(1/(1+$G546))^(1+$E546)*(1+AS$7)^$D546*(AS528/AR528)^$E546*((AS528+AS537)/(AR528+AR537))^($F546*(1+$E546))</f>
        <v/>
      </c>
      <c r="AT546" s="47">
        <f>AS546*(1/(1+$G546))^(1+$E546)*(1+AT$7)^$D546*(AT528/AS528)^$E546*((AT528+AT537)/(AS528+AS537))^($F546*(1+$E546))</f>
        <v/>
      </c>
      <c r="AU546" s="47">
        <f>AT546*(1/(1+$G546))^(1+$E546)*(1+AU$7)^$D546*(AU528/AT528)^$E546*((AU528+AU537)/(AT528+AT537))^($F546*(1+$E546))</f>
        <v/>
      </c>
      <c r="AV546" s="47">
        <f>AU546*(1/(1+$G546))^(1+$E546)*(1+AV$7)^$D546*(AV528/AU528)^$E546*((AV528+AV537)/(AU528+AU537))^($F546*(1+$E546))</f>
        <v/>
      </c>
      <c r="AW546" s="47">
        <f>AV546*(1/(1+$G546))^(1+$E546)*(1+AW$7)^$D546*(AW528/AV528)^$E546*((AW528+AW537)/(AV528+AV537))^($F546*(1+$E546))</f>
        <v/>
      </c>
      <c r="AX546" s="48">
        <f>FUELUSE(AW546,AX528,AW528,AX537,AW537,AX$7,$D546,$E546,$F546,$G546)</f>
        <v/>
      </c>
    </row>
    <row r="547" hidden="1" outlineLevel="2">
      <c r="A547" s="5" t="inlineStr">
        <is>
          <t>ener</t>
        </is>
      </c>
      <c r="B547" s="5" t="inlineStr">
        <is>
          <t>bio</t>
        </is>
      </c>
      <c r="C547" s="5" t="inlineStr">
        <is>
          <t>avi</t>
        </is>
      </c>
      <c r="D547" s="40">
        <f>INDEX(Inputs!$N$5:$N$132,MATCH($B547&amp;"|"&amp;$C547,Inputs!$A$5:$A$132,0))</f>
        <v/>
      </c>
      <c r="E547" s="40">
        <f>INDEX(Inputs!$O$5:$O$132,MATCH($B547&amp;"|"&amp;$C547,Inputs!$A$5:$A$132,0))</f>
        <v/>
      </c>
      <c r="F547" s="40">
        <f>INDEX(Inputs!$P$5:$P$132,MATCH($B547&amp;"|"&amp;$C547,Inputs!$A$5:$A$132,0))</f>
        <v/>
      </c>
      <c r="G547" s="40">
        <f>INDEX(Inputs!$Q$5:$Q$132,MATCH($B547&amp;"|"&amp;$C547,Inputs!$A$5:$A$132,0))</f>
        <v/>
      </c>
      <c r="H547" s="5">
        <f>INDEX(Variables!$B$5:$B$105,MATCH($A547,Variables!$A$5:$A$105,0))&amp;IF($C547="",""," | "&amp;INDEX(Mapping!$B$5:$B$26,MATCH($C547,Mapping!$A$5:$A$26,0))&amp;" | "&amp;INDEX(Mapping!$B$30:$B$41,MATCH($B547,Mapping!$A$30:$A$41,0)))</f>
        <v/>
      </c>
      <c r="I547" s="5">
        <f>INDEX(Variables!$C$5:$C$105,MATCH($A547,Variables!$A$5:$A$105,0))</f>
        <v/>
      </c>
      <c r="J547" s="5">
        <f>INDEX(Variables!$E$5:$E$105,MATCH($A547,Variables!$A$5:$A$105,0))</f>
        <v/>
      </c>
      <c r="K547" s="25">
        <f>LOWER(Settings!$C$4)&amp;".mit."&amp;$A547&amp;IF($C547="","","."&amp;$C547&amp;"."&amp;$B547)&amp;IF(INDEX(Variables!$D$5:$D$105,MATCH($A547,Variables!$A$5:$A$105,0))="","","."&amp;INDEX(Variables!$D$5:$D$105,MATCH($A547,Variables!$A$5:$A$105,0)))&amp;"."&amp;K$5</f>
        <v/>
      </c>
      <c r="L547" s="46">
        <f>INDEX(Inputs!$U$5:$U$132,MATCH($B547&amp;"|"&amp;$C547,Inputs!$A$5:$A$132,0))</f>
        <v/>
      </c>
      <c r="M547" s="47">
        <f>L547*(1/(1+$G547))^(1+$E547)*(1+M$7)^$D547*(M529/L529)^$E547*((M529+M538)/(L529+L538))^($F547*(1+$E547))</f>
        <v/>
      </c>
      <c r="N547" s="47">
        <f>M547*(1/(1+$G547))^(1+$E547)*(1+N$7)^$D547*(N529/M529)^$E547*((N529+N538)/(M529+M538))^($F547*(1+$E547))</f>
        <v/>
      </c>
      <c r="O547" s="47">
        <f>N547*(1/(1+$G547))^(1+$E547)*(1+O$7)^$D547*(O529/N529)^$E547*((O529+O538)/(N529+N538))^($F547*(1+$E547))</f>
        <v/>
      </c>
      <c r="P547" s="47">
        <f>O547*(1/(1+$G547))^(1+$E547)*(1+P$7)^$D547*(P529/O529)^$E547*((P529+P538)/(O529+O538))^($F547*(1+$E547))</f>
        <v/>
      </c>
      <c r="Q547" s="47">
        <f>P547*(1/(1+$G547))^(1+$E547)*(1+Q$7)^$D547*(Q529/P529)^$E547*((Q529+Q538)/(P529+P538))^($F547*(1+$E547))</f>
        <v/>
      </c>
      <c r="R547" s="47">
        <f>Q547*(1/(1+$G547))^(1+$E547)*(1+R$7)^$D547*(R529/Q529)^$E547*((R529+R538)/(Q529+Q538))^($F547*(1+$E547))</f>
        <v/>
      </c>
      <c r="S547" s="47">
        <f>R547*(1/(1+$G547))^(1+$E547)*(1+S$7)^$D547*(S529/R529)^$E547*((S529+S538)/(R529+R538))^($F547*(1+$E547))</f>
        <v/>
      </c>
      <c r="T547" s="47">
        <f>S547*(1/(1+$G547))^(1+$E547)*(1+T$7)^$D547*(T529/S529)^$E547*((T529+T538)/(S529+S538))^($F547*(1+$E547))</f>
        <v/>
      </c>
      <c r="U547" s="47">
        <f>T547*(1/(1+$G547))^(1+$E547)*(1+U$7)^$D547*(U529/T529)^$E547*((U529+U538)/(T529+T538))^($F547*(1+$E547))</f>
        <v/>
      </c>
      <c r="V547" s="47">
        <f>U547*(1/(1+$G547))^(1+$E547)*(1+V$7)^$D547*(V529/U529)^$E547*((V529+V538)/(U529+U538))^($F547*(1+$E547))</f>
        <v/>
      </c>
      <c r="W547" s="47">
        <f>V547*(1/(1+$G547))^(1+$E547)*(1+W$7)^$D547*(W529/V529)^$E547*((W529+W538)/(V529+V538))^($F547*(1+$E547))</f>
        <v/>
      </c>
      <c r="X547" s="47">
        <f>W547*(1/(1+$G547))^(1+$E547)*(1+X$7)^$D547*(X529/W529)^$E547*((X529+X538)/(W529+W538))^($F547*(1+$E547))</f>
        <v/>
      </c>
      <c r="Y547" s="47">
        <f>X547*(1/(1+$G547))^(1+$E547)*(1+Y$7)^$D547*(Y529/X529)^$E547*((Y529+Y538)/(X529+X538))^($F547*(1+$E547))</f>
        <v/>
      </c>
      <c r="Z547" s="47">
        <f>Y547*(1/(1+$G547))^(1+$E547)*(1+Z$7)^$D547*(Z529/Y529)^$E547*((Z529+Z538)/(Y529+Y538))^($F547*(1+$E547))</f>
        <v/>
      </c>
      <c r="AA547" s="47">
        <f>Z547*(1/(1+$G547))^(1+$E547)*(1+AA$7)^$D547*(AA529/Z529)^$E547*((AA529+AA538)/(Z529+Z538))^($F547*(1+$E547))</f>
        <v/>
      </c>
      <c r="AB547" s="47">
        <f>AA547*(1/(1+$G547))^(1+$E547)*(1+AB$7)^$D547*(AB529/AA529)^$E547*((AB529+AB538)/(AA529+AA538))^($F547*(1+$E547))</f>
        <v/>
      </c>
      <c r="AC547" s="47">
        <f>AB547*(1/(1+$G547))^(1+$E547)*(1+AC$7)^$D547*(AC529/AB529)^$E547*((AC529+AC538)/(AB529+AB538))^($F547*(1+$E547))</f>
        <v/>
      </c>
      <c r="AD547" s="48">
        <f>FUELUSE(AC547,AD529,AC529,AD538,AC538,AD$7,$D547,$E547,$F547,$G547)</f>
        <v/>
      </c>
      <c r="AE547" s="25">
        <f>LOWER(Settings!$C$4)&amp;".mit."&amp;$A547&amp;IF($C547="","","."&amp;$C547&amp;"."&amp;$B547)&amp;IF(INDEX(Variables!$D$5:$D$105,MATCH($A547,Variables!$A$5:$A$105,0))="","","."&amp;INDEX(Variables!$D$5:$D$105,MATCH($A547,Variables!$A$5:$A$105,0)))&amp;"."&amp;AE$5</f>
        <v/>
      </c>
      <c r="AF547" s="46">
        <f>INDEX(Inputs!$U$5:$U$132,MATCH($B547&amp;"|"&amp;$C547,Inputs!$A$5:$A$132,0))</f>
        <v/>
      </c>
      <c r="AG547" s="47">
        <f>AF547*(1/(1+$G547))^(1+$E547)*(1+AG$7)^$D547*(AG529/AF529)^$E547*((AG529+AG538)/(AF529+AF538))^($F547*(1+$E547))</f>
        <v/>
      </c>
      <c r="AH547" s="47">
        <f>AG547*(1/(1+$G547))^(1+$E547)*(1+AH$7)^$D547*(AH529/AG529)^$E547*((AH529+AH538)/(AG529+AG538))^($F547*(1+$E547))</f>
        <v/>
      </c>
      <c r="AI547" s="47">
        <f>AH547*(1/(1+$G547))^(1+$E547)*(1+AI$7)^$D547*(AI529/AH529)^$E547*((AI529+AI538)/(AH529+AH538))^($F547*(1+$E547))</f>
        <v/>
      </c>
      <c r="AJ547" s="47">
        <f>AI547*(1/(1+$G547))^(1+$E547)*(1+AJ$7)^$D547*(AJ529/AI529)^$E547*((AJ529+AJ538)/(AI529+AI538))^($F547*(1+$E547))</f>
        <v/>
      </c>
      <c r="AK547" s="47">
        <f>AJ547*(1/(1+$G547))^(1+$E547)*(1+AK$7)^$D547*(AK529/AJ529)^$E547*((AK529+AK538)/(AJ529+AJ538))^($F547*(1+$E547))</f>
        <v/>
      </c>
      <c r="AL547" s="47">
        <f>AK547*(1/(1+$G547))^(1+$E547)*(1+AL$7)^$D547*(AL529/AK529)^$E547*((AL529+AL538)/(AK529+AK538))^($F547*(1+$E547))</f>
        <v/>
      </c>
      <c r="AM547" s="47">
        <f>AL547*(1/(1+$G547))^(1+$E547)*(1+AM$7)^$D547*(AM529/AL529)^$E547*((AM529+AM538)/(AL529+AL538))^($F547*(1+$E547))</f>
        <v/>
      </c>
      <c r="AN547" s="47">
        <f>AM547*(1/(1+$G547))^(1+$E547)*(1+AN$7)^$D547*(AN529/AM529)^$E547*((AN529+AN538)/(AM529+AM538))^($F547*(1+$E547))</f>
        <v/>
      </c>
      <c r="AO547" s="47">
        <f>AN547*(1/(1+$G547))^(1+$E547)*(1+AO$7)^$D547*(AO529/AN529)^$E547*((AO529+AO538)/(AN529+AN538))^($F547*(1+$E547))</f>
        <v/>
      </c>
      <c r="AP547" s="47">
        <f>AO547*(1/(1+$G547))^(1+$E547)*(1+AP$7)^$D547*(AP529/AO529)^$E547*((AP529+AP538)/(AO529+AO538))^($F547*(1+$E547))</f>
        <v/>
      </c>
      <c r="AQ547" s="47">
        <f>AP547*(1/(1+$G547))^(1+$E547)*(1+AQ$7)^$D547*(AQ529/AP529)^$E547*((AQ529+AQ538)/(AP529+AP538))^($F547*(1+$E547))</f>
        <v/>
      </c>
      <c r="AR547" s="47">
        <f>AQ547*(1/(1+$G547))^(1+$E547)*(1+AR$7)^$D547*(AR529/AQ529)^$E547*((AR529+AR538)/(AQ529+AQ538))^($F547*(1+$E547))</f>
        <v/>
      </c>
      <c r="AS547" s="47">
        <f>AR547*(1/(1+$G547))^(1+$E547)*(1+AS$7)^$D547*(AS529/AR529)^$E547*((AS529+AS538)/(AR529+AR538))^($F547*(1+$E547))</f>
        <v/>
      </c>
      <c r="AT547" s="47">
        <f>AS547*(1/(1+$G547))^(1+$E547)*(1+AT$7)^$D547*(AT529/AS529)^$E547*((AT529+AT538)/(AS529+AS538))^($F547*(1+$E547))</f>
        <v/>
      </c>
      <c r="AU547" s="47">
        <f>AT547*(1/(1+$G547))^(1+$E547)*(1+AU$7)^$D547*(AU529/AT529)^$E547*((AU529+AU538)/(AT529+AT538))^($F547*(1+$E547))</f>
        <v/>
      </c>
      <c r="AV547" s="47">
        <f>AU547*(1/(1+$G547))^(1+$E547)*(1+AV$7)^$D547*(AV529/AU529)^$E547*((AV529+AV538)/(AU529+AU538))^($F547*(1+$E547))</f>
        <v/>
      </c>
      <c r="AW547" s="47">
        <f>AV547*(1/(1+$G547))^(1+$E547)*(1+AW$7)^$D547*(AW529/AV529)^$E547*((AW529+AW538)/(AV529+AV538))^($F547*(1+$E547))</f>
        <v/>
      </c>
      <c r="AX547" s="48">
        <f>FUELUSE(AW547,AX529,AW529,AX538,AW538,AX$7,$D547,$E547,$F547,$G547)</f>
        <v/>
      </c>
    </row>
    <row r="548" hidden="1" outlineLevel="2"/>
    <row r="549" hidden="1" outlineLevel="2">
      <c r="A549" s="5" t="inlineStr">
        <is>
          <t>rtx</t>
        </is>
      </c>
      <c r="B549" s="5" t="inlineStr">
        <is>
          <t>coa</t>
        </is>
      </c>
      <c r="C549" s="5" t="inlineStr">
        <is>
          <t>avi</t>
        </is>
      </c>
      <c r="D549" s="40">
        <f>INDEX(Inputs!$R$5:$R$132,MATCH($B549&amp;"|"&amp;$C549,Inputs!$A$5:$A$132,0))</f>
        <v/>
      </c>
      <c r="E549" s="39" t="n"/>
      <c r="F549" s="39" t="n"/>
      <c r="G549" s="39" t="n"/>
      <c r="H549" s="5">
        <f>INDEX(Variables!$B$5:$B$105,MATCH($A549,Variables!$A$5:$A$105,0))&amp;IF($C549="",""," | "&amp;INDEX(Mapping!$B$5:$B$26,MATCH($C549,Mapping!$A$5:$A$26,0))&amp;" | "&amp;INDEX(Mapping!$B$30:$B$41,MATCH($B549,Mapping!$A$30:$A$41,0)))</f>
        <v/>
      </c>
      <c r="I549" s="5">
        <f>INDEX(Variables!$C$5:$C$105,MATCH($A549,Variables!$A$5:$A$105,0))</f>
        <v/>
      </c>
      <c r="J549" s="5">
        <f>INDEX(Variables!$E$5:$E$105,MATCH($A549,Variables!$A$5:$A$105,0))</f>
        <v/>
      </c>
      <c r="K549" s="25">
        <f>LOWER(Settings!$C$4)&amp;".mit."&amp;$A549&amp;IF($C549="","","."&amp;$C549&amp;"."&amp;$B549)&amp;IF(INDEX(Variables!$D$5:$D$105,MATCH($A549,Variables!$A$5:$A$105,0))="","","."&amp;INDEX(Variables!$D$5:$D$105,MATCH($A549,Variables!$A$5:$A$105,0)))&amp;"."&amp;K$5</f>
        <v/>
      </c>
      <c r="L549" s="46">
        <f>L540*Settings!$C$13*(INDEX(L$258:L$269,$D549)+INDEX(L$245:L$256,$D549))</f>
        <v/>
      </c>
      <c r="M549" s="47">
        <f>M540*Settings!$C$13*(INDEX(M$258:M$269,$D549)+INDEX(M$245:M$256,$D549))</f>
        <v/>
      </c>
      <c r="N549" s="47">
        <f>N540*Settings!$C$13*(INDEX(N$258:N$269,$D549)+INDEX(N$245:N$256,$D549))</f>
        <v/>
      </c>
      <c r="O549" s="47">
        <f>O540*Settings!$C$13*(INDEX(O$258:O$269,$D549)+INDEX(O$245:O$256,$D549))</f>
        <v/>
      </c>
      <c r="P549" s="47">
        <f>P540*Settings!$C$13*(INDEX(P$258:P$269,$D549)+INDEX(P$245:P$256,$D549))</f>
        <v/>
      </c>
      <c r="Q549" s="47">
        <f>Q540*Settings!$C$13*(INDEX(Q$258:Q$269,$D549)+INDEX(Q$245:Q$256,$D549))</f>
        <v/>
      </c>
      <c r="R549" s="47">
        <f>R540*Settings!$C$13*(INDEX(R$258:R$269,$D549)+INDEX(R$245:R$256,$D549))</f>
        <v/>
      </c>
      <c r="S549" s="47">
        <f>S540*Settings!$C$13*(INDEX(S$258:S$269,$D549)+INDEX(S$245:S$256,$D549))</f>
        <v/>
      </c>
      <c r="T549" s="47">
        <f>T540*Settings!$C$13*(INDEX(T$258:T$269,$D549)+INDEX(T$245:T$256,$D549))</f>
        <v/>
      </c>
      <c r="U549" s="47">
        <f>U540*Settings!$C$13*(INDEX(U$258:U$269,$D549)+INDEX(U$245:U$256,$D549))</f>
        <v/>
      </c>
      <c r="V549" s="47">
        <f>V540*Settings!$C$13*(INDEX(V$258:V$269,$D549)+INDEX(V$245:V$256,$D549))</f>
        <v/>
      </c>
      <c r="W549" s="47">
        <f>W540*Settings!$C$13*(INDEX(W$258:W$269,$D549)+INDEX(W$245:W$256,$D549))</f>
        <v/>
      </c>
      <c r="X549" s="47">
        <f>X540*Settings!$C$13*(INDEX(X$258:X$269,$D549)+INDEX(X$245:X$256,$D549))</f>
        <v/>
      </c>
      <c r="Y549" s="47">
        <f>Y540*Settings!$C$13*(INDEX(Y$258:Y$269,$D549)+INDEX(Y$245:Y$256,$D549))</f>
        <v/>
      </c>
      <c r="Z549" s="47">
        <f>Z540*Settings!$C$13*(INDEX(Z$258:Z$269,$D549)+INDEX(Z$245:Z$256,$D549))</f>
        <v/>
      </c>
      <c r="AA549" s="47">
        <f>AA540*Settings!$C$13*(INDEX(AA$258:AA$269,$D549)+INDEX(AA$245:AA$256,$D549))</f>
        <v/>
      </c>
      <c r="AB549" s="47">
        <f>AB540*Settings!$C$13*(INDEX(AB$258:AB$269,$D549)+INDEX(AB$245:AB$256,$D549))</f>
        <v/>
      </c>
      <c r="AC549" s="47">
        <f>AC540*Settings!$C$13*(INDEX(AC$258:AC$269,$D549)+INDEX(AC$245:AC$256,$D549))</f>
        <v/>
      </c>
      <c r="AD549" s="48">
        <f>REVENUE(AD540,Settings!$C$13,INDEX(AD$258:AD$269,$D549)+INDEX(AD$245:AD$256,$D549))</f>
        <v/>
      </c>
      <c r="AE549" s="25">
        <f>LOWER(Settings!$C$4)&amp;".mit."&amp;$A549&amp;IF($C549="","","."&amp;$C549&amp;"."&amp;$B549)&amp;IF(INDEX(Variables!$D$5:$D$105,MATCH($A549,Variables!$A$5:$A$105,0))="","","."&amp;INDEX(Variables!$D$5:$D$105,MATCH($A549,Variables!$A$5:$A$105,0)))&amp;"."&amp;AE$5</f>
        <v/>
      </c>
      <c r="AF549" s="46">
        <f>AF540*Settings!$C$13*(INDEX(AF$258:AF$269,$D549)+INDEX(AF$245:AF$256,$D549))</f>
        <v/>
      </c>
      <c r="AG549" s="47">
        <f>AG540*Settings!$C$13*(INDEX(AG$258:AG$269,$D549)+INDEX(AG$245:AG$256,$D549))</f>
        <v/>
      </c>
      <c r="AH549" s="47">
        <f>AH540*Settings!$C$13*(INDEX(AH$258:AH$269,$D549)+INDEX(AH$245:AH$256,$D549))</f>
        <v/>
      </c>
      <c r="AI549" s="47">
        <f>AI540*Settings!$C$13*(INDEX(AI$258:AI$269,$D549)+INDEX(AI$245:AI$256,$D549))</f>
        <v/>
      </c>
      <c r="AJ549" s="47">
        <f>AJ540*Settings!$C$13*(INDEX(AJ$258:AJ$269,$D549)+INDEX(AJ$245:AJ$256,$D549))</f>
        <v/>
      </c>
      <c r="AK549" s="47">
        <f>AK540*Settings!$C$13*(INDEX(AK$258:AK$269,$D549)+INDEX(AK$245:AK$256,$D549))</f>
        <v/>
      </c>
      <c r="AL549" s="47">
        <f>AL540*Settings!$C$13*(INDEX(AL$258:AL$269,$D549)+INDEX(AL$245:AL$256,$D549))</f>
        <v/>
      </c>
      <c r="AM549" s="47">
        <f>AM540*Settings!$C$13*(INDEX(AM$258:AM$269,$D549)+INDEX(AM$245:AM$256,$D549))</f>
        <v/>
      </c>
      <c r="AN549" s="47">
        <f>AN540*Settings!$C$13*(INDEX(AN$258:AN$269,$D549)+INDEX(AN$245:AN$256,$D549))</f>
        <v/>
      </c>
      <c r="AO549" s="47">
        <f>AO540*Settings!$C$13*(INDEX(AO$258:AO$269,$D549)+INDEX(AO$245:AO$256,$D549))</f>
        <v/>
      </c>
      <c r="AP549" s="47">
        <f>AP540*Settings!$C$13*(INDEX(AP$258:AP$269,$D549)+INDEX(AP$245:AP$256,$D549))</f>
        <v/>
      </c>
      <c r="AQ549" s="47">
        <f>AQ540*Settings!$C$13*(INDEX(AQ$258:AQ$269,$D549)+INDEX(AQ$245:AQ$256,$D549))</f>
        <v/>
      </c>
      <c r="AR549" s="47">
        <f>AR540*Settings!$C$13*(INDEX(AR$258:AR$269,$D549)+INDEX(AR$245:AR$256,$D549))</f>
        <v/>
      </c>
      <c r="AS549" s="47">
        <f>AS540*Settings!$C$13*(INDEX(AS$258:AS$269,$D549)+INDEX(AS$245:AS$256,$D549))</f>
        <v/>
      </c>
      <c r="AT549" s="47">
        <f>AT540*Settings!$C$13*(INDEX(AT$258:AT$269,$D549)+INDEX(AT$245:AT$256,$D549))</f>
        <v/>
      </c>
      <c r="AU549" s="47">
        <f>AU540*Settings!$C$13*(INDEX(AU$258:AU$269,$D549)+INDEX(AU$245:AU$256,$D549))</f>
        <v/>
      </c>
      <c r="AV549" s="47">
        <f>AV540*Settings!$C$13*(INDEX(AV$258:AV$269,$D549)+INDEX(AV$245:AV$256,$D549))</f>
        <v/>
      </c>
      <c r="AW549" s="47">
        <f>AW540*Settings!$C$13*(INDEX(AW$258:AW$269,$D549)+INDEX(AW$245:AW$256,$D549))</f>
        <v/>
      </c>
      <c r="AX549" s="48">
        <f>REVENUE(AX540,Settings!$C$13,INDEX(AX$258:AX$269,$D549)+INDEX(AX$245:AX$256,$D549))</f>
        <v/>
      </c>
    </row>
    <row r="550" hidden="1" outlineLevel="2">
      <c r="A550" s="5" t="inlineStr">
        <is>
          <t>rtx</t>
        </is>
      </c>
      <c r="B550" s="5" t="inlineStr">
        <is>
          <t>nga</t>
        </is>
      </c>
      <c r="C550" s="5" t="inlineStr">
        <is>
          <t>avi</t>
        </is>
      </c>
      <c r="D550" s="40">
        <f>INDEX(Inputs!$R$5:$R$132,MATCH($B550&amp;"|"&amp;$C550,Inputs!$A$5:$A$132,0))</f>
        <v/>
      </c>
      <c r="E550" s="39" t="n"/>
      <c r="F550" s="39" t="n"/>
      <c r="G550" s="39" t="n"/>
      <c r="H550" s="5">
        <f>INDEX(Variables!$B$5:$B$105,MATCH($A550,Variables!$A$5:$A$105,0))&amp;IF($C550="",""," | "&amp;INDEX(Mapping!$B$5:$B$26,MATCH($C550,Mapping!$A$5:$A$26,0))&amp;" | "&amp;INDEX(Mapping!$B$30:$B$41,MATCH($B550,Mapping!$A$30:$A$41,0)))</f>
        <v/>
      </c>
      <c r="I550" s="5">
        <f>INDEX(Variables!$C$5:$C$105,MATCH($A550,Variables!$A$5:$A$105,0))</f>
        <v/>
      </c>
      <c r="J550" s="5">
        <f>INDEX(Variables!$E$5:$E$105,MATCH($A550,Variables!$A$5:$A$105,0))</f>
        <v/>
      </c>
      <c r="K550" s="25">
        <f>LOWER(Settings!$C$4)&amp;".mit."&amp;$A550&amp;IF($C550="","","."&amp;$C550&amp;"."&amp;$B550)&amp;IF(INDEX(Variables!$D$5:$D$105,MATCH($A550,Variables!$A$5:$A$105,0))="","","."&amp;INDEX(Variables!$D$5:$D$105,MATCH($A550,Variables!$A$5:$A$105,0)))&amp;"."&amp;K$5</f>
        <v/>
      </c>
      <c r="L550" s="46">
        <f>L541*Settings!$C$13*(INDEX(L$258:L$269,$D550)+INDEX(L$245:L$256,$D550))</f>
        <v/>
      </c>
      <c r="M550" s="47">
        <f>M541*Settings!$C$13*(INDEX(M$258:M$269,$D550)+INDEX(M$245:M$256,$D550))</f>
        <v/>
      </c>
      <c r="N550" s="47">
        <f>N541*Settings!$C$13*(INDEX(N$258:N$269,$D550)+INDEX(N$245:N$256,$D550))</f>
        <v/>
      </c>
      <c r="O550" s="47">
        <f>O541*Settings!$C$13*(INDEX(O$258:O$269,$D550)+INDEX(O$245:O$256,$D550))</f>
        <v/>
      </c>
      <c r="P550" s="47">
        <f>P541*Settings!$C$13*(INDEX(P$258:P$269,$D550)+INDEX(P$245:P$256,$D550))</f>
        <v/>
      </c>
      <c r="Q550" s="47">
        <f>Q541*Settings!$C$13*(INDEX(Q$258:Q$269,$D550)+INDEX(Q$245:Q$256,$D550))</f>
        <v/>
      </c>
      <c r="R550" s="47">
        <f>R541*Settings!$C$13*(INDEX(R$258:R$269,$D550)+INDEX(R$245:R$256,$D550))</f>
        <v/>
      </c>
      <c r="S550" s="47">
        <f>S541*Settings!$C$13*(INDEX(S$258:S$269,$D550)+INDEX(S$245:S$256,$D550))</f>
        <v/>
      </c>
      <c r="T550" s="47">
        <f>T541*Settings!$C$13*(INDEX(T$258:T$269,$D550)+INDEX(T$245:T$256,$D550))</f>
        <v/>
      </c>
      <c r="U550" s="47">
        <f>U541*Settings!$C$13*(INDEX(U$258:U$269,$D550)+INDEX(U$245:U$256,$D550))</f>
        <v/>
      </c>
      <c r="V550" s="47">
        <f>V541*Settings!$C$13*(INDEX(V$258:V$269,$D550)+INDEX(V$245:V$256,$D550))</f>
        <v/>
      </c>
      <c r="W550" s="47">
        <f>W541*Settings!$C$13*(INDEX(W$258:W$269,$D550)+INDEX(W$245:W$256,$D550))</f>
        <v/>
      </c>
      <c r="X550" s="47">
        <f>X541*Settings!$C$13*(INDEX(X$258:X$269,$D550)+INDEX(X$245:X$256,$D550))</f>
        <v/>
      </c>
      <c r="Y550" s="47">
        <f>Y541*Settings!$C$13*(INDEX(Y$258:Y$269,$D550)+INDEX(Y$245:Y$256,$D550))</f>
        <v/>
      </c>
      <c r="Z550" s="47">
        <f>Z541*Settings!$C$13*(INDEX(Z$258:Z$269,$D550)+INDEX(Z$245:Z$256,$D550))</f>
        <v/>
      </c>
      <c r="AA550" s="47">
        <f>AA541*Settings!$C$13*(INDEX(AA$258:AA$269,$D550)+INDEX(AA$245:AA$256,$D550))</f>
        <v/>
      </c>
      <c r="AB550" s="47">
        <f>AB541*Settings!$C$13*(INDEX(AB$258:AB$269,$D550)+INDEX(AB$245:AB$256,$D550))</f>
        <v/>
      </c>
      <c r="AC550" s="47">
        <f>AC541*Settings!$C$13*(INDEX(AC$258:AC$269,$D550)+INDEX(AC$245:AC$256,$D550))</f>
        <v/>
      </c>
      <c r="AD550" s="48">
        <f>REVENUE(AD541,Settings!$C$13,INDEX(AD$258:AD$269,$D550)+INDEX(AD$245:AD$256,$D550))</f>
        <v/>
      </c>
      <c r="AE550" s="25">
        <f>LOWER(Settings!$C$4)&amp;".mit."&amp;$A550&amp;IF($C550="","","."&amp;$C550&amp;"."&amp;$B550)&amp;IF(INDEX(Variables!$D$5:$D$105,MATCH($A550,Variables!$A$5:$A$105,0))="","","."&amp;INDEX(Variables!$D$5:$D$105,MATCH($A550,Variables!$A$5:$A$105,0)))&amp;"."&amp;AE$5</f>
        <v/>
      </c>
      <c r="AF550" s="46">
        <f>AF541*Settings!$C$13*(INDEX(AF$258:AF$269,$D550)+INDEX(AF$245:AF$256,$D550))</f>
        <v/>
      </c>
      <c r="AG550" s="47">
        <f>AG541*Settings!$C$13*(INDEX(AG$258:AG$269,$D550)+INDEX(AG$245:AG$256,$D550))</f>
        <v/>
      </c>
      <c r="AH550" s="47">
        <f>AH541*Settings!$C$13*(INDEX(AH$258:AH$269,$D550)+INDEX(AH$245:AH$256,$D550))</f>
        <v/>
      </c>
      <c r="AI550" s="47">
        <f>AI541*Settings!$C$13*(INDEX(AI$258:AI$269,$D550)+INDEX(AI$245:AI$256,$D550))</f>
        <v/>
      </c>
      <c r="AJ550" s="47">
        <f>AJ541*Settings!$C$13*(INDEX(AJ$258:AJ$269,$D550)+INDEX(AJ$245:AJ$256,$D550))</f>
        <v/>
      </c>
      <c r="AK550" s="47">
        <f>AK541*Settings!$C$13*(INDEX(AK$258:AK$269,$D550)+INDEX(AK$245:AK$256,$D550))</f>
        <v/>
      </c>
      <c r="AL550" s="47">
        <f>AL541*Settings!$C$13*(INDEX(AL$258:AL$269,$D550)+INDEX(AL$245:AL$256,$D550))</f>
        <v/>
      </c>
      <c r="AM550" s="47">
        <f>AM541*Settings!$C$13*(INDEX(AM$258:AM$269,$D550)+INDEX(AM$245:AM$256,$D550))</f>
        <v/>
      </c>
      <c r="AN550" s="47">
        <f>AN541*Settings!$C$13*(INDEX(AN$258:AN$269,$D550)+INDEX(AN$245:AN$256,$D550))</f>
        <v/>
      </c>
      <c r="AO550" s="47">
        <f>AO541*Settings!$C$13*(INDEX(AO$258:AO$269,$D550)+INDEX(AO$245:AO$256,$D550))</f>
        <v/>
      </c>
      <c r="AP550" s="47">
        <f>AP541*Settings!$C$13*(INDEX(AP$258:AP$269,$D550)+INDEX(AP$245:AP$256,$D550))</f>
        <v/>
      </c>
      <c r="AQ550" s="47">
        <f>AQ541*Settings!$C$13*(INDEX(AQ$258:AQ$269,$D550)+INDEX(AQ$245:AQ$256,$D550))</f>
        <v/>
      </c>
      <c r="AR550" s="47">
        <f>AR541*Settings!$C$13*(INDEX(AR$258:AR$269,$D550)+INDEX(AR$245:AR$256,$D550))</f>
        <v/>
      </c>
      <c r="AS550" s="47">
        <f>AS541*Settings!$C$13*(INDEX(AS$258:AS$269,$D550)+INDEX(AS$245:AS$256,$D550))</f>
        <v/>
      </c>
      <c r="AT550" s="47">
        <f>AT541*Settings!$C$13*(INDEX(AT$258:AT$269,$D550)+INDEX(AT$245:AT$256,$D550))</f>
        <v/>
      </c>
      <c r="AU550" s="47">
        <f>AU541*Settings!$C$13*(INDEX(AU$258:AU$269,$D550)+INDEX(AU$245:AU$256,$D550))</f>
        <v/>
      </c>
      <c r="AV550" s="47">
        <f>AV541*Settings!$C$13*(INDEX(AV$258:AV$269,$D550)+INDEX(AV$245:AV$256,$D550))</f>
        <v/>
      </c>
      <c r="AW550" s="47">
        <f>AW541*Settings!$C$13*(INDEX(AW$258:AW$269,$D550)+INDEX(AW$245:AW$256,$D550))</f>
        <v/>
      </c>
      <c r="AX550" s="48">
        <f>REVENUE(AX541,Settings!$C$13,INDEX(AX$258:AX$269,$D550)+INDEX(AX$245:AX$256,$D550))</f>
        <v/>
      </c>
    </row>
    <row r="551" hidden="1" outlineLevel="2">
      <c r="A551" s="5" t="inlineStr">
        <is>
          <t>rtx</t>
        </is>
      </c>
      <c r="B551" s="5" t="inlineStr">
        <is>
          <t>gso</t>
        </is>
      </c>
      <c r="C551" s="5" t="inlineStr">
        <is>
          <t>avi</t>
        </is>
      </c>
      <c r="D551" s="40">
        <f>INDEX(Inputs!$R$5:$R$132,MATCH($B551&amp;"|"&amp;$C551,Inputs!$A$5:$A$132,0))</f>
        <v/>
      </c>
      <c r="E551" s="39" t="n"/>
      <c r="F551" s="39" t="n"/>
      <c r="G551" s="39" t="n"/>
      <c r="H551" s="5">
        <f>INDEX(Variables!$B$5:$B$105,MATCH($A551,Variables!$A$5:$A$105,0))&amp;IF($C551="",""," | "&amp;INDEX(Mapping!$B$5:$B$26,MATCH($C551,Mapping!$A$5:$A$26,0))&amp;" | "&amp;INDEX(Mapping!$B$30:$B$41,MATCH($B551,Mapping!$A$30:$A$41,0)))</f>
        <v/>
      </c>
      <c r="I551" s="5">
        <f>INDEX(Variables!$C$5:$C$105,MATCH($A551,Variables!$A$5:$A$105,0))</f>
        <v/>
      </c>
      <c r="J551" s="5">
        <f>INDEX(Variables!$E$5:$E$105,MATCH($A551,Variables!$A$5:$A$105,0))</f>
        <v/>
      </c>
      <c r="K551" s="25">
        <f>LOWER(Settings!$C$4)&amp;".mit."&amp;$A551&amp;IF($C551="","","."&amp;$C551&amp;"."&amp;$B551)&amp;IF(INDEX(Variables!$D$5:$D$105,MATCH($A551,Variables!$A$5:$A$105,0))="","","."&amp;INDEX(Variables!$D$5:$D$105,MATCH($A551,Variables!$A$5:$A$105,0)))&amp;"."&amp;K$5</f>
        <v/>
      </c>
      <c r="L551" s="46">
        <f>L542*Settings!$C$13*(INDEX(L$258:L$269,$D551)+INDEX(L$245:L$256,$D551))</f>
        <v/>
      </c>
      <c r="M551" s="47">
        <f>M542*Settings!$C$13*(INDEX(M$258:M$269,$D551)+INDEX(M$245:M$256,$D551))</f>
        <v/>
      </c>
      <c r="N551" s="47">
        <f>N542*Settings!$C$13*(INDEX(N$258:N$269,$D551)+INDEX(N$245:N$256,$D551))</f>
        <v/>
      </c>
      <c r="O551" s="47">
        <f>O542*Settings!$C$13*(INDEX(O$258:O$269,$D551)+INDEX(O$245:O$256,$D551))</f>
        <v/>
      </c>
      <c r="P551" s="47">
        <f>P542*Settings!$C$13*(INDEX(P$258:P$269,$D551)+INDEX(P$245:P$256,$D551))</f>
        <v/>
      </c>
      <c r="Q551" s="47">
        <f>Q542*Settings!$C$13*(INDEX(Q$258:Q$269,$D551)+INDEX(Q$245:Q$256,$D551))</f>
        <v/>
      </c>
      <c r="R551" s="47">
        <f>R542*Settings!$C$13*(INDEX(R$258:R$269,$D551)+INDEX(R$245:R$256,$D551))</f>
        <v/>
      </c>
      <c r="S551" s="47">
        <f>S542*Settings!$C$13*(INDEX(S$258:S$269,$D551)+INDEX(S$245:S$256,$D551))</f>
        <v/>
      </c>
      <c r="T551" s="47">
        <f>T542*Settings!$C$13*(INDEX(T$258:T$269,$D551)+INDEX(T$245:T$256,$D551))</f>
        <v/>
      </c>
      <c r="U551" s="47">
        <f>U542*Settings!$C$13*(INDEX(U$258:U$269,$D551)+INDEX(U$245:U$256,$D551))</f>
        <v/>
      </c>
      <c r="V551" s="47">
        <f>V542*Settings!$C$13*(INDEX(V$258:V$269,$D551)+INDEX(V$245:V$256,$D551))</f>
        <v/>
      </c>
      <c r="W551" s="47">
        <f>W542*Settings!$C$13*(INDEX(W$258:W$269,$D551)+INDEX(W$245:W$256,$D551))</f>
        <v/>
      </c>
      <c r="X551" s="47">
        <f>X542*Settings!$C$13*(INDEX(X$258:X$269,$D551)+INDEX(X$245:X$256,$D551))</f>
        <v/>
      </c>
      <c r="Y551" s="47">
        <f>Y542*Settings!$C$13*(INDEX(Y$258:Y$269,$D551)+INDEX(Y$245:Y$256,$D551))</f>
        <v/>
      </c>
      <c r="Z551" s="47">
        <f>Z542*Settings!$C$13*(INDEX(Z$258:Z$269,$D551)+INDEX(Z$245:Z$256,$D551))</f>
        <v/>
      </c>
      <c r="AA551" s="47">
        <f>AA542*Settings!$C$13*(INDEX(AA$258:AA$269,$D551)+INDEX(AA$245:AA$256,$D551))</f>
        <v/>
      </c>
      <c r="AB551" s="47">
        <f>AB542*Settings!$C$13*(INDEX(AB$258:AB$269,$D551)+INDEX(AB$245:AB$256,$D551))</f>
        <v/>
      </c>
      <c r="AC551" s="47">
        <f>AC542*Settings!$C$13*(INDEX(AC$258:AC$269,$D551)+INDEX(AC$245:AC$256,$D551))</f>
        <v/>
      </c>
      <c r="AD551" s="48">
        <f>REVENUE(AD542,Settings!$C$13,INDEX(AD$258:AD$269,$D551)+INDEX(AD$245:AD$256,$D551))</f>
        <v/>
      </c>
      <c r="AE551" s="25">
        <f>LOWER(Settings!$C$4)&amp;".mit."&amp;$A551&amp;IF($C551="","","."&amp;$C551&amp;"."&amp;$B551)&amp;IF(INDEX(Variables!$D$5:$D$105,MATCH($A551,Variables!$A$5:$A$105,0))="","","."&amp;INDEX(Variables!$D$5:$D$105,MATCH($A551,Variables!$A$5:$A$105,0)))&amp;"."&amp;AE$5</f>
        <v/>
      </c>
      <c r="AF551" s="46">
        <f>AF542*Settings!$C$13*(INDEX(AF$258:AF$269,$D551)+INDEX(AF$245:AF$256,$D551))</f>
        <v/>
      </c>
      <c r="AG551" s="47">
        <f>AG542*Settings!$C$13*(INDEX(AG$258:AG$269,$D551)+INDEX(AG$245:AG$256,$D551))</f>
        <v/>
      </c>
      <c r="AH551" s="47">
        <f>AH542*Settings!$C$13*(INDEX(AH$258:AH$269,$D551)+INDEX(AH$245:AH$256,$D551))</f>
        <v/>
      </c>
      <c r="AI551" s="47">
        <f>AI542*Settings!$C$13*(INDEX(AI$258:AI$269,$D551)+INDEX(AI$245:AI$256,$D551))</f>
        <v/>
      </c>
      <c r="AJ551" s="47">
        <f>AJ542*Settings!$C$13*(INDEX(AJ$258:AJ$269,$D551)+INDEX(AJ$245:AJ$256,$D551))</f>
        <v/>
      </c>
      <c r="AK551" s="47">
        <f>AK542*Settings!$C$13*(INDEX(AK$258:AK$269,$D551)+INDEX(AK$245:AK$256,$D551))</f>
        <v/>
      </c>
      <c r="AL551" s="47">
        <f>AL542*Settings!$C$13*(INDEX(AL$258:AL$269,$D551)+INDEX(AL$245:AL$256,$D551))</f>
        <v/>
      </c>
      <c r="AM551" s="47">
        <f>AM542*Settings!$C$13*(INDEX(AM$258:AM$269,$D551)+INDEX(AM$245:AM$256,$D551))</f>
        <v/>
      </c>
      <c r="AN551" s="47">
        <f>AN542*Settings!$C$13*(INDEX(AN$258:AN$269,$D551)+INDEX(AN$245:AN$256,$D551))</f>
        <v/>
      </c>
      <c r="AO551" s="47">
        <f>AO542*Settings!$C$13*(INDEX(AO$258:AO$269,$D551)+INDEX(AO$245:AO$256,$D551))</f>
        <v/>
      </c>
      <c r="AP551" s="47">
        <f>AP542*Settings!$C$13*(INDEX(AP$258:AP$269,$D551)+INDEX(AP$245:AP$256,$D551))</f>
        <v/>
      </c>
      <c r="AQ551" s="47">
        <f>AQ542*Settings!$C$13*(INDEX(AQ$258:AQ$269,$D551)+INDEX(AQ$245:AQ$256,$D551))</f>
        <v/>
      </c>
      <c r="AR551" s="47">
        <f>AR542*Settings!$C$13*(INDEX(AR$258:AR$269,$D551)+INDEX(AR$245:AR$256,$D551))</f>
        <v/>
      </c>
      <c r="AS551" s="47">
        <f>AS542*Settings!$C$13*(INDEX(AS$258:AS$269,$D551)+INDEX(AS$245:AS$256,$D551))</f>
        <v/>
      </c>
      <c r="AT551" s="47">
        <f>AT542*Settings!$C$13*(INDEX(AT$258:AT$269,$D551)+INDEX(AT$245:AT$256,$D551))</f>
        <v/>
      </c>
      <c r="AU551" s="47">
        <f>AU542*Settings!$C$13*(INDEX(AU$258:AU$269,$D551)+INDEX(AU$245:AU$256,$D551))</f>
        <v/>
      </c>
      <c r="AV551" s="47">
        <f>AV542*Settings!$C$13*(INDEX(AV$258:AV$269,$D551)+INDEX(AV$245:AV$256,$D551))</f>
        <v/>
      </c>
      <c r="AW551" s="47">
        <f>AW542*Settings!$C$13*(INDEX(AW$258:AW$269,$D551)+INDEX(AW$245:AW$256,$D551))</f>
        <v/>
      </c>
      <c r="AX551" s="48">
        <f>REVENUE(AX542,Settings!$C$13,INDEX(AX$258:AX$269,$D551)+INDEX(AX$245:AX$256,$D551))</f>
        <v/>
      </c>
    </row>
    <row r="552" hidden="1" outlineLevel="2">
      <c r="A552" s="5" t="inlineStr">
        <is>
          <t>rtx</t>
        </is>
      </c>
      <c r="B552" s="5" t="inlineStr">
        <is>
          <t>die</t>
        </is>
      </c>
      <c r="C552" s="5" t="inlineStr">
        <is>
          <t>avi</t>
        </is>
      </c>
      <c r="D552" s="40">
        <f>INDEX(Inputs!$R$5:$R$132,MATCH($B552&amp;"|"&amp;$C552,Inputs!$A$5:$A$132,0))</f>
        <v/>
      </c>
      <c r="E552" s="39" t="n"/>
      <c r="F552" s="39" t="n"/>
      <c r="G552" s="39" t="n"/>
      <c r="H552" s="5">
        <f>INDEX(Variables!$B$5:$B$105,MATCH($A552,Variables!$A$5:$A$105,0))&amp;IF($C552="",""," | "&amp;INDEX(Mapping!$B$5:$B$26,MATCH($C552,Mapping!$A$5:$A$26,0))&amp;" | "&amp;INDEX(Mapping!$B$30:$B$41,MATCH($B552,Mapping!$A$30:$A$41,0)))</f>
        <v/>
      </c>
      <c r="I552" s="5">
        <f>INDEX(Variables!$C$5:$C$105,MATCH($A552,Variables!$A$5:$A$105,0))</f>
        <v/>
      </c>
      <c r="J552" s="5">
        <f>INDEX(Variables!$E$5:$E$105,MATCH($A552,Variables!$A$5:$A$105,0))</f>
        <v/>
      </c>
      <c r="K552" s="25">
        <f>LOWER(Settings!$C$4)&amp;".mit."&amp;$A552&amp;IF($C552="","","."&amp;$C552&amp;"."&amp;$B552)&amp;IF(INDEX(Variables!$D$5:$D$105,MATCH($A552,Variables!$A$5:$A$105,0))="","","."&amp;INDEX(Variables!$D$5:$D$105,MATCH($A552,Variables!$A$5:$A$105,0)))&amp;"."&amp;K$5</f>
        <v/>
      </c>
      <c r="L552" s="46">
        <f>L543*Settings!$C$13*(INDEX(L$258:L$269,$D552)+INDEX(L$245:L$256,$D552))</f>
        <v/>
      </c>
      <c r="M552" s="47">
        <f>M543*Settings!$C$13*(INDEX(M$258:M$269,$D552)+INDEX(M$245:M$256,$D552))</f>
        <v/>
      </c>
      <c r="N552" s="47">
        <f>N543*Settings!$C$13*(INDEX(N$258:N$269,$D552)+INDEX(N$245:N$256,$D552))</f>
        <v/>
      </c>
      <c r="O552" s="47">
        <f>O543*Settings!$C$13*(INDEX(O$258:O$269,$D552)+INDEX(O$245:O$256,$D552))</f>
        <v/>
      </c>
      <c r="P552" s="47">
        <f>P543*Settings!$C$13*(INDEX(P$258:P$269,$D552)+INDEX(P$245:P$256,$D552))</f>
        <v/>
      </c>
      <c r="Q552" s="47">
        <f>Q543*Settings!$C$13*(INDEX(Q$258:Q$269,$D552)+INDEX(Q$245:Q$256,$D552))</f>
        <v/>
      </c>
      <c r="R552" s="47">
        <f>R543*Settings!$C$13*(INDEX(R$258:R$269,$D552)+INDEX(R$245:R$256,$D552))</f>
        <v/>
      </c>
      <c r="S552" s="47">
        <f>S543*Settings!$C$13*(INDEX(S$258:S$269,$D552)+INDEX(S$245:S$256,$D552))</f>
        <v/>
      </c>
      <c r="T552" s="47">
        <f>T543*Settings!$C$13*(INDEX(T$258:T$269,$D552)+INDEX(T$245:T$256,$D552))</f>
        <v/>
      </c>
      <c r="U552" s="47">
        <f>U543*Settings!$C$13*(INDEX(U$258:U$269,$D552)+INDEX(U$245:U$256,$D552))</f>
        <v/>
      </c>
      <c r="V552" s="47">
        <f>V543*Settings!$C$13*(INDEX(V$258:V$269,$D552)+INDEX(V$245:V$256,$D552))</f>
        <v/>
      </c>
      <c r="W552" s="47">
        <f>W543*Settings!$C$13*(INDEX(W$258:W$269,$D552)+INDEX(W$245:W$256,$D552))</f>
        <v/>
      </c>
      <c r="X552" s="47">
        <f>X543*Settings!$C$13*(INDEX(X$258:X$269,$D552)+INDEX(X$245:X$256,$D552))</f>
        <v/>
      </c>
      <c r="Y552" s="47">
        <f>Y543*Settings!$C$13*(INDEX(Y$258:Y$269,$D552)+INDEX(Y$245:Y$256,$D552))</f>
        <v/>
      </c>
      <c r="Z552" s="47">
        <f>Z543*Settings!$C$13*(INDEX(Z$258:Z$269,$D552)+INDEX(Z$245:Z$256,$D552))</f>
        <v/>
      </c>
      <c r="AA552" s="47">
        <f>AA543*Settings!$C$13*(INDEX(AA$258:AA$269,$D552)+INDEX(AA$245:AA$256,$D552))</f>
        <v/>
      </c>
      <c r="AB552" s="47">
        <f>AB543*Settings!$C$13*(INDEX(AB$258:AB$269,$D552)+INDEX(AB$245:AB$256,$D552))</f>
        <v/>
      </c>
      <c r="AC552" s="47">
        <f>AC543*Settings!$C$13*(INDEX(AC$258:AC$269,$D552)+INDEX(AC$245:AC$256,$D552))</f>
        <v/>
      </c>
      <c r="AD552" s="48">
        <f>REVENUE(AD543,Settings!$C$13,INDEX(AD$258:AD$269,$D552)+INDEX(AD$245:AD$256,$D552))</f>
        <v/>
      </c>
      <c r="AE552" s="25">
        <f>LOWER(Settings!$C$4)&amp;".mit."&amp;$A552&amp;IF($C552="","","."&amp;$C552&amp;"."&amp;$B552)&amp;IF(INDEX(Variables!$D$5:$D$105,MATCH($A552,Variables!$A$5:$A$105,0))="","","."&amp;INDEX(Variables!$D$5:$D$105,MATCH($A552,Variables!$A$5:$A$105,0)))&amp;"."&amp;AE$5</f>
        <v/>
      </c>
      <c r="AF552" s="46">
        <f>AF543*Settings!$C$13*(INDEX(AF$258:AF$269,$D552)+INDEX(AF$245:AF$256,$D552))</f>
        <v/>
      </c>
      <c r="AG552" s="47">
        <f>AG543*Settings!$C$13*(INDEX(AG$258:AG$269,$D552)+INDEX(AG$245:AG$256,$D552))</f>
        <v/>
      </c>
      <c r="AH552" s="47">
        <f>AH543*Settings!$C$13*(INDEX(AH$258:AH$269,$D552)+INDEX(AH$245:AH$256,$D552))</f>
        <v/>
      </c>
      <c r="AI552" s="47">
        <f>AI543*Settings!$C$13*(INDEX(AI$258:AI$269,$D552)+INDEX(AI$245:AI$256,$D552))</f>
        <v/>
      </c>
      <c r="AJ552" s="47">
        <f>AJ543*Settings!$C$13*(INDEX(AJ$258:AJ$269,$D552)+INDEX(AJ$245:AJ$256,$D552))</f>
        <v/>
      </c>
      <c r="AK552" s="47">
        <f>AK543*Settings!$C$13*(INDEX(AK$258:AK$269,$D552)+INDEX(AK$245:AK$256,$D552))</f>
        <v/>
      </c>
      <c r="AL552" s="47">
        <f>AL543*Settings!$C$13*(INDEX(AL$258:AL$269,$D552)+INDEX(AL$245:AL$256,$D552))</f>
        <v/>
      </c>
      <c r="AM552" s="47">
        <f>AM543*Settings!$C$13*(INDEX(AM$258:AM$269,$D552)+INDEX(AM$245:AM$256,$D552))</f>
        <v/>
      </c>
      <c r="AN552" s="47">
        <f>AN543*Settings!$C$13*(INDEX(AN$258:AN$269,$D552)+INDEX(AN$245:AN$256,$D552))</f>
        <v/>
      </c>
      <c r="AO552" s="47">
        <f>AO543*Settings!$C$13*(INDEX(AO$258:AO$269,$D552)+INDEX(AO$245:AO$256,$D552))</f>
        <v/>
      </c>
      <c r="AP552" s="47">
        <f>AP543*Settings!$C$13*(INDEX(AP$258:AP$269,$D552)+INDEX(AP$245:AP$256,$D552))</f>
        <v/>
      </c>
      <c r="AQ552" s="47">
        <f>AQ543*Settings!$C$13*(INDEX(AQ$258:AQ$269,$D552)+INDEX(AQ$245:AQ$256,$D552))</f>
        <v/>
      </c>
      <c r="AR552" s="47">
        <f>AR543*Settings!$C$13*(INDEX(AR$258:AR$269,$D552)+INDEX(AR$245:AR$256,$D552))</f>
        <v/>
      </c>
      <c r="AS552" s="47">
        <f>AS543*Settings!$C$13*(INDEX(AS$258:AS$269,$D552)+INDEX(AS$245:AS$256,$D552))</f>
        <v/>
      </c>
      <c r="AT552" s="47">
        <f>AT543*Settings!$C$13*(INDEX(AT$258:AT$269,$D552)+INDEX(AT$245:AT$256,$D552))</f>
        <v/>
      </c>
      <c r="AU552" s="47">
        <f>AU543*Settings!$C$13*(INDEX(AU$258:AU$269,$D552)+INDEX(AU$245:AU$256,$D552))</f>
        <v/>
      </c>
      <c r="AV552" s="47">
        <f>AV543*Settings!$C$13*(INDEX(AV$258:AV$269,$D552)+INDEX(AV$245:AV$256,$D552))</f>
        <v/>
      </c>
      <c r="AW552" s="47">
        <f>AW543*Settings!$C$13*(INDEX(AW$258:AW$269,$D552)+INDEX(AW$245:AW$256,$D552))</f>
        <v/>
      </c>
      <c r="AX552" s="48">
        <f>REVENUE(AX543,Settings!$C$13,INDEX(AX$258:AX$269,$D552)+INDEX(AX$245:AX$256,$D552))</f>
        <v/>
      </c>
    </row>
    <row r="553" hidden="1" outlineLevel="2">
      <c r="A553" s="5" t="inlineStr">
        <is>
          <t>rtx</t>
        </is>
      </c>
      <c r="B553" s="5" t="inlineStr">
        <is>
          <t>lpg</t>
        </is>
      </c>
      <c r="C553" s="5" t="inlineStr">
        <is>
          <t>avi</t>
        </is>
      </c>
      <c r="D553" s="40">
        <f>INDEX(Inputs!$R$5:$R$132,MATCH($B553&amp;"|"&amp;$C553,Inputs!$A$5:$A$132,0))</f>
        <v/>
      </c>
      <c r="E553" s="39" t="n"/>
      <c r="F553" s="39" t="n"/>
      <c r="G553" s="39" t="n"/>
      <c r="H553" s="5">
        <f>INDEX(Variables!$B$5:$B$105,MATCH($A553,Variables!$A$5:$A$105,0))&amp;IF($C553="",""," | "&amp;INDEX(Mapping!$B$5:$B$26,MATCH($C553,Mapping!$A$5:$A$26,0))&amp;" | "&amp;INDEX(Mapping!$B$30:$B$41,MATCH($B553,Mapping!$A$30:$A$41,0)))</f>
        <v/>
      </c>
      <c r="I553" s="5">
        <f>INDEX(Variables!$C$5:$C$105,MATCH($A553,Variables!$A$5:$A$105,0))</f>
        <v/>
      </c>
      <c r="J553" s="5">
        <f>INDEX(Variables!$E$5:$E$105,MATCH($A553,Variables!$A$5:$A$105,0))</f>
        <v/>
      </c>
      <c r="K553" s="25">
        <f>LOWER(Settings!$C$4)&amp;".mit."&amp;$A553&amp;IF($C553="","","."&amp;$C553&amp;"."&amp;$B553)&amp;IF(INDEX(Variables!$D$5:$D$105,MATCH($A553,Variables!$A$5:$A$105,0))="","","."&amp;INDEX(Variables!$D$5:$D$105,MATCH($A553,Variables!$A$5:$A$105,0)))&amp;"."&amp;K$5</f>
        <v/>
      </c>
      <c r="L553" s="46">
        <f>L544*Settings!$C$13*(INDEX(L$258:L$269,$D553)+INDEX(L$245:L$256,$D553))</f>
        <v/>
      </c>
      <c r="M553" s="47">
        <f>M544*Settings!$C$13*(INDEX(M$258:M$269,$D553)+INDEX(M$245:M$256,$D553))</f>
        <v/>
      </c>
      <c r="N553" s="47">
        <f>N544*Settings!$C$13*(INDEX(N$258:N$269,$D553)+INDEX(N$245:N$256,$D553))</f>
        <v/>
      </c>
      <c r="O553" s="47">
        <f>O544*Settings!$C$13*(INDEX(O$258:O$269,$D553)+INDEX(O$245:O$256,$D553))</f>
        <v/>
      </c>
      <c r="P553" s="47">
        <f>P544*Settings!$C$13*(INDEX(P$258:P$269,$D553)+INDEX(P$245:P$256,$D553))</f>
        <v/>
      </c>
      <c r="Q553" s="47">
        <f>Q544*Settings!$C$13*(INDEX(Q$258:Q$269,$D553)+INDEX(Q$245:Q$256,$D553))</f>
        <v/>
      </c>
      <c r="R553" s="47">
        <f>R544*Settings!$C$13*(INDEX(R$258:R$269,$D553)+INDEX(R$245:R$256,$D553))</f>
        <v/>
      </c>
      <c r="S553" s="47">
        <f>S544*Settings!$C$13*(INDEX(S$258:S$269,$D553)+INDEX(S$245:S$256,$D553))</f>
        <v/>
      </c>
      <c r="T553" s="47">
        <f>T544*Settings!$C$13*(INDEX(T$258:T$269,$D553)+INDEX(T$245:T$256,$D553))</f>
        <v/>
      </c>
      <c r="U553" s="47">
        <f>U544*Settings!$C$13*(INDEX(U$258:U$269,$D553)+INDEX(U$245:U$256,$D553))</f>
        <v/>
      </c>
      <c r="V553" s="47">
        <f>V544*Settings!$C$13*(INDEX(V$258:V$269,$D553)+INDEX(V$245:V$256,$D553))</f>
        <v/>
      </c>
      <c r="W553" s="47">
        <f>W544*Settings!$C$13*(INDEX(W$258:W$269,$D553)+INDEX(W$245:W$256,$D553))</f>
        <v/>
      </c>
      <c r="X553" s="47">
        <f>X544*Settings!$C$13*(INDEX(X$258:X$269,$D553)+INDEX(X$245:X$256,$D553))</f>
        <v/>
      </c>
      <c r="Y553" s="47">
        <f>Y544*Settings!$C$13*(INDEX(Y$258:Y$269,$D553)+INDEX(Y$245:Y$256,$D553))</f>
        <v/>
      </c>
      <c r="Z553" s="47">
        <f>Z544*Settings!$C$13*(INDEX(Z$258:Z$269,$D553)+INDEX(Z$245:Z$256,$D553))</f>
        <v/>
      </c>
      <c r="AA553" s="47">
        <f>AA544*Settings!$C$13*(INDEX(AA$258:AA$269,$D553)+INDEX(AA$245:AA$256,$D553))</f>
        <v/>
      </c>
      <c r="AB553" s="47">
        <f>AB544*Settings!$C$13*(INDEX(AB$258:AB$269,$D553)+INDEX(AB$245:AB$256,$D553))</f>
        <v/>
      </c>
      <c r="AC553" s="47">
        <f>AC544*Settings!$C$13*(INDEX(AC$258:AC$269,$D553)+INDEX(AC$245:AC$256,$D553))</f>
        <v/>
      </c>
      <c r="AD553" s="48">
        <f>REVENUE(AD544,Settings!$C$13,INDEX(AD$258:AD$269,$D553)+INDEX(AD$245:AD$256,$D553))</f>
        <v/>
      </c>
      <c r="AE553" s="25">
        <f>LOWER(Settings!$C$4)&amp;".mit."&amp;$A553&amp;IF($C553="","","."&amp;$C553&amp;"."&amp;$B553)&amp;IF(INDEX(Variables!$D$5:$D$105,MATCH($A553,Variables!$A$5:$A$105,0))="","","."&amp;INDEX(Variables!$D$5:$D$105,MATCH($A553,Variables!$A$5:$A$105,0)))&amp;"."&amp;AE$5</f>
        <v/>
      </c>
      <c r="AF553" s="46">
        <f>AF544*Settings!$C$13*(INDEX(AF$258:AF$269,$D553)+INDEX(AF$245:AF$256,$D553))</f>
        <v/>
      </c>
      <c r="AG553" s="47">
        <f>AG544*Settings!$C$13*(INDEX(AG$258:AG$269,$D553)+INDEX(AG$245:AG$256,$D553))</f>
        <v/>
      </c>
      <c r="AH553" s="47">
        <f>AH544*Settings!$C$13*(INDEX(AH$258:AH$269,$D553)+INDEX(AH$245:AH$256,$D553))</f>
        <v/>
      </c>
      <c r="AI553" s="47">
        <f>AI544*Settings!$C$13*(INDEX(AI$258:AI$269,$D553)+INDEX(AI$245:AI$256,$D553))</f>
        <v/>
      </c>
      <c r="AJ553" s="47">
        <f>AJ544*Settings!$C$13*(INDEX(AJ$258:AJ$269,$D553)+INDEX(AJ$245:AJ$256,$D553))</f>
        <v/>
      </c>
      <c r="AK553" s="47">
        <f>AK544*Settings!$C$13*(INDEX(AK$258:AK$269,$D553)+INDEX(AK$245:AK$256,$D553))</f>
        <v/>
      </c>
      <c r="AL553" s="47">
        <f>AL544*Settings!$C$13*(INDEX(AL$258:AL$269,$D553)+INDEX(AL$245:AL$256,$D553))</f>
        <v/>
      </c>
      <c r="AM553" s="47">
        <f>AM544*Settings!$C$13*(INDEX(AM$258:AM$269,$D553)+INDEX(AM$245:AM$256,$D553))</f>
        <v/>
      </c>
      <c r="AN553" s="47">
        <f>AN544*Settings!$C$13*(INDEX(AN$258:AN$269,$D553)+INDEX(AN$245:AN$256,$D553))</f>
        <v/>
      </c>
      <c r="AO553" s="47">
        <f>AO544*Settings!$C$13*(INDEX(AO$258:AO$269,$D553)+INDEX(AO$245:AO$256,$D553))</f>
        <v/>
      </c>
      <c r="AP553" s="47">
        <f>AP544*Settings!$C$13*(INDEX(AP$258:AP$269,$D553)+INDEX(AP$245:AP$256,$D553))</f>
        <v/>
      </c>
      <c r="AQ553" s="47">
        <f>AQ544*Settings!$C$13*(INDEX(AQ$258:AQ$269,$D553)+INDEX(AQ$245:AQ$256,$D553))</f>
        <v/>
      </c>
      <c r="AR553" s="47">
        <f>AR544*Settings!$C$13*(INDEX(AR$258:AR$269,$D553)+INDEX(AR$245:AR$256,$D553))</f>
        <v/>
      </c>
      <c r="AS553" s="47">
        <f>AS544*Settings!$C$13*(INDEX(AS$258:AS$269,$D553)+INDEX(AS$245:AS$256,$D553))</f>
        <v/>
      </c>
      <c r="AT553" s="47">
        <f>AT544*Settings!$C$13*(INDEX(AT$258:AT$269,$D553)+INDEX(AT$245:AT$256,$D553))</f>
        <v/>
      </c>
      <c r="AU553" s="47">
        <f>AU544*Settings!$C$13*(INDEX(AU$258:AU$269,$D553)+INDEX(AU$245:AU$256,$D553))</f>
        <v/>
      </c>
      <c r="AV553" s="47">
        <f>AV544*Settings!$C$13*(INDEX(AV$258:AV$269,$D553)+INDEX(AV$245:AV$256,$D553))</f>
        <v/>
      </c>
      <c r="AW553" s="47">
        <f>AW544*Settings!$C$13*(INDEX(AW$258:AW$269,$D553)+INDEX(AW$245:AW$256,$D553))</f>
        <v/>
      </c>
      <c r="AX553" s="48">
        <f>REVENUE(AX544,Settings!$C$13,INDEX(AX$258:AX$269,$D553)+INDEX(AX$245:AX$256,$D553))</f>
        <v/>
      </c>
    </row>
    <row r="554" hidden="1" outlineLevel="2">
      <c r="A554" s="5" t="inlineStr">
        <is>
          <t>rtx</t>
        </is>
      </c>
      <c r="B554" s="5" t="inlineStr">
        <is>
          <t>ker</t>
        </is>
      </c>
      <c r="C554" s="5" t="inlineStr">
        <is>
          <t>avi</t>
        </is>
      </c>
      <c r="D554" s="40">
        <f>INDEX(Inputs!$R$5:$R$132,MATCH($B554&amp;"|"&amp;$C554,Inputs!$A$5:$A$132,0))</f>
        <v/>
      </c>
      <c r="E554" s="39" t="n"/>
      <c r="F554" s="39" t="n"/>
      <c r="G554" s="39" t="n"/>
      <c r="H554" s="5">
        <f>INDEX(Variables!$B$5:$B$105,MATCH($A554,Variables!$A$5:$A$105,0))&amp;IF($C554="",""," | "&amp;INDEX(Mapping!$B$5:$B$26,MATCH($C554,Mapping!$A$5:$A$26,0))&amp;" | "&amp;INDEX(Mapping!$B$30:$B$41,MATCH($B554,Mapping!$A$30:$A$41,0)))</f>
        <v/>
      </c>
      <c r="I554" s="5">
        <f>INDEX(Variables!$C$5:$C$105,MATCH($A554,Variables!$A$5:$A$105,0))</f>
        <v/>
      </c>
      <c r="J554" s="5">
        <f>INDEX(Variables!$E$5:$E$105,MATCH($A554,Variables!$A$5:$A$105,0))</f>
        <v/>
      </c>
      <c r="K554" s="25">
        <f>LOWER(Settings!$C$4)&amp;".mit."&amp;$A554&amp;IF($C554="","","."&amp;$C554&amp;"."&amp;$B554)&amp;IF(INDEX(Variables!$D$5:$D$105,MATCH($A554,Variables!$A$5:$A$105,0))="","","."&amp;INDEX(Variables!$D$5:$D$105,MATCH($A554,Variables!$A$5:$A$105,0)))&amp;"."&amp;K$5</f>
        <v/>
      </c>
      <c r="L554" s="46">
        <f>L545*Settings!$C$13*(INDEX(L$258:L$269,$D554)+INDEX(L$245:L$256,$D554))</f>
        <v/>
      </c>
      <c r="M554" s="47">
        <f>M545*Settings!$C$13*(INDEX(M$258:M$269,$D554)+INDEX(M$245:M$256,$D554))</f>
        <v/>
      </c>
      <c r="N554" s="47">
        <f>N545*Settings!$C$13*(INDEX(N$258:N$269,$D554)+INDEX(N$245:N$256,$D554))</f>
        <v/>
      </c>
      <c r="O554" s="47">
        <f>O545*Settings!$C$13*(INDEX(O$258:O$269,$D554)+INDEX(O$245:O$256,$D554))</f>
        <v/>
      </c>
      <c r="P554" s="47">
        <f>P545*Settings!$C$13*(INDEX(P$258:P$269,$D554)+INDEX(P$245:P$256,$D554))</f>
        <v/>
      </c>
      <c r="Q554" s="47">
        <f>Q545*Settings!$C$13*(INDEX(Q$258:Q$269,$D554)+INDEX(Q$245:Q$256,$D554))</f>
        <v/>
      </c>
      <c r="R554" s="47">
        <f>R545*Settings!$C$13*(INDEX(R$258:R$269,$D554)+INDEX(R$245:R$256,$D554))</f>
        <v/>
      </c>
      <c r="S554" s="47">
        <f>S545*Settings!$C$13*(INDEX(S$258:S$269,$D554)+INDEX(S$245:S$256,$D554))</f>
        <v/>
      </c>
      <c r="T554" s="47">
        <f>T545*Settings!$C$13*(INDEX(T$258:T$269,$D554)+INDEX(T$245:T$256,$D554))</f>
        <v/>
      </c>
      <c r="U554" s="47">
        <f>U545*Settings!$C$13*(INDEX(U$258:U$269,$D554)+INDEX(U$245:U$256,$D554))</f>
        <v/>
      </c>
      <c r="V554" s="47">
        <f>V545*Settings!$C$13*(INDEX(V$258:V$269,$D554)+INDEX(V$245:V$256,$D554))</f>
        <v/>
      </c>
      <c r="W554" s="47">
        <f>W545*Settings!$C$13*(INDEX(W$258:W$269,$D554)+INDEX(W$245:W$256,$D554))</f>
        <v/>
      </c>
      <c r="X554" s="47">
        <f>X545*Settings!$C$13*(INDEX(X$258:X$269,$D554)+INDEX(X$245:X$256,$D554))</f>
        <v/>
      </c>
      <c r="Y554" s="47">
        <f>Y545*Settings!$C$13*(INDEX(Y$258:Y$269,$D554)+INDEX(Y$245:Y$256,$D554))</f>
        <v/>
      </c>
      <c r="Z554" s="47">
        <f>Z545*Settings!$C$13*(INDEX(Z$258:Z$269,$D554)+INDEX(Z$245:Z$256,$D554))</f>
        <v/>
      </c>
      <c r="AA554" s="47">
        <f>AA545*Settings!$C$13*(INDEX(AA$258:AA$269,$D554)+INDEX(AA$245:AA$256,$D554))</f>
        <v/>
      </c>
      <c r="AB554" s="47">
        <f>AB545*Settings!$C$13*(INDEX(AB$258:AB$269,$D554)+INDEX(AB$245:AB$256,$D554))</f>
        <v/>
      </c>
      <c r="AC554" s="47">
        <f>AC545*Settings!$C$13*(INDEX(AC$258:AC$269,$D554)+INDEX(AC$245:AC$256,$D554))</f>
        <v/>
      </c>
      <c r="AD554" s="48">
        <f>REVENUE(AD545,Settings!$C$13,INDEX(AD$258:AD$269,$D554)+INDEX(AD$245:AD$256,$D554))</f>
        <v/>
      </c>
      <c r="AE554" s="25">
        <f>LOWER(Settings!$C$4)&amp;".mit."&amp;$A554&amp;IF($C554="","","."&amp;$C554&amp;"."&amp;$B554)&amp;IF(INDEX(Variables!$D$5:$D$105,MATCH($A554,Variables!$A$5:$A$105,0))="","","."&amp;INDEX(Variables!$D$5:$D$105,MATCH($A554,Variables!$A$5:$A$105,0)))&amp;"."&amp;AE$5</f>
        <v/>
      </c>
      <c r="AF554" s="46">
        <f>AF545*Settings!$C$13*(INDEX(AF$258:AF$269,$D554)+INDEX(AF$245:AF$256,$D554))</f>
        <v/>
      </c>
      <c r="AG554" s="47">
        <f>AG545*Settings!$C$13*(INDEX(AG$258:AG$269,$D554)+INDEX(AG$245:AG$256,$D554))</f>
        <v/>
      </c>
      <c r="AH554" s="47">
        <f>AH545*Settings!$C$13*(INDEX(AH$258:AH$269,$D554)+INDEX(AH$245:AH$256,$D554))</f>
        <v/>
      </c>
      <c r="AI554" s="47">
        <f>AI545*Settings!$C$13*(INDEX(AI$258:AI$269,$D554)+INDEX(AI$245:AI$256,$D554))</f>
        <v/>
      </c>
      <c r="AJ554" s="47">
        <f>AJ545*Settings!$C$13*(INDEX(AJ$258:AJ$269,$D554)+INDEX(AJ$245:AJ$256,$D554))</f>
        <v/>
      </c>
      <c r="AK554" s="47">
        <f>AK545*Settings!$C$13*(INDEX(AK$258:AK$269,$D554)+INDEX(AK$245:AK$256,$D554))</f>
        <v/>
      </c>
      <c r="AL554" s="47">
        <f>AL545*Settings!$C$13*(INDEX(AL$258:AL$269,$D554)+INDEX(AL$245:AL$256,$D554))</f>
        <v/>
      </c>
      <c r="AM554" s="47">
        <f>AM545*Settings!$C$13*(INDEX(AM$258:AM$269,$D554)+INDEX(AM$245:AM$256,$D554))</f>
        <v/>
      </c>
      <c r="AN554" s="47">
        <f>AN545*Settings!$C$13*(INDEX(AN$258:AN$269,$D554)+INDEX(AN$245:AN$256,$D554))</f>
        <v/>
      </c>
      <c r="AO554" s="47">
        <f>AO545*Settings!$C$13*(INDEX(AO$258:AO$269,$D554)+INDEX(AO$245:AO$256,$D554))</f>
        <v/>
      </c>
      <c r="AP554" s="47">
        <f>AP545*Settings!$C$13*(INDEX(AP$258:AP$269,$D554)+INDEX(AP$245:AP$256,$D554))</f>
        <v/>
      </c>
      <c r="AQ554" s="47">
        <f>AQ545*Settings!$C$13*(INDEX(AQ$258:AQ$269,$D554)+INDEX(AQ$245:AQ$256,$D554))</f>
        <v/>
      </c>
      <c r="AR554" s="47">
        <f>AR545*Settings!$C$13*(INDEX(AR$258:AR$269,$D554)+INDEX(AR$245:AR$256,$D554))</f>
        <v/>
      </c>
      <c r="AS554" s="47">
        <f>AS545*Settings!$C$13*(INDEX(AS$258:AS$269,$D554)+INDEX(AS$245:AS$256,$D554))</f>
        <v/>
      </c>
      <c r="AT554" s="47">
        <f>AT545*Settings!$C$13*(INDEX(AT$258:AT$269,$D554)+INDEX(AT$245:AT$256,$D554))</f>
        <v/>
      </c>
      <c r="AU554" s="47">
        <f>AU545*Settings!$C$13*(INDEX(AU$258:AU$269,$D554)+INDEX(AU$245:AU$256,$D554))</f>
        <v/>
      </c>
      <c r="AV554" s="47">
        <f>AV545*Settings!$C$13*(INDEX(AV$258:AV$269,$D554)+INDEX(AV$245:AV$256,$D554))</f>
        <v/>
      </c>
      <c r="AW554" s="47">
        <f>AW545*Settings!$C$13*(INDEX(AW$258:AW$269,$D554)+INDEX(AW$245:AW$256,$D554))</f>
        <v/>
      </c>
      <c r="AX554" s="48">
        <f>REVENUE(AX545,Settings!$C$13,INDEX(AX$258:AX$269,$D554)+INDEX(AX$245:AX$256,$D554))</f>
        <v/>
      </c>
    </row>
    <row r="555" hidden="1" outlineLevel="2">
      <c r="A555" s="5" t="inlineStr">
        <is>
          <t>rtx</t>
        </is>
      </c>
      <c r="B555" s="5" t="inlineStr">
        <is>
          <t>oop</t>
        </is>
      </c>
      <c r="C555" s="5" t="inlineStr">
        <is>
          <t>avi</t>
        </is>
      </c>
      <c r="D555" s="40">
        <f>INDEX(Inputs!$R$5:$R$132,MATCH($B555&amp;"|"&amp;$C555,Inputs!$A$5:$A$132,0))</f>
        <v/>
      </c>
      <c r="E555" s="39" t="n"/>
      <c r="F555" s="39" t="n"/>
      <c r="G555" s="39" t="n"/>
      <c r="H555" s="5">
        <f>INDEX(Variables!$B$5:$B$105,MATCH($A555,Variables!$A$5:$A$105,0))&amp;IF($C555="",""," | "&amp;INDEX(Mapping!$B$5:$B$26,MATCH($C555,Mapping!$A$5:$A$26,0))&amp;" | "&amp;INDEX(Mapping!$B$30:$B$41,MATCH($B555,Mapping!$A$30:$A$41,0)))</f>
        <v/>
      </c>
      <c r="I555" s="5">
        <f>INDEX(Variables!$C$5:$C$105,MATCH($A555,Variables!$A$5:$A$105,0))</f>
        <v/>
      </c>
      <c r="J555" s="5">
        <f>INDEX(Variables!$E$5:$E$105,MATCH($A555,Variables!$A$5:$A$105,0))</f>
        <v/>
      </c>
      <c r="K555" s="25">
        <f>LOWER(Settings!$C$4)&amp;".mit."&amp;$A555&amp;IF($C555="","","."&amp;$C555&amp;"."&amp;$B555)&amp;IF(INDEX(Variables!$D$5:$D$105,MATCH($A555,Variables!$A$5:$A$105,0))="","","."&amp;INDEX(Variables!$D$5:$D$105,MATCH($A555,Variables!$A$5:$A$105,0)))&amp;"."&amp;K$5</f>
        <v/>
      </c>
      <c r="L555" s="46">
        <f>L546*Settings!$C$13*(INDEX(L$258:L$269,$D555)+INDEX(L$245:L$256,$D555))</f>
        <v/>
      </c>
      <c r="M555" s="47">
        <f>M546*Settings!$C$13*(INDEX(M$258:M$269,$D555)+INDEX(M$245:M$256,$D555))</f>
        <v/>
      </c>
      <c r="N555" s="47">
        <f>N546*Settings!$C$13*(INDEX(N$258:N$269,$D555)+INDEX(N$245:N$256,$D555))</f>
        <v/>
      </c>
      <c r="O555" s="47">
        <f>O546*Settings!$C$13*(INDEX(O$258:O$269,$D555)+INDEX(O$245:O$256,$D555))</f>
        <v/>
      </c>
      <c r="P555" s="47">
        <f>P546*Settings!$C$13*(INDEX(P$258:P$269,$D555)+INDEX(P$245:P$256,$D555))</f>
        <v/>
      </c>
      <c r="Q555" s="47">
        <f>Q546*Settings!$C$13*(INDEX(Q$258:Q$269,$D555)+INDEX(Q$245:Q$256,$D555))</f>
        <v/>
      </c>
      <c r="R555" s="47">
        <f>R546*Settings!$C$13*(INDEX(R$258:R$269,$D555)+INDEX(R$245:R$256,$D555))</f>
        <v/>
      </c>
      <c r="S555" s="47">
        <f>S546*Settings!$C$13*(INDEX(S$258:S$269,$D555)+INDEX(S$245:S$256,$D555))</f>
        <v/>
      </c>
      <c r="T555" s="47">
        <f>T546*Settings!$C$13*(INDEX(T$258:T$269,$D555)+INDEX(T$245:T$256,$D555))</f>
        <v/>
      </c>
      <c r="U555" s="47">
        <f>U546*Settings!$C$13*(INDEX(U$258:U$269,$D555)+INDEX(U$245:U$256,$D555))</f>
        <v/>
      </c>
      <c r="V555" s="47">
        <f>V546*Settings!$C$13*(INDEX(V$258:V$269,$D555)+INDEX(V$245:V$256,$D555))</f>
        <v/>
      </c>
      <c r="W555" s="47">
        <f>W546*Settings!$C$13*(INDEX(W$258:W$269,$D555)+INDEX(W$245:W$256,$D555))</f>
        <v/>
      </c>
      <c r="X555" s="47">
        <f>X546*Settings!$C$13*(INDEX(X$258:X$269,$D555)+INDEX(X$245:X$256,$D555))</f>
        <v/>
      </c>
      <c r="Y555" s="47">
        <f>Y546*Settings!$C$13*(INDEX(Y$258:Y$269,$D555)+INDEX(Y$245:Y$256,$D555))</f>
        <v/>
      </c>
      <c r="Z555" s="47">
        <f>Z546*Settings!$C$13*(INDEX(Z$258:Z$269,$D555)+INDEX(Z$245:Z$256,$D555))</f>
        <v/>
      </c>
      <c r="AA555" s="47">
        <f>AA546*Settings!$C$13*(INDEX(AA$258:AA$269,$D555)+INDEX(AA$245:AA$256,$D555))</f>
        <v/>
      </c>
      <c r="AB555" s="47">
        <f>AB546*Settings!$C$13*(INDEX(AB$258:AB$269,$D555)+INDEX(AB$245:AB$256,$D555))</f>
        <v/>
      </c>
      <c r="AC555" s="47">
        <f>AC546*Settings!$C$13*(INDEX(AC$258:AC$269,$D555)+INDEX(AC$245:AC$256,$D555))</f>
        <v/>
      </c>
      <c r="AD555" s="48">
        <f>REVENUE(AD546,Settings!$C$13,INDEX(AD$258:AD$269,$D555)+INDEX(AD$245:AD$256,$D555))</f>
        <v/>
      </c>
      <c r="AE555" s="25">
        <f>LOWER(Settings!$C$4)&amp;".mit."&amp;$A555&amp;IF($C555="","","."&amp;$C555&amp;"."&amp;$B555)&amp;IF(INDEX(Variables!$D$5:$D$105,MATCH($A555,Variables!$A$5:$A$105,0))="","","."&amp;INDEX(Variables!$D$5:$D$105,MATCH($A555,Variables!$A$5:$A$105,0)))&amp;"."&amp;AE$5</f>
        <v/>
      </c>
      <c r="AF555" s="46">
        <f>AF546*Settings!$C$13*(INDEX(AF$258:AF$269,$D555)+INDEX(AF$245:AF$256,$D555))</f>
        <v/>
      </c>
      <c r="AG555" s="47">
        <f>AG546*Settings!$C$13*(INDEX(AG$258:AG$269,$D555)+INDEX(AG$245:AG$256,$D555))</f>
        <v/>
      </c>
      <c r="AH555" s="47">
        <f>AH546*Settings!$C$13*(INDEX(AH$258:AH$269,$D555)+INDEX(AH$245:AH$256,$D555))</f>
        <v/>
      </c>
      <c r="AI555" s="47">
        <f>AI546*Settings!$C$13*(INDEX(AI$258:AI$269,$D555)+INDEX(AI$245:AI$256,$D555))</f>
        <v/>
      </c>
      <c r="AJ555" s="47">
        <f>AJ546*Settings!$C$13*(INDEX(AJ$258:AJ$269,$D555)+INDEX(AJ$245:AJ$256,$D555))</f>
        <v/>
      </c>
      <c r="AK555" s="47">
        <f>AK546*Settings!$C$13*(INDEX(AK$258:AK$269,$D555)+INDEX(AK$245:AK$256,$D555))</f>
        <v/>
      </c>
      <c r="AL555" s="47">
        <f>AL546*Settings!$C$13*(INDEX(AL$258:AL$269,$D555)+INDEX(AL$245:AL$256,$D555))</f>
        <v/>
      </c>
      <c r="AM555" s="47">
        <f>AM546*Settings!$C$13*(INDEX(AM$258:AM$269,$D555)+INDEX(AM$245:AM$256,$D555))</f>
        <v/>
      </c>
      <c r="AN555" s="47">
        <f>AN546*Settings!$C$13*(INDEX(AN$258:AN$269,$D555)+INDEX(AN$245:AN$256,$D555))</f>
        <v/>
      </c>
      <c r="AO555" s="47">
        <f>AO546*Settings!$C$13*(INDEX(AO$258:AO$269,$D555)+INDEX(AO$245:AO$256,$D555))</f>
        <v/>
      </c>
      <c r="AP555" s="47">
        <f>AP546*Settings!$C$13*(INDEX(AP$258:AP$269,$D555)+INDEX(AP$245:AP$256,$D555))</f>
        <v/>
      </c>
      <c r="AQ555" s="47">
        <f>AQ546*Settings!$C$13*(INDEX(AQ$258:AQ$269,$D555)+INDEX(AQ$245:AQ$256,$D555))</f>
        <v/>
      </c>
      <c r="AR555" s="47">
        <f>AR546*Settings!$C$13*(INDEX(AR$258:AR$269,$D555)+INDEX(AR$245:AR$256,$D555))</f>
        <v/>
      </c>
      <c r="AS555" s="47">
        <f>AS546*Settings!$C$13*(INDEX(AS$258:AS$269,$D555)+INDEX(AS$245:AS$256,$D555))</f>
        <v/>
      </c>
      <c r="AT555" s="47">
        <f>AT546*Settings!$C$13*(INDEX(AT$258:AT$269,$D555)+INDEX(AT$245:AT$256,$D555))</f>
        <v/>
      </c>
      <c r="AU555" s="47">
        <f>AU546*Settings!$C$13*(INDEX(AU$258:AU$269,$D555)+INDEX(AU$245:AU$256,$D555))</f>
        <v/>
      </c>
      <c r="AV555" s="47">
        <f>AV546*Settings!$C$13*(INDEX(AV$258:AV$269,$D555)+INDEX(AV$245:AV$256,$D555))</f>
        <v/>
      </c>
      <c r="AW555" s="47">
        <f>AW546*Settings!$C$13*(INDEX(AW$258:AW$269,$D555)+INDEX(AW$245:AW$256,$D555))</f>
        <v/>
      </c>
      <c r="AX555" s="48">
        <f>REVENUE(AX546,Settings!$C$13,INDEX(AX$258:AX$269,$D555)+INDEX(AX$245:AX$256,$D555))</f>
        <v/>
      </c>
    </row>
    <row r="556" hidden="1" outlineLevel="2">
      <c r="A556" s="5" t="inlineStr">
        <is>
          <t>rtx</t>
        </is>
      </c>
      <c r="B556" s="5" t="inlineStr">
        <is>
          <t>bio</t>
        </is>
      </c>
      <c r="C556" s="5" t="inlineStr">
        <is>
          <t>avi</t>
        </is>
      </c>
      <c r="D556" s="40">
        <f>INDEX(Inputs!$R$5:$R$132,MATCH($B556&amp;"|"&amp;$C556,Inputs!$A$5:$A$132,0))</f>
        <v/>
      </c>
      <c r="E556" s="39" t="n"/>
      <c r="F556" s="39" t="n"/>
      <c r="G556" s="39" t="n"/>
      <c r="H556" s="5">
        <f>INDEX(Variables!$B$5:$B$105,MATCH($A556,Variables!$A$5:$A$105,0))&amp;IF($C556="",""," | "&amp;INDEX(Mapping!$B$5:$B$26,MATCH($C556,Mapping!$A$5:$A$26,0))&amp;" | "&amp;INDEX(Mapping!$B$30:$B$41,MATCH($B556,Mapping!$A$30:$A$41,0)))</f>
        <v/>
      </c>
      <c r="I556" s="5">
        <f>INDEX(Variables!$C$5:$C$105,MATCH($A556,Variables!$A$5:$A$105,0))</f>
        <v/>
      </c>
      <c r="J556" s="5">
        <f>INDEX(Variables!$E$5:$E$105,MATCH($A556,Variables!$A$5:$A$105,0))</f>
        <v/>
      </c>
      <c r="K556" s="25">
        <f>LOWER(Settings!$C$4)&amp;".mit."&amp;$A556&amp;IF($C556="","","."&amp;$C556&amp;"."&amp;$B556)&amp;IF(INDEX(Variables!$D$5:$D$105,MATCH($A556,Variables!$A$5:$A$105,0))="","","."&amp;INDEX(Variables!$D$5:$D$105,MATCH($A556,Variables!$A$5:$A$105,0)))&amp;"."&amp;K$5</f>
        <v/>
      </c>
      <c r="L556" s="46">
        <f>L547*Settings!$C$13*(INDEX(L$258:L$269,$D556)+INDEX(L$245:L$256,$D556))</f>
        <v/>
      </c>
      <c r="M556" s="47">
        <f>M547*Settings!$C$13*(INDEX(M$258:M$269,$D556)+INDEX(M$245:M$256,$D556))</f>
        <v/>
      </c>
      <c r="N556" s="47">
        <f>N547*Settings!$C$13*(INDEX(N$258:N$269,$D556)+INDEX(N$245:N$256,$D556))</f>
        <v/>
      </c>
      <c r="O556" s="47">
        <f>O547*Settings!$C$13*(INDEX(O$258:O$269,$D556)+INDEX(O$245:O$256,$D556))</f>
        <v/>
      </c>
      <c r="P556" s="47">
        <f>P547*Settings!$C$13*(INDEX(P$258:P$269,$D556)+INDEX(P$245:P$256,$D556))</f>
        <v/>
      </c>
      <c r="Q556" s="47">
        <f>Q547*Settings!$C$13*(INDEX(Q$258:Q$269,$D556)+INDEX(Q$245:Q$256,$D556))</f>
        <v/>
      </c>
      <c r="R556" s="47">
        <f>R547*Settings!$C$13*(INDEX(R$258:R$269,$D556)+INDEX(R$245:R$256,$D556))</f>
        <v/>
      </c>
      <c r="S556" s="47">
        <f>S547*Settings!$C$13*(INDEX(S$258:S$269,$D556)+INDEX(S$245:S$256,$D556))</f>
        <v/>
      </c>
      <c r="T556" s="47">
        <f>T547*Settings!$C$13*(INDEX(T$258:T$269,$D556)+INDEX(T$245:T$256,$D556))</f>
        <v/>
      </c>
      <c r="U556" s="47">
        <f>U547*Settings!$C$13*(INDEX(U$258:U$269,$D556)+INDEX(U$245:U$256,$D556))</f>
        <v/>
      </c>
      <c r="V556" s="47">
        <f>V547*Settings!$C$13*(INDEX(V$258:V$269,$D556)+INDEX(V$245:V$256,$D556))</f>
        <v/>
      </c>
      <c r="W556" s="47">
        <f>W547*Settings!$C$13*(INDEX(W$258:W$269,$D556)+INDEX(W$245:W$256,$D556))</f>
        <v/>
      </c>
      <c r="X556" s="47">
        <f>X547*Settings!$C$13*(INDEX(X$258:X$269,$D556)+INDEX(X$245:X$256,$D556))</f>
        <v/>
      </c>
      <c r="Y556" s="47">
        <f>Y547*Settings!$C$13*(INDEX(Y$258:Y$269,$D556)+INDEX(Y$245:Y$256,$D556))</f>
        <v/>
      </c>
      <c r="Z556" s="47">
        <f>Z547*Settings!$C$13*(INDEX(Z$258:Z$269,$D556)+INDEX(Z$245:Z$256,$D556))</f>
        <v/>
      </c>
      <c r="AA556" s="47">
        <f>AA547*Settings!$C$13*(INDEX(AA$258:AA$269,$D556)+INDEX(AA$245:AA$256,$D556))</f>
        <v/>
      </c>
      <c r="AB556" s="47">
        <f>AB547*Settings!$C$13*(INDEX(AB$258:AB$269,$D556)+INDEX(AB$245:AB$256,$D556))</f>
        <v/>
      </c>
      <c r="AC556" s="47">
        <f>AC547*Settings!$C$13*(INDEX(AC$258:AC$269,$D556)+INDEX(AC$245:AC$256,$D556))</f>
        <v/>
      </c>
      <c r="AD556" s="48">
        <f>REVENUE(AD547,Settings!$C$13,INDEX(AD$258:AD$269,$D556)+INDEX(AD$245:AD$256,$D556))</f>
        <v/>
      </c>
      <c r="AE556" s="25">
        <f>LOWER(Settings!$C$4)&amp;".mit."&amp;$A556&amp;IF($C556="","","."&amp;$C556&amp;"."&amp;$B556)&amp;IF(INDEX(Variables!$D$5:$D$105,MATCH($A556,Variables!$A$5:$A$105,0))="","","."&amp;INDEX(Variables!$D$5:$D$105,MATCH($A556,Variables!$A$5:$A$105,0)))&amp;"."&amp;AE$5</f>
        <v/>
      </c>
      <c r="AF556" s="46">
        <f>AF547*Settings!$C$13*(INDEX(AF$258:AF$269,$D556)+INDEX(AF$245:AF$256,$D556))</f>
        <v/>
      </c>
      <c r="AG556" s="47">
        <f>AG547*Settings!$C$13*(INDEX(AG$258:AG$269,$D556)+INDEX(AG$245:AG$256,$D556))</f>
        <v/>
      </c>
      <c r="AH556" s="47">
        <f>AH547*Settings!$C$13*(INDEX(AH$258:AH$269,$D556)+INDEX(AH$245:AH$256,$D556))</f>
        <v/>
      </c>
      <c r="AI556" s="47">
        <f>AI547*Settings!$C$13*(INDEX(AI$258:AI$269,$D556)+INDEX(AI$245:AI$256,$D556))</f>
        <v/>
      </c>
      <c r="AJ556" s="47">
        <f>AJ547*Settings!$C$13*(INDEX(AJ$258:AJ$269,$D556)+INDEX(AJ$245:AJ$256,$D556))</f>
        <v/>
      </c>
      <c r="AK556" s="47">
        <f>AK547*Settings!$C$13*(INDEX(AK$258:AK$269,$D556)+INDEX(AK$245:AK$256,$D556))</f>
        <v/>
      </c>
      <c r="AL556" s="47">
        <f>AL547*Settings!$C$13*(INDEX(AL$258:AL$269,$D556)+INDEX(AL$245:AL$256,$D556))</f>
        <v/>
      </c>
      <c r="AM556" s="47">
        <f>AM547*Settings!$C$13*(INDEX(AM$258:AM$269,$D556)+INDEX(AM$245:AM$256,$D556))</f>
        <v/>
      </c>
      <c r="AN556" s="47">
        <f>AN547*Settings!$C$13*(INDEX(AN$258:AN$269,$D556)+INDEX(AN$245:AN$256,$D556))</f>
        <v/>
      </c>
      <c r="AO556" s="47">
        <f>AO547*Settings!$C$13*(INDEX(AO$258:AO$269,$D556)+INDEX(AO$245:AO$256,$D556))</f>
        <v/>
      </c>
      <c r="AP556" s="47">
        <f>AP547*Settings!$C$13*(INDEX(AP$258:AP$269,$D556)+INDEX(AP$245:AP$256,$D556))</f>
        <v/>
      </c>
      <c r="AQ556" s="47">
        <f>AQ547*Settings!$C$13*(INDEX(AQ$258:AQ$269,$D556)+INDEX(AQ$245:AQ$256,$D556))</f>
        <v/>
      </c>
      <c r="AR556" s="47">
        <f>AR547*Settings!$C$13*(INDEX(AR$258:AR$269,$D556)+INDEX(AR$245:AR$256,$D556))</f>
        <v/>
      </c>
      <c r="AS556" s="47">
        <f>AS547*Settings!$C$13*(INDEX(AS$258:AS$269,$D556)+INDEX(AS$245:AS$256,$D556))</f>
        <v/>
      </c>
      <c r="AT556" s="47">
        <f>AT547*Settings!$C$13*(INDEX(AT$258:AT$269,$D556)+INDEX(AT$245:AT$256,$D556))</f>
        <v/>
      </c>
      <c r="AU556" s="47">
        <f>AU547*Settings!$C$13*(INDEX(AU$258:AU$269,$D556)+INDEX(AU$245:AU$256,$D556))</f>
        <v/>
      </c>
      <c r="AV556" s="47">
        <f>AV547*Settings!$C$13*(INDEX(AV$258:AV$269,$D556)+INDEX(AV$245:AV$256,$D556))</f>
        <v/>
      </c>
      <c r="AW556" s="47">
        <f>AW547*Settings!$C$13*(INDEX(AW$258:AW$269,$D556)+INDEX(AW$245:AW$256,$D556))</f>
        <v/>
      </c>
      <c r="AX556" s="48">
        <f>REVENUE(AX547,Settings!$C$13,INDEX(AX$258:AX$269,$D556)+INDEX(AX$245:AX$256,$D556))</f>
        <v/>
      </c>
    </row>
    <row r="557" hidden="1" outlineLevel="2"/>
    <row r="558" hidden="1" outlineLevel="2">
      <c r="A558" s="5" t="inlineStr">
        <is>
          <t>rsub</t>
        </is>
      </c>
      <c r="B558" s="5" t="inlineStr">
        <is>
          <t>coa</t>
        </is>
      </c>
      <c r="C558" s="5" t="inlineStr">
        <is>
          <t>avi</t>
        </is>
      </c>
      <c r="D558" s="40">
        <f>INDEX(Inputs!$R$5:$R$132,MATCH($B558&amp;"|"&amp;$C558,Inputs!$A$5:$A$132,0))</f>
        <v/>
      </c>
      <c r="E558" s="39" t="n"/>
      <c r="F558" s="39" t="n"/>
      <c r="G558" s="39" t="n"/>
      <c r="H558" s="5">
        <f>INDEX(Variables!$B$5:$B$105,MATCH($A558,Variables!$A$5:$A$105,0))&amp;IF($C558="",""," | "&amp;INDEX(Mapping!$B$5:$B$26,MATCH($C558,Mapping!$A$5:$A$26,0))&amp;" | "&amp;INDEX(Mapping!$B$30:$B$41,MATCH($B558,Mapping!$A$30:$A$41,0)))</f>
        <v/>
      </c>
      <c r="I558" s="5">
        <f>INDEX(Variables!$C$5:$C$105,MATCH($A558,Variables!$A$5:$A$105,0))</f>
        <v/>
      </c>
      <c r="J558" s="5">
        <f>INDEX(Variables!$E$5:$E$105,MATCH($A558,Variables!$A$5:$A$105,0))</f>
        <v/>
      </c>
      <c r="K558" s="25">
        <f>LOWER(Settings!$C$4)&amp;".mit."&amp;$A558&amp;IF($C558="","","."&amp;$C558&amp;"."&amp;$B558)&amp;IF(INDEX(Variables!$D$5:$D$105,MATCH($A558,Variables!$A$5:$A$105,0))="","","."&amp;INDEX(Variables!$D$5:$D$105,MATCH($A558,Variables!$A$5:$A$105,0)))&amp;"."&amp;K$5</f>
        <v/>
      </c>
      <c r="L558" s="46">
        <f>L540*Settings!$C$13*(INDEX(L$271:L$282,$D558))</f>
        <v/>
      </c>
      <c r="M558" s="47">
        <f>M540*Settings!$C$13*(INDEX(M$271:M$282,$D558))</f>
        <v/>
      </c>
      <c r="N558" s="47">
        <f>N540*Settings!$C$13*(INDEX(N$271:N$282,$D558))</f>
        <v/>
      </c>
      <c r="O558" s="47">
        <f>O540*Settings!$C$13*(INDEX(O$271:O$282,$D558))</f>
        <v/>
      </c>
      <c r="P558" s="47">
        <f>P540*Settings!$C$13*(INDEX(P$271:P$282,$D558))</f>
        <v/>
      </c>
      <c r="Q558" s="47">
        <f>Q540*Settings!$C$13*(INDEX(Q$271:Q$282,$D558))</f>
        <v/>
      </c>
      <c r="R558" s="47">
        <f>R540*Settings!$C$13*(INDEX(R$271:R$282,$D558))</f>
        <v/>
      </c>
      <c r="S558" s="47">
        <f>S540*Settings!$C$13*(INDEX(S$271:S$282,$D558))</f>
        <v/>
      </c>
      <c r="T558" s="47">
        <f>T540*Settings!$C$13*(INDEX(T$271:T$282,$D558))</f>
        <v/>
      </c>
      <c r="U558" s="47">
        <f>U540*Settings!$C$13*(INDEX(U$271:U$282,$D558))</f>
        <v/>
      </c>
      <c r="V558" s="47">
        <f>V540*Settings!$C$13*(INDEX(V$271:V$282,$D558))</f>
        <v/>
      </c>
      <c r="W558" s="47">
        <f>W540*Settings!$C$13*(INDEX(W$271:W$282,$D558))</f>
        <v/>
      </c>
      <c r="X558" s="47">
        <f>X540*Settings!$C$13*(INDEX(X$271:X$282,$D558))</f>
        <v/>
      </c>
      <c r="Y558" s="47">
        <f>Y540*Settings!$C$13*(INDEX(Y$271:Y$282,$D558))</f>
        <v/>
      </c>
      <c r="Z558" s="47">
        <f>Z540*Settings!$C$13*(INDEX(Z$271:Z$282,$D558))</f>
        <v/>
      </c>
      <c r="AA558" s="47">
        <f>AA540*Settings!$C$13*(INDEX(AA$271:AA$282,$D558))</f>
        <v/>
      </c>
      <c r="AB558" s="47">
        <f>AB540*Settings!$C$13*(INDEX(AB$271:AB$282,$D558))</f>
        <v/>
      </c>
      <c r="AC558" s="47">
        <f>AC540*Settings!$C$13*(INDEX(AC$271:AC$282,$D558))</f>
        <v/>
      </c>
      <c r="AD558" s="48">
        <f>REVENUE(AD540,Settings!$C$13,INDEX(AD$271:AD$282,$D558))</f>
        <v/>
      </c>
      <c r="AE558" s="25">
        <f>LOWER(Settings!$C$4)&amp;".mit."&amp;$A558&amp;IF($C558="","","."&amp;$C558&amp;"."&amp;$B558)&amp;IF(INDEX(Variables!$D$5:$D$105,MATCH($A558,Variables!$A$5:$A$105,0))="","","."&amp;INDEX(Variables!$D$5:$D$105,MATCH($A558,Variables!$A$5:$A$105,0)))&amp;"."&amp;AE$5</f>
        <v/>
      </c>
      <c r="AF558" s="46">
        <f>AF540*Settings!$C$13*(INDEX(AF$271:AF$282,$D558))</f>
        <v/>
      </c>
      <c r="AG558" s="47">
        <f>AG540*Settings!$C$13*(INDEX(AG$271:AG$282,$D558))</f>
        <v/>
      </c>
      <c r="AH558" s="47">
        <f>AH540*Settings!$C$13*(INDEX(AH$271:AH$282,$D558))</f>
        <v/>
      </c>
      <c r="AI558" s="47">
        <f>AI540*Settings!$C$13*(INDEX(AI$271:AI$282,$D558))</f>
        <v/>
      </c>
      <c r="AJ558" s="47">
        <f>AJ540*Settings!$C$13*(INDEX(AJ$271:AJ$282,$D558))</f>
        <v/>
      </c>
      <c r="AK558" s="47">
        <f>AK540*Settings!$C$13*(INDEX(AK$271:AK$282,$D558))</f>
        <v/>
      </c>
      <c r="AL558" s="47">
        <f>AL540*Settings!$C$13*(INDEX(AL$271:AL$282,$D558))</f>
        <v/>
      </c>
      <c r="AM558" s="47">
        <f>AM540*Settings!$C$13*(INDEX(AM$271:AM$282,$D558))</f>
        <v/>
      </c>
      <c r="AN558" s="47">
        <f>AN540*Settings!$C$13*(INDEX(AN$271:AN$282,$D558))</f>
        <v/>
      </c>
      <c r="AO558" s="47">
        <f>AO540*Settings!$C$13*(INDEX(AO$271:AO$282,$D558))</f>
        <v/>
      </c>
      <c r="AP558" s="47">
        <f>AP540*Settings!$C$13*(INDEX(AP$271:AP$282,$D558))</f>
        <v/>
      </c>
      <c r="AQ558" s="47">
        <f>AQ540*Settings!$C$13*(INDEX(AQ$271:AQ$282,$D558))</f>
        <v/>
      </c>
      <c r="AR558" s="47">
        <f>AR540*Settings!$C$13*(INDEX(AR$271:AR$282,$D558))</f>
        <v/>
      </c>
      <c r="AS558" s="47">
        <f>AS540*Settings!$C$13*(INDEX(AS$271:AS$282,$D558))</f>
        <v/>
      </c>
      <c r="AT558" s="47">
        <f>AT540*Settings!$C$13*(INDEX(AT$271:AT$282,$D558))</f>
        <v/>
      </c>
      <c r="AU558" s="47">
        <f>AU540*Settings!$C$13*(INDEX(AU$271:AU$282,$D558))</f>
        <v/>
      </c>
      <c r="AV558" s="47">
        <f>AV540*Settings!$C$13*(INDEX(AV$271:AV$282,$D558))</f>
        <v/>
      </c>
      <c r="AW558" s="47">
        <f>AW540*Settings!$C$13*(INDEX(AW$271:AW$282,$D558))</f>
        <v/>
      </c>
      <c r="AX558" s="48">
        <f>REVENUE(AX540,Settings!$C$13,INDEX(AX$271:AX$282,$D558))</f>
        <v/>
      </c>
    </row>
    <row r="559" hidden="1" outlineLevel="2">
      <c r="A559" s="5" t="inlineStr">
        <is>
          <t>rsub</t>
        </is>
      </c>
      <c r="B559" s="5" t="inlineStr">
        <is>
          <t>nga</t>
        </is>
      </c>
      <c r="C559" s="5" t="inlineStr">
        <is>
          <t>avi</t>
        </is>
      </c>
      <c r="D559" s="40">
        <f>INDEX(Inputs!$R$5:$R$132,MATCH($B559&amp;"|"&amp;$C559,Inputs!$A$5:$A$132,0))</f>
        <v/>
      </c>
      <c r="E559" s="39" t="n"/>
      <c r="F559" s="39" t="n"/>
      <c r="G559" s="39" t="n"/>
      <c r="H559" s="5">
        <f>INDEX(Variables!$B$5:$B$105,MATCH($A559,Variables!$A$5:$A$105,0))&amp;IF($C559="",""," | "&amp;INDEX(Mapping!$B$5:$B$26,MATCH($C559,Mapping!$A$5:$A$26,0))&amp;" | "&amp;INDEX(Mapping!$B$30:$B$41,MATCH($B559,Mapping!$A$30:$A$41,0)))</f>
        <v/>
      </c>
      <c r="I559" s="5">
        <f>INDEX(Variables!$C$5:$C$105,MATCH($A559,Variables!$A$5:$A$105,0))</f>
        <v/>
      </c>
      <c r="J559" s="5">
        <f>INDEX(Variables!$E$5:$E$105,MATCH($A559,Variables!$A$5:$A$105,0))</f>
        <v/>
      </c>
      <c r="K559" s="25">
        <f>LOWER(Settings!$C$4)&amp;".mit."&amp;$A559&amp;IF($C559="","","."&amp;$C559&amp;"."&amp;$B559)&amp;IF(INDEX(Variables!$D$5:$D$105,MATCH($A559,Variables!$A$5:$A$105,0))="","","."&amp;INDEX(Variables!$D$5:$D$105,MATCH($A559,Variables!$A$5:$A$105,0)))&amp;"."&amp;K$5</f>
        <v/>
      </c>
      <c r="L559" s="46">
        <f>L541*Settings!$C$13*(INDEX(L$271:L$282,$D559))</f>
        <v/>
      </c>
      <c r="M559" s="47">
        <f>M541*Settings!$C$13*(INDEX(M$271:M$282,$D559))</f>
        <v/>
      </c>
      <c r="N559" s="47">
        <f>N541*Settings!$C$13*(INDEX(N$271:N$282,$D559))</f>
        <v/>
      </c>
      <c r="O559" s="47">
        <f>O541*Settings!$C$13*(INDEX(O$271:O$282,$D559))</f>
        <v/>
      </c>
      <c r="P559" s="47">
        <f>P541*Settings!$C$13*(INDEX(P$271:P$282,$D559))</f>
        <v/>
      </c>
      <c r="Q559" s="47">
        <f>Q541*Settings!$C$13*(INDEX(Q$271:Q$282,$D559))</f>
        <v/>
      </c>
      <c r="R559" s="47">
        <f>R541*Settings!$C$13*(INDEX(R$271:R$282,$D559))</f>
        <v/>
      </c>
      <c r="S559" s="47">
        <f>S541*Settings!$C$13*(INDEX(S$271:S$282,$D559))</f>
        <v/>
      </c>
      <c r="T559" s="47">
        <f>T541*Settings!$C$13*(INDEX(T$271:T$282,$D559))</f>
        <v/>
      </c>
      <c r="U559" s="47">
        <f>U541*Settings!$C$13*(INDEX(U$271:U$282,$D559))</f>
        <v/>
      </c>
      <c r="V559" s="47">
        <f>V541*Settings!$C$13*(INDEX(V$271:V$282,$D559))</f>
        <v/>
      </c>
      <c r="W559" s="47">
        <f>W541*Settings!$C$13*(INDEX(W$271:W$282,$D559))</f>
        <v/>
      </c>
      <c r="X559" s="47">
        <f>X541*Settings!$C$13*(INDEX(X$271:X$282,$D559))</f>
        <v/>
      </c>
      <c r="Y559" s="47">
        <f>Y541*Settings!$C$13*(INDEX(Y$271:Y$282,$D559))</f>
        <v/>
      </c>
      <c r="Z559" s="47">
        <f>Z541*Settings!$C$13*(INDEX(Z$271:Z$282,$D559))</f>
        <v/>
      </c>
      <c r="AA559" s="47">
        <f>AA541*Settings!$C$13*(INDEX(AA$271:AA$282,$D559))</f>
        <v/>
      </c>
      <c r="AB559" s="47">
        <f>AB541*Settings!$C$13*(INDEX(AB$271:AB$282,$D559))</f>
        <v/>
      </c>
      <c r="AC559" s="47">
        <f>AC541*Settings!$C$13*(INDEX(AC$271:AC$282,$D559))</f>
        <v/>
      </c>
      <c r="AD559" s="48">
        <f>REVENUE(AD541,Settings!$C$13,INDEX(AD$271:AD$282,$D559))</f>
        <v/>
      </c>
      <c r="AE559" s="25">
        <f>LOWER(Settings!$C$4)&amp;".mit."&amp;$A559&amp;IF($C559="","","."&amp;$C559&amp;"."&amp;$B559)&amp;IF(INDEX(Variables!$D$5:$D$105,MATCH($A559,Variables!$A$5:$A$105,0))="","","."&amp;INDEX(Variables!$D$5:$D$105,MATCH($A559,Variables!$A$5:$A$105,0)))&amp;"."&amp;AE$5</f>
        <v/>
      </c>
      <c r="AF559" s="46">
        <f>AF541*Settings!$C$13*(INDEX(AF$271:AF$282,$D559))</f>
        <v/>
      </c>
      <c r="AG559" s="47">
        <f>AG541*Settings!$C$13*(INDEX(AG$271:AG$282,$D559))</f>
        <v/>
      </c>
      <c r="AH559" s="47">
        <f>AH541*Settings!$C$13*(INDEX(AH$271:AH$282,$D559))</f>
        <v/>
      </c>
      <c r="AI559" s="47">
        <f>AI541*Settings!$C$13*(INDEX(AI$271:AI$282,$D559))</f>
        <v/>
      </c>
      <c r="AJ559" s="47">
        <f>AJ541*Settings!$C$13*(INDEX(AJ$271:AJ$282,$D559))</f>
        <v/>
      </c>
      <c r="AK559" s="47">
        <f>AK541*Settings!$C$13*(INDEX(AK$271:AK$282,$D559))</f>
        <v/>
      </c>
      <c r="AL559" s="47">
        <f>AL541*Settings!$C$13*(INDEX(AL$271:AL$282,$D559))</f>
        <v/>
      </c>
      <c r="AM559" s="47">
        <f>AM541*Settings!$C$13*(INDEX(AM$271:AM$282,$D559))</f>
        <v/>
      </c>
      <c r="AN559" s="47">
        <f>AN541*Settings!$C$13*(INDEX(AN$271:AN$282,$D559))</f>
        <v/>
      </c>
      <c r="AO559" s="47">
        <f>AO541*Settings!$C$13*(INDEX(AO$271:AO$282,$D559))</f>
        <v/>
      </c>
      <c r="AP559" s="47">
        <f>AP541*Settings!$C$13*(INDEX(AP$271:AP$282,$D559))</f>
        <v/>
      </c>
      <c r="AQ559" s="47">
        <f>AQ541*Settings!$C$13*(INDEX(AQ$271:AQ$282,$D559))</f>
        <v/>
      </c>
      <c r="AR559" s="47">
        <f>AR541*Settings!$C$13*(INDEX(AR$271:AR$282,$D559))</f>
        <v/>
      </c>
      <c r="AS559" s="47">
        <f>AS541*Settings!$C$13*(INDEX(AS$271:AS$282,$D559))</f>
        <v/>
      </c>
      <c r="AT559" s="47">
        <f>AT541*Settings!$C$13*(INDEX(AT$271:AT$282,$D559))</f>
        <v/>
      </c>
      <c r="AU559" s="47">
        <f>AU541*Settings!$C$13*(INDEX(AU$271:AU$282,$D559))</f>
        <v/>
      </c>
      <c r="AV559" s="47">
        <f>AV541*Settings!$C$13*(INDEX(AV$271:AV$282,$D559))</f>
        <v/>
      </c>
      <c r="AW559" s="47">
        <f>AW541*Settings!$C$13*(INDEX(AW$271:AW$282,$D559))</f>
        <v/>
      </c>
      <c r="AX559" s="48">
        <f>REVENUE(AX541,Settings!$C$13,INDEX(AX$271:AX$282,$D559))</f>
        <v/>
      </c>
    </row>
    <row r="560" hidden="1" outlineLevel="2">
      <c r="A560" s="5" t="inlineStr">
        <is>
          <t>rsub</t>
        </is>
      </c>
      <c r="B560" s="5" t="inlineStr">
        <is>
          <t>gso</t>
        </is>
      </c>
      <c r="C560" s="5" t="inlineStr">
        <is>
          <t>avi</t>
        </is>
      </c>
      <c r="D560" s="40">
        <f>INDEX(Inputs!$R$5:$R$132,MATCH($B560&amp;"|"&amp;$C560,Inputs!$A$5:$A$132,0))</f>
        <v/>
      </c>
      <c r="E560" s="39" t="n"/>
      <c r="F560" s="39" t="n"/>
      <c r="G560" s="39" t="n"/>
      <c r="H560" s="5">
        <f>INDEX(Variables!$B$5:$B$105,MATCH($A560,Variables!$A$5:$A$105,0))&amp;IF($C560="",""," | "&amp;INDEX(Mapping!$B$5:$B$26,MATCH($C560,Mapping!$A$5:$A$26,0))&amp;" | "&amp;INDEX(Mapping!$B$30:$B$41,MATCH($B560,Mapping!$A$30:$A$41,0)))</f>
        <v/>
      </c>
      <c r="I560" s="5">
        <f>INDEX(Variables!$C$5:$C$105,MATCH($A560,Variables!$A$5:$A$105,0))</f>
        <v/>
      </c>
      <c r="J560" s="5">
        <f>INDEX(Variables!$E$5:$E$105,MATCH($A560,Variables!$A$5:$A$105,0))</f>
        <v/>
      </c>
      <c r="K560" s="25">
        <f>LOWER(Settings!$C$4)&amp;".mit."&amp;$A560&amp;IF($C560="","","."&amp;$C560&amp;"."&amp;$B560)&amp;IF(INDEX(Variables!$D$5:$D$105,MATCH($A560,Variables!$A$5:$A$105,0))="","","."&amp;INDEX(Variables!$D$5:$D$105,MATCH($A560,Variables!$A$5:$A$105,0)))&amp;"."&amp;K$5</f>
        <v/>
      </c>
      <c r="L560" s="46">
        <f>L542*Settings!$C$13*(INDEX(L$271:L$282,$D560))</f>
        <v/>
      </c>
      <c r="M560" s="47">
        <f>M542*Settings!$C$13*(INDEX(M$271:M$282,$D560))</f>
        <v/>
      </c>
      <c r="N560" s="47">
        <f>N542*Settings!$C$13*(INDEX(N$271:N$282,$D560))</f>
        <v/>
      </c>
      <c r="O560" s="47">
        <f>O542*Settings!$C$13*(INDEX(O$271:O$282,$D560))</f>
        <v/>
      </c>
      <c r="P560" s="47">
        <f>P542*Settings!$C$13*(INDEX(P$271:P$282,$D560))</f>
        <v/>
      </c>
      <c r="Q560" s="47">
        <f>Q542*Settings!$C$13*(INDEX(Q$271:Q$282,$D560))</f>
        <v/>
      </c>
      <c r="R560" s="47">
        <f>R542*Settings!$C$13*(INDEX(R$271:R$282,$D560))</f>
        <v/>
      </c>
      <c r="S560" s="47">
        <f>S542*Settings!$C$13*(INDEX(S$271:S$282,$D560))</f>
        <v/>
      </c>
      <c r="T560" s="47">
        <f>T542*Settings!$C$13*(INDEX(T$271:T$282,$D560))</f>
        <v/>
      </c>
      <c r="U560" s="47">
        <f>U542*Settings!$C$13*(INDEX(U$271:U$282,$D560))</f>
        <v/>
      </c>
      <c r="V560" s="47">
        <f>V542*Settings!$C$13*(INDEX(V$271:V$282,$D560))</f>
        <v/>
      </c>
      <c r="W560" s="47">
        <f>W542*Settings!$C$13*(INDEX(W$271:W$282,$D560))</f>
        <v/>
      </c>
      <c r="X560" s="47">
        <f>X542*Settings!$C$13*(INDEX(X$271:X$282,$D560))</f>
        <v/>
      </c>
      <c r="Y560" s="47">
        <f>Y542*Settings!$C$13*(INDEX(Y$271:Y$282,$D560))</f>
        <v/>
      </c>
      <c r="Z560" s="47">
        <f>Z542*Settings!$C$13*(INDEX(Z$271:Z$282,$D560))</f>
        <v/>
      </c>
      <c r="AA560" s="47">
        <f>AA542*Settings!$C$13*(INDEX(AA$271:AA$282,$D560))</f>
        <v/>
      </c>
      <c r="AB560" s="47">
        <f>AB542*Settings!$C$13*(INDEX(AB$271:AB$282,$D560))</f>
        <v/>
      </c>
      <c r="AC560" s="47">
        <f>AC542*Settings!$C$13*(INDEX(AC$271:AC$282,$D560))</f>
        <v/>
      </c>
      <c r="AD560" s="48">
        <f>REVENUE(AD542,Settings!$C$13,INDEX(AD$271:AD$282,$D560))</f>
        <v/>
      </c>
      <c r="AE560" s="25">
        <f>LOWER(Settings!$C$4)&amp;".mit."&amp;$A560&amp;IF($C560="","","."&amp;$C560&amp;"."&amp;$B560)&amp;IF(INDEX(Variables!$D$5:$D$105,MATCH($A560,Variables!$A$5:$A$105,0))="","","."&amp;INDEX(Variables!$D$5:$D$105,MATCH($A560,Variables!$A$5:$A$105,0)))&amp;"."&amp;AE$5</f>
        <v/>
      </c>
      <c r="AF560" s="46">
        <f>AF542*Settings!$C$13*(INDEX(AF$271:AF$282,$D560))</f>
        <v/>
      </c>
      <c r="AG560" s="47">
        <f>AG542*Settings!$C$13*(INDEX(AG$271:AG$282,$D560))</f>
        <v/>
      </c>
      <c r="AH560" s="47">
        <f>AH542*Settings!$C$13*(INDEX(AH$271:AH$282,$D560))</f>
        <v/>
      </c>
      <c r="AI560" s="47">
        <f>AI542*Settings!$C$13*(INDEX(AI$271:AI$282,$D560))</f>
        <v/>
      </c>
      <c r="AJ560" s="47">
        <f>AJ542*Settings!$C$13*(INDEX(AJ$271:AJ$282,$D560))</f>
        <v/>
      </c>
      <c r="AK560" s="47">
        <f>AK542*Settings!$C$13*(INDEX(AK$271:AK$282,$D560))</f>
        <v/>
      </c>
      <c r="AL560" s="47">
        <f>AL542*Settings!$C$13*(INDEX(AL$271:AL$282,$D560))</f>
        <v/>
      </c>
      <c r="AM560" s="47">
        <f>AM542*Settings!$C$13*(INDEX(AM$271:AM$282,$D560))</f>
        <v/>
      </c>
      <c r="AN560" s="47">
        <f>AN542*Settings!$C$13*(INDEX(AN$271:AN$282,$D560))</f>
        <v/>
      </c>
      <c r="AO560" s="47">
        <f>AO542*Settings!$C$13*(INDEX(AO$271:AO$282,$D560))</f>
        <v/>
      </c>
      <c r="AP560" s="47">
        <f>AP542*Settings!$C$13*(INDEX(AP$271:AP$282,$D560))</f>
        <v/>
      </c>
      <c r="AQ560" s="47">
        <f>AQ542*Settings!$C$13*(INDEX(AQ$271:AQ$282,$D560))</f>
        <v/>
      </c>
      <c r="AR560" s="47">
        <f>AR542*Settings!$C$13*(INDEX(AR$271:AR$282,$D560))</f>
        <v/>
      </c>
      <c r="AS560" s="47">
        <f>AS542*Settings!$C$13*(INDEX(AS$271:AS$282,$D560))</f>
        <v/>
      </c>
      <c r="AT560" s="47">
        <f>AT542*Settings!$C$13*(INDEX(AT$271:AT$282,$D560))</f>
        <v/>
      </c>
      <c r="AU560" s="47">
        <f>AU542*Settings!$C$13*(INDEX(AU$271:AU$282,$D560))</f>
        <v/>
      </c>
      <c r="AV560" s="47">
        <f>AV542*Settings!$C$13*(INDEX(AV$271:AV$282,$D560))</f>
        <v/>
      </c>
      <c r="AW560" s="47">
        <f>AW542*Settings!$C$13*(INDEX(AW$271:AW$282,$D560))</f>
        <v/>
      </c>
      <c r="AX560" s="48">
        <f>REVENUE(AX542,Settings!$C$13,INDEX(AX$271:AX$282,$D560))</f>
        <v/>
      </c>
    </row>
    <row r="561" hidden="1" outlineLevel="2">
      <c r="A561" s="5" t="inlineStr">
        <is>
          <t>rsub</t>
        </is>
      </c>
      <c r="B561" s="5" t="inlineStr">
        <is>
          <t>die</t>
        </is>
      </c>
      <c r="C561" s="5" t="inlineStr">
        <is>
          <t>avi</t>
        </is>
      </c>
      <c r="D561" s="40">
        <f>INDEX(Inputs!$R$5:$R$132,MATCH($B561&amp;"|"&amp;$C561,Inputs!$A$5:$A$132,0))</f>
        <v/>
      </c>
      <c r="E561" s="39" t="n"/>
      <c r="F561" s="39" t="n"/>
      <c r="G561" s="39" t="n"/>
      <c r="H561" s="5">
        <f>INDEX(Variables!$B$5:$B$105,MATCH($A561,Variables!$A$5:$A$105,0))&amp;IF($C561="",""," | "&amp;INDEX(Mapping!$B$5:$B$26,MATCH($C561,Mapping!$A$5:$A$26,0))&amp;" | "&amp;INDEX(Mapping!$B$30:$B$41,MATCH($B561,Mapping!$A$30:$A$41,0)))</f>
        <v/>
      </c>
      <c r="I561" s="5">
        <f>INDEX(Variables!$C$5:$C$105,MATCH($A561,Variables!$A$5:$A$105,0))</f>
        <v/>
      </c>
      <c r="J561" s="5">
        <f>INDEX(Variables!$E$5:$E$105,MATCH($A561,Variables!$A$5:$A$105,0))</f>
        <v/>
      </c>
      <c r="K561" s="25">
        <f>LOWER(Settings!$C$4)&amp;".mit."&amp;$A561&amp;IF($C561="","","."&amp;$C561&amp;"."&amp;$B561)&amp;IF(INDEX(Variables!$D$5:$D$105,MATCH($A561,Variables!$A$5:$A$105,0))="","","."&amp;INDEX(Variables!$D$5:$D$105,MATCH($A561,Variables!$A$5:$A$105,0)))&amp;"."&amp;K$5</f>
        <v/>
      </c>
      <c r="L561" s="46">
        <f>L543*Settings!$C$13*(INDEX(L$271:L$282,$D561))</f>
        <v/>
      </c>
      <c r="M561" s="47">
        <f>M543*Settings!$C$13*(INDEX(M$271:M$282,$D561))</f>
        <v/>
      </c>
      <c r="N561" s="47">
        <f>N543*Settings!$C$13*(INDEX(N$271:N$282,$D561))</f>
        <v/>
      </c>
      <c r="O561" s="47">
        <f>O543*Settings!$C$13*(INDEX(O$271:O$282,$D561))</f>
        <v/>
      </c>
      <c r="P561" s="47">
        <f>P543*Settings!$C$13*(INDEX(P$271:P$282,$D561))</f>
        <v/>
      </c>
      <c r="Q561" s="47">
        <f>Q543*Settings!$C$13*(INDEX(Q$271:Q$282,$D561))</f>
        <v/>
      </c>
      <c r="R561" s="47">
        <f>R543*Settings!$C$13*(INDEX(R$271:R$282,$D561))</f>
        <v/>
      </c>
      <c r="S561" s="47">
        <f>S543*Settings!$C$13*(INDEX(S$271:S$282,$D561))</f>
        <v/>
      </c>
      <c r="T561" s="47">
        <f>T543*Settings!$C$13*(INDEX(T$271:T$282,$D561))</f>
        <v/>
      </c>
      <c r="U561" s="47">
        <f>U543*Settings!$C$13*(INDEX(U$271:U$282,$D561))</f>
        <v/>
      </c>
      <c r="V561" s="47">
        <f>V543*Settings!$C$13*(INDEX(V$271:V$282,$D561))</f>
        <v/>
      </c>
      <c r="W561" s="47">
        <f>W543*Settings!$C$13*(INDEX(W$271:W$282,$D561))</f>
        <v/>
      </c>
      <c r="X561" s="47">
        <f>X543*Settings!$C$13*(INDEX(X$271:X$282,$D561))</f>
        <v/>
      </c>
      <c r="Y561" s="47">
        <f>Y543*Settings!$C$13*(INDEX(Y$271:Y$282,$D561))</f>
        <v/>
      </c>
      <c r="Z561" s="47">
        <f>Z543*Settings!$C$13*(INDEX(Z$271:Z$282,$D561))</f>
        <v/>
      </c>
      <c r="AA561" s="47">
        <f>AA543*Settings!$C$13*(INDEX(AA$271:AA$282,$D561))</f>
        <v/>
      </c>
      <c r="AB561" s="47">
        <f>AB543*Settings!$C$13*(INDEX(AB$271:AB$282,$D561))</f>
        <v/>
      </c>
      <c r="AC561" s="47">
        <f>AC543*Settings!$C$13*(INDEX(AC$271:AC$282,$D561))</f>
        <v/>
      </c>
      <c r="AD561" s="48">
        <f>REVENUE(AD543,Settings!$C$13,INDEX(AD$271:AD$282,$D561))</f>
        <v/>
      </c>
      <c r="AE561" s="25">
        <f>LOWER(Settings!$C$4)&amp;".mit."&amp;$A561&amp;IF($C561="","","."&amp;$C561&amp;"."&amp;$B561)&amp;IF(INDEX(Variables!$D$5:$D$105,MATCH($A561,Variables!$A$5:$A$105,0))="","","."&amp;INDEX(Variables!$D$5:$D$105,MATCH($A561,Variables!$A$5:$A$105,0)))&amp;"."&amp;AE$5</f>
        <v/>
      </c>
      <c r="AF561" s="46">
        <f>AF543*Settings!$C$13*(INDEX(AF$271:AF$282,$D561))</f>
        <v/>
      </c>
      <c r="AG561" s="47">
        <f>AG543*Settings!$C$13*(INDEX(AG$271:AG$282,$D561))</f>
        <v/>
      </c>
      <c r="AH561" s="47">
        <f>AH543*Settings!$C$13*(INDEX(AH$271:AH$282,$D561))</f>
        <v/>
      </c>
      <c r="AI561" s="47">
        <f>AI543*Settings!$C$13*(INDEX(AI$271:AI$282,$D561))</f>
        <v/>
      </c>
      <c r="AJ561" s="47">
        <f>AJ543*Settings!$C$13*(INDEX(AJ$271:AJ$282,$D561))</f>
        <v/>
      </c>
      <c r="AK561" s="47">
        <f>AK543*Settings!$C$13*(INDEX(AK$271:AK$282,$D561))</f>
        <v/>
      </c>
      <c r="AL561" s="47">
        <f>AL543*Settings!$C$13*(INDEX(AL$271:AL$282,$D561))</f>
        <v/>
      </c>
      <c r="AM561" s="47">
        <f>AM543*Settings!$C$13*(INDEX(AM$271:AM$282,$D561))</f>
        <v/>
      </c>
      <c r="AN561" s="47">
        <f>AN543*Settings!$C$13*(INDEX(AN$271:AN$282,$D561))</f>
        <v/>
      </c>
      <c r="AO561" s="47">
        <f>AO543*Settings!$C$13*(INDEX(AO$271:AO$282,$D561))</f>
        <v/>
      </c>
      <c r="AP561" s="47">
        <f>AP543*Settings!$C$13*(INDEX(AP$271:AP$282,$D561))</f>
        <v/>
      </c>
      <c r="AQ561" s="47">
        <f>AQ543*Settings!$C$13*(INDEX(AQ$271:AQ$282,$D561))</f>
        <v/>
      </c>
      <c r="AR561" s="47">
        <f>AR543*Settings!$C$13*(INDEX(AR$271:AR$282,$D561))</f>
        <v/>
      </c>
      <c r="AS561" s="47">
        <f>AS543*Settings!$C$13*(INDEX(AS$271:AS$282,$D561))</f>
        <v/>
      </c>
      <c r="AT561" s="47">
        <f>AT543*Settings!$C$13*(INDEX(AT$271:AT$282,$D561))</f>
        <v/>
      </c>
      <c r="AU561" s="47">
        <f>AU543*Settings!$C$13*(INDEX(AU$271:AU$282,$D561))</f>
        <v/>
      </c>
      <c r="AV561" s="47">
        <f>AV543*Settings!$C$13*(INDEX(AV$271:AV$282,$D561))</f>
        <v/>
      </c>
      <c r="AW561" s="47">
        <f>AW543*Settings!$C$13*(INDEX(AW$271:AW$282,$D561))</f>
        <v/>
      </c>
      <c r="AX561" s="48">
        <f>REVENUE(AX543,Settings!$C$13,INDEX(AX$271:AX$282,$D561))</f>
        <v/>
      </c>
    </row>
    <row r="562" hidden="1" outlineLevel="2">
      <c r="A562" s="5" t="inlineStr">
        <is>
          <t>rsub</t>
        </is>
      </c>
      <c r="B562" s="5" t="inlineStr">
        <is>
          <t>lpg</t>
        </is>
      </c>
      <c r="C562" s="5" t="inlineStr">
        <is>
          <t>avi</t>
        </is>
      </c>
      <c r="D562" s="40">
        <f>INDEX(Inputs!$R$5:$R$132,MATCH($B562&amp;"|"&amp;$C562,Inputs!$A$5:$A$132,0))</f>
        <v/>
      </c>
      <c r="E562" s="39" t="n"/>
      <c r="F562" s="39" t="n"/>
      <c r="G562" s="39" t="n"/>
      <c r="H562" s="5">
        <f>INDEX(Variables!$B$5:$B$105,MATCH($A562,Variables!$A$5:$A$105,0))&amp;IF($C562="",""," | "&amp;INDEX(Mapping!$B$5:$B$26,MATCH($C562,Mapping!$A$5:$A$26,0))&amp;" | "&amp;INDEX(Mapping!$B$30:$B$41,MATCH($B562,Mapping!$A$30:$A$41,0)))</f>
        <v/>
      </c>
      <c r="I562" s="5">
        <f>INDEX(Variables!$C$5:$C$105,MATCH($A562,Variables!$A$5:$A$105,0))</f>
        <v/>
      </c>
      <c r="J562" s="5">
        <f>INDEX(Variables!$E$5:$E$105,MATCH($A562,Variables!$A$5:$A$105,0))</f>
        <v/>
      </c>
      <c r="K562" s="25">
        <f>LOWER(Settings!$C$4)&amp;".mit."&amp;$A562&amp;IF($C562="","","."&amp;$C562&amp;"."&amp;$B562)&amp;IF(INDEX(Variables!$D$5:$D$105,MATCH($A562,Variables!$A$5:$A$105,0))="","","."&amp;INDEX(Variables!$D$5:$D$105,MATCH($A562,Variables!$A$5:$A$105,0)))&amp;"."&amp;K$5</f>
        <v/>
      </c>
      <c r="L562" s="46">
        <f>L544*Settings!$C$13*(INDEX(L$271:L$282,$D562))</f>
        <v/>
      </c>
      <c r="M562" s="47">
        <f>M544*Settings!$C$13*(INDEX(M$271:M$282,$D562))</f>
        <v/>
      </c>
      <c r="N562" s="47">
        <f>N544*Settings!$C$13*(INDEX(N$271:N$282,$D562))</f>
        <v/>
      </c>
      <c r="O562" s="47">
        <f>O544*Settings!$C$13*(INDEX(O$271:O$282,$D562))</f>
        <v/>
      </c>
      <c r="P562" s="47">
        <f>P544*Settings!$C$13*(INDEX(P$271:P$282,$D562))</f>
        <v/>
      </c>
      <c r="Q562" s="47">
        <f>Q544*Settings!$C$13*(INDEX(Q$271:Q$282,$D562))</f>
        <v/>
      </c>
      <c r="R562" s="47">
        <f>R544*Settings!$C$13*(INDEX(R$271:R$282,$D562))</f>
        <v/>
      </c>
      <c r="S562" s="47">
        <f>S544*Settings!$C$13*(INDEX(S$271:S$282,$D562))</f>
        <v/>
      </c>
      <c r="T562" s="47">
        <f>T544*Settings!$C$13*(INDEX(T$271:T$282,$D562))</f>
        <v/>
      </c>
      <c r="U562" s="47">
        <f>U544*Settings!$C$13*(INDEX(U$271:U$282,$D562))</f>
        <v/>
      </c>
      <c r="V562" s="47">
        <f>V544*Settings!$C$13*(INDEX(V$271:V$282,$D562))</f>
        <v/>
      </c>
      <c r="W562" s="47">
        <f>W544*Settings!$C$13*(INDEX(W$271:W$282,$D562))</f>
        <v/>
      </c>
      <c r="X562" s="47">
        <f>X544*Settings!$C$13*(INDEX(X$271:X$282,$D562))</f>
        <v/>
      </c>
      <c r="Y562" s="47">
        <f>Y544*Settings!$C$13*(INDEX(Y$271:Y$282,$D562))</f>
        <v/>
      </c>
      <c r="Z562" s="47">
        <f>Z544*Settings!$C$13*(INDEX(Z$271:Z$282,$D562))</f>
        <v/>
      </c>
      <c r="AA562" s="47">
        <f>AA544*Settings!$C$13*(INDEX(AA$271:AA$282,$D562))</f>
        <v/>
      </c>
      <c r="AB562" s="47">
        <f>AB544*Settings!$C$13*(INDEX(AB$271:AB$282,$D562))</f>
        <v/>
      </c>
      <c r="AC562" s="47">
        <f>AC544*Settings!$C$13*(INDEX(AC$271:AC$282,$D562))</f>
        <v/>
      </c>
      <c r="AD562" s="48">
        <f>REVENUE(AD544,Settings!$C$13,INDEX(AD$271:AD$282,$D562))</f>
        <v/>
      </c>
      <c r="AE562" s="25">
        <f>LOWER(Settings!$C$4)&amp;".mit."&amp;$A562&amp;IF($C562="","","."&amp;$C562&amp;"."&amp;$B562)&amp;IF(INDEX(Variables!$D$5:$D$105,MATCH($A562,Variables!$A$5:$A$105,0))="","","."&amp;INDEX(Variables!$D$5:$D$105,MATCH($A562,Variables!$A$5:$A$105,0)))&amp;"."&amp;AE$5</f>
        <v/>
      </c>
      <c r="AF562" s="46">
        <f>AF544*Settings!$C$13*(INDEX(AF$271:AF$282,$D562))</f>
        <v/>
      </c>
      <c r="AG562" s="47">
        <f>AG544*Settings!$C$13*(INDEX(AG$271:AG$282,$D562))</f>
        <v/>
      </c>
      <c r="AH562" s="47">
        <f>AH544*Settings!$C$13*(INDEX(AH$271:AH$282,$D562))</f>
        <v/>
      </c>
      <c r="AI562" s="47">
        <f>AI544*Settings!$C$13*(INDEX(AI$271:AI$282,$D562))</f>
        <v/>
      </c>
      <c r="AJ562" s="47">
        <f>AJ544*Settings!$C$13*(INDEX(AJ$271:AJ$282,$D562))</f>
        <v/>
      </c>
      <c r="AK562" s="47">
        <f>AK544*Settings!$C$13*(INDEX(AK$271:AK$282,$D562))</f>
        <v/>
      </c>
      <c r="AL562" s="47">
        <f>AL544*Settings!$C$13*(INDEX(AL$271:AL$282,$D562))</f>
        <v/>
      </c>
      <c r="AM562" s="47">
        <f>AM544*Settings!$C$13*(INDEX(AM$271:AM$282,$D562))</f>
        <v/>
      </c>
      <c r="AN562" s="47">
        <f>AN544*Settings!$C$13*(INDEX(AN$271:AN$282,$D562))</f>
        <v/>
      </c>
      <c r="AO562" s="47">
        <f>AO544*Settings!$C$13*(INDEX(AO$271:AO$282,$D562))</f>
        <v/>
      </c>
      <c r="AP562" s="47">
        <f>AP544*Settings!$C$13*(INDEX(AP$271:AP$282,$D562))</f>
        <v/>
      </c>
      <c r="AQ562" s="47">
        <f>AQ544*Settings!$C$13*(INDEX(AQ$271:AQ$282,$D562))</f>
        <v/>
      </c>
      <c r="AR562" s="47">
        <f>AR544*Settings!$C$13*(INDEX(AR$271:AR$282,$D562))</f>
        <v/>
      </c>
      <c r="AS562" s="47">
        <f>AS544*Settings!$C$13*(INDEX(AS$271:AS$282,$D562))</f>
        <v/>
      </c>
      <c r="AT562" s="47">
        <f>AT544*Settings!$C$13*(INDEX(AT$271:AT$282,$D562))</f>
        <v/>
      </c>
      <c r="AU562" s="47">
        <f>AU544*Settings!$C$13*(INDEX(AU$271:AU$282,$D562))</f>
        <v/>
      </c>
      <c r="AV562" s="47">
        <f>AV544*Settings!$C$13*(INDEX(AV$271:AV$282,$D562))</f>
        <v/>
      </c>
      <c r="AW562" s="47">
        <f>AW544*Settings!$C$13*(INDEX(AW$271:AW$282,$D562))</f>
        <v/>
      </c>
      <c r="AX562" s="48">
        <f>REVENUE(AX544,Settings!$C$13,INDEX(AX$271:AX$282,$D562))</f>
        <v/>
      </c>
    </row>
    <row r="563" hidden="1" outlineLevel="2">
      <c r="A563" s="5" t="inlineStr">
        <is>
          <t>rsub</t>
        </is>
      </c>
      <c r="B563" s="5" t="inlineStr">
        <is>
          <t>ker</t>
        </is>
      </c>
      <c r="C563" s="5" t="inlineStr">
        <is>
          <t>avi</t>
        </is>
      </c>
      <c r="D563" s="40">
        <f>INDEX(Inputs!$R$5:$R$132,MATCH($B563&amp;"|"&amp;$C563,Inputs!$A$5:$A$132,0))</f>
        <v/>
      </c>
      <c r="E563" s="39" t="n"/>
      <c r="F563" s="39" t="n"/>
      <c r="G563" s="39" t="n"/>
      <c r="H563" s="5">
        <f>INDEX(Variables!$B$5:$B$105,MATCH($A563,Variables!$A$5:$A$105,0))&amp;IF($C563="",""," | "&amp;INDEX(Mapping!$B$5:$B$26,MATCH($C563,Mapping!$A$5:$A$26,0))&amp;" | "&amp;INDEX(Mapping!$B$30:$B$41,MATCH($B563,Mapping!$A$30:$A$41,0)))</f>
        <v/>
      </c>
      <c r="I563" s="5">
        <f>INDEX(Variables!$C$5:$C$105,MATCH($A563,Variables!$A$5:$A$105,0))</f>
        <v/>
      </c>
      <c r="J563" s="5">
        <f>INDEX(Variables!$E$5:$E$105,MATCH($A563,Variables!$A$5:$A$105,0))</f>
        <v/>
      </c>
      <c r="K563" s="25">
        <f>LOWER(Settings!$C$4)&amp;".mit."&amp;$A563&amp;IF($C563="","","."&amp;$C563&amp;"."&amp;$B563)&amp;IF(INDEX(Variables!$D$5:$D$105,MATCH($A563,Variables!$A$5:$A$105,0))="","","."&amp;INDEX(Variables!$D$5:$D$105,MATCH($A563,Variables!$A$5:$A$105,0)))&amp;"."&amp;K$5</f>
        <v/>
      </c>
      <c r="L563" s="46">
        <f>L545*Settings!$C$13*(INDEX(L$271:L$282,$D563))</f>
        <v/>
      </c>
      <c r="M563" s="47">
        <f>M545*Settings!$C$13*(INDEX(M$271:M$282,$D563))</f>
        <v/>
      </c>
      <c r="N563" s="47">
        <f>N545*Settings!$C$13*(INDEX(N$271:N$282,$D563))</f>
        <v/>
      </c>
      <c r="O563" s="47">
        <f>O545*Settings!$C$13*(INDEX(O$271:O$282,$D563))</f>
        <v/>
      </c>
      <c r="P563" s="47">
        <f>P545*Settings!$C$13*(INDEX(P$271:P$282,$D563))</f>
        <v/>
      </c>
      <c r="Q563" s="47">
        <f>Q545*Settings!$C$13*(INDEX(Q$271:Q$282,$D563))</f>
        <v/>
      </c>
      <c r="R563" s="47">
        <f>R545*Settings!$C$13*(INDEX(R$271:R$282,$D563))</f>
        <v/>
      </c>
      <c r="S563" s="47">
        <f>S545*Settings!$C$13*(INDEX(S$271:S$282,$D563))</f>
        <v/>
      </c>
      <c r="T563" s="47">
        <f>T545*Settings!$C$13*(INDEX(T$271:T$282,$D563))</f>
        <v/>
      </c>
      <c r="U563" s="47">
        <f>U545*Settings!$C$13*(INDEX(U$271:U$282,$D563))</f>
        <v/>
      </c>
      <c r="V563" s="47">
        <f>V545*Settings!$C$13*(INDEX(V$271:V$282,$D563))</f>
        <v/>
      </c>
      <c r="W563" s="47">
        <f>W545*Settings!$C$13*(INDEX(W$271:W$282,$D563))</f>
        <v/>
      </c>
      <c r="X563" s="47">
        <f>X545*Settings!$C$13*(INDEX(X$271:X$282,$D563))</f>
        <v/>
      </c>
      <c r="Y563" s="47">
        <f>Y545*Settings!$C$13*(INDEX(Y$271:Y$282,$D563))</f>
        <v/>
      </c>
      <c r="Z563" s="47">
        <f>Z545*Settings!$C$13*(INDEX(Z$271:Z$282,$D563))</f>
        <v/>
      </c>
      <c r="AA563" s="47">
        <f>AA545*Settings!$C$13*(INDEX(AA$271:AA$282,$D563))</f>
        <v/>
      </c>
      <c r="AB563" s="47">
        <f>AB545*Settings!$C$13*(INDEX(AB$271:AB$282,$D563))</f>
        <v/>
      </c>
      <c r="AC563" s="47">
        <f>AC545*Settings!$C$13*(INDEX(AC$271:AC$282,$D563))</f>
        <v/>
      </c>
      <c r="AD563" s="48">
        <f>REVENUE(AD545,Settings!$C$13,INDEX(AD$271:AD$282,$D563))</f>
        <v/>
      </c>
      <c r="AE563" s="25">
        <f>LOWER(Settings!$C$4)&amp;".mit."&amp;$A563&amp;IF($C563="","","."&amp;$C563&amp;"."&amp;$B563)&amp;IF(INDEX(Variables!$D$5:$D$105,MATCH($A563,Variables!$A$5:$A$105,0))="","","."&amp;INDEX(Variables!$D$5:$D$105,MATCH($A563,Variables!$A$5:$A$105,0)))&amp;"."&amp;AE$5</f>
        <v/>
      </c>
      <c r="AF563" s="46">
        <f>AF545*Settings!$C$13*(INDEX(AF$271:AF$282,$D563))</f>
        <v/>
      </c>
      <c r="AG563" s="47">
        <f>AG545*Settings!$C$13*(INDEX(AG$271:AG$282,$D563))</f>
        <v/>
      </c>
      <c r="AH563" s="47">
        <f>AH545*Settings!$C$13*(INDEX(AH$271:AH$282,$D563))</f>
        <v/>
      </c>
      <c r="AI563" s="47">
        <f>AI545*Settings!$C$13*(INDEX(AI$271:AI$282,$D563))</f>
        <v/>
      </c>
      <c r="AJ563" s="47">
        <f>AJ545*Settings!$C$13*(INDEX(AJ$271:AJ$282,$D563))</f>
        <v/>
      </c>
      <c r="AK563" s="47">
        <f>AK545*Settings!$C$13*(INDEX(AK$271:AK$282,$D563))</f>
        <v/>
      </c>
      <c r="AL563" s="47">
        <f>AL545*Settings!$C$13*(INDEX(AL$271:AL$282,$D563))</f>
        <v/>
      </c>
      <c r="AM563" s="47">
        <f>AM545*Settings!$C$13*(INDEX(AM$271:AM$282,$D563))</f>
        <v/>
      </c>
      <c r="AN563" s="47">
        <f>AN545*Settings!$C$13*(INDEX(AN$271:AN$282,$D563))</f>
        <v/>
      </c>
      <c r="AO563" s="47">
        <f>AO545*Settings!$C$13*(INDEX(AO$271:AO$282,$D563))</f>
        <v/>
      </c>
      <c r="AP563" s="47">
        <f>AP545*Settings!$C$13*(INDEX(AP$271:AP$282,$D563))</f>
        <v/>
      </c>
      <c r="AQ563" s="47">
        <f>AQ545*Settings!$C$13*(INDEX(AQ$271:AQ$282,$D563))</f>
        <v/>
      </c>
      <c r="AR563" s="47">
        <f>AR545*Settings!$C$13*(INDEX(AR$271:AR$282,$D563))</f>
        <v/>
      </c>
      <c r="AS563" s="47">
        <f>AS545*Settings!$C$13*(INDEX(AS$271:AS$282,$D563))</f>
        <v/>
      </c>
      <c r="AT563" s="47">
        <f>AT545*Settings!$C$13*(INDEX(AT$271:AT$282,$D563))</f>
        <v/>
      </c>
      <c r="AU563" s="47">
        <f>AU545*Settings!$C$13*(INDEX(AU$271:AU$282,$D563))</f>
        <v/>
      </c>
      <c r="AV563" s="47">
        <f>AV545*Settings!$C$13*(INDEX(AV$271:AV$282,$D563))</f>
        <v/>
      </c>
      <c r="AW563" s="47">
        <f>AW545*Settings!$C$13*(INDEX(AW$271:AW$282,$D563))</f>
        <v/>
      </c>
      <c r="AX563" s="48">
        <f>REVENUE(AX545,Settings!$C$13,INDEX(AX$271:AX$282,$D563))</f>
        <v/>
      </c>
    </row>
    <row r="564" hidden="1" outlineLevel="2">
      <c r="A564" s="5" t="inlineStr">
        <is>
          <t>rsub</t>
        </is>
      </c>
      <c r="B564" s="5" t="inlineStr">
        <is>
          <t>oop</t>
        </is>
      </c>
      <c r="C564" s="5" t="inlineStr">
        <is>
          <t>avi</t>
        </is>
      </c>
      <c r="D564" s="40">
        <f>INDEX(Inputs!$R$5:$R$132,MATCH($B564&amp;"|"&amp;$C564,Inputs!$A$5:$A$132,0))</f>
        <v/>
      </c>
      <c r="E564" s="39" t="n"/>
      <c r="F564" s="39" t="n"/>
      <c r="G564" s="39" t="n"/>
      <c r="H564" s="5">
        <f>INDEX(Variables!$B$5:$B$105,MATCH($A564,Variables!$A$5:$A$105,0))&amp;IF($C564="",""," | "&amp;INDEX(Mapping!$B$5:$B$26,MATCH($C564,Mapping!$A$5:$A$26,0))&amp;" | "&amp;INDEX(Mapping!$B$30:$B$41,MATCH($B564,Mapping!$A$30:$A$41,0)))</f>
        <v/>
      </c>
      <c r="I564" s="5">
        <f>INDEX(Variables!$C$5:$C$105,MATCH($A564,Variables!$A$5:$A$105,0))</f>
        <v/>
      </c>
      <c r="J564" s="5">
        <f>INDEX(Variables!$E$5:$E$105,MATCH($A564,Variables!$A$5:$A$105,0))</f>
        <v/>
      </c>
      <c r="K564" s="25">
        <f>LOWER(Settings!$C$4)&amp;".mit."&amp;$A564&amp;IF($C564="","","."&amp;$C564&amp;"."&amp;$B564)&amp;IF(INDEX(Variables!$D$5:$D$105,MATCH($A564,Variables!$A$5:$A$105,0))="","","."&amp;INDEX(Variables!$D$5:$D$105,MATCH($A564,Variables!$A$5:$A$105,0)))&amp;"."&amp;K$5</f>
        <v/>
      </c>
      <c r="L564" s="46">
        <f>L546*Settings!$C$13*(INDEX(L$271:L$282,$D564))</f>
        <v/>
      </c>
      <c r="M564" s="47">
        <f>M546*Settings!$C$13*(INDEX(M$271:M$282,$D564))</f>
        <v/>
      </c>
      <c r="N564" s="47">
        <f>N546*Settings!$C$13*(INDEX(N$271:N$282,$D564))</f>
        <v/>
      </c>
      <c r="O564" s="47">
        <f>O546*Settings!$C$13*(INDEX(O$271:O$282,$D564))</f>
        <v/>
      </c>
      <c r="P564" s="47">
        <f>P546*Settings!$C$13*(INDEX(P$271:P$282,$D564))</f>
        <v/>
      </c>
      <c r="Q564" s="47">
        <f>Q546*Settings!$C$13*(INDEX(Q$271:Q$282,$D564))</f>
        <v/>
      </c>
      <c r="R564" s="47">
        <f>R546*Settings!$C$13*(INDEX(R$271:R$282,$D564))</f>
        <v/>
      </c>
      <c r="S564" s="47">
        <f>S546*Settings!$C$13*(INDEX(S$271:S$282,$D564))</f>
        <v/>
      </c>
      <c r="T564" s="47">
        <f>T546*Settings!$C$13*(INDEX(T$271:T$282,$D564))</f>
        <v/>
      </c>
      <c r="U564" s="47">
        <f>U546*Settings!$C$13*(INDEX(U$271:U$282,$D564))</f>
        <v/>
      </c>
      <c r="V564" s="47">
        <f>V546*Settings!$C$13*(INDEX(V$271:V$282,$D564))</f>
        <v/>
      </c>
      <c r="W564" s="47">
        <f>W546*Settings!$C$13*(INDEX(W$271:W$282,$D564))</f>
        <v/>
      </c>
      <c r="X564" s="47">
        <f>X546*Settings!$C$13*(INDEX(X$271:X$282,$D564))</f>
        <v/>
      </c>
      <c r="Y564" s="47">
        <f>Y546*Settings!$C$13*(INDEX(Y$271:Y$282,$D564))</f>
        <v/>
      </c>
      <c r="Z564" s="47">
        <f>Z546*Settings!$C$13*(INDEX(Z$271:Z$282,$D564))</f>
        <v/>
      </c>
      <c r="AA564" s="47">
        <f>AA546*Settings!$C$13*(INDEX(AA$271:AA$282,$D564))</f>
        <v/>
      </c>
      <c r="AB564" s="47">
        <f>AB546*Settings!$C$13*(INDEX(AB$271:AB$282,$D564))</f>
        <v/>
      </c>
      <c r="AC564" s="47">
        <f>AC546*Settings!$C$13*(INDEX(AC$271:AC$282,$D564))</f>
        <v/>
      </c>
      <c r="AD564" s="48">
        <f>REVENUE(AD546,Settings!$C$13,INDEX(AD$271:AD$282,$D564))</f>
        <v/>
      </c>
      <c r="AE564" s="25">
        <f>LOWER(Settings!$C$4)&amp;".mit."&amp;$A564&amp;IF($C564="","","."&amp;$C564&amp;"."&amp;$B564)&amp;IF(INDEX(Variables!$D$5:$D$105,MATCH($A564,Variables!$A$5:$A$105,0))="","","."&amp;INDEX(Variables!$D$5:$D$105,MATCH($A564,Variables!$A$5:$A$105,0)))&amp;"."&amp;AE$5</f>
        <v/>
      </c>
      <c r="AF564" s="46">
        <f>AF546*Settings!$C$13*(INDEX(AF$271:AF$282,$D564))</f>
        <v/>
      </c>
      <c r="AG564" s="47">
        <f>AG546*Settings!$C$13*(INDEX(AG$271:AG$282,$D564))</f>
        <v/>
      </c>
      <c r="AH564" s="47">
        <f>AH546*Settings!$C$13*(INDEX(AH$271:AH$282,$D564))</f>
        <v/>
      </c>
      <c r="AI564" s="47">
        <f>AI546*Settings!$C$13*(INDEX(AI$271:AI$282,$D564))</f>
        <v/>
      </c>
      <c r="AJ564" s="47">
        <f>AJ546*Settings!$C$13*(INDEX(AJ$271:AJ$282,$D564))</f>
        <v/>
      </c>
      <c r="AK564" s="47">
        <f>AK546*Settings!$C$13*(INDEX(AK$271:AK$282,$D564))</f>
        <v/>
      </c>
      <c r="AL564" s="47">
        <f>AL546*Settings!$C$13*(INDEX(AL$271:AL$282,$D564))</f>
        <v/>
      </c>
      <c r="AM564" s="47">
        <f>AM546*Settings!$C$13*(INDEX(AM$271:AM$282,$D564))</f>
        <v/>
      </c>
      <c r="AN564" s="47">
        <f>AN546*Settings!$C$13*(INDEX(AN$271:AN$282,$D564))</f>
        <v/>
      </c>
      <c r="AO564" s="47">
        <f>AO546*Settings!$C$13*(INDEX(AO$271:AO$282,$D564))</f>
        <v/>
      </c>
      <c r="AP564" s="47">
        <f>AP546*Settings!$C$13*(INDEX(AP$271:AP$282,$D564))</f>
        <v/>
      </c>
      <c r="AQ564" s="47">
        <f>AQ546*Settings!$C$13*(INDEX(AQ$271:AQ$282,$D564))</f>
        <v/>
      </c>
      <c r="AR564" s="47">
        <f>AR546*Settings!$C$13*(INDEX(AR$271:AR$282,$D564))</f>
        <v/>
      </c>
      <c r="AS564" s="47">
        <f>AS546*Settings!$C$13*(INDEX(AS$271:AS$282,$D564))</f>
        <v/>
      </c>
      <c r="AT564" s="47">
        <f>AT546*Settings!$C$13*(INDEX(AT$271:AT$282,$D564))</f>
        <v/>
      </c>
      <c r="AU564" s="47">
        <f>AU546*Settings!$C$13*(INDEX(AU$271:AU$282,$D564))</f>
        <v/>
      </c>
      <c r="AV564" s="47">
        <f>AV546*Settings!$C$13*(INDEX(AV$271:AV$282,$D564))</f>
        <v/>
      </c>
      <c r="AW564" s="47">
        <f>AW546*Settings!$C$13*(INDEX(AW$271:AW$282,$D564))</f>
        <v/>
      </c>
      <c r="AX564" s="48">
        <f>REVENUE(AX546,Settings!$C$13,INDEX(AX$271:AX$282,$D564))</f>
        <v/>
      </c>
    </row>
    <row r="565" hidden="1" outlineLevel="2">
      <c r="A565" s="5" t="inlineStr">
        <is>
          <t>rsub</t>
        </is>
      </c>
      <c r="B565" s="5" t="inlineStr">
        <is>
          <t>bio</t>
        </is>
      </c>
      <c r="C565" s="5" t="inlineStr">
        <is>
          <t>avi</t>
        </is>
      </c>
      <c r="D565" s="40">
        <f>INDEX(Inputs!$R$5:$R$132,MATCH($B565&amp;"|"&amp;$C565,Inputs!$A$5:$A$132,0))</f>
        <v/>
      </c>
      <c r="E565" s="39" t="n"/>
      <c r="F565" s="39" t="n"/>
      <c r="G565" s="39" t="n"/>
      <c r="H565" s="5">
        <f>INDEX(Variables!$B$5:$B$105,MATCH($A565,Variables!$A$5:$A$105,0))&amp;IF($C565="",""," | "&amp;INDEX(Mapping!$B$5:$B$26,MATCH($C565,Mapping!$A$5:$A$26,0))&amp;" | "&amp;INDEX(Mapping!$B$30:$B$41,MATCH($B565,Mapping!$A$30:$A$41,0)))</f>
        <v/>
      </c>
      <c r="I565" s="5">
        <f>INDEX(Variables!$C$5:$C$105,MATCH($A565,Variables!$A$5:$A$105,0))</f>
        <v/>
      </c>
      <c r="J565" s="5">
        <f>INDEX(Variables!$E$5:$E$105,MATCH($A565,Variables!$A$5:$A$105,0))</f>
        <v/>
      </c>
      <c r="K565" s="25">
        <f>LOWER(Settings!$C$4)&amp;".mit."&amp;$A565&amp;IF($C565="","","."&amp;$C565&amp;"."&amp;$B565)&amp;IF(INDEX(Variables!$D$5:$D$105,MATCH($A565,Variables!$A$5:$A$105,0))="","","."&amp;INDEX(Variables!$D$5:$D$105,MATCH($A565,Variables!$A$5:$A$105,0)))&amp;"."&amp;K$5</f>
        <v/>
      </c>
      <c r="L565" s="46">
        <f>L547*Settings!$C$13*(INDEX(L$271:L$282,$D565))</f>
        <v/>
      </c>
      <c r="M565" s="47">
        <f>M547*Settings!$C$13*(INDEX(M$271:M$282,$D565))</f>
        <v/>
      </c>
      <c r="N565" s="47">
        <f>N547*Settings!$C$13*(INDEX(N$271:N$282,$D565))</f>
        <v/>
      </c>
      <c r="O565" s="47">
        <f>O547*Settings!$C$13*(INDEX(O$271:O$282,$D565))</f>
        <v/>
      </c>
      <c r="P565" s="47">
        <f>P547*Settings!$C$13*(INDEX(P$271:P$282,$D565))</f>
        <v/>
      </c>
      <c r="Q565" s="47">
        <f>Q547*Settings!$C$13*(INDEX(Q$271:Q$282,$D565))</f>
        <v/>
      </c>
      <c r="R565" s="47">
        <f>R547*Settings!$C$13*(INDEX(R$271:R$282,$D565))</f>
        <v/>
      </c>
      <c r="S565" s="47">
        <f>S547*Settings!$C$13*(INDEX(S$271:S$282,$D565))</f>
        <v/>
      </c>
      <c r="T565" s="47">
        <f>T547*Settings!$C$13*(INDEX(T$271:T$282,$D565))</f>
        <v/>
      </c>
      <c r="U565" s="47">
        <f>U547*Settings!$C$13*(INDEX(U$271:U$282,$D565))</f>
        <v/>
      </c>
      <c r="V565" s="47">
        <f>V547*Settings!$C$13*(INDEX(V$271:V$282,$D565))</f>
        <v/>
      </c>
      <c r="W565" s="47">
        <f>W547*Settings!$C$13*(INDEX(W$271:W$282,$D565))</f>
        <v/>
      </c>
      <c r="X565" s="47">
        <f>X547*Settings!$C$13*(INDEX(X$271:X$282,$D565))</f>
        <v/>
      </c>
      <c r="Y565" s="47">
        <f>Y547*Settings!$C$13*(INDEX(Y$271:Y$282,$D565))</f>
        <v/>
      </c>
      <c r="Z565" s="47">
        <f>Z547*Settings!$C$13*(INDEX(Z$271:Z$282,$D565))</f>
        <v/>
      </c>
      <c r="AA565" s="47">
        <f>AA547*Settings!$C$13*(INDEX(AA$271:AA$282,$D565))</f>
        <v/>
      </c>
      <c r="AB565" s="47">
        <f>AB547*Settings!$C$13*(INDEX(AB$271:AB$282,$D565))</f>
        <v/>
      </c>
      <c r="AC565" s="47">
        <f>AC547*Settings!$C$13*(INDEX(AC$271:AC$282,$D565))</f>
        <v/>
      </c>
      <c r="AD565" s="48">
        <f>REVENUE(AD547,Settings!$C$13,INDEX(AD$271:AD$282,$D565))</f>
        <v/>
      </c>
      <c r="AE565" s="25">
        <f>LOWER(Settings!$C$4)&amp;".mit."&amp;$A565&amp;IF($C565="","","."&amp;$C565&amp;"."&amp;$B565)&amp;IF(INDEX(Variables!$D$5:$D$105,MATCH($A565,Variables!$A$5:$A$105,0))="","","."&amp;INDEX(Variables!$D$5:$D$105,MATCH($A565,Variables!$A$5:$A$105,0)))&amp;"."&amp;AE$5</f>
        <v/>
      </c>
      <c r="AF565" s="46">
        <f>AF547*Settings!$C$13*(INDEX(AF$271:AF$282,$D565))</f>
        <v/>
      </c>
      <c r="AG565" s="47">
        <f>AG547*Settings!$C$13*(INDEX(AG$271:AG$282,$D565))</f>
        <v/>
      </c>
      <c r="AH565" s="47">
        <f>AH547*Settings!$C$13*(INDEX(AH$271:AH$282,$D565))</f>
        <v/>
      </c>
      <c r="AI565" s="47">
        <f>AI547*Settings!$C$13*(INDEX(AI$271:AI$282,$D565))</f>
        <v/>
      </c>
      <c r="AJ565" s="47">
        <f>AJ547*Settings!$C$13*(INDEX(AJ$271:AJ$282,$D565))</f>
        <v/>
      </c>
      <c r="AK565" s="47">
        <f>AK547*Settings!$C$13*(INDEX(AK$271:AK$282,$D565))</f>
        <v/>
      </c>
      <c r="AL565" s="47">
        <f>AL547*Settings!$C$13*(INDEX(AL$271:AL$282,$D565))</f>
        <v/>
      </c>
      <c r="AM565" s="47">
        <f>AM547*Settings!$C$13*(INDEX(AM$271:AM$282,$D565))</f>
        <v/>
      </c>
      <c r="AN565" s="47">
        <f>AN547*Settings!$C$13*(INDEX(AN$271:AN$282,$D565))</f>
        <v/>
      </c>
      <c r="AO565" s="47">
        <f>AO547*Settings!$C$13*(INDEX(AO$271:AO$282,$D565))</f>
        <v/>
      </c>
      <c r="AP565" s="47">
        <f>AP547*Settings!$C$13*(INDEX(AP$271:AP$282,$D565))</f>
        <v/>
      </c>
      <c r="AQ565" s="47">
        <f>AQ547*Settings!$C$13*(INDEX(AQ$271:AQ$282,$D565))</f>
        <v/>
      </c>
      <c r="AR565" s="47">
        <f>AR547*Settings!$C$13*(INDEX(AR$271:AR$282,$D565))</f>
        <v/>
      </c>
      <c r="AS565" s="47">
        <f>AS547*Settings!$C$13*(INDEX(AS$271:AS$282,$D565))</f>
        <v/>
      </c>
      <c r="AT565" s="47">
        <f>AT547*Settings!$C$13*(INDEX(AT$271:AT$282,$D565))</f>
        <v/>
      </c>
      <c r="AU565" s="47">
        <f>AU547*Settings!$C$13*(INDEX(AU$271:AU$282,$D565))</f>
        <v/>
      </c>
      <c r="AV565" s="47">
        <f>AV547*Settings!$C$13*(INDEX(AV$271:AV$282,$D565))</f>
        <v/>
      </c>
      <c r="AW565" s="47">
        <f>AW547*Settings!$C$13*(INDEX(AW$271:AW$282,$D565))</f>
        <v/>
      </c>
      <c r="AX565" s="48">
        <f>REVENUE(AX547,Settings!$C$13,INDEX(AX$271:AX$282,$D565))</f>
        <v/>
      </c>
    </row>
    <row r="566" hidden="1" outlineLevel="2"/>
    <row r="567" hidden="1" outlineLevel="2">
      <c r="A567" s="5" t="inlineStr">
        <is>
          <t>rnew</t>
        </is>
      </c>
      <c r="B567" s="5" t="inlineStr">
        <is>
          <t>coa</t>
        </is>
      </c>
      <c r="C567" s="5" t="inlineStr">
        <is>
          <t>avi</t>
        </is>
      </c>
      <c r="D567" s="40">
        <f>INDEX(Inputs!$S$5:$S$132,MATCH($B567&amp;"|"&amp;$C567,Inputs!$A$5:$A$132,0))</f>
        <v/>
      </c>
      <c r="E567" s="39" t="n"/>
      <c r="F567" s="39" t="n"/>
      <c r="G567" s="39" t="n"/>
      <c r="H567" s="5">
        <f>INDEX(Variables!$B$5:$B$105,MATCH($A567,Variables!$A$5:$A$105,0))&amp;IF($C567="",""," | "&amp;INDEX(Mapping!$B$5:$B$26,MATCH($C567,Mapping!$A$5:$A$26,0))&amp;" | "&amp;INDEX(Mapping!$B$30:$B$41,MATCH($B567,Mapping!$A$30:$A$41,0)))</f>
        <v/>
      </c>
      <c r="I567" s="5">
        <f>INDEX(Variables!$C$5:$C$105,MATCH($A567,Variables!$A$5:$A$105,0))</f>
        <v/>
      </c>
      <c r="J567" s="5">
        <f>INDEX(Variables!$E$5:$E$105,MATCH($A567,Variables!$A$5:$A$105,0))</f>
        <v/>
      </c>
      <c r="K567" s="25">
        <f>LOWER(Settings!$C$4)&amp;".mit."&amp;$A567&amp;IF($C567="","","."&amp;$C567&amp;"."&amp;$B567)&amp;IF(INDEX(Variables!$D$5:$D$105,MATCH($A567,Variables!$A$5:$A$105,0))="","","."&amp;INDEX(Variables!$D$5:$D$105,MATCH($A567,Variables!$A$5:$A$105,0)))&amp;"."&amp;K$5</f>
        <v/>
      </c>
      <c r="L567" s="46">
        <f>L540*Settings!$C$13*(L486+L504+L495*L$135+L513*$D567)</f>
        <v/>
      </c>
      <c r="M567" s="47">
        <f>M540*Settings!$C$13*(M486+M504+M495*M$135+M513*$D567)</f>
        <v/>
      </c>
      <c r="N567" s="47">
        <f>N540*Settings!$C$13*(N486+N504+N495*N$135+N513*$D567)</f>
        <v/>
      </c>
      <c r="O567" s="47">
        <f>O540*Settings!$C$13*(O486+O504+O495*O$135+O513*$D567)</f>
        <v/>
      </c>
      <c r="P567" s="47">
        <f>P540*Settings!$C$13*(P486+P504+P495*P$135+P513*$D567)</f>
        <v/>
      </c>
      <c r="Q567" s="47">
        <f>Q540*Settings!$C$13*(Q486+Q504+Q495*Q$135+Q513*$D567)</f>
        <v/>
      </c>
      <c r="R567" s="47">
        <f>R540*Settings!$C$13*(R486+R504+R495*R$135+R513*$D567)</f>
        <v/>
      </c>
      <c r="S567" s="47">
        <f>S540*Settings!$C$13*(S486+S504+S495*S$135+S513*$D567)</f>
        <v/>
      </c>
      <c r="T567" s="47">
        <f>T540*Settings!$C$13*(T486+T504+T495*T$135+T513*$D567)</f>
        <v/>
      </c>
      <c r="U567" s="47">
        <f>U540*Settings!$C$13*(U486+U504+U495*U$135+U513*$D567)</f>
        <v/>
      </c>
      <c r="V567" s="47">
        <f>V540*Settings!$C$13*(V486+V504+V495*V$135+V513*$D567)</f>
        <v/>
      </c>
      <c r="W567" s="47">
        <f>W540*Settings!$C$13*(W486+W504+W495*W$135+W513*$D567)</f>
        <v/>
      </c>
      <c r="X567" s="47">
        <f>X540*Settings!$C$13*(X486+X504+X495*X$135+X513*$D567)</f>
        <v/>
      </c>
      <c r="Y567" s="47">
        <f>Y540*Settings!$C$13*(Y486+Y504+Y495*Y$135+Y513*$D567)</f>
        <v/>
      </c>
      <c r="Z567" s="47">
        <f>Z540*Settings!$C$13*(Z486+Z504+Z495*Z$135+Z513*$D567)</f>
        <v/>
      </c>
      <c r="AA567" s="47">
        <f>AA540*Settings!$C$13*(AA486+AA504+AA495*AA$135+AA513*$D567)</f>
        <v/>
      </c>
      <c r="AB567" s="47">
        <f>AB540*Settings!$C$13*(AB486+AB504+AB495*AB$135+AB513*$D567)</f>
        <v/>
      </c>
      <c r="AC567" s="47">
        <f>AC540*Settings!$C$13*(AC486+AC504+AC495*AC$135+AC513*$D567)</f>
        <v/>
      </c>
      <c r="AD567" s="48">
        <f>REVENUE(AD540,Settings!$C$13,NEWREVRATE(AD486,AD504,AD495,AD$135,AD513,$D567))</f>
        <v/>
      </c>
      <c r="AE567" s="25">
        <f>LOWER(Settings!$C$4)&amp;".mit."&amp;$A567&amp;IF($C567="","","."&amp;$C567&amp;"."&amp;$B567)&amp;IF(INDEX(Variables!$D$5:$D$105,MATCH($A567,Variables!$A$5:$A$105,0))="","","."&amp;INDEX(Variables!$D$5:$D$105,MATCH($A567,Variables!$A$5:$A$105,0)))&amp;"."&amp;AE$5</f>
        <v/>
      </c>
      <c r="AF567" s="46">
        <f>AF540*Settings!$C$13*(AF486+AF504+AF495*AF$135+AF513*$D567)</f>
        <v/>
      </c>
      <c r="AG567" s="47">
        <f>AG540*Settings!$C$13*(AG486+AG504+AG495*AG$135+AG513*$D567)</f>
        <v/>
      </c>
      <c r="AH567" s="47">
        <f>AH540*Settings!$C$13*(AH486+AH504+AH495*AH$135+AH513*$D567)</f>
        <v/>
      </c>
      <c r="AI567" s="47">
        <f>AI540*Settings!$C$13*(AI486+AI504+AI495*AI$135+AI513*$D567)</f>
        <v/>
      </c>
      <c r="AJ567" s="47">
        <f>AJ540*Settings!$C$13*(AJ486+AJ504+AJ495*AJ$135+AJ513*$D567)</f>
        <v/>
      </c>
      <c r="AK567" s="47">
        <f>AK540*Settings!$C$13*(AK486+AK504+AK495*AK$135+AK513*$D567)</f>
        <v/>
      </c>
      <c r="AL567" s="47">
        <f>AL540*Settings!$C$13*(AL486+AL504+AL495*AL$135+AL513*$D567)</f>
        <v/>
      </c>
      <c r="AM567" s="47">
        <f>AM540*Settings!$C$13*(AM486+AM504+AM495*AM$135+AM513*$D567)</f>
        <v/>
      </c>
      <c r="AN567" s="47">
        <f>AN540*Settings!$C$13*(AN486+AN504+AN495*AN$135+AN513*$D567)</f>
        <v/>
      </c>
      <c r="AO567" s="47">
        <f>AO540*Settings!$C$13*(AO486+AO504+AO495*AO$135+AO513*$D567)</f>
        <v/>
      </c>
      <c r="AP567" s="47">
        <f>AP540*Settings!$C$13*(AP486+AP504+AP495*AP$135+AP513*$D567)</f>
        <v/>
      </c>
      <c r="AQ567" s="47">
        <f>AQ540*Settings!$C$13*(AQ486+AQ504+AQ495*AQ$135+AQ513*$D567)</f>
        <v/>
      </c>
      <c r="AR567" s="47">
        <f>AR540*Settings!$C$13*(AR486+AR504+AR495*AR$135+AR513*$D567)</f>
        <v/>
      </c>
      <c r="AS567" s="47">
        <f>AS540*Settings!$C$13*(AS486+AS504+AS495*AS$135+AS513*$D567)</f>
        <v/>
      </c>
      <c r="AT567" s="47">
        <f>AT540*Settings!$C$13*(AT486+AT504+AT495*AT$135+AT513*$D567)</f>
        <v/>
      </c>
      <c r="AU567" s="47">
        <f>AU540*Settings!$C$13*(AU486+AU504+AU495*AU$135+AU513*$D567)</f>
        <v/>
      </c>
      <c r="AV567" s="47">
        <f>AV540*Settings!$C$13*(AV486+AV504+AV495*AV$135+AV513*$D567)</f>
        <v/>
      </c>
      <c r="AW567" s="47">
        <f>AW540*Settings!$C$13*(AW486+AW504+AW495*AW$135+AW513*$D567)</f>
        <v/>
      </c>
      <c r="AX567" s="48">
        <f>REVENUE(AX540,Settings!$C$13,NEWREVRATE(AX486,AX504,AX495,AX$135,AX513,$D567))</f>
        <v/>
      </c>
    </row>
    <row r="568" hidden="1" outlineLevel="2">
      <c r="A568" s="5" t="inlineStr">
        <is>
          <t>rnew</t>
        </is>
      </c>
      <c r="B568" s="5" t="inlineStr">
        <is>
          <t>nga</t>
        </is>
      </c>
      <c r="C568" s="5" t="inlineStr">
        <is>
          <t>avi</t>
        </is>
      </c>
      <c r="D568" s="40">
        <f>INDEX(Inputs!$S$5:$S$132,MATCH($B568&amp;"|"&amp;$C568,Inputs!$A$5:$A$132,0))</f>
        <v/>
      </c>
      <c r="E568" s="39" t="n"/>
      <c r="F568" s="39" t="n"/>
      <c r="G568" s="39" t="n"/>
      <c r="H568" s="5">
        <f>INDEX(Variables!$B$5:$B$105,MATCH($A568,Variables!$A$5:$A$105,0))&amp;IF($C568="",""," | "&amp;INDEX(Mapping!$B$5:$B$26,MATCH($C568,Mapping!$A$5:$A$26,0))&amp;" | "&amp;INDEX(Mapping!$B$30:$B$41,MATCH($B568,Mapping!$A$30:$A$41,0)))</f>
        <v/>
      </c>
      <c r="I568" s="5">
        <f>INDEX(Variables!$C$5:$C$105,MATCH($A568,Variables!$A$5:$A$105,0))</f>
        <v/>
      </c>
      <c r="J568" s="5">
        <f>INDEX(Variables!$E$5:$E$105,MATCH($A568,Variables!$A$5:$A$105,0))</f>
        <v/>
      </c>
      <c r="K568" s="25">
        <f>LOWER(Settings!$C$4)&amp;".mit."&amp;$A568&amp;IF($C568="","","."&amp;$C568&amp;"."&amp;$B568)&amp;IF(INDEX(Variables!$D$5:$D$105,MATCH($A568,Variables!$A$5:$A$105,0))="","","."&amp;INDEX(Variables!$D$5:$D$105,MATCH($A568,Variables!$A$5:$A$105,0)))&amp;"."&amp;K$5</f>
        <v/>
      </c>
      <c r="L568" s="46">
        <f>L541*Settings!$C$13*(L487+L505+L496*L$135+L514*$D568)</f>
        <v/>
      </c>
      <c r="M568" s="47">
        <f>M541*Settings!$C$13*(M487+M505+M496*M$135+M514*$D568)</f>
        <v/>
      </c>
      <c r="N568" s="47">
        <f>N541*Settings!$C$13*(N487+N505+N496*N$135+N514*$D568)</f>
        <v/>
      </c>
      <c r="O568" s="47">
        <f>O541*Settings!$C$13*(O487+O505+O496*O$135+O514*$D568)</f>
        <v/>
      </c>
      <c r="P568" s="47">
        <f>P541*Settings!$C$13*(P487+P505+P496*P$135+P514*$D568)</f>
        <v/>
      </c>
      <c r="Q568" s="47">
        <f>Q541*Settings!$C$13*(Q487+Q505+Q496*Q$135+Q514*$D568)</f>
        <v/>
      </c>
      <c r="R568" s="47">
        <f>R541*Settings!$C$13*(R487+R505+R496*R$135+R514*$D568)</f>
        <v/>
      </c>
      <c r="S568" s="47">
        <f>S541*Settings!$C$13*(S487+S505+S496*S$135+S514*$D568)</f>
        <v/>
      </c>
      <c r="T568" s="47">
        <f>T541*Settings!$C$13*(T487+T505+T496*T$135+T514*$D568)</f>
        <v/>
      </c>
      <c r="U568" s="47">
        <f>U541*Settings!$C$13*(U487+U505+U496*U$135+U514*$D568)</f>
        <v/>
      </c>
      <c r="V568" s="47">
        <f>V541*Settings!$C$13*(V487+V505+V496*V$135+V514*$D568)</f>
        <v/>
      </c>
      <c r="W568" s="47">
        <f>W541*Settings!$C$13*(W487+W505+W496*W$135+W514*$D568)</f>
        <v/>
      </c>
      <c r="X568" s="47">
        <f>X541*Settings!$C$13*(X487+X505+X496*X$135+X514*$D568)</f>
        <v/>
      </c>
      <c r="Y568" s="47">
        <f>Y541*Settings!$C$13*(Y487+Y505+Y496*Y$135+Y514*$D568)</f>
        <v/>
      </c>
      <c r="Z568" s="47">
        <f>Z541*Settings!$C$13*(Z487+Z505+Z496*Z$135+Z514*$D568)</f>
        <v/>
      </c>
      <c r="AA568" s="47">
        <f>AA541*Settings!$C$13*(AA487+AA505+AA496*AA$135+AA514*$D568)</f>
        <v/>
      </c>
      <c r="AB568" s="47">
        <f>AB541*Settings!$C$13*(AB487+AB505+AB496*AB$135+AB514*$D568)</f>
        <v/>
      </c>
      <c r="AC568" s="47">
        <f>AC541*Settings!$C$13*(AC487+AC505+AC496*AC$135+AC514*$D568)</f>
        <v/>
      </c>
      <c r="AD568" s="48">
        <f>REVENUE(AD541,Settings!$C$13,NEWREVRATE(AD487,AD505,AD496,AD$135,AD514,$D568))</f>
        <v/>
      </c>
      <c r="AE568" s="25">
        <f>LOWER(Settings!$C$4)&amp;".mit."&amp;$A568&amp;IF($C568="","","."&amp;$C568&amp;"."&amp;$B568)&amp;IF(INDEX(Variables!$D$5:$D$105,MATCH($A568,Variables!$A$5:$A$105,0))="","","."&amp;INDEX(Variables!$D$5:$D$105,MATCH($A568,Variables!$A$5:$A$105,0)))&amp;"."&amp;AE$5</f>
        <v/>
      </c>
      <c r="AF568" s="46">
        <f>AF541*Settings!$C$13*(AF487+AF505+AF496*AF$135+AF514*$D568)</f>
        <v/>
      </c>
      <c r="AG568" s="47">
        <f>AG541*Settings!$C$13*(AG487+AG505+AG496*AG$135+AG514*$D568)</f>
        <v/>
      </c>
      <c r="AH568" s="47">
        <f>AH541*Settings!$C$13*(AH487+AH505+AH496*AH$135+AH514*$D568)</f>
        <v/>
      </c>
      <c r="AI568" s="47">
        <f>AI541*Settings!$C$13*(AI487+AI505+AI496*AI$135+AI514*$D568)</f>
        <v/>
      </c>
      <c r="AJ568" s="47">
        <f>AJ541*Settings!$C$13*(AJ487+AJ505+AJ496*AJ$135+AJ514*$D568)</f>
        <v/>
      </c>
      <c r="AK568" s="47">
        <f>AK541*Settings!$C$13*(AK487+AK505+AK496*AK$135+AK514*$D568)</f>
        <v/>
      </c>
      <c r="AL568" s="47">
        <f>AL541*Settings!$C$13*(AL487+AL505+AL496*AL$135+AL514*$D568)</f>
        <v/>
      </c>
      <c r="AM568" s="47">
        <f>AM541*Settings!$C$13*(AM487+AM505+AM496*AM$135+AM514*$D568)</f>
        <v/>
      </c>
      <c r="AN568" s="47">
        <f>AN541*Settings!$C$13*(AN487+AN505+AN496*AN$135+AN514*$D568)</f>
        <v/>
      </c>
      <c r="AO568" s="47">
        <f>AO541*Settings!$C$13*(AO487+AO505+AO496*AO$135+AO514*$D568)</f>
        <v/>
      </c>
      <c r="AP568" s="47">
        <f>AP541*Settings!$C$13*(AP487+AP505+AP496*AP$135+AP514*$D568)</f>
        <v/>
      </c>
      <c r="AQ568" s="47">
        <f>AQ541*Settings!$C$13*(AQ487+AQ505+AQ496*AQ$135+AQ514*$D568)</f>
        <v/>
      </c>
      <c r="AR568" s="47">
        <f>AR541*Settings!$C$13*(AR487+AR505+AR496*AR$135+AR514*$D568)</f>
        <v/>
      </c>
      <c r="AS568" s="47">
        <f>AS541*Settings!$C$13*(AS487+AS505+AS496*AS$135+AS514*$D568)</f>
        <v/>
      </c>
      <c r="AT568" s="47">
        <f>AT541*Settings!$C$13*(AT487+AT505+AT496*AT$135+AT514*$D568)</f>
        <v/>
      </c>
      <c r="AU568" s="47">
        <f>AU541*Settings!$C$13*(AU487+AU505+AU496*AU$135+AU514*$D568)</f>
        <v/>
      </c>
      <c r="AV568" s="47">
        <f>AV541*Settings!$C$13*(AV487+AV505+AV496*AV$135+AV514*$D568)</f>
        <v/>
      </c>
      <c r="AW568" s="47">
        <f>AW541*Settings!$C$13*(AW487+AW505+AW496*AW$135+AW514*$D568)</f>
        <v/>
      </c>
      <c r="AX568" s="48">
        <f>REVENUE(AX541,Settings!$C$13,NEWREVRATE(AX487,AX505,AX496,AX$135,AX514,$D568))</f>
        <v/>
      </c>
    </row>
    <row r="569" hidden="1" outlineLevel="2">
      <c r="A569" s="5" t="inlineStr">
        <is>
          <t>rnew</t>
        </is>
      </c>
      <c r="B569" s="5" t="inlineStr">
        <is>
          <t>gso</t>
        </is>
      </c>
      <c r="C569" s="5" t="inlineStr">
        <is>
          <t>avi</t>
        </is>
      </c>
      <c r="D569" s="40">
        <f>INDEX(Inputs!$S$5:$S$132,MATCH($B569&amp;"|"&amp;$C569,Inputs!$A$5:$A$132,0))</f>
        <v/>
      </c>
      <c r="E569" s="39" t="n"/>
      <c r="F569" s="39" t="n"/>
      <c r="G569" s="39" t="n"/>
      <c r="H569" s="5">
        <f>INDEX(Variables!$B$5:$B$105,MATCH($A569,Variables!$A$5:$A$105,0))&amp;IF($C569="",""," | "&amp;INDEX(Mapping!$B$5:$B$26,MATCH($C569,Mapping!$A$5:$A$26,0))&amp;" | "&amp;INDEX(Mapping!$B$30:$B$41,MATCH($B569,Mapping!$A$30:$A$41,0)))</f>
        <v/>
      </c>
      <c r="I569" s="5">
        <f>INDEX(Variables!$C$5:$C$105,MATCH($A569,Variables!$A$5:$A$105,0))</f>
        <v/>
      </c>
      <c r="J569" s="5">
        <f>INDEX(Variables!$E$5:$E$105,MATCH($A569,Variables!$A$5:$A$105,0))</f>
        <v/>
      </c>
      <c r="K569" s="25">
        <f>LOWER(Settings!$C$4)&amp;".mit."&amp;$A569&amp;IF($C569="","","."&amp;$C569&amp;"."&amp;$B569)&amp;IF(INDEX(Variables!$D$5:$D$105,MATCH($A569,Variables!$A$5:$A$105,0))="","","."&amp;INDEX(Variables!$D$5:$D$105,MATCH($A569,Variables!$A$5:$A$105,0)))&amp;"."&amp;K$5</f>
        <v/>
      </c>
      <c r="L569" s="46">
        <f>L542*Settings!$C$13*(L488+L506+L497*L$135+L515*$D569)</f>
        <v/>
      </c>
      <c r="M569" s="47">
        <f>M542*Settings!$C$13*(M488+M506+M497*M$135+M515*$D569)</f>
        <v/>
      </c>
      <c r="N569" s="47">
        <f>N542*Settings!$C$13*(N488+N506+N497*N$135+N515*$D569)</f>
        <v/>
      </c>
      <c r="O569" s="47">
        <f>O542*Settings!$C$13*(O488+O506+O497*O$135+O515*$D569)</f>
        <v/>
      </c>
      <c r="P569" s="47">
        <f>P542*Settings!$C$13*(P488+P506+P497*P$135+P515*$D569)</f>
        <v/>
      </c>
      <c r="Q569" s="47">
        <f>Q542*Settings!$C$13*(Q488+Q506+Q497*Q$135+Q515*$D569)</f>
        <v/>
      </c>
      <c r="R569" s="47">
        <f>R542*Settings!$C$13*(R488+R506+R497*R$135+R515*$D569)</f>
        <v/>
      </c>
      <c r="S569" s="47">
        <f>S542*Settings!$C$13*(S488+S506+S497*S$135+S515*$D569)</f>
        <v/>
      </c>
      <c r="T569" s="47">
        <f>T542*Settings!$C$13*(T488+T506+T497*T$135+T515*$D569)</f>
        <v/>
      </c>
      <c r="U569" s="47">
        <f>U542*Settings!$C$13*(U488+U506+U497*U$135+U515*$D569)</f>
        <v/>
      </c>
      <c r="V569" s="47">
        <f>V542*Settings!$C$13*(V488+V506+V497*V$135+V515*$D569)</f>
        <v/>
      </c>
      <c r="W569" s="47">
        <f>W542*Settings!$C$13*(W488+W506+W497*W$135+W515*$D569)</f>
        <v/>
      </c>
      <c r="X569" s="47">
        <f>X542*Settings!$C$13*(X488+X506+X497*X$135+X515*$D569)</f>
        <v/>
      </c>
      <c r="Y569" s="47">
        <f>Y542*Settings!$C$13*(Y488+Y506+Y497*Y$135+Y515*$D569)</f>
        <v/>
      </c>
      <c r="Z569" s="47">
        <f>Z542*Settings!$C$13*(Z488+Z506+Z497*Z$135+Z515*$D569)</f>
        <v/>
      </c>
      <c r="AA569" s="47">
        <f>AA542*Settings!$C$13*(AA488+AA506+AA497*AA$135+AA515*$D569)</f>
        <v/>
      </c>
      <c r="AB569" s="47">
        <f>AB542*Settings!$C$13*(AB488+AB506+AB497*AB$135+AB515*$D569)</f>
        <v/>
      </c>
      <c r="AC569" s="47">
        <f>AC542*Settings!$C$13*(AC488+AC506+AC497*AC$135+AC515*$D569)</f>
        <v/>
      </c>
      <c r="AD569" s="48">
        <f>REVENUE(AD542,Settings!$C$13,NEWREVRATE(AD488,AD506,AD497,AD$135,AD515,$D569))</f>
        <v/>
      </c>
      <c r="AE569" s="25">
        <f>LOWER(Settings!$C$4)&amp;".mit."&amp;$A569&amp;IF($C569="","","."&amp;$C569&amp;"."&amp;$B569)&amp;IF(INDEX(Variables!$D$5:$D$105,MATCH($A569,Variables!$A$5:$A$105,0))="","","."&amp;INDEX(Variables!$D$5:$D$105,MATCH($A569,Variables!$A$5:$A$105,0)))&amp;"."&amp;AE$5</f>
        <v/>
      </c>
      <c r="AF569" s="46">
        <f>AF542*Settings!$C$13*(AF488+AF506+AF497*AF$135+AF515*$D569)</f>
        <v/>
      </c>
      <c r="AG569" s="47">
        <f>AG542*Settings!$C$13*(AG488+AG506+AG497*AG$135+AG515*$D569)</f>
        <v/>
      </c>
      <c r="AH569" s="47">
        <f>AH542*Settings!$C$13*(AH488+AH506+AH497*AH$135+AH515*$D569)</f>
        <v/>
      </c>
      <c r="AI569" s="47">
        <f>AI542*Settings!$C$13*(AI488+AI506+AI497*AI$135+AI515*$D569)</f>
        <v/>
      </c>
      <c r="AJ569" s="47">
        <f>AJ542*Settings!$C$13*(AJ488+AJ506+AJ497*AJ$135+AJ515*$D569)</f>
        <v/>
      </c>
      <c r="AK569" s="47">
        <f>AK542*Settings!$C$13*(AK488+AK506+AK497*AK$135+AK515*$D569)</f>
        <v/>
      </c>
      <c r="AL569" s="47">
        <f>AL542*Settings!$C$13*(AL488+AL506+AL497*AL$135+AL515*$D569)</f>
        <v/>
      </c>
      <c r="AM569" s="47">
        <f>AM542*Settings!$C$13*(AM488+AM506+AM497*AM$135+AM515*$D569)</f>
        <v/>
      </c>
      <c r="AN569" s="47">
        <f>AN542*Settings!$C$13*(AN488+AN506+AN497*AN$135+AN515*$D569)</f>
        <v/>
      </c>
      <c r="AO569" s="47">
        <f>AO542*Settings!$C$13*(AO488+AO506+AO497*AO$135+AO515*$D569)</f>
        <v/>
      </c>
      <c r="AP569" s="47">
        <f>AP542*Settings!$C$13*(AP488+AP506+AP497*AP$135+AP515*$D569)</f>
        <v/>
      </c>
      <c r="AQ569" s="47">
        <f>AQ542*Settings!$C$13*(AQ488+AQ506+AQ497*AQ$135+AQ515*$D569)</f>
        <v/>
      </c>
      <c r="AR569" s="47">
        <f>AR542*Settings!$C$13*(AR488+AR506+AR497*AR$135+AR515*$D569)</f>
        <v/>
      </c>
      <c r="AS569" s="47">
        <f>AS542*Settings!$C$13*(AS488+AS506+AS497*AS$135+AS515*$D569)</f>
        <v/>
      </c>
      <c r="AT569" s="47">
        <f>AT542*Settings!$C$13*(AT488+AT506+AT497*AT$135+AT515*$D569)</f>
        <v/>
      </c>
      <c r="AU569" s="47">
        <f>AU542*Settings!$C$13*(AU488+AU506+AU497*AU$135+AU515*$D569)</f>
        <v/>
      </c>
      <c r="AV569" s="47">
        <f>AV542*Settings!$C$13*(AV488+AV506+AV497*AV$135+AV515*$D569)</f>
        <v/>
      </c>
      <c r="AW569" s="47">
        <f>AW542*Settings!$C$13*(AW488+AW506+AW497*AW$135+AW515*$D569)</f>
        <v/>
      </c>
      <c r="AX569" s="48">
        <f>REVENUE(AX542,Settings!$C$13,NEWREVRATE(AX488,AX506,AX497,AX$135,AX515,$D569))</f>
        <v/>
      </c>
    </row>
    <row r="570" hidden="1" outlineLevel="2">
      <c r="A570" s="5" t="inlineStr">
        <is>
          <t>rnew</t>
        </is>
      </c>
      <c r="B570" s="5" t="inlineStr">
        <is>
          <t>die</t>
        </is>
      </c>
      <c r="C570" s="5" t="inlineStr">
        <is>
          <t>avi</t>
        </is>
      </c>
      <c r="D570" s="40">
        <f>INDEX(Inputs!$S$5:$S$132,MATCH($B570&amp;"|"&amp;$C570,Inputs!$A$5:$A$132,0))</f>
        <v/>
      </c>
      <c r="E570" s="39" t="n"/>
      <c r="F570" s="39" t="n"/>
      <c r="G570" s="39" t="n"/>
      <c r="H570" s="5">
        <f>INDEX(Variables!$B$5:$B$105,MATCH($A570,Variables!$A$5:$A$105,0))&amp;IF($C570="",""," | "&amp;INDEX(Mapping!$B$5:$B$26,MATCH($C570,Mapping!$A$5:$A$26,0))&amp;" | "&amp;INDEX(Mapping!$B$30:$B$41,MATCH($B570,Mapping!$A$30:$A$41,0)))</f>
        <v/>
      </c>
      <c r="I570" s="5">
        <f>INDEX(Variables!$C$5:$C$105,MATCH($A570,Variables!$A$5:$A$105,0))</f>
        <v/>
      </c>
      <c r="J570" s="5">
        <f>INDEX(Variables!$E$5:$E$105,MATCH($A570,Variables!$A$5:$A$105,0))</f>
        <v/>
      </c>
      <c r="K570" s="25">
        <f>LOWER(Settings!$C$4)&amp;".mit."&amp;$A570&amp;IF($C570="","","."&amp;$C570&amp;"."&amp;$B570)&amp;IF(INDEX(Variables!$D$5:$D$105,MATCH($A570,Variables!$A$5:$A$105,0))="","","."&amp;INDEX(Variables!$D$5:$D$105,MATCH($A570,Variables!$A$5:$A$105,0)))&amp;"."&amp;K$5</f>
        <v/>
      </c>
      <c r="L570" s="46">
        <f>L543*Settings!$C$13*(L489+L507+L498*L$135+L516*$D570)</f>
        <v/>
      </c>
      <c r="M570" s="47">
        <f>M543*Settings!$C$13*(M489+M507+M498*M$135+M516*$D570)</f>
        <v/>
      </c>
      <c r="N570" s="47">
        <f>N543*Settings!$C$13*(N489+N507+N498*N$135+N516*$D570)</f>
        <v/>
      </c>
      <c r="O570" s="47">
        <f>O543*Settings!$C$13*(O489+O507+O498*O$135+O516*$D570)</f>
        <v/>
      </c>
      <c r="P570" s="47">
        <f>P543*Settings!$C$13*(P489+P507+P498*P$135+P516*$D570)</f>
        <v/>
      </c>
      <c r="Q570" s="47">
        <f>Q543*Settings!$C$13*(Q489+Q507+Q498*Q$135+Q516*$D570)</f>
        <v/>
      </c>
      <c r="R570" s="47">
        <f>R543*Settings!$C$13*(R489+R507+R498*R$135+R516*$D570)</f>
        <v/>
      </c>
      <c r="S570" s="47">
        <f>S543*Settings!$C$13*(S489+S507+S498*S$135+S516*$D570)</f>
        <v/>
      </c>
      <c r="T570" s="47">
        <f>T543*Settings!$C$13*(T489+T507+T498*T$135+T516*$D570)</f>
        <v/>
      </c>
      <c r="U570" s="47">
        <f>U543*Settings!$C$13*(U489+U507+U498*U$135+U516*$D570)</f>
        <v/>
      </c>
      <c r="V570" s="47">
        <f>V543*Settings!$C$13*(V489+V507+V498*V$135+V516*$D570)</f>
        <v/>
      </c>
      <c r="W570" s="47">
        <f>W543*Settings!$C$13*(W489+W507+W498*W$135+W516*$D570)</f>
        <v/>
      </c>
      <c r="X570" s="47">
        <f>X543*Settings!$C$13*(X489+X507+X498*X$135+X516*$D570)</f>
        <v/>
      </c>
      <c r="Y570" s="47">
        <f>Y543*Settings!$C$13*(Y489+Y507+Y498*Y$135+Y516*$D570)</f>
        <v/>
      </c>
      <c r="Z570" s="47">
        <f>Z543*Settings!$C$13*(Z489+Z507+Z498*Z$135+Z516*$D570)</f>
        <v/>
      </c>
      <c r="AA570" s="47">
        <f>AA543*Settings!$C$13*(AA489+AA507+AA498*AA$135+AA516*$D570)</f>
        <v/>
      </c>
      <c r="AB570" s="47">
        <f>AB543*Settings!$C$13*(AB489+AB507+AB498*AB$135+AB516*$D570)</f>
        <v/>
      </c>
      <c r="AC570" s="47">
        <f>AC543*Settings!$C$13*(AC489+AC507+AC498*AC$135+AC516*$D570)</f>
        <v/>
      </c>
      <c r="AD570" s="48">
        <f>REVENUE(AD543,Settings!$C$13,NEWREVRATE(AD489,AD507,AD498,AD$135,AD516,$D570))</f>
        <v/>
      </c>
      <c r="AE570" s="25">
        <f>LOWER(Settings!$C$4)&amp;".mit."&amp;$A570&amp;IF($C570="","","."&amp;$C570&amp;"."&amp;$B570)&amp;IF(INDEX(Variables!$D$5:$D$105,MATCH($A570,Variables!$A$5:$A$105,0))="","","."&amp;INDEX(Variables!$D$5:$D$105,MATCH($A570,Variables!$A$5:$A$105,0)))&amp;"."&amp;AE$5</f>
        <v/>
      </c>
      <c r="AF570" s="46">
        <f>AF543*Settings!$C$13*(AF489+AF507+AF498*AF$135+AF516*$D570)</f>
        <v/>
      </c>
      <c r="AG570" s="47">
        <f>AG543*Settings!$C$13*(AG489+AG507+AG498*AG$135+AG516*$D570)</f>
        <v/>
      </c>
      <c r="AH570" s="47">
        <f>AH543*Settings!$C$13*(AH489+AH507+AH498*AH$135+AH516*$D570)</f>
        <v/>
      </c>
      <c r="AI570" s="47">
        <f>AI543*Settings!$C$13*(AI489+AI507+AI498*AI$135+AI516*$D570)</f>
        <v/>
      </c>
      <c r="AJ570" s="47">
        <f>AJ543*Settings!$C$13*(AJ489+AJ507+AJ498*AJ$135+AJ516*$D570)</f>
        <v/>
      </c>
      <c r="AK570" s="47">
        <f>AK543*Settings!$C$13*(AK489+AK507+AK498*AK$135+AK516*$D570)</f>
        <v/>
      </c>
      <c r="AL570" s="47">
        <f>AL543*Settings!$C$13*(AL489+AL507+AL498*AL$135+AL516*$D570)</f>
        <v/>
      </c>
      <c r="AM570" s="47">
        <f>AM543*Settings!$C$13*(AM489+AM507+AM498*AM$135+AM516*$D570)</f>
        <v/>
      </c>
      <c r="AN570" s="47">
        <f>AN543*Settings!$C$13*(AN489+AN507+AN498*AN$135+AN516*$D570)</f>
        <v/>
      </c>
      <c r="AO570" s="47">
        <f>AO543*Settings!$C$13*(AO489+AO507+AO498*AO$135+AO516*$D570)</f>
        <v/>
      </c>
      <c r="AP570" s="47">
        <f>AP543*Settings!$C$13*(AP489+AP507+AP498*AP$135+AP516*$D570)</f>
        <v/>
      </c>
      <c r="AQ570" s="47">
        <f>AQ543*Settings!$C$13*(AQ489+AQ507+AQ498*AQ$135+AQ516*$D570)</f>
        <v/>
      </c>
      <c r="AR570" s="47">
        <f>AR543*Settings!$C$13*(AR489+AR507+AR498*AR$135+AR516*$D570)</f>
        <v/>
      </c>
      <c r="AS570" s="47">
        <f>AS543*Settings!$C$13*(AS489+AS507+AS498*AS$135+AS516*$D570)</f>
        <v/>
      </c>
      <c r="AT570" s="47">
        <f>AT543*Settings!$C$13*(AT489+AT507+AT498*AT$135+AT516*$D570)</f>
        <v/>
      </c>
      <c r="AU570" s="47">
        <f>AU543*Settings!$C$13*(AU489+AU507+AU498*AU$135+AU516*$D570)</f>
        <v/>
      </c>
      <c r="AV570" s="47">
        <f>AV543*Settings!$C$13*(AV489+AV507+AV498*AV$135+AV516*$D570)</f>
        <v/>
      </c>
      <c r="AW570" s="47">
        <f>AW543*Settings!$C$13*(AW489+AW507+AW498*AW$135+AW516*$D570)</f>
        <v/>
      </c>
      <c r="AX570" s="48">
        <f>REVENUE(AX543,Settings!$C$13,NEWREVRATE(AX489,AX507,AX498,AX$135,AX516,$D570))</f>
        <v/>
      </c>
    </row>
    <row r="571" hidden="1" outlineLevel="2">
      <c r="A571" s="5" t="inlineStr">
        <is>
          <t>rnew</t>
        </is>
      </c>
      <c r="B571" s="5" t="inlineStr">
        <is>
          <t>lpg</t>
        </is>
      </c>
      <c r="C571" s="5" t="inlineStr">
        <is>
          <t>avi</t>
        </is>
      </c>
      <c r="D571" s="40">
        <f>INDEX(Inputs!$S$5:$S$132,MATCH($B571&amp;"|"&amp;$C571,Inputs!$A$5:$A$132,0))</f>
        <v/>
      </c>
      <c r="E571" s="39" t="n"/>
      <c r="F571" s="39" t="n"/>
      <c r="G571" s="39" t="n"/>
      <c r="H571" s="5">
        <f>INDEX(Variables!$B$5:$B$105,MATCH($A571,Variables!$A$5:$A$105,0))&amp;IF($C571="",""," | "&amp;INDEX(Mapping!$B$5:$B$26,MATCH($C571,Mapping!$A$5:$A$26,0))&amp;" | "&amp;INDEX(Mapping!$B$30:$B$41,MATCH($B571,Mapping!$A$30:$A$41,0)))</f>
        <v/>
      </c>
      <c r="I571" s="5">
        <f>INDEX(Variables!$C$5:$C$105,MATCH($A571,Variables!$A$5:$A$105,0))</f>
        <v/>
      </c>
      <c r="J571" s="5">
        <f>INDEX(Variables!$E$5:$E$105,MATCH($A571,Variables!$A$5:$A$105,0))</f>
        <v/>
      </c>
      <c r="K571" s="25">
        <f>LOWER(Settings!$C$4)&amp;".mit."&amp;$A571&amp;IF($C571="","","."&amp;$C571&amp;"."&amp;$B571)&amp;IF(INDEX(Variables!$D$5:$D$105,MATCH($A571,Variables!$A$5:$A$105,0))="","","."&amp;INDEX(Variables!$D$5:$D$105,MATCH($A571,Variables!$A$5:$A$105,0)))&amp;"."&amp;K$5</f>
        <v/>
      </c>
      <c r="L571" s="46">
        <f>L544*Settings!$C$13*(L490+L508+L499*L$135+L517*$D571)</f>
        <v/>
      </c>
      <c r="M571" s="47">
        <f>M544*Settings!$C$13*(M490+M508+M499*M$135+M517*$D571)</f>
        <v/>
      </c>
      <c r="N571" s="47">
        <f>N544*Settings!$C$13*(N490+N508+N499*N$135+N517*$D571)</f>
        <v/>
      </c>
      <c r="O571" s="47">
        <f>O544*Settings!$C$13*(O490+O508+O499*O$135+O517*$D571)</f>
        <v/>
      </c>
      <c r="P571" s="47">
        <f>P544*Settings!$C$13*(P490+P508+P499*P$135+P517*$D571)</f>
        <v/>
      </c>
      <c r="Q571" s="47">
        <f>Q544*Settings!$C$13*(Q490+Q508+Q499*Q$135+Q517*$D571)</f>
        <v/>
      </c>
      <c r="R571" s="47">
        <f>R544*Settings!$C$13*(R490+R508+R499*R$135+R517*$D571)</f>
        <v/>
      </c>
      <c r="S571" s="47">
        <f>S544*Settings!$C$13*(S490+S508+S499*S$135+S517*$D571)</f>
        <v/>
      </c>
      <c r="T571" s="47">
        <f>T544*Settings!$C$13*(T490+T508+T499*T$135+T517*$D571)</f>
        <v/>
      </c>
      <c r="U571" s="47">
        <f>U544*Settings!$C$13*(U490+U508+U499*U$135+U517*$D571)</f>
        <v/>
      </c>
      <c r="V571" s="47">
        <f>V544*Settings!$C$13*(V490+V508+V499*V$135+V517*$D571)</f>
        <v/>
      </c>
      <c r="W571" s="47">
        <f>W544*Settings!$C$13*(W490+W508+W499*W$135+W517*$D571)</f>
        <v/>
      </c>
      <c r="X571" s="47">
        <f>X544*Settings!$C$13*(X490+X508+X499*X$135+X517*$D571)</f>
        <v/>
      </c>
      <c r="Y571" s="47">
        <f>Y544*Settings!$C$13*(Y490+Y508+Y499*Y$135+Y517*$D571)</f>
        <v/>
      </c>
      <c r="Z571" s="47">
        <f>Z544*Settings!$C$13*(Z490+Z508+Z499*Z$135+Z517*$D571)</f>
        <v/>
      </c>
      <c r="AA571" s="47">
        <f>AA544*Settings!$C$13*(AA490+AA508+AA499*AA$135+AA517*$D571)</f>
        <v/>
      </c>
      <c r="AB571" s="47">
        <f>AB544*Settings!$C$13*(AB490+AB508+AB499*AB$135+AB517*$D571)</f>
        <v/>
      </c>
      <c r="AC571" s="47">
        <f>AC544*Settings!$C$13*(AC490+AC508+AC499*AC$135+AC517*$D571)</f>
        <v/>
      </c>
      <c r="AD571" s="48">
        <f>REVENUE(AD544,Settings!$C$13,NEWREVRATE(AD490,AD508,AD499,AD$135,AD517,$D571))</f>
        <v/>
      </c>
      <c r="AE571" s="25">
        <f>LOWER(Settings!$C$4)&amp;".mit."&amp;$A571&amp;IF($C571="","","."&amp;$C571&amp;"."&amp;$B571)&amp;IF(INDEX(Variables!$D$5:$D$105,MATCH($A571,Variables!$A$5:$A$105,0))="","","."&amp;INDEX(Variables!$D$5:$D$105,MATCH($A571,Variables!$A$5:$A$105,0)))&amp;"."&amp;AE$5</f>
        <v/>
      </c>
      <c r="AF571" s="46">
        <f>AF544*Settings!$C$13*(AF490+AF508+AF499*AF$135+AF517*$D571)</f>
        <v/>
      </c>
      <c r="AG571" s="47">
        <f>AG544*Settings!$C$13*(AG490+AG508+AG499*AG$135+AG517*$D571)</f>
        <v/>
      </c>
      <c r="AH571" s="47">
        <f>AH544*Settings!$C$13*(AH490+AH508+AH499*AH$135+AH517*$D571)</f>
        <v/>
      </c>
      <c r="AI571" s="47">
        <f>AI544*Settings!$C$13*(AI490+AI508+AI499*AI$135+AI517*$D571)</f>
        <v/>
      </c>
      <c r="AJ571" s="47">
        <f>AJ544*Settings!$C$13*(AJ490+AJ508+AJ499*AJ$135+AJ517*$D571)</f>
        <v/>
      </c>
      <c r="AK571" s="47">
        <f>AK544*Settings!$C$13*(AK490+AK508+AK499*AK$135+AK517*$D571)</f>
        <v/>
      </c>
      <c r="AL571" s="47">
        <f>AL544*Settings!$C$13*(AL490+AL508+AL499*AL$135+AL517*$D571)</f>
        <v/>
      </c>
      <c r="AM571" s="47">
        <f>AM544*Settings!$C$13*(AM490+AM508+AM499*AM$135+AM517*$D571)</f>
        <v/>
      </c>
      <c r="AN571" s="47">
        <f>AN544*Settings!$C$13*(AN490+AN508+AN499*AN$135+AN517*$D571)</f>
        <v/>
      </c>
      <c r="AO571" s="47">
        <f>AO544*Settings!$C$13*(AO490+AO508+AO499*AO$135+AO517*$D571)</f>
        <v/>
      </c>
      <c r="AP571" s="47">
        <f>AP544*Settings!$C$13*(AP490+AP508+AP499*AP$135+AP517*$D571)</f>
        <v/>
      </c>
      <c r="AQ571" s="47">
        <f>AQ544*Settings!$C$13*(AQ490+AQ508+AQ499*AQ$135+AQ517*$D571)</f>
        <v/>
      </c>
      <c r="AR571" s="47">
        <f>AR544*Settings!$C$13*(AR490+AR508+AR499*AR$135+AR517*$D571)</f>
        <v/>
      </c>
      <c r="AS571" s="47">
        <f>AS544*Settings!$C$13*(AS490+AS508+AS499*AS$135+AS517*$D571)</f>
        <v/>
      </c>
      <c r="AT571" s="47">
        <f>AT544*Settings!$C$13*(AT490+AT508+AT499*AT$135+AT517*$D571)</f>
        <v/>
      </c>
      <c r="AU571" s="47">
        <f>AU544*Settings!$C$13*(AU490+AU508+AU499*AU$135+AU517*$D571)</f>
        <v/>
      </c>
      <c r="AV571" s="47">
        <f>AV544*Settings!$C$13*(AV490+AV508+AV499*AV$135+AV517*$D571)</f>
        <v/>
      </c>
      <c r="AW571" s="47">
        <f>AW544*Settings!$C$13*(AW490+AW508+AW499*AW$135+AW517*$D571)</f>
        <v/>
      </c>
      <c r="AX571" s="48">
        <f>REVENUE(AX544,Settings!$C$13,NEWREVRATE(AX490,AX508,AX499,AX$135,AX517,$D571))</f>
        <v/>
      </c>
    </row>
    <row r="572" hidden="1" outlineLevel="2">
      <c r="A572" s="5" t="inlineStr">
        <is>
          <t>rnew</t>
        </is>
      </c>
      <c r="B572" s="5" t="inlineStr">
        <is>
          <t>ker</t>
        </is>
      </c>
      <c r="C572" s="5" t="inlineStr">
        <is>
          <t>avi</t>
        </is>
      </c>
      <c r="D572" s="40">
        <f>INDEX(Inputs!$S$5:$S$132,MATCH($B572&amp;"|"&amp;$C572,Inputs!$A$5:$A$132,0))</f>
        <v/>
      </c>
      <c r="E572" s="39" t="n"/>
      <c r="F572" s="39" t="n"/>
      <c r="G572" s="39" t="n"/>
      <c r="H572" s="5">
        <f>INDEX(Variables!$B$5:$B$105,MATCH($A572,Variables!$A$5:$A$105,0))&amp;IF($C572="",""," | "&amp;INDEX(Mapping!$B$5:$B$26,MATCH($C572,Mapping!$A$5:$A$26,0))&amp;" | "&amp;INDEX(Mapping!$B$30:$B$41,MATCH($B572,Mapping!$A$30:$A$41,0)))</f>
        <v/>
      </c>
      <c r="I572" s="5">
        <f>INDEX(Variables!$C$5:$C$105,MATCH($A572,Variables!$A$5:$A$105,0))</f>
        <v/>
      </c>
      <c r="J572" s="5">
        <f>INDEX(Variables!$E$5:$E$105,MATCH($A572,Variables!$A$5:$A$105,0))</f>
        <v/>
      </c>
      <c r="K572" s="25">
        <f>LOWER(Settings!$C$4)&amp;".mit."&amp;$A572&amp;IF($C572="","","."&amp;$C572&amp;"."&amp;$B572)&amp;IF(INDEX(Variables!$D$5:$D$105,MATCH($A572,Variables!$A$5:$A$105,0))="","","."&amp;INDEX(Variables!$D$5:$D$105,MATCH($A572,Variables!$A$5:$A$105,0)))&amp;"."&amp;K$5</f>
        <v/>
      </c>
      <c r="L572" s="46">
        <f>L545*Settings!$C$13*(L491+L509+L500*L$135+L518*$D572)</f>
        <v/>
      </c>
      <c r="M572" s="47">
        <f>M545*Settings!$C$13*(M491+M509+M500*M$135+M518*$D572)</f>
        <v/>
      </c>
      <c r="N572" s="47">
        <f>N545*Settings!$C$13*(N491+N509+N500*N$135+N518*$D572)</f>
        <v/>
      </c>
      <c r="O572" s="47">
        <f>O545*Settings!$C$13*(O491+O509+O500*O$135+O518*$D572)</f>
        <v/>
      </c>
      <c r="P572" s="47">
        <f>P545*Settings!$C$13*(P491+P509+P500*P$135+P518*$D572)</f>
        <v/>
      </c>
      <c r="Q572" s="47">
        <f>Q545*Settings!$C$13*(Q491+Q509+Q500*Q$135+Q518*$D572)</f>
        <v/>
      </c>
      <c r="R572" s="47">
        <f>R545*Settings!$C$13*(R491+R509+R500*R$135+R518*$D572)</f>
        <v/>
      </c>
      <c r="S572" s="47">
        <f>S545*Settings!$C$13*(S491+S509+S500*S$135+S518*$D572)</f>
        <v/>
      </c>
      <c r="T572" s="47">
        <f>T545*Settings!$C$13*(T491+T509+T500*T$135+T518*$D572)</f>
        <v/>
      </c>
      <c r="U572" s="47">
        <f>U545*Settings!$C$13*(U491+U509+U500*U$135+U518*$D572)</f>
        <v/>
      </c>
      <c r="V572" s="47">
        <f>V545*Settings!$C$13*(V491+V509+V500*V$135+V518*$D572)</f>
        <v/>
      </c>
      <c r="W572" s="47">
        <f>W545*Settings!$C$13*(W491+W509+W500*W$135+W518*$D572)</f>
        <v/>
      </c>
      <c r="X572" s="47">
        <f>X545*Settings!$C$13*(X491+X509+X500*X$135+X518*$D572)</f>
        <v/>
      </c>
      <c r="Y572" s="47">
        <f>Y545*Settings!$C$13*(Y491+Y509+Y500*Y$135+Y518*$D572)</f>
        <v/>
      </c>
      <c r="Z572" s="47">
        <f>Z545*Settings!$C$13*(Z491+Z509+Z500*Z$135+Z518*$D572)</f>
        <v/>
      </c>
      <c r="AA572" s="47">
        <f>AA545*Settings!$C$13*(AA491+AA509+AA500*AA$135+AA518*$D572)</f>
        <v/>
      </c>
      <c r="AB572" s="47">
        <f>AB545*Settings!$C$13*(AB491+AB509+AB500*AB$135+AB518*$D572)</f>
        <v/>
      </c>
      <c r="AC572" s="47">
        <f>AC545*Settings!$C$13*(AC491+AC509+AC500*AC$135+AC518*$D572)</f>
        <v/>
      </c>
      <c r="AD572" s="48">
        <f>REVENUE(AD545,Settings!$C$13,NEWREVRATE(AD491,AD509,AD500,AD$135,AD518,$D572))</f>
        <v/>
      </c>
      <c r="AE572" s="25">
        <f>LOWER(Settings!$C$4)&amp;".mit."&amp;$A572&amp;IF($C572="","","."&amp;$C572&amp;"."&amp;$B572)&amp;IF(INDEX(Variables!$D$5:$D$105,MATCH($A572,Variables!$A$5:$A$105,0))="","","."&amp;INDEX(Variables!$D$5:$D$105,MATCH($A572,Variables!$A$5:$A$105,0)))&amp;"."&amp;AE$5</f>
        <v/>
      </c>
      <c r="AF572" s="46">
        <f>AF545*Settings!$C$13*(AF491+AF509+AF500*AF$135+AF518*$D572)</f>
        <v/>
      </c>
      <c r="AG572" s="47">
        <f>AG545*Settings!$C$13*(AG491+AG509+AG500*AG$135+AG518*$D572)</f>
        <v/>
      </c>
      <c r="AH572" s="47">
        <f>AH545*Settings!$C$13*(AH491+AH509+AH500*AH$135+AH518*$D572)</f>
        <v/>
      </c>
      <c r="AI572" s="47">
        <f>AI545*Settings!$C$13*(AI491+AI509+AI500*AI$135+AI518*$D572)</f>
        <v/>
      </c>
      <c r="AJ572" s="47">
        <f>AJ545*Settings!$C$13*(AJ491+AJ509+AJ500*AJ$135+AJ518*$D572)</f>
        <v/>
      </c>
      <c r="AK572" s="47">
        <f>AK545*Settings!$C$13*(AK491+AK509+AK500*AK$135+AK518*$D572)</f>
        <v/>
      </c>
      <c r="AL572" s="47">
        <f>AL545*Settings!$C$13*(AL491+AL509+AL500*AL$135+AL518*$D572)</f>
        <v/>
      </c>
      <c r="AM572" s="47">
        <f>AM545*Settings!$C$13*(AM491+AM509+AM500*AM$135+AM518*$D572)</f>
        <v/>
      </c>
      <c r="AN572" s="47">
        <f>AN545*Settings!$C$13*(AN491+AN509+AN500*AN$135+AN518*$D572)</f>
        <v/>
      </c>
      <c r="AO572" s="47">
        <f>AO545*Settings!$C$13*(AO491+AO509+AO500*AO$135+AO518*$D572)</f>
        <v/>
      </c>
      <c r="AP572" s="47">
        <f>AP545*Settings!$C$13*(AP491+AP509+AP500*AP$135+AP518*$D572)</f>
        <v/>
      </c>
      <c r="AQ572" s="47">
        <f>AQ545*Settings!$C$13*(AQ491+AQ509+AQ500*AQ$135+AQ518*$D572)</f>
        <v/>
      </c>
      <c r="AR572" s="47">
        <f>AR545*Settings!$C$13*(AR491+AR509+AR500*AR$135+AR518*$D572)</f>
        <v/>
      </c>
      <c r="AS572" s="47">
        <f>AS545*Settings!$C$13*(AS491+AS509+AS500*AS$135+AS518*$D572)</f>
        <v/>
      </c>
      <c r="AT572" s="47">
        <f>AT545*Settings!$C$13*(AT491+AT509+AT500*AT$135+AT518*$D572)</f>
        <v/>
      </c>
      <c r="AU572" s="47">
        <f>AU545*Settings!$C$13*(AU491+AU509+AU500*AU$135+AU518*$D572)</f>
        <v/>
      </c>
      <c r="AV572" s="47">
        <f>AV545*Settings!$C$13*(AV491+AV509+AV500*AV$135+AV518*$D572)</f>
        <v/>
      </c>
      <c r="AW572" s="47">
        <f>AW545*Settings!$C$13*(AW491+AW509+AW500*AW$135+AW518*$D572)</f>
        <v/>
      </c>
      <c r="AX572" s="48">
        <f>REVENUE(AX545,Settings!$C$13,NEWREVRATE(AX491,AX509,AX500,AX$135,AX518,$D572))</f>
        <v/>
      </c>
    </row>
    <row r="573" hidden="1" outlineLevel="2">
      <c r="A573" s="5" t="inlineStr">
        <is>
          <t>rnew</t>
        </is>
      </c>
      <c r="B573" s="5" t="inlineStr">
        <is>
          <t>oop</t>
        </is>
      </c>
      <c r="C573" s="5" t="inlineStr">
        <is>
          <t>avi</t>
        </is>
      </c>
      <c r="D573" s="40">
        <f>INDEX(Inputs!$S$5:$S$132,MATCH($B573&amp;"|"&amp;$C573,Inputs!$A$5:$A$132,0))</f>
        <v/>
      </c>
      <c r="E573" s="39" t="n"/>
      <c r="F573" s="39" t="n"/>
      <c r="G573" s="39" t="n"/>
      <c r="H573" s="5">
        <f>INDEX(Variables!$B$5:$B$105,MATCH($A573,Variables!$A$5:$A$105,0))&amp;IF($C573="",""," | "&amp;INDEX(Mapping!$B$5:$B$26,MATCH($C573,Mapping!$A$5:$A$26,0))&amp;" | "&amp;INDEX(Mapping!$B$30:$B$41,MATCH($B573,Mapping!$A$30:$A$41,0)))</f>
        <v/>
      </c>
      <c r="I573" s="5">
        <f>INDEX(Variables!$C$5:$C$105,MATCH($A573,Variables!$A$5:$A$105,0))</f>
        <v/>
      </c>
      <c r="J573" s="5">
        <f>INDEX(Variables!$E$5:$E$105,MATCH($A573,Variables!$A$5:$A$105,0))</f>
        <v/>
      </c>
      <c r="K573" s="25">
        <f>LOWER(Settings!$C$4)&amp;".mit."&amp;$A573&amp;IF($C573="","","."&amp;$C573&amp;"."&amp;$B573)&amp;IF(INDEX(Variables!$D$5:$D$105,MATCH($A573,Variables!$A$5:$A$105,0))="","","."&amp;INDEX(Variables!$D$5:$D$105,MATCH($A573,Variables!$A$5:$A$105,0)))&amp;"."&amp;K$5</f>
        <v/>
      </c>
      <c r="L573" s="46">
        <f>L546*Settings!$C$13*(L492+L510+L501*L$135+L519*$D573)</f>
        <v/>
      </c>
      <c r="M573" s="47">
        <f>M546*Settings!$C$13*(M492+M510+M501*M$135+M519*$D573)</f>
        <v/>
      </c>
      <c r="N573" s="47">
        <f>N546*Settings!$C$13*(N492+N510+N501*N$135+N519*$D573)</f>
        <v/>
      </c>
      <c r="O573" s="47">
        <f>O546*Settings!$C$13*(O492+O510+O501*O$135+O519*$D573)</f>
        <v/>
      </c>
      <c r="P573" s="47">
        <f>P546*Settings!$C$13*(P492+P510+P501*P$135+P519*$D573)</f>
        <v/>
      </c>
      <c r="Q573" s="47">
        <f>Q546*Settings!$C$13*(Q492+Q510+Q501*Q$135+Q519*$D573)</f>
        <v/>
      </c>
      <c r="R573" s="47">
        <f>R546*Settings!$C$13*(R492+R510+R501*R$135+R519*$D573)</f>
        <v/>
      </c>
      <c r="S573" s="47">
        <f>S546*Settings!$C$13*(S492+S510+S501*S$135+S519*$D573)</f>
        <v/>
      </c>
      <c r="T573" s="47">
        <f>T546*Settings!$C$13*(T492+T510+T501*T$135+T519*$D573)</f>
        <v/>
      </c>
      <c r="U573" s="47">
        <f>U546*Settings!$C$13*(U492+U510+U501*U$135+U519*$D573)</f>
        <v/>
      </c>
      <c r="V573" s="47">
        <f>V546*Settings!$C$13*(V492+V510+V501*V$135+V519*$D573)</f>
        <v/>
      </c>
      <c r="W573" s="47">
        <f>W546*Settings!$C$13*(W492+W510+W501*W$135+W519*$D573)</f>
        <v/>
      </c>
      <c r="X573" s="47">
        <f>X546*Settings!$C$13*(X492+X510+X501*X$135+X519*$D573)</f>
        <v/>
      </c>
      <c r="Y573" s="47">
        <f>Y546*Settings!$C$13*(Y492+Y510+Y501*Y$135+Y519*$D573)</f>
        <v/>
      </c>
      <c r="Z573" s="47">
        <f>Z546*Settings!$C$13*(Z492+Z510+Z501*Z$135+Z519*$D573)</f>
        <v/>
      </c>
      <c r="AA573" s="47">
        <f>AA546*Settings!$C$13*(AA492+AA510+AA501*AA$135+AA519*$D573)</f>
        <v/>
      </c>
      <c r="AB573" s="47">
        <f>AB546*Settings!$C$13*(AB492+AB510+AB501*AB$135+AB519*$D573)</f>
        <v/>
      </c>
      <c r="AC573" s="47">
        <f>AC546*Settings!$C$13*(AC492+AC510+AC501*AC$135+AC519*$D573)</f>
        <v/>
      </c>
      <c r="AD573" s="48">
        <f>REVENUE(AD546,Settings!$C$13,NEWREVRATE(AD492,AD510,AD501,AD$135,AD519,$D573))</f>
        <v/>
      </c>
      <c r="AE573" s="25">
        <f>LOWER(Settings!$C$4)&amp;".mit."&amp;$A573&amp;IF($C573="","","."&amp;$C573&amp;"."&amp;$B573)&amp;IF(INDEX(Variables!$D$5:$D$105,MATCH($A573,Variables!$A$5:$A$105,0))="","","."&amp;INDEX(Variables!$D$5:$D$105,MATCH($A573,Variables!$A$5:$A$105,0)))&amp;"."&amp;AE$5</f>
        <v/>
      </c>
      <c r="AF573" s="46">
        <f>AF546*Settings!$C$13*(AF492+AF510+AF501*AF$135+AF519*$D573)</f>
        <v/>
      </c>
      <c r="AG573" s="47">
        <f>AG546*Settings!$C$13*(AG492+AG510+AG501*AG$135+AG519*$D573)</f>
        <v/>
      </c>
      <c r="AH573" s="47">
        <f>AH546*Settings!$C$13*(AH492+AH510+AH501*AH$135+AH519*$D573)</f>
        <v/>
      </c>
      <c r="AI573" s="47">
        <f>AI546*Settings!$C$13*(AI492+AI510+AI501*AI$135+AI519*$D573)</f>
        <v/>
      </c>
      <c r="AJ573" s="47">
        <f>AJ546*Settings!$C$13*(AJ492+AJ510+AJ501*AJ$135+AJ519*$D573)</f>
        <v/>
      </c>
      <c r="AK573" s="47">
        <f>AK546*Settings!$C$13*(AK492+AK510+AK501*AK$135+AK519*$D573)</f>
        <v/>
      </c>
      <c r="AL573" s="47">
        <f>AL546*Settings!$C$13*(AL492+AL510+AL501*AL$135+AL519*$D573)</f>
        <v/>
      </c>
      <c r="AM573" s="47">
        <f>AM546*Settings!$C$13*(AM492+AM510+AM501*AM$135+AM519*$D573)</f>
        <v/>
      </c>
      <c r="AN573" s="47">
        <f>AN546*Settings!$C$13*(AN492+AN510+AN501*AN$135+AN519*$D573)</f>
        <v/>
      </c>
      <c r="AO573" s="47">
        <f>AO546*Settings!$C$13*(AO492+AO510+AO501*AO$135+AO519*$D573)</f>
        <v/>
      </c>
      <c r="AP573" s="47">
        <f>AP546*Settings!$C$13*(AP492+AP510+AP501*AP$135+AP519*$D573)</f>
        <v/>
      </c>
      <c r="AQ573" s="47">
        <f>AQ546*Settings!$C$13*(AQ492+AQ510+AQ501*AQ$135+AQ519*$D573)</f>
        <v/>
      </c>
      <c r="AR573" s="47">
        <f>AR546*Settings!$C$13*(AR492+AR510+AR501*AR$135+AR519*$D573)</f>
        <v/>
      </c>
      <c r="AS573" s="47">
        <f>AS546*Settings!$C$13*(AS492+AS510+AS501*AS$135+AS519*$D573)</f>
        <v/>
      </c>
      <c r="AT573" s="47">
        <f>AT546*Settings!$C$13*(AT492+AT510+AT501*AT$135+AT519*$D573)</f>
        <v/>
      </c>
      <c r="AU573" s="47">
        <f>AU546*Settings!$C$13*(AU492+AU510+AU501*AU$135+AU519*$D573)</f>
        <v/>
      </c>
      <c r="AV573" s="47">
        <f>AV546*Settings!$C$13*(AV492+AV510+AV501*AV$135+AV519*$D573)</f>
        <v/>
      </c>
      <c r="AW573" s="47">
        <f>AW546*Settings!$C$13*(AW492+AW510+AW501*AW$135+AW519*$D573)</f>
        <v/>
      </c>
      <c r="AX573" s="48">
        <f>REVENUE(AX546,Settings!$C$13,NEWREVRATE(AX492,AX510,AX501,AX$135,AX519,$D573))</f>
        <v/>
      </c>
    </row>
    <row r="574" hidden="1" outlineLevel="2">
      <c r="A574" s="5" t="inlineStr">
        <is>
          <t>rnew</t>
        </is>
      </c>
      <c r="B574" s="5" t="inlineStr">
        <is>
          <t>bio</t>
        </is>
      </c>
      <c r="C574" s="5" t="inlineStr">
        <is>
          <t>avi</t>
        </is>
      </c>
      <c r="D574" s="40">
        <f>INDEX(Inputs!$S$5:$S$132,MATCH($B574&amp;"|"&amp;$C574,Inputs!$A$5:$A$132,0))</f>
        <v/>
      </c>
      <c r="E574" s="39" t="n"/>
      <c r="F574" s="39" t="n"/>
      <c r="G574" s="39" t="n"/>
      <c r="H574" s="5">
        <f>INDEX(Variables!$B$5:$B$105,MATCH($A574,Variables!$A$5:$A$105,0))&amp;IF($C574="",""," | "&amp;INDEX(Mapping!$B$5:$B$26,MATCH($C574,Mapping!$A$5:$A$26,0))&amp;" | "&amp;INDEX(Mapping!$B$30:$B$41,MATCH($B574,Mapping!$A$30:$A$41,0)))</f>
        <v/>
      </c>
      <c r="I574" s="5">
        <f>INDEX(Variables!$C$5:$C$105,MATCH($A574,Variables!$A$5:$A$105,0))</f>
        <v/>
      </c>
      <c r="J574" s="5">
        <f>INDEX(Variables!$E$5:$E$105,MATCH($A574,Variables!$A$5:$A$105,0))</f>
        <v/>
      </c>
      <c r="K574" s="25">
        <f>LOWER(Settings!$C$4)&amp;".mit."&amp;$A574&amp;IF($C574="","","."&amp;$C574&amp;"."&amp;$B574)&amp;IF(INDEX(Variables!$D$5:$D$105,MATCH($A574,Variables!$A$5:$A$105,0))="","","."&amp;INDEX(Variables!$D$5:$D$105,MATCH($A574,Variables!$A$5:$A$105,0)))&amp;"."&amp;K$5</f>
        <v/>
      </c>
      <c r="L574" s="46">
        <f>L547*Settings!$C$13*(L493+L511+L502*L$135+L520*$D574)</f>
        <v/>
      </c>
      <c r="M574" s="47">
        <f>M547*Settings!$C$13*(M493+M511+M502*M$135+M520*$D574)</f>
        <v/>
      </c>
      <c r="N574" s="47">
        <f>N547*Settings!$C$13*(N493+N511+N502*N$135+N520*$D574)</f>
        <v/>
      </c>
      <c r="O574" s="47">
        <f>O547*Settings!$C$13*(O493+O511+O502*O$135+O520*$D574)</f>
        <v/>
      </c>
      <c r="P574" s="47">
        <f>P547*Settings!$C$13*(P493+P511+P502*P$135+P520*$D574)</f>
        <v/>
      </c>
      <c r="Q574" s="47">
        <f>Q547*Settings!$C$13*(Q493+Q511+Q502*Q$135+Q520*$D574)</f>
        <v/>
      </c>
      <c r="R574" s="47">
        <f>R547*Settings!$C$13*(R493+R511+R502*R$135+R520*$D574)</f>
        <v/>
      </c>
      <c r="S574" s="47">
        <f>S547*Settings!$C$13*(S493+S511+S502*S$135+S520*$D574)</f>
        <v/>
      </c>
      <c r="T574" s="47">
        <f>T547*Settings!$C$13*(T493+T511+T502*T$135+T520*$D574)</f>
        <v/>
      </c>
      <c r="U574" s="47">
        <f>U547*Settings!$C$13*(U493+U511+U502*U$135+U520*$D574)</f>
        <v/>
      </c>
      <c r="V574" s="47">
        <f>V547*Settings!$C$13*(V493+V511+V502*V$135+V520*$D574)</f>
        <v/>
      </c>
      <c r="W574" s="47">
        <f>W547*Settings!$C$13*(W493+W511+W502*W$135+W520*$D574)</f>
        <v/>
      </c>
      <c r="X574" s="47">
        <f>X547*Settings!$C$13*(X493+X511+X502*X$135+X520*$D574)</f>
        <v/>
      </c>
      <c r="Y574" s="47">
        <f>Y547*Settings!$C$13*(Y493+Y511+Y502*Y$135+Y520*$D574)</f>
        <v/>
      </c>
      <c r="Z574" s="47">
        <f>Z547*Settings!$C$13*(Z493+Z511+Z502*Z$135+Z520*$D574)</f>
        <v/>
      </c>
      <c r="AA574" s="47">
        <f>AA547*Settings!$C$13*(AA493+AA511+AA502*AA$135+AA520*$D574)</f>
        <v/>
      </c>
      <c r="AB574" s="47">
        <f>AB547*Settings!$C$13*(AB493+AB511+AB502*AB$135+AB520*$D574)</f>
        <v/>
      </c>
      <c r="AC574" s="47">
        <f>AC547*Settings!$C$13*(AC493+AC511+AC502*AC$135+AC520*$D574)</f>
        <v/>
      </c>
      <c r="AD574" s="48">
        <f>REVENUE(AD547,Settings!$C$13,NEWREVRATE(AD493,AD511,AD502,AD$135,AD520,$D574))</f>
        <v/>
      </c>
      <c r="AE574" s="25">
        <f>LOWER(Settings!$C$4)&amp;".mit."&amp;$A574&amp;IF($C574="","","."&amp;$C574&amp;"."&amp;$B574)&amp;IF(INDEX(Variables!$D$5:$D$105,MATCH($A574,Variables!$A$5:$A$105,0))="","","."&amp;INDEX(Variables!$D$5:$D$105,MATCH($A574,Variables!$A$5:$A$105,0)))&amp;"."&amp;AE$5</f>
        <v/>
      </c>
      <c r="AF574" s="46">
        <f>AF547*Settings!$C$13*(AF493+AF511+AF502*AF$135+AF520*$D574)</f>
        <v/>
      </c>
      <c r="AG574" s="47">
        <f>AG547*Settings!$C$13*(AG493+AG511+AG502*AG$135+AG520*$D574)</f>
        <v/>
      </c>
      <c r="AH574" s="47">
        <f>AH547*Settings!$C$13*(AH493+AH511+AH502*AH$135+AH520*$D574)</f>
        <v/>
      </c>
      <c r="AI574" s="47">
        <f>AI547*Settings!$C$13*(AI493+AI511+AI502*AI$135+AI520*$D574)</f>
        <v/>
      </c>
      <c r="AJ574" s="47">
        <f>AJ547*Settings!$C$13*(AJ493+AJ511+AJ502*AJ$135+AJ520*$D574)</f>
        <v/>
      </c>
      <c r="AK574" s="47">
        <f>AK547*Settings!$C$13*(AK493+AK511+AK502*AK$135+AK520*$D574)</f>
        <v/>
      </c>
      <c r="AL574" s="47">
        <f>AL547*Settings!$C$13*(AL493+AL511+AL502*AL$135+AL520*$D574)</f>
        <v/>
      </c>
      <c r="AM574" s="47">
        <f>AM547*Settings!$C$13*(AM493+AM511+AM502*AM$135+AM520*$D574)</f>
        <v/>
      </c>
      <c r="AN574" s="47">
        <f>AN547*Settings!$C$13*(AN493+AN511+AN502*AN$135+AN520*$D574)</f>
        <v/>
      </c>
      <c r="AO574" s="47">
        <f>AO547*Settings!$C$13*(AO493+AO511+AO502*AO$135+AO520*$D574)</f>
        <v/>
      </c>
      <c r="AP574" s="47">
        <f>AP547*Settings!$C$13*(AP493+AP511+AP502*AP$135+AP520*$D574)</f>
        <v/>
      </c>
      <c r="AQ574" s="47">
        <f>AQ547*Settings!$C$13*(AQ493+AQ511+AQ502*AQ$135+AQ520*$D574)</f>
        <v/>
      </c>
      <c r="AR574" s="47">
        <f>AR547*Settings!$C$13*(AR493+AR511+AR502*AR$135+AR520*$D574)</f>
        <v/>
      </c>
      <c r="AS574" s="47">
        <f>AS547*Settings!$C$13*(AS493+AS511+AS502*AS$135+AS520*$D574)</f>
        <v/>
      </c>
      <c r="AT574" s="47">
        <f>AT547*Settings!$C$13*(AT493+AT511+AT502*AT$135+AT520*$D574)</f>
        <v/>
      </c>
      <c r="AU574" s="47">
        <f>AU547*Settings!$C$13*(AU493+AU511+AU502*AU$135+AU520*$D574)</f>
        <v/>
      </c>
      <c r="AV574" s="47">
        <f>AV547*Settings!$C$13*(AV493+AV511+AV502*AV$135+AV520*$D574)</f>
        <v/>
      </c>
      <c r="AW574" s="47">
        <f>AW547*Settings!$C$13*(AW493+AW511+AW502*AW$135+AW520*$D574)</f>
        <v/>
      </c>
      <c r="AX574" s="48">
        <f>REVENUE(AX547,Settings!$C$13,NEWREVRATE(AX493,AX511,AX502,AX$135,AX520,$D574))</f>
        <v/>
      </c>
    </row>
    <row r="575" hidden="1" outlineLevel="2"/>
    <row r="576" outlineLevel="1" collapsed="1">
      <c r="A576" s="9" t="inlineStr">
        <is>
          <t>ener</t>
        </is>
      </c>
      <c r="B576" s="9" t="inlineStr">
        <is>
          <t>all</t>
        </is>
      </c>
      <c r="C576" s="9" t="inlineStr">
        <is>
          <t>nav</t>
        </is>
      </c>
      <c r="H576" s="9">
        <f>INDEX(Variables!$B$5:$B$105,MATCH($A576,Variables!$A$5:$A$105,0))&amp;IF($C576="",""," | "&amp;INDEX(Mapping!$B$5:$B$26,MATCH($C576,Mapping!$A$5:$A$26,0))&amp;" | "&amp;INDEX(Mapping!$B$30:$B$41,MATCH($B576,Mapping!$A$30:$A$41,0)))</f>
        <v/>
      </c>
      <c r="I576" s="9">
        <f>INDEX(Variables!$C$5:$C$105,MATCH($A576,Variables!$A$5:$A$105,0))</f>
        <v/>
      </c>
      <c r="J576" s="9">
        <f>INDEX(Variables!$E$5:$E$105,MATCH($A576,Variables!$A$5:$A$105,0))</f>
        <v/>
      </c>
      <c r="K576" s="30">
        <f>LOWER(Settings!$C$4)&amp;".mit."&amp;$A576&amp;IF($C576="","","."&amp;$C576&amp;"."&amp;$B576)&amp;IF(INDEX(Variables!$D$5:$D$105,MATCH($A576,Variables!$A$5:$A$105,0))="","","."&amp;INDEX(Variables!$D$5:$D$105,MATCH($A576,Variables!$A$5:$A$105,0)))&amp;"."&amp;K$5</f>
        <v/>
      </c>
      <c r="L576" s="44">
        <f>SUM(L631:L638)</f>
        <v/>
      </c>
      <c r="M576" s="45">
        <f>SUM(M631:M638)</f>
        <v/>
      </c>
      <c r="N576" s="45">
        <f>SUM(N631:N638)</f>
        <v/>
      </c>
      <c r="O576" s="45">
        <f>SUM(O631:O638)</f>
        <v/>
      </c>
      <c r="P576" s="45">
        <f>SUM(P631:P638)</f>
        <v/>
      </c>
      <c r="Q576" s="45">
        <f>SUM(Q631:Q638)</f>
        <v/>
      </c>
      <c r="R576" s="45">
        <f>SUM(R631:R638)</f>
        <v/>
      </c>
      <c r="S576" s="45">
        <f>SUM(S631:S638)</f>
        <v/>
      </c>
      <c r="T576" s="45">
        <f>SUM(T631:T638)</f>
        <v/>
      </c>
      <c r="U576" s="45">
        <f>SUM(U631:U638)</f>
        <v/>
      </c>
      <c r="V576" s="45">
        <f>SUM(V631:V638)</f>
        <v/>
      </c>
      <c r="W576" s="45">
        <f>SUM(W631:W638)</f>
        <v/>
      </c>
      <c r="X576" s="45">
        <f>SUM(X631:X638)</f>
        <v/>
      </c>
      <c r="Y576" s="45">
        <f>SUM(Y631:Y638)</f>
        <v/>
      </c>
      <c r="Z576" s="45">
        <f>SUM(Z631:Z638)</f>
        <v/>
      </c>
      <c r="AA576" s="45">
        <f>SUM(AA631:AA638)</f>
        <v/>
      </c>
      <c r="AB576" s="45">
        <f>SUM(AB631:AB638)</f>
        <v/>
      </c>
      <c r="AC576" s="45">
        <f>SUM(AC631:AC638)</f>
        <v/>
      </c>
      <c r="AD576" s="45">
        <f>SUM(AD631:AD638)</f>
        <v/>
      </c>
      <c r="AE576" s="30">
        <f>LOWER(Settings!$C$4)&amp;".mit."&amp;$A576&amp;IF($C576="","","."&amp;$C576&amp;"."&amp;$B576)&amp;IF(INDEX(Variables!$D$5:$D$105,MATCH($A576,Variables!$A$5:$A$105,0))="","","."&amp;INDEX(Variables!$D$5:$D$105,MATCH($A576,Variables!$A$5:$A$105,0)))&amp;"."&amp;AE$5</f>
        <v/>
      </c>
      <c r="AF576" s="44">
        <f>SUM(AF631:AF638)</f>
        <v/>
      </c>
      <c r="AG576" s="45">
        <f>SUM(AG631:AG638)</f>
        <v/>
      </c>
      <c r="AH576" s="45">
        <f>SUM(AH631:AH638)</f>
        <v/>
      </c>
      <c r="AI576" s="45">
        <f>SUM(AI631:AI638)</f>
        <v/>
      </c>
      <c r="AJ576" s="45">
        <f>SUM(AJ631:AJ638)</f>
        <v/>
      </c>
      <c r="AK576" s="45">
        <f>SUM(AK631:AK638)</f>
        <v/>
      </c>
      <c r="AL576" s="45">
        <f>SUM(AL631:AL638)</f>
        <v/>
      </c>
      <c r="AM576" s="45">
        <f>SUM(AM631:AM638)</f>
        <v/>
      </c>
      <c r="AN576" s="45">
        <f>SUM(AN631:AN638)</f>
        <v/>
      </c>
      <c r="AO576" s="45">
        <f>SUM(AO631:AO638)</f>
        <v/>
      </c>
      <c r="AP576" s="45">
        <f>SUM(AP631:AP638)</f>
        <v/>
      </c>
      <c r="AQ576" s="45">
        <f>SUM(AQ631:AQ638)</f>
        <v/>
      </c>
      <c r="AR576" s="45">
        <f>SUM(AR631:AR638)</f>
        <v/>
      </c>
      <c r="AS576" s="45">
        <f>SUM(AS631:AS638)</f>
        <v/>
      </c>
      <c r="AT576" s="45">
        <f>SUM(AT631:AT638)</f>
        <v/>
      </c>
      <c r="AU576" s="45">
        <f>SUM(AU631:AU638)</f>
        <v/>
      </c>
      <c r="AV576" s="45">
        <f>SUM(AV631:AV638)</f>
        <v/>
      </c>
      <c r="AW576" s="45">
        <f>SUM(AW631:AW638)</f>
        <v/>
      </c>
      <c r="AX576" s="45">
        <f>SUM(AX631:AX638)</f>
        <v/>
      </c>
    </row>
    <row r="577" hidden="1" outlineLevel="2">
      <c r="A577" s="5" t="inlineStr">
        <is>
          <t>ctxnew</t>
        </is>
      </c>
      <c r="B577" s="5" t="inlineStr">
        <is>
          <t>coa</t>
        </is>
      </c>
      <c r="C577" s="5" t="inlineStr">
        <is>
          <t>nav</t>
        </is>
      </c>
      <c r="D577" s="40">
        <f>INDEX(Inputs!$T$5:$T$132,MATCH($B577&amp;"|"&amp;$C577,Inputs!$A$5:$A$132,0))</f>
        <v/>
      </c>
      <c r="E577" s="40">
        <f>INDEX(Inputs!$J$5:$J$132,MATCH($B577&amp;"|"&amp;$C577,Inputs!$A$5:$A$132,0))</f>
        <v/>
      </c>
      <c r="F577" s="40">
        <f>INDEX(Inputs!$K$5:$K$132,MATCH($B577&amp;"|"&amp;$C577,Inputs!$A$5:$A$132,0))</f>
        <v/>
      </c>
      <c r="G577" s="39" t="n"/>
      <c r="H577" s="5">
        <f>INDEX(Variables!$B$5:$B$105,MATCH($A577,Variables!$A$5:$A$105,0))&amp;IF($C577="",""," | "&amp;INDEX(Mapping!$B$5:$B$26,MATCH($C577,Mapping!$A$5:$A$26,0))&amp;" | "&amp;INDEX(Mapping!$B$30:$B$41,MATCH($B577,Mapping!$A$30:$A$41,0)))</f>
        <v/>
      </c>
      <c r="I577" s="5">
        <f>INDEX(Variables!$C$5:$C$105,MATCH($A577,Variables!$A$5:$A$105,0))</f>
        <v/>
      </c>
      <c r="J577" s="5">
        <f>INDEX(Variables!$E$5:$E$105,MATCH($A577,Variables!$A$5:$A$105,0))</f>
        <v/>
      </c>
      <c r="K577" s="25">
        <f>LOWER(Settings!$C$4)&amp;".mit."&amp;$A577&amp;IF($C577="","","."&amp;$C577&amp;"."&amp;$B577)&amp;IF(INDEX(Variables!$D$5:$D$105,MATCH($A577,Variables!$A$5:$A$105,0))="","","."&amp;INDEX(Variables!$D$5:$D$105,MATCH($A577,Variables!$A$5:$A$105,0)))&amp;"."&amp;K$5</f>
        <v/>
      </c>
      <c r="L577" s="41">
        <f>L$12*$D577*INDEX(L$21:L$28,$E577)*INDEX(L$30:L$46,$F577)*(1-INDEX(L$117:L$133,$F577))</f>
        <v/>
      </c>
      <c r="M577" s="40">
        <f>M$12*$D577*INDEX(M$21:M$28,$E577)*INDEX(M$30:M$46,$F577)*(1-INDEX(M$117:M$133,$F577))</f>
        <v/>
      </c>
      <c r="N577" s="40">
        <f>N$12*$D577*INDEX(N$21:N$28,$E577)*INDEX(N$30:N$46,$F577)*(1-INDEX(N$117:N$133,$F577))</f>
        <v/>
      </c>
      <c r="O577" s="40">
        <f>O$12*$D577*INDEX(O$21:O$28,$E577)*INDEX(O$30:O$46,$F577)*(1-INDEX(O$117:O$133,$F577))</f>
        <v/>
      </c>
      <c r="P577" s="40">
        <f>P$12*$D577*INDEX(P$21:P$28,$E577)*INDEX(P$30:P$46,$F577)*(1-INDEX(P$117:P$133,$F577))</f>
        <v/>
      </c>
      <c r="Q577" s="40">
        <f>Q$12*$D577*INDEX(Q$21:Q$28,$E577)*INDEX(Q$30:Q$46,$F577)*(1-INDEX(Q$117:Q$133,$F577))</f>
        <v/>
      </c>
      <c r="R577" s="40">
        <f>R$12*$D577*INDEX(R$21:R$28,$E577)*INDEX(R$30:R$46,$F577)*(1-INDEX(R$117:R$133,$F577))</f>
        <v/>
      </c>
      <c r="S577" s="40">
        <f>S$12*$D577*INDEX(S$21:S$28,$E577)*INDEX(S$30:S$46,$F577)*(1-INDEX(S$117:S$133,$F577))</f>
        <v/>
      </c>
      <c r="T577" s="40">
        <f>T$12*$D577*INDEX(T$21:T$28,$E577)*INDEX(T$30:T$46,$F577)*(1-INDEX(T$117:T$133,$F577))</f>
        <v/>
      </c>
      <c r="U577" s="40">
        <f>U$12*$D577*INDEX(U$21:U$28,$E577)*INDEX(U$30:U$46,$F577)*(1-INDEX(U$117:U$133,$F577))</f>
        <v/>
      </c>
      <c r="V577" s="40">
        <f>V$12*$D577*INDEX(V$21:V$28,$E577)*INDEX(V$30:V$46,$F577)*(1-INDEX(V$117:V$133,$F577))</f>
        <v/>
      </c>
      <c r="W577" s="40">
        <f>W$12*$D577*INDEX(W$21:W$28,$E577)*INDEX(W$30:W$46,$F577)*(1-INDEX(W$117:W$133,$F577))</f>
        <v/>
      </c>
      <c r="X577" s="40">
        <f>X$12*$D577*INDEX(X$21:X$28,$E577)*INDEX(X$30:X$46,$F577)*(1-INDEX(X$117:X$133,$F577))</f>
        <v/>
      </c>
      <c r="Y577" s="40">
        <f>Y$12*$D577*INDEX(Y$21:Y$28,$E577)*INDEX(Y$30:Y$46,$F577)*(1-INDEX(Y$117:Y$133,$F577))</f>
        <v/>
      </c>
      <c r="Z577" s="40">
        <f>Z$12*$D577*INDEX(Z$21:Z$28,$E577)*INDEX(Z$30:Z$46,$F577)*(1-INDEX(Z$117:Z$133,$F577))</f>
        <v/>
      </c>
      <c r="AA577" s="40">
        <f>AA$12*$D577*INDEX(AA$21:AA$28,$E577)*INDEX(AA$30:AA$46,$F577)*(1-INDEX(AA$117:AA$133,$F577))</f>
        <v/>
      </c>
      <c r="AB577" s="40">
        <f>AB$12*$D577*INDEX(AB$21:AB$28,$E577)*INDEX(AB$30:AB$46,$F577)*(1-INDEX(AB$117:AB$133,$F577))</f>
        <v/>
      </c>
      <c r="AC577" s="40">
        <f>AC$12*$D577*INDEX(AC$21:AC$28,$E577)*INDEX(AC$30:AC$46,$F577)*(1-INDEX(AC$117:AC$133,$F577))</f>
        <v/>
      </c>
      <c r="AD577" s="42">
        <f>CARBONTAX(AD$12,$D577,INDEX(AD$21:AD$28,$E577),INDEX(AD$30:AD$46,$F577),INDEX(AD$117:AD$133,$F577))</f>
        <v/>
      </c>
      <c r="AE577" s="25">
        <f>LOWER(Settings!$C$4)&amp;".mit."&amp;$A577&amp;IF($C577="","","."&amp;$C577&amp;"."&amp;$B577)&amp;IF(INDEX(Variables!$D$5:$D$105,MATCH($A577,Variables!$A$5:$A$105,0))="","","."&amp;INDEX(Variables!$D$5:$D$105,MATCH($A577,Variables!$A$5:$A$105,0)))&amp;"."&amp;AE$5</f>
        <v/>
      </c>
      <c r="AF577" s="41">
        <f>AF$12*$D577*INDEX(AF$21:AF$28,$E577)*INDEX(AF$30:AF$46,$F577)*(1-INDEX(AF$117:AF$133,$F577))</f>
        <v/>
      </c>
      <c r="AG577" s="40">
        <f>AG$12*$D577*INDEX(AG$21:AG$28,$E577)*INDEX(AG$30:AG$46,$F577)*(1-INDEX(AG$117:AG$133,$F577))</f>
        <v/>
      </c>
      <c r="AH577" s="40">
        <f>AH$12*$D577*INDEX(AH$21:AH$28,$E577)*INDEX(AH$30:AH$46,$F577)*(1-INDEX(AH$117:AH$133,$F577))</f>
        <v/>
      </c>
      <c r="AI577" s="40">
        <f>AI$12*$D577*INDEX(AI$21:AI$28,$E577)*INDEX(AI$30:AI$46,$F577)*(1-INDEX(AI$117:AI$133,$F577))</f>
        <v/>
      </c>
      <c r="AJ577" s="40">
        <f>AJ$12*$D577*INDEX(AJ$21:AJ$28,$E577)*INDEX(AJ$30:AJ$46,$F577)*(1-INDEX(AJ$117:AJ$133,$F577))</f>
        <v/>
      </c>
      <c r="AK577" s="40">
        <f>AK$12*$D577*INDEX(AK$21:AK$28,$E577)*INDEX(AK$30:AK$46,$F577)*(1-INDEX(AK$117:AK$133,$F577))</f>
        <v/>
      </c>
      <c r="AL577" s="40">
        <f>AL$12*$D577*INDEX(AL$21:AL$28,$E577)*INDEX(AL$30:AL$46,$F577)*(1-INDEX(AL$117:AL$133,$F577))</f>
        <v/>
      </c>
      <c r="AM577" s="40">
        <f>AM$12*$D577*INDEX(AM$21:AM$28,$E577)*INDEX(AM$30:AM$46,$F577)*(1-INDEX(AM$117:AM$133,$F577))</f>
        <v/>
      </c>
      <c r="AN577" s="40">
        <f>AN$12*$D577*INDEX(AN$21:AN$28,$E577)*INDEX(AN$30:AN$46,$F577)*(1-INDEX(AN$117:AN$133,$F577))</f>
        <v/>
      </c>
      <c r="AO577" s="40">
        <f>AO$12*$D577*INDEX(AO$21:AO$28,$E577)*INDEX(AO$30:AO$46,$F577)*(1-INDEX(AO$117:AO$133,$F577))</f>
        <v/>
      </c>
      <c r="AP577" s="40">
        <f>AP$12*$D577*INDEX(AP$21:AP$28,$E577)*INDEX(AP$30:AP$46,$F577)*(1-INDEX(AP$117:AP$133,$F577))</f>
        <v/>
      </c>
      <c r="AQ577" s="40">
        <f>AQ$12*$D577*INDEX(AQ$21:AQ$28,$E577)*INDEX(AQ$30:AQ$46,$F577)*(1-INDEX(AQ$117:AQ$133,$F577))</f>
        <v/>
      </c>
      <c r="AR577" s="40">
        <f>AR$12*$D577*INDEX(AR$21:AR$28,$E577)*INDEX(AR$30:AR$46,$F577)*(1-INDEX(AR$117:AR$133,$F577))</f>
        <v/>
      </c>
      <c r="AS577" s="40">
        <f>AS$12*$D577*INDEX(AS$21:AS$28,$E577)*INDEX(AS$30:AS$46,$F577)*(1-INDEX(AS$117:AS$133,$F577))</f>
        <v/>
      </c>
      <c r="AT577" s="40">
        <f>AT$12*$D577*INDEX(AT$21:AT$28,$E577)*INDEX(AT$30:AT$46,$F577)*(1-INDEX(AT$117:AT$133,$F577))</f>
        <v/>
      </c>
      <c r="AU577" s="40">
        <f>AU$12*$D577*INDEX(AU$21:AU$28,$E577)*INDEX(AU$30:AU$46,$F577)*(1-INDEX(AU$117:AU$133,$F577))</f>
        <v/>
      </c>
      <c r="AV577" s="40">
        <f>AV$12*$D577*INDEX(AV$21:AV$28,$E577)*INDEX(AV$30:AV$46,$F577)*(1-INDEX(AV$117:AV$133,$F577))</f>
        <v/>
      </c>
      <c r="AW577" s="40">
        <f>AW$12*$D577*INDEX(AW$21:AW$28,$E577)*INDEX(AW$30:AW$46,$F577)*(1-INDEX(AW$117:AW$133,$F577))</f>
        <v/>
      </c>
      <c r="AX577" s="42">
        <f>CARBONTAX(AX$12,$D577,INDEX(AX$21:AX$28,$E577),INDEX(AX$30:AX$46,$F577),INDEX(AX$117:AX$133,$F577))</f>
        <v/>
      </c>
    </row>
    <row r="578" hidden="1" outlineLevel="2">
      <c r="A578" s="5" t="inlineStr">
        <is>
          <t>ctxnew</t>
        </is>
      </c>
      <c r="B578" s="5" t="inlineStr">
        <is>
          <t>nga</t>
        </is>
      </c>
      <c r="C578" s="5" t="inlineStr">
        <is>
          <t>nav</t>
        </is>
      </c>
      <c r="D578" s="40">
        <f>INDEX(Inputs!$T$5:$T$132,MATCH($B578&amp;"|"&amp;$C578,Inputs!$A$5:$A$132,0))</f>
        <v/>
      </c>
      <c r="E578" s="40">
        <f>INDEX(Inputs!$J$5:$J$132,MATCH($B578&amp;"|"&amp;$C578,Inputs!$A$5:$A$132,0))</f>
        <v/>
      </c>
      <c r="F578" s="40">
        <f>INDEX(Inputs!$K$5:$K$132,MATCH($B578&amp;"|"&amp;$C578,Inputs!$A$5:$A$132,0))</f>
        <v/>
      </c>
      <c r="G578" s="39" t="n"/>
      <c r="H578" s="5">
        <f>INDEX(Variables!$B$5:$B$105,MATCH($A578,Variables!$A$5:$A$105,0))&amp;IF($C578="",""," | "&amp;INDEX(Mapping!$B$5:$B$26,MATCH($C578,Mapping!$A$5:$A$26,0))&amp;" | "&amp;INDEX(Mapping!$B$30:$B$41,MATCH($B578,Mapping!$A$30:$A$41,0)))</f>
        <v/>
      </c>
      <c r="I578" s="5">
        <f>INDEX(Variables!$C$5:$C$105,MATCH($A578,Variables!$A$5:$A$105,0))</f>
        <v/>
      </c>
      <c r="J578" s="5">
        <f>INDEX(Variables!$E$5:$E$105,MATCH($A578,Variables!$A$5:$A$105,0))</f>
        <v/>
      </c>
      <c r="K578" s="25">
        <f>LOWER(Settings!$C$4)&amp;".mit."&amp;$A578&amp;IF($C578="","","."&amp;$C578&amp;"."&amp;$B578)&amp;IF(INDEX(Variables!$D$5:$D$105,MATCH($A578,Variables!$A$5:$A$105,0))="","","."&amp;INDEX(Variables!$D$5:$D$105,MATCH($A578,Variables!$A$5:$A$105,0)))&amp;"."&amp;K$5</f>
        <v/>
      </c>
      <c r="L578" s="41">
        <f>L$12*$D578*INDEX(L$21:L$28,$E578)*INDEX(L$30:L$46,$F578)*(1-INDEX(L$117:L$133,$F578))</f>
        <v/>
      </c>
      <c r="M578" s="40">
        <f>M$12*$D578*INDEX(M$21:M$28,$E578)*INDEX(M$30:M$46,$F578)*(1-INDEX(M$117:M$133,$F578))</f>
        <v/>
      </c>
      <c r="N578" s="40">
        <f>N$12*$D578*INDEX(N$21:N$28,$E578)*INDEX(N$30:N$46,$F578)*(1-INDEX(N$117:N$133,$F578))</f>
        <v/>
      </c>
      <c r="O578" s="40">
        <f>O$12*$D578*INDEX(O$21:O$28,$E578)*INDEX(O$30:O$46,$F578)*(1-INDEX(O$117:O$133,$F578))</f>
        <v/>
      </c>
      <c r="P578" s="40">
        <f>P$12*$D578*INDEX(P$21:P$28,$E578)*INDEX(P$30:P$46,$F578)*(1-INDEX(P$117:P$133,$F578))</f>
        <v/>
      </c>
      <c r="Q578" s="40">
        <f>Q$12*$D578*INDEX(Q$21:Q$28,$E578)*INDEX(Q$30:Q$46,$F578)*(1-INDEX(Q$117:Q$133,$F578))</f>
        <v/>
      </c>
      <c r="R578" s="40">
        <f>R$12*$D578*INDEX(R$21:R$28,$E578)*INDEX(R$30:R$46,$F578)*(1-INDEX(R$117:R$133,$F578))</f>
        <v/>
      </c>
      <c r="S578" s="40">
        <f>S$12*$D578*INDEX(S$21:S$28,$E578)*INDEX(S$30:S$46,$F578)*(1-INDEX(S$117:S$133,$F578))</f>
        <v/>
      </c>
      <c r="T578" s="40">
        <f>T$12*$D578*INDEX(T$21:T$28,$E578)*INDEX(T$30:T$46,$F578)*(1-INDEX(T$117:T$133,$F578))</f>
        <v/>
      </c>
      <c r="U578" s="40">
        <f>U$12*$D578*INDEX(U$21:U$28,$E578)*INDEX(U$30:U$46,$F578)*(1-INDEX(U$117:U$133,$F578))</f>
        <v/>
      </c>
      <c r="V578" s="40">
        <f>V$12*$D578*INDEX(V$21:V$28,$E578)*INDEX(V$30:V$46,$F578)*(1-INDEX(V$117:V$133,$F578))</f>
        <v/>
      </c>
      <c r="W578" s="40">
        <f>W$12*$D578*INDEX(W$21:W$28,$E578)*INDEX(W$30:W$46,$F578)*(1-INDEX(W$117:W$133,$F578))</f>
        <v/>
      </c>
      <c r="X578" s="40">
        <f>X$12*$D578*INDEX(X$21:X$28,$E578)*INDEX(X$30:X$46,$F578)*(1-INDEX(X$117:X$133,$F578))</f>
        <v/>
      </c>
      <c r="Y578" s="40">
        <f>Y$12*$D578*INDEX(Y$21:Y$28,$E578)*INDEX(Y$30:Y$46,$F578)*(1-INDEX(Y$117:Y$133,$F578))</f>
        <v/>
      </c>
      <c r="Z578" s="40">
        <f>Z$12*$D578*INDEX(Z$21:Z$28,$E578)*INDEX(Z$30:Z$46,$F578)*(1-INDEX(Z$117:Z$133,$F578))</f>
        <v/>
      </c>
      <c r="AA578" s="40">
        <f>AA$12*$D578*INDEX(AA$21:AA$28,$E578)*INDEX(AA$30:AA$46,$F578)*(1-INDEX(AA$117:AA$133,$F578))</f>
        <v/>
      </c>
      <c r="AB578" s="40">
        <f>AB$12*$D578*INDEX(AB$21:AB$28,$E578)*INDEX(AB$30:AB$46,$F578)*(1-INDEX(AB$117:AB$133,$F578))</f>
        <v/>
      </c>
      <c r="AC578" s="40">
        <f>AC$12*$D578*INDEX(AC$21:AC$28,$E578)*INDEX(AC$30:AC$46,$F578)*(1-INDEX(AC$117:AC$133,$F578))</f>
        <v/>
      </c>
      <c r="AD578" s="42">
        <f>CARBONTAX(AD$12,$D578,INDEX(AD$21:AD$28,$E578),INDEX(AD$30:AD$46,$F578),INDEX(AD$117:AD$133,$F578))</f>
        <v/>
      </c>
      <c r="AE578" s="25">
        <f>LOWER(Settings!$C$4)&amp;".mit."&amp;$A578&amp;IF($C578="","","."&amp;$C578&amp;"."&amp;$B578)&amp;IF(INDEX(Variables!$D$5:$D$105,MATCH($A578,Variables!$A$5:$A$105,0))="","","."&amp;INDEX(Variables!$D$5:$D$105,MATCH($A578,Variables!$A$5:$A$105,0)))&amp;"."&amp;AE$5</f>
        <v/>
      </c>
      <c r="AF578" s="41">
        <f>AF$12*$D578*INDEX(AF$21:AF$28,$E578)*INDEX(AF$30:AF$46,$F578)*(1-INDEX(AF$117:AF$133,$F578))</f>
        <v/>
      </c>
      <c r="AG578" s="40">
        <f>AG$12*$D578*INDEX(AG$21:AG$28,$E578)*INDEX(AG$30:AG$46,$F578)*(1-INDEX(AG$117:AG$133,$F578))</f>
        <v/>
      </c>
      <c r="AH578" s="40">
        <f>AH$12*$D578*INDEX(AH$21:AH$28,$E578)*INDEX(AH$30:AH$46,$F578)*(1-INDEX(AH$117:AH$133,$F578))</f>
        <v/>
      </c>
      <c r="AI578" s="40">
        <f>AI$12*$D578*INDEX(AI$21:AI$28,$E578)*INDEX(AI$30:AI$46,$F578)*(1-INDEX(AI$117:AI$133,$F578))</f>
        <v/>
      </c>
      <c r="AJ578" s="40">
        <f>AJ$12*$D578*INDEX(AJ$21:AJ$28,$E578)*INDEX(AJ$30:AJ$46,$F578)*(1-INDEX(AJ$117:AJ$133,$F578))</f>
        <v/>
      </c>
      <c r="AK578" s="40">
        <f>AK$12*$D578*INDEX(AK$21:AK$28,$E578)*INDEX(AK$30:AK$46,$F578)*(1-INDEX(AK$117:AK$133,$F578))</f>
        <v/>
      </c>
      <c r="AL578" s="40">
        <f>AL$12*$D578*INDEX(AL$21:AL$28,$E578)*INDEX(AL$30:AL$46,$F578)*(1-INDEX(AL$117:AL$133,$F578))</f>
        <v/>
      </c>
      <c r="AM578" s="40">
        <f>AM$12*$D578*INDEX(AM$21:AM$28,$E578)*INDEX(AM$30:AM$46,$F578)*(1-INDEX(AM$117:AM$133,$F578))</f>
        <v/>
      </c>
      <c r="AN578" s="40">
        <f>AN$12*$D578*INDEX(AN$21:AN$28,$E578)*INDEX(AN$30:AN$46,$F578)*(1-INDEX(AN$117:AN$133,$F578))</f>
        <v/>
      </c>
      <c r="AO578" s="40">
        <f>AO$12*$D578*INDEX(AO$21:AO$28,$E578)*INDEX(AO$30:AO$46,$F578)*(1-INDEX(AO$117:AO$133,$F578))</f>
        <v/>
      </c>
      <c r="AP578" s="40">
        <f>AP$12*$D578*INDEX(AP$21:AP$28,$E578)*INDEX(AP$30:AP$46,$F578)*(1-INDEX(AP$117:AP$133,$F578))</f>
        <v/>
      </c>
      <c r="AQ578" s="40">
        <f>AQ$12*$D578*INDEX(AQ$21:AQ$28,$E578)*INDEX(AQ$30:AQ$46,$F578)*(1-INDEX(AQ$117:AQ$133,$F578))</f>
        <v/>
      </c>
      <c r="AR578" s="40">
        <f>AR$12*$D578*INDEX(AR$21:AR$28,$E578)*INDEX(AR$30:AR$46,$F578)*(1-INDEX(AR$117:AR$133,$F578))</f>
        <v/>
      </c>
      <c r="AS578" s="40">
        <f>AS$12*$D578*INDEX(AS$21:AS$28,$E578)*INDEX(AS$30:AS$46,$F578)*(1-INDEX(AS$117:AS$133,$F578))</f>
        <v/>
      </c>
      <c r="AT578" s="40">
        <f>AT$12*$D578*INDEX(AT$21:AT$28,$E578)*INDEX(AT$30:AT$46,$F578)*(1-INDEX(AT$117:AT$133,$F578))</f>
        <v/>
      </c>
      <c r="AU578" s="40">
        <f>AU$12*$D578*INDEX(AU$21:AU$28,$E578)*INDEX(AU$30:AU$46,$F578)*(1-INDEX(AU$117:AU$133,$F578))</f>
        <v/>
      </c>
      <c r="AV578" s="40">
        <f>AV$12*$D578*INDEX(AV$21:AV$28,$E578)*INDEX(AV$30:AV$46,$F578)*(1-INDEX(AV$117:AV$133,$F578))</f>
        <v/>
      </c>
      <c r="AW578" s="40">
        <f>AW$12*$D578*INDEX(AW$21:AW$28,$E578)*INDEX(AW$30:AW$46,$F578)*(1-INDEX(AW$117:AW$133,$F578))</f>
        <v/>
      </c>
      <c r="AX578" s="42">
        <f>CARBONTAX(AX$12,$D578,INDEX(AX$21:AX$28,$E578),INDEX(AX$30:AX$46,$F578),INDEX(AX$117:AX$133,$F578))</f>
        <v/>
      </c>
    </row>
    <row r="579" hidden="1" outlineLevel="2">
      <c r="A579" s="5" t="inlineStr">
        <is>
          <t>ctxnew</t>
        </is>
      </c>
      <c r="B579" s="5" t="inlineStr">
        <is>
          <t>gso</t>
        </is>
      </c>
      <c r="C579" s="5" t="inlineStr">
        <is>
          <t>nav</t>
        </is>
      </c>
      <c r="D579" s="40">
        <f>INDEX(Inputs!$T$5:$T$132,MATCH($B579&amp;"|"&amp;$C579,Inputs!$A$5:$A$132,0))</f>
        <v/>
      </c>
      <c r="E579" s="40">
        <f>INDEX(Inputs!$J$5:$J$132,MATCH($B579&amp;"|"&amp;$C579,Inputs!$A$5:$A$132,0))</f>
        <v/>
      </c>
      <c r="F579" s="40">
        <f>INDEX(Inputs!$K$5:$K$132,MATCH($B579&amp;"|"&amp;$C579,Inputs!$A$5:$A$132,0))</f>
        <v/>
      </c>
      <c r="G579" s="39" t="n"/>
      <c r="H579" s="5">
        <f>INDEX(Variables!$B$5:$B$105,MATCH($A579,Variables!$A$5:$A$105,0))&amp;IF($C579="",""," | "&amp;INDEX(Mapping!$B$5:$B$26,MATCH($C579,Mapping!$A$5:$A$26,0))&amp;" | "&amp;INDEX(Mapping!$B$30:$B$41,MATCH($B579,Mapping!$A$30:$A$41,0)))</f>
        <v/>
      </c>
      <c r="I579" s="5">
        <f>INDEX(Variables!$C$5:$C$105,MATCH($A579,Variables!$A$5:$A$105,0))</f>
        <v/>
      </c>
      <c r="J579" s="5">
        <f>INDEX(Variables!$E$5:$E$105,MATCH($A579,Variables!$A$5:$A$105,0))</f>
        <v/>
      </c>
      <c r="K579" s="25">
        <f>LOWER(Settings!$C$4)&amp;".mit."&amp;$A579&amp;IF($C579="","","."&amp;$C579&amp;"."&amp;$B579)&amp;IF(INDEX(Variables!$D$5:$D$105,MATCH($A579,Variables!$A$5:$A$105,0))="","","."&amp;INDEX(Variables!$D$5:$D$105,MATCH($A579,Variables!$A$5:$A$105,0)))&amp;"."&amp;K$5</f>
        <v/>
      </c>
      <c r="L579" s="41">
        <f>L$12*$D579*INDEX(L$21:L$28,$E579)*INDEX(L$30:L$46,$F579)*(1-INDEX(L$117:L$133,$F579))</f>
        <v/>
      </c>
      <c r="M579" s="40">
        <f>M$12*$D579*INDEX(M$21:M$28,$E579)*INDEX(M$30:M$46,$F579)*(1-INDEX(M$117:M$133,$F579))</f>
        <v/>
      </c>
      <c r="N579" s="40">
        <f>N$12*$D579*INDEX(N$21:N$28,$E579)*INDEX(N$30:N$46,$F579)*(1-INDEX(N$117:N$133,$F579))</f>
        <v/>
      </c>
      <c r="O579" s="40">
        <f>O$12*$D579*INDEX(O$21:O$28,$E579)*INDEX(O$30:O$46,$F579)*(1-INDEX(O$117:O$133,$F579))</f>
        <v/>
      </c>
      <c r="P579" s="40">
        <f>P$12*$D579*INDEX(P$21:P$28,$E579)*INDEX(P$30:P$46,$F579)*(1-INDEX(P$117:P$133,$F579))</f>
        <v/>
      </c>
      <c r="Q579" s="40">
        <f>Q$12*$D579*INDEX(Q$21:Q$28,$E579)*INDEX(Q$30:Q$46,$F579)*(1-INDEX(Q$117:Q$133,$F579))</f>
        <v/>
      </c>
      <c r="R579" s="40">
        <f>R$12*$D579*INDEX(R$21:R$28,$E579)*INDEX(R$30:R$46,$F579)*(1-INDEX(R$117:R$133,$F579))</f>
        <v/>
      </c>
      <c r="S579" s="40">
        <f>S$12*$D579*INDEX(S$21:S$28,$E579)*INDEX(S$30:S$46,$F579)*(1-INDEX(S$117:S$133,$F579))</f>
        <v/>
      </c>
      <c r="T579" s="40">
        <f>T$12*$D579*INDEX(T$21:T$28,$E579)*INDEX(T$30:T$46,$F579)*(1-INDEX(T$117:T$133,$F579))</f>
        <v/>
      </c>
      <c r="U579" s="40">
        <f>U$12*$D579*INDEX(U$21:U$28,$E579)*INDEX(U$30:U$46,$F579)*(1-INDEX(U$117:U$133,$F579))</f>
        <v/>
      </c>
      <c r="V579" s="40">
        <f>V$12*$D579*INDEX(V$21:V$28,$E579)*INDEX(V$30:V$46,$F579)*(1-INDEX(V$117:V$133,$F579))</f>
        <v/>
      </c>
      <c r="W579" s="40">
        <f>W$12*$D579*INDEX(W$21:W$28,$E579)*INDEX(W$30:W$46,$F579)*(1-INDEX(W$117:W$133,$F579))</f>
        <v/>
      </c>
      <c r="X579" s="40">
        <f>X$12*$D579*INDEX(X$21:X$28,$E579)*INDEX(X$30:X$46,$F579)*(1-INDEX(X$117:X$133,$F579))</f>
        <v/>
      </c>
      <c r="Y579" s="40">
        <f>Y$12*$D579*INDEX(Y$21:Y$28,$E579)*INDEX(Y$30:Y$46,$F579)*(1-INDEX(Y$117:Y$133,$F579))</f>
        <v/>
      </c>
      <c r="Z579" s="40">
        <f>Z$12*$D579*INDEX(Z$21:Z$28,$E579)*INDEX(Z$30:Z$46,$F579)*(1-INDEX(Z$117:Z$133,$F579))</f>
        <v/>
      </c>
      <c r="AA579" s="40">
        <f>AA$12*$D579*INDEX(AA$21:AA$28,$E579)*INDEX(AA$30:AA$46,$F579)*(1-INDEX(AA$117:AA$133,$F579))</f>
        <v/>
      </c>
      <c r="AB579" s="40">
        <f>AB$12*$D579*INDEX(AB$21:AB$28,$E579)*INDEX(AB$30:AB$46,$F579)*(1-INDEX(AB$117:AB$133,$F579))</f>
        <v/>
      </c>
      <c r="AC579" s="40">
        <f>AC$12*$D579*INDEX(AC$21:AC$28,$E579)*INDEX(AC$30:AC$46,$F579)*(1-INDEX(AC$117:AC$133,$F579))</f>
        <v/>
      </c>
      <c r="AD579" s="42">
        <f>CARBONTAX(AD$12,$D579,INDEX(AD$21:AD$28,$E579),INDEX(AD$30:AD$46,$F579),INDEX(AD$117:AD$133,$F579))</f>
        <v/>
      </c>
      <c r="AE579" s="25">
        <f>LOWER(Settings!$C$4)&amp;".mit."&amp;$A579&amp;IF($C579="","","."&amp;$C579&amp;"."&amp;$B579)&amp;IF(INDEX(Variables!$D$5:$D$105,MATCH($A579,Variables!$A$5:$A$105,0))="","","."&amp;INDEX(Variables!$D$5:$D$105,MATCH($A579,Variables!$A$5:$A$105,0)))&amp;"."&amp;AE$5</f>
        <v/>
      </c>
      <c r="AF579" s="41">
        <f>AF$12*$D579*INDEX(AF$21:AF$28,$E579)*INDEX(AF$30:AF$46,$F579)*(1-INDEX(AF$117:AF$133,$F579))</f>
        <v/>
      </c>
      <c r="AG579" s="40">
        <f>AG$12*$D579*INDEX(AG$21:AG$28,$E579)*INDEX(AG$30:AG$46,$F579)*(1-INDEX(AG$117:AG$133,$F579))</f>
        <v/>
      </c>
      <c r="AH579" s="40">
        <f>AH$12*$D579*INDEX(AH$21:AH$28,$E579)*INDEX(AH$30:AH$46,$F579)*(1-INDEX(AH$117:AH$133,$F579))</f>
        <v/>
      </c>
      <c r="AI579" s="40">
        <f>AI$12*$D579*INDEX(AI$21:AI$28,$E579)*INDEX(AI$30:AI$46,$F579)*(1-INDEX(AI$117:AI$133,$F579))</f>
        <v/>
      </c>
      <c r="AJ579" s="40">
        <f>AJ$12*$D579*INDEX(AJ$21:AJ$28,$E579)*INDEX(AJ$30:AJ$46,$F579)*(1-INDEX(AJ$117:AJ$133,$F579))</f>
        <v/>
      </c>
      <c r="AK579" s="40">
        <f>AK$12*$D579*INDEX(AK$21:AK$28,$E579)*INDEX(AK$30:AK$46,$F579)*(1-INDEX(AK$117:AK$133,$F579))</f>
        <v/>
      </c>
      <c r="AL579" s="40">
        <f>AL$12*$D579*INDEX(AL$21:AL$28,$E579)*INDEX(AL$30:AL$46,$F579)*(1-INDEX(AL$117:AL$133,$F579))</f>
        <v/>
      </c>
      <c r="AM579" s="40">
        <f>AM$12*$D579*INDEX(AM$21:AM$28,$E579)*INDEX(AM$30:AM$46,$F579)*(1-INDEX(AM$117:AM$133,$F579))</f>
        <v/>
      </c>
      <c r="AN579" s="40">
        <f>AN$12*$D579*INDEX(AN$21:AN$28,$E579)*INDEX(AN$30:AN$46,$F579)*(1-INDEX(AN$117:AN$133,$F579))</f>
        <v/>
      </c>
      <c r="AO579" s="40">
        <f>AO$12*$D579*INDEX(AO$21:AO$28,$E579)*INDEX(AO$30:AO$46,$F579)*(1-INDEX(AO$117:AO$133,$F579))</f>
        <v/>
      </c>
      <c r="AP579" s="40">
        <f>AP$12*$D579*INDEX(AP$21:AP$28,$E579)*INDEX(AP$30:AP$46,$F579)*(1-INDEX(AP$117:AP$133,$F579))</f>
        <v/>
      </c>
      <c r="AQ579" s="40">
        <f>AQ$12*$D579*INDEX(AQ$21:AQ$28,$E579)*INDEX(AQ$30:AQ$46,$F579)*(1-INDEX(AQ$117:AQ$133,$F579))</f>
        <v/>
      </c>
      <c r="AR579" s="40">
        <f>AR$12*$D579*INDEX(AR$21:AR$28,$E579)*INDEX(AR$30:AR$46,$F579)*(1-INDEX(AR$117:AR$133,$F579))</f>
        <v/>
      </c>
      <c r="AS579" s="40">
        <f>AS$12*$D579*INDEX(AS$21:AS$28,$E579)*INDEX(AS$30:AS$46,$F579)*(1-INDEX(AS$117:AS$133,$F579))</f>
        <v/>
      </c>
      <c r="AT579" s="40">
        <f>AT$12*$D579*INDEX(AT$21:AT$28,$E579)*INDEX(AT$30:AT$46,$F579)*(1-INDEX(AT$117:AT$133,$F579))</f>
        <v/>
      </c>
      <c r="AU579" s="40">
        <f>AU$12*$D579*INDEX(AU$21:AU$28,$E579)*INDEX(AU$30:AU$46,$F579)*(1-INDEX(AU$117:AU$133,$F579))</f>
        <v/>
      </c>
      <c r="AV579" s="40">
        <f>AV$12*$D579*INDEX(AV$21:AV$28,$E579)*INDEX(AV$30:AV$46,$F579)*(1-INDEX(AV$117:AV$133,$F579))</f>
        <v/>
      </c>
      <c r="AW579" s="40">
        <f>AW$12*$D579*INDEX(AW$21:AW$28,$E579)*INDEX(AW$30:AW$46,$F579)*(1-INDEX(AW$117:AW$133,$F579))</f>
        <v/>
      </c>
      <c r="AX579" s="42">
        <f>CARBONTAX(AX$12,$D579,INDEX(AX$21:AX$28,$E579),INDEX(AX$30:AX$46,$F579),INDEX(AX$117:AX$133,$F579))</f>
        <v/>
      </c>
    </row>
    <row r="580" hidden="1" outlineLevel="2">
      <c r="A580" s="5" t="inlineStr">
        <is>
          <t>ctxnew</t>
        </is>
      </c>
      <c r="B580" s="5" t="inlineStr">
        <is>
          <t>die</t>
        </is>
      </c>
      <c r="C580" s="5" t="inlineStr">
        <is>
          <t>nav</t>
        </is>
      </c>
      <c r="D580" s="40">
        <f>INDEX(Inputs!$T$5:$T$132,MATCH($B580&amp;"|"&amp;$C580,Inputs!$A$5:$A$132,0))</f>
        <v/>
      </c>
      <c r="E580" s="40">
        <f>INDEX(Inputs!$J$5:$J$132,MATCH($B580&amp;"|"&amp;$C580,Inputs!$A$5:$A$132,0))</f>
        <v/>
      </c>
      <c r="F580" s="40">
        <f>INDEX(Inputs!$K$5:$K$132,MATCH($B580&amp;"|"&amp;$C580,Inputs!$A$5:$A$132,0))</f>
        <v/>
      </c>
      <c r="G580" s="39" t="n"/>
      <c r="H580" s="5">
        <f>INDEX(Variables!$B$5:$B$105,MATCH($A580,Variables!$A$5:$A$105,0))&amp;IF($C580="",""," | "&amp;INDEX(Mapping!$B$5:$B$26,MATCH($C580,Mapping!$A$5:$A$26,0))&amp;" | "&amp;INDEX(Mapping!$B$30:$B$41,MATCH($B580,Mapping!$A$30:$A$41,0)))</f>
        <v/>
      </c>
      <c r="I580" s="5">
        <f>INDEX(Variables!$C$5:$C$105,MATCH($A580,Variables!$A$5:$A$105,0))</f>
        <v/>
      </c>
      <c r="J580" s="5">
        <f>INDEX(Variables!$E$5:$E$105,MATCH($A580,Variables!$A$5:$A$105,0))</f>
        <v/>
      </c>
      <c r="K580" s="25">
        <f>LOWER(Settings!$C$4)&amp;".mit."&amp;$A580&amp;IF($C580="","","."&amp;$C580&amp;"."&amp;$B580)&amp;IF(INDEX(Variables!$D$5:$D$105,MATCH($A580,Variables!$A$5:$A$105,0))="","","."&amp;INDEX(Variables!$D$5:$D$105,MATCH($A580,Variables!$A$5:$A$105,0)))&amp;"."&amp;K$5</f>
        <v/>
      </c>
      <c r="L580" s="41">
        <f>L$12*$D580*INDEX(L$21:L$28,$E580)*INDEX(L$30:L$46,$F580)*(1-INDEX(L$117:L$133,$F580))</f>
        <v/>
      </c>
      <c r="M580" s="40">
        <f>M$12*$D580*INDEX(M$21:M$28,$E580)*INDEX(M$30:M$46,$F580)*(1-INDEX(M$117:M$133,$F580))</f>
        <v/>
      </c>
      <c r="N580" s="40">
        <f>N$12*$D580*INDEX(N$21:N$28,$E580)*INDEX(N$30:N$46,$F580)*(1-INDEX(N$117:N$133,$F580))</f>
        <v/>
      </c>
      <c r="O580" s="40">
        <f>O$12*$D580*INDEX(O$21:O$28,$E580)*INDEX(O$30:O$46,$F580)*(1-INDEX(O$117:O$133,$F580))</f>
        <v/>
      </c>
      <c r="P580" s="40">
        <f>P$12*$D580*INDEX(P$21:P$28,$E580)*INDEX(P$30:P$46,$F580)*(1-INDEX(P$117:P$133,$F580))</f>
        <v/>
      </c>
      <c r="Q580" s="40">
        <f>Q$12*$D580*INDEX(Q$21:Q$28,$E580)*INDEX(Q$30:Q$46,$F580)*(1-INDEX(Q$117:Q$133,$F580))</f>
        <v/>
      </c>
      <c r="R580" s="40">
        <f>R$12*$D580*INDEX(R$21:R$28,$E580)*INDEX(R$30:R$46,$F580)*(1-INDEX(R$117:R$133,$F580))</f>
        <v/>
      </c>
      <c r="S580" s="40">
        <f>S$12*$D580*INDEX(S$21:S$28,$E580)*INDEX(S$30:S$46,$F580)*(1-INDEX(S$117:S$133,$F580))</f>
        <v/>
      </c>
      <c r="T580" s="40">
        <f>T$12*$D580*INDEX(T$21:T$28,$E580)*INDEX(T$30:T$46,$F580)*(1-INDEX(T$117:T$133,$F580))</f>
        <v/>
      </c>
      <c r="U580" s="40">
        <f>U$12*$D580*INDEX(U$21:U$28,$E580)*INDEX(U$30:U$46,$F580)*(1-INDEX(U$117:U$133,$F580))</f>
        <v/>
      </c>
      <c r="V580" s="40">
        <f>V$12*$D580*INDEX(V$21:V$28,$E580)*INDEX(V$30:V$46,$F580)*(1-INDEX(V$117:V$133,$F580))</f>
        <v/>
      </c>
      <c r="W580" s="40">
        <f>W$12*$D580*INDEX(W$21:W$28,$E580)*INDEX(W$30:W$46,$F580)*(1-INDEX(W$117:W$133,$F580))</f>
        <v/>
      </c>
      <c r="X580" s="40">
        <f>X$12*$D580*INDEX(X$21:X$28,$E580)*INDEX(X$30:X$46,$F580)*(1-INDEX(X$117:X$133,$F580))</f>
        <v/>
      </c>
      <c r="Y580" s="40">
        <f>Y$12*$D580*INDEX(Y$21:Y$28,$E580)*INDEX(Y$30:Y$46,$F580)*(1-INDEX(Y$117:Y$133,$F580))</f>
        <v/>
      </c>
      <c r="Z580" s="40">
        <f>Z$12*$D580*INDEX(Z$21:Z$28,$E580)*INDEX(Z$30:Z$46,$F580)*(1-INDEX(Z$117:Z$133,$F580))</f>
        <v/>
      </c>
      <c r="AA580" s="40">
        <f>AA$12*$D580*INDEX(AA$21:AA$28,$E580)*INDEX(AA$30:AA$46,$F580)*(1-INDEX(AA$117:AA$133,$F580))</f>
        <v/>
      </c>
      <c r="AB580" s="40">
        <f>AB$12*$D580*INDEX(AB$21:AB$28,$E580)*INDEX(AB$30:AB$46,$F580)*(1-INDEX(AB$117:AB$133,$F580))</f>
        <v/>
      </c>
      <c r="AC580" s="40">
        <f>AC$12*$D580*INDEX(AC$21:AC$28,$E580)*INDEX(AC$30:AC$46,$F580)*(1-INDEX(AC$117:AC$133,$F580))</f>
        <v/>
      </c>
      <c r="AD580" s="42">
        <f>CARBONTAX(AD$12,$D580,INDEX(AD$21:AD$28,$E580),INDEX(AD$30:AD$46,$F580),INDEX(AD$117:AD$133,$F580))</f>
        <v/>
      </c>
      <c r="AE580" s="25">
        <f>LOWER(Settings!$C$4)&amp;".mit."&amp;$A580&amp;IF($C580="","","."&amp;$C580&amp;"."&amp;$B580)&amp;IF(INDEX(Variables!$D$5:$D$105,MATCH($A580,Variables!$A$5:$A$105,0))="","","."&amp;INDEX(Variables!$D$5:$D$105,MATCH($A580,Variables!$A$5:$A$105,0)))&amp;"."&amp;AE$5</f>
        <v/>
      </c>
      <c r="AF580" s="41">
        <f>AF$12*$D580*INDEX(AF$21:AF$28,$E580)*INDEX(AF$30:AF$46,$F580)*(1-INDEX(AF$117:AF$133,$F580))</f>
        <v/>
      </c>
      <c r="AG580" s="40">
        <f>AG$12*$D580*INDEX(AG$21:AG$28,$E580)*INDEX(AG$30:AG$46,$F580)*(1-INDEX(AG$117:AG$133,$F580))</f>
        <v/>
      </c>
      <c r="AH580" s="40">
        <f>AH$12*$D580*INDEX(AH$21:AH$28,$E580)*INDEX(AH$30:AH$46,$F580)*(1-INDEX(AH$117:AH$133,$F580))</f>
        <v/>
      </c>
      <c r="AI580" s="40">
        <f>AI$12*$D580*INDEX(AI$21:AI$28,$E580)*INDEX(AI$30:AI$46,$F580)*(1-INDEX(AI$117:AI$133,$F580))</f>
        <v/>
      </c>
      <c r="AJ580" s="40">
        <f>AJ$12*$D580*INDEX(AJ$21:AJ$28,$E580)*INDEX(AJ$30:AJ$46,$F580)*(1-INDEX(AJ$117:AJ$133,$F580))</f>
        <v/>
      </c>
      <c r="AK580" s="40">
        <f>AK$12*$D580*INDEX(AK$21:AK$28,$E580)*INDEX(AK$30:AK$46,$F580)*(1-INDEX(AK$117:AK$133,$F580))</f>
        <v/>
      </c>
      <c r="AL580" s="40">
        <f>AL$12*$D580*INDEX(AL$21:AL$28,$E580)*INDEX(AL$30:AL$46,$F580)*(1-INDEX(AL$117:AL$133,$F580))</f>
        <v/>
      </c>
      <c r="AM580" s="40">
        <f>AM$12*$D580*INDEX(AM$21:AM$28,$E580)*INDEX(AM$30:AM$46,$F580)*(1-INDEX(AM$117:AM$133,$F580))</f>
        <v/>
      </c>
      <c r="AN580" s="40">
        <f>AN$12*$D580*INDEX(AN$21:AN$28,$E580)*INDEX(AN$30:AN$46,$F580)*(1-INDEX(AN$117:AN$133,$F580))</f>
        <v/>
      </c>
      <c r="AO580" s="40">
        <f>AO$12*$D580*INDEX(AO$21:AO$28,$E580)*INDEX(AO$30:AO$46,$F580)*(1-INDEX(AO$117:AO$133,$F580))</f>
        <v/>
      </c>
      <c r="AP580" s="40">
        <f>AP$12*$D580*INDEX(AP$21:AP$28,$E580)*INDEX(AP$30:AP$46,$F580)*(1-INDEX(AP$117:AP$133,$F580))</f>
        <v/>
      </c>
      <c r="AQ580" s="40">
        <f>AQ$12*$D580*INDEX(AQ$21:AQ$28,$E580)*INDEX(AQ$30:AQ$46,$F580)*(1-INDEX(AQ$117:AQ$133,$F580))</f>
        <v/>
      </c>
      <c r="AR580" s="40">
        <f>AR$12*$D580*INDEX(AR$21:AR$28,$E580)*INDEX(AR$30:AR$46,$F580)*(1-INDEX(AR$117:AR$133,$F580))</f>
        <v/>
      </c>
      <c r="AS580" s="40">
        <f>AS$12*$D580*INDEX(AS$21:AS$28,$E580)*INDEX(AS$30:AS$46,$F580)*(1-INDEX(AS$117:AS$133,$F580))</f>
        <v/>
      </c>
      <c r="AT580" s="40">
        <f>AT$12*$D580*INDEX(AT$21:AT$28,$E580)*INDEX(AT$30:AT$46,$F580)*(1-INDEX(AT$117:AT$133,$F580))</f>
        <v/>
      </c>
      <c r="AU580" s="40">
        <f>AU$12*$D580*INDEX(AU$21:AU$28,$E580)*INDEX(AU$30:AU$46,$F580)*(1-INDEX(AU$117:AU$133,$F580))</f>
        <v/>
      </c>
      <c r="AV580" s="40">
        <f>AV$12*$D580*INDEX(AV$21:AV$28,$E580)*INDEX(AV$30:AV$46,$F580)*(1-INDEX(AV$117:AV$133,$F580))</f>
        <v/>
      </c>
      <c r="AW580" s="40">
        <f>AW$12*$D580*INDEX(AW$21:AW$28,$E580)*INDEX(AW$30:AW$46,$F580)*(1-INDEX(AW$117:AW$133,$F580))</f>
        <v/>
      </c>
      <c r="AX580" s="42">
        <f>CARBONTAX(AX$12,$D580,INDEX(AX$21:AX$28,$E580),INDEX(AX$30:AX$46,$F580),INDEX(AX$117:AX$133,$F580))</f>
        <v/>
      </c>
    </row>
    <row r="581" hidden="1" outlineLevel="2">
      <c r="A581" s="5" t="inlineStr">
        <is>
          <t>ctxnew</t>
        </is>
      </c>
      <c r="B581" s="5" t="inlineStr">
        <is>
          <t>lpg</t>
        </is>
      </c>
      <c r="C581" s="5" t="inlineStr">
        <is>
          <t>nav</t>
        </is>
      </c>
      <c r="D581" s="40">
        <f>INDEX(Inputs!$T$5:$T$132,MATCH($B581&amp;"|"&amp;$C581,Inputs!$A$5:$A$132,0))</f>
        <v/>
      </c>
      <c r="E581" s="40">
        <f>INDEX(Inputs!$J$5:$J$132,MATCH($B581&amp;"|"&amp;$C581,Inputs!$A$5:$A$132,0))</f>
        <v/>
      </c>
      <c r="F581" s="40">
        <f>INDEX(Inputs!$K$5:$K$132,MATCH($B581&amp;"|"&amp;$C581,Inputs!$A$5:$A$132,0))</f>
        <v/>
      </c>
      <c r="G581" s="39" t="n"/>
      <c r="H581" s="5">
        <f>INDEX(Variables!$B$5:$B$105,MATCH($A581,Variables!$A$5:$A$105,0))&amp;IF($C581="",""," | "&amp;INDEX(Mapping!$B$5:$B$26,MATCH($C581,Mapping!$A$5:$A$26,0))&amp;" | "&amp;INDEX(Mapping!$B$30:$B$41,MATCH($B581,Mapping!$A$30:$A$41,0)))</f>
        <v/>
      </c>
      <c r="I581" s="5">
        <f>INDEX(Variables!$C$5:$C$105,MATCH($A581,Variables!$A$5:$A$105,0))</f>
        <v/>
      </c>
      <c r="J581" s="5">
        <f>INDEX(Variables!$E$5:$E$105,MATCH($A581,Variables!$A$5:$A$105,0))</f>
        <v/>
      </c>
      <c r="K581" s="25">
        <f>LOWER(Settings!$C$4)&amp;".mit."&amp;$A581&amp;IF($C581="","","."&amp;$C581&amp;"."&amp;$B581)&amp;IF(INDEX(Variables!$D$5:$D$105,MATCH($A581,Variables!$A$5:$A$105,0))="","","."&amp;INDEX(Variables!$D$5:$D$105,MATCH($A581,Variables!$A$5:$A$105,0)))&amp;"."&amp;K$5</f>
        <v/>
      </c>
      <c r="L581" s="41">
        <f>L$12*$D581*INDEX(L$21:L$28,$E581)*INDEX(L$30:L$46,$F581)*(1-INDEX(L$117:L$133,$F581))</f>
        <v/>
      </c>
      <c r="M581" s="40">
        <f>M$12*$D581*INDEX(M$21:M$28,$E581)*INDEX(M$30:M$46,$F581)*(1-INDEX(M$117:M$133,$F581))</f>
        <v/>
      </c>
      <c r="N581" s="40">
        <f>N$12*$D581*INDEX(N$21:N$28,$E581)*INDEX(N$30:N$46,$F581)*(1-INDEX(N$117:N$133,$F581))</f>
        <v/>
      </c>
      <c r="O581" s="40">
        <f>O$12*$D581*INDEX(O$21:O$28,$E581)*INDEX(O$30:O$46,$F581)*(1-INDEX(O$117:O$133,$F581))</f>
        <v/>
      </c>
      <c r="P581" s="40">
        <f>P$12*$D581*INDEX(P$21:P$28,$E581)*INDEX(P$30:P$46,$F581)*(1-INDEX(P$117:P$133,$F581))</f>
        <v/>
      </c>
      <c r="Q581" s="40">
        <f>Q$12*$D581*INDEX(Q$21:Q$28,$E581)*INDEX(Q$30:Q$46,$F581)*(1-INDEX(Q$117:Q$133,$F581))</f>
        <v/>
      </c>
      <c r="R581" s="40">
        <f>R$12*$D581*INDEX(R$21:R$28,$E581)*INDEX(R$30:R$46,$F581)*(1-INDEX(R$117:R$133,$F581))</f>
        <v/>
      </c>
      <c r="S581" s="40">
        <f>S$12*$D581*INDEX(S$21:S$28,$E581)*INDEX(S$30:S$46,$F581)*(1-INDEX(S$117:S$133,$F581))</f>
        <v/>
      </c>
      <c r="T581" s="40">
        <f>T$12*$D581*INDEX(T$21:T$28,$E581)*INDEX(T$30:T$46,$F581)*(1-INDEX(T$117:T$133,$F581))</f>
        <v/>
      </c>
      <c r="U581" s="40">
        <f>U$12*$D581*INDEX(U$21:U$28,$E581)*INDEX(U$30:U$46,$F581)*(1-INDEX(U$117:U$133,$F581))</f>
        <v/>
      </c>
      <c r="V581" s="40">
        <f>V$12*$D581*INDEX(V$21:V$28,$E581)*INDEX(V$30:V$46,$F581)*(1-INDEX(V$117:V$133,$F581))</f>
        <v/>
      </c>
      <c r="W581" s="40">
        <f>W$12*$D581*INDEX(W$21:W$28,$E581)*INDEX(W$30:W$46,$F581)*(1-INDEX(W$117:W$133,$F581))</f>
        <v/>
      </c>
      <c r="X581" s="40">
        <f>X$12*$D581*INDEX(X$21:X$28,$E581)*INDEX(X$30:X$46,$F581)*(1-INDEX(X$117:X$133,$F581))</f>
        <v/>
      </c>
      <c r="Y581" s="40">
        <f>Y$12*$D581*INDEX(Y$21:Y$28,$E581)*INDEX(Y$30:Y$46,$F581)*(1-INDEX(Y$117:Y$133,$F581))</f>
        <v/>
      </c>
      <c r="Z581" s="40">
        <f>Z$12*$D581*INDEX(Z$21:Z$28,$E581)*INDEX(Z$30:Z$46,$F581)*(1-INDEX(Z$117:Z$133,$F581))</f>
        <v/>
      </c>
      <c r="AA581" s="40">
        <f>AA$12*$D581*INDEX(AA$21:AA$28,$E581)*INDEX(AA$30:AA$46,$F581)*(1-INDEX(AA$117:AA$133,$F581))</f>
        <v/>
      </c>
      <c r="AB581" s="40">
        <f>AB$12*$D581*INDEX(AB$21:AB$28,$E581)*INDEX(AB$30:AB$46,$F581)*(1-INDEX(AB$117:AB$133,$F581))</f>
        <v/>
      </c>
      <c r="AC581" s="40">
        <f>AC$12*$D581*INDEX(AC$21:AC$28,$E581)*INDEX(AC$30:AC$46,$F581)*(1-INDEX(AC$117:AC$133,$F581))</f>
        <v/>
      </c>
      <c r="AD581" s="42">
        <f>CARBONTAX(AD$12,$D581,INDEX(AD$21:AD$28,$E581),INDEX(AD$30:AD$46,$F581),INDEX(AD$117:AD$133,$F581))</f>
        <v/>
      </c>
      <c r="AE581" s="25">
        <f>LOWER(Settings!$C$4)&amp;".mit."&amp;$A581&amp;IF($C581="","","."&amp;$C581&amp;"."&amp;$B581)&amp;IF(INDEX(Variables!$D$5:$D$105,MATCH($A581,Variables!$A$5:$A$105,0))="","","."&amp;INDEX(Variables!$D$5:$D$105,MATCH($A581,Variables!$A$5:$A$105,0)))&amp;"."&amp;AE$5</f>
        <v/>
      </c>
      <c r="AF581" s="41">
        <f>AF$12*$D581*INDEX(AF$21:AF$28,$E581)*INDEX(AF$30:AF$46,$F581)*(1-INDEX(AF$117:AF$133,$F581))</f>
        <v/>
      </c>
      <c r="AG581" s="40">
        <f>AG$12*$D581*INDEX(AG$21:AG$28,$E581)*INDEX(AG$30:AG$46,$F581)*(1-INDEX(AG$117:AG$133,$F581))</f>
        <v/>
      </c>
      <c r="AH581" s="40">
        <f>AH$12*$D581*INDEX(AH$21:AH$28,$E581)*INDEX(AH$30:AH$46,$F581)*(1-INDEX(AH$117:AH$133,$F581))</f>
        <v/>
      </c>
      <c r="AI581" s="40">
        <f>AI$12*$D581*INDEX(AI$21:AI$28,$E581)*INDEX(AI$30:AI$46,$F581)*(1-INDEX(AI$117:AI$133,$F581))</f>
        <v/>
      </c>
      <c r="AJ581" s="40">
        <f>AJ$12*$D581*INDEX(AJ$21:AJ$28,$E581)*INDEX(AJ$30:AJ$46,$F581)*(1-INDEX(AJ$117:AJ$133,$F581))</f>
        <v/>
      </c>
      <c r="AK581" s="40">
        <f>AK$12*$D581*INDEX(AK$21:AK$28,$E581)*INDEX(AK$30:AK$46,$F581)*(1-INDEX(AK$117:AK$133,$F581))</f>
        <v/>
      </c>
      <c r="AL581" s="40">
        <f>AL$12*$D581*INDEX(AL$21:AL$28,$E581)*INDEX(AL$30:AL$46,$F581)*(1-INDEX(AL$117:AL$133,$F581))</f>
        <v/>
      </c>
      <c r="AM581" s="40">
        <f>AM$12*$D581*INDEX(AM$21:AM$28,$E581)*INDEX(AM$30:AM$46,$F581)*(1-INDEX(AM$117:AM$133,$F581))</f>
        <v/>
      </c>
      <c r="AN581" s="40">
        <f>AN$12*$D581*INDEX(AN$21:AN$28,$E581)*INDEX(AN$30:AN$46,$F581)*(1-INDEX(AN$117:AN$133,$F581))</f>
        <v/>
      </c>
      <c r="AO581" s="40">
        <f>AO$12*$D581*INDEX(AO$21:AO$28,$E581)*INDEX(AO$30:AO$46,$F581)*(1-INDEX(AO$117:AO$133,$F581))</f>
        <v/>
      </c>
      <c r="AP581" s="40">
        <f>AP$12*$D581*INDEX(AP$21:AP$28,$E581)*INDEX(AP$30:AP$46,$F581)*(1-INDEX(AP$117:AP$133,$F581))</f>
        <v/>
      </c>
      <c r="AQ581" s="40">
        <f>AQ$12*$D581*INDEX(AQ$21:AQ$28,$E581)*INDEX(AQ$30:AQ$46,$F581)*(1-INDEX(AQ$117:AQ$133,$F581))</f>
        <v/>
      </c>
      <c r="AR581" s="40">
        <f>AR$12*$D581*INDEX(AR$21:AR$28,$E581)*INDEX(AR$30:AR$46,$F581)*(1-INDEX(AR$117:AR$133,$F581))</f>
        <v/>
      </c>
      <c r="AS581" s="40">
        <f>AS$12*$D581*INDEX(AS$21:AS$28,$E581)*INDEX(AS$30:AS$46,$F581)*(1-INDEX(AS$117:AS$133,$F581))</f>
        <v/>
      </c>
      <c r="AT581" s="40">
        <f>AT$12*$D581*INDEX(AT$21:AT$28,$E581)*INDEX(AT$30:AT$46,$F581)*(1-INDEX(AT$117:AT$133,$F581))</f>
        <v/>
      </c>
      <c r="AU581" s="40">
        <f>AU$12*$D581*INDEX(AU$21:AU$28,$E581)*INDEX(AU$30:AU$46,$F581)*(1-INDEX(AU$117:AU$133,$F581))</f>
        <v/>
      </c>
      <c r="AV581" s="40">
        <f>AV$12*$D581*INDEX(AV$21:AV$28,$E581)*INDEX(AV$30:AV$46,$F581)*(1-INDEX(AV$117:AV$133,$F581))</f>
        <v/>
      </c>
      <c r="AW581" s="40">
        <f>AW$12*$D581*INDEX(AW$21:AW$28,$E581)*INDEX(AW$30:AW$46,$F581)*(1-INDEX(AW$117:AW$133,$F581))</f>
        <v/>
      </c>
      <c r="AX581" s="42">
        <f>CARBONTAX(AX$12,$D581,INDEX(AX$21:AX$28,$E581),INDEX(AX$30:AX$46,$F581),INDEX(AX$117:AX$133,$F581))</f>
        <v/>
      </c>
    </row>
    <row r="582" hidden="1" outlineLevel="2">
      <c r="A582" s="5" t="inlineStr">
        <is>
          <t>ctxnew</t>
        </is>
      </c>
      <c r="B582" s="5" t="inlineStr">
        <is>
          <t>ker</t>
        </is>
      </c>
      <c r="C582" s="5" t="inlineStr">
        <is>
          <t>nav</t>
        </is>
      </c>
      <c r="D582" s="40">
        <f>INDEX(Inputs!$T$5:$T$132,MATCH($B582&amp;"|"&amp;$C582,Inputs!$A$5:$A$132,0))</f>
        <v/>
      </c>
      <c r="E582" s="40">
        <f>INDEX(Inputs!$J$5:$J$132,MATCH($B582&amp;"|"&amp;$C582,Inputs!$A$5:$A$132,0))</f>
        <v/>
      </c>
      <c r="F582" s="40">
        <f>INDEX(Inputs!$K$5:$K$132,MATCH($B582&amp;"|"&amp;$C582,Inputs!$A$5:$A$132,0))</f>
        <v/>
      </c>
      <c r="G582" s="39" t="n"/>
      <c r="H582" s="5">
        <f>INDEX(Variables!$B$5:$B$105,MATCH($A582,Variables!$A$5:$A$105,0))&amp;IF($C582="",""," | "&amp;INDEX(Mapping!$B$5:$B$26,MATCH($C582,Mapping!$A$5:$A$26,0))&amp;" | "&amp;INDEX(Mapping!$B$30:$B$41,MATCH($B582,Mapping!$A$30:$A$41,0)))</f>
        <v/>
      </c>
      <c r="I582" s="5">
        <f>INDEX(Variables!$C$5:$C$105,MATCH($A582,Variables!$A$5:$A$105,0))</f>
        <v/>
      </c>
      <c r="J582" s="5">
        <f>INDEX(Variables!$E$5:$E$105,MATCH($A582,Variables!$A$5:$A$105,0))</f>
        <v/>
      </c>
      <c r="K582" s="25">
        <f>LOWER(Settings!$C$4)&amp;".mit."&amp;$A582&amp;IF($C582="","","."&amp;$C582&amp;"."&amp;$B582)&amp;IF(INDEX(Variables!$D$5:$D$105,MATCH($A582,Variables!$A$5:$A$105,0))="","","."&amp;INDEX(Variables!$D$5:$D$105,MATCH($A582,Variables!$A$5:$A$105,0)))&amp;"."&amp;K$5</f>
        <v/>
      </c>
      <c r="L582" s="41">
        <f>L$12*$D582*INDEX(L$21:L$28,$E582)*INDEX(L$30:L$46,$F582)*(1-INDEX(L$117:L$133,$F582))</f>
        <v/>
      </c>
      <c r="M582" s="40">
        <f>M$12*$D582*INDEX(M$21:M$28,$E582)*INDEX(M$30:M$46,$F582)*(1-INDEX(M$117:M$133,$F582))</f>
        <v/>
      </c>
      <c r="N582" s="40">
        <f>N$12*$D582*INDEX(N$21:N$28,$E582)*INDEX(N$30:N$46,$F582)*(1-INDEX(N$117:N$133,$F582))</f>
        <v/>
      </c>
      <c r="O582" s="40">
        <f>O$12*$D582*INDEX(O$21:O$28,$E582)*INDEX(O$30:O$46,$F582)*(1-INDEX(O$117:O$133,$F582))</f>
        <v/>
      </c>
      <c r="P582" s="40">
        <f>P$12*$D582*INDEX(P$21:P$28,$E582)*INDEX(P$30:P$46,$F582)*(1-INDEX(P$117:P$133,$F582))</f>
        <v/>
      </c>
      <c r="Q582" s="40">
        <f>Q$12*$D582*INDEX(Q$21:Q$28,$E582)*INDEX(Q$30:Q$46,$F582)*(1-INDEX(Q$117:Q$133,$F582))</f>
        <v/>
      </c>
      <c r="R582" s="40">
        <f>R$12*$D582*INDEX(R$21:R$28,$E582)*INDEX(R$30:R$46,$F582)*(1-INDEX(R$117:R$133,$F582))</f>
        <v/>
      </c>
      <c r="S582" s="40">
        <f>S$12*$D582*INDEX(S$21:S$28,$E582)*INDEX(S$30:S$46,$F582)*(1-INDEX(S$117:S$133,$F582))</f>
        <v/>
      </c>
      <c r="T582" s="40">
        <f>T$12*$D582*INDEX(T$21:T$28,$E582)*INDEX(T$30:T$46,$F582)*(1-INDEX(T$117:T$133,$F582))</f>
        <v/>
      </c>
      <c r="U582" s="40">
        <f>U$12*$D582*INDEX(U$21:U$28,$E582)*INDEX(U$30:U$46,$F582)*(1-INDEX(U$117:U$133,$F582))</f>
        <v/>
      </c>
      <c r="V582" s="40">
        <f>V$12*$D582*INDEX(V$21:V$28,$E582)*INDEX(V$30:V$46,$F582)*(1-INDEX(V$117:V$133,$F582))</f>
        <v/>
      </c>
      <c r="W582" s="40">
        <f>W$12*$D582*INDEX(W$21:W$28,$E582)*INDEX(W$30:W$46,$F582)*(1-INDEX(W$117:W$133,$F582))</f>
        <v/>
      </c>
      <c r="X582" s="40">
        <f>X$12*$D582*INDEX(X$21:X$28,$E582)*INDEX(X$30:X$46,$F582)*(1-INDEX(X$117:X$133,$F582))</f>
        <v/>
      </c>
      <c r="Y582" s="40">
        <f>Y$12*$D582*INDEX(Y$21:Y$28,$E582)*INDEX(Y$30:Y$46,$F582)*(1-INDEX(Y$117:Y$133,$F582))</f>
        <v/>
      </c>
      <c r="Z582" s="40">
        <f>Z$12*$D582*INDEX(Z$21:Z$28,$E582)*INDEX(Z$30:Z$46,$F582)*(1-INDEX(Z$117:Z$133,$F582))</f>
        <v/>
      </c>
      <c r="AA582" s="40">
        <f>AA$12*$D582*INDEX(AA$21:AA$28,$E582)*INDEX(AA$30:AA$46,$F582)*(1-INDEX(AA$117:AA$133,$F582))</f>
        <v/>
      </c>
      <c r="AB582" s="40">
        <f>AB$12*$D582*INDEX(AB$21:AB$28,$E582)*INDEX(AB$30:AB$46,$F582)*(1-INDEX(AB$117:AB$133,$F582))</f>
        <v/>
      </c>
      <c r="AC582" s="40">
        <f>AC$12*$D582*INDEX(AC$21:AC$28,$E582)*INDEX(AC$30:AC$46,$F582)*(1-INDEX(AC$117:AC$133,$F582))</f>
        <v/>
      </c>
      <c r="AD582" s="42">
        <f>CARBONTAX(AD$12,$D582,INDEX(AD$21:AD$28,$E582),INDEX(AD$30:AD$46,$F582),INDEX(AD$117:AD$133,$F582))</f>
        <v/>
      </c>
      <c r="AE582" s="25">
        <f>LOWER(Settings!$C$4)&amp;".mit."&amp;$A582&amp;IF($C582="","","."&amp;$C582&amp;"."&amp;$B582)&amp;IF(INDEX(Variables!$D$5:$D$105,MATCH($A582,Variables!$A$5:$A$105,0))="","","."&amp;INDEX(Variables!$D$5:$D$105,MATCH($A582,Variables!$A$5:$A$105,0)))&amp;"."&amp;AE$5</f>
        <v/>
      </c>
      <c r="AF582" s="41">
        <f>AF$12*$D582*INDEX(AF$21:AF$28,$E582)*INDEX(AF$30:AF$46,$F582)*(1-INDEX(AF$117:AF$133,$F582))</f>
        <v/>
      </c>
      <c r="AG582" s="40">
        <f>AG$12*$D582*INDEX(AG$21:AG$28,$E582)*INDEX(AG$30:AG$46,$F582)*(1-INDEX(AG$117:AG$133,$F582))</f>
        <v/>
      </c>
      <c r="AH582" s="40">
        <f>AH$12*$D582*INDEX(AH$21:AH$28,$E582)*INDEX(AH$30:AH$46,$F582)*(1-INDEX(AH$117:AH$133,$F582))</f>
        <v/>
      </c>
      <c r="AI582" s="40">
        <f>AI$12*$D582*INDEX(AI$21:AI$28,$E582)*INDEX(AI$30:AI$46,$F582)*(1-INDEX(AI$117:AI$133,$F582))</f>
        <v/>
      </c>
      <c r="AJ582" s="40">
        <f>AJ$12*$D582*INDEX(AJ$21:AJ$28,$E582)*INDEX(AJ$30:AJ$46,$F582)*(1-INDEX(AJ$117:AJ$133,$F582))</f>
        <v/>
      </c>
      <c r="AK582" s="40">
        <f>AK$12*$D582*INDEX(AK$21:AK$28,$E582)*INDEX(AK$30:AK$46,$F582)*(1-INDEX(AK$117:AK$133,$F582))</f>
        <v/>
      </c>
      <c r="AL582" s="40">
        <f>AL$12*$D582*INDEX(AL$21:AL$28,$E582)*INDEX(AL$30:AL$46,$F582)*(1-INDEX(AL$117:AL$133,$F582))</f>
        <v/>
      </c>
      <c r="AM582" s="40">
        <f>AM$12*$D582*INDEX(AM$21:AM$28,$E582)*INDEX(AM$30:AM$46,$F582)*(1-INDEX(AM$117:AM$133,$F582))</f>
        <v/>
      </c>
      <c r="AN582" s="40">
        <f>AN$12*$D582*INDEX(AN$21:AN$28,$E582)*INDEX(AN$30:AN$46,$F582)*(1-INDEX(AN$117:AN$133,$F582))</f>
        <v/>
      </c>
      <c r="AO582" s="40">
        <f>AO$12*$D582*INDEX(AO$21:AO$28,$E582)*INDEX(AO$30:AO$46,$F582)*(1-INDEX(AO$117:AO$133,$F582))</f>
        <v/>
      </c>
      <c r="AP582" s="40">
        <f>AP$12*$D582*INDEX(AP$21:AP$28,$E582)*INDEX(AP$30:AP$46,$F582)*(1-INDEX(AP$117:AP$133,$F582))</f>
        <v/>
      </c>
      <c r="AQ582" s="40">
        <f>AQ$12*$D582*INDEX(AQ$21:AQ$28,$E582)*INDEX(AQ$30:AQ$46,$F582)*(1-INDEX(AQ$117:AQ$133,$F582))</f>
        <v/>
      </c>
      <c r="AR582" s="40">
        <f>AR$12*$D582*INDEX(AR$21:AR$28,$E582)*INDEX(AR$30:AR$46,$F582)*(1-INDEX(AR$117:AR$133,$F582))</f>
        <v/>
      </c>
      <c r="AS582" s="40">
        <f>AS$12*$D582*INDEX(AS$21:AS$28,$E582)*INDEX(AS$30:AS$46,$F582)*(1-INDEX(AS$117:AS$133,$F582))</f>
        <v/>
      </c>
      <c r="AT582" s="40">
        <f>AT$12*$D582*INDEX(AT$21:AT$28,$E582)*INDEX(AT$30:AT$46,$F582)*(1-INDEX(AT$117:AT$133,$F582))</f>
        <v/>
      </c>
      <c r="AU582" s="40">
        <f>AU$12*$D582*INDEX(AU$21:AU$28,$E582)*INDEX(AU$30:AU$46,$F582)*(1-INDEX(AU$117:AU$133,$F582))</f>
        <v/>
      </c>
      <c r="AV582" s="40">
        <f>AV$12*$D582*INDEX(AV$21:AV$28,$E582)*INDEX(AV$30:AV$46,$F582)*(1-INDEX(AV$117:AV$133,$F582))</f>
        <v/>
      </c>
      <c r="AW582" s="40">
        <f>AW$12*$D582*INDEX(AW$21:AW$28,$E582)*INDEX(AW$30:AW$46,$F582)*(1-INDEX(AW$117:AW$133,$F582))</f>
        <v/>
      </c>
      <c r="AX582" s="42">
        <f>CARBONTAX(AX$12,$D582,INDEX(AX$21:AX$28,$E582),INDEX(AX$30:AX$46,$F582),INDEX(AX$117:AX$133,$F582))</f>
        <v/>
      </c>
    </row>
    <row r="583" hidden="1" outlineLevel="2">
      <c r="A583" s="5" t="inlineStr">
        <is>
          <t>ctxnew</t>
        </is>
      </c>
      <c r="B583" s="5" t="inlineStr">
        <is>
          <t>oop</t>
        </is>
      </c>
      <c r="C583" s="5" t="inlineStr">
        <is>
          <t>nav</t>
        </is>
      </c>
      <c r="D583" s="40">
        <f>INDEX(Inputs!$T$5:$T$132,MATCH($B583&amp;"|"&amp;$C583,Inputs!$A$5:$A$132,0))</f>
        <v/>
      </c>
      <c r="E583" s="40">
        <f>INDEX(Inputs!$J$5:$J$132,MATCH($B583&amp;"|"&amp;$C583,Inputs!$A$5:$A$132,0))</f>
        <v/>
      </c>
      <c r="F583" s="40">
        <f>INDEX(Inputs!$K$5:$K$132,MATCH($B583&amp;"|"&amp;$C583,Inputs!$A$5:$A$132,0))</f>
        <v/>
      </c>
      <c r="G583" s="39" t="n"/>
      <c r="H583" s="5">
        <f>INDEX(Variables!$B$5:$B$105,MATCH($A583,Variables!$A$5:$A$105,0))&amp;IF($C583="",""," | "&amp;INDEX(Mapping!$B$5:$B$26,MATCH($C583,Mapping!$A$5:$A$26,0))&amp;" | "&amp;INDEX(Mapping!$B$30:$B$41,MATCH($B583,Mapping!$A$30:$A$41,0)))</f>
        <v/>
      </c>
      <c r="I583" s="5">
        <f>INDEX(Variables!$C$5:$C$105,MATCH($A583,Variables!$A$5:$A$105,0))</f>
        <v/>
      </c>
      <c r="J583" s="5">
        <f>INDEX(Variables!$E$5:$E$105,MATCH($A583,Variables!$A$5:$A$105,0))</f>
        <v/>
      </c>
      <c r="K583" s="25">
        <f>LOWER(Settings!$C$4)&amp;".mit."&amp;$A583&amp;IF($C583="","","."&amp;$C583&amp;"."&amp;$B583)&amp;IF(INDEX(Variables!$D$5:$D$105,MATCH($A583,Variables!$A$5:$A$105,0))="","","."&amp;INDEX(Variables!$D$5:$D$105,MATCH($A583,Variables!$A$5:$A$105,0)))&amp;"."&amp;K$5</f>
        <v/>
      </c>
      <c r="L583" s="41">
        <f>L$12*$D583*INDEX(L$21:L$28,$E583)*INDEX(L$30:L$46,$F583)*(1-INDEX(L$117:L$133,$F583))</f>
        <v/>
      </c>
      <c r="M583" s="40">
        <f>M$12*$D583*INDEX(M$21:M$28,$E583)*INDEX(M$30:M$46,$F583)*(1-INDEX(M$117:M$133,$F583))</f>
        <v/>
      </c>
      <c r="N583" s="40">
        <f>N$12*$D583*INDEX(N$21:N$28,$E583)*INDEX(N$30:N$46,$F583)*(1-INDEX(N$117:N$133,$F583))</f>
        <v/>
      </c>
      <c r="O583" s="40">
        <f>O$12*$D583*INDEX(O$21:O$28,$E583)*INDEX(O$30:O$46,$F583)*(1-INDEX(O$117:O$133,$F583))</f>
        <v/>
      </c>
      <c r="P583" s="40">
        <f>P$12*$D583*INDEX(P$21:P$28,$E583)*INDEX(P$30:P$46,$F583)*(1-INDEX(P$117:P$133,$F583))</f>
        <v/>
      </c>
      <c r="Q583" s="40">
        <f>Q$12*$D583*INDEX(Q$21:Q$28,$E583)*INDEX(Q$30:Q$46,$F583)*(1-INDEX(Q$117:Q$133,$F583))</f>
        <v/>
      </c>
      <c r="R583" s="40">
        <f>R$12*$D583*INDEX(R$21:R$28,$E583)*INDEX(R$30:R$46,$F583)*(1-INDEX(R$117:R$133,$F583))</f>
        <v/>
      </c>
      <c r="S583" s="40">
        <f>S$12*$D583*INDEX(S$21:S$28,$E583)*INDEX(S$30:S$46,$F583)*(1-INDEX(S$117:S$133,$F583))</f>
        <v/>
      </c>
      <c r="T583" s="40">
        <f>T$12*$D583*INDEX(T$21:T$28,$E583)*INDEX(T$30:T$46,$F583)*(1-INDEX(T$117:T$133,$F583))</f>
        <v/>
      </c>
      <c r="U583" s="40">
        <f>U$12*$D583*INDEX(U$21:U$28,$E583)*INDEX(U$30:U$46,$F583)*(1-INDEX(U$117:U$133,$F583))</f>
        <v/>
      </c>
      <c r="V583" s="40">
        <f>V$12*$D583*INDEX(V$21:V$28,$E583)*INDEX(V$30:V$46,$F583)*(1-INDEX(V$117:V$133,$F583))</f>
        <v/>
      </c>
      <c r="W583" s="40">
        <f>W$12*$D583*INDEX(W$21:W$28,$E583)*INDEX(W$30:W$46,$F583)*(1-INDEX(W$117:W$133,$F583))</f>
        <v/>
      </c>
      <c r="X583" s="40">
        <f>X$12*$D583*INDEX(X$21:X$28,$E583)*INDEX(X$30:X$46,$F583)*(1-INDEX(X$117:X$133,$F583))</f>
        <v/>
      </c>
      <c r="Y583" s="40">
        <f>Y$12*$D583*INDEX(Y$21:Y$28,$E583)*INDEX(Y$30:Y$46,$F583)*(1-INDEX(Y$117:Y$133,$F583))</f>
        <v/>
      </c>
      <c r="Z583" s="40">
        <f>Z$12*$D583*INDEX(Z$21:Z$28,$E583)*INDEX(Z$30:Z$46,$F583)*(1-INDEX(Z$117:Z$133,$F583))</f>
        <v/>
      </c>
      <c r="AA583" s="40">
        <f>AA$12*$D583*INDEX(AA$21:AA$28,$E583)*INDEX(AA$30:AA$46,$F583)*(1-INDEX(AA$117:AA$133,$F583))</f>
        <v/>
      </c>
      <c r="AB583" s="40">
        <f>AB$12*$D583*INDEX(AB$21:AB$28,$E583)*INDEX(AB$30:AB$46,$F583)*(1-INDEX(AB$117:AB$133,$F583))</f>
        <v/>
      </c>
      <c r="AC583" s="40">
        <f>AC$12*$D583*INDEX(AC$21:AC$28,$E583)*INDEX(AC$30:AC$46,$F583)*(1-INDEX(AC$117:AC$133,$F583))</f>
        <v/>
      </c>
      <c r="AD583" s="42">
        <f>CARBONTAX(AD$12,$D583,INDEX(AD$21:AD$28,$E583),INDEX(AD$30:AD$46,$F583),INDEX(AD$117:AD$133,$F583))</f>
        <v/>
      </c>
      <c r="AE583" s="25">
        <f>LOWER(Settings!$C$4)&amp;".mit."&amp;$A583&amp;IF($C583="","","."&amp;$C583&amp;"."&amp;$B583)&amp;IF(INDEX(Variables!$D$5:$D$105,MATCH($A583,Variables!$A$5:$A$105,0))="","","."&amp;INDEX(Variables!$D$5:$D$105,MATCH($A583,Variables!$A$5:$A$105,0)))&amp;"."&amp;AE$5</f>
        <v/>
      </c>
      <c r="AF583" s="41">
        <f>AF$12*$D583*INDEX(AF$21:AF$28,$E583)*INDEX(AF$30:AF$46,$F583)*(1-INDEX(AF$117:AF$133,$F583))</f>
        <v/>
      </c>
      <c r="AG583" s="40">
        <f>AG$12*$D583*INDEX(AG$21:AG$28,$E583)*INDEX(AG$30:AG$46,$F583)*(1-INDEX(AG$117:AG$133,$F583))</f>
        <v/>
      </c>
      <c r="AH583" s="40">
        <f>AH$12*$D583*INDEX(AH$21:AH$28,$E583)*INDEX(AH$30:AH$46,$F583)*(1-INDEX(AH$117:AH$133,$F583))</f>
        <v/>
      </c>
      <c r="AI583" s="40">
        <f>AI$12*$D583*INDEX(AI$21:AI$28,$E583)*INDEX(AI$30:AI$46,$F583)*(1-INDEX(AI$117:AI$133,$F583))</f>
        <v/>
      </c>
      <c r="AJ583" s="40">
        <f>AJ$12*$D583*INDEX(AJ$21:AJ$28,$E583)*INDEX(AJ$30:AJ$46,$F583)*(1-INDEX(AJ$117:AJ$133,$F583))</f>
        <v/>
      </c>
      <c r="AK583" s="40">
        <f>AK$12*$D583*INDEX(AK$21:AK$28,$E583)*INDEX(AK$30:AK$46,$F583)*(1-INDEX(AK$117:AK$133,$F583))</f>
        <v/>
      </c>
      <c r="AL583" s="40">
        <f>AL$12*$D583*INDEX(AL$21:AL$28,$E583)*INDEX(AL$30:AL$46,$F583)*(1-INDEX(AL$117:AL$133,$F583))</f>
        <v/>
      </c>
      <c r="AM583" s="40">
        <f>AM$12*$D583*INDEX(AM$21:AM$28,$E583)*INDEX(AM$30:AM$46,$F583)*(1-INDEX(AM$117:AM$133,$F583))</f>
        <v/>
      </c>
      <c r="AN583" s="40">
        <f>AN$12*$D583*INDEX(AN$21:AN$28,$E583)*INDEX(AN$30:AN$46,$F583)*(1-INDEX(AN$117:AN$133,$F583))</f>
        <v/>
      </c>
      <c r="AO583" s="40">
        <f>AO$12*$D583*INDEX(AO$21:AO$28,$E583)*INDEX(AO$30:AO$46,$F583)*(1-INDEX(AO$117:AO$133,$F583))</f>
        <v/>
      </c>
      <c r="AP583" s="40">
        <f>AP$12*$D583*INDEX(AP$21:AP$28,$E583)*INDEX(AP$30:AP$46,$F583)*(1-INDEX(AP$117:AP$133,$F583))</f>
        <v/>
      </c>
      <c r="AQ583" s="40">
        <f>AQ$12*$D583*INDEX(AQ$21:AQ$28,$E583)*INDEX(AQ$30:AQ$46,$F583)*(1-INDEX(AQ$117:AQ$133,$F583))</f>
        <v/>
      </c>
      <c r="AR583" s="40">
        <f>AR$12*$D583*INDEX(AR$21:AR$28,$E583)*INDEX(AR$30:AR$46,$F583)*(1-INDEX(AR$117:AR$133,$F583))</f>
        <v/>
      </c>
      <c r="AS583" s="40">
        <f>AS$12*$D583*INDEX(AS$21:AS$28,$E583)*INDEX(AS$30:AS$46,$F583)*(1-INDEX(AS$117:AS$133,$F583))</f>
        <v/>
      </c>
      <c r="AT583" s="40">
        <f>AT$12*$D583*INDEX(AT$21:AT$28,$E583)*INDEX(AT$30:AT$46,$F583)*(1-INDEX(AT$117:AT$133,$F583))</f>
        <v/>
      </c>
      <c r="AU583" s="40">
        <f>AU$12*$D583*INDEX(AU$21:AU$28,$E583)*INDEX(AU$30:AU$46,$F583)*(1-INDEX(AU$117:AU$133,$F583))</f>
        <v/>
      </c>
      <c r="AV583" s="40">
        <f>AV$12*$D583*INDEX(AV$21:AV$28,$E583)*INDEX(AV$30:AV$46,$F583)*(1-INDEX(AV$117:AV$133,$F583))</f>
        <v/>
      </c>
      <c r="AW583" s="40">
        <f>AW$12*$D583*INDEX(AW$21:AW$28,$E583)*INDEX(AW$30:AW$46,$F583)*(1-INDEX(AW$117:AW$133,$F583))</f>
        <v/>
      </c>
      <c r="AX583" s="42">
        <f>CARBONTAX(AX$12,$D583,INDEX(AX$21:AX$28,$E583),INDEX(AX$30:AX$46,$F583),INDEX(AX$117:AX$133,$F583))</f>
        <v/>
      </c>
    </row>
    <row r="584" hidden="1" outlineLevel="2">
      <c r="A584" s="5" t="inlineStr">
        <is>
          <t>ctxnew</t>
        </is>
      </c>
      <c r="B584" s="5" t="inlineStr">
        <is>
          <t>bio</t>
        </is>
      </c>
      <c r="C584" s="5" t="inlineStr">
        <is>
          <t>nav</t>
        </is>
      </c>
      <c r="D584" s="40">
        <f>INDEX(Inputs!$T$5:$T$132,MATCH($B584&amp;"|"&amp;$C584,Inputs!$A$5:$A$132,0))</f>
        <v/>
      </c>
      <c r="E584" s="40">
        <f>INDEX(Inputs!$J$5:$J$132,MATCH($B584&amp;"|"&amp;$C584,Inputs!$A$5:$A$132,0))</f>
        <v/>
      </c>
      <c r="F584" s="40">
        <f>INDEX(Inputs!$K$5:$K$132,MATCH($B584&amp;"|"&amp;$C584,Inputs!$A$5:$A$132,0))</f>
        <v/>
      </c>
      <c r="G584" s="39" t="n"/>
      <c r="H584" s="5">
        <f>INDEX(Variables!$B$5:$B$105,MATCH($A584,Variables!$A$5:$A$105,0))&amp;IF($C584="",""," | "&amp;INDEX(Mapping!$B$5:$B$26,MATCH($C584,Mapping!$A$5:$A$26,0))&amp;" | "&amp;INDEX(Mapping!$B$30:$B$41,MATCH($B584,Mapping!$A$30:$A$41,0)))</f>
        <v/>
      </c>
      <c r="I584" s="5">
        <f>INDEX(Variables!$C$5:$C$105,MATCH($A584,Variables!$A$5:$A$105,0))</f>
        <v/>
      </c>
      <c r="J584" s="5">
        <f>INDEX(Variables!$E$5:$E$105,MATCH($A584,Variables!$A$5:$A$105,0))</f>
        <v/>
      </c>
      <c r="K584" s="25">
        <f>LOWER(Settings!$C$4)&amp;".mit."&amp;$A584&amp;IF($C584="","","."&amp;$C584&amp;"."&amp;$B584)&amp;IF(INDEX(Variables!$D$5:$D$105,MATCH($A584,Variables!$A$5:$A$105,0))="","","."&amp;INDEX(Variables!$D$5:$D$105,MATCH($A584,Variables!$A$5:$A$105,0)))&amp;"."&amp;K$5</f>
        <v/>
      </c>
      <c r="L584" s="41">
        <f>L$12*$D584*INDEX(L$21:L$28,$E584)*INDEX(L$30:L$46,$F584)*(1-INDEX(L$117:L$133,$F584))</f>
        <v/>
      </c>
      <c r="M584" s="40">
        <f>M$12*$D584*INDEX(M$21:M$28,$E584)*INDEX(M$30:M$46,$F584)*(1-INDEX(M$117:M$133,$F584))</f>
        <v/>
      </c>
      <c r="N584" s="40">
        <f>N$12*$D584*INDEX(N$21:N$28,$E584)*INDEX(N$30:N$46,$F584)*(1-INDEX(N$117:N$133,$F584))</f>
        <v/>
      </c>
      <c r="O584" s="40">
        <f>O$12*$D584*INDEX(O$21:O$28,$E584)*INDEX(O$30:O$46,$F584)*(1-INDEX(O$117:O$133,$F584))</f>
        <v/>
      </c>
      <c r="P584" s="40">
        <f>P$12*$D584*INDEX(P$21:P$28,$E584)*INDEX(P$30:P$46,$F584)*(1-INDEX(P$117:P$133,$F584))</f>
        <v/>
      </c>
      <c r="Q584" s="40">
        <f>Q$12*$D584*INDEX(Q$21:Q$28,$E584)*INDEX(Q$30:Q$46,$F584)*(1-INDEX(Q$117:Q$133,$F584))</f>
        <v/>
      </c>
      <c r="R584" s="40">
        <f>R$12*$D584*INDEX(R$21:R$28,$E584)*INDEX(R$30:R$46,$F584)*(1-INDEX(R$117:R$133,$F584))</f>
        <v/>
      </c>
      <c r="S584" s="40">
        <f>S$12*$D584*INDEX(S$21:S$28,$E584)*INDEX(S$30:S$46,$F584)*(1-INDEX(S$117:S$133,$F584))</f>
        <v/>
      </c>
      <c r="T584" s="40">
        <f>T$12*$D584*INDEX(T$21:T$28,$E584)*INDEX(T$30:T$46,$F584)*(1-INDEX(T$117:T$133,$F584))</f>
        <v/>
      </c>
      <c r="U584" s="40">
        <f>U$12*$D584*INDEX(U$21:U$28,$E584)*INDEX(U$30:U$46,$F584)*(1-INDEX(U$117:U$133,$F584))</f>
        <v/>
      </c>
      <c r="V584" s="40">
        <f>V$12*$D584*INDEX(V$21:V$28,$E584)*INDEX(V$30:V$46,$F584)*(1-INDEX(V$117:V$133,$F584))</f>
        <v/>
      </c>
      <c r="W584" s="40">
        <f>W$12*$D584*INDEX(W$21:W$28,$E584)*INDEX(W$30:W$46,$F584)*(1-INDEX(W$117:W$133,$F584))</f>
        <v/>
      </c>
      <c r="X584" s="40">
        <f>X$12*$D584*INDEX(X$21:X$28,$E584)*INDEX(X$30:X$46,$F584)*(1-INDEX(X$117:X$133,$F584))</f>
        <v/>
      </c>
      <c r="Y584" s="40">
        <f>Y$12*$D584*INDEX(Y$21:Y$28,$E584)*INDEX(Y$30:Y$46,$F584)*(1-INDEX(Y$117:Y$133,$F584))</f>
        <v/>
      </c>
      <c r="Z584" s="40">
        <f>Z$12*$D584*INDEX(Z$21:Z$28,$E584)*INDEX(Z$30:Z$46,$F584)*(1-INDEX(Z$117:Z$133,$F584))</f>
        <v/>
      </c>
      <c r="AA584" s="40">
        <f>AA$12*$D584*INDEX(AA$21:AA$28,$E584)*INDEX(AA$30:AA$46,$F584)*(1-INDEX(AA$117:AA$133,$F584))</f>
        <v/>
      </c>
      <c r="AB584" s="40">
        <f>AB$12*$D584*INDEX(AB$21:AB$28,$E584)*INDEX(AB$30:AB$46,$F584)*(1-INDEX(AB$117:AB$133,$F584))</f>
        <v/>
      </c>
      <c r="AC584" s="40">
        <f>AC$12*$D584*INDEX(AC$21:AC$28,$E584)*INDEX(AC$30:AC$46,$F584)*(1-INDEX(AC$117:AC$133,$F584))</f>
        <v/>
      </c>
      <c r="AD584" s="42">
        <f>CARBONTAX(AD$12,$D584,INDEX(AD$21:AD$28,$E584),INDEX(AD$30:AD$46,$F584),INDEX(AD$117:AD$133,$F584))</f>
        <v/>
      </c>
      <c r="AE584" s="25">
        <f>LOWER(Settings!$C$4)&amp;".mit."&amp;$A584&amp;IF($C584="","","."&amp;$C584&amp;"."&amp;$B584)&amp;IF(INDEX(Variables!$D$5:$D$105,MATCH($A584,Variables!$A$5:$A$105,0))="","","."&amp;INDEX(Variables!$D$5:$D$105,MATCH($A584,Variables!$A$5:$A$105,0)))&amp;"."&amp;AE$5</f>
        <v/>
      </c>
      <c r="AF584" s="41">
        <f>AF$12*$D584*INDEX(AF$21:AF$28,$E584)*INDEX(AF$30:AF$46,$F584)*(1-INDEX(AF$117:AF$133,$F584))</f>
        <v/>
      </c>
      <c r="AG584" s="40">
        <f>AG$12*$D584*INDEX(AG$21:AG$28,$E584)*INDEX(AG$30:AG$46,$F584)*(1-INDEX(AG$117:AG$133,$F584))</f>
        <v/>
      </c>
      <c r="AH584" s="40">
        <f>AH$12*$D584*INDEX(AH$21:AH$28,$E584)*INDEX(AH$30:AH$46,$F584)*(1-INDEX(AH$117:AH$133,$F584))</f>
        <v/>
      </c>
      <c r="AI584" s="40">
        <f>AI$12*$D584*INDEX(AI$21:AI$28,$E584)*INDEX(AI$30:AI$46,$F584)*(1-INDEX(AI$117:AI$133,$F584))</f>
        <v/>
      </c>
      <c r="AJ584" s="40">
        <f>AJ$12*$D584*INDEX(AJ$21:AJ$28,$E584)*INDEX(AJ$30:AJ$46,$F584)*(1-INDEX(AJ$117:AJ$133,$F584))</f>
        <v/>
      </c>
      <c r="AK584" s="40">
        <f>AK$12*$D584*INDEX(AK$21:AK$28,$E584)*INDEX(AK$30:AK$46,$F584)*(1-INDEX(AK$117:AK$133,$F584))</f>
        <v/>
      </c>
      <c r="AL584" s="40">
        <f>AL$12*$D584*INDEX(AL$21:AL$28,$E584)*INDEX(AL$30:AL$46,$F584)*(1-INDEX(AL$117:AL$133,$F584))</f>
        <v/>
      </c>
      <c r="AM584" s="40">
        <f>AM$12*$D584*INDEX(AM$21:AM$28,$E584)*INDEX(AM$30:AM$46,$F584)*(1-INDEX(AM$117:AM$133,$F584))</f>
        <v/>
      </c>
      <c r="AN584" s="40">
        <f>AN$12*$D584*INDEX(AN$21:AN$28,$E584)*INDEX(AN$30:AN$46,$F584)*(1-INDEX(AN$117:AN$133,$F584))</f>
        <v/>
      </c>
      <c r="AO584" s="40">
        <f>AO$12*$D584*INDEX(AO$21:AO$28,$E584)*INDEX(AO$30:AO$46,$F584)*(1-INDEX(AO$117:AO$133,$F584))</f>
        <v/>
      </c>
      <c r="AP584" s="40">
        <f>AP$12*$D584*INDEX(AP$21:AP$28,$E584)*INDEX(AP$30:AP$46,$F584)*(1-INDEX(AP$117:AP$133,$F584))</f>
        <v/>
      </c>
      <c r="AQ584" s="40">
        <f>AQ$12*$D584*INDEX(AQ$21:AQ$28,$E584)*INDEX(AQ$30:AQ$46,$F584)*(1-INDEX(AQ$117:AQ$133,$F584))</f>
        <v/>
      </c>
      <c r="AR584" s="40">
        <f>AR$12*$D584*INDEX(AR$21:AR$28,$E584)*INDEX(AR$30:AR$46,$F584)*(1-INDEX(AR$117:AR$133,$F584))</f>
        <v/>
      </c>
      <c r="AS584" s="40">
        <f>AS$12*$D584*INDEX(AS$21:AS$28,$E584)*INDEX(AS$30:AS$46,$F584)*(1-INDEX(AS$117:AS$133,$F584))</f>
        <v/>
      </c>
      <c r="AT584" s="40">
        <f>AT$12*$D584*INDEX(AT$21:AT$28,$E584)*INDEX(AT$30:AT$46,$F584)*(1-INDEX(AT$117:AT$133,$F584))</f>
        <v/>
      </c>
      <c r="AU584" s="40">
        <f>AU$12*$D584*INDEX(AU$21:AU$28,$E584)*INDEX(AU$30:AU$46,$F584)*(1-INDEX(AU$117:AU$133,$F584))</f>
        <v/>
      </c>
      <c r="AV584" s="40">
        <f>AV$12*$D584*INDEX(AV$21:AV$28,$E584)*INDEX(AV$30:AV$46,$F584)*(1-INDEX(AV$117:AV$133,$F584))</f>
        <v/>
      </c>
      <c r="AW584" s="40">
        <f>AW$12*$D584*INDEX(AW$21:AW$28,$E584)*INDEX(AW$30:AW$46,$F584)*(1-INDEX(AW$117:AW$133,$F584))</f>
        <v/>
      </c>
      <c r="AX584" s="42">
        <f>CARBONTAX(AX$12,$D584,INDEX(AX$21:AX$28,$E584),INDEX(AX$30:AX$46,$F584),INDEX(AX$117:AX$133,$F584))</f>
        <v/>
      </c>
    </row>
    <row r="585" hidden="1" outlineLevel="2"/>
    <row r="586" hidden="1" outlineLevel="2">
      <c r="A586" s="5" t="inlineStr">
        <is>
          <t>ets</t>
        </is>
      </c>
      <c r="B586" s="5" t="inlineStr">
        <is>
          <t>coa</t>
        </is>
      </c>
      <c r="C586" s="5" t="inlineStr">
        <is>
          <t>nav</t>
        </is>
      </c>
      <c r="D586" s="40">
        <f>INDEX(Inputs!$T$5:$T$132,MATCH($B586&amp;"|"&amp;$C586,Inputs!$A$5:$A$132,0))</f>
        <v/>
      </c>
      <c r="E586" s="40">
        <f>INDEX(Inputs!$K$5:$K$132,MATCH($B586&amp;"|"&amp;$C586,Inputs!$A$5:$A$132,0))</f>
        <v/>
      </c>
      <c r="F586" s="39" t="n"/>
      <c r="G586" s="39" t="n"/>
      <c r="H586" s="5">
        <f>INDEX(Variables!$B$5:$B$105,MATCH($A586,Variables!$A$5:$A$105,0))&amp;IF($C586="",""," | "&amp;INDEX(Mapping!$B$5:$B$26,MATCH($C586,Mapping!$A$5:$A$26,0))&amp;" | "&amp;INDEX(Mapping!$B$30:$B$41,MATCH($B586,Mapping!$A$30:$A$41,0)))</f>
        <v/>
      </c>
      <c r="I586" s="5">
        <f>INDEX(Variables!$C$5:$C$105,MATCH($A586,Variables!$A$5:$A$105,0))</f>
        <v/>
      </c>
      <c r="J586" s="5">
        <f>INDEX(Variables!$E$5:$E$105,MATCH($A586,Variables!$A$5:$A$105,0))</f>
        <v/>
      </c>
      <c r="K586" s="25">
        <f>LOWER(Settings!$C$4)&amp;".mit."&amp;$A586&amp;IF($C586="","","."&amp;$C586&amp;"."&amp;$B586)&amp;IF(INDEX(Variables!$D$5:$D$105,MATCH($A586,Variables!$A$5:$A$105,0))="","","."&amp;INDEX(Variables!$D$5:$D$105,MATCH($A586,Variables!$A$5:$A$105,0)))&amp;"."&amp;K$5</f>
        <v/>
      </c>
      <c r="L586" s="41">
        <f>L$134*$D586*INDEX(L$117:L$133,$E586)</f>
        <v/>
      </c>
      <c r="M586" s="40">
        <f>M$134*$D586*INDEX(M$117:M$133,$E586)</f>
        <v/>
      </c>
      <c r="N586" s="40">
        <f>N$134*$D586*INDEX(N$117:N$133,$E586)</f>
        <v/>
      </c>
      <c r="O586" s="40">
        <f>O$134*$D586*INDEX(O$117:O$133,$E586)</f>
        <v/>
      </c>
      <c r="P586" s="40">
        <f>P$134*$D586*INDEX(P$117:P$133,$E586)</f>
        <v/>
      </c>
      <c r="Q586" s="40">
        <f>Q$134*$D586*INDEX(Q$117:Q$133,$E586)</f>
        <v/>
      </c>
      <c r="R586" s="40">
        <f>R$134*$D586*INDEX(R$117:R$133,$E586)</f>
        <v/>
      </c>
      <c r="S586" s="40">
        <f>S$134*$D586*INDEX(S$117:S$133,$E586)</f>
        <v/>
      </c>
      <c r="T586" s="40">
        <f>T$134*$D586*INDEX(T$117:T$133,$E586)</f>
        <v/>
      </c>
      <c r="U586" s="40">
        <f>U$134*$D586*INDEX(U$117:U$133,$E586)</f>
        <v/>
      </c>
      <c r="V586" s="40">
        <f>V$134*$D586*INDEX(V$117:V$133,$E586)</f>
        <v/>
      </c>
      <c r="W586" s="40">
        <f>W$134*$D586*INDEX(W$117:W$133,$E586)</f>
        <v/>
      </c>
      <c r="X586" s="40">
        <f>X$134*$D586*INDEX(X$117:X$133,$E586)</f>
        <v/>
      </c>
      <c r="Y586" s="40">
        <f>Y$134*$D586*INDEX(Y$117:Y$133,$E586)</f>
        <v/>
      </c>
      <c r="Z586" s="40">
        <f>Z$134*$D586*INDEX(Z$117:Z$133,$E586)</f>
        <v/>
      </c>
      <c r="AA586" s="40">
        <f>AA$134*$D586*INDEX(AA$117:AA$133,$E586)</f>
        <v/>
      </c>
      <c r="AB586" s="40">
        <f>AB$134*$D586*INDEX(AB$117:AB$133,$E586)</f>
        <v/>
      </c>
      <c r="AC586" s="40">
        <f>AC$134*$D586*INDEX(AC$117:AC$133,$E586)</f>
        <v/>
      </c>
      <c r="AD586" s="42">
        <f>ETSCOST(AD$134,$D586,INDEX(AD$117:AD$133,$E586))</f>
        <v/>
      </c>
      <c r="AE586" s="25">
        <f>LOWER(Settings!$C$4)&amp;".mit."&amp;$A586&amp;IF($C586="","","."&amp;$C586&amp;"."&amp;$B586)&amp;IF(INDEX(Variables!$D$5:$D$105,MATCH($A586,Variables!$A$5:$A$105,0))="","","."&amp;INDEX(Variables!$D$5:$D$105,MATCH($A586,Variables!$A$5:$A$105,0)))&amp;"."&amp;AE$5</f>
        <v/>
      </c>
      <c r="AF586" s="41">
        <f>AF$134*$D586*INDEX(AF$117:AF$133,$E586)</f>
        <v/>
      </c>
      <c r="AG586" s="40">
        <f>AG$134*$D586*INDEX(AG$117:AG$133,$E586)</f>
        <v/>
      </c>
      <c r="AH586" s="40">
        <f>AH$134*$D586*INDEX(AH$117:AH$133,$E586)</f>
        <v/>
      </c>
      <c r="AI586" s="40">
        <f>AI$134*$D586*INDEX(AI$117:AI$133,$E586)</f>
        <v/>
      </c>
      <c r="AJ586" s="40">
        <f>AJ$134*$D586*INDEX(AJ$117:AJ$133,$E586)</f>
        <v/>
      </c>
      <c r="AK586" s="40">
        <f>AK$134*$D586*INDEX(AK$117:AK$133,$E586)</f>
        <v/>
      </c>
      <c r="AL586" s="40">
        <f>AL$134*$D586*INDEX(AL$117:AL$133,$E586)</f>
        <v/>
      </c>
      <c r="AM586" s="40">
        <f>AM$134*$D586*INDEX(AM$117:AM$133,$E586)</f>
        <v/>
      </c>
      <c r="AN586" s="40">
        <f>AN$134*$D586*INDEX(AN$117:AN$133,$E586)</f>
        <v/>
      </c>
      <c r="AO586" s="40">
        <f>AO$134*$D586*INDEX(AO$117:AO$133,$E586)</f>
        <v/>
      </c>
      <c r="AP586" s="40">
        <f>AP$134*$D586*INDEX(AP$117:AP$133,$E586)</f>
        <v/>
      </c>
      <c r="AQ586" s="40">
        <f>AQ$134*$D586*INDEX(AQ$117:AQ$133,$E586)</f>
        <v/>
      </c>
      <c r="AR586" s="40">
        <f>AR$134*$D586*INDEX(AR$117:AR$133,$E586)</f>
        <v/>
      </c>
      <c r="AS586" s="40">
        <f>AS$134*$D586*INDEX(AS$117:AS$133,$E586)</f>
        <v/>
      </c>
      <c r="AT586" s="40">
        <f>AT$134*$D586*INDEX(AT$117:AT$133,$E586)</f>
        <v/>
      </c>
      <c r="AU586" s="40">
        <f>AU$134*$D586*INDEX(AU$117:AU$133,$E586)</f>
        <v/>
      </c>
      <c r="AV586" s="40">
        <f>AV$134*$D586*INDEX(AV$117:AV$133,$E586)</f>
        <v/>
      </c>
      <c r="AW586" s="40">
        <f>AW$134*$D586*INDEX(AW$117:AW$133,$E586)</f>
        <v/>
      </c>
      <c r="AX586" s="42">
        <f>ETSCOST(AX$134,$D586,INDEX(AX$117:AX$133,$E586))</f>
        <v/>
      </c>
    </row>
    <row r="587" hidden="1" outlineLevel="2">
      <c r="A587" s="5" t="inlineStr">
        <is>
          <t>ets</t>
        </is>
      </c>
      <c r="B587" s="5" t="inlineStr">
        <is>
          <t>nga</t>
        </is>
      </c>
      <c r="C587" s="5" t="inlineStr">
        <is>
          <t>nav</t>
        </is>
      </c>
      <c r="D587" s="40">
        <f>INDEX(Inputs!$T$5:$T$132,MATCH($B587&amp;"|"&amp;$C587,Inputs!$A$5:$A$132,0))</f>
        <v/>
      </c>
      <c r="E587" s="40">
        <f>INDEX(Inputs!$K$5:$K$132,MATCH($B587&amp;"|"&amp;$C587,Inputs!$A$5:$A$132,0))</f>
        <v/>
      </c>
      <c r="F587" s="39" t="n"/>
      <c r="G587" s="39" t="n"/>
      <c r="H587" s="5">
        <f>INDEX(Variables!$B$5:$B$105,MATCH($A587,Variables!$A$5:$A$105,0))&amp;IF($C587="",""," | "&amp;INDEX(Mapping!$B$5:$B$26,MATCH($C587,Mapping!$A$5:$A$26,0))&amp;" | "&amp;INDEX(Mapping!$B$30:$B$41,MATCH($B587,Mapping!$A$30:$A$41,0)))</f>
        <v/>
      </c>
      <c r="I587" s="5">
        <f>INDEX(Variables!$C$5:$C$105,MATCH($A587,Variables!$A$5:$A$105,0))</f>
        <v/>
      </c>
      <c r="J587" s="5">
        <f>INDEX(Variables!$E$5:$E$105,MATCH($A587,Variables!$A$5:$A$105,0))</f>
        <v/>
      </c>
      <c r="K587" s="25">
        <f>LOWER(Settings!$C$4)&amp;".mit."&amp;$A587&amp;IF($C587="","","."&amp;$C587&amp;"."&amp;$B587)&amp;IF(INDEX(Variables!$D$5:$D$105,MATCH($A587,Variables!$A$5:$A$105,0))="","","."&amp;INDEX(Variables!$D$5:$D$105,MATCH($A587,Variables!$A$5:$A$105,0)))&amp;"."&amp;K$5</f>
        <v/>
      </c>
      <c r="L587" s="41">
        <f>L$134*$D587*INDEX(L$117:L$133,$E587)</f>
        <v/>
      </c>
      <c r="M587" s="40">
        <f>M$134*$D587*INDEX(M$117:M$133,$E587)</f>
        <v/>
      </c>
      <c r="N587" s="40">
        <f>N$134*$D587*INDEX(N$117:N$133,$E587)</f>
        <v/>
      </c>
      <c r="O587" s="40">
        <f>O$134*$D587*INDEX(O$117:O$133,$E587)</f>
        <v/>
      </c>
      <c r="P587" s="40">
        <f>P$134*$D587*INDEX(P$117:P$133,$E587)</f>
        <v/>
      </c>
      <c r="Q587" s="40">
        <f>Q$134*$D587*INDEX(Q$117:Q$133,$E587)</f>
        <v/>
      </c>
      <c r="R587" s="40">
        <f>R$134*$D587*INDEX(R$117:R$133,$E587)</f>
        <v/>
      </c>
      <c r="S587" s="40">
        <f>S$134*$D587*INDEX(S$117:S$133,$E587)</f>
        <v/>
      </c>
      <c r="T587" s="40">
        <f>T$134*$D587*INDEX(T$117:T$133,$E587)</f>
        <v/>
      </c>
      <c r="U587" s="40">
        <f>U$134*$D587*INDEX(U$117:U$133,$E587)</f>
        <v/>
      </c>
      <c r="V587" s="40">
        <f>V$134*$D587*INDEX(V$117:V$133,$E587)</f>
        <v/>
      </c>
      <c r="W587" s="40">
        <f>W$134*$D587*INDEX(W$117:W$133,$E587)</f>
        <v/>
      </c>
      <c r="X587" s="40">
        <f>X$134*$D587*INDEX(X$117:X$133,$E587)</f>
        <v/>
      </c>
      <c r="Y587" s="40">
        <f>Y$134*$D587*INDEX(Y$117:Y$133,$E587)</f>
        <v/>
      </c>
      <c r="Z587" s="40">
        <f>Z$134*$D587*INDEX(Z$117:Z$133,$E587)</f>
        <v/>
      </c>
      <c r="AA587" s="40">
        <f>AA$134*$D587*INDEX(AA$117:AA$133,$E587)</f>
        <v/>
      </c>
      <c r="AB587" s="40">
        <f>AB$134*$D587*INDEX(AB$117:AB$133,$E587)</f>
        <v/>
      </c>
      <c r="AC587" s="40">
        <f>AC$134*$D587*INDEX(AC$117:AC$133,$E587)</f>
        <v/>
      </c>
      <c r="AD587" s="42">
        <f>ETSCOST(AD$134,$D587,INDEX(AD$117:AD$133,$E587))</f>
        <v/>
      </c>
      <c r="AE587" s="25">
        <f>LOWER(Settings!$C$4)&amp;".mit."&amp;$A587&amp;IF($C587="","","."&amp;$C587&amp;"."&amp;$B587)&amp;IF(INDEX(Variables!$D$5:$D$105,MATCH($A587,Variables!$A$5:$A$105,0))="","","."&amp;INDEX(Variables!$D$5:$D$105,MATCH($A587,Variables!$A$5:$A$105,0)))&amp;"."&amp;AE$5</f>
        <v/>
      </c>
      <c r="AF587" s="41">
        <f>AF$134*$D587*INDEX(AF$117:AF$133,$E587)</f>
        <v/>
      </c>
      <c r="AG587" s="40">
        <f>AG$134*$D587*INDEX(AG$117:AG$133,$E587)</f>
        <v/>
      </c>
      <c r="AH587" s="40">
        <f>AH$134*$D587*INDEX(AH$117:AH$133,$E587)</f>
        <v/>
      </c>
      <c r="AI587" s="40">
        <f>AI$134*$D587*INDEX(AI$117:AI$133,$E587)</f>
        <v/>
      </c>
      <c r="AJ587" s="40">
        <f>AJ$134*$D587*INDEX(AJ$117:AJ$133,$E587)</f>
        <v/>
      </c>
      <c r="AK587" s="40">
        <f>AK$134*$D587*INDEX(AK$117:AK$133,$E587)</f>
        <v/>
      </c>
      <c r="AL587" s="40">
        <f>AL$134*$D587*INDEX(AL$117:AL$133,$E587)</f>
        <v/>
      </c>
      <c r="AM587" s="40">
        <f>AM$134*$D587*INDEX(AM$117:AM$133,$E587)</f>
        <v/>
      </c>
      <c r="AN587" s="40">
        <f>AN$134*$D587*INDEX(AN$117:AN$133,$E587)</f>
        <v/>
      </c>
      <c r="AO587" s="40">
        <f>AO$134*$D587*INDEX(AO$117:AO$133,$E587)</f>
        <v/>
      </c>
      <c r="AP587" s="40">
        <f>AP$134*$D587*INDEX(AP$117:AP$133,$E587)</f>
        <v/>
      </c>
      <c r="AQ587" s="40">
        <f>AQ$134*$D587*INDEX(AQ$117:AQ$133,$E587)</f>
        <v/>
      </c>
      <c r="AR587" s="40">
        <f>AR$134*$D587*INDEX(AR$117:AR$133,$E587)</f>
        <v/>
      </c>
      <c r="AS587" s="40">
        <f>AS$134*$D587*INDEX(AS$117:AS$133,$E587)</f>
        <v/>
      </c>
      <c r="AT587" s="40">
        <f>AT$134*$D587*INDEX(AT$117:AT$133,$E587)</f>
        <v/>
      </c>
      <c r="AU587" s="40">
        <f>AU$134*$D587*INDEX(AU$117:AU$133,$E587)</f>
        <v/>
      </c>
      <c r="AV587" s="40">
        <f>AV$134*$D587*INDEX(AV$117:AV$133,$E587)</f>
        <v/>
      </c>
      <c r="AW587" s="40">
        <f>AW$134*$D587*INDEX(AW$117:AW$133,$E587)</f>
        <v/>
      </c>
      <c r="AX587" s="42">
        <f>ETSCOST(AX$134,$D587,INDEX(AX$117:AX$133,$E587))</f>
        <v/>
      </c>
    </row>
    <row r="588" hidden="1" outlineLevel="2">
      <c r="A588" s="5" t="inlineStr">
        <is>
          <t>ets</t>
        </is>
      </c>
      <c r="B588" s="5" t="inlineStr">
        <is>
          <t>gso</t>
        </is>
      </c>
      <c r="C588" s="5" t="inlineStr">
        <is>
          <t>nav</t>
        </is>
      </c>
      <c r="D588" s="40">
        <f>INDEX(Inputs!$T$5:$T$132,MATCH($B588&amp;"|"&amp;$C588,Inputs!$A$5:$A$132,0))</f>
        <v/>
      </c>
      <c r="E588" s="40">
        <f>INDEX(Inputs!$K$5:$K$132,MATCH($B588&amp;"|"&amp;$C588,Inputs!$A$5:$A$132,0))</f>
        <v/>
      </c>
      <c r="F588" s="39" t="n"/>
      <c r="G588" s="39" t="n"/>
      <c r="H588" s="5">
        <f>INDEX(Variables!$B$5:$B$105,MATCH($A588,Variables!$A$5:$A$105,0))&amp;IF($C588="",""," | "&amp;INDEX(Mapping!$B$5:$B$26,MATCH($C588,Mapping!$A$5:$A$26,0))&amp;" | "&amp;INDEX(Mapping!$B$30:$B$41,MATCH($B588,Mapping!$A$30:$A$41,0)))</f>
        <v/>
      </c>
      <c r="I588" s="5">
        <f>INDEX(Variables!$C$5:$C$105,MATCH($A588,Variables!$A$5:$A$105,0))</f>
        <v/>
      </c>
      <c r="J588" s="5">
        <f>INDEX(Variables!$E$5:$E$105,MATCH($A588,Variables!$A$5:$A$105,0))</f>
        <v/>
      </c>
      <c r="K588" s="25">
        <f>LOWER(Settings!$C$4)&amp;".mit."&amp;$A588&amp;IF($C588="","","."&amp;$C588&amp;"."&amp;$B588)&amp;IF(INDEX(Variables!$D$5:$D$105,MATCH($A588,Variables!$A$5:$A$105,0))="","","."&amp;INDEX(Variables!$D$5:$D$105,MATCH($A588,Variables!$A$5:$A$105,0)))&amp;"."&amp;K$5</f>
        <v/>
      </c>
      <c r="L588" s="41">
        <f>L$134*$D588*INDEX(L$117:L$133,$E588)</f>
        <v/>
      </c>
      <c r="M588" s="40">
        <f>M$134*$D588*INDEX(M$117:M$133,$E588)</f>
        <v/>
      </c>
      <c r="N588" s="40">
        <f>N$134*$D588*INDEX(N$117:N$133,$E588)</f>
        <v/>
      </c>
      <c r="O588" s="40">
        <f>O$134*$D588*INDEX(O$117:O$133,$E588)</f>
        <v/>
      </c>
      <c r="P588" s="40">
        <f>P$134*$D588*INDEX(P$117:P$133,$E588)</f>
        <v/>
      </c>
      <c r="Q588" s="40">
        <f>Q$134*$D588*INDEX(Q$117:Q$133,$E588)</f>
        <v/>
      </c>
      <c r="R588" s="40">
        <f>R$134*$D588*INDEX(R$117:R$133,$E588)</f>
        <v/>
      </c>
      <c r="S588" s="40">
        <f>S$134*$D588*INDEX(S$117:S$133,$E588)</f>
        <v/>
      </c>
      <c r="T588" s="40">
        <f>T$134*$D588*INDEX(T$117:T$133,$E588)</f>
        <v/>
      </c>
      <c r="U588" s="40">
        <f>U$134*$D588*INDEX(U$117:U$133,$E588)</f>
        <v/>
      </c>
      <c r="V588" s="40">
        <f>V$134*$D588*INDEX(V$117:V$133,$E588)</f>
        <v/>
      </c>
      <c r="W588" s="40">
        <f>W$134*$D588*INDEX(W$117:W$133,$E588)</f>
        <v/>
      </c>
      <c r="X588" s="40">
        <f>X$134*$D588*INDEX(X$117:X$133,$E588)</f>
        <v/>
      </c>
      <c r="Y588" s="40">
        <f>Y$134*$D588*INDEX(Y$117:Y$133,$E588)</f>
        <v/>
      </c>
      <c r="Z588" s="40">
        <f>Z$134*$D588*INDEX(Z$117:Z$133,$E588)</f>
        <v/>
      </c>
      <c r="AA588" s="40">
        <f>AA$134*$D588*INDEX(AA$117:AA$133,$E588)</f>
        <v/>
      </c>
      <c r="AB588" s="40">
        <f>AB$134*$D588*INDEX(AB$117:AB$133,$E588)</f>
        <v/>
      </c>
      <c r="AC588" s="40">
        <f>AC$134*$D588*INDEX(AC$117:AC$133,$E588)</f>
        <v/>
      </c>
      <c r="AD588" s="42">
        <f>ETSCOST(AD$134,$D588,INDEX(AD$117:AD$133,$E588))</f>
        <v/>
      </c>
      <c r="AE588" s="25">
        <f>LOWER(Settings!$C$4)&amp;".mit."&amp;$A588&amp;IF($C588="","","."&amp;$C588&amp;"."&amp;$B588)&amp;IF(INDEX(Variables!$D$5:$D$105,MATCH($A588,Variables!$A$5:$A$105,0))="","","."&amp;INDEX(Variables!$D$5:$D$105,MATCH($A588,Variables!$A$5:$A$105,0)))&amp;"."&amp;AE$5</f>
        <v/>
      </c>
      <c r="AF588" s="41">
        <f>AF$134*$D588*INDEX(AF$117:AF$133,$E588)</f>
        <v/>
      </c>
      <c r="AG588" s="40">
        <f>AG$134*$D588*INDEX(AG$117:AG$133,$E588)</f>
        <v/>
      </c>
      <c r="AH588" s="40">
        <f>AH$134*$D588*INDEX(AH$117:AH$133,$E588)</f>
        <v/>
      </c>
      <c r="AI588" s="40">
        <f>AI$134*$D588*INDEX(AI$117:AI$133,$E588)</f>
        <v/>
      </c>
      <c r="AJ588" s="40">
        <f>AJ$134*$D588*INDEX(AJ$117:AJ$133,$E588)</f>
        <v/>
      </c>
      <c r="AK588" s="40">
        <f>AK$134*$D588*INDEX(AK$117:AK$133,$E588)</f>
        <v/>
      </c>
      <c r="AL588" s="40">
        <f>AL$134*$D588*INDEX(AL$117:AL$133,$E588)</f>
        <v/>
      </c>
      <c r="AM588" s="40">
        <f>AM$134*$D588*INDEX(AM$117:AM$133,$E588)</f>
        <v/>
      </c>
      <c r="AN588" s="40">
        <f>AN$134*$D588*INDEX(AN$117:AN$133,$E588)</f>
        <v/>
      </c>
      <c r="AO588" s="40">
        <f>AO$134*$D588*INDEX(AO$117:AO$133,$E588)</f>
        <v/>
      </c>
      <c r="AP588" s="40">
        <f>AP$134*$D588*INDEX(AP$117:AP$133,$E588)</f>
        <v/>
      </c>
      <c r="AQ588" s="40">
        <f>AQ$134*$D588*INDEX(AQ$117:AQ$133,$E588)</f>
        <v/>
      </c>
      <c r="AR588" s="40">
        <f>AR$134*$D588*INDEX(AR$117:AR$133,$E588)</f>
        <v/>
      </c>
      <c r="AS588" s="40">
        <f>AS$134*$D588*INDEX(AS$117:AS$133,$E588)</f>
        <v/>
      </c>
      <c r="AT588" s="40">
        <f>AT$134*$D588*INDEX(AT$117:AT$133,$E588)</f>
        <v/>
      </c>
      <c r="AU588" s="40">
        <f>AU$134*$D588*INDEX(AU$117:AU$133,$E588)</f>
        <v/>
      </c>
      <c r="AV588" s="40">
        <f>AV$134*$D588*INDEX(AV$117:AV$133,$E588)</f>
        <v/>
      </c>
      <c r="AW588" s="40">
        <f>AW$134*$D588*INDEX(AW$117:AW$133,$E588)</f>
        <v/>
      </c>
      <c r="AX588" s="42">
        <f>ETSCOST(AX$134,$D588,INDEX(AX$117:AX$133,$E588))</f>
        <v/>
      </c>
    </row>
    <row r="589" hidden="1" outlineLevel="2">
      <c r="A589" s="5" t="inlineStr">
        <is>
          <t>ets</t>
        </is>
      </c>
      <c r="B589" s="5" t="inlineStr">
        <is>
          <t>die</t>
        </is>
      </c>
      <c r="C589" s="5" t="inlineStr">
        <is>
          <t>nav</t>
        </is>
      </c>
      <c r="D589" s="40">
        <f>INDEX(Inputs!$T$5:$T$132,MATCH($B589&amp;"|"&amp;$C589,Inputs!$A$5:$A$132,0))</f>
        <v/>
      </c>
      <c r="E589" s="40">
        <f>INDEX(Inputs!$K$5:$K$132,MATCH($B589&amp;"|"&amp;$C589,Inputs!$A$5:$A$132,0))</f>
        <v/>
      </c>
      <c r="F589" s="39" t="n"/>
      <c r="G589" s="39" t="n"/>
      <c r="H589" s="5">
        <f>INDEX(Variables!$B$5:$B$105,MATCH($A589,Variables!$A$5:$A$105,0))&amp;IF($C589="",""," | "&amp;INDEX(Mapping!$B$5:$B$26,MATCH($C589,Mapping!$A$5:$A$26,0))&amp;" | "&amp;INDEX(Mapping!$B$30:$B$41,MATCH($B589,Mapping!$A$30:$A$41,0)))</f>
        <v/>
      </c>
      <c r="I589" s="5">
        <f>INDEX(Variables!$C$5:$C$105,MATCH($A589,Variables!$A$5:$A$105,0))</f>
        <v/>
      </c>
      <c r="J589" s="5">
        <f>INDEX(Variables!$E$5:$E$105,MATCH($A589,Variables!$A$5:$A$105,0))</f>
        <v/>
      </c>
      <c r="K589" s="25">
        <f>LOWER(Settings!$C$4)&amp;".mit."&amp;$A589&amp;IF($C589="","","."&amp;$C589&amp;"."&amp;$B589)&amp;IF(INDEX(Variables!$D$5:$D$105,MATCH($A589,Variables!$A$5:$A$105,0))="","","."&amp;INDEX(Variables!$D$5:$D$105,MATCH($A589,Variables!$A$5:$A$105,0)))&amp;"."&amp;K$5</f>
        <v/>
      </c>
      <c r="L589" s="41">
        <f>L$134*$D589*INDEX(L$117:L$133,$E589)</f>
        <v/>
      </c>
      <c r="M589" s="40">
        <f>M$134*$D589*INDEX(M$117:M$133,$E589)</f>
        <v/>
      </c>
      <c r="N589" s="40">
        <f>N$134*$D589*INDEX(N$117:N$133,$E589)</f>
        <v/>
      </c>
      <c r="O589" s="40">
        <f>O$134*$D589*INDEX(O$117:O$133,$E589)</f>
        <v/>
      </c>
      <c r="P589" s="40">
        <f>P$134*$D589*INDEX(P$117:P$133,$E589)</f>
        <v/>
      </c>
      <c r="Q589" s="40">
        <f>Q$134*$D589*INDEX(Q$117:Q$133,$E589)</f>
        <v/>
      </c>
      <c r="R589" s="40">
        <f>R$134*$D589*INDEX(R$117:R$133,$E589)</f>
        <v/>
      </c>
      <c r="S589" s="40">
        <f>S$134*$D589*INDEX(S$117:S$133,$E589)</f>
        <v/>
      </c>
      <c r="T589" s="40">
        <f>T$134*$D589*INDEX(T$117:T$133,$E589)</f>
        <v/>
      </c>
      <c r="U589" s="40">
        <f>U$134*$D589*INDEX(U$117:U$133,$E589)</f>
        <v/>
      </c>
      <c r="V589" s="40">
        <f>V$134*$D589*INDEX(V$117:V$133,$E589)</f>
        <v/>
      </c>
      <c r="W589" s="40">
        <f>W$134*$D589*INDEX(W$117:W$133,$E589)</f>
        <v/>
      </c>
      <c r="X589" s="40">
        <f>X$134*$D589*INDEX(X$117:X$133,$E589)</f>
        <v/>
      </c>
      <c r="Y589" s="40">
        <f>Y$134*$D589*INDEX(Y$117:Y$133,$E589)</f>
        <v/>
      </c>
      <c r="Z589" s="40">
        <f>Z$134*$D589*INDEX(Z$117:Z$133,$E589)</f>
        <v/>
      </c>
      <c r="AA589" s="40">
        <f>AA$134*$D589*INDEX(AA$117:AA$133,$E589)</f>
        <v/>
      </c>
      <c r="AB589" s="40">
        <f>AB$134*$D589*INDEX(AB$117:AB$133,$E589)</f>
        <v/>
      </c>
      <c r="AC589" s="40">
        <f>AC$134*$D589*INDEX(AC$117:AC$133,$E589)</f>
        <v/>
      </c>
      <c r="AD589" s="42">
        <f>ETSCOST(AD$134,$D589,INDEX(AD$117:AD$133,$E589))</f>
        <v/>
      </c>
      <c r="AE589" s="25">
        <f>LOWER(Settings!$C$4)&amp;".mit."&amp;$A589&amp;IF($C589="","","."&amp;$C589&amp;"."&amp;$B589)&amp;IF(INDEX(Variables!$D$5:$D$105,MATCH($A589,Variables!$A$5:$A$105,0))="","","."&amp;INDEX(Variables!$D$5:$D$105,MATCH($A589,Variables!$A$5:$A$105,0)))&amp;"."&amp;AE$5</f>
        <v/>
      </c>
      <c r="AF589" s="41">
        <f>AF$134*$D589*INDEX(AF$117:AF$133,$E589)</f>
        <v/>
      </c>
      <c r="AG589" s="40">
        <f>AG$134*$D589*INDEX(AG$117:AG$133,$E589)</f>
        <v/>
      </c>
      <c r="AH589" s="40">
        <f>AH$134*$D589*INDEX(AH$117:AH$133,$E589)</f>
        <v/>
      </c>
      <c r="AI589" s="40">
        <f>AI$134*$D589*INDEX(AI$117:AI$133,$E589)</f>
        <v/>
      </c>
      <c r="AJ589" s="40">
        <f>AJ$134*$D589*INDEX(AJ$117:AJ$133,$E589)</f>
        <v/>
      </c>
      <c r="AK589" s="40">
        <f>AK$134*$D589*INDEX(AK$117:AK$133,$E589)</f>
        <v/>
      </c>
      <c r="AL589" s="40">
        <f>AL$134*$D589*INDEX(AL$117:AL$133,$E589)</f>
        <v/>
      </c>
      <c r="AM589" s="40">
        <f>AM$134*$D589*INDEX(AM$117:AM$133,$E589)</f>
        <v/>
      </c>
      <c r="AN589" s="40">
        <f>AN$134*$D589*INDEX(AN$117:AN$133,$E589)</f>
        <v/>
      </c>
      <c r="AO589" s="40">
        <f>AO$134*$D589*INDEX(AO$117:AO$133,$E589)</f>
        <v/>
      </c>
      <c r="AP589" s="40">
        <f>AP$134*$D589*INDEX(AP$117:AP$133,$E589)</f>
        <v/>
      </c>
      <c r="AQ589" s="40">
        <f>AQ$134*$D589*INDEX(AQ$117:AQ$133,$E589)</f>
        <v/>
      </c>
      <c r="AR589" s="40">
        <f>AR$134*$D589*INDEX(AR$117:AR$133,$E589)</f>
        <v/>
      </c>
      <c r="AS589" s="40">
        <f>AS$134*$D589*INDEX(AS$117:AS$133,$E589)</f>
        <v/>
      </c>
      <c r="AT589" s="40">
        <f>AT$134*$D589*INDEX(AT$117:AT$133,$E589)</f>
        <v/>
      </c>
      <c r="AU589" s="40">
        <f>AU$134*$D589*INDEX(AU$117:AU$133,$E589)</f>
        <v/>
      </c>
      <c r="AV589" s="40">
        <f>AV$134*$D589*INDEX(AV$117:AV$133,$E589)</f>
        <v/>
      </c>
      <c r="AW589" s="40">
        <f>AW$134*$D589*INDEX(AW$117:AW$133,$E589)</f>
        <v/>
      </c>
      <c r="AX589" s="42">
        <f>ETSCOST(AX$134,$D589,INDEX(AX$117:AX$133,$E589))</f>
        <v/>
      </c>
    </row>
    <row r="590" hidden="1" outlineLevel="2">
      <c r="A590" s="5" t="inlineStr">
        <is>
          <t>ets</t>
        </is>
      </c>
      <c r="B590" s="5" t="inlineStr">
        <is>
          <t>lpg</t>
        </is>
      </c>
      <c r="C590" s="5" t="inlineStr">
        <is>
          <t>nav</t>
        </is>
      </c>
      <c r="D590" s="40">
        <f>INDEX(Inputs!$T$5:$T$132,MATCH($B590&amp;"|"&amp;$C590,Inputs!$A$5:$A$132,0))</f>
        <v/>
      </c>
      <c r="E590" s="40">
        <f>INDEX(Inputs!$K$5:$K$132,MATCH($B590&amp;"|"&amp;$C590,Inputs!$A$5:$A$132,0))</f>
        <v/>
      </c>
      <c r="F590" s="39" t="n"/>
      <c r="G590" s="39" t="n"/>
      <c r="H590" s="5">
        <f>INDEX(Variables!$B$5:$B$105,MATCH($A590,Variables!$A$5:$A$105,0))&amp;IF($C590="",""," | "&amp;INDEX(Mapping!$B$5:$B$26,MATCH($C590,Mapping!$A$5:$A$26,0))&amp;" | "&amp;INDEX(Mapping!$B$30:$B$41,MATCH($B590,Mapping!$A$30:$A$41,0)))</f>
        <v/>
      </c>
      <c r="I590" s="5">
        <f>INDEX(Variables!$C$5:$C$105,MATCH($A590,Variables!$A$5:$A$105,0))</f>
        <v/>
      </c>
      <c r="J590" s="5">
        <f>INDEX(Variables!$E$5:$E$105,MATCH($A590,Variables!$A$5:$A$105,0))</f>
        <v/>
      </c>
      <c r="K590" s="25">
        <f>LOWER(Settings!$C$4)&amp;".mit."&amp;$A590&amp;IF($C590="","","."&amp;$C590&amp;"."&amp;$B590)&amp;IF(INDEX(Variables!$D$5:$D$105,MATCH($A590,Variables!$A$5:$A$105,0))="","","."&amp;INDEX(Variables!$D$5:$D$105,MATCH($A590,Variables!$A$5:$A$105,0)))&amp;"."&amp;K$5</f>
        <v/>
      </c>
      <c r="L590" s="41">
        <f>L$134*$D590*INDEX(L$117:L$133,$E590)</f>
        <v/>
      </c>
      <c r="M590" s="40">
        <f>M$134*$D590*INDEX(M$117:M$133,$E590)</f>
        <v/>
      </c>
      <c r="N590" s="40">
        <f>N$134*$D590*INDEX(N$117:N$133,$E590)</f>
        <v/>
      </c>
      <c r="O590" s="40">
        <f>O$134*$D590*INDEX(O$117:O$133,$E590)</f>
        <v/>
      </c>
      <c r="P590" s="40">
        <f>P$134*$D590*INDEX(P$117:P$133,$E590)</f>
        <v/>
      </c>
      <c r="Q590" s="40">
        <f>Q$134*$D590*INDEX(Q$117:Q$133,$E590)</f>
        <v/>
      </c>
      <c r="R590" s="40">
        <f>R$134*$D590*INDEX(R$117:R$133,$E590)</f>
        <v/>
      </c>
      <c r="S590" s="40">
        <f>S$134*$D590*INDEX(S$117:S$133,$E590)</f>
        <v/>
      </c>
      <c r="T590" s="40">
        <f>T$134*$D590*INDEX(T$117:T$133,$E590)</f>
        <v/>
      </c>
      <c r="U590" s="40">
        <f>U$134*$D590*INDEX(U$117:U$133,$E590)</f>
        <v/>
      </c>
      <c r="V590" s="40">
        <f>V$134*$D590*INDEX(V$117:V$133,$E590)</f>
        <v/>
      </c>
      <c r="W590" s="40">
        <f>W$134*$D590*INDEX(W$117:W$133,$E590)</f>
        <v/>
      </c>
      <c r="X590" s="40">
        <f>X$134*$D590*INDEX(X$117:X$133,$E590)</f>
        <v/>
      </c>
      <c r="Y590" s="40">
        <f>Y$134*$D590*INDEX(Y$117:Y$133,$E590)</f>
        <v/>
      </c>
      <c r="Z590" s="40">
        <f>Z$134*$D590*INDEX(Z$117:Z$133,$E590)</f>
        <v/>
      </c>
      <c r="AA590" s="40">
        <f>AA$134*$D590*INDEX(AA$117:AA$133,$E590)</f>
        <v/>
      </c>
      <c r="AB590" s="40">
        <f>AB$134*$D590*INDEX(AB$117:AB$133,$E590)</f>
        <v/>
      </c>
      <c r="AC590" s="40">
        <f>AC$134*$D590*INDEX(AC$117:AC$133,$E590)</f>
        <v/>
      </c>
      <c r="AD590" s="42">
        <f>ETSCOST(AD$134,$D590,INDEX(AD$117:AD$133,$E590))</f>
        <v/>
      </c>
      <c r="AE590" s="25">
        <f>LOWER(Settings!$C$4)&amp;".mit."&amp;$A590&amp;IF($C590="","","."&amp;$C590&amp;"."&amp;$B590)&amp;IF(INDEX(Variables!$D$5:$D$105,MATCH($A590,Variables!$A$5:$A$105,0))="","","."&amp;INDEX(Variables!$D$5:$D$105,MATCH($A590,Variables!$A$5:$A$105,0)))&amp;"."&amp;AE$5</f>
        <v/>
      </c>
      <c r="AF590" s="41">
        <f>AF$134*$D590*INDEX(AF$117:AF$133,$E590)</f>
        <v/>
      </c>
      <c r="AG590" s="40">
        <f>AG$134*$D590*INDEX(AG$117:AG$133,$E590)</f>
        <v/>
      </c>
      <c r="AH590" s="40">
        <f>AH$134*$D590*INDEX(AH$117:AH$133,$E590)</f>
        <v/>
      </c>
      <c r="AI590" s="40">
        <f>AI$134*$D590*INDEX(AI$117:AI$133,$E590)</f>
        <v/>
      </c>
      <c r="AJ590" s="40">
        <f>AJ$134*$D590*INDEX(AJ$117:AJ$133,$E590)</f>
        <v/>
      </c>
      <c r="AK590" s="40">
        <f>AK$134*$D590*INDEX(AK$117:AK$133,$E590)</f>
        <v/>
      </c>
      <c r="AL590" s="40">
        <f>AL$134*$D590*INDEX(AL$117:AL$133,$E590)</f>
        <v/>
      </c>
      <c r="AM590" s="40">
        <f>AM$134*$D590*INDEX(AM$117:AM$133,$E590)</f>
        <v/>
      </c>
      <c r="AN590" s="40">
        <f>AN$134*$D590*INDEX(AN$117:AN$133,$E590)</f>
        <v/>
      </c>
      <c r="AO590" s="40">
        <f>AO$134*$D590*INDEX(AO$117:AO$133,$E590)</f>
        <v/>
      </c>
      <c r="AP590" s="40">
        <f>AP$134*$D590*INDEX(AP$117:AP$133,$E590)</f>
        <v/>
      </c>
      <c r="AQ590" s="40">
        <f>AQ$134*$D590*INDEX(AQ$117:AQ$133,$E590)</f>
        <v/>
      </c>
      <c r="AR590" s="40">
        <f>AR$134*$D590*INDEX(AR$117:AR$133,$E590)</f>
        <v/>
      </c>
      <c r="AS590" s="40">
        <f>AS$134*$D590*INDEX(AS$117:AS$133,$E590)</f>
        <v/>
      </c>
      <c r="AT590" s="40">
        <f>AT$134*$D590*INDEX(AT$117:AT$133,$E590)</f>
        <v/>
      </c>
      <c r="AU590" s="40">
        <f>AU$134*$D590*INDEX(AU$117:AU$133,$E590)</f>
        <v/>
      </c>
      <c r="AV590" s="40">
        <f>AV$134*$D590*INDEX(AV$117:AV$133,$E590)</f>
        <v/>
      </c>
      <c r="AW590" s="40">
        <f>AW$134*$D590*INDEX(AW$117:AW$133,$E590)</f>
        <v/>
      </c>
      <c r="AX590" s="42">
        <f>ETSCOST(AX$134,$D590,INDEX(AX$117:AX$133,$E590))</f>
        <v/>
      </c>
    </row>
    <row r="591" hidden="1" outlineLevel="2">
      <c r="A591" s="5" t="inlineStr">
        <is>
          <t>ets</t>
        </is>
      </c>
      <c r="B591" s="5" t="inlineStr">
        <is>
          <t>ker</t>
        </is>
      </c>
      <c r="C591" s="5" t="inlineStr">
        <is>
          <t>nav</t>
        </is>
      </c>
      <c r="D591" s="40">
        <f>INDEX(Inputs!$T$5:$T$132,MATCH($B591&amp;"|"&amp;$C591,Inputs!$A$5:$A$132,0))</f>
        <v/>
      </c>
      <c r="E591" s="40">
        <f>INDEX(Inputs!$K$5:$K$132,MATCH($B591&amp;"|"&amp;$C591,Inputs!$A$5:$A$132,0))</f>
        <v/>
      </c>
      <c r="F591" s="39" t="n"/>
      <c r="G591" s="39" t="n"/>
      <c r="H591" s="5">
        <f>INDEX(Variables!$B$5:$B$105,MATCH($A591,Variables!$A$5:$A$105,0))&amp;IF($C591="",""," | "&amp;INDEX(Mapping!$B$5:$B$26,MATCH($C591,Mapping!$A$5:$A$26,0))&amp;" | "&amp;INDEX(Mapping!$B$30:$B$41,MATCH($B591,Mapping!$A$30:$A$41,0)))</f>
        <v/>
      </c>
      <c r="I591" s="5">
        <f>INDEX(Variables!$C$5:$C$105,MATCH($A591,Variables!$A$5:$A$105,0))</f>
        <v/>
      </c>
      <c r="J591" s="5">
        <f>INDEX(Variables!$E$5:$E$105,MATCH($A591,Variables!$A$5:$A$105,0))</f>
        <v/>
      </c>
      <c r="K591" s="25">
        <f>LOWER(Settings!$C$4)&amp;".mit."&amp;$A591&amp;IF($C591="","","."&amp;$C591&amp;"."&amp;$B591)&amp;IF(INDEX(Variables!$D$5:$D$105,MATCH($A591,Variables!$A$5:$A$105,0))="","","."&amp;INDEX(Variables!$D$5:$D$105,MATCH($A591,Variables!$A$5:$A$105,0)))&amp;"."&amp;K$5</f>
        <v/>
      </c>
      <c r="L591" s="41">
        <f>L$134*$D591*INDEX(L$117:L$133,$E591)</f>
        <v/>
      </c>
      <c r="M591" s="40">
        <f>M$134*$D591*INDEX(M$117:M$133,$E591)</f>
        <v/>
      </c>
      <c r="N591" s="40">
        <f>N$134*$D591*INDEX(N$117:N$133,$E591)</f>
        <v/>
      </c>
      <c r="O591" s="40">
        <f>O$134*$D591*INDEX(O$117:O$133,$E591)</f>
        <v/>
      </c>
      <c r="P591" s="40">
        <f>P$134*$D591*INDEX(P$117:P$133,$E591)</f>
        <v/>
      </c>
      <c r="Q591" s="40">
        <f>Q$134*$D591*INDEX(Q$117:Q$133,$E591)</f>
        <v/>
      </c>
      <c r="R591" s="40">
        <f>R$134*$D591*INDEX(R$117:R$133,$E591)</f>
        <v/>
      </c>
      <c r="S591" s="40">
        <f>S$134*$D591*INDEX(S$117:S$133,$E591)</f>
        <v/>
      </c>
      <c r="T591" s="40">
        <f>T$134*$D591*INDEX(T$117:T$133,$E591)</f>
        <v/>
      </c>
      <c r="U591" s="40">
        <f>U$134*$D591*INDEX(U$117:U$133,$E591)</f>
        <v/>
      </c>
      <c r="V591" s="40">
        <f>V$134*$D591*INDEX(V$117:V$133,$E591)</f>
        <v/>
      </c>
      <c r="W591" s="40">
        <f>W$134*$D591*INDEX(W$117:W$133,$E591)</f>
        <v/>
      </c>
      <c r="X591" s="40">
        <f>X$134*$D591*INDEX(X$117:X$133,$E591)</f>
        <v/>
      </c>
      <c r="Y591" s="40">
        <f>Y$134*$D591*INDEX(Y$117:Y$133,$E591)</f>
        <v/>
      </c>
      <c r="Z591" s="40">
        <f>Z$134*$D591*INDEX(Z$117:Z$133,$E591)</f>
        <v/>
      </c>
      <c r="AA591" s="40">
        <f>AA$134*$D591*INDEX(AA$117:AA$133,$E591)</f>
        <v/>
      </c>
      <c r="AB591" s="40">
        <f>AB$134*$D591*INDEX(AB$117:AB$133,$E591)</f>
        <v/>
      </c>
      <c r="AC591" s="40">
        <f>AC$134*$D591*INDEX(AC$117:AC$133,$E591)</f>
        <v/>
      </c>
      <c r="AD591" s="42">
        <f>ETSCOST(AD$134,$D591,INDEX(AD$117:AD$133,$E591))</f>
        <v/>
      </c>
      <c r="AE591" s="25">
        <f>LOWER(Settings!$C$4)&amp;".mit."&amp;$A591&amp;IF($C591="","","."&amp;$C591&amp;"."&amp;$B591)&amp;IF(INDEX(Variables!$D$5:$D$105,MATCH($A591,Variables!$A$5:$A$105,0))="","","."&amp;INDEX(Variables!$D$5:$D$105,MATCH($A591,Variables!$A$5:$A$105,0)))&amp;"."&amp;AE$5</f>
        <v/>
      </c>
      <c r="AF591" s="41">
        <f>AF$134*$D591*INDEX(AF$117:AF$133,$E591)</f>
        <v/>
      </c>
      <c r="AG591" s="40">
        <f>AG$134*$D591*INDEX(AG$117:AG$133,$E591)</f>
        <v/>
      </c>
      <c r="AH591" s="40">
        <f>AH$134*$D591*INDEX(AH$117:AH$133,$E591)</f>
        <v/>
      </c>
      <c r="AI591" s="40">
        <f>AI$134*$D591*INDEX(AI$117:AI$133,$E591)</f>
        <v/>
      </c>
      <c r="AJ591" s="40">
        <f>AJ$134*$D591*INDEX(AJ$117:AJ$133,$E591)</f>
        <v/>
      </c>
      <c r="AK591" s="40">
        <f>AK$134*$D591*INDEX(AK$117:AK$133,$E591)</f>
        <v/>
      </c>
      <c r="AL591" s="40">
        <f>AL$134*$D591*INDEX(AL$117:AL$133,$E591)</f>
        <v/>
      </c>
      <c r="AM591" s="40">
        <f>AM$134*$D591*INDEX(AM$117:AM$133,$E591)</f>
        <v/>
      </c>
      <c r="AN591" s="40">
        <f>AN$134*$D591*INDEX(AN$117:AN$133,$E591)</f>
        <v/>
      </c>
      <c r="AO591" s="40">
        <f>AO$134*$D591*INDEX(AO$117:AO$133,$E591)</f>
        <v/>
      </c>
      <c r="AP591" s="40">
        <f>AP$134*$D591*INDEX(AP$117:AP$133,$E591)</f>
        <v/>
      </c>
      <c r="AQ591" s="40">
        <f>AQ$134*$D591*INDEX(AQ$117:AQ$133,$E591)</f>
        <v/>
      </c>
      <c r="AR591" s="40">
        <f>AR$134*$D591*INDEX(AR$117:AR$133,$E591)</f>
        <v/>
      </c>
      <c r="AS591" s="40">
        <f>AS$134*$D591*INDEX(AS$117:AS$133,$E591)</f>
        <v/>
      </c>
      <c r="AT591" s="40">
        <f>AT$134*$D591*INDEX(AT$117:AT$133,$E591)</f>
        <v/>
      </c>
      <c r="AU591" s="40">
        <f>AU$134*$D591*INDEX(AU$117:AU$133,$E591)</f>
        <v/>
      </c>
      <c r="AV591" s="40">
        <f>AV$134*$D591*INDEX(AV$117:AV$133,$E591)</f>
        <v/>
      </c>
      <c r="AW591" s="40">
        <f>AW$134*$D591*INDEX(AW$117:AW$133,$E591)</f>
        <v/>
      </c>
      <c r="AX591" s="42">
        <f>ETSCOST(AX$134,$D591,INDEX(AX$117:AX$133,$E591))</f>
        <v/>
      </c>
    </row>
    <row r="592" hidden="1" outlineLevel="2">
      <c r="A592" s="5" t="inlineStr">
        <is>
          <t>ets</t>
        </is>
      </c>
      <c r="B592" s="5" t="inlineStr">
        <is>
          <t>oop</t>
        </is>
      </c>
      <c r="C592" s="5" t="inlineStr">
        <is>
          <t>nav</t>
        </is>
      </c>
      <c r="D592" s="40">
        <f>INDEX(Inputs!$T$5:$T$132,MATCH($B592&amp;"|"&amp;$C592,Inputs!$A$5:$A$132,0))</f>
        <v/>
      </c>
      <c r="E592" s="40">
        <f>INDEX(Inputs!$K$5:$K$132,MATCH($B592&amp;"|"&amp;$C592,Inputs!$A$5:$A$132,0))</f>
        <v/>
      </c>
      <c r="F592" s="39" t="n"/>
      <c r="G592" s="39" t="n"/>
      <c r="H592" s="5">
        <f>INDEX(Variables!$B$5:$B$105,MATCH($A592,Variables!$A$5:$A$105,0))&amp;IF($C592="",""," | "&amp;INDEX(Mapping!$B$5:$B$26,MATCH($C592,Mapping!$A$5:$A$26,0))&amp;" | "&amp;INDEX(Mapping!$B$30:$B$41,MATCH($B592,Mapping!$A$30:$A$41,0)))</f>
        <v/>
      </c>
      <c r="I592" s="5">
        <f>INDEX(Variables!$C$5:$C$105,MATCH($A592,Variables!$A$5:$A$105,0))</f>
        <v/>
      </c>
      <c r="J592" s="5">
        <f>INDEX(Variables!$E$5:$E$105,MATCH($A592,Variables!$A$5:$A$105,0))</f>
        <v/>
      </c>
      <c r="K592" s="25">
        <f>LOWER(Settings!$C$4)&amp;".mit."&amp;$A592&amp;IF($C592="","","."&amp;$C592&amp;"."&amp;$B592)&amp;IF(INDEX(Variables!$D$5:$D$105,MATCH($A592,Variables!$A$5:$A$105,0))="","","."&amp;INDEX(Variables!$D$5:$D$105,MATCH($A592,Variables!$A$5:$A$105,0)))&amp;"."&amp;K$5</f>
        <v/>
      </c>
      <c r="L592" s="41">
        <f>L$134*$D592*INDEX(L$117:L$133,$E592)</f>
        <v/>
      </c>
      <c r="M592" s="40">
        <f>M$134*$D592*INDEX(M$117:M$133,$E592)</f>
        <v/>
      </c>
      <c r="N592" s="40">
        <f>N$134*$D592*INDEX(N$117:N$133,$E592)</f>
        <v/>
      </c>
      <c r="O592" s="40">
        <f>O$134*$D592*INDEX(O$117:O$133,$E592)</f>
        <v/>
      </c>
      <c r="P592" s="40">
        <f>P$134*$D592*INDEX(P$117:P$133,$E592)</f>
        <v/>
      </c>
      <c r="Q592" s="40">
        <f>Q$134*$D592*INDEX(Q$117:Q$133,$E592)</f>
        <v/>
      </c>
      <c r="R592" s="40">
        <f>R$134*$D592*INDEX(R$117:R$133,$E592)</f>
        <v/>
      </c>
      <c r="S592" s="40">
        <f>S$134*$D592*INDEX(S$117:S$133,$E592)</f>
        <v/>
      </c>
      <c r="T592" s="40">
        <f>T$134*$D592*INDEX(T$117:T$133,$E592)</f>
        <v/>
      </c>
      <c r="U592" s="40">
        <f>U$134*$D592*INDEX(U$117:U$133,$E592)</f>
        <v/>
      </c>
      <c r="V592" s="40">
        <f>V$134*$D592*INDEX(V$117:V$133,$E592)</f>
        <v/>
      </c>
      <c r="W592" s="40">
        <f>W$134*$D592*INDEX(W$117:W$133,$E592)</f>
        <v/>
      </c>
      <c r="X592" s="40">
        <f>X$134*$D592*INDEX(X$117:X$133,$E592)</f>
        <v/>
      </c>
      <c r="Y592" s="40">
        <f>Y$134*$D592*INDEX(Y$117:Y$133,$E592)</f>
        <v/>
      </c>
      <c r="Z592" s="40">
        <f>Z$134*$D592*INDEX(Z$117:Z$133,$E592)</f>
        <v/>
      </c>
      <c r="AA592" s="40">
        <f>AA$134*$D592*INDEX(AA$117:AA$133,$E592)</f>
        <v/>
      </c>
      <c r="AB592" s="40">
        <f>AB$134*$D592*INDEX(AB$117:AB$133,$E592)</f>
        <v/>
      </c>
      <c r="AC592" s="40">
        <f>AC$134*$D592*INDEX(AC$117:AC$133,$E592)</f>
        <v/>
      </c>
      <c r="AD592" s="42">
        <f>ETSCOST(AD$134,$D592,INDEX(AD$117:AD$133,$E592))</f>
        <v/>
      </c>
      <c r="AE592" s="25">
        <f>LOWER(Settings!$C$4)&amp;".mit."&amp;$A592&amp;IF($C592="","","."&amp;$C592&amp;"."&amp;$B592)&amp;IF(INDEX(Variables!$D$5:$D$105,MATCH($A592,Variables!$A$5:$A$105,0))="","","."&amp;INDEX(Variables!$D$5:$D$105,MATCH($A592,Variables!$A$5:$A$105,0)))&amp;"."&amp;AE$5</f>
        <v/>
      </c>
      <c r="AF592" s="41">
        <f>AF$134*$D592*INDEX(AF$117:AF$133,$E592)</f>
        <v/>
      </c>
      <c r="AG592" s="40">
        <f>AG$134*$D592*INDEX(AG$117:AG$133,$E592)</f>
        <v/>
      </c>
      <c r="AH592" s="40">
        <f>AH$134*$D592*INDEX(AH$117:AH$133,$E592)</f>
        <v/>
      </c>
      <c r="AI592" s="40">
        <f>AI$134*$D592*INDEX(AI$117:AI$133,$E592)</f>
        <v/>
      </c>
      <c r="AJ592" s="40">
        <f>AJ$134*$D592*INDEX(AJ$117:AJ$133,$E592)</f>
        <v/>
      </c>
      <c r="AK592" s="40">
        <f>AK$134*$D592*INDEX(AK$117:AK$133,$E592)</f>
        <v/>
      </c>
      <c r="AL592" s="40">
        <f>AL$134*$D592*INDEX(AL$117:AL$133,$E592)</f>
        <v/>
      </c>
      <c r="AM592" s="40">
        <f>AM$134*$D592*INDEX(AM$117:AM$133,$E592)</f>
        <v/>
      </c>
      <c r="AN592" s="40">
        <f>AN$134*$D592*INDEX(AN$117:AN$133,$E592)</f>
        <v/>
      </c>
      <c r="AO592" s="40">
        <f>AO$134*$D592*INDEX(AO$117:AO$133,$E592)</f>
        <v/>
      </c>
      <c r="AP592" s="40">
        <f>AP$134*$D592*INDEX(AP$117:AP$133,$E592)</f>
        <v/>
      </c>
      <c r="AQ592" s="40">
        <f>AQ$134*$D592*INDEX(AQ$117:AQ$133,$E592)</f>
        <v/>
      </c>
      <c r="AR592" s="40">
        <f>AR$134*$D592*INDEX(AR$117:AR$133,$E592)</f>
        <v/>
      </c>
      <c r="AS592" s="40">
        <f>AS$134*$D592*INDEX(AS$117:AS$133,$E592)</f>
        <v/>
      </c>
      <c r="AT592" s="40">
        <f>AT$134*$D592*INDEX(AT$117:AT$133,$E592)</f>
        <v/>
      </c>
      <c r="AU592" s="40">
        <f>AU$134*$D592*INDEX(AU$117:AU$133,$E592)</f>
        <v/>
      </c>
      <c r="AV592" s="40">
        <f>AV$134*$D592*INDEX(AV$117:AV$133,$E592)</f>
        <v/>
      </c>
      <c r="AW592" s="40">
        <f>AW$134*$D592*INDEX(AW$117:AW$133,$E592)</f>
        <v/>
      </c>
      <c r="AX592" s="42">
        <f>ETSCOST(AX$134,$D592,INDEX(AX$117:AX$133,$E592))</f>
        <v/>
      </c>
    </row>
    <row r="593" hidden="1" outlineLevel="2">
      <c r="A593" s="5" t="inlineStr">
        <is>
          <t>ets</t>
        </is>
      </c>
      <c r="B593" s="5" t="inlineStr">
        <is>
          <t>bio</t>
        </is>
      </c>
      <c r="C593" s="5" t="inlineStr">
        <is>
          <t>nav</t>
        </is>
      </c>
      <c r="D593" s="40">
        <f>INDEX(Inputs!$T$5:$T$132,MATCH($B593&amp;"|"&amp;$C593,Inputs!$A$5:$A$132,0))</f>
        <v/>
      </c>
      <c r="E593" s="40">
        <f>INDEX(Inputs!$K$5:$K$132,MATCH($B593&amp;"|"&amp;$C593,Inputs!$A$5:$A$132,0))</f>
        <v/>
      </c>
      <c r="F593" s="39" t="n"/>
      <c r="G593" s="39" t="n"/>
      <c r="H593" s="5">
        <f>INDEX(Variables!$B$5:$B$105,MATCH($A593,Variables!$A$5:$A$105,0))&amp;IF($C593="",""," | "&amp;INDEX(Mapping!$B$5:$B$26,MATCH($C593,Mapping!$A$5:$A$26,0))&amp;" | "&amp;INDEX(Mapping!$B$30:$B$41,MATCH($B593,Mapping!$A$30:$A$41,0)))</f>
        <v/>
      </c>
      <c r="I593" s="5">
        <f>INDEX(Variables!$C$5:$C$105,MATCH($A593,Variables!$A$5:$A$105,0))</f>
        <v/>
      </c>
      <c r="J593" s="5">
        <f>INDEX(Variables!$E$5:$E$105,MATCH($A593,Variables!$A$5:$A$105,0))</f>
        <v/>
      </c>
      <c r="K593" s="25">
        <f>LOWER(Settings!$C$4)&amp;".mit."&amp;$A593&amp;IF($C593="","","."&amp;$C593&amp;"."&amp;$B593)&amp;IF(INDEX(Variables!$D$5:$D$105,MATCH($A593,Variables!$A$5:$A$105,0))="","","."&amp;INDEX(Variables!$D$5:$D$105,MATCH($A593,Variables!$A$5:$A$105,0)))&amp;"."&amp;K$5</f>
        <v/>
      </c>
      <c r="L593" s="41">
        <f>L$134*$D593*INDEX(L$117:L$133,$E593)</f>
        <v/>
      </c>
      <c r="M593" s="40">
        <f>M$134*$D593*INDEX(M$117:M$133,$E593)</f>
        <v/>
      </c>
      <c r="N593" s="40">
        <f>N$134*$D593*INDEX(N$117:N$133,$E593)</f>
        <v/>
      </c>
      <c r="O593" s="40">
        <f>O$134*$D593*INDEX(O$117:O$133,$E593)</f>
        <v/>
      </c>
      <c r="P593" s="40">
        <f>P$134*$D593*INDEX(P$117:P$133,$E593)</f>
        <v/>
      </c>
      <c r="Q593" s="40">
        <f>Q$134*$D593*INDEX(Q$117:Q$133,$E593)</f>
        <v/>
      </c>
      <c r="R593" s="40">
        <f>R$134*$D593*INDEX(R$117:R$133,$E593)</f>
        <v/>
      </c>
      <c r="S593" s="40">
        <f>S$134*$D593*INDEX(S$117:S$133,$E593)</f>
        <v/>
      </c>
      <c r="T593" s="40">
        <f>T$134*$D593*INDEX(T$117:T$133,$E593)</f>
        <v/>
      </c>
      <c r="U593" s="40">
        <f>U$134*$D593*INDEX(U$117:U$133,$E593)</f>
        <v/>
      </c>
      <c r="V593" s="40">
        <f>V$134*$D593*INDEX(V$117:V$133,$E593)</f>
        <v/>
      </c>
      <c r="W593" s="40">
        <f>W$134*$D593*INDEX(W$117:W$133,$E593)</f>
        <v/>
      </c>
      <c r="X593" s="40">
        <f>X$134*$D593*INDEX(X$117:X$133,$E593)</f>
        <v/>
      </c>
      <c r="Y593" s="40">
        <f>Y$134*$D593*INDEX(Y$117:Y$133,$E593)</f>
        <v/>
      </c>
      <c r="Z593" s="40">
        <f>Z$134*$D593*INDEX(Z$117:Z$133,$E593)</f>
        <v/>
      </c>
      <c r="AA593" s="40">
        <f>AA$134*$D593*INDEX(AA$117:AA$133,$E593)</f>
        <v/>
      </c>
      <c r="AB593" s="40">
        <f>AB$134*$D593*INDEX(AB$117:AB$133,$E593)</f>
        <v/>
      </c>
      <c r="AC593" s="40">
        <f>AC$134*$D593*INDEX(AC$117:AC$133,$E593)</f>
        <v/>
      </c>
      <c r="AD593" s="42">
        <f>ETSCOST(AD$134,$D593,INDEX(AD$117:AD$133,$E593))</f>
        <v/>
      </c>
      <c r="AE593" s="25">
        <f>LOWER(Settings!$C$4)&amp;".mit."&amp;$A593&amp;IF($C593="","","."&amp;$C593&amp;"."&amp;$B593)&amp;IF(INDEX(Variables!$D$5:$D$105,MATCH($A593,Variables!$A$5:$A$105,0))="","","."&amp;INDEX(Variables!$D$5:$D$105,MATCH($A593,Variables!$A$5:$A$105,0)))&amp;"."&amp;AE$5</f>
        <v/>
      </c>
      <c r="AF593" s="41">
        <f>AF$134*$D593*INDEX(AF$117:AF$133,$E593)</f>
        <v/>
      </c>
      <c r="AG593" s="40">
        <f>AG$134*$D593*INDEX(AG$117:AG$133,$E593)</f>
        <v/>
      </c>
      <c r="AH593" s="40">
        <f>AH$134*$D593*INDEX(AH$117:AH$133,$E593)</f>
        <v/>
      </c>
      <c r="AI593" s="40">
        <f>AI$134*$D593*INDEX(AI$117:AI$133,$E593)</f>
        <v/>
      </c>
      <c r="AJ593" s="40">
        <f>AJ$134*$D593*INDEX(AJ$117:AJ$133,$E593)</f>
        <v/>
      </c>
      <c r="AK593" s="40">
        <f>AK$134*$D593*INDEX(AK$117:AK$133,$E593)</f>
        <v/>
      </c>
      <c r="AL593" s="40">
        <f>AL$134*$D593*INDEX(AL$117:AL$133,$E593)</f>
        <v/>
      </c>
      <c r="AM593" s="40">
        <f>AM$134*$D593*INDEX(AM$117:AM$133,$E593)</f>
        <v/>
      </c>
      <c r="AN593" s="40">
        <f>AN$134*$D593*INDEX(AN$117:AN$133,$E593)</f>
        <v/>
      </c>
      <c r="AO593" s="40">
        <f>AO$134*$D593*INDEX(AO$117:AO$133,$E593)</f>
        <v/>
      </c>
      <c r="AP593" s="40">
        <f>AP$134*$D593*INDEX(AP$117:AP$133,$E593)</f>
        <v/>
      </c>
      <c r="AQ593" s="40">
        <f>AQ$134*$D593*INDEX(AQ$117:AQ$133,$E593)</f>
        <v/>
      </c>
      <c r="AR593" s="40">
        <f>AR$134*$D593*INDEX(AR$117:AR$133,$E593)</f>
        <v/>
      </c>
      <c r="AS593" s="40">
        <f>AS$134*$D593*INDEX(AS$117:AS$133,$E593)</f>
        <v/>
      </c>
      <c r="AT593" s="40">
        <f>AT$134*$D593*INDEX(AT$117:AT$133,$E593)</f>
        <v/>
      </c>
      <c r="AU593" s="40">
        <f>AU$134*$D593*INDEX(AU$117:AU$133,$E593)</f>
        <v/>
      </c>
      <c r="AV593" s="40">
        <f>AV$134*$D593*INDEX(AV$117:AV$133,$E593)</f>
        <v/>
      </c>
      <c r="AW593" s="40">
        <f>AW$134*$D593*INDEX(AW$117:AW$133,$E593)</f>
        <v/>
      </c>
      <c r="AX593" s="42">
        <f>ETSCOST(AX$134,$D593,INDEX(AX$117:AX$133,$E593))</f>
        <v/>
      </c>
    </row>
    <row r="594" hidden="1" outlineLevel="2"/>
    <row r="595" hidden="1" outlineLevel="2">
      <c r="A595" s="5" t="inlineStr">
        <is>
          <t>ntx</t>
        </is>
      </c>
      <c r="B595" s="5" t="inlineStr">
        <is>
          <t>coa</t>
        </is>
      </c>
      <c r="C595" s="5" t="inlineStr">
        <is>
          <t>nav</t>
        </is>
      </c>
      <c r="D595" s="40">
        <f>INDEX(Inputs!$L$5:$L$132,MATCH($B595&amp;"|"&amp;$C595,Inputs!$A$5:$A$132,0))</f>
        <v/>
      </c>
      <c r="E595" s="40">
        <f>INDEX(Inputs!$I$5:$I$132,MATCH($B595&amp;"|"&amp;$C595,Inputs!$A$5:$A$132,0))</f>
        <v/>
      </c>
      <c r="F595" s="39" t="n"/>
      <c r="G595" s="39" t="n"/>
      <c r="H595" s="5">
        <f>INDEX(Variables!$B$5:$B$105,MATCH($A595,Variables!$A$5:$A$105,0))&amp;IF($C595="",""," | "&amp;INDEX(Mapping!$B$5:$B$26,MATCH($C595,Mapping!$A$5:$A$26,0))&amp;" | "&amp;INDEX(Mapping!$B$30:$B$41,MATCH($B595,Mapping!$A$30:$A$41,0)))</f>
        <v/>
      </c>
      <c r="I595" s="5">
        <f>INDEX(Variables!$C$5:$C$105,MATCH($A595,Variables!$A$5:$A$105,0))</f>
        <v/>
      </c>
      <c r="J595" s="5">
        <f>INDEX(Variables!$E$5:$E$105,MATCH($A595,Variables!$A$5:$A$105,0))</f>
        <v/>
      </c>
      <c r="K595" s="25">
        <f>LOWER(Settings!$C$4)&amp;".mit."&amp;$A595&amp;IF($C595="","","."&amp;$C595&amp;"."&amp;$B595)&amp;IF(INDEX(Variables!$D$5:$D$105,MATCH($A595,Variables!$A$5:$A$105,0))="","","."&amp;INDEX(Variables!$D$5:$D$105,MATCH($A595,Variables!$A$5:$A$105,0)))&amp;"."&amp;K$5</f>
        <v/>
      </c>
      <c r="L595" s="41">
        <f>INDEX(L$78:L$91,$D595)/$E595</f>
        <v/>
      </c>
      <c r="M595" s="40">
        <f>INDEX(M$78:M$91,$D595)/$E595</f>
        <v/>
      </c>
      <c r="N595" s="40">
        <f>INDEX(N$78:N$91,$D595)/$E595</f>
        <v/>
      </c>
      <c r="O595" s="40">
        <f>INDEX(O$78:O$91,$D595)/$E595</f>
        <v/>
      </c>
      <c r="P595" s="40">
        <f>INDEX(P$78:P$91,$D595)/$E595</f>
        <v/>
      </c>
      <c r="Q595" s="40">
        <f>INDEX(Q$78:Q$91,$D595)/$E595</f>
        <v/>
      </c>
      <c r="R595" s="40">
        <f>INDEX(R$78:R$91,$D595)/$E595</f>
        <v/>
      </c>
      <c r="S595" s="40">
        <f>INDEX(S$78:S$91,$D595)/$E595</f>
        <v/>
      </c>
      <c r="T595" s="40">
        <f>INDEX(T$78:T$91,$D595)/$E595</f>
        <v/>
      </c>
      <c r="U595" s="40">
        <f>INDEX(U$78:U$91,$D595)/$E595</f>
        <v/>
      </c>
      <c r="V595" s="40">
        <f>INDEX(V$78:V$91,$D595)/$E595</f>
        <v/>
      </c>
      <c r="W595" s="40">
        <f>INDEX(W$78:W$91,$D595)/$E595</f>
        <v/>
      </c>
      <c r="X595" s="40">
        <f>INDEX(X$78:X$91,$D595)/$E595</f>
        <v/>
      </c>
      <c r="Y595" s="40">
        <f>INDEX(Y$78:Y$91,$D595)/$E595</f>
        <v/>
      </c>
      <c r="Z595" s="40">
        <f>INDEX(Z$78:Z$91,$D595)/$E595</f>
        <v/>
      </c>
      <c r="AA595" s="40">
        <f>INDEX(AA$78:AA$91,$D595)/$E595</f>
        <v/>
      </c>
      <c r="AB595" s="40">
        <f>INDEX(AB$78:AB$91,$D595)/$E595</f>
        <v/>
      </c>
      <c r="AC595" s="40">
        <f>INDEX(AC$78:AC$91,$D595)/$E595</f>
        <v/>
      </c>
      <c r="AD595" s="42">
        <f>NEWEXCISE(INDEX(AD$78:AD$91,$D595),$E595)</f>
        <v/>
      </c>
      <c r="AE595" s="25">
        <f>LOWER(Settings!$C$4)&amp;".mit."&amp;$A595&amp;IF($C595="","","."&amp;$C595&amp;"."&amp;$B595)&amp;IF(INDEX(Variables!$D$5:$D$105,MATCH($A595,Variables!$A$5:$A$105,0))="","","."&amp;INDEX(Variables!$D$5:$D$105,MATCH($A595,Variables!$A$5:$A$105,0)))&amp;"."&amp;AE$5</f>
        <v/>
      </c>
      <c r="AF595" s="41">
        <f>INDEX(AF$78:AF$91,$D595)/$E595</f>
        <v/>
      </c>
      <c r="AG595" s="40">
        <f>INDEX(AG$78:AG$91,$D595)/$E595</f>
        <v/>
      </c>
      <c r="AH595" s="40">
        <f>INDEX(AH$78:AH$91,$D595)/$E595</f>
        <v/>
      </c>
      <c r="AI595" s="40">
        <f>INDEX(AI$78:AI$91,$D595)/$E595</f>
        <v/>
      </c>
      <c r="AJ595" s="40">
        <f>INDEX(AJ$78:AJ$91,$D595)/$E595</f>
        <v/>
      </c>
      <c r="AK595" s="40">
        <f>INDEX(AK$78:AK$91,$D595)/$E595</f>
        <v/>
      </c>
      <c r="AL595" s="40">
        <f>INDEX(AL$78:AL$91,$D595)/$E595</f>
        <v/>
      </c>
      <c r="AM595" s="40">
        <f>INDEX(AM$78:AM$91,$D595)/$E595</f>
        <v/>
      </c>
      <c r="AN595" s="40">
        <f>INDEX(AN$78:AN$91,$D595)/$E595</f>
        <v/>
      </c>
      <c r="AO595" s="40">
        <f>INDEX(AO$78:AO$91,$D595)/$E595</f>
        <v/>
      </c>
      <c r="AP595" s="40">
        <f>INDEX(AP$78:AP$91,$D595)/$E595</f>
        <v/>
      </c>
      <c r="AQ595" s="40">
        <f>INDEX(AQ$78:AQ$91,$D595)/$E595</f>
        <v/>
      </c>
      <c r="AR595" s="40">
        <f>INDEX(AR$78:AR$91,$D595)/$E595</f>
        <v/>
      </c>
      <c r="AS595" s="40">
        <f>INDEX(AS$78:AS$91,$D595)/$E595</f>
        <v/>
      </c>
      <c r="AT595" s="40">
        <f>INDEX(AT$78:AT$91,$D595)/$E595</f>
        <v/>
      </c>
      <c r="AU595" s="40">
        <f>INDEX(AU$78:AU$91,$D595)/$E595</f>
        <v/>
      </c>
      <c r="AV595" s="40">
        <f>INDEX(AV$78:AV$91,$D595)/$E595</f>
        <v/>
      </c>
      <c r="AW595" s="40">
        <f>INDEX(AW$78:AW$91,$D595)/$E595</f>
        <v/>
      </c>
      <c r="AX595" s="42">
        <f>NEWEXCISE(INDEX(AX$78:AX$91,$D595),$E595)</f>
        <v/>
      </c>
    </row>
    <row r="596" hidden="1" outlineLevel="2">
      <c r="A596" s="5" t="inlineStr">
        <is>
          <t>ntx</t>
        </is>
      </c>
      <c r="B596" s="5" t="inlineStr">
        <is>
          <t>nga</t>
        </is>
      </c>
      <c r="C596" s="5" t="inlineStr">
        <is>
          <t>nav</t>
        </is>
      </c>
      <c r="D596" s="40">
        <f>INDEX(Inputs!$L$5:$L$132,MATCH($B596&amp;"|"&amp;$C596,Inputs!$A$5:$A$132,0))</f>
        <v/>
      </c>
      <c r="E596" s="40">
        <f>INDEX(Inputs!$I$5:$I$132,MATCH($B596&amp;"|"&amp;$C596,Inputs!$A$5:$A$132,0))</f>
        <v/>
      </c>
      <c r="F596" s="39" t="n"/>
      <c r="G596" s="39" t="n"/>
      <c r="H596" s="5">
        <f>INDEX(Variables!$B$5:$B$105,MATCH($A596,Variables!$A$5:$A$105,0))&amp;IF($C596="",""," | "&amp;INDEX(Mapping!$B$5:$B$26,MATCH($C596,Mapping!$A$5:$A$26,0))&amp;" | "&amp;INDEX(Mapping!$B$30:$B$41,MATCH($B596,Mapping!$A$30:$A$41,0)))</f>
        <v/>
      </c>
      <c r="I596" s="5">
        <f>INDEX(Variables!$C$5:$C$105,MATCH($A596,Variables!$A$5:$A$105,0))</f>
        <v/>
      </c>
      <c r="J596" s="5">
        <f>INDEX(Variables!$E$5:$E$105,MATCH($A596,Variables!$A$5:$A$105,0))</f>
        <v/>
      </c>
      <c r="K596" s="25">
        <f>LOWER(Settings!$C$4)&amp;".mit."&amp;$A596&amp;IF($C596="","","."&amp;$C596&amp;"."&amp;$B596)&amp;IF(INDEX(Variables!$D$5:$D$105,MATCH($A596,Variables!$A$5:$A$105,0))="","","."&amp;INDEX(Variables!$D$5:$D$105,MATCH($A596,Variables!$A$5:$A$105,0)))&amp;"."&amp;K$5</f>
        <v/>
      </c>
      <c r="L596" s="41">
        <f>INDEX(L$78:L$91,$D596)/$E596</f>
        <v/>
      </c>
      <c r="M596" s="40">
        <f>INDEX(M$78:M$91,$D596)/$E596</f>
        <v/>
      </c>
      <c r="N596" s="40">
        <f>INDEX(N$78:N$91,$D596)/$E596</f>
        <v/>
      </c>
      <c r="O596" s="40">
        <f>INDEX(O$78:O$91,$D596)/$E596</f>
        <v/>
      </c>
      <c r="P596" s="40">
        <f>INDEX(P$78:P$91,$D596)/$E596</f>
        <v/>
      </c>
      <c r="Q596" s="40">
        <f>INDEX(Q$78:Q$91,$D596)/$E596</f>
        <v/>
      </c>
      <c r="R596" s="40">
        <f>INDEX(R$78:R$91,$D596)/$E596</f>
        <v/>
      </c>
      <c r="S596" s="40">
        <f>INDEX(S$78:S$91,$D596)/$E596</f>
        <v/>
      </c>
      <c r="T596" s="40">
        <f>INDEX(T$78:T$91,$D596)/$E596</f>
        <v/>
      </c>
      <c r="U596" s="40">
        <f>INDEX(U$78:U$91,$D596)/$E596</f>
        <v/>
      </c>
      <c r="V596" s="40">
        <f>INDEX(V$78:V$91,$D596)/$E596</f>
        <v/>
      </c>
      <c r="W596" s="40">
        <f>INDEX(W$78:W$91,$D596)/$E596</f>
        <v/>
      </c>
      <c r="X596" s="40">
        <f>INDEX(X$78:X$91,$D596)/$E596</f>
        <v/>
      </c>
      <c r="Y596" s="40">
        <f>INDEX(Y$78:Y$91,$D596)/$E596</f>
        <v/>
      </c>
      <c r="Z596" s="40">
        <f>INDEX(Z$78:Z$91,$D596)/$E596</f>
        <v/>
      </c>
      <c r="AA596" s="40">
        <f>INDEX(AA$78:AA$91,$D596)/$E596</f>
        <v/>
      </c>
      <c r="AB596" s="40">
        <f>INDEX(AB$78:AB$91,$D596)/$E596</f>
        <v/>
      </c>
      <c r="AC596" s="40">
        <f>INDEX(AC$78:AC$91,$D596)/$E596</f>
        <v/>
      </c>
      <c r="AD596" s="42">
        <f>NEWEXCISE(INDEX(AD$78:AD$91,$D596),$E596)</f>
        <v/>
      </c>
      <c r="AE596" s="25">
        <f>LOWER(Settings!$C$4)&amp;".mit."&amp;$A596&amp;IF($C596="","","."&amp;$C596&amp;"."&amp;$B596)&amp;IF(INDEX(Variables!$D$5:$D$105,MATCH($A596,Variables!$A$5:$A$105,0))="","","."&amp;INDEX(Variables!$D$5:$D$105,MATCH($A596,Variables!$A$5:$A$105,0)))&amp;"."&amp;AE$5</f>
        <v/>
      </c>
      <c r="AF596" s="41">
        <f>INDEX(AF$78:AF$91,$D596)/$E596</f>
        <v/>
      </c>
      <c r="AG596" s="40">
        <f>INDEX(AG$78:AG$91,$D596)/$E596</f>
        <v/>
      </c>
      <c r="AH596" s="40">
        <f>INDEX(AH$78:AH$91,$D596)/$E596</f>
        <v/>
      </c>
      <c r="AI596" s="40">
        <f>INDEX(AI$78:AI$91,$D596)/$E596</f>
        <v/>
      </c>
      <c r="AJ596" s="40">
        <f>INDEX(AJ$78:AJ$91,$D596)/$E596</f>
        <v/>
      </c>
      <c r="AK596" s="40">
        <f>INDEX(AK$78:AK$91,$D596)/$E596</f>
        <v/>
      </c>
      <c r="AL596" s="40">
        <f>INDEX(AL$78:AL$91,$D596)/$E596</f>
        <v/>
      </c>
      <c r="AM596" s="40">
        <f>INDEX(AM$78:AM$91,$D596)/$E596</f>
        <v/>
      </c>
      <c r="AN596" s="40">
        <f>INDEX(AN$78:AN$91,$D596)/$E596</f>
        <v/>
      </c>
      <c r="AO596" s="40">
        <f>INDEX(AO$78:AO$91,$D596)/$E596</f>
        <v/>
      </c>
      <c r="AP596" s="40">
        <f>INDEX(AP$78:AP$91,$D596)/$E596</f>
        <v/>
      </c>
      <c r="AQ596" s="40">
        <f>INDEX(AQ$78:AQ$91,$D596)/$E596</f>
        <v/>
      </c>
      <c r="AR596" s="40">
        <f>INDEX(AR$78:AR$91,$D596)/$E596</f>
        <v/>
      </c>
      <c r="AS596" s="40">
        <f>INDEX(AS$78:AS$91,$D596)/$E596</f>
        <v/>
      </c>
      <c r="AT596" s="40">
        <f>INDEX(AT$78:AT$91,$D596)/$E596</f>
        <v/>
      </c>
      <c r="AU596" s="40">
        <f>INDEX(AU$78:AU$91,$D596)/$E596</f>
        <v/>
      </c>
      <c r="AV596" s="40">
        <f>INDEX(AV$78:AV$91,$D596)/$E596</f>
        <v/>
      </c>
      <c r="AW596" s="40">
        <f>INDEX(AW$78:AW$91,$D596)/$E596</f>
        <v/>
      </c>
      <c r="AX596" s="42">
        <f>NEWEXCISE(INDEX(AX$78:AX$91,$D596),$E596)</f>
        <v/>
      </c>
    </row>
    <row r="597" hidden="1" outlineLevel="2">
      <c r="A597" s="5" t="inlineStr">
        <is>
          <t>ntx</t>
        </is>
      </c>
      <c r="B597" s="5" t="inlineStr">
        <is>
          <t>gso</t>
        </is>
      </c>
      <c r="C597" s="5" t="inlineStr">
        <is>
          <t>nav</t>
        </is>
      </c>
      <c r="D597" s="40">
        <f>INDEX(Inputs!$L$5:$L$132,MATCH($B597&amp;"|"&amp;$C597,Inputs!$A$5:$A$132,0))</f>
        <v/>
      </c>
      <c r="E597" s="40">
        <f>INDEX(Inputs!$I$5:$I$132,MATCH($B597&amp;"|"&amp;$C597,Inputs!$A$5:$A$132,0))</f>
        <v/>
      </c>
      <c r="F597" s="39" t="n"/>
      <c r="G597" s="39" t="n"/>
      <c r="H597" s="5">
        <f>INDEX(Variables!$B$5:$B$105,MATCH($A597,Variables!$A$5:$A$105,0))&amp;IF($C597="",""," | "&amp;INDEX(Mapping!$B$5:$B$26,MATCH($C597,Mapping!$A$5:$A$26,0))&amp;" | "&amp;INDEX(Mapping!$B$30:$B$41,MATCH($B597,Mapping!$A$30:$A$41,0)))</f>
        <v/>
      </c>
      <c r="I597" s="5">
        <f>INDEX(Variables!$C$5:$C$105,MATCH($A597,Variables!$A$5:$A$105,0))</f>
        <v/>
      </c>
      <c r="J597" s="5">
        <f>INDEX(Variables!$E$5:$E$105,MATCH($A597,Variables!$A$5:$A$105,0))</f>
        <v/>
      </c>
      <c r="K597" s="25">
        <f>LOWER(Settings!$C$4)&amp;".mit."&amp;$A597&amp;IF($C597="","","."&amp;$C597&amp;"."&amp;$B597)&amp;IF(INDEX(Variables!$D$5:$D$105,MATCH($A597,Variables!$A$5:$A$105,0))="","","."&amp;INDEX(Variables!$D$5:$D$105,MATCH($A597,Variables!$A$5:$A$105,0)))&amp;"."&amp;K$5</f>
        <v/>
      </c>
      <c r="L597" s="41">
        <f>INDEX(L$78:L$91,$D597)/$E597</f>
        <v/>
      </c>
      <c r="M597" s="40">
        <f>INDEX(M$78:M$91,$D597)/$E597</f>
        <v/>
      </c>
      <c r="N597" s="40">
        <f>INDEX(N$78:N$91,$D597)/$E597</f>
        <v/>
      </c>
      <c r="O597" s="40">
        <f>INDEX(O$78:O$91,$D597)/$E597</f>
        <v/>
      </c>
      <c r="P597" s="40">
        <f>INDEX(P$78:P$91,$D597)/$E597</f>
        <v/>
      </c>
      <c r="Q597" s="40">
        <f>INDEX(Q$78:Q$91,$D597)/$E597</f>
        <v/>
      </c>
      <c r="R597" s="40">
        <f>INDEX(R$78:R$91,$D597)/$E597</f>
        <v/>
      </c>
      <c r="S597" s="40">
        <f>INDEX(S$78:S$91,$D597)/$E597</f>
        <v/>
      </c>
      <c r="T597" s="40">
        <f>INDEX(T$78:T$91,$D597)/$E597</f>
        <v/>
      </c>
      <c r="U597" s="40">
        <f>INDEX(U$78:U$91,$D597)/$E597</f>
        <v/>
      </c>
      <c r="V597" s="40">
        <f>INDEX(V$78:V$91,$D597)/$E597</f>
        <v/>
      </c>
      <c r="W597" s="40">
        <f>INDEX(W$78:W$91,$D597)/$E597</f>
        <v/>
      </c>
      <c r="X597" s="40">
        <f>INDEX(X$78:X$91,$D597)/$E597</f>
        <v/>
      </c>
      <c r="Y597" s="40">
        <f>INDEX(Y$78:Y$91,$D597)/$E597</f>
        <v/>
      </c>
      <c r="Z597" s="40">
        <f>INDEX(Z$78:Z$91,$D597)/$E597</f>
        <v/>
      </c>
      <c r="AA597" s="40">
        <f>INDEX(AA$78:AA$91,$D597)/$E597</f>
        <v/>
      </c>
      <c r="AB597" s="40">
        <f>INDEX(AB$78:AB$91,$D597)/$E597</f>
        <v/>
      </c>
      <c r="AC597" s="40">
        <f>INDEX(AC$78:AC$91,$D597)/$E597</f>
        <v/>
      </c>
      <c r="AD597" s="42">
        <f>NEWEXCISE(INDEX(AD$78:AD$91,$D597),$E597)</f>
        <v/>
      </c>
      <c r="AE597" s="25">
        <f>LOWER(Settings!$C$4)&amp;".mit."&amp;$A597&amp;IF($C597="","","."&amp;$C597&amp;"."&amp;$B597)&amp;IF(INDEX(Variables!$D$5:$D$105,MATCH($A597,Variables!$A$5:$A$105,0))="","","."&amp;INDEX(Variables!$D$5:$D$105,MATCH($A597,Variables!$A$5:$A$105,0)))&amp;"."&amp;AE$5</f>
        <v/>
      </c>
      <c r="AF597" s="41">
        <f>INDEX(AF$78:AF$91,$D597)/$E597</f>
        <v/>
      </c>
      <c r="AG597" s="40">
        <f>INDEX(AG$78:AG$91,$D597)/$E597</f>
        <v/>
      </c>
      <c r="AH597" s="40">
        <f>INDEX(AH$78:AH$91,$D597)/$E597</f>
        <v/>
      </c>
      <c r="AI597" s="40">
        <f>INDEX(AI$78:AI$91,$D597)/$E597</f>
        <v/>
      </c>
      <c r="AJ597" s="40">
        <f>INDEX(AJ$78:AJ$91,$D597)/$E597</f>
        <v/>
      </c>
      <c r="AK597" s="40">
        <f>INDEX(AK$78:AK$91,$D597)/$E597</f>
        <v/>
      </c>
      <c r="AL597" s="40">
        <f>INDEX(AL$78:AL$91,$D597)/$E597</f>
        <v/>
      </c>
      <c r="AM597" s="40">
        <f>INDEX(AM$78:AM$91,$D597)/$E597</f>
        <v/>
      </c>
      <c r="AN597" s="40">
        <f>INDEX(AN$78:AN$91,$D597)/$E597</f>
        <v/>
      </c>
      <c r="AO597" s="40">
        <f>INDEX(AO$78:AO$91,$D597)/$E597</f>
        <v/>
      </c>
      <c r="AP597" s="40">
        <f>INDEX(AP$78:AP$91,$D597)/$E597</f>
        <v/>
      </c>
      <c r="AQ597" s="40">
        <f>INDEX(AQ$78:AQ$91,$D597)/$E597</f>
        <v/>
      </c>
      <c r="AR597" s="40">
        <f>INDEX(AR$78:AR$91,$D597)/$E597</f>
        <v/>
      </c>
      <c r="AS597" s="40">
        <f>INDEX(AS$78:AS$91,$D597)/$E597</f>
        <v/>
      </c>
      <c r="AT597" s="40">
        <f>INDEX(AT$78:AT$91,$D597)/$E597</f>
        <v/>
      </c>
      <c r="AU597" s="40">
        <f>INDEX(AU$78:AU$91,$D597)/$E597</f>
        <v/>
      </c>
      <c r="AV597" s="40">
        <f>INDEX(AV$78:AV$91,$D597)/$E597</f>
        <v/>
      </c>
      <c r="AW597" s="40">
        <f>INDEX(AW$78:AW$91,$D597)/$E597</f>
        <v/>
      </c>
      <c r="AX597" s="42">
        <f>NEWEXCISE(INDEX(AX$78:AX$91,$D597),$E597)</f>
        <v/>
      </c>
    </row>
    <row r="598" hidden="1" outlineLevel="2">
      <c r="A598" s="5" t="inlineStr">
        <is>
          <t>ntx</t>
        </is>
      </c>
      <c r="B598" s="5" t="inlineStr">
        <is>
          <t>die</t>
        </is>
      </c>
      <c r="C598" s="5" t="inlineStr">
        <is>
          <t>nav</t>
        </is>
      </c>
      <c r="D598" s="40">
        <f>INDEX(Inputs!$L$5:$L$132,MATCH($B598&amp;"|"&amp;$C598,Inputs!$A$5:$A$132,0))</f>
        <v/>
      </c>
      <c r="E598" s="40">
        <f>INDEX(Inputs!$I$5:$I$132,MATCH($B598&amp;"|"&amp;$C598,Inputs!$A$5:$A$132,0))</f>
        <v/>
      </c>
      <c r="F598" s="39" t="n"/>
      <c r="G598" s="39" t="n"/>
      <c r="H598" s="5">
        <f>INDEX(Variables!$B$5:$B$105,MATCH($A598,Variables!$A$5:$A$105,0))&amp;IF($C598="",""," | "&amp;INDEX(Mapping!$B$5:$B$26,MATCH($C598,Mapping!$A$5:$A$26,0))&amp;" | "&amp;INDEX(Mapping!$B$30:$B$41,MATCH($B598,Mapping!$A$30:$A$41,0)))</f>
        <v/>
      </c>
      <c r="I598" s="5">
        <f>INDEX(Variables!$C$5:$C$105,MATCH($A598,Variables!$A$5:$A$105,0))</f>
        <v/>
      </c>
      <c r="J598" s="5">
        <f>INDEX(Variables!$E$5:$E$105,MATCH($A598,Variables!$A$5:$A$105,0))</f>
        <v/>
      </c>
      <c r="K598" s="25">
        <f>LOWER(Settings!$C$4)&amp;".mit."&amp;$A598&amp;IF($C598="","","."&amp;$C598&amp;"."&amp;$B598)&amp;IF(INDEX(Variables!$D$5:$D$105,MATCH($A598,Variables!$A$5:$A$105,0))="","","."&amp;INDEX(Variables!$D$5:$D$105,MATCH($A598,Variables!$A$5:$A$105,0)))&amp;"."&amp;K$5</f>
        <v/>
      </c>
      <c r="L598" s="41">
        <f>INDEX(L$78:L$91,$D598)/$E598</f>
        <v/>
      </c>
      <c r="M598" s="40">
        <f>INDEX(M$78:M$91,$D598)/$E598</f>
        <v/>
      </c>
      <c r="N598" s="40">
        <f>INDEX(N$78:N$91,$D598)/$E598</f>
        <v/>
      </c>
      <c r="O598" s="40">
        <f>INDEX(O$78:O$91,$D598)/$E598</f>
        <v/>
      </c>
      <c r="P598" s="40">
        <f>INDEX(P$78:P$91,$D598)/$E598</f>
        <v/>
      </c>
      <c r="Q598" s="40">
        <f>INDEX(Q$78:Q$91,$D598)/$E598</f>
        <v/>
      </c>
      <c r="R598" s="40">
        <f>INDEX(R$78:R$91,$D598)/$E598</f>
        <v/>
      </c>
      <c r="S598" s="40">
        <f>INDEX(S$78:S$91,$D598)/$E598</f>
        <v/>
      </c>
      <c r="T598" s="40">
        <f>INDEX(T$78:T$91,$D598)/$E598</f>
        <v/>
      </c>
      <c r="U598" s="40">
        <f>INDEX(U$78:U$91,$D598)/$E598</f>
        <v/>
      </c>
      <c r="V598" s="40">
        <f>INDEX(V$78:V$91,$D598)/$E598</f>
        <v/>
      </c>
      <c r="W598" s="40">
        <f>INDEX(W$78:W$91,$D598)/$E598</f>
        <v/>
      </c>
      <c r="X598" s="40">
        <f>INDEX(X$78:X$91,$D598)/$E598</f>
        <v/>
      </c>
      <c r="Y598" s="40">
        <f>INDEX(Y$78:Y$91,$D598)/$E598</f>
        <v/>
      </c>
      <c r="Z598" s="40">
        <f>INDEX(Z$78:Z$91,$D598)/$E598</f>
        <v/>
      </c>
      <c r="AA598" s="40">
        <f>INDEX(AA$78:AA$91,$D598)/$E598</f>
        <v/>
      </c>
      <c r="AB598" s="40">
        <f>INDEX(AB$78:AB$91,$D598)/$E598</f>
        <v/>
      </c>
      <c r="AC598" s="40">
        <f>INDEX(AC$78:AC$91,$D598)/$E598</f>
        <v/>
      </c>
      <c r="AD598" s="42">
        <f>NEWEXCISE(INDEX(AD$78:AD$91,$D598),$E598)</f>
        <v/>
      </c>
      <c r="AE598" s="25">
        <f>LOWER(Settings!$C$4)&amp;".mit."&amp;$A598&amp;IF($C598="","","."&amp;$C598&amp;"."&amp;$B598)&amp;IF(INDEX(Variables!$D$5:$D$105,MATCH($A598,Variables!$A$5:$A$105,0))="","","."&amp;INDEX(Variables!$D$5:$D$105,MATCH($A598,Variables!$A$5:$A$105,0)))&amp;"."&amp;AE$5</f>
        <v/>
      </c>
      <c r="AF598" s="41">
        <f>INDEX(AF$78:AF$91,$D598)/$E598</f>
        <v/>
      </c>
      <c r="AG598" s="40">
        <f>INDEX(AG$78:AG$91,$D598)/$E598</f>
        <v/>
      </c>
      <c r="AH598" s="40">
        <f>INDEX(AH$78:AH$91,$D598)/$E598</f>
        <v/>
      </c>
      <c r="AI598" s="40">
        <f>INDEX(AI$78:AI$91,$D598)/$E598</f>
        <v/>
      </c>
      <c r="AJ598" s="40">
        <f>INDEX(AJ$78:AJ$91,$D598)/$E598</f>
        <v/>
      </c>
      <c r="AK598" s="40">
        <f>INDEX(AK$78:AK$91,$D598)/$E598</f>
        <v/>
      </c>
      <c r="AL598" s="40">
        <f>INDEX(AL$78:AL$91,$D598)/$E598</f>
        <v/>
      </c>
      <c r="AM598" s="40">
        <f>INDEX(AM$78:AM$91,$D598)/$E598</f>
        <v/>
      </c>
      <c r="AN598" s="40">
        <f>INDEX(AN$78:AN$91,$D598)/$E598</f>
        <v/>
      </c>
      <c r="AO598" s="40">
        <f>INDEX(AO$78:AO$91,$D598)/$E598</f>
        <v/>
      </c>
      <c r="AP598" s="40">
        <f>INDEX(AP$78:AP$91,$D598)/$E598</f>
        <v/>
      </c>
      <c r="AQ598" s="40">
        <f>INDEX(AQ$78:AQ$91,$D598)/$E598</f>
        <v/>
      </c>
      <c r="AR598" s="40">
        <f>INDEX(AR$78:AR$91,$D598)/$E598</f>
        <v/>
      </c>
      <c r="AS598" s="40">
        <f>INDEX(AS$78:AS$91,$D598)/$E598</f>
        <v/>
      </c>
      <c r="AT598" s="40">
        <f>INDEX(AT$78:AT$91,$D598)/$E598</f>
        <v/>
      </c>
      <c r="AU598" s="40">
        <f>INDEX(AU$78:AU$91,$D598)/$E598</f>
        <v/>
      </c>
      <c r="AV598" s="40">
        <f>INDEX(AV$78:AV$91,$D598)/$E598</f>
        <v/>
      </c>
      <c r="AW598" s="40">
        <f>INDEX(AW$78:AW$91,$D598)/$E598</f>
        <v/>
      </c>
      <c r="AX598" s="42">
        <f>NEWEXCISE(INDEX(AX$78:AX$91,$D598),$E598)</f>
        <v/>
      </c>
    </row>
    <row r="599" hidden="1" outlineLevel="2">
      <c r="A599" s="5" t="inlineStr">
        <is>
          <t>ntx</t>
        </is>
      </c>
      <c r="B599" s="5" t="inlineStr">
        <is>
          <t>lpg</t>
        </is>
      </c>
      <c r="C599" s="5" t="inlineStr">
        <is>
          <t>nav</t>
        </is>
      </c>
      <c r="D599" s="40">
        <f>INDEX(Inputs!$L$5:$L$132,MATCH($B599&amp;"|"&amp;$C599,Inputs!$A$5:$A$132,0))</f>
        <v/>
      </c>
      <c r="E599" s="40">
        <f>INDEX(Inputs!$I$5:$I$132,MATCH($B599&amp;"|"&amp;$C599,Inputs!$A$5:$A$132,0))</f>
        <v/>
      </c>
      <c r="F599" s="39" t="n"/>
      <c r="G599" s="39" t="n"/>
      <c r="H599" s="5">
        <f>INDEX(Variables!$B$5:$B$105,MATCH($A599,Variables!$A$5:$A$105,0))&amp;IF($C599="",""," | "&amp;INDEX(Mapping!$B$5:$B$26,MATCH($C599,Mapping!$A$5:$A$26,0))&amp;" | "&amp;INDEX(Mapping!$B$30:$B$41,MATCH($B599,Mapping!$A$30:$A$41,0)))</f>
        <v/>
      </c>
      <c r="I599" s="5">
        <f>INDEX(Variables!$C$5:$C$105,MATCH($A599,Variables!$A$5:$A$105,0))</f>
        <v/>
      </c>
      <c r="J599" s="5">
        <f>INDEX(Variables!$E$5:$E$105,MATCH($A599,Variables!$A$5:$A$105,0))</f>
        <v/>
      </c>
      <c r="K599" s="25">
        <f>LOWER(Settings!$C$4)&amp;".mit."&amp;$A599&amp;IF($C599="","","."&amp;$C599&amp;"."&amp;$B599)&amp;IF(INDEX(Variables!$D$5:$D$105,MATCH($A599,Variables!$A$5:$A$105,0))="","","."&amp;INDEX(Variables!$D$5:$D$105,MATCH($A599,Variables!$A$5:$A$105,0)))&amp;"."&amp;K$5</f>
        <v/>
      </c>
      <c r="L599" s="41">
        <f>INDEX(L$78:L$91,$D599)/$E599</f>
        <v/>
      </c>
      <c r="M599" s="40">
        <f>INDEX(M$78:M$91,$D599)/$E599</f>
        <v/>
      </c>
      <c r="N599" s="40">
        <f>INDEX(N$78:N$91,$D599)/$E599</f>
        <v/>
      </c>
      <c r="O599" s="40">
        <f>INDEX(O$78:O$91,$D599)/$E599</f>
        <v/>
      </c>
      <c r="P599" s="40">
        <f>INDEX(P$78:P$91,$D599)/$E599</f>
        <v/>
      </c>
      <c r="Q599" s="40">
        <f>INDEX(Q$78:Q$91,$D599)/$E599</f>
        <v/>
      </c>
      <c r="R599" s="40">
        <f>INDEX(R$78:R$91,$D599)/$E599</f>
        <v/>
      </c>
      <c r="S599" s="40">
        <f>INDEX(S$78:S$91,$D599)/$E599</f>
        <v/>
      </c>
      <c r="T599" s="40">
        <f>INDEX(T$78:T$91,$D599)/$E599</f>
        <v/>
      </c>
      <c r="U599" s="40">
        <f>INDEX(U$78:U$91,$D599)/$E599</f>
        <v/>
      </c>
      <c r="V599" s="40">
        <f>INDEX(V$78:V$91,$D599)/$E599</f>
        <v/>
      </c>
      <c r="W599" s="40">
        <f>INDEX(W$78:W$91,$D599)/$E599</f>
        <v/>
      </c>
      <c r="X599" s="40">
        <f>INDEX(X$78:X$91,$D599)/$E599</f>
        <v/>
      </c>
      <c r="Y599" s="40">
        <f>INDEX(Y$78:Y$91,$D599)/$E599</f>
        <v/>
      </c>
      <c r="Z599" s="40">
        <f>INDEX(Z$78:Z$91,$D599)/$E599</f>
        <v/>
      </c>
      <c r="AA599" s="40">
        <f>INDEX(AA$78:AA$91,$D599)/$E599</f>
        <v/>
      </c>
      <c r="AB599" s="40">
        <f>INDEX(AB$78:AB$91,$D599)/$E599</f>
        <v/>
      </c>
      <c r="AC599" s="40">
        <f>INDEX(AC$78:AC$91,$D599)/$E599</f>
        <v/>
      </c>
      <c r="AD599" s="42">
        <f>NEWEXCISE(INDEX(AD$78:AD$91,$D599),$E599)</f>
        <v/>
      </c>
      <c r="AE599" s="25">
        <f>LOWER(Settings!$C$4)&amp;".mit."&amp;$A599&amp;IF($C599="","","."&amp;$C599&amp;"."&amp;$B599)&amp;IF(INDEX(Variables!$D$5:$D$105,MATCH($A599,Variables!$A$5:$A$105,0))="","","."&amp;INDEX(Variables!$D$5:$D$105,MATCH($A599,Variables!$A$5:$A$105,0)))&amp;"."&amp;AE$5</f>
        <v/>
      </c>
      <c r="AF599" s="41">
        <f>INDEX(AF$78:AF$91,$D599)/$E599</f>
        <v/>
      </c>
      <c r="AG599" s="40">
        <f>INDEX(AG$78:AG$91,$D599)/$E599</f>
        <v/>
      </c>
      <c r="AH599" s="40">
        <f>INDEX(AH$78:AH$91,$D599)/$E599</f>
        <v/>
      </c>
      <c r="AI599" s="40">
        <f>INDEX(AI$78:AI$91,$D599)/$E599</f>
        <v/>
      </c>
      <c r="AJ599" s="40">
        <f>INDEX(AJ$78:AJ$91,$D599)/$E599</f>
        <v/>
      </c>
      <c r="AK599" s="40">
        <f>INDEX(AK$78:AK$91,$D599)/$E599</f>
        <v/>
      </c>
      <c r="AL599" s="40">
        <f>INDEX(AL$78:AL$91,$D599)/$E599</f>
        <v/>
      </c>
      <c r="AM599" s="40">
        <f>INDEX(AM$78:AM$91,$D599)/$E599</f>
        <v/>
      </c>
      <c r="AN599" s="40">
        <f>INDEX(AN$78:AN$91,$D599)/$E599</f>
        <v/>
      </c>
      <c r="AO599" s="40">
        <f>INDEX(AO$78:AO$91,$D599)/$E599</f>
        <v/>
      </c>
      <c r="AP599" s="40">
        <f>INDEX(AP$78:AP$91,$D599)/$E599</f>
        <v/>
      </c>
      <c r="AQ599" s="40">
        <f>INDEX(AQ$78:AQ$91,$D599)/$E599</f>
        <v/>
      </c>
      <c r="AR599" s="40">
        <f>INDEX(AR$78:AR$91,$D599)/$E599</f>
        <v/>
      </c>
      <c r="AS599" s="40">
        <f>INDEX(AS$78:AS$91,$D599)/$E599</f>
        <v/>
      </c>
      <c r="AT599" s="40">
        <f>INDEX(AT$78:AT$91,$D599)/$E599</f>
        <v/>
      </c>
      <c r="AU599" s="40">
        <f>INDEX(AU$78:AU$91,$D599)/$E599</f>
        <v/>
      </c>
      <c r="AV599" s="40">
        <f>INDEX(AV$78:AV$91,$D599)/$E599</f>
        <v/>
      </c>
      <c r="AW599" s="40">
        <f>INDEX(AW$78:AW$91,$D599)/$E599</f>
        <v/>
      </c>
      <c r="AX599" s="42">
        <f>NEWEXCISE(INDEX(AX$78:AX$91,$D599),$E599)</f>
        <v/>
      </c>
    </row>
    <row r="600" hidden="1" outlineLevel="2">
      <c r="A600" s="5" t="inlineStr">
        <is>
          <t>ntx</t>
        </is>
      </c>
      <c r="B600" s="5" t="inlineStr">
        <is>
          <t>ker</t>
        </is>
      </c>
      <c r="C600" s="5" t="inlineStr">
        <is>
          <t>nav</t>
        </is>
      </c>
      <c r="D600" s="40">
        <f>INDEX(Inputs!$L$5:$L$132,MATCH($B600&amp;"|"&amp;$C600,Inputs!$A$5:$A$132,0))</f>
        <v/>
      </c>
      <c r="E600" s="40">
        <f>INDEX(Inputs!$I$5:$I$132,MATCH($B600&amp;"|"&amp;$C600,Inputs!$A$5:$A$132,0))</f>
        <v/>
      </c>
      <c r="F600" s="39" t="n"/>
      <c r="G600" s="39" t="n"/>
      <c r="H600" s="5">
        <f>INDEX(Variables!$B$5:$B$105,MATCH($A600,Variables!$A$5:$A$105,0))&amp;IF($C600="",""," | "&amp;INDEX(Mapping!$B$5:$B$26,MATCH($C600,Mapping!$A$5:$A$26,0))&amp;" | "&amp;INDEX(Mapping!$B$30:$B$41,MATCH($B600,Mapping!$A$30:$A$41,0)))</f>
        <v/>
      </c>
      <c r="I600" s="5">
        <f>INDEX(Variables!$C$5:$C$105,MATCH($A600,Variables!$A$5:$A$105,0))</f>
        <v/>
      </c>
      <c r="J600" s="5">
        <f>INDEX(Variables!$E$5:$E$105,MATCH($A600,Variables!$A$5:$A$105,0))</f>
        <v/>
      </c>
      <c r="K600" s="25">
        <f>LOWER(Settings!$C$4)&amp;".mit."&amp;$A600&amp;IF($C600="","","."&amp;$C600&amp;"."&amp;$B600)&amp;IF(INDEX(Variables!$D$5:$D$105,MATCH($A600,Variables!$A$5:$A$105,0))="","","."&amp;INDEX(Variables!$D$5:$D$105,MATCH($A600,Variables!$A$5:$A$105,0)))&amp;"."&amp;K$5</f>
        <v/>
      </c>
      <c r="L600" s="41">
        <f>INDEX(L$78:L$91,$D600)/$E600</f>
        <v/>
      </c>
      <c r="M600" s="40">
        <f>INDEX(M$78:M$91,$D600)/$E600</f>
        <v/>
      </c>
      <c r="N600" s="40">
        <f>INDEX(N$78:N$91,$D600)/$E600</f>
        <v/>
      </c>
      <c r="O600" s="40">
        <f>INDEX(O$78:O$91,$D600)/$E600</f>
        <v/>
      </c>
      <c r="P600" s="40">
        <f>INDEX(P$78:P$91,$D600)/$E600</f>
        <v/>
      </c>
      <c r="Q600" s="40">
        <f>INDEX(Q$78:Q$91,$D600)/$E600</f>
        <v/>
      </c>
      <c r="R600" s="40">
        <f>INDEX(R$78:R$91,$D600)/$E600</f>
        <v/>
      </c>
      <c r="S600" s="40">
        <f>INDEX(S$78:S$91,$D600)/$E600</f>
        <v/>
      </c>
      <c r="T600" s="40">
        <f>INDEX(T$78:T$91,$D600)/$E600</f>
        <v/>
      </c>
      <c r="U600" s="40">
        <f>INDEX(U$78:U$91,$D600)/$E600</f>
        <v/>
      </c>
      <c r="V600" s="40">
        <f>INDEX(V$78:V$91,$D600)/$E600</f>
        <v/>
      </c>
      <c r="W600" s="40">
        <f>INDEX(W$78:W$91,$D600)/$E600</f>
        <v/>
      </c>
      <c r="X600" s="40">
        <f>INDEX(X$78:X$91,$D600)/$E600</f>
        <v/>
      </c>
      <c r="Y600" s="40">
        <f>INDEX(Y$78:Y$91,$D600)/$E600</f>
        <v/>
      </c>
      <c r="Z600" s="40">
        <f>INDEX(Z$78:Z$91,$D600)/$E600</f>
        <v/>
      </c>
      <c r="AA600" s="40">
        <f>INDEX(AA$78:AA$91,$D600)/$E600</f>
        <v/>
      </c>
      <c r="AB600" s="40">
        <f>INDEX(AB$78:AB$91,$D600)/$E600</f>
        <v/>
      </c>
      <c r="AC600" s="40">
        <f>INDEX(AC$78:AC$91,$D600)/$E600</f>
        <v/>
      </c>
      <c r="AD600" s="42">
        <f>NEWEXCISE(INDEX(AD$78:AD$91,$D600),$E600)</f>
        <v/>
      </c>
      <c r="AE600" s="25">
        <f>LOWER(Settings!$C$4)&amp;".mit."&amp;$A600&amp;IF($C600="","","."&amp;$C600&amp;"."&amp;$B600)&amp;IF(INDEX(Variables!$D$5:$D$105,MATCH($A600,Variables!$A$5:$A$105,0))="","","."&amp;INDEX(Variables!$D$5:$D$105,MATCH($A600,Variables!$A$5:$A$105,0)))&amp;"."&amp;AE$5</f>
        <v/>
      </c>
      <c r="AF600" s="41">
        <f>INDEX(AF$78:AF$91,$D600)/$E600</f>
        <v/>
      </c>
      <c r="AG600" s="40">
        <f>INDEX(AG$78:AG$91,$D600)/$E600</f>
        <v/>
      </c>
      <c r="AH600" s="40">
        <f>INDEX(AH$78:AH$91,$D600)/$E600</f>
        <v/>
      </c>
      <c r="AI600" s="40">
        <f>INDEX(AI$78:AI$91,$D600)/$E600</f>
        <v/>
      </c>
      <c r="AJ600" s="40">
        <f>INDEX(AJ$78:AJ$91,$D600)/$E600</f>
        <v/>
      </c>
      <c r="AK600" s="40">
        <f>INDEX(AK$78:AK$91,$D600)/$E600</f>
        <v/>
      </c>
      <c r="AL600" s="40">
        <f>INDEX(AL$78:AL$91,$D600)/$E600</f>
        <v/>
      </c>
      <c r="AM600" s="40">
        <f>INDEX(AM$78:AM$91,$D600)/$E600</f>
        <v/>
      </c>
      <c r="AN600" s="40">
        <f>INDEX(AN$78:AN$91,$D600)/$E600</f>
        <v/>
      </c>
      <c r="AO600" s="40">
        <f>INDEX(AO$78:AO$91,$D600)/$E600</f>
        <v/>
      </c>
      <c r="AP600" s="40">
        <f>INDEX(AP$78:AP$91,$D600)/$E600</f>
        <v/>
      </c>
      <c r="AQ600" s="40">
        <f>INDEX(AQ$78:AQ$91,$D600)/$E600</f>
        <v/>
      </c>
      <c r="AR600" s="40">
        <f>INDEX(AR$78:AR$91,$D600)/$E600</f>
        <v/>
      </c>
      <c r="AS600" s="40">
        <f>INDEX(AS$78:AS$91,$D600)/$E600</f>
        <v/>
      </c>
      <c r="AT600" s="40">
        <f>INDEX(AT$78:AT$91,$D600)/$E600</f>
        <v/>
      </c>
      <c r="AU600" s="40">
        <f>INDEX(AU$78:AU$91,$D600)/$E600</f>
        <v/>
      </c>
      <c r="AV600" s="40">
        <f>INDEX(AV$78:AV$91,$D600)/$E600</f>
        <v/>
      </c>
      <c r="AW600" s="40">
        <f>INDEX(AW$78:AW$91,$D600)/$E600</f>
        <v/>
      </c>
      <c r="AX600" s="42">
        <f>NEWEXCISE(INDEX(AX$78:AX$91,$D600),$E600)</f>
        <v/>
      </c>
    </row>
    <row r="601" hidden="1" outlineLevel="2">
      <c r="A601" s="5" t="inlineStr">
        <is>
          <t>ntx</t>
        </is>
      </c>
      <c r="B601" s="5" t="inlineStr">
        <is>
          <t>oop</t>
        </is>
      </c>
      <c r="C601" s="5" t="inlineStr">
        <is>
          <t>nav</t>
        </is>
      </c>
      <c r="D601" s="40">
        <f>INDEX(Inputs!$L$5:$L$132,MATCH($B601&amp;"|"&amp;$C601,Inputs!$A$5:$A$132,0))</f>
        <v/>
      </c>
      <c r="E601" s="40">
        <f>INDEX(Inputs!$I$5:$I$132,MATCH($B601&amp;"|"&amp;$C601,Inputs!$A$5:$A$132,0))</f>
        <v/>
      </c>
      <c r="F601" s="39" t="n"/>
      <c r="G601" s="39" t="n"/>
      <c r="H601" s="5">
        <f>INDEX(Variables!$B$5:$B$105,MATCH($A601,Variables!$A$5:$A$105,0))&amp;IF($C601="",""," | "&amp;INDEX(Mapping!$B$5:$B$26,MATCH($C601,Mapping!$A$5:$A$26,0))&amp;" | "&amp;INDEX(Mapping!$B$30:$B$41,MATCH($B601,Mapping!$A$30:$A$41,0)))</f>
        <v/>
      </c>
      <c r="I601" s="5">
        <f>INDEX(Variables!$C$5:$C$105,MATCH($A601,Variables!$A$5:$A$105,0))</f>
        <v/>
      </c>
      <c r="J601" s="5">
        <f>INDEX(Variables!$E$5:$E$105,MATCH($A601,Variables!$A$5:$A$105,0))</f>
        <v/>
      </c>
      <c r="K601" s="25">
        <f>LOWER(Settings!$C$4)&amp;".mit."&amp;$A601&amp;IF($C601="","","."&amp;$C601&amp;"."&amp;$B601)&amp;IF(INDEX(Variables!$D$5:$D$105,MATCH($A601,Variables!$A$5:$A$105,0))="","","."&amp;INDEX(Variables!$D$5:$D$105,MATCH($A601,Variables!$A$5:$A$105,0)))&amp;"."&amp;K$5</f>
        <v/>
      </c>
      <c r="L601" s="41">
        <f>INDEX(L$78:L$91,$D601)/$E601</f>
        <v/>
      </c>
      <c r="M601" s="40">
        <f>INDEX(M$78:M$91,$D601)/$E601</f>
        <v/>
      </c>
      <c r="N601" s="40">
        <f>INDEX(N$78:N$91,$D601)/$E601</f>
        <v/>
      </c>
      <c r="O601" s="40">
        <f>INDEX(O$78:O$91,$D601)/$E601</f>
        <v/>
      </c>
      <c r="P601" s="40">
        <f>INDEX(P$78:P$91,$D601)/$E601</f>
        <v/>
      </c>
      <c r="Q601" s="40">
        <f>INDEX(Q$78:Q$91,$D601)/$E601</f>
        <v/>
      </c>
      <c r="R601" s="40">
        <f>INDEX(R$78:R$91,$D601)/$E601</f>
        <v/>
      </c>
      <c r="S601" s="40">
        <f>INDEX(S$78:S$91,$D601)/$E601</f>
        <v/>
      </c>
      <c r="T601" s="40">
        <f>INDEX(T$78:T$91,$D601)/$E601</f>
        <v/>
      </c>
      <c r="U601" s="40">
        <f>INDEX(U$78:U$91,$D601)/$E601</f>
        <v/>
      </c>
      <c r="V601" s="40">
        <f>INDEX(V$78:V$91,$D601)/$E601</f>
        <v/>
      </c>
      <c r="W601" s="40">
        <f>INDEX(W$78:W$91,$D601)/$E601</f>
        <v/>
      </c>
      <c r="X601" s="40">
        <f>INDEX(X$78:X$91,$D601)/$E601</f>
        <v/>
      </c>
      <c r="Y601" s="40">
        <f>INDEX(Y$78:Y$91,$D601)/$E601</f>
        <v/>
      </c>
      <c r="Z601" s="40">
        <f>INDEX(Z$78:Z$91,$D601)/$E601</f>
        <v/>
      </c>
      <c r="AA601" s="40">
        <f>INDEX(AA$78:AA$91,$D601)/$E601</f>
        <v/>
      </c>
      <c r="AB601" s="40">
        <f>INDEX(AB$78:AB$91,$D601)/$E601</f>
        <v/>
      </c>
      <c r="AC601" s="40">
        <f>INDEX(AC$78:AC$91,$D601)/$E601</f>
        <v/>
      </c>
      <c r="AD601" s="42">
        <f>NEWEXCISE(INDEX(AD$78:AD$91,$D601),$E601)</f>
        <v/>
      </c>
      <c r="AE601" s="25">
        <f>LOWER(Settings!$C$4)&amp;".mit."&amp;$A601&amp;IF($C601="","","."&amp;$C601&amp;"."&amp;$B601)&amp;IF(INDEX(Variables!$D$5:$D$105,MATCH($A601,Variables!$A$5:$A$105,0))="","","."&amp;INDEX(Variables!$D$5:$D$105,MATCH($A601,Variables!$A$5:$A$105,0)))&amp;"."&amp;AE$5</f>
        <v/>
      </c>
      <c r="AF601" s="41">
        <f>INDEX(AF$78:AF$91,$D601)/$E601</f>
        <v/>
      </c>
      <c r="AG601" s="40">
        <f>INDEX(AG$78:AG$91,$D601)/$E601</f>
        <v/>
      </c>
      <c r="AH601" s="40">
        <f>INDEX(AH$78:AH$91,$D601)/$E601</f>
        <v/>
      </c>
      <c r="AI601" s="40">
        <f>INDEX(AI$78:AI$91,$D601)/$E601</f>
        <v/>
      </c>
      <c r="AJ601" s="40">
        <f>INDEX(AJ$78:AJ$91,$D601)/$E601</f>
        <v/>
      </c>
      <c r="AK601" s="40">
        <f>INDEX(AK$78:AK$91,$D601)/$E601</f>
        <v/>
      </c>
      <c r="AL601" s="40">
        <f>INDEX(AL$78:AL$91,$D601)/$E601</f>
        <v/>
      </c>
      <c r="AM601" s="40">
        <f>INDEX(AM$78:AM$91,$D601)/$E601</f>
        <v/>
      </c>
      <c r="AN601" s="40">
        <f>INDEX(AN$78:AN$91,$D601)/$E601</f>
        <v/>
      </c>
      <c r="AO601" s="40">
        <f>INDEX(AO$78:AO$91,$D601)/$E601</f>
        <v/>
      </c>
      <c r="AP601" s="40">
        <f>INDEX(AP$78:AP$91,$D601)/$E601</f>
        <v/>
      </c>
      <c r="AQ601" s="40">
        <f>INDEX(AQ$78:AQ$91,$D601)/$E601</f>
        <v/>
      </c>
      <c r="AR601" s="40">
        <f>INDEX(AR$78:AR$91,$D601)/$E601</f>
        <v/>
      </c>
      <c r="AS601" s="40">
        <f>INDEX(AS$78:AS$91,$D601)/$E601</f>
        <v/>
      </c>
      <c r="AT601" s="40">
        <f>INDEX(AT$78:AT$91,$D601)/$E601</f>
        <v/>
      </c>
      <c r="AU601" s="40">
        <f>INDEX(AU$78:AU$91,$D601)/$E601</f>
        <v/>
      </c>
      <c r="AV601" s="40">
        <f>INDEX(AV$78:AV$91,$D601)/$E601</f>
        <v/>
      </c>
      <c r="AW601" s="40">
        <f>INDEX(AW$78:AW$91,$D601)/$E601</f>
        <v/>
      </c>
      <c r="AX601" s="42">
        <f>NEWEXCISE(INDEX(AX$78:AX$91,$D601),$E601)</f>
        <v/>
      </c>
    </row>
    <row r="602" hidden="1" outlineLevel="2">
      <c r="A602" s="5" t="inlineStr">
        <is>
          <t>ntx</t>
        </is>
      </c>
      <c r="B602" s="5" t="inlineStr">
        <is>
          <t>bio</t>
        </is>
      </c>
      <c r="C602" s="5" t="inlineStr">
        <is>
          <t>nav</t>
        </is>
      </c>
      <c r="D602" s="40">
        <f>INDEX(Inputs!$L$5:$L$132,MATCH($B602&amp;"|"&amp;$C602,Inputs!$A$5:$A$132,0))</f>
        <v/>
      </c>
      <c r="E602" s="40">
        <f>INDEX(Inputs!$I$5:$I$132,MATCH($B602&amp;"|"&amp;$C602,Inputs!$A$5:$A$132,0))</f>
        <v/>
      </c>
      <c r="F602" s="39" t="n"/>
      <c r="G602" s="39" t="n"/>
      <c r="H602" s="5">
        <f>INDEX(Variables!$B$5:$B$105,MATCH($A602,Variables!$A$5:$A$105,0))&amp;IF($C602="",""," | "&amp;INDEX(Mapping!$B$5:$B$26,MATCH($C602,Mapping!$A$5:$A$26,0))&amp;" | "&amp;INDEX(Mapping!$B$30:$B$41,MATCH($B602,Mapping!$A$30:$A$41,0)))</f>
        <v/>
      </c>
      <c r="I602" s="5">
        <f>INDEX(Variables!$C$5:$C$105,MATCH($A602,Variables!$A$5:$A$105,0))</f>
        <v/>
      </c>
      <c r="J602" s="5">
        <f>INDEX(Variables!$E$5:$E$105,MATCH($A602,Variables!$A$5:$A$105,0))</f>
        <v/>
      </c>
      <c r="K602" s="25">
        <f>LOWER(Settings!$C$4)&amp;".mit."&amp;$A602&amp;IF($C602="","","."&amp;$C602&amp;"."&amp;$B602)&amp;IF(INDEX(Variables!$D$5:$D$105,MATCH($A602,Variables!$A$5:$A$105,0))="","","."&amp;INDEX(Variables!$D$5:$D$105,MATCH($A602,Variables!$A$5:$A$105,0)))&amp;"."&amp;K$5</f>
        <v/>
      </c>
      <c r="L602" s="41">
        <f>INDEX(L$78:L$91,$D602)/$E602</f>
        <v/>
      </c>
      <c r="M602" s="40">
        <f>INDEX(M$78:M$91,$D602)/$E602</f>
        <v/>
      </c>
      <c r="N602" s="40">
        <f>INDEX(N$78:N$91,$D602)/$E602</f>
        <v/>
      </c>
      <c r="O602" s="40">
        <f>INDEX(O$78:O$91,$D602)/$E602</f>
        <v/>
      </c>
      <c r="P602" s="40">
        <f>INDEX(P$78:P$91,$D602)/$E602</f>
        <v/>
      </c>
      <c r="Q602" s="40">
        <f>INDEX(Q$78:Q$91,$D602)/$E602</f>
        <v/>
      </c>
      <c r="R602" s="40">
        <f>INDEX(R$78:R$91,$D602)/$E602</f>
        <v/>
      </c>
      <c r="S602" s="40">
        <f>INDEX(S$78:S$91,$D602)/$E602</f>
        <v/>
      </c>
      <c r="T602" s="40">
        <f>INDEX(T$78:T$91,$D602)/$E602</f>
        <v/>
      </c>
      <c r="U602" s="40">
        <f>INDEX(U$78:U$91,$D602)/$E602</f>
        <v/>
      </c>
      <c r="V602" s="40">
        <f>INDEX(V$78:V$91,$D602)/$E602</f>
        <v/>
      </c>
      <c r="W602" s="40">
        <f>INDEX(W$78:W$91,$D602)/$E602</f>
        <v/>
      </c>
      <c r="X602" s="40">
        <f>INDEX(X$78:X$91,$D602)/$E602</f>
        <v/>
      </c>
      <c r="Y602" s="40">
        <f>INDEX(Y$78:Y$91,$D602)/$E602</f>
        <v/>
      </c>
      <c r="Z602" s="40">
        <f>INDEX(Z$78:Z$91,$D602)/$E602</f>
        <v/>
      </c>
      <c r="AA602" s="40">
        <f>INDEX(AA$78:AA$91,$D602)/$E602</f>
        <v/>
      </c>
      <c r="AB602" s="40">
        <f>INDEX(AB$78:AB$91,$D602)/$E602</f>
        <v/>
      </c>
      <c r="AC602" s="40">
        <f>INDEX(AC$78:AC$91,$D602)/$E602</f>
        <v/>
      </c>
      <c r="AD602" s="42">
        <f>NEWEXCISE(INDEX(AD$78:AD$91,$D602),$E602)</f>
        <v/>
      </c>
      <c r="AE602" s="25">
        <f>LOWER(Settings!$C$4)&amp;".mit."&amp;$A602&amp;IF($C602="","","."&amp;$C602&amp;"."&amp;$B602)&amp;IF(INDEX(Variables!$D$5:$D$105,MATCH($A602,Variables!$A$5:$A$105,0))="","","."&amp;INDEX(Variables!$D$5:$D$105,MATCH($A602,Variables!$A$5:$A$105,0)))&amp;"."&amp;AE$5</f>
        <v/>
      </c>
      <c r="AF602" s="41">
        <f>INDEX(AF$78:AF$91,$D602)/$E602</f>
        <v/>
      </c>
      <c r="AG602" s="40">
        <f>INDEX(AG$78:AG$91,$D602)/$E602</f>
        <v/>
      </c>
      <c r="AH602" s="40">
        <f>INDEX(AH$78:AH$91,$D602)/$E602</f>
        <v/>
      </c>
      <c r="AI602" s="40">
        <f>INDEX(AI$78:AI$91,$D602)/$E602</f>
        <v/>
      </c>
      <c r="AJ602" s="40">
        <f>INDEX(AJ$78:AJ$91,$D602)/$E602</f>
        <v/>
      </c>
      <c r="AK602" s="40">
        <f>INDEX(AK$78:AK$91,$D602)/$E602</f>
        <v/>
      </c>
      <c r="AL602" s="40">
        <f>INDEX(AL$78:AL$91,$D602)/$E602</f>
        <v/>
      </c>
      <c r="AM602" s="40">
        <f>INDEX(AM$78:AM$91,$D602)/$E602</f>
        <v/>
      </c>
      <c r="AN602" s="40">
        <f>INDEX(AN$78:AN$91,$D602)/$E602</f>
        <v/>
      </c>
      <c r="AO602" s="40">
        <f>INDEX(AO$78:AO$91,$D602)/$E602</f>
        <v/>
      </c>
      <c r="AP602" s="40">
        <f>INDEX(AP$78:AP$91,$D602)/$E602</f>
        <v/>
      </c>
      <c r="AQ602" s="40">
        <f>INDEX(AQ$78:AQ$91,$D602)/$E602</f>
        <v/>
      </c>
      <c r="AR602" s="40">
        <f>INDEX(AR$78:AR$91,$D602)/$E602</f>
        <v/>
      </c>
      <c r="AS602" s="40">
        <f>INDEX(AS$78:AS$91,$D602)/$E602</f>
        <v/>
      </c>
      <c r="AT602" s="40">
        <f>INDEX(AT$78:AT$91,$D602)/$E602</f>
        <v/>
      </c>
      <c r="AU602" s="40">
        <f>INDEX(AU$78:AU$91,$D602)/$E602</f>
        <v/>
      </c>
      <c r="AV602" s="40">
        <f>INDEX(AV$78:AV$91,$D602)/$E602</f>
        <v/>
      </c>
      <c r="AW602" s="40">
        <f>INDEX(AW$78:AW$91,$D602)/$E602</f>
        <v/>
      </c>
      <c r="AX602" s="42">
        <f>NEWEXCISE(INDEX(AX$78:AX$91,$D602),$E602)</f>
        <v/>
      </c>
    </row>
    <row r="603" hidden="1" outlineLevel="2"/>
    <row r="604" hidden="1" outlineLevel="2">
      <c r="A604" s="5" t="inlineStr">
        <is>
          <t>nce</t>
        </is>
      </c>
      <c r="B604" s="5" t="inlineStr">
        <is>
          <t>coa</t>
        </is>
      </c>
      <c r="C604" s="5" t="inlineStr">
        <is>
          <t>nav</t>
        </is>
      </c>
      <c r="D604" s="39" t="n"/>
      <c r="E604" s="39" t="n"/>
      <c r="F604" s="39" t="n"/>
      <c r="G604" s="39" t="n"/>
      <c r="H604" s="5">
        <f>INDEX(Variables!$B$5:$B$105,MATCH($A604,Variables!$A$5:$A$105,0))&amp;IF($C604="",""," | "&amp;INDEX(Mapping!$B$5:$B$26,MATCH($C604,Mapping!$A$5:$A$26,0))&amp;" | "&amp;INDEX(Mapping!$B$30:$B$41,MATCH($B604,Mapping!$A$30:$A$41,0)))</f>
        <v/>
      </c>
      <c r="I604" s="5">
        <f>INDEX(Variables!$C$5:$C$105,MATCH($A604,Variables!$A$5:$A$105,0))</f>
        <v/>
      </c>
      <c r="J604" s="5">
        <f>INDEX(Variables!$E$5:$E$105,MATCH($A604,Variables!$A$5:$A$105,0))</f>
        <v/>
      </c>
      <c r="K604" s="25">
        <f>LOWER(Settings!$C$4)&amp;".mit."&amp;$A604&amp;IF($C604="","","."&amp;$C604&amp;"."&amp;$B604)&amp;IF(INDEX(Variables!$D$5:$D$105,MATCH($A604,Variables!$A$5:$A$105,0))="","","."&amp;INDEX(Variables!$D$5:$D$105,MATCH($A604,Variables!$A$5:$A$105,0)))&amp;"."&amp;K$5</f>
        <v/>
      </c>
      <c r="L604" s="41">
        <f>L577+L586+L595</f>
        <v/>
      </c>
      <c r="M604" s="40">
        <f>M577+M586+M595</f>
        <v/>
      </c>
      <c r="N604" s="40">
        <f>N577+N586+N595</f>
        <v/>
      </c>
      <c r="O604" s="40">
        <f>O577+O586+O595</f>
        <v/>
      </c>
      <c r="P604" s="40">
        <f>P577+P586+P595</f>
        <v/>
      </c>
      <c r="Q604" s="40">
        <f>Q577+Q586+Q595</f>
        <v/>
      </c>
      <c r="R604" s="40">
        <f>R577+R586+R595</f>
        <v/>
      </c>
      <c r="S604" s="40">
        <f>S577+S586+S595</f>
        <v/>
      </c>
      <c r="T604" s="40">
        <f>T577+T586+T595</f>
        <v/>
      </c>
      <c r="U604" s="40">
        <f>U577+U586+U595</f>
        <v/>
      </c>
      <c r="V604" s="40">
        <f>V577+V586+V595</f>
        <v/>
      </c>
      <c r="W604" s="40">
        <f>W577+W586+W595</f>
        <v/>
      </c>
      <c r="X604" s="40">
        <f>X577+X586+X595</f>
        <v/>
      </c>
      <c r="Y604" s="40">
        <f>Y577+Y586+Y595</f>
        <v/>
      </c>
      <c r="Z604" s="40">
        <f>Z577+Z586+Z595</f>
        <v/>
      </c>
      <c r="AA604" s="40">
        <f>AA577+AA586+AA595</f>
        <v/>
      </c>
      <c r="AB604" s="40">
        <f>AB577+AB586+AB595</f>
        <v/>
      </c>
      <c r="AC604" s="40">
        <f>AC577+AC586+AC595</f>
        <v/>
      </c>
      <c r="AD604" s="42">
        <f>NEWPOLICY(AD577,AD586,AD595)</f>
        <v/>
      </c>
      <c r="AE604" s="25">
        <f>LOWER(Settings!$C$4)&amp;".mit."&amp;$A604&amp;IF($C604="","","."&amp;$C604&amp;"."&amp;$B604)&amp;IF(INDEX(Variables!$D$5:$D$105,MATCH($A604,Variables!$A$5:$A$105,0))="","","."&amp;INDEX(Variables!$D$5:$D$105,MATCH($A604,Variables!$A$5:$A$105,0)))&amp;"."&amp;AE$5</f>
        <v/>
      </c>
      <c r="AF604" s="41">
        <f>AF577+AF586+AF595</f>
        <v/>
      </c>
      <c r="AG604" s="40">
        <f>AG577+AG586+AG595</f>
        <v/>
      </c>
      <c r="AH604" s="40">
        <f>AH577+AH586+AH595</f>
        <v/>
      </c>
      <c r="AI604" s="40">
        <f>AI577+AI586+AI595</f>
        <v/>
      </c>
      <c r="AJ604" s="40">
        <f>AJ577+AJ586+AJ595</f>
        <v/>
      </c>
      <c r="AK604" s="40">
        <f>AK577+AK586+AK595</f>
        <v/>
      </c>
      <c r="AL604" s="40">
        <f>AL577+AL586+AL595</f>
        <v/>
      </c>
      <c r="AM604" s="40">
        <f>AM577+AM586+AM595</f>
        <v/>
      </c>
      <c r="AN604" s="40">
        <f>AN577+AN586+AN595</f>
        <v/>
      </c>
      <c r="AO604" s="40">
        <f>AO577+AO586+AO595</f>
        <v/>
      </c>
      <c r="AP604" s="40">
        <f>AP577+AP586+AP595</f>
        <v/>
      </c>
      <c r="AQ604" s="40">
        <f>AQ577+AQ586+AQ595</f>
        <v/>
      </c>
      <c r="AR604" s="40">
        <f>AR577+AR586+AR595</f>
        <v/>
      </c>
      <c r="AS604" s="40">
        <f>AS577+AS586+AS595</f>
        <v/>
      </c>
      <c r="AT604" s="40">
        <f>AT577+AT586+AT595</f>
        <v/>
      </c>
      <c r="AU604" s="40">
        <f>AU577+AU586+AU595</f>
        <v/>
      </c>
      <c r="AV604" s="40">
        <f>AV577+AV586+AV595</f>
        <v/>
      </c>
      <c r="AW604" s="40">
        <f>AW577+AW586+AW595</f>
        <v/>
      </c>
      <c r="AX604" s="42">
        <f>NEWPOLICY(AX577,AX586,AX595)</f>
        <v/>
      </c>
    </row>
    <row r="605" hidden="1" outlineLevel="2">
      <c r="A605" s="5" t="inlineStr">
        <is>
          <t>nce</t>
        </is>
      </c>
      <c r="B605" s="5" t="inlineStr">
        <is>
          <t>nga</t>
        </is>
      </c>
      <c r="C605" s="5" t="inlineStr">
        <is>
          <t>nav</t>
        </is>
      </c>
      <c r="D605" s="39" t="n"/>
      <c r="E605" s="39" t="n"/>
      <c r="F605" s="39" t="n"/>
      <c r="G605" s="39" t="n"/>
      <c r="H605" s="5">
        <f>INDEX(Variables!$B$5:$B$105,MATCH($A605,Variables!$A$5:$A$105,0))&amp;IF($C605="",""," | "&amp;INDEX(Mapping!$B$5:$B$26,MATCH($C605,Mapping!$A$5:$A$26,0))&amp;" | "&amp;INDEX(Mapping!$B$30:$B$41,MATCH($B605,Mapping!$A$30:$A$41,0)))</f>
        <v/>
      </c>
      <c r="I605" s="5">
        <f>INDEX(Variables!$C$5:$C$105,MATCH($A605,Variables!$A$5:$A$105,0))</f>
        <v/>
      </c>
      <c r="J605" s="5">
        <f>INDEX(Variables!$E$5:$E$105,MATCH($A605,Variables!$A$5:$A$105,0))</f>
        <v/>
      </c>
      <c r="K605" s="25">
        <f>LOWER(Settings!$C$4)&amp;".mit."&amp;$A605&amp;IF($C605="","","."&amp;$C605&amp;"."&amp;$B605)&amp;IF(INDEX(Variables!$D$5:$D$105,MATCH($A605,Variables!$A$5:$A$105,0))="","","."&amp;INDEX(Variables!$D$5:$D$105,MATCH($A605,Variables!$A$5:$A$105,0)))&amp;"."&amp;K$5</f>
        <v/>
      </c>
      <c r="L605" s="41">
        <f>L578+L587+L596</f>
        <v/>
      </c>
      <c r="M605" s="40">
        <f>M578+M587+M596</f>
        <v/>
      </c>
      <c r="N605" s="40">
        <f>N578+N587+N596</f>
        <v/>
      </c>
      <c r="O605" s="40">
        <f>O578+O587+O596</f>
        <v/>
      </c>
      <c r="P605" s="40">
        <f>P578+P587+P596</f>
        <v/>
      </c>
      <c r="Q605" s="40">
        <f>Q578+Q587+Q596</f>
        <v/>
      </c>
      <c r="R605" s="40">
        <f>R578+R587+R596</f>
        <v/>
      </c>
      <c r="S605" s="40">
        <f>S578+S587+S596</f>
        <v/>
      </c>
      <c r="T605" s="40">
        <f>T578+T587+T596</f>
        <v/>
      </c>
      <c r="U605" s="40">
        <f>U578+U587+U596</f>
        <v/>
      </c>
      <c r="V605" s="40">
        <f>V578+V587+V596</f>
        <v/>
      </c>
      <c r="W605" s="40">
        <f>W578+W587+W596</f>
        <v/>
      </c>
      <c r="X605" s="40">
        <f>X578+X587+X596</f>
        <v/>
      </c>
      <c r="Y605" s="40">
        <f>Y578+Y587+Y596</f>
        <v/>
      </c>
      <c r="Z605" s="40">
        <f>Z578+Z587+Z596</f>
        <v/>
      </c>
      <c r="AA605" s="40">
        <f>AA578+AA587+AA596</f>
        <v/>
      </c>
      <c r="AB605" s="40">
        <f>AB578+AB587+AB596</f>
        <v/>
      </c>
      <c r="AC605" s="40">
        <f>AC578+AC587+AC596</f>
        <v/>
      </c>
      <c r="AD605" s="42">
        <f>NEWPOLICY(AD578,AD587,AD596)</f>
        <v/>
      </c>
      <c r="AE605" s="25">
        <f>LOWER(Settings!$C$4)&amp;".mit."&amp;$A605&amp;IF($C605="","","."&amp;$C605&amp;"."&amp;$B605)&amp;IF(INDEX(Variables!$D$5:$D$105,MATCH($A605,Variables!$A$5:$A$105,0))="","","."&amp;INDEX(Variables!$D$5:$D$105,MATCH($A605,Variables!$A$5:$A$105,0)))&amp;"."&amp;AE$5</f>
        <v/>
      </c>
      <c r="AF605" s="41">
        <f>AF578+AF587+AF596</f>
        <v/>
      </c>
      <c r="AG605" s="40">
        <f>AG578+AG587+AG596</f>
        <v/>
      </c>
      <c r="AH605" s="40">
        <f>AH578+AH587+AH596</f>
        <v/>
      </c>
      <c r="AI605" s="40">
        <f>AI578+AI587+AI596</f>
        <v/>
      </c>
      <c r="AJ605" s="40">
        <f>AJ578+AJ587+AJ596</f>
        <v/>
      </c>
      <c r="AK605" s="40">
        <f>AK578+AK587+AK596</f>
        <v/>
      </c>
      <c r="AL605" s="40">
        <f>AL578+AL587+AL596</f>
        <v/>
      </c>
      <c r="AM605" s="40">
        <f>AM578+AM587+AM596</f>
        <v/>
      </c>
      <c r="AN605" s="40">
        <f>AN578+AN587+AN596</f>
        <v/>
      </c>
      <c r="AO605" s="40">
        <f>AO578+AO587+AO596</f>
        <v/>
      </c>
      <c r="AP605" s="40">
        <f>AP578+AP587+AP596</f>
        <v/>
      </c>
      <c r="AQ605" s="40">
        <f>AQ578+AQ587+AQ596</f>
        <v/>
      </c>
      <c r="AR605" s="40">
        <f>AR578+AR587+AR596</f>
        <v/>
      </c>
      <c r="AS605" s="40">
        <f>AS578+AS587+AS596</f>
        <v/>
      </c>
      <c r="AT605" s="40">
        <f>AT578+AT587+AT596</f>
        <v/>
      </c>
      <c r="AU605" s="40">
        <f>AU578+AU587+AU596</f>
        <v/>
      </c>
      <c r="AV605" s="40">
        <f>AV578+AV587+AV596</f>
        <v/>
      </c>
      <c r="AW605" s="40">
        <f>AW578+AW587+AW596</f>
        <v/>
      </c>
      <c r="AX605" s="42">
        <f>NEWPOLICY(AX578,AX587,AX596)</f>
        <v/>
      </c>
    </row>
    <row r="606" hidden="1" outlineLevel="2">
      <c r="A606" s="5" t="inlineStr">
        <is>
          <t>nce</t>
        </is>
      </c>
      <c r="B606" s="5" t="inlineStr">
        <is>
          <t>gso</t>
        </is>
      </c>
      <c r="C606" s="5" t="inlineStr">
        <is>
          <t>nav</t>
        </is>
      </c>
      <c r="D606" s="39" t="n"/>
      <c r="E606" s="39" t="n"/>
      <c r="F606" s="39" t="n"/>
      <c r="G606" s="39" t="n"/>
      <c r="H606" s="5">
        <f>INDEX(Variables!$B$5:$B$105,MATCH($A606,Variables!$A$5:$A$105,0))&amp;IF($C606="",""," | "&amp;INDEX(Mapping!$B$5:$B$26,MATCH($C606,Mapping!$A$5:$A$26,0))&amp;" | "&amp;INDEX(Mapping!$B$30:$B$41,MATCH($B606,Mapping!$A$30:$A$41,0)))</f>
        <v/>
      </c>
      <c r="I606" s="5">
        <f>INDEX(Variables!$C$5:$C$105,MATCH($A606,Variables!$A$5:$A$105,0))</f>
        <v/>
      </c>
      <c r="J606" s="5">
        <f>INDEX(Variables!$E$5:$E$105,MATCH($A606,Variables!$A$5:$A$105,0))</f>
        <v/>
      </c>
      <c r="K606" s="25">
        <f>LOWER(Settings!$C$4)&amp;".mit."&amp;$A606&amp;IF($C606="","","."&amp;$C606&amp;"."&amp;$B606)&amp;IF(INDEX(Variables!$D$5:$D$105,MATCH($A606,Variables!$A$5:$A$105,0))="","","."&amp;INDEX(Variables!$D$5:$D$105,MATCH($A606,Variables!$A$5:$A$105,0)))&amp;"."&amp;K$5</f>
        <v/>
      </c>
      <c r="L606" s="41">
        <f>L579+L588+L597</f>
        <v/>
      </c>
      <c r="M606" s="40">
        <f>M579+M588+M597</f>
        <v/>
      </c>
      <c r="N606" s="40">
        <f>N579+N588+N597</f>
        <v/>
      </c>
      <c r="O606" s="40">
        <f>O579+O588+O597</f>
        <v/>
      </c>
      <c r="P606" s="40">
        <f>P579+P588+P597</f>
        <v/>
      </c>
      <c r="Q606" s="40">
        <f>Q579+Q588+Q597</f>
        <v/>
      </c>
      <c r="R606" s="40">
        <f>R579+R588+R597</f>
        <v/>
      </c>
      <c r="S606" s="40">
        <f>S579+S588+S597</f>
        <v/>
      </c>
      <c r="T606" s="40">
        <f>T579+T588+T597</f>
        <v/>
      </c>
      <c r="U606" s="40">
        <f>U579+U588+U597</f>
        <v/>
      </c>
      <c r="V606" s="40">
        <f>V579+V588+V597</f>
        <v/>
      </c>
      <c r="W606" s="40">
        <f>W579+W588+W597</f>
        <v/>
      </c>
      <c r="X606" s="40">
        <f>X579+X588+X597</f>
        <v/>
      </c>
      <c r="Y606" s="40">
        <f>Y579+Y588+Y597</f>
        <v/>
      </c>
      <c r="Z606" s="40">
        <f>Z579+Z588+Z597</f>
        <v/>
      </c>
      <c r="AA606" s="40">
        <f>AA579+AA588+AA597</f>
        <v/>
      </c>
      <c r="AB606" s="40">
        <f>AB579+AB588+AB597</f>
        <v/>
      </c>
      <c r="AC606" s="40">
        <f>AC579+AC588+AC597</f>
        <v/>
      </c>
      <c r="AD606" s="42">
        <f>NEWPOLICY(AD579,AD588,AD597)</f>
        <v/>
      </c>
      <c r="AE606" s="25">
        <f>LOWER(Settings!$C$4)&amp;".mit."&amp;$A606&amp;IF($C606="","","."&amp;$C606&amp;"."&amp;$B606)&amp;IF(INDEX(Variables!$D$5:$D$105,MATCH($A606,Variables!$A$5:$A$105,0))="","","."&amp;INDEX(Variables!$D$5:$D$105,MATCH($A606,Variables!$A$5:$A$105,0)))&amp;"."&amp;AE$5</f>
        <v/>
      </c>
      <c r="AF606" s="41">
        <f>AF579+AF588+AF597</f>
        <v/>
      </c>
      <c r="AG606" s="40">
        <f>AG579+AG588+AG597</f>
        <v/>
      </c>
      <c r="AH606" s="40">
        <f>AH579+AH588+AH597</f>
        <v/>
      </c>
      <c r="AI606" s="40">
        <f>AI579+AI588+AI597</f>
        <v/>
      </c>
      <c r="AJ606" s="40">
        <f>AJ579+AJ588+AJ597</f>
        <v/>
      </c>
      <c r="AK606" s="40">
        <f>AK579+AK588+AK597</f>
        <v/>
      </c>
      <c r="AL606" s="40">
        <f>AL579+AL588+AL597</f>
        <v/>
      </c>
      <c r="AM606" s="40">
        <f>AM579+AM588+AM597</f>
        <v/>
      </c>
      <c r="AN606" s="40">
        <f>AN579+AN588+AN597</f>
        <v/>
      </c>
      <c r="AO606" s="40">
        <f>AO579+AO588+AO597</f>
        <v/>
      </c>
      <c r="AP606" s="40">
        <f>AP579+AP588+AP597</f>
        <v/>
      </c>
      <c r="AQ606" s="40">
        <f>AQ579+AQ588+AQ597</f>
        <v/>
      </c>
      <c r="AR606" s="40">
        <f>AR579+AR588+AR597</f>
        <v/>
      </c>
      <c r="AS606" s="40">
        <f>AS579+AS588+AS597</f>
        <v/>
      </c>
      <c r="AT606" s="40">
        <f>AT579+AT588+AT597</f>
        <v/>
      </c>
      <c r="AU606" s="40">
        <f>AU579+AU588+AU597</f>
        <v/>
      </c>
      <c r="AV606" s="40">
        <f>AV579+AV588+AV597</f>
        <v/>
      </c>
      <c r="AW606" s="40">
        <f>AW579+AW588+AW597</f>
        <v/>
      </c>
      <c r="AX606" s="42">
        <f>NEWPOLICY(AX579,AX588,AX597)</f>
        <v/>
      </c>
    </row>
    <row r="607" hidden="1" outlineLevel="2">
      <c r="A607" s="5" t="inlineStr">
        <is>
          <t>nce</t>
        </is>
      </c>
      <c r="B607" s="5" t="inlineStr">
        <is>
          <t>die</t>
        </is>
      </c>
      <c r="C607" s="5" t="inlineStr">
        <is>
          <t>nav</t>
        </is>
      </c>
      <c r="D607" s="39" t="n"/>
      <c r="E607" s="39" t="n"/>
      <c r="F607" s="39" t="n"/>
      <c r="G607" s="39" t="n"/>
      <c r="H607" s="5">
        <f>INDEX(Variables!$B$5:$B$105,MATCH($A607,Variables!$A$5:$A$105,0))&amp;IF($C607="",""," | "&amp;INDEX(Mapping!$B$5:$B$26,MATCH($C607,Mapping!$A$5:$A$26,0))&amp;" | "&amp;INDEX(Mapping!$B$30:$B$41,MATCH($B607,Mapping!$A$30:$A$41,0)))</f>
        <v/>
      </c>
      <c r="I607" s="5">
        <f>INDEX(Variables!$C$5:$C$105,MATCH($A607,Variables!$A$5:$A$105,0))</f>
        <v/>
      </c>
      <c r="J607" s="5">
        <f>INDEX(Variables!$E$5:$E$105,MATCH($A607,Variables!$A$5:$A$105,0))</f>
        <v/>
      </c>
      <c r="K607" s="25">
        <f>LOWER(Settings!$C$4)&amp;".mit."&amp;$A607&amp;IF($C607="","","."&amp;$C607&amp;"."&amp;$B607)&amp;IF(INDEX(Variables!$D$5:$D$105,MATCH($A607,Variables!$A$5:$A$105,0))="","","."&amp;INDEX(Variables!$D$5:$D$105,MATCH($A607,Variables!$A$5:$A$105,0)))&amp;"."&amp;K$5</f>
        <v/>
      </c>
      <c r="L607" s="41">
        <f>L580+L589+L598</f>
        <v/>
      </c>
      <c r="M607" s="40">
        <f>M580+M589+M598</f>
        <v/>
      </c>
      <c r="N607" s="40">
        <f>N580+N589+N598</f>
        <v/>
      </c>
      <c r="O607" s="40">
        <f>O580+O589+O598</f>
        <v/>
      </c>
      <c r="P607" s="40">
        <f>P580+P589+P598</f>
        <v/>
      </c>
      <c r="Q607" s="40">
        <f>Q580+Q589+Q598</f>
        <v/>
      </c>
      <c r="R607" s="40">
        <f>R580+R589+R598</f>
        <v/>
      </c>
      <c r="S607" s="40">
        <f>S580+S589+S598</f>
        <v/>
      </c>
      <c r="T607" s="40">
        <f>T580+T589+T598</f>
        <v/>
      </c>
      <c r="U607" s="40">
        <f>U580+U589+U598</f>
        <v/>
      </c>
      <c r="V607" s="40">
        <f>V580+V589+V598</f>
        <v/>
      </c>
      <c r="W607" s="40">
        <f>W580+W589+W598</f>
        <v/>
      </c>
      <c r="X607" s="40">
        <f>X580+X589+X598</f>
        <v/>
      </c>
      <c r="Y607" s="40">
        <f>Y580+Y589+Y598</f>
        <v/>
      </c>
      <c r="Z607" s="40">
        <f>Z580+Z589+Z598</f>
        <v/>
      </c>
      <c r="AA607" s="40">
        <f>AA580+AA589+AA598</f>
        <v/>
      </c>
      <c r="AB607" s="40">
        <f>AB580+AB589+AB598</f>
        <v/>
      </c>
      <c r="AC607" s="40">
        <f>AC580+AC589+AC598</f>
        <v/>
      </c>
      <c r="AD607" s="42">
        <f>NEWPOLICY(AD580,AD589,AD598)</f>
        <v/>
      </c>
      <c r="AE607" s="25">
        <f>LOWER(Settings!$C$4)&amp;".mit."&amp;$A607&amp;IF($C607="","","."&amp;$C607&amp;"."&amp;$B607)&amp;IF(INDEX(Variables!$D$5:$D$105,MATCH($A607,Variables!$A$5:$A$105,0))="","","."&amp;INDEX(Variables!$D$5:$D$105,MATCH($A607,Variables!$A$5:$A$105,0)))&amp;"."&amp;AE$5</f>
        <v/>
      </c>
      <c r="AF607" s="41">
        <f>AF580+AF589+AF598</f>
        <v/>
      </c>
      <c r="AG607" s="40">
        <f>AG580+AG589+AG598</f>
        <v/>
      </c>
      <c r="AH607" s="40">
        <f>AH580+AH589+AH598</f>
        <v/>
      </c>
      <c r="AI607" s="40">
        <f>AI580+AI589+AI598</f>
        <v/>
      </c>
      <c r="AJ607" s="40">
        <f>AJ580+AJ589+AJ598</f>
        <v/>
      </c>
      <c r="AK607" s="40">
        <f>AK580+AK589+AK598</f>
        <v/>
      </c>
      <c r="AL607" s="40">
        <f>AL580+AL589+AL598</f>
        <v/>
      </c>
      <c r="AM607" s="40">
        <f>AM580+AM589+AM598</f>
        <v/>
      </c>
      <c r="AN607" s="40">
        <f>AN580+AN589+AN598</f>
        <v/>
      </c>
      <c r="AO607" s="40">
        <f>AO580+AO589+AO598</f>
        <v/>
      </c>
      <c r="AP607" s="40">
        <f>AP580+AP589+AP598</f>
        <v/>
      </c>
      <c r="AQ607" s="40">
        <f>AQ580+AQ589+AQ598</f>
        <v/>
      </c>
      <c r="AR607" s="40">
        <f>AR580+AR589+AR598</f>
        <v/>
      </c>
      <c r="AS607" s="40">
        <f>AS580+AS589+AS598</f>
        <v/>
      </c>
      <c r="AT607" s="40">
        <f>AT580+AT589+AT598</f>
        <v/>
      </c>
      <c r="AU607" s="40">
        <f>AU580+AU589+AU598</f>
        <v/>
      </c>
      <c r="AV607" s="40">
        <f>AV580+AV589+AV598</f>
        <v/>
      </c>
      <c r="AW607" s="40">
        <f>AW580+AW589+AW598</f>
        <v/>
      </c>
      <c r="AX607" s="42">
        <f>NEWPOLICY(AX580,AX589,AX598)</f>
        <v/>
      </c>
    </row>
    <row r="608" hidden="1" outlineLevel="2">
      <c r="A608" s="5" t="inlineStr">
        <is>
          <t>nce</t>
        </is>
      </c>
      <c r="B608" s="5" t="inlineStr">
        <is>
          <t>lpg</t>
        </is>
      </c>
      <c r="C608" s="5" t="inlineStr">
        <is>
          <t>nav</t>
        </is>
      </c>
      <c r="D608" s="39" t="n"/>
      <c r="E608" s="39" t="n"/>
      <c r="F608" s="39" t="n"/>
      <c r="G608" s="39" t="n"/>
      <c r="H608" s="5">
        <f>INDEX(Variables!$B$5:$B$105,MATCH($A608,Variables!$A$5:$A$105,0))&amp;IF($C608="",""," | "&amp;INDEX(Mapping!$B$5:$B$26,MATCH($C608,Mapping!$A$5:$A$26,0))&amp;" | "&amp;INDEX(Mapping!$B$30:$B$41,MATCH($B608,Mapping!$A$30:$A$41,0)))</f>
        <v/>
      </c>
      <c r="I608" s="5">
        <f>INDEX(Variables!$C$5:$C$105,MATCH($A608,Variables!$A$5:$A$105,0))</f>
        <v/>
      </c>
      <c r="J608" s="5">
        <f>INDEX(Variables!$E$5:$E$105,MATCH($A608,Variables!$A$5:$A$105,0))</f>
        <v/>
      </c>
      <c r="K608" s="25">
        <f>LOWER(Settings!$C$4)&amp;".mit."&amp;$A608&amp;IF($C608="","","."&amp;$C608&amp;"."&amp;$B608)&amp;IF(INDEX(Variables!$D$5:$D$105,MATCH($A608,Variables!$A$5:$A$105,0))="","","."&amp;INDEX(Variables!$D$5:$D$105,MATCH($A608,Variables!$A$5:$A$105,0)))&amp;"."&amp;K$5</f>
        <v/>
      </c>
      <c r="L608" s="41">
        <f>L581+L590+L599</f>
        <v/>
      </c>
      <c r="M608" s="40">
        <f>M581+M590+M599</f>
        <v/>
      </c>
      <c r="N608" s="40">
        <f>N581+N590+N599</f>
        <v/>
      </c>
      <c r="O608" s="40">
        <f>O581+O590+O599</f>
        <v/>
      </c>
      <c r="P608" s="40">
        <f>P581+P590+P599</f>
        <v/>
      </c>
      <c r="Q608" s="40">
        <f>Q581+Q590+Q599</f>
        <v/>
      </c>
      <c r="R608" s="40">
        <f>R581+R590+R599</f>
        <v/>
      </c>
      <c r="S608" s="40">
        <f>S581+S590+S599</f>
        <v/>
      </c>
      <c r="T608" s="40">
        <f>T581+T590+T599</f>
        <v/>
      </c>
      <c r="U608" s="40">
        <f>U581+U590+U599</f>
        <v/>
      </c>
      <c r="V608" s="40">
        <f>V581+V590+V599</f>
        <v/>
      </c>
      <c r="W608" s="40">
        <f>W581+W590+W599</f>
        <v/>
      </c>
      <c r="X608" s="40">
        <f>X581+X590+X599</f>
        <v/>
      </c>
      <c r="Y608" s="40">
        <f>Y581+Y590+Y599</f>
        <v/>
      </c>
      <c r="Z608" s="40">
        <f>Z581+Z590+Z599</f>
        <v/>
      </c>
      <c r="AA608" s="40">
        <f>AA581+AA590+AA599</f>
        <v/>
      </c>
      <c r="AB608" s="40">
        <f>AB581+AB590+AB599</f>
        <v/>
      </c>
      <c r="AC608" s="40">
        <f>AC581+AC590+AC599</f>
        <v/>
      </c>
      <c r="AD608" s="42">
        <f>NEWPOLICY(AD581,AD590,AD599)</f>
        <v/>
      </c>
      <c r="AE608" s="25">
        <f>LOWER(Settings!$C$4)&amp;".mit."&amp;$A608&amp;IF($C608="","","."&amp;$C608&amp;"."&amp;$B608)&amp;IF(INDEX(Variables!$D$5:$D$105,MATCH($A608,Variables!$A$5:$A$105,0))="","","."&amp;INDEX(Variables!$D$5:$D$105,MATCH($A608,Variables!$A$5:$A$105,0)))&amp;"."&amp;AE$5</f>
        <v/>
      </c>
      <c r="AF608" s="41">
        <f>AF581+AF590+AF599</f>
        <v/>
      </c>
      <c r="AG608" s="40">
        <f>AG581+AG590+AG599</f>
        <v/>
      </c>
      <c r="AH608" s="40">
        <f>AH581+AH590+AH599</f>
        <v/>
      </c>
      <c r="AI608" s="40">
        <f>AI581+AI590+AI599</f>
        <v/>
      </c>
      <c r="AJ608" s="40">
        <f>AJ581+AJ590+AJ599</f>
        <v/>
      </c>
      <c r="AK608" s="40">
        <f>AK581+AK590+AK599</f>
        <v/>
      </c>
      <c r="AL608" s="40">
        <f>AL581+AL590+AL599</f>
        <v/>
      </c>
      <c r="AM608" s="40">
        <f>AM581+AM590+AM599</f>
        <v/>
      </c>
      <c r="AN608" s="40">
        <f>AN581+AN590+AN599</f>
        <v/>
      </c>
      <c r="AO608" s="40">
        <f>AO581+AO590+AO599</f>
        <v/>
      </c>
      <c r="AP608" s="40">
        <f>AP581+AP590+AP599</f>
        <v/>
      </c>
      <c r="AQ608" s="40">
        <f>AQ581+AQ590+AQ599</f>
        <v/>
      </c>
      <c r="AR608" s="40">
        <f>AR581+AR590+AR599</f>
        <v/>
      </c>
      <c r="AS608" s="40">
        <f>AS581+AS590+AS599</f>
        <v/>
      </c>
      <c r="AT608" s="40">
        <f>AT581+AT590+AT599</f>
        <v/>
      </c>
      <c r="AU608" s="40">
        <f>AU581+AU590+AU599</f>
        <v/>
      </c>
      <c r="AV608" s="40">
        <f>AV581+AV590+AV599</f>
        <v/>
      </c>
      <c r="AW608" s="40">
        <f>AW581+AW590+AW599</f>
        <v/>
      </c>
      <c r="AX608" s="42">
        <f>NEWPOLICY(AX581,AX590,AX599)</f>
        <v/>
      </c>
    </row>
    <row r="609" hidden="1" outlineLevel="2">
      <c r="A609" s="5" t="inlineStr">
        <is>
          <t>nce</t>
        </is>
      </c>
      <c r="B609" s="5" t="inlineStr">
        <is>
          <t>ker</t>
        </is>
      </c>
      <c r="C609" s="5" t="inlineStr">
        <is>
          <t>nav</t>
        </is>
      </c>
      <c r="D609" s="39" t="n"/>
      <c r="E609" s="39" t="n"/>
      <c r="F609" s="39" t="n"/>
      <c r="G609" s="39" t="n"/>
      <c r="H609" s="5">
        <f>INDEX(Variables!$B$5:$B$105,MATCH($A609,Variables!$A$5:$A$105,0))&amp;IF($C609="",""," | "&amp;INDEX(Mapping!$B$5:$B$26,MATCH($C609,Mapping!$A$5:$A$26,0))&amp;" | "&amp;INDEX(Mapping!$B$30:$B$41,MATCH($B609,Mapping!$A$30:$A$41,0)))</f>
        <v/>
      </c>
      <c r="I609" s="5">
        <f>INDEX(Variables!$C$5:$C$105,MATCH($A609,Variables!$A$5:$A$105,0))</f>
        <v/>
      </c>
      <c r="J609" s="5">
        <f>INDEX(Variables!$E$5:$E$105,MATCH($A609,Variables!$A$5:$A$105,0))</f>
        <v/>
      </c>
      <c r="K609" s="25">
        <f>LOWER(Settings!$C$4)&amp;".mit."&amp;$A609&amp;IF($C609="","","."&amp;$C609&amp;"."&amp;$B609)&amp;IF(INDEX(Variables!$D$5:$D$105,MATCH($A609,Variables!$A$5:$A$105,0))="","","."&amp;INDEX(Variables!$D$5:$D$105,MATCH($A609,Variables!$A$5:$A$105,0)))&amp;"."&amp;K$5</f>
        <v/>
      </c>
      <c r="L609" s="41">
        <f>L582+L591+L600</f>
        <v/>
      </c>
      <c r="M609" s="40">
        <f>M582+M591+M600</f>
        <v/>
      </c>
      <c r="N609" s="40">
        <f>N582+N591+N600</f>
        <v/>
      </c>
      <c r="O609" s="40">
        <f>O582+O591+O600</f>
        <v/>
      </c>
      <c r="P609" s="40">
        <f>P582+P591+P600</f>
        <v/>
      </c>
      <c r="Q609" s="40">
        <f>Q582+Q591+Q600</f>
        <v/>
      </c>
      <c r="R609" s="40">
        <f>R582+R591+R600</f>
        <v/>
      </c>
      <c r="S609" s="40">
        <f>S582+S591+S600</f>
        <v/>
      </c>
      <c r="T609" s="40">
        <f>T582+T591+T600</f>
        <v/>
      </c>
      <c r="U609" s="40">
        <f>U582+U591+U600</f>
        <v/>
      </c>
      <c r="V609" s="40">
        <f>V582+V591+V600</f>
        <v/>
      </c>
      <c r="W609" s="40">
        <f>W582+W591+W600</f>
        <v/>
      </c>
      <c r="X609" s="40">
        <f>X582+X591+X600</f>
        <v/>
      </c>
      <c r="Y609" s="40">
        <f>Y582+Y591+Y600</f>
        <v/>
      </c>
      <c r="Z609" s="40">
        <f>Z582+Z591+Z600</f>
        <v/>
      </c>
      <c r="AA609" s="40">
        <f>AA582+AA591+AA600</f>
        <v/>
      </c>
      <c r="AB609" s="40">
        <f>AB582+AB591+AB600</f>
        <v/>
      </c>
      <c r="AC609" s="40">
        <f>AC582+AC591+AC600</f>
        <v/>
      </c>
      <c r="AD609" s="42">
        <f>NEWPOLICY(AD582,AD591,AD600)</f>
        <v/>
      </c>
      <c r="AE609" s="25">
        <f>LOWER(Settings!$C$4)&amp;".mit."&amp;$A609&amp;IF($C609="","","."&amp;$C609&amp;"."&amp;$B609)&amp;IF(INDEX(Variables!$D$5:$D$105,MATCH($A609,Variables!$A$5:$A$105,0))="","","."&amp;INDEX(Variables!$D$5:$D$105,MATCH($A609,Variables!$A$5:$A$105,0)))&amp;"."&amp;AE$5</f>
        <v/>
      </c>
      <c r="AF609" s="41">
        <f>AF582+AF591+AF600</f>
        <v/>
      </c>
      <c r="AG609" s="40">
        <f>AG582+AG591+AG600</f>
        <v/>
      </c>
      <c r="AH609" s="40">
        <f>AH582+AH591+AH600</f>
        <v/>
      </c>
      <c r="AI609" s="40">
        <f>AI582+AI591+AI600</f>
        <v/>
      </c>
      <c r="AJ609" s="40">
        <f>AJ582+AJ591+AJ600</f>
        <v/>
      </c>
      <c r="AK609" s="40">
        <f>AK582+AK591+AK600</f>
        <v/>
      </c>
      <c r="AL609" s="40">
        <f>AL582+AL591+AL600</f>
        <v/>
      </c>
      <c r="AM609" s="40">
        <f>AM582+AM591+AM600</f>
        <v/>
      </c>
      <c r="AN609" s="40">
        <f>AN582+AN591+AN600</f>
        <v/>
      </c>
      <c r="AO609" s="40">
        <f>AO582+AO591+AO600</f>
        <v/>
      </c>
      <c r="AP609" s="40">
        <f>AP582+AP591+AP600</f>
        <v/>
      </c>
      <c r="AQ609" s="40">
        <f>AQ582+AQ591+AQ600</f>
        <v/>
      </c>
      <c r="AR609" s="40">
        <f>AR582+AR591+AR600</f>
        <v/>
      </c>
      <c r="AS609" s="40">
        <f>AS582+AS591+AS600</f>
        <v/>
      </c>
      <c r="AT609" s="40">
        <f>AT582+AT591+AT600</f>
        <v/>
      </c>
      <c r="AU609" s="40">
        <f>AU582+AU591+AU600</f>
        <v/>
      </c>
      <c r="AV609" s="40">
        <f>AV582+AV591+AV600</f>
        <v/>
      </c>
      <c r="AW609" s="40">
        <f>AW582+AW591+AW600</f>
        <v/>
      </c>
      <c r="AX609" s="42">
        <f>NEWPOLICY(AX582,AX591,AX600)</f>
        <v/>
      </c>
    </row>
    <row r="610" hidden="1" outlineLevel="2">
      <c r="A610" s="5" t="inlineStr">
        <is>
          <t>nce</t>
        </is>
      </c>
      <c r="B610" s="5" t="inlineStr">
        <is>
          <t>oop</t>
        </is>
      </c>
      <c r="C610" s="5" t="inlineStr">
        <is>
          <t>nav</t>
        </is>
      </c>
      <c r="D610" s="39" t="n"/>
      <c r="E610" s="39" t="n"/>
      <c r="F610" s="39" t="n"/>
      <c r="G610" s="39" t="n"/>
      <c r="H610" s="5">
        <f>INDEX(Variables!$B$5:$B$105,MATCH($A610,Variables!$A$5:$A$105,0))&amp;IF($C610="",""," | "&amp;INDEX(Mapping!$B$5:$B$26,MATCH($C610,Mapping!$A$5:$A$26,0))&amp;" | "&amp;INDEX(Mapping!$B$30:$B$41,MATCH($B610,Mapping!$A$30:$A$41,0)))</f>
        <v/>
      </c>
      <c r="I610" s="5">
        <f>INDEX(Variables!$C$5:$C$105,MATCH($A610,Variables!$A$5:$A$105,0))</f>
        <v/>
      </c>
      <c r="J610" s="5">
        <f>INDEX(Variables!$E$5:$E$105,MATCH($A610,Variables!$A$5:$A$105,0))</f>
        <v/>
      </c>
      <c r="K610" s="25">
        <f>LOWER(Settings!$C$4)&amp;".mit."&amp;$A610&amp;IF($C610="","","."&amp;$C610&amp;"."&amp;$B610)&amp;IF(INDEX(Variables!$D$5:$D$105,MATCH($A610,Variables!$A$5:$A$105,0))="","","."&amp;INDEX(Variables!$D$5:$D$105,MATCH($A610,Variables!$A$5:$A$105,0)))&amp;"."&amp;K$5</f>
        <v/>
      </c>
      <c r="L610" s="41">
        <f>L583+L592+L601</f>
        <v/>
      </c>
      <c r="M610" s="40">
        <f>M583+M592+M601</f>
        <v/>
      </c>
      <c r="N610" s="40">
        <f>N583+N592+N601</f>
        <v/>
      </c>
      <c r="O610" s="40">
        <f>O583+O592+O601</f>
        <v/>
      </c>
      <c r="P610" s="40">
        <f>P583+P592+P601</f>
        <v/>
      </c>
      <c r="Q610" s="40">
        <f>Q583+Q592+Q601</f>
        <v/>
      </c>
      <c r="R610" s="40">
        <f>R583+R592+R601</f>
        <v/>
      </c>
      <c r="S610" s="40">
        <f>S583+S592+S601</f>
        <v/>
      </c>
      <c r="T610" s="40">
        <f>T583+T592+T601</f>
        <v/>
      </c>
      <c r="U610" s="40">
        <f>U583+U592+U601</f>
        <v/>
      </c>
      <c r="V610" s="40">
        <f>V583+V592+V601</f>
        <v/>
      </c>
      <c r="W610" s="40">
        <f>W583+W592+W601</f>
        <v/>
      </c>
      <c r="X610" s="40">
        <f>X583+X592+X601</f>
        <v/>
      </c>
      <c r="Y610" s="40">
        <f>Y583+Y592+Y601</f>
        <v/>
      </c>
      <c r="Z610" s="40">
        <f>Z583+Z592+Z601</f>
        <v/>
      </c>
      <c r="AA610" s="40">
        <f>AA583+AA592+AA601</f>
        <v/>
      </c>
      <c r="AB610" s="40">
        <f>AB583+AB592+AB601</f>
        <v/>
      </c>
      <c r="AC610" s="40">
        <f>AC583+AC592+AC601</f>
        <v/>
      </c>
      <c r="AD610" s="42">
        <f>NEWPOLICY(AD583,AD592,AD601)</f>
        <v/>
      </c>
      <c r="AE610" s="25">
        <f>LOWER(Settings!$C$4)&amp;".mit."&amp;$A610&amp;IF($C610="","","."&amp;$C610&amp;"."&amp;$B610)&amp;IF(INDEX(Variables!$D$5:$D$105,MATCH($A610,Variables!$A$5:$A$105,0))="","","."&amp;INDEX(Variables!$D$5:$D$105,MATCH($A610,Variables!$A$5:$A$105,0)))&amp;"."&amp;AE$5</f>
        <v/>
      </c>
      <c r="AF610" s="41">
        <f>AF583+AF592+AF601</f>
        <v/>
      </c>
      <c r="AG610" s="40">
        <f>AG583+AG592+AG601</f>
        <v/>
      </c>
      <c r="AH610" s="40">
        <f>AH583+AH592+AH601</f>
        <v/>
      </c>
      <c r="AI610" s="40">
        <f>AI583+AI592+AI601</f>
        <v/>
      </c>
      <c r="AJ610" s="40">
        <f>AJ583+AJ592+AJ601</f>
        <v/>
      </c>
      <c r="AK610" s="40">
        <f>AK583+AK592+AK601</f>
        <v/>
      </c>
      <c r="AL610" s="40">
        <f>AL583+AL592+AL601</f>
        <v/>
      </c>
      <c r="AM610" s="40">
        <f>AM583+AM592+AM601</f>
        <v/>
      </c>
      <c r="AN610" s="40">
        <f>AN583+AN592+AN601</f>
        <v/>
      </c>
      <c r="AO610" s="40">
        <f>AO583+AO592+AO601</f>
        <v/>
      </c>
      <c r="AP610" s="40">
        <f>AP583+AP592+AP601</f>
        <v/>
      </c>
      <c r="AQ610" s="40">
        <f>AQ583+AQ592+AQ601</f>
        <v/>
      </c>
      <c r="AR610" s="40">
        <f>AR583+AR592+AR601</f>
        <v/>
      </c>
      <c r="AS610" s="40">
        <f>AS583+AS592+AS601</f>
        <v/>
      </c>
      <c r="AT610" s="40">
        <f>AT583+AT592+AT601</f>
        <v/>
      </c>
      <c r="AU610" s="40">
        <f>AU583+AU592+AU601</f>
        <v/>
      </c>
      <c r="AV610" s="40">
        <f>AV583+AV592+AV601</f>
        <v/>
      </c>
      <c r="AW610" s="40">
        <f>AW583+AW592+AW601</f>
        <v/>
      </c>
      <c r="AX610" s="42">
        <f>NEWPOLICY(AX583,AX592,AX601)</f>
        <v/>
      </c>
    </row>
    <row r="611" hidden="1" outlineLevel="2">
      <c r="A611" s="5" t="inlineStr">
        <is>
          <t>nce</t>
        </is>
      </c>
      <c r="B611" s="5" t="inlineStr">
        <is>
          <t>bio</t>
        </is>
      </c>
      <c r="C611" s="5" t="inlineStr">
        <is>
          <t>nav</t>
        </is>
      </c>
      <c r="D611" s="39" t="n"/>
      <c r="E611" s="39" t="n"/>
      <c r="F611" s="39" t="n"/>
      <c r="G611" s="39" t="n"/>
      <c r="H611" s="5">
        <f>INDEX(Variables!$B$5:$B$105,MATCH($A611,Variables!$A$5:$A$105,0))&amp;IF($C611="",""," | "&amp;INDEX(Mapping!$B$5:$B$26,MATCH($C611,Mapping!$A$5:$A$26,0))&amp;" | "&amp;INDEX(Mapping!$B$30:$B$41,MATCH($B611,Mapping!$A$30:$A$41,0)))</f>
        <v/>
      </c>
      <c r="I611" s="5">
        <f>INDEX(Variables!$C$5:$C$105,MATCH($A611,Variables!$A$5:$A$105,0))</f>
        <v/>
      </c>
      <c r="J611" s="5">
        <f>INDEX(Variables!$E$5:$E$105,MATCH($A611,Variables!$A$5:$A$105,0))</f>
        <v/>
      </c>
      <c r="K611" s="25">
        <f>LOWER(Settings!$C$4)&amp;".mit."&amp;$A611&amp;IF($C611="","","."&amp;$C611&amp;"."&amp;$B611)&amp;IF(INDEX(Variables!$D$5:$D$105,MATCH($A611,Variables!$A$5:$A$105,0))="","","."&amp;INDEX(Variables!$D$5:$D$105,MATCH($A611,Variables!$A$5:$A$105,0)))&amp;"."&amp;K$5</f>
        <v/>
      </c>
      <c r="L611" s="41">
        <f>L584+L593+L602</f>
        <v/>
      </c>
      <c r="M611" s="40">
        <f>M584+M593+M602</f>
        <v/>
      </c>
      <c r="N611" s="40">
        <f>N584+N593+N602</f>
        <v/>
      </c>
      <c r="O611" s="40">
        <f>O584+O593+O602</f>
        <v/>
      </c>
      <c r="P611" s="40">
        <f>P584+P593+P602</f>
        <v/>
      </c>
      <c r="Q611" s="40">
        <f>Q584+Q593+Q602</f>
        <v/>
      </c>
      <c r="R611" s="40">
        <f>R584+R593+R602</f>
        <v/>
      </c>
      <c r="S611" s="40">
        <f>S584+S593+S602</f>
        <v/>
      </c>
      <c r="T611" s="40">
        <f>T584+T593+T602</f>
        <v/>
      </c>
      <c r="U611" s="40">
        <f>U584+U593+U602</f>
        <v/>
      </c>
      <c r="V611" s="40">
        <f>V584+V593+V602</f>
        <v/>
      </c>
      <c r="W611" s="40">
        <f>W584+W593+W602</f>
        <v/>
      </c>
      <c r="X611" s="40">
        <f>X584+X593+X602</f>
        <v/>
      </c>
      <c r="Y611" s="40">
        <f>Y584+Y593+Y602</f>
        <v/>
      </c>
      <c r="Z611" s="40">
        <f>Z584+Z593+Z602</f>
        <v/>
      </c>
      <c r="AA611" s="40">
        <f>AA584+AA593+AA602</f>
        <v/>
      </c>
      <c r="AB611" s="40">
        <f>AB584+AB593+AB602</f>
        <v/>
      </c>
      <c r="AC611" s="40">
        <f>AC584+AC593+AC602</f>
        <v/>
      </c>
      <c r="AD611" s="42">
        <f>NEWPOLICY(AD584,AD593,AD602)</f>
        <v/>
      </c>
      <c r="AE611" s="25">
        <f>LOWER(Settings!$C$4)&amp;".mit."&amp;$A611&amp;IF($C611="","","."&amp;$C611&amp;"."&amp;$B611)&amp;IF(INDEX(Variables!$D$5:$D$105,MATCH($A611,Variables!$A$5:$A$105,0))="","","."&amp;INDEX(Variables!$D$5:$D$105,MATCH($A611,Variables!$A$5:$A$105,0)))&amp;"."&amp;AE$5</f>
        <v/>
      </c>
      <c r="AF611" s="41">
        <f>AF584+AF593+AF602</f>
        <v/>
      </c>
      <c r="AG611" s="40">
        <f>AG584+AG593+AG602</f>
        <v/>
      </c>
      <c r="AH611" s="40">
        <f>AH584+AH593+AH602</f>
        <v/>
      </c>
      <c r="AI611" s="40">
        <f>AI584+AI593+AI602</f>
        <v/>
      </c>
      <c r="AJ611" s="40">
        <f>AJ584+AJ593+AJ602</f>
        <v/>
      </c>
      <c r="AK611" s="40">
        <f>AK584+AK593+AK602</f>
        <v/>
      </c>
      <c r="AL611" s="40">
        <f>AL584+AL593+AL602</f>
        <v/>
      </c>
      <c r="AM611" s="40">
        <f>AM584+AM593+AM602</f>
        <v/>
      </c>
      <c r="AN611" s="40">
        <f>AN584+AN593+AN602</f>
        <v/>
      </c>
      <c r="AO611" s="40">
        <f>AO584+AO593+AO602</f>
        <v/>
      </c>
      <c r="AP611" s="40">
        <f>AP584+AP593+AP602</f>
        <v/>
      </c>
      <c r="AQ611" s="40">
        <f>AQ584+AQ593+AQ602</f>
        <v/>
      </c>
      <c r="AR611" s="40">
        <f>AR584+AR593+AR602</f>
        <v/>
      </c>
      <c r="AS611" s="40">
        <f>AS584+AS593+AS602</f>
        <v/>
      </c>
      <c r="AT611" s="40">
        <f>AT584+AT593+AT602</f>
        <v/>
      </c>
      <c r="AU611" s="40">
        <f>AU584+AU593+AU602</f>
        <v/>
      </c>
      <c r="AV611" s="40">
        <f>AV584+AV593+AV602</f>
        <v/>
      </c>
      <c r="AW611" s="40">
        <f>AW584+AW593+AW602</f>
        <v/>
      </c>
      <c r="AX611" s="42">
        <f>NEWPOLICY(AX584,AX593,AX602)</f>
        <v/>
      </c>
    </row>
    <row r="612" hidden="1" outlineLevel="2"/>
    <row r="613" hidden="1" outlineLevel="2">
      <c r="A613" s="5" t="inlineStr">
        <is>
          <t>atp</t>
        </is>
      </c>
      <c r="B613" s="5" t="inlineStr">
        <is>
          <t>coa</t>
        </is>
      </c>
      <c r="C613" s="5" t="inlineStr">
        <is>
          <t>nav</t>
        </is>
      </c>
      <c r="D613" s="40">
        <f>INDEX(Inputs!$R$5:$R$132,MATCH($B613&amp;"|"&amp;$C613,Inputs!$A$5:$A$132,0))</f>
        <v/>
      </c>
      <c r="E613" s="40">
        <f>INDEX(Inputs!$S$5:$S$132,MATCH($B613&amp;"|"&amp;$C613,Inputs!$A$5:$A$132,0))</f>
        <v/>
      </c>
      <c r="F613" s="39" t="n"/>
      <c r="G613" s="39" t="n"/>
      <c r="H613" s="5">
        <f>INDEX(Variables!$B$5:$B$105,MATCH($A613,Variables!$A$5:$A$105,0))&amp;IF($C613="",""," | "&amp;INDEX(Mapping!$B$5:$B$26,MATCH($C613,Mapping!$A$5:$A$26,0))&amp;" | "&amp;INDEX(Mapping!$B$30:$B$41,MATCH($B613,Mapping!$A$30:$A$41,0)))</f>
        <v/>
      </c>
      <c r="I613" s="5">
        <f>INDEX(Variables!$C$5:$C$105,MATCH($A613,Variables!$A$5:$A$105,0))</f>
        <v/>
      </c>
      <c r="J613" s="5">
        <f>INDEX(Variables!$E$5:$E$105,MATCH($A613,Variables!$A$5:$A$105,0))</f>
        <v/>
      </c>
      <c r="K613" s="25">
        <f>LOWER(Settings!$C$4)&amp;".mit."&amp;$A613&amp;IF($C613="","","."&amp;$C613&amp;"."&amp;$B613)&amp;IF(INDEX(Variables!$D$5:$D$105,MATCH($A613,Variables!$A$5:$A$105,0))="","","."&amp;INDEX(Variables!$D$5:$D$105,MATCH($A613,Variables!$A$5:$A$105,0)))&amp;"."&amp;K$5</f>
        <v/>
      </c>
      <c r="L613" s="41">
        <f>MAX(INDEX(L$232:L$243,$D613)+L604*(1+$E613),0.01)</f>
        <v/>
      </c>
      <c r="M613" s="40">
        <f>MAX(INDEX(M$232:M$243,$D613)+M604*(1+$E613),0.01)</f>
        <v/>
      </c>
      <c r="N613" s="40">
        <f>MAX(INDEX(N$232:N$243,$D613)+N604*(1+$E613),0.01)</f>
        <v/>
      </c>
      <c r="O613" s="40">
        <f>MAX(INDEX(O$232:O$243,$D613)+O604*(1+$E613),0.01)</f>
        <v/>
      </c>
      <c r="P613" s="40">
        <f>MAX(INDEX(P$232:P$243,$D613)+P604*(1+$E613),0.01)</f>
        <v/>
      </c>
      <c r="Q613" s="40">
        <f>MAX(INDEX(Q$232:Q$243,$D613)+Q604*(1+$E613),0.01)</f>
        <v/>
      </c>
      <c r="R613" s="40">
        <f>MAX(INDEX(R$232:R$243,$D613)+R604*(1+$E613),0.01)</f>
        <v/>
      </c>
      <c r="S613" s="40">
        <f>MAX(INDEX(S$232:S$243,$D613)+S604*(1+$E613),0.01)</f>
        <v/>
      </c>
      <c r="T613" s="40">
        <f>MAX(INDEX(T$232:T$243,$D613)+T604*(1+$E613),0.01)</f>
        <v/>
      </c>
      <c r="U613" s="40">
        <f>MAX(INDEX(U$232:U$243,$D613)+U604*(1+$E613),0.01)</f>
        <v/>
      </c>
      <c r="V613" s="40">
        <f>MAX(INDEX(V$232:V$243,$D613)+V604*(1+$E613),0.01)</f>
        <v/>
      </c>
      <c r="W613" s="40">
        <f>MAX(INDEX(W$232:W$243,$D613)+W604*(1+$E613),0.01)</f>
        <v/>
      </c>
      <c r="X613" s="40">
        <f>MAX(INDEX(X$232:X$243,$D613)+X604*(1+$E613),0.01)</f>
        <v/>
      </c>
      <c r="Y613" s="40">
        <f>MAX(INDEX(Y$232:Y$243,$D613)+Y604*(1+$E613),0.01)</f>
        <v/>
      </c>
      <c r="Z613" s="40">
        <f>MAX(INDEX(Z$232:Z$243,$D613)+Z604*(1+$E613),0.01)</f>
        <v/>
      </c>
      <c r="AA613" s="40">
        <f>MAX(INDEX(AA$232:AA$243,$D613)+AA604*(1+$E613),0.01)</f>
        <v/>
      </c>
      <c r="AB613" s="40">
        <f>MAX(INDEX(AB$232:AB$243,$D613)+AB604*(1+$E613),0.01)</f>
        <v/>
      </c>
      <c r="AC613" s="40">
        <f>MAX(INDEX(AC$232:AC$243,$D613)+AC604*(1+$E613),0.01)</f>
        <v/>
      </c>
      <c r="AD613" s="42">
        <f>POSTTAX(INDEX(AD$232:AD$243,$D613),AD604,$E613)</f>
        <v/>
      </c>
      <c r="AE613" s="25">
        <f>LOWER(Settings!$C$4)&amp;".mit."&amp;$A613&amp;IF($C613="","","."&amp;$C613&amp;"."&amp;$B613)&amp;IF(INDEX(Variables!$D$5:$D$105,MATCH($A613,Variables!$A$5:$A$105,0))="","","."&amp;INDEX(Variables!$D$5:$D$105,MATCH($A613,Variables!$A$5:$A$105,0)))&amp;"."&amp;AE$5</f>
        <v/>
      </c>
      <c r="AF613" s="41">
        <f>MAX(INDEX(AF$232:AF$243,$D613)+AF604*(1+$E613),0.01)</f>
        <v/>
      </c>
      <c r="AG613" s="40">
        <f>MAX(INDEX(AG$232:AG$243,$D613)+AG604*(1+$E613),0.01)</f>
        <v/>
      </c>
      <c r="AH613" s="40">
        <f>MAX(INDEX(AH$232:AH$243,$D613)+AH604*(1+$E613),0.01)</f>
        <v/>
      </c>
      <c r="AI613" s="40">
        <f>MAX(INDEX(AI$232:AI$243,$D613)+AI604*(1+$E613),0.01)</f>
        <v/>
      </c>
      <c r="AJ613" s="40">
        <f>MAX(INDEX(AJ$232:AJ$243,$D613)+AJ604*(1+$E613),0.01)</f>
        <v/>
      </c>
      <c r="AK613" s="40">
        <f>MAX(INDEX(AK$232:AK$243,$D613)+AK604*(1+$E613),0.01)</f>
        <v/>
      </c>
      <c r="AL613" s="40">
        <f>MAX(INDEX(AL$232:AL$243,$D613)+AL604*(1+$E613),0.01)</f>
        <v/>
      </c>
      <c r="AM613" s="40">
        <f>MAX(INDEX(AM$232:AM$243,$D613)+AM604*(1+$E613),0.01)</f>
        <v/>
      </c>
      <c r="AN613" s="40">
        <f>MAX(INDEX(AN$232:AN$243,$D613)+AN604*(1+$E613),0.01)</f>
        <v/>
      </c>
      <c r="AO613" s="40">
        <f>MAX(INDEX(AO$232:AO$243,$D613)+AO604*(1+$E613),0.01)</f>
        <v/>
      </c>
      <c r="AP613" s="40">
        <f>MAX(INDEX(AP$232:AP$243,$D613)+AP604*(1+$E613),0.01)</f>
        <v/>
      </c>
      <c r="AQ613" s="40">
        <f>MAX(INDEX(AQ$232:AQ$243,$D613)+AQ604*(1+$E613),0.01)</f>
        <v/>
      </c>
      <c r="AR613" s="40">
        <f>MAX(INDEX(AR$232:AR$243,$D613)+AR604*(1+$E613),0.01)</f>
        <v/>
      </c>
      <c r="AS613" s="40">
        <f>MAX(INDEX(AS$232:AS$243,$D613)+AS604*(1+$E613),0.01)</f>
        <v/>
      </c>
      <c r="AT613" s="40">
        <f>MAX(INDEX(AT$232:AT$243,$D613)+AT604*(1+$E613),0.01)</f>
        <v/>
      </c>
      <c r="AU613" s="40">
        <f>MAX(INDEX(AU$232:AU$243,$D613)+AU604*(1+$E613),0.01)</f>
        <v/>
      </c>
      <c r="AV613" s="40">
        <f>MAX(INDEX(AV$232:AV$243,$D613)+AV604*(1+$E613),0.01)</f>
        <v/>
      </c>
      <c r="AW613" s="40">
        <f>MAX(INDEX(AW$232:AW$243,$D613)+AW604*(1+$E613),0.01)</f>
        <v/>
      </c>
      <c r="AX613" s="42">
        <f>POSTTAX(INDEX(AX$232:AX$243,$D613),AX604,$E613)</f>
        <v/>
      </c>
    </row>
    <row r="614" hidden="1" outlineLevel="2">
      <c r="A614" s="5" t="inlineStr">
        <is>
          <t>atp</t>
        </is>
      </c>
      <c r="B614" s="5" t="inlineStr">
        <is>
          <t>nga</t>
        </is>
      </c>
      <c r="C614" s="5" t="inlineStr">
        <is>
          <t>nav</t>
        </is>
      </c>
      <c r="D614" s="40">
        <f>INDEX(Inputs!$R$5:$R$132,MATCH($B614&amp;"|"&amp;$C614,Inputs!$A$5:$A$132,0))</f>
        <v/>
      </c>
      <c r="E614" s="40">
        <f>INDEX(Inputs!$S$5:$S$132,MATCH($B614&amp;"|"&amp;$C614,Inputs!$A$5:$A$132,0))</f>
        <v/>
      </c>
      <c r="F614" s="39" t="n"/>
      <c r="G614" s="39" t="n"/>
      <c r="H614" s="5">
        <f>INDEX(Variables!$B$5:$B$105,MATCH($A614,Variables!$A$5:$A$105,0))&amp;IF($C614="",""," | "&amp;INDEX(Mapping!$B$5:$B$26,MATCH($C614,Mapping!$A$5:$A$26,0))&amp;" | "&amp;INDEX(Mapping!$B$30:$B$41,MATCH($B614,Mapping!$A$30:$A$41,0)))</f>
        <v/>
      </c>
      <c r="I614" s="5">
        <f>INDEX(Variables!$C$5:$C$105,MATCH($A614,Variables!$A$5:$A$105,0))</f>
        <v/>
      </c>
      <c r="J614" s="5">
        <f>INDEX(Variables!$E$5:$E$105,MATCH($A614,Variables!$A$5:$A$105,0))</f>
        <v/>
      </c>
      <c r="K614" s="25">
        <f>LOWER(Settings!$C$4)&amp;".mit."&amp;$A614&amp;IF($C614="","","."&amp;$C614&amp;"."&amp;$B614)&amp;IF(INDEX(Variables!$D$5:$D$105,MATCH($A614,Variables!$A$5:$A$105,0))="","","."&amp;INDEX(Variables!$D$5:$D$105,MATCH($A614,Variables!$A$5:$A$105,0)))&amp;"."&amp;K$5</f>
        <v/>
      </c>
      <c r="L614" s="41">
        <f>MAX(INDEX(L$232:L$243,$D614)+L605*(1+$E614),0.01)</f>
        <v/>
      </c>
      <c r="M614" s="40">
        <f>MAX(INDEX(M$232:M$243,$D614)+M605*(1+$E614),0.01)</f>
        <v/>
      </c>
      <c r="N614" s="40">
        <f>MAX(INDEX(N$232:N$243,$D614)+N605*(1+$E614),0.01)</f>
        <v/>
      </c>
      <c r="O614" s="40">
        <f>MAX(INDEX(O$232:O$243,$D614)+O605*(1+$E614),0.01)</f>
        <v/>
      </c>
      <c r="P614" s="40">
        <f>MAX(INDEX(P$232:P$243,$D614)+P605*(1+$E614),0.01)</f>
        <v/>
      </c>
      <c r="Q614" s="40">
        <f>MAX(INDEX(Q$232:Q$243,$D614)+Q605*(1+$E614),0.01)</f>
        <v/>
      </c>
      <c r="R614" s="40">
        <f>MAX(INDEX(R$232:R$243,$D614)+R605*(1+$E614),0.01)</f>
        <v/>
      </c>
      <c r="S614" s="40">
        <f>MAX(INDEX(S$232:S$243,$D614)+S605*(1+$E614),0.01)</f>
        <v/>
      </c>
      <c r="T614" s="40">
        <f>MAX(INDEX(T$232:T$243,$D614)+T605*(1+$E614),0.01)</f>
        <v/>
      </c>
      <c r="U614" s="40">
        <f>MAX(INDEX(U$232:U$243,$D614)+U605*(1+$E614),0.01)</f>
        <v/>
      </c>
      <c r="V614" s="40">
        <f>MAX(INDEX(V$232:V$243,$D614)+V605*(1+$E614),0.01)</f>
        <v/>
      </c>
      <c r="W614" s="40">
        <f>MAX(INDEX(W$232:W$243,$D614)+W605*(1+$E614),0.01)</f>
        <v/>
      </c>
      <c r="X614" s="40">
        <f>MAX(INDEX(X$232:X$243,$D614)+X605*(1+$E614),0.01)</f>
        <v/>
      </c>
      <c r="Y614" s="40">
        <f>MAX(INDEX(Y$232:Y$243,$D614)+Y605*(1+$E614),0.01)</f>
        <v/>
      </c>
      <c r="Z614" s="40">
        <f>MAX(INDEX(Z$232:Z$243,$D614)+Z605*(1+$E614),0.01)</f>
        <v/>
      </c>
      <c r="AA614" s="40">
        <f>MAX(INDEX(AA$232:AA$243,$D614)+AA605*(1+$E614),0.01)</f>
        <v/>
      </c>
      <c r="AB614" s="40">
        <f>MAX(INDEX(AB$232:AB$243,$D614)+AB605*(1+$E614),0.01)</f>
        <v/>
      </c>
      <c r="AC614" s="40">
        <f>MAX(INDEX(AC$232:AC$243,$D614)+AC605*(1+$E614),0.01)</f>
        <v/>
      </c>
      <c r="AD614" s="42">
        <f>POSTTAX(INDEX(AD$232:AD$243,$D614),AD605,$E614)</f>
        <v/>
      </c>
      <c r="AE614" s="25">
        <f>LOWER(Settings!$C$4)&amp;".mit."&amp;$A614&amp;IF($C614="","","."&amp;$C614&amp;"."&amp;$B614)&amp;IF(INDEX(Variables!$D$5:$D$105,MATCH($A614,Variables!$A$5:$A$105,0))="","","."&amp;INDEX(Variables!$D$5:$D$105,MATCH($A614,Variables!$A$5:$A$105,0)))&amp;"."&amp;AE$5</f>
        <v/>
      </c>
      <c r="AF614" s="41">
        <f>MAX(INDEX(AF$232:AF$243,$D614)+AF605*(1+$E614),0.01)</f>
        <v/>
      </c>
      <c r="AG614" s="40">
        <f>MAX(INDEX(AG$232:AG$243,$D614)+AG605*(1+$E614),0.01)</f>
        <v/>
      </c>
      <c r="AH614" s="40">
        <f>MAX(INDEX(AH$232:AH$243,$D614)+AH605*(1+$E614),0.01)</f>
        <v/>
      </c>
      <c r="AI614" s="40">
        <f>MAX(INDEX(AI$232:AI$243,$D614)+AI605*(1+$E614),0.01)</f>
        <v/>
      </c>
      <c r="AJ614" s="40">
        <f>MAX(INDEX(AJ$232:AJ$243,$D614)+AJ605*(1+$E614),0.01)</f>
        <v/>
      </c>
      <c r="AK614" s="40">
        <f>MAX(INDEX(AK$232:AK$243,$D614)+AK605*(1+$E614),0.01)</f>
        <v/>
      </c>
      <c r="AL614" s="40">
        <f>MAX(INDEX(AL$232:AL$243,$D614)+AL605*(1+$E614),0.01)</f>
        <v/>
      </c>
      <c r="AM614" s="40">
        <f>MAX(INDEX(AM$232:AM$243,$D614)+AM605*(1+$E614),0.01)</f>
        <v/>
      </c>
      <c r="AN614" s="40">
        <f>MAX(INDEX(AN$232:AN$243,$D614)+AN605*(1+$E614),0.01)</f>
        <v/>
      </c>
      <c r="AO614" s="40">
        <f>MAX(INDEX(AO$232:AO$243,$D614)+AO605*(1+$E614),0.01)</f>
        <v/>
      </c>
      <c r="AP614" s="40">
        <f>MAX(INDEX(AP$232:AP$243,$D614)+AP605*(1+$E614),0.01)</f>
        <v/>
      </c>
      <c r="AQ614" s="40">
        <f>MAX(INDEX(AQ$232:AQ$243,$D614)+AQ605*(1+$E614),0.01)</f>
        <v/>
      </c>
      <c r="AR614" s="40">
        <f>MAX(INDEX(AR$232:AR$243,$D614)+AR605*(1+$E614),0.01)</f>
        <v/>
      </c>
      <c r="AS614" s="40">
        <f>MAX(INDEX(AS$232:AS$243,$D614)+AS605*(1+$E614),0.01)</f>
        <v/>
      </c>
      <c r="AT614" s="40">
        <f>MAX(INDEX(AT$232:AT$243,$D614)+AT605*(1+$E614),0.01)</f>
        <v/>
      </c>
      <c r="AU614" s="40">
        <f>MAX(INDEX(AU$232:AU$243,$D614)+AU605*(1+$E614),0.01)</f>
        <v/>
      </c>
      <c r="AV614" s="40">
        <f>MAX(INDEX(AV$232:AV$243,$D614)+AV605*(1+$E614),0.01)</f>
        <v/>
      </c>
      <c r="AW614" s="40">
        <f>MAX(INDEX(AW$232:AW$243,$D614)+AW605*(1+$E614),0.01)</f>
        <v/>
      </c>
      <c r="AX614" s="42">
        <f>POSTTAX(INDEX(AX$232:AX$243,$D614),AX605,$E614)</f>
        <v/>
      </c>
    </row>
    <row r="615" hidden="1" outlineLevel="2">
      <c r="A615" s="5" t="inlineStr">
        <is>
          <t>atp</t>
        </is>
      </c>
      <c r="B615" s="5" t="inlineStr">
        <is>
          <t>gso</t>
        </is>
      </c>
      <c r="C615" s="5" t="inlineStr">
        <is>
          <t>nav</t>
        </is>
      </c>
      <c r="D615" s="40">
        <f>INDEX(Inputs!$R$5:$R$132,MATCH($B615&amp;"|"&amp;$C615,Inputs!$A$5:$A$132,0))</f>
        <v/>
      </c>
      <c r="E615" s="40">
        <f>INDEX(Inputs!$S$5:$S$132,MATCH($B615&amp;"|"&amp;$C615,Inputs!$A$5:$A$132,0))</f>
        <v/>
      </c>
      <c r="F615" s="39" t="n"/>
      <c r="G615" s="39" t="n"/>
      <c r="H615" s="5">
        <f>INDEX(Variables!$B$5:$B$105,MATCH($A615,Variables!$A$5:$A$105,0))&amp;IF($C615="",""," | "&amp;INDEX(Mapping!$B$5:$B$26,MATCH($C615,Mapping!$A$5:$A$26,0))&amp;" | "&amp;INDEX(Mapping!$B$30:$B$41,MATCH($B615,Mapping!$A$30:$A$41,0)))</f>
        <v/>
      </c>
      <c r="I615" s="5">
        <f>INDEX(Variables!$C$5:$C$105,MATCH($A615,Variables!$A$5:$A$105,0))</f>
        <v/>
      </c>
      <c r="J615" s="5">
        <f>INDEX(Variables!$E$5:$E$105,MATCH($A615,Variables!$A$5:$A$105,0))</f>
        <v/>
      </c>
      <c r="K615" s="25">
        <f>LOWER(Settings!$C$4)&amp;".mit."&amp;$A615&amp;IF($C615="","","."&amp;$C615&amp;"."&amp;$B615)&amp;IF(INDEX(Variables!$D$5:$D$105,MATCH($A615,Variables!$A$5:$A$105,0))="","","."&amp;INDEX(Variables!$D$5:$D$105,MATCH($A615,Variables!$A$5:$A$105,0)))&amp;"."&amp;K$5</f>
        <v/>
      </c>
      <c r="L615" s="41">
        <f>MAX(INDEX(L$232:L$243,$D615)+L606*(1+$E615),0.01)</f>
        <v/>
      </c>
      <c r="M615" s="40">
        <f>MAX(INDEX(M$232:M$243,$D615)+M606*(1+$E615),0.01)</f>
        <v/>
      </c>
      <c r="N615" s="40">
        <f>MAX(INDEX(N$232:N$243,$D615)+N606*(1+$E615),0.01)</f>
        <v/>
      </c>
      <c r="O615" s="40">
        <f>MAX(INDEX(O$232:O$243,$D615)+O606*(1+$E615),0.01)</f>
        <v/>
      </c>
      <c r="P615" s="40">
        <f>MAX(INDEX(P$232:P$243,$D615)+P606*(1+$E615),0.01)</f>
        <v/>
      </c>
      <c r="Q615" s="40">
        <f>MAX(INDEX(Q$232:Q$243,$D615)+Q606*(1+$E615),0.01)</f>
        <v/>
      </c>
      <c r="R615" s="40">
        <f>MAX(INDEX(R$232:R$243,$D615)+R606*(1+$E615),0.01)</f>
        <v/>
      </c>
      <c r="S615" s="40">
        <f>MAX(INDEX(S$232:S$243,$D615)+S606*(1+$E615),0.01)</f>
        <v/>
      </c>
      <c r="T615" s="40">
        <f>MAX(INDEX(T$232:T$243,$D615)+T606*(1+$E615),0.01)</f>
        <v/>
      </c>
      <c r="U615" s="40">
        <f>MAX(INDEX(U$232:U$243,$D615)+U606*(1+$E615),0.01)</f>
        <v/>
      </c>
      <c r="V615" s="40">
        <f>MAX(INDEX(V$232:V$243,$D615)+V606*(1+$E615),0.01)</f>
        <v/>
      </c>
      <c r="W615" s="40">
        <f>MAX(INDEX(W$232:W$243,$D615)+W606*(1+$E615),0.01)</f>
        <v/>
      </c>
      <c r="X615" s="40">
        <f>MAX(INDEX(X$232:X$243,$D615)+X606*(1+$E615),0.01)</f>
        <v/>
      </c>
      <c r="Y615" s="40">
        <f>MAX(INDEX(Y$232:Y$243,$D615)+Y606*(1+$E615),0.01)</f>
        <v/>
      </c>
      <c r="Z615" s="40">
        <f>MAX(INDEX(Z$232:Z$243,$D615)+Z606*(1+$E615),0.01)</f>
        <v/>
      </c>
      <c r="AA615" s="40">
        <f>MAX(INDEX(AA$232:AA$243,$D615)+AA606*(1+$E615),0.01)</f>
        <v/>
      </c>
      <c r="AB615" s="40">
        <f>MAX(INDEX(AB$232:AB$243,$D615)+AB606*(1+$E615),0.01)</f>
        <v/>
      </c>
      <c r="AC615" s="40">
        <f>MAX(INDEX(AC$232:AC$243,$D615)+AC606*(1+$E615),0.01)</f>
        <v/>
      </c>
      <c r="AD615" s="42">
        <f>POSTTAX(INDEX(AD$232:AD$243,$D615),AD606,$E615)</f>
        <v/>
      </c>
      <c r="AE615" s="25">
        <f>LOWER(Settings!$C$4)&amp;".mit."&amp;$A615&amp;IF($C615="","","."&amp;$C615&amp;"."&amp;$B615)&amp;IF(INDEX(Variables!$D$5:$D$105,MATCH($A615,Variables!$A$5:$A$105,0))="","","."&amp;INDEX(Variables!$D$5:$D$105,MATCH($A615,Variables!$A$5:$A$105,0)))&amp;"."&amp;AE$5</f>
        <v/>
      </c>
      <c r="AF615" s="41">
        <f>MAX(INDEX(AF$232:AF$243,$D615)+AF606*(1+$E615),0.01)</f>
        <v/>
      </c>
      <c r="AG615" s="40">
        <f>MAX(INDEX(AG$232:AG$243,$D615)+AG606*(1+$E615),0.01)</f>
        <v/>
      </c>
      <c r="AH615" s="40">
        <f>MAX(INDEX(AH$232:AH$243,$D615)+AH606*(1+$E615),0.01)</f>
        <v/>
      </c>
      <c r="AI615" s="40">
        <f>MAX(INDEX(AI$232:AI$243,$D615)+AI606*(1+$E615),0.01)</f>
        <v/>
      </c>
      <c r="AJ615" s="40">
        <f>MAX(INDEX(AJ$232:AJ$243,$D615)+AJ606*(1+$E615),0.01)</f>
        <v/>
      </c>
      <c r="AK615" s="40">
        <f>MAX(INDEX(AK$232:AK$243,$D615)+AK606*(1+$E615),0.01)</f>
        <v/>
      </c>
      <c r="AL615" s="40">
        <f>MAX(INDEX(AL$232:AL$243,$D615)+AL606*(1+$E615),0.01)</f>
        <v/>
      </c>
      <c r="AM615" s="40">
        <f>MAX(INDEX(AM$232:AM$243,$D615)+AM606*(1+$E615),0.01)</f>
        <v/>
      </c>
      <c r="AN615" s="40">
        <f>MAX(INDEX(AN$232:AN$243,$D615)+AN606*(1+$E615),0.01)</f>
        <v/>
      </c>
      <c r="AO615" s="40">
        <f>MAX(INDEX(AO$232:AO$243,$D615)+AO606*(1+$E615),0.01)</f>
        <v/>
      </c>
      <c r="AP615" s="40">
        <f>MAX(INDEX(AP$232:AP$243,$D615)+AP606*(1+$E615),0.01)</f>
        <v/>
      </c>
      <c r="AQ615" s="40">
        <f>MAX(INDEX(AQ$232:AQ$243,$D615)+AQ606*(1+$E615),0.01)</f>
        <v/>
      </c>
      <c r="AR615" s="40">
        <f>MAX(INDEX(AR$232:AR$243,$D615)+AR606*(1+$E615),0.01)</f>
        <v/>
      </c>
      <c r="AS615" s="40">
        <f>MAX(INDEX(AS$232:AS$243,$D615)+AS606*(1+$E615),0.01)</f>
        <v/>
      </c>
      <c r="AT615" s="40">
        <f>MAX(INDEX(AT$232:AT$243,$D615)+AT606*(1+$E615),0.01)</f>
        <v/>
      </c>
      <c r="AU615" s="40">
        <f>MAX(INDEX(AU$232:AU$243,$D615)+AU606*(1+$E615),0.01)</f>
        <v/>
      </c>
      <c r="AV615" s="40">
        <f>MAX(INDEX(AV$232:AV$243,$D615)+AV606*(1+$E615),0.01)</f>
        <v/>
      </c>
      <c r="AW615" s="40">
        <f>MAX(INDEX(AW$232:AW$243,$D615)+AW606*(1+$E615),0.01)</f>
        <v/>
      </c>
      <c r="AX615" s="42">
        <f>POSTTAX(INDEX(AX$232:AX$243,$D615),AX606,$E615)</f>
        <v/>
      </c>
    </row>
    <row r="616" hidden="1" outlineLevel="2">
      <c r="A616" s="5" t="inlineStr">
        <is>
          <t>atp</t>
        </is>
      </c>
      <c r="B616" s="5" t="inlineStr">
        <is>
          <t>die</t>
        </is>
      </c>
      <c r="C616" s="5" t="inlineStr">
        <is>
          <t>nav</t>
        </is>
      </c>
      <c r="D616" s="40">
        <f>INDEX(Inputs!$R$5:$R$132,MATCH($B616&amp;"|"&amp;$C616,Inputs!$A$5:$A$132,0))</f>
        <v/>
      </c>
      <c r="E616" s="40">
        <f>INDEX(Inputs!$S$5:$S$132,MATCH($B616&amp;"|"&amp;$C616,Inputs!$A$5:$A$132,0))</f>
        <v/>
      </c>
      <c r="F616" s="39" t="n"/>
      <c r="G616" s="39" t="n"/>
      <c r="H616" s="5">
        <f>INDEX(Variables!$B$5:$B$105,MATCH($A616,Variables!$A$5:$A$105,0))&amp;IF($C616="",""," | "&amp;INDEX(Mapping!$B$5:$B$26,MATCH($C616,Mapping!$A$5:$A$26,0))&amp;" | "&amp;INDEX(Mapping!$B$30:$B$41,MATCH($B616,Mapping!$A$30:$A$41,0)))</f>
        <v/>
      </c>
      <c r="I616" s="5">
        <f>INDEX(Variables!$C$5:$C$105,MATCH($A616,Variables!$A$5:$A$105,0))</f>
        <v/>
      </c>
      <c r="J616" s="5">
        <f>INDEX(Variables!$E$5:$E$105,MATCH($A616,Variables!$A$5:$A$105,0))</f>
        <v/>
      </c>
      <c r="K616" s="25">
        <f>LOWER(Settings!$C$4)&amp;".mit."&amp;$A616&amp;IF($C616="","","."&amp;$C616&amp;"."&amp;$B616)&amp;IF(INDEX(Variables!$D$5:$D$105,MATCH($A616,Variables!$A$5:$A$105,0))="","","."&amp;INDEX(Variables!$D$5:$D$105,MATCH($A616,Variables!$A$5:$A$105,0)))&amp;"."&amp;K$5</f>
        <v/>
      </c>
      <c r="L616" s="41">
        <f>MAX(INDEX(L$232:L$243,$D616)+L607*(1+$E616),0.01)</f>
        <v/>
      </c>
      <c r="M616" s="40">
        <f>MAX(INDEX(M$232:M$243,$D616)+M607*(1+$E616),0.01)</f>
        <v/>
      </c>
      <c r="N616" s="40">
        <f>MAX(INDEX(N$232:N$243,$D616)+N607*(1+$E616),0.01)</f>
        <v/>
      </c>
      <c r="O616" s="40">
        <f>MAX(INDEX(O$232:O$243,$D616)+O607*(1+$E616),0.01)</f>
        <v/>
      </c>
      <c r="P616" s="40">
        <f>MAX(INDEX(P$232:P$243,$D616)+P607*(1+$E616),0.01)</f>
        <v/>
      </c>
      <c r="Q616" s="40">
        <f>MAX(INDEX(Q$232:Q$243,$D616)+Q607*(1+$E616),0.01)</f>
        <v/>
      </c>
      <c r="R616" s="40">
        <f>MAX(INDEX(R$232:R$243,$D616)+R607*(1+$E616),0.01)</f>
        <v/>
      </c>
      <c r="S616" s="40">
        <f>MAX(INDEX(S$232:S$243,$D616)+S607*(1+$E616),0.01)</f>
        <v/>
      </c>
      <c r="T616" s="40">
        <f>MAX(INDEX(T$232:T$243,$D616)+T607*(1+$E616),0.01)</f>
        <v/>
      </c>
      <c r="U616" s="40">
        <f>MAX(INDEX(U$232:U$243,$D616)+U607*(1+$E616),0.01)</f>
        <v/>
      </c>
      <c r="V616" s="40">
        <f>MAX(INDEX(V$232:V$243,$D616)+V607*(1+$E616),0.01)</f>
        <v/>
      </c>
      <c r="W616" s="40">
        <f>MAX(INDEX(W$232:W$243,$D616)+W607*(1+$E616),0.01)</f>
        <v/>
      </c>
      <c r="X616" s="40">
        <f>MAX(INDEX(X$232:X$243,$D616)+X607*(1+$E616),0.01)</f>
        <v/>
      </c>
      <c r="Y616" s="40">
        <f>MAX(INDEX(Y$232:Y$243,$D616)+Y607*(1+$E616),0.01)</f>
        <v/>
      </c>
      <c r="Z616" s="40">
        <f>MAX(INDEX(Z$232:Z$243,$D616)+Z607*(1+$E616),0.01)</f>
        <v/>
      </c>
      <c r="AA616" s="40">
        <f>MAX(INDEX(AA$232:AA$243,$D616)+AA607*(1+$E616),0.01)</f>
        <v/>
      </c>
      <c r="AB616" s="40">
        <f>MAX(INDEX(AB$232:AB$243,$D616)+AB607*(1+$E616),0.01)</f>
        <v/>
      </c>
      <c r="AC616" s="40">
        <f>MAX(INDEX(AC$232:AC$243,$D616)+AC607*(1+$E616),0.01)</f>
        <v/>
      </c>
      <c r="AD616" s="42">
        <f>POSTTAX(INDEX(AD$232:AD$243,$D616),AD607,$E616)</f>
        <v/>
      </c>
      <c r="AE616" s="25">
        <f>LOWER(Settings!$C$4)&amp;".mit."&amp;$A616&amp;IF($C616="","","."&amp;$C616&amp;"."&amp;$B616)&amp;IF(INDEX(Variables!$D$5:$D$105,MATCH($A616,Variables!$A$5:$A$105,0))="","","."&amp;INDEX(Variables!$D$5:$D$105,MATCH($A616,Variables!$A$5:$A$105,0)))&amp;"."&amp;AE$5</f>
        <v/>
      </c>
      <c r="AF616" s="41">
        <f>MAX(INDEX(AF$232:AF$243,$D616)+AF607*(1+$E616),0.01)</f>
        <v/>
      </c>
      <c r="AG616" s="40">
        <f>MAX(INDEX(AG$232:AG$243,$D616)+AG607*(1+$E616),0.01)</f>
        <v/>
      </c>
      <c r="AH616" s="40">
        <f>MAX(INDEX(AH$232:AH$243,$D616)+AH607*(1+$E616),0.01)</f>
        <v/>
      </c>
      <c r="AI616" s="40">
        <f>MAX(INDEX(AI$232:AI$243,$D616)+AI607*(1+$E616),0.01)</f>
        <v/>
      </c>
      <c r="AJ616" s="40">
        <f>MAX(INDEX(AJ$232:AJ$243,$D616)+AJ607*(1+$E616),0.01)</f>
        <v/>
      </c>
      <c r="AK616" s="40">
        <f>MAX(INDEX(AK$232:AK$243,$D616)+AK607*(1+$E616),0.01)</f>
        <v/>
      </c>
      <c r="AL616" s="40">
        <f>MAX(INDEX(AL$232:AL$243,$D616)+AL607*(1+$E616),0.01)</f>
        <v/>
      </c>
      <c r="AM616" s="40">
        <f>MAX(INDEX(AM$232:AM$243,$D616)+AM607*(1+$E616),0.01)</f>
        <v/>
      </c>
      <c r="AN616" s="40">
        <f>MAX(INDEX(AN$232:AN$243,$D616)+AN607*(1+$E616),0.01)</f>
        <v/>
      </c>
      <c r="AO616" s="40">
        <f>MAX(INDEX(AO$232:AO$243,$D616)+AO607*(1+$E616),0.01)</f>
        <v/>
      </c>
      <c r="AP616" s="40">
        <f>MAX(INDEX(AP$232:AP$243,$D616)+AP607*(1+$E616),0.01)</f>
        <v/>
      </c>
      <c r="AQ616" s="40">
        <f>MAX(INDEX(AQ$232:AQ$243,$D616)+AQ607*(1+$E616),0.01)</f>
        <v/>
      </c>
      <c r="AR616" s="40">
        <f>MAX(INDEX(AR$232:AR$243,$D616)+AR607*(1+$E616),0.01)</f>
        <v/>
      </c>
      <c r="AS616" s="40">
        <f>MAX(INDEX(AS$232:AS$243,$D616)+AS607*(1+$E616),0.01)</f>
        <v/>
      </c>
      <c r="AT616" s="40">
        <f>MAX(INDEX(AT$232:AT$243,$D616)+AT607*(1+$E616),0.01)</f>
        <v/>
      </c>
      <c r="AU616" s="40">
        <f>MAX(INDEX(AU$232:AU$243,$D616)+AU607*(1+$E616),0.01)</f>
        <v/>
      </c>
      <c r="AV616" s="40">
        <f>MAX(INDEX(AV$232:AV$243,$D616)+AV607*(1+$E616),0.01)</f>
        <v/>
      </c>
      <c r="AW616" s="40">
        <f>MAX(INDEX(AW$232:AW$243,$D616)+AW607*(1+$E616),0.01)</f>
        <v/>
      </c>
      <c r="AX616" s="42">
        <f>POSTTAX(INDEX(AX$232:AX$243,$D616),AX607,$E616)</f>
        <v/>
      </c>
    </row>
    <row r="617" hidden="1" outlineLevel="2">
      <c r="A617" s="5" t="inlineStr">
        <is>
          <t>atp</t>
        </is>
      </c>
      <c r="B617" s="5" t="inlineStr">
        <is>
          <t>lpg</t>
        </is>
      </c>
      <c r="C617" s="5" t="inlineStr">
        <is>
          <t>nav</t>
        </is>
      </c>
      <c r="D617" s="40">
        <f>INDEX(Inputs!$R$5:$R$132,MATCH($B617&amp;"|"&amp;$C617,Inputs!$A$5:$A$132,0))</f>
        <v/>
      </c>
      <c r="E617" s="40">
        <f>INDEX(Inputs!$S$5:$S$132,MATCH($B617&amp;"|"&amp;$C617,Inputs!$A$5:$A$132,0))</f>
        <v/>
      </c>
      <c r="F617" s="39" t="n"/>
      <c r="G617" s="39" t="n"/>
      <c r="H617" s="5">
        <f>INDEX(Variables!$B$5:$B$105,MATCH($A617,Variables!$A$5:$A$105,0))&amp;IF($C617="",""," | "&amp;INDEX(Mapping!$B$5:$B$26,MATCH($C617,Mapping!$A$5:$A$26,0))&amp;" | "&amp;INDEX(Mapping!$B$30:$B$41,MATCH($B617,Mapping!$A$30:$A$41,0)))</f>
        <v/>
      </c>
      <c r="I617" s="5">
        <f>INDEX(Variables!$C$5:$C$105,MATCH($A617,Variables!$A$5:$A$105,0))</f>
        <v/>
      </c>
      <c r="J617" s="5">
        <f>INDEX(Variables!$E$5:$E$105,MATCH($A617,Variables!$A$5:$A$105,0))</f>
        <v/>
      </c>
      <c r="K617" s="25">
        <f>LOWER(Settings!$C$4)&amp;".mit."&amp;$A617&amp;IF($C617="","","."&amp;$C617&amp;"."&amp;$B617)&amp;IF(INDEX(Variables!$D$5:$D$105,MATCH($A617,Variables!$A$5:$A$105,0))="","","."&amp;INDEX(Variables!$D$5:$D$105,MATCH($A617,Variables!$A$5:$A$105,0)))&amp;"."&amp;K$5</f>
        <v/>
      </c>
      <c r="L617" s="41">
        <f>MAX(INDEX(L$232:L$243,$D617)+L608*(1+$E617),0.01)</f>
        <v/>
      </c>
      <c r="M617" s="40">
        <f>MAX(INDEX(M$232:M$243,$D617)+M608*(1+$E617),0.01)</f>
        <v/>
      </c>
      <c r="N617" s="40">
        <f>MAX(INDEX(N$232:N$243,$D617)+N608*(1+$E617),0.01)</f>
        <v/>
      </c>
      <c r="O617" s="40">
        <f>MAX(INDEX(O$232:O$243,$D617)+O608*(1+$E617),0.01)</f>
        <v/>
      </c>
      <c r="P617" s="40">
        <f>MAX(INDEX(P$232:P$243,$D617)+P608*(1+$E617),0.01)</f>
        <v/>
      </c>
      <c r="Q617" s="40">
        <f>MAX(INDEX(Q$232:Q$243,$D617)+Q608*(1+$E617),0.01)</f>
        <v/>
      </c>
      <c r="R617" s="40">
        <f>MAX(INDEX(R$232:R$243,$D617)+R608*(1+$E617),0.01)</f>
        <v/>
      </c>
      <c r="S617" s="40">
        <f>MAX(INDEX(S$232:S$243,$D617)+S608*(1+$E617),0.01)</f>
        <v/>
      </c>
      <c r="T617" s="40">
        <f>MAX(INDEX(T$232:T$243,$D617)+T608*(1+$E617),0.01)</f>
        <v/>
      </c>
      <c r="U617" s="40">
        <f>MAX(INDEX(U$232:U$243,$D617)+U608*(1+$E617),0.01)</f>
        <v/>
      </c>
      <c r="V617" s="40">
        <f>MAX(INDEX(V$232:V$243,$D617)+V608*(1+$E617),0.01)</f>
        <v/>
      </c>
      <c r="W617" s="40">
        <f>MAX(INDEX(W$232:W$243,$D617)+W608*(1+$E617),0.01)</f>
        <v/>
      </c>
      <c r="X617" s="40">
        <f>MAX(INDEX(X$232:X$243,$D617)+X608*(1+$E617),0.01)</f>
        <v/>
      </c>
      <c r="Y617" s="40">
        <f>MAX(INDEX(Y$232:Y$243,$D617)+Y608*(1+$E617),0.01)</f>
        <v/>
      </c>
      <c r="Z617" s="40">
        <f>MAX(INDEX(Z$232:Z$243,$D617)+Z608*(1+$E617),0.01)</f>
        <v/>
      </c>
      <c r="AA617" s="40">
        <f>MAX(INDEX(AA$232:AA$243,$D617)+AA608*(1+$E617),0.01)</f>
        <v/>
      </c>
      <c r="AB617" s="40">
        <f>MAX(INDEX(AB$232:AB$243,$D617)+AB608*(1+$E617),0.01)</f>
        <v/>
      </c>
      <c r="AC617" s="40">
        <f>MAX(INDEX(AC$232:AC$243,$D617)+AC608*(1+$E617),0.01)</f>
        <v/>
      </c>
      <c r="AD617" s="42">
        <f>POSTTAX(INDEX(AD$232:AD$243,$D617),AD608,$E617)</f>
        <v/>
      </c>
      <c r="AE617" s="25">
        <f>LOWER(Settings!$C$4)&amp;".mit."&amp;$A617&amp;IF($C617="","","."&amp;$C617&amp;"."&amp;$B617)&amp;IF(INDEX(Variables!$D$5:$D$105,MATCH($A617,Variables!$A$5:$A$105,0))="","","."&amp;INDEX(Variables!$D$5:$D$105,MATCH($A617,Variables!$A$5:$A$105,0)))&amp;"."&amp;AE$5</f>
        <v/>
      </c>
      <c r="AF617" s="41">
        <f>MAX(INDEX(AF$232:AF$243,$D617)+AF608*(1+$E617),0.01)</f>
        <v/>
      </c>
      <c r="AG617" s="40">
        <f>MAX(INDEX(AG$232:AG$243,$D617)+AG608*(1+$E617),0.01)</f>
        <v/>
      </c>
      <c r="AH617" s="40">
        <f>MAX(INDEX(AH$232:AH$243,$D617)+AH608*(1+$E617),0.01)</f>
        <v/>
      </c>
      <c r="AI617" s="40">
        <f>MAX(INDEX(AI$232:AI$243,$D617)+AI608*(1+$E617),0.01)</f>
        <v/>
      </c>
      <c r="AJ617" s="40">
        <f>MAX(INDEX(AJ$232:AJ$243,$D617)+AJ608*(1+$E617),0.01)</f>
        <v/>
      </c>
      <c r="AK617" s="40">
        <f>MAX(INDEX(AK$232:AK$243,$D617)+AK608*(1+$E617),0.01)</f>
        <v/>
      </c>
      <c r="AL617" s="40">
        <f>MAX(INDEX(AL$232:AL$243,$D617)+AL608*(1+$E617),0.01)</f>
        <v/>
      </c>
      <c r="AM617" s="40">
        <f>MAX(INDEX(AM$232:AM$243,$D617)+AM608*(1+$E617),0.01)</f>
        <v/>
      </c>
      <c r="AN617" s="40">
        <f>MAX(INDEX(AN$232:AN$243,$D617)+AN608*(1+$E617),0.01)</f>
        <v/>
      </c>
      <c r="AO617" s="40">
        <f>MAX(INDEX(AO$232:AO$243,$D617)+AO608*(1+$E617),0.01)</f>
        <v/>
      </c>
      <c r="AP617" s="40">
        <f>MAX(INDEX(AP$232:AP$243,$D617)+AP608*(1+$E617),0.01)</f>
        <v/>
      </c>
      <c r="AQ617" s="40">
        <f>MAX(INDEX(AQ$232:AQ$243,$D617)+AQ608*(1+$E617),0.01)</f>
        <v/>
      </c>
      <c r="AR617" s="40">
        <f>MAX(INDEX(AR$232:AR$243,$D617)+AR608*(1+$E617),0.01)</f>
        <v/>
      </c>
      <c r="AS617" s="40">
        <f>MAX(INDEX(AS$232:AS$243,$D617)+AS608*(1+$E617),0.01)</f>
        <v/>
      </c>
      <c r="AT617" s="40">
        <f>MAX(INDEX(AT$232:AT$243,$D617)+AT608*(1+$E617),0.01)</f>
        <v/>
      </c>
      <c r="AU617" s="40">
        <f>MAX(INDEX(AU$232:AU$243,$D617)+AU608*(1+$E617),0.01)</f>
        <v/>
      </c>
      <c r="AV617" s="40">
        <f>MAX(INDEX(AV$232:AV$243,$D617)+AV608*(1+$E617),0.01)</f>
        <v/>
      </c>
      <c r="AW617" s="40">
        <f>MAX(INDEX(AW$232:AW$243,$D617)+AW608*(1+$E617),0.01)</f>
        <v/>
      </c>
      <c r="AX617" s="42">
        <f>POSTTAX(INDEX(AX$232:AX$243,$D617),AX608,$E617)</f>
        <v/>
      </c>
    </row>
    <row r="618" hidden="1" outlineLevel="2">
      <c r="A618" s="5" t="inlineStr">
        <is>
          <t>atp</t>
        </is>
      </c>
      <c r="B618" s="5" t="inlineStr">
        <is>
          <t>ker</t>
        </is>
      </c>
      <c r="C618" s="5" t="inlineStr">
        <is>
          <t>nav</t>
        </is>
      </c>
      <c r="D618" s="40">
        <f>INDEX(Inputs!$R$5:$R$132,MATCH($B618&amp;"|"&amp;$C618,Inputs!$A$5:$A$132,0))</f>
        <v/>
      </c>
      <c r="E618" s="40">
        <f>INDEX(Inputs!$S$5:$S$132,MATCH($B618&amp;"|"&amp;$C618,Inputs!$A$5:$A$132,0))</f>
        <v/>
      </c>
      <c r="F618" s="39" t="n"/>
      <c r="G618" s="39" t="n"/>
      <c r="H618" s="5">
        <f>INDEX(Variables!$B$5:$B$105,MATCH($A618,Variables!$A$5:$A$105,0))&amp;IF($C618="",""," | "&amp;INDEX(Mapping!$B$5:$B$26,MATCH($C618,Mapping!$A$5:$A$26,0))&amp;" | "&amp;INDEX(Mapping!$B$30:$B$41,MATCH($B618,Mapping!$A$30:$A$41,0)))</f>
        <v/>
      </c>
      <c r="I618" s="5">
        <f>INDEX(Variables!$C$5:$C$105,MATCH($A618,Variables!$A$5:$A$105,0))</f>
        <v/>
      </c>
      <c r="J618" s="5">
        <f>INDEX(Variables!$E$5:$E$105,MATCH($A618,Variables!$A$5:$A$105,0))</f>
        <v/>
      </c>
      <c r="K618" s="25">
        <f>LOWER(Settings!$C$4)&amp;".mit."&amp;$A618&amp;IF($C618="","","."&amp;$C618&amp;"."&amp;$B618)&amp;IF(INDEX(Variables!$D$5:$D$105,MATCH($A618,Variables!$A$5:$A$105,0))="","","."&amp;INDEX(Variables!$D$5:$D$105,MATCH($A618,Variables!$A$5:$A$105,0)))&amp;"."&amp;K$5</f>
        <v/>
      </c>
      <c r="L618" s="41">
        <f>MAX(INDEX(L$232:L$243,$D618)+L609*(1+$E618),0.01)</f>
        <v/>
      </c>
      <c r="M618" s="40">
        <f>MAX(INDEX(M$232:M$243,$D618)+M609*(1+$E618),0.01)</f>
        <v/>
      </c>
      <c r="N618" s="40">
        <f>MAX(INDEX(N$232:N$243,$D618)+N609*(1+$E618),0.01)</f>
        <v/>
      </c>
      <c r="O618" s="40">
        <f>MAX(INDEX(O$232:O$243,$D618)+O609*(1+$E618),0.01)</f>
        <v/>
      </c>
      <c r="P618" s="40">
        <f>MAX(INDEX(P$232:P$243,$D618)+P609*(1+$E618),0.01)</f>
        <v/>
      </c>
      <c r="Q618" s="40">
        <f>MAX(INDEX(Q$232:Q$243,$D618)+Q609*(1+$E618),0.01)</f>
        <v/>
      </c>
      <c r="R618" s="40">
        <f>MAX(INDEX(R$232:R$243,$D618)+R609*(1+$E618),0.01)</f>
        <v/>
      </c>
      <c r="S618" s="40">
        <f>MAX(INDEX(S$232:S$243,$D618)+S609*(1+$E618),0.01)</f>
        <v/>
      </c>
      <c r="T618" s="40">
        <f>MAX(INDEX(T$232:T$243,$D618)+T609*(1+$E618),0.01)</f>
        <v/>
      </c>
      <c r="U618" s="40">
        <f>MAX(INDEX(U$232:U$243,$D618)+U609*(1+$E618),0.01)</f>
        <v/>
      </c>
      <c r="V618" s="40">
        <f>MAX(INDEX(V$232:V$243,$D618)+V609*(1+$E618),0.01)</f>
        <v/>
      </c>
      <c r="W618" s="40">
        <f>MAX(INDEX(W$232:W$243,$D618)+W609*(1+$E618),0.01)</f>
        <v/>
      </c>
      <c r="X618" s="40">
        <f>MAX(INDEX(X$232:X$243,$D618)+X609*(1+$E618),0.01)</f>
        <v/>
      </c>
      <c r="Y618" s="40">
        <f>MAX(INDEX(Y$232:Y$243,$D618)+Y609*(1+$E618),0.01)</f>
        <v/>
      </c>
      <c r="Z618" s="40">
        <f>MAX(INDEX(Z$232:Z$243,$D618)+Z609*(1+$E618),0.01)</f>
        <v/>
      </c>
      <c r="AA618" s="40">
        <f>MAX(INDEX(AA$232:AA$243,$D618)+AA609*(1+$E618),0.01)</f>
        <v/>
      </c>
      <c r="AB618" s="40">
        <f>MAX(INDEX(AB$232:AB$243,$D618)+AB609*(1+$E618),0.01)</f>
        <v/>
      </c>
      <c r="AC618" s="40">
        <f>MAX(INDEX(AC$232:AC$243,$D618)+AC609*(1+$E618),0.01)</f>
        <v/>
      </c>
      <c r="AD618" s="42">
        <f>POSTTAX(INDEX(AD$232:AD$243,$D618),AD609,$E618)</f>
        <v/>
      </c>
      <c r="AE618" s="25">
        <f>LOWER(Settings!$C$4)&amp;".mit."&amp;$A618&amp;IF($C618="","","."&amp;$C618&amp;"."&amp;$B618)&amp;IF(INDEX(Variables!$D$5:$D$105,MATCH($A618,Variables!$A$5:$A$105,0))="","","."&amp;INDEX(Variables!$D$5:$D$105,MATCH($A618,Variables!$A$5:$A$105,0)))&amp;"."&amp;AE$5</f>
        <v/>
      </c>
      <c r="AF618" s="41">
        <f>MAX(INDEX(AF$232:AF$243,$D618)+AF609*(1+$E618),0.01)</f>
        <v/>
      </c>
      <c r="AG618" s="40">
        <f>MAX(INDEX(AG$232:AG$243,$D618)+AG609*(1+$E618),0.01)</f>
        <v/>
      </c>
      <c r="AH618" s="40">
        <f>MAX(INDEX(AH$232:AH$243,$D618)+AH609*(1+$E618),0.01)</f>
        <v/>
      </c>
      <c r="AI618" s="40">
        <f>MAX(INDEX(AI$232:AI$243,$D618)+AI609*(1+$E618),0.01)</f>
        <v/>
      </c>
      <c r="AJ618" s="40">
        <f>MAX(INDEX(AJ$232:AJ$243,$D618)+AJ609*(1+$E618),0.01)</f>
        <v/>
      </c>
      <c r="AK618" s="40">
        <f>MAX(INDEX(AK$232:AK$243,$D618)+AK609*(1+$E618),0.01)</f>
        <v/>
      </c>
      <c r="AL618" s="40">
        <f>MAX(INDEX(AL$232:AL$243,$D618)+AL609*(1+$E618),0.01)</f>
        <v/>
      </c>
      <c r="AM618" s="40">
        <f>MAX(INDEX(AM$232:AM$243,$D618)+AM609*(1+$E618),0.01)</f>
        <v/>
      </c>
      <c r="AN618" s="40">
        <f>MAX(INDEX(AN$232:AN$243,$D618)+AN609*(1+$E618),0.01)</f>
        <v/>
      </c>
      <c r="AO618" s="40">
        <f>MAX(INDEX(AO$232:AO$243,$D618)+AO609*(1+$E618),0.01)</f>
        <v/>
      </c>
      <c r="AP618" s="40">
        <f>MAX(INDEX(AP$232:AP$243,$D618)+AP609*(1+$E618),0.01)</f>
        <v/>
      </c>
      <c r="AQ618" s="40">
        <f>MAX(INDEX(AQ$232:AQ$243,$D618)+AQ609*(1+$E618),0.01)</f>
        <v/>
      </c>
      <c r="AR618" s="40">
        <f>MAX(INDEX(AR$232:AR$243,$D618)+AR609*(1+$E618),0.01)</f>
        <v/>
      </c>
      <c r="AS618" s="40">
        <f>MAX(INDEX(AS$232:AS$243,$D618)+AS609*(1+$E618),0.01)</f>
        <v/>
      </c>
      <c r="AT618" s="40">
        <f>MAX(INDEX(AT$232:AT$243,$D618)+AT609*(1+$E618),0.01)</f>
        <v/>
      </c>
      <c r="AU618" s="40">
        <f>MAX(INDEX(AU$232:AU$243,$D618)+AU609*(1+$E618),0.01)</f>
        <v/>
      </c>
      <c r="AV618" s="40">
        <f>MAX(INDEX(AV$232:AV$243,$D618)+AV609*(1+$E618),0.01)</f>
        <v/>
      </c>
      <c r="AW618" s="40">
        <f>MAX(INDEX(AW$232:AW$243,$D618)+AW609*(1+$E618),0.01)</f>
        <v/>
      </c>
      <c r="AX618" s="42">
        <f>POSTTAX(INDEX(AX$232:AX$243,$D618),AX609,$E618)</f>
        <v/>
      </c>
    </row>
    <row r="619" hidden="1" outlineLevel="2">
      <c r="A619" s="5" t="inlineStr">
        <is>
          <t>atp</t>
        </is>
      </c>
      <c r="B619" s="5" t="inlineStr">
        <is>
          <t>oop</t>
        </is>
      </c>
      <c r="C619" s="5" t="inlineStr">
        <is>
          <t>nav</t>
        </is>
      </c>
      <c r="D619" s="40">
        <f>INDEX(Inputs!$R$5:$R$132,MATCH($B619&amp;"|"&amp;$C619,Inputs!$A$5:$A$132,0))</f>
        <v/>
      </c>
      <c r="E619" s="40">
        <f>INDEX(Inputs!$S$5:$S$132,MATCH($B619&amp;"|"&amp;$C619,Inputs!$A$5:$A$132,0))</f>
        <v/>
      </c>
      <c r="F619" s="39" t="n"/>
      <c r="G619" s="39" t="n"/>
      <c r="H619" s="5">
        <f>INDEX(Variables!$B$5:$B$105,MATCH($A619,Variables!$A$5:$A$105,0))&amp;IF($C619="",""," | "&amp;INDEX(Mapping!$B$5:$B$26,MATCH($C619,Mapping!$A$5:$A$26,0))&amp;" | "&amp;INDEX(Mapping!$B$30:$B$41,MATCH($B619,Mapping!$A$30:$A$41,0)))</f>
        <v/>
      </c>
      <c r="I619" s="5">
        <f>INDEX(Variables!$C$5:$C$105,MATCH($A619,Variables!$A$5:$A$105,0))</f>
        <v/>
      </c>
      <c r="J619" s="5">
        <f>INDEX(Variables!$E$5:$E$105,MATCH($A619,Variables!$A$5:$A$105,0))</f>
        <v/>
      </c>
      <c r="K619" s="25">
        <f>LOWER(Settings!$C$4)&amp;".mit."&amp;$A619&amp;IF($C619="","","."&amp;$C619&amp;"."&amp;$B619)&amp;IF(INDEX(Variables!$D$5:$D$105,MATCH($A619,Variables!$A$5:$A$105,0))="","","."&amp;INDEX(Variables!$D$5:$D$105,MATCH($A619,Variables!$A$5:$A$105,0)))&amp;"."&amp;K$5</f>
        <v/>
      </c>
      <c r="L619" s="41">
        <f>MAX(INDEX(L$232:L$243,$D619)+L610*(1+$E619),0.01)</f>
        <v/>
      </c>
      <c r="M619" s="40">
        <f>MAX(INDEX(M$232:M$243,$D619)+M610*(1+$E619),0.01)</f>
        <v/>
      </c>
      <c r="N619" s="40">
        <f>MAX(INDEX(N$232:N$243,$D619)+N610*(1+$E619),0.01)</f>
        <v/>
      </c>
      <c r="O619" s="40">
        <f>MAX(INDEX(O$232:O$243,$D619)+O610*(1+$E619),0.01)</f>
        <v/>
      </c>
      <c r="P619" s="40">
        <f>MAX(INDEX(P$232:P$243,$D619)+P610*(1+$E619),0.01)</f>
        <v/>
      </c>
      <c r="Q619" s="40">
        <f>MAX(INDEX(Q$232:Q$243,$D619)+Q610*(1+$E619),0.01)</f>
        <v/>
      </c>
      <c r="R619" s="40">
        <f>MAX(INDEX(R$232:R$243,$D619)+R610*(1+$E619),0.01)</f>
        <v/>
      </c>
      <c r="S619" s="40">
        <f>MAX(INDEX(S$232:S$243,$D619)+S610*(1+$E619),0.01)</f>
        <v/>
      </c>
      <c r="T619" s="40">
        <f>MAX(INDEX(T$232:T$243,$D619)+T610*(1+$E619),0.01)</f>
        <v/>
      </c>
      <c r="U619" s="40">
        <f>MAX(INDEX(U$232:U$243,$D619)+U610*(1+$E619),0.01)</f>
        <v/>
      </c>
      <c r="V619" s="40">
        <f>MAX(INDEX(V$232:V$243,$D619)+V610*(1+$E619),0.01)</f>
        <v/>
      </c>
      <c r="W619" s="40">
        <f>MAX(INDEX(W$232:W$243,$D619)+W610*(1+$E619),0.01)</f>
        <v/>
      </c>
      <c r="X619" s="40">
        <f>MAX(INDEX(X$232:X$243,$D619)+X610*(1+$E619),0.01)</f>
        <v/>
      </c>
      <c r="Y619" s="40">
        <f>MAX(INDEX(Y$232:Y$243,$D619)+Y610*(1+$E619),0.01)</f>
        <v/>
      </c>
      <c r="Z619" s="40">
        <f>MAX(INDEX(Z$232:Z$243,$D619)+Z610*(1+$E619),0.01)</f>
        <v/>
      </c>
      <c r="AA619" s="40">
        <f>MAX(INDEX(AA$232:AA$243,$D619)+AA610*(1+$E619),0.01)</f>
        <v/>
      </c>
      <c r="AB619" s="40">
        <f>MAX(INDEX(AB$232:AB$243,$D619)+AB610*(1+$E619),0.01)</f>
        <v/>
      </c>
      <c r="AC619" s="40">
        <f>MAX(INDEX(AC$232:AC$243,$D619)+AC610*(1+$E619),0.01)</f>
        <v/>
      </c>
      <c r="AD619" s="42">
        <f>POSTTAX(INDEX(AD$232:AD$243,$D619),AD610,$E619)</f>
        <v/>
      </c>
      <c r="AE619" s="25">
        <f>LOWER(Settings!$C$4)&amp;".mit."&amp;$A619&amp;IF($C619="","","."&amp;$C619&amp;"."&amp;$B619)&amp;IF(INDEX(Variables!$D$5:$D$105,MATCH($A619,Variables!$A$5:$A$105,0))="","","."&amp;INDEX(Variables!$D$5:$D$105,MATCH($A619,Variables!$A$5:$A$105,0)))&amp;"."&amp;AE$5</f>
        <v/>
      </c>
      <c r="AF619" s="41">
        <f>MAX(INDEX(AF$232:AF$243,$D619)+AF610*(1+$E619),0.01)</f>
        <v/>
      </c>
      <c r="AG619" s="40">
        <f>MAX(INDEX(AG$232:AG$243,$D619)+AG610*(1+$E619),0.01)</f>
        <v/>
      </c>
      <c r="AH619" s="40">
        <f>MAX(INDEX(AH$232:AH$243,$D619)+AH610*(1+$E619),0.01)</f>
        <v/>
      </c>
      <c r="AI619" s="40">
        <f>MAX(INDEX(AI$232:AI$243,$D619)+AI610*(1+$E619),0.01)</f>
        <v/>
      </c>
      <c r="AJ619" s="40">
        <f>MAX(INDEX(AJ$232:AJ$243,$D619)+AJ610*(1+$E619),0.01)</f>
        <v/>
      </c>
      <c r="AK619" s="40">
        <f>MAX(INDEX(AK$232:AK$243,$D619)+AK610*(1+$E619),0.01)</f>
        <v/>
      </c>
      <c r="AL619" s="40">
        <f>MAX(INDEX(AL$232:AL$243,$D619)+AL610*(1+$E619),0.01)</f>
        <v/>
      </c>
      <c r="AM619" s="40">
        <f>MAX(INDEX(AM$232:AM$243,$D619)+AM610*(1+$E619),0.01)</f>
        <v/>
      </c>
      <c r="AN619" s="40">
        <f>MAX(INDEX(AN$232:AN$243,$D619)+AN610*(1+$E619),0.01)</f>
        <v/>
      </c>
      <c r="AO619" s="40">
        <f>MAX(INDEX(AO$232:AO$243,$D619)+AO610*(1+$E619),0.01)</f>
        <v/>
      </c>
      <c r="AP619" s="40">
        <f>MAX(INDEX(AP$232:AP$243,$D619)+AP610*(1+$E619),0.01)</f>
        <v/>
      </c>
      <c r="AQ619" s="40">
        <f>MAX(INDEX(AQ$232:AQ$243,$D619)+AQ610*(1+$E619),0.01)</f>
        <v/>
      </c>
      <c r="AR619" s="40">
        <f>MAX(INDEX(AR$232:AR$243,$D619)+AR610*(1+$E619),0.01)</f>
        <v/>
      </c>
      <c r="AS619" s="40">
        <f>MAX(INDEX(AS$232:AS$243,$D619)+AS610*(1+$E619),0.01)</f>
        <v/>
      </c>
      <c r="AT619" s="40">
        <f>MAX(INDEX(AT$232:AT$243,$D619)+AT610*(1+$E619),0.01)</f>
        <v/>
      </c>
      <c r="AU619" s="40">
        <f>MAX(INDEX(AU$232:AU$243,$D619)+AU610*(1+$E619),0.01)</f>
        <v/>
      </c>
      <c r="AV619" s="40">
        <f>MAX(INDEX(AV$232:AV$243,$D619)+AV610*(1+$E619),0.01)</f>
        <v/>
      </c>
      <c r="AW619" s="40">
        <f>MAX(INDEX(AW$232:AW$243,$D619)+AW610*(1+$E619),0.01)</f>
        <v/>
      </c>
      <c r="AX619" s="42">
        <f>POSTTAX(INDEX(AX$232:AX$243,$D619),AX610,$E619)</f>
        <v/>
      </c>
    </row>
    <row r="620" hidden="1" outlineLevel="2">
      <c r="A620" s="5" t="inlineStr">
        <is>
          <t>atp</t>
        </is>
      </c>
      <c r="B620" s="5" t="inlineStr">
        <is>
          <t>bio</t>
        </is>
      </c>
      <c r="C620" s="5" t="inlineStr">
        <is>
          <t>nav</t>
        </is>
      </c>
      <c r="D620" s="40">
        <f>INDEX(Inputs!$R$5:$R$132,MATCH($B620&amp;"|"&amp;$C620,Inputs!$A$5:$A$132,0))</f>
        <v/>
      </c>
      <c r="E620" s="40">
        <f>INDEX(Inputs!$S$5:$S$132,MATCH($B620&amp;"|"&amp;$C620,Inputs!$A$5:$A$132,0))</f>
        <v/>
      </c>
      <c r="F620" s="39" t="n"/>
      <c r="G620" s="39" t="n"/>
      <c r="H620" s="5">
        <f>INDEX(Variables!$B$5:$B$105,MATCH($A620,Variables!$A$5:$A$105,0))&amp;IF($C620="",""," | "&amp;INDEX(Mapping!$B$5:$B$26,MATCH($C620,Mapping!$A$5:$A$26,0))&amp;" | "&amp;INDEX(Mapping!$B$30:$B$41,MATCH($B620,Mapping!$A$30:$A$41,0)))</f>
        <v/>
      </c>
      <c r="I620" s="5">
        <f>INDEX(Variables!$C$5:$C$105,MATCH($A620,Variables!$A$5:$A$105,0))</f>
        <v/>
      </c>
      <c r="J620" s="5">
        <f>INDEX(Variables!$E$5:$E$105,MATCH($A620,Variables!$A$5:$A$105,0))</f>
        <v/>
      </c>
      <c r="K620" s="25">
        <f>LOWER(Settings!$C$4)&amp;".mit."&amp;$A620&amp;IF($C620="","","."&amp;$C620&amp;"."&amp;$B620)&amp;IF(INDEX(Variables!$D$5:$D$105,MATCH($A620,Variables!$A$5:$A$105,0))="","","."&amp;INDEX(Variables!$D$5:$D$105,MATCH($A620,Variables!$A$5:$A$105,0)))&amp;"."&amp;K$5</f>
        <v/>
      </c>
      <c r="L620" s="41">
        <f>MAX(INDEX(L$232:L$243,$D620)+L611*(1+$E620),0.01)</f>
        <v/>
      </c>
      <c r="M620" s="40">
        <f>MAX(INDEX(M$232:M$243,$D620)+M611*(1+$E620),0.01)</f>
        <v/>
      </c>
      <c r="N620" s="40">
        <f>MAX(INDEX(N$232:N$243,$D620)+N611*(1+$E620),0.01)</f>
        <v/>
      </c>
      <c r="O620" s="40">
        <f>MAX(INDEX(O$232:O$243,$D620)+O611*(1+$E620),0.01)</f>
        <v/>
      </c>
      <c r="P620" s="40">
        <f>MAX(INDEX(P$232:P$243,$D620)+P611*(1+$E620),0.01)</f>
        <v/>
      </c>
      <c r="Q620" s="40">
        <f>MAX(INDEX(Q$232:Q$243,$D620)+Q611*(1+$E620),0.01)</f>
        <v/>
      </c>
      <c r="R620" s="40">
        <f>MAX(INDEX(R$232:R$243,$D620)+R611*(1+$E620),0.01)</f>
        <v/>
      </c>
      <c r="S620" s="40">
        <f>MAX(INDEX(S$232:S$243,$D620)+S611*(1+$E620),0.01)</f>
        <v/>
      </c>
      <c r="T620" s="40">
        <f>MAX(INDEX(T$232:T$243,$D620)+T611*(1+$E620),0.01)</f>
        <v/>
      </c>
      <c r="U620" s="40">
        <f>MAX(INDEX(U$232:U$243,$D620)+U611*(1+$E620),0.01)</f>
        <v/>
      </c>
      <c r="V620" s="40">
        <f>MAX(INDEX(V$232:V$243,$D620)+V611*(1+$E620),0.01)</f>
        <v/>
      </c>
      <c r="W620" s="40">
        <f>MAX(INDEX(W$232:W$243,$D620)+W611*(1+$E620),0.01)</f>
        <v/>
      </c>
      <c r="X620" s="40">
        <f>MAX(INDEX(X$232:X$243,$D620)+X611*(1+$E620),0.01)</f>
        <v/>
      </c>
      <c r="Y620" s="40">
        <f>MAX(INDEX(Y$232:Y$243,$D620)+Y611*(1+$E620),0.01)</f>
        <v/>
      </c>
      <c r="Z620" s="40">
        <f>MAX(INDEX(Z$232:Z$243,$D620)+Z611*(1+$E620),0.01)</f>
        <v/>
      </c>
      <c r="AA620" s="40">
        <f>MAX(INDEX(AA$232:AA$243,$D620)+AA611*(1+$E620),0.01)</f>
        <v/>
      </c>
      <c r="AB620" s="40">
        <f>MAX(INDEX(AB$232:AB$243,$D620)+AB611*(1+$E620),0.01)</f>
        <v/>
      </c>
      <c r="AC620" s="40">
        <f>MAX(INDEX(AC$232:AC$243,$D620)+AC611*(1+$E620),0.01)</f>
        <v/>
      </c>
      <c r="AD620" s="42">
        <f>POSTTAX(INDEX(AD$232:AD$243,$D620),AD611,$E620)</f>
        <v/>
      </c>
      <c r="AE620" s="25">
        <f>LOWER(Settings!$C$4)&amp;".mit."&amp;$A620&amp;IF($C620="","","."&amp;$C620&amp;"."&amp;$B620)&amp;IF(INDEX(Variables!$D$5:$D$105,MATCH($A620,Variables!$A$5:$A$105,0))="","","."&amp;INDEX(Variables!$D$5:$D$105,MATCH($A620,Variables!$A$5:$A$105,0)))&amp;"."&amp;AE$5</f>
        <v/>
      </c>
      <c r="AF620" s="41">
        <f>MAX(INDEX(AF$232:AF$243,$D620)+AF611*(1+$E620),0.01)</f>
        <v/>
      </c>
      <c r="AG620" s="40">
        <f>MAX(INDEX(AG$232:AG$243,$D620)+AG611*(1+$E620),0.01)</f>
        <v/>
      </c>
      <c r="AH620" s="40">
        <f>MAX(INDEX(AH$232:AH$243,$D620)+AH611*(1+$E620),0.01)</f>
        <v/>
      </c>
      <c r="AI620" s="40">
        <f>MAX(INDEX(AI$232:AI$243,$D620)+AI611*(1+$E620),0.01)</f>
        <v/>
      </c>
      <c r="AJ620" s="40">
        <f>MAX(INDEX(AJ$232:AJ$243,$D620)+AJ611*(1+$E620),0.01)</f>
        <v/>
      </c>
      <c r="AK620" s="40">
        <f>MAX(INDEX(AK$232:AK$243,$D620)+AK611*(1+$E620),0.01)</f>
        <v/>
      </c>
      <c r="AL620" s="40">
        <f>MAX(INDEX(AL$232:AL$243,$D620)+AL611*(1+$E620),0.01)</f>
        <v/>
      </c>
      <c r="AM620" s="40">
        <f>MAX(INDEX(AM$232:AM$243,$D620)+AM611*(1+$E620),0.01)</f>
        <v/>
      </c>
      <c r="AN620" s="40">
        <f>MAX(INDEX(AN$232:AN$243,$D620)+AN611*(1+$E620),0.01)</f>
        <v/>
      </c>
      <c r="AO620" s="40">
        <f>MAX(INDEX(AO$232:AO$243,$D620)+AO611*(1+$E620),0.01)</f>
        <v/>
      </c>
      <c r="AP620" s="40">
        <f>MAX(INDEX(AP$232:AP$243,$D620)+AP611*(1+$E620),0.01)</f>
        <v/>
      </c>
      <c r="AQ620" s="40">
        <f>MAX(INDEX(AQ$232:AQ$243,$D620)+AQ611*(1+$E620),0.01)</f>
        <v/>
      </c>
      <c r="AR620" s="40">
        <f>MAX(INDEX(AR$232:AR$243,$D620)+AR611*(1+$E620),0.01)</f>
        <v/>
      </c>
      <c r="AS620" s="40">
        <f>MAX(INDEX(AS$232:AS$243,$D620)+AS611*(1+$E620),0.01)</f>
        <v/>
      </c>
      <c r="AT620" s="40">
        <f>MAX(INDEX(AT$232:AT$243,$D620)+AT611*(1+$E620),0.01)</f>
        <v/>
      </c>
      <c r="AU620" s="40">
        <f>MAX(INDEX(AU$232:AU$243,$D620)+AU611*(1+$E620),0.01)</f>
        <v/>
      </c>
      <c r="AV620" s="40">
        <f>MAX(INDEX(AV$232:AV$243,$D620)+AV611*(1+$E620),0.01)</f>
        <v/>
      </c>
      <c r="AW620" s="40">
        <f>MAX(INDEX(AW$232:AW$243,$D620)+AW611*(1+$E620),0.01)</f>
        <v/>
      </c>
      <c r="AX620" s="42">
        <f>POSTTAX(INDEX(AX$232:AX$243,$D620),AX611,$E620)</f>
        <v/>
      </c>
    </row>
    <row r="621" hidden="1" outlineLevel="2"/>
    <row r="622" hidden="1" outlineLevel="2">
      <c r="A622" s="5" t="inlineStr">
        <is>
          <t>shp</t>
        </is>
      </c>
      <c r="B622" s="5" t="inlineStr">
        <is>
          <t>coa</t>
        </is>
      </c>
      <c r="C622" s="5" t="inlineStr">
        <is>
          <t>nav</t>
        </is>
      </c>
      <c r="D622" s="40">
        <f>INDEX(Inputs!$M$5:$M$132,MATCH($B622&amp;"|"&amp;$C622,Inputs!$A$5:$A$132,0))</f>
        <v/>
      </c>
      <c r="E622" s="40">
        <f>INDEX(Inputs!$T$5:$T$132,MATCH($B622&amp;"|"&amp;$C622,Inputs!$A$5:$A$132,0))</f>
        <v/>
      </c>
      <c r="F622" s="40">
        <f>INDEX(Inputs!$K$5:$K$132,MATCH($B622&amp;"|"&amp;$C622,Inputs!$A$5:$A$132,0))</f>
        <v/>
      </c>
      <c r="G622" s="39" t="n"/>
      <c r="H622" s="5">
        <f>INDEX(Variables!$B$5:$B$105,MATCH($A622,Variables!$A$5:$A$105,0))&amp;IF($C622="",""," | "&amp;INDEX(Mapping!$B$5:$B$26,MATCH($C622,Mapping!$A$5:$A$26,0))&amp;" | "&amp;INDEX(Mapping!$B$30:$B$41,MATCH($B622,Mapping!$A$30:$A$41,0)))</f>
        <v/>
      </c>
      <c r="I622" s="5">
        <f>INDEX(Variables!$C$5:$C$105,MATCH($A622,Variables!$A$5:$A$105,0))</f>
        <v/>
      </c>
      <c r="J622" s="5">
        <f>INDEX(Variables!$E$5:$E$105,MATCH($A622,Variables!$A$5:$A$105,0))</f>
        <v/>
      </c>
      <c r="K622" s="25">
        <f>LOWER(Settings!$C$4)&amp;".mit."&amp;$A622&amp;IF($C622="","","."&amp;$C622&amp;"."&amp;$B622)&amp;IF(INDEX(Variables!$D$5:$D$105,MATCH($A622,Variables!$A$5:$A$105,0))="","","."&amp;INDEX(Variables!$D$5:$D$105,MATCH($A622,Variables!$A$5:$A$105,0)))&amp;"."&amp;K$5</f>
        <v/>
      </c>
      <c r="L622" s="41">
        <f>INDEX(L$175:L$178,$D622)*$E622*INDEX(L$179:L$195,$F622)</f>
        <v/>
      </c>
      <c r="M622" s="40">
        <f>INDEX(M$175:M$178,$D622)*$E622*INDEX(M$179:M$195,$F622)</f>
        <v/>
      </c>
      <c r="N622" s="40">
        <f>INDEX(N$175:N$178,$D622)*$E622*INDEX(N$179:N$195,$F622)</f>
        <v/>
      </c>
      <c r="O622" s="40">
        <f>INDEX(O$175:O$178,$D622)*$E622*INDEX(O$179:O$195,$F622)</f>
        <v/>
      </c>
      <c r="P622" s="40">
        <f>INDEX(P$175:P$178,$D622)*$E622*INDEX(P$179:P$195,$F622)</f>
        <v/>
      </c>
      <c r="Q622" s="40">
        <f>INDEX(Q$175:Q$178,$D622)*$E622*INDEX(Q$179:Q$195,$F622)</f>
        <v/>
      </c>
      <c r="R622" s="40">
        <f>INDEX(R$175:R$178,$D622)*$E622*INDEX(R$179:R$195,$F622)</f>
        <v/>
      </c>
      <c r="S622" s="40">
        <f>INDEX(S$175:S$178,$D622)*$E622*INDEX(S$179:S$195,$F622)</f>
        <v/>
      </c>
      <c r="T622" s="40">
        <f>INDEX(T$175:T$178,$D622)*$E622*INDEX(T$179:T$195,$F622)</f>
        <v/>
      </c>
      <c r="U622" s="40">
        <f>INDEX(U$175:U$178,$D622)*$E622*INDEX(U$179:U$195,$F622)</f>
        <v/>
      </c>
      <c r="V622" s="40">
        <f>INDEX(V$175:V$178,$D622)*$E622*INDEX(V$179:V$195,$F622)</f>
        <v/>
      </c>
      <c r="W622" s="40">
        <f>INDEX(W$175:W$178,$D622)*$E622*INDEX(W$179:W$195,$F622)</f>
        <v/>
      </c>
      <c r="X622" s="40">
        <f>INDEX(X$175:X$178,$D622)*$E622*INDEX(X$179:X$195,$F622)</f>
        <v/>
      </c>
      <c r="Y622" s="40">
        <f>INDEX(Y$175:Y$178,$D622)*$E622*INDEX(Y$179:Y$195,$F622)</f>
        <v/>
      </c>
      <c r="Z622" s="40">
        <f>INDEX(Z$175:Z$178,$D622)*$E622*INDEX(Z$179:Z$195,$F622)</f>
        <v/>
      </c>
      <c r="AA622" s="40">
        <f>INDEX(AA$175:AA$178,$D622)*$E622*INDEX(AA$179:AA$195,$F622)</f>
        <v/>
      </c>
      <c r="AB622" s="40">
        <f>INDEX(AB$175:AB$178,$D622)*$E622*INDEX(AB$179:AB$195,$F622)</f>
        <v/>
      </c>
      <c r="AC622" s="40">
        <f>INDEX(AC$175:AC$178,$D622)*$E622*INDEX(AC$179:AC$195,$F622)</f>
        <v/>
      </c>
      <c r="AD622" s="42">
        <f>SHADOWEFF(INDEX(AD$175:AD$178,$D622),$E622,INDEX(AD$179:AD$195,$F622))</f>
        <v/>
      </c>
      <c r="AE622" s="25">
        <f>LOWER(Settings!$C$4)&amp;".mit."&amp;$A622&amp;IF($C622="","","."&amp;$C622&amp;"."&amp;$B622)&amp;IF(INDEX(Variables!$D$5:$D$105,MATCH($A622,Variables!$A$5:$A$105,0))="","","."&amp;INDEX(Variables!$D$5:$D$105,MATCH($A622,Variables!$A$5:$A$105,0)))&amp;"."&amp;AE$5</f>
        <v/>
      </c>
      <c r="AF622" s="41">
        <f>INDEX(AF$175:AF$178,$D622)*$E622*INDEX(AF$179:AF$195,$F622)</f>
        <v/>
      </c>
      <c r="AG622" s="40">
        <f>INDEX(AG$175:AG$178,$D622)*$E622*INDEX(AG$179:AG$195,$F622)</f>
        <v/>
      </c>
      <c r="AH622" s="40">
        <f>INDEX(AH$175:AH$178,$D622)*$E622*INDEX(AH$179:AH$195,$F622)</f>
        <v/>
      </c>
      <c r="AI622" s="40">
        <f>INDEX(AI$175:AI$178,$D622)*$E622*INDEX(AI$179:AI$195,$F622)</f>
        <v/>
      </c>
      <c r="AJ622" s="40">
        <f>INDEX(AJ$175:AJ$178,$D622)*$E622*INDEX(AJ$179:AJ$195,$F622)</f>
        <v/>
      </c>
      <c r="AK622" s="40">
        <f>INDEX(AK$175:AK$178,$D622)*$E622*INDEX(AK$179:AK$195,$F622)</f>
        <v/>
      </c>
      <c r="AL622" s="40">
        <f>INDEX(AL$175:AL$178,$D622)*$E622*INDEX(AL$179:AL$195,$F622)</f>
        <v/>
      </c>
      <c r="AM622" s="40">
        <f>INDEX(AM$175:AM$178,$D622)*$E622*INDEX(AM$179:AM$195,$F622)</f>
        <v/>
      </c>
      <c r="AN622" s="40">
        <f>INDEX(AN$175:AN$178,$D622)*$E622*INDEX(AN$179:AN$195,$F622)</f>
        <v/>
      </c>
      <c r="AO622" s="40">
        <f>INDEX(AO$175:AO$178,$D622)*$E622*INDEX(AO$179:AO$195,$F622)</f>
        <v/>
      </c>
      <c r="AP622" s="40">
        <f>INDEX(AP$175:AP$178,$D622)*$E622*INDEX(AP$179:AP$195,$F622)</f>
        <v/>
      </c>
      <c r="AQ622" s="40">
        <f>INDEX(AQ$175:AQ$178,$D622)*$E622*INDEX(AQ$179:AQ$195,$F622)</f>
        <v/>
      </c>
      <c r="AR622" s="40">
        <f>INDEX(AR$175:AR$178,$D622)*$E622*INDEX(AR$179:AR$195,$F622)</f>
        <v/>
      </c>
      <c r="AS622" s="40">
        <f>INDEX(AS$175:AS$178,$D622)*$E622*INDEX(AS$179:AS$195,$F622)</f>
        <v/>
      </c>
      <c r="AT622" s="40">
        <f>INDEX(AT$175:AT$178,$D622)*$E622*INDEX(AT$179:AT$195,$F622)</f>
        <v/>
      </c>
      <c r="AU622" s="40">
        <f>INDEX(AU$175:AU$178,$D622)*$E622*INDEX(AU$179:AU$195,$F622)</f>
        <v/>
      </c>
      <c r="AV622" s="40">
        <f>INDEX(AV$175:AV$178,$D622)*$E622*INDEX(AV$179:AV$195,$F622)</f>
        <v/>
      </c>
      <c r="AW622" s="40">
        <f>INDEX(AW$175:AW$178,$D622)*$E622*INDEX(AW$179:AW$195,$F622)</f>
        <v/>
      </c>
      <c r="AX622" s="42">
        <f>SHADOWEFF(INDEX(AX$175:AX$178,$D622),$E622,INDEX(AX$179:AX$195,$F622))</f>
        <v/>
      </c>
    </row>
    <row r="623" hidden="1" outlineLevel="2">
      <c r="A623" s="5" t="inlineStr">
        <is>
          <t>shp</t>
        </is>
      </c>
      <c r="B623" s="5" t="inlineStr">
        <is>
          <t>nga</t>
        </is>
      </c>
      <c r="C623" s="5" t="inlineStr">
        <is>
          <t>nav</t>
        </is>
      </c>
      <c r="D623" s="40">
        <f>INDEX(Inputs!$M$5:$M$132,MATCH($B623&amp;"|"&amp;$C623,Inputs!$A$5:$A$132,0))</f>
        <v/>
      </c>
      <c r="E623" s="40">
        <f>INDEX(Inputs!$T$5:$T$132,MATCH($B623&amp;"|"&amp;$C623,Inputs!$A$5:$A$132,0))</f>
        <v/>
      </c>
      <c r="F623" s="40">
        <f>INDEX(Inputs!$K$5:$K$132,MATCH($B623&amp;"|"&amp;$C623,Inputs!$A$5:$A$132,0))</f>
        <v/>
      </c>
      <c r="G623" s="39" t="n"/>
      <c r="H623" s="5">
        <f>INDEX(Variables!$B$5:$B$105,MATCH($A623,Variables!$A$5:$A$105,0))&amp;IF($C623="",""," | "&amp;INDEX(Mapping!$B$5:$B$26,MATCH($C623,Mapping!$A$5:$A$26,0))&amp;" | "&amp;INDEX(Mapping!$B$30:$B$41,MATCH($B623,Mapping!$A$30:$A$41,0)))</f>
        <v/>
      </c>
      <c r="I623" s="5">
        <f>INDEX(Variables!$C$5:$C$105,MATCH($A623,Variables!$A$5:$A$105,0))</f>
        <v/>
      </c>
      <c r="J623" s="5">
        <f>INDEX(Variables!$E$5:$E$105,MATCH($A623,Variables!$A$5:$A$105,0))</f>
        <v/>
      </c>
      <c r="K623" s="25">
        <f>LOWER(Settings!$C$4)&amp;".mit."&amp;$A623&amp;IF($C623="","","."&amp;$C623&amp;"."&amp;$B623)&amp;IF(INDEX(Variables!$D$5:$D$105,MATCH($A623,Variables!$A$5:$A$105,0))="","","."&amp;INDEX(Variables!$D$5:$D$105,MATCH($A623,Variables!$A$5:$A$105,0)))&amp;"."&amp;K$5</f>
        <v/>
      </c>
      <c r="L623" s="41">
        <f>INDEX(L$175:L$178,$D623)*$E623*INDEX(L$179:L$195,$F623)</f>
        <v/>
      </c>
      <c r="M623" s="40">
        <f>INDEX(M$175:M$178,$D623)*$E623*INDEX(M$179:M$195,$F623)</f>
        <v/>
      </c>
      <c r="N623" s="40">
        <f>INDEX(N$175:N$178,$D623)*$E623*INDEX(N$179:N$195,$F623)</f>
        <v/>
      </c>
      <c r="O623" s="40">
        <f>INDEX(O$175:O$178,$D623)*$E623*INDEX(O$179:O$195,$F623)</f>
        <v/>
      </c>
      <c r="P623" s="40">
        <f>INDEX(P$175:P$178,$D623)*$E623*INDEX(P$179:P$195,$F623)</f>
        <v/>
      </c>
      <c r="Q623" s="40">
        <f>INDEX(Q$175:Q$178,$D623)*$E623*INDEX(Q$179:Q$195,$F623)</f>
        <v/>
      </c>
      <c r="R623" s="40">
        <f>INDEX(R$175:R$178,$D623)*$E623*INDEX(R$179:R$195,$F623)</f>
        <v/>
      </c>
      <c r="S623" s="40">
        <f>INDEX(S$175:S$178,$D623)*$E623*INDEX(S$179:S$195,$F623)</f>
        <v/>
      </c>
      <c r="T623" s="40">
        <f>INDEX(T$175:T$178,$D623)*$E623*INDEX(T$179:T$195,$F623)</f>
        <v/>
      </c>
      <c r="U623" s="40">
        <f>INDEX(U$175:U$178,$D623)*$E623*INDEX(U$179:U$195,$F623)</f>
        <v/>
      </c>
      <c r="V623" s="40">
        <f>INDEX(V$175:V$178,$D623)*$E623*INDEX(V$179:V$195,$F623)</f>
        <v/>
      </c>
      <c r="W623" s="40">
        <f>INDEX(W$175:W$178,$D623)*$E623*INDEX(W$179:W$195,$F623)</f>
        <v/>
      </c>
      <c r="X623" s="40">
        <f>INDEX(X$175:X$178,$D623)*$E623*INDEX(X$179:X$195,$F623)</f>
        <v/>
      </c>
      <c r="Y623" s="40">
        <f>INDEX(Y$175:Y$178,$D623)*$E623*INDEX(Y$179:Y$195,$F623)</f>
        <v/>
      </c>
      <c r="Z623" s="40">
        <f>INDEX(Z$175:Z$178,$D623)*$E623*INDEX(Z$179:Z$195,$F623)</f>
        <v/>
      </c>
      <c r="AA623" s="40">
        <f>INDEX(AA$175:AA$178,$D623)*$E623*INDEX(AA$179:AA$195,$F623)</f>
        <v/>
      </c>
      <c r="AB623" s="40">
        <f>INDEX(AB$175:AB$178,$D623)*$E623*INDEX(AB$179:AB$195,$F623)</f>
        <v/>
      </c>
      <c r="AC623" s="40">
        <f>INDEX(AC$175:AC$178,$D623)*$E623*INDEX(AC$179:AC$195,$F623)</f>
        <v/>
      </c>
      <c r="AD623" s="42">
        <f>SHADOWEFF(INDEX(AD$175:AD$178,$D623),$E623,INDEX(AD$179:AD$195,$F623))</f>
        <v/>
      </c>
      <c r="AE623" s="25">
        <f>LOWER(Settings!$C$4)&amp;".mit."&amp;$A623&amp;IF($C623="","","."&amp;$C623&amp;"."&amp;$B623)&amp;IF(INDEX(Variables!$D$5:$D$105,MATCH($A623,Variables!$A$5:$A$105,0))="","","."&amp;INDEX(Variables!$D$5:$D$105,MATCH($A623,Variables!$A$5:$A$105,0)))&amp;"."&amp;AE$5</f>
        <v/>
      </c>
      <c r="AF623" s="41">
        <f>INDEX(AF$175:AF$178,$D623)*$E623*INDEX(AF$179:AF$195,$F623)</f>
        <v/>
      </c>
      <c r="AG623" s="40">
        <f>INDEX(AG$175:AG$178,$D623)*$E623*INDEX(AG$179:AG$195,$F623)</f>
        <v/>
      </c>
      <c r="AH623" s="40">
        <f>INDEX(AH$175:AH$178,$D623)*$E623*INDEX(AH$179:AH$195,$F623)</f>
        <v/>
      </c>
      <c r="AI623" s="40">
        <f>INDEX(AI$175:AI$178,$D623)*$E623*INDEX(AI$179:AI$195,$F623)</f>
        <v/>
      </c>
      <c r="AJ623" s="40">
        <f>INDEX(AJ$175:AJ$178,$D623)*$E623*INDEX(AJ$179:AJ$195,$F623)</f>
        <v/>
      </c>
      <c r="AK623" s="40">
        <f>INDEX(AK$175:AK$178,$D623)*$E623*INDEX(AK$179:AK$195,$F623)</f>
        <v/>
      </c>
      <c r="AL623" s="40">
        <f>INDEX(AL$175:AL$178,$D623)*$E623*INDEX(AL$179:AL$195,$F623)</f>
        <v/>
      </c>
      <c r="AM623" s="40">
        <f>INDEX(AM$175:AM$178,$D623)*$E623*INDEX(AM$179:AM$195,$F623)</f>
        <v/>
      </c>
      <c r="AN623" s="40">
        <f>INDEX(AN$175:AN$178,$D623)*$E623*INDEX(AN$179:AN$195,$F623)</f>
        <v/>
      </c>
      <c r="AO623" s="40">
        <f>INDEX(AO$175:AO$178,$D623)*$E623*INDEX(AO$179:AO$195,$F623)</f>
        <v/>
      </c>
      <c r="AP623" s="40">
        <f>INDEX(AP$175:AP$178,$D623)*$E623*INDEX(AP$179:AP$195,$F623)</f>
        <v/>
      </c>
      <c r="AQ623" s="40">
        <f>INDEX(AQ$175:AQ$178,$D623)*$E623*INDEX(AQ$179:AQ$195,$F623)</f>
        <v/>
      </c>
      <c r="AR623" s="40">
        <f>INDEX(AR$175:AR$178,$D623)*$E623*INDEX(AR$179:AR$195,$F623)</f>
        <v/>
      </c>
      <c r="AS623" s="40">
        <f>INDEX(AS$175:AS$178,$D623)*$E623*INDEX(AS$179:AS$195,$F623)</f>
        <v/>
      </c>
      <c r="AT623" s="40">
        <f>INDEX(AT$175:AT$178,$D623)*$E623*INDEX(AT$179:AT$195,$F623)</f>
        <v/>
      </c>
      <c r="AU623" s="40">
        <f>INDEX(AU$175:AU$178,$D623)*$E623*INDEX(AU$179:AU$195,$F623)</f>
        <v/>
      </c>
      <c r="AV623" s="40">
        <f>INDEX(AV$175:AV$178,$D623)*$E623*INDEX(AV$179:AV$195,$F623)</f>
        <v/>
      </c>
      <c r="AW623" s="40">
        <f>INDEX(AW$175:AW$178,$D623)*$E623*INDEX(AW$179:AW$195,$F623)</f>
        <v/>
      </c>
      <c r="AX623" s="42">
        <f>SHADOWEFF(INDEX(AX$175:AX$178,$D623),$E623,INDEX(AX$179:AX$195,$F623))</f>
        <v/>
      </c>
    </row>
    <row r="624" hidden="1" outlineLevel="2">
      <c r="A624" s="5" t="inlineStr">
        <is>
          <t>shp</t>
        </is>
      </c>
      <c r="B624" s="5" t="inlineStr">
        <is>
          <t>gso</t>
        </is>
      </c>
      <c r="C624" s="5" t="inlineStr">
        <is>
          <t>nav</t>
        </is>
      </c>
      <c r="D624" s="40">
        <f>INDEX(Inputs!$M$5:$M$132,MATCH($B624&amp;"|"&amp;$C624,Inputs!$A$5:$A$132,0))</f>
        <v/>
      </c>
      <c r="E624" s="40">
        <f>INDEX(Inputs!$T$5:$T$132,MATCH($B624&amp;"|"&amp;$C624,Inputs!$A$5:$A$132,0))</f>
        <v/>
      </c>
      <c r="F624" s="40">
        <f>INDEX(Inputs!$K$5:$K$132,MATCH($B624&amp;"|"&amp;$C624,Inputs!$A$5:$A$132,0))</f>
        <v/>
      </c>
      <c r="G624" s="39" t="n"/>
      <c r="H624" s="5">
        <f>INDEX(Variables!$B$5:$B$105,MATCH($A624,Variables!$A$5:$A$105,0))&amp;IF($C624="",""," | "&amp;INDEX(Mapping!$B$5:$B$26,MATCH($C624,Mapping!$A$5:$A$26,0))&amp;" | "&amp;INDEX(Mapping!$B$30:$B$41,MATCH($B624,Mapping!$A$30:$A$41,0)))</f>
        <v/>
      </c>
      <c r="I624" s="5">
        <f>INDEX(Variables!$C$5:$C$105,MATCH($A624,Variables!$A$5:$A$105,0))</f>
        <v/>
      </c>
      <c r="J624" s="5">
        <f>INDEX(Variables!$E$5:$E$105,MATCH($A624,Variables!$A$5:$A$105,0))</f>
        <v/>
      </c>
      <c r="K624" s="25">
        <f>LOWER(Settings!$C$4)&amp;".mit."&amp;$A624&amp;IF($C624="","","."&amp;$C624&amp;"."&amp;$B624)&amp;IF(INDEX(Variables!$D$5:$D$105,MATCH($A624,Variables!$A$5:$A$105,0))="","","."&amp;INDEX(Variables!$D$5:$D$105,MATCH($A624,Variables!$A$5:$A$105,0)))&amp;"."&amp;K$5</f>
        <v/>
      </c>
      <c r="L624" s="41">
        <f>INDEX(L$175:L$178,$D624)*$E624*INDEX(L$179:L$195,$F624)</f>
        <v/>
      </c>
      <c r="M624" s="40">
        <f>INDEX(M$175:M$178,$D624)*$E624*INDEX(M$179:M$195,$F624)</f>
        <v/>
      </c>
      <c r="N624" s="40">
        <f>INDEX(N$175:N$178,$D624)*$E624*INDEX(N$179:N$195,$F624)</f>
        <v/>
      </c>
      <c r="O624" s="40">
        <f>INDEX(O$175:O$178,$D624)*$E624*INDEX(O$179:O$195,$F624)</f>
        <v/>
      </c>
      <c r="P624" s="40">
        <f>INDEX(P$175:P$178,$D624)*$E624*INDEX(P$179:P$195,$F624)</f>
        <v/>
      </c>
      <c r="Q624" s="40">
        <f>INDEX(Q$175:Q$178,$D624)*$E624*INDEX(Q$179:Q$195,$F624)</f>
        <v/>
      </c>
      <c r="R624" s="40">
        <f>INDEX(R$175:R$178,$D624)*$E624*INDEX(R$179:R$195,$F624)</f>
        <v/>
      </c>
      <c r="S624" s="40">
        <f>INDEX(S$175:S$178,$D624)*$E624*INDEX(S$179:S$195,$F624)</f>
        <v/>
      </c>
      <c r="T624" s="40">
        <f>INDEX(T$175:T$178,$D624)*$E624*INDEX(T$179:T$195,$F624)</f>
        <v/>
      </c>
      <c r="U624" s="40">
        <f>INDEX(U$175:U$178,$D624)*$E624*INDEX(U$179:U$195,$F624)</f>
        <v/>
      </c>
      <c r="V624" s="40">
        <f>INDEX(V$175:V$178,$D624)*$E624*INDEX(V$179:V$195,$F624)</f>
        <v/>
      </c>
      <c r="W624" s="40">
        <f>INDEX(W$175:W$178,$D624)*$E624*INDEX(W$179:W$195,$F624)</f>
        <v/>
      </c>
      <c r="X624" s="40">
        <f>INDEX(X$175:X$178,$D624)*$E624*INDEX(X$179:X$195,$F624)</f>
        <v/>
      </c>
      <c r="Y624" s="40">
        <f>INDEX(Y$175:Y$178,$D624)*$E624*INDEX(Y$179:Y$195,$F624)</f>
        <v/>
      </c>
      <c r="Z624" s="40">
        <f>INDEX(Z$175:Z$178,$D624)*$E624*INDEX(Z$179:Z$195,$F624)</f>
        <v/>
      </c>
      <c r="AA624" s="40">
        <f>INDEX(AA$175:AA$178,$D624)*$E624*INDEX(AA$179:AA$195,$F624)</f>
        <v/>
      </c>
      <c r="AB624" s="40">
        <f>INDEX(AB$175:AB$178,$D624)*$E624*INDEX(AB$179:AB$195,$F624)</f>
        <v/>
      </c>
      <c r="AC624" s="40">
        <f>INDEX(AC$175:AC$178,$D624)*$E624*INDEX(AC$179:AC$195,$F624)</f>
        <v/>
      </c>
      <c r="AD624" s="42">
        <f>SHADOWEFF(INDEX(AD$175:AD$178,$D624),$E624,INDEX(AD$179:AD$195,$F624))</f>
        <v/>
      </c>
      <c r="AE624" s="25">
        <f>LOWER(Settings!$C$4)&amp;".mit."&amp;$A624&amp;IF($C624="","","."&amp;$C624&amp;"."&amp;$B624)&amp;IF(INDEX(Variables!$D$5:$D$105,MATCH($A624,Variables!$A$5:$A$105,0))="","","."&amp;INDEX(Variables!$D$5:$D$105,MATCH($A624,Variables!$A$5:$A$105,0)))&amp;"."&amp;AE$5</f>
        <v/>
      </c>
      <c r="AF624" s="41">
        <f>INDEX(AF$175:AF$178,$D624)*$E624*INDEX(AF$179:AF$195,$F624)</f>
        <v/>
      </c>
      <c r="AG624" s="40">
        <f>INDEX(AG$175:AG$178,$D624)*$E624*INDEX(AG$179:AG$195,$F624)</f>
        <v/>
      </c>
      <c r="AH624" s="40">
        <f>INDEX(AH$175:AH$178,$D624)*$E624*INDEX(AH$179:AH$195,$F624)</f>
        <v/>
      </c>
      <c r="AI624" s="40">
        <f>INDEX(AI$175:AI$178,$D624)*$E624*INDEX(AI$179:AI$195,$F624)</f>
        <v/>
      </c>
      <c r="AJ624" s="40">
        <f>INDEX(AJ$175:AJ$178,$D624)*$E624*INDEX(AJ$179:AJ$195,$F624)</f>
        <v/>
      </c>
      <c r="AK624" s="40">
        <f>INDEX(AK$175:AK$178,$D624)*$E624*INDEX(AK$179:AK$195,$F624)</f>
        <v/>
      </c>
      <c r="AL624" s="40">
        <f>INDEX(AL$175:AL$178,$D624)*$E624*INDEX(AL$179:AL$195,$F624)</f>
        <v/>
      </c>
      <c r="AM624" s="40">
        <f>INDEX(AM$175:AM$178,$D624)*$E624*INDEX(AM$179:AM$195,$F624)</f>
        <v/>
      </c>
      <c r="AN624" s="40">
        <f>INDEX(AN$175:AN$178,$D624)*$E624*INDEX(AN$179:AN$195,$F624)</f>
        <v/>
      </c>
      <c r="AO624" s="40">
        <f>INDEX(AO$175:AO$178,$D624)*$E624*INDEX(AO$179:AO$195,$F624)</f>
        <v/>
      </c>
      <c r="AP624" s="40">
        <f>INDEX(AP$175:AP$178,$D624)*$E624*INDEX(AP$179:AP$195,$F624)</f>
        <v/>
      </c>
      <c r="AQ624" s="40">
        <f>INDEX(AQ$175:AQ$178,$D624)*$E624*INDEX(AQ$179:AQ$195,$F624)</f>
        <v/>
      </c>
      <c r="AR624" s="40">
        <f>INDEX(AR$175:AR$178,$D624)*$E624*INDEX(AR$179:AR$195,$F624)</f>
        <v/>
      </c>
      <c r="AS624" s="40">
        <f>INDEX(AS$175:AS$178,$D624)*$E624*INDEX(AS$179:AS$195,$F624)</f>
        <v/>
      </c>
      <c r="AT624" s="40">
        <f>INDEX(AT$175:AT$178,$D624)*$E624*INDEX(AT$179:AT$195,$F624)</f>
        <v/>
      </c>
      <c r="AU624" s="40">
        <f>INDEX(AU$175:AU$178,$D624)*$E624*INDEX(AU$179:AU$195,$F624)</f>
        <v/>
      </c>
      <c r="AV624" s="40">
        <f>INDEX(AV$175:AV$178,$D624)*$E624*INDEX(AV$179:AV$195,$F624)</f>
        <v/>
      </c>
      <c r="AW624" s="40">
        <f>INDEX(AW$175:AW$178,$D624)*$E624*INDEX(AW$179:AW$195,$F624)</f>
        <v/>
      </c>
      <c r="AX624" s="42">
        <f>SHADOWEFF(INDEX(AX$175:AX$178,$D624),$E624,INDEX(AX$179:AX$195,$F624))</f>
        <v/>
      </c>
    </row>
    <row r="625" hidden="1" outlineLevel="2">
      <c r="A625" s="5" t="inlineStr">
        <is>
          <t>shp</t>
        </is>
      </c>
      <c r="B625" s="5" t="inlineStr">
        <is>
          <t>die</t>
        </is>
      </c>
      <c r="C625" s="5" t="inlineStr">
        <is>
          <t>nav</t>
        </is>
      </c>
      <c r="D625" s="40">
        <f>INDEX(Inputs!$M$5:$M$132,MATCH($B625&amp;"|"&amp;$C625,Inputs!$A$5:$A$132,0))</f>
        <v/>
      </c>
      <c r="E625" s="40">
        <f>INDEX(Inputs!$T$5:$T$132,MATCH($B625&amp;"|"&amp;$C625,Inputs!$A$5:$A$132,0))</f>
        <v/>
      </c>
      <c r="F625" s="40">
        <f>INDEX(Inputs!$K$5:$K$132,MATCH($B625&amp;"|"&amp;$C625,Inputs!$A$5:$A$132,0))</f>
        <v/>
      </c>
      <c r="G625" s="39" t="n"/>
      <c r="H625" s="5">
        <f>INDEX(Variables!$B$5:$B$105,MATCH($A625,Variables!$A$5:$A$105,0))&amp;IF($C625="",""," | "&amp;INDEX(Mapping!$B$5:$B$26,MATCH($C625,Mapping!$A$5:$A$26,0))&amp;" | "&amp;INDEX(Mapping!$B$30:$B$41,MATCH($B625,Mapping!$A$30:$A$41,0)))</f>
        <v/>
      </c>
      <c r="I625" s="5">
        <f>INDEX(Variables!$C$5:$C$105,MATCH($A625,Variables!$A$5:$A$105,0))</f>
        <v/>
      </c>
      <c r="J625" s="5">
        <f>INDEX(Variables!$E$5:$E$105,MATCH($A625,Variables!$A$5:$A$105,0))</f>
        <v/>
      </c>
      <c r="K625" s="25">
        <f>LOWER(Settings!$C$4)&amp;".mit."&amp;$A625&amp;IF($C625="","","."&amp;$C625&amp;"."&amp;$B625)&amp;IF(INDEX(Variables!$D$5:$D$105,MATCH($A625,Variables!$A$5:$A$105,0))="","","."&amp;INDEX(Variables!$D$5:$D$105,MATCH($A625,Variables!$A$5:$A$105,0)))&amp;"."&amp;K$5</f>
        <v/>
      </c>
      <c r="L625" s="41">
        <f>INDEX(L$175:L$178,$D625)*$E625*INDEX(L$179:L$195,$F625)</f>
        <v/>
      </c>
      <c r="M625" s="40">
        <f>INDEX(M$175:M$178,$D625)*$E625*INDEX(M$179:M$195,$F625)</f>
        <v/>
      </c>
      <c r="N625" s="40">
        <f>INDEX(N$175:N$178,$D625)*$E625*INDEX(N$179:N$195,$F625)</f>
        <v/>
      </c>
      <c r="O625" s="40">
        <f>INDEX(O$175:O$178,$D625)*$E625*INDEX(O$179:O$195,$F625)</f>
        <v/>
      </c>
      <c r="P625" s="40">
        <f>INDEX(P$175:P$178,$D625)*$E625*INDEX(P$179:P$195,$F625)</f>
        <v/>
      </c>
      <c r="Q625" s="40">
        <f>INDEX(Q$175:Q$178,$D625)*$E625*INDEX(Q$179:Q$195,$F625)</f>
        <v/>
      </c>
      <c r="R625" s="40">
        <f>INDEX(R$175:R$178,$D625)*$E625*INDEX(R$179:R$195,$F625)</f>
        <v/>
      </c>
      <c r="S625" s="40">
        <f>INDEX(S$175:S$178,$D625)*$E625*INDEX(S$179:S$195,$F625)</f>
        <v/>
      </c>
      <c r="T625" s="40">
        <f>INDEX(T$175:T$178,$D625)*$E625*INDEX(T$179:T$195,$F625)</f>
        <v/>
      </c>
      <c r="U625" s="40">
        <f>INDEX(U$175:U$178,$D625)*$E625*INDEX(U$179:U$195,$F625)</f>
        <v/>
      </c>
      <c r="V625" s="40">
        <f>INDEX(V$175:V$178,$D625)*$E625*INDEX(V$179:V$195,$F625)</f>
        <v/>
      </c>
      <c r="W625" s="40">
        <f>INDEX(W$175:W$178,$D625)*$E625*INDEX(W$179:W$195,$F625)</f>
        <v/>
      </c>
      <c r="X625" s="40">
        <f>INDEX(X$175:X$178,$D625)*$E625*INDEX(X$179:X$195,$F625)</f>
        <v/>
      </c>
      <c r="Y625" s="40">
        <f>INDEX(Y$175:Y$178,$D625)*$E625*INDEX(Y$179:Y$195,$F625)</f>
        <v/>
      </c>
      <c r="Z625" s="40">
        <f>INDEX(Z$175:Z$178,$D625)*$E625*INDEX(Z$179:Z$195,$F625)</f>
        <v/>
      </c>
      <c r="AA625" s="40">
        <f>INDEX(AA$175:AA$178,$D625)*$E625*INDEX(AA$179:AA$195,$F625)</f>
        <v/>
      </c>
      <c r="AB625" s="40">
        <f>INDEX(AB$175:AB$178,$D625)*$E625*INDEX(AB$179:AB$195,$F625)</f>
        <v/>
      </c>
      <c r="AC625" s="40">
        <f>INDEX(AC$175:AC$178,$D625)*$E625*INDEX(AC$179:AC$195,$F625)</f>
        <v/>
      </c>
      <c r="AD625" s="42">
        <f>SHADOWEFF(INDEX(AD$175:AD$178,$D625),$E625,INDEX(AD$179:AD$195,$F625))</f>
        <v/>
      </c>
      <c r="AE625" s="25">
        <f>LOWER(Settings!$C$4)&amp;".mit."&amp;$A625&amp;IF($C625="","","."&amp;$C625&amp;"."&amp;$B625)&amp;IF(INDEX(Variables!$D$5:$D$105,MATCH($A625,Variables!$A$5:$A$105,0))="","","."&amp;INDEX(Variables!$D$5:$D$105,MATCH($A625,Variables!$A$5:$A$105,0)))&amp;"."&amp;AE$5</f>
        <v/>
      </c>
      <c r="AF625" s="41">
        <f>INDEX(AF$175:AF$178,$D625)*$E625*INDEX(AF$179:AF$195,$F625)</f>
        <v/>
      </c>
      <c r="AG625" s="40">
        <f>INDEX(AG$175:AG$178,$D625)*$E625*INDEX(AG$179:AG$195,$F625)</f>
        <v/>
      </c>
      <c r="AH625" s="40">
        <f>INDEX(AH$175:AH$178,$D625)*$E625*INDEX(AH$179:AH$195,$F625)</f>
        <v/>
      </c>
      <c r="AI625" s="40">
        <f>INDEX(AI$175:AI$178,$D625)*$E625*INDEX(AI$179:AI$195,$F625)</f>
        <v/>
      </c>
      <c r="AJ625" s="40">
        <f>INDEX(AJ$175:AJ$178,$D625)*$E625*INDEX(AJ$179:AJ$195,$F625)</f>
        <v/>
      </c>
      <c r="AK625" s="40">
        <f>INDEX(AK$175:AK$178,$D625)*$E625*INDEX(AK$179:AK$195,$F625)</f>
        <v/>
      </c>
      <c r="AL625" s="40">
        <f>INDEX(AL$175:AL$178,$D625)*$E625*INDEX(AL$179:AL$195,$F625)</f>
        <v/>
      </c>
      <c r="AM625" s="40">
        <f>INDEX(AM$175:AM$178,$D625)*$E625*INDEX(AM$179:AM$195,$F625)</f>
        <v/>
      </c>
      <c r="AN625" s="40">
        <f>INDEX(AN$175:AN$178,$D625)*$E625*INDEX(AN$179:AN$195,$F625)</f>
        <v/>
      </c>
      <c r="AO625" s="40">
        <f>INDEX(AO$175:AO$178,$D625)*$E625*INDEX(AO$179:AO$195,$F625)</f>
        <v/>
      </c>
      <c r="AP625" s="40">
        <f>INDEX(AP$175:AP$178,$D625)*$E625*INDEX(AP$179:AP$195,$F625)</f>
        <v/>
      </c>
      <c r="AQ625" s="40">
        <f>INDEX(AQ$175:AQ$178,$D625)*$E625*INDEX(AQ$179:AQ$195,$F625)</f>
        <v/>
      </c>
      <c r="AR625" s="40">
        <f>INDEX(AR$175:AR$178,$D625)*$E625*INDEX(AR$179:AR$195,$F625)</f>
        <v/>
      </c>
      <c r="AS625" s="40">
        <f>INDEX(AS$175:AS$178,$D625)*$E625*INDEX(AS$179:AS$195,$F625)</f>
        <v/>
      </c>
      <c r="AT625" s="40">
        <f>INDEX(AT$175:AT$178,$D625)*$E625*INDEX(AT$179:AT$195,$F625)</f>
        <v/>
      </c>
      <c r="AU625" s="40">
        <f>INDEX(AU$175:AU$178,$D625)*$E625*INDEX(AU$179:AU$195,$F625)</f>
        <v/>
      </c>
      <c r="AV625" s="40">
        <f>INDEX(AV$175:AV$178,$D625)*$E625*INDEX(AV$179:AV$195,$F625)</f>
        <v/>
      </c>
      <c r="AW625" s="40">
        <f>INDEX(AW$175:AW$178,$D625)*$E625*INDEX(AW$179:AW$195,$F625)</f>
        <v/>
      </c>
      <c r="AX625" s="42">
        <f>SHADOWEFF(INDEX(AX$175:AX$178,$D625),$E625,INDEX(AX$179:AX$195,$F625))</f>
        <v/>
      </c>
    </row>
    <row r="626" hidden="1" outlineLevel="2">
      <c r="A626" s="5" t="inlineStr">
        <is>
          <t>shp</t>
        </is>
      </c>
      <c r="B626" s="5" t="inlineStr">
        <is>
          <t>lpg</t>
        </is>
      </c>
      <c r="C626" s="5" t="inlineStr">
        <is>
          <t>nav</t>
        </is>
      </c>
      <c r="D626" s="40">
        <f>INDEX(Inputs!$M$5:$M$132,MATCH($B626&amp;"|"&amp;$C626,Inputs!$A$5:$A$132,0))</f>
        <v/>
      </c>
      <c r="E626" s="40">
        <f>INDEX(Inputs!$T$5:$T$132,MATCH($B626&amp;"|"&amp;$C626,Inputs!$A$5:$A$132,0))</f>
        <v/>
      </c>
      <c r="F626" s="40">
        <f>INDEX(Inputs!$K$5:$K$132,MATCH($B626&amp;"|"&amp;$C626,Inputs!$A$5:$A$132,0))</f>
        <v/>
      </c>
      <c r="G626" s="39" t="n"/>
      <c r="H626" s="5">
        <f>INDEX(Variables!$B$5:$B$105,MATCH($A626,Variables!$A$5:$A$105,0))&amp;IF($C626="",""," | "&amp;INDEX(Mapping!$B$5:$B$26,MATCH($C626,Mapping!$A$5:$A$26,0))&amp;" | "&amp;INDEX(Mapping!$B$30:$B$41,MATCH($B626,Mapping!$A$30:$A$41,0)))</f>
        <v/>
      </c>
      <c r="I626" s="5">
        <f>INDEX(Variables!$C$5:$C$105,MATCH($A626,Variables!$A$5:$A$105,0))</f>
        <v/>
      </c>
      <c r="J626" s="5">
        <f>INDEX(Variables!$E$5:$E$105,MATCH($A626,Variables!$A$5:$A$105,0))</f>
        <v/>
      </c>
      <c r="K626" s="25">
        <f>LOWER(Settings!$C$4)&amp;".mit."&amp;$A626&amp;IF($C626="","","."&amp;$C626&amp;"."&amp;$B626)&amp;IF(INDEX(Variables!$D$5:$D$105,MATCH($A626,Variables!$A$5:$A$105,0))="","","."&amp;INDEX(Variables!$D$5:$D$105,MATCH($A626,Variables!$A$5:$A$105,0)))&amp;"."&amp;K$5</f>
        <v/>
      </c>
      <c r="L626" s="41">
        <f>INDEX(L$175:L$178,$D626)*$E626*INDEX(L$179:L$195,$F626)</f>
        <v/>
      </c>
      <c r="M626" s="40">
        <f>INDEX(M$175:M$178,$D626)*$E626*INDEX(M$179:M$195,$F626)</f>
        <v/>
      </c>
      <c r="N626" s="40">
        <f>INDEX(N$175:N$178,$D626)*$E626*INDEX(N$179:N$195,$F626)</f>
        <v/>
      </c>
      <c r="O626" s="40">
        <f>INDEX(O$175:O$178,$D626)*$E626*INDEX(O$179:O$195,$F626)</f>
        <v/>
      </c>
      <c r="P626" s="40">
        <f>INDEX(P$175:P$178,$D626)*$E626*INDEX(P$179:P$195,$F626)</f>
        <v/>
      </c>
      <c r="Q626" s="40">
        <f>INDEX(Q$175:Q$178,$D626)*$E626*INDEX(Q$179:Q$195,$F626)</f>
        <v/>
      </c>
      <c r="R626" s="40">
        <f>INDEX(R$175:R$178,$D626)*$E626*INDEX(R$179:R$195,$F626)</f>
        <v/>
      </c>
      <c r="S626" s="40">
        <f>INDEX(S$175:S$178,$D626)*$E626*INDEX(S$179:S$195,$F626)</f>
        <v/>
      </c>
      <c r="T626" s="40">
        <f>INDEX(T$175:T$178,$D626)*$E626*INDEX(T$179:T$195,$F626)</f>
        <v/>
      </c>
      <c r="U626" s="40">
        <f>INDEX(U$175:U$178,$D626)*$E626*INDEX(U$179:U$195,$F626)</f>
        <v/>
      </c>
      <c r="V626" s="40">
        <f>INDEX(V$175:V$178,$D626)*$E626*INDEX(V$179:V$195,$F626)</f>
        <v/>
      </c>
      <c r="W626" s="40">
        <f>INDEX(W$175:W$178,$D626)*$E626*INDEX(W$179:W$195,$F626)</f>
        <v/>
      </c>
      <c r="X626" s="40">
        <f>INDEX(X$175:X$178,$D626)*$E626*INDEX(X$179:X$195,$F626)</f>
        <v/>
      </c>
      <c r="Y626" s="40">
        <f>INDEX(Y$175:Y$178,$D626)*$E626*INDEX(Y$179:Y$195,$F626)</f>
        <v/>
      </c>
      <c r="Z626" s="40">
        <f>INDEX(Z$175:Z$178,$D626)*$E626*INDEX(Z$179:Z$195,$F626)</f>
        <v/>
      </c>
      <c r="AA626" s="40">
        <f>INDEX(AA$175:AA$178,$D626)*$E626*INDEX(AA$179:AA$195,$F626)</f>
        <v/>
      </c>
      <c r="AB626" s="40">
        <f>INDEX(AB$175:AB$178,$D626)*$E626*INDEX(AB$179:AB$195,$F626)</f>
        <v/>
      </c>
      <c r="AC626" s="40">
        <f>INDEX(AC$175:AC$178,$D626)*$E626*INDEX(AC$179:AC$195,$F626)</f>
        <v/>
      </c>
      <c r="AD626" s="42">
        <f>SHADOWEFF(INDEX(AD$175:AD$178,$D626),$E626,INDEX(AD$179:AD$195,$F626))</f>
        <v/>
      </c>
      <c r="AE626" s="25">
        <f>LOWER(Settings!$C$4)&amp;".mit."&amp;$A626&amp;IF($C626="","","."&amp;$C626&amp;"."&amp;$B626)&amp;IF(INDEX(Variables!$D$5:$D$105,MATCH($A626,Variables!$A$5:$A$105,0))="","","."&amp;INDEX(Variables!$D$5:$D$105,MATCH($A626,Variables!$A$5:$A$105,0)))&amp;"."&amp;AE$5</f>
        <v/>
      </c>
      <c r="AF626" s="41">
        <f>INDEX(AF$175:AF$178,$D626)*$E626*INDEX(AF$179:AF$195,$F626)</f>
        <v/>
      </c>
      <c r="AG626" s="40">
        <f>INDEX(AG$175:AG$178,$D626)*$E626*INDEX(AG$179:AG$195,$F626)</f>
        <v/>
      </c>
      <c r="AH626" s="40">
        <f>INDEX(AH$175:AH$178,$D626)*$E626*INDEX(AH$179:AH$195,$F626)</f>
        <v/>
      </c>
      <c r="AI626" s="40">
        <f>INDEX(AI$175:AI$178,$D626)*$E626*INDEX(AI$179:AI$195,$F626)</f>
        <v/>
      </c>
      <c r="AJ626" s="40">
        <f>INDEX(AJ$175:AJ$178,$D626)*$E626*INDEX(AJ$179:AJ$195,$F626)</f>
        <v/>
      </c>
      <c r="AK626" s="40">
        <f>INDEX(AK$175:AK$178,$D626)*$E626*INDEX(AK$179:AK$195,$F626)</f>
        <v/>
      </c>
      <c r="AL626" s="40">
        <f>INDEX(AL$175:AL$178,$D626)*$E626*INDEX(AL$179:AL$195,$F626)</f>
        <v/>
      </c>
      <c r="AM626" s="40">
        <f>INDEX(AM$175:AM$178,$D626)*$E626*INDEX(AM$179:AM$195,$F626)</f>
        <v/>
      </c>
      <c r="AN626" s="40">
        <f>INDEX(AN$175:AN$178,$D626)*$E626*INDEX(AN$179:AN$195,$F626)</f>
        <v/>
      </c>
      <c r="AO626" s="40">
        <f>INDEX(AO$175:AO$178,$D626)*$E626*INDEX(AO$179:AO$195,$F626)</f>
        <v/>
      </c>
      <c r="AP626" s="40">
        <f>INDEX(AP$175:AP$178,$D626)*$E626*INDEX(AP$179:AP$195,$F626)</f>
        <v/>
      </c>
      <c r="AQ626" s="40">
        <f>INDEX(AQ$175:AQ$178,$D626)*$E626*INDEX(AQ$179:AQ$195,$F626)</f>
        <v/>
      </c>
      <c r="AR626" s="40">
        <f>INDEX(AR$175:AR$178,$D626)*$E626*INDEX(AR$179:AR$195,$F626)</f>
        <v/>
      </c>
      <c r="AS626" s="40">
        <f>INDEX(AS$175:AS$178,$D626)*$E626*INDEX(AS$179:AS$195,$F626)</f>
        <v/>
      </c>
      <c r="AT626" s="40">
        <f>INDEX(AT$175:AT$178,$D626)*$E626*INDEX(AT$179:AT$195,$F626)</f>
        <v/>
      </c>
      <c r="AU626" s="40">
        <f>INDEX(AU$175:AU$178,$D626)*$E626*INDEX(AU$179:AU$195,$F626)</f>
        <v/>
      </c>
      <c r="AV626" s="40">
        <f>INDEX(AV$175:AV$178,$D626)*$E626*INDEX(AV$179:AV$195,$F626)</f>
        <v/>
      </c>
      <c r="AW626" s="40">
        <f>INDEX(AW$175:AW$178,$D626)*$E626*INDEX(AW$179:AW$195,$F626)</f>
        <v/>
      </c>
      <c r="AX626" s="42">
        <f>SHADOWEFF(INDEX(AX$175:AX$178,$D626),$E626,INDEX(AX$179:AX$195,$F626))</f>
        <v/>
      </c>
    </row>
    <row r="627" hidden="1" outlineLevel="2">
      <c r="A627" s="5" t="inlineStr">
        <is>
          <t>shp</t>
        </is>
      </c>
      <c r="B627" s="5" t="inlineStr">
        <is>
          <t>ker</t>
        </is>
      </c>
      <c r="C627" s="5" t="inlineStr">
        <is>
          <t>nav</t>
        </is>
      </c>
      <c r="D627" s="40">
        <f>INDEX(Inputs!$M$5:$M$132,MATCH($B627&amp;"|"&amp;$C627,Inputs!$A$5:$A$132,0))</f>
        <v/>
      </c>
      <c r="E627" s="40">
        <f>INDEX(Inputs!$T$5:$T$132,MATCH($B627&amp;"|"&amp;$C627,Inputs!$A$5:$A$132,0))</f>
        <v/>
      </c>
      <c r="F627" s="40">
        <f>INDEX(Inputs!$K$5:$K$132,MATCH($B627&amp;"|"&amp;$C627,Inputs!$A$5:$A$132,0))</f>
        <v/>
      </c>
      <c r="G627" s="39" t="n"/>
      <c r="H627" s="5">
        <f>INDEX(Variables!$B$5:$B$105,MATCH($A627,Variables!$A$5:$A$105,0))&amp;IF($C627="",""," | "&amp;INDEX(Mapping!$B$5:$B$26,MATCH($C627,Mapping!$A$5:$A$26,0))&amp;" | "&amp;INDEX(Mapping!$B$30:$B$41,MATCH($B627,Mapping!$A$30:$A$41,0)))</f>
        <v/>
      </c>
      <c r="I627" s="5">
        <f>INDEX(Variables!$C$5:$C$105,MATCH($A627,Variables!$A$5:$A$105,0))</f>
        <v/>
      </c>
      <c r="J627" s="5">
        <f>INDEX(Variables!$E$5:$E$105,MATCH($A627,Variables!$A$5:$A$105,0))</f>
        <v/>
      </c>
      <c r="K627" s="25">
        <f>LOWER(Settings!$C$4)&amp;".mit."&amp;$A627&amp;IF($C627="","","."&amp;$C627&amp;"."&amp;$B627)&amp;IF(INDEX(Variables!$D$5:$D$105,MATCH($A627,Variables!$A$5:$A$105,0))="","","."&amp;INDEX(Variables!$D$5:$D$105,MATCH($A627,Variables!$A$5:$A$105,0)))&amp;"."&amp;K$5</f>
        <v/>
      </c>
      <c r="L627" s="41">
        <f>INDEX(L$175:L$178,$D627)*$E627*INDEX(L$179:L$195,$F627)</f>
        <v/>
      </c>
      <c r="M627" s="40">
        <f>INDEX(M$175:M$178,$D627)*$E627*INDEX(M$179:M$195,$F627)</f>
        <v/>
      </c>
      <c r="N627" s="40">
        <f>INDEX(N$175:N$178,$D627)*$E627*INDEX(N$179:N$195,$F627)</f>
        <v/>
      </c>
      <c r="O627" s="40">
        <f>INDEX(O$175:O$178,$D627)*$E627*INDEX(O$179:O$195,$F627)</f>
        <v/>
      </c>
      <c r="P627" s="40">
        <f>INDEX(P$175:P$178,$D627)*$E627*INDEX(P$179:P$195,$F627)</f>
        <v/>
      </c>
      <c r="Q627" s="40">
        <f>INDEX(Q$175:Q$178,$D627)*$E627*INDEX(Q$179:Q$195,$F627)</f>
        <v/>
      </c>
      <c r="R627" s="40">
        <f>INDEX(R$175:R$178,$D627)*$E627*INDEX(R$179:R$195,$F627)</f>
        <v/>
      </c>
      <c r="S627" s="40">
        <f>INDEX(S$175:S$178,$D627)*$E627*INDEX(S$179:S$195,$F627)</f>
        <v/>
      </c>
      <c r="T627" s="40">
        <f>INDEX(T$175:T$178,$D627)*$E627*INDEX(T$179:T$195,$F627)</f>
        <v/>
      </c>
      <c r="U627" s="40">
        <f>INDEX(U$175:U$178,$D627)*$E627*INDEX(U$179:U$195,$F627)</f>
        <v/>
      </c>
      <c r="V627" s="40">
        <f>INDEX(V$175:V$178,$D627)*$E627*INDEX(V$179:V$195,$F627)</f>
        <v/>
      </c>
      <c r="W627" s="40">
        <f>INDEX(W$175:W$178,$D627)*$E627*INDEX(W$179:W$195,$F627)</f>
        <v/>
      </c>
      <c r="X627" s="40">
        <f>INDEX(X$175:X$178,$D627)*$E627*INDEX(X$179:X$195,$F627)</f>
        <v/>
      </c>
      <c r="Y627" s="40">
        <f>INDEX(Y$175:Y$178,$D627)*$E627*INDEX(Y$179:Y$195,$F627)</f>
        <v/>
      </c>
      <c r="Z627" s="40">
        <f>INDEX(Z$175:Z$178,$D627)*$E627*INDEX(Z$179:Z$195,$F627)</f>
        <v/>
      </c>
      <c r="AA627" s="40">
        <f>INDEX(AA$175:AA$178,$D627)*$E627*INDEX(AA$179:AA$195,$F627)</f>
        <v/>
      </c>
      <c r="AB627" s="40">
        <f>INDEX(AB$175:AB$178,$D627)*$E627*INDEX(AB$179:AB$195,$F627)</f>
        <v/>
      </c>
      <c r="AC627" s="40">
        <f>INDEX(AC$175:AC$178,$D627)*$E627*INDEX(AC$179:AC$195,$F627)</f>
        <v/>
      </c>
      <c r="AD627" s="42">
        <f>SHADOWEFF(INDEX(AD$175:AD$178,$D627),$E627,INDEX(AD$179:AD$195,$F627))</f>
        <v/>
      </c>
      <c r="AE627" s="25">
        <f>LOWER(Settings!$C$4)&amp;".mit."&amp;$A627&amp;IF($C627="","","."&amp;$C627&amp;"."&amp;$B627)&amp;IF(INDEX(Variables!$D$5:$D$105,MATCH($A627,Variables!$A$5:$A$105,0))="","","."&amp;INDEX(Variables!$D$5:$D$105,MATCH($A627,Variables!$A$5:$A$105,0)))&amp;"."&amp;AE$5</f>
        <v/>
      </c>
      <c r="AF627" s="41">
        <f>INDEX(AF$175:AF$178,$D627)*$E627*INDEX(AF$179:AF$195,$F627)</f>
        <v/>
      </c>
      <c r="AG627" s="40">
        <f>INDEX(AG$175:AG$178,$D627)*$E627*INDEX(AG$179:AG$195,$F627)</f>
        <v/>
      </c>
      <c r="AH627" s="40">
        <f>INDEX(AH$175:AH$178,$D627)*$E627*INDEX(AH$179:AH$195,$F627)</f>
        <v/>
      </c>
      <c r="AI627" s="40">
        <f>INDEX(AI$175:AI$178,$D627)*$E627*INDEX(AI$179:AI$195,$F627)</f>
        <v/>
      </c>
      <c r="AJ627" s="40">
        <f>INDEX(AJ$175:AJ$178,$D627)*$E627*INDEX(AJ$179:AJ$195,$F627)</f>
        <v/>
      </c>
      <c r="AK627" s="40">
        <f>INDEX(AK$175:AK$178,$D627)*$E627*INDEX(AK$179:AK$195,$F627)</f>
        <v/>
      </c>
      <c r="AL627" s="40">
        <f>INDEX(AL$175:AL$178,$D627)*$E627*INDEX(AL$179:AL$195,$F627)</f>
        <v/>
      </c>
      <c r="AM627" s="40">
        <f>INDEX(AM$175:AM$178,$D627)*$E627*INDEX(AM$179:AM$195,$F627)</f>
        <v/>
      </c>
      <c r="AN627" s="40">
        <f>INDEX(AN$175:AN$178,$D627)*$E627*INDEX(AN$179:AN$195,$F627)</f>
        <v/>
      </c>
      <c r="AO627" s="40">
        <f>INDEX(AO$175:AO$178,$D627)*$E627*INDEX(AO$179:AO$195,$F627)</f>
        <v/>
      </c>
      <c r="AP627" s="40">
        <f>INDEX(AP$175:AP$178,$D627)*$E627*INDEX(AP$179:AP$195,$F627)</f>
        <v/>
      </c>
      <c r="AQ627" s="40">
        <f>INDEX(AQ$175:AQ$178,$D627)*$E627*INDEX(AQ$179:AQ$195,$F627)</f>
        <v/>
      </c>
      <c r="AR627" s="40">
        <f>INDEX(AR$175:AR$178,$D627)*$E627*INDEX(AR$179:AR$195,$F627)</f>
        <v/>
      </c>
      <c r="AS627" s="40">
        <f>INDEX(AS$175:AS$178,$D627)*$E627*INDEX(AS$179:AS$195,$F627)</f>
        <v/>
      </c>
      <c r="AT627" s="40">
        <f>INDEX(AT$175:AT$178,$D627)*$E627*INDEX(AT$179:AT$195,$F627)</f>
        <v/>
      </c>
      <c r="AU627" s="40">
        <f>INDEX(AU$175:AU$178,$D627)*$E627*INDEX(AU$179:AU$195,$F627)</f>
        <v/>
      </c>
      <c r="AV627" s="40">
        <f>INDEX(AV$175:AV$178,$D627)*$E627*INDEX(AV$179:AV$195,$F627)</f>
        <v/>
      </c>
      <c r="AW627" s="40">
        <f>INDEX(AW$175:AW$178,$D627)*$E627*INDEX(AW$179:AW$195,$F627)</f>
        <v/>
      </c>
      <c r="AX627" s="42">
        <f>SHADOWEFF(INDEX(AX$175:AX$178,$D627),$E627,INDEX(AX$179:AX$195,$F627))</f>
        <v/>
      </c>
    </row>
    <row r="628" hidden="1" outlineLevel="2">
      <c r="A628" s="5" t="inlineStr">
        <is>
          <t>shp</t>
        </is>
      </c>
      <c r="B628" s="5" t="inlineStr">
        <is>
          <t>oop</t>
        </is>
      </c>
      <c r="C628" s="5" t="inlineStr">
        <is>
          <t>nav</t>
        </is>
      </c>
      <c r="D628" s="40">
        <f>INDEX(Inputs!$M$5:$M$132,MATCH($B628&amp;"|"&amp;$C628,Inputs!$A$5:$A$132,0))</f>
        <v/>
      </c>
      <c r="E628" s="40">
        <f>INDEX(Inputs!$T$5:$T$132,MATCH($B628&amp;"|"&amp;$C628,Inputs!$A$5:$A$132,0))</f>
        <v/>
      </c>
      <c r="F628" s="40">
        <f>INDEX(Inputs!$K$5:$K$132,MATCH($B628&amp;"|"&amp;$C628,Inputs!$A$5:$A$132,0))</f>
        <v/>
      </c>
      <c r="G628" s="39" t="n"/>
      <c r="H628" s="5">
        <f>INDEX(Variables!$B$5:$B$105,MATCH($A628,Variables!$A$5:$A$105,0))&amp;IF($C628="",""," | "&amp;INDEX(Mapping!$B$5:$B$26,MATCH($C628,Mapping!$A$5:$A$26,0))&amp;" | "&amp;INDEX(Mapping!$B$30:$B$41,MATCH($B628,Mapping!$A$30:$A$41,0)))</f>
        <v/>
      </c>
      <c r="I628" s="5">
        <f>INDEX(Variables!$C$5:$C$105,MATCH($A628,Variables!$A$5:$A$105,0))</f>
        <v/>
      </c>
      <c r="J628" s="5">
        <f>INDEX(Variables!$E$5:$E$105,MATCH($A628,Variables!$A$5:$A$105,0))</f>
        <v/>
      </c>
      <c r="K628" s="25">
        <f>LOWER(Settings!$C$4)&amp;".mit."&amp;$A628&amp;IF($C628="","","."&amp;$C628&amp;"."&amp;$B628)&amp;IF(INDEX(Variables!$D$5:$D$105,MATCH($A628,Variables!$A$5:$A$105,0))="","","."&amp;INDEX(Variables!$D$5:$D$105,MATCH($A628,Variables!$A$5:$A$105,0)))&amp;"."&amp;K$5</f>
        <v/>
      </c>
      <c r="L628" s="41">
        <f>INDEX(L$175:L$178,$D628)*$E628*INDEX(L$179:L$195,$F628)</f>
        <v/>
      </c>
      <c r="M628" s="40">
        <f>INDEX(M$175:M$178,$D628)*$E628*INDEX(M$179:M$195,$F628)</f>
        <v/>
      </c>
      <c r="N628" s="40">
        <f>INDEX(N$175:N$178,$D628)*$E628*INDEX(N$179:N$195,$F628)</f>
        <v/>
      </c>
      <c r="O628" s="40">
        <f>INDEX(O$175:O$178,$D628)*$E628*INDEX(O$179:O$195,$F628)</f>
        <v/>
      </c>
      <c r="P628" s="40">
        <f>INDEX(P$175:P$178,$D628)*$E628*INDEX(P$179:P$195,$F628)</f>
        <v/>
      </c>
      <c r="Q628" s="40">
        <f>INDEX(Q$175:Q$178,$D628)*$E628*INDEX(Q$179:Q$195,$F628)</f>
        <v/>
      </c>
      <c r="R628" s="40">
        <f>INDEX(R$175:R$178,$D628)*$E628*INDEX(R$179:R$195,$F628)</f>
        <v/>
      </c>
      <c r="S628" s="40">
        <f>INDEX(S$175:S$178,$D628)*$E628*INDEX(S$179:S$195,$F628)</f>
        <v/>
      </c>
      <c r="T628" s="40">
        <f>INDEX(T$175:T$178,$D628)*$E628*INDEX(T$179:T$195,$F628)</f>
        <v/>
      </c>
      <c r="U628" s="40">
        <f>INDEX(U$175:U$178,$D628)*$E628*INDEX(U$179:U$195,$F628)</f>
        <v/>
      </c>
      <c r="V628" s="40">
        <f>INDEX(V$175:V$178,$D628)*$E628*INDEX(V$179:V$195,$F628)</f>
        <v/>
      </c>
      <c r="W628" s="40">
        <f>INDEX(W$175:W$178,$D628)*$E628*INDEX(W$179:W$195,$F628)</f>
        <v/>
      </c>
      <c r="X628" s="40">
        <f>INDEX(X$175:X$178,$D628)*$E628*INDEX(X$179:X$195,$F628)</f>
        <v/>
      </c>
      <c r="Y628" s="40">
        <f>INDEX(Y$175:Y$178,$D628)*$E628*INDEX(Y$179:Y$195,$F628)</f>
        <v/>
      </c>
      <c r="Z628" s="40">
        <f>INDEX(Z$175:Z$178,$D628)*$E628*INDEX(Z$179:Z$195,$F628)</f>
        <v/>
      </c>
      <c r="AA628" s="40">
        <f>INDEX(AA$175:AA$178,$D628)*$E628*INDEX(AA$179:AA$195,$F628)</f>
        <v/>
      </c>
      <c r="AB628" s="40">
        <f>INDEX(AB$175:AB$178,$D628)*$E628*INDEX(AB$179:AB$195,$F628)</f>
        <v/>
      </c>
      <c r="AC628" s="40">
        <f>INDEX(AC$175:AC$178,$D628)*$E628*INDEX(AC$179:AC$195,$F628)</f>
        <v/>
      </c>
      <c r="AD628" s="42">
        <f>SHADOWEFF(INDEX(AD$175:AD$178,$D628),$E628,INDEX(AD$179:AD$195,$F628))</f>
        <v/>
      </c>
      <c r="AE628" s="25">
        <f>LOWER(Settings!$C$4)&amp;".mit."&amp;$A628&amp;IF($C628="","","."&amp;$C628&amp;"."&amp;$B628)&amp;IF(INDEX(Variables!$D$5:$D$105,MATCH($A628,Variables!$A$5:$A$105,0))="","","."&amp;INDEX(Variables!$D$5:$D$105,MATCH($A628,Variables!$A$5:$A$105,0)))&amp;"."&amp;AE$5</f>
        <v/>
      </c>
      <c r="AF628" s="41">
        <f>INDEX(AF$175:AF$178,$D628)*$E628*INDEX(AF$179:AF$195,$F628)</f>
        <v/>
      </c>
      <c r="AG628" s="40">
        <f>INDEX(AG$175:AG$178,$D628)*$E628*INDEX(AG$179:AG$195,$F628)</f>
        <v/>
      </c>
      <c r="AH628" s="40">
        <f>INDEX(AH$175:AH$178,$D628)*$E628*INDEX(AH$179:AH$195,$F628)</f>
        <v/>
      </c>
      <c r="AI628" s="40">
        <f>INDEX(AI$175:AI$178,$D628)*$E628*INDEX(AI$179:AI$195,$F628)</f>
        <v/>
      </c>
      <c r="AJ628" s="40">
        <f>INDEX(AJ$175:AJ$178,$D628)*$E628*INDEX(AJ$179:AJ$195,$F628)</f>
        <v/>
      </c>
      <c r="AK628" s="40">
        <f>INDEX(AK$175:AK$178,$D628)*$E628*INDEX(AK$179:AK$195,$F628)</f>
        <v/>
      </c>
      <c r="AL628" s="40">
        <f>INDEX(AL$175:AL$178,$D628)*$E628*INDEX(AL$179:AL$195,$F628)</f>
        <v/>
      </c>
      <c r="AM628" s="40">
        <f>INDEX(AM$175:AM$178,$D628)*$E628*INDEX(AM$179:AM$195,$F628)</f>
        <v/>
      </c>
      <c r="AN628" s="40">
        <f>INDEX(AN$175:AN$178,$D628)*$E628*INDEX(AN$179:AN$195,$F628)</f>
        <v/>
      </c>
      <c r="AO628" s="40">
        <f>INDEX(AO$175:AO$178,$D628)*$E628*INDEX(AO$179:AO$195,$F628)</f>
        <v/>
      </c>
      <c r="AP628" s="40">
        <f>INDEX(AP$175:AP$178,$D628)*$E628*INDEX(AP$179:AP$195,$F628)</f>
        <v/>
      </c>
      <c r="AQ628" s="40">
        <f>INDEX(AQ$175:AQ$178,$D628)*$E628*INDEX(AQ$179:AQ$195,$F628)</f>
        <v/>
      </c>
      <c r="AR628" s="40">
        <f>INDEX(AR$175:AR$178,$D628)*$E628*INDEX(AR$179:AR$195,$F628)</f>
        <v/>
      </c>
      <c r="AS628" s="40">
        <f>INDEX(AS$175:AS$178,$D628)*$E628*INDEX(AS$179:AS$195,$F628)</f>
        <v/>
      </c>
      <c r="AT628" s="40">
        <f>INDEX(AT$175:AT$178,$D628)*$E628*INDEX(AT$179:AT$195,$F628)</f>
        <v/>
      </c>
      <c r="AU628" s="40">
        <f>INDEX(AU$175:AU$178,$D628)*$E628*INDEX(AU$179:AU$195,$F628)</f>
        <v/>
      </c>
      <c r="AV628" s="40">
        <f>INDEX(AV$175:AV$178,$D628)*$E628*INDEX(AV$179:AV$195,$F628)</f>
        <v/>
      </c>
      <c r="AW628" s="40">
        <f>INDEX(AW$175:AW$178,$D628)*$E628*INDEX(AW$179:AW$195,$F628)</f>
        <v/>
      </c>
      <c r="AX628" s="42">
        <f>SHADOWEFF(INDEX(AX$175:AX$178,$D628),$E628,INDEX(AX$179:AX$195,$F628))</f>
        <v/>
      </c>
    </row>
    <row r="629" hidden="1" outlineLevel="2">
      <c r="A629" s="5" t="inlineStr">
        <is>
          <t>shp</t>
        </is>
      </c>
      <c r="B629" s="5" t="inlineStr">
        <is>
          <t>bio</t>
        </is>
      </c>
      <c r="C629" s="5" t="inlineStr">
        <is>
          <t>nav</t>
        </is>
      </c>
      <c r="D629" s="40">
        <f>INDEX(Inputs!$M$5:$M$132,MATCH($B629&amp;"|"&amp;$C629,Inputs!$A$5:$A$132,0))</f>
        <v/>
      </c>
      <c r="E629" s="40">
        <f>INDEX(Inputs!$T$5:$T$132,MATCH($B629&amp;"|"&amp;$C629,Inputs!$A$5:$A$132,0))</f>
        <v/>
      </c>
      <c r="F629" s="40">
        <f>INDEX(Inputs!$K$5:$K$132,MATCH($B629&amp;"|"&amp;$C629,Inputs!$A$5:$A$132,0))</f>
        <v/>
      </c>
      <c r="G629" s="39" t="n"/>
      <c r="H629" s="5">
        <f>INDEX(Variables!$B$5:$B$105,MATCH($A629,Variables!$A$5:$A$105,0))&amp;IF($C629="",""," | "&amp;INDEX(Mapping!$B$5:$B$26,MATCH($C629,Mapping!$A$5:$A$26,0))&amp;" | "&amp;INDEX(Mapping!$B$30:$B$41,MATCH($B629,Mapping!$A$30:$A$41,0)))</f>
        <v/>
      </c>
      <c r="I629" s="5">
        <f>INDEX(Variables!$C$5:$C$105,MATCH($A629,Variables!$A$5:$A$105,0))</f>
        <v/>
      </c>
      <c r="J629" s="5">
        <f>INDEX(Variables!$E$5:$E$105,MATCH($A629,Variables!$A$5:$A$105,0))</f>
        <v/>
      </c>
      <c r="K629" s="25">
        <f>LOWER(Settings!$C$4)&amp;".mit."&amp;$A629&amp;IF($C629="","","."&amp;$C629&amp;"."&amp;$B629)&amp;IF(INDEX(Variables!$D$5:$D$105,MATCH($A629,Variables!$A$5:$A$105,0))="","","."&amp;INDEX(Variables!$D$5:$D$105,MATCH($A629,Variables!$A$5:$A$105,0)))&amp;"."&amp;K$5</f>
        <v/>
      </c>
      <c r="L629" s="41">
        <f>INDEX(L$175:L$178,$D629)*$E629*INDEX(L$179:L$195,$F629)</f>
        <v/>
      </c>
      <c r="M629" s="40">
        <f>INDEX(M$175:M$178,$D629)*$E629*INDEX(M$179:M$195,$F629)</f>
        <v/>
      </c>
      <c r="N629" s="40">
        <f>INDEX(N$175:N$178,$D629)*$E629*INDEX(N$179:N$195,$F629)</f>
        <v/>
      </c>
      <c r="O629" s="40">
        <f>INDEX(O$175:O$178,$D629)*$E629*INDEX(O$179:O$195,$F629)</f>
        <v/>
      </c>
      <c r="P629" s="40">
        <f>INDEX(P$175:P$178,$D629)*$E629*INDEX(P$179:P$195,$F629)</f>
        <v/>
      </c>
      <c r="Q629" s="40">
        <f>INDEX(Q$175:Q$178,$D629)*$E629*INDEX(Q$179:Q$195,$F629)</f>
        <v/>
      </c>
      <c r="R629" s="40">
        <f>INDEX(R$175:R$178,$D629)*$E629*INDEX(R$179:R$195,$F629)</f>
        <v/>
      </c>
      <c r="S629" s="40">
        <f>INDEX(S$175:S$178,$D629)*$E629*INDEX(S$179:S$195,$F629)</f>
        <v/>
      </c>
      <c r="T629" s="40">
        <f>INDEX(T$175:T$178,$D629)*$E629*INDEX(T$179:T$195,$F629)</f>
        <v/>
      </c>
      <c r="U629" s="40">
        <f>INDEX(U$175:U$178,$D629)*$E629*INDEX(U$179:U$195,$F629)</f>
        <v/>
      </c>
      <c r="V629" s="40">
        <f>INDEX(V$175:V$178,$D629)*$E629*INDEX(V$179:V$195,$F629)</f>
        <v/>
      </c>
      <c r="W629" s="40">
        <f>INDEX(W$175:W$178,$D629)*$E629*INDEX(W$179:W$195,$F629)</f>
        <v/>
      </c>
      <c r="X629" s="40">
        <f>INDEX(X$175:X$178,$D629)*$E629*INDEX(X$179:X$195,$F629)</f>
        <v/>
      </c>
      <c r="Y629" s="40">
        <f>INDEX(Y$175:Y$178,$D629)*$E629*INDEX(Y$179:Y$195,$F629)</f>
        <v/>
      </c>
      <c r="Z629" s="40">
        <f>INDEX(Z$175:Z$178,$D629)*$E629*INDEX(Z$179:Z$195,$F629)</f>
        <v/>
      </c>
      <c r="AA629" s="40">
        <f>INDEX(AA$175:AA$178,$D629)*$E629*INDEX(AA$179:AA$195,$F629)</f>
        <v/>
      </c>
      <c r="AB629" s="40">
        <f>INDEX(AB$175:AB$178,$D629)*$E629*INDEX(AB$179:AB$195,$F629)</f>
        <v/>
      </c>
      <c r="AC629" s="40">
        <f>INDEX(AC$175:AC$178,$D629)*$E629*INDEX(AC$179:AC$195,$F629)</f>
        <v/>
      </c>
      <c r="AD629" s="42">
        <f>SHADOWEFF(INDEX(AD$175:AD$178,$D629),$E629,INDEX(AD$179:AD$195,$F629))</f>
        <v/>
      </c>
      <c r="AE629" s="25">
        <f>LOWER(Settings!$C$4)&amp;".mit."&amp;$A629&amp;IF($C629="","","."&amp;$C629&amp;"."&amp;$B629)&amp;IF(INDEX(Variables!$D$5:$D$105,MATCH($A629,Variables!$A$5:$A$105,0))="","","."&amp;INDEX(Variables!$D$5:$D$105,MATCH($A629,Variables!$A$5:$A$105,0)))&amp;"."&amp;AE$5</f>
        <v/>
      </c>
      <c r="AF629" s="41">
        <f>INDEX(AF$175:AF$178,$D629)*$E629*INDEX(AF$179:AF$195,$F629)</f>
        <v/>
      </c>
      <c r="AG629" s="40">
        <f>INDEX(AG$175:AG$178,$D629)*$E629*INDEX(AG$179:AG$195,$F629)</f>
        <v/>
      </c>
      <c r="AH629" s="40">
        <f>INDEX(AH$175:AH$178,$D629)*$E629*INDEX(AH$179:AH$195,$F629)</f>
        <v/>
      </c>
      <c r="AI629" s="40">
        <f>INDEX(AI$175:AI$178,$D629)*$E629*INDEX(AI$179:AI$195,$F629)</f>
        <v/>
      </c>
      <c r="AJ629" s="40">
        <f>INDEX(AJ$175:AJ$178,$D629)*$E629*INDEX(AJ$179:AJ$195,$F629)</f>
        <v/>
      </c>
      <c r="AK629" s="40">
        <f>INDEX(AK$175:AK$178,$D629)*$E629*INDEX(AK$179:AK$195,$F629)</f>
        <v/>
      </c>
      <c r="AL629" s="40">
        <f>INDEX(AL$175:AL$178,$D629)*$E629*INDEX(AL$179:AL$195,$F629)</f>
        <v/>
      </c>
      <c r="AM629" s="40">
        <f>INDEX(AM$175:AM$178,$D629)*$E629*INDEX(AM$179:AM$195,$F629)</f>
        <v/>
      </c>
      <c r="AN629" s="40">
        <f>INDEX(AN$175:AN$178,$D629)*$E629*INDEX(AN$179:AN$195,$F629)</f>
        <v/>
      </c>
      <c r="AO629" s="40">
        <f>INDEX(AO$175:AO$178,$D629)*$E629*INDEX(AO$179:AO$195,$F629)</f>
        <v/>
      </c>
      <c r="AP629" s="40">
        <f>INDEX(AP$175:AP$178,$D629)*$E629*INDEX(AP$179:AP$195,$F629)</f>
        <v/>
      </c>
      <c r="AQ629" s="40">
        <f>INDEX(AQ$175:AQ$178,$D629)*$E629*INDEX(AQ$179:AQ$195,$F629)</f>
        <v/>
      </c>
      <c r="AR629" s="40">
        <f>INDEX(AR$175:AR$178,$D629)*$E629*INDEX(AR$179:AR$195,$F629)</f>
        <v/>
      </c>
      <c r="AS629" s="40">
        <f>INDEX(AS$175:AS$178,$D629)*$E629*INDEX(AS$179:AS$195,$F629)</f>
        <v/>
      </c>
      <c r="AT629" s="40">
        <f>INDEX(AT$175:AT$178,$D629)*$E629*INDEX(AT$179:AT$195,$F629)</f>
        <v/>
      </c>
      <c r="AU629" s="40">
        <f>INDEX(AU$175:AU$178,$D629)*$E629*INDEX(AU$179:AU$195,$F629)</f>
        <v/>
      </c>
      <c r="AV629" s="40">
        <f>INDEX(AV$175:AV$178,$D629)*$E629*INDEX(AV$179:AV$195,$F629)</f>
        <v/>
      </c>
      <c r="AW629" s="40">
        <f>INDEX(AW$175:AW$178,$D629)*$E629*INDEX(AW$179:AW$195,$F629)</f>
        <v/>
      </c>
      <c r="AX629" s="42">
        <f>SHADOWEFF(INDEX(AX$175:AX$178,$D629),$E629,INDEX(AX$179:AX$195,$F629))</f>
        <v/>
      </c>
    </row>
    <row r="630" hidden="1" outlineLevel="2"/>
    <row r="631" hidden="1" outlineLevel="2">
      <c r="A631" s="5" t="inlineStr">
        <is>
          <t>ener</t>
        </is>
      </c>
      <c r="B631" s="5" t="inlineStr">
        <is>
          <t>coa</t>
        </is>
      </c>
      <c r="C631" s="5" t="inlineStr">
        <is>
          <t>nav</t>
        </is>
      </c>
      <c r="D631" s="40">
        <f>INDEX(Inputs!$N$5:$N$132,MATCH($B631&amp;"|"&amp;$C631,Inputs!$A$5:$A$132,0))</f>
        <v/>
      </c>
      <c r="E631" s="40">
        <f>INDEX(Inputs!$O$5:$O$132,MATCH($B631&amp;"|"&amp;$C631,Inputs!$A$5:$A$132,0))</f>
        <v/>
      </c>
      <c r="F631" s="40">
        <f>INDEX(Inputs!$P$5:$P$132,MATCH($B631&amp;"|"&amp;$C631,Inputs!$A$5:$A$132,0))</f>
        <v/>
      </c>
      <c r="G631" s="40">
        <f>INDEX(Inputs!$Q$5:$Q$132,MATCH($B631&amp;"|"&amp;$C631,Inputs!$A$5:$A$132,0))</f>
        <v/>
      </c>
      <c r="H631" s="5">
        <f>INDEX(Variables!$B$5:$B$105,MATCH($A631,Variables!$A$5:$A$105,0))&amp;IF($C631="",""," | "&amp;INDEX(Mapping!$B$5:$B$26,MATCH($C631,Mapping!$A$5:$A$26,0))&amp;" | "&amp;INDEX(Mapping!$B$30:$B$41,MATCH($B631,Mapping!$A$30:$A$41,0)))</f>
        <v/>
      </c>
      <c r="I631" s="5">
        <f>INDEX(Variables!$C$5:$C$105,MATCH($A631,Variables!$A$5:$A$105,0))</f>
        <v/>
      </c>
      <c r="J631" s="5">
        <f>INDEX(Variables!$E$5:$E$105,MATCH($A631,Variables!$A$5:$A$105,0))</f>
        <v/>
      </c>
      <c r="K631" s="25">
        <f>LOWER(Settings!$C$4)&amp;".mit."&amp;$A631&amp;IF($C631="","","."&amp;$C631&amp;"."&amp;$B631)&amp;IF(INDEX(Variables!$D$5:$D$105,MATCH($A631,Variables!$A$5:$A$105,0))="","","."&amp;INDEX(Variables!$D$5:$D$105,MATCH($A631,Variables!$A$5:$A$105,0)))&amp;"."&amp;K$5</f>
        <v/>
      </c>
      <c r="L631" s="46">
        <f>INDEX(Inputs!$U$5:$U$132,MATCH($B631&amp;"|"&amp;$C631,Inputs!$A$5:$A$132,0))</f>
        <v/>
      </c>
      <c r="M631" s="47">
        <f>L631*(1/(1+$G631))^(1+$E631)*(1+M$7)^$D631*(M613/L613)^$E631*((M613+M622)/(L613+L622))^($F631*(1+$E631))</f>
        <v/>
      </c>
      <c r="N631" s="47">
        <f>M631*(1/(1+$G631))^(1+$E631)*(1+N$7)^$D631*(N613/M613)^$E631*((N613+N622)/(M613+M622))^($F631*(1+$E631))</f>
        <v/>
      </c>
      <c r="O631" s="47">
        <f>N631*(1/(1+$G631))^(1+$E631)*(1+O$7)^$D631*(O613/N613)^$E631*((O613+O622)/(N613+N622))^($F631*(1+$E631))</f>
        <v/>
      </c>
      <c r="P631" s="47">
        <f>O631*(1/(1+$G631))^(1+$E631)*(1+P$7)^$D631*(P613/O613)^$E631*((P613+P622)/(O613+O622))^($F631*(1+$E631))</f>
        <v/>
      </c>
      <c r="Q631" s="47">
        <f>P631*(1/(1+$G631))^(1+$E631)*(1+Q$7)^$D631*(Q613/P613)^$E631*((Q613+Q622)/(P613+P622))^($F631*(1+$E631))</f>
        <v/>
      </c>
      <c r="R631" s="47">
        <f>Q631*(1/(1+$G631))^(1+$E631)*(1+R$7)^$D631*(R613/Q613)^$E631*((R613+R622)/(Q613+Q622))^($F631*(1+$E631))</f>
        <v/>
      </c>
      <c r="S631" s="47">
        <f>R631*(1/(1+$G631))^(1+$E631)*(1+S$7)^$D631*(S613/R613)^$E631*((S613+S622)/(R613+R622))^($F631*(1+$E631))</f>
        <v/>
      </c>
      <c r="T631" s="47">
        <f>S631*(1/(1+$G631))^(1+$E631)*(1+T$7)^$D631*(T613/S613)^$E631*((T613+T622)/(S613+S622))^($F631*(1+$E631))</f>
        <v/>
      </c>
      <c r="U631" s="47">
        <f>T631*(1/(1+$G631))^(1+$E631)*(1+U$7)^$D631*(U613/T613)^$E631*((U613+U622)/(T613+T622))^($F631*(1+$E631))</f>
        <v/>
      </c>
      <c r="V631" s="47">
        <f>U631*(1/(1+$G631))^(1+$E631)*(1+V$7)^$D631*(V613/U613)^$E631*((V613+V622)/(U613+U622))^($F631*(1+$E631))</f>
        <v/>
      </c>
      <c r="W631" s="47">
        <f>V631*(1/(1+$G631))^(1+$E631)*(1+W$7)^$D631*(W613/V613)^$E631*((W613+W622)/(V613+V622))^($F631*(1+$E631))</f>
        <v/>
      </c>
      <c r="X631" s="47">
        <f>W631*(1/(1+$G631))^(1+$E631)*(1+X$7)^$D631*(X613/W613)^$E631*((X613+X622)/(W613+W622))^($F631*(1+$E631))</f>
        <v/>
      </c>
      <c r="Y631" s="47">
        <f>X631*(1/(1+$G631))^(1+$E631)*(1+Y$7)^$D631*(Y613/X613)^$E631*((Y613+Y622)/(X613+X622))^($F631*(1+$E631))</f>
        <v/>
      </c>
      <c r="Z631" s="47">
        <f>Y631*(1/(1+$G631))^(1+$E631)*(1+Z$7)^$D631*(Z613/Y613)^$E631*((Z613+Z622)/(Y613+Y622))^($F631*(1+$E631))</f>
        <v/>
      </c>
      <c r="AA631" s="47">
        <f>Z631*(1/(1+$G631))^(1+$E631)*(1+AA$7)^$D631*(AA613/Z613)^$E631*((AA613+AA622)/(Z613+Z622))^($F631*(1+$E631))</f>
        <v/>
      </c>
      <c r="AB631" s="47">
        <f>AA631*(1/(1+$G631))^(1+$E631)*(1+AB$7)^$D631*(AB613/AA613)^$E631*((AB613+AB622)/(AA613+AA622))^($F631*(1+$E631))</f>
        <v/>
      </c>
      <c r="AC631" s="47">
        <f>AB631*(1/(1+$G631))^(1+$E631)*(1+AC$7)^$D631*(AC613/AB613)^$E631*((AC613+AC622)/(AB613+AB622))^($F631*(1+$E631))</f>
        <v/>
      </c>
      <c r="AD631" s="48">
        <f>FUELUSE(AC631,AD613,AC613,AD622,AC622,AD$7,$D631,$E631,$F631,$G631)</f>
        <v/>
      </c>
      <c r="AE631" s="25">
        <f>LOWER(Settings!$C$4)&amp;".mit."&amp;$A631&amp;IF($C631="","","."&amp;$C631&amp;"."&amp;$B631)&amp;IF(INDEX(Variables!$D$5:$D$105,MATCH($A631,Variables!$A$5:$A$105,0))="","","."&amp;INDEX(Variables!$D$5:$D$105,MATCH($A631,Variables!$A$5:$A$105,0)))&amp;"."&amp;AE$5</f>
        <v/>
      </c>
      <c r="AF631" s="46">
        <f>INDEX(Inputs!$U$5:$U$132,MATCH($B631&amp;"|"&amp;$C631,Inputs!$A$5:$A$132,0))</f>
        <v/>
      </c>
      <c r="AG631" s="47">
        <f>AF631*(1/(1+$G631))^(1+$E631)*(1+AG$7)^$D631*(AG613/AF613)^$E631*((AG613+AG622)/(AF613+AF622))^($F631*(1+$E631))</f>
        <v/>
      </c>
      <c r="AH631" s="47">
        <f>AG631*(1/(1+$G631))^(1+$E631)*(1+AH$7)^$D631*(AH613/AG613)^$E631*((AH613+AH622)/(AG613+AG622))^($F631*(1+$E631))</f>
        <v/>
      </c>
      <c r="AI631" s="47">
        <f>AH631*(1/(1+$G631))^(1+$E631)*(1+AI$7)^$D631*(AI613/AH613)^$E631*((AI613+AI622)/(AH613+AH622))^($F631*(1+$E631))</f>
        <v/>
      </c>
      <c r="AJ631" s="47">
        <f>AI631*(1/(1+$G631))^(1+$E631)*(1+AJ$7)^$D631*(AJ613/AI613)^$E631*((AJ613+AJ622)/(AI613+AI622))^($F631*(1+$E631))</f>
        <v/>
      </c>
      <c r="AK631" s="47">
        <f>AJ631*(1/(1+$G631))^(1+$E631)*(1+AK$7)^$D631*(AK613/AJ613)^$E631*((AK613+AK622)/(AJ613+AJ622))^($F631*(1+$E631))</f>
        <v/>
      </c>
      <c r="AL631" s="47">
        <f>AK631*(1/(1+$G631))^(1+$E631)*(1+AL$7)^$D631*(AL613/AK613)^$E631*((AL613+AL622)/(AK613+AK622))^($F631*(1+$E631))</f>
        <v/>
      </c>
      <c r="AM631" s="47">
        <f>AL631*(1/(1+$G631))^(1+$E631)*(1+AM$7)^$D631*(AM613/AL613)^$E631*((AM613+AM622)/(AL613+AL622))^($F631*(1+$E631))</f>
        <v/>
      </c>
      <c r="AN631" s="47">
        <f>AM631*(1/(1+$G631))^(1+$E631)*(1+AN$7)^$D631*(AN613/AM613)^$E631*((AN613+AN622)/(AM613+AM622))^($F631*(1+$E631))</f>
        <v/>
      </c>
      <c r="AO631" s="47">
        <f>AN631*(1/(1+$G631))^(1+$E631)*(1+AO$7)^$D631*(AO613/AN613)^$E631*((AO613+AO622)/(AN613+AN622))^($F631*(1+$E631))</f>
        <v/>
      </c>
      <c r="AP631" s="47">
        <f>AO631*(1/(1+$G631))^(1+$E631)*(1+AP$7)^$D631*(AP613/AO613)^$E631*((AP613+AP622)/(AO613+AO622))^($F631*(1+$E631))</f>
        <v/>
      </c>
      <c r="AQ631" s="47">
        <f>AP631*(1/(1+$G631))^(1+$E631)*(1+AQ$7)^$D631*(AQ613/AP613)^$E631*((AQ613+AQ622)/(AP613+AP622))^($F631*(1+$E631))</f>
        <v/>
      </c>
      <c r="AR631" s="47">
        <f>AQ631*(1/(1+$G631))^(1+$E631)*(1+AR$7)^$D631*(AR613/AQ613)^$E631*((AR613+AR622)/(AQ613+AQ622))^($F631*(1+$E631))</f>
        <v/>
      </c>
      <c r="AS631" s="47">
        <f>AR631*(1/(1+$G631))^(1+$E631)*(1+AS$7)^$D631*(AS613/AR613)^$E631*((AS613+AS622)/(AR613+AR622))^($F631*(1+$E631))</f>
        <v/>
      </c>
      <c r="AT631" s="47">
        <f>AS631*(1/(1+$G631))^(1+$E631)*(1+AT$7)^$D631*(AT613/AS613)^$E631*((AT613+AT622)/(AS613+AS622))^($F631*(1+$E631))</f>
        <v/>
      </c>
      <c r="AU631" s="47">
        <f>AT631*(1/(1+$G631))^(1+$E631)*(1+AU$7)^$D631*(AU613/AT613)^$E631*((AU613+AU622)/(AT613+AT622))^($F631*(1+$E631))</f>
        <v/>
      </c>
      <c r="AV631" s="47">
        <f>AU631*(1/(1+$G631))^(1+$E631)*(1+AV$7)^$D631*(AV613/AU613)^$E631*((AV613+AV622)/(AU613+AU622))^($F631*(1+$E631))</f>
        <v/>
      </c>
      <c r="AW631" s="47">
        <f>AV631*(1/(1+$G631))^(1+$E631)*(1+AW$7)^$D631*(AW613/AV613)^$E631*((AW613+AW622)/(AV613+AV622))^($F631*(1+$E631))</f>
        <v/>
      </c>
      <c r="AX631" s="48">
        <f>FUELUSE(AW631,AX613,AW613,AX622,AW622,AX$7,$D631,$E631,$F631,$G631)</f>
        <v/>
      </c>
    </row>
    <row r="632" hidden="1" outlineLevel="2">
      <c r="A632" s="5" t="inlineStr">
        <is>
          <t>ener</t>
        </is>
      </c>
      <c r="B632" s="5" t="inlineStr">
        <is>
          <t>nga</t>
        </is>
      </c>
      <c r="C632" s="5" t="inlineStr">
        <is>
          <t>nav</t>
        </is>
      </c>
      <c r="D632" s="40">
        <f>INDEX(Inputs!$N$5:$N$132,MATCH($B632&amp;"|"&amp;$C632,Inputs!$A$5:$A$132,0))</f>
        <v/>
      </c>
      <c r="E632" s="40">
        <f>INDEX(Inputs!$O$5:$O$132,MATCH($B632&amp;"|"&amp;$C632,Inputs!$A$5:$A$132,0))</f>
        <v/>
      </c>
      <c r="F632" s="40">
        <f>INDEX(Inputs!$P$5:$P$132,MATCH($B632&amp;"|"&amp;$C632,Inputs!$A$5:$A$132,0))</f>
        <v/>
      </c>
      <c r="G632" s="40">
        <f>INDEX(Inputs!$Q$5:$Q$132,MATCH($B632&amp;"|"&amp;$C632,Inputs!$A$5:$A$132,0))</f>
        <v/>
      </c>
      <c r="H632" s="5">
        <f>INDEX(Variables!$B$5:$B$105,MATCH($A632,Variables!$A$5:$A$105,0))&amp;IF($C632="",""," | "&amp;INDEX(Mapping!$B$5:$B$26,MATCH($C632,Mapping!$A$5:$A$26,0))&amp;" | "&amp;INDEX(Mapping!$B$30:$B$41,MATCH($B632,Mapping!$A$30:$A$41,0)))</f>
        <v/>
      </c>
      <c r="I632" s="5">
        <f>INDEX(Variables!$C$5:$C$105,MATCH($A632,Variables!$A$5:$A$105,0))</f>
        <v/>
      </c>
      <c r="J632" s="5">
        <f>INDEX(Variables!$E$5:$E$105,MATCH($A632,Variables!$A$5:$A$105,0))</f>
        <v/>
      </c>
      <c r="K632" s="25">
        <f>LOWER(Settings!$C$4)&amp;".mit."&amp;$A632&amp;IF($C632="","","."&amp;$C632&amp;"."&amp;$B632)&amp;IF(INDEX(Variables!$D$5:$D$105,MATCH($A632,Variables!$A$5:$A$105,0))="","","."&amp;INDEX(Variables!$D$5:$D$105,MATCH($A632,Variables!$A$5:$A$105,0)))&amp;"."&amp;K$5</f>
        <v/>
      </c>
      <c r="L632" s="46">
        <f>INDEX(Inputs!$U$5:$U$132,MATCH($B632&amp;"|"&amp;$C632,Inputs!$A$5:$A$132,0))</f>
        <v/>
      </c>
      <c r="M632" s="47">
        <f>L632*(1/(1+$G632))^(1+$E632)*(1+M$7)^$D632*(M614/L614)^$E632*((M614+M623)/(L614+L623))^($F632*(1+$E632))</f>
        <v/>
      </c>
      <c r="N632" s="47">
        <f>M632*(1/(1+$G632))^(1+$E632)*(1+N$7)^$D632*(N614/M614)^$E632*((N614+N623)/(M614+M623))^($F632*(1+$E632))</f>
        <v/>
      </c>
      <c r="O632" s="47">
        <f>N632*(1/(1+$G632))^(1+$E632)*(1+O$7)^$D632*(O614/N614)^$E632*((O614+O623)/(N614+N623))^($F632*(1+$E632))</f>
        <v/>
      </c>
      <c r="P632" s="47">
        <f>O632*(1/(1+$G632))^(1+$E632)*(1+P$7)^$D632*(P614/O614)^$E632*((P614+P623)/(O614+O623))^($F632*(1+$E632))</f>
        <v/>
      </c>
      <c r="Q632" s="47">
        <f>P632*(1/(1+$G632))^(1+$E632)*(1+Q$7)^$D632*(Q614/P614)^$E632*((Q614+Q623)/(P614+P623))^($F632*(1+$E632))</f>
        <v/>
      </c>
      <c r="R632" s="47">
        <f>Q632*(1/(1+$G632))^(1+$E632)*(1+R$7)^$D632*(R614/Q614)^$E632*((R614+R623)/(Q614+Q623))^($F632*(1+$E632))</f>
        <v/>
      </c>
      <c r="S632" s="47">
        <f>R632*(1/(1+$G632))^(1+$E632)*(1+S$7)^$D632*(S614/R614)^$E632*((S614+S623)/(R614+R623))^($F632*(1+$E632))</f>
        <v/>
      </c>
      <c r="T632" s="47">
        <f>S632*(1/(1+$G632))^(1+$E632)*(1+T$7)^$D632*(T614/S614)^$E632*((T614+T623)/(S614+S623))^($F632*(1+$E632))</f>
        <v/>
      </c>
      <c r="U632" s="47">
        <f>T632*(1/(1+$G632))^(1+$E632)*(1+U$7)^$D632*(U614/T614)^$E632*((U614+U623)/(T614+T623))^($F632*(1+$E632))</f>
        <v/>
      </c>
      <c r="V632" s="47">
        <f>U632*(1/(1+$G632))^(1+$E632)*(1+V$7)^$D632*(V614/U614)^$E632*((V614+V623)/(U614+U623))^($F632*(1+$E632))</f>
        <v/>
      </c>
      <c r="W632" s="47">
        <f>V632*(1/(1+$G632))^(1+$E632)*(1+W$7)^$D632*(W614/V614)^$E632*((W614+W623)/(V614+V623))^($F632*(1+$E632))</f>
        <v/>
      </c>
      <c r="X632" s="47">
        <f>W632*(1/(1+$G632))^(1+$E632)*(1+X$7)^$D632*(X614/W614)^$E632*((X614+X623)/(W614+W623))^($F632*(1+$E632))</f>
        <v/>
      </c>
      <c r="Y632" s="47">
        <f>X632*(1/(1+$G632))^(1+$E632)*(1+Y$7)^$D632*(Y614/X614)^$E632*((Y614+Y623)/(X614+X623))^($F632*(1+$E632))</f>
        <v/>
      </c>
      <c r="Z632" s="47">
        <f>Y632*(1/(1+$G632))^(1+$E632)*(1+Z$7)^$D632*(Z614/Y614)^$E632*((Z614+Z623)/(Y614+Y623))^($F632*(1+$E632))</f>
        <v/>
      </c>
      <c r="AA632" s="47">
        <f>Z632*(1/(1+$G632))^(1+$E632)*(1+AA$7)^$D632*(AA614/Z614)^$E632*((AA614+AA623)/(Z614+Z623))^($F632*(1+$E632))</f>
        <v/>
      </c>
      <c r="AB632" s="47">
        <f>AA632*(1/(1+$G632))^(1+$E632)*(1+AB$7)^$D632*(AB614/AA614)^$E632*((AB614+AB623)/(AA614+AA623))^($F632*(1+$E632))</f>
        <v/>
      </c>
      <c r="AC632" s="47">
        <f>AB632*(1/(1+$G632))^(1+$E632)*(1+AC$7)^$D632*(AC614/AB614)^$E632*((AC614+AC623)/(AB614+AB623))^($F632*(1+$E632))</f>
        <v/>
      </c>
      <c r="AD632" s="48">
        <f>FUELUSE(AC632,AD614,AC614,AD623,AC623,AD$7,$D632,$E632,$F632,$G632)</f>
        <v/>
      </c>
      <c r="AE632" s="25">
        <f>LOWER(Settings!$C$4)&amp;".mit."&amp;$A632&amp;IF($C632="","","."&amp;$C632&amp;"."&amp;$B632)&amp;IF(INDEX(Variables!$D$5:$D$105,MATCH($A632,Variables!$A$5:$A$105,0))="","","."&amp;INDEX(Variables!$D$5:$D$105,MATCH($A632,Variables!$A$5:$A$105,0)))&amp;"."&amp;AE$5</f>
        <v/>
      </c>
      <c r="AF632" s="46">
        <f>INDEX(Inputs!$U$5:$U$132,MATCH($B632&amp;"|"&amp;$C632,Inputs!$A$5:$A$132,0))</f>
        <v/>
      </c>
      <c r="AG632" s="47">
        <f>AF632*(1/(1+$G632))^(1+$E632)*(1+AG$7)^$D632*(AG614/AF614)^$E632*((AG614+AG623)/(AF614+AF623))^($F632*(1+$E632))</f>
        <v/>
      </c>
      <c r="AH632" s="47">
        <f>AG632*(1/(1+$G632))^(1+$E632)*(1+AH$7)^$D632*(AH614/AG614)^$E632*((AH614+AH623)/(AG614+AG623))^($F632*(1+$E632))</f>
        <v/>
      </c>
      <c r="AI632" s="47">
        <f>AH632*(1/(1+$G632))^(1+$E632)*(1+AI$7)^$D632*(AI614/AH614)^$E632*((AI614+AI623)/(AH614+AH623))^($F632*(1+$E632))</f>
        <v/>
      </c>
      <c r="AJ632" s="47">
        <f>AI632*(1/(1+$G632))^(1+$E632)*(1+AJ$7)^$D632*(AJ614/AI614)^$E632*((AJ614+AJ623)/(AI614+AI623))^($F632*(1+$E632))</f>
        <v/>
      </c>
      <c r="AK632" s="47">
        <f>AJ632*(1/(1+$G632))^(1+$E632)*(1+AK$7)^$D632*(AK614/AJ614)^$E632*((AK614+AK623)/(AJ614+AJ623))^($F632*(1+$E632))</f>
        <v/>
      </c>
      <c r="AL632" s="47">
        <f>AK632*(1/(1+$G632))^(1+$E632)*(1+AL$7)^$D632*(AL614/AK614)^$E632*((AL614+AL623)/(AK614+AK623))^($F632*(1+$E632))</f>
        <v/>
      </c>
      <c r="AM632" s="47">
        <f>AL632*(1/(1+$G632))^(1+$E632)*(1+AM$7)^$D632*(AM614/AL614)^$E632*((AM614+AM623)/(AL614+AL623))^($F632*(1+$E632))</f>
        <v/>
      </c>
      <c r="AN632" s="47">
        <f>AM632*(1/(1+$G632))^(1+$E632)*(1+AN$7)^$D632*(AN614/AM614)^$E632*((AN614+AN623)/(AM614+AM623))^($F632*(1+$E632))</f>
        <v/>
      </c>
      <c r="AO632" s="47">
        <f>AN632*(1/(1+$G632))^(1+$E632)*(1+AO$7)^$D632*(AO614/AN614)^$E632*((AO614+AO623)/(AN614+AN623))^($F632*(1+$E632))</f>
        <v/>
      </c>
      <c r="AP632" s="47">
        <f>AO632*(1/(1+$G632))^(1+$E632)*(1+AP$7)^$D632*(AP614/AO614)^$E632*((AP614+AP623)/(AO614+AO623))^($F632*(1+$E632))</f>
        <v/>
      </c>
      <c r="AQ632" s="47">
        <f>AP632*(1/(1+$G632))^(1+$E632)*(1+AQ$7)^$D632*(AQ614/AP614)^$E632*((AQ614+AQ623)/(AP614+AP623))^($F632*(1+$E632))</f>
        <v/>
      </c>
      <c r="AR632" s="47">
        <f>AQ632*(1/(1+$G632))^(1+$E632)*(1+AR$7)^$D632*(AR614/AQ614)^$E632*((AR614+AR623)/(AQ614+AQ623))^($F632*(1+$E632))</f>
        <v/>
      </c>
      <c r="AS632" s="47">
        <f>AR632*(1/(1+$G632))^(1+$E632)*(1+AS$7)^$D632*(AS614/AR614)^$E632*((AS614+AS623)/(AR614+AR623))^($F632*(1+$E632))</f>
        <v/>
      </c>
      <c r="AT632" s="47">
        <f>AS632*(1/(1+$G632))^(1+$E632)*(1+AT$7)^$D632*(AT614/AS614)^$E632*((AT614+AT623)/(AS614+AS623))^($F632*(1+$E632))</f>
        <v/>
      </c>
      <c r="AU632" s="47">
        <f>AT632*(1/(1+$G632))^(1+$E632)*(1+AU$7)^$D632*(AU614/AT614)^$E632*((AU614+AU623)/(AT614+AT623))^($F632*(1+$E632))</f>
        <v/>
      </c>
      <c r="AV632" s="47">
        <f>AU632*(1/(1+$G632))^(1+$E632)*(1+AV$7)^$D632*(AV614/AU614)^$E632*((AV614+AV623)/(AU614+AU623))^($F632*(1+$E632))</f>
        <v/>
      </c>
      <c r="AW632" s="47">
        <f>AV632*(1/(1+$G632))^(1+$E632)*(1+AW$7)^$D632*(AW614/AV614)^$E632*((AW614+AW623)/(AV614+AV623))^($F632*(1+$E632))</f>
        <v/>
      </c>
      <c r="AX632" s="48">
        <f>FUELUSE(AW632,AX614,AW614,AX623,AW623,AX$7,$D632,$E632,$F632,$G632)</f>
        <v/>
      </c>
    </row>
    <row r="633" hidden="1" outlineLevel="2">
      <c r="A633" s="5" t="inlineStr">
        <is>
          <t>ener</t>
        </is>
      </c>
      <c r="B633" s="5" t="inlineStr">
        <is>
          <t>gso</t>
        </is>
      </c>
      <c r="C633" s="5" t="inlineStr">
        <is>
          <t>nav</t>
        </is>
      </c>
      <c r="D633" s="40">
        <f>INDEX(Inputs!$N$5:$N$132,MATCH($B633&amp;"|"&amp;$C633,Inputs!$A$5:$A$132,0))</f>
        <v/>
      </c>
      <c r="E633" s="40">
        <f>INDEX(Inputs!$O$5:$O$132,MATCH($B633&amp;"|"&amp;$C633,Inputs!$A$5:$A$132,0))</f>
        <v/>
      </c>
      <c r="F633" s="40">
        <f>INDEX(Inputs!$P$5:$P$132,MATCH($B633&amp;"|"&amp;$C633,Inputs!$A$5:$A$132,0))</f>
        <v/>
      </c>
      <c r="G633" s="40">
        <f>INDEX(Inputs!$Q$5:$Q$132,MATCH($B633&amp;"|"&amp;$C633,Inputs!$A$5:$A$132,0))</f>
        <v/>
      </c>
      <c r="H633" s="5">
        <f>INDEX(Variables!$B$5:$B$105,MATCH($A633,Variables!$A$5:$A$105,0))&amp;IF($C633="",""," | "&amp;INDEX(Mapping!$B$5:$B$26,MATCH($C633,Mapping!$A$5:$A$26,0))&amp;" | "&amp;INDEX(Mapping!$B$30:$B$41,MATCH($B633,Mapping!$A$30:$A$41,0)))</f>
        <v/>
      </c>
      <c r="I633" s="5">
        <f>INDEX(Variables!$C$5:$C$105,MATCH($A633,Variables!$A$5:$A$105,0))</f>
        <v/>
      </c>
      <c r="J633" s="5">
        <f>INDEX(Variables!$E$5:$E$105,MATCH($A633,Variables!$A$5:$A$105,0))</f>
        <v/>
      </c>
      <c r="K633" s="25">
        <f>LOWER(Settings!$C$4)&amp;".mit."&amp;$A633&amp;IF($C633="","","."&amp;$C633&amp;"."&amp;$B633)&amp;IF(INDEX(Variables!$D$5:$D$105,MATCH($A633,Variables!$A$5:$A$105,0))="","","."&amp;INDEX(Variables!$D$5:$D$105,MATCH($A633,Variables!$A$5:$A$105,0)))&amp;"."&amp;K$5</f>
        <v/>
      </c>
      <c r="L633" s="46">
        <f>INDEX(Inputs!$U$5:$U$132,MATCH($B633&amp;"|"&amp;$C633,Inputs!$A$5:$A$132,0))</f>
        <v/>
      </c>
      <c r="M633" s="47">
        <f>L633*(1/(1+$G633))^(1+$E633)*(1+M$7)^$D633*(M615/L615)^$E633*((M615+M624)/(L615+L624))^($F633*(1+$E633))</f>
        <v/>
      </c>
      <c r="N633" s="47">
        <f>M633*(1/(1+$G633))^(1+$E633)*(1+N$7)^$D633*(N615/M615)^$E633*((N615+N624)/(M615+M624))^($F633*(1+$E633))</f>
        <v/>
      </c>
      <c r="O633" s="47">
        <f>N633*(1/(1+$G633))^(1+$E633)*(1+O$7)^$D633*(O615/N615)^$E633*((O615+O624)/(N615+N624))^($F633*(1+$E633))</f>
        <v/>
      </c>
      <c r="P633" s="47">
        <f>O633*(1/(1+$G633))^(1+$E633)*(1+P$7)^$D633*(P615/O615)^$E633*((P615+P624)/(O615+O624))^($F633*(1+$E633))</f>
        <v/>
      </c>
      <c r="Q633" s="47">
        <f>P633*(1/(1+$G633))^(1+$E633)*(1+Q$7)^$D633*(Q615/P615)^$E633*((Q615+Q624)/(P615+P624))^($F633*(1+$E633))</f>
        <v/>
      </c>
      <c r="R633" s="47">
        <f>Q633*(1/(1+$G633))^(1+$E633)*(1+R$7)^$D633*(R615/Q615)^$E633*((R615+R624)/(Q615+Q624))^($F633*(1+$E633))</f>
        <v/>
      </c>
      <c r="S633" s="47">
        <f>R633*(1/(1+$G633))^(1+$E633)*(1+S$7)^$D633*(S615/R615)^$E633*((S615+S624)/(R615+R624))^($F633*(1+$E633))</f>
        <v/>
      </c>
      <c r="T633" s="47">
        <f>S633*(1/(1+$G633))^(1+$E633)*(1+T$7)^$D633*(T615/S615)^$E633*((T615+T624)/(S615+S624))^($F633*(1+$E633))</f>
        <v/>
      </c>
      <c r="U633" s="47">
        <f>T633*(1/(1+$G633))^(1+$E633)*(1+U$7)^$D633*(U615/T615)^$E633*((U615+U624)/(T615+T624))^($F633*(1+$E633))</f>
        <v/>
      </c>
      <c r="V633" s="47">
        <f>U633*(1/(1+$G633))^(1+$E633)*(1+V$7)^$D633*(V615/U615)^$E633*((V615+V624)/(U615+U624))^($F633*(1+$E633))</f>
        <v/>
      </c>
      <c r="W633" s="47">
        <f>V633*(1/(1+$G633))^(1+$E633)*(1+W$7)^$D633*(W615/V615)^$E633*((W615+W624)/(V615+V624))^($F633*(1+$E633))</f>
        <v/>
      </c>
      <c r="X633" s="47">
        <f>W633*(1/(1+$G633))^(1+$E633)*(1+X$7)^$D633*(X615/W615)^$E633*((X615+X624)/(W615+W624))^($F633*(1+$E633))</f>
        <v/>
      </c>
      <c r="Y633" s="47">
        <f>X633*(1/(1+$G633))^(1+$E633)*(1+Y$7)^$D633*(Y615/X615)^$E633*((Y615+Y624)/(X615+X624))^($F633*(1+$E633))</f>
        <v/>
      </c>
      <c r="Z633" s="47">
        <f>Y633*(1/(1+$G633))^(1+$E633)*(1+Z$7)^$D633*(Z615/Y615)^$E633*((Z615+Z624)/(Y615+Y624))^($F633*(1+$E633))</f>
        <v/>
      </c>
      <c r="AA633" s="47">
        <f>Z633*(1/(1+$G633))^(1+$E633)*(1+AA$7)^$D633*(AA615/Z615)^$E633*((AA615+AA624)/(Z615+Z624))^($F633*(1+$E633))</f>
        <v/>
      </c>
      <c r="AB633" s="47">
        <f>AA633*(1/(1+$G633))^(1+$E633)*(1+AB$7)^$D633*(AB615/AA615)^$E633*((AB615+AB624)/(AA615+AA624))^($F633*(1+$E633))</f>
        <v/>
      </c>
      <c r="AC633" s="47">
        <f>AB633*(1/(1+$G633))^(1+$E633)*(1+AC$7)^$D633*(AC615/AB615)^$E633*((AC615+AC624)/(AB615+AB624))^($F633*(1+$E633))</f>
        <v/>
      </c>
      <c r="AD633" s="48">
        <f>FUELUSE(AC633,AD615,AC615,AD624,AC624,AD$7,$D633,$E633,$F633,$G633)</f>
        <v/>
      </c>
      <c r="AE633" s="25">
        <f>LOWER(Settings!$C$4)&amp;".mit."&amp;$A633&amp;IF($C633="","","."&amp;$C633&amp;"."&amp;$B633)&amp;IF(INDEX(Variables!$D$5:$D$105,MATCH($A633,Variables!$A$5:$A$105,0))="","","."&amp;INDEX(Variables!$D$5:$D$105,MATCH($A633,Variables!$A$5:$A$105,0)))&amp;"."&amp;AE$5</f>
        <v/>
      </c>
      <c r="AF633" s="46">
        <f>INDEX(Inputs!$U$5:$U$132,MATCH($B633&amp;"|"&amp;$C633,Inputs!$A$5:$A$132,0))</f>
        <v/>
      </c>
      <c r="AG633" s="47">
        <f>AF633*(1/(1+$G633))^(1+$E633)*(1+AG$7)^$D633*(AG615/AF615)^$E633*((AG615+AG624)/(AF615+AF624))^($F633*(1+$E633))</f>
        <v/>
      </c>
      <c r="AH633" s="47">
        <f>AG633*(1/(1+$G633))^(1+$E633)*(1+AH$7)^$D633*(AH615/AG615)^$E633*((AH615+AH624)/(AG615+AG624))^($F633*(1+$E633))</f>
        <v/>
      </c>
      <c r="AI633" s="47">
        <f>AH633*(1/(1+$G633))^(1+$E633)*(1+AI$7)^$D633*(AI615/AH615)^$E633*((AI615+AI624)/(AH615+AH624))^($F633*(1+$E633))</f>
        <v/>
      </c>
      <c r="AJ633" s="47">
        <f>AI633*(1/(1+$G633))^(1+$E633)*(1+AJ$7)^$D633*(AJ615/AI615)^$E633*((AJ615+AJ624)/(AI615+AI624))^($F633*(1+$E633))</f>
        <v/>
      </c>
      <c r="AK633" s="47">
        <f>AJ633*(1/(1+$G633))^(1+$E633)*(1+AK$7)^$D633*(AK615/AJ615)^$E633*((AK615+AK624)/(AJ615+AJ624))^($F633*(1+$E633))</f>
        <v/>
      </c>
      <c r="AL633" s="47">
        <f>AK633*(1/(1+$G633))^(1+$E633)*(1+AL$7)^$D633*(AL615/AK615)^$E633*((AL615+AL624)/(AK615+AK624))^($F633*(1+$E633))</f>
        <v/>
      </c>
      <c r="AM633" s="47">
        <f>AL633*(1/(1+$G633))^(1+$E633)*(1+AM$7)^$D633*(AM615/AL615)^$E633*((AM615+AM624)/(AL615+AL624))^($F633*(1+$E633))</f>
        <v/>
      </c>
      <c r="AN633" s="47">
        <f>AM633*(1/(1+$G633))^(1+$E633)*(1+AN$7)^$D633*(AN615/AM615)^$E633*((AN615+AN624)/(AM615+AM624))^($F633*(1+$E633))</f>
        <v/>
      </c>
      <c r="AO633" s="47">
        <f>AN633*(1/(1+$G633))^(1+$E633)*(1+AO$7)^$D633*(AO615/AN615)^$E633*((AO615+AO624)/(AN615+AN624))^($F633*(1+$E633))</f>
        <v/>
      </c>
      <c r="AP633" s="47">
        <f>AO633*(1/(1+$G633))^(1+$E633)*(1+AP$7)^$D633*(AP615/AO615)^$E633*((AP615+AP624)/(AO615+AO624))^($F633*(1+$E633))</f>
        <v/>
      </c>
      <c r="AQ633" s="47">
        <f>AP633*(1/(1+$G633))^(1+$E633)*(1+AQ$7)^$D633*(AQ615/AP615)^$E633*((AQ615+AQ624)/(AP615+AP624))^($F633*(1+$E633))</f>
        <v/>
      </c>
      <c r="AR633" s="47">
        <f>AQ633*(1/(1+$G633))^(1+$E633)*(1+AR$7)^$D633*(AR615/AQ615)^$E633*((AR615+AR624)/(AQ615+AQ624))^($F633*(1+$E633))</f>
        <v/>
      </c>
      <c r="AS633" s="47">
        <f>AR633*(1/(1+$G633))^(1+$E633)*(1+AS$7)^$D633*(AS615/AR615)^$E633*((AS615+AS624)/(AR615+AR624))^($F633*(1+$E633))</f>
        <v/>
      </c>
      <c r="AT633" s="47">
        <f>AS633*(1/(1+$G633))^(1+$E633)*(1+AT$7)^$D633*(AT615/AS615)^$E633*((AT615+AT624)/(AS615+AS624))^($F633*(1+$E633))</f>
        <v/>
      </c>
      <c r="AU633" s="47">
        <f>AT633*(1/(1+$G633))^(1+$E633)*(1+AU$7)^$D633*(AU615/AT615)^$E633*((AU615+AU624)/(AT615+AT624))^($F633*(1+$E633))</f>
        <v/>
      </c>
      <c r="AV633" s="47">
        <f>AU633*(1/(1+$G633))^(1+$E633)*(1+AV$7)^$D633*(AV615/AU615)^$E633*((AV615+AV624)/(AU615+AU624))^($F633*(1+$E633))</f>
        <v/>
      </c>
      <c r="AW633" s="47">
        <f>AV633*(1/(1+$G633))^(1+$E633)*(1+AW$7)^$D633*(AW615/AV615)^$E633*((AW615+AW624)/(AV615+AV624))^($F633*(1+$E633))</f>
        <v/>
      </c>
      <c r="AX633" s="48">
        <f>FUELUSE(AW633,AX615,AW615,AX624,AW624,AX$7,$D633,$E633,$F633,$G633)</f>
        <v/>
      </c>
    </row>
    <row r="634" hidden="1" outlineLevel="2">
      <c r="A634" s="5" t="inlineStr">
        <is>
          <t>ener</t>
        </is>
      </c>
      <c r="B634" s="5" t="inlineStr">
        <is>
          <t>die</t>
        </is>
      </c>
      <c r="C634" s="5" t="inlineStr">
        <is>
          <t>nav</t>
        </is>
      </c>
      <c r="D634" s="40">
        <f>INDEX(Inputs!$N$5:$N$132,MATCH($B634&amp;"|"&amp;$C634,Inputs!$A$5:$A$132,0))</f>
        <v/>
      </c>
      <c r="E634" s="40">
        <f>INDEX(Inputs!$O$5:$O$132,MATCH($B634&amp;"|"&amp;$C634,Inputs!$A$5:$A$132,0))</f>
        <v/>
      </c>
      <c r="F634" s="40">
        <f>INDEX(Inputs!$P$5:$P$132,MATCH($B634&amp;"|"&amp;$C634,Inputs!$A$5:$A$132,0))</f>
        <v/>
      </c>
      <c r="G634" s="40">
        <f>INDEX(Inputs!$Q$5:$Q$132,MATCH($B634&amp;"|"&amp;$C634,Inputs!$A$5:$A$132,0))</f>
        <v/>
      </c>
      <c r="H634" s="5">
        <f>INDEX(Variables!$B$5:$B$105,MATCH($A634,Variables!$A$5:$A$105,0))&amp;IF($C634="",""," | "&amp;INDEX(Mapping!$B$5:$B$26,MATCH($C634,Mapping!$A$5:$A$26,0))&amp;" | "&amp;INDEX(Mapping!$B$30:$B$41,MATCH($B634,Mapping!$A$30:$A$41,0)))</f>
        <v/>
      </c>
      <c r="I634" s="5">
        <f>INDEX(Variables!$C$5:$C$105,MATCH($A634,Variables!$A$5:$A$105,0))</f>
        <v/>
      </c>
      <c r="J634" s="5">
        <f>INDEX(Variables!$E$5:$E$105,MATCH($A634,Variables!$A$5:$A$105,0))</f>
        <v/>
      </c>
      <c r="K634" s="25">
        <f>LOWER(Settings!$C$4)&amp;".mit."&amp;$A634&amp;IF($C634="","","."&amp;$C634&amp;"."&amp;$B634)&amp;IF(INDEX(Variables!$D$5:$D$105,MATCH($A634,Variables!$A$5:$A$105,0))="","","."&amp;INDEX(Variables!$D$5:$D$105,MATCH($A634,Variables!$A$5:$A$105,0)))&amp;"."&amp;K$5</f>
        <v/>
      </c>
      <c r="L634" s="46">
        <f>INDEX(Inputs!$U$5:$U$132,MATCH($B634&amp;"|"&amp;$C634,Inputs!$A$5:$A$132,0))</f>
        <v/>
      </c>
      <c r="M634" s="47">
        <f>L634*(1/(1+$G634))^(1+$E634)*(1+M$7)^$D634*(M616/L616)^$E634*((M616+M625)/(L616+L625))^($F634*(1+$E634))</f>
        <v/>
      </c>
      <c r="N634" s="47">
        <f>M634*(1/(1+$G634))^(1+$E634)*(1+N$7)^$D634*(N616/M616)^$E634*((N616+N625)/(M616+M625))^($F634*(1+$E634))</f>
        <v/>
      </c>
      <c r="O634" s="47">
        <f>N634*(1/(1+$G634))^(1+$E634)*(1+O$7)^$D634*(O616/N616)^$E634*((O616+O625)/(N616+N625))^($F634*(1+$E634))</f>
        <v/>
      </c>
      <c r="P634" s="47">
        <f>O634*(1/(1+$G634))^(1+$E634)*(1+P$7)^$D634*(P616/O616)^$E634*((P616+P625)/(O616+O625))^($F634*(1+$E634))</f>
        <v/>
      </c>
      <c r="Q634" s="47">
        <f>P634*(1/(1+$G634))^(1+$E634)*(1+Q$7)^$D634*(Q616/P616)^$E634*((Q616+Q625)/(P616+P625))^($F634*(1+$E634))</f>
        <v/>
      </c>
      <c r="R634" s="47">
        <f>Q634*(1/(1+$G634))^(1+$E634)*(1+R$7)^$D634*(R616/Q616)^$E634*((R616+R625)/(Q616+Q625))^($F634*(1+$E634))</f>
        <v/>
      </c>
      <c r="S634" s="47">
        <f>R634*(1/(1+$G634))^(1+$E634)*(1+S$7)^$D634*(S616/R616)^$E634*((S616+S625)/(R616+R625))^($F634*(1+$E634))</f>
        <v/>
      </c>
      <c r="T634" s="47">
        <f>S634*(1/(1+$G634))^(1+$E634)*(1+T$7)^$D634*(T616/S616)^$E634*((T616+T625)/(S616+S625))^($F634*(1+$E634))</f>
        <v/>
      </c>
      <c r="U634" s="47">
        <f>T634*(1/(1+$G634))^(1+$E634)*(1+U$7)^$D634*(U616/T616)^$E634*((U616+U625)/(T616+T625))^($F634*(1+$E634))</f>
        <v/>
      </c>
      <c r="V634" s="47">
        <f>U634*(1/(1+$G634))^(1+$E634)*(1+V$7)^$D634*(V616/U616)^$E634*((V616+V625)/(U616+U625))^($F634*(1+$E634))</f>
        <v/>
      </c>
      <c r="W634" s="47">
        <f>V634*(1/(1+$G634))^(1+$E634)*(1+W$7)^$D634*(W616/V616)^$E634*((W616+W625)/(V616+V625))^($F634*(1+$E634))</f>
        <v/>
      </c>
      <c r="X634" s="47">
        <f>W634*(1/(1+$G634))^(1+$E634)*(1+X$7)^$D634*(X616/W616)^$E634*((X616+X625)/(W616+W625))^($F634*(1+$E634))</f>
        <v/>
      </c>
      <c r="Y634" s="47">
        <f>X634*(1/(1+$G634))^(1+$E634)*(1+Y$7)^$D634*(Y616/X616)^$E634*((Y616+Y625)/(X616+X625))^($F634*(1+$E634))</f>
        <v/>
      </c>
      <c r="Z634" s="47">
        <f>Y634*(1/(1+$G634))^(1+$E634)*(1+Z$7)^$D634*(Z616/Y616)^$E634*((Z616+Z625)/(Y616+Y625))^($F634*(1+$E634))</f>
        <v/>
      </c>
      <c r="AA634" s="47">
        <f>Z634*(1/(1+$G634))^(1+$E634)*(1+AA$7)^$D634*(AA616/Z616)^$E634*((AA616+AA625)/(Z616+Z625))^($F634*(1+$E634))</f>
        <v/>
      </c>
      <c r="AB634" s="47">
        <f>AA634*(1/(1+$G634))^(1+$E634)*(1+AB$7)^$D634*(AB616/AA616)^$E634*((AB616+AB625)/(AA616+AA625))^($F634*(1+$E634))</f>
        <v/>
      </c>
      <c r="AC634" s="47">
        <f>AB634*(1/(1+$G634))^(1+$E634)*(1+AC$7)^$D634*(AC616/AB616)^$E634*((AC616+AC625)/(AB616+AB625))^($F634*(1+$E634))</f>
        <v/>
      </c>
      <c r="AD634" s="48">
        <f>FUELUSE(AC634,AD616,AC616,AD625,AC625,AD$7,$D634,$E634,$F634,$G634)</f>
        <v/>
      </c>
      <c r="AE634" s="25">
        <f>LOWER(Settings!$C$4)&amp;".mit."&amp;$A634&amp;IF($C634="","","."&amp;$C634&amp;"."&amp;$B634)&amp;IF(INDEX(Variables!$D$5:$D$105,MATCH($A634,Variables!$A$5:$A$105,0))="","","."&amp;INDEX(Variables!$D$5:$D$105,MATCH($A634,Variables!$A$5:$A$105,0)))&amp;"."&amp;AE$5</f>
        <v/>
      </c>
      <c r="AF634" s="46">
        <f>INDEX(Inputs!$U$5:$U$132,MATCH($B634&amp;"|"&amp;$C634,Inputs!$A$5:$A$132,0))</f>
        <v/>
      </c>
      <c r="AG634" s="47">
        <f>AF634*(1/(1+$G634))^(1+$E634)*(1+AG$7)^$D634*(AG616/AF616)^$E634*((AG616+AG625)/(AF616+AF625))^($F634*(1+$E634))</f>
        <v/>
      </c>
      <c r="AH634" s="47">
        <f>AG634*(1/(1+$G634))^(1+$E634)*(1+AH$7)^$D634*(AH616/AG616)^$E634*((AH616+AH625)/(AG616+AG625))^($F634*(1+$E634))</f>
        <v/>
      </c>
      <c r="AI634" s="47">
        <f>AH634*(1/(1+$G634))^(1+$E634)*(1+AI$7)^$D634*(AI616/AH616)^$E634*((AI616+AI625)/(AH616+AH625))^($F634*(1+$E634))</f>
        <v/>
      </c>
      <c r="AJ634" s="47">
        <f>AI634*(1/(1+$G634))^(1+$E634)*(1+AJ$7)^$D634*(AJ616/AI616)^$E634*((AJ616+AJ625)/(AI616+AI625))^($F634*(1+$E634))</f>
        <v/>
      </c>
      <c r="AK634" s="47">
        <f>AJ634*(1/(1+$G634))^(1+$E634)*(1+AK$7)^$D634*(AK616/AJ616)^$E634*((AK616+AK625)/(AJ616+AJ625))^($F634*(1+$E634))</f>
        <v/>
      </c>
      <c r="AL634" s="47">
        <f>AK634*(1/(1+$G634))^(1+$E634)*(1+AL$7)^$D634*(AL616/AK616)^$E634*((AL616+AL625)/(AK616+AK625))^($F634*(1+$E634))</f>
        <v/>
      </c>
      <c r="AM634" s="47">
        <f>AL634*(1/(1+$G634))^(1+$E634)*(1+AM$7)^$D634*(AM616/AL616)^$E634*((AM616+AM625)/(AL616+AL625))^($F634*(1+$E634))</f>
        <v/>
      </c>
      <c r="AN634" s="47">
        <f>AM634*(1/(1+$G634))^(1+$E634)*(1+AN$7)^$D634*(AN616/AM616)^$E634*((AN616+AN625)/(AM616+AM625))^($F634*(1+$E634))</f>
        <v/>
      </c>
      <c r="AO634" s="47">
        <f>AN634*(1/(1+$G634))^(1+$E634)*(1+AO$7)^$D634*(AO616/AN616)^$E634*((AO616+AO625)/(AN616+AN625))^($F634*(1+$E634))</f>
        <v/>
      </c>
      <c r="AP634" s="47">
        <f>AO634*(1/(1+$G634))^(1+$E634)*(1+AP$7)^$D634*(AP616/AO616)^$E634*((AP616+AP625)/(AO616+AO625))^($F634*(1+$E634))</f>
        <v/>
      </c>
      <c r="AQ634" s="47">
        <f>AP634*(1/(1+$G634))^(1+$E634)*(1+AQ$7)^$D634*(AQ616/AP616)^$E634*((AQ616+AQ625)/(AP616+AP625))^($F634*(1+$E634))</f>
        <v/>
      </c>
      <c r="AR634" s="47">
        <f>AQ634*(1/(1+$G634))^(1+$E634)*(1+AR$7)^$D634*(AR616/AQ616)^$E634*((AR616+AR625)/(AQ616+AQ625))^($F634*(1+$E634))</f>
        <v/>
      </c>
      <c r="AS634" s="47">
        <f>AR634*(1/(1+$G634))^(1+$E634)*(1+AS$7)^$D634*(AS616/AR616)^$E634*((AS616+AS625)/(AR616+AR625))^($F634*(1+$E634))</f>
        <v/>
      </c>
      <c r="AT634" s="47">
        <f>AS634*(1/(1+$G634))^(1+$E634)*(1+AT$7)^$D634*(AT616/AS616)^$E634*((AT616+AT625)/(AS616+AS625))^($F634*(1+$E634))</f>
        <v/>
      </c>
      <c r="AU634" s="47">
        <f>AT634*(1/(1+$G634))^(1+$E634)*(1+AU$7)^$D634*(AU616/AT616)^$E634*((AU616+AU625)/(AT616+AT625))^($F634*(1+$E634))</f>
        <v/>
      </c>
      <c r="AV634" s="47">
        <f>AU634*(1/(1+$G634))^(1+$E634)*(1+AV$7)^$D634*(AV616/AU616)^$E634*((AV616+AV625)/(AU616+AU625))^($F634*(1+$E634))</f>
        <v/>
      </c>
      <c r="AW634" s="47">
        <f>AV634*(1/(1+$G634))^(1+$E634)*(1+AW$7)^$D634*(AW616/AV616)^$E634*((AW616+AW625)/(AV616+AV625))^($F634*(1+$E634))</f>
        <v/>
      </c>
      <c r="AX634" s="48">
        <f>FUELUSE(AW634,AX616,AW616,AX625,AW625,AX$7,$D634,$E634,$F634,$G634)</f>
        <v/>
      </c>
    </row>
    <row r="635" hidden="1" outlineLevel="2">
      <c r="A635" s="5" t="inlineStr">
        <is>
          <t>ener</t>
        </is>
      </c>
      <c r="B635" s="5" t="inlineStr">
        <is>
          <t>lpg</t>
        </is>
      </c>
      <c r="C635" s="5" t="inlineStr">
        <is>
          <t>nav</t>
        </is>
      </c>
      <c r="D635" s="40">
        <f>INDEX(Inputs!$N$5:$N$132,MATCH($B635&amp;"|"&amp;$C635,Inputs!$A$5:$A$132,0))</f>
        <v/>
      </c>
      <c r="E635" s="40">
        <f>INDEX(Inputs!$O$5:$O$132,MATCH($B635&amp;"|"&amp;$C635,Inputs!$A$5:$A$132,0))</f>
        <v/>
      </c>
      <c r="F635" s="40">
        <f>INDEX(Inputs!$P$5:$P$132,MATCH($B635&amp;"|"&amp;$C635,Inputs!$A$5:$A$132,0))</f>
        <v/>
      </c>
      <c r="G635" s="40">
        <f>INDEX(Inputs!$Q$5:$Q$132,MATCH($B635&amp;"|"&amp;$C635,Inputs!$A$5:$A$132,0))</f>
        <v/>
      </c>
      <c r="H635" s="5">
        <f>INDEX(Variables!$B$5:$B$105,MATCH($A635,Variables!$A$5:$A$105,0))&amp;IF($C635="",""," | "&amp;INDEX(Mapping!$B$5:$B$26,MATCH($C635,Mapping!$A$5:$A$26,0))&amp;" | "&amp;INDEX(Mapping!$B$30:$B$41,MATCH($B635,Mapping!$A$30:$A$41,0)))</f>
        <v/>
      </c>
      <c r="I635" s="5">
        <f>INDEX(Variables!$C$5:$C$105,MATCH($A635,Variables!$A$5:$A$105,0))</f>
        <v/>
      </c>
      <c r="J635" s="5">
        <f>INDEX(Variables!$E$5:$E$105,MATCH($A635,Variables!$A$5:$A$105,0))</f>
        <v/>
      </c>
      <c r="K635" s="25">
        <f>LOWER(Settings!$C$4)&amp;".mit."&amp;$A635&amp;IF($C635="","","."&amp;$C635&amp;"."&amp;$B635)&amp;IF(INDEX(Variables!$D$5:$D$105,MATCH($A635,Variables!$A$5:$A$105,0))="","","."&amp;INDEX(Variables!$D$5:$D$105,MATCH($A635,Variables!$A$5:$A$105,0)))&amp;"."&amp;K$5</f>
        <v/>
      </c>
      <c r="L635" s="46">
        <f>INDEX(Inputs!$U$5:$U$132,MATCH($B635&amp;"|"&amp;$C635,Inputs!$A$5:$A$132,0))</f>
        <v/>
      </c>
      <c r="M635" s="47">
        <f>L635*(1/(1+$G635))^(1+$E635)*(1+M$7)^$D635*(M617/L617)^$E635*((M617+M626)/(L617+L626))^($F635*(1+$E635))</f>
        <v/>
      </c>
      <c r="N635" s="47">
        <f>M635*(1/(1+$G635))^(1+$E635)*(1+N$7)^$D635*(N617/M617)^$E635*((N617+N626)/(M617+M626))^($F635*(1+$E635))</f>
        <v/>
      </c>
      <c r="O635" s="47">
        <f>N635*(1/(1+$G635))^(1+$E635)*(1+O$7)^$D635*(O617/N617)^$E635*((O617+O626)/(N617+N626))^($F635*(1+$E635))</f>
        <v/>
      </c>
      <c r="P635" s="47">
        <f>O635*(1/(1+$G635))^(1+$E635)*(1+P$7)^$D635*(P617/O617)^$E635*((P617+P626)/(O617+O626))^($F635*(1+$E635))</f>
        <v/>
      </c>
      <c r="Q635" s="47">
        <f>P635*(1/(1+$G635))^(1+$E635)*(1+Q$7)^$D635*(Q617/P617)^$E635*((Q617+Q626)/(P617+P626))^($F635*(1+$E635))</f>
        <v/>
      </c>
      <c r="R635" s="47">
        <f>Q635*(1/(1+$G635))^(1+$E635)*(1+R$7)^$D635*(R617/Q617)^$E635*((R617+R626)/(Q617+Q626))^($F635*(1+$E635))</f>
        <v/>
      </c>
      <c r="S635" s="47">
        <f>R635*(1/(1+$G635))^(1+$E635)*(1+S$7)^$D635*(S617/R617)^$E635*((S617+S626)/(R617+R626))^($F635*(1+$E635))</f>
        <v/>
      </c>
      <c r="T635" s="47">
        <f>S635*(1/(1+$G635))^(1+$E635)*(1+T$7)^$D635*(T617/S617)^$E635*((T617+T626)/(S617+S626))^($F635*(1+$E635))</f>
        <v/>
      </c>
      <c r="U635" s="47">
        <f>T635*(1/(1+$G635))^(1+$E635)*(1+U$7)^$D635*(U617/T617)^$E635*((U617+U626)/(T617+T626))^($F635*(1+$E635))</f>
        <v/>
      </c>
      <c r="V635" s="47">
        <f>U635*(1/(1+$G635))^(1+$E635)*(1+V$7)^$D635*(V617/U617)^$E635*((V617+V626)/(U617+U626))^($F635*(1+$E635))</f>
        <v/>
      </c>
      <c r="W635" s="47">
        <f>V635*(1/(1+$G635))^(1+$E635)*(1+W$7)^$D635*(W617/V617)^$E635*((W617+W626)/(V617+V626))^($F635*(1+$E635))</f>
        <v/>
      </c>
      <c r="X635" s="47">
        <f>W635*(1/(1+$G635))^(1+$E635)*(1+X$7)^$D635*(X617/W617)^$E635*((X617+X626)/(W617+W626))^($F635*(1+$E635))</f>
        <v/>
      </c>
      <c r="Y635" s="47">
        <f>X635*(1/(1+$G635))^(1+$E635)*(1+Y$7)^$D635*(Y617/X617)^$E635*((Y617+Y626)/(X617+X626))^($F635*(1+$E635))</f>
        <v/>
      </c>
      <c r="Z635" s="47">
        <f>Y635*(1/(1+$G635))^(1+$E635)*(1+Z$7)^$D635*(Z617/Y617)^$E635*((Z617+Z626)/(Y617+Y626))^($F635*(1+$E635))</f>
        <v/>
      </c>
      <c r="AA635" s="47">
        <f>Z635*(1/(1+$G635))^(1+$E635)*(1+AA$7)^$D635*(AA617/Z617)^$E635*((AA617+AA626)/(Z617+Z626))^($F635*(1+$E635))</f>
        <v/>
      </c>
      <c r="AB635" s="47">
        <f>AA635*(1/(1+$G635))^(1+$E635)*(1+AB$7)^$D635*(AB617/AA617)^$E635*((AB617+AB626)/(AA617+AA626))^($F635*(1+$E635))</f>
        <v/>
      </c>
      <c r="AC635" s="47">
        <f>AB635*(1/(1+$G635))^(1+$E635)*(1+AC$7)^$D635*(AC617/AB617)^$E635*((AC617+AC626)/(AB617+AB626))^($F635*(1+$E635))</f>
        <v/>
      </c>
      <c r="AD635" s="48">
        <f>FUELUSE(AC635,AD617,AC617,AD626,AC626,AD$7,$D635,$E635,$F635,$G635)</f>
        <v/>
      </c>
      <c r="AE635" s="25">
        <f>LOWER(Settings!$C$4)&amp;".mit."&amp;$A635&amp;IF($C635="","","."&amp;$C635&amp;"."&amp;$B635)&amp;IF(INDEX(Variables!$D$5:$D$105,MATCH($A635,Variables!$A$5:$A$105,0))="","","."&amp;INDEX(Variables!$D$5:$D$105,MATCH($A635,Variables!$A$5:$A$105,0)))&amp;"."&amp;AE$5</f>
        <v/>
      </c>
      <c r="AF635" s="46">
        <f>INDEX(Inputs!$U$5:$U$132,MATCH($B635&amp;"|"&amp;$C635,Inputs!$A$5:$A$132,0))</f>
        <v/>
      </c>
      <c r="AG635" s="47">
        <f>AF635*(1/(1+$G635))^(1+$E635)*(1+AG$7)^$D635*(AG617/AF617)^$E635*((AG617+AG626)/(AF617+AF626))^($F635*(1+$E635))</f>
        <v/>
      </c>
      <c r="AH635" s="47">
        <f>AG635*(1/(1+$G635))^(1+$E635)*(1+AH$7)^$D635*(AH617/AG617)^$E635*((AH617+AH626)/(AG617+AG626))^($F635*(1+$E635))</f>
        <v/>
      </c>
      <c r="AI635" s="47">
        <f>AH635*(1/(1+$G635))^(1+$E635)*(1+AI$7)^$D635*(AI617/AH617)^$E635*((AI617+AI626)/(AH617+AH626))^($F635*(1+$E635))</f>
        <v/>
      </c>
      <c r="AJ635" s="47">
        <f>AI635*(1/(1+$G635))^(1+$E635)*(1+AJ$7)^$D635*(AJ617/AI617)^$E635*((AJ617+AJ626)/(AI617+AI626))^($F635*(1+$E635))</f>
        <v/>
      </c>
      <c r="AK635" s="47">
        <f>AJ635*(1/(1+$G635))^(1+$E635)*(1+AK$7)^$D635*(AK617/AJ617)^$E635*((AK617+AK626)/(AJ617+AJ626))^($F635*(1+$E635))</f>
        <v/>
      </c>
      <c r="AL635" s="47">
        <f>AK635*(1/(1+$G635))^(1+$E635)*(1+AL$7)^$D635*(AL617/AK617)^$E635*((AL617+AL626)/(AK617+AK626))^($F635*(1+$E635))</f>
        <v/>
      </c>
      <c r="AM635" s="47">
        <f>AL635*(1/(1+$G635))^(1+$E635)*(1+AM$7)^$D635*(AM617/AL617)^$E635*((AM617+AM626)/(AL617+AL626))^($F635*(1+$E635))</f>
        <v/>
      </c>
      <c r="AN635" s="47">
        <f>AM635*(1/(1+$G635))^(1+$E635)*(1+AN$7)^$D635*(AN617/AM617)^$E635*((AN617+AN626)/(AM617+AM626))^($F635*(1+$E635))</f>
        <v/>
      </c>
      <c r="AO635" s="47">
        <f>AN635*(1/(1+$G635))^(1+$E635)*(1+AO$7)^$D635*(AO617/AN617)^$E635*((AO617+AO626)/(AN617+AN626))^($F635*(1+$E635))</f>
        <v/>
      </c>
      <c r="AP635" s="47">
        <f>AO635*(1/(1+$G635))^(1+$E635)*(1+AP$7)^$D635*(AP617/AO617)^$E635*((AP617+AP626)/(AO617+AO626))^($F635*(1+$E635))</f>
        <v/>
      </c>
      <c r="AQ635" s="47">
        <f>AP635*(1/(1+$G635))^(1+$E635)*(1+AQ$7)^$D635*(AQ617/AP617)^$E635*((AQ617+AQ626)/(AP617+AP626))^($F635*(1+$E635))</f>
        <v/>
      </c>
      <c r="AR635" s="47">
        <f>AQ635*(1/(1+$G635))^(1+$E635)*(1+AR$7)^$D635*(AR617/AQ617)^$E635*((AR617+AR626)/(AQ617+AQ626))^($F635*(1+$E635))</f>
        <v/>
      </c>
      <c r="AS635" s="47">
        <f>AR635*(1/(1+$G635))^(1+$E635)*(1+AS$7)^$D635*(AS617/AR617)^$E635*((AS617+AS626)/(AR617+AR626))^($F635*(1+$E635))</f>
        <v/>
      </c>
      <c r="AT635" s="47">
        <f>AS635*(1/(1+$G635))^(1+$E635)*(1+AT$7)^$D635*(AT617/AS617)^$E635*((AT617+AT626)/(AS617+AS626))^($F635*(1+$E635))</f>
        <v/>
      </c>
      <c r="AU635" s="47">
        <f>AT635*(1/(1+$G635))^(1+$E635)*(1+AU$7)^$D635*(AU617/AT617)^$E635*((AU617+AU626)/(AT617+AT626))^($F635*(1+$E635))</f>
        <v/>
      </c>
      <c r="AV635" s="47">
        <f>AU635*(1/(1+$G635))^(1+$E635)*(1+AV$7)^$D635*(AV617/AU617)^$E635*((AV617+AV626)/(AU617+AU626))^($F635*(1+$E635))</f>
        <v/>
      </c>
      <c r="AW635" s="47">
        <f>AV635*(1/(1+$G635))^(1+$E635)*(1+AW$7)^$D635*(AW617/AV617)^$E635*((AW617+AW626)/(AV617+AV626))^($F635*(1+$E635))</f>
        <v/>
      </c>
      <c r="AX635" s="48">
        <f>FUELUSE(AW635,AX617,AW617,AX626,AW626,AX$7,$D635,$E635,$F635,$G635)</f>
        <v/>
      </c>
    </row>
    <row r="636" hidden="1" outlineLevel="2">
      <c r="A636" s="5" t="inlineStr">
        <is>
          <t>ener</t>
        </is>
      </c>
      <c r="B636" s="5" t="inlineStr">
        <is>
          <t>ker</t>
        </is>
      </c>
      <c r="C636" s="5" t="inlineStr">
        <is>
          <t>nav</t>
        </is>
      </c>
      <c r="D636" s="40">
        <f>INDEX(Inputs!$N$5:$N$132,MATCH($B636&amp;"|"&amp;$C636,Inputs!$A$5:$A$132,0))</f>
        <v/>
      </c>
      <c r="E636" s="40">
        <f>INDEX(Inputs!$O$5:$O$132,MATCH($B636&amp;"|"&amp;$C636,Inputs!$A$5:$A$132,0))</f>
        <v/>
      </c>
      <c r="F636" s="40">
        <f>INDEX(Inputs!$P$5:$P$132,MATCH($B636&amp;"|"&amp;$C636,Inputs!$A$5:$A$132,0))</f>
        <v/>
      </c>
      <c r="G636" s="40">
        <f>INDEX(Inputs!$Q$5:$Q$132,MATCH($B636&amp;"|"&amp;$C636,Inputs!$A$5:$A$132,0))</f>
        <v/>
      </c>
      <c r="H636" s="5">
        <f>INDEX(Variables!$B$5:$B$105,MATCH($A636,Variables!$A$5:$A$105,0))&amp;IF($C636="",""," | "&amp;INDEX(Mapping!$B$5:$B$26,MATCH($C636,Mapping!$A$5:$A$26,0))&amp;" | "&amp;INDEX(Mapping!$B$30:$B$41,MATCH($B636,Mapping!$A$30:$A$41,0)))</f>
        <v/>
      </c>
      <c r="I636" s="5">
        <f>INDEX(Variables!$C$5:$C$105,MATCH($A636,Variables!$A$5:$A$105,0))</f>
        <v/>
      </c>
      <c r="J636" s="5">
        <f>INDEX(Variables!$E$5:$E$105,MATCH($A636,Variables!$A$5:$A$105,0))</f>
        <v/>
      </c>
      <c r="K636" s="25">
        <f>LOWER(Settings!$C$4)&amp;".mit."&amp;$A636&amp;IF($C636="","","."&amp;$C636&amp;"."&amp;$B636)&amp;IF(INDEX(Variables!$D$5:$D$105,MATCH($A636,Variables!$A$5:$A$105,0))="","","."&amp;INDEX(Variables!$D$5:$D$105,MATCH($A636,Variables!$A$5:$A$105,0)))&amp;"."&amp;K$5</f>
        <v/>
      </c>
      <c r="L636" s="46">
        <f>INDEX(Inputs!$U$5:$U$132,MATCH($B636&amp;"|"&amp;$C636,Inputs!$A$5:$A$132,0))</f>
        <v/>
      </c>
      <c r="M636" s="47">
        <f>L636*(1/(1+$G636))^(1+$E636)*(1+M$7)^$D636*(M618/L618)^$E636*((M618+M627)/(L618+L627))^($F636*(1+$E636))</f>
        <v/>
      </c>
      <c r="N636" s="47">
        <f>M636*(1/(1+$G636))^(1+$E636)*(1+N$7)^$D636*(N618/M618)^$E636*((N618+N627)/(M618+M627))^($F636*(1+$E636))</f>
        <v/>
      </c>
      <c r="O636" s="47">
        <f>N636*(1/(1+$G636))^(1+$E636)*(1+O$7)^$D636*(O618/N618)^$E636*((O618+O627)/(N618+N627))^($F636*(1+$E636))</f>
        <v/>
      </c>
      <c r="P636" s="47">
        <f>O636*(1/(1+$G636))^(1+$E636)*(1+P$7)^$D636*(P618/O618)^$E636*((P618+P627)/(O618+O627))^($F636*(1+$E636))</f>
        <v/>
      </c>
      <c r="Q636" s="47">
        <f>P636*(1/(1+$G636))^(1+$E636)*(1+Q$7)^$D636*(Q618/P618)^$E636*((Q618+Q627)/(P618+P627))^($F636*(1+$E636))</f>
        <v/>
      </c>
      <c r="R636" s="47">
        <f>Q636*(1/(1+$G636))^(1+$E636)*(1+R$7)^$D636*(R618/Q618)^$E636*((R618+R627)/(Q618+Q627))^($F636*(1+$E636))</f>
        <v/>
      </c>
      <c r="S636" s="47">
        <f>R636*(1/(1+$G636))^(1+$E636)*(1+S$7)^$D636*(S618/R618)^$E636*((S618+S627)/(R618+R627))^($F636*(1+$E636))</f>
        <v/>
      </c>
      <c r="T636" s="47">
        <f>S636*(1/(1+$G636))^(1+$E636)*(1+T$7)^$D636*(T618/S618)^$E636*((T618+T627)/(S618+S627))^($F636*(1+$E636))</f>
        <v/>
      </c>
      <c r="U636" s="47">
        <f>T636*(1/(1+$G636))^(1+$E636)*(1+U$7)^$D636*(U618/T618)^$E636*((U618+U627)/(T618+T627))^($F636*(1+$E636))</f>
        <v/>
      </c>
      <c r="V636" s="47">
        <f>U636*(1/(1+$G636))^(1+$E636)*(1+V$7)^$D636*(V618/U618)^$E636*((V618+V627)/(U618+U627))^($F636*(1+$E636))</f>
        <v/>
      </c>
      <c r="W636" s="47">
        <f>V636*(1/(1+$G636))^(1+$E636)*(1+W$7)^$D636*(W618/V618)^$E636*((W618+W627)/(V618+V627))^($F636*(1+$E636))</f>
        <v/>
      </c>
      <c r="X636" s="47">
        <f>W636*(1/(1+$G636))^(1+$E636)*(1+X$7)^$D636*(X618/W618)^$E636*((X618+X627)/(W618+W627))^($F636*(1+$E636))</f>
        <v/>
      </c>
      <c r="Y636" s="47">
        <f>X636*(1/(1+$G636))^(1+$E636)*(1+Y$7)^$D636*(Y618/X618)^$E636*((Y618+Y627)/(X618+X627))^($F636*(1+$E636))</f>
        <v/>
      </c>
      <c r="Z636" s="47">
        <f>Y636*(1/(1+$G636))^(1+$E636)*(1+Z$7)^$D636*(Z618/Y618)^$E636*((Z618+Z627)/(Y618+Y627))^($F636*(1+$E636))</f>
        <v/>
      </c>
      <c r="AA636" s="47">
        <f>Z636*(1/(1+$G636))^(1+$E636)*(1+AA$7)^$D636*(AA618/Z618)^$E636*((AA618+AA627)/(Z618+Z627))^($F636*(1+$E636))</f>
        <v/>
      </c>
      <c r="AB636" s="47">
        <f>AA636*(1/(1+$G636))^(1+$E636)*(1+AB$7)^$D636*(AB618/AA618)^$E636*((AB618+AB627)/(AA618+AA627))^($F636*(1+$E636))</f>
        <v/>
      </c>
      <c r="AC636" s="47">
        <f>AB636*(1/(1+$G636))^(1+$E636)*(1+AC$7)^$D636*(AC618/AB618)^$E636*((AC618+AC627)/(AB618+AB627))^($F636*(1+$E636))</f>
        <v/>
      </c>
      <c r="AD636" s="48">
        <f>FUELUSE(AC636,AD618,AC618,AD627,AC627,AD$7,$D636,$E636,$F636,$G636)</f>
        <v/>
      </c>
      <c r="AE636" s="25">
        <f>LOWER(Settings!$C$4)&amp;".mit."&amp;$A636&amp;IF($C636="","","."&amp;$C636&amp;"."&amp;$B636)&amp;IF(INDEX(Variables!$D$5:$D$105,MATCH($A636,Variables!$A$5:$A$105,0))="","","."&amp;INDEX(Variables!$D$5:$D$105,MATCH($A636,Variables!$A$5:$A$105,0)))&amp;"."&amp;AE$5</f>
        <v/>
      </c>
      <c r="AF636" s="46">
        <f>INDEX(Inputs!$U$5:$U$132,MATCH($B636&amp;"|"&amp;$C636,Inputs!$A$5:$A$132,0))</f>
        <v/>
      </c>
      <c r="AG636" s="47">
        <f>AF636*(1/(1+$G636))^(1+$E636)*(1+AG$7)^$D636*(AG618/AF618)^$E636*((AG618+AG627)/(AF618+AF627))^($F636*(1+$E636))</f>
        <v/>
      </c>
      <c r="AH636" s="47">
        <f>AG636*(1/(1+$G636))^(1+$E636)*(1+AH$7)^$D636*(AH618/AG618)^$E636*((AH618+AH627)/(AG618+AG627))^($F636*(1+$E636))</f>
        <v/>
      </c>
      <c r="AI636" s="47">
        <f>AH636*(1/(1+$G636))^(1+$E636)*(1+AI$7)^$D636*(AI618/AH618)^$E636*((AI618+AI627)/(AH618+AH627))^($F636*(1+$E636))</f>
        <v/>
      </c>
      <c r="AJ636" s="47">
        <f>AI636*(1/(1+$G636))^(1+$E636)*(1+AJ$7)^$D636*(AJ618/AI618)^$E636*((AJ618+AJ627)/(AI618+AI627))^($F636*(1+$E636))</f>
        <v/>
      </c>
      <c r="AK636" s="47">
        <f>AJ636*(1/(1+$G636))^(1+$E636)*(1+AK$7)^$D636*(AK618/AJ618)^$E636*((AK618+AK627)/(AJ618+AJ627))^($F636*(1+$E636))</f>
        <v/>
      </c>
      <c r="AL636" s="47">
        <f>AK636*(1/(1+$G636))^(1+$E636)*(1+AL$7)^$D636*(AL618/AK618)^$E636*((AL618+AL627)/(AK618+AK627))^($F636*(1+$E636))</f>
        <v/>
      </c>
      <c r="AM636" s="47">
        <f>AL636*(1/(1+$G636))^(1+$E636)*(1+AM$7)^$D636*(AM618/AL618)^$E636*((AM618+AM627)/(AL618+AL627))^($F636*(1+$E636))</f>
        <v/>
      </c>
      <c r="AN636" s="47">
        <f>AM636*(1/(1+$G636))^(1+$E636)*(1+AN$7)^$D636*(AN618/AM618)^$E636*((AN618+AN627)/(AM618+AM627))^($F636*(1+$E636))</f>
        <v/>
      </c>
      <c r="AO636" s="47">
        <f>AN636*(1/(1+$G636))^(1+$E636)*(1+AO$7)^$D636*(AO618/AN618)^$E636*((AO618+AO627)/(AN618+AN627))^($F636*(1+$E636))</f>
        <v/>
      </c>
      <c r="AP636" s="47">
        <f>AO636*(1/(1+$G636))^(1+$E636)*(1+AP$7)^$D636*(AP618/AO618)^$E636*((AP618+AP627)/(AO618+AO627))^($F636*(1+$E636))</f>
        <v/>
      </c>
      <c r="AQ636" s="47">
        <f>AP636*(1/(1+$G636))^(1+$E636)*(1+AQ$7)^$D636*(AQ618/AP618)^$E636*((AQ618+AQ627)/(AP618+AP627))^($F636*(1+$E636))</f>
        <v/>
      </c>
      <c r="AR636" s="47">
        <f>AQ636*(1/(1+$G636))^(1+$E636)*(1+AR$7)^$D636*(AR618/AQ618)^$E636*((AR618+AR627)/(AQ618+AQ627))^($F636*(1+$E636))</f>
        <v/>
      </c>
      <c r="AS636" s="47">
        <f>AR636*(1/(1+$G636))^(1+$E636)*(1+AS$7)^$D636*(AS618/AR618)^$E636*((AS618+AS627)/(AR618+AR627))^($F636*(1+$E636))</f>
        <v/>
      </c>
      <c r="AT636" s="47">
        <f>AS636*(1/(1+$G636))^(1+$E636)*(1+AT$7)^$D636*(AT618/AS618)^$E636*((AT618+AT627)/(AS618+AS627))^($F636*(1+$E636))</f>
        <v/>
      </c>
      <c r="AU636" s="47">
        <f>AT636*(1/(1+$G636))^(1+$E636)*(1+AU$7)^$D636*(AU618/AT618)^$E636*((AU618+AU627)/(AT618+AT627))^($F636*(1+$E636))</f>
        <v/>
      </c>
      <c r="AV636" s="47">
        <f>AU636*(1/(1+$G636))^(1+$E636)*(1+AV$7)^$D636*(AV618/AU618)^$E636*((AV618+AV627)/(AU618+AU627))^($F636*(1+$E636))</f>
        <v/>
      </c>
      <c r="AW636" s="47">
        <f>AV636*(1/(1+$G636))^(1+$E636)*(1+AW$7)^$D636*(AW618/AV618)^$E636*((AW618+AW627)/(AV618+AV627))^($F636*(1+$E636))</f>
        <v/>
      </c>
      <c r="AX636" s="48">
        <f>FUELUSE(AW636,AX618,AW618,AX627,AW627,AX$7,$D636,$E636,$F636,$G636)</f>
        <v/>
      </c>
    </row>
    <row r="637" hidden="1" outlineLevel="2">
      <c r="A637" s="5" t="inlineStr">
        <is>
          <t>ener</t>
        </is>
      </c>
      <c r="B637" s="5" t="inlineStr">
        <is>
          <t>oop</t>
        </is>
      </c>
      <c r="C637" s="5" t="inlineStr">
        <is>
          <t>nav</t>
        </is>
      </c>
      <c r="D637" s="40">
        <f>INDEX(Inputs!$N$5:$N$132,MATCH($B637&amp;"|"&amp;$C637,Inputs!$A$5:$A$132,0))</f>
        <v/>
      </c>
      <c r="E637" s="40">
        <f>INDEX(Inputs!$O$5:$O$132,MATCH($B637&amp;"|"&amp;$C637,Inputs!$A$5:$A$132,0))</f>
        <v/>
      </c>
      <c r="F637" s="40">
        <f>INDEX(Inputs!$P$5:$P$132,MATCH($B637&amp;"|"&amp;$C637,Inputs!$A$5:$A$132,0))</f>
        <v/>
      </c>
      <c r="G637" s="40">
        <f>INDEX(Inputs!$Q$5:$Q$132,MATCH($B637&amp;"|"&amp;$C637,Inputs!$A$5:$A$132,0))</f>
        <v/>
      </c>
      <c r="H637" s="5">
        <f>INDEX(Variables!$B$5:$B$105,MATCH($A637,Variables!$A$5:$A$105,0))&amp;IF($C637="",""," | "&amp;INDEX(Mapping!$B$5:$B$26,MATCH($C637,Mapping!$A$5:$A$26,0))&amp;" | "&amp;INDEX(Mapping!$B$30:$B$41,MATCH($B637,Mapping!$A$30:$A$41,0)))</f>
        <v/>
      </c>
      <c r="I637" s="5">
        <f>INDEX(Variables!$C$5:$C$105,MATCH($A637,Variables!$A$5:$A$105,0))</f>
        <v/>
      </c>
      <c r="J637" s="5">
        <f>INDEX(Variables!$E$5:$E$105,MATCH($A637,Variables!$A$5:$A$105,0))</f>
        <v/>
      </c>
      <c r="K637" s="25">
        <f>LOWER(Settings!$C$4)&amp;".mit."&amp;$A637&amp;IF($C637="","","."&amp;$C637&amp;"."&amp;$B637)&amp;IF(INDEX(Variables!$D$5:$D$105,MATCH($A637,Variables!$A$5:$A$105,0))="","","."&amp;INDEX(Variables!$D$5:$D$105,MATCH($A637,Variables!$A$5:$A$105,0)))&amp;"."&amp;K$5</f>
        <v/>
      </c>
      <c r="L637" s="46">
        <f>INDEX(Inputs!$U$5:$U$132,MATCH($B637&amp;"|"&amp;$C637,Inputs!$A$5:$A$132,0))</f>
        <v/>
      </c>
      <c r="M637" s="47">
        <f>L637*(1/(1+$G637))^(1+$E637)*(1+M$7)^$D637*(M619/L619)^$E637*((M619+M628)/(L619+L628))^($F637*(1+$E637))</f>
        <v/>
      </c>
      <c r="N637" s="47">
        <f>M637*(1/(1+$G637))^(1+$E637)*(1+N$7)^$D637*(N619/M619)^$E637*((N619+N628)/(M619+M628))^($F637*(1+$E637))</f>
        <v/>
      </c>
      <c r="O637" s="47">
        <f>N637*(1/(1+$G637))^(1+$E637)*(1+O$7)^$D637*(O619/N619)^$E637*((O619+O628)/(N619+N628))^($F637*(1+$E637))</f>
        <v/>
      </c>
      <c r="P637" s="47">
        <f>O637*(1/(1+$G637))^(1+$E637)*(1+P$7)^$D637*(P619/O619)^$E637*((P619+P628)/(O619+O628))^($F637*(1+$E637))</f>
        <v/>
      </c>
      <c r="Q637" s="47">
        <f>P637*(1/(1+$G637))^(1+$E637)*(1+Q$7)^$D637*(Q619/P619)^$E637*((Q619+Q628)/(P619+P628))^($F637*(1+$E637))</f>
        <v/>
      </c>
      <c r="R637" s="47">
        <f>Q637*(1/(1+$G637))^(1+$E637)*(1+R$7)^$D637*(R619/Q619)^$E637*((R619+R628)/(Q619+Q628))^($F637*(1+$E637))</f>
        <v/>
      </c>
      <c r="S637" s="47">
        <f>R637*(1/(1+$G637))^(1+$E637)*(1+S$7)^$D637*(S619/R619)^$E637*((S619+S628)/(R619+R628))^($F637*(1+$E637))</f>
        <v/>
      </c>
      <c r="T637" s="47">
        <f>S637*(1/(1+$G637))^(1+$E637)*(1+T$7)^$D637*(T619/S619)^$E637*((T619+T628)/(S619+S628))^($F637*(1+$E637))</f>
        <v/>
      </c>
      <c r="U637" s="47">
        <f>T637*(1/(1+$G637))^(1+$E637)*(1+U$7)^$D637*(U619/T619)^$E637*((U619+U628)/(T619+T628))^($F637*(1+$E637))</f>
        <v/>
      </c>
      <c r="V637" s="47">
        <f>U637*(1/(1+$G637))^(1+$E637)*(1+V$7)^$D637*(V619/U619)^$E637*((V619+V628)/(U619+U628))^($F637*(1+$E637))</f>
        <v/>
      </c>
      <c r="W637" s="47">
        <f>V637*(1/(1+$G637))^(1+$E637)*(1+W$7)^$D637*(W619/V619)^$E637*((W619+W628)/(V619+V628))^($F637*(1+$E637))</f>
        <v/>
      </c>
      <c r="X637" s="47">
        <f>W637*(1/(1+$G637))^(1+$E637)*(1+X$7)^$D637*(X619/W619)^$E637*((X619+X628)/(W619+W628))^($F637*(1+$E637))</f>
        <v/>
      </c>
      <c r="Y637" s="47">
        <f>X637*(1/(1+$G637))^(1+$E637)*(1+Y$7)^$D637*(Y619/X619)^$E637*((Y619+Y628)/(X619+X628))^($F637*(1+$E637))</f>
        <v/>
      </c>
      <c r="Z637" s="47">
        <f>Y637*(1/(1+$G637))^(1+$E637)*(1+Z$7)^$D637*(Z619/Y619)^$E637*((Z619+Z628)/(Y619+Y628))^($F637*(1+$E637))</f>
        <v/>
      </c>
      <c r="AA637" s="47">
        <f>Z637*(1/(1+$G637))^(1+$E637)*(1+AA$7)^$D637*(AA619/Z619)^$E637*((AA619+AA628)/(Z619+Z628))^($F637*(1+$E637))</f>
        <v/>
      </c>
      <c r="AB637" s="47">
        <f>AA637*(1/(1+$G637))^(1+$E637)*(1+AB$7)^$D637*(AB619/AA619)^$E637*((AB619+AB628)/(AA619+AA628))^($F637*(1+$E637))</f>
        <v/>
      </c>
      <c r="AC637" s="47">
        <f>AB637*(1/(1+$G637))^(1+$E637)*(1+AC$7)^$D637*(AC619/AB619)^$E637*((AC619+AC628)/(AB619+AB628))^($F637*(1+$E637))</f>
        <v/>
      </c>
      <c r="AD637" s="48">
        <f>FUELUSE(AC637,AD619,AC619,AD628,AC628,AD$7,$D637,$E637,$F637,$G637)</f>
        <v/>
      </c>
      <c r="AE637" s="25">
        <f>LOWER(Settings!$C$4)&amp;".mit."&amp;$A637&amp;IF($C637="","","."&amp;$C637&amp;"."&amp;$B637)&amp;IF(INDEX(Variables!$D$5:$D$105,MATCH($A637,Variables!$A$5:$A$105,0))="","","."&amp;INDEX(Variables!$D$5:$D$105,MATCH($A637,Variables!$A$5:$A$105,0)))&amp;"."&amp;AE$5</f>
        <v/>
      </c>
      <c r="AF637" s="46">
        <f>INDEX(Inputs!$U$5:$U$132,MATCH($B637&amp;"|"&amp;$C637,Inputs!$A$5:$A$132,0))</f>
        <v/>
      </c>
      <c r="AG637" s="47">
        <f>AF637*(1/(1+$G637))^(1+$E637)*(1+AG$7)^$D637*(AG619/AF619)^$E637*((AG619+AG628)/(AF619+AF628))^($F637*(1+$E637))</f>
        <v/>
      </c>
      <c r="AH637" s="47">
        <f>AG637*(1/(1+$G637))^(1+$E637)*(1+AH$7)^$D637*(AH619/AG619)^$E637*((AH619+AH628)/(AG619+AG628))^($F637*(1+$E637))</f>
        <v/>
      </c>
      <c r="AI637" s="47">
        <f>AH637*(1/(1+$G637))^(1+$E637)*(1+AI$7)^$D637*(AI619/AH619)^$E637*((AI619+AI628)/(AH619+AH628))^($F637*(1+$E637))</f>
        <v/>
      </c>
      <c r="AJ637" s="47">
        <f>AI637*(1/(1+$G637))^(1+$E637)*(1+AJ$7)^$D637*(AJ619/AI619)^$E637*((AJ619+AJ628)/(AI619+AI628))^($F637*(1+$E637))</f>
        <v/>
      </c>
      <c r="AK637" s="47">
        <f>AJ637*(1/(1+$G637))^(1+$E637)*(1+AK$7)^$D637*(AK619/AJ619)^$E637*((AK619+AK628)/(AJ619+AJ628))^($F637*(1+$E637))</f>
        <v/>
      </c>
      <c r="AL637" s="47">
        <f>AK637*(1/(1+$G637))^(1+$E637)*(1+AL$7)^$D637*(AL619/AK619)^$E637*((AL619+AL628)/(AK619+AK628))^($F637*(1+$E637))</f>
        <v/>
      </c>
      <c r="AM637" s="47">
        <f>AL637*(1/(1+$G637))^(1+$E637)*(1+AM$7)^$D637*(AM619/AL619)^$E637*((AM619+AM628)/(AL619+AL628))^($F637*(1+$E637))</f>
        <v/>
      </c>
      <c r="AN637" s="47">
        <f>AM637*(1/(1+$G637))^(1+$E637)*(1+AN$7)^$D637*(AN619/AM619)^$E637*((AN619+AN628)/(AM619+AM628))^($F637*(1+$E637))</f>
        <v/>
      </c>
      <c r="AO637" s="47">
        <f>AN637*(1/(1+$G637))^(1+$E637)*(1+AO$7)^$D637*(AO619/AN619)^$E637*((AO619+AO628)/(AN619+AN628))^($F637*(1+$E637))</f>
        <v/>
      </c>
      <c r="AP637" s="47">
        <f>AO637*(1/(1+$G637))^(1+$E637)*(1+AP$7)^$D637*(AP619/AO619)^$E637*((AP619+AP628)/(AO619+AO628))^($F637*(1+$E637))</f>
        <v/>
      </c>
      <c r="AQ637" s="47">
        <f>AP637*(1/(1+$G637))^(1+$E637)*(1+AQ$7)^$D637*(AQ619/AP619)^$E637*((AQ619+AQ628)/(AP619+AP628))^($F637*(1+$E637))</f>
        <v/>
      </c>
      <c r="AR637" s="47">
        <f>AQ637*(1/(1+$G637))^(1+$E637)*(1+AR$7)^$D637*(AR619/AQ619)^$E637*((AR619+AR628)/(AQ619+AQ628))^($F637*(1+$E637))</f>
        <v/>
      </c>
      <c r="AS637" s="47">
        <f>AR637*(1/(1+$G637))^(1+$E637)*(1+AS$7)^$D637*(AS619/AR619)^$E637*((AS619+AS628)/(AR619+AR628))^($F637*(1+$E637))</f>
        <v/>
      </c>
      <c r="AT637" s="47">
        <f>AS637*(1/(1+$G637))^(1+$E637)*(1+AT$7)^$D637*(AT619/AS619)^$E637*((AT619+AT628)/(AS619+AS628))^($F637*(1+$E637))</f>
        <v/>
      </c>
      <c r="AU637" s="47">
        <f>AT637*(1/(1+$G637))^(1+$E637)*(1+AU$7)^$D637*(AU619/AT619)^$E637*((AU619+AU628)/(AT619+AT628))^($F637*(1+$E637))</f>
        <v/>
      </c>
      <c r="AV637" s="47">
        <f>AU637*(1/(1+$G637))^(1+$E637)*(1+AV$7)^$D637*(AV619/AU619)^$E637*((AV619+AV628)/(AU619+AU628))^($F637*(1+$E637))</f>
        <v/>
      </c>
      <c r="AW637" s="47">
        <f>AV637*(1/(1+$G637))^(1+$E637)*(1+AW$7)^$D637*(AW619/AV619)^$E637*((AW619+AW628)/(AV619+AV628))^($F637*(1+$E637))</f>
        <v/>
      </c>
      <c r="AX637" s="48">
        <f>FUELUSE(AW637,AX619,AW619,AX628,AW628,AX$7,$D637,$E637,$F637,$G637)</f>
        <v/>
      </c>
    </row>
    <row r="638" hidden="1" outlineLevel="2">
      <c r="A638" s="5" t="inlineStr">
        <is>
          <t>ener</t>
        </is>
      </c>
      <c r="B638" s="5" t="inlineStr">
        <is>
          <t>bio</t>
        </is>
      </c>
      <c r="C638" s="5" t="inlineStr">
        <is>
          <t>nav</t>
        </is>
      </c>
      <c r="D638" s="40">
        <f>INDEX(Inputs!$N$5:$N$132,MATCH($B638&amp;"|"&amp;$C638,Inputs!$A$5:$A$132,0))</f>
        <v/>
      </c>
      <c r="E638" s="40">
        <f>INDEX(Inputs!$O$5:$O$132,MATCH($B638&amp;"|"&amp;$C638,Inputs!$A$5:$A$132,0))</f>
        <v/>
      </c>
      <c r="F638" s="40">
        <f>INDEX(Inputs!$P$5:$P$132,MATCH($B638&amp;"|"&amp;$C638,Inputs!$A$5:$A$132,0))</f>
        <v/>
      </c>
      <c r="G638" s="40">
        <f>INDEX(Inputs!$Q$5:$Q$132,MATCH($B638&amp;"|"&amp;$C638,Inputs!$A$5:$A$132,0))</f>
        <v/>
      </c>
      <c r="H638" s="5">
        <f>INDEX(Variables!$B$5:$B$105,MATCH($A638,Variables!$A$5:$A$105,0))&amp;IF($C638="",""," | "&amp;INDEX(Mapping!$B$5:$B$26,MATCH($C638,Mapping!$A$5:$A$26,0))&amp;" | "&amp;INDEX(Mapping!$B$30:$B$41,MATCH($B638,Mapping!$A$30:$A$41,0)))</f>
        <v/>
      </c>
      <c r="I638" s="5">
        <f>INDEX(Variables!$C$5:$C$105,MATCH($A638,Variables!$A$5:$A$105,0))</f>
        <v/>
      </c>
      <c r="J638" s="5">
        <f>INDEX(Variables!$E$5:$E$105,MATCH($A638,Variables!$A$5:$A$105,0))</f>
        <v/>
      </c>
      <c r="K638" s="25">
        <f>LOWER(Settings!$C$4)&amp;".mit."&amp;$A638&amp;IF($C638="","","."&amp;$C638&amp;"."&amp;$B638)&amp;IF(INDEX(Variables!$D$5:$D$105,MATCH($A638,Variables!$A$5:$A$105,0))="","","."&amp;INDEX(Variables!$D$5:$D$105,MATCH($A638,Variables!$A$5:$A$105,0)))&amp;"."&amp;K$5</f>
        <v/>
      </c>
      <c r="L638" s="46">
        <f>INDEX(Inputs!$U$5:$U$132,MATCH($B638&amp;"|"&amp;$C638,Inputs!$A$5:$A$132,0))</f>
        <v/>
      </c>
      <c r="M638" s="47">
        <f>L638*(1/(1+$G638))^(1+$E638)*(1+M$7)^$D638*(M620/L620)^$E638*((M620+M629)/(L620+L629))^($F638*(1+$E638))</f>
        <v/>
      </c>
      <c r="N638" s="47">
        <f>M638*(1/(1+$G638))^(1+$E638)*(1+N$7)^$D638*(N620/M620)^$E638*((N620+N629)/(M620+M629))^($F638*(1+$E638))</f>
        <v/>
      </c>
      <c r="O638" s="47">
        <f>N638*(1/(1+$G638))^(1+$E638)*(1+O$7)^$D638*(O620/N620)^$E638*((O620+O629)/(N620+N629))^($F638*(1+$E638))</f>
        <v/>
      </c>
      <c r="P638" s="47">
        <f>O638*(1/(1+$G638))^(1+$E638)*(1+P$7)^$D638*(P620/O620)^$E638*((P620+P629)/(O620+O629))^($F638*(1+$E638))</f>
        <v/>
      </c>
      <c r="Q638" s="47">
        <f>P638*(1/(1+$G638))^(1+$E638)*(1+Q$7)^$D638*(Q620/P620)^$E638*((Q620+Q629)/(P620+P629))^($F638*(1+$E638))</f>
        <v/>
      </c>
      <c r="R638" s="47">
        <f>Q638*(1/(1+$G638))^(1+$E638)*(1+R$7)^$D638*(R620/Q620)^$E638*((R620+R629)/(Q620+Q629))^($F638*(1+$E638))</f>
        <v/>
      </c>
      <c r="S638" s="47">
        <f>R638*(1/(1+$G638))^(1+$E638)*(1+S$7)^$D638*(S620/R620)^$E638*((S620+S629)/(R620+R629))^($F638*(1+$E638))</f>
        <v/>
      </c>
      <c r="T638" s="47">
        <f>S638*(1/(1+$G638))^(1+$E638)*(1+T$7)^$D638*(T620/S620)^$E638*((T620+T629)/(S620+S629))^($F638*(1+$E638))</f>
        <v/>
      </c>
      <c r="U638" s="47">
        <f>T638*(1/(1+$G638))^(1+$E638)*(1+U$7)^$D638*(U620/T620)^$E638*((U620+U629)/(T620+T629))^($F638*(1+$E638))</f>
        <v/>
      </c>
      <c r="V638" s="47">
        <f>U638*(1/(1+$G638))^(1+$E638)*(1+V$7)^$D638*(V620/U620)^$E638*((V620+V629)/(U620+U629))^($F638*(1+$E638))</f>
        <v/>
      </c>
      <c r="W638" s="47">
        <f>V638*(1/(1+$G638))^(1+$E638)*(1+W$7)^$D638*(W620/V620)^$E638*((W620+W629)/(V620+V629))^($F638*(1+$E638))</f>
        <v/>
      </c>
      <c r="X638" s="47">
        <f>W638*(1/(1+$G638))^(1+$E638)*(1+X$7)^$D638*(X620/W620)^$E638*((X620+X629)/(W620+W629))^($F638*(1+$E638))</f>
        <v/>
      </c>
      <c r="Y638" s="47">
        <f>X638*(1/(1+$G638))^(1+$E638)*(1+Y$7)^$D638*(Y620/X620)^$E638*((Y620+Y629)/(X620+X629))^($F638*(1+$E638))</f>
        <v/>
      </c>
      <c r="Z638" s="47">
        <f>Y638*(1/(1+$G638))^(1+$E638)*(1+Z$7)^$D638*(Z620/Y620)^$E638*((Z620+Z629)/(Y620+Y629))^($F638*(1+$E638))</f>
        <v/>
      </c>
      <c r="AA638" s="47">
        <f>Z638*(1/(1+$G638))^(1+$E638)*(1+AA$7)^$D638*(AA620/Z620)^$E638*((AA620+AA629)/(Z620+Z629))^($F638*(1+$E638))</f>
        <v/>
      </c>
      <c r="AB638" s="47">
        <f>AA638*(1/(1+$G638))^(1+$E638)*(1+AB$7)^$D638*(AB620/AA620)^$E638*((AB620+AB629)/(AA620+AA629))^($F638*(1+$E638))</f>
        <v/>
      </c>
      <c r="AC638" s="47">
        <f>AB638*(1/(1+$G638))^(1+$E638)*(1+AC$7)^$D638*(AC620/AB620)^$E638*((AC620+AC629)/(AB620+AB629))^($F638*(1+$E638))</f>
        <v/>
      </c>
      <c r="AD638" s="48">
        <f>FUELUSE(AC638,AD620,AC620,AD629,AC629,AD$7,$D638,$E638,$F638,$G638)</f>
        <v/>
      </c>
      <c r="AE638" s="25">
        <f>LOWER(Settings!$C$4)&amp;".mit."&amp;$A638&amp;IF($C638="","","."&amp;$C638&amp;"."&amp;$B638)&amp;IF(INDEX(Variables!$D$5:$D$105,MATCH($A638,Variables!$A$5:$A$105,0))="","","."&amp;INDEX(Variables!$D$5:$D$105,MATCH($A638,Variables!$A$5:$A$105,0)))&amp;"."&amp;AE$5</f>
        <v/>
      </c>
      <c r="AF638" s="46">
        <f>INDEX(Inputs!$U$5:$U$132,MATCH($B638&amp;"|"&amp;$C638,Inputs!$A$5:$A$132,0))</f>
        <v/>
      </c>
      <c r="AG638" s="47">
        <f>AF638*(1/(1+$G638))^(1+$E638)*(1+AG$7)^$D638*(AG620/AF620)^$E638*((AG620+AG629)/(AF620+AF629))^($F638*(1+$E638))</f>
        <v/>
      </c>
      <c r="AH638" s="47">
        <f>AG638*(1/(1+$G638))^(1+$E638)*(1+AH$7)^$D638*(AH620/AG620)^$E638*((AH620+AH629)/(AG620+AG629))^($F638*(1+$E638))</f>
        <v/>
      </c>
      <c r="AI638" s="47">
        <f>AH638*(1/(1+$G638))^(1+$E638)*(1+AI$7)^$D638*(AI620/AH620)^$E638*((AI620+AI629)/(AH620+AH629))^($F638*(1+$E638))</f>
        <v/>
      </c>
      <c r="AJ638" s="47">
        <f>AI638*(1/(1+$G638))^(1+$E638)*(1+AJ$7)^$D638*(AJ620/AI620)^$E638*((AJ620+AJ629)/(AI620+AI629))^($F638*(1+$E638))</f>
        <v/>
      </c>
      <c r="AK638" s="47">
        <f>AJ638*(1/(1+$G638))^(1+$E638)*(1+AK$7)^$D638*(AK620/AJ620)^$E638*((AK620+AK629)/(AJ620+AJ629))^($F638*(1+$E638))</f>
        <v/>
      </c>
      <c r="AL638" s="47">
        <f>AK638*(1/(1+$G638))^(1+$E638)*(1+AL$7)^$D638*(AL620/AK620)^$E638*((AL620+AL629)/(AK620+AK629))^($F638*(1+$E638))</f>
        <v/>
      </c>
      <c r="AM638" s="47">
        <f>AL638*(1/(1+$G638))^(1+$E638)*(1+AM$7)^$D638*(AM620/AL620)^$E638*((AM620+AM629)/(AL620+AL629))^($F638*(1+$E638))</f>
        <v/>
      </c>
      <c r="AN638" s="47">
        <f>AM638*(1/(1+$G638))^(1+$E638)*(1+AN$7)^$D638*(AN620/AM620)^$E638*((AN620+AN629)/(AM620+AM629))^($F638*(1+$E638))</f>
        <v/>
      </c>
      <c r="AO638" s="47">
        <f>AN638*(1/(1+$G638))^(1+$E638)*(1+AO$7)^$D638*(AO620/AN620)^$E638*((AO620+AO629)/(AN620+AN629))^($F638*(1+$E638))</f>
        <v/>
      </c>
      <c r="AP638" s="47">
        <f>AO638*(1/(1+$G638))^(1+$E638)*(1+AP$7)^$D638*(AP620/AO620)^$E638*((AP620+AP629)/(AO620+AO629))^($F638*(1+$E638))</f>
        <v/>
      </c>
      <c r="AQ638" s="47">
        <f>AP638*(1/(1+$G638))^(1+$E638)*(1+AQ$7)^$D638*(AQ620/AP620)^$E638*((AQ620+AQ629)/(AP620+AP629))^($F638*(1+$E638))</f>
        <v/>
      </c>
      <c r="AR638" s="47">
        <f>AQ638*(1/(1+$G638))^(1+$E638)*(1+AR$7)^$D638*(AR620/AQ620)^$E638*((AR620+AR629)/(AQ620+AQ629))^($F638*(1+$E638))</f>
        <v/>
      </c>
      <c r="AS638" s="47">
        <f>AR638*(1/(1+$G638))^(1+$E638)*(1+AS$7)^$D638*(AS620/AR620)^$E638*((AS620+AS629)/(AR620+AR629))^($F638*(1+$E638))</f>
        <v/>
      </c>
      <c r="AT638" s="47">
        <f>AS638*(1/(1+$G638))^(1+$E638)*(1+AT$7)^$D638*(AT620/AS620)^$E638*((AT620+AT629)/(AS620+AS629))^($F638*(1+$E638))</f>
        <v/>
      </c>
      <c r="AU638" s="47">
        <f>AT638*(1/(1+$G638))^(1+$E638)*(1+AU$7)^$D638*(AU620/AT620)^$E638*((AU620+AU629)/(AT620+AT629))^($F638*(1+$E638))</f>
        <v/>
      </c>
      <c r="AV638" s="47">
        <f>AU638*(1/(1+$G638))^(1+$E638)*(1+AV$7)^$D638*(AV620/AU620)^$E638*((AV620+AV629)/(AU620+AU629))^($F638*(1+$E638))</f>
        <v/>
      </c>
      <c r="AW638" s="47">
        <f>AV638*(1/(1+$G638))^(1+$E638)*(1+AW$7)^$D638*(AW620/AV620)^$E638*((AW620+AW629)/(AV620+AV629))^($F638*(1+$E638))</f>
        <v/>
      </c>
      <c r="AX638" s="48">
        <f>FUELUSE(AW638,AX620,AW620,AX629,AW629,AX$7,$D638,$E638,$F638,$G638)</f>
        <v/>
      </c>
    </row>
    <row r="639" hidden="1" outlineLevel="2"/>
    <row r="640" hidden="1" outlineLevel="2">
      <c r="A640" s="5" t="inlineStr">
        <is>
          <t>rtx</t>
        </is>
      </c>
      <c r="B640" s="5" t="inlineStr">
        <is>
          <t>coa</t>
        </is>
      </c>
      <c r="C640" s="5" t="inlineStr">
        <is>
          <t>nav</t>
        </is>
      </c>
      <c r="D640" s="40">
        <f>INDEX(Inputs!$R$5:$R$132,MATCH($B640&amp;"|"&amp;$C640,Inputs!$A$5:$A$132,0))</f>
        <v/>
      </c>
      <c r="E640" s="39" t="n"/>
      <c r="F640" s="39" t="n"/>
      <c r="G640" s="39" t="n"/>
      <c r="H640" s="5">
        <f>INDEX(Variables!$B$5:$B$105,MATCH($A640,Variables!$A$5:$A$105,0))&amp;IF($C640="",""," | "&amp;INDEX(Mapping!$B$5:$B$26,MATCH($C640,Mapping!$A$5:$A$26,0))&amp;" | "&amp;INDEX(Mapping!$B$30:$B$41,MATCH($B640,Mapping!$A$30:$A$41,0)))</f>
        <v/>
      </c>
      <c r="I640" s="5">
        <f>INDEX(Variables!$C$5:$C$105,MATCH($A640,Variables!$A$5:$A$105,0))</f>
        <v/>
      </c>
      <c r="J640" s="5">
        <f>INDEX(Variables!$E$5:$E$105,MATCH($A640,Variables!$A$5:$A$105,0))</f>
        <v/>
      </c>
      <c r="K640" s="25">
        <f>LOWER(Settings!$C$4)&amp;".mit."&amp;$A640&amp;IF($C640="","","."&amp;$C640&amp;"."&amp;$B640)&amp;IF(INDEX(Variables!$D$5:$D$105,MATCH($A640,Variables!$A$5:$A$105,0))="","","."&amp;INDEX(Variables!$D$5:$D$105,MATCH($A640,Variables!$A$5:$A$105,0)))&amp;"."&amp;K$5</f>
        <v/>
      </c>
      <c r="L640" s="46">
        <f>L631*Settings!$C$13*(INDEX(L$258:L$269,$D640)+INDEX(L$245:L$256,$D640))</f>
        <v/>
      </c>
      <c r="M640" s="47">
        <f>M631*Settings!$C$13*(INDEX(M$258:M$269,$D640)+INDEX(M$245:M$256,$D640))</f>
        <v/>
      </c>
      <c r="N640" s="47">
        <f>N631*Settings!$C$13*(INDEX(N$258:N$269,$D640)+INDEX(N$245:N$256,$D640))</f>
        <v/>
      </c>
      <c r="O640" s="47">
        <f>O631*Settings!$C$13*(INDEX(O$258:O$269,$D640)+INDEX(O$245:O$256,$D640))</f>
        <v/>
      </c>
      <c r="P640" s="47">
        <f>P631*Settings!$C$13*(INDEX(P$258:P$269,$D640)+INDEX(P$245:P$256,$D640))</f>
        <v/>
      </c>
      <c r="Q640" s="47">
        <f>Q631*Settings!$C$13*(INDEX(Q$258:Q$269,$D640)+INDEX(Q$245:Q$256,$D640))</f>
        <v/>
      </c>
      <c r="R640" s="47">
        <f>R631*Settings!$C$13*(INDEX(R$258:R$269,$D640)+INDEX(R$245:R$256,$D640))</f>
        <v/>
      </c>
      <c r="S640" s="47">
        <f>S631*Settings!$C$13*(INDEX(S$258:S$269,$D640)+INDEX(S$245:S$256,$D640))</f>
        <v/>
      </c>
      <c r="T640" s="47">
        <f>T631*Settings!$C$13*(INDEX(T$258:T$269,$D640)+INDEX(T$245:T$256,$D640))</f>
        <v/>
      </c>
      <c r="U640" s="47">
        <f>U631*Settings!$C$13*(INDEX(U$258:U$269,$D640)+INDEX(U$245:U$256,$D640))</f>
        <v/>
      </c>
      <c r="V640" s="47">
        <f>V631*Settings!$C$13*(INDEX(V$258:V$269,$D640)+INDEX(V$245:V$256,$D640))</f>
        <v/>
      </c>
      <c r="W640" s="47">
        <f>W631*Settings!$C$13*(INDEX(W$258:W$269,$D640)+INDEX(W$245:W$256,$D640))</f>
        <v/>
      </c>
      <c r="X640" s="47">
        <f>X631*Settings!$C$13*(INDEX(X$258:X$269,$D640)+INDEX(X$245:X$256,$D640))</f>
        <v/>
      </c>
      <c r="Y640" s="47">
        <f>Y631*Settings!$C$13*(INDEX(Y$258:Y$269,$D640)+INDEX(Y$245:Y$256,$D640))</f>
        <v/>
      </c>
      <c r="Z640" s="47">
        <f>Z631*Settings!$C$13*(INDEX(Z$258:Z$269,$D640)+INDEX(Z$245:Z$256,$D640))</f>
        <v/>
      </c>
      <c r="AA640" s="47">
        <f>AA631*Settings!$C$13*(INDEX(AA$258:AA$269,$D640)+INDEX(AA$245:AA$256,$D640))</f>
        <v/>
      </c>
      <c r="AB640" s="47">
        <f>AB631*Settings!$C$13*(INDEX(AB$258:AB$269,$D640)+INDEX(AB$245:AB$256,$D640))</f>
        <v/>
      </c>
      <c r="AC640" s="47">
        <f>AC631*Settings!$C$13*(INDEX(AC$258:AC$269,$D640)+INDEX(AC$245:AC$256,$D640))</f>
        <v/>
      </c>
      <c r="AD640" s="48">
        <f>REVENUE(AD631,Settings!$C$13,INDEX(AD$258:AD$269,$D640)+INDEX(AD$245:AD$256,$D640))</f>
        <v/>
      </c>
      <c r="AE640" s="25">
        <f>LOWER(Settings!$C$4)&amp;".mit."&amp;$A640&amp;IF($C640="","","."&amp;$C640&amp;"."&amp;$B640)&amp;IF(INDEX(Variables!$D$5:$D$105,MATCH($A640,Variables!$A$5:$A$105,0))="","","."&amp;INDEX(Variables!$D$5:$D$105,MATCH($A640,Variables!$A$5:$A$105,0)))&amp;"."&amp;AE$5</f>
        <v/>
      </c>
      <c r="AF640" s="46">
        <f>AF631*Settings!$C$13*(INDEX(AF$258:AF$269,$D640)+INDEX(AF$245:AF$256,$D640))</f>
        <v/>
      </c>
      <c r="AG640" s="47">
        <f>AG631*Settings!$C$13*(INDEX(AG$258:AG$269,$D640)+INDEX(AG$245:AG$256,$D640))</f>
        <v/>
      </c>
      <c r="AH640" s="47">
        <f>AH631*Settings!$C$13*(INDEX(AH$258:AH$269,$D640)+INDEX(AH$245:AH$256,$D640))</f>
        <v/>
      </c>
      <c r="AI640" s="47">
        <f>AI631*Settings!$C$13*(INDEX(AI$258:AI$269,$D640)+INDEX(AI$245:AI$256,$D640))</f>
        <v/>
      </c>
      <c r="AJ640" s="47">
        <f>AJ631*Settings!$C$13*(INDEX(AJ$258:AJ$269,$D640)+INDEX(AJ$245:AJ$256,$D640))</f>
        <v/>
      </c>
      <c r="AK640" s="47">
        <f>AK631*Settings!$C$13*(INDEX(AK$258:AK$269,$D640)+INDEX(AK$245:AK$256,$D640))</f>
        <v/>
      </c>
      <c r="AL640" s="47">
        <f>AL631*Settings!$C$13*(INDEX(AL$258:AL$269,$D640)+INDEX(AL$245:AL$256,$D640))</f>
        <v/>
      </c>
      <c r="AM640" s="47">
        <f>AM631*Settings!$C$13*(INDEX(AM$258:AM$269,$D640)+INDEX(AM$245:AM$256,$D640))</f>
        <v/>
      </c>
      <c r="AN640" s="47">
        <f>AN631*Settings!$C$13*(INDEX(AN$258:AN$269,$D640)+INDEX(AN$245:AN$256,$D640))</f>
        <v/>
      </c>
      <c r="AO640" s="47">
        <f>AO631*Settings!$C$13*(INDEX(AO$258:AO$269,$D640)+INDEX(AO$245:AO$256,$D640))</f>
        <v/>
      </c>
      <c r="AP640" s="47">
        <f>AP631*Settings!$C$13*(INDEX(AP$258:AP$269,$D640)+INDEX(AP$245:AP$256,$D640))</f>
        <v/>
      </c>
      <c r="AQ640" s="47">
        <f>AQ631*Settings!$C$13*(INDEX(AQ$258:AQ$269,$D640)+INDEX(AQ$245:AQ$256,$D640))</f>
        <v/>
      </c>
      <c r="AR640" s="47">
        <f>AR631*Settings!$C$13*(INDEX(AR$258:AR$269,$D640)+INDEX(AR$245:AR$256,$D640))</f>
        <v/>
      </c>
      <c r="AS640" s="47">
        <f>AS631*Settings!$C$13*(INDEX(AS$258:AS$269,$D640)+INDEX(AS$245:AS$256,$D640))</f>
        <v/>
      </c>
      <c r="AT640" s="47">
        <f>AT631*Settings!$C$13*(INDEX(AT$258:AT$269,$D640)+INDEX(AT$245:AT$256,$D640))</f>
        <v/>
      </c>
      <c r="AU640" s="47">
        <f>AU631*Settings!$C$13*(INDEX(AU$258:AU$269,$D640)+INDEX(AU$245:AU$256,$D640))</f>
        <v/>
      </c>
      <c r="AV640" s="47">
        <f>AV631*Settings!$C$13*(INDEX(AV$258:AV$269,$D640)+INDEX(AV$245:AV$256,$D640))</f>
        <v/>
      </c>
      <c r="AW640" s="47">
        <f>AW631*Settings!$C$13*(INDEX(AW$258:AW$269,$D640)+INDEX(AW$245:AW$256,$D640))</f>
        <v/>
      </c>
      <c r="AX640" s="48">
        <f>REVENUE(AX631,Settings!$C$13,INDEX(AX$258:AX$269,$D640)+INDEX(AX$245:AX$256,$D640))</f>
        <v/>
      </c>
    </row>
    <row r="641" hidden="1" outlineLevel="2">
      <c r="A641" s="5" t="inlineStr">
        <is>
          <t>rtx</t>
        </is>
      </c>
      <c r="B641" s="5" t="inlineStr">
        <is>
          <t>nga</t>
        </is>
      </c>
      <c r="C641" s="5" t="inlineStr">
        <is>
          <t>nav</t>
        </is>
      </c>
      <c r="D641" s="40">
        <f>INDEX(Inputs!$R$5:$R$132,MATCH($B641&amp;"|"&amp;$C641,Inputs!$A$5:$A$132,0))</f>
        <v/>
      </c>
      <c r="E641" s="39" t="n"/>
      <c r="F641" s="39" t="n"/>
      <c r="G641" s="39" t="n"/>
      <c r="H641" s="5">
        <f>INDEX(Variables!$B$5:$B$105,MATCH($A641,Variables!$A$5:$A$105,0))&amp;IF($C641="",""," | "&amp;INDEX(Mapping!$B$5:$B$26,MATCH($C641,Mapping!$A$5:$A$26,0))&amp;" | "&amp;INDEX(Mapping!$B$30:$B$41,MATCH($B641,Mapping!$A$30:$A$41,0)))</f>
        <v/>
      </c>
      <c r="I641" s="5">
        <f>INDEX(Variables!$C$5:$C$105,MATCH($A641,Variables!$A$5:$A$105,0))</f>
        <v/>
      </c>
      <c r="J641" s="5">
        <f>INDEX(Variables!$E$5:$E$105,MATCH($A641,Variables!$A$5:$A$105,0))</f>
        <v/>
      </c>
      <c r="K641" s="25">
        <f>LOWER(Settings!$C$4)&amp;".mit."&amp;$A641&amp;IF($C641="","","."&amp;$C641&amp;"."&amp;$B641)&amp;IF(INDEX(Variables!$D$5:$D$105,MATCH($A641,Variables!$A$5:$A$105,0))="","","."&amp;INDEX(Variables!$D$5:$D$105,MATCH($A641,Variables!$A$5:$A$105,0)))&amp;"."&amp;K$5</f>
        <v/>
      </c>
      <c r="L641" s="46">
        <f>L632*Settings!$C$13*(INDEX(L$258:L$269,$D641)+INDEX(L$245:L$256,$D641))</f>
        <v/>
      </c>
      <c r="M641" s="47">
        <f>M632*Settings!$C$13*(INDEX(M$258:M$269,$D641)+INDEX(M$245:M$256,$D641))</f>
        <v/>
      </c>
      <c r="N641" s="47">
        <f>N632*Settings!$C$13*(INDEX(N$258:N$269,$D641)+INDEX(N$245:N$256,$D641))</f>
        <v/>
      </c>
      <c r="O641" s="47">
        <f>O632*Settings!$C$13*(INDEX(O$258:O$269,$D641)+INDEX(O$245:O$256,$D641))</f>
        <v/>
      </c>
      <c r="P641" s="47">
        <f>P632*Settings!$C$13*(INDEX(P$258:P$269,$D641)+INDEX(P$245:P$256,$D641))</f>
        <v/>
      </c>
      <c r="Q641" s="47">
        <f>Q632*Settings!$C$13*(INDEX(Q$258:Q$269,$D641)+INDEX(Q$245:Q$256,$D641))</f>
        <v/>
      </c>
      <c r="R641" s="47">
        <f>R632*Settings!$C$13*(INDEX(R$258:R$269,$D641)+INDEX(R$245:R$256,$D641))</f>
        <v/>
      </c>
      <c r="S641" s="47">
        <f>S632*Settings!$C$13*(INDEX(S$258:S$269,$D641)+INDEX(S$245:S$256,$D641))</f>
        <v/>
      </c>
      <c r="T641" s="47">
        <f>T632*Settings!$C$13*(INDEX(T$258:T$269,$D641)+INDEX(T$245:T$256,$D641))</f>
        <v/>
      </c>
      <c r="U641" s="47">
        <f>U632*Settings!$C$13*(INDEX(U$258:U$269,$D641)+INDEX(U$245:U$256,$D641))</f>
        <v/>
      </c>
      <c r="V641" s="47">
        <f>V632*Settings!$C$13*(INDEX(V$258:V$269,$D641)+INDEX(V$245:V$256,$D641))</f>
        <v/>
      </c>
      <c r="W641" s="47">
        <f>W632*Settings!$C$13*(INDEX(W$258:W$269,$D641)+INDEX(W$245:W$256,$D641))</f>
        <v/>
      </c>
      <c r="X641" s="47">
        <f>X632*Settings!$C$13*(INDEX(X$258:X$269,$D641)+INDEX(X$245:X$256,$D641))</f>
        <v/>
      </c>
      <c r="Y641" s="47">
        <f>Y632*Settings!$C$13*(INDEX(Y$258:Y$269,$D641)+INDEX(Y$245:Y$256,$D641))</f>
        <v/>
      </c>
      <c r="Z641" s="47">
        <f>Z632*Settings!$C$13*(INDEX(Z$258:Z$269,$D641)+INDEX(Z$245:Z$256,$D641))</f>
        <v/>
      </c>
      <c r="AA641" s="47">
        <f>AA632*Settings!$C$13*(INDEX(AA$258:AA$269,$D641)+INDEX(AA$245:AA$256,$D641))</f>
        <v/>
      </c>
      <c r="AB641" s="47">
        <f>AB632*Settings!$C$13*(INDEX(AB$258:AB$269,$D641)+INDEX(AB$245:AB$256,$D641))</f>
        <v/>
      </c>
      <c r="AC641" s="47">
        <f>AC632*Settings!$C$13*(INDEX(AC$258:AC$269,$D641)+INDEX(AC$245:AC$256,$D641))</f>
        <v/>
      </c>
      <c r="AD641" s="48">
        <f>REVENUE(AD632,Settings!$C$13,INDEX(AD$258:AD$269,$D641)+INDEX(AD$245:AD$256,$D641))</f>
        <v/>
      </c>
      <c r="AE641" s="25">
        <f>LOWER(Settings!$C$4)&amp;".mit."&amp;$A641&amp;IF($C641="","","."&amp;$C641&amp;"."&amp;$B641)&amp;IF(INDEX(Variables!$D$5:$D$105,MATCH($A641,Variables!$A$5:$A$105,0))="","","."&amp;INDEX(Variables!$D$5:$D$105,MATCH($A641,Variables!$A$5:$A$105,0)))&amp;"."&amp;AE$5</f>
        <v/>
      </c>
      <c r="AF641" s="46">
        <f>AF632*Settings!$C$13*(INDEX(AF$258:AF$269,$D641)+INDEX(AF$245:AF$256,$D641))</f>
        <v/>
      </c>
      <c r="AG641" s="47">
        <f>AG632*Settings!$C$13*(INDEX(AG$258:AG$269,$D641)+INDEX(AG$245:AG$256,$D641))</f>
        <v/>
      </c>
      <c r="AH641" s="47">
        <f>AH632*Settings!$C$13*(INDEX(AH$258:AH$269,$D641)+INDEX(AH$245:AH$256,$D641))</f>
        <v/>
      </c>
      <c r="AI641" s="47">
        <f>AI632*Settings!$C$13*(INDEX(AI$258:AI$269,$D641)+INDEX(AI$245:AI$256,$D641))</f>
        <v/>
      </c>
      <c r="AJ641" s="47">
        <f>AJ632*Settings!$C$13*(INDEX(AJ$258:AJ$269,$D641)+INDEX(AJ$245:AJ$256,$D641))</f>
        <v/>
      </c>
      <c r="AK641" s="47">
        <f>AK632*Settings!$C$13*(INDEX(AK$258:AK$269,$D641)+INDEX(AK$245:AK$256,$D641))</f>
        <v/>
      </c>
      <c r="AL641" s="47">
        <f>AL632*Settings!$C$13*(INDEX(AL$258:AL$269,$D641)+INDEX(AL$245:AL$256,$D641))</f>
        <v/>
      </c>
      <c r="AM641" s="47">
        <f>AM632*Settings!$C$13*(INDEX(AM$258:AM$269,$D641)+INDEX(AM$245:AM$256,$D641))</f>
        <v/>
      </c>
      <c r="AN641" s="47">
        <f>AN632*Settings!$C$13*(INDEX(AN$258:AN$269,$D641)+INDEX(AN$245:AN$256,$D641))</f>
        <v/>
      </c>
      <c r="AO641" s="47">
        <f>AO632*Settings!$C$13*(INDEX(AO$258:AO$269,$D641)+INDEX(AO$245:AO$256,$D641))</f>
        <v/>
      </c>
      <c r="AP641" s="47">
        <f>AP632*Settings!$C$13*(INDEX(AP$258:AP$269,$D641)+INDEX(AP$245:AP$256,$D641))</f>
        <v/>
      </c>
      <c r="AQ641" s="47">
        <f>AQ632*Settings!$C$13*(INDEX(AQ$258:AQ$269,$D641)+INDEX(AQ$245:AQ$256,$D641))</f>
        <v/>
      </c>
      <c r="AR641" s="47">
        <f>AR632*Settings!$C$13*(INDEX(AR$258:AR$269,$D641)+INDEX(AR$245:AR$256,$D641))</f>
        <v/>
      </c>
      <c r="AS641" s="47">
        <f>AS632*Settings!$C$13*(INDEX(AS$258:AS$269,$D641)+INDEX(AS$245:AS$256,$D641))</f>
        <v/>
      </c>
      <c r="AT641" s="47">
        <f>AT632*Settings!$C$13*(INDEX(AT$258:AT$269,$D641)+INDEX(AT$245:AT$256,$D641))</f>
        <v/>
      </c>
      <c r="AU641" s="47">
        <f>AU632*Settings!$C$13*(INDEX(AU$258:AU$269,$D641)+INDEX(AU$245:AU$256,$D641))</f>
        <v/>
      </c>
      <c r="AV641" s="47">
        <f>AV632*Settings!$C$13*(INDEX(AV$258:AV$269,$D641)+INDEX(AV$245:AV$256,$D641))</f>
        <v/>
      </c>
      <c r="AW641" s="47">
        <f>AW632*Settings!$C$13*(INDEX(AW$258:AW$269,$D641)+INDEX(AW$245:AW$256,$D641))</f>
        <v/>
      </c>
      <c r="AX641" s="48">
        <f>REVENUE(AX632,Settings!$C$13,INDEX(AX$258:AX$269,$D641)+INDEX(AX$245:AX$256,$D641))</f>
        <v/>
      </c>
    </row>
    <row r="642" hidden="1" outlineLevel="2">
      <c r="A642" s="5" t="inlineStr">
        <is>
          <t>rtx</t>
        </is>
      </c>
      <c r="B642" s="5" t="inlineStr">
        <is>
          <t>gso</t>
        </is>
      </c>
      <c r="C642" s="5" t="inlineStr">
        <is>
          <t>nav</t>
        </is>
      </c>
      <c r="D642" s="40">
        <f>INDEX(Inputs!$R$5:$R$132,MATCH($B642&amp;"|"&amp;$C642,Inputs!$A$5:$A$132,0))</f>
        <v/>
      </c>
      <c r="E642" s="39" t="n"/>
      <c r="F642" s="39" t="n"/>
      <c r="G642" s="39" t="n"/>
      <c r="H642" s="5">
        <f>INDEX(Variables!$B$5:$B$105,MATCH($A642,Variables!$A$5:$A$105,0))&amp;IF($C642="",""," | "&amp;INDEX(Mapping!$B$5:$B$26,MATCH($C642,Mapping!$A$5:$A$26,0))&amp;" | "&amp;INDEX(Mapping!$B$30:$B$41,MATCH($B642,Mapping!$A$30:$A$41,0)))</f>
        <v/>
      </c>
      <c r="I642" s="5">
        <f>INDEX(Variables!$C$5:$C$105,MATCH($A642,Variables!$A$5:$A$105,0))</f>
        <v/>
      </c>
      <c r="J642" s="5">
        <f>INDEX(Variables!$E$5:$E$105,MATCH($A642,Variables!$A$5:$A$105,0))</f>
        <v/>
      </c>
      <c r="K642" s="25">
        <f>LOWER(Settings!$C$4)&amp;".mit."&amp;$A642&amp;IF($C642="","","."&amp;$C642&amp;"."&amp;$B642)&amp;IF(INDEX(Variables!$D$5:$D$105,MATCH($A642,Variables!$A$5:$A$105,0))="","","."&amp;INDEX(Variables!$D$5:$D$105,MATCH($A642,Variables!$A$5:$A$105,0)))&amp;"."&amp;K$5</f>
        <v/>
      </c>
      <c r="L642" s="46">
        <f>L633*Settings!$C$13*(INDEX(L$258:L$269,$D642)+INDEX(L$245:L$256,$D642))</f>
        <v/>
      </c>
      <c r="M642" s="47">
        <f>M633*Settings!$C$13*(INDEX(M$258:M$269,$D642)+INDEX(M$245:M$256,$D642))</f>
        <v/>
      </c>
      <c r="N642" s="47">
        <f>N633*Settings!$C$13*(INDEX(N$258:N$269,$D642)+INDEX(N$245:N$256,$D642))</f>
        <v/>
      </c>
      <c r="O642" s="47">
        <f>O633*Settings!$C$13*(INDEX(O$258:O$269,$D642)+INDEX(O$245:O$256,$D642))</f>
        <v/>
      </c>
      <c r="P642" s="47">
        <f>P633*Settings!$C$13*(INDEX(P$258:P$269,$D642)+INDEX(P$245:P$256,$D642))</f>
        <v/>
      </c>
      <c r="Q642" s="47">
        <f>Q633*Settings!$C$13*(INDEX(Q$258:Q$269,$D642)+INDEX(Q$245:Q$256,$D642))</f>
        <v/>
      </c>
      <c r="R642" s="47">
        <f>R633*Settings!$C$13*(INDEX(R$258:R$269,$D642)+INDEX(R$245:R$256,$D642))</f>
        <v/>
      </c>
      <c r="S642" s="47">
        <f>S633*Settings!$C$13*(INDEX(S$258:S$269,$D642)+INDEX(S$245:S$256,$D642))</f>
        <v/>
      </c>
      <c r="T642" s="47">
        <f>T633*Settings!$C$13*(INDEX(T$258:T$269,$D642)+INDEX(T$245:T$256,$D642))</f>
        <v/>
      </c>
      <c r="U642" s="47">
        <f>U633*Settings!$C$13*(INDEX(U$258:U$269,$D642)+INDEX(U$245:U$256,$D642))</f>
        <v/>
      </c>
      <c r="V642" s="47">
        <f>V633*Settings!$C$13*(INDEX(V$258:V$269,$D642)+INDEX(V$245:V$256,$D642))</f>
        <v/>
      </c>
      <c r="W642" s="47">
        <f>W633*Settings!$C$13*(INDEX(W$258:W$269,$D642)+INDEX(W$245:W$256,$D642))</f>
        <v/>
      </c>
      <c r="X642" s="47">
        <f>X633*Settings!$C$13*(INDEX(X$258:X$269,$D642)+INDEX(X$245:X$256,$D642))</f>
        <v/>
      </c>
      <c r="Y642" s="47">
        <f>Y633*Settings!$C$13*(INDEX(Y$258:Y$269,$D642)+INDEX(Y$245:Y$256,$D642))</f>
        <v/>
      </c>
      <c r="Z642" s="47">
        <f>Z633*Settings!$C$13*(INDEX(Z$258:Z$269,$D642)+INDEX(Z$245:Z$256,$D642))</f>
        <v/>
      </c>
      <c r="AA642" s="47">
        <f>AA633*Settings!$C$13*(INDEX(AA$258:AA$269,$D642)+INDEX(AA$245:AA$256,$D642))</f>
        <v/>
      </c>
      <c r="AB642" s="47">
        <f>AB633*Settings!$C$13*(INDEX(AB$258:AB$269,$D642)+INDEX(AB$245:AB$256,$D642))</f>
        <v/>
      </c>
      <c r="AC642" s="47">
        <f>AC633*Settings!$C$13*(INDEX(AC$258:AC$269,$D642)+INDEX(AC$245:AC$256,$D642))</f>
        <v/>
      </c>
      <c r="AD642" s="48">
        <f>REVENUE(AD633,Settings!$C$13,INDEX(AD$258:AD$269,$D642)+INDEX(AD$245:AD$256,$D642))</f>
        <v/>
      </c>
      <c r="AE642" s="25">
        <f>LOWER(Settings!$C$4)&amp;".mit."&amp;$A642&amp;IF($C642="","","."&amp;$C642&amp;"."&amp;$B642)&amp;IF(INDEX(Variables!$D$5:$D$105,MATCH($A642,Variables!$A$5:$A$105,0))="","","."&amp;INDEX(Variables!$D$5:$D$105,MATCH($A642,Variables!$A$5:$A$105,0)))&amp;"."&amp;AE$5</f>
        <v/>
      </c>
      <c r="AF642" s="46">
        <f>AF633*Settings!$C$13*(INDEX(AF$258:AF$269,$D642)+INDEX(AF$245:AF$256,$D642))</f>
        <v/>
      </c>
      <c r="AG642" s="47">
        <f>AG633*Settings!$C$13*(INDEX(AG$258:AG$269,$D642)+INDEX(AG$245:AG$256,$D642))</f>
        <v/>
      </c>
      <c r="AH642" s="47">
        <f>AH633*Settings!$C$13*(INDEX(AH$258:AH$269,$D642)+INDEX(AH$245:AH$256,$D642))</f>
        <v/>
      </c>
      <c r="AI642" s="47">
        <f>AI633*Settings!$C$13*(INDEX(AI$258:AI$269,$D642)+INDEX(AI$245:AI$256,$D642))</f>
        <v/>
      </c>
      <c r="AJ642" s="47">
        <f>AJ633*Settings!$C$13*(INDEX(AJ$258:AJ$269,$D642)+INDEX(AJ$245:AJ$256,$D642))</f>
        <v/>
      </c>
      <c r="AK642" s="47">
        <f>AK633*Settings!$C$13*(INDEX(AK$258:AK$269,$D642)+INDEX(AK$245:AK$256,$D642))</f>
        <v/>
      </c>
      <c r="AL642" s="47">
        <f>AL633*Settings!$C$13*(INDEX(AL$258:AL$269,$D642)+INDEX(AL$245:AL$256,$D642))</f>
        <v/>
      </c>
      <c r="AM642" s="47">
        <f>AM633*Settings!$C$13*(INDEX(AM$258:AM$269,$D642)+INDEX(AM$245:AM$256,$D642))</f>
        <v/>
      </c>
      <c r="AN642" s="47">
        <f>AN633*Settings!$C$13*(INDEX(AN$258:AN$269,$D642)+INDEX(AN$245:AN$256,$D642))</f>
        <v/>
      </c>
      <c r="AO642" s="47">
        <f>AO633*Settings!$C$13*(INDEX(AO$258:AO$269,$D642)+INDEX(AO$245:AO$256,$D642))</f>
        <v/>
      </c>
      <c r="AP642" s="47">
        <f>AP633*Settings!$C$13*(INDEX(AP$258:AP$269,$D642)+INDEX(AP$245:AP$256,$D642))</f>
        <v/>
      </c>
      <c r="AQ642" s="47">
        <f>AQ633*Settings!$C$13*(INDEX(AQ$258:AQ$269,$D642)+INDEX(AQ$245:AQ$256,$D642))</f>
        <v/>
      </c>
      <c r="AR642" s="47">
        <f>AR633*Settings!$C$13*(INDEX(AR$258:AR$269,$D642)+INDEX(AR$245:AR$256,$D642))</f>
        <v/>
      </c>
      <c r="AS642" s="47">
        <f>AS633*Settings!$C$13*(INDEX(AS$258:AS$269,$D642)+INDEX(AS$245:AS$256,$D642))</f>
        <v/>
      </c>
      <c r="AT642" s="47">
        <f>AT633*Settings!$C$13*(INDEX(AT$258:AT$269,$D642)+INDEX(AT$245:AT$256,$D642))</f>
        <v/>
      </c>
      <c r="AU642" s="47">
        <f>AU633*Settings!$C$13*(INDEX(AU$258:AU$269,$D642)+INDEX(AU$245:AU$256,$D642))</f>
        <v/>
      </c>
      <c r="AV642" s="47">
        <f>AV633*Settings!$C$13*(INDEX(AV$258:AV$269,$D642)+INDEX(AV$245:AV$256,$D642))</f>
        <v/>
      </c>
      <c r="AW642" s="47">
        <f>AW633*Settings!$C$13*(INDEX(AW$258:AW$269,$D642)+INDEX(AW$245:AW$256,$D642))</f>
        <v/>
      </c>
      <c r="AX642" s="48">
        <f>REVENUE(AX633,Settings!$C$13,INDEX(AX$258:AX$269,$D642)+INDEX(AX$245:AX$256,$D642))</f>
        <v/>
      </c>
    </row>
    <row r="643" hidden="1" outlineLevel="2">
      <c r="A643" s="5" t="inlineStr">
        <is>
          <t>rtx</t>
        </is>
      </c>
      <c r="B643" s="5" t="inlineStr">
        <is>
          <t>die</t>
        </is>
      </c>
      <c r="C643" s="5" t="inlineStr">
        <is>
          <t>nav</t>
        </is>
      </c>
      <c r="D643" s="40">
        <f>INDEX(Inputs!$R$5:$R$132,MATCH($B643&amp;"|"&amp;$C643,Inputs!$A$5:$A$132,0))</f>
        <v/>
      </c>
      <c r="E643" s="39" t="n"/>
      <c r="F643" s="39" t="n"/>
      <c r="G643" s="39" t="n"/>
      <c r="H643" s="5">
        <f>INDEX(Variables!$B$5:$B$105,MATCH($A643,Variables!$A$5:$A$105,0))&amp;IF($C643="",""," | "&amp;INDEX(Mapping!$B$5:$B$26,MATCH($C643,Mapping!$A$5:$A$26,0))&amp;" | "&amp;INDEX(Mapping!$B$30:$B$41,MATCH($B643,Mapping!$A$30:$A$41,0)))</f>
        <v/>
      </c>
      <c r="I643" s="5">
        <f>INDEX(Variables!$C$5:$C$105,MATCH($A643,Variables!$A$5:$A$105,0))</f>
        <v/>
      </c>
      <c r="J643" s="5">
        <f>INDEX(Variables!$E$5:$E$105,MATCH($A643,Variables!$A$5:$A$105,0))</f>
        <v/>
      </c>
      <c r="K643" s="25">
        <f>LOWER(Settings!$C$4)&amp;".mit."&amp;$A643&amp;IF($C643="","","."&amp;$C643&amp;"."&amp;$B643)&amp;IF(INDEX(Variables!$D$5:$D$105,MATCH($A643,Variables!$A$5:$A$105,0))="","","."&amp;INDEX(Variables!$D$5:$D$105,MATCH($A643,Variables!$A$5:$A$105,0)))&amp;"."&amp;K$5</f>
        <v/>
      </c>
      <c r="L643" s="46">
        <f>L634*Settings!$C$13*(INDEX(L$258:L$269,$D643)+INDEX(L$245:L$256,$D643))</f>
        <v/>
      </c>
      <c r="M643" s="47">
        <f>M634*Settings!$C$13*(INDEX(M$258:M$269,$D643)+INDEX(M$245:M$256,$D643))</f>
        <v/>
      </c>
      <c r="N643" s="47">
        <f>N634*Settings!$C$13*(INDEX(N$258:N$269,$D643)+INDEX(N$245:N$256,$D643))</f>
        <v/>
      </c>
      <c r="O643" s="47">
        <f>O634*Settings!$C$13*(INDEX(O$258:O$269,$D643)+INDEX(O$245:O$256,$D643))</f>
        <v/>
      </c>
      <c r="P643" s="47">
        <f>P634*Settings!$C$13*(INDEX(P$258:P$269,$D643)+INDEX(P$245:P$256,$D643))</f>
        <v/>
      </c>
      <c r="Q643" s="47">
        <f>Q634*Settings!$C$13*(INDEX(Q$258:Q$269,$D643)+INDEX(Q$245:Q$256,$D643))</f>
        <v/>
      </c>
      <c r="R643" s="47">
        <f>R634*Settings!$C$13*(INDEX(R$258:R$269,$D643)+INDEX(R$245:R$256,$D643))</f>
        <v/>
      </c>
      <c r="S643" s="47">
        <f>S634*Settings!$C$13*(INDEX(S$258:S$269,$D643)+INDEX(S$245:S$256,$D643))</f>
        <v/>
      </c>
      <c r="T643" s="47">
        <f>T634*Settings!$C$13*(INDEX(T$258:T$269,$D643)+INDEX(T$245:T$256,$D643))</f>
        <v/>
      </c>
      <c r="U643" s="47">
        <f>U634*Settings!$C$13*(INDEX(U$258:U$269,$D643)+INDEX(U$245:U$256,$D643))</f>
        <v/>
      </c>
      <c r="V643" s="47">
        <f>V634*Settings!$C$13*(INDEX(V$258:V$269,$D643)+INDEX(V$245:V$256,$D643))</f>
        <v/>
      </c>
      <c r="W643" s="47">
        <f>W634*Settings!$C$13*(INDEX(W$258:W$269,$D643)+INDEX(W$245:W$256,$D643))</f>
        <v/>
      </c>
      <c r="X643" s="47">
        <f>X634*Settings!$C$13*(INDEX(X$258:X$269,$D643)+INDEX(X$245:X$256,$D643))</f>
        <v/>
      </c>
      <c r="Y643" s="47">
        <f>Y634*Settings!$C$13*(INDEX(Y$258:Y$269,$D643)+INDEX(Y$245:Y$256,$D643))</f>
        <v/>
      </c>
      <c r="Z643" s="47">
        <f>Z634*Settings!$C$13*(INDEX(Z$258:Z$269,$D643)+INDEX(Z$245:Z$256,$D643))</f>
        <v/>
      </c>
      <c r="AA643" s="47">
        <f>AA634*Settings!$C$13*(INDEX(AA$258:AA$269,$D643)+INDEX(AA$245:AA$256,$D643))</f>
        <v/>
      </c>
      <c r="AB643" s="47">
        <f>AB634*Settings!$C$13*(INDEX(AB$258:AB$269,$D643)+INDEX(AB$245:AB$256,$D643))</f>
        <v/>
      </c>
      <c r="AC643" s="47">
        <f>AC634*Settings!$C$13*(INDEX(AC$258:AC$269,$D643)+INDEX(AC$245:AC$256,$D643))</f>
        <v/>
      </c>
      <c r="AD643" s="48">
        <f>REVENUE(AD634,Settings!$C$13,INDEX(AD$258:AD$269,$D643)+INDEX(AD$245:AD$256,$D643))</f>
        <v/>
      </c>
      <c r="AE643" s="25">
        <f>LOWER(Settings!$C$4)&amp;".mit."&amp;$A643&amp;IF($C643="","","."&amp;$C643&amp;"."&amp;$B643)&amp;IF(INDEX(Variables!$D$5:$D$105,MATCH($A643,Variables!$A$5:$A$105,0))="","","."&amp;INDEX(Variables!$D$5:$D$105,MATCH($A643,Variables!$A$5:$A$105,0)))&amp;"."&amp;AE$5</f>
        <v/>
      </c>
      <c r="AF643" s="46">
        <f>AF634*Settings!$C$13*(INDEX(AF$258:AF$269,$D643)+INDEX(AF$245:AF$256,$D643))</f>
        <v/>
      </c>
      <c r="AG643" s="47">
        <f>AG634*Settings!$C$13*(INDEX(AG$258:AG$269,$D643)+INDEX(AG$245:AG$256,$D643))</f>
        <v/>
      </c>
      <c r="AH643" s="47">
        <f>AH634*Settings!$C$13*(INDEX(AH$258:AH$269,$D643)+INDEX(AH$245:AH$256,$D643))</f>
        <v/>
      </c>
      <c r="AI643" s="47">
        <f>AI634*Settings!$C$13*(INDEX(AI$258:AI$269,$D643)+INDEX(AI$245:AI$256,$D643))</f>
        <v/>
      </c>
      <c r="AJ643" s="47">
        <f>AJ634*Settings!$C$13*(INDEX(AJ$258:AJ$269,$D643)+INDEX(AJ$245:AJ$256,$D643))</f>
        <v/>
      </c>
      <c r="AK643" s="47">
        <f>AK634*Settings!$C$13*(INDEX(AK$258:AK$269,$D643)+INDEX(AK$245:AK$256,$D643))</f>
        <v/>
      </c>
      <c r="AL643" s="47">
        <f>AL634*Settings!$C$13*(INDEX(AL$258:AL$269,$D643)+INDEX(AL$245:AL$256,$D643))</f>
        <v/>
      </c>
      <c r="AM643" s="47">
        <f>AM634*Settings!$C$13*(INDEX(AM$258:AM$269,$D643)+INDEX(AM$245:AM$256,$D643))</f>
        <v/>
      </c>
      <c r="AN643" s="47">
        <f>AN634*Settings!$C$13*(INDEX(AN$258:AN$269,$D643)+INDEX(AN$245:AN$256,$D643))</f>
        <v/>
      </c>
      <c r="AO643" s="47">
        <f>AO634*Settings!$C$13*(INDEX(AO$258:AO$269,$D643)+INDEX(AO$245:AO$256,$D643))</f>
        <v/>
      </c>
      <c r="AP643" s="47">
        <f>AP634*Settings!$C$13*(INDEX(AP$258:AP$269,$D643)+INDEX(AP$245:AP$256,$D643))</f>
        <v/>
      </c>
      <c r="AQ643" s="47">
        <f>AQ634*Settings!$C$13*(INDEX(AQ$258:AQ$269,$D643)+INDEX(AQ$245:AQ$256,$D643))</f>
        <v/>
      </c>
      <c r="AR643" s="47">
        <f>AR634*Settings!$C$13*(INDEX(AR$258:AR$269,$D643)+INDEX(AR$245:AR$256,$D643))</f>
        <v/>
      </c>
      <c r="AS643" s="47">
        <f>AS634*Settings!$C$13*(INDEX(AS$258:AS$269,$D643)+INDEX(AS$245:AS$256,$D643))</f>
        <v/>
      </c>
      <c r="AT643" s="47">
        <f>AT634*Settings!$C$13*(INDEX(AT$258:AT$269,$D643)+INDEX(AT$245:AT$256,$D643))</f>
        <v/>
      </c>
      <c r="AU643" s="47">
        <f>AU634*Settings!$C$13*(INDEX(AU$258:AU$269,$D643)+INDEX(AU$245:AU$256,$D643))</f>
        <v/>
      </c>
      <c r="AV643" s="47">
        <f>AV634*Settings!$C$13*(INDEX(AV$258:AV$269,$D643)+INDEX(AV$245:AV$256,$D643))</f>
        <v/>
      </c>
      <c r="AW643" s="47">
        <f>AW634*Settings!$C$13*(INDEX(AW$258:AW$269,$D643)+INDEX(AW$245:AW$256,$D643))</f>
        <v/>
      </c>
      <c r="AX643" s="48">
        <f>REVENUE(AX634,Settings!$C$13,INDEX(AX$258:AX$269,$D643)+INDEX(AX$245:AX$256,$D643))</f>
        <v/>
      </c>
    </row>
    <row r="644" hidden="1" outlineLevel="2">
      <c r="A644" s="5" t="inlineStr">
        <is>
          <t>rtx</t>
        </is>
      </c>
      <c r="B644" s="5" t="inlineStr">
        <is>
          <t>lpg</t>
        </is>
      </c>
      <c r="C644" s="5" t="inlineStr">
        <is>
          <t>nav</t>
        </is>
      </c>
      <c r="D644" s="40">
        <f>INDEX(Inputs!$R$5:$R$132,MATCH($B644&amp;"|"&amp;$C644,Inputs!$A$5:$A$132,0))</f>
        <v/>
      </c>
      <c r="E644" s="39" t="n"/>
      <c r="F644" s="39" t="n"/>
      <c r="G644" s="39" t="n"/>
      <c r="H644" s="5">
        <f>INDEX(Variables!$B$5:$B$105,MATCH($A644,Variables!$A$5:$A$105,0))&amp;IF($C644="",""," | "&amp;INDEX(Mapping!$B$5:$B$26,MATCH($C644,Mapping!$A$5:$A$26,0))&amp;" | "&amp;INDEX(Mapping!$B$30:$B$41,MATCH($B644,Mapping!$A$30:$A$41,0)))</f>
        <v/>
      </c>
      <c r="I644" s="5">
        <f>INDEX(Variables!$C$5:$C$105,MATCH($A644,Variables!$A$5:$A$105,0))</f>
        <v/>
      </c>
      <c r="J644" s="5">
        <f>INDEX(Variables!$E$5:$E$105,MATCH($A644,Variables!$A$5:$A$105,0))</f>
        <v/>
      </c>
      <c r="K644" s="25">
        <f>LOWER(Settings!$C$4)&amp;".mit."&amp;$A644&amp;IF($C644="","","."&amp;$C644&amp;"."&amp;$B644)&amp;IF(INDEX(Variables!$D$5:$D$105,MATCH($A644,Variables!$A$5:$A$105,0))="","","."&amp;INDEX(Variables!$D$5:$D$105,MATCH($A644,Variables!$A$5:$A$105,0)))&amp;"."&amp;K$5</f>
        <v/>
      </c>
      <c r="L644" s="46">
        <f>L635*Settings!$C$13*(INDEX(L$258:L$269,$D644)+INDEX(L$245:L$256,$D644))</f>
        <v/>
      </c>
      <c r="M644" s="47">
        <f>M635*Settings!$C$13*(INDEX(M$258:M$269,$D644)+INDEX(M$245:M$256,$D644))</f>
        <v/>
      </c>
      <c r="N644" s="47">
        <f>N635*Settings!$C$13*(INDEX(N$258:N$269,$D644)+INDEX(N$245:N$256,$D644))</f>
        <v/>
      </c>
      <c r="O644" s="47">
        <f>O635*Settings!$C$13*(INDEX(O$258:O$269,$D644)+INDEX(O$245:O$256,$D644))</f>
        <v/>
      </c>
      <c r="P644" s="47">
        <f>P635*Settings!$C$13*(INDEX(P$258:P$269,$D644)+INDEX(P$245:P$256,$D644))</f>
        <v/>
      </c>
      <c r="Q644" s="47">
        <f>Q635*Settings!$C$13*(INDEX(Q$258:Q$269,$D644)+INDEX(Q$245:Q$256,$D644))</f>
        <v/>
      </c>
      <c r="R644" s="47">
        <f>R635*Settings!$C$13*(INDEX(R$258:R$269,$D644)+INDEX(R$245:R$256,$D644))</f>
        <v/>
      </c>
      <c r="S644" s="47">
        <f>S635*Settings!$C$13*(INDEX(S$258:S$269,$D644)+INDEX(S$245:S$256,$D644))</f>
        <v/>
      </c>
      <c r="T644" s="47">
        <f>T635*Settings!$C$13*(INDEX(T$258:T$269,$D644)+INDEX(T$245:T$256,$D644))</f>
        <v/>
      </c>
      <c r="U644" s="47">
        <f>U635*Settings!$C$13*(INDEX(U$258:U$269,$D644)+INDEX(U$245:U$256,$D644))</f>
        <v/>
      </c>
      <c r="V644" s="47">
        <f>V635*Settings!$C$13*(INDEX(V$258:V$269,$D644)+INDEX(V$245:V$256,$D644))</f>
        <v/>
      </c>
      <c r="W644" s="47">
        <f>W635*Settings!$C$13*(INDEX(W$258:W$269,$D644)+INDEX(W$245:W$256,$D644))</f>
        <v/>
      </c>
      <c r="X644" s="47">
        <f>X635*Settings!$C$13*(INDEX(X$258:X$269,$D644)+INDEX(X$245:X$256,$D644))</f>
        <v/>
      </c>
      <c r="Y644" s="47">
        <f>Y635*Settings!$C$13*(INDEX(Y$258:Y$269,$D644)+INDEX(Y$245:Y$256,$D644))</f>
        <v/>
      </c>
      <c r="Z644" s="47">
        <f>Z635*Settings!$C$13*(INDEX(Z$258:Z$269,$D644)+INDEX(Z$245:Z$256,$D644))</f>
        <v/>
      </c>
      <c r="AA644" s="47">
        <f>AA635*Settings!$C$13*(INDEX(AA$258:AA$269,$D644)+INDEX(AA$245:AA$256,$D644))</f>
        <v/>
      </c>
      <c r="AB644" s="47">
        <f>AB635*Settings!$C$13*(INDEX(AB$258:AB$269,$D644)+INDEX(AB$245:AB$256,$D644))</f>
        <v/>
      </c>
      <c r="AC644" s="47">
        <f>AC635*Settings!$C$13*(INDEX(AC$258:AC$269,$D644)+INDEX(AC$245:AC$256,$D644))</f>
        <v/>
      </c>
      <c r="AD644" s="48">
        <f>REVENUE(AD635,Settings!$C$13,INDEX(AD$258:AD$269,$D644)+INDEX(AD$245:AD$256,$D644))</f>
        <v/>
      </c>
      <c r="AE644" s="25">
        <f>LOWER(Settings!$C$4)&amp;".mit."&amp;$A644&amp;IF($C644="","","."&amp;$C644&amp;"."&amp;$B644)&amp;IF(INDEX(Variables!$D$5:$D$105,MATCH($A644,Variables!$A$5:$A$105,0))="","","."&amp;INDEX(Variables!$D$5:$D$105,MATCH($A644,Variables!$A$5:$A$105,0)))&amp;"."&amp;AE$5</f>
        <v/>
      </c>
      <c r="AF644" s="46">
        <f>AF635*Settings!$C$13*(INDEX(AF$258:AF$269,$D644)+INDEX(AF$245:AF$256,$D644))</f>
        <v/>
      </c>
      <c r="AG644" s="47">
        <f>AG635*Settings!$C$13*(INDEX(AG$258:AG$269,$D644)+INDEX(AG$245:AG$256,$D644))</f>
        <v/>
      </c>
      <c r="AH644" s="47">
        <f>AH635*Settings!$C$13*(INDEX(AH$258:AH$269,$D644)+INDEX(AH$245:AH$256,$D644))</f>
        <v/>
      </c>
      <c r="AI644" s="47">
        <f>AI635*Settings!$C$13*(INDEX(AI$258:AI$269,$D644)+INDEX(AI$245:AI$256,$D644))</f>
        <v/>
      </c>
      <c r="AJ644" s="47">
        <f>AJ635*Settings!$C$13*(INDEX(AJ$258:AJ$269,$D644)+INDEX(AJ$245:AJ$256,$D644))</f>
        <v/>
      </c>
      <c r="AK644" s="47">
        <f>AK635*Settings!$C$13*(INDEX(AK$258:AK$269,$D644)+INDEX(AK$245:AK$256,$D644))</f>
        <v/>
      </c>
      <c r="AL644" s="47">
        <f>AL635*Settings!$C$13*(INDEX(AL$258:AL$269,$D644)+INDEX(AL$245:AL$256,$D644))</f>
        <v/>
      </c>
      <c r="AM644" s="47">
        <f>AM635*Settings!$C$13*(INDEX(AM$258:AM$269,$D644)+INDEX(AM$245:AM$256,$D644))</f>
        <v/>
      </c>
      <c r="AN644" s="47">
        <f>AN635*Settings!$C$13*(INDEX(AN$258:AN$269,$D644)+INDEX(AN$245:AN$256,$D644))</f>
        <v/>
      </c>
      <c r="AO644" s="47">
        <f>AO635*Settings!$C$13*(INDEX(AO$258:AO$269,$D644)+INDEX(AO$245:AO$256,$D644))</f>
        <v/>
      </c>
      <c r="AP644" s="47">
        <f>AP635*Settings!$C$13*(INDEX(AP$258:AP$269,$D644)+INDEX(AP$245:AP$256,$D644))</f>
        <v/>
      </c>
      <c r="AQ644" s="47">
        <f>AQ635*Settings!$C$13*(INDEX(AQ$258:AQ$269,$D644)+INDEX(AQ$245:AQ$256,$D644))</f>
        <v/>
      </c>
      <c r="AR644" s="47">
        <f>AR635*Settings!$C$13*(INDEX(AR$258:AR$269,$D644)+INDEX(AR$245:AR$256,$D644))</f>
        <v/>
      </c>
      <c r="AS644" s="47">
        <f>AS635*Settings!$C$13*(INDEX(AS$258:AS$269,$D644)+INDEX(AS$245:AS$256,$D644))</f>
        <v/>
      </c>
      <c r="AT644" s="47">
        <f>AT635*Settings!$C$13*(INDEX(AT$258:AT$269,$D644)+INDEX(AT$245:AT$256,$D644))</f>
        <v/>
      </c>
      <c r="AU644" s="47">
        <f>AU635*Settings!$C$13*(INDEX(AU$258:AU$269,$D644)+INDEX(AU$245:AU$256,$D644))</f>
        <v/>
      </c>
      <c r="AV644" s="47">
        <f>AV635*Settings!$C$13*(INDEX(AV$258:AV$269,$D644)+INDEX(AV$245:AV$256,$D644))</f>
        <v/>
      </c>
      <c r="AW644" s="47">
        <f>AW635*Settings!$C$13*(INDEX(AW$258:AW$269,$D644)+INDEX(AW$245:AW$256,$D644))</f>
        <v/>
      </c>
      <c r="AX644" s="48">
        <f>REVENUE(AX635,Settings!$C$13,INDEX(AX$258:AX$269,$D644)+INDEX(AX$245:AX$256,$D644))</f>
        <v/>
      </c>
    </row>
    <row r="645" hidden="1" outlineLevel="2">
      <c r="A645" s="5" t="inlineStr">
        <is>
          <t>rtx</t>
        </is>
      </c>
      <c r="B645" s="5" t="inlineStr">
        <is>
          <t>ker</t>
        </is>
      </c>
      <c r="C645" s="5" t="inlineStr">
        <is>
          <t>nav</t>
        </is>
      </c>
      <c r="D645" s="40">
        <f>INDEX(Inputs!$R$5:$R$132,MATCH($B645&amp;"|"&amp;$C645,Inputs!$A$5:$A$132,0))</f>
        <v/>
      </c>
      <c r="E645" s="39" t="n"/>
      <c r="F645" s="39" t="n"/>
      <c r="G645" s="39" t="n"/>
      <c r="H645" s="5">
        <f>INDEX(Variables!$B$5:$B$105,MATCH($A645,Variables!$A$5:$A$105,0))&amp;IF($C645="",""," | "&amp;INDEX(Mapping!$B$5:$B$26,MATCH($C645,Mapping!$A$5:$A$26,0))&amp;" | "&amp;INDEX(Mapping!$B$30:$B$41,MATCH($B645,Mapping!$A$30:$A$41,0)))</f>
        <v/>
      </c>
      <c r="I645" s="5">
        <f>INDEX(Variables!$C$5:$C$105,MATCH($A645,Variables!$A$5:$A$105,0))</f>
        <v/>
      </c>
      <c r="J645" s="5">
        <f>INDEX(Variables!$E$5:$E$105,MATCH($A645,Variables!$A$5:$A$105,0))</f>
        <v/>
      </c>
      <c r="K645" s="25">
        <f>LOWER(Settings!$C$4)&amp;".mit."&amp;$A645&amp;IF($C645="","","."&amp;$C645&amp;"."&amp;$B645)&amp;IF(INDEX(Variables!$D$5:$D$105,MATCH($A645,Variables!$A$5:$A$105,0))="","","."&amp;INDEX(Variables!$D$5:$D$105,MATCH($A645,Variables!$A$5:$A$105,0)))&amp;"."&amp;K$5</f>
        <v/>
      </c>
      <c r="L645" s="46">
        <f>L636*Settings!$C$13*(INDEX(L$258:L$269,$D645)+INDEX(L$245:L$256,$D645))</f>
        <v/>
      </c>
      <c r="M645" s="47">
        <f>M636*Settings!$C$13*(INDEX(M$258:M$269,$D645)+INDEX(M$245:M$256,$D645))</f>
        <v/>
      </c>
      <c r="N645" s="47">
        <f>N636*Settings!$C$13*(INDEX(N$258:N$269,$D645)+INDEX(N$245:N$256,$D645))</f>
        <v/>
      </c>
      <c r="O645" s="47">
        <f>O636*Settings!$C$13*(INDEX(O$258:O$269,$D645)+INDEX(O$245:O$256,$D645))</f>
        <v/>
      </c>
      <c r="P645" s="47">
        <f>P636*Settings!$C$13*(INDEX(P$258:P$269,$D645)+INDEX(P$245:P$256,$D645))</f>
        <v/>
      </c>
      <c r="Q645" s="47">
        <f>Q636*Settings!$C$13*(INDEX(Q$258:Q$269,$D645)+INDEX(Q$245:Q$256,$D645))</f>
        <v/>
      </c>
      <c r="R645" s="47">
        <f>R636*Settings!$C$13*(INDEX(R$258:R$269,$D645)+INDEX(R$245:R$256,$D645))</f>
        <v/>
      </c>
      <c r="S645" s="47">
        <f>S636*Settings!$C$13*(INDEX(S$258:S$269,$D645)+INDEX(S$245:S$256,$D645))</f>
        <v/>
      </c>
      <c r="T645" s="47">
        <f>T636*Settings!$C$13*(INDEX(T$258:T$269,$D645)+INDEX(T$245:T$256,$D645))</f>
        <v/>
      </c>
      <c r="U645" s="47">
        <f>U636*Settings!$C$13*(INDEX(U$258:U$269,$D645)+INDEX(U$245:U$256,$D645))</f>
        <v/>
      </c>
      <c r="V645" s="47">
        <f>V636*Settings!$C$13*(INDEX(V$258:V$269,$D645)+INDEX(V$245:V$256,$D645))</f>
        <v/>
      </c>
      <c r="W645" s="47">
        <f>W636*Settings!$C$13*(INDEX(W$258:W$269,$D645)+INDEX(W$245:W$256,$D645))</f>
        <v/>
      </c>
      <c r="X645" s="47">
        <f>X636*Settings!$C$13*(INDEX(X$258:X$269,$D645)+INDEX(X$245:X$256,$D645))</f>
        <v/>
      </c>
      <c r="Y645" s="47">
        <f>Y636*Settings!$C$13*(INDEX(Y$258:Y$269,$D645)+INDEX(Y$245:Y$256,$D645))</f>
        <v/>
      </c>
      <c r="Z645" s="47">
        <f>Z636*Settings!$C$13*(INDEX(Z$258:Z$269,$D645)+INDEX(Z$245:Z$256,$D645))</f>
        <v/>
      </c>
      <c r="AA645" s="47">
        <f>AA636*Settings!$C$13*(INDEX(AA$258:AA$269,$D645)+INDEX(AA$245:AA$256,$D645))</f>
        <v/>
      </c>
      <c r="AB645" s="47">
        <f>AB636*Settings!$C$13*(INDEX(AB$258:AB$269,$D645)+INDEX(AB$245:AB$256,$D645))</f>
        <v/>
      </c>
      <c r="AC645" s="47">
        <f>AC636*Settings!$C$13*(INDEX(AC$258:AC$269,$D645)+INDEX(AC$245:AC$256,$D645))</f>
        <v/>
      </c>
      <c r="AD645" s="48">
        <f>REVENUE(AD636,Settings!$C$13,INDEX(AD$258:AD$269,$D645)+INDEX(AD$245:AD$256,$D645))</f>
        <v/>
      </c>
      <c r="AE645" s="25">
        <f>LOWER(Settings!$C$4)&amp;".mit."&amp;$A645&amp;IF($C645="","","."&amp;$C645&amp;"."&amp;$B645)&amp;IF(INDEX(Variables!$D$5:$D$105,MATCH($A645,Variables!$A$5:$A$105,0))="","","."&amp;INDEX(Variables!$D$5:$D$105,MATCH($A645,Variables!$A$5:$A$105,0)))&amp;"."&amp;AE$5</f>
        <v/>
      </c>
      <c r="AF645" s="46">
        <f>AF636*Settings!$C$13*(INDEX(AF$258:AF$269,$D645)+INDEX(AF$245:AF$256,$D645))</f>
        <v/>
      </c>
      <c r="AG645" s="47">
        <f>AG636*Settings!$C$13*(INDEX(AG$258:AG$269,$D645)+INDEX(AG$245:AG$256,$D645))</f>
        <v/>
      </c>
      <c r="AH645" s="47">
        <f>AH636*Settings!$C$13*(INDEX(AH$258:AH$269,$D645)+INDEX(AH$245:AH$256,$D645))</f>
        <v/>
      </c>
      <c r="AI645" s="47">
        <f>AI636*Settings!$C$13*(INDEX(AI$258:AI$269,$D645)+INDEX(AI$245:AI$256,$D645))</f>
        <v/>
      </c>
      <c r="AJ645" s="47">
        <f>AJ636*Settings!$C$13*(INDEX(AJ$258:AJ$269,$D645)+INDEX(AJ$245:AJ$256,$D645))</f>
        <v/>
      </c>
      <c r="AK645" s="47">
        <f>AK636*Settings!$C$13*(INDEX(AK$258:AK$269,$D645)+INDEX(AK$245:AK$256,$D645))</f>
        <v/>
      </c>
      <c r="AL645" s="47">
        <f>AL636*Settings!$C$13*(INDEX(AL$258:AL$269,$D645)+INDEX(AL$245:AL$256,$D645))</f>
        <v/>
      </c>
      <c r="AM645" s="47">
        <f>AM636*Settings!$C$13*(INDEX(AM$258:AM$269,$D645)+INDEX(AM$245:AM$256,$D645))</f>
        <v/>
      </c>
      <c r="AN645" s="47">
        <f>AN636*Settings!$C$13*(INDEX(AN$258:AN$269,$D645)+INDEX(AN$245:AN$256,$D645))</f>
        <v/>
      </c>
      <c r="AO645" s="47">
        <f>AO636*Settings!$C$13*(INDEX(AO$258:AO$269,$D645)+INDEX(AO$245:AO$256,$D645))</f>
        <v/>
      </c>
      <c r="AP645" s="47">
        <f>AP636*Settings!$C$13*(INDEX(AP$258:AP$269,$D645)+INDEX(AP$245:AP$256,$D645))</f>
        <v/>
      </c>
      <c r="AQ645" s="47">
        <f>AQ636*Settings!$C$13*(INDEX(AQ$258:AQ$269,$D645)+INDEX(AQ$245:AQ$256,$D645))</f>
        <v/>
      </c>
      <c r="AR645" s="47">
        <f>AR636*Settings!$C$13*(INDEX(AR$258:AR$269,$D645)+INDEX(AR$245:AR$256,$D645))</f>
        <v/>
      </c>
      <c r="AS645" s="47">
        <f>AS636*Settings!$C$13*(INDEX(AS$258:AS$269,$D645)+INDEX(AS$245:AS$256,$D645))</f>
        <v/>
      </c>
      <c r="AT645" s="47">
        <f>AT636*Settings!$C$13*(INDEX(AT$258:AT$269,$D645)+INDEX(AT$245:AT$256,$D645))</f>
        <v/>
      </c>
      <c r="AU645" s="47">
        <f>AU636*Settings!$C$13*(INDEX(AU$258:AU$269,$D645)+INDEX(AU$245:AU$256,$D645))</f>
        <v/>
      </c>
      <c r="AV645" s="47">
        <f>AV636*Settings!$C$13*(INDEX(AV$258:AV$269,$D645)+INDEX(AV$245:AV$256,$D645))</f>
        <v/>
      </c>
      <c r="AW645" s="47">
        <f>AW636*Settings!$C$13*(INDEX(AW$258:AW$269,$D645)+INDEX(AW$245:AW$256,$D645))</f>
        <v/>
      </c>
      <c r="AX645" s="48">
        <f>REVENUE(AX636,Settings!$C$13,INDEX(AX$258:AX$269,$D645)+INDEX(AX$245:AX$256,$D645))</f>
        <v/>
      </c>
    </row>
    <row r="646" hidden="1" outlineLevel="2">
      <c r="A646" s="5" t="inlineStr">
        <is>
          <t>rtx</t>
        </is>
      </c>
      <c r="B646" s="5" t="inlineStr">
        <is>
          <t>oop</t>
        </is>
      </c>
      <c r="C646" s="5" t="inlineStr">
        <is>
          <t>nav</t>
        </is>
      </c>
      <c r="D646" s="40">
        <f>INDEX(Inputs!$R$5:$R$132,MATCH($B646&amp;"|"&amp;$C646,Inputs!$A$5:$A$132,0))</f>
        <v/>
      </c>
      <c r="E646" s="39" t="n"/>
      <c r="F646" s="39" t="n"/>
      <c r="G646" s="39" t="n"/>
      <c r="H646" s="5">
        <f>INDEX(Variables!$B$5:$B$105,MATCH($A646,Variables!$A$5:$A$105,0))&amp;IF($C646="",""," | "&amp;INDEX(Mapping!$B$5:$B$26,MATCH($C646,Mapping!$A$5:$A$26,0))&amp;" | "&amp;INDEX(Mapping!$B$30:$B$41,MATCH($B646,Mapping!$A$30:$A$41,0)))</f>
        <v/>
      </c>
      <c r="I646" s="5">
        <f>INDEX(Variables!$C$5:$C$105,MATCH($A646,Variables!$A$5:$A$105,0))</f>
        <v/>
      </c>
      <c r="J646" s="5">
        <f>INDEX(Variables!$E$5:$E$105,MATCH($A646,Variables!$A$5:$A$105,0))</f>
        <v/>
      </c>
      <c r="K646" s="25">
        <f>LOWER(Settings!$C$4)&amp;".mit."&amp;$A646&amp;IF($C646="","","."&amp;$C646&amp;"."&amp;$B646)&amp;IF(INDEX(Variables!$D$5:$D$105,MATCH($A646,Variables!$A$5:$A$105,0))="","","."&amp;INDEX(Variables!$D$5:$D$105,MATCH($A646,Variables!$A$5:$A$105,0)))&amp;"."&amp;K$5</f>
        <v/>
      </c>
      <c r="L646" s="46">
        <f>L637*Settings!$C$13*(INDEX(L$258:L$269,$D646)+INDEX(L$245:L$256,$D646))</f>
        <v/>
      </c>
      <c r="M646" s="47">
        <f>M637*Settings!$C$13*(INDEX(M$258:M$269,$D646)+INDEX(M$245:M$256,$D646))</f>
        <v/>
      </c>
      <c r="N646" s="47">
        <f>N637*Settings!$C$13*(INDEX(N$258:N$269,$D646)+INDEX(N$245:N$256,$D646))</f>
        <v/>
      </c>
      <c r="O646" s="47">
        <f>O637*Settings!$C$13*(INDEX(O$258:O$269,$D646)+INDEX(O$245:O$256,$D646))</f>
        <v/>
      </c>
      <c r="P646" s="47">
        <f>P637*Settings!$C$13*(INDEX(P$258:P$269,$D646)+INDEX(P$245:P$256,$D646))</f>
        <v/>
      </c>
      <c r="Q646" s="47">
        <f>Q637*Settings!$C$13*(INDEX(Q$258:Q$269,$D646)+INDEX(Q$245:Q$256,$D646))</f>
        <v/>
      </c>
      <c r="R646" s="47">
        <f>R637*Settings!$C$13*(INDEX(R$258:R$269,$D646)+INDEX(R$245:R$256,$D646))</f>
        <v/>
      </c>
      <c r="S646" s="47">
        <f>S637*Settings!$C$13*(INDEX(S$258:S$269,$D646)+INDEX(S$245:S$256,$D646))</f>
        <v/>
      </c>
      <c r="T646" s="47">
        <f>T637*Settings!$C$13*(INDEX(T$258:T$269,$D646)+INDEX(T$245:T$256,$D646))</f>
        <v/>
      </c>
      <c r="U646" s="47">
        <f>U637*Settings!$C$13*(INDEX(U$258:U$269,$D646)+INDEX(U$245:U$256,$D646))</f>
        <v/>
      </c>
      <c r="V646" s="47">
        <f>V637*Settings!$C$13*(INDEX(V$258:V$269,$D646)+INDEX(V$245:V$256,$D646))</f>
        <v/>
      </c>
      <c r="W646" s="47">
        <f>W637*Settings!$C$13*(INDEX(W$258:W$269,$D646)+INDEX(W$245:W$256,$D646))</f>
        <v/>
      </c>
      <c r="X646" s="47">
        <f>X637*Settings!$C$13*(INDEX(X$258:X$269,$D646)+INDEX(X$245:X$256,$D646))</f>
        <v/>
      </c>
      <c r="Y646" s="47">
        <f>Y637*Settings!$C$13*(INDEX(Y$258:Y$269,$D646)+INDEX(Y$245:Y$256,$D646))</f>
        <v/>
      </c>
      <c r="Z646" s="47">
        <f>Z637*Settings!$C$13*(INDEX(Z$258:Z$269,$D646)+INDEX(Z$245:Z$256,$D646))</f>
        <v/>
      </c>
      <c r="AA646" s="47">
        <f>AA637*Settings!$C$13*(INDEX(AA$258:AA$269,$D646)+INDEX(AA$245:AA$256,$D646))</f>
        <v/>
      </c>
      <c r="AB646" s="47">
        <f>AB637*Settings!$C$13*(INDEX(AB$258:AB$269,$D646)+INDEX(AB$245:AB$256,$D646))</f>
        <v/>
      </c>
      <c r="AC646" s="47">
        <f>AC637*Settings!$C$13*(INDEX(AC$258:AC$269,$D646)+INDEX(AC$245:AC$256,$D646))</f>
        <v/>
      </c>
      <c r="AD646" s="48">
        <f>REVENUE(AD637,Settings!$C$13,INDEX(AD$258:AD$269,$D646)+INDEX(AD$245:AD$256,$D646))</f>
        <v/>
      </c>
      <c r="AE646" s="25">
        <f>LOWER(Settings!$C$4)&amp;".mit."&amp;$A646&amp;IF($C646="","","."&amp;$C646&amp;"."&amp;$B646)&amp;IF(INDEX(Variables!$D$5:$D$105,MATCH($A646,Variables!$A$5:$A$105,0))="","","."&amp;INDEX(Variables!$D$5:$D$105,MATCH($A646,Variables!$A$5:$A$105,0)))&amp;"."&amp;AE$5</f>
        <v/>
      </c>
      <c r="AF646" s="46">
        <f>AF637*Settings!$C$13*(INDEX(AF$258:AF$269,$D646)+INDEX(AF$245:AF$256,$D646))</f>
        <v/>
      </c>
      <c r="AG646" s="47">
        <f>AG637*Settings!$C$13*(INDEX(AG$258:AG$269,$D646)+INDEX(AG$245:AG$256,$D646))</f>
        <v/>
      </c>
      <c r="AH646" s="47">
        <f>AH637*Settings!$C$13*(INDEX(AH$258:AH$269,$D646)+INDEX(AH$245:AH$256,$D646))</f>
        <v/>
      </c>
      <c r="AI646" s="47">
        <f>AI637*Settings!$C$13*(INDEX(AI$258:AI$269,$D646)+INDEX(AI$245:AI$256,$D646))</f>
        <v/>
      </c>
      <c r="AJ646" s="47">
        <f>AJ637*Settings!$C$13*(INDEX(AJ$258:AJ$269,$D646)+INDEX(AJ$245:AJ$256,$D646))</f>
        <v/>
      </c>
      <c r="AK646" s="47">
        <f>AK637*Settings!$C$13*(INDEX(AK$258:AK$269,$D646)+INDEX(AK$245:AK$256,$D646))</f>
        <v/>
      </c>
      <c r="AL646" s="47">
        <f>AL637*Settings!$C$13*(INDEX(AL$258:AL$269,$D646)+INDEX(AL$245:AL$256,$D646))</f>
        <v/>
      </c>
      <c r="AM646" s="47">
        <f>AM637*Settings!$C$13*(INDEX(AM$258:AM$269,$D646)+INDEX(AM$245:AM$256,$D646))</f>
        <v/>
      </c>
      <c r="AN646" s="47">
        <f>AN637*Settings!$C$13*(INDEX(AN$258:AN$269,$D646)+INDEX(AN$245:AN$256,$D646))</f>
        <v/>
      </c>
      <c r="AO646" s="47">
        <f>AO637*Settings!$C$13*(INDEX(AO$258:AO$269,$D646)+INDEX(AO$245:AO$256,$D646))</f>
        <v/>
      </c>
      <c r="AP646" s="47">
        <f>AP637*Settings!$C$13*(INDEX(AP$258:AP$269,$D646)+INDEX(AP$245:AP$256,$D646))</f>
        <v/>
      </c>
      <c r="AQ646" s="47">
        <f>AQ637*Settings!$C$13*(INDEX(AQ$258:AQ$269,$D646)+INDEX(AQ$245:AQ$256,$D646))</f>
        <v/>
      </c>
      <c r="AR646" s="47">
        <f>AR637*Settings!$C$13*(INDEX(AR$258:AR$269,$D646)+INDEX(AR$245:AR$256,$D646))</f>
        <v/>
      </c>
      <c r="AS646" s="47">
        <f>AS637*Settings!$C$13*(INDEX(AS$258:AS$269,$D646)+INDEX(AS$245:AS$256,$D646))</f>
        <v/>
      </c>
      <c r="AT646" s="47">
        <f>AT637*Settings!$C$13*(INDEX(AT$258:AT$269,$D646)+INDEX(AT$245:AT$256,$D646))</f>
        <v/>
      </c>
      <c r="AU646" s="47">
        <f>AU637*Settings!$C$13*(INDEX(AU$258:AU$269,$D646)+INDEX(AU$245:AU$256,$D646))</f>
        <v/>
      </c>
      <c r="AV646" s="47">
        <f>AV637*Settings!$C$13*(INDEX(AV$258:AV$269,$D646)+INDEX(AV$245:AV$256,$D646))</f>
        <v/>
      </c>
      <c r="AW646" s="47">
        <f>AW637*Settings!$C$13*(INDEX(AW$258:AW$269,$D646)+INDEX(AW$245:AW$256,$D646))</f>
        <v/>
      </c>
      <c r="AX646" s="48">
        <f>REVENUE(AX637,Settings!$C$13,INDEX(AX$258:AX$269,$D646)+INDEX(AX$245:AX$256,$D646))</f>
        <v/>
      </c>
    </row>
    <row r="647" hidden="1" outlineLevel="2">
      <c r="A647" s="5" t="inlineStr">
        <is>
          <t>rtx</t>
        </is>
      </c>
      <c r="B647" s="5" t="inlineStr">
        <is>
          <t>bio</t>
        </is>
      </c>
      <c r="C647" s="5" t="inlineStr">
        <is>
          <t>nav</t>
        </is>
      </c>
      <c r="D647" s="40">
        <f>INDEX(Inputs!$R$5:$R$132,MATCH($B647&amp;"|"&amp;$C647,Inputs!$A$5:$A$132,0))</f>
        <v/>
      </c>
      <c r="E647" s="39" t="n"/>
      <c r="F647" s="39" t="n"/>
      <c r="G647" s="39" t="n"/>
      <c r="H647" s="5">
        <f>INDEX(Variables!$B$5:$B$105,MATCH($A647,Variables!$A$5:$A$105,0))&amp;IF($C647="",""," | "&amp;INDEX(Mapping!$B$5:$B$26,MATCH($C647,Mapping!$A$5:$A$26,0))&amp;" | "&amp;INDEX(Mapping!$B$30:$B$41,MATCH($B647,Mapping!$A$30:$A$41,0)))</f>
        <v/>
      </c>
      <c r="I647" s="5">
        <f>INDEX(Variables!$C$5:$C$105,MATCH($A647,Variables!$A$5:$A$105,0))</f>
        <v/>
      </c>
      <c r="J647" s="5">
        <f>INDEX(Variables!$E$5:$E$105,MATCH($A647,Variables!$A$5:$A$105,0))</f>
        <v/>
      </c>
      <c r="K647" s="25">
        <f>LOWER(Settings!$C$4)&amp;".mit."&amp;$A647&amp;IF($C647="","","."&amp;$C647&amp;"."&amp;$B647)&amp;IF(INDEX(Variables!$D$5:$D$105,MATCH($A647,Variables!$A$5:$A$105,0))="","","."&amp;INDEX(Variables!$D$5:$D$105,MATCH($A647,Variables!$A$5:$A$105,0)))&amp;"."&amp;K$5</f>
        <v/>
      </c>
      <c r="L647" s="46">
        <f>L638*Settings!$C$13*(INDEX(L$258:L$269,$D647)+INDEX(L$245:L$256,$D647))</f>
        <v/>
      </c>
      <c r="M647" s="47">
        <f>M638*Settings!$C$13*(INDEX(M$258:M$269,$D647)+INDEX(M$245:M$256,$D647))</f>
        <v/>
      </c>
      <c r="N647" s="47">
        <f>N638*Settings!$C$13*(INDEX(N$258:N$269,$D647)+INDEX(N$245:N$256,$D647))</f>
        <v/>
      </c>
      <c r="O647" s="47">
        <f>O638*Settings!$C$13*(INDEX(O$258:O$269,$D647)+INDEX(O$245:O$256,$D647))</f>
        <v/>
      </c>
      <c r="P647" s="47">
        <f>P638*Settings!$C$13*(INDEX(P$258:P$269,$D647)+INDEX(P$245:P$256,$D647))</f>
        <v/>
      </c>
      <c r="Q647" s="47">
        <f>Q638*Settings!$C$13*(INDEX(Q$258:Q$269,$D647)+INDEX(Q$245:Q$256,$D647))</f>
        <v/>
      </c>
      <c r="R647" s="47">
        <f>R638*Settings!$C$13*(INDEX(R$258:R$269,$D647)+INDEX(R$245:R$256,$D647))</f>
        <v/>
      </c>
      <c r="S647" s="47">
        <f>S638*Settings!$C$13*(INDEX(S$258:S$269,$D647)+INDEX(S$245:S$256,$D647))</f>
        <v/>
      </c>
      <c r="T647" s="47">
        <f>T638*Settings!$C$13*(INDEX(T$258:T$269,$D647)+INDEX(T$245:T$256,$D647))</f>
        <v/>
      </c>
      <c r="U647" s="47">
        <f>U638*Settings!$C$13*(INDEX(U$258:U$269,$D647)+INDEX(U$245:U$256,$D647))</f>
        <v/>
      </c>
      <c r="V647" s="47">
        <f>V638*Settings!$C$13*(INDEX(V$258:V$269,$D647)+INDEX(V$245:V$256,$D647))</f>
        <v/>
      </c>
      <c r="W647" s="47">
        <f>W638*Settings!$C$13*(INDEX(W$258:W$269,$D647)+INDEX(W$245:W$256,$D647))</f>
        <v/>
      </c>
      <c r="X647" s="47">
        <f>X638*Settings!$C$13*(INDEX(X$258:X$269,$D647)+INDEX(X$245:X$256,$D647))</f>
        <v/>
      </c>
      <c r="Y647" s="47">
        <f>Y638*Settings!$C$13*(INDEX(Y$258:Y$269,$D647)+INDEX(Y$245:Y$256,$D647))</f>
        <v/>
      </c>
      <c r="Z647" s="47">
        <f>Z638*Settings!$C$13*(INDEX(Z$258:Z$269,$D647)+INDEX(Z$245:Z$256,$D647))</f>
        <v/>
      </c>
      <c r="AA647" s="47">
        <f>AA638*Settings!$C$13*(INDEX(AA$258:AA$269,$D647)+INDEX(AA$245:AA$256,$D647))</f>
        <v/>
      </c>
      <c r="AB647" s="47">
        <f>AB638*Settings!$C$13*(INDEX(AB$258:AB$269,$D647)+INDEX(AB$245:AB$256,$D647))</f>
        <v/>
      </c>
      <c r="AC647" s="47">
        <f>AC638*Settings!$C$13*(INDEX(AC$258:AC$269,$D647)+INDEX(AC$245:AC$256,$D647))</f>
        <v/>
      </c>
      <c r="AD647" s="48">
        <f>REVENUE(AD638,Settings!$C$13,INDEX(AD$258:AD$269,$D647)+INDEX(AD$245:AD$256,$D647))</f>
        <v/>
      </c>
      <c r="AE647" s="25">
        <f>LOWER(Settings!$C$4)&amp;".mit."&amp;$A647&amp;IF($C647="","","."&amp;$C647&amp;"."&amp;$B647)&amp;IF(INDEX(Variables!$D$5:$D$105,MATCH($A647,Variables!$A$5:$A$105,0))="","","."&amp;INDEX(Variables!$D$5:$D$105,MATCH($A647,Variables!$A$5:$A$105,0)))&amp;"."&amp;AE$5</f>
        <v/>
      </c>
      <c r="AF647" s="46">
        <f>AF638*Settings!$C$13*(INDEX(AF$258:AF$269,$D647)+INDEX(AF$245:AF$256,$D647))</f>
        <v/>
      </c>
      <c r="AG647" s="47">
        <f>AG638*Settings!$C$13*(INDEX(AG$258:AG$269,$D647)+INDEX(AG$245:AG$256,$D647))</f>
        <v/>
      </c>
      <c r="AH647" s="47">
        <f>AH638*Settings!$C$13*(INDEX(AH$258:AH$269,$D647)+INDEX(AH$245:AH$256,$D647))</f>
        <v/>
      </c>
      <c r="AI647" s="47">
        <f>AI638*Settings!$C$13*(INDEX(AI$258:AI$269,$D647)+INDEX(AI$245:AI$256,$D647))</f>
        <v/>
      </c>
      <c r="AJ647" s="47">
        <f>AJ638*Settings!$C$13*(INDEX(AJ$258:AJ$269,$D647)+INDEX(AJ$245:AJ$256,$D647))</f>
        <v/>
      </c>
      <c r="AK647" s="47">
        <f>AK638*Settings!$C$13*(INDEX(AK$258:AK$269,$D647)+INDEX(AK$245:AK$256,$D647))</f>
        <v/>
      </c>
      <c r="AL647" s="47">
        <f>AL638*Settings!$C$13*(INDEX(AL$258:AL$269,$D647)+INDEX(AL$245:AL$256,$D647))</f>
        <v/>
      </c>
      <c r="AM647" s="47">
        <f>AM638*Settings!$C$13*(INDEX(AM$258:AM$269,$D647)+INDEX(AM$245:AM$256,$D647))</f>
        <v/>
      </c>
      <c r="AN647" s="47">
        <f>AN638*Settings!$C$13*(INDEX(AN$258:AN$269,$D647)+INDEX(AN$245:AN$256,$D647))</f>
        <v/>
      </c>
      <c r="AO647" s="47">
        <f>AO638*Settings!$C$13*(INDEX(AO$258:AO$269,$D647)+INDEX(AO$245:AO$256,$D647))</f>
        <v/>
      </c>
      <c r="AP647" s="47">
        <f>AP638*Settings!$C$13*(INDEX(AP$258:AP$269,$D647)+INDEX(AP$245:AP$256,$D647))</f>
        <v/>
      </c>
      <c r="AQ647" s="47">
        <f>AQ638*Settings!$C$13*(INDEX(AQ$258:AQ$269,$D647)+INDEX(AQ$245:AQ$256,$D647))</f>
        <v/>
      </c>
      <c r="AR647" s="47">
        <f>AR638*Settings!$C$13*(INDEX(AR$258:AR$269,$D647)+INDEX(AR$245:AR$256,$D647))</f>
        <v/>
      </c>
      <c r="AS647" s="47">
        <f>AS638*Settings!$C$13*(INDEX(AS$258:AS$269,$D647)+INDEX(AS$245:AS$256,$D647))</f>
        <v/>
      </c>
      <c r="AT647" s="47">
        <f>AT638*Settings!$C$13*(INDEX(AT$258:AT$269,$D647)+INDEX(AT$245:AT$256,$D647))</f>
        <v/>
      </c>
      <c r="AU647" s="47">
        <f>AU638*Settings!$C$13*(INDEX(AU$258:AU$269,$D647)+INDEX(AU$245:AU$256,$D647))</f>
        <v/>
      </c>
      <c r="AV647" s="47">
        <f>AV638*Settings!$C$13*(INDEX(AV$258:AV$269,$D647)+INDEX(AV$245:AV$256,$D647))</f>
        <v/>
      </c>
      <c r="AW647" s="47">
        <f>AW638*Settings!$C$13*(INDEX(AW$258:AW$269,$D647)+INDEX(AW$245:AW$256,$D647))</f>
        <v/>
      </c>
      <c r="AX647" s="48">
        <f>REVENUE(AX638,Settings!$C$13,INDEX(AX$258:AX$269,$D647)+INDEX(AX$245:AX$256,$D647))</f>
        <v/>
      </c>
    </row>
    <row r="648" hidden="1" outlineLevel="2"/>
    <row r="649" hidden="1" outlineLevel="2">
      <c r="A649" s="5" t="inlineStr">
        <is>
          <t>rsub</t>
        </is>
      </c>
      <c r="B649" s="5" t="inlineStr">
        <is>
          <t>coa</t>
        </is>
      </c>
      <c r="C649" s="5" t="inlineStr">
        <is>
          <t>nav</t>
        </is>
      </c>
      <c r="D649" s="40">
        <f>INDEX(Inputs!$R$5:$R$132,MATCH($B649&amp;"|"&amp;$C649,Inputs!$A$5:$A$132,0))</f>
        <v/>
      </c>
      <c r="E649" s="39" t="n"/>
      <c r="F649" s="39" t="n"/>
      <c r="G649" s="39" t="n"/>
      <c r="H649" s="5">
        <f>INDEX(Variables!$B$5:$B$105,MATCH($A649,Variables!$A$5:$A$105,0))&amp;IF($C649="",""," | "&amp;INDEX(Mapping!$B$5:$B$26,MATCH($C649,Mapping!$A$5:$A$26,0))&amp;" | "&amp;INDEX(Mapping!$B$30:$B$41,MATCH($B649,Mapping!$A$30:$A$41,0)))</f>
        <v/>
      </c>
      <c r="I649" s="5">
        <f>INDEX(Variables!$C$5:$C$105,MATCH($A649,Variables!$A$5:$A$105,0))</f>
        <v/>
      </c>
      <c r="J649" s="5">
        <f>INDEX(Variables!$E$5:$E$105,MATCH($A649,Variables!$A$5:$A$105,0))</f>
        <v/>
      </c>
      <c r="K649" s="25">
        <f>LOWER(Settings!$C$4)&amp;".mit."&amp;$A649&amp;IF($C649="","","."&amp;$C649&amp;"."&amp;$B649)&amp;IF(INDEX(Variables!$D$5:$D$105,MATCH($A649,Variables!$A$5:$A$105,0))="","","."&amp;INDEX(Variables!$D$5:$D$105,MATCH($A649,Variables!$A$5:$A$105,0)))&amp;"."&amp;K$5</f>
        <v/>
      </c>
      <c r="L649" s="46">
        <f>L631*Settings!$C$13*(INDEX(L$271:L$282,$D649))</f>
        <v/>
      </c>
      <c r="M649" s="47">
        <f>M631*Settings!$C$13*(INDEX(M$271:M$282,$D649))</f>
        <v/>
      </c>
      <c r="N649" s="47">
        <f>N631*Settings!$C$13*(INDEX(N$271:N$282,$D649))</f>
        <v/>
      </c>
      <c r="O649" s="47">
        <f>O631*Settings!$C$13*(INDEX(O$271:O$282,$D649))</f>
        <v/>
      </c>
      <c r="P649" s="47">
        <f>P631*Settings!$C$13*(INDEX(P$271:P$282,$D649))</f>
        <v/>
      </c>
      <c r="Q649" s="47">
        <f>Q631*Settings!$C$13*(INDEX(Q$271:Q$282,$D649))</f>
        <v/>
      </c>
      <c r="R649" s="47">
        <f>R631*Settings!$C$13*(INDEX(R$271:R$282,$D649))</f>
        <v/>
      </c>
      <c r="S649" s="47">
        <f>S631*Settings!$C$13*(INDEX(S$271:S$282,$D649))</f>
        <v/>
      </c>
      <c r="T649" s="47">
        <f>T631*Settings!$C$13*(INDEX(T$271:T$282,$D649))</f>
        <v/>
      </c>
      <c r="U649" s="47">
        <f>U631*Settings!$C$13*(INDEX(U$271:U$282,$D649))</f>
        <v/>
      </c>
      <c r="V649" s="47">
        <f>V631*Settings!$C$13*(INDEX(V$271:V$282,$D649))</f>
        <v/>
      </c>
      <c r="W649" s="47">
        <f>W631*Settings!$C$13*(INDEX(W$271:W$282,$D649))</f>
        <v/>
      </c>
      <c r="X649" s="47">
        <f>X631*Settings!$C$13*(INDEX(X$271:X$282,$D649))</f>
        <v/>
      </c>
      <c r="Y649" s="47">
        <f>Y631*Settings!$C$13*(INDEX(Y$271:Y$282,$D649))</f>
        <v/>
      </c>
      <c r="Z649" s="47">
        <f>Z631*Settings!$C$13*(INDEX(Z$271:Z$282,$D649))</f>
        <v/>
      </c>
      <c r="AA649" s="47">
        <f>AA631*Settings!$C$13*(INDEX(AA$271:AA$282,$D649))</f>
        <v/>
      </c>
      <c r="AB649" s="47">
        <f>AB631*Settings!$C$13*(INDEX(AB$271:AB$282,$D649))</f>
        <v/>
      </c>
      <c r="AC649" s="47">
        <f>AC631*Settings!$C$13*(INDEX(AC$271:AC$282,$D649))</f>
        <v/>
      </c>
      <c r="AD649" s="48">
        <f>REVENUE(AD631,Settings!$C$13,INDEX(AD$271:AD$282,$D649))</f>
        <v/>
      </c>
      <c r="AE649" s="25">
        <f>LOWER(Settings!$C$4)&amp;".mit."&amp;$A649&amp;IF($C649="","","."&amp;$C649&amp;"."&amp;$B649)&amp;IF(INDEX(Variables!$D$5:$D$105,MATCH($A649,Variables!$A$5:$A$105,0))="","","."&amp;INDEX(Variables!$D$5:$D$105,MATCH($A649,Variables!$A$5:$A$105,0)))&amp;"."&amp;AE$5</f>
        <v/>
      </c>
      <c r="AF649" s="46">
        <f>AF631*Settings!$C$13*(INDEX(AF$271:AF$282,$D649))</f>
        <v/>
      </c>
      <c r="AG649" s="47">
        <f>AG631*Settings!$C$13*(INDEX(AG$271:AG$282,$D649))</f>
        <v/>
      </c>
      <c r="AH649" s="47">
        <f>AH631*Settings!$C$13*(INDEX(AH$271:AH$282,$D649))</f>
        <v/>
      </c>
      <c r="AI649" s="47">
        <f>AI631*Settings!$C$13*(INDEX(AI$271:AI$282,$D649))</f>
        <v/>
      </c>
      <c r="AJ649" s="47">
        <f>AJ631*Settings!$C$13*(INDEX(AJ$271:AJ$282,$D649))</f>
        <v/>
      </c>
      <c r="AK649" s="47">
        <f>AK631*Settings!$C$13*(INDEX(AK$271:AK$282,$D649))</f>
        <v/>
      </c>
      <c r="AL649" s="47">
        <f>AL631*Settings!$C$13*(INDEX(AL$271:AL$282,$D649))</f>
        <v/>
      </c>
      <c r="AM649" s="47">
        <f>AM631*Settings!$C$13*(INDEX(AM$271:AM$282,$D649))</f>
        <v/>
      </c>
      <c r="AN649" s="47">
        <f>AN631*Settings!$C$13*(INDEX(AN$271:AN$282,$D649))</f>
        <v/>
      </c>
      <c r="AO649" s="47">
        <f>AO631*Settings!$C$13*(INDEX(AO$271:AO$282,$D649))</f>
        <v/>
      </c>
      <c r="AP649" s="47">
        <f>AP631*Settings!$C$13*(INDEX(AP$271:AP$282,$D649))</f>
        <v/>
      </c>
      <c r="AQ649" s="47">
        <f>AQ631*Settings!$C$13*(INDEX(AQ$271:AQ$282,$D649))</f>
        <v/>
      </c>
      <c r="AR649" s="47">
        <f>AR631*Settings!$C$13*(INDEX(AR$271:AR$282,$D649))</f>
        <v/>
      </c>
      <c r="AS649" s="47">
        <f>AS631*Settings!$C$13*(INDEX(AS$271:AS$282,$D649))</f>
        <v/>
      </c>
      <c r="AT649" s="47">
        <f>AT631*Settings!$C$13*(INDEX(AT$271:AT$282,$D649))</f>
        <v/>
      </c>
      <c r="AU649" s="47">
        <f>AU631*Settings!$C$13*(INDEX(AU$271:AU$282,$D649))</f>
        <v/>
      </c>
      <c r="AV649" s="47">
        <f>AV631*Settings!$C$13*(INDEX(AV$271:AV$282,$D649))</f>
        <v/>
      </c>
      <c r="AW649" s="47">
        <f>AW631*Settings!$C$13*(INDEX(AW$271:AW$282,$D649))</f>
        <v/>
      </c>
      <c r="AX649" s="48">
        <f>REVENUE(AX631,Settings!$C$13,INDEX(AX$271:AX$282,$D649))</f>
        <v/>
      </c>
    </row>
    <row r="650" hidden="1" outlineLevel="2">
      <c r="A650" s="5" t="inlineStr">
        <is>
          <t>rsub</t>
        </is>
      </c>
      <c r="B650" s="5" t="inlineStr">
        <is>
          <t>nga</t>
        </is>
      </c>
      <c r="C650" s="5" t="inlineStr">
        <is>
          <t>nav</t>
        </is>
      </c>
      <c r="D650" s="40">
        <f>INDEX(Inputs!$R$5:$R$132,MATCH($B650&amp;"|"&amp;$C650,Inputs!$A$5:$A$132,0))</f>
        <v/>
      </c>
      <c r="E650" s="39" t="n"/>
      <c r="F650" s="39" t="n"/>
      <c r="G650" s="39" t="n"/>
      <c r="H650" s="5">
        <f>INDEX(Variables!$B$5:$B$105,MATCH($A650,Variables!$A$5:$A$105,0))&amp;IF($C650="",""," | "&amp;INDEX(Mapping!$B$5:$B$26,MATCH($C650,Mapping!$A$5:$A$26,0))&amp;" | "&amp;INDEX(Mapping!$B$30:$B$41,MATCH($B650,Mapping!$A$30:$A$41,0)))</f>
        <v/>
      </c>
      <c r="I650" s="5">
        <f>INDEX(Variables!$C$5:$C$105,MATCH($A650,Variables!$A$5:$A$105,0))</f>
        <v/>
      </c>
      <c r="J650" s="5">
        <f>INDEX(Variables!$E$5:$E$105,MATCH($A650,Variables!$A$5:$A$105,0))</f>
        <v/>
      </c>
      <c r="K650" s="25">
        <f>LOWER(Settings!$C$4)&amp;".mit."&amp;$A650&amp;IF($C650="","","."&amp;$C650&amp;"."&amp;$B650)&amp;IF(INDEX(Variables!$D$5:$D$105,MATCH($A650,Variables!$A$5:$A$105,0))="","","."&amp;INDEX(Variables!$D$5:$D$105,MATCH($A650,Variables!$A$5:$A$105,0)))&amp;"."&amp;K$5</f>
        <v/>
      </c>
      <c r="L650" s="46">
        <f>L632*Settings!$C$13*(INDEX(L$271:L$282,$D650))</f>
        <v/>
      </c>
      <c r="M650" s="47">
        <f>M632*Settings!$C$13*(INDEX(M$271:M$282,$D650))</f>
        <v/>
      </c>
      <c r="N650" s="47">
        <f>N632*Settings!$C$13*(INDEX(N$271:N$282,$D650))</f>
        <v/>
      </c>
      <c r="O650" s="47">
        <f>O632*Settings!$C$13*(INDEX(O$271:O$282,$D650))</f>
        <v/>
      </c>
      <c r="P650" s="47">
        <f>P632*Settings!$C$13*(INDEX(P$271:P$282,$D650))</f>
        <v/>
      </c>
      <c r="Q650" s="47">
        <f>Q632*Settings!$C$13*(INDEX(Q$271:Q$282,$D650))</f>
        <v/>
      </c>
      <c r="R650" s="47">
        <f>R632*Settings!$C$13*(INDEX(R$271:R$282,$D650))</f>
        <v/>
      </c>
      <c r="S650" s="47">
        <f>S632*Settings!$C$13*(INDEX(S$271:S$282,$D650))</f>
        <v/>
      </c>
      <c r="T650" s="47">
        <f>T632*Settings!$C$13*(INDEX(T$271:T$282,$D650))</f>
        <v/>
      </c>
      <c r="U650" s="47">
        <f>U632*Settings!$C$13*(INDEX(U$271:U$282,$D650))</f>
        <v/>
      </c>
      <c r="V650" s="47">
        <f>V632*Settings!$C$13*(INDEX(V$271:V$282,$D650))</f>
        <v/>
      </c>
      <c r="W650" s="47">
        <f>W632*Settings!$C$13*(INDEX(W$271:W$282,$D650))</f>
        <v/>
      </c>
      <c r="X650" s="47">
        <f>X632*Settings!$C$13*(INDEX(X$271:X$282,$D650))</f>
        <v/>
      </c>
      <c r="Y650" s="47">
        <f>Y632*Settings!$C$13*(INDEX(Y$271:Y$282,$D650))</f>
        <v/>
      </c>
      <c r="Z650" s="47">
        <f>Z632*Settings!$C$13*(INDEX(Z$271:Z$282,$D650))</f>
        <v/>
      </c>
      <c r="AA650" s="47">
        <f>AA632*Settings!$C$13*(INDEX(AA$271:AA$282,$D650))</f>
        <v/>
      </c>
      <c r="AB650" s="47">
        <f>AB632*Settings!$C$13*(INDEX(AB$271:AB$282,$D650))</f>
        <v/>
      </c>
      <c r="AC650" s="47">
        <f>AC632*Settings!$C$13*(INDEX(AC$271:AC$282,$D650))</f>
        <v/>
      </c>
      <c r="AD650" s="48">
        <f>REVENUE(AD632,Settings!$C$13,INDEX(AD$271:AD$282,$D650))</f>
        <v/>
      </c>
      <c r="AE650" s="25">
        <f>LOWER(Settings!$C$4)&amp;".mit."&amp;$A650&amp;IF($C650="","","."&amp;$C650&amp;"."&amp;$B650)&amp;IF(INDEX(Variables!$D$5:$D$105,MATCH($A650,Variables!$A$5:$A$105,0))="","","."&amp;INDEX(Variables!$D$5:$D$105,MATCH($A650,Variables!$A$5:$A$105,0)))&amp;"."&amp;AE$5</f>
        <v/>
      </c>
      <c r="AF650" s="46">
        <f>AF632*Settings!$C$13*(INDEX(AF$271:AF$282,$D650))</f>
        <v/>
      </c>
      <c r="AG650" s="47">
        <f>AG632*Settings!$C$13*(INDEX(AG$271:AG$282,$D650))</f>
        <v/>
      </c>
      <c r="AH650" s="47">
        <f>AH632*Settings!$C$13*(INDEX(AH$271:AH$282,$D650))</f>
        <v/>
      </c>
      <c r="AI650" s="47">
        <f>AI632*Settings!$C$13*(INDEX(AI$271:AI$282,$D650))</f>
        <v/>
      </c>
      <c r="AJ650" s="47">
        <f>AJ632*Settings!$C$13*(INDEX(AJ$271:AJ$282,$D650))</f>
        <v/>
      </c>
      <c r="AK650" s="47">
        <f>AK632*Settings!$C$13*(INDEX(AK$271:AK$282,$D650))</f>
        <v/>
      </c>
      <c r="AL650" s="47">
        <f>AL632*Settings!$C$13*(INDEX(AL$271:AL$282,$D650))</f>
        <v/>
      </c>
      <c r="AM650" s="47">
        <f>AM632*Settings!$C$13*(INDEX(AM$271:AM$282,$D650))</f>
        <v/>
      </c>
      <c r="AN650" s="47">
        <f>AN632*Settings!$C$13*(INDEX(AN$271:AN$282,$D650))</f>
        <v/>
      </c>
      <c r="AO650" s="47">
        <f>AO632*Settings!$C$13*(INDEX(AO$271:AO$282,$D650))</f>
        <v/>
      </c>
      <c r="AP650" s="47">
        <f>AP632*Settings!$C$13*(INDEX(AP$271:AP$282,$D650))</f>
        <v/>
      </c>
      <c r="AQ650" s="47">
        <f>AQ632*Settings!$C$13*(INDEX(AQ$271:AQ$282,$D650))</f>
        <v/>
      </c>
      <c r="AR650" s="47">
        <f>AR632*Settings!$C$13*(INDEX(AR$271:AR$282,$D650))</f>
        <v/>
      </c>
      <c r="AS650" s="47">
        <f>AS632*Settings!$C$13*(INDEX(AS$271:AS$282,$D650))</f>
        <v/>
      </c>
      <c r="AT650" s="47">
        <f>AT632*Settings!$C$13*(INDEX(AT$271:AT$282,$D650))</f>
        <v/>
      </c>
      <c r="AU650" s="47">
        <f>AU632*Settings!$C$13*(INDEX(AU$271:AU$282,$D650))</f>
        <v/>
      </c>
      <c r="AV650" s="47">
        <f>AV632*Settings!$C$13*(INDEX(AV$271:AV$282,$D650))</f>
        <v/>
      </c>
      <c r="AW650" s="47">
        <f>AW632*Settings!$C$13*(INDEX(AW$271:AW$282,$D650))</f>
        <v/>
      </c>
      <c r="AX650" s="48">
        <f>REVENUE(AX632,Settings!$C$13,INDEX(AX$271:AX$282,$D650))</f>
        <v/>
      </c>
    </row>
    <row r="651" hidden="1" outlineLevel="2">
      <c r="A651" s="5" t="inlineStr">
        <is>
          <t>rsub</t>
        </is>
      </c>
      <c r="B651" s="5" t="inlineStr">
        <is>
          <t>gso</t>
        </is>
      </c>
      <c r="C651" s="5" t="inlineStr">
        <is>
          <t>nav</t>
        </is>
      </c>
      <c r="D651" s="40">
        <f>INDEX(Inputs!$R$5:$R$132,MATCH($B651&amp;"|"&amp;$C651,Inputs!$A$5:$A$132,0))</f>
        <v/>
      </c>
      <c r="E651" s="39" t="n"/>
      <c r="F651" s="39" t="n"/>
      <c r="G651" s="39" t="n"/>
      <c r="H651" s="5">
        <f>INDEX(Variables!$B$5:$B$105,MATCH($A651,Variables!$A$5:$A$105,0))&amp;IF($C651="",""," | "&amp;INDEX(Mapping!$B$5:$B$26,MATCH($C651,Mapping!$A$5:$A$26,0))&amp;" | "&amp;INDEX(Mapping!$B$30:$B$41,MATCH($B651,Mapping!$A$30:$A$41,0)))</f>
        <v/>
      </c>
      <c r="I651" s="5">
        <f>INDEX(Variables!$C$5:$C$105,MATCH($A651,Variables!$A$5:$A$105,0))</f>
        <v/>
      </c>
      <c r="J651" s="5">
        <f>INDEX(Variables!$E$5:$E$105,MATCH($A651,Variables!$A$5:$A$105,0))</f>
        <v/>
      </c>
      <c r="K651" s="25">
        <f>LOWER(Settings!$C$4)&amp;".mit."&amp;$A651&amp;IF($C651="","","."&amp;$C651&amp;"."&amp;$B651)&amp;IF(INDEX(Variables!$D$5:$D$105,MATCH($A651,Variables!$A$5:$A$105,0))="","","."&amp;INDEX(Variables!$D$5:$D$105,MATCH($A651,Variables!$A$5:$A$105,0)))&amp;"."&amp;K$5</f>
        <v/>
      </c>
      <c r="L651" s="46">
        <f>L633*Settings!$C$13*(INDEX(L$271:L$282,$D651))</f>
        <v/>
      </c>
      <c r="M651" s="47">
        <f>M633*Settings!$C$13*(INDEX(M$271:M$282,$D651))</f>
        <v/>
      </c>
      <c r="N651" s="47">
        <f>N633*Settings!$C$13*(INDEX(N$271:N$282,$D651))</f>
        <v/>
      </c>
      <c r="O651" s="47">
        <f>O633*Settings!$C$13*(INDEX(O$271:O$282,$D651))</f>
        <v/>
      </c>
      <c r="P651" s="47">
        <f>P633*Settings!$C$13*(INDEX(P$271:P$282,$D651))</f>
        <v/>
      </c>
      <c r="Q651" s="47">
        <f>Q633*Settings!$C$13*(INDEX(Q$271:Q$282,$D651))</f>
        <v/>
      </c>
      <c r="R651" s="47">
        <f>R633*Settings!$C$13*(INDEX(R$271:R$282,$D651))</f>
        <v/>
      </c>
      <c r="S651" s="47">
        <f>S633*Settings!$C$13*(INDEX(S$271:S$282,$D651))</f>
        <v/>
      </c>
      <c r="T651" s="47">
        <f>T633*Settings!$C$13*(INDEX(T$271:T$282,$D651))</f>
        <v/>
      </c>
      <c r="U651" s="47">
        <f>U633*Settings!$C$13*(INDEX(U$271:U$282,$D651))</f>
        <v/>
      </c>
      <c r="V651" s="47">
        <f>V633*Settings!$C$13*(INDEX(V$271:V$282,$D651))</f>
        <v/>
      </c>
      <c r="W651" s="47">
        <f>W633*Settings!$C$13*(INDEX(W$271:W$282,$D651))</f>
        <v/>
      </c>
      <c r="X651" s="47">
        <f>X633*Settings!$C$13*(INDEX(X$271:X$282,$D651))</f>
        <v/>
      </c>
      <c r="Y651" s="47">
        <f>Y633*Settings!$C$13*(INDEX(Y$271:Y$282,$D651))</f>
        <v/>
      </c>
      <c r="Z651" s="47">
        <f>Z633*Settings!$C$13*(INDEX(Z$271:Z$282,$D651))</f>
        <v/>
      </c>
      <c r="AA651" s="47">
        <f>AA633*Settings!$C$13*(INDEX(AA$271:AA$282,$D651))</f>
        <v/>
      </c>
      <c r="AB651" s="47">
        <f>AB633*Settings!$C$13*(INDEX(AB$271:AB$282,$D651))</f>
        <v/>
      </c>
      <c r="AC651" s="47">
        <f>AC633*Settings!$C$13*(INDEX(AC$271:AC$282,$D651))</f>
        <v/>
      </c>
      <c r="AD651" s="48">
        <f>REVENUE(AD633,Settings!$C$13,INDEX(AD$271:AD$282,$D651))</f>
        <v/>
      </c>
      <c r="AE651" s="25">
        <f>LOWER(Settings!$C$4)&amp;".mit."&amp;$A651&amp;IF($C651="","","."&amp;$C651&amp;"."&amp;$B651)&amp;IF(INDEX(Variables!$D$5:$D$105,MATCH($A651,Variables!$A$5:$A$105,0))="","","."&amp;INDEX(Variables!$D$5:$D$105,MATCH($A651,Variables!$A$5:$A$105,0)))&amp;"."&amp;AE$5</f>
        <v/>
      </c>
      <c r="AF651" s="46">
        <f>AF633*Settings!$C$13*(INDEX(AF$271:AF$282,$D651))</f>
        <v/>
      </c>
      <c r="AG651" s="47">
        <f>AG633*Settings!$C$13*(INDEX(AG$271:AG$282,$D651))</f>
        <v/>
      </c>
      <c r="AH651" s="47">
        <f>AH633*Settings!$C$13*(INDEX(AH$271:AH$282,$D651))</f>
        <v/>
      </c>
      <c r="AI651" s="47">
        <f>AI633*Settings!$C$13*(INDEX(AI$271:AI$282,$D651))</f>
        <v/>
      </c>
      <c r="AJ651" s="47">
        <f>AJ633*Settings!$C$13*(INDEX(AJ$271:AJ$282,$D651))</f>
        <v/>
      </c>
      <c r="AK651" s="47">
        <f>AK633*Settings!$C$13*(INDEX(AK$271:AK$282,$D651))</f>
        <v/>
      </c>
      <c r="AL651" s="47">
        <f>AL633*Settings!$C$13*(INDEX(AL$271:AL$282,$D651))</f>
        <v/>
      </c>
      <c r="AM651" s="47">
        <f>AM633*Settings!$C$13*(INDEX(AM$271:AM$282,$D651))</f>
        <v/>
      </c>
      <c r="AN651" s="47">
        <f>AN633*Settings!$C$13*(INDEX(AN$271:AN$282,$D651))</f>
        <v/>
      </c>
      <c r="AO651" s="47">
        <f>AO633*Settings!$C$13*(INDEX(AO$271:AO$282,$D651))</f>
        <v/>
      </c>
      <c r="AP651" s="47">
        <f>AP633*Settings!$C$13*(INDEX(AP$271:AP$282,$D651))</f>
        <v/>
      </c>
      <c r="AQ651" s="47">
        <f>AQ633*Settings!$C$13*(INDEX(AQ$271:AQ$282,$D651))</f>
        <v/>
      </c>
      <c r="AR651" s="47">
        <f>AR633*Settings!$C$13*(INDEX(AR$271:AR$282,$D651))</f>
        <v/>
      </c>
      <c r="AS651" s="47">
        <f>AS633*Settings!$C$13*(INDEX(AS$271:AS$282,$D651))</f>
        <v/>
      </c>
      <c r="AT651" s="47">
        <f>AT633*Settings!$C$13*(INDEX(AT$271:AT$282,$D651))</f>
        <v/>
      </c>
      <c r="AU651" s="47">
        <f>AU633*Settings!$C$13*(INDEX(AU$271:AU$282,$D651))</f>
        <v/>
      </c>
      <c r="AV651" s="47">
        <f>AV633*Settings!$C$13*(INDEX(AV$271:AV$282,$D651))</f>
        <v/>
      </c>
      <c r="AW651" s="47">
        <f>AW633*Settings!$C$13*(INDEX(AW$271:AW$282,$D651))</f>
        <v/>
      </c>
      <c r="AX651" s="48">
        <f>REVENUE(AX633,Settings!$C$13,INDEX(AX$271:AX$282,$D651))</f>
        <v/>
      </c>
    </row>
    <row r="652" hidden="1" outlineLevel="2">
      <c r="A652" s="5" t="inlineStr">
        <is>
          <t>rsub</t>
        </is>
      </c>
      <c r="B652" s="5" t="inlineStr">
        <is>
          <t>die</t>
        </is>
      </c>
      <c r="C652" s="5" t="inlineStr">
        <is>
          <t>nav</t>
        </is>
      </c>
      <c r="D652" s="40">
        <f>INDEX(Inputs!$R$5:$R$132,MATCH($B652&amp;"|"&amp;$C652,Inputs!$A$5:$A$132,0))</f>
        <v/>
      </c>
      <c r="E652" s="39" t="n"/>
      <c r="F652" s="39" t="n"/>
      <c r="G652" s="39" t="n"/>
      <c r="H652" s="5">
        <f>INDEX(Variables!$B$5:$B$105,MATCH($A652,Variables!$A$5:$A$105,0))&amp;IF($C652="",""," | "&amp;INDEX(Mapping!$B$5:$B$26,MATCH($C652,Mapping!$A$5:$A$26,0))&amp;" | "&amp;INDEX(Mapping!$B$30:$B$41,MATCH($B652,Mapping!$A$30:$A$41,0)))</f>
        <v/>
      </c>
      <c r="I652" s="5">
        <f>INDEX(Variables!$C$5:$C$105,MATCH($A652,Variables!$A$5:$A$105,0))</f>
        <v/>
      </c>
      <c r="J652" s="5">
        <f>INDEX(Variables!$E$5:$E$105,MATCH($A652,Variables!$A$5:$A$105,0))</f>
        <v/>
      </c>
      <c r="K652" s="25">
        <f>LOWER(Settings!$C$4)&amp;".mit."&amp;$A652&amp;IF($C652="","","."&amp;$C652&amp;"."&amp;$B652)&amp;IF(INDEX(Variables!$D$5:$D$105,MATCH($A652,Variables!$A$5:$A$105,0))="","","."&amp;INDEX(Variables!$D$5:$D$105,MATCH($A652,Variables!$A$5:$A$105,0)))&amp;"."&amp;K$5</f>
        <v/>
      </c>
      <c r="L652" s="46">
        <f>L634*Settings!$C$13*(INDEX(L$271:L$282,$D652))</f>
        <v/>
      </c>
      <c r="M652" s="47">
        <f>M634*Settings!$C$13*(INDEX(M$271:M$282,$D652))</f>
        <v/>
      </c>
      <c r="N652" s="47">
        <f>N634*Settings!$C$13*(INDEX(N$271:N$282,$D652))</f>
        <v/>
      </c>
      <c r="O652" s="47">
        <f>O634*Settings!$C$13*(INDEX(O$271:O$282,$D652))</f>
        <v/>
      </c>
      <c r="P652" s="47">
        <f>P634*Settings!$C$13*(INDEX(P$271:P$282,$D652))</f>
        <v/>
      </c>
      <c r="Q652" s="47">
        <f>Q634*Settings!$C$13*(INDEX(Q$271:Q$282,$D652))</f>
        <v/>
      </c>
      <c r="R652" s="47">
        <f>R634*Settings!$C$13*(INDEX(R$271:R$282,$D652))</f>
        <v/>
      </c>
      <c r="S652" s="47">
        <f>S634*Settings!$C$13*(INDEX(S$271:S$282,$D652))</f>
        <v/>
      </c>
      <c r="T652" s="47">
        <f>T634*Settings!$C$13*(INDEX(T$271:T$282,$D652))</f>
        <v/>
      </c>
      <c r="U652" s="47">
        <f>U634*Settings!$C$13*(INDEX(U$271:U$282,$D652))</f>
        <v/>
      </c>
      <c r="V652" s="47">
        <f>V634*Settings!$C$13*(INDEX(V$271:V$282,$D652))</f>
        <v/>
      </c>
      <c r="W652" s="47">
        <f>W634*Settings!$C$13*(INDEX(W$271:W$282,$D652))</f>
        <v/>
      </c>
      <c r="X652" s="47">
        <f>X634*Settings!$C$13*(INDEX(X$271:X$282,$D652))</f>
        <v/>
      </c>
      <c r="Y652" s="47">
        <f>Y634*Settings!$C$13*(INDEX(Y$271:Y$282,$D652))</f>
        <v/>
      </c>
      <c r="Z652" s="47">
        <f>Z634*Settings!$C$13*(INDEX(Z$271:Z$282,$D652))</f>
        <v/>
      </c>
      <c r="AA652" s="47">
        <f>AA634*Settings!$C$13*(INDEX(AA$271:AA$282,$D652))</f>
        <v/>
      </c>
      <c r="AB652" s="47">
        <f>AB634*Settings!$C$13*(INDEX(AB$271:AB$282,$D652))</f>
        <v/>
      </c>
      <c r="AC652" s="47">
        <f>AC634*Settings!$C$13*(INDEX(AC$271:AC$282,$D652))</f>
        <v/>
      </c>
      <c r="AD652" s="48">
        <f>REVENUE(AD634,Settings!$C$13,INDEX(AD$271:AD$282,$D652))</f>
        <v/>
      </c>
      <c r="AE652" s="25">
        <f>LOWER(Settings!$C$4)&amp;".mit."&amp;$A652&amp;IF($C652="","","."&amp;$C652&amp;"."&amp;$B652)&amp;IF(INDEX(Variables!$D$5:$D$105,MATCH($A652,Variables!$A$5:$A$105,0))="","","."&amp;INDEX(Variables!$D$5:$D$105,MATCH($A652,Variables!$A$5:$A$105,0)))&amp;"."&amp;AE$5</f>
        <v/>
      </c>
      <c r="AF652" s="46">
        <f>AF634*Settings!$C$13*(INDEX(AF$271:AF$282,$D652))</f>
        <v/>
      </c>
      <c r="AG652" s="47">
        <f>AG634*Settings!$C$13*(INDEX(AG$271:AG$282,$D652))</f>
        <v/>
      </c>
      <c r="AH652" s="47">
        <f>AH634*Settings!$C$13*(INDEX(AH$271:AH$282,$D652))</f>
        <v/>
      </c>
      <c r="AI652" s="47">
        <f>AI634*Settings!$C$13*(INDEX(AI$271:AI$282,$D652))</f>
        <v/>
      </c>
      <c r="AJ652" s="47">
        <f>AJ634*Settings!$C$13*(INDEX(AJ$271:AJ$282,$D652))</f>
        <v/>
      </c>
      <c r="AK652" s="47">
        <f>AK634*Settings!$C$13*(INDEX(AK$271:AK$282,$D652))</f>
        <v/>
      </c>
      <c r="AL652" s="47">
        <f>AL634*Settings!$C$13*(INDEX(AL$271:AL$282,$D652))</f>
        <v/>
      </c>
      <c r="AM652" s="47">
        <f>AM634*Settings!$C$13*(INDEX(AM$271:AM$282,$D652))</f>
        <v/>
      </c>
      <c r="AN652" s="47">
        <f>AN634*Settings!$C$13*(INDEX(AN$271:AN$282,$D652))</f>
        <v/>
      </c>
      <c r="AO652" s="47">
        <f>AO634*Settings!$C$13*(INDEX(AO$271:AO$282,$D652))</f>
        <v/>
      </c>
      <c r="AP652" s="47">
        <f>AP634*Settings!$C$13*(INDEX(AP$271:AP$282,$D652))</f>
        <v/>
      </c>
      <c r="AQ652" s="47">
        <f>AQ634*Settings!$C$13*(INDEX(AQ$271:AQ$282,$D652))</f>
        <v/>
      </c>
      <c r="AR652" s="47">
        <f>AR634*Settings!$C$13*(INDEX(AR$271:AR$282,$D652))</f>
        <v/>
      </c>
      <c r="AS652" s="47">
        <f>AS634*Settings!$C$13*(INDEX(AS$271:AS$282,$D652))</f>
        <v/>
      </c>
      <c r="AT652" s="47">
        <f>AT634*Settings!$C$13*(INDEX(AT$271:AT$282,$D652))</f>
        <v/>
      </c>
      <c r="AU652" s="47">
        <f>AU634*Settings!$C$13*(INDEX(AU$271:AU$282,$D652))</f>
        <v/>
      </c>
      <c r="AV652" s="47">
        <f>AV634*Settings!$C$13*(INDEX(AV$271:AV$282,$D652))</f>
        <v/>
      </c>
      <c r="AW652" s="47">
        <f>AW634*Settings!$C$13*(INDEX(AW$271:AW$282,$D652))</f>
        <v/>
      </c>
      <c r="AX652" s="48">
        <f>REVENUE(AX634,Settings!$C$13,INDEX(AX$271:AX$282,$D652))</f>
        <v/>
      </c>
    </row>
    <row r="653" hidden="1" outlineLevel="2">
      <c r="A653" s="5" t="inlineStr">
        <is>
          <t>rsub</t>
        </is>
      </c>
      <c r="B653" s="5" t="inlineStr">
        <is>
          <t>lpg</t>
        </is>
      </c>
      <c r="C653" s="5" t="inlineStr">
        <is>
          <t>nav</t>
        </is>
      </c>
      <c r="D653" s="40">
        <f>INDEX(Inputs!$R$5:$R$132,MATCH($B653&amp;"|"&amp;$C653,Inputs!$A$5:$A$132,0))</f>
        <v/>
      </c>
      <c r="E653" s="39" t="n"/>
      <c r="F653" s="39" t="n"/>
      <c r="G653" s="39" t="n"/>
      <c r="H653" s="5">
        <f>INDEX(Variables!$B$5:$B$105,MATCH($A653,Variables!$A$5:$A$105,0))&amp;IF($C653="",""," | "&amp;INDEX(Mapping!$B$5:$B$26,MATCH($C653,Mapping!$A$5:$A$26,0))&amp;" | "&amp;INDEX(Mapping!$B$30:$B$41,MATCH($B653,Mapping!$A$30:$A$41,0)))</f>
        <v/>
      </c>
      <c r="I653" s="5">
        <f>INDEX(Variables!$C$5:$C$105,MATCH($A653,Variables!$A$5:$A$105,0))</f>
        <v/>
      </c>
      <c r="J653" s="5">
        <f>INDEX(Variables!$E$5:$E$105,MATCH($A653,Variables!$A$5:$A$105,0))</f>
        <v/>
      </c>
      <c r="K653" s="25">
        <f>LOWER(Settings!$C$4)&amp;".mit."&amp;$A653&amp;IF($C653="","","."&amp;$C653&amp;"."&amp;$B653)&amp;IF(INDEX(Variables!$D$5:$D$105,MATCH($A653,Variables!$A$5:$A$105,0))="","","."&amp;INDEX(Variables!$D$5:$D$105,MATCH($A653,Variables!$A$5:$A$105,0)))&amp;"."&amp;K$5</f>
        <v/>
      </c>
      <c r="L653" s="46">
        <f>L635*Settings!$C$13*(INDEX(L$271:L$282,$D653))</f>
        <v/>
      </c>
      <c r="M653" s="47">
        <f>M635*Settings!$C$13*(INDEX(M$271:M$282,$D653))</f>
        <v/>
      </c>
      <c r="N653" s="47">
        <f>N635*Settings!$C$13*(INDEX(N$271:N$282,$D653))</f>
        <v/>
      </c>
      <c r="O653" s="47">
        <f>O635*Settings!$C$13*(INDEX(O$271:O$282,$D653))</f>
        <v/>
      </c>
      <c r="P653" s="47">
        <f>P635*Settings!$C$13*(INDEX(P$271:P$282,$D653))</f>
        <v/>
      </c>
      <c r="Q653" s="47">
        <f>Q635*Settings!$C$13*(INDEX(Q$271:Q$282,$D653))</f>
        <v/>
      </c>
      <c r="R653" s="47">
        <f>R635*Settings!$C$13*(INDEX(R$271:R$282,$D653))</f>
        <v/>
      </c>
      <c r="S653" s="47">
        <f>S635*Settings!$C$13*(INDEX(S$271:S$282,$D653))</f>
        <v/>
      </c>
      <c r="T653" s="47">
        <f>T635*Settings!$C$13*(INDEX(T$271:T$282,$D653))</f>
        <v/>
      </c>
      <c r="U653" s="47">
        <f>U635*Settings!$C$13*(INDEX(U$271:U$282,$D653))</f>
        <v/>
      </c>
      <c r="V653" s="47">
        <f>V635*Settings!$C$13*(INDEX(V$271:V$282,$D653))</f>
        <v/>
      </c>
      <c r="W653" s="47">
        <f>W635*Settings!$C$13*(INDEX(W$271:W$282,$D653))</f>
        <v/>
      </c>
      <c r="X653" s="47">
        <f>X635*Settings!$C$13*(INDEX(X$271:X$282,$D653))</f>
        <v/>
      </c>
      <c r="Y653" s="47">
        <f>Y635*Settings!$C$13*(INDEX(Y$271:Y$282,$D653))</f>
        <v/>
      </c>
      <c r="Z653" s="47">
        <f>Z635*Settings!$C$13*(INDEX(Z$271:Z$282,$D653))</f>
        <v/>
      </c>
      <c r="AA653" s="47">
        <f>AA635*Settings!$C$13*(INDEX(AA$271:AA$282,$D653))</f>
        <v/>
      </c>
      <c r="AB653" s="47">
        <f>AB635*Settings!$C$13*(INDEX(AB$271:AB$282,$D653))</f>
        <v/>
      </c>
      <c r="AC653" s="47">
        <f>AC635*Settings!$C$13*(INDEX(AC$271:AC$282,$D653))</f>
        <v/>
      </c>
      <c r="AD653" s="48">
        <f>REVENUE(AD635,Settings!$C$13,INDEX(AD$271:AD$282,$D653))</f>
        <v/>
      </c>
      <c r="AE653" s="25">
        <f>LOWER(Settings!$C$4)&amp;".mit."&amp;$A653&amp;IF($C653="","","."&amp;$C653&amp;"."&amp;$B653)&amp;IF(INDEX(Variables!$D$5:$D$105,MATCH($A653,Variables!$A$5:$A$105,0))="","","."&amp;INDEX(Variables!$D$5:$D$105,MATCH($A653,Variables!$A$5:$A$105,0)))&amp;"."&amp;AE$5</f>
        <v/>
      </c>
      <c r="AF653" s="46">
        <f>AF635*Settings!$C$13*(INDEX(AF$271:AF$282,$D653))</f>
        <v/>
      </c>
      <c r="AG653" s="47">
        <f>AG635*Settings!$C$13*(INDEX(AG$271:AG$282,$D653))</f>
        <v/>
      </c>
      <c r="AH653" s="47">
        <f>AH635*Settings!$C$13*(INDEX(AH$271:AH$282,$D653))</f>
        <v/>
      </c>
      <c r="AI653" s="47">
        <f>AI635*Settings!$C$13*(INDEX(AI$271:AI$282,$D653))</f>
        <v/>
      </c>
      <c r="AJ653" s="47">
        <f>AJ635*Settings!$C$13*(INDEX(AJ$271:AJ$282,$D653))</f>
        <v/>
      </c>
      <c r="AK653" s="47">
        <f>AK635*Settings!$C$13*(INDEX(AK$271:AK$282,$D653))</f>
        <v/>
      </c>
      <c r="AL653" s="47">
        <f>AL635*Settings!$C$13*(INDEX(AL$271:AL$282,$D653))</f>
        <v/>
      </c>
      <c r="AM653" s="47">
        <f>AM635*Settings!$C$13*(INDEX(AM$271:AM$282,$D653))</f>
        <v/>
      </c>
      <c r="AN653" s="47">
        <f>AN635*Settings!$C$13*(INDEX(AN$271:AN$282,$D653))</f>
        <v/>
      </c>
      <c r="AO653" s="47">
        <f>AO635*Settings!$C$13*(INDEX(AO$271:AO$282,$D653))</f>
        <v/>
      </c>
      <c r="AP653" s="47">
        <f>AP635*Settings!$C$13*(INDEX(AP$271:AP$282,$D653))</f>
        <v/>
      </c>
      <c r="AQ653" s="47">
        <f>AQ635*Settings!$C$13*(INDEX(AQ$271:AQ$282,$D653))</f>
        <v/>
      </c>
      <c r="AR653" s="47">
        <f>AR635*Settings!$C$13*(INDEX(AR$271:AR$282,$D653))</f>
        <v/>
      </c>
      <c r="AS653" s="47">
        <f>AS635*Settings!$C$13*(INDEX(AS$271:AS$282,$D653))</f>
        <v/>
      </c>
      <c r="AT653" s="47">
        <f>AT635*Settings!$C$13*(INDEX(AT$271:AT$282,$D653))</f>
        <v/>
      </c>
      <c r="AU653" s="47">
        <f>AU635*Settings!$C$13*(INDEX(AU$271:AU$282,$D653))</f>
        <v/>
      </c>
      <c r="AV653" s="47">
        <f>AV635*Settings!$C$13*(INDEX(AV$271:AV$282,$D653))</f>
        <v/>
      </c>
      <c r="AW653" s="47">
        <f>AW635*Settings!$C$13*(INDEX(AW$271:AW$282,$D653))</f>
        <v/>
      </c>
      <c r="AX653" s="48">
        <f>REVENUE(AX635,Settings!$C$13,INDEX(AX$271:AX$282,$D653))</f>
        <v/>
      </c>
    </row>
    <row r="654" hidden="1" outlineLevel="2">
      <c r="A654" s="5" t="inlineStr">
        <is>
          <t>rsub</t>
        </is>
      </c>
      <c r="B654" s="5" t="inlineStr">
        <is>
          <t>ker</t>
        </is>
      </c>
      <c r="C654" s="5" t="inlineStr">
        <is>
          <t>nav</t>
        </is>
      </c>
      <c r="D654" s="40">
        <f>INDEX(Inputs!$R$5:$R$132,MATCH($B654&amp;"|"&amp;$C654,Inputs!$A$5:$A$132,0))</f>
        <v/>
      </c>
      <c r="E654" s="39" t="n"/>
      <c r="F654" s="39" t="n"/>
      <c r="G654" s="39" t="n"/>
      <c r="H654" s="5">
        <f>INDEX(Variables!$B$5:$B$105,MATCH($A654,Variables!$A$5:$A$105,0))&amp;IF($C654="",""," | "&amp;INDEX(Mapping!$B$5:$B$26,MATCH($C654,Mapping!$A$5:$A$26,0))&amp;" | "&amp;INDEX(Mapping!$B$30:$B$41,MATCH($B654,Mapping!$A$30:$A$41,0)))</f>
        <v/>
      </c>
      <c r="I654" s="5">
        <f>INDEX(Variables!$C$5:$C$105,MATCH($A654,Variables!$A$5:$A$105,0))</f>
        <v/>
      </c>
      <c r="J654" s="5">
        <f>INDEX(Variables!$E$5:$E$105,MATCH($A654,Variables!$A$5:$A$105,0))</f>
        <v/>
      </c>
      <c r="K654" s="25">
        <f>LOWER(Settings!$C$4)&amp;".mit."&amp;$A654&amp;IF($C654="","","."&amp;$C654&amp;"."&amp;$B654)&amp;IF(INDEX(Variables!$D$5:$D$105,MATCH($A654,Variables!$A$5:$A$105,0))="","","."&amp;INDEX(Variables!$D$5:$D$105,MATCH($A654,Variables!$A$5:$A$105,0)))&amp;"."&amp;K$5</f>
        <v/>
      </c>
      <c r="L654" s="46">
        <f>L636*Settings!$C$13*(INDEX(L$271:L$282,$D654))</f>
        <v/>
      </c>
      <c r="M654" s="47">
        <f>M636*Settings!$C$13*(INDEX(M$271:M$282,$D654))</f>
        <v/>
      </c>
      <c r="N654" s="47">
        <f>N636*Settings!$C$13*(INDEX(N$271:N$282,$D654))</f>
        <v/>
      </c>
      <c r="O654" s="47">
        <f>O636*Settings!$C$13*(INDEX(O$271:O$282,$D654))</f>
        <v/>
      </c>
      <c r="P654" s="47">
        <f>P636*Settings!$C$13*(INDEX(P$271:P$282,$D654))</f>
        <v/>
      </c>
      <c r="Q654" s="47">
        <f>Q636*Settings!$C$13*(INDEX(Q$271:Q$282,$D654))</f>
        <v/>
      </c>
      <c r="R654" s="47">
        <f>R636*Settings!$C$13*(INDEX(R$271:R$282,$D654))</f>
        <v/>
      </c>
      <c r="S654" s="47">
        <f>S636*Settings!$C$13*(INDEX(S$271:S$282,$D654))</f>
        <v/>
      </c>
      <c r="T654" s="47">
        <f>T636*Settings!$C$13*(INDEX(T$271:T$282,$D654))</f>
        <v/>
      </c>
      <c r="U654" s="47">
        <f>U636*Settings!$C$13*(INDEX(U$271:U$282,$D654))</f>
        <v/>
      </c>
      <c r="V654" s="47">
        <f>V636*Settings!$C$13*(INDEX(V$271:V$282,$D654))</f>
        <v/>
      </c>
      <c r="W654" s="47">
        <f>W636*Settings!$C$13*(INDEX(W$271:W$282,$D654))</f>
        <v/>
      </c>
      <c r="X654" s="47">
        <f>X636*Settings!$C$13*(INDEX(X$271:X$282,$D654))</f>
        <v/>
      </c>
      <c r="Y654" s="47">
        <f>Y636*Settings!$C$13*(INDEX(Y$271:Y$282,$D654))</f>
        <v/>
      </c>
      <c r="Z654" s="47">
        <f>Z636*Settings!$C$13*(INDEX(Z$271:Z$282,$D654))</f>
        <v/>
      </c>
      <c r="AA654" s="47">
        <f>AA636*Settings!$C$13*(INDEX(AA$271:AA$282,$D654))</f>
        <v/>
      </c>
      <c r="AB654" s="47">
        <f>AB636*Settings!$C$13*(INDEX(AB$271:AB$282,$D654))</f>
        <v/>
      </c>
      <c r="AC654" s="47">
        <f>AC636*Settings!$C$13*(INDEX(AC$271:AC$282,$D654))</f>
        <v/>
      </c>
      <c r="AD654" s="48">
        <f>REVENUE(AD636,Settings!$C$13,INDEX(AD$271:AD$282,$D654))</f>
        <v/>
      </c>
      <c r="AE654" s="25">
        <f>LOWER(Settings!$C$4)&amp;".mit."&amp;$A654&amp;IF($C654="","","."&amp;$C654&amp;"."&amp;$B654)&amp;IF(INDEX(Variables!$D$5:$D$105,MATCH($A654,Variables!$A$5:$A$105,0))="","","."&amp;INDEX(Variables!$D$5:$D$105,MATCH($A654,Variables!$A$5:$A$105,0)))&amp;"."&amp;AE$5</f>
        <v/>
      </c>
      <c r="AF654" s="46">
        <f>AF636*Settings!$C$13*(INDEX(AF$271:AF$282,$D654))</f>
        <v/>
      </c>
      <c r="AG654" s="47">
        <f>AG636*Settings!$C$13*(INDEX(AG$271:AG$282,$D654))</f>
        <v/>
      </c>
      <c r="AH654" s="47">
        <f>AH636*Settings!$C$13*(INDEX(AH$271:AH$282,$D654))</f>
        <v/>
      </c>
      <c r="AI654" s="47">
        <f>AI636*Settings!$C$13*(INDEX(AI$271:AI$282,$D654))</f>
        <v/>
      </c>
      <c r="AJ654" s="47">
        <f>AJ636*Settings!$C$13*(INDEX(AJ$271:AJ$282,$D654))</f>
        <v/>
      </c>
      <c r="AK654" s="47">
        <f>AK636*Settings!$C$13*(INDEX(AK$271:AK$282,$D654))</f>
        <v/>
      </c>
      <c r="AL654" s="47">
        <f>AL636*Settings!$C$13*(INDEX(AL$271:AL$282,$D654))</f>
        <v/>
      </c>
      <c r="AM654" s="47">
        <f>AM636*Settings!$C$13*(INDEX(AM$271:AM$282,$D654))</f>
        <v/>
      </c>
      <c r="AN654" s="47">
        <f>AN636*Settings!$C$13*(INDEX(AN$271:AN$282,$D654))</f>
        <v/>
      </c>
      <c r="AO654" s="47">
        <f>AO636*Settings!$C$13*(INDEX(AO$271:AO$282,$D654))</f>
        <v/>
      </c>
      <c r="AP654" s="47">
        <f>AP636*Settings!$C$13*(INDEX(AP$271:AP$282,$D654))</f>
        <v/>
      </c>
      <c r="AQ654" s="47">
        <f>AQ636*Settings!$C$13*(INDEX(AQ$271:AQ$282,$D654))</f>
        <v/>
      </c>
      <c r="AR654" s="47">
        <f>AR636*Settings!$C$13*(INDEX(AR$271:AR$282,$D654))</f>
        <v/>
      </c>
      <c r="AS654" s="47">
        <f>AS636*Settings!$C$13*(INDEX(AS$271:AS$282,$D654))</f>
        <v/>
      </c>
      <c r="AT654" s="47">
        <f>AT636*Settings!$C$13*(INDEX(AT$271:AT$282,$D654))</f>
        <v/>
      </c>
      <c r="AU654" s="47">
        <f>AU636*Settings!$C$13*(INDEX(AU$271:AU$282,$D654))</f>
        <v/>
      </c>
      <c r="AV654" s="47">
        <f>AV636*Settings!$C$13*(INDEX(AV$271:AV$282,$D654))</f>
        <v/>
      </c>
      <c r="AW654" s="47">
        <f>AW636*Settings!$C$13*(INDEX(AW$271:AW$282,$D654))</f>
        <v/>
      </c>
      <c r="AX654" s="48">
        <f>REVENUE(AX636,Settings!$C$13,INDEX(AX$271:AX$282,$D654))</f>
        <v/>
      </c>
    </row>
    <row r="655" hidden="1" outlineLevel="2">
      <c r="A655" s="5" t="inlineStr">
        <is>
          <t>rsub</t>
        </is>
      </c>
      <c r="B655" s="5" t="inlineStr">
        <is>
          <t>oop</t>
        </is>
      </c>
      <c r="C655" s="5" t="inlineStr">
        <is>
          <t>nav</t>
        </is>
      </c>
      <c r="D655" s="40">
        <f>INDEX(Inputs!$R$5:$R$132,MATCH($B655&amp;"|"&amp;$C655,Inputs!$A$5:$A$132,0))</f>
        <v/>
      </c>
      <c r="E655" s="39" t="n"/>
      <c r="F655" s="39" t="n"/>
      <c r="G655" s="39" t="n"/>
      <c r="H655" s="5">
        <f>INDEX(Variables!$B$5:$B$105,MATCH($A655,Variables!$A$5:$A$105,0))&amp;IF($C655="",""," | "&amp;INDEX(Mapping!$B$5:$B$26,MATCH($C655,Mapping!$A$5:$A$26,0))&amp;" | "&amp;INDEX(Mapping!$B$30:$B$41,MATCH($B655,Mapping!$A$30:$A$41,0)))</f>
        <v/>
      </c>
      <c r="I655" s="5">
        <f>INDEX(Variables!$C$5:$C$105,MATCH($A655,Variables!$A$5:$A$105,0))</f>
        <v/>
      </c>
      <c r="J655" s="5">
        <f>INDEX(Variables!$E$5:$E$105,MATCH($A655,Variables!$A$5:$A$105,0))</f>
        <v/>
      </c>
      <c r="K655" s="25">
        <f>LOWER(Settings!$C$4)&amp;".mit."&amp;$A655&amp;IF($C655="","","."&amp;$C655&amp;"."&amp;$B655)&amp;IF(INDEX(Variables!$D$5:$D$105,MATCH($A655,Variables!$A$5:$A$105,0))="","","."&amp;INDEX(Variables!$D$5:$D$105,MATCH($A655,Variables!$A$5:$A$105,0)))&amp;"."&amp;K$5</f>
        <v/>
      </c>
      <c r="L655" s="46">
        <f>L637*Settings!$C$13*(INDEX(L$271:L$282,$D655))</f>
        <v/>
      </c>
      <c r="M655" s="47">
        <f>M637*Settings!$C$13*(INDEX(M$271:M$282,$D655))</f>
        <v/>
      </c>
      <c r="N655" s="47">
        <f>N637*Settings!$C$13*(INDEX(N$271:N$282,$D655))</f>
        <v/>
      </c>
      <c r="O655" s="47">
        <f>O637*Settings!$C$13*(INDEX(O$271:O$282,$D655))</f>
        <v/>
      </c>
      <c r="P655" s="47">
        <f>P637*Settings!$C$13*(INDEX(P$271:P$282,$D655))</f>
        <v/>
      </c>
      <c r="Q655" s="47">
        <f>Q637*Settings!$C$13*(INDEX(Q$271:Q$282,$D655))</f>
        <v/>
      </c>
      <c r="R655" s="47">
        <f>R637*Settings!$C$13*(INDEX(R$271:R$282,$D655))</f>
        <v/>
      </c>
      <c r="S655" s="47">
        <f>S637*Settings!$C$13*(INDEX(S$271:S$282,$D655))</f>
        <v/>
      </c>
      <c r="T655" s="47">
        <f>T637*Settings!$C$13*(INDEX(T$271:T$282,$D655))</f>
        <v/>
      </c>
      <c r="U655" s="47">
        <f>U637*Settings!$C$13*(INDEX(U$271:U$282,$D655))</f>
        <v/>
      </c>
      <c r="V655" s="47">
        <f>V637*Settings!$C$13*(INDEX(V$271:V$282,$D655))</f>
        <v/>
      </c>
      <c r="W655" s="47">
        <f>W637*Settings!$C$13*(INDEX(W$271:W$282,$D655))</f>
        <v/>
      </c>
      <c r="X655" s="47">
        <f>X637*Settings!$C$13*(INDEX(X$271:X$282,$D655))</f>
        <v/>
      </c>
      <c r="Y655" s="47">
        <f>Y637*Settings!$C$13*(INDEX(Y$271:Y$282,$D655))</f>
        <v/>
      </c>
      <c r="Z655" s="47">
        <f>Z637*Settings!$C$13*(INDEX(Z$271:Z$282,$D655))</f>
        <v/>
      </c>
      <c r="AA655" s="47">
        <f>AA637*Settings!$C$13*(INDEX(AA$271:AA$282,$D655))</f>
        <v/>
      </c>
      <c r="AB655" s="47">
        <f>AB637*Settings!$C$13*(INDEX(AB$271:AB$282,$D655))</f>
        <v/>
      </c>
      <c r="AC655" s="47">
        <f>AC637*Settings!$C$13*(INDEX(AC$271:AC$282,$D655))</f>
        <v/>
      </c>
      <c r="AD655" s="48">
        <f>REVENUE(AD637,Settings!$C$13,INDEX(AD$271:AD$282,$D655))</f>
        <v/>
      </c>
      <c r="AE655" s="25">
        <f>LOWER(Settings!$C$4)&amp;".mit."&amp;$A655&amp;IF($C655="","","."&amp;$C655&amp;"."&amp;$B655)&amp;IF(INDEX(Variables!$D$5:$D$105,MATCH($A655,Variables!$A$5:$A$105,0))="","","."&amp;INDEX(Variables!$D$5:$D$105,MATCH($A655,Variables!$A$5:$A$105,0)))&amp;"."&amp;AE$5</f>
        <v/>
      </c>
      <c r="AF655" s="46">
        <f>AF637*Settings!$C$13*(INDEX(AF$271:AF$282,$D655))</f>
        <v/>
      </c>
      <c r="AG655" s="47">
        <f>AG637*Settings!$C$13*(INDEX(AG$271:AG$282,$D655))</f>
        <v/>
      </c>
      <c r="AH655" s="47">
        <f>AH637*Settings!$C$13*(INDEX(AH$271:AH$282,$D655))</f>
        <v/>
      </c>
      <c r="AI655" s="47">
        <f>AI637*Settings!$C$13*(INDEX(AI$271:AI$282,$D655))</f>
        <v/>
      </c>
      <c r="AJ655" s="47">
        <f>AJ637*Settings!$C$13*(INDEX(AJ$271:AJ$282,$D655))</f>
        <v/>
      </c>
      <c r="AK655" s="47">
        <f>AK637*Settings!$C$13*(INDEX(AK$271:AK$282,$D655))</f>
        <v/>
      </c>
      <c r="AL655" s="47">
        <f>AL637*Settings!$C$13*(INDEX(AL$271:AL$282,$D655))</f>
        <v/>
      </c>
      <c r="AM655" s="47">
        <f>AM637*Settings!$C$13*(INDEX(AM$271:AM$282,$D655))</f>
        <v/>
      </c>
      <c r="AN655" s="47">
        <f>AN637*Settings!$C$13*(INDEX(AN$271:AN$282,$D655))</f>
        <v/>
      </c>
      <c r="AO655" s="47">
        <f>AO637*Settings!$C$13*(INDEX(AO$271:AO$282,$D655))</f>
        <v/>
      </c>
      <c r="AP655" s="47">
        <f>AP637*Settings!$C$13*(INDEX(AP$271:AP$282,$D655))</f>
        <v/>
      </c>
      <c r="AQ655" s="47">
        <f>AQ637*Settings!$C$13*(INDEX(AQ$271:AQ$282,$D655))</f>
        <v/>
      </c>
      <c r="AR655" s="47">
        <f>AR637*Settings!$C$13*(INDEX(AR$271:AR$282,$D655))</f>
        <v/>
      </c>
      <c r="AS655" s="47">
        <f>AS637*Settings!$C$13*(INDEX(AS$271:AS$282,$D655))</f>
        <v/>
      </c>
      <c r="AT655" s="47">
        <f>AT637*Settings!$C$13*(INDEX(AT$271:AT$282,$D655))</f>
        <v/>
      </c>
      <c r="AU655" s="47">
        <f>AU637*Settings!$C$13*(INDEX(AU$271:AU$282,$D655))</f>
        <v/>
      </c>
      <c r="AV655" s="47">
        <f>AV637*Settings!$C$13*(INDEX(AV$271:AV$282,$D655))</f>
        <v/>
      </c>
      <c r="AW655" s="47">
        <f>AW637*Settings!$C$13*(INDEX(AW$271:AW$282,$D655))</f>
        <v/>
      </c>
      <c r="AX655" s="48">
        <f>REVENUE(AX637,Settings!$C$13,INDEX(AX$271:AX$282,$D655))</f>
        <v/>
      </c>
    </row>
    <row r="656" hidden="1" outlineLevel="2">
      <c r="A656" s="5" t="inlineStr">
        <is>
          <t>rsub</t>
        </is>
      </c>
      <c r="B656" s="5" t="inlineStr">
        <is>
          <t>bio</t>
        </is>
      </c>
      <c r="C656" s="5" t="inlineStr">
        <is>
          <t>nav</t>
        </is>
      </c>
      <c r="D656" s="40">
        <f>INDEX(Inputs!$R$5:$R$132,MATCH($B656&amp;"|"&amp;$C656,Inputs!$A$5:$A$132,0))</f>
        <v/>
      </c>
      <c r="E656" s="39" t="n"/>
      <c r="F656" s="39" t="n"/>
      <c r="G656" s="39" t="n"/>
      <c r="H656" s="5">
        <f>INDEX(Variables!$B$5:$B$105,MATCH($A656,Variables!$A$5:$A$105,0))&amp;IF($C656="",""," | "&amp;INDEX(Mapping!$B$5:$B$26,MATCH($C656,Mapping!$A$5:$A$26,0))&amp;" | "&amp;INDEX(Mapping!$B$30:$B$41,MATCH($B656,Mapping!$A$30:$A$41,0)))</f>
        <v/>
      </c>
      <c r="I656" s="5">
        <f>INDEX(Variables!$C$5:$C$105,MATCH($A656,Variables!$A$5:$A$105,0))</f>
        <v/>
      </c>
      <c r="J656" s="5">
        <f>INDEX(Variables!$E$5:$E$105,MATCH($A656,Variables!$A$5:$A$105,0))</f>
        <v/>
      </c>
      <c r="K656" s="25">
        <f>LOWER(Settings!$C$4)&amp;".mit."&amp;$A656&amp;IF($C656="","","."&amp;$C656&amp;"."&amp;$B656)&amp;IF(INDEX(Variables!$D$5:$D$105,MATCH($A656,Variables!$A$5:$A$105,0))="","","."&amp;INDEX(Variables!$D$5:$D$105,MATCH($A656,Variables!$A$5:$A$105,0)))&amp;"."&amp;K$5</f>
        <v/>
      </c>
      <c r="L656" s="46">
        <f>L638*Settings!$C$13*(INDEX(L$271:L$282,$D656))</f>
        <v/>
      </c>
      <c r="M656" s="47">
        <f>M638*Settings!$C$13*(INDEX(M$271:M$282,$D656))</f>
        <v/>
      </c>
      <c r="N656" s="47">
        <f>N638*Settings!$C$13*(INDEX(N$271:N$282,$D656))</f>
        <v/>
      </c>
      <c r="O656" s="47">
        <f>O638*Settings!$C$13*(INDEX(O$271:O$282,$D656))</f>
        <v/>
      </c>
      <c r="P656" s="47">
        <f>P638*Settings!$C$13*(INDEX(P$271:P$282,$D656))</f>
        <v/>
      </c>
      <c r="Q656" s="47">
        <f>Q638*Settings!$C$13*(INDEX(Q$271:Q$282,$D656))</f>
        <v/>
      </c>
      <c r="R656" s="47">
        <f>R638*Settings!$C$13*(INDEX(R$271:R$282,$D656))</f>
        <v/>
      </c>
      <c r="S656" s="47">
        <f>S638*Settings!$C$13*(INDEX(S$271:S$282,$D656))</f>
        <v/>
      </c>
      <c r="T656" s="47">
        <f>T638*Settings!$C$13*(INDEX(T$271:T$282,$D656))</f>
        <v/>
      </c>
      <c r="U656" s="47">
        <f>U638*Settings!$C$13*(INDEX(U$271:U$282,$D656))</f>
        <v/>
      </c>
      <c r="V656" s="47">
        <f>V638*Settings!$C$13*(INDEX(V$271:V$282,$D656))</f>
        <v/>
      </c>
      <c r="W656" s="47">
        <f>W638*Settings!$C$13*(INDEX(W$271:W$282,$D656))</f>
        <v/>
      </c>
      <c r="X656" s="47">
        <f>X638*Settings!$C$13*(INDEX(X$271:X$282,$D656))</f>
        <v/>
      </c>
      <c r="Y656" s="47">
        <f>Y638*Settings!$C$13*(INDEX(Y$271:Y$282,$D656))</f>
        <v/>
      </c>
      <c r="Z656" s="47">
        <f>Z638*Settings!$C$13*(INDEX(Z$271:Z$282,$D656))</f>
        <v/>
      </c>
      <c r="AA656" s="47">
        <f>AA638*Settings!$C$13*(INDEX(AA$271:AA$282,$D656))</f>
        <v/>
      </c>
      <c r="AB656" s="47">
        <f>AB638*Settings!$C$13*(INDEX(AB$271:AB$282,$D656))</f>
        <v/>
      </c>
      <c r="AC656" s="47">
        <f>AC638*Settings!$C$13*(INDEX(AC$271:AC$282,$D656))</f>
        <v/>
      </c>
      <c r="AD656" s="48">
        <f>REVENUE(AD638,Settings!$C$13,INDEX(AD$271:AD$282,$D656))</f>
        <v/>
      </c>
      <c r="AE656" s="25">
        <f>LOWER(Settings!$C$4)&amp;".mit."&amp;$A656&amp;IF($C656="","","."&amp;$C656&amp;"."&amp;$B656)&amp;IF(INDEX(Variables!$D$5:$D$105,MATCH($A656,Variables!$A$5:$A$105,0))="","","."&amp;INDEX(Variables!$D$5:$D$105,MATCH($A656,Variables!$A$5:$A$105,0)))&amp;"."&amp;AE$5</f>
        <v/>
      </c>
      <c r="AF656" s="46">
        <f>AF638*Settings!$C$13*(INDEX(AF$271:AF$282,$D656))</f>
        <v/>
      </c>
      <c r="AG656" s="47">
        <f>AG638*Settings!$C$13*(INDEX(AG$271:AG$282,$D656))</f>
        <v/>
      </c>
      <c r="AH656" s="47">
        <f>AH638*Settings!$C$13*(INDEX(AH$271:AH$282,$D656))</f>
        <v/>
      </c>
      <c r="AI656" s="47">
        <f>AI638*Settings!$C$13*(INDEX(AI$271:AI$282,$D656))</f>
        <v/>
      </c>
      <c r="AJ656" s="47">
        <f>AJ638*Settings!$C$13*(INDEX(AJ$271:AJ$282,$D656))</f>
        <v/>
      </c>
      <c r="AK656" s="47">
        <f>AK638*Settings!$C$13*(INDEX(AK$271:AK$282,$D656))</f>
        <v/>
      </c>
      <c r="AL656" s="47">
        <f>AL638*Settings!$C$13*(INDEX(AL$271:AL$282,$D656))</f>
        <v/>
      </c>
      <c r="AM656" s="47">
        <f>AM638*Settings!$C$13*(INDEX(AM$271:AM$282,$D656))</f>
        <v/>
      </c>
      <c r="AN656" s="47">
        <f>AN638*Settings!$C$13*(INDEX(AN$271:AN$282,$D656))</f>
        <v/>
      </c>
      <c r="AO656" s="47">
        <f>AO638*Settings!$C$13*(INDEX(AO$271:AO$282,$D656))</f>
        <v/>
      </c>
      <c r="AP656" s="47">
        <f>AP638*Settings!$C$13*(INDEX(AP$271:AP$282,$D656))</f>
        <v/>
      </c>
      <c r="AQ656" s="47">
        <f>AQ638*Settings!$C$13*(INDEX(AQ$271:AQ$282,$D656))</f>
        <v/>
      </c>
      <c r="AR656" s="47">
        <f>AR638*Settings!$C$13*(INDEX(AR$271:AR$282,$D656))</f>
        <v/>
      </c>
      <c r="AS656" s="47">
        <f>AS638*Settings!$C$13*(INDEX(AS$271:AS$282,$D656))</f>
        <v/>
      </c>
      <c r="AT656" s="47">
        <f>AT638*Settings!$C$13*(INDEX(AT$271:AT$282,$D656))</f>
        <v/>
      </c>
      <c r="AU656" s="47">
        <f>AU638*Settings!$C$13*(INDEX(AU$271:AU$282,$D656))</f>
        <v/>
      </c>
      <c r="AV656" s="47">
        <f>AV638*Settings!$C$13*(INDEX(AV$271:AV$282,$D656))</f>
        <v/>
      </c>
      <c r="AW656" s="47">
        <f>AW638*Settings!$C$13*(INDEX(AW$271:AW$282,$D656))</f>
        <v/>
      </c>
      <c r="AX656" s="48">
        <f>REVENUE(AX638,Settings!$C$13,INDEX(AX$271:AX$282,$D656))</f>
        <v/>
      </c>
    </row>
    <row r="657" hidden="1" outlineLevel="2"/>
    <row r="658" hidden="1" outlineLevel="2">
      <c r="A658" s="5" t="inlineStr">
        <is>
          <t>rnew</t>
        </is>
      </c>
      <c r="B658" s="5" t="inlineStr">
        <is>
          <t>coa</t>
        </is>
      </c>
      <c r="C658" s="5" t="inlineStr">
        <is>
          <t>nav</t>
        </is>
      </c>
      <c r="D658" s="40">
        <f>INDEX(Inputs!$S$5:$S$132,MATCH($B658&amp;"|"&amp;$C658,Inputs!$A$5:$A$132,0))</f>
        <v/>
      </c>
      <c r="E658" s="39" t="n"/>
      <c r="F658" s="39" t="n"/>
      <c r="G658" s="39" t="n"/>
      <c r="H658" s="5">
        <f>INDEX(Variables!$B$5:$B$105,MATCH($A658,Variables!$A$5:$A$105,0))&amp;IF($C658="",""," | "&amp;INDEX(Mapping!$B$5:$B$26,MATCH($C658,Mapping!$A$5:$A$26,0))&amp;" | "&amp;INDEX(Mapping!$B$30:$B$41,MATCH($B658,Mapping!$A$30:$A$41,0)))</f>
        <v/>
      </c>
      <c r="I658" s="5">
        <f>INDEX(Variables!$C$5:$C$105,MATCH($A658,Variables!$A$5:$A$105,0))</f>
        <v/>
      </c>
      <c r="J658" s="5">
        <f>INDEX(Variables!$E$5:$E$105,MATCH($A658,Variables!$A$5:$A$105,0))</f>
        <v/>
      </c>
      <c r="K658" s="25">
        <f>LOWER(Settings!$C$4)&amp;".mit."&amp;$A658&amp;IF($C658="","","."&amp;$C658&amp;"."&amp;$B658)&amp;IF(INDEX(Variables!$D$5:$D$105,MATCH($A658,Variables!$A$5:$A$105,0))="","","."&amp;INDEX(Variables!$D$5:$D$105,MATCH($A658,Variables!$A$5:$A$105,0)))&amp;"."&amp;K$5</f>
        <v/>
      </c>
      <c r="L658" s="46">
        <f>L631*Settings!$C$13*(L577+L595+L586*L$135+L604*$D658)</f>
        <v/>
      </c>
      <c r="M658" s="47">
        <f>M631*Settings!$C$13*(M577+M595+M586*M$135+M604*$D658)</f>
        <v/>
      </c>
      <c r="N658" s="47">
        <f>N631*Settings!$C$13*(N577+N595+N586*N$135+N604*$D658)</f>
        <v/>
      </c>
      <c r="O658" s="47">
        <f>O631*Settings!$C$13*(O577+O595+O586*O$135+O604*$D658)</f>
        <v/>
      </c>
      <c r="P658" s="47">
        <f>P631*Settings!$C$13*(P577+P595+P586*P$135+P604*$D658)</f>
        <v/>
      </c>
      <c r="Q658" s="47">
        <f>Q631*Settings!$C$13*(Q577+Q595+Q586*Q$135+Q604*$D658)</f>
        <v/>
      </c>
      <c r="R658" s="47">
        <f>R631*Settings!$C$13*(R577+R595+R586*R$135+R604*$D658)</f>
        <v/>
      </c>
      <c r="S658" s="47">
        <f>S631*Settings!$C$13*(S577+S595+S586*S$135+S604*$D658)</f>
        <v/>
      </c>
      <c r="T658" s="47">
        <f>T631*Settings!$C$13*(T577+T595+T586*T$135+T604*$D658)</f>
        <v/>
      </c>
      <c r="U658" s="47">
        <f>U631*Settings!$C$13*(U577+U595+U586*U$135+U604*$D658)</f>
        <v/>
      </c>
      <c r="V658" s="47">
        <f>V631*Settings!$C$13*(V577+V595+V586*V$135+V604*$D658)</f>
        <v/>
      </c>
      <c r="W658" s="47">
        <f>W631*Settings!$C$13*(W577+W595+W586*W$135+W604*$D658)</f>
        <v/>
      </c>
      <c r="X658" s="47">
        <f>X631*Settings!$C$13*(X577+X595+X586*X$135+X604*$D658)</f>
        <v/>
      </c>
      <c r="Y658" s="47">
        <f>Y631*Settings!$C$13*(Y577+Y595+Y586*Y$135+Y604*$D658)</f>
        <v/>
      </c>
      <c r="Z658" s="47">
        <f>Z631*Settings!$C$13*(Z577+Z595+Z586*Z$135+Z604*$D658)</f>
        <v/>
      </c>
      <c r="AA658" s="47">
        <f>AA631*Settings!$C$13*(AA577+AA595+AA586*AA$135+AA604*$D658)</f>
        <v/>
      </c>
      <c r="AB658" s="47">
        <f>AB631*Settings!$C$13*(AB577+AB595+AB586*AB$135+AB604*$D658)</f>
        <v/>
      </c>
      <c r="AC658" s="47">
        <f>AC631*Settings!$C$13*(AC577+AC595+AC586*AC$135+AC604*$D658)</f>
        <v/>
      </c>
      <c r="AD658" s="48">
        <f>REVENUE(AD631,Settings!$C$13,NEWREVRATE(AD577,AD595,AD586,AD$135,AD604,$D658))</f>
        <v/>
      </c>
      <c r="AE658" s="25">
        <f>LOWER(Settings!$C$4)&amp;".mit."&amp;$A658&amp;IF($C658="","","."&amp;$C658&amp;"."&amp;$B658)&amp;IF(INDEX(Variables!$D$5:$D$105,MATCH($A658,Variables!$A$5:$A$105,0))="","","."&amp;INDEX(Variables!$D$5:$D$105,MATCH($A658,Variables!$A$5:$A$105,0)))&amp;"."&amp;AE$5</f>
        <v/>
      </c>
      <c r="AF658" s="46">
        <f>AF631*Settings!$C$13*(AF577+AF595+AF586*AF$135+AF604*$D658)</f>
        <v/>
      </c>
      <c r="AG658" s="47">
        <f>AG631*Settings!$C$13*(AG577+AG595+AG586*AG$135+AG604*$D658)</f>
        <v/>
      </c>
      <c r="AH658" s="47">
        <f>AH631*Settings!$C$13*(AH577+AH595+AH586*AH$135+AH604*$D658)</f>
        <v/>
      </c>
      <c r="AI658" s="47">
        <f>AI631*Settings!$C$13*(AI577+AI595+AI586*AI$135+AI604*$D658)</f>
        <v/>
      </c>
      <c r="AJ658" s="47">
        <f>AJ631*Settings!$C$13*(AJ577+AJ595+AJ586*AJ$135+AJ604*$D658)</f>
        <v/>
      </c>
      <c r="AK658" s="47">
        <f>AK631*Settings!$C$13*(AK577+AK595+AK586*AK$135+AK604*$D658)</f>
        <v/>
      </c>
      <c r="AL658" s="47">
        <f>AL631*Settings!$C$13*(AL577+AL595+AL586*AL$135+AL604*$D658)</f>
        <v/>
      </c>
      <c r="AM658" s="47">
        <f>AM631*Settings!$C$13*(AM577+AM595+AM586*AM$135+AM604*$D658)</f>
        <v/>
      </c>
      <c r="AN658" s="47">
        <f>AN631*Settings!$C$13*(AN577+AN595+AN586*AN$135+AN604*$D658)</f>
        <v/>
      </c>
      <c r="AO658" s="47">
        <f>AO631*Settings!$C$13*(AO577+AO595+AO586*AO$135+AO604*$D658)</f>
        <v/>
      </c>
      <c r="AP658" s="47">
        <f>AP631*Settings!$C$13*(AP577+AP595+AP586*AP$135+AP604*$D658)</f>
        <v/>
      </c>
      <c r="AQ658" s="47">
        <f>AQ631*Settings!$C$13*(AQ577+AQ595+AQ586*AQ$135+AQ604*$D658)</f>
        <v/>
      </c>
      <c r="AR658" s="47">
        <f>AR631*Settings!$C$13*(AR577+AR595+AR586*AR$135+AR604*$D658)</f>
        <v/>
      </c>
      <c r="AS658" s="47">
        <f>AS631*Settings!$C$13*(AS577+AS595+AS586*AS$135+AS604*$D658)</f>
        <v/>
      </c>
      <c r="AT658" s="47">
        <f>AT631*Settings!$C$13*(AT577+AT595+AT586*AT$135+AT604*$D658)</f>
        <v/>
      </c>
      <c r="AU658" s="47">
        <f>AU631*Settings!$C$13*(AU577+AU595+AU586*AU$135+AU604*$D658)</f>
        <v/>
      </c>
      <c r="AV658" s="47">
        <f>AV631*Settings!$C$13*(AV577+AV595+AV586*AV$135+AV604*$D658)</f>
        <v/>
      </c>
      <c r="AW658" s="47">
        <f>AW631*Settings!$C$13*(AW577+AW595+AW586*AW$135+AW604*$D658)</f>
        <v/>
      </c>
      <c r="AX658" s="48">
        <f>REVENUE(AX631,Settings!$C$13,NEWREVRATE(AX577,AX595,AX586,AX$135,AX604,$D658))</f>
        <v/>
      </c>
    </row>
    <row r="659" hidden="1" outlineLevel="2">
      <c r="A659" s="5" t="inlineStr">
        <is>
          <t>rnew</t>
        </is>
      </c>
      <c r="B659" s="5" t="inlineStr">
        <is>
          <t>nga</t>
        </is>
      </c>
      <c r="C659" s="5" t="inlineStr">
        <is>
          <t>nav</t>
        </is>
      </c>
      <c r="D659" s="40">
        <f>INDEX(Inputs!$S$5:$S$132,MATCH($B659&amp;"|"&amp;$C659,Inputs!$A$5:$A$132,0))</f>
        <v/>
      </c>
      <c r="E659" s="39" t="n"/>
      <c r="F659" s="39" t="n"/>
      <c r="G659" s="39" t="n"/>
      <c r="H659" s="5">
        <f>INDEX(Variables!$B$5:$B$105,MATCH($A659,Variables!$A$5:$A$105,0))&amp;IF($C659="",""," | "&amp;INDEX(Mapping!$B$5:$B$26,MATCH($C659,Mapping!$A$5:$A$26,0))&amp;" | "&amp;INDEX(Mapping!$B$30:$B$41,MATCH($B659,Mapping!$A$30:$A$41,0)))</f>
        <v/>
      </c>
      <c r="I659" s="5">
        <f>INDEX(Variables!$C$5:$C$105,MATCH($A659,Variables!$A$5:$A$105,0))</f>
        <v/>
      </c>
      <c r="J659" s="5">
        <f>INDEX(Variables!$E$5:$E$105,MATCH($A659,Variables!$A$5:$A$105,0))</f>
        <v/>
      </c>
      <c r="K659" s="25">
        <f>LOWER(Settings!$C$4)&amp;".mit."&amp;$A659&amp;IF($C659="","","."&amp;$C659&amp;"."&amp;$B659)&amp;IF(INDEX(Variables!$D$5:$D$105,MATCH($A659,Variables!$A$5:$A$105,0))="","","."&amp;INDEX(Variables!$D$5:$D$105,MATCH($A659,Variables!$A$5:$A$105,0)))&amp;"."&amp;K$5</f>
        <v/>
      </c>
      <c r="L659" s="46">
        <f>L632*Settings!$C$13*(L578+L596+L587*L$135+L605*$D659)</f>
        <v/>
      </c>
      <c r="M659" s="47">
        <f>M632*Settings!$C$13*(M578+M596+M587*M$135+M605*$D659)</f>
        <v/>
      </c>
      <c r="N659" s="47">
        <f>N632*Settings!$C$13*(N578+N596+N587*N$135+N605*$D659)</f>
        <v/>
      </c>
      <c r="O659" s="47">
        <f>O632*Settings!$C$13*(O578+O596+O587*O$135+O605*$D659)</f>
        <v/>
      </c>
      <c r="P659" s="47">
        <f>P632*Settings!$C$13*(P578+P596+P587*P$135+P605*$D659)</f>
        <v/>
      </c>
      <c r="Q659" s="47">
        <f>Q632*Settings!$C$13*(Q578+Q596+Q587*Q$135+Q605*$D659)</f>
        <v/>
      </c>
      <c r="R659" s="47">
        <f>R632*Settings!$C$13*(R578+R596+R587*R$135+R605*$D659)</f>
        <v/>
      </c>
      <c r="S659" s="47">
        <f>S632*Settings!$C$13*(S578+S596+S587*S$135+S605*$D659)</f>
        <v/>
      </c>
      <c r="T659" s="47">
        <f>T632*Settings!$C$13*(T578+T596+T587*T$135+T605*$D659)</f>
        <v/>
      </c>
      <c r="U659" s="47">
        <f>U632*Settings!$C$13*(U578+U596+U587*U$135+U605*$D659)</f>
        <v/>
      </c>
      <c r="V659" s="47">
        <f>V632*Settings!$C$13*(V578+V596+V587*V$135+V605*$D659)</f>
        <v/>
      </c>
      <c r="W659" s="47">
        <f>W632*Settings!$C$13*(W578+W596+W587*W$135+W605*$D659)</f>
        <v/>
      </c>
      <c r="X659" s="47">
        <f>X632*Settings!$C$13*(X578+X596+X587*X$135+X605*$D659)</f>
        <v/>
      </c>
      <c r="Y659" s="47">
        <f>Y632*Settings!$C$13*(Y578+Y596+Y587*Y$135+Y605*$D659)</f>
        <v/>
      </c>
      <c r="Z659" s="47">
        <f>Z632*Settings!$C$13*(Z578+Z596+Z587*Z$135+Z605*$D659)</f>
        <v/>
      </c>
      <c r="AA659" s="47">
        <f>AA632*Settings!$C$13*(AA578+AA596+AA587*AA$135+AA605*$D659)</f>
        <v/>
      </c>
      <c r="AB659" s="47">
        <f>AB632*Settings!$C$13*(AB578+AB596+AB587*AB$135+AB605*$D659)</f>
        <v/>
      </c>
      <c r="AC659" s="47">
        <f>AC632*Settings!$C$13*(AC578+AC596+AC587*AC$135+AC605*$D659)</f>
        <v/>
      </c>
      <c r="AD659" s="48">
        <f>REVENUE(AD632,Settings!$C$13,NEWREVRATE(AD578,AD596,AD587,AD$135,AD605,$D659))</f>
        <v/>
      </c>
      <c r="AE659" s="25">
        <f>LOWER(Settings!$C$4)&amp;".mit."&amp;$A659&amp;IF($C659="","","."&amp;$C659&amp;"."&amp;$B659)&amp;IF(INDEX(Variables!$D$5:$D$105,MATCH($A659,Variables!$A$5:$A$105,0))="","","."&amp;INDEX(Variables!$D$5:$D$105,MATCH($A659,Variables!$A$5:$A$105,0)))&amp;"."&amp;AE$5</f>
        <v/>
      </c>
      <c r="AF659" s="46">
        <f>AF632*Settings!$C$13*(AF578+AF596+AF587*AF$135+AF605*$D659)</f>
        <v/>
      </c>
      <c r="AG659" s="47">
        <f>AG632*Settings!$C$13*(AG578+AG596+AG587*AG$135+AG605*$D659)</f>
        <v/>
      </c>
      <c r="AH659" s="47">
        <f>AH632*Settings!$C$13*(AH578+AH596+AH587*AH$135+AH605*$D659)</f>
        <v/>
      </c>
      <c r="AI659" s="47">
        <f>AI632*Settings!$C$13*(AI578+AI596+AI587*AI$135+AI605*$D659)</f>
        <v/>
      </c>
      <c r="AJ659" s="47">
        <f>AJ632*Settings!$C$13*(AJ578+AJ596+AJ587*AJ$135+AJ605*$D659)</f>
        <v/>
      </c>
      <c r="AK659" s="47">
        <f>AK632*Settings!$C$13*(AK578+AK596+AK587*AK$135+AK605*$D659)</f>
        <v/>
      </c>
      <c r="AL659" s="47">
        <f>AL632*Settings!$C$13*(AL578+AL596+AL587*AL$135+AL605*$D659)</f>
        <v/>
      </c>
      <c r="AM659" s="47">
        <f>AM632*Settings!$C$13*(AM578+AM596+AM587*AM$135+AM605*$D659)</f>
        <v/>
      </c>
      <c r="AN659" s="47">
        <f>AN632*Settings!$C$13*(AN578+AN596+AN587*AN$135+AN605*$D659)</f>
        <v/>
      </c>
      <c r="AO659" s="47">
        <f>AO632*Settings!$C$13*(AO578+AO596+AO587*AO$135+AO605*$D659)</f>
        <v/>
      </c>
      <c r="AP659" s="47">
        <f>AP632*Settings!$C$13*(AP578+AP596+AP587*AP$135+AP605*$D659)</f>
        <v/>
      </c>
      <c r="AQ659" s="47">
        <f>AQ632*Settings!$C$13*(AQ578+AQ596+AQ587*AQ$135+AQ605*$D659)</f>
        <v/>
      </c>
      <c r="AR659" s="47">
        <f>AR632*Settings!$C$13*(AR578+AR596+AR587*AR$135+AR605*$D659)</f>
        <v/>
      </c>
      <c r="AS659" s="47">
        <f>AS632*Settings!$C$13*(AS578+AS596+AS587*AS$135+AS605*$D659)</f>
        <v/>
      </c>
      <c r="AT659" s="47">
        <f>AT632*Settings!$C$13*(AT578+AT596+AT587*AT$135+AT605*$D659)</f>
        <v/>
      </c>
      <c r="AU659" s="47">
        <f>AU632*Settings!$C$13*(AU578+AU596+AU587*AU$135+AU605*$D659)</f>
        <v/>
      </c>
      <c r="AV659" s="47">
        <f>AV632*Settings!$C$13*(AV578+AV596+AV587*AV$135+AV605*$D659)</f>
        <v/>
      </c>
      <c r="AW659" s="47">
        <f>AW632*Settings!$C$13*(AW578+AW596+AW587*AW$135+AW605*$D659)</f>
        <v/>
      </c>
      <c r="AX659" s="48">
        <f>REVENUE(AX632,Settings!$C$13,NEWREVRATE(AX578,AX596,AX587,AX$135,AX605,$D659))</f>
        <v/>
      </c>
    </row>
    <row r="660" hidden="1" outlineLevel="2">
      <c r="A660" s="5" t="inlineStr">
        <is>
          <t>rnew</t>
        </is>
      </c>
      <c r="B660" s="5" t="inlineStr">
        <is>
          <t>gso</t>
        </is>
      </c>
      <c r="C660" s="5" t="inlineStr">
        <is>
          <t>nav</t>
        </is>
      </c>
      <c r="D660" s="40">
        <f>INDEX(Inputs!$S$5:$S$132,MATCH($B660&amp;"|"&amp;$C660,Inputs!$A$5:$A$132,0))</f>
        <v/>
      </c>
      <c r="E660" s="39" t="n"/>
      <c r="F660" s="39" t="n"/>
      <c r="G660" s="39" t="n"/>
      <c r="H660" s="5">
        <f>INDEX(Variables!$B$5:$B$105,MATCH($A660,Variables!$A$5:$A$105,0))&amp;IF($C660="",""," | "&amp;INDEX(Mapping!$B$5:$B$26,MATCH($C660,Mapping!$A$5:$A$26,0))&amp;" | "&amp;INDEX(Mapping!$B$30:$B$41,MATCH($B660,Mapping!$A$30:$A$41,0)))</f>
        <v/>
      </c>
      <c r="I660" s="5">
        <f>INDEX(Variables!$C$5:$C$105,MATCH($A660,Variables!$A$5:$A$105,0))</f>
        <v/>
      </c>
      <c r="J660" s="5">
        <f>INDEX(Variables!$E$5:$E$105,MATCH($A660,Variables!$A$5:$A$105,0))</f>
        <v/>
      </c>
      <c r="K660" s="25">
        <f>LOWER(Settings!$C$4)&amp;".mit."&amp;$A660&amp;IF($C660="","","."&amp;$C660&amp;"."&amp;$B660)&amp;IF(INDEX(Variables!$D$5:$D$105,MATCH($A660,Variables!$A$5:$A$105,0))="","","."&amp;INDEX(Variables!$D$5:$D$105,MATCH($A660,Variables!$A$5:$A$105,0)))&amp;"."&amp;K$5</f>
        <v/>
      </c>
      <c r="L660" s="46">
        <f>L633*Settings!$C$13*(L579+L597+L588*L$135+L606*$D660)</f>
        <v/>
      </c>
      <c r="M660" s="47">
        <f>M633*Settings!$C$13*(M579+M597+M588*M$135+M606*$D660)</f>
        <v/>
      </c>
      <c r="N660" s="47">
        <f>N633*Settings!$C$13*(N579+N597+N588*N$135+N606*$D660)</f>
        <v/>
      </c>
      <c r="O660" s="47">
        <f>O633*Settings!$C$13*(O579+O597+O588*O$135+O606*$D660)</f>
        <v/>
      </c>
      <c r="P660" s="47">
        <f>P633*Settings!$C$13*(P579+P597+P588*P$135+P606*$D660)</f>
        <v/>
      </c>
      <c r="Q660" s="47">
        <f>Q633*Settings!$C$13*(Q579+Q597+Q588*Q$135+Q606*$D660)</f>
        <v/>
      </c>
      <c r="R660" s="47">
        <f>R633*Settings!$C$13*(R579+R597+R588*R$135+R606*$D660)</f>
        <v/>
      </c>
      <c r="S660" s="47">
        <f>S633*Settings!$C$13*(S579+S597+S588*S$135+S606*$D660)</f>
        <v/>
      </c>
      <c r="T660" s="47">
        <f>T633*Settings!$C$13*(T579+T597+T588*T$135+T606*$D660)</f>
        <v/>
      </c>
      <c r="U660" s="47">
        <f>U633*Settings!$C$13*(U579+U597+U588*U$135+U606*$D660)</f>
        <v/>
      </c>
      <c r="V660" s="47">
        <f>V633*Settings!$C$13*(V579+V597+V588*V$135+V606*$D660)</f>
        <v/>
      </c>
      <c r="W660" s="47">
        <f>W633*Settings!$C$13*(W579+W597+W588*W$135+W606*$D660)</f>
        <v/>
      </c>
      <c r="X660" s="47">
        <f>X633*Settings!$C$13*(X579+X597+X588*X$135+X606*$D660)</f>
        <v/>
      </c>
      <c r="Y660" s="47">
        <f>Y633*Settings!$C$13*(Y579+Y597+Y588*Y$135+Y606*$D660)</f>
        <v/>
      </c>
      <c r="Z660" s="47">
        <f>Z633*Settings!$C$13*(Z579+Z597+Z588*Z$135+Z606*$D660)</f>
        <v/>
      </c>
      <c r="AA660" s="47">
        <f>AA633*Settings!$C$13*(AA579+AA597+AA588*AA$135+AA606*$D660)</f>
        <v/>
      </c>
      <c r="AB660" s="47">
        <f>AB633*Settings!$C$13*(AB579+AB597+AB588*AB$135+AB606*$D660)</f>
        <v/>
      </c>
      <c r="AC660" s="47">
        <f>AC633*Settings!$C$13*(AC579+AC597+AC588*AC$135+AC606*$D660)</f>
        <v/>
      </c>
      <c r="AD660" s="48">
        <f>REVENUE(AD633,Settings!$C$13,NEWREVRATE(AD579,AD597,AD588,AD$135,AD606,$D660))</f>
        <v/>
      </c>
      <c r="AE660" s="25">
        <f>LOWER(Settings!$C$4)&amp;".mit."&amp;$A660&amp;IF($C660="","","."&amp;$C660&amp;"."&amp;$B660)&amp;IF(INDEX(Variables!$D$5:$D$105,MATCH($A660,Variables!$A$5:$A$105,0))="","","."&amp;INDEX(Variables!$D$5:$D$105,MATCH($A660,Variables!$A$5:$A$105,0)))&amp;"."&amp;AE$5</f>
        <v/>
      </c>
      <c r="AF660" s="46">
        <f>AF633*Settings!$C$13*(AF579+AF597+AF588*AF$135+AF606*$D660)</f>
        <v/>
      </c>
      <c r="AG660" s="47">
        <f>AG633*Settings!$C$13*(AG579+AG597+AG588*AG$135+AG606*$D660)</f>
        <v/>
      </c>
      <c r="AH660" s="47">
        <f>AH633*Settings!$C$13*(AH579+AH597+AH588*AH$135+AH606*$D660)</f>
        <v/>
      </c>
      <c r="AI660" s="47">
        <f>AI633*Settings!$C$13*(AI579+AI597+AI588*AI$135+AI606*$D660)</f>
        <v/>
      </c>
      <c r="AJ660" s="47">
        <f>AJ633*Settings!$C$13*(AJ579+AJ597+AJ588*AJ$135+AJ606*$D660)</f>
        <v/>
      </c>
      <c r="AK660" s="47">
        <f>AK633*Settings!$C$13*(AK579+AK597+AK588*AK$135+AK606*$D660)</f>
        <v/>
      </c>
      <c r="AL660" s="47">
        <f>AL633*Settings!$C$13*(AL579+AL597+AL588*AL$135+AL606*$D660)</f>
        <v/>
      </c>
      <c r="AM660" s="47">
        <f>AM633*Settings!$C$13*(AM579+AM597+AM588*AM$135+AM606*$D660)</f>
        <v/>
      </c>
      <c r="AN660" s="47">
        <f>AN633*Settings!$C$13*(AN579+AN597+AN588*AN$135+AN606*$D660)</f>
        <v/>
      </c>
      <c r="AO660" s="47">
        <f>AO633*Settings!$C$13*(AO579+AO597+AO588*AO$135+AO606*$D660)</f>
        <v/>
      </c>
      <c r="AP660" s="47">
        <f>AP633*Settings!$C$13*(AP579+AP597+AP588*AP$135+AP606*$D660)</f>
        <v/>
      </c>
      <c r="AQ660" s="47">
        <f>AQ633*Settings!$C$13*(AQ579+AQ597+AQ588*AQ$135+AQ606*$D660)</f>
        <v/>
      </c>
      <c r="AR660" s="47">
        <f>AR633*Settings!$C$13*(AR579+AR597+AR588*AR$135+AR606*$D660)</f>
        <v/>
      </c>
      <c r="AS660" s="47">
        <f>AS633*Settings!$C$13*(AS579+AS597+AS588*AS$135+AS606*$D660)</f>
        <v/>
      </c>
      <c r="AT660" s="47">
        <f>AT633*Settings!$C$13*(AT579+AT597+AT588*AT$135+AT606*$D660)</f>
        <v/>
      </c>
      <c r="AU660" s="47">
        <f>AU633*Settings!$C$13*(AU579+AU597+AU588*AU$135+AU606*$D660)</f>
        <v/>
      </c>
      <c r="AV660" s="47">
        <f>AV633*Settings!$C$13*(AV579+AV597+AV588*AV$135+AV606*$D660)</f>
        <v/>
      </c>
      <c r="AW660" s="47">
        <f>AW633*Settings!$C$13*(AW579+AW597+AW588*AW$135+AW606*$D660)</f>
        <v/>
      </c>
      <c r="AX660" s="48">
        <f>REVENUE(AX633,Settings!$C$13,NEWREVRATE(AX579,AX597,AX588,AX$135,AX606,$D660))</f>
        <v/>
      </c>
    </row>
    <row r="661" hidden="1" outlineLevel="2">
      <c r="A661" s="5" t="inlineStr">
        <is>
          <t>rnew</t>
        </is>
      </c>
      <c r="B661" s="5" t="inlineStr">
        <is>
          <t>die</t>
        </is>
      </c>
      <c r="C661" s="5" t="inlineStr">
        <is>
          <t>nav</t>
        </is>
      </c>
      <c r="D661" s="40">
        <f>INDEX(Inputs!$S$5:$S$132,MATCH($B661&amp;"|"&amp;$C661,Inputs!$A$5:$A$132,0))</f>
        <v/>
      </c>
      <c r="E661" s="39" t="n"/>
      <c r="F661" s="39" t="n"/>
      <c r="G661" s="39" t="n"/>
      <c r="H661" s="5">
        <f>INDEX(Variables!$B$5:$B$105,MATCH($A661,Variables!$A$5:$A$105,0))&amp;IF($C661="",""," | "&amp;INDEX(Mapping!$B$5:$B$26,MATCH($C661,Mapping!$A$5:$A$26,0))&amp;" | "&amp;INDEX(Mapping!$B$30:$B$41,MATCH($B661,Mapping!$A$30:$A$41,0)))</f>
        <v/>
      </c>
      <c r="I661" s="5">
        <f>INDEX(Variables!$C$5:$C$105,MATCH($A661,Variables!$A$5:$A$105,0))</f>
        <v/>
      </c>
      <c r="J661" s="5">
        <f>INDEX(Variables!$E$5:$E$105,MATCH($A661,Variables!$A$5:$A$105,0))</f>
        <v/>
      </c>
      <c r="K661" s="25">
        <f>LOWER(Settings!$C$4)&amp;".mit."&amp;$A661&amp;IF($C661="","","."&amp;$C661&amp;"."&amp;$B661)&amp;IF(INDEX(Variables!$D$5:$D$105,MATCH($A661,Variables!$A$5:$A$105,0))="","","."&amp;INDEX(Variables!$D$5:$D$105,MATCH($A661,Variables!$A$5:$A$105,0)))&amp;"."&amp;K$5</f>
        <v/>
      </c>
      <c r="L661" s="46">
        <f>L634*Settings!$C$13*(L580+L598+L589*L$135+L607*$D661)</f>
        <v/>
      </c>
      <c r="M661" s="47">
        <f>M634*Settings!$C$13*(M580+M598+M589*M$135+M607*$D661)</f>
        <v/>
      </c>
      <c r="N661" s="47">
        <f>N634*Settings!$C$13*(N580+N598+N589*N$135+N607*$D661)</f>
        <v/>
      </c>
      <c r="O661" s="47">
        <f>O634*Settings!$C$13*(O580+O598+O589*O$135+O607*$D661)</f>
        <v/>
      </c>
      <c r="P661" s="47">
        <f>P634*Settings!$C$13*(P580+P598+P589*P$135+P607*$D661)</f>
        <v/>
      </c>
      <c r="Q661" s="47">
        <f>Q634*Settings!$C$13*(Q580+Q598+Q589*Q$135+Q607*$D661)</f>
        <v/>
      </c>
      <c r="R661" s="47">
        <f>R634*Settings!$C$13*(R580+R598+R589*R$135+R607*$D661)</f>
        <v/>
      </c>
      <c r="S661" s="47">
        <f>S634*Settings!$C$13*(S580+S598+S589*S$135+S607*$D661)</f>
        <v/>
      </c>
      <c r="T661" s="47">
        <f>T634*Settings!$C$13*(T580+T598+T589*T$135+T607*$D661)</f>
        <v/>
      </c>
      <c r="U661" s="47">
        <f>U634*Settings!$C$13*(U580+U598+U589*U$135+U607*$D661)</f>
        <v/>
      </c>
      <c r="V661" s="47">
        <f>V634*Settings!$C$13*(V580+V598+V589*V$135+V607*$D661)</f>
        <v/>
      </c>
      <c r="W661" s="47">
        <f>W634*Settings!$C$13*(W580+W598+W589*W$135+W607*$D661)</f>
        <v/>
      </c>
      <c r="X661" s="47">
        <f>X634*Settings!$C$13*(X580+X598+X589*X$135+X607*$D661)</f>
        <v/>
      </c>
      <c r="Y661" s="47">
        <f>Y634*Settings!$C$13*(Y580+Y598+Y589*Y$135+Y607*$D661)</f>
        <v/>
      </c>
      <c r="Z661" s="47">
        <f>Z634*Settings!$C$13*(Z580+Z598+Z589*Z$135+Z607*$D661)</f>
        <v/>
      </c>
      <c r="AA661" s="47">
        <f>AA634*Settings!$C$13*(AA580+AA598+AA589*AA$135+AA607*$D661)</f>
        <v/>
      </c>
      <c r="AB661" s="47">
        <f>AB634*Settings!$C$13*(AB580+AB598+AB589*AB$135+AB607*$D661)</f>
        <v/>
      </c>
      <c r="AC661" s="47">
        <f>AC634*Settings!$C$13*(AC580+AC598+AC589*AC$135+AC607*$D661)</f>
        <v/>
      </c>
      <c r="AD661" s="48">
        <f>REVENUE(AD634,Settings!$C$13,NEWREVRATE(AD580,AD598,AD589,AD$135,AD607,$D661))</f>
        <v/>
      </c>
      <c r="AE661" s="25">
        <f>LOWER(Settings!$C$4)&amp;".mit."&amp;$A661&amp;IF($C661="","","."&amp;$C661&amp;"."&amp;$B661)&amp;IF(INDEX(Variables!$D$5:$D$105,MATCH($A661,Variables!$A$5:$A$105,0))="","","."&amp;INDEX(Variables!$D$5:$D$105,MATCH($A661,Variables!$A$5:$A$105,0)))&amp;"."&amp;AE$5</f>
        <v/>
      </c>
      <c r="AF661" s="46">
        <f>AF634*Settings!$C$13*(AF580+AF598+AF589*AF$135+AF607*$D661)</f>
        <v/>
      </c>
      <c r="AG661" s="47">
        <f>AG634*Settings!$C$13*(AG580+AG598+AG589*AG$135+AG607*$D661)</f>
        <v/>
      </c>
      <c r="AH661" s="47">
        <f>AH634*Settings!$C$13*(AH580+AH598+AH589*AH$135+AH607*$D661)</f>
        <v/>
      </c>
      <c r="AI661" s="47">
        <f>AI634*Settings!$C$13*(AI580+AI598+AI589*AI$135+AI607*$D661)</f>
        <v/>
      </c>
      <c r="AJ661" s="47">
        <f>AJ634*Settings!$C$13*(AJ580+AJ598+AJ589*AJ$135+AJ607*$D661)</f>
        <v/>
      </c>
      <c r="AK661" s="47">
        <f>AK634*Settings!$C$13*(AK580+AK598+AK589*AK$135+AK607*$D661)</f>
        <v/>
      </c>
      <c r="AL661" s="47">
        <f>AL634*Settings!$C$13*(AL580+AL598+AL589*AL$135+AL607*$D661)</f>
        <v/>
      </c>
      <c r="AM661" s="47">
        <f>AM634*Settings!$C$13*(AM580+AM598+AM589*AM$135+AM607*$D661)</f>
        <v/>
      </c>
      <c r="AN661" s="47">
        <f>AN634*Settings!$C$13*(AN580+AN598+AN589*AN$135+AN607*$D661)</f>
        <v/>
      </c>
      <c r="AO661" s="47">
        <f>AO634*Settings!$C$13*(AO580+AO598+AO589*AO$135+AO607*$D661)</f>
        <v/>
      </c>
      <c r="AP661" s="47">
        <f>AP634*Settings!$C$13*(AP580+AP598+AP589*AP$135+AP607*$D661)</f>
        <v/>
      </c>
      <c r="AQ661" s="47">
        <f>AQ634*Settings!$C$13*(AQ580+AQ598+AQ589*AQ$135+AQ607*$D661)</f>
        <v/>
      </c>
      <c r="AR661" s="47">
        <f>AR634*Settings!$C$13*(AR580+AR598+AR589*AR$135+AR607*$D661)</f>
        <v/>
      </c>
      <c r="AS661" s="47">
        <f>AS634*Settings!$C$13*(AS580+AS598+AS589*AS$135+AS607*$D661)</f>
        <v/>
      </c>
      <c r="AT661" s="47">
        <f>AT634*Settings!$C$13*(AT580+AT598+AT589*AT$135+AT607*$D661)</f>
        <v/>
      </c>
      <c r="AU661" s="47">
        <f>AU634*Settings!$C$13*(AU580+AU598+AU589*AU$135+AU607*$D661)</f>
        <v/>
      </c>
      <c r="AV661" s="47">
        <f>AV634*Settings!$C$13*(AV580+AV598+AV589*AV$135+AV607*$D661)</f>
        <v/>
      </c>
      <c r="AW661" s="47">
        <f>AW634*Settings!$C$13*(AW580+AW598+AW589*AW$135+AW607*$D661)</f>
        <v/>
      </c>
      <c r="AX661" s="48">
        <f>REVENUE(AX634,Settings!$C$13,NEWREVRATE(AX580,AX598,AX589,AX$135,AX607,$D661))</f>
        <v/>
      </c>
    </row>
    <row r="662" hidden="1" outlineLevel="2">
      <c r="A662" s="5" t="inlineStr">
        <is>
          <t>rnew</t>
        </is>
      </c>
      <c r="B662" s="5" t="inlineStr">
        <is>
          <t>lpg</t>
        </is>
      </c>
      <c r="C662" s="5" t="inlineStr">
        <is>
          <t>nav</t>
        </is>
      </c>
      <c r="D662" s="40">
        <f>INDEX(Inputs!$S$5:$S$132,MATCH($B662&amp;"|"&amp;$C662,Inputs!$A$5:$A$132,0))</f>
        <v/>
      </c>
      <c r="E662" s="39" t="n"/>
      <c r="F662" s="39" t="n"/>
      <c r="G662" s="39" t="n"/>
      <c r="H662" s="5">
        <f>INDEX(Variables!$B$5:$B$105,MATCH($A662,Variables!$A$5:$A$105,0))&amp;IF($C662="",""," | "&amp;INDEX(Mapping!$B$5:$B$26,MATCH($C662,Mapping!$A$5:$A$26,0))&amp;" | "&amp;INDEX(Mapping!$B$30:$B$41,MATCH($B662,Mapping!$A$30:$A$41,0)))</f>
        <v/>
      </c>
      <c r="I662" s="5">
        <f>INDEX(Variables!$C$5:$C$105,MATCH($A662,Variables!$A$5:$A$105,0))</f>
        <v/>
      </c>
      <c r="J662" s="5">
        <f>INDEX(Variables!$E$5:$E$105,MATCH($A662,Variables!$A$5:$A$105,0))</f>
        <v/>
      </c>
      <c r="K662" s="25">
        <f>LOWER(Settings!$C$4)&amp;".mit."&amp;$A662&amp;IF($C662="","","."&amp;$C662&amp;"."&amp;$B662)&amp;IF(INDEX(Variables!$D$5:$D$105,MATCH($A662,Variables!$A$5:$A$105,0))="","","."&amp;INDEX(Variables!$D$5:$D$105,MATCH($A662,Variables!$A$5:$A$105,0)))&amp;"."&amp;K$5</f>
        <v/>
      </c>
      <c r="L662" s="46">
        <f>L635*Settings!$C$13*(L581+L599+L590*L$135+L608*$D662)</f>
        <v/>
      </c>
      <c r="M662" s="47">
        <f>M635*Settings!$C$13*(M581+M599+M590*M$135+M608*$D662)</f>
        <v/>
      </c>
      <c r="N662" s="47">
        <f>N635*Settings!$C$13*(N581+N599+N590*N$135+N608*$D662)</f>
        <v/>
      </c>
      <c r="O662" s="47">
        <f>O635*Settings!$C$13*(O581+O599+O590*O$135+O608*$D662)</f>
        <v/>
      </c>
      <c r="P662" s="47">
        <f>P635*Settings!$C$13*(P581+P599+P590*P$135+P608*$D662)</f>
        <v/>
      </c>
      <c r="Q662" s="47">
        <f>Q635*Settings!$C$13*(Q581+Q599+Q590*Q$135+Q608*$D662)</f>
        <v/>
      </c>
      <c r="R662" s="47">
        <f>R635*Settings!$C$13*(R581+R599+R590*R$135+R608*$D662)</f>
        <v/>
      </c>
      <c r="S662" s="47">
        <f>S635*Settings!$C$13*(S581+S599+S590*S$135+S608*$D662)</f>
        <v/>
      </c>
      <c r="T662" s="47">
        <f>T635*Settings!$C$13*(T581+T599+T590*T$135+T608*$D662)</f>
        <v/>
      </c>
      <c r="U662" s="47">
        <f>U635*Settings!$C$13*(U581+U599+U590*U$135+U608*$D662)</f>
        <v/>
      </c>
      <c r="V662" s="47">
        <f>V635*Settings!$C$13*(V581+V599+V590*V$135+V608*$D662)</f>
        <v/>
      </c>
      <c r="W662" s="47">
        <f>W635*Settings!$C$13*(W581+W599+W590*W$135+W608*$D662)</f>
        <v/>
      </c>
      <c r="X662" s="47">
        <f>X635*Settings!$C$13*(X581+X599+X590*X$135+X608*$D662)</f>
        <v/>
      </c>
      <c r="Y662" s="47">
        <f>Y635*Settings!$C$13*(Y581+Y599+Y590*Y$135+Y608*$D662)</f>
        <v/>
      </c>
      <c r="Z662" s="47">
        <f>Z635*Settings!$C$13*(Z581+Z599+Z590*Z$135+Z608*$D662)</f>
        <v/>
      </c>
      <c r="AA662" s="47">
        <f>AA635*Settings!$C$13*(AA581+AA599+AA590*AA$135+AA608*$D662)</f>
        <v/>
      </c>
      <c r="AB662" s="47">
        <f>AB635*Settings!$C$13*(AB581+AB599+AB590*AB$135+AB608*$D662)</f>
        <v/>
      </c>
      <c r="AC662" s="47">
        <f>AC635*Settings!$C$13*(AC581+AC599+AC590*AC$135+AC608*$D662)</f>
        <v/>
      </c>
      <c r="AD662" s="48">
        <f>REVENUE(AD635,Settings!$C$13,NEWREVRATE(AD581,AD599,AD590,AD$135,AD608,$D662))</f>
        <v/>
      </c>
      <c r="AE662" s="25">
        <f>LOWER(Settings!$C$4)&amp;".mit."&amp;$A662&amp;IF($C662="","","."&amp;$C662&amp;"."&amp;$B662)&amp;IF(INDEX(Variables!$D$5:$D$105,MATCH($A662,Variables!$A$5:$A$105,0))="","","."&amp;INDEX(Variables!$D$5:$D$105,MATCH($A662,Variables!$A$5:$A$105,0)))&amp;"."&amp;AE$5</f>
        <v/>
      </c>
      <c r="AF662" s="46">
        <f>AF635*Settings!$C$13*(AF581+AF599+AF590*AF$135+AF608*$D662)</f>
        <v/>
      </c>
      <c r="AG662" s="47">
        <f>AG635*Settings!$C$13*(AG581+AG599+AG590*AG$135+AG608*$D662)</f>
        <v/>
      </c>
      <c r="AH662" s="47">
        <f>AH635*Settings!$C$13*(AH581+AH599+AH590*AH$135+AH608*$D662)</f>
        <v/>
      </c>
      <c r="AI662" s="47">
        <f>AI635*Settings!$C$13*(AI581+AI599+AI590*AI$135+AI608*$D662)</f>
        <v/>
      </c>
      <c r="AJ662" s="47">
        <f>AJ635*Settings!$C$13*(AJ581+AJ599+AJ590*AJ$135+AJ608*$D662)</f>
        <v/>
      </c>
      <c r="AK662" s="47">
        <f>AK635*Settings!$C$13*(AK581+AK599+AK590*AK$135+AK608*$D662)</f>
        <v/>
      </c>
      <c r="AL662" s="47">
        <f>AL635*Settings!$C$13*(AL581+AL599+AL590*AL$135+AL608*$D662)</f>
        <v/>
      </c>
      <c r="AM662" s="47">
        <f>AM635*Settings!$C$13*(AM581+AM599+AM590*AM$135+AM608*$D662)</f>
        <v/>
      </c>
      <c r="AN662" s="47">
        <f>AN635*Settings!$C$13*(AN581+AN599+AN590*AN$135+AN608*$D662)</f>
        <v/>
      </c>
      <c r="AO662" s="47">
        <f>AO635*Settings!$C$13*(AO581+AO599+AO590*AO$135+AO608*$D662)</f>
        <v/>
      </c>
      <c r="AP662" s="47">
        <f>AP635*Settings!$C$13*(AP581+AP599+AP590*AP$135+AP608*$D662)</f>
        <v/>
      </c>
      <c r="AQ662" s="47">
        <f>AQ635*Settings!$C$13*(AQ581+AQ599+AQ590*AQ$135+AQ608*$D662)</f>
        <v/>
      </c>
      <c r="AR662" s="47">
        <f>AR635*Settings!$C$13*(AR581+AR599+AR590*AR$135+AR608*$D662)</f>
        <v/>
      </c>
      <c r="AS662" s="47">
        <f>AS635*Settings!$C$13*(AS581+AS599+AS590*AS$135+AS608*$D662)</f>
        <v/>
      </c>
      <c r="AT662" s="47">
        <f>AT635*Settings!$C$13*(AT581+AT599+AT590*AT$135+AT608*$D662)</f>
        <v/>
      </c>
      <c r="AU662" s="47">
        <f>AU635*Settings!$C$13*(AU581+AU599+AU590*AU$135+AU608*$D662)</f>
        <v/>
      </c>
      <c r="AV662" s="47">
        <f>AV635*Settings!$C$13*(AV581+AV599+AV590*AV$135+AV608*$D662)</f>
        <v/>
      </c>
      <c r="AW662" s="47">
        <f>AW635*Settings!$C$13*(AW581+AW599+AW590*AW$135+AW608*$D662)</f>
        <v/>
      </c>
      <c r="AX662" s="48">
        <f>REVENUE(AX635,Settings!$C$13,NEWREVRATE(AX581,AX599,AX590,AX$135,AX608,$D662))</f>
        <v/>
      </c>
    </row>
    <row r="663" hidden="1" outlineLevel="2">
      <c r="A663" s="5" t="inlineStr">
        <is>
          <t>rnew</t>
        </is>
      </c>
      <c r="B663" s="5" t="inlineStr">
        <is>
          <t>ker</t>
        </is>
      </c>
      <c r="C663" s="5" t="inlineStr">
        <is>
          <t>nav</t>
        </is>
      </c>
      <c r="D663" s="40">
        <f>INDEX(Inputs!$S$5:$S$132,MATCH($B663&amp;"|"&amp;$C663,Inputs!$A$5:$A$132,0))</f>
        <v/>
      </c>
      <c r="E663" s="39" t="n"/>
      <c r="F663" s="39" t="n"/>
      <c r="G663" s="39" t="n"/>
      <c r="H663" s="5">
        <f>INDEX(Variables!$B$5:$B$105,MATCH($A663,Variables!$A$5:$A$105,0))&amp;IF($C663="",""," | "&amp;INDEX(Mapping!$B$5:$B$26,MATCH($C663,Mapping!$A$5:$A$26,0))&amp;" | "&amp;INDEX(Mapping!$B$30:$B$41,MATCH($B663,Mapping!$A$30:$A$41,0)))</f>
        <v/>
      </c>
      <c r="I663" s="5">
        <f>INDEX(Variables!$C$5:$C$105,MATCH($A663,Variables!$A$5:$A$105,0))</f>
        <v/>
      </c>
      <c r="J663" s="5">
        <f>INDEX(Variables!$E$5:$E$105,MATCH($A663,Variables!$A$5:$A$105,0))</f>
        <v/>
      </c>
      <c r="K663" s="25">
        <f>LOWER(Settings!$C$4)&amp;".mit."&amp;$A663&amp;IF($C663="","","."&amp;$C663&amp;"."&amp;$B663)&amp;IF(INDEX(Variables!$D$5:$D$105,MATCH($A663,Variables!$A$5:$A$105,0))="","","."&amp;INDEX(Variables!$D$5:$D$105,MATCH($A663,Variables!$A$5:$A$105,0)))&amp;"."&amp;K$5</f>
        <v/>
      </c>
      <c r="L663" s="46">
        <f>L636*Settings!$C$13*(L582+L600+L591*L$135+L609*$D663)</f>
        <v/>
      </c>
      <c r="M663" s="47">
        <f>M636*Settings!$C$13*(M582+M600+M591*M$135+M609*$D663)</f>
        <v/>
      </c>
      <c r="N663" s="47">
        <f>N636*Settings!$C$13*(N582+N600+N591*N$135+N609*$D663)</f>
        <v/>
      </c>
      <c r="O663" s="47">
        <f>O636*Settings!$C$13*(O582+O600+O591*O$135+O609*$D663)</f>
        <v/>
      </c>
      <c r="P663" s="47">
        <f>P636*Settings!$C$13*(P582+P600+P591*P$135+P609*$D663)</f>
        <v/>
      </c>
      <c r="Q663" s="47">
        <f>Q636*Settings!$C$13*(Q582+Q600+Q591*Q$135+Q609*$D663)</f>
        <v/>
      </c>
      <c r="R663" s="47">
        <f>R636*Settings!$C$13*(R582+R600+R591*R$135+R609*$D663)</f>
        <v/>
      </c>
      <c r="S663" s="47">
        <f>S636*Settings!$C$13*(S582+S600+S591*S$135+S609*$D663)</f>
        <v/>
      </c>
      <c r="T663" s="47">
        <f>T636*Settings!$C$13*(T582+T600+T591*T$135+T609*$D663)</f>
        <v/>
      </c>
      <c r="U663" s="47">
        <f>U636*Settings!$C$13*(U582+U600+U591*U$135+U609*$D663)</f>
        <v/>
      </c>
      <c r="V663" s="47">
        <f>V636*Settings!$C$13*(V582+V600+V591*V$135+V609*$D663)</f>
        <v/>
      </c>
      <c r="W663" s="47">
        <f>W636*Settings!$C$13*(W582+W600+W591*W$135+W609*$D663)</f>
        <v/>
      </c>
      <c r="X663" s="47">
        <f>X636*Settings!$C$13*(X582+X600+X591*X$135+X609*$D663)</f>
        <v/>
      </c>
      <c r="Y663" s="47">
        <f>Y636*Settings!$C$13*(Y582+Y600+Y591*Y$135+Y609*$D663)</f>
        <v/>
      </c>
      <c r="Z663" s="47">
        <f>Z636*Settings!$C$13*(Z582+Z600+Z591*Z$135+Z609*$D663)</f>
        <v/>
      </c>
      <c r="AA663" s="47">
        <f>AA636*Settings!$C$13*(AA582+AA600+AA591*AA$135+AA609*$D663)</f>
        <v/>
      </c>
      <c r="AB663" s="47">
        <f>AB636*Settings!$C$13*(AB582+AB600+AB591*AB$135+AB609*$D663)</f>
        <v/>
      </c>
      <c r="AC663" s="47">
        <f>AC636*Settings!$C$13*(AC582+AC600+AC591*AC$135+AC609*$D663)</f>
        <v/>
      </c>
      <c r="AD663" s="48">
        <f>REVENUE(AD636,Settings!$C$13,NEWREVRATE(AD582,AD600,AD591,AD$135,AD609,$D663))</f>
        <v/>
      </c>
      <c r="AE663" s="25">
        <f>LOWER(Settings!$C$4)&amp;".mit."&amp;$A663&amp;IF($C663="","","."&amp;$C663&amp;"."&amp;$B663)&amp;IF(INDEX(Variables!$D$5:$D$105,MATCH($A663,Variables!$A$5:$A$105,0))="","","."&amp;INDEX(Variables!$D$5:$D$105,MATCH($A663,Variables!$A$5:$A$105,0)))&amp;"."&amp;AE$5</f>
        <v/>
      </c>
      <c r="AF663" s="46">
        <f>AF636*Settings!$C$13*(AF582+AF600+AF591*AF$135+AF609*$D663)</f>
        <v/>
      </c>
      <c r="AG663" s="47">
        <f>AG636*Settings!$C$13*(AG582+AG600+AG591*AG$135+AG609*$D663)</f>
        <v/>
      </c>
      <c r="AH663" s="47">
        <f>AH636*Settings!$C$13*(AH582+AH600+AH591*AH$135+AH609*$D663)</f>
        <v/>
      </c>
      <c r="AI663" s="47">
        <f>AI636*Settings!$C$13*(AI582+AI600+AI591*AI$135+AI609*$D663)</f>
        <v/>
      </c>
      <c r="AJ663" s="47">
        <f>AJ636*Settings!$C$13*(AJ582+AJ600+AJ591*AJ$135+AJ609*$D663)</f>
        <v/>
      </c>
      <c r="AK663" s="47">
        <f>AK636*Settings!$C$13*(AK582+AK600+AK591*AK$135+AK609*$D663)</f>
        <v/>
      </c>
      <c r="AL663" s="47">
        <f>AL636*Settings!$C$13*(AL582+AL600+AL591*AL$135+AL609*$D663)</f>
        <v/>
      </c>
      <c r="AM663" s="47">
        <f>AM636*Settings!$C$13*(AM582+AM600+AM591*AM$135+AM609*$D663)</f>
        <v/>
      </c>
      <c r="AN663" s="47">
        <f>AN636*Settings!$C$13*(AN582+AN600+AN591*AN$135+AN609*$D663)</f>
        <v/>
      </c>
      <c r="AO663" s="47">
        <f>AO636*Settings!$C$13*(AO582+AO600+AO591*AO$135+AO609*$D663)</f>
        <v/>
      </c>
      <c r="AP663" s="47">
        <f>AP636*Settings!$C$13*(AP582+AP600+AP591*AP$135+AP609*$D663)</f>
        <v/>
      </c>
      <c r="AQ663" s="47">
        <f>AQ636*Settings!$C$13*(AQ582+AQ600+AQ591*AQ$135+AQ609*$D663)</f>
        <v/>
      </c>
      <c r="AR663" s="47">
        <f>AR636*Settings!$C$13*(AR582+AR600+AR591*AR$135+AR609*$D663)</f>
        <v/>
      </c>
      <c r="AS663" s="47">
        <f>AS636*Settings!$C$13*(AS582+AS600+AS591*AS$135+AS609*$D663)</f>
        <v/>
      </c>
      <c r="AT663" s="47">
        <f>AT636*Settings!$C$13*(AT582+AT600+AT591*AT$135+AT609*$D663)</f>
        <v/>
      </c>
      <c r="AU663" s="47">
        <f>AU636*Settings!$C$13*(AU582+AU600+AU591*AU$135+AU609*$D663)</f>
        <v/>
      </c>
      <c r="AV663" s="47">
        <f>AV636*Settings!$C$13*(AV582+AV600+AV591*AV$135+AV609*$D663)</f>
        <v/>
      </c>
      <c r="AW663" s="47">
        <f>AW636*Settings!$C$13*(AW582+AW600+AW591*AW$135+AW609*$D663)</f>
        <v/>
      </c>
      <c r="AX663" s="48">
        <f>REVENUE(AX636,Settings!$C$13,NEWREVRATE(AX582,AX600,AX591,AX$135,AX609,$D663))</f>
        <v/>
      </c>
    </row>
    <row r="664" hidden="1" outlineLevel="2">
      <c r="A664" s="5" t="inlineStr">
        <is>
          <t>rnew</t>
        </is>
      </c>
      <c r="B664" s="5" t="inlineStr">
        <is>
          <t>oop</t>
        </is>
      </c>
      <c r="C664" s="5" t="inlineStr">
        <is>
          <t>nav</t>
        </is>
      </c>
      <c r="D664" s="40">
        <f>INDEX(Inputs!$S$5:$S$132,MATCH($B664&amp;"|"&amp;$C664,Inputs!$A$5:$A$132,0))</f>
        <v/>
      </c>
      <c r="E664" s="39" t="n"/>
      <c r="F664" s="39" t="n"/>
      <c r="G664" s="39" t="n"/>
      <c r="H664" s="5">
        <f>INDEX(Variables!$B$5:$B$105,MATCH($A664,Variables!$A$5:$A$105,0))&amp;IF($C664="",""," | "&amp;INDEX(Mapping!$B$5:$B$26,MATCH($C664,Mapping!$A$5:$A$26,0))&amp;" | "&amp;INDEX(Mapping!$B$30:$B$41,MATCH($B664,Mapping!$A$30:$A$41,0)))</f>
        <v/>
      </c>
      <c r="I664" s="5">
        <f>INDEX(Variables!$C$5:$C$105,MATCH($A664,Variables!$A$5:$A$105,0))</f>
        <v/>
      </c>
      <c r="J664" s="5">
        <f>INDEX(Variables!$E$5:$E$105,MATCH($A664,Variables!$A$5:$A$105,0))</f>
        <v/>
      </c>
      <c r="K664" s="25">
        <f>LOWER(Settings!$C$4)&amp;".mit."&amp;$A664&amp;IF($C664="","","."&amp;$C664&amp;"."&amp;$B664)&amp;IF(INDEX(Variables!$D$5:$D$105,MATCH($A664,Variables!$A$5:$A$105,0))="","","."&amp;INDEX(Variables!$D$5:$D$105,MATCH($A664,Variables!$A$5:$A$105,0)))&amp;"."&amp;K$5</f>
        <v/>
      </c>
      <c r="L664" s="46">
        <f>L637*Settings!$C$13*(L583+L601+L592*L$135+L610*$D664)</f>
        <v/>
      </c>
      <c r="M664" s="47">
        <f>M637*Settings!$C$13*(M583+M601+M592*M$135+M610*$D664)</f>
        <v/>
      </c>
      <c r="N664" s="47">
        <f>N637*Settings!$C$13*(N583+N601+N592*N$135+N610*$D664)</f>
        <v/>
      </c>
      <c r="O664" s="47">
        <f>O637*Settings!$C$13*(O583+O601+O592*O$135+O610*$D664)</f>
        <v/>
      </c>
      <c r="P664" s="47">
        <f>P637*Settings!$C$13*(P583+P601+P592*P$135+P610*$D664)</f>
        <v/>
      </c>
      <c r="Q664" s="47">
        <f>Q637*Settings!$C$13*(Q583+Q601+Q592*Q$135+Q610*$D664)</f>
        <v/>
      </c>
      <c r="R664" s="47">
        <f>R637*Settings!$C$13*(R583+R601+R592*R$135+R610*$D664)</f>
        <v/>
      </c>
      <c r="S664" s="47">
        <f>S637*Settings!$C$13*(S583+S601+S592*S$135+S610*$D664)</f>
        <v/>
      </c>
      <c r="T664" s="47">
        <f>T637*Settings!$C$13*(T583+T601+T592*T$135+T610*$D664)</f>
        <v/>
      </c>
      <c r="U664" s="47">
        <f>U637*Settings!$C$13*(U583+U601+U592*U$135+U610*$D664)</f>
        <v/>
      </c>
      <c r="V664" s="47">
        <f>V637*Settings!$C$13*(V583+V601+V592*V$135+V610*$D664)</f>
        <v/>
      </c>
      <c r="W664" s="47">
        <f>W637*Settings!$C$13*(W583+W601+W592*W$135+W610*$D664)</f>
        <v/>
      </c>
      <c r="X664" s="47">
        <f>X637*Settings!$C$13*(X583+X601+X592*X$135+X610*$D664)</f>
        <v/>
      </c>
      <c r="Y664" s="47">
        <f>Y637*Settings!$C$13*(Y583+Y601+Y592*Y$135+Y610*$D664)</f>
        <v/>
      </c>
      <c r="Z664" s="47">
        <f>Z637*Settings!$C$13*(Z583+Z601+Z592*Z$135+Z610*$D664)</f>
        <v/>
      </c>
      <c r="AA664" s="47">
        <f>AA637*Settings!$C$13*(AA583+AA601+AA592*AA$135+AA610*$D664)</f>
        <v/>
      </c>
      <c r="AB664" s="47">
        <f>AB637*Settings!$C$13*(AB583+AB601+AB592*AB$135+AB610*$D664)</f>
        <v/>
      </c>
      <c r="AC664" s="47">
        <f>AC637*Settings!$C$13*(AC583+AC601+AC592*AC$135+AC610*$D664)</f>
        <v/>
      </c>
      <c r="AD664" s="48">
        <f>REVENUE(AD637,Settings!$C$13,NEWREVRATE(AD583,AD601,AD592,AD$135,AD610,$D664))</f>
        <v/>
      </c>
      <c r="AE664" s="25">
        <f>LOWER(Settings!$C$4)&amp;".mit."&amp;$A664&amp;IF($C664="","","."&amp;$C664&amp;"."&amp;$B664)&amp;IF(INDEX(Variables!$D$5:$D$105,MATCH($A664,Variables!$A$5:$A$105,0))="","","."&amp;INDEX(Variables!$D$5:$D$105,MATCH($A664,Variables!$A$5:$A$105,0)))&amp;"."&amp;AE$5</f>
        <v/>
      </c>
      <c r="AF664" s="46">
        <f>AF637*Settings!$C$13*(AF583+AF601+AF592*AF$135+AF610*$D664)</f>
        <v/>
      </c>
      <c r="AG664" s="47">
        <f>AG637*Settings!$C$13*(AG583+AG601+AG592*AG$135+AG610*$D664)</f>
        <v/>
      </c>
      <c r="AH664" s="47">
        <f>AH637*Settings!$C$13*(AH583+AH601+AH592*AH$135+AH610*$D664)</f>
        <v/>
      </c>
      <c r="AI664" s="47">
        <f>AI637*Settings!$C$13*(AI583+AI601+AI592*AI$135+AI610*$D664)</f>
        <v/>
      </c>
      <c r="AJ664" s="47">
        <f>AJ637*Settings!$C$13*(AJ583+AJ601+AJ592*AJ$135+AJ610*$D664)</f>
        <v/>
      </c>
      <c r="AK664" s="47">
        <f>AK637*Settings!$C$13*(AK583+AK601+AK592*AK$135+AK610*$D664)</f>
        <v/>
      </c>
      <c r="AL664" s="47">
        <f>AL637*Settings!$C$13*(AL583+AL601+AL592*AL$135+AL610*$D664)</f>
        <v/>
      </c>
      <c r="AM664" s="47">
        <f>AM637*Settings!$C$13*(AM583+AM601+AM592*AM$135+AM610*$D664)</f>
        <v/>
      </c>
      <c r="AN664" s="47">
        <f>AN637*Settings!$C$13*(AN583+AN601+AN592*AN$135+AN610*$D664)</f>
        <v/>
      </c>
      <c r="AO664" s="47">
        <f>AO637*Settings!$C$13*(AO583+AO601+AO592*AO$135+AO610*$D664)</f>
        <v/>
      </c>
      <c r="AP664" s="47">
        <f>AP637*Settings!$C$13*(AP583+AP601+AP592*AP$135+AP610*$D664)</f>
        <v/>
      </c>
      <c r="AQ664" s="47">
        <f>AQ637*Settings!$C$13*(AQ583+AQ601+AQ592*AQ$135+AQ610*$D664)</f>
        <v/>
      </c>
      <c r="AR664" s="47">
        <f>AR637*Settings!$C$13*(AR583+AR601+AR592*AR$135+AR610*$D664)</f>
        <v/>
      </c>
      <c r="AS664" s="47">
        <f>AS637*Settings!$C$13*(AS583+AS601+AS592*AS$135+AS610*$D664)</f>
        <v/>
      </c>
      <c r="AT664" s="47">
        <f>AT637*Settings!$C$13*(AT583+AT601+AT592*AT$135+AT610*$D664)</f>
        <v/>
      </c>
      <c r="AU664" s="47">
        <f>AU637*Settings!$C$13*(AU583+AU601+AU592*AU$135+AU610*$D664)</f>
        <v/>
      </c>
      <c r="AV664" s="47">
        <f>AV637*Settings!$C$13*(AV583+AV601+AV592*AV$135+AV610*$D664)</f>
        <v/>
      </c>
      <c r="AW664" s="47">
        <f>AW637*Settings!$C$13*(AW583+AW601+AW592*AW$135+AW610*$D664)</f>
        <v/>
      </c>
      <c r="AX664" s="48">
        <f>REVENUE(AX637,Settings!$C$13,NEWREVRATE(AX583,AX601,AX592,AX$135,AX610,$D664))</f>
        <v/>
      </c>
    </row>
    <row r="665" hidden="1" outlineLevel="2">
      <c r="A665" s="5" t="inlineStr">
        <is>
          <t>rnew</t>
        </is>
      </c>
      <c r="B665" s="5" t="inlineStr">
        <is>
          <t>bio</t>
        </is>
      </c>
      <c r="C665" s="5" t="inlineStr">
        <is>
          <t>nav</t>
        </is>
      </c>
      <c r="D665" s="40">
        <f>INDEX(Inputs!$S$5:$S$132,MATCH($B665&amp;"|"&amp;$C665,Inputs!$A$5:$A$132,0))</f>
        <v/>
      </c>
      <c r="E665" s="39" t="n"/>
      <c r="F665" s="39" t="n"/>
      <c r="G665" s="39" t="n"/>
      <c r="H665" s="5">
        <f>INDEX(Variables!$B$5:$B$105,MATCH($A665,Variables!$A$5:$A$105,0))&amp;IF($C665="",""," | "&amp;INDEX(Mapping!$B$5:$B$26,MATCH($C665,Mapping!$A$5:$A$26,0))&amp;" | "&amp;INDEX(Mapping!$B$30:$B$41,MATCH($B665,Mapping!$A$30:$A$41,0)))</f>
        <v/>
      </c>
      <c r="I665" s="5">
        <f>INDEX(Variables!$C$5:$C$105,MATCH($A665,Variables!$A$5:$A$105,0))</f>
        <v/>
      </c>
      <c r="J665" s="5">
        <f>INDEX(Variables!$E$5:$E$105,MATCH($A665,Variables!$A$5:$A$105,0))</f>
        <v/>
      </c>
      <c r="K665" s="25">
        <f>LOWER(Settings!$C$4)&amp;".mit."&amp;$A665&amp;IF($C665="","","."&amp;$C665&amp;"."&amp;$B665)&amp;IF(INDEX(Variables!$D$5:$D$105,MATCH($A665,Variables!$A$5:$A$105,0))="","","."&amp;INDEX(Variables!$D$5:$D$105,MATCH($A665,Variables!$A$5:$A$105,0)))&amp;"."&amp;K$5</f>
        <v/>
      </c>
      <c r="L665" s="46">
        <f>L638*Settings!$C$13*(L584+L602+L593*L$135+L611*$D665)</f>
        <v/>
      </c>
      <c r="M665" s="47">
        <f>M638*Settings!$C$13*(M584+M602+M593*M$135+M611*$D665)</f>
        <v/>
      </c>
      <c r="N665" s="47">
        <f>N638*Settings!$C$13*(N584+N602+N593*N$135+N611*$D665)</f>
        <v/>
      </c>
      <c r="O665" s="47">
        <f>O638*Settings!$C$13*(O584+O602+O593*O$135+O611*$D665)</f>
        <v/>
      </c>
      <c r="P665" s="47">
        <f>P638*Settings!$C$13*(P584+P602+P593*P$135+P611*$D665)</f>
        <v/>
      </c>
      <c r="Q665" s="47">
        <f>Q638*Settings!$C$13*(Q584+Q602+Q593*Q$135+Q611*$D665)</f>
        <v/>
      </c>
      <c r="R665" s="47">
        <f>R638*Settings!$C$13*(R584+R602+R593*R$135+R611*$D665)</f>
        <v/>
      </c>
      <c r="S665" s="47">
        <f>S638*Settings!$C$13*(S584+S602+S593*S$135+S611*$D665)</f>
        <v/>
      </c>
      <c r="T665" s="47">
        <f>T638*Settings!$C$13*(T584+T602+T593*T$135+T611*$D665)</f>
        <v/>
      </c>
      <c r="U665" s="47">
        <f>U638*Settings!$C$13*(U584+U602+U593*U$135+U611*$D665)</f>
        <v/>
      </c>
      <c r="V665" s="47">
        <f>V638*Settings!$C$13*(V584+V602+V593*V$135+V611*$D665)</f>
        <v/>
      </c>
      <c r="W665" s="47">
        <f>W638*Settings!$C$13*(W584+W602+W593*W$135+W611*$D665)</f>
        <v/>
      </c>
      <c r="X665" s="47">
        <f>X638*Settings!$C$13*(X584+X602+X593*X$135+X611*$D665)</f>
        <v/>
      </c>
      <c r="Y665" s="47">
        <f>Y638*Settings!$C$13*(Y584+Y602+Y593*Y$135+Y611*$D665)</f>
        <v/>
      </c>
      <c r="Z665" s="47">
        <f>Z638*Settings!$C$13*(Z584+Z602+Z593*Z$135+Z611*$D665)</f>
        <v/>
      </c>
      <c r="AA665" s="47">
        <f>AA638*Settings!$C$13*(AA584+AA602+AA593*AA$135+AA611*$D665)</f>
        <v/>
      </c>
      <c r="AB665" s="47">
        <f>AB638*Settings!$C$13*(AB584+AB602+AB593*AB$135+AB611*$D665)</f>
        <v/>
      </c>
      <c r="AC665" s="47">
        <f>AC638*Settings!$C$13*(AC584+AC602+AC593*AC$135+AC611*$D665)</f>
        <v/>
      </c>
      <c r="AD665" s="48">
        <f>REVENUE(AD638,Settings!$C$13,NEWREVRATE(AD584,AD602,AD593,AD$135,AD611,$D665))</f>
        <v/>
      </c>
      <c r="AE665" s="25">
        <f>LOWER(Settings!$C$4)&amp;".mit."&amp;$A665&amp;IF($C665="","","."&amp;$C665&amp;"."&amp;$B665)&amp;IF(INDEX(Variables!$D$5:$D$105,MATCH($A665,Variables!$A$5:$A$105,0))="","","."&amp;INDEX(Variables!$D$5:$D$105,MATCH($A665,Variables!$A$5:$A$105,0)))&amp;"."&amp;AE$5</f>
        <v/>
      </c>
      <c r="AF665" s="46">
        <f>AF638*Settings!$C$13*(AF584+AF602+AF593*AF$135+AF611*$D665)</f>
        <v/>
      </c>
      <c r="AG665" s="47">
        <f>AG638*Settings!$C$13*(AG584+AG602+AG593*AG$135+AG611*$D665)</f>
        <v/>
      </c>
      <c r="AH665" s="47">
        <f>AH638*Settings!$C$13*(AH584+AH602+AH593*AH$135+AH611*$D665)</f>
        <v/>
      </c>
      <c r="AI665" s="47">
        <f>AI638*Settings!$C$13*(AI584+AI602+AI593*AI$135+AI611*$D665)</f>
        <v/>
      </c>
      <c r="AJ665" s="47">
        <f>AJ638*Settings!$C$13*(AJ584+AJ602+AJ593*AJ$135+AJ611*$D665)</f>
        <v/>
      </c>
      <c r="AK665" s="47">
        <f>AK638*Settings!$C$13*(AK584+AK602+AK593*AK$135+AK611*$D665)</f>
        <v/>
      </c>
      <c r="AL665" s="47">
        <f>AL638*Settings!$C$13*(AL584+AL602+AL593*AL$135+AL611*$D665)</f>
        <v/>
      </c>
      <c r="AM665" s="47">
        <f>AM638*Settings!$C$13*(AM584+AM602+AM593*AM$135+AM611*$D665)</f>
        <v/>
      </c>
      <c r="AN665" s="47">
        <f>AN638*Settings!$C$13*(AN584+AN602+AN593*AN$135+AN611*$D665)</f>
        <v/>
      </c>
      <c r="AO665" s="47">
        <f>AO638*Settings!$C$13*(AO584+AO602+AO593*AO$135+AO611*$D665)</f>
        <v/>
      </c>
      <c r="AP665" s="47">
        <f>AP638*Settings!$C$13*(AP584+AP602+AP593*AP$135+AP611*$D665)</f>
        <v/>
      </c>
      <c r="AQ665" s="47">
        <f>AQ638*Settings!$C$13*(AQ584+AQ602+AQ593*AQ$135+AQ611*$D665)</f>
        <v/>
      </c>
      <c r="AR665" s="47">
        <f>AR638*Settings!$C$13*(AR584+AR602+AR593*AR$135+AR611*$D665)</f>
        <v/>
      </c>
      <c r="AS665" s="47">
        <f>AS638*Settings!$C$13*(AS584+AS602+AS593*AS$135+AS611*$D665)</f>
        <v/>
      </c>
      <c r="AT665" s="47">
        <f>AT638*Settings!$C$13*(AT584+AT602+AT593*AT$135+AT611*$D665)</f>
        <v/>
      </c>
      <c r="AU665" s="47">
        <f>AU638*Settings!$C$13*(AU584+AU602+AU593*AU$135+AU611*$D665)</f>
        <v/>
      </c>
      <c r="AV665" s="47">
        <f>AV638*Settings!$C$13*(AV584+AV602+AV593*AV$135+AV611*$D665)</f>
        <v/>
      </c>
      <c r="AW665" s="47">
        <f>AW638*Settings!$C$13*(AW584+AW602+AW593*AW$135+AW611*$D665)</f>
        <v/>
      </c>
      <c r="AX665" s="48">
        <f>REVENUE(AX638,Settings!$C$13,NEWREVRATE(AX584,AX602,AX593,AX$135,AX611,$D665))</f>
        <v/>
      </c>
    </row>
    <row r="666" hidden="1" outlineLevel="2"/>
    <row r="668">
      <c r="A668" s="20" t="inlineStr">
        <is>
          <t>6. Buildings sector</t>
        </is>
      </c>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c r="AA668" s="21" t="n"/>
      <c r="AB668" s="21" t="n"/>
      <c r="AC668" s="21" t="n"/>
      <c r="AD668" s="21" t="n"/>
      <c r="AE668" s="21" t="n"/>
      <c r="AF668" s="21" t="n"/>
      <c r="AG668" s="21" t="n"/>
      <c r="AH668" s="21" t="n"/>
      <c r="AI668" s="21" t="n"/>
      <c r="AJ668" s="21" t="n"/>
      <c r="AK668" s="21" t="n"/>
      <c r="AL668" s="21" t="n"/>
      <c r="AM668" s="21" t="n"/>
      <c r="AN668" s="21" t="n"/>
      <c r="AO668" s="21" t="n"/>
      <c r="AP668" s="21" t="n"/>
      <c r="AQ668" s="21" t="n"/>
      <c r="AR668" s="21" t="n"/>
      <c r="AS668" s="21" t="n"/>
      <c r="AT668" s="21" t="n"/>
      <c r="AU668" s="21" t="n"/>
      <c r="AV668" s="21" t="n"/>
      <c r="AW668" s="21" t="n"/>
      <c r="AX668" s="21" t="n"/>
    </row>
    <row r="669">
      <c r="A669" s="9" t="inlineStr">
        <is>
          <t>ener</t>
        </is>
      </c>
      <c r="B669" s="9" t="inlineStr">
        <is>
          <t>all</t>
        </is>
      </c>
      <c r="C669" s="9" t="inlineStr">
        <is>
          <t>bld</t>
        </is>
      </c>
      <c r="H669" s="9">
        <f>INDEX(Variables!$B$5:$B$105,MATCH($A669,Variables!$A$5:$A$105,0))&amp;IF($C669="",""," | "&amp;INDEX(Mapping!$B$5:$B$26,MATCH($C669,Mapping!$A$5:$A$26,0))&amp;" | "&amp;INDEX(Mapping!$B$30:$B$41,MATCH($B669,Mapping!$A$30:$A$41,0)))</f>
        <v/>
      </c>
      <c r="I669" s="9">
        <f>INDEX(Variables!$C$5:$C$105,MATCH($A669,Variables!$A$5:$A$105,0))</f>
        <v/>
      </c>
      <c r="J669" s="9">
        <f>INDEX(Variables!$E$5:$E$105,MATCH($A669,Variables!$A$5:$A$105,0))</f>
        <v/>
      </c>
      <c r="K669" s="30">
        <f>LOWER(Settings!$C$4)&amp;".mit."&amp;$A669&amp;IF($C669="","","."&amp;$C669&amp;"."&amp;$B669)&amp;IF(INDEX(Variables!$D$5:$D$105,MATCH($A669,Variables!$A$5:$A$105,0))="","","."&amp;INDEX(Variables!$D$5:$D$105,MATCH($A669,Variables!$A$5:$A$105,0)))&amp;"."&amp;K$5</f>
        <v/>
      </c>
      <c r="L669" s="44">
        <f>SUMIFS(L670:L942,$A670:$A942,"ener",$B670:$B942,"&lt;&gt;all")</f>
        <v/>
      </c>
      <c r="M669" s="45">
        <f>SUMIFS(M670:M942,$A670:$A942,"ener",$B670:$B942,"&lt;&gt;all")</f>
        <v/>
      </c>
      <c r="N669" s="45">
        <f>SUMIFS(N670:N942,$A670:$A942,"ener",$B670:$B942,"&lt;&gt;all")</f>
        <v/>
      </c>
      <c r="O669" s="45">
        <f>SUMIFS(O670:O942,$A670:$A942,"ener",$B670:$B942,"&lt;&gt;all")</f>
        <v/>
      </c>
      <c r="P669" s="45">
        <f>SUMIFS(P670:P942,$A670:$A942,"ener",$B670:$B942,"&lt;&gt;all")</f>
        <v/>
      </c>
      <c r="Q669" s="45">
        <f>SUMIFS(Q670:Q942,$A670:$A942,"ener",$B670:$B942,"&lt;&gt;all")</f>
        <v/>
      </c>
      <c r="R669" s="45">
        <f>SUMIFS(R670:R942,$A670:$A942,"ener",$B670:$B942,"&lt;&gt;all")</f>
        <v/>
      </c>
      <c r="S669" s="45">
        <f>SUMIFS(S670:S942,$A670:$A942,"ener",$B670:$B942,"&lt;&gt;all")</f>
        <v/>
      </c>
      <c r="T669" s="45">
        <f>SUMIFS(T670:T942,$A670:$A942,"ener",$B670:$B942,"&lt;&gt;all")</f>
        <v/>
      </c>
      <c r="U669" s="45">
        <f>SUMIFS(U670:U942,$A670:$A942,"ener",$B670:$B942,"&lt;&gt;all")</f>
        <v/>
      </c>
      <c r="V669" s="45">
        <f>SUMIFS(V670:V942,$A670:$A942,"ener",$B670:$B942,"&lt;&gt;all")</f>
        <v/>
      </c>
      <c r="W669" s="45">
        <f>SUMIFS(W670:W942,$A670:$A942,"ener",$B670:$B942,"&lt;&gt;all")</f>
        <v/>
      </c>
      <c r="X669" s="45">
        <f>SUMIFS(X670:X942,$A670:$A942,"ener",$B670:$B942,"&lt;&gt;all")</f>
        <v/>
      </c>
      <c r="Y669" s="45">
        <f>SUMIFS(Y670:Y942,$A670:$A942,"ener",$B670:$B942,"&lt;&gt;all")</f>
        <v/>
      </c>
      <c r="Z669" s="45">
        <f>SUMIFS(Z670:Z942,$A670:$A942,"ener",$B670:$B942,"&lt;&gt;all")</f>
        <v/>
      </c>
      <c r="AA669" s="45">
        <f>SUMIFS(AA670:AA942,$A670:$A942,"ener",$B670:$B942,"&lt;&gt;all")</f>
        <v/>
      </c>
      <c r="AB669" s="45">
        <f>SUMIFS(AB670:AB942,$A670:$A942,"ener",$B670:$B942,"&lt;&gt;all")</f>
        <v/>
      </c>
      <c r="AC669" s="45">
        <f>SUMIFS(AC670:AC942,$A670:$A942,"ener",$B670:$B942,"&lt;&gt;all")</f>
        <v/>
      </c>
      <c r="AD669" s="45">
        <f>SUMIFS(AD670:AD942,$A670:$A942,"ener",$B670:$B942,"&lt;&gt;all")</f>
        <v/>
      </c>
      <c r="AE669" s="30">
        <f>LOWER(Settings!$C$4)&amp;".mit."&amp;$A669&amp;IF($C669="","","."&amp;$C669&amp;"."&amp;$B669)&amp;IF(INDEX(Variables!$D$5:$D$105,MATCH($A669,Variables!$A$5:$A$105,0))="","","."&amp;INDEX(Variables!$D$5:$D$105,MATCH($A669,Variables!$A$5:$A$105,0)))&amp;"."&amp;AE$5</f>
        <v/>
      </c>
      <c r="AF669" s="44">
        <f>SUMIFS(AF670:AF942,$A670:$A942,"ener",$B670:$B942,"&lt;&gt;all")</f>
        <v/>
      </c>
      <c r="AG669" s="45">
        <f>SUMIFS(AG670:AG942,$A670:$A942,"ener",$B670:$B942,"&lt;&gt;all")</f>
        <v/>
      </c>
      <c r="AH669" s="45">
        <f>SUMIFS(AH670:AH942,$A670:$A942,"ener",$B670:$B942,"&lt;&gt;all")</f>
        <v/>
      </c>
      <c r="AI669" s="45">
        <f>SUMIFS(AI670:AI942,$A670:$A942,"ener",$B670:$B942,"&lt;&gt;all")</f>
        <v/>
      </c>
      <c r="AJ669" s="45">
        <f>SUMIFS(AJ670:AJ942,$A670:$A942,"ener",$B670:$B942,"&lt;&gt;all")</f>
        <v/>
      </c>
      <c r="AK669" s="45">
        <f>SUMIFS(AK670:AK942,$A670:$A942,"ener",$B670:$B942,"&lt;&gt;all")</f>
        <v/>
      </c>
      <c r="AL669" s="45">
        <f>SUMIFS(AL670:AL942,$A670:$A942,"ener",$B670:$B942,"&lt;&gt;all")</f>
        <v/>
      </c>
      <c r="AM669" s="45">
        <f>SUMIFS(AM670:AM942,$A670:$A942,"ener",$B670:$B942,"&lt;&gt;all")</f>
        <v/>
      </c>
      <c r="AN669" s="45">
        <f>SUMIFS(AN670:AN942,$A670:$A942,"ener",$B670:$B942,"&lt;&gt;all")</f>
        <v/>
      </c>
      <c r="AO669" s="45">
        <f>SUMIFS(AO670:AO942,$A670:$A942,"ener",$B670:$B942,"&lt;&gt;all")</f>
        <v/>
      </c>
      <c r="AP669" s="45">
        <f>SUMIFS(AP670:AP942,$A670:$A942,"ener",$B670:$B942,"&lt;&gt;all")</f>
        <v/>
      </c>
      <c r="AQ669" s="45">
        <f>SUMIFS(AQ670:AQ942,$A670:$A942,"ener",$B670:$B942,"&lt;&gt;all")</f>
        <v/>
      </c>
      <c r="AR669" s="45">
        <f>SUMIFS(AR670:AR942,$A670:$A942,"ener",$B670:$B942,"&lt;&gt;all")</f>
        <v/>
      </c>
      <c r="AS669" s="45">
        <f>SUMIFS(AS670:AS942,$A670:$A942,"ener",$B670:$B942,"&lt;&gt;all")</f>
        <v/>
      </c>
      <c r="AT669" s="45">
        <f>SUMIFS(AT670:AT942,$A670:$A942,"ener",$B670:$B942,"&lt;&gt;all")</f>
        <v/>
      </c>
      <c r="AU669" s="45">
        <f>SUMIFS(AU670:AU942,$A670:$A942,"ener",$B670:$B942,"&lt;&gt;all")</f>
        <v/>
      </c>
      <c r="AV669" s="45">
        <f>SUMIFS(AV670:AV942,$A670:$A942,"ener",$B670:$B942,"&lt;&gt;all")</f>
        <v/>
      </c>
      <c r="AW669" s="45">
        <f>SUMIFS(AW670:AW942,$A670:$A942,"ener",$B670:$B942,"&lt;&gt;all")</f>
        <v/>
      </c>
      <c r="AX669" s="45">
        <f>SUMIFS(AX670:AX942,$A670:$A942,"ener",$B670:$B942,"&lt;&gt;all")</f>
        <v/>
      </c>
    </row>
    <row r="670" outlineLevel="1" collapsed="1">
      <c r="A670" s="9" t="inlineStr">
        <is>
          <t>ener</t>
        </is>
      </c>
      <c r="B670" s="9" t="inlineStr">
        <is>
          <t>all</t>
        </is>
      </c>
      <c r="C670" s="9" t="inlineStr">
        <is>
          <t>res</t>
        </is>
      </c>
      <c r="H670" s="9">
        <f>INDEX(Variables!$B$5:$B$105,MATCH($A670,Variables!$A$5:$A$105,0))&amp;IF($C670="",""," | "&amp;INDEX(Mapping!$B$5:$B$26,MATCH($C670,Mapping!$A$5:$A$26,0))&amp;" | "&amp;INDEX(Mapping!$B$30:$B$41,MATCH($B670,Mapping!$A$30:$A$41,0)))</f>
        <v/>
      </c>
      <c r="I670" s="9">
        <f>INDEX(Variables!$C$5:$C$105,MATCH($A670,Variables!$A$5:$A$105,0))</f>
        <v/>
      </c>
      <c r="J670" s="9">
        <f>INDEX(Variables!$E$5:$E$105,MATCH($A670,Variables!$A$5:$A$105,0))</f>
        <v/>
      </c>
      <c r="K670" s="30">
        <f>LOWER(Settings!$C$4)&amp;".mit."&amp;$A670&amp;IF($C670="","","."&amp;$C670&amp;"."&amp;$B670)&amp;IF(INDEX(Variables!$D$5:$D$105,MATCH($A670,Variables!$A$5:$A$105,0))="","","."&amp;INDEX(Variables!$D$5:$D$105,MATCH($A670,Variables!$A$5:$A$105,0)))&amp;"."&amp;K$5</f>
        <v/>
      </c>
      <c r="L670" s="44">
        <f>SUM(L725:L732)</f>
        <v/>
      </c>
      <c r="M670" s="45">
        <f>SUM(M725:M732)</f>
        <v/>
      </c>
      <c r="N670" s="45">
        <f>SUM(N725:N732)</f>
        <v/>
      </c>
      <c r="O670" s="45">
        <f>SUM(O725:O732)</f>
        <v/>
      </c>
      <c r="P670" s="45">
        <f>SUM(P725:P732)</f>
        <v/>
      </c>
      <c r="Q670" s="45">
        <f>SUM(Q725:Q732)</f>
        <v/>
      </c>
      <c r="R670" s="45">
        <f>SUM(R725:R732)</f>
        <v/>
      </c>
      <c r="S670" s="45">
        <f>SUM(S725:S732)</f>
        <v/>
      </c>
      <c r="T670" s="45">
        <f>SUM(T725:T732)</f>
        <v/>
      </c>
      <c r="U670" s="45">
        <f>SUM(U725:U732)</f>
        <v/>
      </c>
      <c r="V670" s="45">
        <f>SUM(V725:V732)</f>
        <v/>
      </c>
      <c r="W670" s="45">
        <f>SUM(W725:W732)</f>
        <v/>
      </c>
      <c r="X670" s="45">
        <f>SUM(X725:X732)</f>
        <v/>
      </c>
      <c r="Y670" s="45">
        <f>SUM(Y725:Y732)</f>
        <v/>
      </c>
      <c r="Z670" s="45">
        <f>SUM(Z725:Z732)</f>
        <v/>
      </c>
      <c r="AA670" s="45">
        <f>SUM(AA725:AA732)</f>
        <v/>
      </c>
      <c r="AB670" s="45">
        <f>SUM(AB725:AB732)</f>
        <v/>
      </c>
      <c r="AC670" s="45">
        <f>SUM(AC725:AC732)</f>
        <v/>
      </c>
      <c r="AD670" s="45">
        <f>SUM(AD725:AD732)</f>
        <v/>
      </c>
      <c r="AE670" s="30">
        <f>LOWER(Settings!$C$4)&amp;".mit."&amp;$A670&amp;IF($C670="","","."&amp;$C670&amp;"."&amp;$B670)&amp;IF(INDEX(Variables!$D$5:$D$105,MATCH($A670,Variables!$A$5:$A$105,0))="","","."&amp;INDEX(Variables!$D$5:$D$105,MATCH($A670,Variables!$A$5:$A$105,0)))&amp;"."&amp;AE$5</f>
        <v/>
      </c>
      <c r="AF670" s="44">
        <f>SUM(AF725:AF732)</f>
        <v/>
      </c>
      <c r="AG670" s="45">
        <f>SUM(AG725:AG732)</f>
        <v/>
      </c>
      <c r="AH670" s="45">
        <f>SUM(AH725:AH732)</f>
        <v/>
      </c>
      <c r="AI670" s="45">
        <f>SUM(AI725:AI732)</f>
        <v/>
      </c>
      <c r="AJ670" s="45">
        <f>SUM(AJ725:AJ732)</f>
        <v/>
      </c>
      <c r="AK670" s="45">
        <f>SUM(AK725:AK732)</f>
        <v/>
      </c>
      <c r="AL670" s="45">
        <f>SUM(AL725:AL732)</f>
        <v/>
      </c>
      <c r="AM670" s="45">
        <f>SUM(AM725:AM732)</f>
        <v/>
      </c>
      <c r="AN670" s="45">
        <f>SUM(AN725:AN732)</f>
        <v/>
      </c>
      <c r="AO670" s="45">
        <f>SUM(AO725:AO732)</f>
        <v/>
      </c>
      <c r="AP670" s="45">
        <f>SUM(AP725:AP732)</f>
        <v/>
      </c>
      <c r="AQ670" s="45">
        <f>SUM(AQ725:AQ732)</f>
        <v/>
      </c>
      <c r="AR670" s="45">
        <f>SUM(AR725:AR732)</f>
        <v/>
      </c>
      <c r="AS670" s="45">
        <f>SUM(AS725:AS732)</f>
        <v/>
      </c>
      <c r="AT670" s="45">
        <f>SUM(AT725:AT732)</f>
        <v/>
      </c>
      <c r="AU670" s="45">
        <f>SUM(AU725:AU732)</f>
        <v/>
      </c>
      <c r="AV670" s="45">
        <f>SUM(AV725:AV732)</f>
        <v/>
      </c>
      <c r="AW670" s="45">
        <f>SUM(AW725:AW732)</f>
        <v/>
      </c>
      <c r="AX670" s="45">
        <f>SUM(AX725:AX732)</f>
        <v/>
      </c>
    </row>
    <row r="671" hidden="1" outlineLevel="2">
      <c r="A671" s="5" t="inlineStr">
        <is>
          <t>ctxnew</t>
        </is>
      </c>
      <c r="B671" s="5" t="inlineStr">
        <is>
          <t>coa</t>
        </is>
      </c>
      <c r="C671" s="5" t="inlineStr">
        <is>
          <t>res</t>
        </is>
      </c>
      <c r="D671" s="40">
        <f>INDEX(Inputs!$T$5:$T$132,MATCH($B671&amp;"|"&amp;$C671,Inputs!$A$5:$A$132,0))</f>
        <v/>
      </c>
      <c r="E671" s="40">
        <f>INDEX(Inputs!$J$5:$J$132,MATCH($B671&amp;"|"&amp;$C671,Inputs!$A$5:$A$132,0))</f>
        <v/>
      </c>
      <c r="F671" s="40">
        <f>INDEX(Inputs!$K$5:$K$132,MATCH($B671&amp;"|"&amp;$C671,Inputs!$A$5:$A$132,0))</f>
        <v/>
      </c>
      <c r="G671" s="39" t="n"/>
      <c r="H671" s="5">
        <f>INDEX(Variables!$B$5:$B$105,MATCH($A671,Variables!$A$5:$A$105,0))&amp;IF($C671="",""," | "&amp;INDEX(Mapping!$B$5:$B$26,MATCH($C671,Mapping!$A$5:$A$26,0))&amp;" | "&amp;INDEX(Mapping!$B$30:$B$41,MATCH($B671,Mapping!$A$30:$A$41,0)))</f>
        <v/>
      </c>
      <c r="I671" s="5">
        <f>INDEX(Variables!$C$5:$C$105,MATCH($A671,Variables!$A$5:$A$105,0))</f>
        <v/>
      </c>
      <c r="J671" s="5">
        <f>INDEX(Variables!$E$5:$E$105,MATCH($A671,Variables!$A$5:$A$105,0))</f>
        <v/>
      </c>
      <c r="K671" s="25">
        <f>LOWER(Settings!$C$4)&amp;".mit."&amp;$A671&amp;IF($C671="","","."&amp;$C671&amp;"."&amp;$B671)&amp;IF(INDEX(Variables!$D$5:$D$105,MATCH($A671,Variables!$A$5:$A$105,0))="","","."&amp;INDEX(Variables!$D$5:$D$105,MATCH($A671,Variables!$A$5:$A$105,0)))&amp;"."&amp;K$5</f>
        <v/>
      </c>
      <c r="L671" s="41">
        <f>L$12*$D671*INDEX(L$21:L$28,$E671)*INDEX(L$30:L$46,$F671)*(1-INDEX(L$117:L$133,$F671))</f>
        <v/>
      </c>
      <c r="M671" s="40">
        <f>M$12*$D671*INDEX(M$21:M$28,$E671)*INDEX(M$30:M$46,$F671)*(1-INDEX(M$117:M$133,$F671))</f>
        <v/>
      </c>
      <c r="N671" s="40">
        <f>N$12*$D671*INDEX(N$21:N$28,$E671)*INDEX(N$30:N$46,$F671)*(1-INDEX(N$117:N$133,$F671))</f>
        <v/>
      </c>
      <c r="O671" s="40">
        <f>O$12*$D671*INDEX(O$21:O$28,$E671)*INDEX(O$30:O$46,$F671)*(1-INDEX(O$117:O$133,$F671))</f>
        <v/>
      </c>
      <c r="P671" s="40">
        <f>P$12*$D671*INDEX(P$21:P$28,$E671)*INDEX(P$30:P$46,$F671)*(1-INDEX(P$117:P$133,$F671))</f>
        <v/>
      </c>
      <c r="Q671" s="40">
        <f>Q$12*$D671*INDEX(Q$21:Q$28,$E671)*INDEX(Q$30:Q$46,$F671)*(1-INDEX(Q$117:Q$133,$F671))</f>
        <v/>
      </c>
      <c r="R671" s="40">
        <f>R$12*$D671*INDEX(R$21:R$28,$E671)*INDEX(R$30:R$46,$F671)*(1-INDEX(R$117:R$133,$F671))</f>
        <v/>
      </c>
      <c r="S671" s="40">
        <f>S$12*$D671*INDEX(S$21:S$28,$E671)*INDEX(S$30:S$46,$F671)*(1-INDEX(S$117:S$133,$F671))</f>
        <v/>
      </c>
      <c r="T671" s="40">
        <f>T$12*$D671*INDEX(T$21:T$28,$E671)*INDEX(T$30:T$46,$F671)*(1-INDEX(T$117:T$133,$F671))</f>
        <v/>
      </c>
      <c r="U671" s="40">
        <f>U$12*$D671*INDEX(U$21:U$28,$E671)*INDEX(U$30:U$46,$F671)*(1-INDEX(U$117:U$133,$F671))</f>
        <v/>
      </c>
      <c r="V671" s="40">
        <f>V$12*$D671*INDEX(V$21:V$28,$E671)*INDEX(V$30:V$46,$F671)*(1-INDEX(V$117:V$133,$F671))</f>
        <v/>
      </c>
      <c r="W671" s="40">
        <f>W$12*$D671*INDEX(W$21:W$28,$E671)*INDEX(W$30:W$46,$F671)*(1-INDEX(W$117:W$133,$F671))</f>
        <v/>
      </c>
      <c r="X671" s="40">
        <f>X$12*$D671*INDEX(X$21:X$28,$E671)*INDEX(X$30:X$46,$F671)*(1-INDEX(X$117:X$133,$F671))</f>
        <v/>
      </c>
      <c r="Y671" s="40">
        <f>Y$12*$D671*INDEX(Y$21:Y$28,$E671)*INDEX(Y$30:Y$46,$F671)*(1-INDEX(Y$117:Y$133,$F671))</f>
        <v/>
      </c>
      <c r="Z671" s="40">
        <f>Z$12*$D671*INDEX(Z$21:Z$28,$E671)*INDEX(Z$30:Z$46,$F671)*(1-INDEX(Z$117:Z$133,$F671))</f>
        <v/>
      </c>
      <c r="AA671" s="40">
        <f>AA$12*$D671*INDEX(AA$21:AA$28,$E671)*INDEX(AA$30:AA$46,$F671)*(1-INDEX(AA$117:AA$133,$F671))</f>
        <v/>
      </c>
      <c r="AB671" s="40">
        <f>AB$12*$D671*INDEX(AB$21:AB$28,$E671)*INDEX(AB$30:AB$46,$F671)*(1-INDEX(AB$117:AB$133,$F671))</f>
        <v/>
      </c>
      <c r="AC671" s="40">
        <f>AC$12*$D671*INDEX(AC$21:AC$28,$E671)*INDEX(AC$30:AC$46,$F671)*(1-INDEX(AC$117:AC$133,$F671))</f>
        <v/>
      </c>
      <c r="AD671" s="42">
        <f>CARBONTAX(AD$12,$D671,INDEX(AD$21:AD$28,$E671),INDEX(AD$30:AD$46,$F671),INDEX(AD$117:AD$133,$F671))</f>
        <v/>
      </c>
      <c r="AE671" s="25">
        <f>LOWER(Settings!$C$4)&amp;".mit."&amp;$A671&amp;IF($C671="","","."&amp;$C671&amp;"."&amp;$B671)&amp;IF(INDEX(Variables!$D$5:$D$105,MATCH($A671,Variables!$A$5:$A$105,0))="","","."&amp;INDEX(Variables!$D$5:$D$105,MATCH($A671,Variables!$A$5:$A$105,0)))&amp;"."&amp;AE$5</f>
        <v/>
      </c>
      <c r="AF671" s="41">
        <f>AF$12*$D671*INDEX(AF$21:AF$28,$E671)*INDEX(AF$30:AF$46,$F671)*(1-INDEX(AF$117:AF$133,$F671))</f>
        <v/>
      </c>
      <c r="AG671" s="40">
        <f>AG$12*$D671*INDEX(AG$21:AG$28,$E671)*INDEX(AG$30:AG$46,$F671)*(1-INDEX(AG$117:AG$133,$F671))</f>
        <v/>
      </c>
      <c r="AH671" s="40">
        <f>AH$12*$D671*INDEX(AH$21:AH$28,$E671)*INDEX(AH$30:AH$46,$F671)*(1-INDEX(AH$117:AH$133,$F671))</f>
        <v/>
      </c>
      <c r="AI671" s="40">
        <f>AI$12*$D671*INDEX(AI$21:AI$28,$E671)*INDEX(AI$30:AI$46,$F671)*(1-INDEX(AI$117:AI$133,$F671))</f>
        <v/>
      </c>
      <c r="AJ671" s="40">
        <f>AJ$12*$D671*INDEX(AJ$21:AJ$28,$E671)*INDEX(AJ$30:AJ$46,$F671)*(1-INDEX(AJ$117:AJ$133,$F671))</f>
        <v/>
      </c>
      <c r="AK671" s="40">
        <f>AK$12*$D671*INDEX(AK$21:AK$28,$E671)*INDEX(AK$30:AK$46,$F671)*(1-INDEX(AK$117:AK$133,$F671))</f>
        <v/>
      </c>
      <c r="AL671" s="40">
        <f>AL$12*$D671*INDEX(AL$21:AL$28,$E671)*INDEX(AL$30:AL$46,$F671)*(1-INDEX(AL$117:AL$133,$F671))</f>
        <v/>
      </c>
      <c r="AM671" s="40">
        <f>AM$12*$D671*INDEX(AM$21:AM$28,$E671)*INDEX(AM$30:AM$46,$F671)*(1-INDEX(AM$117:AM$133,$F671))</f>
        <v/>
      </c>
      <c r="AN671" s="40">
        <f>AN$12*$D671*INDEX(AN$21:AN$28,$E671)*INDEX(AN$30:AN$46,$F671)*(1-INDEX(AN$117:AN$133,$F671))</f>
        <v/>
      </c>
      <c r="AO671" s="40">
        <f>AO$12*$D671*INDEX(AO$21:AO$28,$E671)*INDEX(AO$30:AO$46,$F671)*(1-INDEX(AO$117:AO$133,$F671))</f>
        <v/>
      </c>
      <c r="AP671" s="40">
        <f>AP$12*$D671*INDEX(AP$21:AP$28,$E671)*INDEX(AP$30:AP$46,$F671)*(1-INDEX(AP$117:AP$133,$F671))</f>
        <v/>
      </c>
      <c r="AQ671" s="40">
        <f>AQ$12*$D671*INDEX(AQ$21:AQ$28,$E671)*INDEX(AQ$30:AQ$46,$F671)*(1-INDEX(AQ$117:AQ$133,$F671))</f>
        <v/>
      </c>
      <c r="AR671" s="40">
        <f>AR$12*$D671*INDEX(AR$21:AR$28,$E671)*INDEX(AR$30:AR$46,$F671)*(1-INDEX(AR$117:AR$133,$F671))</f>
        <v/>
      </c>
      <c r="AS671" s="40">
        <f>AS$12*$D671*INDEX(AS$21:AS$28,$E671)*INDEX(AS$30:AS$46,$F671)*(1-INDEX(AS$117:AS$133,$F671))</f>
        <v/>
      </c>
      <c r="AT671" s="40">
        <f>AT$12*$D671*INDEX(AT$21:AT$28,$E671)*INDEX(AT$30:AT$46,$F671)*(1-INDEX(AT$117:AT$133,$F671))</f>
        <v/>
      </c>
      <c r="AU671" s="40">
        <f>AU$12*$D671*INDEX(AU$21:AU$28,$E671)*INDEX(AU$30:AU$46,$F671)*(1-INDEX(AU$117:AU$133,$F671))</f>
        <v/>
      </c>
      <c r="AV671" s="40">
        <f>AV$12*$D671*INDEX(AV$21:AV$28,$E671)*INDEX(AV$30:AV$46,$F671)*(1-INDEX(AV$117:AV$133,$F671))</f>
        <v/>
      </c>
      <c r="AW671" s="40">
        <f>AW$12*$D671*INDEX(AW$21:AW$28,$E671)*INDEX(AW$30:AW$46,$F671)*(1-INDEX(AW$117:AW$133,$F671))</f>
        <v/>
      </c>
      <c r="AX671" s="42">
        <f>CARBONTAX(AX$12,$D671,INDEX(AX$21:AX$28,$E671),INDEX(AX$30:AX$46,$F671),INDEX(AX$117:AX$133,$F671))</f>
        <v/>
      </c>
    </row>
    <row r="672" hidden="1" outlineLevel="2">
      <c r="A672" s="5" t="inlineStr">
        <is>
          <t>ctxnew</t>
        </is>
      </c>
      <c r="B672" s="5" t="inlineStr">
        <is>
          <t>nga</t>
        </is>
      </c>
      <c r="C672" s="5" t="inlineStr">
        <is>
          <t>res</t>
        </is>
      </c>
      <c r="D672" s="40">
        <f>INDEX(Inputs!$T$5:$T$132,MATCH($B672&amp;"|"&amp;$C672,Inputs!$A$5:$A$132,0))</f>
        <v/>
      </c>
      <c r="E672" s="40">
        <f>INDEX(Inputs!$J$5:$J$132,MATCH($B672&amp;"|"&amp;$C672,Inputs!$A$5:$A$132,0))</f>
        <v/>
      </c>
      <c r="F672" s="40">
        <f>INDEX(Inputs!$K$5:$K$132,MATCH($B672&amp;"|"&amp;$C672,Inputs!$A$5:$A$132,0))</f>
        <v/>
      </c>
      <c r="G672" s="39" t="n"/>
      <c r="H672" s="5">
        <f>INDEX(Variables!$B$5:$B$105,MATCH($A672,Variables!$A$5:$A$105,0))&amp;IF($C672="",""," | "&amp;INDEX(Mapping!$B$5:$B$26,MATCH($C672,Mapping!$A$5:$A$26,0))&amp;" | "&amp;INDEX(Mapping!$B$30:$B$41,MATCH($B672,Mapping!$A$30:$A$41,0)))</f>
        <v/>
      </c>
      <c r="I672" s="5">
        <f>INDEX(Variables!$C$5:$C$105,MATCH($A672,Variables!$A$5:$A$105,0))</f>
        <v/>
      </c>
      <c r="J672" s="5">
        <f>INDEX(Variables!$E$5:$E$105,MATCH($A672,Variables!$A$5:$A$105,0))</f>
        <v/>
      </c>
      <c r="K672" s="25">
        <f>LOWER(Settings!$C$4)&amp;".mit."&amp;$A672&amp;IF($C672="","","."&amp;$C672&amp;"."&amp;$B672)&amp;IF(INDEX(Variables!$D$5:$D$105,MATCH($A672,Variables!$A$5:$A$105,0))="","","."&amp;INDEX(Variables!$D$5:$D$105,MATCH($A672,Variables!$A$5:$A$105,0)))&amp;"."&amp;K$5</f>
        <v/>
      </c>
      <c r="L672" s="41">
        <f>L$12*$D672*INDEX(L$21:L$28,$E672)*INDEX(L$30:L$46,$F672)*(1-INDEX(L$117:L$133,$F672))</f>
        <v/>
      </c>
      <c r="M672" s="40">
        <f>M$12*$D672*INDEX(M$21:M$28,$E672)*INDEX(M$30:M$46,$F672)*(1-INDEX(M$117:M$133,$F672))</f>
        <v/>
      </c>
      <c r="N672" s="40">
        <f>N$12*$D672*INDEX(N$21:N$28,$E672)*INDEX(N$30:N$46,$F672)*(1-INDEX(N$117:N$133,$F672))</f>
        <v/>
      </c>
      <c r="O672" s="40">
        <f>O$12*$D672*INDEX(O$21:O$28,$E672)*INDEX(O$30:O$46,$F672)*(1-INDEX(O$117:O$133,$F672))</f>
        <v/>
      </c>
      <c r="P672" s="40">
        <f>P$12*$D672*INDEX(P$21:P$28,$E672)*INDEX(P$30:P$46,$F672)*(1-INDEX(P$117:P$133,$F672))</f>
        <v/>
      </c>
      <c r="Q672" s="40">
        <f>Q$12*$D672*INDEX(Q$21:Q$28,$E672)*INDEX(Q$30:Q$46,$F672)*(1-INDEX(Q$117:Q$133,$F672))</f>
        <v/>
      </c>
      <c r="R672" s="40">
        <f>R$12*$D672*INDEX(R$21:R$28,$E672)*INDEX(R$30:R$46,$F672)*(1-INDEX(R$117:R$133,$F672))</f>
        <v/>
      </c>
      <c r="S672" s="40">
        <f>S$12*$D672*INDEX(S$21:S$28,$E672)*INDEX(S$30:S$46,$F672)*(1-INDEX(S$117:S$133,$F672))</f>
        <v/>
      </c>
      <c r="T672" s="40">
        <f>T$12*$D672*INDEX(T$21:T$28,$E672)*INDEX(T$30:T$46,$F672)*(1-INDEX(T$117:T$133,$F672))</f>
        <v/>
      </c>
      <c r="U672" s="40">
        <f>U$12*$D672*INDEX(U$21:U$28,$E672)*INDEX(U$30:U$46,$F672)*(1-INDEX(U$117:U$133,$F672))</f>
        <v/>
      </c>
      <c r="V672" s="40">
        <f>V$12*$D672*INDEX(V$21:V$28,$E672)*INDEX(V$30:V$46,$F672)*(1-INDEX(V$117:V$133,$F672))</f>
        <v/>
      </c>
      <c r="W672" s="40">
        <f>W$12*$D672*INDEX(W$21:W$28,$E672)*INDEX(W$30:W$46,$F672)*(1-INDEX(W$117:W$133,$F672))</f>
        <v/>
      </c>
      <c r="X672" s="40">
        <f>X$12*$D672*INDEX(X$21:X$28,$E672)*INDEX(X$30:X$46,$F672)*(1-INDEX(X$117:X$133,$F672))</f>
        <v/>
      </c>
      <c r="Y672" s="40">
        <f>Y$12*$D672*INDEX(Y$21:Y$28,$E672)*INDEX(Y$30:Y$46,$F672)*(1-INDEX(Y$117:Y$133,$F672))</f>
        <v/>
      </c>
      <c r="Z672" s="40">
        <f>Z$12*$D672*INDEX(Z$21:Z$28,$E672)*INDEX(Z$30:Z$46,$F672)*(1-INDEX(Z$117:Z$133,$F672))</f>
        <v/>
      </c>
      <c r="AA672" s="40">
        <f>AA$12*$D672*INDEX(AA$21:AA$28,$E672)*INDEX(AA$30:AA$46,$F672)*(1-INDEX(AA$117:AA$133,$F672))</f>
        <v/>
      </c>
      <c r="AB672" s="40">
        <f>AB$12*$D672*INDEX(AB$21:AB$28,$E672)*INDEX(AB$30:AB$46,$F672)*(1-INDEX(AB$117:AB$133,$F672))</f>
        <v/>
      </c>
      <c r="AC672" s="40">
        <f>AC$12*$D672*INDEX(AC$21:AC$28,$E672)*INDEX(AC$30:AC$46,$F672)*(1-INDEX(AC$117:AC$133,$F672))</f>
        <v/>
      </c>
      <c r="AD672" s="42">
        <f>CARBONTAX(AD$12,$D672,INDEX(AD$21:AD$28,$E672),INDEX(AD$30:AD$46,$F672),INDEX(AD$117:AD$133,$F672))</f>
        <v/>
      </c>
      <c r="AE672" s="25">
        <f>LOWER(Settings!$C$4)&amp;".mit."&amp;$A672&amp;IF($C672="","","."&amp;$C672&amp;"."&amp;$B672)&amp;IF(INDEX(Variables!$D$5:$D$105,MATCH($A672,Variables!$A$5:$A$105,0))="","","."&amp;INDEX(Variables!$D$5:$D$105,MATCH($A672,Variables!$A$5:$A$105,0)))&amp;"."&amp;AE$5</f>
        <v/>
      </c>
      <c r="AF672" s="41">
        <f>AF$12*$D672*INDEX(AF$21:AF$28,$E672)*INDEX(AF$30:AF$46,$F672)*(1-INDEX(AF$117:AF$133,$F672))</f>
        <v/>
      </c>
      <c r="AG672" s="40">
        <f>AG$12*$D672*INDEX(AG$21:AG$28,$E672)*INDEX(AG$30:AG$46,$F672)*(1-INDEX(AG$117:AG$133,$F672))</f>
        <v/>
      </c>
      <c r="AH672" s="40">
        <f>AH$12*$D672*INDEX(AH$21:AH$28,$E672)*INDEX(AH$30:AH$46,$F672)*(1-INDEX(AH$117:AH$133,$F672))</f>
        <v/>
      </c>
      <c r="AI672" s="40">
        <f>AI$12*$D672*INDEX(AI$21:AI$28,$E672)*INDEX(AI$30:AI$46,$F672)*(1-INDEX(AI$117:AI$133,$F672))</f>
        <v/>
      </c>
      <c r="AJ672" s="40">
        <f>AJ$12*$D672*INDEX(AJ$21:AJ$28,$E672)*INDEX(AJ$30:AJ$46,$F672)*(1-INDEX(AJ$117:AJ$133,$F672))</f>
        <v/>
      </c>
      <c r="AK672" s="40">
        <f>AK$12*$D672*INDEX(AK$21:AK$28,$E672)*INDEX(AK$30:AK$46,$F672)*(1-INDEX(AK$117:AK$133,$F672))</f>
        <v/>
      </c>
      <c r="AL672" s="40">
        <f>AL$12*$D672*INDEX(AL$21:AL$28,$E672)*INDEX(AL$30:AL$46,$F672)*(1-INDEX(AL$117:AL$133,$F672))</f>
        <v/>
      </c>
      <c r="AM672" s="40">
        <f>AM$12*$D672*INDEX(AM$21:AM$28,$E672)*INDEX(AM$30:AM$46,$F672)*(1-INDEX(AM$117:AM$133,$F672))</f>
        <v/>
      </c>
      <c r="AN672" s="40">
        <f>AN$12*$D672*INDEX(AN$21:AN$28,$E672)*INDEX(AN$30:AN$46,$F672)*(1-INDEX(AN$117:AN$133,$F672))</f>
        <v/>
      </c>
      <c r="AO672" s="40">
        <f>AO$12*$D672*INDEX(AO$21:AO$28,$E672)*INDEX(AO$30:AO$46,$F672)*(1-INDEX(AO$117:AO$133,$F672))</f>
        <v/>
      </c>
      <c r="AP672" s="40">
        <f>AP$12*$D672*INDEX(AP$21:AP$28,$E672)*INDEX(AP$30:AP$46,$F672)*(1-INDEX(AP$117:AP$133,$F672))</f>
        <v/>
      </c>
      <c r="AQ672" s="40">
        <f>AQ$12*$D672*INDEX(AQ$21:AQ$28,$E672)*INDEX(AQ$30:AQ$46,$F672)*(1-INDEX(AQ$117:AQ$133,$F672))</f>
        <v/>
      </c>
      <c r="AR672" s="40">
        <f>AR$12*$D672*INDEX(AR$21:AR$28,$E672)*INDEX(AR$30:AR$46,$F672)*(1-INDEX(AR$117:AR$133,$F672))</f>
        <v/>
      </c>
      <c r="AS672" s="40">
        <f>AS$12*$D672*INDEX(AS$21:AS$28,$E672)*INDEX(AS$30:AS$46,$F672)*(1-INDEX(AS$117:AS$133,$F672))</f>
        <v/>
      </c>
      <c r="AT672" s="40">
        <f>AT$12*$D672*INDEX(AT$21:AT$28,$E672)*INDEX(AT$30:AT$46,$F672)*(1-INDEX(AT$117:AT$133,$F672))</f>
        <v/>
      </c>
      <c r="AU672" s="40">
        <f>AU$12*$D672*INDEX(AU$21:AU$28,$E672)*INDEX(AU$30:AU$46,$F672)*(1-INDEX(AU$117:AU$133,$F672))</f>
        <v/>
      </c>
      <c r="AV672" s="40">
        <f>AV$12*$D672*INDEX(AV$21:AV$28,$E672)*INDEX(AV$30:AV$46,$F672)*(1-INDEX(AV$117:AV$133,$F672))</f>
        <v/>
      </c>
      <c r="AW672" s="40">
        <f>AW$12*$D672*INDEX(AW$21:AW$28,$E672)*INDEX(AW$30:AW$46,$F672)*(1-INDEX(AW$117:AW$133,$F672))</f>
        <v/>
      </c>
      <c r="AX672" s="42">
        <f>CARBONTAX(AX$12,$D672,INDEX(AX$21:AX$28,$E672),INDEX(AX$30:AX$46,$F672),INDEX(AX$117:AX$133,$F672))</f>
        <v/>
      </c>
    </row>
    <row r="673" hidden="1" outlineLevel="2">
      <c r="A673" s="5" t="inlineStr">
        <is>
          <t>ctxnew</t>
        </is>
      </c>
      <c r="B673" s="5" t="inlineStr">
        <is>
          <t>gso</t>
        </is>
      </c>
      <c r="C673" s="5" t="inlineStr">
        <is>
          <t>res</t>
        </is>
      </c>
      <c r="D673" s="40">
        <f>INDEX(Inputs!$T$5:$T$132,MATCH($B673&amp;"|"&amp;$C673,Inputs!$A$5:$A$132,0))</f>
        <v/>
      </c>
      <c r="E673" s="40">
        <f>INDEX(Inputs!$J$5:$J$132,MATCH($B673&amp;"|"&amp;$C673,Inputs!$A$5:$A$132,0))</f>
        <v/>
      </c>
      <c r="F673" s="40">
        <f>INDEX(Inputs!$K$5:$K$132,MATCH($B673&amp;"|"&amp;$C673,Inputs!$A$5:$A$132,0))</f>
        <v/>
      </c>
      <c r="G673" s="39" t="n"/>
      <c r="H673" s="5">
        <f>INDEX(Variables!$B$5:$B$105,MATCH($A673,Variables!$A$5:$A$105,0))&amp;IF($C673="",""," | "&amp;INDEX(Mapping!$B$5:$B$26,MATCH($C673,Mapping!$A$5:$A$26,0))&amp;" | "&amp;INDEX(Mapping!$B$30:$B$41,MATCH($B673,Mapping!$A$30:$A$41,0)))</f>
        <v/>
      </c>
      <c r="I673" s="5">
        <f>INDEX(Variables!$C$5:$C$105,MATCH($A673,Variables!$A$5:$A$105,0))</f>
        <v/>
      </c>
      <c r="J673" s="5">
        <f>INDEX(Variables!$E$5:$E$105,MATCH($A673,Variables!$A$5:$A$105,0))</f>
        <v/>
      </c>
      <c r="K673" s="25">
        <f>LOWER(Settings!$C$4)&amp;".mit."&amp;$A673&amp;IF($C673="","","."&amp;$C673&amp;"."&amp;$B673)&amp;IF(INDEX(Variables!$D$5:$D$105,MATCH($A673,Variables!$A$5:$A$105,0))="","","."&amp;INDEX(Variables!$D$5:$D$105,MATCH($A673,Variables!$A$5:$A$105,0)))&amp;"."&amp;K$5</f>
        <v/>
      </c>
      <c r="L673" s="41">
        <f>L$12*$D673*INDEX(L$21:L$28,$E673)*INDEX(L$30:L$46,$F673)*(1-INDEX(L$117:L$133,$F673))</f>
        <v/>
      </c>
      <c r="M673" s="40">
        <f>M$12*$D673*INDEX(M$21:M$28,$E673)*INDEX(M$30:M$46,$F673)*(1-INDEX(M$117:M$133,$F673))</f>
        <v/>
      </c>
      <c r="N673" s="40">
        <f>N$12*$D673*INDEX(N$21:N$28,$E673)*INDEX(N$30:N$46,$F673)*(1-INDEX(N$117:N$133,$F673))</f>
        <v/>
      </c>
      <c r="O673" s="40">
        <f>O$12*$D673*INDEX(O$21:O$28,$E673)*INDEX(O$30:O$46,$F673)*(1-INDEX(O$117:O$133,$F673))</f>
        <v/>
      </c>
      <c r="P673" s="40">
        <f>P$12*$D673*INDEX(P$21:P$28,$E673)*INDEX(P$30:P$46,$F673)*(1-INDEX(P$117:P$133,$F673))</f>
        <v/>
      </c>
      <c r="Q673" s="40">
        <f>Q$12*$D673*INDEX(Q$21:Q$28,$E673)*INDEX(Q$30:Q$46,$F673)*(1-INDEX(Q$117:Q$133,$F673))</f>
        <v/>
      </c>
      <c r="R673" s="40">
        <f>R$12*$D673*INDEX(R$21:R$28,$E673)*INDEX(R$30:R$46,$F673)*(1-INDEX(R$117:R$133,$F673))</f>
        <v/>
      </c>
      <c r="S673" s="40">
        <f>S$12*$D673*INDEX(S$21:S$28,$E673)*INDEX(S$30:S$46,$F673)*(1-INDEX(S$117:S$133,$F673))</f>
        <v/>
      </c>
      <c r="T673" s="40">
        <f>T$12*$D673*INDEX(T$21:T$28,$E673)*INDEX(T$30:T$46,$F673)*(1-INDEX(T$117:T$133,$F673))</f>
        <v/>
      </c>
      <c r="U673" s="40">
        <f>U$12*$D673*INDEX(U$21:U$28,$E673)*INDEX(U$30:U$46,$F673)*(1-INDEX(U$117:U$133,$F673))</f>
        <v/>
      </c>
      <c r="V673" s="40">
        <f>V$12*$D673*INDEX(V$21:V$28,$E673)*INDEX(V$30:V$46,$F673)*(1-INDEX(V$117:V$133,$F673))</f>
        <v/>
      </c>
      <c r="W673" s="40">
        <f>W$12*$D673*INDEX(W$21:W$28,$E673)*INDEX(W$30:W$46,$F673)*(1-INDEX(W$117:W$133,$F673))</f>
        <v/>
      </c>
      <c r="X673" s="40">
        <f>X$12*$D673*INDEX(X$21:X$28,$E673)*INDEX(X$30:X$46,$F673)*(1-INDEX(X$117:X$133,$F673))</f>
        <v/>
      </c>
      <c r="Y673" s="40">
        <f>Y$12*$D673*INDEX(Y$21:Y$28,$E673)*INDEX(Y$30:Y$46,$F673)*(1-INDEX(Y$117:Y$133,$F673))</f>
        <v/>
      </c>
      <c r="Z673" s="40">
        <f>Z$12*$D673*INDEX(Z$21:Z$28,$E673)*INDEX(Z$30:Z$46,$F673)*(1-INDEX(Z$117:Z$133,$F673))</f>
        <v/>
      </c>
      <c r="AA673" s="40">
        <f>AA$12*$D673*INDEX(AA$21:AA$28,$E673)*INDEX(AA$30:AA$46,$F673)*(1-INDEX(AA$117:AA$133,$F673))</f>
        <v/>
      </c>
      <c r="AB673" s="40">
        <f>AB$12*$D673*INDEX(AB$21:AB$28,$E673)*INDEX(AB$30:AB$46,$F673)*(1-INDEX(AB$117:AB$133,$F673))</f>
        <v/>
      </c>
      <c r="AC673" s="40">
        <f>AC$12*$D673*INDEX(AC$21:AC$28,$E673)*INDEX(AC$30:AC$46,$F673)*(1-INDEX(AC$117:AC$133,$F673))</f>
        <v/>
      </c>
      <c r="AD673" s="42">
        <f>CARBONTAX(AD$12,$D673,INDEX(AD$21:AD$28,$E673),INDEX(AD$30:AD$46,$F673),INDEX(AD$117:AD$133,$F673))</f>
        <v/>
      </c>
      <c r="AE673" s="25">
        <f>LOWER(Settings!$C$4)&amp;".mit."&amp;$A673&amp;IF($C673="","","."&amp;$C673&amp;"."&amp;$B673)&amp;IF(INDEX(Variables!$D$5:$D$105,MATCH($A673,Variables!$A$5:$A$105,0))="","","."&amp;INDEX(Variables!$D$5:$D$105,MATCH($A673,Variables!$A$5:$A$105,0)))&amp;"."&amp;AE$5</f>
        <v/>
      </c>
      <c r="AF673" s="41">
        <f>AF$12*$D673*INDEX(AF$21:AF$28,$E673)*INDEX(AF$30:AF$46,$F673)*(1-INDEX(AF$117:AF$133,$F673))</f>
        <v/>
      </c>
      <c r="AG673" s="40">
        <f>AG$12*$D673*INDEX(AG$21:AG$28,$E673)*INDEX(AG$30:AG$46,$F673)*(1-INDEX(AG$117:AG$133,$F673))</f>
        <v/>
      </c>
      <c r="AH673" s="40">
        <f>AH$12*$D673*INDEX(AH$21:AH$28,$E673)*INDEX(AH$30:AH$46,$F673)*(1-INDEX(AH$117:AH$133,$F673))</f>
        <v/>
      </c>
      <c r="AI673" s="40">
        <f>AI$12*$D673*INDEX(AI$21:AI$28,$E673)*INDEX(AI$30:AI$46,$F673)*(1-INDEX(AI$117:AI$133,$F673))</f>
        <v/>
      </c>
      <c r="AJ673" s="40">
        <f>AJ$12*$D673*INDEX(AJ$21:AJ$28,$E673)*INDEX(AJ$30:AJ$46,$F673)*(1-INDEX(AJ$117:AJ$133,$F673))</f>
        <v/>
      </c>
      <c r="AK673" s="40">
        <f>AK$12*$D673*INDEX(AK$21:AK$28,$E673)*INDEX(AK$30:AK$46,$F673)*(1-INDEX(AK$117:AK$133,$F673))</f>
        <v/>
      </c>
      <c r="AL673" s="40">
        <f>AL$12*$D673*INDEX(AL$21:AL$28,$E673)*INDEX(AL$30:AL$46,$F673)*(1-INDEX(AL$117:AL$133,$F673))</f>
        <v/>
      </c>
      <c r="AM673" s="40">
        <f>AM$12*$D673*INDEX(AM$21:AM$28,$E673)*INDEX(AM$30:AM$46,$F673)*(1-INDEX(AM$117:AM$133,$F673))</f>
        <v/>
      </c>
      <c r="AN673" s="40">
        <f>AN$12*$D673*INDEX(AN$21:AN$28,$E673)*INDEX(AN$30:AN$46,$F673)*(1-INDEX(AN$117:AN$133,$F673))</f>
        <v/>
      </c>
      <c r="AO673" s="40">
        <f>AO$12*$D673*INDEX(AO$21:AO$28,$E673)*INDEX(AO$30:AO$46,$F673)*(1-INDEX(AO$117:AO$133,$F673))</f>
        <v/>
      </c>
      <c r="AP673" s="40">
        <f>AP$12*$D673*INDEX(AP$21:AP$28,$E673)*INDEX(AP$30:AP$46,$F673)*(1-INDEX(AP$117:AP$133,$F673))</f>
        <v/>
      </c>
      <c r="AQ673" s="40">
        <f>AQ$12*$D673*INDEX(AQ$21:AQ$28,$E673)*INDEX(AQ$30:AQ$46,$F673)*(1-INDEX(AQ$117:AQ$133,$F673))</f>
        <v/>
      </c>
      <c r="AR673" s="40">
        <f>AR$12*$D673*INDEX(AR$21:AR$28,$E673)*INDEX(AR$30:AR$46,$F673)*(1-INDEX(AR$117:AR$133,$F673))</f>
        <v/>
      </c>
      <c r="AS673" s="40">
        <f>AS$12*$D673*INDEX(AS$21:AS$28,$E673)*INDEX(AS$30:AS$46,$F673)*(1-INDEX(AS$117:AS$133,$F673))</f>
        <v/>
      </c>
      <c r="AT673" s="40">
        <f>AT$12*$D673*INDEX(AT$21:AT$28,$E673)*INDEX(AT$30:AT$46,$F673)*(1-INDEX(AT$117:AT$133,$F673))</f>
        <v/>
      </c>
      <c r="AU673" s="40">
        <f>AU$12*$D673*INDEX(AU$21:AU$28,$E673)*INDEX(AU$30:AU$46,$F673)*(1-INDEX(AU$117:AU$133,$F673))</f>
        <v/>
      </c>
      <c r="AV673" s="40">
        <f>AV$12*$D673*INDEX(AV$21:AV$28,$E673)*INDEX(AV$30:AV$46,$F673)*(1-INDEX(AV$117:AV$133,$F673))</f>
        <v/>
      </c>
      <c r="AW673" s="40">
        <f>AW$12*$D673*INDEX(AW$21:AW$28,$E673)*INDEX(AW$30:AW$46,$F673)*(1-INDEX(AW$117:AW$133,$F673))</f>
        <v/>
      </c>
      <c r="AX673" s="42">
        <f>CARBONTAX(AX$12,$D673,INDEX(AX$21:AX$28,$E673),INDEX(AX$30:AX$46,$F673),INDEX(AX$117:AX$133,$F673))</f>
        <v/>
      </c>
    </row>
    <row r="674" hidden="1" outlineLevel="2">
      <c r="A674" s="5" t="inlineStr">
        <is>
          <t>ctxnew</t>
        </is>
      </c>
      <c r="B674" s="5" t="inlineStr">
        <is>
          <t>die</t>
        </is>
      </c>
      <c r="C674" s="5" t="inlineStr">
        <is>
          <t>res</t>
        </is>
      </c>
      <c r="D674" s="40">
        <f>INDEX(Inputs!$T$5:$T$132,MATCH($B674&amp;"|"&amp;$C674,Inputs!$A$5:$A$132,0))</f>
        <v/>
      </c>
      <c r="E674" s="40">
        <f>INDEX(Inputs!$J$5:$J$132,MATCH($B674&amp;"|"&amp;$C674,Inputs!$A$5:$A$132,0))</f>
        <v/>
      </c>
      <c r="F674" s="40">
        <f>INDEX(Inputs!$K$5:$K$132,MATCH($B674&amp;"|"&amp;$C674,Inputs!$A$5:$A$132,0))</f>
        <v/>
      </c>
      <c r="G674" s="39" t="n"/>
      <c r="H674" s="5">
        <f>INDEX(Variables!$B$5:$B$105,MATCH($A674,Variables!$A$5:$A$105,0))&amp;IF($C674="",""," | "&amp;INDEX(Mapping!$B$5:$B$26,MATCH($C674,Mapping!$A$5:$A$26,0))&amp;" | "&amp;INDEX(Mapping!$B$30:$B$41,MATCH($B674,Mapping!$A$30:$A$41,0)))</f>
        <v/>
      </c>
      <c r="I674" s="5">
        <f>INDEX(Variables!$C$5:$C$105,MATCH($A674,Variables!$A$5:$A$105,0))</f>
        <v/>
      </c>
      <c r="J674" s="5">
        <f>INDEX(Variables!$E$5:$E$105,MATCH($A674,Variables!$A$5:$A$105,0))</f>
        <v/>
      </c>
      <c r="K674" s="25">
        <f>LOWER(Settings!$C$4)&amp;".mit."&amp;$A674&amp;IF($C674="","","."&amp;$C674&amp;"."&amp;$B674)&amp;IF(INDEX(Variables!$D$5:$D$105,MATCH($A674,Variables!$A$5:$A$105,0))="","","."&amp;INDEX(Variables!$D$5:$D$105,MATCH($A674,Variables!$A$5:$A$105,0)))&amp;"."&amp;K$5</f>
        <v/>
      </c>
      <c r="L674" s="41">
        <f>L$12*$D674*INDEX(L$21:L$28,$E674)*INDEX(L$30:L$46,$F674)*(1-INDEX(L$117:L$133,$F674))</f>
        <v/>
      </c>
      <c r="M674" s="40">
        <f>M$12*$D674*INDEX(M$21:M$28,$E674)*INDEX(M$30:M$46,$F674)*(1-INDEX(M$117:M$133,$F674))</f>
        <v/>
      </c>
      <c r="N674" s="40">
        <f>N$12*$D674*INDEX(N$21:N$28,$E674)*INDEX(N$30:N$46,$F674)*(1-INDEX(N$117:N$133,$F674))</f>
        <v/>
      </c>
      <c r="O674" s="40">
        <f>O$12*$D674*INDEX(O$21:O$28,$E674)*INDEX(O$30:O$46,$F674)*(1-INDEX(O$117:O$133,$F674))</f>
        <v/>
      </c>
      <c r="P674" s="40">
        <f>P$12*$D674*INDEX(P$21:P$28,$E674)*INDEX(P$30:P$46,$F674)*(1-INDEX(P$117:P$133,$F674))</f>
        <v/>
      </c>
      <c r="Q674" s="40">
        <f>Q$12*$D674*INDEX(Q$21:Q$28,$E674)*INDEX(Q$30:Q$46,$F674)*(1-INDEX(Q$117:Q$133,$F674))</f>
        <v/>
      </c>
      <c r="R674" s="40">
        <f>R$12*$D674*INDEX(R$21:R$28,$E674)*INDEX(R$30:R$46,$F674)*(1-INDEX(R$117:R$133,$F674))</f>
        <v/>
      </c>
      <c r="S674" s="40">
        <f>S$12*$D674*INDEX(S$21:S$28,$E674)*INDEX(S$30:S$46,$F674)*(1-INDEX(S$117:S$133,$F674))</f>
        <v/>
      </c>
      <c r="T674" s="40">
        <f>T$12*$D674*INDEX(T$21:T$28,$E674)*INDEX(T$30:T$46,$F674)*(1-INDEX(T$117:T$133,$F674))</f>
        <v/>
      </c>
      <c r="U674" s="40">
        <f>U$12*$D674*INDEX(U$21:U$28,$E674)*INDEX(U$30:U$46,$F674)*(1-INDEX(U$117:U$133,$F674))</f>
        <v/>
      </c>
      <c r="V674" s="40">
        <f>V$12*$D674*INDEX(V$21:V$28,$E674)*INDEX(V$30:V$46,$F674)*(1-INDEX(V$117:V$133,$F674))</f>
        <v/>
      </c>
      <c r="W674" s="40">
        <f>W$12*$D674*INDEX(W$21:W$28,$E674)*INDEX(W$30:W$46,$F674)*(1-INDEX(W$117:W$133,$F674))</f>
        <v/>
      </c>
      <c r="X674" s="40">
        <f>X$12*$D674*INDEX(X$21:X$28,$E674)*INDEX(X$30:X$46,$F674)*(1-INDEX(X$117:X$133,$F674))</f>
        <v/>
      </c>
      <c r="Y674" s="40">
        <f>Y$12*$D674*INDEX(Y$21:Y$28,$E674)*INDEX(Y$30:Y$46,$F674)*(1-INDEX(Y$117:Y$133,$F674))</f>
        <v/>
      </c>
      <c r="Z674" s="40">
        <f>Z$12*$D674*INDEX(Z$21:Z$28,$E674)*INDEX(Z$30:Z$46,$F674)*(1-INDEX(Z$117:Z$133,$F674))</f>
        <v/>
      </c>
      <c r="AA674" s="40">
        <f>AA$12*$D674*INDEX(AA$21:AA$28,$E674)*INDEX(AA$30:AA$46,$F674)*(1-INDEX(AA$117:AA$133,$F674))</f>
        <v/>
      </c>
      <c r="AB674" s="40">
        <f>AB$12*$D674*INDEX(AB$21:AB$28,$E674)*INDEX(AB$30:AB$46,$F674)*(1-INDEX(AB$117:AB$133,$F674))</f>
        <v/>
      </c>
      <c r="AC674" s="40">
        <f>AC$12*$D674*INDEX(AC$21:AC$28,$E674)*INDEX(AC$30:AC$46,$F674)*(1-INDEX(AC$117:AC$133,$F674))</f>
        <v/>
      </c>
      <c r="AD674" s="42">
        <f>CARBONTAX(AD$12,$D674,INDEX(AD$21:AD$28,$E674),INDEX(AD$30:AD$46,$F674),INDEX(AD$117:AD$133,$F674))</f>
        <v/>
      </c>
      <c r="AE674" s="25">
        <f>LOWER(Settings!$C$4)&amp;".mit."&amp;$A674&amp;IF($C674="","","."&amp;$C674&amp;"."&amp;$B674)&amp;IF(INDEX(Variables!$D$5:$D$105,MATCH($A674,Variables!$A$5:$A$105,0))="","","."&amp;INDEX(Variables!$D$5:$D$105,MATCH($A674,Variables!$A$5:$A$105,0)))&amp;"."&amp;AE$5</f>
        <v/>
      </c>
      <c r="AF674" s="41">
        <f>AF$12*$D674*INDEX(AF$21:AF$28,$E674)*INDEX(AF$30:AF$46,$F674)*(1-INDEX(AF$117:AF$133,$F674))</f>
        <v/>
      </c>
      <c r="AG674" s="40">
        <f>AG$12*$D674*INDEX(AG$21:AG$28,$E674)*INDEX(AG$30:AG$46,$F674)*(1-INDEX(AG$117:AG$133,$F674))</f>
        <v/>
      </c>
      <c r="AH674" s="40">
        <f>AH$12*$D674*INDEX(AH$21:AH$28,$E674)*INDEX(AH$30:AH$46,$F674)*(1-INDEX(AH$117:AH$133,$F674))</f>
        <v/>
      </c>
      <c r="AI674" s="40">
        <f>AI$12*$D674*INDEX(AI$21:AI$28,$E674)*INDEX(AI$30:AI$46,$F674)*(1-INDEX(AI$117:AI$133,$F674))</f>
        <v/>
      </c>
      <c r="AJ674" s="40">
        <f>AJ$12*$D674*INDEX(AJ$21:AJ$28,$E674)*INDEX(AJ$30:AJ$46,$F674)*(1-INDEX(AJ$117:AJ$133,$F674))</f>
        <v/>
      </c>
      <c r="AK674" s="40">
        <f>AK$12*$D674*INDEX(AK$21:AK$28,$E674)*INDEX(AK$30:AK$46,$F674)*(1-INDEX(AK$117:AK$133,$F674))</f>
        <v/>
      </c>
      <c r="AL674" s="40">
        <f>AL$12*$D674*INDEX(AL$21:AL$28,$E674)*INDEX(AL$30:AL$46,$F674)*(1-INDEX(AL$117:AL$133,$F674))</f>
        <v/>
      </c>
      <c r="AM674" s="40">
        <f>AM$12*$D674*INDEX(AM$21:AM$28,$E674)*INDEX(AM$30:AM$46,$F674)*(1-INDEX(AM$117:AM$133,$F674))</f>
        <v/>
      </c>
      <c r="AN674" s="40">
        <f>AN$12*$D674*INDEX(AN$21:AN$28,$E674)*INDEX(AN$30:AN$46,$F674)*(1-INDEX(AN$117:AN$133,$F674))</f>
        <v/>
      </c>
      <c r="AO674" s="40">
        <f>AO$12*$D674*INDEX(AO$21:AO$28,$E674)*INDEX(AO$30:AO$46,$F674)*(1-INDEX(AO$117:AO$133,$F674))</f>
        <v/>
      </c>
      <c r="AP674" s="40">
        <f>AP$12*$D674*INDEX(AP$21:AP$28,$E674)*INDEX(AP$30:AP$46,$F674)*(1-INDEX(AP$117:AP$133,$F674))</f>
        <v/>
      </c>
      <c r="AQ674" s="40">
        <f>AQ$12*$D674*INDEX(AQ$21:AQ$28,$E674)*INDEX(AQ$30:AQ$46,$F674)*(1-INDEX(AQ$117:AQ$133,$F674))</f>
        <v/>
      </c>
      <c r="AR674" s="40">
        <f>AR$12*$D674*INDEX(AR$21:AR$28,$E674)*INDEX(AR$30:AR$46,$F674)*(1-INDEX(AR$117:AR$133,$F674))</f>
        <v/>
      </c>
      <c r="AS674" s="40">
        <f>AS$12*$D674*INDEX(AS$21:AS$28,$E674)*INDEX(AS$30:AS$46,$F674)*(1-INDEX(AS$117:AS$133,$F674))</f>
        <v/>
      </c>
      <c r="AT674" s="40">
        <f>AT$12*$D674*INDEX(AT$21:AT$28,$E674)*INDEX(AT$30:AT$46,$F674)*(1-INDEX(AT$117:AT$133,$F674))</f>
        <v/>
      </c>
      <c r="AU674" s="40">
        <f>AU$12*$D674*INDEX(AU$21:AU$28,$E674)*INDEX(AU$30:AU$46,$F674)*(1-INDEX(AU$117:AU$133,$F674))</f>
        <v/>
      </c>
      <c r="AV674" s="40">
        <f>AV$12*$D674*INDEX(AV$21:AV$28,$E674)*INDEX(AV$30:AV$46,$F674)*(1-INDEX(AV$117:AV$133,$F674))</f>
        <v/>
      </c>
      <c r="AW674" s="40">
        <f>AW$12*$D674*INDEX(AW$21:AW$28,$E674)*INDEX(AW$30:AW$46,$F674)*(1-INDEX(AW$117:AW$133,$F674))</f>
        <v/>
      </c>
      <c r="AX674" s="42">
        <f>CARBONTAX(AX$12,$D674,INDEX(AX$21:AX$28,$E674),INDEX(AX$30:AX$46,$F674),INDEX(AX$117:AX$133,$F674))</f>
        <v/>
      </c>
    </row>
    <row r="675" hidden="1" outlineLevel="2">
      <c r="A675" s="5" t="inlineStr">
        <is>
          <t>ctxnew</t>
        </is>
      </c>
      <c r="B675" s="5" t="inlineStr">
        <is>
          <t>lpg</t>
        </is>
      </c>
      <c r="C675" s="5" t="inlineStr">
        <is>
          <t>res</t>
        </is>
      </c>
      <c r="D675" s="40">
        <f>INDEX(Inputs!$T$5:$T$132,MATCH($B675&amp;"|"&amp;$C675,Inputs!$A$5:$A$132,0))</f>
        <v/>
      </c>
      <c r="E675" s="40">
        <f>INDEX(Inputs!$J$5:$J$132,MATCH($B675&amp;"|"&amp;$C675,Inputs!$A$5:$A$132,0))</f>
        <v/>
      </c>
      <c r="F675" s="40">
        <f>INDEX(Inputs!$K$5:$K$132,MATCH($B675&amp;"|"&amp;$C675,Inputs!$A$5:$A$132,0))</f>
        <v/>
      </c>
      <c r="G675" s="39" t="n"/>
      <c r="H675" s="5">
        <f>INDEX(Variables!$B$5:$B$105,MATCH($A675,Variables!$A$5:$A$105,0))&amp;IF($C675="",""," | "&amp;INDEX(Mapping!$B$5:$B$26,MATCH($C675,Mapping!$A$5:$A$26,0))&amp;" | "&amp;INDEX(Mapping!$B$30:$B$41,MATCH($B675,Mapping!$A$30:$A$41,0)))</f>
        <v/>
      </c>
      <c r="I675" s="5">
        <f>INDEX(Variables!$C$5:$C$105,MATCH($A675,Variables!$A$5:$A$105,0))</f>
        <v/>
      </c>
      <c r="J675" s="5">
        <f>INDEX(Variables!$E$5:$E$105,MATCH($A675,Variables!$A$5:$A$105,0))</f>
        <v/>
      </c>
      <c r="K675" s="25">
        <f>LOWER(Settings!$C$4)&amp;".mit."&amp;$A675&amp;IF($C675="","","."&amp;$C675&amp;"."&amp;$B675)&amp;IF(INDEX(Variables!$D$5:$D$105,MATCH($A675,Variables!$A$5:$A$105,0))="","","."&amp;INDEX(Variables!$D$5:$D$105,MATCH($A675,Variables!$A$5:$A$105,0)))&amp;"."&amp;K$5</f>
        <v/>
      </c>
      <c r="L675" s="41">
        <f>L$12*$D675*INDEX(L$21:L$28,$E675)*INDEX(L$30:L$46,$F675)*(1-INDEX(L$117:L$133,$F675))</f>
        <v/>
      </c>
      <c r="M675" s="40">
        <f>M$12*$D675*INDEX(M$21:M$28,$E675)*INDEX(M$30:M$46,$F675)*(1-INDEX(M$117:M$133,$F675))</f>
        <v/>
      </c>
      <c r="N675" s="40">
        <f>N$12*$D675*INDEX(N$21:N$28,$E675)*INDEX(N$30:N$46,$F675)*(1-INDEX(N$117:N$133,$F675))</f>
        <v/>
      </c>
      <c r="O675" s="40">
        <f>O$12*$D675*INDEX(O$21:O$28,$E675)*INDEX(O$30:O$46,$F675)*(1-INDEX(O$117:O$133,$F675))</f>
        <v/>
      </c>
      <c r="P675" s="40">
        <f>P$12*$D675*INDEX(P$21:P$28,$E675)*INDEX(P$30:P$46,$F675)*(1-INDEX(P$117:P$133,$F675))</f>
        <v/>
      </c>
      <c r="Q675" s="40">
        <f>Q$12*$D675*INDEX(Q$21:Q$28,$E675)*INDEX(Q$30:Q$46,$F675)*(1-INDEX(Q$117:Q$133,$F675))</f>
        <v/>
      </c>
      <c r="R675" s="40">
        <f>R$12*$D675*INDEX(R$21:R$28,$E675)*INDEX(R$30:R$46,$F675)*(1-INDEX(R$117:R$133,$F675))</f>
        <v/>
      </c>
      <c r="S675" s="40">
        <f>S$12*$D675*INDEX(S$21:S$28,$E675)*INDEX(S$30:S$46,$F675)*(1-INDEX(S$117:S$133,$F675))</f>
        <v/>
      </c>
      <c r="T675" s="40">
        <f>T$12*$D675*INDEX(T$21:T$28,$E675)*INDEX(T$30:T$46,$F675)*(1-INDEX(T$117:T$133,$F675))</f>
        <v/>
      </c>
      <c r="U675" s="40">
        <f>U$12*$D675*INDEX(U$21:U$28,$E675)*INDEX(U$30:U$46,$F675)*(1-INDEX(U$117:U$133,$F675))</f>
        <v/>
      </c>
      <c r="V675" s="40">
        <f>V$12*$D675*INDEX(V$21:V$28,$E675)*INDEX(V$30:V$46,$F675)*(1-INDEX(V$117:V$133,$F675))</f>
        <v/>
      </c>
      <c r="W675" s="40">
        <f>W$12*$D675*INDEX(W$21:W$28,$E675)*INDEX(W$30:W$46,$F675)*(1-INDEX(W$117:W$133,$F675))</f>
        <v/>
      </c>
      <c r="X675" s="40">
        <f>X$12*$D675*INDEX(X$21:X$28,$E675)*INDEX(X$30:X$46,$F675)*(1-INDEX(X$117:X$133,$F675))</f>
        <v/>
      </c>
      <c r="Y675" s="40">
        <f>Y$12*$D675*INDEX(Y$21:Y$28,$E675)*INDEX(Y$30:Y$46,$F675)*(1-INDEX(Y$117:Y$133,$F675))</f>
        <v/>
      </c>
      <c r="Z675" s="40">
        <f>Z$12*$D675*INDEX(Z$21:Z$28,$E675)*INDEX(Z$30:Z$46,$F675)*(1-INDEX(Z$117:Z$133,$F675))</f>
        <v/>
      </c>
      <c r="AA675" s="40">
        <f>AA$12*$D675*INDEX(AA$21:AA$28,$E675)*INDEX(AA$30:AA$46,$F675)*(1-INDEX(AA$117:AA$133,$F675))</f>
        <v/>
      </c>
      <c r="AB675" s="40">
        <f>AB$12*$D675*INDEX(AB$21:AB$28,$E675)*INDEX(AB$30:AB$46,$F675)*(1-INDEX(AB$117:AB$133,$F675))</f>
        <v/>
      </c>
      <c r="AC675" s="40">
        <f>AC$12*$D675*INDEX(AC$21:AC$28,$E675)*INDEX(AC$30:AC$46,$F675)*(1-INDEX(AC$117:AC$133,$F675))</f>
        <v/>
      </c>
      <c r="AD675" s="42">
        <f>CARBONTAX(AD$12,$D675,INDEX(AD$21:AD$28,$E675),INDEX(AD$30:AD$46,$F675),INDEX(AD$117:AD$133,$F675))</f>
        <v/>
      </c>
      <c r="AE675" s="25">
        <f>LOWER(Settings!$C$4)&amp;".mit."&amp;$A675&amp;IF($C675="","","."&amp;$C675&amp;"."&amp;$B675)&amp;IF(INDEX(Variables!$D$5:$D$105,MATCH($A675,Variables!$A$5:$A$105,0))="","","."&amp;INDEX(Variables!$D$5:$D$105,MATCH($A675,Variables!$A$5:$A$105,0)))&amp;"."&amp;AE$5</f>
        <v/>
      </c>
      <c r="AF675" s="41">
        <f>AF$12*$D675*INDEX(AF$21:AF$28,$E675)*INDEX(AF$30:AF$46,$F675)*(1-INDEX(AF$117:AF$133,$F675))</f>
        <v/>
      </c>
      <c r="AG675" s="40">
        <f>AG$12*$D675*INDEX(AG$21:AG$28,$E675)*INDEX(AG$30:AG$46,$F675)*(1-INDEX(AG$117:AG$133,$F675))</f>
        <v/>
      </c>
      <c r="AH675" s="40">
        <f>AH$12*$D675*INDEX(AH$21:AH$28,$E675)*INDEX(AH$30:AH$46,$F675)*(1-INDEX(AH$117:AH$133,$F675))</f>
        <v/>
      </c>
      <c r="AI675" s="40">
        <f>AI$12*$D675*INDEX(AI$21:AI$28,$E675)*INDEX(AI$30:AI$46,$F675)*(1-INDEX(AI$117:AI$133,$F675))</f>
        <v/>
      </c>
      <c r="AJ675" s="40">
        <f>AJ$12*$D675*INDEX(AJ$21:AJ$28,$E675)*INDEX(AJ$30:AJ$46,$F675)*(1-INDEX(AJ$117:AJ$133,$F675))</f>
        <v/>
      </c>
      <c r="AK675" s="40">
        <f>AK$12*$D675*INDEX(AK$21:AK$28,$E675)*INDEX(AK$30:AK$46,$F675)*(1-INDEX(AK$117:AK$133,$F675))</f>
        <v/>
      </c>
      <c r="AL675" s="40">
        <f>AL$12*$D675*INDEX(AL$21:AL$28,$E675)*INDEX(AL$30:AL$46,$F675)*(1-INDEX(AL$117:AL$133,$F675))</f>
        <v/>
      </c>
      <c r="AM675" s="40">
        <f>AM$12*$D675*INDEX(AM$21:AM$28,$E675)*INDEX(AM$30:AM$46,$F675)*(1-INDEX(AM$117:AM$133,$F675))</f>
        <v/>
      </c>
      <c r="AN675" s="40">
        <f>AN$12*$D675*INDEX(AN$21:AN$28,$E675)*INDEX(AN$30:AN$46,$F675)*(1-INDEX(AN$117:AN$133,$F675))</f>
        <v/>
      </c>
      <c r="AO675" s="40">
        <f>AO$12*$D675*INDEX(AO$21:AO$28,$E675)*INDEX(AO$30:AO$46,$F675)*(1-INDEX(AO$117:AO$133,$F675))</f>
        <v/>
      </c>
      <c r="AP675" s="40">
        <f>AP$12*$D675*INDEX(AP$21:AP$28,$E675)*INDEX(AP$30:AP$46,$F675)*(1-INDEX(AP$117:AP$133,$F675))</f>
        <v/>
      </c>
      <c r="AQ675" s="40">
        <f>AQ$12*$D675*INDEX(AQ$21:AQ$28,$E675)*INDEX(AQ$30:AQ$46,$F675)*(1-INDEX(AQ$117:AQ$133,$F675))</f>
        <v/>
      </c>
      <c r="AR675" s="40">
        <f>AR$12*$D675*INDEX(AR$21:AR$28,$E675)*INDEX(AR$30:AR$46,$F675)*(1-INDEX(AR$117:AR$133,$F675))</f>
        <v/>
      </c>
      <c r="AS675" s="40">
        <f>AS$12*$D675*INDEX(AS$21:AS$28,$E675)*INDEX(AS$30:AS$46,$F675)*(1-INDEX(AS$117:AS$133,$F675))</f>
        <v/>
      </c>
      <c r="AT675" s="40">
        <f>AT$12*$D675*INDEX(AT$21:AT$28,$E675)*INDEX(AT$30:AT$46,$F675)*(1-INDEX(AT$117:AT$133,$F675))</f>
        <v/>
      </c>
      <c r="AU675" s="40">
        <f>AU$12*$D675*INDEX(AU$21:AU$28,$E675)*INDEX(AU$30:AU$46,$F675)*(1-INDEX(AU$117:AU$133,$F675))</f>
        <v/>
      </c>
      <c r="AV675" s="40">
        <f>AV$12*$D675*INDEX(AV$21:AV$28,$E675)*INDEX(AV$30:AV$46,$F675)*(1-INDEX(AV$117:AV$133,$F675))</f>
        <v/>
      </c>
      <c r="AW675" s="40">
        <f>AW$12*$D675*INDEX(AW$21:AW$28,$E675)*INDEX(AW$30:AW$46,$F675)*(1-INDEX(AW$117:AW$133,$F675))</f>
        <v/>
      </c>
      <c r="AX675" s="42">
        <f>CARBONTAX(AX$12,$D675,INDEX(AX$21:AX$28,$E675),INDEX(AX$30:AX$46,$F675),INDEX(AX$117:AX$133,$F675))</f>
        <v/>
      </c>
    </row>
    <row r="676" hidden="1" outlineLevel="2">
      <c r="A676" s="5" t="inlineStr">
        <is>
          <t>ctxnew</t>
        </is>
      </c>
      <c r="B676" s="5" t="inlineStr">
        <is>
          <t>ker</t>
        </is>
      </c>
      <c r="C676" s="5" t="inlineStr">
        <is>
          <t>res</t>
        </is>
      </c>
      <c r="D676" s="40">
        <f>INDEX(Inputs!$T$5:$T$132,MATCH($B676&amp;"|"&amp;$C676,Inputs!$A$5:$A$132,0))</f>
        <v/>
      </c>
      <c r="E676" s="40">
        <f>INDEX(Inputs!$J$5:$J$132,MATCH($B676&amp;"|"&amp;$C676,Inputs!$A$5:$A$132,0))</f>
        <v/>
      </c>
      <c r="F676" s="40">
        <f>INDEX(Inputs!$K$5:$K$132,MATCH($B676&amp;"|"&amp;$C676,Inputs!$A$5:$A$132,0))</f>
        <v/>
      </c>
      <c r="G676" s="39" t="n"/>
      <c r="H676" s="5">
        <f>INDEX(Variables!$B$5:$B$105,MATCH($A676,Variables!$A$5:$A$105,0))&amp;IF($C676="",""," | "&amp;INDEX(Mapping!$B$5:$B$26,MATCH($C676,Mapping!$A$5:$A$26,0))&amp;" | "&amp;INDEX(Mapping!$B$30:$B$41,MATCH($B676,Mapping!$A$30:$A$41,0)))</f>
        <v/>
      </c>
      <c r="I676" s="5">
        <f>INDEX(Variables!$C$5:$C$105,MATCH($A676,Variables!$A$5:$A$105,0))</f>
        <v/>
      </c>
      <c r="J676" s="5">
        <f>INDEX(Variables!$E$5:$E$105,MATCH($A676,Variables!$A$5:$A$105,0))</f>
        <v/>
      </c>
      <c r="K676" s="25">
        <f>LOWER(Settings!$C$4)&amp;".mit."&amp;$A676&amp;IF($C676="","","."&amp;$C676&amp;"."&amp;$B676)&amp;IF(INDEX(Variables!$D$5:$D$105,MATCH($A676,Variables!$A$5:$A$105,0))="","","."&amp;INDEX(Variables!$D$5:$D$105,MATCH($A676,Variables!$A$5:$A$105,0)))&amp;"."&amp;K$5</f>
        <v/>
      </c>
      <c r="L676" s="41">
        <f>L$12*$D676*INDEX(L$21:L$28,$E676)*INDEX(L$30:L$46,$F676)*(1-INDEX(L$117:L$133,$F676))</f>
        <v/>
      </c>
      <c r="M676" s="40">
        <f>M$12*$D676*INDEX(M$21:M$28,$E676)*INDEX(M$30:M$46,$F676)*(1-INDEX(M$117:M$133,$F676))</f>
        <v/>
      </c>
      <c r="N676" s="40">
        <f>N$12*$D676*INDEX(N$21:N$28,$E676)*INDEX(N$30:N$46,$F676)*(1-INDEX(N$117:N$133,$F676))</f>
        <v/>
      </c>
      <c r="O676" s="40">
        <f>O$12*$D676*INDEX(O$21:O$28,$E676)*INDEX(O$30:O$46,$F676)*(1-INDEX(O$117:O$133,$F676))</f>
        <v/>
      </c>
      <c r="P676" s="40">
        <f>P$12*$D676*INDEX(P$21:P$28,$E676)*INDEX(P$30:P$46,$F676)*(1-INDEX(P$117:P$133,$F676))</f>
        <v/>
      </c>
      <c r="Q676" s="40">
        <f>Q$12*$D676*INDEX(Q$21:Q$28,$E676)*INDEX(Q$30:Q$46,$F676)*(1-INDEX(Q$117:Q$133,$F676))</f>
        <v/>
      </c>
      <c r="R676" s="40">
        <f>R$12*$D676*INDEX(R$21:R$28,$E676)*INDEX(R$30:R$46,$F676)*(1-INDEX(R$117:R$133,$F676))</f>
        <v/>
      </c>
      <c r="S676" s="40">
        <f>S$12*$D676*INDEX(S$21:S$28,$E676)*INDEX(S$30:S$46,$F676)*(1-INDEX(S$117:S$133,$F676))</f>
        <v/>
      </c>
      <c r="T676" s="40">
        <f>T$12*$D676*INDEX(T$21:T$28,$E676)*INDEX(T$30:T$46,$F676)*(1-INDEX(T$117:T$133,$F676))</f>
        <v/>
      </c>
      <c r="U676" s="40">
        <f>U$12*$D676*INDEX(U$21:U$28,$E676)*INDEX(U$30:U$46,$F676)*(1-INDEX(U$117:U$133,$F676))</f>
        <v/>
      </c>
      <c r="V676" s="40">
        <f>V$12*$D676*INDEX(V$21:V$28,$E676)*INDEX(V$30:V$46,$F676)*(1-INDEX(V$117:V$133,$F676))</f>
        <v/>
      </c>
      <c r="W676" s="40">
        <f>W$12*$D676*INDEX(W$21:W$28,$E676)*INDEX(W$30:W$46,$F676)*(1-INDEX(W$117:W$133,$F676))</f>
        <v/>
      </c>
      <c r="X676" s="40">
        <f>X$12*$D676*INDEX(X$21:X$28,$E676)*INDEX(X$30:X$46,$F676)*(1-INDEX(X$117:X$133,$F676))</f>
        <v/>
      </c>
      <c r="Y676" s="40">
        <f>Y$12*$D676*INDEX(Y$21:Y$28,$E676)*INDEX(Y$30:Y$46,$F676)*(1-INDEX(Y$117:Y$133,$F676))</f>
        <v/>
      </c>
      <c r="Z676" s="40">
        <f>Z$12*$D676*INDEX(Z$21:Z$28,$E676)*INDEX(Z$30:Z$46,$F676)*(1-INDEX(Z$117:Z$133,$F676))</f>
        <v/>
      </c>
      <c r="AA676" s="40">
        <f>AA$12*$D676*INDEX(AA$21:AA$28,$E676)*INDEX(AA$30:AA$46,$F676)*(1-INDEX(AA$117:AA$133,$F676))</f>
        <v/>
      </c>
      <c r="AB676" s="40">
        <f>AB$12*$D676*INDEX(AB$21:AB$28,$E676)*INDEX(AB$30:AB$46,$F676)*(1-INDEX(AB$117:AB$133,$F676))</f>
        <v/>
      </c>
      <c r="AC676" s="40">
        <f>AC$12*$D676*INDEX(AC$21:AC$28,$E676)*INDEX(AC$30:AC$46,$F676)*(1-INDEX(AC$117:AC$133,$F676))</f>
        <v/>
      </c>
      <c r="AD676" s="42">
        <f>CARBONTAX(AD$12,$D676,INDEX(AD$21:AD$28,$E676),INDEX(AD$30:AD$46,$F676),INDEX(AD$117:AD$133,$F676))</f>
        <v/>
      </c>
      <c r="AE676" s="25">
        <f>LOWER(Settings!$C$4)&amp;".mit."&amp;$A676&amp;IF($C676="","","."&amp;$C676&amp;"."&amp;$B676)&amp;IF(INDEX(Variables!$D$5:$D$105,MATCH($A676,Variables!$A$5:$A$105,0))="","","."&amp;INDEX(Variables!$D$5:$D$105,MATCH($A676,Variables!$A$5:$A$105,0)))&amp;"."&amp;AE$5</f>
        <v/>
      </c>
      <c r="AF676" s="41">
        <f>AF$12*$D676*INDEX(AF$21:AF$28,$E676)*INDEX(AF$30:AF$46,$F676)*(1-INDEX(AF$117:AF$133,$F676))</f>
        <v/>
      </c>
      <c r="AG676" s="40">
        <f>AG$12*$D676*INDEX(AG$21:AG$28,$E676)*INDEX(AG$30:AG$46,$F676)*(1-INDEX(AG$117:AG$133,$F676))</f>
        <v/>
      </c>
      <c r="AH676" s="40">
        <f>AH$12*$D676*INDEX(AH$21:AH$28,$E676)*INDEX(AH$30:AH$46,$F676)*(1-INDEX(AH$117:AH$133,$F676))</f>
        <v/>
      </c>
      <c r="AI676" s="40">
        <f>AI$12*$D676*INDEX(AI$21:AI$28,$E676)*INDEX(AI$30:AI$46,$F676)*(1-INDEX(AI$117:AI$133,$F676))</f>
        <v/>
      </c>
      <c r="AJ676" s="40">
        <f>AJ$12*$D676*INDEX(AJ$21:AJ$28,$E676)*INDEX(AJ$30:AJ$46,$F676)*(1-INDEX(AJ$117:AJ$133,$F676))</f>
        <v/>
      </c>
      <c r="AK676" s="40">
        <f>AK$12*$D676*INDEX(AK$21:AK$28,$E676)*INDEX(AK$30:AK$46,$F676)*(1-INDEX(AK$117:AK$133,$F676))</f>
        <v/>
      </c>
      <c r="AL676" s="40">
        <f>AL$12*$D676*INDEX(AL$21:AL$28,$E676)*INDEX(AL$30:AL$46,$F676)*(1-INDEX(AL$117:AL$133,$F676))</f>
        <v/>
      </c>
      <c r="AM676" s="40">
        <f>AM$12*$D676*INDEX(AM$21:AM$28,$E676)*INDEX(AM$30:AM$46,$F676)*(1-INDEX(AM$117:AM$133,$F676))</f>
        <v/>
      </c>
      <c r="AN676" s="40">
        <f>AN$12*$D676*INDEX(AN$21:AN$28,$E676)*INDEX(AN$30:AN$46,$F676)*(1-INDEX(AN$117:AN$133,$F676))</f>
        <v/>
      </c>
      <c r="AO676" s="40">
        <f>AO$12*$D676*INDEX(AO$21:AO$28,$E676)*INDEX(AO$30:AO$46,$F676)*(1-INDEX(AO$117:AO$133,$F676))</f>
        <v/>
      </c>
      <c r="AP676" s="40">
        <f>AP$12*$D676*INDEX(AP$21:AP$28,$E676)*INDEX(AP$30:AP$46,$F676)*(1-INDEX(AP$117:AP$133,$F676))</f>
        <v/>
      </c>
      <c r="AQ676" s="40">
        <f>AQ$12*$D676*INDEX(AQ$21:AQ$28,$E676)*INDEX(AQ$30:AQ$46,$F676)*(1-INDEX(AQ$117:AQ$133,$F676))</f>
        <v/>
      </c>
      <c r="AR676" s="40">
        <f>AR$12*$D676*INDEX(AR$21:AR$28,$E676)*INDEX(AR$30:AR$46,$F676)*(1-INDEX(AR$117:AR$133,$F676))</f>
        <v/>
      </c>
      <c r="AS676" s="40">
        <f>AS$12*$D676*INDEX(AS$21:AS$28,$E676)*INDEX(AS$30:AS$46,$F676)*(1-INDEX(AS$117:AS$133,$F676))</f>
        <v/>
      </c>
      <c r="AT676" s="40">
        <f>AT$12*$D676*INDEX(AT$21:AT$28,$E676)*INDEX(AT$30:AT$46,$F676)*(1-INDEX(AT$117:AT$133,$F676))</f>
        <v/>
      </c>
      <c r="AU676" s="40">
        <f>AU$12*$D676*INDEX(AU$21:AU$28,$E676)*INDEX(AU$30:AU$46,$F676)*(1-INDEX(AU$117:AU$133,$F676))</f>
        <v/>
      </c>
      <c r="AV676" s="40">
        <f>AV$12*$D676*INDEX(AV$21:AV$28,$E676)*INDEX(AV$30:AV$46,$F676)*(1-INDEX(AV$117:AV$133,$F676))</f>
        <v/>
      </c>
      <c r="AW676" s="40">
        <f>AW$12*$D676*INDEX(AW$21:AW$28,$E676)*INDEX(AW$30:AW$46,$F676)*(1-INDEX(AW$117:AW$133,$F676))</f>
        <v/>
      </c>
      <c r="AX676" s="42">
        <f>CARBONTAX(AX$12,$D676,INDEX(AX$21:AX$28,$E676),INDEX(AX$30:AX$46,$F676),INDEX(AX$117:AX$133,$F676))</f>
        <v/>
      </c>
    </row>
    <row r="677" hidden="1" outlineLevel="2">
      <c r="A677" s="5" t="inlineStr">
        <is>
          <t>ctxnew</t>
        </is>
      </c>
      <c r="B677" s="5" t="inlineStr">
        <is>
          <t>oop</t>
        </is>
      </c>
      <c r="C677" s="5" t="inlineStr">
        <is>
          <t>res</t>
        </is>
      </c>
      <c r="D677" s="40">
        <f>INDEX(Inputs!$T$5:$T$132,MATCH($B677&amp;"|"&amp;$C677,Inputs!$A$5:$A$132,0))</f>
        <v/>
      </c>
      <c r="E677" s="40">
        <f>INDEX(Inputs!$J$5:$J$132,MATCH($B677&amp;"|"&amp;$C677,Inputs!$A$5:$A$132,0))</f>
        <v/>
      </c>
      <c r="F677" s="40">
        <f>INDEX(Inputs!$K$5:$K$132,MATCH($B677&amp;"|"&amp;$C677,Inputs!$A$5:$A$132,0))</f>
        <v/>
      </c>
      <c r="G677" s="39" t="n"/>
      <c r="H677" s="5">
        <f>INDEX(Variables!$B$5:$B$105,MATCH($A677,Variables!$A$5:$A$105,0))&amp;IF($C677="",""," | "&amp;INDEX(Mapping!$B$5:$B$26,MATCH($C677,Mapping!$A$5:$A$26,0))&amp;" | "&amp;INDEX(Mapping!$B$30:$B$41,MATCH($B677,Mapping!$A$30:$A$41,0)))</f>
        <v/>
      </c>
      <c r="I677" s="5">
        <f>INDEX(Variables!$C$5:$C$105,MATCH($A677,Variables!$A$5:$A$105,0))</f>
        <v/>
      </c>
      <c r="J677" s="5">
        <f>INDEX(Variables!$E$5:$E$105,MATCH($A677,Variables!$A$5:$A$105,0))</f>
        <v/>
      </c>
      <c r="K677" s="25">
        <f>LOWER(Settings!$C$4)&amp;".mit."&amp;$A677&amp;IF($C677="","","."&amp;$C677&amp;"."&amp;$B677)&amp;IF(INDEX(Variables!$D$5:$D$105,MATCH($A677,Variables!$A$5:$A$105,0))="","","."&amp;INDEX(Variables!$D$5:$D$105,MATCH($A677,Variables!$A$5:$A$105,0)))&amp;"."&amp;K$5</f>
        <v/>
      </c>
      <c r="L677" s="41">
        <f>L$12*$D677*INDEX(L$21:L$28,$E677)*INDEX(L$30:L$46,$F677)*(1-INDEX(L$117:L$133,$F677))</f>
        <v/>
      </c>
      <c r="M677" s="40">
        <f>M$12*$D677*INDEX(M$21:M$28,$E677)*INDEX(M$30:M$46,$F677)*(1-INDEX(M$117:M$133,$F677))</f>
        <v/>
      </c>
      <c r="N677" s="40">
        <f>N$12*$D677*INDEX(N$21:N$28,$E677)*INDEX(N$30:N$46,$F677)*(1-INDEX(N$117:N$133,$F677))</f>
        <v/>
      </c>
      <c r="O677" s="40">
        <f>O$12*$D677*INDEX(O$21:O$28,$E677)*INDEX(O$30:O$46,$F677)*(1-INDEX(O$117:O$133,$F677))</f>
        <v/>
      </c>
      <c r="P677" s="40">
        <f>P$12*$D677*INDEX(P$21:P$28,$E677)*INDEX(P$30:P$46,$F677)*(1-INDEX(P$117:P$133,$F677))</f>
        <v/>
      </c>
      <c r="Q677" s="40">
        <f>Q$12*$D677*INDEX(Q$21:Q$28,$E677)*INDEX(Q$30:Q$46,$F677)*(1-INDEX(Q$117:Q$133,$F677))</f>
        <v/>
      </c>
      <c r="R677" s="40">
        <f>R$12*$D677*INDEX(R$21:R$28,$E677)*INDEX(R$30:R$46,$F677)*(1-INDEX(R$117:R$133,$F677))</f>
        <v/>
      </c>
      <c r="S677" s="40">
        <f>S$12*$D677*INDEX(S$21:S$28,$E677)*INDEX(S$30:S$46,$F677)*(1-INDEX(S$117:S$133,$F677))</f>
        <v/>
      </c>
      <c r="T677" s="40">
        <f>T$12*$D677*INDEX(T$21:T$28,$E677)*INDEX(T$30:T$46,$F677)*(1-INDEX(T$117:T$133,$F677))</f>
        <v/>
      </c>
      <c r="U677" s="40">
        <f>U$12*$D677*INDEX(U$21:U$28,$E677)*INDEX(U$30:U$46,$F677)*(1-INDEX(U$117:U$133,$F677))</f>
        <v/>
      </c>
      <c r="V677" s="40">
        <f>V$12*$D677*INDEX(V$21:V$28,$E677)*INDEX(V$30:V$46,$F677)*(1-INDEX(V$117:V$133,$F677))</f>
        <v/>
      </c>
      <c r="W677" s="40">
        <f>W$12*$D677*INDEX(W$21:W$28,$E677)*INDEX(W$30:W$46,$F677)*(1-INDEX(W$117:W$133,$F677))</f>
        <v/>
      </c>
      <c r="X677" s="40">
        <f>X$12*$D677*INDEX(X$21:X$28,$E677)*INDEX(X$30:X$46,$F677)*(1-INDEX(X$117:X$133,$F677))</f>
        <v/>
      </c>
      <c r="Y677" s="40">
        <f>Y$12*$D677*INDEX(Y$21:Y$28,$E677)*INDEX(Y$30:Y$46,$F677)*(1-INDEX(Y$117:Y$133,$F677))</f>
        <v/>
      </c>
      <c r="Z677" s="40">
        <f>Z$12*$D677*INDEX(Z$21:Z$28,$E677)*INDEX(Z$30:Z$46,$F677)*(1-INDEX(Z$117:Z$133,$F677))</f>
        <v/>
      </c>
      <c r="AA677" s="40">
        <f>AA$12*$D677*INDEX(AA$21:AA$28,$E677)*INDEX(AA$30:AA$46,$F677)*(1-INDEX(AA$117:AA$133,$F677))</f>
        <v/>
      </c>
      <c r="AB677" s="40">
        <f>AB$12*$D677*INDEX(AB$21:AB$28,$E677)*INDEX(AB$30:AB$46,$F677)*(1-INDEX(AB$117:AB$133,$F677))</f>
        <v/>
      </c>
      <c r="AC677" s="40">
        <f>AC$12*$D677*INDEX(AC$21:AC$28,$E677)*INDEX(AC$30:AC$46,$F677)*(1-INDEX(AC$117:AC$133,$F677))</f>
        <v/>
      </c>
      <c r="AD677" s="42">
        <f>CARBONTAX(AD$12,$D677,INDEX(AD$21:AD$28,$E677),INDEX(AD$30:AD$46,$F677),INDEX(AD$117:AD$133,$F677))</f>
        <v/>
      </c>
      <c r="AE677" s="25">
        <f>LOWER(Settings!$C$4)&amp;".mit."&amp;$A677&amp;IF($C677="","","."&amp;$C677&amp;"."&amp;$B677)&amp;IF(INDEX(Variables!$D$5:$D$105,MATCH($A677,Variables!$A$5:$A$105,0))="","","."&amp;INDEX(Variables!$D$5:$D$105,MATCH($A677,Variables!$A$5:$A$105,0)))&amp;"."&amp;AE$5</f>
        <v/>
      </c>
      <c r="AF677" s="41">
        <f>AF$12*$D677*INDEX(AF$21:AF$28,$E677)*INDEX(AF$30:AF$46,$F677)*(1-INDEX(AF$117:AF$133,$F677))</f>
        <v/>
      </c>
      <c r="AG677" s="40">
        <f>AG$12*$D677*INDEX(AG$21:AG$28,$E677)*INDEX(AG$30:AG$46,$F677)*(1-INDEX(AG$117:AG$133,$F677))</f>
        <v/>
      </c>
      <c r="AH677" s="40">
        <f>AH$12*$D677*INDEX(AH$21:AH$28,$E677)*INDEX(AH$30:AH$46,$F677)*(1-INDEX(AH$117:AH$133,$F677))</f>
        <v/>
      </c>
      <c r="AI677" s="40">
        <f>AI$12*$D677*INDEX(AI$21:AI$28,$E677)*INDEX(AI$30:AI$46,$F677)*(1-INDEX(AI$117:AI$133,$F677))</f>
        <v/>
      </c>
      <c r="AJ677" s="40">
        <f>AJ$12*$D677*INDEX(AJ$21:AJ$28,$E677)*INDEX(AJ$30:AJ$46,$F677)*(1-INDEX(AJ$117:AJ$133,$F677))</f>
        <v/>
      </c>
      <c r="AK677" s="40">
        <f>AK$12*$D677*INDEX(AK$21:AK$28,$E677)*INDEX(AK$30:AK$46,$F677)*(1-INDEX(AK$117:AK$133,$F677))</f>
        <v/>
      </c>
      <c r="AL677" s="40">
        <f>AL$12*$D677*INDEX(AL$21:AL$28,$E677)*INDEX(AL$30:AL$46,$F677)*(1-INDEX(AL$117:AL$133,$F677))</f>
        <v/>
      </c>
      <c r="AM677" s="40">
        <f>AM$12*$D677*INDEX(AM$21:AM$28,$E677)*INDEX(AM$30:AM$46,$F677)*(1-INDEX(AM$117:AM$133,$F677))</f>
        <v/>
      </c>
      <c r="AN677" s="40">
        <f>AN$12*$D677*INDEX(AN$21:AN$28,$E677)*INDEX(AN$30:AN$46,$F677)*(1-INDEX(AN$117:AN$133,$F677))</f>
        <v/>
      </c>
      <c r="AO677" s="40">
        <f>AO$12*$D677*INDEX(AO$21:AO$28,$E677)*INDEX(AO$30:AO$46,$F677)*(1-INDEX(AO$117:AO$133,$F677))</f>
        <v/>
      </c>
      <c r="AP677" s="40">
        <f>AP$12*$D677*INDEX(AP$21:AP$28,$E677)*INDEX(AP$30:AP$46,$F677)*(1-INDEX(AP$117:AP$133,$F677))</f>
        <v/>
      </c>
      <c r="AQ677" s="40">
        <f>AQ$12*$D677*INDEX(AQ$21:AQ$28,$E677)*INDEX(AQ$30:AQ$46,$F677)*(1-INDEX(AQ$117:AQ$133,$F677))</f>
        <v/>
      </c>
      <c r="AR677" s="40">
        <f>AR$12*$D677*INDEX(AR$21:AR$28,$E677)*INDEX(AR$30:AR$46,$F677)*(1-INDEX(AR$117:AR$133,$F677))</f>
        <v/>
      </c>
      <c r="AS677" s="40">
        <f>AS$12*$D677*INDEX(AS$21:AS$28,$E677)*INDEX(AS$30:AS$46,$F677)*(1-INDEX(AS$117:AS$133,$F677))</f>
        <v/>
      </c>
      <c r="AT677" s="40">
        <f>AT$12*$D677*INDEX(AT$21:AT$28,$E677)*INDEX(AT$30:AT$46,$F677)*(1-INDEX(AT$117:AT$133,$F677))</f>
        <v/>
      </c>
      <c r="AU677" s="40">
        <f>AU$12*$D677*INDEX(AU$21:AU$28,$E677)*INDEX(AU$30:AU$46,$F677)*(1-INDEX(AU$117:AU$133,$F677))</f>
        <v/>
      </c>
      <c r="AV677" s="40">
        <f>AV$12*$D677*INDEX(AV$21:AV$28,$E677)*INDEX(AV$30:AV$46,$F677)*(1-INDEX(AV$117:AV$133,$F677))</f>
        <v/>
      </c>
      <c r="AW677" s="40">
        <f>AW$12*$D677*INDEX(AW$21:AW$28,$E677)*INDEX(AW$30:AW$46,$F677)*(1-INDEX(AW$117:AW$133,$F677))</f>
        <v/>
      </c>
      <c r="AX677" s="42">
        <f>CARBONTAX(AX$12,$D677,INDEX(AX$21:AX$28,$E677),INDEX(AX$30:AX$46,$F677),INDEX(AX$117:AX$133,$F677))</f>
        <v/>
      </c>
    </row>
    <row r="678" hidden="1" outlineLevel="2">
      <c r="A678" s="5" t="inlineStr">
        <is>
          <t>ctxnew</t>
        </is>
      </c>
      <c r="B678" s="5" t="inlineStr">
        <is>
          <t>bio</t>
        </is>
      </c>
      <c r="C678" s="5" t="inlineStr">
        <is>
          <t>res</t>
        </is>
      </c>
      <c r="D678" s="40">
        <f>INDEX(Inputs!$T$5:$T$132,MATCH($B678&amp;"|"&amp;$C678,Inputs!$A$5:$A$132,0))</f>
        <v/>
      </c>
      <c r="E678" s="40">
        <f>INDEX(Inputs!$J$5:$J$132,MATCH($B678&amp;"|"&amp;$C678,Inputs!$A$5:$A$132,0))</f>
        <v/>
      </c>
      <c r="F678" s="40">
        <f>INDEX(Inputs!$K$5:$K$132,MATCH($B678&amp;"|"&amp;$C678,Inputs!$A$5:$A$132,0))</f>
        <v/>
      </c>
      <c r="G678" s="39" t="n"/>
      <c r="H678" s="5">
        <f>INDEX(Variables!$B$5:$B$105,MATCH($A678,Variables!$A$5:$A$105,0))&amp;IF($C678="",""," | "&amp;INDEX(Mapping!$B$5:$B$26,MATCH($C678,Mapping!$A$5:$A$26,0))&amp;" | "&amp;INDEX(Mapping!$B$30:$B$41,MATCH($B678,Mapping!$A$30:$A$41,0)))</f>
        <v/>
      </c>
      <c r="I678" s="5">
        <f>INDEX(Variables!$C$5:$C$105,MATCH($A678,Variables!$A$5:$A$105,0))</f>
        <v/>
      </c>
      <c r="J678" s="5">
        <f>INDEX(Variables!$E$5:$E$105,MATCH($A678,Variables!$A$5:$A$105,0))</f>
        <v/>
      </c>
      <c r="K678" s="25">
        <f>LOWER(Settings!$C$4)&amp;".mit."&amp;$A678&amp;IF($C678="","","."&amp;$C678&amp;"."&amp;$B678)&amp;IF(INDEX(Variables!$D$5:$D$105,MATCH($A678,Variables!$A$5:$A$105,0))="","","."&amp;INDEX(Variables!$D$5:$D$105,MATCH($A678,Variables!$A$5:$A$105,0)))&amp;"."&amp;K$5</f>
        <v/>
      </c>
      <c r="L678" s="41">
        <f>L$12*$D678*INDEX(L$21:L$28,$E678)*INDEX(L$30:L$46,$F678)*(1-INDEX(L$117:L$133,$F678))</f>
        <v/>
      </c>
      <c r="M678" s="40">
        <f>M$12*$D678*INDEX(M$21:M$28,$E678)*INDEX(M$30:M$46,$F678)*(1-INDEX(M$117:M$133,$F678))</f>
        <v/>
      </c>
      <c r="N678" s="40">
        <f>N$12*$D678*INDEX(N$21:N$28,$E678)*INDEX(N$30:N$46,$F678)*(1-INDEX(N$117:N$133,$F678))</f>
        <v/>
      </c>
      <c r="O678" s="40">
        <f>O$12*$D678*INDEX(O$21:O$28,$E678)*INDEX(O$30:O$46,$F678)*(1-INDEX(O$117:O$133,$F678))</f>
        <v/>
      </c>
      <c r="P678" s="40">
        <f>P$12*$D678*INDEX(P$21:P$28,$E678)*INDEX(P$30:P$46,$F678)*(1-INDEX(P$117:P$133,$F678))</f>
        <v/>
      </c>
      <c r="Q678" s="40">
        <f>Q$12*$D678*INDEX(Q$21:Q$28,$E678)*INDEX(Q$30:Q$46,$F678)*(1-INDEX(Q$117:Q$133,$F678))</f>
        <v/>
      </c>
      <c r="R678" s="40">
        <f>R$12*$D678*INDEX(R$21:R$28,$E678)*INDEX(R$30:R$46,$F678)*(1-INDEX(R$117:R$133,$F678))</f>
        <v/>
      </c>
      <c r="S678" s="40">
        <f>S$12*$D678*INDEX(S$21:S$28,$E678)*INDEX(S$30:S$46,$F678)*(1-INDEX(S$117:S$133,$F678))</f>
        <v/>
      </c>
      <c r="T678" s="40">
        <f>T$12*$D678*INDEX(T$21:T$28,$E678)*INDEX(T$30:T$46,$F678)*(1-INDEX(T$117:T$133,$F678))</f>
        <v/>
      </c>
      <c r="U678" s="40">
        <f>U$12*$D678*INDEX(U$21:U$28,$E678)*INDEX(U$30:U$46,$F678)*(1-INDEX(U$117:U$133,$F678))</f>
        <v/>
      </c>
      <c r="V678" s="40">
        <f>V$12*$D678*INDEX(V$21:V$28,$E678)*INDEX(V$30:V$46,$F678)*(1-INDEX(V$117:V$133,$F678))</f>
        <v/>
      </c>
      <c r="W678" s="40">
        <f>W$12*$D678*INDEX(W$21:W$28,$E678)*INDEX(W$30:W$46,$F678)*(1-INDEX(W$117:W$133,$F678))</f>
        <v/>
      </c>
      <c r="X678" s="40">
        <f>X$12*$D678*INDEX(X$21:X$28,$E678)*INDEX(X$30:X$46,$F678)*(1-INDEX(X$117:X$133,$F678))</f>
        <v/>
      </c>
      <c r="Y678" s="40">
        <f>Y$12*$D678*INDEX(Y$21:Y$28,$E678)*INDEX(Y$30:Y$46,$F678)*(1-INDEX(Y$117:Y$133,$F678))</f>
        <v/>
      </c>
      <c r="Z678" s="40">
        <f>Z$12*$D678*INDEX(Z$21:Z$28,$E678)*INDEX(Z$30:Z$46,$F678)*(1-INDEX(Z$117:Z$133,$F678))</f>
        <v/>
      </c>
      <c r="AA678" s="40">
        <f>AA$12*$D678*INDEX(AA$21:AA$28,$E678)*INDEX(AA$30:AA$46,$F678)*(1-INDEX(AA$117:AA$133,$F678))</f>
        <v/>
      </c>
      <c r="AB678" s="40">
        <f>AB$12*$D678*INDEX(AB$21:AB$28,$E678)*INDEX(AB$30:AB$46,$F678)*(1-INDEX(AB$117:AB$133,$F678))</f>
        <v/>
      </c>
      <c r="AC678" s="40">
        <f>AC$12*$D678*INDEX(AC$21:AC$28,$E678)*INDEX(AC$30:AC$46,$F678)*(1-INDEX(AC$117:AC$133,$F678))</f>
        <v/>
      </c>
      <c r="AD678" s="42">
        <f>CARBONTAX(AD$12,$D678,INDEX(AD$21:AD$28,$E678),INDEX(AD$30:AD$46,$F678),INDEX(AD$117:AD$133,$F678))</f>
        <v/>
      </c>
      <c r="AE678" s="25">
        <f>LOWER(Settings!$C$4)&amp;".mit."&amp;$A678&amp;IF($C678="","","."&amp;$C678&amp;"."&amp;$B678)&amp;IF(INDEX(Variables!$D$5:$D$105,MATCH($A678,Variables!$A$5:$A$105,0))="","","."&amp;INDEX(Variables!$D$5:$D$105,MATCH($A678,Variables!$A$5:$A$105,0)))&amp;"."&amp;AE$5</f>
        <v/>
      </c>
      <c r="AF678" s="41">
        <f>AF$12*$D678*INDEX(AF$21:AF$28,$E678)*INDEX(AF$30:AF$46,$F678)*(1-INDEX(AF$117:AF$133,$F678))</f>
        <v/>
      </c>
      <c r="AG678" s="40">
        <f>AG$12*$D678*INDEX(AG$21:AG$28,$E678)*INDEX(AG$30:AG$46,$F678)*(1-INDEX(AG$117:AG$133,$F678))</f>
        <v/>
      </c>
      <c r="AH678" s="40">
        <f>AH$12*$D678*INDEX(AH$21:AH$28,$E678)*INDEX(AH$30:AH$46,$F678)*(1-INDEX(AH$117:AH$133,$F678))</f>
        <v/>
      </c>
      <c r="AI678" s="40">
        <f>AI$12*$D678*INDEX(AI$21:AI$28,$E678)*INDEX(AI$30:AI$46,$F678)*(1-INDEX(AI$117:AI$133,$F678))</f>
        <v/>
      </c>
      <c r="AJ678" s="40">
        <f>AJ$12*$D678*INDEX(AJ$21:AJ$28,$E678)*INDEX(AJ$30:AJ$46,$F678)*(1-INDEX(AJ$117:AJ$133,$F678))</f>
        <v/>
      </c>
      <c r="AK678" s="40">
        <f>AK$12*$D678*INDEX(AK$21:AK$28,$E678)*INDEX(AK$30:AK$46,$F678)*(1-INDEX(AK$117:AK$133,$F678))</f>
        <v/>
      </c>
      <c r="AL678" s="40">
        <f>AL$12*$D678*INDEX(AL$21:AL$28,$E678)*INDEX(AL$30:AL$46,$F678)*(1-INDEX(AL$117:AL$133,$F678))</f>
        <v/>
      </c>
      <c r="AM678" s="40">
        <f>AM$12*$D678*INDEX(AM$21:AM$28,$E678)*INDEX(AM$30:AM$46,$F678)*(1-INDEX(AM$117:AM$133,$F678))</f>
        <v/>
      </c>
      <c r="AN678" s="40">
        <f>AN$12*$D678*INDEX(AN$21:AN$28,$E678)*INDEX(AN$30:AN$46,$F678)*(1-INDEX(AN$117:AN$133,$F678))</f>
        <v/>
      </c>
      <c r="AO678" s="40">
        <f>AO$12*$D678*INDEX(AO$21:AO$28,$E678)*INDEX(AO$30:AO$46,$F678)*(1-INDEX(AO$117:AO$133,$F678))</f>
        <v/>
      </c>
      <c r="AP678" s="40">
        <f>AP$12*$D678*INDEX(AP$21:AP$28,$E678)*INDEX(AP$30:AP$46,$F678)*(1-INDEX(AP$117:AP$133,$F678))</f>
        <v/>
      </c>
      <c r="AQ678" s="40">
        <f>AQ$12*$D678*INDEX(AQ$21:AQ$28,$E678)*INDEX(AQ$30:AQ$46,$F678)*(1-INDEX(AQ$117:AQ$133,$F678))</f>
        <v/>
      </c>
      <c r="AR678" s="40">
        <f>AR$12*$D678*INDEX(AR$21:AR$28,$E678)*INDEX(AR$30:AR$46,$F678)*(1-INDEX(AR$117:AR$133,$F678))</f>
        <v/>
      </c>
      <c r="AS678" s="40">
        <f>AS$12*$D678*INDEX(AS$21:AS$28,$E678)*INDEX(AS$30:AS$46,$F678)*(1-INDEX(AS$117:AS$133,$F678))</f>
        <v/>
      </c>
      <c r="AT678" s="40">
        <f>AT$12*$D678*INDEX(AT$21:AT$28,$E678)*INDEX(AT$30:AT$46,$F678)*(1-INDEX(AT$117:AT$133,$F678))</f>
        <v/>
      </c>
      <c r="AU678" s="40">
        <f>AU$12*$D678*INDEX(AU$21:AU$28,$E678)*INDEX(AU$30:AU$46,$F678)*(1-INDEX(AU$117:AU$133,$F678))</f>
        <v/>
      </c>
      <c r="AV678" s="40">
        <f>AV$12*$D678*INDEX(AV$21:AV$28,$E678)*INDEX(AV$30:AV$46,$F678)*(1-INDEX(AV$117:AV$133,$F678))</f>
        <v/>
      </c>
      <c r="AW678" s="40">
        <f>AW$12*$D678*INDEX(AW$21:AW$28,$E678)*INDEX(AW$30:AW$46,$F678)*(1-INDEX(AW$117:AW$133,$F678))</f>
        <v/>
      </c>
      <c r="AX678" s="42">
        <f>CARBONTAX(AX$12,$D678,INDEX(AX$21:AX$28,$E678),INDEX(AX$30:AX$46,$F678),INDEX(AX$117:AX$133,$F678))</f>
        <v/>
      </c>
    </row>
    <row r="679" hidden="1" outlineLevel="2"/>
    <row r="680" hidden="1" outlineLevel="2">
      <c r="A680" s="5" t="inlineStr">
        <is>
          <t>ets</t>
        </is>
      </c>
      <c r="B680" s="5" t="inlineStr">
        <is>
          <t>coa</t>
        </is>
      </c>
      <c r="C680" s="5" t="inlineStr">
        <is>
          <t>res</t>
        </is>
      </c>
      <c r="D680" s="40">
        <f>INDEX(Inputs!$T$5:$T$132,MATCH($B680&amp;"|"&amp;$C680,Inputs!$A$5:$A$132,0))</f>
        <v/>
      </c>
      <c r="E680" s="40">
        <f>INDEX(Inputs!$K$5:$K$132,MATCH($B680&amp;"|"&amp;$C680,Inputs!$A$5:$A$132,0))</f>
        <v/>
      </c>
      <c r="F680" s="39" t="n"/>
      <c r="G680" s="39" t="n"/>
      <c r="H680" s="5">
        <f>INDEX(Variables!$B$5:$B$105,MATCH($A680,Variables!$A$5:$A$105,0))&amp;IF($C680="",""," | "&amp;INDEX(Mapping!$B$5:$B$26,MATCH($C680,Mapping!$A$5:$A$26,0))&amp;" | "&amp;INDEX(Mapping!$B$30:$B$41,MATCH($B680,Mapping!$A$30:$A$41,0)))</f>
        <v/>
      </c>
      <c r="I680" s="5">
        <f>INDEX(Variables!$C$5:$C$105,MATCH($A680,Variables!$A$5:$A$105,0))</f>
        <v/>
      </c>
      <c r="J680" s="5">
        <f>INDEX(Variables!$E$5:$E$105,MATCH($A680,Variables!$A$5:$A$105,0))</f>
        <v/>
      </c>
      <c r="K680" s="25">
        <f>LOWER(Settings!$C$4)&amp;".mit."&amp;$A680&amp;IF($C680="","","."&amp;$C680&amp;"."&amp;$B680)&amp;IF(INDEX(Variables!$D$5:$D$105,MATCH($A680,Variables!$A$5:$A$105,0))="","","."&amp;INDEX(Variables!$D$5:$D$105,MATCH($A680,Variables!$A$5:$A$105,0)))&amp;"."&amp;K$5</f>
        <v/>
      </c>
      <c r="L680" s="41">
        <f>L$134*$D680*INDEX(L$117:L$133,$E680)</f>
        <v/>
      </c>
      <c r="M680" s="40">
        <f>M$134*$D680*INDEX(M$117:M$133,$E680)</f>
        <v/>
      </c>
      <c r="N680" s="40">
        <f>N$134*$D680*INDEX(N$117:N$133,$E680)</f>
        <v/>
      </c>
      <c r="O680" s="40">
        <f>O$134*$D680*INDEX(O$117:O$133,$E680)</f>
        <v/>
      </c>
      <c r="P680" s="40">
        <f>P$134*$D680*INDEX(P$117:P$133,$E680)</f>
        <v/>
      </c>
      <c r="Q680" s="40">
        <f>Q$134*$D680*INDEX(Q$117:Q$133,$E680)</f>
        <v/>
      </c>
      <c r="R680" s="40">
        <f>R$134*$D680*INDEX(R$117:R$133,$E680)</f>
        <v/>
      </c>
      <c r="S680" s="40">
        <f>S$134*$D680*INDEX(S$117:S$133,$E680)</f>
        <v/>
      </c>
      <c r="T680" s="40">
        <f>T$134*$D680*INDEX(T$117:T$133,$E680)</f>
        <v/>
      </c>
      <c r="U680" s="40">
        <f>U$134*$D680*INDEX(U$117:U$133,$E680)</f>
        <v/>
      </c>
      <c r="V680" s="40">
        <f>V$134*$D680*INDEX(V$117:V$133,$E680)</f>
        <v/>
      </c>
      <c r="W680" s="40">
        <f>W$134*$D680*INDEX(W$117:W$133,$E680)</f>
        <v/>
      </c>
      <c r="X680" s="40">
        <f>X$134*$D680*INDEX(X$117:X$133,$E680)</f>
        <v/>
      </c>
      <c r="Y680" s="40">
        <f>Y$134*$D680*INDEX(Y$117:Y$133,$E680)</f>
        <v/>
      </c>
      <c r="Z680" s="40">
        <f>Z$134*$D680*INDEX(Z$117:Z$133,$E680)</f>
        <v/>
      </c>
      <c r="AA680" s="40">
        <f>AA$134*$D680*INDEX(AA$117:AA$133,$E680)</f>
        <v/>
      </c>
      <c r="AB680" s="40">
        <f>AB$134*$D680*INDEX(AB$117:AB$133,$E680)</f>
        <v/>
      </c>
      <c r="AC680" s="40">
        <f>AC$134*$D680*INDEX(AC$117:AC$133,$E680)</f>
        <v/>
      </c>
      <c r="AD680" s="42">
        <f>ETSCOST(AD$134,$D680,INDEX(AD$117:AD$133,$E680))</f>
        <v/>
      </c>
      <c r="AE680" s="25">
        <f>LOWER(Settings!$C$4)&amp;".mit."&amp;$A680&amp;IF($C680="","","."&amp;$C680&amp;"."&amp;$B680)&amp;IF(INDEX(Variables!$D$5:$D$105,MATCH($A680,Variables!$A$5:$A$105,0))="","","."&amp;INDEX(Variables!$D$5:$D$105,MATCH($A680,Variables!$A$5:$A$105,0)))&amp;"."&amp;AE$5</f>
        <v/>
      </c>
      <c r="AF680" s="41">
        <f>AF$134*$D680*INDEX(AF$117:AF$133,$E680)</f>
        <v/>
      </c>
      <c r="AG680" s="40">
        <f>AG$134*$D680*INDEX(AG$117:AG$133,$E680)</f>
        <v/>
      </c>
      <c r="AH680" s="40">
        <f>AH$134*$D680*INDEX(AH$117:AH$133,$E680)</f>
        <v/>
      </c>
      <c r="AI680" s="40">
        <f>AI$134*$D680*INDEX(AI$117:AI$133,$E680)</f>
        <v/>
      </c>
      <c r="AJ680" s="40">
        <f>AJ$134*$D680*INDEX(AJ$117:AJ$133,$E680)</f>
        <v/>
      </c>
      <c r="AK680" s="40">
        <f>AK$134*$D680*INDEX(AK$117:AK$133,$E680)</f>
        <v/>
      </c>
      <c r="AL680" s="40">
        <f>AL$134*$D680*INDEX(AL$117:AL$133,$E680)</f>
        <v/>
      </c>
      <c r="AM680" s="40">
        <f>AM$134*$D680*INDEX(AM$117:AM$133,$E680)</f>
        <v/>
      </c>
      <c r="AN680" s="40">
        <f>AN$134*$D680*INDEX(AN$117:AN$133,$E680)</f>
        <v/>
      </c>
      <c r="AO680" s="40">
        <f>AO$134*$D680*INDEX(AO$117:AO$133,$E680)</f>
        <v/>
      </c>
      <c r="AP680" s="40">
        <f>AP$134*$D680*INDEX(AP$117:AP$133,$E680)</f>
        <v/>
      </c>
      <c r="AQ680" s="40">
        <f>AQ$134*$D680*INDEX(AQ$117:AQ$133,$E680)</f>
        <v/>
      </c>
      <c r="AR680" s="40">
        <f>AR$134*$D680*INDEX(AR$117:AR$133,$E680)</f>
        <v/>
      </c>
      <c r="AS680" s="40">
        <f>AS$134*$D680*INDEX(AS$117:AS$133,$E680)</f>
        <v/>
      </c>
      <c r="AT680" s="40">
        <f>AT$134*$D680*INDEX(AT$117:AT$133,$E680)</f>
        <v/>
      </c>
      <c r="AU680" s="40">
        <f>AU$134*$D680*INDEX(AU$117:AU$133,$E680)</f>
        <v/>
      </c>
      <c r="AV680" s="40">
        <f>AV$134*$D680*INDEX(AV$117:AV$133,$E680)</f>
        <v/>
      </c>
      <c r="AW680" s="40">
        <f>AW$134*$D680*INDEX(AW$117:AW$133,$E680)</f>
        <v/>
      </c>
      <c r="AX680" s="42">
        <f>ETSCOST(AX$134,$D680,INDEX(AX$117:AX$133,$E680))</f>
        <v/>
      </c>
    </row>
    <row r="681" hidden="1" outlineLevel="2">
      <c r="A681" s="5" t="inlineStr">
        <is>
          <t>ets</t>
        </is>
      </c>
      <c r="B681" s="5" t="inlineStr">
        <is>
          <t>nga</t>
        </is>
      </c>
      <c r="C681" s="5" t="inlineStr">
        <is>
          <t>res</t>
        </is>
      </c>
      <c r="D681" s="40">
        <f>INDEX(Inputs!$T$5:$T$132,MATCH($B681&amp;"|"&amp;$C681,Inputs!$A$5:$A$132,0))</f>
        <v/>
      </c>
      <c r="E681" s="40">
        <f>INDEX(Inputs!$K$5:$K$132,MATCH($B681&amp;"|"&amp;$C681,Inputs!$A$5:$A$132,0))</f>
        <v/>
      </c>
      <c r="F681" s="39" t="n"/>
      <c r="G681" s="39" t="n"/>
      <c r="H681" s="5">
        <f>INDEX(Variables!$B$5:$B$105,MATCH($A681,Variables!$A$5:$A$105,0))&amp;IF($C681="",""," | "&amp;INDEX(Mapping!$B$5:$B$26,MATCH($C681,Mapping!$A$5:$A$26,0))&amp;" | "&amp;INDEX(Mapping!$B$30:$B$41,MATCH($B681,Mapping!$A$30:$A$41,0)))</f>
        <v/>
      </c>
      <c r="I681" s="5">
        <f>INDEX(Variables!$C$5:$C$105,MATCH($A681,Variables!$A$5:$A$105,0))</f>
        <v/>
      </c>
      <c r="J681" s="5">
        <f>INDEX(Variables!$E$5:$E$105,MATCH($A681,Variables!$A$5:$A$105,0))</f>
        <v/>
      </c>
      <c r="K681" s="25">
        <f>LOWER(Settings!$C$4)&amp;".mit."&amp;$A681&amp;IF($C681="","","."&amp;$C681&amp;"."&amp;$B681)&amp;IF(INDEX(Variables!$D$5:$D$105,MATCH($A681,Variables!$A$5:$A$105,0))="","","."&amp;INDEX(Variables!$D$5:$D$105,MATCH($A681,Variables!$A$5:$A$105,0)))&amp;"."&amp;K$5</f>
        <v/>
      </c>
      <c r="L681" s="41">
        <f>L$134*$D681*INDEX(L$117:L$133,$E681)</f>
        <v/>
      </c>
      <c r="M681" s="40">
        <f>M$134*$D681*INDEX(M$117:M$133,$E681)</f>
        <v/>
      </c>
      <c r="N681" s="40">
        <f>N$134*$D681*INDEX(N$117:N$133,$E681)</f>
        <v/>
      </c>
      <c r="O681" s="40">
        <f>O$134*$D681*INDEX(O$117:O$133,$E681)</f>
        <v/>
      </c>
      <c r="P681" s="40">
        <f>P$134*$D681*INDEX(P$117:P$133,$E681)</f>
        <v/>
      </c>
      <c r="Q681" s="40">
        <f>Q$134*$D681*INDEX(Q$117:Q$133,$E681)</f>
        <v/>
      </c>
      <c r="R681" s="40">
        <f>R$134*$D681*INDEX(R$117:R$133,$E681)</f>
        <v/>
      </c>
      <c r="S681" s="40">
        <f>S$134*$D681*INDEX(S$117:S$133,$E681)</f>
        <v/>
      </c>
      <c r="T681" s="40">
        <f>T$134*$D681*INDEX(T$117:T$133,$E681)</f>
        <v/>
      </c>
      <c r="U681" s="40">
        <f>U$134*$D681*INDEX(U$117:U$133,$E681)</f>
        <v/>
      </c>
      <c r="V681" s="40">
        <f>V$134*$D681*INDEX(V$117:V$133,$E681)</f>
        <v/>
      </c>
      <c r="W681" s="40">
        <f>W$134*$D681*INDEX(W$117:W$133,$E681)</f>
        <v/>
      </c>
      <c r="X681" s="40">
        <f>X$134*$D681*INDEX(X$117:X$133,$E681)</f>
        <v/>
      </c>
      <c r="Y681" s="40">
        <f>Y$134*$D681*INDEX(Y$117:Y$133,$E681)</f>
        <v/>
      </c>
      <c r="Z681" s="40">
        <f>Z$134*$D681*INDEX(Z$117:Z$133,$E681)</f>
        <v/>
      </c>
      <c r="AA681" s="40">
        <f>AA$134*$D681*INDEX(AA$117:AA$133,$E681)</f>
        <v/>
      </c>
      <c r="AB681" s="40">
        <f>AB$134*$D681*INDEX(AB$117:AB$133,$E681)</f>
        <v/>
      </c>
      <c r="AC681" s="40">
        <f>AC$134*$D681*INDEX(AC$117:AC$133,$E681)</f>
        <v/>
      </c>
      <c r="AD681" s="42">
        <f>ETSCOST(AD$134,$D681,INDEX(AD$117:AD$133,$E681))</f>
        <v/>
      </c>
      <c r="AE681" s="25">
        <f>LOWER(Settings!$C$4)&amp;".mit."&amp;$A681&amp;IF($C681="","","."&amp;$C681&amp;"."&amp;$B681)&amp;IF(INDEX(Variables!$D$5:$D$105,MATCH($A681,Variables!$A$5:$A$105,0))="","","."&amp;INDEX(Variables!$D$5:$D$105,MATCH($A681,Variables!$A$5:$A$105,0)))&amp;"."&amp;AE$5</f>
        <v/>
      </c>
      <c r="AF681" s="41">
        <f>AF$134*$D681*INDEX(AF$117:AF$133,$E681)</f>
        <v/>
      </c>
      <c r="AG681" s="40">
        <f>AG$134*$D681*INDEX(AG$117:AG$133,$E681)</f>
        <v/>
      </c>
      <c r="AH681" s="40">
        <f>AH$134*$D681*INDEX(AH$117:AH$133,$E681)</f>
        <v/>
      </c>
      <c r="AI681" s="40">
        <f>AI$134*$D681*INDEX(AI$117:AI$133,$E681)</f>
        <v/>
      </c>
      <c r="AJ681" s="40">
        <f>AJ$134*$D681*INDEX(AJ$117:AJ$133,$E681)</f>
        <v/>
      </c>
      <c r="AK681" s="40">
        <f>AK$134*$D681*INDEX(AK$117:AK$133,$E681)</f>
        <v/>
      </c>
      <c r="AL681" s="40">
        <f>AL$134*$D681*INDEX(AL$117:AL$133,$E681)</f>
        <v/>
      </c>
      <c r="AM681" s="40">
        <f>AM$134*$D681*INDEX(AM$117:AM$133,$E681)</f>
        <v/>
      </c>
      <c r="AN681" s="40">
        <f>AN$134*$D681*INDEX(AN$117:AN$133,$E681)</f>
        <v/>
      </c>
      <c r="AO681" s="40">
        <f>AO$134*$D681*INDEX(AO$117:AO$133,$E681)</f>
        <v/>
      </c>
      <c r="AP681" s="40">
        <f>AP$134*$D681*INDEX(AP$117:AP$133,$E681)</f>
        <v/>
      </c>
      <c r="AQ681" s="40">
        <f>AQ$134*$D681*INDEX(AQ$117:AQ$133,$E681)</f>
        <v/>
      </c>
      <c r="AR681" s="40">
        <f>AR$134*$D681*INDEX(AR$117:AR$133,$E681)</f>
        <v/>
      </c>
      <c r="AS681" s="40">
        <f>AS$134*$D681*INDEX(AS$117:AS$133,$E681)</f>
        <v/>
      </c>
      <c r="AT681" s="40">
        <f>AT$134*$D681*INDEX(AT$117:AT$133,$E681)</f>
        <v/>
      </c>
      <c r="AU681" s="40">
        <f>AU$134*$D681*INDEX(AU$117:AU$133,$E681)</f>
        <v/>
      </c>
      <c r="AV681" s="40">
        <f>AV$134*$D681*INDEX(AV$117:AV$133,$E681)</f>
        <v/>
      </c>
      <c r="AW681" s="40">
        <f>AW$134*$D681*INDEX(AW$117:AW$133,$E681)</f>
        <v/>
      </c>
      <c r="AX681" s="42">
        <f>ETSCOST(AX$134,$D681,INDEX(AX$117:AX$133,$E681))</f>
        <v/>
      </c>
    </row>
    <row r="682" hidden="1" outlineLevel="2">
      <c r="A682" s="5" t="inlineStr">
        <is>
          <t>ets</t>
        </is>
      </c>
      <c r="B682" s="5" t="inlineStr">
        <is>
          <t>gso</t>
        </is>
      </c>
      <c r="C682" s="5" t="inlineStr">
        <is>
          <t>res</t>
        </is>
      </c>
      <c r="D682" s="40">
        <f>INDEX(Inputs!$T$5:$T$132,MATCH($B682&amp;"|"&amp;$C682,Inputs!$A$5:$A$132,0))</f>
        <v/>
      </c>
      <c r="E682" s="40">
        <f>INDEX(Inputs!$K$5:$K$132,MATCH($B682&amp;"|"&amp;$C682,Inputs!$A$5:$A$132,0))</f>
        <v/>
      </c>
      <c r="F682" s="39" t="n"/>
      <c r="G682" s="39" t="n"/>
      <c r="H682" s="5">
        <f>INDEX(Variables!$B$5:$B$105,MATCH($A682,Variables!$A$5:$A$105,0))&amp;IF($C682="",""," | "&amp;INDEX(Mapping!$B$5:$B$26,MATCH($C682,Mapping!$A$5:$A$26,0))&amp;" | "&amp;INDEX(Mapping!$B$30:$B$41,MATCH($B682,Mapping!$A$30:$A$41,0)))</f>
        <v/>
      </c>
      <c r="I682" s="5">
        <f>INDEX(Variables!$C$5:$C$105,MATCH($A682,Variables!$A$5:$A$105,0))</f>
        <v/>
      </c>
      <c r="J682" s="5">
        <f>INDEX(Variables!$E$5:$E$105,MATCH($A682,Variables!$A$5:$A$105,0))</f>
        <v/>
      </c>
      <c r="K682" s="25">
        <f>LOWER(Settings!$C$4)&amp;".mit."&amp;$A682&amp;IF($C682="","","."&amp;$C682&amp;"."&amp;$B682)&amp;IF(INDEX(Variables!$D$5:$D$105,MATCH($A682,Variables!$A$5:$A$105,0))="","","."&amp;INDEX(Variables!$D$5:$D$105,MATCH($A682,Variables!$A$5:$A$105,0)))&amp;"."&amp;K$5</f>
        <v/>
      </c>
      <c r="L682" s="41">
        <f>L$134*$D682*INDEX(L$117:L$133,$E682)</f>
        <v/>
      </c>
      <c r="M682" s="40">
        <f>M$134*$D682*INDEX(M$117:M$133,$E682)</f>
        <v/>
      </c>
      <c r="N682" s="40">
        <f>N$134*$D682*INDEX(N$117:N$133,$E682)</f>
        <v/>
      </c>
      <c r="O682" s="40">
        <f>O$134*$D682*INDEX(O$117:O$133,$E682)</f>
        <v/>
      </c>
      <c r="P682" s="40">
        <f>P$134*$D682*INDEX(P$117:P$133,$E682)</f>
        <v/>
      </c>
      <c r="Q682" s="40">
        <f>Q$134*$D682*INDEX(Q$117:Q$133,$E682)</f>
        <v/>
      </c>
      <c r="R682" s="40">
        <f>R$134*$D682*INDEX(R$117:R$133,$E682)</f>
        <v/>
      </c>
      <c r="S682" s="40">
        <f>S$134*$D682*INDEX(S$117:S$133,$E682)</f>
        <v/>
      </c>
      <c r="T682" s="40">
        <f>T$134*$D682*INDEX(T$117:T$133,$E682)</f>
        <v/>
      </c>
      <c r="U682" s="40">
        <f>U$134*$D682*INDEX(U$117:U$133,$E682)</f>
        <v/>
      </c>
      <c r="V682" s="40">
        <f>V$134*$D682*INDEX(V$117:V$133,$E682)</f>
        <v/>
      </c>
      <c r="W682" s="40">
        <f>W$134*$D682*INDEX(W$117:W$133,$E682)</f>
        <v/>
      </c>
      <c r="X682" s="40">
        <f>X$134*$D682*INDEX(X$117:X$133,$E682)</f>
        <v/>
      </c>
      <c r="Y682" s="40">
        <f>Y$134*$D682*INDEX(Y$117:Y$133,$E682)</f>
        <v/>
      </c>
      <c r="Z682" s="40">
        <f>Z$134*$D682*INDEX(Z$117:Z$133,$E682)</f>
        <v/>
      </c>
      <c r="AA682" s="40">
        <f>AA$134*$D682*INDEX(AA$117:AA$133,$E682)</f>
        <v/>
      </c>
      <c r="AB682" s="40">
        <f>AB$134*$D682*INDEX(AB$117:AB$133,$E682)</f>
        <v/>
      </c>
      <c r="AC682" s="40">
        <f>AC$134*$D682*INDEX(AC$117:AC$133,$E682)</f>
        <v/>
      </c>
      <c r="AD682" s="42">
        <f>ETSCOST(AD$134,$D682,INDEX(AD$117:AD$133,$E682))</f>
        <v/>
      </c>
      <c r="AE682" s="25">
        <f>LOWER(Settings!$C$4)&amp;".mit."&amp;$A682&amp;IF($C682="","","."&amp;$C682&amp;"."&amp;$B682)&amp;IF(INDEX(Variables!$D$5:$D$105,MATCH($A682,Variables!$A$5:$A$105,0))="","","."&amp;INDEX(Variables!$D$5:$D$105,MATCH($A682,Variables!$A$5:$A$105,0)))&amp;"."&amp;AE$5</f>
        <v/>
      </c>
      <c r="AF682" s="41">
        <f>AF$134*$D682*INDEX(AF$117:AF$133,$E682)</f>
        <v/>
      </c>
      <c r="AG682" s="40">
        <f>AG$134*$D682*INDEX(AG$117:AG$133,$E682)</f>
        <v/>
      </c>
      <c r="AH682" s="40">
        <f>AH$134*$D682*INDEX(AH$117:AH$133,$E682)</f>
        <v/>
      </c>
      <c r="AI682" s="40">
        <f>AI$134*$D682*INDEX(AI$117:AI$133,$E682)</f>
        <v/>
      </c>
      <c r="AJ682" s="40">
        <f>AJ$134*$D682*INDEX(AJ$117:AJ$133,$E682)</f>
        <v/>
      </c>
      <c r="AK682" s="40">
        <f>AK$134*$D682*INDEX(AK$117:AK$133,$E682)</f>
        <v/>
      </c>
      <c r="AL682" s="40">
        <f>AL$134*$D682*INDEX(AL$117:AL$133,$E682)</f>
        <v/>
      </c>
      <c r="AM682" s="40">
        <f>AM$134*$D682*INDEX(AM$117:AM$133,$E682)</f>
        <v/>
      </c>
      <c r="AN682" s="40">
        <f>AN$134*$D682*INDEX(AN$117:AN$133,$E682)</f>
        <v/>
      </c>
      <c r="AO682" s="40">
        <f>AO$134*$D682*INDEX(AO$117:AO$133,$E682)</f>
        <v/>
      </c>
      <c r="AP682" s="40">
        <f>AP$134*$D682*INDEX(AP$117:AP$133,$E682)</f>
        <v/>
      </c>
      <c r="AQ682" s="40">
        <f>AQ$134*$D682*INDEX(AQ$117:AQ$133,$E682)</f>
        <v/>
      </c>
      <c r="AR682" s="40">
        <f>AR$134*$D682*INDEX(AR$117:AR$133,$E682)</f>
        <v/>
      </c>
      <c r="AS682" s="40">
        <f>AS$134*$D682*INDEX(AS$117:AS$133,$E682)</f>
        <v/>
      </c>
      <c r="AT682" s="40">
        <f>AT$134*$D682*INDEX(AT$117:AT$133,$E682)</f>
        <v/>
      </c>
      <c r="AU682" s="40">
        <f>AU$134*$D682*INDEX(AU$117:AU$133,$E682)</f>
        <v/>
      </c>
      <c r="AV682" s="40">
        <f>AV$134*$D682*INDEX(AV$117:AV$133,$E682)</f>
        <v/>
      </c>
      <c r="AW682" s="40">
        <f>AW$134*$D682*INDEX(AW$117:AW$133,$E682)</f>
        <v/>
      </c>
      <c r="AX682" s="42">
        <f>ETSCOST(AX$134,$D682,INDEX(AX$117:AX$133,$E682))</f>
        <v/>
      </c>
    </row>
    <row r="683" hidden="1" outlineLevel="2">
      <c r="A683" s="5" t="inlineStr">
        <is>
          <t>ets</t>
        </is>
      </c>
      <c r="B683" s="5" t="inlineStr">
        <is>
          <t>die</t>
        </is>
      </c>
      <c r="C683" s="5" t="inlineStr">
        <is>
          <t>res</t>
        </is>
      </c>
      <c r="D683" s="40">
        <f>INDEX(Inputs!$T$5:$T$132,MATCH($B683&amp;"|"&amp;$C683,Inputs!$A$5:$A$132,0))</f>
        <v/>
      </c>
      <c r="E683" s="40">
        <f>INDEX(Inputs!$K$5:$K$132,MATCH($B683&amp;"|"&amp;$C683,Inputs!$A$5:$A$132,0))</f>
        <v/>
      </c>
      <c r="F683" s="39" t="n"/>
      <c r="G683" s="39" t="n"/>
      <c r="H683" s="5">
        <f>INDEX(Variables!$B$5:$B$105,MATCH($A683,Variables!$A$5:$A$105,0))&amp;IF($C683="",""," | "&amp;INDEX(Mapping!$B$5:$B$26,MATCH($C683,Mapping!$A$5:$A$26,0))&amp;" | "&amp;INDEX(Mapping!$B$30:$B$41,MATCH($B683,Mapping!$A$30:$A$41,0)))</f>
        <v/>
      </c>
      <c r="I683" s="5">
        <f>INDEX(Variables!$C$5:$C$105,MATCH($A683,Variables!$A$5:$A$105,0))</f>
        <v/>
      </c>
      <c r="J683" s="5">
        <f>INDEX(Variables!$E$5:$E$105,MATCH($A683,Variables!$A$5:$A$105,0))</f>
        <v/>
      </c>
      <c r="K683" s="25">
        <f>LOWER(Settings!$C$4)&amp;".mit."&amp;$A683&amp;IF($C683="","","."&amp;$C683&amp;"."&amp;$B683)&amp;IF(INDEX(Variables!$D$5:$D$105,MATCH($A683,Variables!$A$5:$A$105,0))="","","."&amp;INDEX(Variables!$D$5:$D$105,MATCH($A683,Variables!$A$5:$A$105,0)))&amp;"."&amp;K$5</f>
        <v/>
      </c>
      <c r="L683" s="41">
        <f>L$134*$D683*INDEX(L$117:L$133,$E683)</f>
        <v/>
      </c>
      <c r="M683" s="40">
        <f>M$134*$D683*INDEX(M$117:M$133,$E683)</f>
        <v/>
      </c>
      <c r="N683" s="40">
        <f>N$134*$D683*INDEX(N$117:N$133,$E683)</f>
        <v/>
      </c>
      <c r="O683" s="40">
        <f>O$134*$D683*INDEX(O$117:O$133,$E683)</f>
        <v/>
      </c>
      <c r="P683" s="40">
        <f>P$134*$D683*INDEX(P$117:P$133,$E683)</f>
        <v/>
      </c>
      <c r="Q683" s="40">
        <f>Q$134*$D683*INDEX(Q$117:Q$133,$E683)</f>
        <v/>
      </c>
      <c r="R683" s="40">
        <f>R$134*$D683*INDEX(R$117:R$133,$E683)</f>
        <v/>
      </c>
      <c r="S683" s="40">
        <f>S$134*$D683*INDEX(S$117:S$133,$E683)</f>
        <v/>
      </c>
      <c r="T683" s="40">
        <f>T$134*$D683*INDEX(T$117:T$133,$E683)</f>
        <v/>
      </c>
      <c r="U683" s="40">
        <f>U$134*$D683*INDEX(U$117:U$133,$E683)</f>
        <v/>
      </c>
      <c r="V683" s="40">
        <f>V$134*$D683*INDEX(V$117:V$133,$E683)</f>
        <v/>
      </c>
      <c r="W683" s="40">
        <f>W$134*$D683*INDEX(W$117:W$133,$E683)</f>
        <v/>
      </c>
      <c r="X683" s="40">
        <f>X$134*$D683*INDEX(X$117:X$133,$E683)</f>
        <v/>
      </c>
      <c r="Y683" s="40">
        <f>Y$134*$D683*INDEX(Y$117:Y$133,$E683)</f>
        <v/>
      </c>
      <c r="Z683" s="40">
        <f>Z$134*$D683*INDEX(Z$117:Z$133,$E683)</f>
        <v/>
      </c>
      <c r="AA683" s="40">
        <f>AA$134*$D683*INDEX(AA$117:AA$133,$E683)</f>
        <v/>
      </c>
      <c r="AB683" s="40">
        <f>AB$134*$D683*INDEX(AB$117:AB$133,$E683)</f>
        <v/>
      </c>
      <c r="AC683" s="40">
        <f>AC$134*$D683*INDEX(AC$117:AC$133,$E683)</f>
        <v/>
      </c>
      <c r="AD683" s="42">
        <f>ETSCOST(AD$134,$D683,INDEX(AD$117:AD$133,$E683))</f>
        <v/>
      </c>
      <c r="AE683" s="25">
        <f>LOWER(Settings!$C$4)&amp;".mit."&amp;$A683&amp;IF($C683="","","."&amp;$C683&amp;"."&amp;$B683)&amp;IF(INDEX(Variables!$D$5:$D$105,MATCH($A683,Variables!$A$5:$A$105,0))="","","."&amp;INDEX(Variables!$D$5:$D$105,MATCH($A683,Variables!$A$5:$A$105,0)))&amp;"."&amp;AE$5</f>
        <v/>
      </c>
      <c r="AF683" s="41">
        <f>AF$134*$D683*INDEX(AF$117:AF$133,$E683)</f>
        <v/>
      </c>
      <c r="AG683" s="40">
        <f>AG$134*$D683*INDEX(AG$117:AG$133,$E683)</f>
        <v/>
      </c>
      <c r="AH683" s="40">
        <f>AH$134*$D683*INDEX(AH$117:AH$133,$E683)</f>
        <v/>
      </c>
      <c r="AI683" s="40">
        <f>AI$134*$D683*INDEX(AI$117:AI$133,$E683)</f>
        <v/>
      </c>
      <c r="AJ683" s="40">
        <f>AJ$134*$D683*INDEX(AJ$117:AJ$133,$E683)</f>
        <v/>
      </c>
      <c r="AK683" s="40">
        <f>AK$134*$D683*INDEX(AK$117:AK$133,$E683)</f>
        <v/>
      </c>
      <c r="AL683" s="40">
        <f>AL$134*$D683*INDEX(AL$117:AL$133,$E683)</f>
        <v/>
      </c>
      <c r="AM683" s="40">
        <f>AM$134*$D683*INDEX(AM$117:AM$133,$E683)</f>
        <v/>
      </c>
      <c r="AN683" s="40">
        <f>AN$134*$D683*INDEX(AN$117:AN$133,$E683)</f>
        <v/>
      </c>
      <c r="AO683" s="40">
        <f>AO$134*$D683*INDEX(AO$117:AO$133,$E683)</f>
        <v/>
      </c>
      <c r="AP683" s="40">
        <f>AP$134*$D683*INDEX(AP$117:AP$133,$E683)</f>
        <v/>
      </c>
      <c r="AQ683" s="40">
        <f>AQ$134*$D683*INDEX(AQ$117:AQ$133,$E683)</f>
        <v/>
      </c>
      <c r="AR683" s="40">
        <f>AR$134*$D683*INDEX(AR$117:AR$133,$E683)</f>
        <v/>
      </c>
      <c r="AS683" s="40">
        <f>AS$134*$D683*INDEX(AS$117:AS$133,$E683)</f>
        <v/>
      </c>
      <c r="AT683" s="40">
        <f>AT$134*$D683*INDEX(AT$117:AT$133,$E683)</f>
        <v/>
      </c>
      <c r="AU683" s="40">
        <f>AU$134*$D683*INDEX(AU$117:AU$133,$E683)</f>
        <v/>
      </c>
      <c r="AV683" s="40">
        <f>AV$134*$D683*INDEX(AV$117:AV$133,$E683)</f>
        <v/>
      </c>
      <c r="AW683" s="40">
        <f>AW$134*$D683*INDEX(AW$117:AW$133,$E683)</f>
        <v/>
      </c>
      <c r="AX683" s="42">
        <f>ETSCOST(AX$134,$D683,INDEX(AX$117:AX$133,$E683))</f>
        <v/>
      </c>
    </row>
    <row r="684" hidden="1" outlineLevel="2">
      <c r="A684" s="5" t="inlineStr">
        <is>
          <t>ets</t>
        </is>
      </c>
      <c r="B684" s="5" t="inlineStr">
        <is>
          <t>lpg</t>
        </is>
      </c>
      <c r="C684" s="5" t="inlineStr">
        <is>
          <t>res</t>
        </is>
      </c>
      <c r="D684" s="40">
        <f>INDEX(Inputs!$T$5:$T$132,MATCH($B684&amp;"|"&amp;$C684,Inputs!$A$5:$A$132,0))</f>
        <v/>
      </c>
      <c r="E684" s="40">
        <f>INDEX(Inputs!$K$5:$K$132,MATCH($B684&amp;"|"&amp;$C684,Inputs!$A$5:$A$132,0))</f>
        <v/>
      </c>
      <c r="F684" s="39" t="n"/>
      <c r="G684" s="39" t="n"/>
      <c r="H684" s="5">
        <f>INDEX(Variables!$B$5:$B$105,MATCH($A684,Variables!$A$5:$A$105,0))&amp;IF($C684="",""," | "&amp;INDEX(Mapping!$B$5:$B$26,MATCH($C684,Mapping!$A$5:$A$26,0))&amp;" | "&amp;INDEX(Mapping!$B$30:$B$41,MATCH($B684,Mapping!$A$30:$A$41,0)))</f>
        <v/>
      </c>
      <c r="I684" s="5">
        <f>INDEX(Variables!$C$5:$C$105,MATCH($A684,Variables!$A$5:$A$105,0))</f>
        <v/>
      </c>
      <c r="J684" s="5">
        <f>INDEX(Variables!$E$5:$E$105,MATCH($A684,Variables!$A$5:$A$105,0))</f>
        <v/>
      </c>
      <c r="K684" s="25">
        <f>LOWER(Settings!$C$4)&amp;".mit."&amp;$A684&amp;IF($C684="","","."&amp;$C684&amp;"."&amp;$B684)&amp;IF(INDEX(Variables!$D$5:$D$105,MATCH($A684,Variables!$A$5:$A$105,0))="","","."&amp;INDEX(Variables!$D$5:$D$105,MATCH($A684,Variables!$A$5:$A$105,0)))&amp;"."&amp;K$5</f>
        <v/>
      </c>
      <c r="L684" s="41">
        <f>L$134*$D684*INDEX(L$117:L$133,$E684)</f>
        <v/>
      </c>
      <c r="M684" s="40">
        <f>M$134*$D684*INDEX(M$117:M$133,$E684)</f>
        <v/>
      </c>
      <c r="N684" s="40">
        <f>N$134*$D684*INDEX(N$117:N$133,$E684)</f>
        <v/>
      </c>
      <c r="O684" s="40">
        <f>O$134*$D684*INDEX(O$117:O$133,$E684)</f>
        <v/>
      </c>
      <c r="P684" s="40">
        <f>P$134*$D684*INDEX(P$117:P$133,$E684)</f>
        <v/>
      </c>
      <c r="Q684" s="40">
        <f>Q$134*$D684*INDEX(Q$117:Q$133,$E684)</f>
        <v/>
      </c>
      <c r="R684" s="40">
        <f>R$134*$D684*INDEX(R$117:R$133,$E684)</f>
        <v/>
      </c>
      <c r="S684" s="40">
        <f>S$134*$D684*INDEX(S$117:S$133,$E684)</f>
        <v/>
      </c>
      <c r="T684" s="40">
        <f>T$134*$D684*INDEX(T$117:T$133,$E684)</f>
        <v/>
      </c>
      <c r="U684" s="40">
        <f>U$134*$D684*INDEX(U$117:U$133,$E684)</f>
        <v/>
      </c>
      <c r="V684" s="40">
        <f>V$134*$D684*INDEX(V$117:V$133,$E684)</f>
        <v/>
      </c>
      <c r="W684" s="40">
        <f>W$134*$D684*INDEX(W$117:W$133,$E684)</f>
        <v/>
      </c>
      <c r="X684" s="40">
        <f>X$134*$D684*INDEX(X$117:X$133,$E684)</f>
        <v/>
      </c>
      <c r="Y684" s="40">
        <f>Y$134*$D684*INDEX(Y$117:Y$133,$E684)</f>
        <v/>
      </c>
      <c r="Z684" s="40">
        <f>Z$134*$D684*INDEX(Z$117:Z$133,$E684)</f>
        <v/>
      </c>
      <c r="AA684" s="40">
        <f>AA$134*$D684*INDEX(AA$117:AA$133,$E684)</f>
        <v/>
      </c>
      <c r="AB684" s="40">
        <f>AB$134*$D684*INDEX(AB$117:AB$133,$E684)</f>
        <v/>
      </c>
      <c r="AC684" s="40">
        <f>AC$134*$D684*INDEX(AC$117:AC$133,$E684)</f>
        <v/>
      </c>
      <c r="AD684" s="42">
        <f>ETSCOST(AD$134,$D684,INDEX(AD$117:AD$133,$E684))</f>
        <v/>
      </c>
      <c r="AE684" s="25">
        <f>LOWER(Settings!$C$4)&amp;".mit."&amp;$A684&amp;IF($C684="","","."&amp;$C684&amp;"."&amp;$B684)&amp;IF(INDEX(Variables!$D$5:$D$105,MATCH($A684,Variables!$A$5:$A$105,0))="","","."&amp;INDEX(Variables!$D$5:$D$105,MATCH($A684,Variables!$A$5:$A$105,0)))&amp;"."&amp;AE$5</f>
        <v/>
      </c>
      <c r="AF684" s="41">
        <f>AF$134*$D684*INDEX(AF$117:AF$133,$E684)</f>
        <v/>
      </c>
      <c r="AG684" s="40">
        <f>AG$134*$D684*INDEX(AG$117:AG$133,$E684)</f>
        <v/>
      </c>
      <c r="AH684" s="40">
        <f>AH$134*$D684*INDEX(AH$117:AH$133,$E684)</f>
        <v/>
      </c>
      <c r="AI684" s="40">
        <f>AI$134*$D684*INDEX(AI$117:AI$133,$E684)</f>
        <v/>
      </c>
      <c r="AJ684" s="40">
        <f>AJ$134*$D684*INDEX(AJ$117:AJ$133,$E684)</f>
        <v/>
      </c>
      <c r="AK684" s="40">
        <f>AK$134*$D684*INDEX(AK$117:AK$133,$E684)</f>
        <v/>
      </c>
      <c r="AL684" s="40">
        <f>AL$134*$D684*INDEX(AL$117:AL$133,$E684)</f>
        <v/>
      </c>
      <c r="AM684" s="40">
        <f>AM$134*$D684*INDEX(AM$117:AM$133,$E684)</f>
        <v/>
      </c>
      <c r="AN684" s="40">
        <f>AN$134*$D684*INDEX(AN$117:AN$133,$E684)</f>
        <v/>
      </c>
      <c r="AO684" s="40">
        <f>AO$134*$D684*INDEX(AO$117:AO$133,$E684)</f>
        <v/>
      </c>
      <c r="AP684" s="40">
        <f>AP$134*$D684*INDEX(AP$117:AP$133,$E684)</f>
        <v/>
      </c>
      <c r="AQ684" s="40">
        <f>AQ$134*$D684*INDEX(AQ$117:AQ$133,$E684)</f>
        <v/>
      </c>
      <c r="AR684" s="40">
        <f>AR$134*$D684*INDEX(AR$117:AR$133,$E684)</f>
        <v/>
      </c>
      <c r="AS684" s="40">
        <f>AS$134*$D684*INDEX(AS$117:AS$133,$E684)</f>
        <v/>
      </c>
      <c r="AT684" s="40">
        <f>AT$134*$D684*INDEX(AT$117:AT$133,$E684)</f>
        <v/>
      </c>
      <c r="AU684" s="40">
        <f>AU$134*$D684*INDEX(AU$117:AU$133,$E684)</f>
        <v/>
      </c>
      <c r="AV684" s="40">
        <f>AV$134*$D684*INDEX(AV$117:AV$133,$E684)</f>
        <v/>
      </c>
      <c r="AW684" s="40">
        <f>AW$134*$D684*INDEX(AW$117:AW$133,$E684)</f>
        <v/>
      </c>
      <c r="AX684" s="42">
        <f>ETSCOST(AX$134,$D684,INDEX(AX$117:AX$133,$E684))</f>
        <v/>
      </c>
    </row>
    <row r="685" hidden="1" outlineLevel="2">
      <c r="A685" s="5" t="inlineStr">
        <is>
          <t>ets</t>
        </is>
      </c>
      <c r="B685" s="5" t="inlineStr">
        <is>
          <t>ker</t>
        </is>
      </c>
      <c r="C685" s="5" t="inlineStr">
        <is>
          <t>res</t>
        </is>
      </c>
      <c r="D685" s="40">
        <f>INDEX(Inputs!$T$5:$T$132,MATCH($B685&amp;"|"&amp;$C685,Inputs!$A$5:$A$132,0))</f>
        <v/>
      </c>
      <c r="E685" s="40">
        <f>INDEX(Inputs!$K$5:$K$132,MATCH($B685&amp;"|"&amp;$C685,Inputs!$A$5:$A$132,0))</f>
        <v/>
      </c>
      <c r="F685" s="39" t="n"/>
      <c r="G685" s="39" t="n"/>
      <c r="H685" s="5">
        <f>INDEX(Variables!$B$5:$B$105,MATCH($A685,Variables!$A$5:$A$105,0))&amp;IF($C685="",""," | "&amp;INDEX(Mapping!$B$5:$B$26,MATCH($C685,Mapping!$A$5:$A$26,0))&amp;" | "&amp;INDEX(Mapping!$B$30:$B$41,MATCH($B685,Mapping!$A$30:$A$41,0)))</f>
        <v/>
      </c>
      <c r="I685" s="5">
        <f>INDEX(Variables!$C$5:$C$105,MATCH($A685,Variables!$A$5:$A$105,0))</f>
        <v/>
      </c>
      <c r="J685" s="5">
        <f>INDEX(Variables!$E$5:$E$105,MATCH($A685,Variables!$A$5:$A$105,0))</f>
        <v/>
      </c>
      <c r="K685" s="25">
        <f>LOWER(Settings!$C$4)&amp;".mit."&amp;$A685&amp;IF($C685="","","."&amp;$C685&amp;"."&amp;$B685)&amp;IF(INDEX(Variables!$D$5:$D$105,MATCH($A685,Variables!$A$5:$A$105,0))="","","."&amp;INDEX(Variables!$D$5:$D$105,MATCH($A685,Variables!$A$5:$A$105,0)))&amp;"."&amp;K$5</f>
        <v/>
      </c>
      <c r="L685" s="41">
        <f>L$134*$D685*INDEX(L$117:L$133,$E685)</f>
        <v/>
      </c>
      <c r="M685" s="40">
        <f>M$134*$D685*INDEX(M$117:M$133,$E685)</f>
        <v/>
      </c>
      <c r="N685" s="40">
        <f>N$134*$D685*INDEX(N$117:N$133,$E685)</f>
        <v/>
      </c>
      <c r="O685" s="40">
        <f>O$134*$D685*INDEX(O$117:O$133,$E685)</f>
        <v/>
      </c>
      <c r="P685" s="40">
        <f>P$134*$D685*INDEX(P$117:P$133,$E685)</f>
        <v/>
      </c>
      <c r="Q685" s="40">
        <f>Q$134*$D685*INDEX(Q$117:Q$133,$E685)</f>
        <v/>
      </c>
      <c r="R685" s="40">
        <f>R$134*$D685*INDEX(R$117:R$133,$E685)</f>
        <v/>
      </c>
      <c r="S685" s="40">
        <f>S$134*$D685*INDEX(S$117:S$133,$E685)</f>
        <v/>
      </c>
      <c r="T685" s="40">
        <f>T$134*$D685*INDEX(T$117:T$133,$E685)</f>
        <v/>
      </c>
      <c r="U685" s="40">
        <f>U$134*$D685*INDEX(U$117:U$133,$E685)</f>
        <v/>
      </c>
      <c r="V685" s="40">
        <f>V$134*$D685*INDEX(V$117:V$133,$E685)</f>
        <v/>
      </c>
      <c r="W685" s="40">
        <f>W$134*$D685*INDEX(W$117:W$133,$E685)</f>
        <v/>
      </c>
      <c r="X685" s="40">
        <f>X$134*$D685*INDEX(X$117:X$133,$E685)</f>
        <v/>
      </c>
      <c r="Y685" s="40">
        <f>Y$134*$D685*INDEX(Y$117:Y$133,$E685)</f>
        <v/>
      </c>
      <c r="Z685" s="40">
        <f>Z$134*$D685*INDEX(Z$117:Z$133,$E685)</f>
        <v/>
      </c>
      <c r="AA685" s="40">
        <f>AA$134*$D685*INDEX(AA$117:AA$133,$E685)</f>
        <v/>
      </c>
      <c r="AB685" s="40">
        <f>AB$134*$D685*INDEX(AB$117:AB$133,$E685)</f>
        <v/>
      </c>
      <c r="AC685" s="40">
        <f>AC$134*$D685*INDEX(AC$117:AC$133,$E685)</f>
        <v/>
      </c>
      <c r="AD685" s="42">
        <f>ETSCOST(AD$134,$D685,INDEX(AD$117:AD$133,$E685))</f>
        <v/>
      </c>
      <c r="AE685" s="25">
        <f>LOWER(Settings!$C$4)&amp;".mit."&amp;$A685&amp;IF($C685="","","."&amp;$C685&amp;"."&amp;$B685)&amp;IF(INDEX(Variables!$D$5:$D$105,MATCH($A685,Variables!$A$5:$A$105,0))="","","."&amp;INDEX(Variables!$D$5:$D$105,MATCH($A685,Variables!$A$5:$A$105,0)))&amp;"."&amp;AE$5</f>
        <v/>
      </c>
      <c r="AF685" s="41">
        <f>AF$134*$D685*INDEX(AF$117:AF$133,$E685)</f>
        <v/>
      </c>
      <c r="AG685" s="40">
        <f>AG$134*$D685*INDEX(AG$117:AG$133,$E685)</f>
        <v/>
      </c>
      <c r="AH685" s="40">
        <f>AH$134*$D685*INDEX(AH$117:AH$133,$E685)</f>
        <v/>
      </c>
      <c r="AI685" s="40">
        <f>AI$134*$D685*INDEX(AI$117:AI$133,$E685)</f>
        <v/>
      </c>
      <c r="AJ685" s="40">
        <f>AJ$134*$D685*INDEX(AJ$117:AJ$133,$E685)</f>
        <v/>
      </c>
      <c r="AK685" s="40">
        <f>AK$134*$D685*INDEX(AK$117:AK$133,$E685)</f>
        <v/>
      </c>
      <c r="AL685" s="40">
        <f>AL$134*$D685*INDEX(AL$117:AL$133,$E685)</f>
        <v/>
      </c>
      <c r="AM685" s="40">
        <f>AM$134*$D685*INDEX(AM$117:AM$133,$E685)</f>
        <v/>
      </c>
      <c r="AN685" s="40">
        <f>AN$134*$D685*INDEX(AN$117:AN$133,$E685)</f>
        <v/>
      </c>
      <c r="AO685" s="40">
        <f>AO$134*$D685*INDEX(AO$117:AO$133,$E685)</f>
        <v/>
      </c>
      <c r="AP685" s="40">
        <f>AP$134*$D685*INDEX(AP$117:AP$133,$E685)</f>
        <v/>
      </c>
      <c r="AQ685" s="40">
        <f>AQ$134*$D685*INDEX(AQ$117:AQ$133,$E685)</f>
        <v/>
      </c>
      <c r="AR685" s="40">
        <f>AR$134*$D685*INDEX(AR$117:AR$133,$E685)</f>
        <v/>
      </c>
      <c r="AS685" s="40">
        <f>AS$134*$D685*INDEX(AS$117:AS$133,$E685)</f>
        <v/>
      </c>
      <c r="AT685" s="40">
        <f>AT$134*$D685*INDEX(AT$117:AT$133,$E685)</f>
        <v/>
      </c>
      <c r="AU685" s="40">
        <f>AU$134*$D685*INDEX(AU$117:AU$133,$E685)</f>
        <v/>
      </c>
      <c r="AV685" s="40">
        <f>AV$134*$D685*INDEX(AV$117:AV$133,$E685)</f>
        <v/>
      </c>
      <c r="AW685" s="40">
        <f>AW$134*$D685*INDEX(AW$117:AW$133,$E685)</f>
        <v/>
      </c>
      <c r="AX685" s="42">
        <f>ETSCOST(AX$134,$D685,INDEX(AX$117:AX$133,$E685))</f>
        <v/>
      </c>
    </row>
    <row r="686" hidden="1" outlineLevel="2">
      <c r="A686" s="5" t="inlineStr">
        <is>
          <t>ets</t>
        </is>
      </c>
      <c r="B686" s="5" t="inlineStr">
        <is>
          <t>oop</t>
        </is>
      </c>
      <c r="C686" s="5" t="inlineStr">
        <is>
          <t>res</t>
        </is>
      </c>
      <c r="D686" s="40">
        <f>INDEX(Inputs!$T$5:$T$132,MATCH($B686&amp;"|"&amp;$C686,Inputs!$A$5:$A$132,0))</f>
        <v/>
      </c>
      <c r="E686" s="40">
        <f>INDEX(Inputs!$K$5:$K$132,MATCH($B686&amp;"|"&amp;$C686,Inputs!$A$5:$A$132,0))</f>
        <v/>
      </c>
      <c r="F686" s="39" t="n"/>
      <c r="G686" s="39" t="n"/>
      <c r="H686" s="5">
        <f>INDEX(Variables!$B$5:$B$105,MATCH($A686,Variables!$A$5:$A$105,0))&amp;IF($C686="",""," | "&amp;INDEX(Mapping!$B$5:$B$26,MATCH($C686,Mapping!$A$5:$A$26,0))&amp;" | "&amp;INDEX(Mapping!$B$30:$B$41,MATCH($B686,Mapping!$A$30:$A$41,0)))</f>
        <v/>
      </c>
      <c r="I686" s="5">
        <f>INDEX(Variables!$C$5:$C$105,MATCH($A686,Variables!$A$5:$A$105,0))</f>
        <v/>
      </c>
      <c r="J686" s="5">
        <f>INDEX(Variables!$E$5:$E$105,MATCH($A686,Variables!$A$5:$A$105,0))</f>
        <v/>
      </c>
      <c r="K686" s="25">
        <f>LOWER(Settings!$C$4)&amp;".mit."&amp;$A686&amp;IF($C686="","","."&amp;$C686&amp;"."&amp;$B686)&amp;IF(INDEX(Variables!$D$5:$D$105,MATCH($A686,Variables!$A$5:$A$105,0))="","","."&amp;INDEX(Variables!$D$5:$D$105,MATCH($A686,Variables!$A$5:$A$105,0)))&amp;"."&amp;K$5</f>
        <v/>
      </c>
      <c r="L686" s="41">
        <f>L$134*$D686*INDEX(L$117:L$133,$E686)</f>
        <v/>
      </c>
      <c r="M686" s="40">
        <f>M$134*$D686*INDEX(M$117:M$133,$E686)</f>
        <v/>
      </c>
      <c r="N686" s="40">
        <f>N$134*$D686*INDEX(N$117:N$133,$E686)</f>
        <v/>
      </c>
      <c r="O686" s="40">
        <f>O$134*$D686*INDEX(O$117:O$133,$E686)</f>
        <v/>
      </c>
      <c r="P686" s="40">
        <f>P$134*$D686*INDEX(P$117:P$133,$E686)</f>
        <v/>
      </c>
      <c r="Q686" s="40">
        <f>Q$134*$D686*INDEX(Q$117:Q$133,$E686)</f>
        <v/>
      </c>
      <c r="R686" s="40">
        <f>R$134*$D686*INDEX(R$117:R$133,$E686)</f>
        <v/>
      </c>
      <c r="S686" s="40">
        <f>S$134*$D686*INDEX(S$117:S$133,$E686)</f>
        <v/>
      </c>
      <c r="T686" s="40">
        <f>T$134*$D686*INDEX(T$117:T$133,$E686)</f>
        <v/>
      </c>
      <c r="U686" s="40">
        <f>U$134*$D686*INDEX(U$117:U$133,$E686)</f>
        <v/>
      </c>
      <c r="V686" s="40">
        <f>V$134*$D686*INDEX(V$117:V$133,$E686)</f>
        <v/>
      </c>
      <c r="W686" s="40">
        <f>W$134*$D686*INDEX(W$117:W$133,$E686)</f>
        <v/>
      </c>
      <c r="X686" s="40">
        <f>X$134*$D686*INDEX(X$117:X$133,$E686)</f>
        <v/>
      </c>
      <c r="Y686" s="40">
        <f>Y$134*$D686*INDEX(Y$117:Y$133,$E686)</f>
        <v/>
      </c>
      <c r="Z686" s="40">
        <f>Z$134*$D686*INDEX(Z$117:Z$133,$E686)</f>
        <v/>
      </c>
      <c r="AA686" s="40">
        <f>AA$134*$D686*INDEX(AA$117:AA$133,$E686)</f>
        <v/>
      </c>
      <c r="AB686" s="40">
        <f>AB$134*$D686*INDEX(AB$117:AB$133,$E686)</f>
        <v/>
      </c>
      <c r="AC686" s="40">
        <f>AC$134*$D686*INDEX(AC$117:AC$133,$E686)</f>
        <v/>
      </c>
      <c r="AD686" s="42">
        <f>ETSCOST(AD$134,$D686,INDEX(AD$117:AD$133,$E686))</f>
        <v/>
      </c>
      <c r="AE686" s="25">
        <f>LOWER(Settings!$C$4)&amp;".mit."&amp;$A686&amp;IF($C686="","","."&amp;$C686&amp;"."&amp;$B686)&amp;IF(INDEX(Variables!$D$5:$D$105,MATCH($A686,Variables!$A$5:$A$105,0))="","","."&amp;INDEX(Variables!$D$5:$D$105,MATCH($A686,Variables!$A$5:$A$105,0)))&amp;"."&amp;AE$5</f>
        <v/>
      </c>
      <c r="AF686" s="41">
        <f>AF$134*$D686*INDEX(AF$117:AF$133,$E686)</f>
        <v/>
      </c>
      <c r="AG686" s="40">
        <f>AG$134*$D686*INDEX(AG$117:AG$133,$E686)</f>
        <v/>
      </c>
      <c r="AH686" s="40">
        <f>AH$134*$D686*INDEX(AH$117:AH$133,$E686)</f>
        <v/>
      </c>
      <c r="AI686" s="40">
        <f>AI$134*$D686*INDEX(AI$117:AI$133,$E686)</f>
        <v/>
      </c>
      <c r="AJ686" s="40">
        <f>AJ$134*$D686*INDEX(AJ$117:AJ$133,$E686)</f>
        <v/>
      </c>
      <c r="AK686" s="40">
        <f>AK$134*$D686*INDEX(AK$117:AK$133,$E686)</f>
        <v/>
      </c>
      <c r="AL686" s="40">
        <f>AL$134*$D686*INDEX(AL$117:AL$133,$E686)</f>
        <v/>
      </c>
      <c r="AM686" s="40">
        <f>AM$134*$D686*INDEX(AM$117:AM$133,$E686)</f>
        <v/>
      </c>
      <c r="AN686" s="40">
        <f>AN$134*$D686*INDEX(AN$117:AN$133,$E686)</f>
        <v/>
      </c>
      <c r="AO686" s="40">
        <f>AO$134*$D686*INDEX(AO$117:AO$133,$E686)</f>
        <v/>
      </c>
      <c r="AP686" s="40">
        <f>AP$134*$D686*INDEX(AP$117:AP$133,$E686)</f>
        <v/>
      </c>
      <c r="AQ686" s="40">
        <f>AQ$134*$D686*INDEX(AQ$117:AQ$133,$E686)</f>
        <v/>
      </c>
      <c r="AR686" s="40">
        <f>AR$134*$D686*INDEX(AR$117:AR$133,$E686)</f>
        <v/>
      </c>
      <c r="AS686" s="40">
        <f>AS$134*$D686*INDEX(AS$117:AS$133,$E686)</f>
        <v/>
      </c>
      <c r="AT686" s="40">
        <f>AT$134*$D686*INDEX(AT$117:AT$133,$E686)</f>
        <v/>
      </c>
      <c r="AU686" s="40">
        <f>AU$134*$D686*INDEX(AU$117:AU$133,$E686)</f>
        <v/>
      </c>
      <c r="AV686" s="40">
        <f>AV$134*$D686*INDEX(AV$117:AV$133,$E686)</f>
        <v/>
      </c>
      <c r="AW686" s="40">
        <f>AW$134*$D686*INDEX(AW$117:AW$133,$E686)</f>
        <v/>
      </c>
      <c r="AX686" s="42">
        <f>ETSCOST(AX$134,$D686,INDEX(AX$117:AX$133,$E686))</f>
        <v/>
      </c>
    </row>
    <row r="687" hidden="1" outlineLevel="2">
      <c r="A687" s="5" t="inlineStr">
        <is>
          <t>ets</t>
        </is>
      </c>
      <c r="B687" s="5" t="inlineStr">
        <is>
          <t>bio</t>
        </is>
      </c>
      <c r="C687" s="5" t="inlineStr">
        <is>
          <t>res</t>
        </is>
      </c>
      <c r="D687" s="40">
        <f>INDEX(Inputs!$T$5:$T$132,MATCH($B687&amp;"|"&amp;$C687,Inputs!$A$5:$A$132,0))</f>
        <v/>
      </c>
      <c r="E687" s="40">
        <f>INDEX(Inputs!$K$5:$K$132,MATCH($B687&amp;"|"&amp;$C687,Inputs!$A$5:$A$132,0))</f>
        <v/>
      </c>
      <c r="F687" s="39" t="n"/>
      <c r="G687" s="39" t="n"/>
      <c r="H687" s="5">
        <f>INDEX(Variables!$B$5:$B$105,MATCH($A687,Variables!$A$5:$A$105,0))&amp;IF($C687="",""," | "&amp;INDEX(Mapping!$B$5:$B$26,MATCH($C687,Mapping!$A$5:$A$26,0))&amp;" | "&amp;INDEX(Mapping!$B$30:$B$41,MATCH($B687,Mapping!$A$30:$A$41,0)))</f>
        <v/>
      </c>
      <c r="I687" s="5">
        <f>INDEX(Variables!$C$5:$C$105,MATCH($A687,Variables!$A$5:$A$105,0))</f>
        <v/>
      </c>
      <c r="J687" s="5">
        <f>INDEX(Variables!$E$5:$E$105,MATCH($A687,Variables!$A$5:$A$105,0))</f>
        <v/>
      </c>
      <c r="K687" s="25">
        <f>LOWER(Settings!$C$4)&amp;".mit."&amp;$A687&amp;IF($C687="","","."&amp;$C687&amp;"."&amp;$B687)&amp;IF(INDEX(Variables!$D$5:$D$105,MATCH($A687,Variables!$A$5:$A$105,0))="","","."&amp;INDEX(Variables!$D$5:$D$105,MATCH($A687,Variables!$A$5:$A$105,0)))&amp;"."&amp;K$5</f>
        <v/>
      </c>
      <c r="L687" s="41">
        <f>L$134*$D687*INDEX(L$117:L$133,$E687)</f>
        <v/>
      </c>
      <c r="M687" s="40">
        <f>M$134*$D687*INDEX(M$117:M$133,$E687)</f>
        <v/>
      </c>
      <c r="N687" s="40">
        <f>N$134*$D687*INDEX(N$117:N$133,$E687)</f>
        <v/>
      </c>
      <c r="O687" s="40">
        <f>O$134*$D687*INDEX(O$117:O$133,$E687)</f>
        <v/>
      </c>
      <c r="P687" s="40">
        <f>P$134*$D687*INDEX(P$117:P$133,$E687)</f>
        <v/>
      </c>
      <c r="Q687" s="40">
        <f>Q$134*$D687*INDEX(Q$117:Q$133,$E687)</f>
        <v/>
      </c>
      <c r="R687" s="40">
        <f>R$134*$D687*INDEX(R$117:R$133,$E687)</f>
        <v/>
      </c>
      <c r="S687" s="40">
        <f>S$134*$D687*INDEX(S$117:S$133,$E687)</f>
        <v/>
      </c>
      <c r="T687" s="40">
        <f>T$134*$D687*INDEX(T$117:T$133,$E687)</f>
        <v/>
      </c>
      <c r="U687" s="40">
        <f>U$134*$D687*INDEX(U$117:U$133,$E687)</f>
        <v/>
      </c>
      <c r="V687" s="40">
        <f>V$134*$D687*INDEX(V$117:V$133,$E687)</f>
        <v/>
      </c>
      <c r="W687" s="40">
        <f>W$134*$D687*INDEX(W$117:W$133,$E687)</f>
        <v/>
      </c>
      <c r="X687" s="40">
        <f>X$134*$D687*INDEX(X$117:X$133,$E687)</f>
        <v/>
      </c>
      <c r="Y687" s="40">
        <f>Y$134*$D687*INDEX(Y$117:Y$133,$E687)</f>
        <v/>
      </c>
      <c r="Z687" s="40">
        <f>Z$134*$D687*INDEX(Z$117:Z$133,$E687)</f>
        <v/>
      </c>
      <c r="AA687" s="40">
        <f>AA$134*$D687*INDEX(AA$117:AA$133,$E687)</f>
        <v/>
      </c>
      <c r="AB687" s="40">
        <f>AB$134*$D687*INDEX(AB$117:AB$133,$E687)</f>
        <v/>
      </c>
      <c r="AC687" s="40">
        <f>AC$134*$D687*INDEX(AC$117:AC$133,$E687)</f>
        <v/>
      </c>
      <c r="AD687" s="42">
        <f>ETSCOST(AD$134,$D687,INDEX(AD$117:AD$133,$E687))</f>
        <v/>
      </c>
      <c r="AE687" s="25">
        <f>LOWER(Settings!$C$4)&amp;".mit."&amp;$A687&amp;IF($C687="","","."&amp;$C687&amp;"."&amp;$B687)&amp;IF(INDEX(Variables!$D$5:$D$105,MATCH($A687,Variables!$A$5:$A$105,0))="","","."&amp;INDEX(Variables!$D$5:$D$105,MATCH($A687,Variables!$A$5:$A$105,0)))&amp;"."&amp;AE$5</f>
        <v/>
      </c>
      <c r="AF687" s="41">
        <f>AF$134*$D687*INDEX(AF$117:AF$133,$E687)</f>
        <v/>
      </c>
      <c r="AG687" s="40">
        <f>AG$134*$D687*INDEX(AG$117:AG$133,$E687)</f>
        <v/>
      </c>
      <c r="AH687" s="40">
        <f>AH$134*$D687*INDEX(AH$117:AH$133,$E687)</f>
        <v/>
      </c>
      <c r="AI687" s="40">
        <f>AI$134*$D687*INDEX(AI$117:AI$133,$E687)</f>
        <v/>
      </c>
      <c r="AJ687" s="40">
        <f>AJ$134*$D687*INDEX(AJ$117:AJ$133,$E687)</f>
        <v/>
      </c>
      <c r="AK687" s="40">
        <f>AK$134*$D687*INDEX(AK$117:AK$133,$E687)</f>
        <v/>
      </c>
      <c r="AL687" s="40">
        <f>AL$134*$D687*INDEX(AL$117:AL$133,$E687)</f>
        <v/>
      </c>
      <c r="AM687" s="40">
        <f>AM$134*$D687*INDEX(AM$117:AM$133,$E687)</f>
        <v/>
      </c>
      <c r="AN687" s="40">
        <f>AN$134*$D687*INDEX(AN$117:AN$133,$E687)</f>
        <v/>
      </c>
      <c r="AO687" s="40">
        <f>AO$134*$D687*INDEX(AO$117:AO$133,$E687)</f>
        <v/>
      </c>
      <c r="AP687" s="40">
        <f>AP$134*$D687*INDEX(AP$117:AP$133,$E687)</f>
        <v/>
      </c>
      <c r="AQ687" s="40">
        <f>AQ$134*$D687*INDEX(AQ$117:AQ$133,$E687)</f>
        <v/>
      </c>
      <c r="AR687" s="40">
        <f>AR$134*$D687*INDEX(AR$117:AR$133,$E687)</f>
        <v/>
      </c>
      <c r="AS687" s="40">
        <f>AS$134*$D687*INDEX(AS$117:AS$133,$E687)</f>
        <v/>
      </c>
      <c r="AT687" s="40">
        <f>AT$134*$D687*INDEX(AT$117:AT$133,$E687)</f>
        <v/>
      </c>
      <c r="AU687" s="40">
        <f>AU$134*$D687*INDEX(AU$117:AU$133,$E687)</f>
        <v/>
      </c>
      <c r="AV687" s="40">
        <f>AV$134*$D687*INDEX(AV$117:AV$133,$E687)</f>
        <v/>
      </c>
      <c r="AW687" s="40">
        <f>AW$134*$D687*INDEX(AW$117:AW$133,$E687)</f>
        <v/>
      </c>
      <c r="AX687" s="42">
        <f>ETSCOST(AX$134,$D687,INDEX(AX$117:AX$133,$E687))</f>
        <v/>
      </c>
    </row>
    <row r="688" hidden="1" outlineLevel="2"/>
    <row r="689" hidden="1" outlineLevel="2">
      <c r="A689" s="5" t="inlineStr">
        <is>
          <t>ntx</t>
        </is>
      </c>
      <c r="B689" s="5" t="inlineStr">
        <is>
          <t>coa</t>
        </is>
      </c>
      <c r="C689" s="5" t="inlineStr">
        <is>
          <t>res</t>
        </is>
      </c>
      <c r="D689" s="40">
        <f>INDEX(Inputs!$L$5:$L$132,MATCH($B689&amp;"|"&amp;$C689,Inputs!$A$5:$A$132,0))</f>
        <v/>
      </c>
      <c r="E689" s="40">
        <f>INDEX(Inputs!$I$5:$I$132,MATCH($B689&amp;"|"&amp;$C689,Inputs!$A$5:$A$132,0))</f>
        <v/>
      </c>
      <c r="F689" s="39" t="n"/>
      <c r="G689" s="39" t="n"/>
      <c r="H689" s="5">
        <f>INDEX(Variables!$B$5:$B$105,MATCH($A689,Variables!$A$5:$A$105,0))&amp;IF($C689="",""," | "&amp;INDEX(Mapping!$B$5:$B$26,MATCH($C689,Mapping!$A$5:$A$26,0))&amp;" | "&amp;INDEX(Mapping!$B$30:$B$41,MATCH($B689,Mapping!$A$30:$A$41,0)))</f>
        <v/>
      </c>
      <c r="I689" s="5">
        <f>INDEX(Variables!$C$5:$C$105,MATCH($A689,Variables!$A$5:$A$105,0))</f>
        <v/>
      </c>
      <c r="J689" s="5">
        <f>INDEX(Variables!$E$5:$E$105,MATCH($A689,Variables!$A$5:$A$105,0))</f>
        <v/>
      </c>
      <c r="K689" s="25">
        <f>LOWER(Settings!$C$4)&amp;".mit."&amp;$A689&amp;IF($C689="","","."&amp;$C689&amp;"."&amp;$B689)&amp;IF(INDEX(Variables!$D$5:$D$105,MATCH($A689,Variables!$A$5:$A$105,0))="","","."&amp;INDEX(Variables!$D$5:$D$105,MATCH($A689,Variables!$A$5:$A$105,0)))&amp;"."&amp;K$5</f>
        <v/>
      </c>
      <c r="L689" s="41">
        <f>INDEX(L$78:L$91,$D689)/$E689</f>
        <v/>
      </c>
      <c r="M689" s="40">
        <f>INDEX(M$78:M$91,$D689)/$E689</f>
        <v/>
      </c>
      <c r="N689" s="40">
        <f>INDEX(N$78:N$91,$D689)/$E689</f>
        <v/>
      </c>
      <c r="O689" s="40">
        <f>INDEX(O$78:O$91,$D689)/$E689</f>
        <v/>
      </c>
      <c r="P689" s="40">
        <f>INDEX(P$78:P$91,$D689)/$E689</f>
        <v/>
      </c>
      <c r="Q689" s="40">
        <f>INDEX(Q$78:Q$91,$D689)/$E689</f>
        <v/>
      </c>
      <c r="R689" s="40">
        <f>INDEX(R$78:R$91,$D689)/$E689</f>
        <v/>
      </c>
      <c r="S689" s="40">
        <f>INDEX(S$78:S$91,$D689)/$E689</f>
        <v/>
      </c>
      <c r="T689" s="40">
        <f>INDEX(T$78:T$91,$D689)/$E689</f>
        <v/>
      </c>
      <c r="U689" s="40">
        <f>INDEX(U$78:U$91,$D689)/$E689</f>
        <v/>
      </c>
      <c r="V689" s="40">
        <f>INDEX(V$78:V$91,$D689)/$E689</f>
        <v/>
      </c>
      <c r="W689" s="40">
        <f>INDEX(W$78:W$91,$D689)/$E689</f>
        <v/>
      </c>
      <c r="X689" s="40">
        <f>INDEX(X$78:X$91,$D689)/$E689</f>
        <v/>
      </c>
      <c r="Y689" s="40">
        <f>INDEX(Y$78:Y$91,$D689)/$E689</f>
        <v/>
      </c>
      <c r="Z689" s="40">
        <f>INDEX(Z$78:Z$91,$D689)/$E689</f>
        <v/>
      </c>
      <c r="AA689" s="40">
        <f>INDEX(AA$78:AA$91,$D689)/$E689</f>
        <v/>
      </c>
      <c r="AB689" s="40">
        <f>INDEX(AB$78:AB$91,$D689)/$E689</f>
        <v/>
      </c>
      <c r="AC689" s="40">
        <f>INDEX(AC$78:AC$91,$D689)/$E689</f>
        <v/>
      </c>
      <c r="AD689" s="42">
        <f>NEWEXCISE(INDEX(AD$78:AD$91,$D689),$E689)</f>
        <v/>
      </c>
      <c r="AE689" s="25">
        <f>LOWER(Settings!$C$4)&amp;".mit."&amp;$A689&amp;IF($C689="","","."&amp;$C689&amp;"."&amp;$B689)&amp;IF(INDEX(Variables!$D$5:$D$105,MATCH($A689,Variables!$A$5:$A$105,0))="","","."&amp;INDEX(Variables!$D$5:$D$105,MATCH($A689,Variables!$A$5:$A$105,0)))&amp;"."&amp;AE$5</f>
        <v/>
      </c>
      <c r="AF689" s="41">
        <f>INDEX(AF$78:AF$91,$D689)/$E689</f>
        <v/>
      </c>
      <c r="AG689" s="40">
        <f>INDEX(AG$78:AG$91,$D689)/$E689</f>
        <v/>
      </c>
      <c r="AH689" s="40">
        <f>INDEX(AH$78:AH$91,$D689)/$E689</f>
        <v/>
      </c>
      <c r="AI689" s="40">
        <f>INDEX(AI$78:AI$91,$D689)/$E689</f>
        <v/>
      </c>
      <c r="AJ689" s="40">
        <f>INDEX(AJ$78:AJ$91,$D689)/$E689</f>
        <v/>
      </c>
      <c r="AK689" s="40">
        <f>INDEX(AK$78:AK$91,$D689)/$E689</f>
        <v/>
      </c>
      <c r="AL689" s="40">
        <f>INDEX(AL$78:AL$91,$D689)/$E689</f>
        <v/>
      </c>
      <c r="AM689" s="40">
        <f>INDEX(AM$78:AM$91,$D689)/$E689</f>
        <v/>
      </c>
      <c r="AN689" s="40">
        <f>INDEX(AN$78:AN$91,$D689)/$E689</f>
        <v/>
      </c>
      <c r="AO689" s="40">
        <f>INDEX(AO$78:AO$91,$D689)/$E689</f>
        <v/>
      </c>
      <c r="AP689" s="40">
        <f>INDEX(AP$78:AP$91,$D689)/$E689</f>
        <v/>
      </c>
      <c r="AQ689" s="40">
        <f>INDEX(AQ$78:AQ$91,$D689)/$E689</f>
        <v/>
      </c>
      <c r="AR689" s="40">
        <f>INDEX(AR$78:AR$91,$D689)/$E689</f>
        <v/>
      </c>
      <c r="AS689" s="40">
        <f>INDEX(AS$78:AS$91,$D689)/$E689</f>
        <v/>
      </c>
      <c r="AT689" s="40">
        <f>INDEX(AT$78:AT$91,$D689)/$E689</f>
        <v/>
      </c>
      <c r="AU689" s="40">
        <f>INDEX(AU$78:AU$91,$D689)/$E689</f>
        <v/>
      </c>
      <c r="AV689" s="40">
        <f>INDEX(AV$78:AV$91,$D689)/$E689</f>
        <v/>
      </c>
      <c r="AW689" s="40">
        <f>INDEX(AW$78:AW$91,$D689)/$E689</f>
        <v/>
      </c>
      <c r="AX689" s="42">
        <f>NEWEXCISE(INDEX(AX$78:AX$91,$D689),$E689)</f>
        <v/>
      </c>
    </row>
    <row r="690" hidden="1" outlineLevel="2">
      <c r="A690" s="5" t="inlineStr">
        <is>
          <t>ntx</t>
        </is>
      </c>
      <c r="B690" s="5" t="inlineStr">
        <is>
          <t>nga</t>
        </is>
      </c>
      <c r="C690" s="5" t="inlineStr">
        <is>
          <t>res</t>
        </is>
      </c>
      <c r="D690" s="40">
        <f>INDEX(Inputs!$L$5:$L$132,MATCH($B690&amp;"|"&amp;$C690,Inputs!$A$5:$A$132,0))</f>
        <v/>
      </c>
      <c r="E690" s="40">
        <f>INDEX(Inputs!$I$5:$I$132,MATCH($B690&amp;"|"&amp;$C690,Inputs!$A$5:$A$132,0))</f>
        <v/>
      </c>
      <c r="F690" s="39" t="n"/>
      <c r="G690" s="39" t="n"/>
      <c r="H690" s="5">
        <f>INDEX(Variables!$B$5:$B$105,MATCH($A690,Variables!$A$5:$A$105,0))&amp;IF($C690="",""," | "&amp;INDEX(Mapping!$B$5:$B$26,MATCH($C690,Mapping!$A$5:$A$26,0))&amp;" | "&amp;INDEX(Mapping!$B$30:$B$41,MATCH($B690,Mapping!$A$30:$A$41,0)))</f>
        <v/>
      </c>
      <c r="I690" s="5">
        <f>INDEX(Variables!$C$5:$C$105,MATCH($A690,Variables!$A$5:$A$105,0))</f>
        <v/>
      </c>
      <c r="J690" s="5">
        <f>INDEX(Variables!$E$5:$E$105,MATCH($A690,Variables!$A$5:$A$105,0))</f>
        <v/>
      </c>
      <c r="K690" s="25">
        <f>LOWER(Settings!$C$4)&amp;".mit."&amp;$A690&amp;IF($C690="","","."&amp;$C690&amp;"."&amp;$B690)&amp;IF(INDEX(Variables!$D$5:$D$105,MATCH($A690,Variables!$A$5:$A$105,0))="","","."&amp;INDEX(Variables!$D$5:$D$105,MATCH($A690,Variables!$A$5:$A$105,0)))&amp;"."&amp;K$5</f>
        <v/>
      </c>
      <c r="L690" s="41">
        <f>INDEX(L$78:L$91,$D690)/$E690</f>
        <v/>
      </c>
      <c r="M690" s="40">
        <f>INDEX(M$78:M$91,$D690)/$E690</f>
        <v/>
      </c>
      <c r="N690" s="40">
        <f>INDEX(N$78:N$91,$D690)/$E690</f>
        <v/>
      </c>
      <c r="O690" s="40">
        <f>INDEX(O$78:O$91,$D690)/$E690</f>
        <v/>
      </c>
      <c r="P690" s="40">
        <f>INDEX(P$78:P$91,$D690)/$E690</f>
        <v/>
      </c>
      <c r="Q690" s="40">
        <f>INDEX(Q$78:Q$91,$D690)/$E690</f>
        <v/>
      </c>
      <c r="R690" s="40">
        <f>INDEX(R$78:R$91,$D690)/$E690</f>
        <v/>
      </c>
      <c r="S690" s="40">
        <f>INDEX(S$78:S$91,$D690)/$E690</f>
        <v/>
      </c>
      <c r="T690" s="40">
        <f>INDEX(T$78:T$91,$D690)/$E690</f>
        <v/>
      </c>
      <c r="U690" s="40">
        <f>INDEX(U$78:U$91,$D690)/$E690</f>
        <v/>
      </c>
      <c r="V690" s="40">
        <f>INDEX(V$78:V$91,$D690)/$E690</f>
        <v/>
      </c>
      <c r="W690" s="40">
        <f>INDEX(W$78:W$91,$D690)/$E690</f>
        <v/>
      </c>
      <c r="X690" s="40">
        <f>INDEX(X$78:X$91,$D690)/$E690</f>
        <v/>
      </c>
      <c r="Y690" s="40">
        <f>INDEX(Y$78:Y$91,$D690)/$E690</f>
        <v/>
      </c>
      <c r="Z690" s="40">
        <f>INDEX(Z$78:Z$91,$D690)/$E690</f>
        <v/>
      </c>
      <c r="AA690" s="40">
        <f>INDEX(AA$78:AA$91,$D690)/$E690</f>
        <v/>
      </c>
      <c r="AB690" s="40">
        <f>INDEX(AB$78:AB$91,$D690)/$E690</f>
        <v/>
      </c>
      <c r="AC690" s="40">
        <f>INDEX(AC$78:AC$91,$D690)/$E690</f>
        <v/>
      </c>
      <c r="AD690" s="42">
        <f>NEWEXCISE(INDEX(AD$78:AD$91,$D690),$E690)</f>
        <v/>
      </c>
      <c r="AE690" s="25">
        <f>LOWER(Settings!$C$4)&amp;".mit."&amp;$A690&amp;IF($C690="","","."&amp;$C690&amp;"."&amp;$B690)&amp;IF(INDEX(Variables!$D$5:$D$105,MATCH($A690,Variables!$A$5:$A$105,0))="","","."&amp;INDEX(Variables!$D$5:$D$105,MATCH($A690,Variables!$A$5:$A$105,0)))&amp;"."&amp;AE$5</f>
        <v/>
      </c>
      <c r="AF690" s="41">
        <f>INDEX(AF$78:AF$91,$D690)/$E690</f>
        <v/>
      </c>
      <c r="AG690" s="40">
        <f>INDEX(AG$78:AG$91,$D690)/$E690</f>
        <v/>
      </c>
      <c r="AH690" s="40">
        <f>INDEX(AH$78:AH$91,$D690)/$E690</f>
        <v/>
      </c>
      <c r="AI690" s="40">
        <f>INDEX(AI$78:AI$91,$D690)/$E690</f>
        <v/>
      </c>
      <c r="AJ690" s="40">
        <f>INDEX(AJ$78:AJ$91,$D690)/$E690</f>
        <v/>
      </c>
      <c r="AK690" s="40">
        <f>INDEX(AK$78:AK$91,$D690)/$E690</f>
        <v/>
      </c>
      <c r="AL690" s="40">
        <f>INDEX(AL$78:AL$91,$D690)/$E690</f>
        <v/>
      </c>
      <c r="AM690" s="40">
        <f>INDEX(AM$78:AM$91,$D690)/$E690</f>
        <v/>
      </c>
      <c r="AN690" s="40">
        <f>INDEX(AN$78:AN$91,$D690)/$E690</f>
        <v/>
      </c>
      <c r="AO690" s="40">
        <f>INDEX(AO$78:AO$91,$D690)/$E690</f>
        <v/>
      </c>
      <c r="AP690" s="40">
        <f>INDEX(AP$78:AP$91,$D690)/$E690</f>
        <v/>
      </c>
      <c r="AQ690" s="40">
        <f>INDEX(AQ$78:AQ$91,$D690)/$E690</f>
        <v/>
      </c>
      <c r="AR690" s="40">
        <f>INDEX(AR$78:AR$91,$D690)/$E690</f>
        <v/>
      </c>
      <c r="AS690" s="40">
        <f>INDEX(AS$78:AS$91,$D690)/$E690</f>
        <v/>
      </c>
      <c r="AT690" s="40">
        <f>INDEX(AT$78:AT$91,$D690)/$E690</f>
        <v/>
      </c>
      <c r="AU690" s="40">
        <f>INDEX(AU$78:AU$91,$D690)/$E690</f>
        <v/>
      </c>
      <c r="AV690" s="40">
        <f>INDEX(AV$78:AV$91,$D690)/$E690</f>
        <v/>
      </c>
      <c r="AW690" s="40">
        <f>INDEX(AW$78:AW$91,$D690)/$E690</f>
        <v/>
      </c>
      <c r="AX690" s="42">
        <f>NEWEXCISE(INDEX(AX$78:AX$91,$D690),$E690)</f>
        <v/>
      </c>
    </row>
    <row r="691" hidden="1" outlineLevel="2">
      <c r="A691" s="5" t="inlineStr">
        <is>
          <t>ntx</t>
        </is>
      </c>
      <c r="B691" s="5" t="inlineStr">
        <is>
          <t>gso</t>
        </is>
      </c>
      <c r="C691" s="5" t="inlineStr">
        <is>
          <t>res</t>
        </is>
      </c>
      <c r="D691" s="40">
        <f>INDEX(Inputs!$L$5:$L$132,MATCH($B691&amp;"|"&amp;$C691,Inputs!$A$5:$A$132,0))</f>
        <v/>
      </c>
      <c r="E691" s="40">
        <f>INDEX(Inputs!$I$5:$I$132,MATCH($B691&amp;"|"&amp;$C691,Inputs!$A$5:$A$132,0))</f>
        <v/>
      </c>
      <c r="F691" s="39" t="n"/>
      <c r="G691" s="39" t="n"/>
      <c r="H691" s="5">
        <f>INDEX(Variables!$B$5:$B$105,MATCH($A691,Variables!$A$5:$A$105,0))&amp;IF($C691="",""," | "&amp;INDEX(Mapping!$B$5:$B$26,MATCH($C691,Mapping!$A$5:$A$26,0))&amp;" | "&amp;INDEX(Mapping!$B$30:$B$41,MATCH($B691,Mapping!$A$30:$A$41,0)))</f>
        <v/>
      </c>
      <c r="I691" s="5">
        <f>INDEX(Variables!$C$5:$C$105,MATCH($A691,Variables!$A$5:$A$105,0))</f>
        <v/>
      </c>
      <c r="J691" s="5">
        <f>INDEX(Variables!$E$5:$E$105,MATCH($A691,Variables!$A$5:$A$105,0))</f>
        <v/>
      </c>
      <c r="K691" s="25">
        <f>LOWER(Settings!$C$4)&amp;".mit."&amp;$A691&amp;IF($C691="","","."&amp;$C691&amp;"."&amp;$B691)&amp;IF(INDEX(Variables!$D$5:$D$105,MATCH($A691,Variables!$A$5:$A$105,0))="","","."&amp;INDEX(Variables!$D$5:$D$105,MATCH($A691,Variables!$A$5:$A$105,0)))&amp;"."&amp;K$5</f>
        <v/>
      </c>
      <c r="L691" s="41">
        <f>INDEX(L$78:L$91,$D691)/$E691</f>
        <v/>
      </c>
      <c r="M691" s="40">
        <f>INDEX(M$78:M$91,$D691)/$E691</f>
        <v/>
      </c>
      <c r="N691" s="40">
        <f>INDEX(N$78:N$91,$D691)/$E691</f>
        <v/>
      </c>
      <c r="O691" s="40">
        <f>INDEX(O$78:O$91,$D691)/$E691</f>
        <v/>
      </c>
      <c r="P691" s="40">
        <f>INDEX(P$78:P$91,$D691)/$E691</f>
        <v/>
      </c>
      <c r="Q691" s="40">
        <f>INDEX(Q$78:Q$91,$D691)/$E691</f>
        <v/>
      </c>
      <c r="R691" s="40">
        <f>INDEX(R$78:R$91,$D691)/$E691</f>
        <v/>
      </c>
      <c r="S691" s="40">
        <f>INDEX(S$78:S$91,$D691)/$E691</f>
        <v/>
      </c>
      <c r="T691" s="40">
        <f>INDEX(T$78:T$91,$D691)/$E691</f>
        <v/>
      </c>
      <c r="U691" s="40">
        <f>INDEX(U$78:U$91,$D691)/$E691</f>
        <v/>
      </c>
      <c r="V691" s="40">
        <f>INDEX(V$78:V$91,$D691)/$E691</f>
        <v/>
      </c>
      <c r="W691" s="40">
        <f>INDEX(W$78:W$91,$D691)/$E691</f>
        <v/>
      </c>
      <c r="X691" s="40">
        <f>INDEX(X$78:X$91,$D691)/$E691</f>
        <v/>
      </c>
      <c r="Y691" s="40">
        <f>INDEX(Y$78:Y$91,$D691)/$E691</f>
        <v/>
      </c>
      <c r="Z691" s="40">
        <f>INDEX(Z$78:Z$91,$D691)/$E691</f>
        <v/>
      </c>
      <c r="AA691" s="40">
        <f>INDEX(AA$78:AA$91,$D691)/$E691</f>
        <v/>
      </c>
      <c r="AB691" s="40">
        <f>INDEX(AB$78:AB$91,$D691)/$E691</f>
        <v/>
      </c>
      <c r="AC691" s="40">
        <f>INDEX(AC$78:AC$91,$D691)/$E691</f>
        <v/>
      </c>
      <c r="AD691" s="42">
        <f>NEWEXCISE(INDEX(AD$78:AD$91,$D691),$E691)</f>
        <v/>
      </c>
      <c r="AE691" s="25">
        <f>LOWER(Settings!$C$4)&amp;".mit."&amp;$A691&amp;IF($C691="","","."&amp;$C691&amp;"."&amp;$B691)&amp;IF(INDEX(Variables!$D$5:$D$105,MATCH($A691,Variables!$A$5:$A$105,0))="","","."&amp;INDEX(Variables!$D$5:$D$105,MATCH($A691,Variables!$A$5:$A$105,0)))&amp;"."&amp;AE$5</f>
        <v/>
      </c>
      <c r="AF691" s="41">
        <f>INDEX(AF$78:AF$91,$D691)/$E691</f>
        <v/>
      </c>
      <c r="AG691" s="40">
        <f>INDEX(AG$78:AG$91,$D691)/$E691</f>
        <v/>
      </c>
      <c r="AH691" s="40">
        <f>INDEX(AH$78:AH$91,$D691)/$E691</f>
        <v/>
      </c>
      <c r="AI691" s="40">
        <f>INDEX(AI$78:AI$91,$D691)/$E691</f>
        <v/>
      </c>
      <c r="AJ691" s="40">
        <f>INDEX(AJ$78:AJ$91,$D691)/$E691</f>
        <v/>
      </c>
      <c r="AK691" s="40">
        <f>INDEX(AK$78:AK$91,$D691)/$E691</f>
        <v/>
      </c>
      <c r="AL691" s="40">
        <f>INDEX(AL$78:AL$91,$D691)/$E691</f>
        <v/>
      </c>
      <c r="AM691" s="40">
        <f>INDEX(AM$78:AM$91,$D691)/$E691</f>
        <v/>
      </c>
      <c r="AN691" s="40">
        <f>INDEX(AN$78:AN$91,$D691)/$E691</f>
        <v/>
      </c>
      <c r="AO691" s="40">
        <f>INDEX(AO$78:AO$91,$D691)/$E691</f>
        <v/>
      </c>
      <c r="AP691" s="40">
        <f>INDEX(AP$78:AP$91,$D691)/$E691</f>
        <v/>
      </c>
      <c r="AQ691" s="40">
        <f>INDEX(AQ$78:AQ$91,$D691)/$E691</f>
        <v/>
      </c>
      <c r="AR691" s="40">
        <f>INDEX(AR$78:AR$91,$D691)/$E691</f>
        <v/>
      </c>
      <c r="AS691" s="40">
        <f>INDEX(AS$78:AS$91,$D691)/$E691</f>
        <v/>
      </c>
      <c r="AT691" s="40">
        <f>INDEX(AT$78:AT$91,$D691)/$E691</f>
        <v/>
      </c>
      <c r="AU691" s="40">
        <f>INDEX(AU$78:AU$91,$D691)/$E691</f>
        <v/>
      </c>
      <c r="AV691" s="40">
        <f>INDEX(AV$78:AV$91,$D691)/$E691</f>
        <v/>
      </c>
      <c r="AW691" s="40">
        <f>INDEX(AW$78:AW$91,$D691)/$E691</f>
        <v/>
      </c>
      <c r="AX691" s="42">
        <f>NEWEXCISE(INDEX(AX$78:AX$91,$D691),$E691)</f>
        <v/>
      </c>
    </row>
    <row r="692" hidden="1" outlineLevel="2">
      <c r="A692" s="5" t="inlineStr">
        <is>
          <t>ntx</t>
        </is>
      </c>
      <c r="B692" s="5" t="inlineStr">
        <is>
          <t>die</t>
        </is>
      </c>
      <c r="C692" s="5" t="inlineStr">
        <is>
          <t>res</t>
        </is>
      </c>
      <c r="D692" s="40">
        <f>INDEX(Inputs!$L$5:$L$132,MATCH($B692&amp;"|"&amp;$C692,Inputs!$A$5:$A$132,0))</f>
        <v/>
      </c>
      <c r="E692" s="40">
        <f>INDEX(Inputs!$I$5:$I$132,MATCH($B692&amp;"|"&amp;$C692,Inputs!$A$5:$A$132,0))</f>
        <v/>
      </c>
      <c r="F692" s="39" t="n"/>
      <c r="G692" s="39" t="n"/>
      <c r="H692" s="5">
        <f>INDEX(Variables!$B$5:$B$105,MATCH($A692,Variables!$A$5:$A$105,0))&amp;IF($C692="",""," | "&amp;INDEX(Mapping!$B$5:$B$26,MATCH($C692,Mapping!$A$5:$A$26,0))&amp;" | "&amp;INDEX(Mapping!$B$30:$B$41,MATCH($B692,Mapping!$A$30:$A$41,0)))</f>
        <v/>
      </c>
      <c r="I692" s="5">
        <f>INDEX(Variables!$C$5:$C$105,MATCH($A692,Variables!$A$5:$A$105,0))</f>
        <v/>
      </c>
      <c r="J692" s="5">
        <f>INDEX(Variables!$E$5:$E$105,MATCH($A692,Variables!$A$5:$A$105,0))</f>
        <v/>
      </c>
      <c r="K692" s="25">
        <f>LOWER(Settings!$C$4)&amp;".mit."&amp;$A692&amp;IF($C692="","","."&amp;$C692&amp;"."&amp;$B692)&amp;IF(INDEX(Variables!$D$5:$D$105,MATCH($A692,Variables!$A$5:$A$105,0))="","","."&amp;INDEX(Variables!$D$5:$D$105,MATCH($A692,Variables!$A$5:$A$105,0)))&amp;"."&amp;K$5</f>
        <v/>
      </c>
      <c r="L692" s="41">
        <f>INDEX(L$78:L$91,$D692)/$E692</f>
        <v/>
      </c>
      <c r="M692" s="40">
        <f>INDEX(M$78:M$91,$D692)/$E692</f>
        <v/>
      </c>
      <c r="N692" s="40">
        <f>INDEX(N$78:N$91,$D692)/$E692</f>
        <v/>
      </c>
      <c r="O692" s="40">
        <f>INDEX(O$78:O$91,$D692)/$E692</f>
        <v/>
      </c>
      <c r="P692" s="40">
        <f>INDEX(P$78:P$91,$D692)/$E692</f>
        <v/>
      </c>
      <c r="Q692" s="40">
        <f>INDEX(Q$78:Q$91,$D692)/$E692</f>
        <v/>
      </c>
      <c r="R692" s="40">
        <f>INDEX(R$78:R$91,$D692)/$E692</f>
        <v/>
      </c>
      <c r="S692" s="40">
        <f>INDEX(S$78:S$91,$D692)/$E692</f>
        <v/>
      </c>
      <c r="T692" s="40">
        <f>INDEX(T$78:T$91,$D692)/$E692</f>
        <v/>
      </c>
      <c r="U692" s="40">
        <f>INDEX(U$78:U$91,$D692)/$E692</f>
        <v/>
      </c>
      <c r="V692" s="40">
        <f>INDEX(V$78:V$91,$D692)/$E692</f>
        <v/>
      </c>
      <c r="W692" s="40">
        <f>INDEX(W$78:W$91,$D692)/$E692</f>
        <v/>
      </c>
      <c r="X692" s="40">
        <f>INDEX(X$78:X$91,$D692)/$E692</f>
        <v/>
      </c>
      <c r="Y692" s="40">
        <f>INDEX(Y$78:Y$91,$D692)/$E692</f>
        <v/>
      </c>
      <c r="Z692" s="40">
        <f>INDEX(Z$78:Z$91,$D692)/$E692</f>
        <v/>
      </c>
      <c r="AA692" s="40">
        <f>INDEX(AA$78:AA$91,$D692)/$E692</f>
        <v/>
      </c>
      <c r="AB692" s="40">
        <f>INDEX(AB$78:AB$91,$D692)/$E692</f>
        <v/>
      </c>
      <c r="AC692" s="40">
        <f>INDEX(AC$78:AC$91,$D692)/$E692</f>
        <v/>
      </c>
      <c r="AD692" s="42">
        <f>NEWEXCISE(INDEX(AD$78:AD$91,$D692),$E692)</f>
        <v/>
      </c>
      <c r="AE692" s="25">
        <f>LOWER(Settings!$C$4)&amp;".mit."&amp;$A692&amp;IF($C692="","","."&amp;$C692&amp;"."&amp;$B692)&amp;IF(INDEX(Variables!$D$5:$D$105,MATCH($A692,Variables!$A$5:$A$105,0))="","","."&amp;INDEX(Variables!$D$5:$D$105,MATCH($A692,Variables!$A$5:$A$105,0)))&amp;"."&amp;AE$5</f>
        <v/>
      </c>
      <c r="AF692" s="41">
        <f>INDEX(AF$78:AF$91,$D692)/$E692</f>
        <v/>
      </c>
      <c r="AG692" s="40">
        <f>INDEX(AG$78:AG$91,$D692)/$E692</f>
        <v/>
      </c>
      <c r="AH692" s="40">
        <f>INDEX(AH$78:AH$91,$D692)/$E692</f>
        <v/>
      </c>
      <c r="AI692" s="40">
        <f>INDEX(AI$78:AI$91,$D692)/$E692</f>
        <v/>
      </c>
      <c r="AJ692" s="40">
        <f>INDEX(AJ$78:AJ$91,$D692)/$E692</f>
        <v/>
      </c>
      <c r="AK692" s="40">
        <f>INDEX(AK$78:AK$91,$D692)/$E692</f>
        <v/>
      </c>
      <c r="AL692" s="40">
        <f>INDEX(AL$78:AL$91,$D692)/$E692</f>
        <v/>
      </c>
      <c r="AM692" s="40">
        <f>INDEX(AM$78:AM$91,$D692)/$E692</f>
        <v/>
      </c>
      <c r="AN692" s="40">
        <f>INDEX(AN$78:AN$91,$D692)/$E692</f>
        <v/>
      </c>
      <c r="AO692" s="40">
        <f>INDEX(AO$78:AO$91,$D692)/$E692</f>
        <v/>
      </c>
      <c r="AP692" s="40">
        <f>INDEX(AP$78:AP$91,$D692)/$E692</f>
        <v/>
      </c>
      <c r="AQ692" s="40">
        <f>INDEX(AQ$78:AQ$91,$D692)/$E692</f>
        <v/>
      </c>
      <c r="AR692" s="40">
        <f>INDEX(AR$78:AR$91,$D692)/$E692</f>
        <v/>
      </c>
      <c r="AS692" s="40">
        <f>INDEX(AS$78:AS$91,$D692)/$E692</f>
        <v/>
      </c>
      <c r="AT692" s="40">
        <f>INDEX(AT$78:AT$91,$D692)/$E692</f>
        <v/>
      </c>
      <c r="AU692" s="40">
        <f>INDEX(AU$78:AU$91,$D692)/$E692</f>
        <v/>
      </c>
      <c r="AV692" s="40">
        <f>INDEX(AV$78:AV$91,$D692)/$E692</f>
        <v/>
      </c>
      <c r="AW692" s="40">
        <f>INDEX(AW$78:AW$91,$D692)/$E692</f>
        <v/>
      </c>
      <c r="AX692" s="42">
        <f>NEWEXCISE(INDEX(AX$78:AX$91,$D692),$E692)</f>
        <v/>
      </c>
    </row>
    <row r="693" hidden="1" outlineLevel="2">
      <c r="A693" s="5" t="inlineStr">
        <is>
          <t>ntx</t>
        </is>
      </c>
      <c r="B693" s="5" t="inlineStr">
        <is>
          <t>lpg</t>
        </is>
      </c>
      <c r="C693" s="5" t="inlineStr">
        <is>
          <t>res</t>
        </is>
      </c>
      <c r="D693" s="40">
        <f>INDEX(Inputs!$L$5:$L$132,MATCH($B693&amp;"|"&amp;$C693,Inputs!$A$5:$A$132,0))</f>
        <v/>
      </c>
      <c r="E693" s="40">
        <f>INDEX(Inputs!$I$5:$I$132,MATCH($B693&amp;"|"&amp;$C693,Inputs!$A$5:$A$132,0))</f>
        <v/>
      </c>
      <c r="F693" s="39" t="n"/>
      <c r="G693" s="39" t="n"/>
      <c r="H693" s="5">
        <f>INDEX(Variables!$B$5:$B$105,MATCH($A693,Variables!$A$5:$A$105,0))&amp;IF($C693="",""," | "&amp;INDEX(Mapping!$B$5:$B$26,MATCH($C693,Mapping!$A$5:$A$26,0))&amp;" | "&amp;INDEX(Mapping!$B$30:$B$41,MATCH($B693,Mapping!$A$30:$A$41,0)))</f>
        <v/>
      </c>
      <c r="I693" s="5">
        <f>INDEX(Variables!$C$5:$C$105,MATCH($A693,Variables!$A$5:$A$105,0))</f>
        <v/>
      </c>
      <c r="J693" s="5">
        <f>INDEX(Variables!$E$5:$E$105,MATCH($A693,Variables!$A$5:$A$105,0))</f>
        <v/>
      </c>
      <c r="K693" s="25">
        <f>LOWER(Settings!$C$4)&amp;".mit."&amp;$A693&amp;IF($C693="","","."&amp;$C693&amp;"."&amp;$B693)&amp;IF(INDEX(Variables!$D$5:$D$105,MATCH($A693,Variables!$A$5:$A$105,0))="","","."&amp;INDEX(Variables!$D$5:$D$105,MATCH($A693,Variables!$A$5:$A$105,0)))&amp;"."&amp;K$5</f>
        <v/>
      </c>
      <c r="L693" s="41">
        <f>INDEX(L$78:L$91,$D693)/$E693</f>
        <v/>
      </c>
      <c r="M693" s="40">
        <f>INDEX(M$78:M$91,$D693)/$E693</f>
        <v/>
      </c>
      <c r="N693" s="40">
        <f>INDEX(N$78:N$91,$D693)/$E693</f>
        <v/>
      </c>
      <c r="O693" s="40">
        <f>INDEX(O$78:O$91,$D693)/$E693</f>
        <v/>
      </c>
      <c r="P693" s="40">
        <f>INDEX(P$78:P$91,$D693)/$E693</f>
        <v/>
      </c>
      <c r="Q693" s="40">
        <f>INDEX(Q$78:Q$91,$D693)/$E693</f>
        <v/>
      </c>
      <c r="R693" s="40">
        <f>INDEX(R$78:R$91,$D693)/$E693</f>
        <v/>
      </c>
      <c r="S693" s="40">
        <f>INDEX(S$78:S$91,$D693)/$E693</f>
        <v/>
      </c>
      <c r="T693" s="40">
        <f>INDEX(T$78:T$91,$D693)/$E693</f>
        <v/>
      </c>
      <c r="U693" s="40">
        <f>INDEX(U$78:U$91,$D693)/$E693</f>
        <v/>
      </c>
      <c r="V693" s="40">
        <f>INDEX(V$78:V$91,$D693)/$E693</f>
        <v/>
      </c>
      <c r="W693" s="40">
        <f>INDEX(W$78:W$91,$D693)/$E693</f>
        <v/>
      </c>
      <c r="X693" s="40">
        <f>INDEX(X$78:X$91,$D693)/$E693</f>
        <v/>
      </c>
      <c r="Y693" s="40">
        <f>INDEX(Y$78:Y$91,$D693)/$E693</f>
        <v/>
      </c>
      <c r="Z693" s="40">
        <f>INDEX(Z$78:Z$91,$D693)/$E693</f>
        <v/>
      </c>
      <c r="AA693" s="40">
        <f>INDEX(AA$78:AA$91,$D693)/$E693</f>
        <v/>
      </c>
      <c r="AB693" s="40">
        <f>INDEX(AB$78:AB$91,$D693)/$E693</f>
        <v/>
      </c>
      <c r="AC693" s="40">
        <f>INDEX(AC$78:AC$91,$D693)/$E693</f>
        <v/>
      </c>
      <c r="AD693" s="42">
        <f>NEWEXCISE(INDEX(AD$78:AD$91,$D693),$E693)</f>
        <v/>
      </c>
      <c r="AE693" s="25">
        <f>LOWER(Settings!$C$4)&amp;".mit."&amp;$A693&amp;IF($C693="","","."&amp;$C693&amp;"."&amp;$B693)&amp;IF(INDEX(Variables!$D$5:$D$105,MATCH($A693,Variables!$A$5:$A$105,0))="","","."&amp;INDEX(Variables!$D$5:$D$105,MATCH($A693,Variables!$A$5:$A$105,0)))&amp;"."&amp;AE$5</f>
        <v/>
      </c>
      <c r="AF693" s="41">
        <f>INDEX(AF$78:AF$91,$D693)/$E693</f>
        <v/>
      </c>
      <c r="AG693" s="40">
        <f>INDEX(AG$78:AG$91,$D693)/$E693</f>
        <v/>
      </c>
      <c r="AH693" s="40">
        <f>INDEX(AH$78:AH$91,$D693)/$E693</f>
        <v/>
      </c>
      <c r="AI693" s="40">
        <f>INDEX(AI$78:AI$91,$D693)/$E693</f>
        <v/>
      </c>
      <c r="AJ693" s="40">
        <f>INDEX(AJ$78:AJ$91,$D693)/$E693</f>
        <v/>
      </c>
      <c r="AK693" s="40">
        <f>INDEX(AK$78:AK$91,$D693)/$E693</f>
        <v/>
      </c>
      <c r="AL693" s="40">
        <f>INDEX(AL$78:AL$91,$D693)/$E693</f>
        <v/>
      </c>
      <c r="AM693" s="40">
        <f>INDEX(AM$78:AM$91,$D693)/$E693</f>
        <v/>
      </c>
      <c r="AN693" s="40">
        <f>INDEX(AN$78:AN$91,$D693)/$E693</f>
        <v/>
      </c>
      <c r="AO693" s="40">
        <f>INDEX(AO$78:AO$91,$D693)/$E693</f>
        <v/>
      </c>
      <c r="AP693" s="40">
        <f>INDEX(AP$78:AP$91,$D693)/$E693</f>
        <v/>
      </c>
      <c r="AQ693" s="40">
        <f>INDEX(AQ$78:AQ$91,$D693)/$E693</f>
        <v/>
      </c>
      <c r="AR693" s="40">
        <f>INDEX(AR$78:AR$91,$D693)/$E693</f>
        <v/>
      </c>
      <c r="AS693" s="40">
        <f>INDEX(AS$78:AS$91,$D693)/$E693</f>
        <v/>
      </c>
      <c r="AT693" s="40">
        <f>INDEX(AT$78:AT$91,$D693)/$E693</f>
        <v/>
      </c>
      <c r="AU693" s="40">
        <f>INDEX(AU$78:AU$91,$D693)/$E693</f>
        <v/>
      </c>
      <c r="AV693" s="40">
        <f>INDEX(AV$78:AV$91,$D693)/$E693</f>
        <v/>
      </c>
      <c r="AW693" s="40">
        <f>INDEX(AW$78:AW$91,$D693)/$E693</f>
        <v/>
      </c>
      <c r="AX693" s="42">
        <f>NEWEXCISE(INDEX(AX$78:AX$91,$D693),$E693)</f>
        <v/>
      </c>
    </row>
    <row r="694" hidden="1" outlineLevel="2">
      <c r="A694" s="5" t="inlineStr">
        <is>
          <t>ntx</t>
        </is>
      </c>
      <c r="B694" s="5" t="inlineStr">
        <is>
          <t>ker</t>
        </is>
      </c>
      <c r="C694" s="5" t="inlineStr">
        <is>
          <t>res</t>
        </is>
      </c>
      <c r="D694" s="40">
        <f>INDEX(Inputs!$L$5:$L$132,MATCH($B694&amp;"|"&amp;$C694,Inputs!$A$5:$A$132,0))</f>
        <v/>
      </c>
      <c r="E694" s="40">
        <f>INDEX(Inputs!$I$5:$I$132,MATCH($B694&amp;"|"&amp;$C694,Inputs!$A$5:$A$132,0))</f>
        <v/>
      </c>
      <c r="F694" s="39" t="n"/>
      <c r="G694" s="39" t="n"/>
      <c r="H694" s="5">
        <f>INDEX(Variables!$B$5:$B$105,MATCH($A694,Variables!$A$5:$A$105,0))&amp;IF($C694="",""," | "&amp;INDEX(Mapping!$B$5:$B$26,MATCH($C694,Mapping!$A$5:$A$26,0))&amp;" | "&amp;INDEX(Mapping!$B$30:$B$41,MATCH($B694,Mapping!$A$30:$A$41,0)))</f>
        <v/>
      </c>
      <c r="I694" s="5">
        <f>INDEX(Variables!$C$5:$C$105,MATCH($A694,Variables!$A$5:$A$105,0))</f>
        <v/>
      </c>
      <c r="J694" s="5">
        <f>INDEX(Variables!$E$5:$E$105,MATCH($A694,Variables!$A$5:$A$105,0))</f>
        <v/>
      </c>
      <c r="K694" s="25">
        <f>LOWER(Settings!$C$4)&amp;".mit."&amp;$A694&amp;IF($C694="","","."&amp;$C694&amp;"."&amp;$B694)&amp;IF(INDEX(Variables!$D$5:$D$105,MATCH($A694,Variables!$A$5:$A$105,0))="","","."&amp;INDEX(Variables!$D$5:$D$105,MATCH($A694,Variables!$A$5:$A$105,0)))&amp;"."&amp;K$5</f>
        <v/>
      </c>
      <c r="L694" s="41">
        <f>INDEX(L$78:L$91,$D694)/$E694</f>
        <v/>
      </c>
      <c r="M694" s="40">
        <f>INDEX(M$78:M$91,$D694)/$E694</f>
        <v/>
      </c>
      <c r="N694" s="40">
        <f>INDEX(N$78:N$91,$D694)/$E694</f>
        <v/>
      </c>
      <c r="O694" s="40">
        <f>INDEX(O$78:O$91,$D694)/$E694</f>
        <v/>
      </c>
      <c r="P694" s="40">
        <f>INDEX(P$78:P$91,$D694)/$E694</f>
        <v/>
      </c>
      <c r="Q694" s="40">
        <f>INDEX(Q$78:Q$91,$D694)/$E694</f>
        <v/>
      </c>
      <c r="R694" s="40">
        <f>INDEX(R$78:R$91,$D694)/$E694</f>
        <v/>
      </c>
      <c r="S694" s="40">
        <f>INDEX(S$78:S$91,$D694)/$E694</f>
        <v/>
      </c>
      <c r="T694" s="40">
        <f>INDEX(T$78:T$91,$D694)/$E694</f>
        <v/>
      </c>
      <c r="U694" s="40">
        <f>INDEX(U$78:U$91,$D694)/$E694</f>
        <v/>
      </c>
      <c r="V694" s="40">
        <f>INDEX(V$78:V$91,$D694)/$E694</f>
        <v/>
      </c>
      <c r="W694" s="40">
        <f>INDEX(W$78:W$91,$D694)/$E694</f>
        <v/>
      </c>
      <c r="X694" s="40">
        <f>INDEX(X$78:X$91,$D694)/$E694</f>
        <v/>
      </c>
      <c r="Y694" s="40">
        <f>INDEX(Y$78:Y$91,$D694)/$E694</f>
        <v/>
      </c>
      <c r="Z694" s="40">
        <f>INDEX(Z$78:Z$91,$D694)/$E694</f>
        <v/>
      </c>
      <c r="AA694" s="40">
        <f>INDEX(AA$78:AA$91,$D694)/$E694</f>
        <v/>
      </c>
      <c r="AB694" s="40">
        <f>INDEX(AB$78:AB$91,$D694)/$E694</f>
        <v/>
      </c>
      <c r="AC694" s="40">
        <f>INDEX(AC$78:AC$91,$D694)/$E694</f>
        <v/>
      </c>
      <c r="AD694" s="42">
        <f>NEWEXCISE(INDEX(AD$78:AD$91,$D694),$E694)</f>
        <v/>
      </c>
      <c r="AE694" s="25">
        <f>LOWER(Settings!$C$4)&amp;".mit."&amp;$A694&amp;IF($C694="","","."&amp;$C694&amp;"."&amp;$B694)&amp;IF(INDEX(Variables!$D$5:$D$105,MATCH($A694,Variables!$A$5:$A$105,0))="","","."&amp;INDEX(Variables!$D$5:$D$105,MATCH($A694,Variables!$A$5:$A$105,0)))&amp;"."&amp;AE$5</f>
        <v/>
      </c>
      <c r="AF694" s="41">
        <f>INDEX(AF$78:AF$91,$D694)/$E694</f>
        <v/>
      </c>
      <c r="AG694" s="40">
        <f>INDEX(AG$78:AG$91,$D694)/$E694</f>
        <v/>
      </c>
      <c r="AH694" s="40">
        <f>INDEX(AH$78:AH$91,$D694)/$E694</f>
        <v/>
      </c>
      <c r="AI694" s="40">
        <f>INDEX(AI$78:AI$91,$D694)/$E694</f>
        <v/>
      </c>
      <c r="AJ694" s="40">
        <f>INDEX(AJ$78:AJ$91,$D694)/$E694</f>
        <v/>
      </c>
      <c r="AK694" s="40">
        <f>INDEX(AK$78:AK$91,$D694)/$E694</f>
        <v/>
      </c>
      <c r="AL694" s="40">
        <f>INDEX(AL$78:AL$91,$D694)/$E694</f>
        <v/>
      </c>
      <c r="AM694" s="40">
        <f>INDEX(AM$78:AM$91,$D694)/$E694</f>
        <v/>
      </c>
      <c r="AN694" s="40">
        <f>INDEX(AN$78:AN$91,$D694)/$E694</f>
        <v/>
      </c>
      <c r="AO694" s="40">
        <f>INDEX(AO$78:AO$91,$D694)/$E694</f>
        <v/>
      </c>
      <c r="AP694" s="40">
        <f>INDEX(AP$78:AP$91,$D694)/$E694</f>
        <v/>
      </c>
      <c r="AQ694" s="40">
        <f>INDEX(AQ$78:AQ$91,$D694)/$E694</f>
        <v/>
      </c>
      <c r="AR694" s="40">
        <f>INDEX(AR$78:AR$91,$D694)/$E694</f>
        <v/>
      </c>
      <c r="AS694" s="40">
        <f>INDEX(AS$78:AS$91,$D694)/$E694</f>
        <v/>
      </c>
      <c r="AT694" s="40">
        <f>INDEX(AT$78:AT$91,$D694)/$E694</f>
        <v/>
      </c>
      <c r="AU694" s="40">
        <f>INDEX(AU$78:AU$91,$D694)/$E694</f>
        <v/>
      </c>
      <c r="AV694" s="40">
        <f>INDEX(AV$78:AV$91,$D694)/$E694</f>
        <v/>
      </c>
      <c r="AW694" s="40">
        <f>INDEX(AW$78:AW$91,$D694)/$E694</f>
        <v/>
      </c>
      <c r="AX694" s="42">
        <f>NEWEXCISE(INDEX(AX$78:AX$91,$D694),$E694)</f>
        <v/>
      </c>
    </row>
    <row r="695" hidden="1" outlineLevel="2">
      <c r="A695" s="5" t="inlineStr">
        <is>
          <t>ntx</t>
        </is>
      </c>
      <c r="B695" s="5" t="inlineStr">
        <is>
          <t>oop</t>
        </is>
      </c>
      <c r="C695" s="5" t="inlineStr">
        <is>
          <t>res</t>
        </is>
      </c>
      <c r="D695" s="40">
        <f>INDEX(Inputs!$L$5:$L$132,MATCH($B695&amp;"|"&amp;$C695,Inputs!$A$5:$A$132,0))</f>
        <v/>
      </c>
      <c r="E695" s="40">
        <f>INDEX(Inputs!$I$5:$I$132,MATCH($B695&amp;"|"&amp;$C695,Inputs!$A$5:$A$132,0))</f>
        <v/>
      </c>
      <c r="F695" s="39" t="n"/>
      <c r="G695" s="39" t="n"/>
      <c r="H695" s="5">
        <f>INDEX(Variables!$B$5:$B$105,MATCH($A695,Variables!$A$5:$A$105,0))&amp;IF($C695="",""," | "&amp;INDEX(Mapping!$B$5:$B$26,MATCH($C695,Mapping!$A$5:$A$26,0))&amp;" | "&amp;INDEX(Mapping!$B$30:$B$41,MATCH($B695,Mapping!$A$30:$A$41,0)))</f>
        <v/>
      </c>
      <c r="I695" s="5">
        <f>INDEX(Variables!$C$5:$C$105,MATCH($A695,Variables!$A$5:$A$105,0))</f>
        <v/>
      </c>
      <c r="J695" s="5">
        <f>INDEX(Variables!$E$5:$E$105,MATCH($A695,Variables!$A$5:$A$105,0))</f>
        <v/>
      </c>
      <c r="K695" s="25">
        <f>LOWER(Settings!$C$4)&amp;".mit."&amp;$A695&amp;IF($C695="","","."&amp;$C695&amp;"."&amp;$B695)&amp;IF(INDEX(Variables!$D$5:$D$105,MATCH($A695,Variables!$A$5:$A$105,0))="","","."&amp;INDEX(Variables!$D$5:$D$105,MATCH($A695,Variables!$A$5:$A$105,0)))&amp;"."&amp;K$5</f>
        <v/>
      </c>
      <c r="L695" s="41">
        <f>INDEX(L$78:L$91,$D695)/$E695</f>
        <v/>
      </c>
      <c r="M695" s="40">
        <f>INDEX(M$78:M$91,$D695)/$E695</f>
        <v/>
      </c>
      <c r="N695" s="40">
        <f>INDEX(N$78:N$91,$D695)/$E695</f>
        <v/>
      </c>
      <c r="O695" s="40">
        <f>INDEX(O$78:O$91,$D695)/$E695</f>
        <v/>
      </c>
      <c r="P695" s="40">
        <f>INDEX(P$78:P$91,$D695)/$E695</f>
        <v/>
      </c>
      <c r="Q695" s="40">
        <f>INDEX(Q$78:Q$91,$D695)/$E695</f>
        <v/>
      </c>
      <c r="R695" s="40">
        <f>INDEX(R$78:R$91,$D695)/$E695</f>
        <v/>
      </c>
      <c r="S695" s="40">
        <f>INDEX(S$78:S$91,$D695)/$E695</f>
        <v/>
      </c>
      <c r="T695" s="40">
        <f>INDEX(T$78:T$91,$D695)/$E695</f>
        <v/>
      </c>
      <c r="U695" s="40">
        <f>INDEX(U$78:U$91,$D695)/$E695</f>
        <v/>
      </c>
      <c r="V695" s="40">
        <f>INDEX(V$78:V$91,$D695)/$E695</f>
        <v/>
      </c>
      <c r="W695" s="40">
        <f>INDEX(W$78:W$91,$D695)/$E695</f>
        <v/>
      </c>
      <c r="X695" s="40">
        <f>INDEX(X$78:X$91,$D695)/$E695</f>
        <v/>
      </c>
      <c r="Y695" s="40">
        <f>INDEX(Y$78:Y$91,$D695)/$E695</f>
        <v/>
      </c>
      <c r="Z695" s="40">
        <f>INDEX(Z$78:Z$91,$D695)/$E695</f>
        <v/>
      </c>
      <c r="AA695" s="40">
        <f>INDEX(AA$78:AA$91,$D695)/$E695</f>
        <v/>
      </c>
      <c r="AB695" s="40">
        <f>INDEX(AB$78:AB$91,$D695)/$E695</f>
        <v/>
      </c>
      <c r="AC695" s="40">
        <f>INDEX(AC$78:AC$91,$D695)/$E695</f>
        <v/>
      </c>
      <c r="AD695" s="42">
        <f>NEWEXCISE(INDEX(AD$78:AD$91,$D695),$E695)</f>
        <v/>
      </c>
      <c r="AE695" s="25">
        <f>LOWER(Settings!$C$4)&amp;".mit."&amp;$A695&amp;IF($C695="","","."&amp;$C695&amp;"."&amp;$B695)&amp;IF(INDEX(Variables!$D$5:$D$105,MATCH($A695,Variables!$A$5:$A$105,0))="","","."&amp;INDEX(Variables!$D$5:$D$105,MATCH($A695,Variables!$A$5:$A$105,0)))&amp;"."&amp;AE$5</f>
        <v/>
      </c>
      <c r="AF695" s="41">
        <f>INDEX(AF$78:AF$91,$D695)/$E695</f>
        <v/>
      </c>
      <c r="AG695" s="40">
        <f>INDEX(AG$78:AG$91,$D695)/$E695</f>
        <v/>
      </c>
      <c r="AH695" s="40">
        <f>INDEX(AH$78:AH$91,$D695)/$E695</f>
        <v/>
      </c>
      <c r="AI695" s="40">
        <f>INDEX(AI$78:AI$91,$D695)/$E695</f>
        <v/>
      </c>
      <c r="AJ695" s="40">
        <f>INDEX(AJ$78:AJ$91,$D695)/$E695</f>
        <v/>
      </c>
      <c r="AK695" s="40">
        <f>INDEX(AK$78:AK$91,$D695)/$E695</f>
        <v/>
      </c>
      <c r="AL695" s="40">
        <f>INDEX(AL$78:AL$91,$D695)/$E695</f>
        <v/>
      </c>
      <c r="AM695" s="40">
        <f>INDEX(AM$78:AM$91,$D695)/$E695</f>
        <v/>
      </c>
      <c r="AN695" s="40">
        <f>INDEX(AN$78:AN$91,$D695)/$E695</f>
        <v/>
      </c>
      <c r="AO695" s="40">
        <f>INDEX(AO$78:AO$91,$D695)/$E695</f>
        <v/>
      </c>
      <c r="AP695" s="40">
        <f>INDEX(AP$78:AP$91,$D695)/$E695</f>
        <v/>
      </c>
      <c r="AQ695" s="40">
        <f>INDEX(AQ$78:AQ$91,$D695)/$E695</f>
        <v/>
      </c>
      <c r="AR695" s="40">
        <f>INDEX(AR$78:AR$91,$D695)/$E695</f>
        <v/>
      </c>
      <c r="AS695" s="40">
        <f>INDEX(AS$78:AS$91,$D695)/$E695</f>
        <v/>
      </c>
      <c r="AT695" s="40">
        <f>INDEX(AT$78:AT$91,$D695)/$E695</f>
        <v/>
      </c>
      <c r="AU695" s="40">
        <f>INDEX(AU$78:AU$91,$D695)/$E695</f>
        <v/>
      </c>
      <c r="AV695" s="40">
        <f>INDEX(AV$78:AV$91,$D695)/$E695</f>
        <v/>
      </c>
      <c r="AW695" s="40">
        <f>INDEX(AW$78:AW$91,$D695)/$E695</f>
        <v/>
      </c>
      <c r="AX695" s="42">
        <f>NEWEXCISE(INDEX(AX$78:AX$91,$D695),$E695)</f>
        <v/>
      </c>
    </row>
    <row r="696" hidden="1" outlineLevel="2">
      <c r="A696" s="5" t="inlineStr">
        <is>
          <t>ntx</t>
        </is>
      </c>
      <c r="B696" s="5" t="inlineStr">
        <is>
          <t>bio</t>
        </is>
      </c>
      <c r="C696" s="5" t="inlineStr">
        <is>
          <t>res</t>
        </is>
      </c>
      <c r="D696" s="40">
        <f>INDEX(Inputs!$L$5:$L$132,MATCH($B696&amp;"|"&amp;$C696,Inputs!$A$5:$A$132,0))</f>
        <v/>
      </c>
      <c r="E696" s="40">
        <f>INDEX(Inputs!$I$5:$I$132,MATCH($B696&amp;"|"&amp;$C696,Inputs!$A$5:$A$132,0))</f>
        <v/>
      </c>
      <c r="F696" s="39" t="n"/>
      <c r="G696" s="39" t="n"/>
      <c r="H696" s="5">
        <f>INDEX(Variables!$B$5:$B$105,MATCH($A696,Variables!$A$5:$A$105,0))&amp;IF($C696="",""," | "&amp;INDEX(Mapping!$B$5:$B$26,MATCH($C696,Mapping!$A$5:$A$26,0))&amp;" | "&amp;INDEX(Mapping!$B$30:$B$41,MATCH($B696,Mapping!$A$30:$A$41,0)))</f>
        <v/>
      </c>
      <c r="I696" s="5">
        <f>INDEX(Variables!$C$5:$C$105,MATCH($A696,Variables!$A$5:$A$105,0))</f>
        <v/>
      </c>
      <c r="J696" s="5">
        <f>INDEX(Variables!$E$5:$E$105,MATCH($A696,Variables!$A$5:$A$105,0))</f>
        <v/>
      </c>
      <c r="K696" s="25">
        <f>LOWER(Settings!$C$4)&amp;".mit."&amp;$A696&amp;IF($C696="","","."&amp;$C696&amp;"."&amp;$B696)&amp;IF(INDEX(Variables!$D$5:$D$105,MATCH($A696,Variables!$A$5:$A$105,0))="","","."&amp;INDEX(Variables!$D$5:$D$105,MATCH($A696,Variables!$A$5:$A$105,0)))&amp;"."&amp;K$5</f>
        <v/>
      </c>
      <c r="L696" s="41">
        <f>INDEX(L$78:L$91,$D696)/$E696</f>
        <v/>
      </c>
      <c r="M696" s="40">
        <f>INDEX(M$78:M$91,$D696)/$E696</f>
        <v/>
      </c>
      <c r="N696" s="40">
        <f>INDEX(N$78:N$91,$D696)/$E696</f>
        <v/>
      </c>
      <c r="O696" s="40">
        <f>INDEX(O$78:O$91,$D696)/$E696</f>
        <v/>
      </c>
      <c r="P696" s="40">
        <f>INDEX(P$78:P$91,$D696)/$E696</f>
        <v/>
      </c>
      <c r="Q696" s="40">
        <f>INDEX(Q$78:Q$91,$D696)/$E696</f>
        <v/>
      </c>
      <c r="R696" s="40">
        <f>INDEX(R$78:R$91,$D696)/$E696</f>
        <v/>
      </c>
      <c r="S696" s="40">
        <f>INDEX(S$78:S$91,$D696)/$E696</f>
        <v/>
      </c>
      <c r="T696" s="40">
        <f>INDEX(T$78:T$91,$D696)/$E696</f>
        <v/>
      </c>
      <c r="U696" s="40">
        <f>INDEX(U$78:U$91,$D696)/$E696</f>
        <v/>
      </c>
      <c r="V696" s="40">
        <f>INDEX(V$78:V$91,$D696)/$E696</f>
        <v/>
      </c>
      <c r="W696" s="40">
        <f>INDEX(W$78:W$91,$D696)/$E696</f>
        <v/>
      </c>
      <c r="X696" s="40">
        <f>INDEX(X$78:X$91,$D696)/$E696</f>
        <v/>
      </c>
      <c r="Y696" s="40">
        <f>INDEX(Y$78:Y$91,$D696)/$E696</f>
        <v/>
      </c>
      <c r="Z696" s="40">
        <f>INDEX(Z$78:Z$91,$D696)/$E696</f>
        <v/>
      </c>
      <c r="AA696" s="40">
        <f>INDEX(AA$78:AA$91,$D696)/$E696</f>
        <v/>
      </c>
      <c r="AB696" s="40">
        <f>INDEX(AB$78:AB$91,$D696)/$E696</f>
        <v/>
      </c>
      <c r="AC696" s="40">
        <f>INDEX(AC$78:AC$91,$D696)/$E696</f>
        <v/>
      </c>
      <c r="AD696" s="42">
        <f>NEWEXCISE(INDEX(AD$78:AD$91,$D696),$E696)</f>
        <v/>
      </c>
      <c r="AE696" s="25">
        <f>LOWER(Settings!$C$4)&amp;".mit."&amp;$A696&amp;IF($C696="","","."&amp;$C696&amp;"."&amp;$B696)&amp;IF(INDEX(Variables!$D$5:$D$105,MATCH($A696,Variables!$A$5:$A$105,0))="","","."&amp;INDEX(Variables!$D$5:$D$105,MATCH($A696,Variables!$A$5:$A$105,0)))&amp;"."&amp;AE$5</f>
        <v/>
      </c>
      <c r="AF696" s="41">
        <f>INDEX(AF$78:AF$91,$D696)/$E696</f>
        <v/>
      </c>
      <c r="AG696" s="40">
        <f>INDEX(AG$78:AG$91,$D696)/$E696</f>
        <v/>
      </c>
      <c r="AH696" s="40">
        <f>INDEX(AH$78:AH$91,$D696)/$E696</f>
        <v/>
      </c>
      <c r="AI696" s="40">
        <f>INDEX(AI$78:AI$91,$D696)/$E696</f>
        <v/>
      </c>
      <c r="AJ696" s="40">
        <f>INDEX(AJ$78:AJ$91,$D696)/$E696</f>
        <v/>
      </c>
      <c r="AK696" s="40">
        <f>INDEX(AK$78:AK$91,$D696)/$E696</f>
        <v/>
      </c>
      <c r="AL696" s="40">
        <f>INDEX(AL$78:AL$91,$D696)/$E696</f>
        <v/>
      </c>
      <c r="AM696" s="40">
        <f>INDEX(AM$78:AM$91,$D696)/$E696</f>
        <v/>
      </c>
      <c r="AN696" s="40">
        <f>INDEX(AN$78:AN$91,$D696)/$E696</f>
        <v/>
      </c>
      <c r="AO696" s="40">
        <f>INDEX(AO$78:AO$91,$D696)/$E696</f>
        <v/>
      </c>
      <c r="AP696" s="40">
        <f>INDEX(AP$78:AP$91,$D696)/$E696</f>
        <v/>
      </c>
      <c r="AQ696" s="40">
        <f>INDEX(AQ$78:AQ$91,$D696)/$E696</f>
        <v/>
      </c>
      <c r="AR696" s="40">
        <f>INDEX(AR$78:AR$91,$D696)/$E696</f>
        <v/>
      </c>
      <c r="AS696" s="40">
        <f>INDEX(AS$78:AS$91,$D696)/$E696</f>
        <v/>
      </c>
      <c r="AT696" s="40">
        <f>INDEX(AT$78:AT$91,$D696)/$E696</f>
        <v/>
      </c>
      <c r="AU696" s="40">
        <f>INDEX(AU$78:AU$91,$D696)/$E696</f>
        <v/>
      </c>
      <c r="AV696" s="40">
        <f>INDEX(AV$78:AV$91,$D696)/$E696</f>
        <v/>
      </c>
      <c r="AW696" s="40">
        <f>INDEX(AW$78:AW$91,$D696)/$E696</f>
        <v/>
      </c>
      <c r="AX696" s="42">
        <f>NEWEXCISE(INDEX(AX$78:AX$91,$D696),$E696)</f>
        <v/>
      </c>
    </row>
    <row r="697" hidden="1" outlineLevel="2"/>
    <row r="698" hidden="1" outlineLevel="2">
      <c r="A698" s="5" t="inlineStr">
        <is>
          <t>nce</t>
        </is>
      </c>
      <c r="B698" s="5" t="inlineStr">
        <is>
          <t>coa</t>
        </is>
      </c>
      <c r="C698" s="5" t="inlineStr">
        <is>
          <t>res</t>
        </is>
      </c>
      <c r="D698" s="39" t="n"/>
      <c r="E698" s="39" t="n"/>
      <c r="F698" s="39" t="n"/>
      <c r="G698" s="39" t="n"/>
      <c r="H698" s="5">
        <f>INDEX(Variables!$B$5:$B$105,MATCH($A698,Variables!$A$5:$A$105,0))&amp;IF($C698="",""," | "&amp;INDEX(Mapping!$B$5:$B$26,MATCH($C698,Mapping!$A$5:$A$26,0))&amp;" | "&amp;INDEX(Mapping!$B$30:$B$41,MATCH($B698,Mapping!$A$30:$A$41,0)))</f>
        <v/>
      </c>
      <c r="I698" s="5">
        <f>INDEX(Variables!$C$5:$C$105,MATCH($A698,Variables!$A$5:$A$105,0))</f>
        <v/>
      </c>
      <c r="J698" s="5">
        <f>INDEX(Variables!$E$5:$E$105,MATCH($A698,Variables!$A$5:$A$105,0))</f>
        <v/>
      </c>
      <c r="K698" s="25">
        <f>LOWER(Settings!$C$4)&amp;".mit."&amp;$A698&amp;IF($C698="","","."&amp;$C698&amp;"."&amp;$B698)&amp;IF(INDEX(Variables!$D$5:$D$105,MATCH($A698,Variables!$A$5:$A$105,0))="","","."&amp;INDEX(Variables!$D$5:$D$105,MATCH($A698,Variables!$A$5:$A$105,0)))&amp;"."&amp;K$5</f>
        <v/>
      </c>
      <c r="L698" s="41">
        <f>L671+L680+L689</f>
        <v/>
      </c>
      <c r="M698" s="40">
        <f>M671+M680+M689</f>
        <v/>
      </c>
      <c r="N698" s="40">
        <f>N671+N680+N689</f>
        <v/>
      </c>
      <c r="O698" s="40">
        <f>O671+O680+O689</f>
        <v/>
      </c>
      <c r="P698" s="40">
        <f>P671+P680+P689</f>
        <v/>
      </c>
      <c r="Q698" s="40">
        <f>Q671+Q680+Q689</f>
        <v/>
      </c>
      <c r="R698" s="40">
        <f>R671+R680+R689</f>
        <v/>
      </c>
      <c r="S698" s="40">
        <f>S671+S680+S689</f>
        <v/>
      </c>
      <c r="T698" s="40">
        <f>T671+T680+T689</f>
        <v/>
      </c>
      <c r="U698" s="40">
        <f>U671+U680+U689</f>
        <v/>
      </c>
      <c r="V698" s="40">
        <f>V671+V680+V689</f>
        <v/>
      </c>
      <c r="W698" s="40">
        <f>W671+W680+W689</f>
        <v/>
      </c>
      <c r="X698" s="40">
        <f>X671+X680+X689</f>
        <v/>
      </c>
      <c r="Y698" s="40">
        <f>Y671+Y680+Y689</f>
        <v/>
      </c>
      <c r="Z698" s="40">
        <f>Z671+Z680+Z689</f>
        <v/>
      </c>
      <c r="AA698" s="40">
        <f>AA671+AA680+AA689</f>
        <v/>
      </c>
      <c r="AB698" s="40">
        <f>AB671+AB680+AB689</f>
        <v/>
      </c>
      <c r="AC698" s="40">
        <f>AC671+AC680+AC689</f>
        <v/>
      </c>
      <c r="AD698" s="42">
        <f>NEWPOLICY(AD671,AD680,AD689)</f>
        <v/>
      </c>
      <c r="AE698" s="25">
        <f>LOWER(Settings!$C$4)&amp;".mit."&amp;$A698&amp;IF($C698="","","."&amp;$C698&amp;"."&amp;$B698)&amp;IF(INDEX(Variables!$D$5:$D$105,MATCH($A698,Variables!$A$5:$A$105,0))="","","."&amp;INDEX(Variables!$D$5:$D$105,MATCH($A698,Variables!$A$5:$A$105,0)))&amp;"."&amp;AE$5</f>
        <v/>
      </c>
      <c r="AF698" s="41">
        <f>AF671+AF680+AF689</f>
        <v/>
      </c>
      <c r="AG698" s="40">
        <f>AG671+AG680+AG689</f>
        <v/>
      </c>
      <c r="AH698" s="40">
        <f>AH671+AH680+AH689</f>
        <v/>
      </c>
      <c r="AI698" s="40">
        <f>AI671+AI680+AI689</f>
        <v/>
      </c>
      <c r="AJ698" s="40">
        <f>AJ671+AJ680+AJ689</f>
        <v/>
      </c>
      <c r="AK698" s="40">
        <f>AK671+AK680+AK689</f>
        <v/>
      </c>
      <c r="AL698" s="40">
        <f>AL671+AL680+AL689</f>
        <v/>
      </c>
      <c r="AM698" s="40">
        <f>AM671+AM680+AM689</f>
        <v/>
      </c>
      <c r="AN698" s="40">
        <f>AN671+AN680+AN689</f>
        <v/>
      </c>
      <c r="AO698" s="40">
        <f>AO671+AO680+AO689</f>
        <v/>
      </c>
      <c r="AP698" s="40">
        <f>AP671+AP680+AP689</f>
        <v/>
      </c>
      <c r="AQ698" s="40">
        <f>AQ671+AQ680+AQ689</f>
        <v/>
      </c>
      <c r="AR698" s="40">
        <f>AR671+AR680+AR689</f>
        <v/>
      </c>
      <c r="AS698" s="40">
        <f>AS671+AS680+AS689</f>
        <v/>
      </c>
      <c r="AT698" s="40">
        <f>AT671+AT680+AT689</f>
        <v/>
      </c>
      <c r="AU698" s="40">
        <f>AU671+AU680+AU689</f>
        <v/>
      </c>
      <c r="AV698" s="40">
        <f>AV671+AV680+AV689</f>
        <v/>
      </c>
      <c r="AW698" s="40">
        <f>AW671+AW680+AW689</f>
        <v/>
      </c>
      <c r="AX698" s="42">
        <f>NEWPOLICY(AX671,AX680,AX689)</f>
        <v/>
      </c>
    </row>
    <row r="699" hidden="1" outlineLevel="2">
      <c r="A699" s="5" t="inlineStr">
        <is>
          <t>nce</t>
        </is>
      </c>
      <c r="B699" s="5" t="inlineStr">
        <is>
          <t>nga</t>
        </is>
      </c>
      <c r="C699" s="5" t="inlineStr">
        <is>
          <t>res</t>
        </is>
      </c>
      <c r="D699" s="39" t="n"/>
      <c r="E699" s="39" t="n"/>
      <c r="F699" s="39" t="n"/>
      <c r="G699" s="39" t="n"/>
      <c r="H699" s="5">
        <f>INDEX(Variables!$B$5:$B$105,MATCH($A699,Variables!$A$5:$A$105,0))&amp;IF($C699="",""," | "&amp;INDEX(Mapping!$B$5:$B$26,MATCH($C699,Mapping!$A$5:$A$26,0))&amp;" | "&amp;INDEX(Mapping!$B$30:$B$41,MATCH($B699,Mapping!$A$30:$A$41,0)))</f>
        <v/>
      </c>
      <c r="I699" s="5">
        <f>INDEX(Variables!$C$5:$C$105,MATCH($A699,Variables!$A$5:$A$105,0))</f>
        <v/>
      </c>
      <c r="J699" s="5">
        <f>INDEX(Variables!$E$5:$E$105,MATCH($A699,Variables!$A$5:$A$105,0))</f>
        <v/>
      </c>
      <c r="K699" s="25">
        <f>LOWER(Settings!$C$4)&amp;".mit."&amp;$A699&amp;IF($C699="","","."&amp;$C699&amp;"."&amp;$B699)&amp;IF(INDEX(Variables!$D$5:$D$105,MATCH($A699,Variables!$A$5:$A$105,0))="","","."&amp;INDEX(Variables!$D$5:$D$105,MATCH($A699,Variables!$A$5:$A$105,0)))&amp;"."&amp;K$5</f>
        <v/>
      </c>
      <c r="L699" s="41">
        <f>L672+L681+L690</f>
        <v/>
      </c>
      <c r="M699" s="40">
        <f>M672+M681+M690</f>
        <v/>
      </c>
      <c r="N699" s="40">
        <f>N672+N681+N690</f>
        <v/>
      </c>
      <c r="O699" s="40">
        <f>O672+O681+O690</f>
        <v/>
      </c>
      <c r="P699" s="40">
        <f>P672+P681+P690</f>
        <v/>
      </c>
      <c r="Q699" s="40">
        <f>Q672+Q681+Q690</f>
        <v/>
      </c>
      <c r="R699" s="40">
        <f>R672+R681+R690</f>
        <v/>
      </c>
      <c r="S699" s="40">
        <f>S672+S681+S690</f>
        <v/>
      </c>
      <c r="T699" s="40">
        <f>T672+T681+T690</f>
        <v/>
      </c>
      <c r="U699" s="40">
        <f>U672+U681+U690</f>
        <v/>
      </c>
      <c r="V699" s="40">
        <f>V672+V681+V690</f>
        <v/>
      </c>
      <c r="W699" s="40">
        <f>W672+W681+W690</f>
        <v/>
      </c>
      <c r="X699" s="40">
        <f>X672+X681+X690</f>
        <v/>
      </c>
      <c r="Y699" s="40">
        <f>Y672+Y681+Y690</f>
        <v/>
      </c>
      <c r="Z699" s="40">
        <f>Z672+Z681+Z690</f>
        <v/>
      </c>
      <c r="AA699" s="40">
        <f>AA672+AA681+AA690</f>
        <v/>
      </c>
      <c r="AB699" s="40">
        <f>AB672+AB681+AB690</f>
        <v/>
      </c>
      <c r="AC699" s="40">
        <f>AC672+AC681+AC690</f>
        <v/>
      </c>
      <c r="AD699" s="42">
        <f>NEWPOLICY(AD672,AD681,AD690)</f>
        <v/>
      </c>
      <c r="AE699" s="25">
        <f>LOWER(Settings!$C$4)&amp;".mit."&amp;$A699&amp;IF($C699="","","."&amp;$C699&amp;"."&amp;$B699)&amp;IF(INDEX(Variables!$D$5:$D$105,MATCH($A699,Variables!$A$5:$A$105,0))="","","."&amp;INDEX(Variables!$D$5:$D$105,MATCH($A699,Variables!$A$5:$A$105,0)))&amp;"."&amp;AE$5</f>
        <v/>
      </c>
      <c r="AF699" s="41">
        <f>AF672+AF681+AF690</f>
        <v/>
      </c>
      <c r="AG699" s="40">
        <f>AG672+AG681+AG690</f>
        <v/>
      </c>
      <c r="AH699" s="40">
        <f>AH672+AH681+AH690</f>
        <v/>
      </c>
      <c r="AI699" s="40">
        <f>AI672+AI681+AI690</f>
        <v/>
      </c>
      <c r="AJ699" s="40">
        <f>AJ672+AJ681+AJ690</f>
        <v/>
      </c>
      <c r="AK699" s="40">
        <f>AK672+AK681+AK690</f>
        <v/>
      </c>
      <c r="AL699" s="40">
        <f>AL672+AL681+AL690</f>
        <v/>
      </c>
      <c r="AM699" s="40">
        <f>AM672+AM681+AM690</f>
        <v/>
      </c>
      <c r="AN699" s="40">
        <f>AN672+AN681+AN690</f>
        <v/>
      </c>
      <c r="AO699" s="40">
        <f>AO672+AO681+AO690</f>
        <v/>
      </c>
      <c r="AP699" s="40">
        <f>AP672+AP681+AP690</f>
        <v/>
      </c>
      <c r="AQ699" s="40">
        <f>AQ672+AQ681+AQ690</f>
        <v/>
      </c>
      <c r="AR699" s="40">
        <f>AR672+AR681+AR690</f>
        <v/>
      </c>
      <c r="AS699" s="40">
        <f>AS672+AS681+AS690</f>
        <v/>
      </c>
      <c r="AT699" s="40">
        <f>AT672+AT681+AT690</f>
        <v/>
      </c>
      <c r="AU699" s="40">
        <f>AU672+AU681+AU690</f>
        <v/>
      </c>
      <c r="AV699" s="40">
        <f>AV672+AV681+AV690</f>
        <v/>
      </c>
      <c r="AW699" s="40">
        <f>AW672+AW681+AW690</f>
        <v/>
      </c>
      <c r="AX699" s="42">
        <f>NEWPOLICY(AX672,AX681,AX690)</f>
        <v/>
      </c>
    </row>
    <row r="700" hidden="1" outlineLevel="2">
      <c r="A700" s="5" t="inlineStr">
        <is>
          <t>nce</t>
        </is>
      </c>
      <c r="B700" s="5" t="inlineStr">
        <is>
          <t>gso</t>
        </is>
      </c>
      <c r="C700" s="5" t="inlineStr">
        <is>
          <t>res</t>
        </is>
      </c>
      <c r="D700" s="39" t="n"/>
      <c r="E700" s="39" t="n"/>
      <c r="F700" s="39" t="n"/>
      <c r="G700" s="39" t="n"/>
      <c r="H700" s="5">
        <f>INDEX(Variables!$B$5:$B$105,MATCH($A700,Variables!$A$5:$A$105,0))&amp;IF($C700="",""," | "&amp;INDEX(Mapping!$B$5:$B$26,MATCH($C700,Mapping!$A$5:$A$26,0))&amp;" | "&amp;INDEX(Mapping!$B$30:$B$41,MATCH($B700,Mapping!$A$30:$A$41,0)))</f>
        <v/>
      </c>
      <c r="I700" s="5">
        <f>INDEX(Variables!$C$5:$C$105,MATCH($A700,Variables!$A$5:$A$105,0))</f>
        <v/>
      </c>
      <c r="J700" s="5">
        <f>INDEX(Variables!$E$5:$E$105,MATCH($A700,Variables!$A$5:$A$105,0))</f>
        <v/>
      </c>
      <c r="K700" s="25">
        <f>LOWER(Settings!$C$4)&amp;".mit."&amp;$A700&amp;IF($C700="","","."&amp;$C700&amp;"."&amp;$B700)&amp;IF(INDEX(Variables!$D$5:$D$105,MATCH($A700,Variables!$A$5:$A$105,0))="","","."&amp;INDEX(Variables!$D$5:$D$105,MATCH($A700,Variables!$A$5:$A$105,0)))&amp;"."&amp;K$5</f>
        <v/>
      </c>
      <c r="L700" s="41">
        <f>L673+L682+L691</f>
        <v/>
      </c>
      <c r="M700" s="40">
        <f>M673+M682+M691</f>
        <v/>
      </c>
      <c r="N700" s="40">
        <f>N673+N682+N691</f>
        <v/>
      </c>
      <c r="O700" s="40">
        <f>O673+O682+O691</f>
        <v/>
      </c>
      <c r="P700" s="40">
        <f>P673+P682+P691</f>
        <v/>
      </c>
      <c r="Q700" s="40">
        <f>Q673+Q682+Q691</f>
        <v/>
      </c>
      <c r="R700" s="40">
        <f>R673+R682+R691</f>
        <v/>
      </c>
      <c r="S700" s="40">
        <f>S673+S682+S691</f>
        <v/>
      </c>
      <c r="T700" s="40">
        <f>T673+T682+T691</f>
        <v/>
      </c>
      <c r="U700" s="40">
        <f>U673+U682+U691</f>
        <v/>
      </c>
      <c r="V700" s="40">
        <f>V673+V682+V691</f>
        <v/>
      </c>
      <c r="W700" s="40">
        <f>W673+W682+W691</f>
        <v/>
      </c>
      <c r="X700" s="40">
        <f>X673+X682+X691</f>
        <v/>
      </c>
      <c r="Y700" s="40">
        <f>Y673+Y682+Y691</f>
        <v/>
      </c>
      <c r="Z700" s="40">
        <f>Z673+Z682+Z691</f>
        <v/>
      </c>
      <c r="AA700" s="40">
        <f>AA673+AA682+AA691</f>
        <v/>
      </c>
      <c r="AB700" s="40">
        <f>AB673+AB682+AB691</f>
        <v/>
      </c>
      <c r="AC700" s="40">
        <f>AC673+AC682+AC691</f>
        <v/>
      </c>
      <c r="AD700" s="42">
        <f>NEWPOLICY(AD673,AD682,AD691)</f>
        <v/>
      </c>
      <c r="AE700" s="25">
        <f>LOWER(Settings!$C$4)&amp;".mit."&amp;$A700&amp;IF($C700="","","."&amp;$C700&amp;"."&amp;$B700)&amp;IF(INDEX(Variables!$D$5:$D$105,MATCH($A700,Variables!$A$5:$A$105,0))="","","."&amp;INDEX(Variables!$D$5:$D$105,MATCH($A700,Variables!$A$5:$A$105,0)))&amp;"."&amp;AE$5</f>
        <v/>
      </c>
      <c r="AF700" s="41">
        <f>AF673+AF682+AF691</f>
        <v/>
      </c>
      <c r="AG700" s="40">
        <f>AG673+AG682+AG691</f>
        <v/>
      </c>
      <c r="AH700" s="40">
        <f>AH673+AH682+AH691</f>
        <v/>
      </c>
      <c r="AI700" s="40">
        <f>AI673+AI682+AI691</f>
        <v/>
      </c>
      <c r="AJ700" s="40">
        <f>AJ673+AJ682+AJ691</f>
        <v/>
      </c>
      <c r="AK700" s="40">
        <f>AK673+AK682+AK691</f>
        <v/>
      </c>
      <c r="AL700" s="40">
        <f>AL673+AL682+AL691</f>
        <v/>
      </c>
      <c r="AM700" s="40">
        <f>AM673+AM682+AM691</f>
        <v/>
      </c>
      <c r="AN700" s="40">
        <f>AN673+AN682+AN691</f>
        <v/>
      </c>
      <c r="AO700" s="40">
        <f>AO673+AO682+AO691</f>
        <v/>
      </c>
      <c r="AP700" s="40">
        <f>AP673+AP682+AP691</f>
        <v/>
      </c>
      <c r="AQ700" s="40">
        <f>AQ673+AQ682+AQ691</f>
        <v/>
      </c>
      <c r="AR700" s="40">
        <f>AR673+AR682+AR691</f>
        <v/>
      </c>
      <c r="AS700" s="40">
        <f>AS673+AS682+AS691</f>
        <v/>
      </c>
      <c r="AT700" s="40">
        <f>AT673+AT682+AT691</f>
        <v/>
      </c>
      <c r="AU700" s="40">
        <f>AU673+AU682+AU691</f>
        <v/>
      </c>
      <c r="AV700" s="40">
        <f>AV673+AV682+AV691</f>
        <v/>
      </c>
      <c r="AW700" s="40">
        <f>AW673+AW682+AW691</f>
        <v/>
      </c>
      <c r="AX700" s="42">
        <f>NEWPOLICY(AX673,AX682,AX691)</f>
        <v/>
      </c>
    </row>
    <row r="701" hidden="1" outlineLevel="2">
      <c r="A701" s="5" t="inlineStr">
        <is>
          <t>nce</t>
        </is>
      </c>
      <c r="B701" s="5" t="inlineStr">
        <is>
          <t>die</t>
        </is>
      </c>
      <c r="C701" s="5" t="inlineStr">
        <is>
          <t>res</t>
        </is>
      </c>
      <c r="D701" s="39" t="n"/>
      <c r="E701" s="39" t="n"/>
      <c r="F701" s="39" t="n"/>
      <c r="G701" s="39" t="n"/>
      <c r="H701" s="5">
        <f>INDEX(Variables!$B$5:$B$105,MATCH($A701,Variables!$A$5:$A$105,0))&amp;IF($C701="",""," | "&amp;INDEX(Mapping!$B$5:$B$26,MATCH($C701,Mapping!$A$5:$A$26,0))&amp;" | "&amp;INDEX(Mapping!$B$30:$B$41,MATCH($B701,Mapping!$A$30:$A$41,0)))</f>
        <v/>
      </c>
      <c r="I701" s="5">
        <f>INDEX(Variables!$C$5:$C$105,MATCH($A701,Variables!$A$5:$A$105,0))</f>
        <v/>
      </c>
      <c r="J701" s="5">
        <f>INDEX(Variables!$E$5:$E$105,MATCH($A701,Variables!$A$5:$A$105,0))</f>
        <v/>
      </c>
      <c r="K701" s="25">
        <f>LOWER(Settings!$C$4)&amp;".mit."&amp;$A701&amp;IF($C701="","","."&amp;$C701&amp;"."&amp;$B701)&amp;IF(INDEX(Variables!$D$5:$D$105,MATCH($A701,Variables!$A$5:$A$105,0))="","","."&amp;INDEX(Variables!$D$5:$D$105,MATCH($A701,Variables!$A$5:$A$105,0)))&amp;"."&amp;K$5</f>
        <v/>
      </c>
      <c r="L701" s="41">
        <f>L674+L683+L692</f>
        <v/>
      </c>
      <c r="M701" s="40">
        <f>M674+M683+M692</f>
        <v/>
      </c>
      <c r="N701" s="40">
        <f>N674+N683+N692</f>
        <v/>
      </c>
      <c r="O701" s="40">
        <f>O674+O683+O692</f>
        <v/>
      </c>
      <c r="P701" s="40">
        <f>P674+P683+P692</f>
        <v/>
      </c>
      <c r="Q701" s="40">
        <f>Q674+Q683+Q692</f>
        <v/>
      </c>
      <c r="R701" s="40">
        <f>R674+R683+R692</f>
        <v/>
      </c>
      <c r="S701" s="40">
        <f>S674+S683+S692</f>
        <v/>
      </c>
      <c r="T701" s="40">
        <f>T674+T683+T692</f>
        <v/>
      </c>
      <c r="U701" s="40">
        <f>U674+U683+U692</f>
        <v/>
      </c>
      <c r="V701" s="40">
        <f>V674+V683+V692</f>
        <v/>
      </c>
      <c r="W701" s="40">
        <f>W674+W683+W692</f>
        <v/>
      </c>
      <c r="X701" s="40">
        <f>X674+X683+X692</f>
        <v/>
      </c>
      <c r="Y701" s="40">
        <f>Y674+Y683+Y692</f>
        <v/>
      </c>
      <c r="Z701" s="40">
        <f>Z674+Z683+Z692</f>
        <v/>
      </c>
      <c r="AA701" s="40">
        <f>AA674+AA683+AA692</f>
        <v/>
      </c>
      <c r="AB701" s="40">
        <f>AB674+AB683+AB692</f>
        <v/>
      </c>
      <c r="AC701" s="40">
        <f>AC674+AC683+AC692</f>
        <v/>
      </c>
      <c r="AD701" s="42">
        <f>NEWPOLICY(AD674,AD683,AD692)</f>
        <v/>
      </c>
      <c r="AE701" s="25">
        <f>LOWER(Settings!$C$4)&amp;".mit."&amp;$A701&amp;IF($C701="","","."&amp;$C701&amp;"."&amp;$B701)&amp;IF(INDEX(Variables!$D$5:$D$105,MATCH($A701,Variables!$A$5:$A$105,0))="","","."&amp;INDEX(Variables!$D$5:$D$105,MATCH($A701,Variables!$A$5:$A$105,0)))&amp;"."&amp;AE$5</f>
        <v/>
      </c>
      <c r="AF701" s="41">
        <f>AF674+AF683+AF692</f>
        <v/>
      </c>
      <c r="AG701" s="40">
        <f>AG674+AG683+AG692</f>
        <v/>
      </c>
      <c r="AH701" s="40">
        <f>AH674+AH683+AH692</f>
        <v/>
      </c>
      <c r="AI701" s="40">
        <f>AI674+AI683+AI692</f>
        <v/>
      </c>
      <c r="AJ701" s="40">
        <f>AJ674+AJ683+AJ692</f>
        <v/>
      </c>
      <c r="AK701" s="40">
        <f>AK674+AK683+AK692</f>
        <v/>
      </c>
      <c r="AL701" s="40">
        <f>AL674+AL683+AL692</f>
        <v/>
      </c>
      <c r="AM701" s="40">
        <f>AM674+AM683+AM692</f>
        <v/>
      </c>
      <c r="AN701" s="40">
        <f>AN674+AN683+AN692</f>
        <v/>
      </c>
      <c r="AO701" s="40">
        <f>AO674+AO683+AO692</f>
        <v/>
      </c>
      <c r="AP701" s="40">
        <f>AP674+AP683+AP692</f>
        <v/>
      </c>
      <c r="AQ701" s="40">
        <f>AQ674+AQ683+AQ692</f>
        <v/>
      </c>
      <c r="AR701" s="40">
        <f>AR674+AR683+AR692</f>
        <v/>
      </c>
      <c r="AS701" s="40">
        <f>AS674+AS683+AS692</f>
        <v/>
      </c>
      <c r="AT701" s="40">
        <f>AT674+AT683+AT692</f>
        <v/>
      </c>
      <c r="AU701" s="40">
        <f>AU674+AU683+AU692</f>
        <v/>
      </c>
      <c r="AV701" s="40">
        <f>AV674+AV683+AV692</f>
        <v/>
      </c>
      <c r="AW701" s="40">
        <f>AW674+AW683+AW692</f>
        <v/>
      </c>
      <c r="AX701" s="42">
        <f>NEWPOLICY(AX674,AX683,AX692)</f>
        <v/>
      </c>
    </row>
    <row r="702" hidden="1" outlineLevel="2">
      <c r="A702" s="5" t="inlineStr">
        <is>
          <t>nce</t>
        </is>
      </c>
      <c r="B702" s="5" t="inlineStr">
        <is>
          <t>lpg</t>
        </is>
      </c>
      <c r="C702" s="5" t="inlineStr">
        <is>
          <t>res</t>
        </is>
      </c>
      <c r="D702" s="39" t="n"/>
      <c r="E702" s="39" t="n"/>
      <c r="F702" s="39" t="n"/>
      <c r="G702" s="39" t="n"/>
      <c r="H702" s="5">
        <f>INDEX(Variables!$B$5:$B$105,MATCH($A702,Variables!$A$5:$A$105,0))&amp;IF($C702="",""," | "&amp;INDEX(Mapping!$B$5:$B$26,MATCH($C702,Mapping!$A$5:$A$26,0))&amp;" | "&amp;INDEX(Mapping!$B$30:$B$41,MATCH($B702,Mapping!$A$30:$A$41,0)))</f>
        <v/>
      </c>
      <c r="I702" s="5">
        <f>INDEX(Variables!$C$5:$C$105,MATCH($A702,Variables!$A$5:$A$105,0))</f>
        <v/>
      </c>
      <c r="J702" s="5">
        <f>INDEX(Variables!$E$5:$E$105,MATCH($A702,Variables!$A$5:$A$105,0))</f>
        <v/>
      </c>
      <c r="K702" s="25">
        <f>LOWER(Settings!$C$4)&amp;".mit."&amp;$A702&amp;IF($C702="","","."&amp;$C702&amp;"."&amp;$B702)&amp;IF(INDEX(Variables!$D$5:$D$105,MATCH($A702,Variables!$A$5:$A$105,0))="","","."&amp;INDEX(Variables!$D$5:$D$105,MATCH($A702,Variables!$A$5:$A$105,0)))&amp;"."&amp;K$5</f>
        <v/>
      </c>
      <c r="L702" s="41">
        <f>L675+L684+L693</f>
        <v/>
      </c>
      <c r="M702" s="40">
        <f>M675+M684+M693</f>
        <v/>
      </c>
      <c r="N702" s="40">
        <f>N675+N684+N693</f>
        <v/>
      </c>
      <c r="O702" s="40">
        <f>O675+O684+O693</f>
        <v/>
      </c>
      <c r="P702" s="40">
        <f>P675+P684+P693</f>
        <v/>
      </c>
      <c r="Q702" s="40">
        <f>Q675+Q684+Q693</f>
        <v/>
      </c>
      <c r="R702" s="40">
        <f>R675+R684+R693</f>
        <v/>
      </c>
      <c r="S702" s="40">
        <f>S675+S684+S693</f>
        <v/>
      </c>
      <c r="T702" s="40">
        <f>T675+T684+T693</f>
        <v/>
      </c>
      <c r="U702" s="40">
        <f>U675+U684+U693</f>
        <v/>
      </c>
      <c r="V702" s="40">
        <f>V675+V684+V693</f>
        <v/>
      </c>
      <c r="W702" s="40">
        <f>W675+W684+W693</f>
        <v/>
      </c>
      <c r="X702" s="40">
        <f>X675+X684+X693</f>
        <v/>
      </c>
      <c r="Y702" s="40">
        <f>Y675+Y684+Y693</f>
        <v/>
      </c>
      <c r="Z702" s="40">
        <f>Z675+Z684+Z693</f>
        <v/>
      </c>
      <c r="AA702" s="40">
        <f>AA675+AA684+AA693</f>
        <v/>
      </c>
      <c r="AB702" s="40">
        <f>AB675+AB684+AB693</f>
        <v/>
      </c>
      <c r="AC702" s="40">
        <f>AC675+AC684+AC693</f>
        <v/>
      </c>
      <c r="AD702" s="42">
        <f>NEWPOLICY(AD675,AD684,AD693)</f>
        <v/>
      </c>
      <c r="AE702" s="25">
        <f>LOWER(Settings!$C$4)&amp;".mit."&amp;$A702&amp;IF($C702="","","."&amp;$C702&amp;"."&amp;$B702)&amp;IF(INDEX(Variables!$D$5:$D$105,MATCH($A702,Variables!$A$5:$A$105,0))="","","."&amp;INDEX(Variables!$D$5:$D$105,MATCH($A702,Variables!$A$5:$A$105,0)))&amp;"."&amp;AE$5</f>
        <v/>
      </c>
      <c r="AF702" s="41">
        <f>AF675+AF684+AF693</f>
        <v/>
      </c>
      <c r="AG702" s="40">
        <f>AG675+AG684+AG693</f>
        <v/>
      </c>
      <c r="AH702" s="40">
        <f>AH675+AH684+AH693</f>
        <v/>
      </c>
      <c r="AI702" s="40">
        <f>AI675+AI684+AI693</f>
        <v/>
      </c>
      <c r="AJ702" s="40">
        <f>AJ675+AJ684+AJ693</f>
        <v/>
      </c>
      <c r="AK702" s="40">
        <f>AK675+AK684+AK693</f>
        <v/>
      </c>
      <c r="AL702" s="40">
        <f>AL675+AL684+AL693</f>
        <v/>
      </c>
      <c r="AM702" s="40">
        <f>AM675+AM684+AM693</f>
        <v/>
      </c>
      <c r="AN702" s="40">
        <f>AN675+AN684+AN693</f>
        <v/>
      </c>
      <c r="AO702" s="40">
        <f>AO675+AO684+AO693</f>
        <v/>
      </c>
      <c r="AP702" s="40">
        <f>AP675+AP684+AP693</f>
        <v/>
      </c>
      <c r="AQ702" s="40">
        <f>AQ675+AQ684+AQ693</f>
        <v/>
      </c>
      <c r="AR702" s="40">
        <f>AR675+AR684+AR693</f>
        <v/>
      </c>
      <c r="AS702" s="40">
        <f>AS675+AS684+AS693</f>
        <v/>
      </c>
      <c r="AT702" s="40">
        <f>AT675+AT684+AT693</f>
        <v/>
      </c>
      <c r="AU702" s="40">
        <f>AU675+AU684+AU693</f>
        <v/>
      </c>
      <c r="AV702" s="40">
        <f>AV675+AV684+AV693</f>
        <v/>
      </c>
      <c r="AW702" s="40">
        <f>AW675+AW684+AW693</f>
        <v/>
      </c>
      <c r="AX702" s="42">
        <f>NEWPOLICY(AX675,AX684,AX693)</f>
        <v/>
      </c>
    </row>
    <row r="703" hidden="1" outlineLevel="2">
      <c r="A703" s="5" t="inlineStr">
        <is>
          <t>nce</t>
        </is>
      </c>
      <c r="B703" s="5" t="inlineStr">
        <is>
          <t>ker</t>
        </is>
      </c>
      <c r="C703" s="5" t="inlineStr">
        <is>
          <t>res</t>
        </is>
      </c>
      <c r="D703" s="39" t="n"/>
      <c r="E703" s="39" t="n"/>
      <c r="F703" s="39" t="n"/>
      <c r="G703" s="39" t="n"/>
      <c r="H703" s="5">
        <f>INDEX(Variables!$B$5:$B$105,MATCH($A703,Variables!$A$5:$A$105,0))&amp;IF($C703="",""," | "&amp;INDEX(Mapping!$B$5:$B$26,MATCH($C703,Mapping!$A$5:$A$26,0))&amp;" | "&amp;INDEX(Mapping!$B$30:$B$41,MATCH($B703,Mapping!$A$30:$A$41,0)))</f>
        <v/>
      </c>
      <c r="I703" s="5">
        <f>INDEX(Variables!$C$5:$C$105,MATCH($A703,Variables!$A$5:$A$105,0))</f>
        <v/>
      </c>
      <c r="J703" s="5">
        <f>INDEX(Variables!$E$5:$E$105,MATCH($A703,Variables!$A$5:$A$105,0))</f>
        <v/>
      </c>
      <c r="K703" s="25">
        <f>LOWER(Settings!$C$4)&amp;".mit."&amp;$A703&amp;IF($C703="","","."&amp;$C703&amp;"."&amp;$B703)&amp;IF(INDEX(Variables!$D$5:$D$105,MATCH($A703,Variables!$A$5:$A$105,0))="","","."&amp;INDEX(Variables!$D$5:$D$105,MATCH($A703,Variables!$A$5:$A$105,0)))&amp;"."&amp;K$5</f>
        <v/>
      </c>
      <c r="L703" s="41">
        <f>L676+L685+L694</f>
        <v/>
      </c>
      <c r="M703" s="40">
        <f>M676+M685+M694</f>
        <v/>
      </c>
      <c r="N703" s="40">
        <f>N676+N685+N694</f>
        <v/>
      </c>
      <c r="O703" s="40">
        <f>O676+O685+O694</f>
        <v/>
      </c>
      <c r="P703" s="40">
        <f>P676+P685+P694</f>
        <v/>
      </c>
      <c r="Q703" s="40">
        <f>Q676+Q685+Q694</f>
        <v/>
      </c>
      <c r="R703" s="40">
        <f>R676+R685+R694</f>
        <v/>
      </c>
      <c r="S703" s="40">
        <f>S676+S685+S694</f>
        <v/>
      </c>
      <c r="T703" s="40">
        <f>T676+T685+T694</f>
        <v/>
      </c>
      <c r="U703" s="40">
        <f>U676+U685+U694</f>
        <v/>
      </c>
      <c r="V703" s="40">
        <f>V676+V685+V694</f>
        <v/>
      </c>
      <c r="W703" s="40">
        <f>W676+W685+W694</f>
        <v/>
      </c>
      <c r="X703" s="40">
        <f>X676+X685+X694</f>
        <v/>
      </c>
      <c r="Y703" s="40">
        <f>Y676+Y685+Y694</f>
        <v/>
      </c>
      <c r="Z703" s="40">
        <f>Z676+Z685+Z694</f>
        <v/>
      </c>
      <c r="AA703" s="40">
        <f>AA676+AA685+AA694</f>
        <v/>
      </c>
      <c r="AB703" s="40">
        <f>AB676+AB685+AB694</f>
        <v/>
      </c>
      <c r="AC703" s="40">
        <f>AC676+AC685+AC694</f>
        <v/>
      </c>
      <c r="AD703" s="42">
        <f>NEWPOLICY(AD676,AD685,AD694)</f>
        <v/>
      </c>
      <c r="AE703" s="25">
        <f>LOWER(Settings!$C$4)&amp;".mit."&amp;$A703&amp;IF($C703="","","."&amp;$C703&amp;"."&amp;$B703)&amp;IF(INDEX(Variables!$D$5:$D$105,MATCH($A703,Variables!$A$5:$A$105,0))="","","."&amp;INDEX(Variables!$D$5:$D$105,MATCH($A703,Variables!$A$5:$A$105,0)))&amp;"."&amp;AE$5</f>
        <v/>
      </c>
      <c r="AF703" s="41">
        <f>AF676+AF685+AF694</f>
        <v/>
      </c>
      <c r="AG703" s="40">
        <f>AG676+AG685+AG694</f>
        <v/>
      </c>
      <c r="AH703" s="40">
        <f>AH676+AH685+AH694</f>
        <v/>
      </c>
      <c r="AI703" s="40">
        <f>AI676+AI685+AI694</f>
        <v/>
      </c>
      <c r="AJ703" s="40">
        <f>AJ676+AJ685+AJ694</f>
        <v/>
      </c>
      <c r="AK703" s="40">
        <f>AK676+AK685+AK694</f>
        <v/>
      </c>
      <c r="AL703" s="40">
        <f>AL676+AL685+AL694</f>
        <v/>
      </c>
      <c r="AM703" s="40">
        <f>AM676+AM685+AM694</f>
        <v/>
      </c>
      <c r="AN703" s="40">
        <f>AN676+AN685+AN694</f>
        <v/>
      </c>
      <c r="AO703" s="40">
        <f>AO676+AO685+AO694</f>
        <v/>
      </c>
      <c r="AP703" s="40">
        <f>AP676+AP685+AP694</f>
        <v/>
      </c>
      <c r="AQ703" s="40">
        <f>AQ676+AQ685+AQ694</f>
        <v/>
      </c>
      <c r="AR703" s="40">
        <f>AR676+AR685+AR694</f>
        <v/>
      </c>
      <c r="AS703" s="40">
        <f>AS676+AS685+AS694</f>
        <v/>
      </c>
      <c r="AT703" s="40">
        <f>AT676+AT685+AT694</f>
        <v/>
      </c>
      <c r="AU703" s="40">
        <f>AU676+AU685+AU694</f>
        <v/>
      </c>
      <c r="AV703" s="40">
        <f>AV676+AV685+AV694</f>
        <v/>
      </c>
      <c r="AW703" s="40">
        <f>AW676+AW685+AW694</f>
        <v/>
      </c>
      <c r="AX703" s="42">
        <f>NEWPOLICY(AX676,AX685,AX694)</f>
        <v/>
      </c>
    </row>
    <row r="704" hidden="1" outlineLevel="2">
      <c r="A704" s="5" t="inlineStr">
        <is>
          <t>nce</t>
        </is>
      </c>
      <c r="B704" s="5" t="inlineStr">
        <is>
          <t>oop</t>
        </is>
      </c>
      <c r="C704" s="5" t="inlineStr">
        <is>
          <t>res</t>
        </is>
      </c>
      <c r="D704" s="39" t="n"/>
      <c r="E704" s="39" t="n"/>
      <c r="F704" s="39" t="n"/>
      <c r="G704" s="39" t="n"/>
      <c r="H704" s="5">
        <f>INDEX(Variables!$B$5:$B$105,MATCH($A704,Variables!$A$5:$A$105,0))&amp;IF($C704="",""," | "&amp;INDEX(Mapping!$B$5:$B$26,MATCH($C704,Mapping!$A$5:$A$26,0))&amp;" | "&amp;INDEX(Mapping!$B$30:$B$41,MATCH($B704,Mapping!$A$30:$A$41,0)))</f>
        <v/>
      </c>
      <c r="I704" s="5">
        <f>INDEX(Variables!$C$5:$C$105,MATCH($A704,Variables!$A$5:$A$105,0))</f>
        <v/>
      </c>
      <c r="J704" s="5">
        <f>INDEX(Variables!$E$5:$E$105,MATCH($A704,Variables!$A$5:$A$105,0))</f>
        <v/>
      </c>
      <c r="K704" s="25">
        <f>LOWER(Settings!$C$4)&amp;".mit."&amp;$A704&amp;IF($C704="","","."&amp;$C704&amp;"."&amp;$B704)&amp;IF(INDEX(Variables!$D$5:$D$105,MATCH($A704,Variables!$A$5:$A$105,0))="","","."&amp;INDEX(Variables!$D$5:$D$105,MATCH($A704,Variables!$A$5:$A$105,0)))&amp;"."&amp;K$5</f>
        <v/>
      </c>
      <c r="L704" s="41">
        <f>L677+L686+L695</f>
        <v/>
      </c>
      <c r="M704" s="40">
        <f>M677+M686+M695</f>
        <v/>
      </c>
      <c r="N704" s="40">
        <f>N677+N686+N695</f>
        <v/>
      </c>
      <c r="O704" s="40">
        <f>O677+O686+O695</f>
        <v/>
      </c>
      <c r="P704" s="40">
        <f>P677+P686+P695</f>
        <v/>
      </c>
      <c r="Q704" s="40">
        <f>Q677+Q686+Q695</f>
        <v/>
      </c>
      <c r="R704" s="40">
        <f>R677+R686+R695</f>
        <v/>
      </c>
      <c r="S704" s="40">
        <f>S677+S686+S695</f>
        <v/>
      </c>
      <c r="T704" s="40">
        <f>T677+T686+T695</f>
        <v/>
      </c>
      <c r="U704" s="40">
        <f>U677+U686+U695</f>
        <v/>
      </c>
      <c r="V704" s="40">
        <f>V677+V686+V695</f>
        <v/>
      </c>
      <c r="W704" s="40">
        <f>W677+W686+W695</f>
        <v/>
      </c>
      <c r="X704" s="40">
        <f>X677+X686+X695</f>
        <v/>
      </c>
      <c r="Y704" s="40">
        <f>Y677+Y686+Y695</f>
        <v/>
      </c>
      <c r="Z704" s="40">
        <f>Z677+Z686+Z695</f>
        <v/>
      </c>
      <c r="AA704" s="40">
        <f>AA677+AA686+AA695</f>
        <v/>
      </c>
      <c r="AB704" s="40">
        <f>AB677+AB686+AB695</f>
        <v/>
      </c>
      <c r="AC704" s="40">
        <f>AC677+AC686+AC695</f>
        <v/>
      </c>
      <c r="AD704" s="42">
        <f>NEWPOLICY(AD677,AD686,AD695)</f>
        <v/>
      </c>
      <c r="AE704" s="25">
        <f>LOWER(Settings!$C$4)&amp;".mit."&amp;$A704&amp;IF($C704="","","."&amp;$C704&amp;"."&amp;$B704)&amp;IF(INDEX(Variables!$D$5:$D$105,MATCH($A704,Variables!$A$5:$A$105,0))="","","."&amp;INDEX(Variables!$D$5:$D$105,MATCH($A704,Variables!$A$5:$A$105,0)))&amp;"."&amp;AE$5</f>
        <v/>
      </c>
      <c r="AF704" s="41">
        <f>AF677+AF686+AF695</f>
        <v/>
      </c>
      <c r="AG704" s="40">
        <f>AG677+AG686+AG695</f>
        <v/>
      </c>
      <c r="AH704" s="40">
        <f>AH677+AH686+AH695</f>
        <v/>
      </c>
      <c r="AI704" s="40">
        <f>AI677+AI686+AI695</f>
        <v/>
      </c>
      <c r="AJ704" s="40">
        <f>AJ677+AJ686+AJ695</f>
        <v/>
      </c>
      <c r="AK704" s="40">
        <f>AK677+AK686+AK695</f>
        <v/>
      </c>
      <c r="AL704" s="40">
        <f>AL677+AL686+AL695</f>
        <v/>
      </c>
      <c r="AM704" s="40">
        <f>AM677+AM686+AM695</f>
        <v/>
      </c>
      <c r="AN704" s="40">
        <f>AN677+AN686+AN695</f>
        <v/>
      </c>
      <c r="AO704" s="40">
        <f>AO677+AO686+AO695</f>
        <v/>
      </c>
      <c r="AP704" s="40">
        <f>AP677+AP686+AP695</f>
        <v/>
      </c>
      <c r="AQ704" s="40">
        <f>AQ677+AQ686+AQ695</f>
        <v/>
      </c>
      <c r="AR704" s="40">
        <f>AR677+AR686+AR695</f>
        <v/>
      </c>
      <c r="AS704" s="40">
        <f>AS677+AS686+AS695</f>
        <v/>
      </c>
      <c r="AT704" s="40">
        <f>AT677+AT686+AT695</f>
        <v/>
      </c>
      <c r="AU704" s="40">
        <f>AU677+AU686+AU695</f>
        <v/>
      </c>
      <c r="AV704" s="40">
        <f>AV677+AV686+AV695</f>
        <v/>
      </c>
      <c r="AW704" s="40">
        <f>AW677+AW686+AW695</f>
        <v/>
      </c>
      <c r="AX704" s="42">
        <f>NEWPOLICY(AX677,AX686,AX695)</f>
        <v/>
      </c>
    </row>
    <row r="705" hidden="1" outlineLevel="2">
      <c r="A705" s="5" t="inlineStr">
        <is>
          <t>nce</t>
        </is>
      </c>
      <c r="B705" s="5" t="inlineStr">
        <is>
          <t>bio</t>
        </is>
      </c>
      <c r="C705" s="5" t="inlineStr">
        <is>
          <t>res</t>
        </is>
      </c>
      <c r="D705" s="39" t="n"/>
      <c r="E705" s="39" t="n"/>
      <c r="F705" s="39" t="n"/>
      <c r="G705" s="39" t="n"/>
      <c r="H705" s="5">
        <f>INDEX(Variables!$B$5:$B$105,MATCH($A705,Variables!$A$5:$A$105,0))&amp;IF($C705="",""," | "&amp;INDEX(Mapping!$B$5:$B$26,MATCH($C705,Mapping!$A$5:$A$26,0))&amp;" | "&amp;INDEX(Mapping!$B$30:$B$41,MATCH($B705,Mapping!$A$30:$A$41,0)))</f>
        <v/>
      </c>
      <c r="I705" s="5">
        <f>INDEX(Variables!$C$5:$C$105,MATCH($A705,Variables!$A$5:$A$105,0))</f>
        <v/>
      </c>
      <c r="J705" s="5">
        <f>INDEX(Variables!$E$5:$E$105,MATCH($A705,Variables!$A$5:$A$105,0))</f>
        <v/>
      </c>
      <c r="K705" s="25">
        <f>LOWER(Settings!$C$4)&amp;".mit."&amp;$A705&amp;IF($C705="","","."&amp;$C705&amp;"."&amp;$B705)&amp;IF(INDEX(Variables!$D$5:$D$105,MATCH($A705,Variables!$A$5:$A$105,0))="","","."&amp;INDEX(Variables!$D$5:$D$105,MATCH($A705,Variables!$A$5:$A$105,0)))&amp;"."&amp;K$5</f>
        <v/>
      </c>
      <c r="L705" s="41">
        <f>L678+L687+L696</f>
        <v/>
      </c>
      <c r="M705" s="40">
        <f>M678+M687+M696</f>
        <v/>
      </c>
      <c r="N705" s="40">
        <f>N678+N687+N696</f>
        <v/>
      </c>
      <c r="O705" s="40">
        <f>O678+O687+O696</f>
        <v/>
      </c>
      <c r="P705" s="40">
        <f>P678+P687+P696</f>
        <v/>
      </c>
      <c r="Q705" s="40">
        <f>Q678+Q687+Q696</f>
        <v/>
      </c>
      <c r="R705" s="40">
        <f>R678+R687+R696</f>
        <v/>
      </c>
      <c r="S705" s="40">
        <f>S678+S687+S696</f>
        <v/>
      </c>
      <c r="T705" s="40">
        <f>T678+T687+T696</f>
        <v/>
      </c>
      <c r="U705" s="40">
        <f>U678+U687+U696</f>
        <v/>
      </c>
      <c r="V705" s="40">
        <f>V678+V687+V696</f>
        <v/>
      </c>
      <c r="W705" s="40">
        <f>W678+W687+W696</f>
        <v/>
      </c>
      <c r="X705" s="40">
        <f>X678+X687+X696</f>
        <v/>
      </c>
      <c r="Y705" s="40">
        <f>Y678+Y687+Y696</f>
        <v/>
      </c>
      <c r="Z705" s="40">
        <f>Z678+Z687+Z696</f>
        <v/>
      </c>
      <c r="AA705" s="40">
        <f>AA678+AA687+AA696</f>
        <v/>
      </c>
      <c r="AB705" s="40">
        <f>AB678+AB687+AB696</f>
        <v/>
      </c>
      <c r="AC705" s="40">
        <f>AC678+AC687+AC696</f>
        <v/>
      </c>
      <c r="AD705" s="42">
        <f>NEWPOLICY(AD678,AD687,AD696)</f>
        <v/>
      </c>
      <c r="AE705" s="25">
        <f>LOWER(Settings!$C$4)&amp;".mit."&amp;$A705&amp;IF($C705="","","."&amp;$C705&amp;"."&amp;$B705)&amp;IF(INDEX(Variables!$D$5:$D$105,MATCH($A705,Variables!$A$5:$A$105,0))="","","."&amp;INDEX(Variables!$D$5:$D$105,MATCH($A705,Variables!$A$5:$A$105,0)))&amp;"."&amp;AE$5</f>
        <v/>
      </c>
      <c r="AF705" s="41">
        <f>AF678+AF687+AF696</f>
        <v/>
      </c>
      <c r="AG705" s="40">
        <f>AG678+AG687+AG696</f>
        <v/>
      </c>
      <c r="AH705" s="40">
        <f>AH678+AH687+AH696</f>
        <v/>
      </c>
      <c r="AI705" s="40">
        <f>AI678+AI687+AI696</f>
        <v/>
      </c>
      <c r="AJ705" s="40">
        <f>AJ678+AJ687+AJ696</f>
        <v/>
      </c>
      <c r="AK705" s="40">
        <f>AK678+AK687+AK696</f>
        <v/>
      </c>
      <c r="AL705" s="40">
        <f>AL678+AL687+AL696</f>
        <v/>
      </c>
      <c r="AM705" s="40">
        <f>AM678+AM687+AM696</f>
        <v/>
      </c>
      <c r="AN705" s="40">
        <f>AN678+AN687+AN696</f>
        <v/>
      </c>
      <c r="AO705" s="40">
        <f>AO678+AO687+AO696</f>
        <v/>
      </c>
      <c r="AP705" s="40">
        <f>AP678+AP687+AP696</f>
        <v/>
      </c>
      <c r="AQ705" s="40">
        <f>AQ678+AQ687+AQ696</f>
        <v/>
      </c>
      <c r="AR705" s="40">
        <f>AR678+AR687+AR696</f>
        <v/>
      </c>
      <c r="AS705" s="40">
        <f>AS678+AS687+AS696</f>
        <v/>
      </c>
      <c r="AT705" s="40">
        <f>AT678+AT687+AT696</f>
        <v/>
      </c>
      <c r="AU705" s="40">
        <f>AU678+AU687+AU696</f>
        <v/>
      </c>
      <c r="AV705" s="40">
        <f>AV678+AV687+AV696</f>
        <v/>
      </c>
      <c r="AW705" s="40">
        <f>AW678+AW687+AW696</f>
        <v/>
      </c>
      <c r="AX705" s="42">
        <f>NEWPOLICY(AX678,AX687,AX696)</f>
        <v/>
      </c>
    </row>
    <row r="706" hidden="1" outlineLevel="2"/>
    <row r="707" hidden="1" outlineLevel="2">
      <c r="A707" s="5" t="inlineStr">
        <is>
          <t>atp</t>
        </is>
      </c>
      <c r="B707" s="5" t="inlineStr">
        <is>
          <t>coa</t>
        </is>
      </c>
      <c r="C707" s="5" t="inlineStr">
        <is>
          <t>res</t>
        </is>
      </c>
      <c r="D707" s="40">
        <f>INDEX(Inputs!$R$5:$R$132,MATCH($B707&amp;"|"&amp;$C707,Inputs!$A$5:$A$132,0))</f>
        <v/>
      </c>
      <c r="E707" s="40">
        <f>INDEX(Inputs!$S$5:$S$132,MATCH($B707&amp;"|"&amp;$C707,Inputs!$A$5:$A$132,0))</f>
        <v/>
      </c>
      <c r="F707" s="39" t="n"/>
      <c r="G707" s="39" t="n"/>
      <c r="H707" s="5">
        <f>INDEX(Variables!$B$5:$B$105,MATCH($A707,Variables!$A$5:$A$105,0))&amp;IF($C707="",""," | "&amp;INDEX(Mapping!$B$5:$B$26,MATCH($C707,Mapping!$A$5:$A$26,0))&amp;" | "&amp;INDEX(Mapping!$B$30:$B$41,MATCH($B707,Mapping!$A$30:$A$41,0)))</f>
        <v/>
      </c>
      <c r="I707" s="5">
        <f>INDEX(Variables!$C$5:$C$105,MATCH($A707,Variables!$A$5:$A$105,0))</f>
        <v/>
      </c>
      <c r="J707" s="5">
        <f>INDEX(Variables!$E$5:$E$105,MATCH($A707,Variables!$A$5:$A$105,0))</f>
        <v/>
      </c>
      <c r="K707" s="25">
        <f>LOWER(Settings!$C$4)&amp;".mit."&amp;$A707&amp;IF($C707="","","."&amp;$C707&amp;"."&amp;$B707)&amp;IF(INDEX(Variables!$D$5:$D$105,MATCH($A707,Variables!$A$5:$A$105,0))="","","."&amp;INDEX(Variables!$D$5:$D$105,MATCH($A707,Variables!$A$5:$A$105,0)))&amp;"."&amp;K$5</f>
        <v/>
      </c>
      <c r="L707" s="41">
        <f>MAX(INDEX(L$232:L$243,$D707)+L698*(1+$E707),0.01)</f>
        <v/>
      </c>
      <c r="M707" s="40">
        <f>MAX(INDEX(M$232:M$243,$D707)+M698*(1+$E707),0.01)</f>
        <v/>
      </c>
      <c r="N707" s="40">
        <f>MAX(INDEX(N$232:N$243,$D707)+N698*(1+$E707),0.01)</f>
        <v/>
      </c>
      <c r="O707" s="40">
        <f>MAX(INDEX(O$232:O$243,$D707)+O698*(1+$E707),0.01)</f>
        <v/>
      </c>
      <c r="P707" s="40">
        <f>MAX(INDEX(P$232:P$243,$D707)+P698*(1+$E707),0.01)</f>
        <v/>
      </c>
      <c r="Q707" s="40">
        <f>MAX(INDEX(Q$232:Q$243,$D707)+Q698*(1+$E707),0.01)</f>
        <v/>
      </c>
      <c r="R707" s="40">
        <f>MAX(INDEX(R$232:R$243,$D707)+R698*(1+$E707),0.01)</f>
        <v/>
      </c>
      <c r="S707" s="40">
        <f>MAX(INDEX(S$232:S$243,$D707)+S698*(1+$E707),0.01)</f>
        <v/>
      </c>
      <c r="T707" s="40">
        <f>MAX(INDEX(T$232:T$243,$D707)+T698*(1+$E707),0.01)</f>
        <v/>
      </c>
      <c r="U707" s="40">
        <f>MAX(INDEX(U$232:U$243,$D707)+U698*(1+$E707),0.01)</f>
        <v/>
      </c>
      <c r="V707" s="40">
        <f>MAX(INDEX(V$232:V$243,$D707)+V698*(1+$E707),0.01)</f>
        <v/>
      </c>
      <c r="W707" s="40">
        <f>MAX(INDEX(W$232:W$243,$D707)+W698*(1+$E707),0.01)</f>
        <v/>
      </c>
      <c r="X707" s="40">
        <f>MAX(INDEX(X$232:X$243,$D707)+X698*(1+$E707),0.01)</f>
        <v/>
      </c>
      <c r="Y707" s="40">
        <f>MAX(INDEX(Y$232:Y$243,$D707)+Y698*(1+$E707),0.01)</f>
        <v/>
      </c>
      <c r="Z707" s="40">
        <f>MAX(INDEX(Z$232:Z$243,$D707)+Z698*(1+$E707),0.01)</f>
        <v/>
      </c>
      <c r="AA707" s="40">
        <f>MAX(INDEX(AA$232:AA$243,$D707)+AA698*(1+$E707),0.01)</f>
        <v/>
      </c>
      <c r="AB707" s="40">
        <f>MAX(INDEX(AB$232:AB$243,$D707)+AB698*(1+$E707),0.01)</f>
        <v/>
      </c>
      <c r="AC707" s="40">
        <f>MAX(INDEX(AC$232:AC$243,$D707)+AC698*(1+$E707),0.01)</f>
        <v/>
      </c>
      <c r="AD707" s="42">
        <f>POSTTAX(INDEX(AD$232:AD$243,$D707),AD698,$E707)</f>
        <v/>
      </c>
      <c r="AE707" s="25">
        <f>LOWER(Settings!$C$4)&amp;".mit."&amp;$A707&amp;IF($C707="","","."&amp;$C707&amp;"."&amp;$B707)&amp;IF(INDEX(Variables!$D$5:$D$105,MATCH($A707,Variables!$A$5:$A$105,0))="","","."&amp;INDEX(Variables!$D$5:$D$105,MATCH($A707,Variables!$A$5:$A$105,0)))&amp;"."&amp;AE$5</f>
        <v/>
      </c>
      <c r="AF707" s="41">
        <f>MAX(INDEX(AF$232:AF$243,$D707)+AF698*(1+$E707),0.01)</f>
        <v/>
      </c>
      <c r="AG707" s="40">
        <f>MAX(INDEX(AG$232:AG$243,$D707)+AG698*(1+$E707),0.01)</f>
        <v/>
      </c>
      <c r="AH707" s="40">
        <f>MAX(INDEX(AH$232:AH$243,$D707)+AH698*(1+$E707),0.01)</f>
        <v/>
      </c>
      <c r="AI707" s="40">
        <f>MAX(INDEX(AI$232:AI$243,$D707)+AI698*(1+$E707),0.01)</f>
        <v/>
      </c>
      <c r="AJ707" s="40">
        <f>MAX(INDEX(AJ$232:AJ$243,$D707)+AJ698*(1+$E707),0.01)</f>
        <v/>
      </c>
      <c r="AK707" s="40">
        <f>MAX(INDEX(AK$232:AK$243,$D707)+AK698*(1+$E707),0.01)</f>
        <v/>
      </c>
      <c r="AL707" s="40">
        <f>MAX(INDEX(AL$232:AL$243,$D707)+AL698*(1+$E707),0.01)</f>
        <v/>
      </c>
      <c r="AM707" s="40">
        <f>MAX(INDEX(AM$232:AM$243,$D707)+AM698*(1+$E707),0.01)</f>
        <v/>
      </c>
      <c r="AN707" s="40">
        <f>MAX(INDEX(AN$232:AN$243,$D707)+AN698*(1+$E707),0.01)</f>
        <v/>
      </c>
      <c r="AO707" s="40">
        <f>MAX(INDEX(AO$232:AO$243,$D707)+AO698*(1+$E707),0.01)</f>
        <v/>
      </c>
      <c r="AP707" s="40">
        <f>MAX(INDEX(AP$232:AP$243,$D707)+AP698*(1+$E707),0.01)</f>
        <v/>
      </c>
      <c r="AQ707" s="40">
        <f>MAX(INDEX(AQ$232:AQ$243,$D707)+AQ698*(1+$E707),0.01)</f>
        <v/>
      </c>
      <c r="AR707" s="40">
        <f>MAX(INDEX(AR$232:AR$243,$D707)+AR698*(1+$E707),0.01)</f>
        <v/>
      </c>
      <c r="AS707" s="40">
        <f>MAX(INDEX(AS$232:AS$243,$D707)+AS698*(1+$E707),0.01)</f>
        <v/>
      </c>
      <c r="AT707" s="40">
        <f>MAX(INDEX(AT$232:AT$243,$D707)+AT698*(1+$E707),0.01)</f>
        <v/>
      </c>
      <c r="AU707" s="40">
        <f>MAX(INDEX(AU$232:AU$243,$D707)+AU698*(1+$E707),0.01)</f>
        <v/>
      </c>
      <c r="AV707" s="40">
        <f>MAX(INDEX(AV$232:AV$243,$D707)+AV698*(1+$E707),0.01)</f>
        <v/>
      </c>
      <c r="AW707" s="40">
        <f>MAX(INDEX(AW$232:AW$243,$D707)+AW698*(1+$E707),0.01)</f>
        <v/>
      </c>
      <c r="AX707" s="42">
        <f>POSTTAX(INDEX(AX$232:AX$243,$D707),AX698,$E707)</f>
        <v/>
      </c>
    </row>
    <row r="708" hidden="1" outlineLevel="2">
      <c r="A708" s="5" t="inlineStr">
        <is>
          <t>atp</t>
        </is>
      </c>
      <c r="B708" s="5" t="inlineStr">
        <is>
          <t>nga</t>
        </is>
      </c>
      <c r="C708" s="5" t="inlineStr">
        <is>
          <t>res</t>
        </is>
      </c>
      <c r="D708" s="40">
        <f>INDEX(Inputs!$R$5:$R$132,MATCH($B708&amp;"|"&amp;$C708,Inputs!$A$5:$A$132,0))</f>
        <v/>
      </c>
      <c r="E708" s="40">
        <f>INDEX(Inputs!$S$5:$S$132,MATCH($B708&amp;"|"&amp;$C708,Inputs!$A$5:$A$132,0))</f>
        <v/>
      </c>
      <c r="F708" s="39" t="n"/>
      <c r="G708" s="39" t="n"/>
      <c r="H708" s="5">
        <f>INDEX(Variables!$B$5:$B$105,MATCH($A708,Variables!$A$5:$A$105,0))&amp;IF($C708="",""," | "&amp;INDEX(Mapping!$B$5:$B$26,MATCH($C708,Mapping!$A$5:$A$26,0))&amp;" | "&amp;INDEX(Mapping!$B$30:$B$41,MATCH($B708,Mapping!$A$30:$A$41,0)))</f>
        <v/>
      </c>
      <c r="I708" s="5">
        <f>INDEX(Variables!$C$5:$C$105,MATCH($A708,Variables!$A$5:$A$105,0))</f>
        <v/>
      </c>
      <c r="J708" s="5">
        <f>INDEX(Variables!$E$5:$E$105,MATCH($A708,Variables!$A$5:$A$105,0))</f>
        <v/>
      </c>
      <c r="K708" s="25">
        <f>LOWER(Settings!$C$4)&amp;".mit."&amp;$A708&amp;IF($C708="","","."&amp;$C708&amp;"."&amp;$B708)&amp;IF(INDEX(Variables!$D$5:$D$105,MATCH($A708,Variables!$A$5:$A$105,0))="","","."&amp;INDEX(Variables!$D$5:$D$105,MATCH($A708,Variables!$A$5:$A$105,0)))&amp;"."&amp;K$5</f>
        <v/>
      </c>
      <c r="L708" s="41">
        <f>MAX(INDEX(L$232:L$243,$D708)+L699*(1+$E708),0.01)</f>
        <v/>
      </c>
      <c r="M708" s="40">
        <f>MAX(INDEX(M$232:M$243,$D708)+M699*(1+$E708),0.01)</f>
        <v/>
      </c>
      <c r="N708" s="40">
        <f>MAX(INDEX(N$232:N$243,$D708)+N699*(1+$E708),0.01)</f>
        <v/>
      </c>
      <c r="O708" s="40">
        <f>MAX(INDEX(O$232:O$243,$D708)+O699*(1+$E708),0.01)</f>
        <v/>
      </c>
      <c r="P708" s="40">
        <f>MAX(INDEX(P$232:P$243,$D708)+P699*(1+$E708),0.01)</f>
        <v/>
      </c>
      <c r="Q708" s="40">
        <f>MAX(INDEX(Q$232:Q$243,$D708)+Q699*(1+$E708),0.01)</f>
        <v/>
      </c>
      <c r="R708" s="40">
        <f>MAX(INDEX(R$232:R$243,$D708)+R699*(1+$E708),0.01)</f>
        <v/>
      </c>
      <c r="S708" s="40">
        <f>MAX(INDEX(S$232:S$243,$D708)+S699*(1+$E708),0.01)</f>
        <v/>
      </c>
      <c r="T708" s="40">
        <f>MAX(INDEX(T$232:T$243,$D708)+T699*(1+$E708),0.01)</f>
        <v/>
      </c>
      <c r="U708" s="40">
        <f>MAX(INDEX(U$232:U$243,$D708)+U699*(1+$E708),0.01)</f>
        <v/>
      </c>
      <c r="V708" s="40">
        <f>MAX(INDEX(V$232:V$243,$D708)+V699*(1+$E708),0.01)</f>
        <v/>
      </c>
      <c r="W708" s="40">
        <f>MAX(INDEX(W$232:W$243,$D708)+W699*(1+$E708),0.01)</f>
        <v/>
      </c>
      <c r="X708" s="40">
        <f>MAX(INDEX(X$232:X$243,$D708)+X699*(1+$E708),0.01)</f>
        <v/>
      </c>
      <c r="Y708" s="40">
        <f>MAX(INDEX(Y$232:Y$243,$D708)+Y699*(1+$E708),0.01)</f>
        <v/>
      </c>
      <c r="Z708" s="40">
        <f>MAX(INDEX(Z$232:Z$243,$D708)+Z699*(1+$E708),0.01)</f>
        <v/>
      </c>
      <c r="AA708" s="40">
        <f>MAX(INDEX(AA$232:AA$243,$D708)+AA699*(1+$E708),0.01)</f>
        <v/>
      </c>
      <c r="AB708" s="40">
        <f>MAX(INDEX(AB$232:AB$243,$D708)+AB699*(1+$E708),0.01)</f>
        <v/>
      </c>
      <c r="AC708" s="40">
        <f>MAX(INDEX(AC$232:AC$243,$D708)+AC699*(1+$E708),0.01)</f>
        <v/>
      </c>
      <c r="AD708" s="42">
        <f>POSTTAX(INDEX(AD$232:AD$243,$D708),AD699,$E708)</f>
        <v/>
      </c>
      <c r="AE708" s="25">
        <f>LOWER(Settings!$C$4)&amp;".mit."&amp;$A708&amp;IF($C708="","","."&amp;$C708&amp;"."&amp;$B708)&amp;IF(INDEX(Variables!$D$5:$D$105,MATCH($A708,Variables!$A$5:$A$105,0))="","","."&amp;INDEX(Variables!$D$5:$D$105,MATCH($A708,Variables!$A$5:$A$105,0)))&amp;"."&amp;AE$5</f>
        <v/>
      </c>
      <c r="AF708" s="41">
        <f>MAX(INDEX(AF$232:AF$243,$D708)+AF699*(1+$E708),0.01)</f>
        <v/>
      </c>
      <c r="AG708" s="40">
        <f>MAX(INDEX(AG$232:AG$243,$D708)+AG699*(1+$E708),0.01)</f>
        <v/>
      </c>
      <c r="AH708" s="40">
        <f>MAX(INDEX(AH$232:AH$243,$D708)+AH699*(1+$E708),0.01)</f>
        <v/>
      </c>
      <c r="AI708" s="40">
        <f>MAX(INDEX(AI$232:AI$243,$D708)+AI699*(1+$E708),0.01)</f>
        <v/>
      </c>
      <c r="AJ708" s="40">
        <f>MAX(INDEX(AJ$232:AJ$243,$D708)+AJ699*(1+$E708),0.01)</f>
        <v/>
      </c>
      <c r="AK708" s="40">
        <f>MAX(INDEX(AK$232:AK$243,$D708)+AK699*(1+$E708),0.01)</f>
        <v/>
      </c>
      <c r="AL708" s="40">
        <f>MAX(INDEX(AL$232:AL$243,$D708)+AL699*(1+$E708),0.01)</f>
        <v/>
      </c>
      <c r="AM708" s="40">
        <f>MAX(INDEX(AM$232:AM$243,$D708)+AM699*(1+$E708),0.01)</f>
        <v/>
      </c>
      <c r="AN708" s="40">
        <f>MAX(INDEX(AN$232:AN$243,$D708)+AN699*(1+$E708),0.01)</f>
        <v/>
      </c>
      <c r="AO708" s="40">
        <f>MAX(INDEX(AO$232:AO$243,$D708)+AO699*(1+$E708),0.01)</f>
        <v/>
      </c>
      <c r="AP708" s="40">
        <f>MAX(INDEX(AP$232:AP$243,$D708)+AP699*(1+$E708),0.01)</f>
        <v/>
      </c>
      <c r="AQ708" s="40">
        <f>MAX(INDEX(AQ$232:AQ$243,$D708)+AQ699*(1+$E708),0.01)</f>
        <v/>
      </c>
      <c r="AR708" s="40">
        <f>MAX(INDEX(AR$232:AR$243,$D708)+AR699*(1+$E708),0.01)</f>
        <v/>
      </c>
      <c r="AS708" s="40">
        <f>MAX(INDEX(AS$232:AS$243,$D708)+AS699*(1+$E708),0.01)</f>
        <v/>
      </c>
      <c r="AT708" s="40">
        <f>MAX(INDEX(AT$232:AT$243,$D708)+AT699*(1+$E708),0.01)</f>
        <v/>
      </c>
      <c r="AU708" s="40">
        <f>MAX(INDEX(AU$232:AU$243,$D708)+AU699*(1+$E708),0.01)</f>
        <v/>
      </c>
      <c r="AV708" s="40">
        <f>MAX(INDEX(AV$232:AV$243,$D708)+AV699*(1+$E708),0.01)</f>
        <v/>
      </c>
      <c r="AW708" s="40">
        <f>MAX(INDEX(AW$232:AW$243,$D708)+AW699*(1+$E708),0.01)</f>
        <v/>
      </c>
      <c r="AX708" s="42">
        <f>POSTTAX(INDEX(AX$232:AX$243,$D708),AX699,$E708)</f>
        <v/>
      </c>
    </row>
    <row r="709" hidden="1" outlineLevel="2">
      <c r="A709" s="5" t="inlineStr">
        <is>
          <t>atp</t>
        </is>
      </c>
      <c r="B709" s="5" t="inlineStr">
        <is>
          <t>gso</t>
        </is>
      </c>
      <c r="C709" s="5" t="inlineStr">
        <is>
          <t>res</t>
        </is>
      </c>
      <c r="D709" s="40">
        <f>INDEX(Inputs!$R$5:$R$132,MATCH($B709&amp;"|"&amp;$C709,Inputs!$A$5:$A$132,0))</f>
        <v/>
      </c>
      <c r="E709" s="40">
        <f>INDEX(Inputs!$S$5:$S$132,MATCH($B709&amp;"|"&amp;$C709,Inputs!$A$5:$A$132,0))</f>
        <v/>
      </c>
      <c r="F709" s="39" t="n"/>
      <c r="G709" s="39" t="n"/>
      <c r="H709" s="5">
        <f>INDEX(Variables!$B$5:$B$105,MATCH($A709,Variables!$A$5:$A$105,0))&amp;IF($C709="",""," | "&amp;INDEX(Mapping!$B$5:$B$26,MATCH($C709,Mapping!$A$5:$A$26,0))&amp;" | "&amp;INDEX(Mapping!$B$30:$B$41,MATCH($B709,Mapping!$A$30:$A$41,0)))</f>
        <v/>
      </c>
      <c r="I709" s="5">
        <f>INDEX(Variables!$C$5:$C$105,MATCH($A709,Variables!$A$5:$A$105,0))</f>
        <v/>
      </c>
      <c r="J709" s="5">
        <f>INDEX(Variables!$E$5:$E$105,MATCH($A709,Variables!$A$5:$A$105,0))</f>
        <v/>
      </c>
      <c r="K709" s="25">
        <f>LOWER(Settings!$C$4)&amp;".mit."&amp;$A709&amp;IF($C709="","","."&amp;$C709&amp;"."&amp;$B709)&amp;IF(INDEX(Variables!$D$5:$D$105,MATCH($A709,Variables!$A$5:$A$105,0))="","","."&amp;INDEX(Variables!$D$5:$D$105,MATCH($A709,Variables!$A$5:$A$105,0)))&amp;"."&amp;K$5</f>
        <v/>
      </c>
      <c r="L709" s="41">
        <f>MAX(INDEX(L$232:L$243,$D709)+L700*(1+$E709),0.01)</f>
        <v/>
      </c>
      <c r="M709" s="40">
        <f>MAX(INDEX(M$232:M$243,$D709)+M700*(1+$E709),0.01)</f>
        <v/>
      </c>
      <c r="N709" s="40">
        <f>MAX(INDEX(N$232:N$243,$D709)+N700*(1+$E709),0.01)</f>
        <v/>
      </c>
      <c r="O709" s="40">
        <f>MAX(INDEX(O$232:O$243,$D709)+O700*(1+$E709),0.01)</f>
        <v/>
      </c>
      <c r="P709" s="40">
        <f>MAX(INDEX(P$232:P$243,$D709)+P700*(1+$E709),0.01)</f>
        <v/>
      </c>
      <c r="Q709" s="40">
        <f>MAX(INDEX(Q$232:Q$243,$D709)+Q700*(1+$E709),0.01)</f>
        <v/>
      </c>
      <c r="R709" s="40">
        <f>MAX(INDEX(R$232:R$243,$D709)+R700*(1+$E709),0.01)</f>
        <v/>
      </c>
      <c r="S709" s="40">
        <f>MAX(INDEX(S$232:S$243,$D709)+S700*(1+$E709),0.01)</f>
        <v/>
      </c>
      <c r="T709" s="40">
        <f>MAX(INDEX(T$232:T$243,$D709)+T700*(1+$E709),0.01)</f>
        <v/>
      </c>
      <c r="U709" s="40">
        <f>MAX(INDEX(U$232:U$243,$D709)+U700*(1+$E709),0.01)</f>
        <v/>
      </c>
      <c r="V709" s="40">
        <f>MAX(INDEX(V$232:V$243,$D709)+V700*(1+$E709),0.01)</f>
        <v/>
      </c>
      <c r="W709" s="40">
        <f>MAX(INDEX(W$232:W$243,$D709)+W700*(1+$E709),0.01)</f>
        <v/>
      </c>
      <c r="X709" s="40">
        <f>MAX(INDEX(X$232:X$243,$D709)+X700*(1+$E709),0.01)</f>
        <v/>
      </c>
      <c r="Y709" s="40">
        <f>MAX(INDEX(Y$232:Y$243,$D709)+Y700*(1+$E709),0.01)</f>
        <v/>
      </c>
      <c r="Z709" s="40">
        <f>MAX(INDEX(Z$232:Z$243,$D709)+Z700*(1+$E709),0.01)</f>
        <v/>
      </c>
      <c r="AA709" s="40">
        <f>MAX(INDEX(AA$232:AA$243,$D709)+AA700*(1+$E709),0.01)</f>
        <v/>
      </c>
      <c r="AB709" s="40">
        <f>MAX(INDEX(AB$232:AB$243,$D709)+AB700*(1+$E709),0.01)</f>
        <v/>
      </c>
      <c r="AC709" s="40">
        <f>MAX(INDEX(AC$232:AC$243,$D709)+AC700*(1+$E709),0.01)</f>
        <v/>
      </c>
      <c r="AD709" s="42">
        <f>POSTTAX(INDEX(AD$232:AD$243,$D709),AD700,$E709)</f>
        <v/>
      </c>
      <c r="AE709" s="25">
        <f>LOWER(Settings!$C$4)&amp;".mit."&amp;$A709&amp;IF($C709="","","."&amp;$C709&amp;"."&amp;$B709)&amp;IF(INDEX(Variables!$D$5:$D$105,MATCH($A709,Variables!$A$5:$A$105,0))="","","."&amp;INDEX(Variables!$D$5:$D$105,MATCH($A709,Variables!$A$5:$A$105,0)))&amp;"."&amp;AE$5</f>
        <v/>
      </c>
      <c r="AF709" s="41">
        <f>MAX(INDEX(AF$232:AF$243,$D709)+AF700*(1+$E709),0.01)</f>
        <v/>
      </c>
      <c r="AG709" s="40">
        <f>MAX(INDEX(AG$232:AG$243,$D709)+AG700*(1+$E709),0.01)</f>
        <v/>
      </c>
      <c r="AH709" s="40">
        <f>MAX(INDEX(AH$232:AH$243,$D709)+AH700*(1+$E709),0.01)</f>
        <v/>
      </c>
      <c r="AI709" s="40">
        <f>MAX(INDEX(AI$232:AI$243,$D709)+AI700*(1+$E709),0.01)</f>
        <v/>
      </c>
      <c r="AJ709" s="40">
        <f>MAX(INDEX(AJ$232:AJ$243,$D709)+AJ700*(1+$E709),0.01)</f>
        <v/>
      </c>
      <c r="AK709" s="40">
        <f>MAX(INDEX(AK$232:AK$243,$D709)+AK700*(1+$E709),0.01)</f>
        <v/>
      </c>
      <c r="AL709" s="40">
        <f>MAX(INDEX(AL$232:AL$243,$D709)+AL700*(1+$E709),0.01)</f>
        <v/>
      </c>
      <c r="AM709" s="40">
        <f>MAX(INDEX(AM$232:AM$243,$D709)+AM700*(1+$E709),0.01)</f>
        <v/>
      </c>
      <c r="AN709" s="40">
        <f>MAX(INDEX(AN$232:AN$243,$D709)+AN700*(1+$E709),0.01)</f>
        <v/>
      </c>
      <c r="AO709" s="40">
        <f>MAX(INDEX(AO$232:AO$243,$D709)+AO700*(1+$E709),0.01)</f>
        <v/>
      </c>
      <c r="AP709" s="40">
        <f>MAX(INDEX(AP$232:AP$243,$D709)+AP700*(1+$E709),0.01)</f>
        <v/>
      </c>
      <c r="AQ709" s="40">
        <f>MAX(INDEX(AQ$232:AQ$243,$D709)+AQ700*(1+$E709),0.01)</f>
        <v/>
      </c>
      <c r="AR709" s="40">
        <f>MAX(INDEX(AR$232:AR$243,$D709)+AR700*(1+$E709),0.01)</f>
        <v/>
      </c>
      <c r="AS709" s="40">
        <f>MAX(INDEX(AS$232:AS$243,$D709)+AS700*(1+$E709),0.01)</f>
        <v/>
      </c>
      <c r="AT709" s="40">
        <f>MAX(INDEX(AT$232:AT$243,$D709)+AT700*(1+$E709),0.01)</f>
        <v/>
      </c>
      <c r="AU709" s="40">
        <f>MAX(INDEX(AU$232:AU$243,$D709)+AU700*(1+$E709),0.01)</f>
        <v/>
      </c>
      <c r="AV709" s="40">
        <f>MAX(INDEX(AV$232:AV$243,$D709)+AV700*(1+$E709),0.01)</f>
        <v/>
      </c>
      <c r="AW709" s="40">
        <f>MAX(INDEX(AW$232:AW$243,$D709)+AW700*(1+$E709),0.01)</f>
        <v/>
      </c>
      <c r="AX709" s="42">
        <f>POSTTAX(INDEX(AX$232:AX$243,$D709),AX700,$E709)</f>
        <v/>
      </c>
    </row>
    <row r="710" hidden="1" outlineLevel="2">
      <c r="A710" s="5" t="inlineStr">
        <is>
          <t>atp</t>
        </is>
      </c>
      <c r="B710" s="5" t="inlineStr">
        <is>
          <t>die</t>
        </is>
      </c>
      <c r="C710" s="5" t="inlineStr">
        <is>
          <t>res</t>
        </is>
      </c>
      <c r="D710" s="40">
        <f>INDEX(Inputs!$R$5:$R$132,MATCH($B710&amp;"|"&amp;$C710,Inputs!$A$5:$A$132,0))</f>
        <v/>
      </c>
      <c r="E710" s="40">
        <f>INDEX(Inputs!$S$5:$S$132,MATCH($B710&amp;"|"&amp;$C710,Inputs!$A$5:$A$132,0))</f>
        <v/>
      </c>
      <c r="F710" s="39" t="n"/>
      <c r="G710" s="39" t="n"/>
      <c r="H710" s="5">
        <f>INDEX(Variables!$B$5:$B$105,MATCH($A710,Variables!$A$5:$A$105,0))&amp;IF($C710="",""," | "&amp;INDEX(Mapping!$B$5:$B$26,MATCH($C710,Mapping!$A$5:$A$26,0))&amp;" | "&amp;INDEX(Mapping!$B$30:$B$41,MATCH($B710,Mapping!$A$30:$A$41,0)))</f>
        <v/>
      </c>
      <c r="I710" s="5">
        <f>INDEX(Variables!$C$5:$C$105,MATCH($A710,Variables!$A$5:$A$105,0))</f>
        <v/>
      </c>
      <c r="J710" s="5">
        <f>INDEX(Variables!$E$5:$E$105,MATCH($A710,Variables!$A$5:$A$105,0))</f>
        <v/>
      </c>
      <c r="K710" s="25">
        <f>LOWER(Settings!$C$4)&amp;".mit."&amp;$A710&amp;IF($C710="","","."&amp;$C710&amp;"."&amp;$B710)&amp;IF(INDEX(Variables!$D$5:$D$105,MATCH($A710,Variables!$A$5:$A$105,0))="","","."&amp;INDEX(Variables!$D$5:$D$105,MATCH($A710,Variables!$A$5:$A$105,0)))&amp;"."&amp;K$5</f>
        <v/>
      </c>
      <c r="L710" s="41">
        <f>MAX(INDEX(L$232:L$243,$D710)+L701*(1+$E710),0.01)</f>
        <v/>
      </c>
      <c r="M710" s="40">
        <f>MAX(INDEX(M$232:M$243,$D710)+M701*(1+$E710),0.01)</f>
        <v/>
      </c>
      <c r="N710" s="40">
        <f>MAX(INDEX(N$232:N$243,$D710)+N701*(1+$E710),0.01)</f>
        <v/>
      </c>
      <c r="O710" s="40">
        <f>MAX(INDEX(O$232:O$243,$D710)+O701*(1+$E710),0.01)</f>
        <v/>
      </c>
      <c r="P710" s="40">
        <f>MAX(INDEX(P$232:P$243,$D710)+P701*(1+$E710),0.01)</f>
        <v/>
      </c>
      <c r="Q710" s="40">
        <f>MAX(INDEX(Q$232:Q$243,$D710)+Q701*(1+$E710),0.01)</f>
        <v/>
      </c>
      <c r="R710" s="40">
        <f>MAX(INDEX(R$232:R$243,$D710)+R701*(1+$E710),0.01)</f>
        <v/>
      </c>
      <c r="S710" s="40">
        <f>MAX(INDEX(S$232:S$243,$D710)+S701*(1+$E710),0.01)</f>
        <v/>
      </c>
      <c r="T710" s="40">
        <f>MAX(INDEX(T$232:T$243,$D710)+T701*(1+$E710),0.01)</f>
        <v/>
      </c>
      <c r="U710" s="40">
        <f>MAX(INDEX(U$232:U$243,$D710)+U701*(1+$E710),0.01)</f>
        <v/>
      </c>
      <c r="V710" s="40">
        <f>MAX(INDEX(V$232:V$243,$D710)+V701*(1+$E710),0.01)</f>
        <v/>
      </c>
      <c r="W710" s="40">
        <f>MAX(INDEX(W$232:W$243,$D710)+W701*(1+$E710),0.01)</f>
        <v/>
      </c>
      <c r="X710" s="40">
        <f>MAX(INDEX(X$232:X$243,$D710)+X701*(1+$E710),0.01)</f>
        <v/>
      </c>
      <c r="Y710" s="40">
        <f>MAX(INDEX(Y$232:Y$243,$D710)+Y701*(1+$E710),0.01)</f>
        <v/>
      </c>
      <c r="Z710" s="40">
        <f>MAX(INDEX(Z$232:Z$243,$D710)+Z701*(1+$E710),0.01)</f>
        <v/>
      </c>
      <c r="AA710" s="40">
        <f>MAX(INDEX(AA$232:AA$243,$D710)+AA701*(1+$E710),0.01)</f>
        <v/>
      </c>
      <c r="AB710" s="40">
        <f>MAX(INDEX(AB$232:AB$243,$D710)+AB701*(1+$E710),0.01)</f>
        <v/>
      </c>
      <c r="AC710" s="40">
        <f>MAX(INDEX(AC$232:AC$243,$D710)+AC701*(1+$E710),0.01)</f>
        <v/>
      </c>
      <c r="AD710" s="42">
        <f>POSTTAX(INDEX(AD$232:AD$243,$D710),AD701,$E710)</f>
        <v/>
      </c>
      <c r="AE710" s="25">
        <f>LOWER(Settings!$C$4)&amp;".mit."&amp;$A710&amp;IF($C710="","","."&amp;$C710&amp;"."&amp;$B710)&amp;IF(INDEX(Variables!$D$5:$D$105,MATCH($A710,Variables!$A$5:$A$105,0))="","","."&amp;INDEX(Variables!$D$5:$D$105,MATCH($A710,Variables!$A$5:$A$105,0)))&amp;"."&amp;AE$5</f>
        <v/>
      </c>
      <c r="AF710" s="41">
        <f>MAX(INDEX(AF$232:AF$243,$D710)+AF701*(1+$E710),0.01)</f>
        <v/>
      </c>
      <c r="AG710" s="40">
        <f>MAX(INDEX(AG$232:AG$243,$D710)+AG701*(1+$E710),0.01)</f>
        <v/>
      </c>
      <c r="AH710" s="40">
        <f>MAX(INDEX(AH$232:AH$243,$D710)+AH701*(1+$E710),0.01)</f>
        <v/>
      </c>
      <c r="AI710" s="40">
        <f>MAX(INDEX(AI$232:AI$243,$D710)+AI701*(1+$E710),0.01)</f>
        <v/>
      </c>
      <c r="AJ710" s="40">
        <f>MAX(INDEX(AJ$232:AJ$243,$D710)+AJ701*(1+$E710),0.01)</f>
        <v/>
      </c>
      <c r="AK710" s="40">
        <f>MAX(INDEX(AK$232:AK$243,$D710)+AK701*(1+$E710),0.01)</f>
        <v/>
      </c>
      <c r="AL710" s="40">
        <f>MAX(INDEX(AL$232:AL$243,$D710)+AL701*(1+$E710),0.01)</f>
        <v/>
      </c>
      <c r="AM710" s="40">
        <f>MAX(INDEX(AM$232:AM$243,$D710)+AM701*(1+$E710),0.01)</f>
        <v/>
      </c>
      <c r="AN710" s="40">
        <f>MAX(INDEX(AN$232:AN$243,$D710)+AN701*(1+$E710),0.01)</f>
        <v/>
      </c>
      <c r="AO710" s="40">
        <f>MAX(INDEX(AO$232:AO$243,$D710)+AO701*(1+$E710),0.01)</f>
        <v/>
      </c>
      <c r="AP710" s="40">
        <f>MAX(INDEX(AP$232:AP$243,$D710)+AP701*(1+$E710),0.01)</f>
        <v/>
      </c>
      <c r="AQ710" s="40">
        <f>MAX(INDEX(AQ$232:AQ$243,$D710)+AQ701*(1+$E710),0.01)</f>
        <v/>
      </c>
      <c r="AR710" s="40">
        <f>MAX(INDEX(AR$232:AR$243,$D710)+AR701*(1+$E710),0.01)</f>
        <v/>
      </c>
      <c r="AS710" s="40">
        <f>MAX(INDEX(AS$232:AS$243,$D710)+AS701*(1+$E710),0.01)</f>
        <v/>
      </c>
      <c r="AT710" s="40">
        <f>MAX(INDEX(AT$232:AT$243,$D710)+AT701*(1+$E710),0.01)</f>
        <v/>
      </c>
      <c r="AU710" s="40">
        <f>MAX(INDEX(AU$232:AU$243,$D710)+AU701*(1+$E710),0.01)</f>
        <v/>
      </c>
      <c r="AV710" s="40">
        <f>MAX(INDEX(AV$232:AV$243,$D710)+AV701*(1+$E710),0.01)</f>
        <v/>
      </c>
      <c r="AW710" s="40">
        <f>MAX(INDEX(AW$232:AW$243,$D710)+AW701*(1+$E710),0.01)</f>
        <v/>
      </c>
      <c r="AX710" s="42">
        <f>POSTTAX(INDEX(AX$232:AX$243,$D710),AX701,$E710)</f>
        <v/>
      </c>
    </row>
    <row r="711" hidden="1" outlineLevel="2">
      <c r="A711" s="5" t="inlineStr">
        <is>
          <t>atp</t>
        </is>
      </c>
      <c r="B711" s="5" t="inlineStr">
        <is>
          <t>lpg</t>
        </is>
      </c>
      <c r="C711" s="5" t="inlineStr">
        <is>
          <t>res</t>
        </is>
      </c>
      <c r="D711" s="40">
        <f>INDEX(Inputs!$R$5:$R$132,MATCH($B711&amp;"|"&amp;$C711,Inputs!$A$5:$A$132,0))</f>
        <v/>
      </c>
      <c r="E711" s="40">
        <f>INDEX(Inputs!$S$5:$S$132,MATCH($B711&amp;"|"&amp;$C711,Inputs!$A$5:$A$132,0))</f>
        <v/>
      </c>
      <c r="F711" s="39" t="n"/>
      <c r="G711" s="39" t="n"/>
      <c r="H711" s="5">
        <f>INDEX(Variables!$B$5:$B$105,MATCH($A711,Variables!$A$5:$A$105,0))&amp;IF($C711="",""," | "&amp;INDEX(Mapping!$B$5:$B$26,MATCH($C711,Mapping!$A$5:$A$26,0))&amp;" | "&amp;INDEX(Mapping!$B$30:$B$41,MATCH($B711,Mapping!$A$30:$A$41,0)))</f>
        <v/>
      </c>
      <c r="I711" s="5">
        <f>INDEX(Variables!$C$5:$C$105,MATCH($A711,Variables!$A$5:$A$105,0))</f>
        <v/>
      </c>
      <c r="J711" s="5">
        <f>INDEX(Variables!$E$5:$E$105,MATCH($A711,Variables!$A$5:$A$105,0))</f>
        <v/>
      </c>
      <c r="K711" s="25">
        <f>LOWER(Settings!$C$4)&amp;".mit."&amp;$A711&amp;IF($C711="","","."&amp;$C711&amp;"."&amp;$B711)&amp;IF(INDEX(Variables!$D$5:$D$105,MATCH($A711,Variables!$A$5:$A$105,0))="","","."&amp;INDEX(Variables!$D$5:$D$105,MATCH($A711,Variables!$A$5:$A$105,0)))&amp;"."&amp;K$5</f>
        <v/>
      </c>
      <c r="L711" s="41">
        <f>MAX(INDEX(L$232:L$243,$D711)+L702*(1+$E711),0.01)</f>
        <v/>
      </c>
      <c r="M711" s="40">
        <f>MAX(INDEX(M$232:M$243,$D711)+M702*(1+$E711),0.01)</f>
        <v/>
      </c>
      <c r="N711" s="40">
        <f>MAX(INDEX(N$232:N$243,$D711)+N702*(1+$E711),0.01)</f>
        <v/>
      </c>
      <c r="O711" s="40">
        <f>MAX(INDEX(O$232:O$243,$D711)+O702*(1+$E711),0.01)</f>
        <v/>
      </c>
      <c r="P711" s="40">
        <f>MAX(INDEX(P$232:P$243,$D711)+P702*(1+$E711),0.01)</f>
        <v/>
      </c>
      <c r="Q711" s="40">
        <f>MAX(INDEX(Q$232:Q$243,$D711)+Q702*(1+$E711),0.01)</f>
        <v/>
      </c>
      <c r="R711" s="40">
        <f>MAX(INDEX(R$232:R$243,$D711)+R702*(1+$E711),0.01)</f>
        <v/>
      </c>
      <c r="S711" s="40">
        <f>MAX(INDEX(S$232:S$243,$D711)+S702*(1+$E711),0.01)</f>
        <v/>
      </c>
      <c r="T711" s="40">
        <f>MAX(INDEX(T$232:T$243,$D711)+T702*(1+$E711),0.01)</f>
        <v/>
      </c>
      <c r="U711" s="40">
        <f>MAX(INDEX(U$232:U$243,$D711)+U702*(1+$E711),0.01)</f>
        <v/>
      </c>
      <c r="V711" s="40">
        <f>MAX(INDEX(V$232:V$243,$D711)+V702*(1+$E711),0.01)</f>
        <v/>
      </c>
      <c r="W711" s="40">
        <f>MAX(INDEX(W$232:W$243,$D711)+W702*(1+$E711),0.01)</f>
        <v/>
      </c>
      <c r="X711" s="40">
        <f>MAX(INDEX(X$232:X$243,$D711)+X702*(1+$E711),0.01)</f>
        <v/>
      </c>
      <c r="Y711" s="40">
        <f>MAX(INDEX(Y$232:Y$243,$D711)+Y702*(1+$E711),0.01)</f>
        <v/>
      </c>
      <c r="Z711" s="40">
        <f>MAX(INDEX(Z$232:Z$243,$D711)+Z702*(1+$E711),0.01)</f>
        <v/>
      </c>
      <c r="AA711" s="40">
        <f>MAX(INDEX(AA$232:AA$243,$D711)+AA702*(1+$E711),0.01)</f>
        <v/>
      </c>
      <c r="AB711" s="40">
        <f>MAX(INDEX(AB$232:AB$243,$D711)+AB702*(1+$E711),0.01)</f>
        <v/>
      </c>
      <c r="AC711" s="40">
        <f>MAX(INDEX(AC$232:AC$243,$D711)+AC702*(1+$E711),0.01)</f>
        <v/>
      </c>
      <c r="AD711" s="42">
        <f>POSTTAX(INDEX(AD$232:AD$243,$D711),AD702,$E711)</f>
        <v/>
      </c>
      <c r="AE711" s="25">
        <f>LOWER(Settings!$C$4)&amp;".mit."&amp;$A711&amp;IF($C711="","","."&amp;$C711&amp;"."&amp;$B711)&amp;IF(INDEX(Variables!$D$5:$D$105,MATCH($A711,Variables!$A$5:$A$105,0))="","","."&amp;INDEX(Variables!$D$5:$D$105,MATCH($A711,Variables!$A$5:$A$105,0)))&amp;"."&amp;AE$5</f>
        <v/>
      </c>
      <c r="AF711" s="41">
        <f>MAX(INDEX(AF$232:AF$243,$D711)+AF702*(1+$E711),0.01)</f>
        <v/>
      </c>
      <c r="AG711" s="40">
        <f>MAX(INDEX(AG$232:AG$243,$D711)+AG702*(1+$E711),0.01)</f>
        <v/>
      </c>
      <c r="AH711" s="40">
        <f>MAX(INDEX(AH$232:AH$243,$D711)+AH702*(1+$E711),0.01)</f>
        <v/>
      </c>
      <c r="AI711" s="40">
        <f>MAX(INDEX(AI$232:AI$243,$D711)+AI702*(1+$E711),0.01)</f>
        <v/>
      </c>
      <c r="AJ711" s="40">
        <f>MAX(INDEX(AJ$232:AJ$243,$D711)+AJ702*(1+$E711),0.01)</f>
        <v/>
      </c>
      <c r="AK711" s="40">
        <f>MAX(INDEX(AK$232:AK$243,$D711)+AK702*(1+$E711),0.01)</f>
        <v/>
      </c>
      <c r="AL711" s="40">
        <f>MAX(INDEX(AL$232:AL$243,$D711)+AL702*(1+$E711),0.01)</f>
        <v/>
      </c>
      <c r="AM711" s="40">
        <f>MAX(INDEX(AM$232:AM$243,$D711)+AM702*(1+$E711),0.01)</f>
        <v/>
      </c>
      <c r="AN711" s="40">
        <f>MAX(INDEX(AN$232:AN$243,$D711)+AN702*(1+$E711),0.01)</f>
        <v/>
      </c>
      <c r="AO711" s="40">
        <f>MAX(INDEX(AO$232:AO$243,$D711)+AO702*(1+$E711),0.01)</f>
        <v/>
      </c>
      <c r="AP711" s="40">
        <f>MAX(INDEX(AP$232:AP$243,$D711)+AP702*(1+$E711),0.01)</f>
        <v/>
      </c>
      <c r="AQ711" s="40">
        <f>MAX(INDEX(AQ$232:AQ$243,$D711)+AQ702*(1+$E711),0.01)</f>
        <v/>
      </c>
      <c r="AR711" s="40">
        <f>MAX(INDEX(AR$232:AR$243,$D711)+AR702*(1+$E711),0.01)</f>
        <v/>
      </c>
      <c r="AS711" s="40">
        <f>MAX(INDEX(AS$232:AS$243,$D711)+AS702*(1+$E711),0.01)</f>
        <v/>
      </c>
      <c r="AT711" s="40">
        <f>MAX(INDEX(AT$232:AT$243,$D711)+AT702*(1+$E711),0.01)</f>
        <v/>
      </c>
      <c r="AU711" s="40">
        <f>MAX(INDEX(AU$232:AU$243,$D711)+AU702*(1+$E711),0.01)</f>
        <v/>
      </c>
      <c r="AV711" s="40">
        <f>MAX(INDEX(AV$232:AV$243,$D711)+AV702*(1+$E711),0.01)</f>
        <v/>
      </c>
      <c r="AW711" s="40">
        <f>MAX(INDEX(AW$232:AW$243,$D711)+AW702*(1+$E711),0.01)</f>
        <v/>
      </c>
      <c r="AX711" s="42">
        <f>POSTTAX(INDEX(AX$232:AX$243,$D711),AX702,$E711)</f>
        <v/>
      </c>
    </row>
    <row r="712" hidden="1" outlineLevel="2">
      <c r="A712" s="5" t="inlineStr">
        <is>
          <t>atp</t>
        </is>
      </c>
      <c r="B712" s="5" t="inlineStr">
        <is>
          <t>ker</t>
        </is>
      </c>
      <c r="C712" s="5" t="inlineStr">
        <is>
          <t>res</t>
        </is>
      </c>
      <c r="D712" s="40">
        <f>INDEX(Inputs!$R$5:$R$132,MATCH($B712&amp;"|"&amp;$C712,Inputs!$A$5:$A$132,0))</f>
        <v/>
      </c>
      <c r="E712" s="40">
        <f>INDEX(Inputs!$S$5:$S$132,MATCH($B712&amp;"|"&amp;$C712,Inputs!$A$5:$A$132,0))</f>
        <v/>
      </c>
      <c r="F712" s="39" t="n"/>
      <c r="G712" s="39" t="n"/>
      <c r="H712" s="5">
        <f>INDEX(Variables!$B$5:$B$105,MATCH($A712,Variables!$A$5:$A$105,0))&amp;IF($C712="",""," | "&amp;INDEX(Mapping!$B$5:$B$26,MATCH($C712,Mapping!$A$5:$A$26,0))&amp;" | "&amp;INDEX(Mapping!$B$30:$B$41,MATCH($B712,Mapping!$A$30:$A$41,0)))</f>
        <v/>
      </c>
      <c r="I712" s="5">
        <f>INDEX(Variables!$C$5:$C$105,MATCH($A712,Variables!$A$5:$A$105,0))</f>
        <v/>
      </c>
      <c r="J712" s="5">
        <f>INDEX(Variables!$E$5:$E$105,MATCH($A712,Variables!$A$5:$A$105,0))</f>
        <v/>
      </c>
      <c r="K712" s="25">
        <f>LOWER(Settings!$C$4)&amp;".mit."&amp;$A712&amp;IF($C712="","","."&amp;$C712&amp;"."&amp;$B712)&amp;IF(INDEX(Variables!$D$5:$D$105,MATCH($A712,Variables!$A$5:$A$105,0))="","","."&amp;INDEX(Variables!$D$5:$D$105,MATCH($A712,Variables!$A$5:$A$105,0)))&amp;"."&amp;K$5</f>
        <v/>
      </c>
      <c r="L712" s="41">
        <f>MAX(INDEX(L$232:L$243,$D712)+L703*(1+$E712),0.01)</f>
        <v/>
      </c>
      <c r="M712" s="40">
        <f>MAX(INDEX(M$232:M$243,$D712)+M703*(1+$E712),0.01)</f>
        <v/>
      </c>
      <c r="N712" s="40">
        <f>MAX(INDEX(N$232:N$243,$D712)+N703*(1+$E712),0.01)</f>
        <v/>
      </c>
      <c r="O712" s="40">
        <f>MAX(INDEX(O$232:O$243,$D712)+O703*(1+$E712),0.01)</f>
        <v/>
      </c>
      <c r="P712" s="40">
        <f>MAX(INDEX(P$232:P$243,$D712)+P703*(1+$E712),0.01)</f>
        <v/>
      </c>
      <c r="Q712" s="40">
        <f>MAX(INDEX(Q$232:Q$243,$D712)+Q703*(1+$E712),0.01)</f>
        <v/>
      </c>
      <c r="R712" s="40">
        <f>MAX(INDEX(R$232:R$243,$D712)+R703*(1+$E712),0.01)</f>
        <v/>
      </c>
      <c r="S712" s="40">
        <f>MAX(INDEX(S$232:S$243,$D712)+S703*(1+$E712),0.01)</f>
        <v/>
      </c>
      <c r="T712" s="40">
        <f>MAX(INDEX(T$232:T$243,$D712)+T703*(1+$E712),0.01)</f>
        <v/>
      </c>
      <c r="U712" s="40">
        <f>MAX(INDEX(U$232:U$243,$D712)+U703*(1+$E712),0.01)</f>
        <v/>
      </c>
      <c r="V712" s="40">
        <f>MAX(INDEX(V$232:V$243,$D712)+V703*(1+$E712),0.01)</f>
        <v/>
      </c>
      <c r="W712" s="40">
        <f>MAX(INDEX(W$232:W$243,$D712)+W703*(1+$E712),0.01)</f>
        <v/>
      </c>
      <c r="X712" s="40">
        <f>MAX(INDEX(X$232:X$243,$D712)+X703*(1+$E712),0.01)</f>
        <v/>
      </c>
      <c r="Y712" s="40">
        <f>MAX(INDEX(Y$232:Y$243,$D712)+Y703*(1+$E712),0.01)</f>
        <v/>
      </c>
      <c r="Z712" s="40">
        <f>MAX(INDEX(Z$232:Z$243,$D712)+Z703*(1+$E712),0.01)</f>
        <v/>
      </c>
      <c r="AA712" s="40">
        <f>MAX(INDEX(AA$232:AA$243,$D712)+AA703*(1+$E712),0.01)</f>
        <v/>
      </c>
      <c r="AB712" s="40">
        <f>MAX(INDEX(AB$232:AB$243,$D712)+AB703*(1+$E712),0.01)</f>
        <v/>
      </c>
      <c r="AC712" s="40">
        <f>MAX(INDEX(AC$232:AC$243,$D712)+AC703*(1+$E712),0.01)</f>
        <v/>
      </c>
      <c r="AD712" s="42">
        <f>POSTTAX(INDEX(AD$232:AD$243,$D712),AD703,$E712)</f>
        <v/>
      </c>
      <c r="AE712" s="25">
        <f>LOWER(Settings!$C$4)&amp;".mit."&amp;$A712&amp;IF($C712="","","."&amp;$C712&amp;"."&amp;$B712)&amp;IF(INDEX(Variables!$D$5:$D$105,MATCH($A712,Variables!$A$5:$A$105,0))="","","."&amp;INDEX(Variables!$D$5:$D$105,MATCH($A712,Variables!$A$5:$A$105,0)))&amp;"."&amp;AE$5</f>
        <v/>
      </c>
      <c r="AF712" s="41">
        <f>MAX(INDEX(AF$232:AF$243,$D712)+AF703*(1+$E712),0.01)</f>
        <v/>
      </c>
      <c r="AG712" s="40">
        <f>MAX(INDEX(AG$232:AG$243,$D712)+AG703*(1+$E712),0.01)</f>
        <v/>
      </c>
      <c r="AH712" s="40">
        <f>MAX(INDEX(AH$232:AH$243,$D712)+AH703*(1+$E712),0.01)</f>
        <v/>
      </c>
      <c r="AI712" s="40">
        <f>MAX(INDEX(AI$232:AI$243,$D712)+AI703*(1+$E712),0.01)</f>
        <v/>
      </c>
      <c r="AJ712" s="40">
        <f>MAX(INDEX(AJ$232:AJ$243,$D712)+AJ703*(1+$E712),0.01)</f>
        <v/>
      </c>
      <c r="AK712" s="40">
        <f>MAX(INDEX(AK$232:AK$243,$D712)+AK703*(1+$E712),0.01)</f>
        <v/>
      </c>
      <c r="AL712" s="40">
        <f>MAX(INDEX(AL$232:AL$243,$D712)+AL703*(1+$E712),0.01)</f>
        <v/>
      </c>
      <c r="AM712" s="40">
        <f>MAX(INDEX(AM$232:AM$243,$D712)+AM703*(1+$E712),0.01)</f>
        <v/>
      </c>
      <c r="AN712" s="40">
        <f>MAX(INDEX(AN$232:AN$243,$D712)+AN703*(1+$E712),0.01)</f>
        <v/>
      </c>
      <c r="AO712" s="40">
        <f>MAX(INDEX(AO$232:AO$243,$D712)+AO703*(1+$E712),0.01)</f>
        <v/>
      </c>
      <c r="AP712" s="40">
        <f>MAX(INDEX(AP$232:AP$243,$D712)+AP703*(1+$E712),0.01)</f>
        <v/>
      </c>
      <c r="AQ712" s="40">
        <f>MAX(INDEX(AQ$232:AQ$243,$D712)+AQ703*(1+$E712),0.01)</f>
        <v/>
      </c>
      <c r="AR712" s="40">
        <f>MAX(INDEX(AR$232:AR$243,$D712)+AR703*(1+$E712),0.01)</f>
        <v/>
      </c>
      <c r="AS712" s="40">
        <f>MAX(INDEX(AS$232:AS$243,$D712)+AS703*(1+$E712),0.01)</f>
        <v/>
      </c>
      <c r="AT712" s="40">
        <f>MAX(INDEX(AT$232:AT$243,$D712)+AT703*(1+$E712),0.01)</f>
        <v/>
      </c>
      <c r="AU712" s="40">
        <f>MAX(INDEX(AU$232:AU$243,$D712)+AU703*(1+$E712),0.01)</f>
        <v/>
      </c>
      <c r="AV712" s="40">
        <f>MAX(INDEX(AV$232:AV$243,$D712)+AV703*(1+$E712),0.01)</f>
        <v/>
      </c>
      <c r="AW712" s="40">
        <f>MAX(INDEX(AW$232:AW$243,$D712)+AW703*(1+$E712),0.01)</f>
        <v/>
      </c>
      <c r="AX712" s="42">
        <f>POSTTAX(INDEX(AX$232:AX$243,$D712),AX703,$E712)</f>
        <v/>
      </c>
    </row>
    <row r="713" hidden="1" outlineLevel="2">
      <c r="A713" s="5" t="inlineStr">
        <is>
          <t>atp</t>
        </is>
      </c>
      <c r="B713" s="5" t="inlineStr">
        <is>
          <t>oop</t>
        </is>
      </c>
      <c r="C713" s="5" t="inlineStr">
        <is>
          <t>res</t>
        </is>
      </c>
      <c r="D713" s="40">
        <f>INDEX(Inputs!$R$5:$R$132,MATCH($B713&amp;"|"&amp;$C713,Inputs!$A$5:$A$132,0))</f>
        <v/>
      </c>
      <c r="E713" s="40">
        <f>INDEX(Inputs!$S$5:$S$132,MATCH($B713&amp;"|"&amp;$C713,Inputs!$A$5:$A$132,0))</f>
        <v/>
      </c>
      <c r="F713" s="39" t="n"/>
      <c r="G713" s="39" t="n"/>
      <c r="H713" s="5">
        <f>INDEX(Variables!$B$5:$B$105,MATCH($A713,Variables!$A$5:$A$105,0))&amp;IF($C713="",""," | "&amp;INDEX(Mapping!$B$5:$B$26,MATCH($C713,Mapping!$A$5:$A$26,0))&amp;" | "&amp;INDEX(Mapping!$B$30:$B$41,MATCH($B713,Mapping!$A$30:$A$41,0)))</f>
        <v/>
      </c>
      <c r="I713" s="5">
        <f>INDEX(Variables!$C$5:$C$105,MATCH($A713,Variables!$A$5:$A$105,0))</f>
        <v/>
      </c>
      <c r="J713" s="5">
        <f>INDEX(Variables!$E$5:$E$105,MATCH($A713,Variables!$A$5:$A$105,0))</f>
        <v/>
      </c>
      <c r="K713" s="25">
        <f>LOWER(Settings!$C$4)&amp;".mit."&amp;$A713&amp;IF($C713="","","."&amp;$C713&amp;"."&amp;$B713)&amp;IF(INDEX(Variables!$D$5:$D$105,MATCH($A713,Variables!$A$5:$A$105,0))="","","."&amp;INDEX(Variables!$D$5:$D$105,MATCH($A713,Variables!$A$5:$A$105,0)))&amp;"."&amp;K$5</f>
        <v/>
      </c>
      <c r="L713" s="41">
        <f>MAX(INDEX(L$232:L$243,$D713)+L704*(1+$E713),0.01)</f>
        <v/>
      </c>
      <c r="M713" s="40">
        <f>MAX(INDEX(M$232:M$243,$D713)+M704*(1+$E713),0.01)</f>
        <v/>
      </c>
      <c r="N713" s="40">
        <f>MAX(INDEX(N$232:N$243,$D713)+N704*(1+$E713),0.01)</f>
        <v/>
      </c>
      <c r="O713" s="40">
        <f>MAX(INDEX(O$232:O$243,$D713)+O704*(1+$E713),0.01)</f>
        <v/>
      </c>
      <c r="P713" s="40">
        <f>MAX(INDEX(P$232:P$243,$D713)+P704*(1+$E713),0.01)</f>
        <v/>
      </c>
      <c r="Q713" s="40">
        <f>MAX(INDEX(Q$232:Q$243,$D713)+Q704*(1+$E713),0.01)</f>
        <v/>
      </c>
      <c r="R713" s="40">
        <f>MAX(INDEX(R$232:R$243,$D713)+R704*(1+$E713),0.01)</f>
        <v/>
      </c>
      <c r="S713" s="40">
        <f>MAX(INDEX(S$232:S$243,$D713)+S704*(1+$E713),0.01)</f>
        <v/>
      </c>
      <c r="T713" s="40">
        <f>MAX(INDEX(T$232:T$243,$D713)+T704*(1+$E713),0.01)</f>
        <v/>
      </c>
      <c r="U713" s="40">
        <f>MAX(INDEX(U$232:U$243,$D713)+U704*(1+$E713),0.01)</f>
        <v/>
      </c>
      <c r="V713" s="40">
        <f>MAX(INDEX(V$232:V$243,$D713)+V704*(1+$E713),0.01)</f>
        <v/>
      </c>
      <c r="W713" s="40">
        <f>MAX(INDEX(W$232:W$243,$D713)+W704*(1+$E713),0.01)</f>
        <v/>
      </c>
      <c r="X713" s="40">
        <f>MAX(INDEX(X$232:X$243,$D713)+X704*(1+$E713),0.01)</f>
        <v/>
      </c>
      <c r="Y713" s="40">
        <f>MAX(INDEX(Y$232:Y$243,$D713)+Y704*(1+$E713),0.01)</f>
        <v/>
      </c>
      <c r="Z713" s="40">
        <f>MAX(INDEX(Z$232:Z$243,$D713)+Z704*(1+$E713),0.01)</f>
        <v/>
      </c>
      <c r="AA713" s="40">
        <f>MAX(INDEX(AA$232:AA$243,$D713)+AA704*(1+$E713),0.01)</f>
        <v/>
      </c>
      <c r="AB713" s="40">
        <f>MAX(INDEX(AB$232:AB$243,$D713)+AB704*(1+$E713),0.01)</f>
        <v/>
      </c>
      <c r="AC713" s="40">
        <f>MAX(INDEX(AC$232:AC$243,$D713)+AC704*(1+$E713),0.01)</f>
        <v/>
      </c>
      <c r="AD713" s="42">
        <f>POSTTAX(INDEX(AD$232:AD$243,$D713),AD704,$E713)</f>
        <v/>
      </c>
      <c r="AE713" s="25">
        <f>LOWER(Settings!$C$4)&amp;".mit."&amp;$A713&amp;IF($C713="","","."&amp;$C713&amp;"."&amp;$B713)&amp;IF(INDEX(Variables!$D$5:$D$105,MATCH($A713,Variables!$A$5:$A$105,0))="","","."&amp;INDEX(Variables!$D$5:$D$105,MATCH($A713,Variables!$A$5:$A$105,0)))&amp;"."&amp;AE$5</f>
        <v/>
      </c>
      <c r="AF713" s="41">
        <f>MAX(INDEX(AF$232:AF$243,$D713)+AF704*(1+$E713),0.01)</f>
        <v/>
      </c>
      <c r="AG713" s="40">
        <f>MAX(INDEX(AG$232:AG$243,$D713)+AG704*(1+$E713),0.01)</f>
        <v/>
      </c>
      <c r="AH713" s="40">
        <f>MAX(INDEX(AH$232:AH$243,$D713)+AH704*(1+$E713),0.01)</f>
        <v/>
      </c>
      <c r="AI713" s="40">
        <f>MAX(INDEX(AI$232:AI$243,$D713)+AI704*(1+$E713),0.01)</f>
        <v/>
      </c>
      <c r="AJ713" s="40">
        <f>MAX(INDEX(AJ$232:AJ$243,$D713)+AJ704*(1+$E713),0.01)</f>
        <v/>
      </c>
      <c r="AK713" s="40">
        <f>MAX(INDEX(AK$232:AK$243,$D713)+AK704*(1+$E713),0.01)</f>
        <v/>
      </c>
      <c r="AL713" s="40">
        <f>MAX(INDEX(AL$232:AL$243,$D713)+AL704*(1+$E713),0.01)</f>
        <v/>
      </c>
      <c r="AM713" s="40">
        <f>MAX(INDEX(AM$232:AM$243,$D713)+AM704*(1+$E713),0.01)</f>
        <v/>
      </c>
      <c r="AN713" s="40">
        <f>MAX(INDEX(AN$232:AN$243,$D713)+AN704*(1+$E713),0.01)</f>
        <v/>
      </c>
      <c r="AO713" s="40">
        <f>MAX(INDEX(AO$232:AO$243,$D713)+AO704*(1+$E713),0.01)</f>
        <v/>
      </c>
      <c r="AP713" s="40">
        <f>MAX(INDEX(AP$232:AP$243,$D713)+AP704*(1+$E713),0.01)</f>
        <v/>
      </c>
      <c r="AQ713" s="40">
        <f>MAX(INDEX(AQ$232:AQ$243,$D713)+AQ704*(1+$E713),0.01)</f>
        <v/>
      </c>
      <c r="AR713" s="40">
        <f>MAX(INDEX(AR$232:AR$243,$D713)+AR704*(1+$E713),0.01)</f>
        <v/>
      </c>
      <c r="AS713" s="40">
        <f>MAX(INDEX(AS$232:AS$243,$D713)+AS704*(1+$E713),0.01)</f>
        <v/>
      </c>
      <c r="AT713" s="40">
        <f>MAX(INDEX(AT$232:AT$243,$D713)+AT704*(1+$E713),0.01)</f>
        <v/>
      </c>
      <c r="AU713" s="40">
        <f>MAX(INDEX(AU$232:AU$243,$D713)+AU704*(1+$E713),0.01)</f>
        <v/>
      </c>
      <c r="AV713" s="40">
        <f>MAX(INDEX(AV$232:AV$243,$D713)+AV704*(1+$E713),0.01)</f>
        <v/>
      </c>
      <c r="AW713" s="40">
        <f>MAX(INDEX(AW$232:AW$243,$D713)+AW704*(1+$E713),0.01)</f>
        <v/>
      </c>
      <c r="AX713" s="42">
        <f>POSTTAX(INDEX(AX$232:AX$243,$D713),AX704,$E713)</f>
        <v/>
      </c>
    </row>
    <row r="714" hidden="1" outlineLevel="2">
      <c r="A714" s="5" t="inlineStr">
        <is>
          <t>atp</t>
        </is>
      </c>
      <c r="B714" s="5" t="inlineStr">
        <is>
          <t>bio</t>
        </is>
      </c>
      <c r="C714" s="5" t="inlineStr">
        <is>
          <t>res</t>
        </is>
      </c>
      <c r="D714" s="40">
        <f>INDEX(Inputs!$R$5:$R$132,MATCH($B714&amp;"|"&amp;$C714,Inputs!$A$5:$A$132,0))</f>
        <v/>
      </c>
      <c r="E714" s="40">
        <f>INDEX(Inputs!$S$5:$S$132,MATCH($B714&amp;"|"&amp;$C714,Inputs!$A$5:$A$132,0))</f>
        <v/>
      </c>
      <c r="F714" s="39" t="n"/>
      <c r="G714" s="39" t="n"/>
      <c r="H714" s="5">
        <f>INDEX(Variables!$B$5:$B$105,MATCH($A714,Variables!$A$5:$A$105,0))&amp;IF($C714="",""," | "&amp;INDEX(Mapping!$B$5:$B$26,MATCH($C714,Mapping!$A$5:$A$26,0))&amp;" | "&amp;INDEX(Mapping!$B$30:$B$41,MATCH($B714,Mapping!$A$30:$A$41,0)))</f>
        <v/>
      </c>
      <c r="I714" s="5">
        <f>INDEX(Variables!$C$5:$C$105,MATCH($A714,Variables!$A$5:$A$105,0))</f>
        <v/>
      </c>
      <c r="J714" s="5">
        <f>INDEX(Variables!$E$5:$E$105,MATCH($A714,Variables!$A$5:$A$105,0))</f>
        <v/>
      </c>
      <c r="K714" s="25">
        <f>LOWER(Settings!$C$4)&amp;".mit."&amp;$A714&amp;IF($C714="","","."&amp;$C714&amp;"."&amp;$B714)&amp;IF(INDEX(Variables!$D$5:$D$105,MATCH($A714,Variables!$A$5:$A$105,0))="","","."&amp;INDEX(Variables!$D$5:$D$105,MATCH($A714,Variables!$A$5:$A$105,0)))&amp;"."&amp;K$5</f>
        <v/>
      </c>
      <c r="L714" s="41">
        <f>MAX(INDEX(L$232:L$243,$D714)+L705*(1+$E714),0.01)</f>
        <v/>
      </c>
      <c r="M714" s="40">
        <f>MAX(INDEX(M$232:M$243,$D714)+M705*(1+$E714),0.01)</f>
        <v/>
      </c>
      <c r="N714" s="40">
        <f>MAX(INDEX(N$232:N$243,$D714)+N705*(1+$E714),0.01)</f>
        <v/>
      </c>
      <c r="O714" s="40">
        <f>MAX(INDEX(O$232:O$243,$D714)+O705*(1+$E714),0.01)</f>
        <v/>
      </c>
      <c r="P714" s="40">
        <f>MAX(INDEX(P$232:P$243,$D714)+P705*(1+$E714),0.01)</f>
        <v/>
      </c>
      <c r="Q714" s="40">
        <f>MAX(INDEX(Q$232:Q$243,$D714)+Q705*(1+$E714),0.01)</f>
        <v/>
      </c>
      <c r="R714" s="40">
        <f>MAX(INDEX(R$232:R$243,$D714)+R705*(1+$E714),0.01)</f>
        <v/>
      </c>
      <c r="S714" s="40">
        <f>MAX(INDEX(S$232:S$243,$D714)+S705*(1+$E714),0.01)</f>
        <v/>
      </c>
      <c r="T714" s="40">
        <f>MAX(INDEX(T$232:T$243,$D714)+T705*(1+$E714),0.01)</f>
        <v/>
      </c>
      <c r="U714" s="40">
        <f>MAX(INDEX(U$232:U$243,$D714)+U705*(1+$E714),0.01)</f>
        <v/>
      </c>
      <c r="V714" s="40">
        <f>MAX(INDEX(V$232:V$243,$D714)+V705*(1+$E714),0.01)</f>
        <v/>
      </c>
      <c r="W714" s="40">
        <f>MAX(INDEX(W$232:W$243,$D714)+W705*(1+$E714),0.01)</f>
        <v/>
      </c>
      <c r="X714" s="40">
        <f>MAX(INDEX(X$232:X$243,$D714)+X705*(1+$E714),0.01)</f>
        <v/>
      </c>
      <c r="Y714" s="40">
        <f>MAX(INDEX(Y$232:Y$243,$D714)+Y705*(1+$E714),0.01)</f>
        <v/>
      </c>
      <c r="Z714" s="40">
        <f>MAX(INDEX(Z$232:Z$243,$D714)+Z705*(1+$E714),0.01)</f>
        <v/>
      </c>
      <c r="AA714" s="40">
        <f>MAX(INDEX(AA$232:AA$243,$D714)+AA705*(1+$E714),0.01)</f>
        <v/>
      </c>
      <c r="AB714" s="40">
        <f>MAX(INDEX(AB$232:AB$243,$D714)+AB705*(1+$E714),0.01)</f>
        <v/>
      </c>
      <c r="AC714" s="40">
        <f>MAX(INDEX(AC$232:AC$243,$D714)+AC705*(1+$E714),0.01)</f>
        <v/>
      </c>
      <c r="AD714" s="42">
        <f>POSTTAX(INDEX(AD$232:AD$243,$D714),AD705,$E714)</f>
        <v/>
      </c>
      <c r="AE714" s="25">
        <f>LOWER(Settings!$C$4)&amp;".mit."&amp;$A714&amp;IF($C714="","","."&amp;$C714&amp;"."&amp;$B714)&amp;IF(INDEX(Variables!$D$5:$D$105,MATCH($A714,Variables!$A$5:$A$105,0))="","","."&amp;INDEX(Variables!$D$5:$D$105,MATCH($A714,Variables!$A$5:$A$105,0)))&amp;"."&amp;AE$5</f>
        <v/>
      </c>
      <c r="AF714" s="41">
        <f>MAX(INDEX(AF$232:AF$243,$D714)+AF705*(1+$E714),0.01)</f>
        <v/>
      </c>
      <c r="AG714" s="40">
        <f>MAX(INDEX(AG$232:AG$243,$D714)+AG705*(1+$E714),0.01)</f>
        <v/>
      </c>
      <c r="AH714" s="40">
        <f>MAX(INDEX(AH$232:AH$243,$D714)+AH705*(1+$E714),0.01)</f>
        <v/>
      </c>
      <c r="AI714" s="40">
        <f>MAX(INDEX(AI$232:AI$243,$D714)+AI705*(1+$E714),0.01)</f>
        <v/>
      </c>
      <c r="AJ714" s="40">
        <f>MAX(INDEX(AJ$232:AJ$243,$D714)+AJ705*(1+$E714),0.01)</f>
        <v/>
      </c>
      <c r="AK714" s="40">
        <f>MAX(INDEX(AK$232:AK$243,$D714)+AK705*(1+$E714),0.01)</f>
        <v/>
      </c>
      <c r="AL714" s="40">
        <f>MAX(INDEX(AL$232:AL$243,$D714)+AL705*(1+$E714),0.01)</f>
        <v/>
      </c>
      <c r="AM714" s="40">
        <f>MAX(INDEX(AM$232:AM$243,$D714)+AM705*(1+$E714),0.01)</f>
        <v/>
      </c>
      <c r="AN714" s="40">
        <f>MAX(INDEX(AN$232:AN$243,$D714)+AN705*(1+$E714),0.01)</f>
        <v/>
      </c>
      <c r="AO714" s="40">
        <f>MAX(INDEX(AO$232:AO$243,$D714)+AO705*(1+$E714),0.01)</f>
        <v/>
      </c>
      <c r="AP714" s="40">
        <f>MAX(INDEX(AP$232:AP$243,$D714)+AP705*(1+$E714),0.01)</f>
        <v/>
      </c>
      <c r="AQ714" s="40">
        <f>MAX(INDEX(AQ$232:AQ$243,$D714)+AQ705*(1+$E714),0.01)</f>
        <v/>
      </c>
      <c r="AR714" s="40">
        <f>MAX(INDEX(AR$232:AR$243,$D714)+AR705*(1+$E714),0.01)</f>
        <v/>
      </c>
      <c r="AS714" s="40">
        <f>MAX(INDEX(AS$232:AS$243,$D714)+AS705*(1+$E714),0.01)</f>
        <v/>
      </c>
      <c r="AT714" s="40">
        <f>MAX(INDEX(AT$232:AT$243,$D714)+AT705*(1+$E714),0.01)</f>
        <v/>
      </c>
      <c r="AU714" s="40">
        <f>MAX(INDEX(AU$232:AU$243,$D714)+AU705*(1+$E714),0.01)</f>
        <v/>
      </c>
      <c r="AV714" s="40">
        <f>MAX(INDEX(AV$232:AV$243,$D714)+AV705*(1+$E714),0.01)</f>
        <v/>
      </c>
      <c r="AW714" s="40">
        <f>MAX(INDEX(AW$232:AW$243,$D714)+AW705*(1+$E714),0.01)</f>
        <v/>
      </c>
      <c r="AX714" s="42">
        <f>POSTTAX(INDEX(AX$232:AX$243,$D714),AX705,$E714)</f>
        <v/>
      </c>
    </row>
    <row r="715" hidden="1" outlineLevel="2"/>
    <row r="716" hidden="1" outlineLevel="2">
      <c r="A716" s="5" t="inlineStr">
        <is>
          <t>shp</t>
        </is>
      </c>
      <c r="B716" s="5" t="inlineStr">
        <is>
          <t>coa</t>
        </is>
      </c>
      <c r="C716" s="5" t="inlineStr">
        <is>
          <t>res</t>
        </is>
      </c>
      <c r="D716" s="40">
        <f>INDEX(Inputs!$M$5:$M$132,MATCH($B716&amp;"|"&amp;$C716,Inputs!$A$5:$A$132,0))</f>
        <v/>
      </c>
      <c r="E716" s="40">
        <f>INDEX(Inputs!$T$5:$T$132,MATCH($B716&amp;"|"&amp;$C716,Inputs!$A$5:$A$132,0))</f>
        <v/>
      </c>
      <c r="F716" s="40">
        <f>INDEX(Inputs!$K$5:$K$132,MATCH($B716&amp;"|"&amp;$C716,Inputs!$A$5:$A$132,0))</f>
        <v/>
      </c>
      <c r="G716" s="39" t="n"/>
      <c r="H716" s="5">
        <f>INDEX(Variables!$B$5:$B$105,MATCH($A716,Variables!$A$5:$A$105,0))&amp;IF($C716="",""," | "&amp;INDEX(Mapping!$B$5:$B$26,MATCH($C716,Mapping!$A$5:$A$26,0))&amp;" | "&amp;INDEX(Mapping!$B$30:$B$41,MATCH($B716,Mapping!$A$30:$A$41,0)))</f>
        <v/>
      </c>
      <c r="I716" s="5">
        <f>INDEX(Variables!$C$5:$C$105,MATCH($A716,Variables!$A$5:$A$105,0))</f>
        <v/>
      </c>
      <c r="J716" s="5">
        <f>INDEX(Variables!$E$5:$E$105,MATCH($A716,Variables!$A$5:$A$105,0))</f>
        <v/>
      </c>
      <c r="K716" s="25">
        <f>LOWER(Settings!$C$4)&amp;".mit."&amp;$A716&amp;IF($C716="","","."&amp;$C716&amp;"."&amp;$B716)&amp;IF(INDEX(Variables!$D$5:$D$105,MATCH($A716,Variables!$A$5:$A$105,0))="","","."&amp;INDEX(Variables!$D$5:$D$105,MATCH($A716,Variables!$A$5:$A$105,0)))&amp;"."&amp;K$5</f>
        <v/>
      </c>
      <c r="L716" s="41">
        <f>INDEX(L$175:L$178,$D716)*$E716*INDEX(L$179:L$195,$F716)</f>
        <v/>
      </c>
      <c r="M716" s="40">
        <f>INDEX(M$175:M$178,$D716)*$E716*INDEX(M$179:M$195,$F716)</f>
        <v/>
      </c>
      <c r="N716" s="40">
        <f>INDEX(N$175:N$178,$D716)*$E716*INDEX(N$179:N$195,$F716)</f>
        <v/>
      </c>
      <c r="O716" s="40">
        <f>INDEX(O$175:O$178,$D716)*$E716*INDEX(O$179:O$195,$F716)</f>
        <v/>
      </c>
      <c r="P716" s="40">
        <f>INDEX(P$175:P$178,$D716)*$E716*INDEX(P$179:P$195,$F716)</f>
        <v/>
      </c>
      <c r="Q716" s="40">
        <f>INDEX(Q$175:Q$178,$D716)*$E716*INDEX(Q$179:Q$195,$F716)</f>
        <v/>
      </c>
      <c r="R716" s="40">
        <f>INDEX(R$175:R$178,$D716)*$E716*INDEX(R$179:R$195,$F716)</f>
        <v/>
      </c>
      <c r="S716" s="40">
        <f>INDEX(S$175:S$178,$D716)*$E716*INDEX(S$179:S$195,$F716)</f>
        <v/>
      </c>
      <c r="T716" s="40">
        <f>INDEX(T$175:T$178,$D716)*$E716*INDEX(T$179:T$195,$F716)</f>
        <v/>
      </c>
      <c r="U716" s="40">
        <f>INDEX(U$175:U$178,$D716)*$E716*INDEX(U$179:U$195,$F716)</f>
        <v/>
      </c>
      <c r="V716" s="40">
        <f>INDEX(V$175:V$178,$D716)*$E716*INDEX(V$179:V$195,$F716)</f>
        <v/>
      </c>
      <c r="W716" s="40">
        <f>INDEX(W$175:W$178,$D716)*$E716*INDEX(W$179:W$195,$F716)</f>
        <v/>
      </c>
      <c r="X716" s="40">
        <f>INDEX(X$175:X$178,$D716)*$E716*INDEX(X$179:X$195,$F716)</f>
        <v/>
      </c>
      <c r="Y716" s="40">
        <f>INDEX(Y$175:Y$178,$D716)*$E716*INDEX(Y$179:Y$195,$F716)</f>
        <v/>
      </c>
      <c r="Z716" s="40">
        <f>INDEX(Z$175:Z$178,$D716)*$E716*INDEX(Z$179:Z$195,$F716)</f>
        <v/>
      </c>
      <c r="AA716" s="40">
        <f>INDEX(AA$175:AA$178,$D716)*$E716*INDEX(AA$179:AA$195,$F716)</f>
        <v/>
      </c>
      <c r="AB716" s="40">
        <f>INDEX(AB$175:AB$178,$D716)*$E716*INDEX(AB$179:AB$195,$F716)</f>
        <v/>
      </c>
      <c r="AC716" s="40">
        <f>INDEX(AC$175:AC$178,$D716)*$E716*INDEX(AC$179:AC$195,$F716)</f>
        <v/>
      </c>
      <c r="AD716" s="42">
        <f>SHADOWEFF(INDEX(AD$175:AD$178,$D716),$E716,INDEX(AD$179:AD$195,$F716))</f>
        <v/>
      </c>
      <c r="AE716" s="25">
        <f>LOWER(Settings!$C$4)&amp;".mit."&amp;$A716&amp;IF($C716="","","."&amp;$C716&amp;"."&amp;$B716)&amp;IF(INDEX(Variables!$D$5:$D$105,MATCH($A716,Variables!$A$5:$A$105,0))="","","."&amp;INDEX(Variables!$D$5:$D$105,MATCH($A716,Variables!$A$5:$A$105,0)))&amp;"."&amp;AE$5</f>
        <v/>
      </c>
      <c r="AF716" s="41">
        <f>INDEX(AF$175:AF$178,$D716)*$E716*INDEX(AF$179:AF$195,$F716)</f>
        <v/>
      </c>
      <c r="AG716" s="40">
        <f>INDEX(AG$175:AG$178,$D716)*$E716*INDEX(AG$179:AG$195,$F716)</f>
        <v/>
      </c>
      <c r="AH716" s="40">
        <f>INDEX(AH$175:AH$178,$D716)*$E716*INDEX(AH$179:AH$195,$F716)</f>
        <v/>
      </c>
      <c r="AI716" s="40">
        <f>INDEX(AI$175:AI$178,$D716)*$E716*INDEX(AI$179:AI$195,$F716)</f>
        <v/>
      </c>
      <c r="AJ716" s="40">
        <f>INDEX(AJ$175:AJ$178,$D716)*$E716*INDEX(AJ$179:AJ$195,$F716)</f>
        <v/>
      </c>
      <c r="AK716" s="40">
        <f>INDEX(AK$175:AK$178,$D716)*$E716*INDEX(AK$179:AK$195,$F716)</f>
        <v/>
      </c>
      <c r="AL716" s="40">
        <f>INDEX(AL$175:AL$178,$D716)*$E716*INDEX(AL$179:AL$195,$F716)</f>
        <v/>
      </c>
      <c r="AM716" s="40">
        <f>INDEX(AM$175:AM$178,$D716)*$E716*INDEX(AM$179:AM$195,$F716)</f>
        <v/>
      </c>
      <c r="AN716" s="40">
        <f>INDEX(AN$175:AN$178,$D716)*$E716*INDEX(AN$179:AN$195,$F716)</f>
        <v/>
      </c>
      <c r="AO716" s="40">
        <f>INDEX(AO$175:AO$178,$D716)*$E716*INDEX(AO$179:AO$195,$F716)</f>
        <v/>
      </c>
      <c r="AP716" s="40">
        <f>INDEX(AP$175:AP$178,$D716)*$E716*INDEX(AP$179:AP$195,$F716)</f>
        <v/>
      </c>
      <c r="AQ716" s="40">
        <f>INDEX(AQ$175:AQ$178,$D716)*$E716*INDEX(AQ$179:AQ$195,$F716)</f>
        <v/>
      </c>
      <c r="AR716" s="40">
        <f>INDEX(AR$175:AR$178,$D716)*$E716*INDEX(AR$179:AR$195,$F716)</f>
        <v/>
      </c>
      <c r="AS716" s="40">
        <f>INDEX(AS$175:AS$178,$D716)*$E716*INDEX(AS$179:AS$195,$F716)</f>
        <v/>
      </c>
      <c r="AT716" s="40">
        <f>INDEX(AT$175:AT$178,$D716)*$E716*INDEX(AT$179:AT$195,$F716)</f>
        <v/>
      </c>
      <c r="AU716" s="40">
        <f>INDEX(AU$175:AU$178,$D716)*$E716*INDEX(AU$179:AU$195,$F716)</f>
        <v/>
      </c>
      <c r="AV716" s="40">
        <f>INDEX(AV$175:AV$178,$D716)*$E716*INDEX(AV$179:AV$195,$F716)</f>
        <v/>
      </c>
      <c r="AW716" s="40">
        <f>INDEX(AW$175:AW$178,$D716)*$E716*INDEX(AW$179:AW$195,$F716)</f>
        <v/>
      </c>
      <c r="AX716" s="42">
        <f>SHADOWEFF(INDEX(AX$175:AX$178,$D716),$E716,INDEX(AX$179:AX$195,$F716))</f>
        <v/>
      </c>
    </row>
    <row r="717" hidden="1" outlineLevel="2">
      <c r="A717" s="5" t="inlineStr">
        <is>
          <t>shp</t>
        </is>
      </c>
      <c r="B717" s="5" t="inlineStr">
        <is>
          <t>nga</t>
        </is>
      </c>
      <c r="C717" s="5" t="inlineStr">
        <is>
          <t>res</t>
        </is>
      </c>
      <c r="D717" s="40">
        <f>INDEX(Inputs!$M$5:$M$132,MATCH($B717&amp;"|"&amp;$C717,Inputs!$A$5:$A$132,0))</f>
        <v/>
      </c>
      <c r="E717" s="40">
        <f>INDEX(Inputs!$T$5:$T$132,MATCH($B717&amp;"|"&amp;$C717,Inputs!$A$5:$A$132,0))</f>
        <v/>
      </c>
      <c r="F717" s="40">
        <f>INDEX(Inputs!$K$5:$K$132,MATCH($B717&amp;"|"&amp;$C717,Inputs!$A$5:$A$132,0))</f>
        <v/>
      </c>
      <c r="G717" s="39" t="n"/>
      <c r="H717" s="5">
        <f>INDEX(Variables!$B$5:$B$105,MATCH($A717,Variables!$A$5:$A$105,0))&amp;IF($C717="",""," | "&amp;INDEX(Mapping!$B$5:$B$26,MATCH($C717,Mapping!$A$5:$A$26,0))&amp;" | "&amp;INDEX(Mapping!$B$30:$B$41,MATCH($B717,Mapping!$A$30:$A$41,0)))</f>
        <v/>
      </c>
      <c r="I717" s="5">
        <f>INDEX(Variables!$C$5:$C$105,MATCH($A717,Variables!$A$5:$A$105,0))</f>
        <v/>
      </c>
      <c r="J717" s="5">
        <f>INDEX(Variables!$E$5:$E$105,MATCH($A717,Variables!$A$5:$A$105,0))</f>
        <v/>
      </c>
      <c r="K717" s="25">
        <f>LOWER(Settings!$C$4)&amp;".mit."&amp;$A717&amp;IF($C717="","","."&amp;$C717&amp;"."&amp;$B717)&amp;IF(INDEX(Variables!$D$5:$D$105,MATCH($A717,Variables!$A$5:$A$105,0))="","","."&amp;INDEX(Variables!$D$5:$D$105,MATCH($A717,Variables!$A$5:$A$105,0)))&amp;"."&amp;K$5</f>
        <v/>
      </c>
      <c r="L717" s="41">
        <f>INDEX(L$175:L$178,$D717)*$E717*INDEX(L$179:L$195,$F717)</f>
        <v/>
      </c>
      <c r="M717" s="40">
        <f>INDEX(M$175:M$178,$D717)*$E717*INDEX(M$179:M$195,$F717)</f>
        <v/>
      </c>
      <c r="N717" s="40">
        <f>INDEX(N$175:N$178,$D717)*$E717*INDEX(N$179:N$195,$F717)</f>
        <v/>
      </c>
      <c r="O717" s="40">
        <f>INDEX(O$175:O$178,$D717)*$E717*INDEX(O$179:O$195,$F717)</f>
        <v/>
      </c>
      <c r="P717" s="40">
        <f>INDEX(P$175:P$178,$D717)*$E717*INDEX(P$179:P$195,$F717)</f>
        <v/>
      </c>
      <c r="Q717" s="40">
        <f>INDEX(Q$175:Q$178,$D717)*$E717*INDEX(Q$179:Q$195,$F717)</f>
        <v/>
      </c>
      <c r="R717" s="40">
        <f>INDEX(R$175:R$178,$D717)*$E717*INDEX(R$179:R$195,$F717)</f>
        <v/>
      </c>
      <c r="S717" s="40">
        <f>INDEX(S$175:S$178,$D717)*$E717*INDEX(S$179:S$195,$F717)</f>
        <v/>
      </c>
      <c r="T717" s="40">
        <f>INDEX(T$175:T$178,$D717)*$E717*INDEX(T$179:T$195,$F717)</f>
        <v/>
      </c>
      <c r="U717" s="40">
        <f>INDEX(U$175:U$178,$D717)*$E717*INDEX(U$179:U$195,$F717)</f>
        <v/>
      </c>
      <c r="V717" s="40">
        <f>INDEX(V$175:V$178,$D717)*$E717*INDEX(V$179:V$195,$F717)</f>
        <v/>
      </c>
      <c r="W717" s="40">
        <f>INDEX(W$175:W$178,$D717)*$E717*INDEX(W$179:W$195,$F717)</f>
        <v/>
      </c>
      <c r="X717" s="40">
        <f>INDEX(X$175:X$178,$D717)*$E717*INDEX(X$179:X$195,$F717)</f>
        <v/>
      </c>
      <c r="Y717" s="40">
        <f>INDEX(Y$175:Y$178,$D717)*$E717*INDEX(Y$179:Y$195,$F717)</f>
        <v/>
      </c>
      <c r="Z717" s="40">
        <f>INDEX(Z$175:Z$178,$D717)*$E717*INDEX(Z$179:Z$195,$F717)</f>
        <v/>
      </c>
      <c r="AA717" s="40">
        <f>INDEX(AA$175:AA$178,$D717)*$E717*INDEX(AA$179:AA$195,$F717)</f>
        <v/>
      </c>
      <c r="AB717" s="40">
        <f>INDEX(AB$175:AB$178,$D717)*$E717*INDEX(AB$179:AB$195,$F717)</f>
        <v/>
      </c>
      <c r="AC717" s="40">
        <f>INDEX(AC$175:AC$178,$D717)*$E717*INDEX(AC$179:AC$195,$F717)</f>
        <v/>
      </c>
      <c r="AD717" s="42">
        <f>SHADOWEFF(INDEX(AD$175:AD$178,$D717),$E717,INDEX(AD$179:AD$195,$F717))</f>
        <v/>
      </c>
      <c r="AE717" s="25">
        <f>LOWER(Settings!$C$4)&amp;".mit."&amp;$A717&amp;IF($C717="","","."&amp;$C717&amp;"."&amp;$B717)&amp;IF(INDEX(Variables!$D$5:$D$105,MATCH($A717,Variables!$A$5:$A$105,0))="","","."&amp;INDEX(Variables!$D$5:$D$105,MATCH($A717,Variables!$A$5:$A$105,0)))&amp;"."&amp;AE$5</f>
        <v/>
      </c>
      <c r="AF717" s="41">
        <f>INDEX(AF$175:AF$178,$D717)*$E717*INDEX(AF$179:AF$195,$F717)</f>
        <v/>
      </c>
      <c r="AG717" s="40">
        <f>INDEX(AG$175:AG$178,$D717)*$E717*INDEX(AG$179:AG$195,$F717)</f>
        <v/>
      </c>
      <c r="AH717" s="40">
        <f>INDEX(AH$175:AH$178,$D717)*$E717*INDEX(AH$179:AH$195,$F717)</f>
        <v/>
      </c>
      <c r="AI717" s="40">
        <f>INDEX(AI$175:AI$178,$D717)*$E717*INDEX(AI$179:AI$195,$F717)</f>
        <v/>
      </c>
      <c r="AJ717" s="40">
        <f>INDEX(AJ$175:AJ$178,$D717)*$E717*INDEX(AJ$179:AJ$195,$F717)</f>
        <v/>
      </c>
      <c r="AK717" s="40">
        <f>INDEX(AK$175:AK$178,$D717)*$E717*INDEX(AK$179:AK$195,$F717)</f>
        <v/>
      </c>
      <c r="AL717" s="40">
        <f>INDEX(AL$175:AL$178,$D717)*$E717*INDEX(AL$179:AL$195,$F717)</f>
        <v/>
      </c>
      <c r="AM717" s="40">
        <f>INDEX(AM$175:AM$178,$D717)*$E717*INDEX(AM$179:AM$195,$F717)</f>
        <v/>
      </c>
      <c r="AN717" s="40">
        <f>INDEX(AN$175:AN$178,$D717)*$E717*INDEX(AN$179:AN$195,$F717)</f>
        <v/>
      </c>
      <c r="AO717" s="40">
        <f>INDEX(AO$175:AO$178,$D717)*$E717*INDEX(AO$179:AO$195,$F717)</f>
        <v/>
      </c>
      <c r="AP717" s="40">
        <f>INDEX(AP$175:AP$178,$D717)*$E717*INDEX(AP$179:AP$195,$F717)</f>
        <v/>
      </c>
      <c r="AQ717" s="40">
        <f>INDEX(AQ$175:AQ$178,$D717)*$E717*INDEX(AQ$179:AQ$195,$F717)</f>
        <v/>
      </c>
      <c r="AR717" s="40">
        <f>INDEX(AR$175:AR$178,$D717)*$E717*INDEX(AR$179:AR$195,$F717)</f>
        <v/>
      </c>
      <c r="AS717" s="40">
        <f>INDEX(AS$175:AS$178,$D717)*$E717*INDEX(AS$179:AS$195,$F717)</f>
        <v/>
      </c>
      <c r="AT717" s="40">
        <f>INDEX(AT$175:AT$178,$D717)*$E717*INDEX(AT$179:AT$195,$F717)</f>
        <v/>
      </c>
      <c r="AU717" s="40">
        <f>INDEX(AU$175:AU$178,$D717)*$E717*INDEX(AU$179:AU$195,$F717)</f>
        <v/>
      </c>
      <c r="AV717" s="40">
        <f>INDEX(AV$175:AV$178,$D717)*$E717*INDEX(AV$179:AV$195,$F717)</f>
        <v/>
      </c>
      <c r="AW717" s="40">
        <f>INDEX(AW$175:AW$178,$D717)*$E717*INDEX(AW$179:AW$195,$F717)</f>
        <v/>
      </c>
      <c r="AX717" s="42">
        <f>SHADOWEFF(INDEX(AX$175:AX$178,$D717),$E717,INDEX(AX$179:AX$195,$F717))</f>
        <v/>
      </c>
    </row>
    <row r="718" hidden="1" outlineLevel="2">
      <c r="A718" s="5" t="inlineStr">
        <is>
          <t>shp</t>
        </is>
      </c>
      <c r="B718" s="5" t="inlineStr">
        <is>
          <t>gso</t>
        </is>
      </c>
      <c r="C718" s="5" t="inlineStr">
        <is>
          <t>res</t>
        </is>
      </c>
      <c r="D718" s="40">
        <f>INDEX(Inputs!$M$5:$M$132,MATCH($B718&amp;"|"&amp;$C718,Inputs!$A$5:$A$132,0))</f>
        <v/>
      </c>
      <c r="E718" s="40">
        <f>INDEX(Inputs!$T$5:$T$132,MATCH($B718&amp;"|"&amp;$C718,Inputs!$A$5:$A$132,0))</f>
        <v/>
      </c>
      <c r="F718" s="40">
        <f>INDEX(Inputs!$K$5:$K$132,MATCH($B718&amp;"|"&amp;$C718,Inputs!$A$5:$A$132,0))</f>
        <v/>
      </c>
      <c r="G718" s="39" t="n"/>
      <c r="H718" s="5">
        <f>INDEX(Variables!$B$5:$B$105,MATCH($A718,Variables!$A$5:$A$105,0))&amp;IF($C718="",""," | "&amp;INDEX(Mapping!$B$5:$B$26,MATCH($C718,Mapping!$A$5:$A$26,0))&amp;" | "&amp;INDEX(Mapping!$B$30:$B$41,MATCH($B718,Mapping!$A$30:$A$41,0)))</f>
        <v/>
      </c>
      <c r="I718" s="5">
        <f>INDEX(Variables!$C$5:$C$105,MATCH($A718,Variables!$A$5:$A$105,0))</f>
        <v/>
      </c>
      <c r="J718" s="5">
        <f>INDEX(Variables!$E$5:$E$105,MATCH($A718,Variables!$A$5:$A$105,0))</f>
        <v/>
      </c>
      <c r="K718" s="25">
        <f>LOWER(Settings!$C$4)&amp;".mit."&amp;$A718&amp;IF($C718="","","."&amp;$C718&amp;"."&amp;$B718)&amp;IF(INDEX(Variables!$D$5:$D$105,MATCH($A718,Variables!$A$5:$A$105,0))="","","."&amp;INDEX(Variables!$D$5:$D$105,MATCH($A718,Variables!$A$5:$A$105,0)))&amp;"."&amp;K$5</f>
        <v/>
      </c>
      <c r="L718" s="41">
        <f>INDEX(L$175:L$178,$D718)*$E718*INDEX(L$179:L$195,$F718)</f>
        <v/>
      </c>
      <c r="M718" s="40">
        <f>INDEX(M$175:M$178,$D718)*$E718*INDEX(M$179:M$195,$F718)</f>
        <v/>
      </c>
      <c r="N718" s="40">
        <f>INDEX(N$175:N$178,$D718)*$E718*INDEX(N$179:N$195,$F718)</f>
        <v/>
      </c>
      <c r="O718" s="40">
        <f>INDEX(O$175:O$178,$D718)*$E718*INDEX(O$179:O$195,$F718)</f>
        <v/>
      </c>
      <c r="P718" s="40">
        <f>INDEX(P$175:P$178,$D718)*$E718*INDEX(P$179:P$195,$F718)</f>
        <v/>
      </c>
      <c r="Q718" s="40">
        <f>INDEX(Q$175:Q$178,$D718)*$E718*INDEX(Q$179:Q$195,$F718)</f>
        <v/>
      </c>
      <c r="R718" s="40">
        <f>INDEX(R$175:R$178,$D718)*$E718*INDEX(R$179:R$195,$F718)</f>
        <v/>
      </c>
      <c r="S718" s="40">
        <f>INDEX(S$175:S$178,$D718)*$E718*INDEX(S$179:S$195,$F718)</f>
        <v/>
      </c>
      <c r="T718" s="40">
        <f>INDEX(T$175:T$178,$D718)*$E718*INDEX(T$179:T$195,$F718)</f>
        <v/>
      </c>
      <c r="U718" s="40">
        <f>INDEX(U$175:U$178,$D718)*$E718*INDEX(U$179:U$195,$F718)</f>
        <v/>
      </c>
      <c r="V718" s="40">
        <f>INDEX(V$175:V$178,$D718)*$E718*INDEX(V$179:V$195,$F718)</f>
        <v/>
      </c>
      <c r="W718" s="40">
        <f>INDEX(W$175:W$178,$D718)*$E718*INDEX(W$179:W$195,$F718)</f>
        <v/>
      </c>
      <c r="X718" s="40">
        <f>INDEX(X$175:X$178,$D718)*$E718*INDEX(X$179:X$195,$F718)</f>
        <v/>
      </c>
      <c r="Y718" s="40">
        <f>INDEX(Y$175:Y$178,$D718)*$E718*INDEX(Y$179:Y$195,$F718)</f>
        <v/>
      </c>
      <c r="Z718" s="40">
        <f>INDEX(Z$175:Z$178,$D718)*$E718*INDEX(Z$179:Z$195,$F718)</f>
        <v/>
      </c>
      <c r="AA718" s="40">
        <f>INDEX(AA$175:AA$178,$D718)*$E718*INDEX(AA$179:AA$195,$F718)</f>
        <v/>
      </c>
      <c r="AB718" s="40">
        <f>INDEX(AB$175:AB$178,$D718)*$E718*INDEX(AB$179:AB$195,$F718)</f>
        <v/>
      </c>
      <c r="AC718" s="40">
        <f>INDEX(AC$175:AC$178,$D718)*$E718*INDEX(AC$179:AC$195,$F718)</f>
        <v/>
      </c>
      <c r="AD718" s="42">
        <f>SHADOWEFF(INDEX(AD$175:AD$178,$D718),$E718,INDEX(AD$179:AD$195,$F718))</f>
        <v/>
      </c>
      <c r="AE718" s="25">
        <f>LOWER(Settings!$C$4)&amp;".mit."&amp;$A718&amp;IF($C718="","","."&amp;$C718&amp;"."&amp;$B718)&amp;IF(INDEX(Variables!$D$5:$D$105,MATCH($A718,Variables!$A$5:$A$105,0))="","","."&amp;INDEX(Variables!$D$5:$D$105,MATCH($A718,Variables!$A$5:$A$105,0)))&amp;"."&amp;AE$5</f>
        <v/>
      </c>
      <c r="AF718" s="41">
        <f>INDEX(AF$175:AF$178,$D718)*$E718*INDEX(AF$179:AF$195,$F718)</f>
        <v/>
      </c>
      <c r="AG718" s="40">
        <f>INDEX(AG$175:AG$178,$D718)*$E718*INDEX(AG$179:AG$195,$F718)</f>
        <v/>
      </c>
      <c r="AH718" s="40">
        <f>INDEX(AH$175:AH$178,$D718)*$E718*INDEX(AH$179:AH$195,$F718)</f>
        <v/>
      </c>
      <c r="AI718" s="40">
        <f>INDEX(AI$175:AI$178,$D718)*$E718*INDEX(AI$179:AI$195,$F718)</f>
        <v/>
      </c>
      <c r="AJ718" s="40">
        <f>INDEX(AJ$175:AJ$178,$D718)*$E718*INDEX(AJ$179:AJ$195,$F718)</f>
        <v/>
      </c>
      <c r="AK718" s="40">
        <f>INDEX(AK$175:AK$178,$D718)*$E718*INDEX(AK$179:AK$195,$F718)</f>
        <v/>
      </c>
      <c r="AL718" s="40">
        <f>INDEX(AL$175:AL$178,$D718)*$E718*INDEX(AL$179:AL$195,$F718)</f>
        <v/>
      </c>
      <c r="AM718" s="40">
        <f>INDEX(AM$175:AM$178,$D718)*$E718*INDEX(AM$179:AM$195,$F718)</f>
        <v/>
      </c>
      <c r="AN718" s="40">
        <f>INDEX(AN$175:AN$178,$D718)*$E718*INDEX(AN$179:AN$195,$F718)</f>
        <v/>
      </c>
      <c r="AO718" s="40">
        <f>INDEX(AO$175:AO$178,$D718)*$E718*INDEX(AO$179:AO$195,$F718)</f>
        <v/>
      </c>
      <c r="AP718" s="40">
        <f>INDEX(AP$175:AP$178,$D718)*$E718*INDEX(AP$179:AP$195,$F718)</f>
        <v/>
      </c>
      <c r="AQ718" s="40">
        <f>INDEX(AQ$175:AQ$178,$D718)*$E718*INDEX(AQ$179:AQ$195,$F718)</f>
        <v/>
      </c>
      <c r="AR718" s="40">
        <f>INDEX(AR$175:AR$178,$D718)*$E718*INDEX(AR$179:AR$195,$F718)</f>
        <v/>
      </c>
      <c r="AS718" s="40">
        <f>INDEX(AS$175:AS$178,$D718)*$E718*INDEX(AS$179:AS$195,$F718)</f>
        <v/>
      </c>
      <c r="AT718" s="40">
        <f>INDEX(AT$175:AT$178,$D718)*$E718*INDEX(AT$179:AT$195,$F718)</f>
        <v/>
      </c>
      <c r="AU718" s="40">
        <f>INDEX(AU$175:AU$178,$D718)*$E718*INDEX(AU$179:AU$195,$F718)</f>
        <v/>
      </c>
      <c r="AV718" s="40">
        <f>INDEX(AV$175:AV$178,$D718)*$E718*INDEX(AV$179:AV$195,$F718)</f>
        <v/>
      </c>
      <c r="AW718" s="40">
        <f>INDEX(AW$175:AW$178,$D718)*$E718*INDEX(AW$179:AW$195,$F718)</f>
        <v/>
      </c>
      <c r="AX718" s="42">
        <f>SHADOWEFF(INDEX(AX$175:AX$178,$D718),$E718,INDEX(AX$179:AX$195,$F718))</f>
        <v/>
      </c>
    </row>
    <row r="719" hidden="1" outlineLevel="2">
      <c r="A719" s="5" t="inlineStr">
        <is>
          <t>shp</t>
        </is>
      </c>
      <c r="B719" s="5" t="inlineStr">
        <is>
          <t>die</t>
        </is>
      </c>
      <c r="C719" s="5" t="inlineStr">
        <is>
          <t>res</t>
        </is>
      </c>
      <c r="D719" s="40">
        <f>INDEX(Inputs!$M$5:$M$132,MATCH($B719&amp;"|"&amp;$C719,Inputs!$A$5:$A$132,0))</f>
        <v/>
      </c>
      <c r="E719" s="40">
        <f>INDEX(Inputs!$T$5:$T$132,MATCH($B719&amp;"|"&amp;$C719,Inputs!$A$5:$A$132,0))</f>
        <v/>
      </c>
      <c r="F719" s="40">
        <f>INDEX(Inputs!$K$5:$K$132,MATCH($B719&amp;"|"&amp;$C719,Inputs!$A$5:$A$132,0))</f>
        <v/>
      </c>
      <c r="G719" s="39" t="n"/>
      <c r="H719" s="5">
        <f>INDEX(Variables!$B$5:$B$105,MATCH($A719,Variables!$A$5:$A$105,0))&amp;IF($C719="",""," | "&amp;INDEX(Mapping!$B$5:$B$26,MATCH($C719,Mapping!$A$5:$A$26,0))&amp;" | "&amp;INDEX(Mapping!$B$30:$B$41,MATCH($B719,Mapping!$A$30:$A$41,0)))</f>
        <v/>
      </c>
      <c r="I719" s="5">
        <f>INDEX(Variables!$C$5:$C$105,MATCH($A719,Variables!$A$5:$A$105,0))</f>
        <v/>
      </c>
      <c r="J719" s="5">
        <f>INDEX(Variables!$E$5:$E$105,MATCH($A719,Variables!$A$5:$A$105,0))</f>
        <v/>
      </c>
      <c r="K719" s="25">
        <f>LOWER(Settings!$C$4)&amp;".mit."&amp;$A719&amp;IF($C719="","","."&amp;$C719&amp;"."&amp;$B719)&amp;IF(INDEX(Variables!$D$5:$D$105,MATCH($A719,Variables!$A$5:$A$105,0))="","","."&amp;INDEX(Variables!$D$5:$D$105,MATCH($A719,Variables!$A$5:$A$105,0)))&amp;"."&amp;K$5</f>
        <v/>
      </c>
      <c r="L719" s="41">
        <f>INDEX(L$175:L$178,$D719)*$E719*INDEX(L$179:L$195,$F719)</f>
        <v/>
      </c>
      <c r="M719" s="40">
        <f>INDEX(M$175:M$178,$D719)*$E719*INDEX(M$179:M$195,$F719)</f>
        <v/>
      </c>
      <c r="N719" s="40">
        <f>INDEX(N$175:N$178,$D719)*$E719*INDEX(N$179:N$195,$F719)</f>
        <v/>
      </c>
      <c r="O719" s="40">
        <f>INDEX(O$175:O$178,$D719)*$E719*INDEX(O$179:O$195,$F719)</f>
        <v/>
      </c>
      <c r="P719" s="40">
        <f>INDEX(P$175:P$178,$D719)*$E719*INDEX(P$179:P$195,$F719)</f>
        <v/>
      </c>
      <c r="Q719" s="40">
        <f>INDEX(Q$175:Q$178,$D719)*$E719*INDEX(Q$179:Q$195,$F719)</f>
        <v/>
      </c>
      <c r="R719" s="40">
        <f>INDEX(R$175:R$178,$D719)*$E719*INDEX(R$179:R$195,$F719)</f>
        <v/>
      </c>
      <c r="S719" s="40">
        <f>INDEX(S$175:S$178,$D719)*$E719*INDEX(S$179:S$195,$F719)</f>
        <v/>
      </c>
      <c r="T719" s="40">
        <f>INDEX(T$175:T$178,$D719)*$E719*INDEX(T$179:T$195,$F719)</f>
        <v/>
      </c>
      <c r="U719" s="40">
        <f>INDEX(U$175:U$178,$D719)*$E719*INDEX(U$179:U$195,$F719)</f>
        <v/>
      </c>
      <c r="V719" s="40">
        <f>INDEX(V$175:V$178,$D719)*$E719*INDEX(V$179:V$195,$F719)</f>
        <v/>
      </c>
      <c r="W719" s="40">
        <f>INDEX(W$175:W$178,$D719)*$E719*INDEX(W$179:W$195,$F719)</f>
        <v/>
      </c>
      <c r="X719" s="40">
        <f>INDEX(X$175:X$178,$D719)*$E719*INDEX(X$179:X$195,$F719)</f>
        <v/>
      </c>
      <c r="Y719" s="40">
        <f>INDEX(Y$175:Y$178,$D719)*$E719*INDEX(Y$179:Y$195,$F719)</f>
        <v/>
      </c>
      <c r="Z719" s="40">
        <f>INDEX(Z$175:Z$178,$D719)*$E719*INDEX(Z$179:Z$195,$F719)</f>
        <v/>
      </c>
      <c r="AA719" s="40">
        <f>INDEX(AA$175:AA$178,$D719)*$E719*INDEX(AA$179:AA$195,$F719)</f>
        <v/>
      </c>
      <c r="AB719" s="40">
        <f>INDEX(AB$175:AB$178,$D719)*$E719*INDEX(AB$179:AB$195,$F719)</f>
        <v/>
      </c>
      <c r="AC719" s="40">
        <f>INDEX(AC$175:AC$178,$D719)*$E719*INDEX(AC$179:AC$195,$F719)</f>
        <v/>
      </c>
      <c r="AD719" s="42">
        <f>SHADOWEFF(INDEX(AD$175:AD$178,$D719),$E719,INDEX(AD$179:AD$195,$F719))</f>
        <v/>
      </c>
      <c r="AE719" s="25">
        <f>LOWER(Settings!$C$4)&amp;".mit."&amp;$A719&amp;IF($C719="","","."&amp;$C719&amp;"."&amp;$B719)&amp;IF(INDEX(Variables!$D$5:$D$105,MATCH($A719,Variables!$A$5:$A$105,0))="","","."&amp;INDEX(Variables!$D$5:$D$105,MATCH($A719,Variables!$A$5:$A$105,0)))&amp;"."&amp;AE$5</f>
        <v/>
      </c>
      <c r="AF719" s="41">
        <f>INDEX(AF$175:AF$178,$D719)*$E719*INDEX(AF$179:AF$195,$F719)</f>
        <v/>
      </c>
      <c r="AG719" s="40">
        <f>INDEX(AG$175:AG$178,$D719)*$E719*INDEX(AG$179:AG$195,$F719)</f>
        <v/>
      </c>
      <c r="AH719" s="40">
        <f>INDEX(AH$175:AH$178,$D719)*$E719*INDEX(AH$179:AH$195,$F719)</f>
        <v/>
      </c>
      <c r="AI719" s="40">
        <f>INDEX(AI$175:AI$178,$D719)*$E719*INDEX(AI$179:AI$195,$F719)</f>
        <v/>
      </c>
      <c r="AJ719" s="40">
        <f>INDEX(AJ$175:AJ$178,$D719)*$E719*INDEX(AJ$179:AJ$195,$F719)</f>
        <v/>
      </c>
      <c r="AK719" s="40">
        <f>INDEX(AK$175:AK$178,$D719)*$E719*INDEX(AK$179:AK$195,$F719)</f>
        <v/>
      </c>
      <c r="AL719" s="40">
        <f>INDEX(AL$175:AL$178,$D719)*$E719*INDEX(AL$179:AL$195,$F719)</f>
        <v/>
      </c>
      <c r="AM719" s="40">
        <f>INDEX(AM$175:AM$178,$D719)*$E719*INDEX(AM$179:AM$195,$F719)</f>
        <v/>
      </c>
      <c r="AN719" s="40">
        <f>INDEX(AN$175:AN$178,$D719)*$E719*INDEX(AN$179:AN$195,$F719)</f>
        <v/>
      </c>
      <c r="AO719" s="40">
        <f>INDEX(AO$175:AO$178,$D719)*$E719*INDEX(AO$179:AO$195,$F719)</f>
        <v/>
      </c>
      <c r="AP719" s="40">
        <f>INDEX(AP$175:AP$178,$D719)*$E719*INDEX(AP$179:AP$195,$F719)</f>
        <v/>
      </c>
      <c r="AQ719" s="40">
        <f>INDEX(AQ$175:AQ$178,$D719)*$E719*INDEX(AQ$179:AQ$195,$F719)</f>
        <v/>
      </c>
      <c r="AR719" s="40">
        <f>INDEX(AR$175:AR$178,$D719)*$E719*INDEX(AR$179:AR$195,$F719)</f>
        <v/>
      </c>
      <c r="AS719" s="40">
        <f>INDEX(AS$175:AS$178,$D719)*$E719*INDEX(AS$179:AS$195,$F719)</f>
        <v/>
      </c>
      <c r="AT719" s="40">
        <f>INDEX(AT$175:AT$178,$D719)*$E719*INDEX(AT$179:AT$195,$F719)</f>
        <v/>
      </c>
      <c r="AU719" s="40">
        <f>INDEX(AU$175:AU$178,$D719)*$E719*INDEX(AU$179:AU$195,$F719)</f>
        <v/>
      </c>
      <c r="AV719" s="40">
        <f>INDEX(AV$175:AV$178,$D719)*$E719*INDEX(AV$179:AV$195,$F719)</f>
        <v/>
      </c>
      <c r="AW719" s="40">
        <f>INDEX(AW$175:AW$178,$D719)*$E719*INDEX(AW$179:AW$195,$F719)</f>
        <v/>
      </c>
      <c r="AX719" s="42">
        <f>SHADOWEFF(INDEX(AX$175:AX$178,$D719),$E719,INDEX(AX$179:AX$195,$F719))</f>
        <v/>
      </c>
    </row>
    <row r="720" hidden="1" outlineLevel="2">
      <c r="A720" s="5" t="inlineStr">
        <is>
          <t>shp</t>
        </is>
      </c>
      <c r="B720" s="5" t="inlineStr">
        <is>
          <t>lpg</t>
        </is>
      </c>
      <c r="C720" s="5" t="inlineStr">
        <is>
          <t>res</t>
        </is>
      </c>
      <c r="D720" s="40">
        <f>INDEX(Inputs!$M$5:$M$132,MATCH($B720&amp;"|"&amp;$C720,Inputs!$A$5:$A$132,0))</f>
        <v/>
      </c>
      <c r="E720" s="40">
        <f>INDEX(Inputs!$T$5:$T$132,MATCH($B720&amp;"|"&amp;$C720,Inputs!$A$5:$A$132,0))</f>
        <v/>
      </c>
      <c r="F720" s="40">
        <f>INDEX(Inputs!$K$5:$K$132,MATCH($B720&amp;"|"&amp;$C720,Inputs!$A$5:$A$132,0))</f>
        <v/>
      </c>
      <c r="G720" s="39" t="n"/>
      <c r="H720" s="5">
        <f>INDEX(Variables!$B$5:$B$105,MATCH($A720,Variables!$A$5:$A$105,0))&amp;IF($C720="",""," | "&amp;INDEX(Mapping!$B$5:$B$26,MATCH($C720,Mapping!$A$5:$A$26,0))&amp;" | "&amp;INDEX(Mapping!$B$30:$B$41,MATCH($B720,Mapping!$A$30:$A$41,0)))</f>
        <v/>
      </c>
      <c r="I720" s="5">
        <f>INDEX(Variables!$C$5:$C$105,MATCH($A720,Variables!$A$5:$A$105,0))</f>
        <v/>
      </c>
      <c r="J720" s="5">
        <f>INDEX(Variables!$E$5:$E$105,MATCH($A720,Variables!$A$5:$A$105,0))</f>
        <v/>
      </c>
      <c r="K720" s="25">
        <f>LOWER(Settings!$C$4)&amp;".mit."&amp;$A720&amp;IF($C720="","","."&amp;$C720&amp;"."&amp;$B720)&amp;IF(INDEX(Variables!$D$5:$D$105,MATCH($A720,Variables!$A$5:$A$105,0))="","","."&amp;INDEX(Variables!$D$5:$D$105,MATCH($A720,Variables!$A$5:$A$105,0)))&amp;"."&amp;K$5</f>
        <v/>
      </c>
      <c r="L720" s="41">
        <f>INDEX(L$175:L$178,$D720)*$E720*INDEX(L$179:L$195,$F720)</f>
        <v/>
      </c>
      <c r="M720" s="40">
        <f>INDEX(M$175:M$178,$D720)*$E720*INDEX(M$179:M$195,$F720)</f>
        <v/>
      </c>
      <c r="N720" s="40">
        <f>INDEX(N$175:N$178,$D720)*$E720*INDEX(N$179:N$195,$F720)</f>
        <v/>
      </c>
      <c r="O720" s="40">
        <f>INDEX(O$175:O$178,$D720)*$E720*INDEX(O$179:O$195,$F720)</f>
        <v/>
      </c>
      <c r="P720" s="40">
        <f>INDEX(P$175:P$178,$D720)*$E720*INDEX(P$179:P$195,$F720)</f>
        <v/>
      </c>
      <c r="Q720" s="40">
        <f>INDEX(Q$175:Q$178,$D720)*$E720*INDEX(Q$179:Q$195,$F720)</f>
        <v/>
      </c>
      <c r="R720" s="40">
        <f>INDEX(R$175:R$178,$D720)*$E720*INDEX(R$179:R$195,$F720)</f>
        <v/>
      </c>
      <c r="S720" s="40">
        <f>INDEX(S$175:S$178,$D720)*$E720*INDEX(S$179:S$195,$F720)</f>
        <v/>
      </c>
      <c r="T720" s="40">
        <f>INDEX(T$175:T$178,$D720)*$E720*INDEX(T$179:T$195,$F720)</f>
        <v/>
      </c>
      <c r="U720" s="40">
        <f>INDEX(U$175:U$178,$D720)*$E720*INDEX(U$179:U$195,$F720)</f>
        <v/>
      </c>
      <c r="V720" s="40">
        <f>INDEX(V$175:V$178,$D720)*$E720*INDEX(V$179:V$195,$F720)</f>
        <v/>
      </c>
      <c r="W720" s="40">
        <f>INDEX(W$175:W$178,$D720)*$E720*INDEX(W$179:W$195,$F720)</f>
        <v/>
      </c>
      <c r="X720" s="40">
        <f>INDEX(X$175:X$178,$D720)*$E720*INDEX(X$179:X$195,$F720)</f>
        <v/>
      </c>
      <c r="Y720" s="40">
        <f>INDEX(Y$175:Y$178,$D720)*$E720*INDEX(Y$179:Y$195,$F720)</f>
        <v/>
      </c>
      <c r="Z720" s="40">
        <f>INDEX(Z$175:Z$178,$D720)*$E720*INDEX(Z$179:Z$195,$F720)</f>
        <v/>
      </c>
      <c r="AA720" s="40">
        <f>INDEX(AA$175:AA$178,$D720)*$E720*INDEX(AA$179:AA$195,$F720)</f>
        <v/>
      </c>
      <c r="AB720" s="40">
        <f>INDEX(AB$175:AB$178,$D720)*$E720*INDEX(AB$179:AB$195,$F720)</f>
        <v/>
      </c>
      <c r="AC720" s="40">
        <f>INDEX(AC$175:AC$178,$D720)*$E720*INDEX(AC$179:AC$195,$F720)</f>
        <v/>
      </c>
      <c r="AD720" s="42">
        <f>SHADOWEFF(INDEX(AD$175:AD$178,$D720),$E720,INDEX(AD$179:AD$195,$F720))</f>
        <v/>
      </c>
      <c r="AE720" s="25">
        <f>LOWER(Settings!$C$4)&amp;".mit."&amp;$A720&amp;IF($C720="","","."&amp;$C720&amp;"."&amp;$B720)&amp;IF(INDEX(Variables!$D$5:$D$105,MATCH($A720,Variables!$A$5:$A$105,0))="","","."&amp;INDEX(Variables!$D$5:$D$105,MATCH($A720,Variables!$A$5:$A$105,0)))&amp;"."&amp;AE$5</f>
        <v/>
      </c>
      <c r="AF720" s="41">
        <f>INDEX(AF$175:AF$178,$D720)*$E720*INDEX(AF$179:AF$195,$F720)</f>
        <v/>
      </c>
      <c r="AG720" s="40">
        <f>INDEX(AG$175:AG$178,$D720)*$E720*INDEX(AG$179:AG$195,$F720)</f>
        <v/>
      </c>
      <c r="AH720" s="40">
        <f>INDEX(AH$175:AH$178,$D720)*$E720*INDEX(AH$179:AH$195,$F720)</f>
        <v/>
      </c>
      <c r="AI720" s="40">
        <f>INDEX(AI$175:AI$178,$D720)*$E720*INDEX(AI$179:AI$195,$F720)</f>
        <v/>
      </c>
      <c r="AJ720" s="40">
        <f>INDEX(AJ$175:AJ$178,$D720)*$E720*INDEX(AJ$179:AJ$195,$F720)</f>
        <v/>
      </c>
      <c r="AK720" s="40">
        <f>INDEX(AK$175:AK$178,$D720)*$E720*INDEX(AK$179:AK$195,$F720)</f>
        <v/>
      </c>
      <c r="AL720" s="40">
        <f>INDEX(AL$175:AL$178,$D720)*$E720*INDEX(AL$179:AL$195,$F720)</f>
        <v/>
      </c>
      <c r="AM720" s="40">
        <f>INDEX(AM$175:AM$178,$D720)*$E720*INDEX(AM$179:AM$195,$F720)</f>
        <v/>
      </c>
      <c r="AN720" s="40">
        <f>INDEX(AN$175:AN$178,$D720)*$E720*INDEX(AN$179:AN$195,$F720)</f>
        <v/>
      </c>
      <c r="AO720" s="40">
        <f>INDEX(AO$175:AO$178,$D720)*$E720*INDEX(AO$179:AO$195,$F720)</f>
        <v/>
      </c>
      <c r="AP720" s="40">
        <f>INDEX(AP$175:AP$178,$D720)*$E720*INDEX(AP$179:AP$195,$F720)</f>
        <v/>
      </c>
      <c r="AQ720" s="40">
        <f>INDEX(AQ$175:AQ$178,$D720)*$E720*INDEX(AQ$179:AQ$195,$F720)</f>
        <v/>
      </c>
      <c r="AR720" s="40">
        <f>INDEX(AR$175:AR$178,$D720)*$E720*INDEX(AR$179:AR$195,$F720)</f>
        <v/>
      </c>
      <c r="AS720" s="40">
        <f>INDEX(AS$175:AS$178,$D720)*$E720*INDEX(AS$179:AS$195,$F720)</f>
        <v/>
      </c>
      <c r="AT720" s="40">
        <f>INDEX(AT$175:AT$178,$D720)*$E720*INDEX(AT$179:AT$195,$F720)</f>
        <v/>
      </c>
      <c r="AU720" s="40">
        <f>INDEX(AU$175:AU$178,$D720)*$E720*INDEX(AU$179:AU$195,$F720)</f>
        <v/>
      </c>
      <c r="AV720" s="40">
        <f>INDEX(AV$175:AV$178,$D720)*$E720*INDEX(AV$179:AV$195,$F720)</f>
        <v/>
      </c>
      <c r="AW720" s="40">
        <f>INDEX(AW$175:AW$178,$D720)*$E720*INDEX(AW$179:AW$195,$F720)</f>
        <v/>
      </c>
      <c r="AX720" s="42">
        <f>SHADOWEFF(INDEX(AX$175:AX$178,$D720),$E720,INDEX(AX$179:AX$195,$F720))</f>
        <v/>
      </c>
    </row>
    <row r="721" hidden="1" outlineLevel="2">
      <c r="A721" s="5" t="inlineStr">
        <is>
          <t>shp</t>
        </is>
      </c>
      <c r="B721" s="5" t="inlineStr">
        <is>
          <t>ker</t>
        </is>
      </c>
      <c r="C721" s="5" t="inlineStr">
        <is>
          <t>res</t>
        </is>
      </c>
      <c r="D721" s="40">
        <f>INDEX(Inputs!$M$5:$M$132,MATCH($B721&amp;"|"&amp;$C721,Inputs!$A$5:$A$132,0))</f>
        <v/>
      </c>
      <c r="E721" s="40">
        <f>INDEX(Inputs!$T$5:$T$132,MATCH($B721&amp;"|"&amp;$C721,Inputs!$A$5:$A$132,0))</f>
        <v/>
      </c>
      <c r="F721" s="40">
        <f>INDEX(Inputs!$K$5:$K$132,MATCH($B721&amp;"|"&amp;$C721,Inputs!$A$5:$A$132,0))</f>
        <v/>
      </c>
      <c r="G721" s="39" t="n"/>
      <c r="H721" s="5">
        <f>INDEX(Variables!$B$5:$B$105,MATCH($A721,Variables!$A$5:$A$105,0))&amp;IF($C721="",""," | "&amp;INDEX(Mapping!$B$5:$B$26,MATCH($C721,Mapping!$A$5:$A$26,0))&amp;" | "&amp;INDEX(Mapping!$B$30:$B$41,MATCH($B721,Mapping!$A$30:$A$41,0)))</f>
        <v/>
      </c>
      <c r="I721" s="5">
        <f>INDEX(Variables!$C$5:$C$105,MATCH($A721,Variables!$A$5:$A$105,0))</f>
        <v/>
      </c>
      <c r="J721" s="5">
        <f>INDEX(Variables!$E$5:$E$105,MATCH($A721,Variables!$A$5:$A$105,0))</f>
        <v/>
      </c>
      <c r="K721" s="25">
        <f>LOWER(Settings!$C$4)&amp;".mit."&amp;$A721&amp;IF($C721="","","."&amp;$C721&amp;"."&amp;$B721)&amp;IF(INDEX(Variables!$D$5:$D$105,MATCH($A721,Variables!$A$5:$A$105,0))="","","."&amp;INDEX(Variables!$D$5:$D$105,MATCH($A721,Variables!$A$5:$A$105,0)))&amp;"."&amp;K$5</f>
        <v/>
      </c>
      <c r="L721" s="41">
        <f>INDEX(L$175:L$178,$D721)*$E721*INDEX(L$179:L$195,$F721)</f>
        <v/>
      </c>
      <c r="M721" s="40">
        <f>INDEX(M$175:M$178,$D721)*$E721*INDEX(M$179:M$195,$F721)</f>
        <v/>
      </c>
      <c r="N721" s="40">
        <f>INDEX(N$175:N$178,$D721)*$E721*INDEX(N$179:N$195,$F721)</f>
        <v/>
      </c>
      <c r="O721" s="40">
        <f>INDEX(O$175:O$178,$D721)*$E721*INDEX(O$179:O$195,$F721)</f>
        <v/>
      </c>
      <c r="P721" s="40">
        <f>INDEX(P$175:P$178,$D721)*$E721*INDEX(P$179:P$195,$F721)</f>
        <v/>
      </c>
      <c r="Q721" s="40">
        <f>INDEX(Q$175:Q$178,$D721)*$E721*INDEX(Q$179:Q$195,$F721)</f>
        <v/>
      </c>
      <c r="R721" s="40">
        <f>INDEX(R$175:R$178,$D721)*$E721*INDEX(R$179:R$195,$F721)</f>
        <v/>
      </c>
      <c r="S721" s="40">
        <f>INDEX(S$175:S$178,$D721)*$E721*INDEX(S$179:S$195,$F721)</f>
        <v/>
      </c>
      <c r="T721" s="40">
        <f>INDEX(T$175:T$178,$D721)*$E721*INDEX(T$179:T$195,$F721)</f>
        <v/>
      </c>
      <c r="U721" s="40">
        <f>INDEX(U$175:U$178,$D721)*$E721*INDEX(U$179:U$195,$F721)</f>
        <v/>
      </c>
      <c r="V721" s="40">
        <f>INDEX(V$175:V$178,$D721)*$E721*INDEX(V$179:V$195,$F721)</f>
        <v/>
      </c>
      <c r="W721" s="40">
        <f>INDEX(W$175:W$178,$D721)*$E721*INDEX(W$179:W$195,$F721)</f>
        <v/>
      </c>
      <c r="X721" s="40">
        <f>INDEX(X$175:X$178,$D721)*$E721*INDEX(X$179:X$195,$F721)</f>
        <v/>
      </c>
      <c r="Y721" s="40">
        <f>INDEX(Y$175:Y$178,$D721)*$E721*INDEX(Y$179:Y$195,$F721)</f>
        <v/>
      </c>
      <c r="Z721" s="40">
        <f>INDEX(Z$175:Z$178,$D721)*$E721*INDEX(Z$179:Z$195,$F721)</f>
        <v/>
      </c>
      <c r="AA721" s="40">
        <f>INDEX(AA$175:AA$178,$D721)*$E721*INDEX(AA$179:AA$195,$F721)</f>
        <v/>
      </c>
      <c r="AB721" s="40">
        <f>INDEX(AB$175:AB$178,$D721)*$E721*INDEX(AB$179:AB$195,$F721)</f>
        <v/>
      </c>
      <c r="AC721" s="40">
        <f>INDEX(AC$175:AC$178,$D721)*$E721*INDEX(AC$179:AC$195,$F721)</f>
        <v/>
      </c>
      <c r="AD721" s="42">
        <f>SHADOWEFF(INDEX(AD$175:AD$178,$D721),$E721,INDEX(AD$179:AD$195,$F721))</f>
        <v/>
      </c>
      <c r="AE721" s="25">
        <f>LOWER(Settings!$C$4)&amp;".mit."&amp;$A721&amp;IF($C721="","","."&amp;$C721&amp;"."&amp;$B721)&amp;IF(INDEX(Variables!$D$5:$D$105,MATCH($A721,Variables!$A$5:$A$105,0))="","","."&amp;INDEX(Variables!$D$5:$D$105,MATCH($A721,Variables!$A$5:$A$105,0)))&amp;"."&amp;AE$5</f>
        <v/>
      </c>
      <c r="AF721" s="41">
        <f>INDEX(AF$175:AF$178,$D721)*$E721*INDEX(AF$179:AF$195,$F721)</f>
        <v/>
      </c>
      <c r="AG721" s="40">
        <f>INDEX(AG$175:AG$178,$D721)*$E721*INDEX(AG$179:AG$195,$F721)</f>
        <v/>
      </c>
      <c r="AH721" s="40">
        <f>INDEX(AH$175:AH$178,$D721)*$E721*INDEX(AH$179:AH$195,$F721)</f>
        <v/>
      </c>
      <c r="AI721" s="40">
        <f>INDEX(AI$175:AI$178,$D721)*$E721*INDEX(AI$179:AI$195,$F721)</f>
        <v/>
      </c>
      <c r="AJ721" s="40">
        <f>INDEX(AJ$175:AJ$178,$D721)*$E721*INDEX(AJ$179:AJ$195,$F721)</f>
        <v/>
      </c>
      <c r="AK721" s="40">
        <f>INDEX(AK$175:AK$178,$D721)*$E721*INDEX(AK$179:AK$195,$F721)</f>
        <v/>
      </c>
      <c r="AL721" s="40">
        <f>INDEX(AL$175:AL$178,$D721)*$E721*INDEX(AL$179:AL$195,$F721)</f>
        <v/>
      </c>
      <c r="AM721" s="40">
        <f>INDEX(AM$175:AM$178,$D721)*$E721*INDEX(AM$179:AM$195,$F721)</f>
        <v/>
      </c>
      <c r="AN721" s="40">
        <f>INDEX(AN$175:AN$178,$D721)*$E721*INDEX(AN$179:AN$195,$F721)</f>
        <v/>
      </c>
      <c r="AO721" s="40">
        <f>INDEX(AO$175:AO$178,$D721)*$E721*INDEX(AO$179:AO$195,$F721)</f>
        <v/>
      </c>
      <c r="AP721" s="40">
        <f>INDEX(AP$175:AP$178,$D721)*$E721*INDEX(AP$179:AP$195,$F721)</f>
        <v/>
      </c>
      <c r="AQ721" s="40">
        <f>INDEX(AQ$175:AQ$178,$D721)*$E721*INDEX(AQ$179:AQ$195,$F721)</f>
        <v/>
      </c>
      <c r="AR721" s="40">
        <f>INDEX(AR$175:AR$178,$D721)*$E721*INDEX(AR$179:AR$195,$F721)</f>
        <v/>
      </c>
      <c r="AS721" s="40">
        <f>INDEX(AS$175:AS$178,$D721)*$E721*INDEX(AS$179:AS$195,$F721)</f>
        <v/>
      </c>
      <c r="AT721" s="40">
        <f>INDEX(AT$175:AT$178,$D721)*$E721*INDEX(AT$179:AT$195,$F721)</f>
        <v/>
      </c>
      <c r="AU721" s="40">
        <f>INDEX(AU$175:AU$178,$D721)*$E721*INDEX(AU$179:AU$195,$F721)</f>
        <v/>
      </c>
      <c r="AV721" s="40">
        <f>INDEX(AV$175:AV$178,$D721)*$E721*INDEX(AV$179:AV$195,$F721)</f>
        <v/>
      </c>
      <c r="AW721" s="40">
        <f>INDEX(AW$175:AW$178,$D721)*$E721*INDEX(AW$179:AW$195,$F721)</f>
        <v/>
      </c>
      <c r="AX721" s="42">
        <f>SHADOWEFF(INDEX(AX$175:AX$178,$D721),$E721,INDEX(AX$179:AX$195,$F721))</f>
        <v/>
      </c>
    </row>
    <row r="722" hidden="1" outlineLevel="2">
      <c r="A722" s="5" t="inlineStr">
        <is>
          <t>shp</t>
        </is>
      </c>
      <c r="B722" s="5" t="inlineStr">
        <is>
          <t>oop</t>
        </is>
      </c>
      <c r="C722" s="5" t="inlineStr">
        <is>
          <t>res</t>
        </is>
      </c>
      <c r="D722" s="40">
        <f>INDEX(Inputs!$M$5:$M$132,MATCH($B722&amp;"|"&amp;$C722,Inputs!$A$5:$A$132,0))</f>
        <v/>
      </c>
      <c r="E722" s="40">
        <f>INDEX(Inputs!$T$5:$T$132,MATCH($B722&amp;"|"&amp;$C722,Inputs!$A$5:$A$132,0))</f>
        <v/>
      </c>
      <c r="F722" s="40">
        <f>INDEX(Inputs!$K$5:$K$132,MATCH($B722&amp;"|"&amp;$C722,Inputs!$A$5:$A$132,0))</f>
        <v/>
      </c>
      <c r="G722" s="39" t="n"/>
      <c r="H722" s="5">
        <f>INDEX(Variables!$B$5:$B$105,MATCH($A722,Variables!$A$5:$A$105,0))&amp;IF($C722="",""," | "&amp;INDEX(Mapping!$B$5:$B$26,MATCH($C722,Mapping!$A$5:$A$26,0))&amp;" | "&amp;INDEX(Mapping!$B$30:$B$41,MATCH($B722,Mapping!$A$30:$A$41,0)))</f>
        <v/>
      </c>
      <c r="I722" s="5">
        <f>INDEX(Variables!$C$5:$C$105,MATCH($A722,Variables!$A$5:$A$105,0))</f>
        <v/>
      </c>
      <c r="J722" s="5">
        <f>INDEX(Variables!$E$5:$E$105,MATCH($A722,Variables!$A$5:$A$105,0))</f>
        <v/>
      </c>
      <c r="K722" s="25">
        <f>LOWER(Settings!$C$4)&amp;".mit."&amp;$A722&amp;IF($C722="","","."&amp;$C722&amp;"."&amp;$B722)&amp;IF(INDEX(Variables!$D$5:$D$105,MATCH($A722,Variables!$A$5:$A$105,0))="","","."&amp;INDEX(Variables!$D$5:$D$105,MATCH($A722,Variables!$A$5:$A$105,0)))&amp;"."&amp;K$5</f>
        <v/>
      </c>
      <c r="L722" s="41">
        <f>INDEX(L$175:L$178,$D722)*$E722*INDEX(L$179:L$195,$F722)</f>
        <v/>
      </c>
      <c r="M722" s="40">
        <f>INDEX(M$175:M$178,$D722)*$E722*INDEX(M$179:M$195,$F722)</f>
        <v/>
      </c>
      <c r="N722" s="40">
        <f>INDEX(N$175:N$178,$D722)*$E722*INDEX(N$179:N$195,$F722)</f>
        <v/>
      </c>
      <c r="O722" s="40">
        <f>INDEX(O$175:O$178,$D722)*$E722*INDEX(O$179:O$195,$F722)</f>
        <v/>
      </c>
      <c r="P722" s="40">
        <f>INDEX(P$175:P$178,$D722)*$E722*INDEX(P$179:P$195,$F722)</f>
        <v/>
      </c>
      <c r="Q722" s="40">
        <f>INDEX(Q$175:Q$178,$D722)*$E722*INDEX(Q$179:Q$195,$F722)</f>
        <v/>
      </c>
      <c r="R722" s="40">
        <f>INDEX(R$175:R$178,$D722)*$E722*INDEX(R$179:R$195,$F722)</f>
        <v/>
      </c>
      <c r="S722" s="40">
        <f>INDEX(S$175:S$178,$D722)*$E722*INDEX(S$179:S$195,$F722)</f>
        <v/>
      </c>
      <c r="T722" s="40">
        <f>INDEX(T$175:T$178,$D722)*$E722*INDEX(T$179:T$195,$F722)</f>
        <v/>
      </c>
      <c r="U722" s="40">
        <f>INDEX(U$175:U$178,$D722)*$E722*INDEX(U$179:U$195,$F722)</f>
        <v/>
      </c>
      <c r="V722" s="40">
        <f>INDEX(V$175:V$178,$D722)*$E722*INDEX(V$179:V$195,$F722)</f>
        <v/>
      </c>
      <c r="W722" s="40">
        <f>INDEX(W$175:W$178,$D722)*$E722*INDEX(W$179:W$195,$F722)</f>
        <v/>
      </c>
      <c r="X722" s="40">
        <f>INDEX(X$175:X$178,$D722)*$E722*INDEX(X$179:X$195,$F722)</f>
        <v/>
      </c>
      <c r="Y722" s="40">
        <f>INDEX(Y$175:Y$178,$D722)*$E722*INDEX(Y$179:Y$195,$F722)</f>
        <v/>
      </c>
      <c r="Z722" s="40">
        <f>INDEX(Z$175:Z$178,$D722)*$E722*INDEX(Z$179:Z$195,$F722)</f>
        <v/>
      </c>
      <c r="AA722" s="40">
        <f>INDEX(AA$175:AA$178,$D722)*$E722*INDEX(AA$179:AA$195,$F722)</f>
        <v/>
      </c>
      <c r="AB722" s="40">
        <f>INDEX(AB$175:AB$178,$D722)*$E722*INDEX(AB$179:AB$195,$F722)</f>
        <v/>
      </c>
      <c r="AC722" s="40">
        <f>INDEX(AC$175:AC$178,$D722)*$E722*INDEX(AC$179:AC$195,$F722)</f>
        <v/>
      </c>
      <c r="AD722" s="42">
        <f>SHADOWEFF(INDEX(AD$175:AD$178,$D722),$E722,INDEX(AD$179:AD$195,$F722))</f>
        <v/>
      </c>
      <c r="AE722" s="25">
        <f>LOWER(Settings!$C$4)&amp;".mit."&amp;$A722&amp;IF($C722="","","."&amp;$C722&amp;"."&amp;$B722)&amp;IF(INDEX(Variables!$D$5:$D$105,MATCH($A722,Variables!$A$5:$A$105,0))="","","."&amp;INDEX(Variables!$D$5:$D$105,MATCH($A722,Variables!$A$5:$A$105,0)))&amp;"."&amp;AE$5</f>
        <v/>
      </c>
      <c r="AF722" s="41">
        <f>INDEX(AF$175:AF$178,$D722)*$E722*INDEX(AF$179:AF$195,$F722)</f>
        <v/>
      </c>
      <c r="AG722" s="40">
        <f>INDEX(AG$175:AG$178,$D722)*$E722*INDEX(AG$179:AG$195,$F722)</f>
        <v/>
      </c>
      <c r="AH722" s="40">
        <f>INDEX(AH$175:AH$178,$D722)*$E722*INDEX(AH$179:AH$195,$F722)</f>
        <v/>
      </c>
      <c r="AI722" s="40">
        <f>INDEX(AI$175:AI$178,$D722)*$E722*INDEX(AI$179:AI$195,$F722)</f>
        <v/>
      </c>
      <c r="AJ722" s="40">
        <f>INDEX(AJ$175:AJ$178,$D722)*$E722*INDEX(AJ$179:AJ$195,$F722)</f>
        <v/>
      </c>
      <c r="AK722" s="40">
        <f>INDEX(AK$175:AK$178,$D722)*$E722*INDEX(AK$179:AK$195,$F722)</f>
        <v/>
      </c>
      <c r="AL722" s="40">
        <f>INDEX(AL$175:AL$178,$D722)*$E722*INDEX(AL$179:AL$195,$F722)</f>
        <v/>
      </c>
      <c r="AM722" s="40">
        <f>INDEX(AM$175:AM$178,$D722)*$E722*INDEX(AM$179:AM$195,$F722)</f>
        <v/>
      </c>
      <c r="AN722" s="40">
        <f>INDEX(AN$175:AN$178,$D722)*$E722*INDEX(AN$179:AN$195,$F722)</f>
        <v/>
      </c>
      <c r="AO722" s="40">
        <f>INDEX(AO$175:AO$178,$D722)*$E722*INDEX(AO$179:AO$195,$F722)</f>
        <v/>
      </c>
      <c r="AP722" s="40">
        <f>INDEX(AP$175:AP$178,$D722)*$E722*INDEX(AP$179:AP$195,$F722)</f>
        <v/>
      </c>
      <c r="AQ722" s="40">
        <f>INDEX(AQ$175:AQ$178,$D722)*$E722*INDEX(AQ$179:AQ$195,$F722)</f>
        <v/>
      </c>
      <c r="AR722" s="40">
        <f>INDEX(AR$175:AR$178,$D722)*$E722*INDEX(AR$179:AR$195,$F722)</f>
        <v/>
      </c>
      <c r="AS722" s="40">
        <f>INDEX(AS$175:AS$178,$D722)*$E722*INDEX(AS$179:AS$195,$F722)</f>
        <v/>
      </c>
      <c r="AT722" s="40">
        <f>INDEX(AT$175:AT$178,$D722)*$E722*INDEX(AT$179:AT$195,$F722)</f>
        <v/>
      </c>
      <c r="AU722" s="40">
        <f>INDEX(AU$175:AU$178,$D722)*$E722*INDEX(AU$179:AU$195,$F722)</f>
        <v/>
      </c>
      <c r="AV722" s="40">
        <f>INDEX(AV$175:AV$178,$D722)*$E722*INDEX(AV$179:AV$195,$F722)</f>
        <v/>
      </c>
      <c r="AW722" s="40">
        <f>INDEX(AW$175:AW$178,$D722)*$E722*INDEX(AW$179:AW$195,$F722)</f>
        <v/>
      </c>
      <c r="AX722" s="42">
        <f>SHADOWEFF(INDEX(AX$175:AX$178,$D722),$E722,INDEX(AX$179:AX$195,$F722))</f>
        <v/>
      </c>
    </row>
    <row r="723" hidden="1" outlineLevel="2">
      <c r="A723" s="5" t="inlineStr">
        <is>
          <t>shp</t>
        </is>
      </c>
      <c r="B723" s="5" t="inlineStr">
        <is>
          <t>bio</t>
        </is>
      </c>
      <c r="C723" s="5" t="inlineStr">
        <is>
          <t>res</t>
        </is>
      </c>
      <c r="D723" s="40">
        <f>INDEX(Inputs!$M$5:$M$132,MATCH($B723&amp;"|"&amp;$C723,Inputs!$A$5:$A$132,0))</f>
        <v/>
      </c>
      <c r="E723" s="40">
        <f>INDEX(Inputs!$T$5:$T$132,MATCH($B723&amp;"|"&amp;$C723,Inputs!$A$5:$A$132,0))</f>
        <v/>
      </c>
      <c r="F723" s="40">
        <f>INDEX(Inputs!$K$5:$K$132,MATCH($B723&amp;"|"&amp;$C723,Inputs!$A$5:$A$132,0))</f>
        <v/>
      </c>
      <c r="G723" s="39" t="n"/>
      <c r="H723" s="5">
        <f>INDEX(Variables!$B$5:$B$105,MATCH($A723,Variables!$A$5:$A$105,0))&amp;IF($C723="",""," | "&amp;INDEX(Mapping!$B$5:$B$26,MATCH($C723,Mapping!$A$5:$A$26,0))&amp;" | "&amp;INDEX(Mapping!$B$30:$B$41,MATCH($B723,Mapping!$A$30:$A$41,0)))</f>
        <v/>
      </c>
      <c r="I723" s="5">
        <f>INDEX(Variables!$C$5:$C$105,MATCH($A723,Variables!$A$5:$A$105,0))</f>
        <v/>
      </c>
      <c r="J723" s="5">
        <f>INDEX(Variables!$E$5:$E$105,MATCH($A723,Variables!$A$5:$A$105,0))</f>
        <v/>
      </c>
      <c r="K723" s="25">
        <f>LOWER(Settings!$C$4)&amp;".mit."&amp;$A723&amp;IF($C723="","","."&amp;$C723&amp;"."&amp;$B723)&amp;IF(INDEX(Variables!$D$5:$D$105,MATCH($A723,Variables!$A$5:$A$105,0))="","","."&amp;INDEX(Variables!$D$5:$D$105,MATCH($A723,Variables!$A$5:$A$105,0)))&amp;"."&amp;K$5</f>
        <v/>
      </c>
      <c r="L723" s="41">
        <f>INDEX(L$175:L$178,$D723)*$E723*INDEX(L$179:L$195,$F723)</f>
        <v/>
      </c>
      <c r="M723" s="40">
        <f>INDEX(M$175:M$178,$D723)*$E723*INDEX(M$179:M$195,$F723)</f>
        <v/>
      </c>
      <c r="N723" s="40">
        <f>INDEX(N$175:N$178,$D723)*$E723*INDEX(N$179:N$195,$F723)</f>
        <v/>
      </c>
      <c r="O723" s="40">
        <f>INDEX(O$175:O$178,$D723)*$E723*INDEX(O$179:O$195,$F723)</f>
        <v/>
      </c>
      <c r="P723" s="40">
        <f>INDEX(P$175:P$178,$D723)*$E723*INDEX(P$179:P$195,$F723)</f>
        <v/>
      </c>
      <c r="Q723" s="40">
        <f>INDEX(Q$175:Q$178,$D723)*$E723*INDEX(Q$179:Q$195,$F723)</f>
        <v/>
      </c>
      <c r="R723" s="40">
        <f>INDEX(R$175:R$178,$D723)*$E723*INDEX(R$179:R$195,$F723)</f>
        <v/>
      </c>
      <c r="S723" s="40">
        <f>INDEX(S$175:S$178,$D723)*$E723*INDEX(S$179:S$195,$F723)</f>
        <v/>
      </c>
      <c r="T723" s="40">
        <f>INDEX(T$175:T$178,$D723)*$E723*INDEX(T$179:T$195,$F723)</f>
        <v/>
      </c>
      <c r="U723" s="40">
        <f>INDEX(U$175:U$178,$D723)*$E723*INDEX(U$179:U$195,$F723)</f>
        <v/>
      </c>
      <c r="V723" s="40">
        <f>INDEX(V$175:V$178,$D723)*$E723*INDEX(V$179:V$195,$F723)</f>
        <v/>
      </c>
      <c r="W723" s="40">
        <f>INDEX(W$175:W$178,$D723)*$E723*INDEX(W$179:W$195,$F723)</f>
        <v/>
      </c>
      <c r="X723" s="40">
        <f>INDEX(X$175:X$178,$D723)*$E723*INDEX(X$179:X$195,$F723)</f>
        <v/>
      </c>
      <c r="Y723" s="40">
        <f>INDEX(Y$175:Y$178,$D723)*$E723*INDEX(Y$179:Y$195,$F723)</f>
        <v/>
      </c>
      <c r="Z723" s="40">
        <f>INDEX(Z$175:Z$178,$D723)*$E723*INDEX(Z$179:Z$195,$F723)</f>
        <v/>
      </c>
      <c r="AA723" s="40">
        <f>INDEX(AA$175:AA$178,$D723)*$E723*INDEX(AA$179:AA$195,$F723)</f>
        <v/>
      </c>
      <c r="AB723" s="40">
        <f>INDEX(AB$175:AB$178,$D723)*$E723*INDEX(AB$179:AB$195,$F723)</f>
        <v/>
      </c>
      <c r="AC723" s="40">
        <f>INDEX(AC$175:AC$178,$D723)*$E723*INDEX(AC$179:AC$195,$F723)</f>
        <v/>
      </c>
      <c r="AD723" s="42">
        <f>SHADOWEFF(INDEX(AD$175:AD$178,$D723),$E723,INDEX(AD$179:AD$195,$F723))</f>
        <v/>
      </c>
      <c r="AE723" s="25">
        <f>LOWER(Settings!$C$4)&amp;".mit."&amp;$A723&amp;IF($C723="","","."&amp;$C723&amp;"."&amp;$B723)&amp;IF(INDEX(Variables!$D$5:$D$105,MATCH($A723,Variables!$A$5:$A$105,0))="","","."&amp;INDEX(Variables!$D$5:$D$105,MATCH($A723,Variables!$A$5:$A$105,0)))&amp;"."&amp;AE$5</f>
        <v/>
      </c>
      <c r="AF723" s="41">
        <f>INDEX(AF$175:AF$178,$D723)*$E723*INDEX(AF$179:AF$195,$F723)</f>
        <v/>
      </c>
      <c r="AG723" s="40">
        <f>INDEX(AG$175:AG$178,$D723)*$E723*INDEX(AG$179:AG$195,$F723)</f>
        <v/>
      </c>
      <c r="AH723" s="40">
        <f>INDEX(AH$175:AH$178,$D723)*$E723*INDEX(AH$179:AH$195,$F723)</f>
        <v/>
      </c>
      <c r="AI723" s="40">
        <f>INDEX(AI$175:AI$178,$D723)*$E723*INDEX(AI$179:AI$195,$F723)</f>
        <v/>
      </c>
      <c r="AJ723" s="40">
        <f>INDEX(AJ$175:AJ$178,$D723)*$E723*INDEX(AJ$179:AJ$195,$F723)</f>
        <v/>
      </c>
      <c r="AK723" s="40">
        <f>INDEX(AK$175:AK$178,$D723)*$E723*INDEX(AK$179:AK$195,$F723)</f>
        <v/>
      </c>
      <c r="AL723" s="40">
        <f>INDEX(AL$175:AL$178,$D723)*$E723*INDEX(AL$179:AL$195,$F723)</f>
        <v/>
      </c>
      <c r="AM723" s="40">
        <f>INDEX(AM$175:AM$178,$D723)*$E723*INDEX(AM$179:AM$195,$F723)</f>
        <v/>
      </c>
      <c r="AN723" s="40">
        <f>INDEX(AN$175:AN$178,$D723)*$E723*INDEX(AN$179:AN$195,$F723)</f>
        <v/>
      </c>
      <c r="AO723" s="40">
        <f>INDEX(AO$175:AO$178,$D723)*$E723*INDEX(AO$179:AO$195,$F723)</f>
        <v/>
      </c>
      <c r="AP723" s="40">
        <f>INDEX(AP$175:AP$178,$D723)*$E723*INDEX(AP$179:AP$195,$F723)</f>
        <v/>
      </c>
      <c r="AQ723" s="40">
        <f>INDEX(AQ$175:AQ$178,$D723)*$E723*INDEX(AQ$179:AQ$195,$F723)</f>
        <v/>
      </c>
      <c r="AR723" s="40">
        <f>INDEX(AR$175:AR$178,$D723)*$E723*INDEX(AR$179:AR$195,$F723)</f>
        <v/>
      </c>
      <c r="AS723" s="40">
        <f>INDEX(AS$175:AS$178,$D723)*$E723*INDEX(AS$179:AS$195,$F723)</f>
        <v/>
      </c>
      <c r="AT723" s="40">
        <f>INDEX(AT$175:AT$178,$D723)*$E723*INDEX(AT$179:AT$195,$F723)</f>
        <v/>
      </c>
      <c r="AU723" s="40">
        <f>INDEX(AU$175:AU$178,$D723)*$E723*INDEX(AU$179:AU$195,$F723)</f>
        <v/>
      </c>
      <c r="AV723" s="40">
        <f>INDEX(AV$175:AV$178,$D723)*$E723*INDEX(AV$179:AV$195,$F723)</f>
        <v/>
      </c>
      <c r="AW723" s="40">
        <f>INDEX(AW$175:AW$178,$D723)*$E723*INDEX(AW$179:AW$195,$F723)</f>
        <v/>
      </c>
      <c r="AX723" s="42">
        <f>SHADOWEFF(INDEX(AX$175:AX$178,$D723),$E723,INDEX(AX$179:AX$195,$F723))</f>
        <v/>
      </c>
    </row>
    <row r="724" hidden="1" outlineLevel="2"/>
    <row r="725" hidden="1" outlineLevel="2">
      <c r="A725" s="5" t="inlineStr">
        <is>
          <t>ener</t>
        </is>
      </c>
      <c r="B725" s="5" t="inlineStr">
        <is>
          <t>coa</t>
        </is>
      </c>
      <c r="C725" s="5" t="inlineStr">
        <is>
          <t>res</t>
        </is>
      </c>
      <c r="D725" s="40">
        <f>INDEX(Inputs!$N$5:$N$132,MATCH($B725&amp;"|"&amp;$C725,Inputs!$A$5:$A$132,0))</f>
        <v/>
      </c>
      <c r="E725" s="40">
        <f>INDEX(Inputs!$O$5:$O$132,MATCH($B725&amp;"|"&amp;$C725,Inputs!$A$5:$A$132,0))</f>
        <v/>
      </c>
      <c r="F725" s="40">
        <f>INDEX(Inputs!$P$5:$P$132,MATCH($B725&amp;"|"&amp;$C725,Inputs!$A$5:$A$132,0))</f>
        <v/>
      </c>
      <c r="G725" s="40">
        <f>INDEX(Inputs!$Q$5:$Q$132,MATCH($B725&amp;"|"&amp;$C725,Inputs!$A$5:$A$132,0))</f>
        <v/>
      </c>
      <c r="H725" s="5">
        <f>INDEX(Variables!$B$5:$B$105,MATCH($A725,Variables!$A$5:$A$105,0))&amp;IF($C725="",""," | "&amp;INDEX(Mapping!$B$5:$B$26,MATCH($C725,Mapping!$A$5:$A$26,0))&amp;" | "&amp;INDEX(Mapping!$B$30:$B$41,MATCH($B725,Mapping!$A$30:$A$41,0)))</f>
        <v/>
      </c>
      <c r="I725" s="5">
        <f>INDEX(Variables!$C$5:$C$105,MATCH($A725,Variables!$A$5:$A$105,0))</f>
        <v/>
      </c>
      <c r="J725" s="5">
        <f>INDEX(Variables!$E$5:$E$105,MATCH($A725,Variables!$A$5:$A$105,0))</f>
        <v/>
      </c>
      <c r="K725" s="25">
        <f>LOWER(Settings!$C$4)&amp;".mit."&amp;$A725&amp;IF($C725="","","."&amp;$C725&amp;"."&amp;$B725)&amp;IF(INDEX(Variables!$D$5:$D$105,MATCH($A725,Variables!$A$5:$A$105,0))="","","."&amp;INDEX(Variables!$D$5:$D$105,MATCH($A725,Variables!$A$5:$A$105,0)))&amp;"."&amp;K$5</f>
        <v/>
      </c>
      <c r="L725" s="46">
        <f>INDEX(Inputs!$U$5:$U$132,MATCH($B725&amp;"|"&amp;$C725,Inputs!$A$5:$A$132,0))</f>
        <v/>
      </c>
      <c r="M725" s="47">
        <f>L725*(1/(1+$G725))^(1+$E725)*(1+M$7)^$D725*(M707/L707)^$E725*((M707+M716)/(L707+L716))^($F725*(1+$E725))</f>
        <v/>
      </c>
      <c r="N725" s="47">
        <f>M725*(1/(1+$G725))^(1+$E725)*(1+N$7)^$D725*(N707/M707)^$E725*((N707+N716)/(M707+M716))^($F725*(1+$E725))</f>
        <v/>
      </c>
      <c r="O725" s="47">
        <f>N725*(1/(1+$G725))^(1+$E725)*(1+O$7)^$D725*(O707/N707)^$E725*((O707+O716)/(N707+N716))^($F725*(1+$E725))</f>
        <v/>
      </c>
      <c r="P725" s="47">
        <f>O725*(1/(1+$G725))^(1+$E725)*(1+P$7)^$D725*(P707/O707)^$E725*((P707+P716)/(O707+O716))^($F725*(1+$E725))</f>
        <v/>
      </c>
      <c r="Q725" s="47">
        <f>P725*(1/(1+$G725))^(1+$E725)*(1+Q$7)^$D725*(Q707/P707)^$E725*((Q707+Q716)/(P707+P716))^($F725*(1+$E725))</f>
        <v/>
      </c>
      <c r="R725" s="47">
        <f>Q725*(1/(1+$G725))^(1+$E725)*(1+R$7)^$D725*(R707/Q707)^$E725*((R707+R716)/(Q707+Q716))^($F725*(1+$E725))</f>
        <v/>
      </c>
      <c r="S725" s="47">
        <f>R725*(1/(1+$G725))^(1+$E725)*(1+S$7)^$D725*(S707/R707)^$E725*((S707+S716)/(R707+R716))^($F725*(1+$E725))</f>
        <v/>
      </c>
      <c r="T725" s="47">
        <f>S725*(1/(1+$G725))^(1+$E725)*(1+T$7)^$D725*(T707/S707)^$E725*((T707+T716)/(S707+S716))^($F725*(1+$E725))</f>
        <v/>
      </c>
      <c r="U725" s="47">
        <f>T725*(1/(1+$G725))^(1+$E725)*(1+U$7)^$D725*(U707/T707)^$E725*((U707+U716)/(T707+T716))^($F725*(1+$E725))</f>
        <v/>
      </c>
      <c r="V725" s="47">
        <f>U725*(1/(1+$G725))^(1+$E725)*(1+V$7)^$D725*(V707/U707)^$E725*((V707+V716)/(U707+U716))^($F725*(1+$E725))</f>
        <v/>
      </c>
      <c r="W725" s="47">
        <f>V725*(1/(1+$G725))^(1+$E725)*(1+W$7)^$D725*(W707/V707)^$E725*((W707+W716)/(V707+V716))^($F725*(1+$E725))</f>
        <v/>
      </c>
      <c r="X725" s="47">
        <f>W725*(1/(1+$G725))^(1+$E725)*(1+X$7)^$D725*(X707/W707)^$E725*((X707+X716)/(W707+W716))^($F725*(1+$E725))</f>
        <v/>
      </c>
      <c r="Y725" s="47">
        <f>X725*(1/(1+$G725))^(1+$E725)*(1+Y$7)^$D725*(Y707/X707)^$E725*((Y707+Y716)/(X707+X716))^($F725*(1+$E725))</f>
        <v/>
      </c>
      <c r="Z725" s="47">
        <f>Y725*(1/(1+$G725))^(1+$E725)*(1+Z$7)^$D725*(Z707/Y707)^$E725*((Z707+Z716)/(Y707+Y716))^($F725*(1+$E725))</f>
        <v/>
      </c>
      <c r="AA725" s="47">
        <f>Z725*(1/(1+$G725))^(1+$E725)*(1+AA$7)^$D725*(AA707/Z707)^$E725*((AA707+AA716)/(Z707+Z716))^($F725*(1+$E725))</f>
        <v/>
      </c>
      <c r="AB725" s="47">
        <f>AA725*(1/(1+$G725))^(1+$E725)*(1+AB$7)^$D725*(AB707/AA707)^$E725*((AB707+AB716)/(AA707+AA716))^($F725*(1+$E725))</f>
        <v/>
      </c>
      <c r="AC725" s="47">
        <f>AB725*(1/(1+$G725))^(1+$E725)*(1+AC$7)^$D725*(AC707/AB707)^$E725*((AC707+AC716)/(AB707+AB716))^($F725*(1+$E725))</f>
        <v/>
      </c>
      <c r="AD725" s="48">
        <f>FUELUSE(AC725,AD707,AC707,AD716,AC716,AD$7,$D725,$E725,$F725,$G725)</f>
        <v/>
      </c>
      <c r="AE725" s="25">
        <f>LOWER(Settings!$C$4)&amp;".mit."&amp;$A725&amp;IF($C725="","","."&amp;$C725&amp;"."&amp;$B725)&amp;IF(INDEX(Variables!$D$5:$D$105,MATCH($A725,Variables!$A$5:$A$105,0))="","","."&amp;INDEX(Variables!$D$5:$D$105,MATCH($A725,Variables!$A$5:$A$105,0)))&amp;"."&amp;AE$5</f>
        <v/>
      </c>
      <c r="AF725" s="46">
        <f>INDEX(Inputs!$U$5:$U$132,MATCH($B725&amp;"|"&amp;$C725,Inputs!$A$5:$A$132,0))</f>
        <v/>
      </c>
      <c r="AG725" s="47">
        <f>AF725*(1/(1+$G725))^(1+$E725)*(1+AG$7)^$D725*(AG707/AF707)^$E725*((AG707+AG716)/(AF707+AF716))^($F725*(1+$E725))</f>
        <v/>
      </c>
      <c r="AH725" s="47">
        <f>AG725*(1/(1+$G725))^(1+$E725)*(1+AH$7)^$D725*(AH707/AG707)^$E725*((AH707+AH716)/(AG707+AG716))^($F725*(1+$E725))</f>
        <v/>
      </c>
      <c r="AI725" s="47">
        <f>AH725*(1/(1+$G725))^(1+$E725)*(1+AI$7)^$D725*(AI707/AH707)^$E725*((AI707+AI716)/(AH707+AH716))^($F725*(1+$E725))</f>
        <v/>
      </c>
      <c r="AJ725" s="47">
        <f>AI725*(1/(1+$G725))^(1+$E725)*(1+AJ$7)^$D725*(AJ707/AI707)^$E725*((AJ707+AJ716)/(AI707+AI716))^($F725*(1+$E725))</f>
        <v/>
      </c>
      <c r="AK725" s="47">
        <f>AJ725*(1/(1+$G725))^(1+$E725)*(1+AK$7)^$D725*(AK707/AJ707)^$E725*((AK707+AK716)/(AJ707+AJ716))^($F725*(1+$E725))</f>
        <v/>
      </c>
      <c r="AL725" s="47">
        <f>AK725*(1/(1+$G725))^(1+$E725)*(1+AL$7)^$D725*(AL707/AK707)^$E725*((AL707+AL716)/(AK707+AK716))^($F725*(1+$E725))</f>
        <v/>
      </c>
      <c r="AM725" s="47">
        <f>AL725*(1/(1+$G725))^(1+$E725)*(1+AM$7)^$D725*(AM707/AL707)^$E725*((AM707+AM716)/(AL707+AL716))^($F725*(1+$E725))</f>
        <v/>
      </c>
      <c r="AN725" s="47">
        <f>AM725*(1/(1+$G725))^(1+$E725)*(1+AN$7)^$D725*(AN707/AM707)^$E725*((AN707+AN716)/(AM707+AM716))^($F725*(1+$E725))</f>
        <v/>
      </c>
      <c r="AO725" s="47">
        <f>AN725*(1/(1+$G725))^(1+$E725)*(1+AO$7)^$D725*(AO707/AN707)^$E725*((AO707+AO716)/(AN707+AN716))^($F725*(1+$E725))</f>
        <v/>
      </c>
      <c r="AP725" s="47">
        <f>AO725*(1/(1+$G725))^(1+$E725)*(1+AP$7)^$D725*(AP707/AO707)^$E725*((AP707+AP716)/(AO707+AO716))^($F725*(1+$E725))</f>
        <v/>
      </c>
      <c r="AQ725" s="47">
        <f>AP725*(1/(1+$G725))^(1+$E725)*(1+AQ$7)^$D725*(AQ707/AP707)^$E725*((AQ707+AQ716)/(AP707+AP716))^($F725*(1+$E725))</f>
        <v/>
      </c>
      <c r="AR725" s="47">
        <f>AQ725*(1/(1+$G725))^(1+$E725)*(1+AR$7)^$D725*(AR707/AQ707)^$E725*((AR707+AR716)/(AQ707+AQ716))^($F725*(1+$E725))</f>
        <v/>
      </c>
      <c r="AS725" s="47">
        <f>AR725*(1/(1+$G725))^(1+$E725)*(1+AS$7)^$D725*(AS707/AR707)^$E725*((AS707+AS716)/(AR707+AR716))^($F725*(1+$E725))</f>
        <v/>
      </c>
      <c r="AT725" s="47">
        <f>AS725*(1/(1+$G725))^(1+$E725)*(1+AT$7)^$D725*(AT707/AS707)^$E725*((AT707+AT716)/(AS707+AS716))^($F725*(1+$E725))</f>
        <v/>
      </c>
      <c r="AU725" s="47">
        <f>AT725*(1/(1+$G725))^(1+$E725)*(1+AU$7)^$D725*(AU707/AT707)^$E725*((AU707+AU716)/(AT707+AT716))^($F725*(1+$E725))</f>
        <v/>
      </c>
      <c r="AV725" s="47">
        <f>AU725*(1/(1+$G725))^(1+$E725)*(1+AV$7)^$D725*(AV707/AU707)^$E725*((AV707+AV716)/(AU707+AU716))^($F725*(1+$E725))</f>
        <v/>
      </c>
      <c r="AW725" s="47">
        <f>AV725*(1/(1+$G725))^(1+$E725)*(1+AW$7)^$D725*(AW707/AV707)^$E725*((AW707+AW716)/(AV707+AV716))^($F725*(1+$E725))</f>
        <v/>
      </c>
      <c r="AX725" s="48">
        <f>FUELUSE(AW725,AX707,AW707,AX716,AW716,AX$7,$D725,$E725,$F725,$G725)</f>
        <v/>
      </c>
    </row>
    <row r="726" hidden="1" outlineLevel="2">
      <c r="A726" s="5" t="inlineStr">
        <is>
          <t>ener</t>
        </is>
      </c>
      <c r="B726" s="5" t="inlineStr">
        <is>
          <t>nga</t>
        </is>
      </c>
      <c r="C726" s="5" t="inlineStr">
        <is>
          <t>res</t>
        </is>
      </c>
      <c r="D726" s="40">
        <f>INDEX(Inputs!$N$5:$N$132,MATCH($B726&amp;"|"&amp;$C726,Inputs!$A$5:$A$132,0))</f>
        <v/>
      </c>
      <c r="E726" s="40">
        <f>INDEX(Inputs!$O$5:$O$132,MATCH($B726&amp;"|"&amp;$C726,Inputs!$A$5:$A$132,0))</f>
        <v/>
      </c>
      <c r="F726" s="40">
        <f>INDEX(Inputs!$P$5:$P$132,MATCH($B726&amp;"|"&amp;$C726,Inputs!$A$5:$A$132,0))</f>
        <v/>
      </c>
      <c r="G726" s="40">
        <f>INDEX(Inputs!$Q$5:$Q$132,MATCH($B726&amp;"|"&amp;$C726,Inputs!$A$5:$A$132,0))</f>
        <v/>
      </c>
      <c r="H726" s="5">
        <f>INDEX(Variables!$B$5:$B$105,MATCH($A726,Variables!$A$5:$A$105,0))&amp;IF($C726="",""," | "&amp;INDEX(Mapping!$B$5:$B$26,MATCH($C726,Mapping!$A$5:$A$26,0))&amp;" | "&amp;INDEX(Mapping!$B$30:$B$41,MATCH($B726,Mapping!$A$30:$A$41,0)))</f>
        <v/>
      </c>
      <c r="I726" s="5">
        <f>INDEX(Variables!$C$5:$C$105,MATCH($A726,Variables!$A$5:$A$105,0))</f>
        <v/>
      </c>
      <c r="J726" s="5">
        <f>INDEX(Variables!$E$5:$E$105,MATCH($A726,Variables!$A$5:$A$105,0))</f>
        <v/>
      </c>
      <c r="K726" s="25">
        <f>LOWER(Settings!$C$4)&amp;".mit."&amp;$A726&amp;IF($C726="","","."&amp;$C726&amp;"."&amp;$B726)&amp;IF(INDEX(Variables!$D$5:$D$105,MATCH($A726,Variables!$A$5:$A$105,0))="","","."&amp;INDEX(Variables!$D$5:$D$105,MATCH($A726,Variables!$A$5:$A$105,0)))&amp;"."&amp;K$5</f>
        <v/>
      </c>
      <c r="L726" s="46">
        <f>INDEX(Inputs!$U$5:$U$132,MATCH($B726&amp;"|"&amp;$C726,Inputs!$A$5:$A$132,0))</f>
        <v/>
      </c>
      <c r="M726" s="47">
        <f>L726*(1/(1+$G726))^(1+$E726)*(1+M$7)^$D726*(M708/L708)^$E726*((M708+M717)/(L708+L717))^($F726*(1+$E726))</f>
        <v/>
      </c>
      <c r="N726" s="47">
        <f>M726*(1/(1+$G726))^(1+$E726)*(1+N$7)^$D726*(N708/M708)^$E726*((N708+N717)/(M708+M717))^($F726*(1+$E726))</f>
        <v/>
      </c>
      <c r="O726" s="47">
        <f>N726*(1/(1+$G726))^(1+$E726)*(1+O$7)^$D726*(O708/N708)^$E726*((O708+O717)/(N708+N717))^($F726*(1+$E726))</f>
        <v/>
      </c>
      <c r="P726" s="47">
        <f>O726*(1/(1+$G726))^(1+$E726)*(1+P$7)^$D726*(P708/O708)^$E726*((P708+P717)/(O708+O717))^($F726*(1+$E726))</f>
        <v/>
      </c>
      <c r="Q726" s="47">
        <f>P726*(1/(1+$G726))^(1+$E726)*(1+Q$7)^$D726*(Q708/P708)^$E726*((Q708+Q717)/(P708+P717))^($F726*(1+$E726))</f>
        <v/>
      </c>
      <c r="R726" s="47">
        <f>Q726*(1/(1+$G726))^(1+$E726)*(1+R$7)^$D726*(R708/Q708)^$E726*((R708+R717)/(Q708+Q717))^($F726*(1+$E726))</f>
        <v/>
      </c>
      <c r="S726" s="47">
        <f>R726*(1/(1+$G726))^(1+$E726)*(1+S$7)^$D726*(S708/R708)^$E726*((S708+S717)/(R708+R717))^($F726*(1+$E726))</f>
        <v/>
      </c>
      <c r="T726" s="47">
        <f>S726*(1/(1+$G726))^(1+$E726)*(1+T$7)^$D726*(T708/S708)^$E726*((T708+T717)/(S708+S717))^($F726*(1+$E726))</f>
        <v/>
      </c>
      <c r="U726" s="47">
        <f>T726*(1/(1+$G726))^(1+$E726)*(1+U$7)^$D726*(U708/T708)^$E726*((U708+U717)/(T708+T717))^($F726*(1+$E726))</f>
        <v/>
      </c>
      <c r="V726" s="47">
        <f>U726*(1/(1+$G726))^(1+$E726)*(1+V$7)^$D726*(V708/U708)^$E726*((V708+V717)/(U708+U717))^($F726*(1+$E726))</f>
        <v/>
      </c>
      <c r="W726" s="47">
        <f>V726*(1/(1+$G726))^(1+$E726)*(1+W$7)^$D726*(W708/V708)^$E726*((W708+W717)/(V708+V717))^($F726*(1+$E726))</f>
        <v/>
      </c>
      <c r="X726" s="47">
        <f>W726*(1/(1+$G726))^(1+$E726)*(1+X$7)^$D726*(X708/W708)^$E726*((X708+X717)/(W708+W717))^($F726*(1+$E726))</f>
        <v/>
      </c>
      <c r="Y726" s="47">
        <f>X726*(1/(1+$G726))^(1+$E726)*(1+Y$7)^$D726*(Y708/X708)^$E726*((Y708+Y717)/(X708+X717))^($F726*(1+$E726))</f>
        <v/>
      </c>
      <c r="Z726" s="47">
        <f>Y726*(1/(1+$G726))^(1+$E726)*(1+Z$7)^$D726*(Z708/Y708)^$E726*((Z708+Z717)/(Y708+Y717))^($F726*(1+$E726))</f>
        <v/>
      </c>
      <c r="AA726" s="47">
        <f>Z726*(1/(1+$G726))^(1+$E726)*(1+AA$7)^$D726*(AA708/Z708)^$E726*((AA708+AA717)/(Z708+Z717))^($F726*(1+$E726))</f>
        <v/>
      </c>
      <c r="AB726" s="47">
        <f>AA726*(1/(1+$G726))^(1+$E726)*(1+AB$7)^$D726*(AB708/AA708)^$E726*((AB708+AB717)/(AA708+AA717))^($F726*(1+$E726))</f>
        <v/>
      </c>
      <c r="AC726" s="47">
        <f>AB726*(1/(1+$G726))^(1+$E726)*(1+AC$7)^$D726*(AC708/AB708)^$E726*((AC708+AC717)/(AB708+AB717))^($F726*(1+$E726))</f>
        <v/>
      </c>
      <c r="AD726" s="48">
        <f>FUELUSE(AC726,AD708,AC708,AD717,AC717,AD$7,$D726,$E726,$F726,$G726)</f>
        <v/>
      </c>
      <c r="AE726" s="25">
        <f>LOWER(Settings!$C$4)&amp;".mit."&amp;$A726&amp;IF($C726="","","."&amp;$C726&amp;"."&amp;$B726)&amp;IF(INDEX(Variables!$D$5:$D$105,MATCH($A726,Variables!$A$5:$A$105,0))="","","."&amp;INDEX(Variables!$D$5:$D$105,MATCH($A726,Variables!$A$5:$A$105,0)))&amp;"."&amp;AE$5</f>
        <v/>
      </c>
      <c r="AF726" s="46">
        <f>INDEX(Inputs!$U$5:$U$132,MATCH($B726&amp;"|"&amp;$C726,Inputs!$A$5:$A$132,0))</f>
        <v/>
      </c>
      <c r="AG726" s="47">
        <f>AF726*(1/(1+$G726))^(1+$E726)*(1+AG$7)^$D726*(AG708/AF708)^$E726*((AG708+AG717)/(AF708+AF717))^($F726*(1+$E726))</f>
        <v/>
      </c>
      <c r="AH726" s="47">
        <f>AG726*(1/(1+$G726))^(1+$E726)*(1+AH$7)^$D726*(AH708/AG708)^$E726*((AH708+AH717)/(AG708+AG717))^($F726*(1+$E726))</f>
        <v/>
      </c>
      <c r="AI726" s="47">
        <f>AH726*(1/(1+$G726))^(1+$E726)*(1+AI$7)^$D726*(AI708/AH708)^$E726*((AI708+AI717)/(AH708+AH717))^($F726*(1+$E726))</f>
        <v/>
      </c>
      <c r="AJ726" s="47">
        <f>AI726*(1/(1+$G726))^(1+$E726)*(1+AJ$7)^$D726*(AJ708/AI708)^$E726*((AJ708+AJ717)/(AI708+AI717))^($F726*(1+$E726))</f>
        <v/>
      </c>
      <c r="AK726" s="47">
        <f>AJ726*(1/(1+$G726))^(1+$E726)*(1+AK$7)^$D726*(AK708/AJ708)^$E726*((AK708+AK717)/(AJ708+AJ717))^($F726*(1+$E726))</f>
        <v/>
      </c>
      <c r="AL726" s="47">
        <f>AK726*(1/(1+$G726))^(1+$E726)*(1+AL$7)^$D726*(AL708/AK708)^$E726*((AL708+AL717)/(AK708+AK717))^($F726*(1+$E726))</f>
        <v/>
      </c>
      <c r="AM726" s="47">
        <f>AL726*(1/(1+$G726))^(1+$E726)*(1+AM$7)^$D726*(AM708/AL708)^$E726*((AM708+AM717)/(AL708+AL717))^($F726*(1+$E726))</f>
        <v/>
      </c>
      <c r="AN726" s="47">
        <f>AM726*(1/(1+$G726))^(1+$E726)*(1+AN$7)^$D726*(AN708/AM708)^$E726*((AN708+AN717)/(AM708+AM717))^($F726*(1+$E726))</f>
        <v/>
      </c>
      <c r="AO726" s="47">
        <f>AN726*(1/(1+$G726))^(1+$E726)*(1+AO$7)^$D726*(AO708/AN708)^$E726*((AO708+AO717)/(AN708+AN717))^($F726*(1+$E726))</f>
        <v/>
      </c>
      <c r="AP726" s="47">
        <f>AO726*(1/(1+$G726))^(1+$E726)*(1+AP$7)^$D726*(AP708/AO708)^$E726*((AP708+AP717)/(AO708+AO717))^($F726*(1+$E726))</f>
        <v/>
      </c>
      <c r="AQ726" s="47">
        <f>AP726*(1/(1+$G726))^(1+$E726)*(1+AQ$7)^$D726*(AQ708/AP708)^$E726*((AQ708+AQ717)/(AP708+AP717))^($F726*(1+$E726))</f>
        <v/>
      </c>
      <c r="AR726" s="47">
        <f>AQ726*(1/(1+$G726))^(1+$E726)*(1+AR$7)^$D726*(AR708/AQ708)^$E726*((AR708+AR717)/(AQ708+AQ717))^($F726*(1+$E726))</f>
        <v/>
      </c>
      <c r="AS726" s="47">
        <f>AR726*(1/(1+$G726))^(1+$E726)*(1+AS$7)^$D726*(AS708/AR708)^$E726*((AS708+AS717)/(AR708+AR717))^($F726*(1+$E726))</f>
        <v/>
      </c>
      <c r="AT726" s="47">
        <f>AS726*(1/(1+$G726))^(1+$E726)*(1+AT$7)^$D726*(AT708/AS708)^$E726*((AT708+AT717)/(AS708+AS717))^($F726*(1+$E726))</f>
        <v/>
      </c>
      <c r="AU726" s="47">
        <f>AT726*(1/(1+$G726))^(1+$E726)*(1+AU$7)^$D726*(AU708/AT708)^$E726*((AU708+AU717)/(AT708+AT717))^($F726*(1+$E726))</f>
        <v/>
      </c>
      <c r="AV726" s="47">
        <f>AU726*(1/(1+$G726))^(1+$E726)*(1+AV$7)^$D726*(AV708/AU708)^$E726*((AV708+AV717)/(AU708+AU717))^($F726*(1+$E726))</f>
        <v/>
      </c>
      <c r="AW726" s="47">
        <f>AV726*(1/(1+$G726))^(1+$E726)*(1+AW$7)^$D726*(AW708/AV708)^$E726*((AW708+AW717)/(AV708+AV717))^($F726*(1+$E726))</f>
        <v/>
      </c>
      <c r="AX726" s="48">
        <f>FUELUSE(AW726,AX708,AW708,AX717,AW717,AX$7,$D726,$E726,$F726,$G726)</f>
        <v/>
      </c>
    </row>
    <row r="727" hidden="1" outlineLevel="2">
      <c r="A727" s="5" t="inlineStr">
        <is>
          <t>ener</t>
        </is>
      </c>
      <c r="B727" s="5" t="inlineStr">
        <is>
          <t>gso</t>
        </is>
      </c>
      <c r="C727" s="5" t="inlineStr">
        <is>
          <t>res</t>
        </is>
      </c>
      <c r="D727" s="40">
        <f>INDEX(Inputs!$N$5:$N$132,MATCH($B727&amp;"|"&amp;$C727,Inputs!$A$5:$A$132,0))</f>
        <v/>
      </c>
      <c r="E727" s="40">
        <f>INDEX(Inputs!$O$5:$O$132,MATCH($B727&amp;"|"&amp;$C727,Inputs!$A$5:$A$132,0))</f>
        <v/>
      </c>
      <c r="F727" s="40">
        <f>INDEX(Inputs!$P$5:$P$132,MATCH($B727&amp;"|"&amp;$C727,Inputs!$A$5:$A$132,0))</f>
        <v/>
      </c>
      <c r="G727" s="40">
        <f>INDEX(Inputs!$Q$5:$Q$132,MATCH($B727&amp;"|"&amp;$C727,Inputs!$A$5:$A$132,0))</f>
        <v/>
      </c>
      <c r="H727" s="5">
        <f>INDEX(Variables!$B$5:$B$105,MATCH($A727,Variables!$A$5:$A$105,0))&amp;IF($C727="",""," | "&amp;INDEX(Mapping!$B$5:$B$26,MATCH($C727,Mapping!$A$5:$A$26,0))&amp;" | "&amp;INDEX(Mapping!$B$30:$B$41,MATCH($B727,Mapping!$A$30:$A$41,0)))</f>
        <v/>
      </c>
      <c r="I727" s="5">
        <f>INDEX(Variables!$C$5:$C$105,MATCH($A727,Variables!$A$5:$A$105,0))</f>
        <v/>
      </c>
      <c r="J727" s="5">
        <f>INDEX(Variables!$E$5:$E$105,MATCH($A727,Variables!$A$5:$A$105,0))</f>
        <v/>
      </c>
      <c r="K727" s="25">
        <f>LOWER(Settings!$C$4)&amp;".mit."&amp;$A727&amp;IF($C727="","","."&amp;$C727&amp;"."&amp;$B727)&amp;IF(INDEX(Variables!$D$5:$D$105,MATCH($A727,Variables!$A$5:$A$105,0))="","","."&amp;INDEX(Variables!$D$5:$D$105,MATCH($A727,Variables!$A$5:$A$105,0)))&amp;"."&amp;K$5</f>
        <v/>
      </c>
      <c r="L727" s="46">
        <f>INDEX(Inputs!$U$5:$U$132,MATCH($B727&amp;"|"&amp;$C727,Inputs!$A$5:$A$132,0))</f>
        <v/>
      </c>
      <c r="M727" s="47">
        <f>L727*(1/(1+$G727))^(1+$E727)*(1+M$7)^$D727*(M709/L709)^$E727*((M709+M718)/(L709+L718))^($F727*(1+$E727))</f>
        <v/>
      </c>
      <c r="N727" s="47">
        <f>M727*(1/(1+$G727))^(1+$E727)*(1+N$7)^$D727*(N709/M709)^$E727*((N709+N718)/(M709+M718))^($F727*(1+$E727))</f>
        <v/>
      </c>
      <c r="O727" s="47">
        <f>N727*(1/(1+$G727))^(1+$E727)*(1+O$7)^$D727*(O709/N709)^$E727*((O709+O718)/(N709+N718))^($F727*(1+$E727))</f>
        <v/>
      </c>
      <c r="P727" s="47">
        <f>O727*(1/(1+$G727))^(1+$E727)*(1+P$7)^$D727*(P709/O709)^$E727*((P709+P718)/(O709+O718))^($F727*(1+$E727))</f>
        <v/>
      </c>
      <c r="Q727" s="47">
        <f>P727*(1/(1+$G727))^(1+$E727)*(1+Q$7)^$D727*(Q709/P709)^$E727*((Q709+Q718)/(P709+P718))^($F727*(1+$E727))</f>
        <v/>
      </c>
      <c r="R727" s="47">
        <f>Q727*(1/(1+$G727))^(1+$E727)*(1+R$7)^$D727*(R709/Q709)^$E727*((R709+R718)/(Q709+Q718))^($F727*(1+$E727))</f>
        <v/>
      </c>
      <c r="S727" s="47">
        <f>R727*(1/(1+$G727))^(1+$E727)*(1+S$7)^$D727*(S709/R709)^$E727*((S709+S718)/(R709+R718))^($F727*(1+$E727))</f>
        <v/>
      </c>
      <c r="T727" s="47">
        <f>S727*(1/(1+$G727))^(1+$E727)*(1+T$7)^$D727*(T709/S709)^$E727*((T709+T718)/(S709+S718))^($F727*(1+$E727))</f>
        <v/>
      </c>
      <c r="U727" s="47">
        <f>T727*(1/(1+$G727))^(1+$E727)*(1+U$7)^$D727*(U709/T709)^$E727*((U709+U718)/(T709+T718))^($F727*(1+$E727))</f>
        <v/>
      </c>
      <c r="V727" s="47">
        <f>U727*(1/(1+$G727))^(1+$E727)*(1+V$7)^$D727*(V709/U709)^$E727*((V709+V718)/(U709+U718))^($F727*(1+$E727))</f>
        <v/>
      </c>
      <c r="W727" s="47">
        <f>V727*(1/(1+$G727))^(1+$E727)*(1+W$7)^$D727*(W709/V709)^$E727*((W709+W718)/(V709+V718))^($F727*(1+$E727))</f>
        <v/>
      </c>
      <c r="X727" s="47">
        <f>W727*(1/(1+$G727))^(1+$E727)*(1+X$7)^$D727*(X709/W709)^$E727*((X709+X718)/(W709+W718))^($F727*(1+$E727))</f>
        <v/>
      </c>
      <c r="Y727" s="47">
        <f>X727*(1/(1+$G727))^(1+$E727)*(1+Y$7)^$D727*(Y709/X709)^$E727*((Y709+Y718)/(X709+X718))^($F727*(1+$E727))</f>
        <v/>
      </c>
      <c r="Z727" s="47">
        <f>Y727*(1/(1+$G727))^(1+$E727)*(1+Z$7)^$D727*(Z709/Y709)^$E727*((Z709+Z718)/(Y709+Y718))^($F727*(1+$E727))</f>
        <v/>
      </c>
      <c r="AA727" s="47">
        <f>Z727*(1/(1+$G727))^(1+$E727)*(1+AA$7)^$D727*(AA709/Z709)^$E727*((AA709+AA718)/(Z709+Z718))^($F727*(1+$E727))</f>
        <v/>
      </c>
      <c r="AB727" s="47">
        <f>AA727*(1/(1+$G727))^(1+$E727)*(1+AB$7)^$D727*(AB709/AA709)^$E727*((AB709+AB718)/(AA709+AA718))^($F727*(1+$E727))</f>
        <v/>
      </c>
      <c r="AC727" s="47">
        <f>AB727*(1/(1+$G727))^(1+$E727)*(1+AC$7)^$D727*(AC709/AB709)^$E727*((AC709+AC718)/(AB709+AB718))^($F727*(1+$E727))</f>
        <v/>
      </c>
      <c r="AD727" s="48">
        <f>FUELUSE(AC727,AD709,AC709,AD718,AC718,AD$7,$D727,$E727,$F727,$G727)</f>
        <v/>
      </c>
      <c r="AE727" s="25">
        <f>LOWER(Settings!$C$4)&amp;".mit."&amp;$A727&amp;IF($C727="","","."&amp;$C727&amp;"."&amp;$B727)&amp;IF(INDEX(Variables!$D$5:$D$105,MATCH($A727,Variables!$A$5:$A$105,0))="","","."&amp;INDEX(Variables!$D$5:$D$105,MATCH($A727,Variables!$A$5:$A$105,0)))&amp;"."&amp;AE$5</f>
        <v/>
      </c>
      <c r="AF727" s="46">
        <f>INDEX(Inputs!$U$5:$U$132,MATCH($B727&amp;"|"&amp;$C727,Inputs!$A$5:$A$132,0))</f>
        <v/>
      </c>
      <c r="AG727" s="47">
        <f>AF727*(1/(1+$G727))^(1+$E727)*(1+AG$7)^$D727*(AG709/AF709)^$E727*((AG709+AG718)/(AF709+AF718))^($F727*(1+$E727))</f>
        <v/>
      </c>
      <c r="AH727" s="47">
        <f>AG727*(1/(1+$G727))^(1+$E727)*(1+AH$7)^$D727*(AH709/AG709)^$E727*((AH709+AH718)/(AG709+AG718))^($F727*(1+$E727))</f>
        <v/>
      </c>
      <c r="AI727" s="47">
        <f>AH727*(1/(1+$G727))^(1+$E727)*(1+AI$7)^$D727*(AI709/AH709)^$E727*((AI709+AI718)/(AH709+AH718))^($F727*(1+$E727))</f>
        <v/>
      </c>
      <c r="AJ727" s="47">
        <f>AI727*(1/(1+$G727))^(1+$E727)*(1+AJ$7)^$D727*(AJ709/AI709)^$E727*((AJ709+AJ718)/(AI709+AI718))^($F727*(1+$E727))</f>
        <v/>
      </c>
      <c r="AK727" s="47">
        <f>AJ727*(1/(1+$G727))^(1+$E727)*(1+AK$7)^$D727*(AK709/AJ709)^$E727*((AK709+AK718)/(AJ709+AJ718))^($F727*(1+$E727))</f>
        <v/>
      </c>
      <c r="AL727" s="47">
        <f>AK727*(1/(1+$G727))^(1+$E727)*(1+AL$7)^$D727*(AL709/AK709)^$E727*((AL709+AL718)/(AK709+AK718))^($F727*(1+$E727))</f>
        <v/>
      </c>
      <c r="AM727" s="47">
        <f>AL727*(1/(1+$G727))^(1+$E727)*(1+AM$7)^$D727*(AM709/AL709)^$E727*((AM709+AM718)/(AL709+AL718))^($F727*(1+$E727))</f>
        <v/>
      </c>
      <c r="AN727" s="47">
        <f>AM727*(1/(1+$G727))^(1+$E727)*(1+AN$7)^$D727*(AN709/AM709)^$E727*((AN709+AN718)/(AM709+AM718))^($F727*(1+$E727))</f>
        <v/>
      </c>
      <c r="AO727" s="47">
        <f>AN727*(1/(1+$G727))^(1+$E727)*(1+AO$7)^$D727*(AO709/AN709)^$E727*((AO709+AO718)/(AN709+AN718))^($F727*(1+$E727))</f>
        <v/>
      </c>
      <c r="AP727" s="47">
        <f>AO727*(1/(1+$G727))^(1+$E727)*(1+AP$7)^$D727*(AP709/AO709)^$E727*((AP709+AP718)/(AO709+AO718))^($F727*(1+$E727))</f>
        <v/>
      </c>
      <c r="AQ727" s="47">
        <f>AP727*(1/(1+$G727))^(1+$E727)*(1+AQ$7)^$D727*(AQ709/AP709)^$E727*((AQ709+AQ718)/(AP709+AP718))^($F727*(1+$E727))</f>
        <v/>
      </c>
      <c r="AR727" s="47">
        <f>AQ727*(1/(1+$G727))^(1+$E727)*(1+AR$7)^$D727*(AR709/AQ709)^$E727*((AR709+AR718)/(AQ709+AQ718))^($F727*(1+$E727))</f>
        <v/>
      </c>
      <c r="AS727" s="47">
        <f>AR727*(1/(1+$G727))^(1+$E727)*(1+AS$7)^$D727*(AS709/AR709)^$E727*((AS709+AS718)/(AR709+AR718))^($F727*(1+$E727))</f>
        <v/>
      </c>
      <c r="AT727" s="47">
        <f>AS727*(1/(1+$G727))^(1+$E727)*(1+AT$7)^$D727*(AT709/AS709)^$E727*((AT709+AT718)/(AS709+AS718))^($F727*(1+$E727))</f>
        <v/>
      </c>
      <c r="AU727" s="47">
        <f>AT727*(1/(1+$G727))^(1+$E727)*(1+AU$7)^$D727*(AU709/AT709)^$E727*((AU709+AU718)/(AT709+AT718))^($F727*(1+$E727))</f>
        <v/>
      </c>
      <c r="AV727" s="47">
        <f>AU727*(1/(1+$G727))^(1+$E727)*(1+AV$7)^$D727*(AV709/AU709)^$E727*((AV709+AV718)/(AU709+AU718))^($F727*(1+$E727))</f>
        <v/>
      </c>
      <c r="AW727" s="47">
        <f>AV727*(1/(1+$G727))^(1+$E727)*(1+AW$7)^$D727*(AW709/AV709)^$E727*((AW709+AW718)/(AV709+AV718))^($F727*(1+$E727))</f>
        <v/>
      </c>
      <c r="AX727" s="48">
        <f>FUELUSE(AW727,AX709,AW709,AX718,AW718,AX$7,$D727,$E727,$F727,$G727)</f>
        <v/>
      </c>
    </row>
    <row r="728" hidden="1" outlineLevel="2">
      <c r="A728" s="5" t="inlineStr">
        <is>
          <t>ener</t>
        </is>
      </c>
      <c r="B728" s="5" t="inlineStr">
        <is>
          <t>die</t>
        </is>
      </c>
      <c r="C728" s="5" t="inlineStr">
        <is>
          <t>res</t>
        </is>
      </c>
      <c r="D728" s="40">
        <f>INDEX(Inputs!$N$5:$N$132,MATCH($B728&amp;"|"&amp;$C728,Inputs!$A$5:$A$132,0))</f>
        <v/>
      </c>
      <c r="E728" s="40">
        <f>INDEX(Inputs!$O$5:$O$132,MATCH($B728&amp;"|"&amp;$C728,Inputs!$A$5:$A$132,0))</f>
        <v/>
      </c>
      <c r="F728" s="40">
        <f>INDEX(Inputs!$P$5:$P$132,MATCH($B728&amp;"|"&amp;$C728,Inputs!$A$5:$A$132,0))</f>
        <v/>
      </c>
      <c r="G728" s="40">
        <f>INDEX(Inputs!$Q$5:$Q$132,MATCH($B728&amp;"|"&amp;$C728,Inputs!$A$5:$A$132,0))</f>
        <v/>
      </c>
      <c r="H728" s="5">
        <f>INDEX(Variables!$B$5:$B$105,MATCH($A728,Variables!$A$5:$A$105,0))&amp;IF($C728="",""," | "&amp;INDEX(Mapping!$B$5:$B$26,MATCH($C728,Mapping!$A$5:$A$26,0))&amp;" | "&amp;INDEX(Mapping!$B$30:$B$41,MATCH($B728,Mapping!$A$30:$A$41,0)))</f>
        <v/>
      </c>
      <c r="I728" s="5">
        <f>INDEX(Variables!$C$5:$C$105,MATCH($A728,Variables!$A$5:$A$105,0))</f>
        <v/>
      </c>
      <c r="J728" s="5">
        <f>INDEX(Variables!$E$5:$E$105,MATCH($A728,Variables!$A$5:$A$105,0))</f>
        <v/>
      </c>
      <c r="K728" s="25">
        <f>LOWER(Settings!$C$4)&amp;".mit."&amp;$A728&amp;IF($C728="","","."&amp;$C728&amp;"."&amp;$B728)&amp;IF(INDEX(Variables!$D$5:$D$105,MATCH($A728,Variables!$A$5:$A$105,0))="","","."&amp;INDEX(Variables!$D$5:$D$105,MATCH($A728,Variables!$A$5:$A$105,0)))&amp;"."&amp;K$5</f>
        <v/>
      </c>
      <c r="L728" s="46">
        <f>INDEX(Inputs!$U$5:$U$132,MATCH($B728&amp;"|"&amp;$C728,Inputs!$A$5:$A$132,0))</f>
        <v/>
      </c>
      <c r="M728" s="47">
        <f>L728*(1/(1+$G728))^(1+$E728)*(1+M$7)^$D728*(M710/L710)^$E728*((M710+M719)/(L710+L719))^($F728*(1+$E728))</f>
        <v/>
      </c>
      <c r="N728" s="47">
        <f>M728*(1/(1+$G728))^(1+$E728)*(1+N$7)^$D728*(N710/M710)^$E728*((N710+N719)/(M710+M719))^($F728*(1+$E728))</f>
        <v/>
      </c>
      <c r="O728" s="47">
        <f>N728*(1/(1+$G728))^(1+$E728)*(1+O$7)^$D728*(O710/N710)^$E728*((O710+O719)/(N710+N719))^($F728*(1+$E728))</f>
        <v/>
      </c>
      <c r="P728" s="47">
        <f>O728*(1/(1+$G728))^(1+$E728)*(1+P$7)^$D728*(P710/O710)^$E728*((P710+P719)/(O710+O719))^($F728*(1+$E728))</f>
        <v/>
      </c>
      <c r="Q728" s="47">
        <f>P728*(1/(1+$G728))^(1+$E728)*(1+Q$7)^$D728*(Q710/P710)^$E728*((Q710+Q719)/(P710+P719))^($F728*(1+$E728))</f>
        <v/>
      </c>
      <c r="R728" s="47">
        <f>Q728*(1/(1+$G728))^(1+$E728)*(1+R$7)^$D728*(R710/Q710)^$E728*((R710+R719)/(Q710+Q719))^($F728*(1+$E728))</f>
        <v/>
      </c>
      <c r="S728" s="47">
        <f>R728*(1/(1+$G728))^(1+$E728)*(1+S$7)^$D728*(S710/R710)^$E728*((S710+S719)/(R710+R719))^($F728*(1+$E728))</f>
        <v/>
      </c>
      <c r="T728" s="47">
        <f>S728*(1/(1+$G728))^(1+$E728)*(1+T$7)^$D728*(T710/S710)^$E728*((T710+T719)/(S710+S719))^($F728*(1+$E728))</f>
        <v/>
      </c>
      <c r="U728" s="47">
        <f>T728*(1/(1+$G728))^(1+$E728)*(1+U$7)^$D728*(U710/T710)^$E728*((U710+U719)/(T710+T719))^($F728*(1+$E728))</f>
        <v/>
      </c>
      <c r="V728" s="47">
        <f>U728*(1/(1+$G728))^(1+$E728)*(1+V$7)^$D728*(V710/U710)^$E728*((V710+V719)/(U710+U719))^($F728*(1+$E728))</f>
        <v/>
      </c>
      <c r="W728" s="47">
        <f>V728*(1/(1+$G728))^(1+$E728)*(1+W$7)^$D728*(W710/V710)^$E728*((W710+W719)/(V710+V719))^($F728*(1+$E728))</f>
        <v/>
      </c>
      <c r="X728" s="47">
        <f>W728*(1/(1+$G728))^(1+$E728)*(1+X$7)^$D728*(X710/W710)^$E728*((X710+X719)/(W710+W719))^($F728*(1+$E728))</f>
        <v/>
      </c>
      <c r="Y728" s="47">
        <f>X728*(1/(1+$G728))^(1+$E728)*(1+Y$7)^$D728*(Y710/X710)^$E728*((Y710+Y719)/(X710+X719))^($F728*(1+$E728))</f>
        <v/>
      </c>
      <c r="Z728" s="47">
        <f>Y728*(1/(1+$G728))^(1+$E728)*(1+Z$7)^$D728*(Z710/Y710)^$E728*((Z710+Z719)/(Y710+Y719))^($F728*(1+$E728))</f>
        <v/>
      </c>
      <c r="AA728" s="47">
        <f>Z728*(1/(1+$G728))^(1+$E728)*(1+AA$7)^$D728*(AA710/Z710)^$E728*((AA710+AA719)/(Z710+Z719))^($F728*(1+$E728))</f>
        <v/>
      </c>
      <c r="AB728" s="47">
        <f>AA728*(1/(1+$G728))^(1+$E728)*(1+AB$7)^$D728*(AB710/AA710)^$E728*((AB710+AB719)/(AA710+AA719))^($F728*(1+$E728))</f>
        <v/>
      </c>
      <c r="AC728" s="47">
        <f>AB728*(1/(1+$G728))^(1+$E728)*(1+AC$7)^$D728*(AC710/AB710)^$E728*((AC710+AC719)/(AB710+AB719))^($F728*(1+$E728))</f>
        <v/>
      </c>
      <c r="AD728" s="48">
        <f>FUELUSE(AC728,AD710,AC710,AD719,AC719,AD$7,$D728,$E728,$F728,$G728)</f>
        <v/>
      </c>
      <c r="AE728" s="25">
        <f>LOWER(Settings!$C$4)&amp;".mit."&amp;$A728&amp;IF($C728="","","."&amp;$C728&amp;"."&amp;$B728)&amp;IF(INDEX(Variables!$D$5:$D$105,MATCH($A728,Variables!$A$5:$A$105,0))="","","."&amp;INDEX(Variables!$D$5:$D$105,MATCH($A728,Variables!$A$5:$A$105,0)))&amp;"."&amp;AE$5</f>
        <v/>
      </c>
      <c r="AF728" s="46">
        <f>INDEX(Inputs!$U$5:$U$132,MATCH($B728&amp;"|"&amp;$C728,Inputs!$A$5:$A$132,0))</f>
        <v/>
      </c>
      <c r="AG728" s="47">
        <f>AF728*(1/(1+$G728))^(1+$E728)*(1+AG$7)^$D728*(AG710/AF710)^$E728*((AG710+AG719)/(AF710+AF719))^($F728*(1+$E728))</f>
        <v/>
      </c>
      <c r="AH728" s="47">
        <f>AG728*(1/(1+$G728))^(1+$E728)*(1+AH$7)^$D728*(AH710/AG710)^$E728*((AH710+AH719)/(AG710+AG719))^($F728*(1+$E728))</f>
        <v/>
      </c>
      <c r="AI728" s="47">
        <f>AH728*(1/(1+$G728))^(1+$E728)*(1+AI$7)^$D728*(AI710/AH710)^$E728*((AI710+AI719)/(AH710+AH719))^($F728*(1+$E728))</f>
        <v/>
      </c>
      <c r="AJ728" s="47">
        <f>AI728*(1/(1+$G728))^(1+$E728)*(1+AJ$7)^$D728*(AJ710/AI710)^$E728*((AJ710+AJ719)/(AI710+AI719))^($F728*(1+$E728))</f>
        <v/>
      </c>
      <c r="AK728" s="47">
        <f>AJ728*(1/(1+$G728))^(1+$E728)*(1+AK$7)^$D728*(AK710/AJ710)^$E728*((AK710+AK719)/(AJ710+AJ719))^($F728*(1+$E728))</f>
        <v/>
      </c>
      <c r="AL728" s="47">
        <f>AK728*(1/(1+$G728))^(1+$E728)*(1+AL$7)^$D728*(AL710/AK710)^$E728*((AL710+AL719)/(AK710+AK719))^($F728*(1+$E728))</f>
        <v/>
      </c>
      <c r="AM728" s="47">
        <f>AL728*(1/(1+$G728))^(1+$E728)*(1+AM$7)^$D728*(AM710/AL710)^$E728*((AM710+AM719)/(AL710+AL719))^($F728*(1+$E728))</f>
        <v/>
      </c>
      <c r="AN728" s="47">
        <f>AM728*(1/(1+$G728))^(1+$E728)*(1+AN$7)^$D728*(AN710/AM710)^$E728*((AN710+AN719)/(AM710+AM719))^($F728*(1+$E728))</f>
        <v/>
      </c>
      <c r="AO728" s="47">
        <f>AN728*(1/(1+$G728))^(1+$E728)*(1+AO$7)^$D728*(AO710/AN710)^$E728*((AO710+AO719)/(AN710+AN719))^($F728*(1+$E728))</f>
        <v/>
      </c>
      <c r="AP728" s="47">
        <f>AO728*(1/(1+$G728))^(1+$E728)*(1+AP$7)^$D728*(AP710/AO710)^$E728*((AP710+AP719)/(AO710+AO719))^($F728*(1+$E728))</f>
        <v/>
      </c>
      <c r="AQ728" s="47">
        <f>AP728*(1/(1+$G728))^(1+$E728)*(1+AQ$7)^$D728*(AQ710/AP710)^$E728*((AQ710+AQ719)/(AP710+AP719))^($F728*(1+$E728))</f>
        <v/>
      </c>
      <c r="AR728" s="47">
        <f>AQ728*(1/(1+$G728))^(1+$E728)*(1+AR$7)^$D728*(AR710/AQ710)^$E728*((AR710+AR719)/(AQ710+AQ719))^($F728*(1+$E728))</f>
        <v/>
      </c>
      <c r="AS728" s="47">
        <f>AR728*(1/(1+$G728))^(1+$E728)*(1+AS$7)^$D728*(AS710/AR710)^$E728*((AS710+AS719)/(AR710+AR719))^($F728*(1+$E728))</f>
        <v/>
      </c>
      <c r="AT728" s="47">
        <f>AS728*(1/(1+$G728))^(1+$E728)*(1+AT$7)^$D728*(AT710/AS710)^$E728*((AT710+AT719)/(AS710+AS719))^($F728*(1+$E728))</f>
        <v/>
      </c>
      <c r="AU728" s="47">
        <f>AT728*(1/(1+$G728))^(1+$E728)*(1+AU$7)^$D728*(AU710/AT710)^$E728*((AU710+AU719)/(AT710+AT719))^($F728*(1+$E728))</f>
        <v/>
      </c>
      <c r="AV728" s="47">
        <f>AU728*(1/(1+$G728))^(1+$E728)*(1+AV$7)^$D728*(AV710/AU710)^$E728*((AV710+AV719)/(AU710+AU719))^($F728*(1+$E728))</f>
        <v/>
      </c>
      <c r="AW728" s="47">
        <f>AV728*(1/(1+$G728))^(1+$E728)*(1+AW$7)^$D728*(AW710/AV710)^$E728*((AW710+AW719)/(AV710+AV719))^($F728*(1+$E728))</f>
        <v/>
      </c>
      <c r="AX728" s="48">
        <f>FUELUSE(AW728,AX710,AW710,AX719,AW719,AX$7,$D728,$E728,$F728,$G728)</f>
        <v/>
      </c>
    </row>
    <row r="729" hidden="1" outlineLevel="2">
      <c r="A729" s="5" t="inlineStr">
        <is>
          <t>ener</t>
        </is>
      </c>
      <c r="B729" s="5" t="inlineStr">
        <is>
          <t>lpg</t>
        </is>
      </c>
      <c r="C729" s="5" t="inlineStr">
        <is>
          <t>res</t>
        </is>
      </c>
      <c r="D729" s="40">
        <f>INDEX(Inputs!$N$5:$N$132,MATCH($B729&amp;"|"&amp;$C729,Inputs!$A$5:$A$132,0))</f>
        <v/>
      </c>
      <c r="E729" s="40">
        <f>INDEX(Inputs!$O$5:$O$132,MATCH($B729&amp;"|"&amp;$C729,Inputs!$A$5:$A$132,0))</f>
        <v/>
      </c>
      <c r="F729" s="40">
        <f>INDEX(Inputs!$P$5:$P$132,MATCH($B729&amp;"|"&amp;$C729,Inputs!$A$5:$A$132,0))</f>
        <v/>
      </c>
      <c r="G729" s="40">
        <f>INDEX(Inputs!$Q$5:$Q$132,MATCH($B729&amp;"|"&amp;$C729,Inputs!$A$5:$A$132,0))</f>
        <v/>
      </c>
      <c r="H729" s="5">
        <f>INDEX(Variables!$B$5:$B$105,MATCH($A729,Variables!$A$5:$A$105,0))&amp;IF($C729="",""," | "&amp;INDEX(Mapping!$B$5:$B$26,MATCH($C729,Mapping!$A$5:$A$26,0))&amp;" | "&amp;INDEX(Mapping!$B$30:$B$41,MATCH($B729,Mapping!$A$30:$A$41,0)))</f>
        <v/>
      </c>
      <c r="I729" s="5">
        <f>INDEX(Variables!$C$5:$C$105,MATCH($A729,Variables!$A$5:$A$105,0))</f>
        <v/>
      </c>
      <c r="J729" s="5">
        <f>INDEX(Variables!$E$5:$E$105,MATCH($A729,Variables!$A$5:$A$105,0))</f>
        <v/>
      </c>
      <c r="K729" s="25">
        <f>LOWER(Settings!$C$4)&amp;".mit."&amp;$A729&amp;IF($C729="","","."&amp;$C729&amp;"."&amp;$B729)&amp;IF(INDEX(Variables!$D$5:$D$105,MATCH($A729,Variables!$A$5:$A$105,0))="","","."&amp;INDEX(Variables!$D$5:$D$105,MATCH($A729,Variables!$A$5:$A$105,0)))&amp;"."&amp;K$5</f>
        <v/>
      </c>
      <c r="L729" s="46">
        <f>INDEX(Inputs!$U$5:$U$132,MATCH($B729&amp;"|"&amp;$C729,Inputs!$A$5:$A$132,0))</f>
        <v/>
      </c>
      <c r="M729" s="47">
        <f>L729*(1/(1+$G729))^(1+$E729)*(1+M$7)^$D729*(M711/L711)^$E729*((M711+M720)/(L711+L720))^($F729*(1+$E729))</f>
        <v/>
      </c>
      <c r="N729" s="47">
        <f>M729*(1/(1+$G729))^(1+$E729)*(1+N$7)^$D729*(N711/M711)^$E729*((N711+N720)/(M711+M720))^($F729*(1+$E729))</f>
        <v/>
      </c>
      <c r="O729" s="47">
        <f>N729*(1/(1+$G729))^(1+$E729)*(1+O$7)^$D729*(O711/N711)^$E729*((O711+O720)/(N711+N720))^($F729*(1+$E729))</f>
        <v/>
      </c>
      <c r="P729" s="47">
        <f>O729*(1/(1+$G729))^(1+$E729)*(1+P$7)^$D729*(P711/O711)^$E729*((P711+P720)/(O711+O720))^($F729*(1+$E729))</f>
        <v/>
      </c>
      <c r="Q729" s="47">
        <f>P729*(1/(1+$G729))^(1+$E729)*(1+Q$7)^$D729*(Q711/P711)^$E729*((Q711+Q720)/(P711+P720))^($F729*(1+$E729))</f>
        <v/>
      </c>
      <c r="R729" s="47">
        <f>Q729*(1/(1+$G729))^(1+$E729)*(1+R$7)^$D729*(R711/Q711)^$E729*((R711+R720)/(Q711+Q720))^($F729*(1+$E729))</f>
        <v/>
      </c>
      <c r="S729" s="47">
        <f>R729*(1/(1+$G729))^(1+$E729)*(1+S$7)^$D729*(S711/R711)^$E729*((S711+S720)/(R711+R720))^($F729*(1+$E729))</f>
        <v/>
      </c>
      <c r="T729" s="47">
        <f>S729*(1/(1+$G729))^(1+$E729)*(1+T$7)^$D729*(T711/S711)^$E729*((T711+T720)/(S711+S720))^($F729*(1+$E729))</f>
        <v/>
      </c>
      <c r="U729" s="47">
        <f>T729*(1/(1+$G729))^(1+$E729)*(1+U$7)^$D729*(U711/T711)^$E729*((U711+U720)/(T711+T720))^($F729*(1+$E729))</f>
        <v/>
      </c>
      <c r="V729" s="47">
        <f>U729*(1/(1+$G729))^(1+$E729)*(1+V$7)^$D729*(V711/U711)^$E729*((V711+V720)/(U711+U720))^($F729*(1+$E729))</f>
        <v/>
      </c>
      <c r="W729" s="47">
        <f>V729*(1/(1+$G729))^(1+$E729)*(1+W$7)^$D729*(W711/V711)^$E729*((W711+W720)/(V711+V720))^($F729*(1+$E729))</f>
        <v/>
      </c>
      <c r="X729" s="47">
        <f>W729*(1/(1+$G729))^(1+$E729)*(1+X$7)^$D729*(X711/W711)^$E729*((X711+X720)/(W711+W720))^($F729*(1+$E729))</f>
        <v/>
      </c>
      <c r="Y729" s="47">
        <f>X729*(1/(1+$G729))^(1+$E729)*(1+Y$7)^$D729*(Y711/X711)^$E729*((Y711+Y720)/(X711+X720))^($F729*(1+$E729))</f>
        <v/>
      </c>
      <c r="Z729" s="47">
        <f>Y729*(1/(1+$G729))^(1+$E729)*(1+Z$7)^$D729*(Z711/Y711)^$E729*((Z711+Z720)/(Y711+Y720))^($F729*(1+$E729))</f>
        <v/>
      </c>
      <c r="AA729" s="47">
        <f>Z729*(1/(1+$G729))^(1+$E729)*(1+AA$7)^$D729*(AA711/Z711)^$E729*((AA711+AA720)/(Z711+Z720))^($F729*(1+$E729))</f>
        <v/>
      </c>
      <c r="AB729" s="47">
        <f>AA729*(1/(1+$G729))^(1+$E729)*(1+AB$7)^$D729*(AB711/AA711)^$E729*((AB711+AB720)/(AA711+AA720))^($F729*(1+$E729))</f>
        <v/>
      </c>
      <c r="AC729" s="47">
        <f>AB729*(1/(1+$G729))^(1+$E729)*(1+AC$7)^$D729*(AC711/AB711)^$E729*((AC711+AC720)/(AB711+AB720))^($F729*(1+$E729))</f>
        <v/>
      </c>
      <c r="AD729" s="48">
        <f>FUELUSE(AC729,AD711,AC711,AD720,AC720,AD$7,$D729,$E729,$F729,$G729)</f>
        <v/>
      </c>
      <c r="AE729" s="25">
        <f>LOWER(Settings!$C$4)&amp;".mit."&amp;$A729&amp;IF($C729="","","."&amp;$C729&amp;"."&amp;$B729)&amp;IF(INDEX(Variables!$D$5:$D$105,MATCH($A729,Variables!$A$5:$A$105,0))="","","."&amp;INDEX(Variables!$D$5:$D$105,MATCH($A729,Variables!$A$5:$A$105,0)))&amp;"."&amp;AE$5</f>
        <v/>
      </c>
      <c r="AF729" s="46">
        <f>INDEX(Inputs!$U$5:$U$132,MATCH($B729&amp;"|"&amp;$C729,Inputs!$A$5:$A$132,0))</f>
        <v/>
      </c>
      <c r="AG729" s="47">
        <f>AF729*(1/(1+$G729))^(1+$E729)*(1+AG$7)^$D729*(AG711/AF711)^$E729*((AG711+AG720)/(AF711+AF720))^($F729*(1+$E729))</f>
        <v/>
      </c>
      <c r="AH729" s="47">
        <f>AG729*(1/(1+$G729))^(1+$E729)*(1+AH$7)^$D729*(AH711/AG711)^$E729*((AH711+AH720)/(AG711+AG720))^($F729*(1+$E729))</f>
        <v/>
      </c>
      <c r="AI729" s="47">
        <f>AH729*(1/(1+$G729))^(1+$E729)*(1+AI$7)^$D729*(AI711/AH711)^$E729*((AI711+AI720)/(AH711+AH720))^($F729*(1+$E729))</f>
        <v/>
      </c>
      <c r="AJ729" s="47">
        <f>AI729*(1/(1+$G729))^(1+$E729)*(1+AJ$7)^$D729*(AJ711/AI711)^$E729*((AJ711+AJ720)/(AI711+AI720))^($F729*(1+$E729))</f>
        <v/>
      </c>
      <c r="AK729" s="47">
        <f>AJ729*(1/(1+$G729))^(1+$E729)*(1+AK$7)^$D729*(AK711/AJ711)^$E729*((AK711+AK720)/(AJ711+AJ720))^($F729*(1+$E729))</f>
        <v/>
      </c>
      <c r="AL729" s="47">
        <f>AK729*(1/(1+$G729))^(1+$E729)*(1+AL$7)^$D729*(AL711/AK711)^$E729*((AL711+AL720)/(AK711+AK720))^($F729*(1+$E729))</f>
        <v/>
      </c>
      <c r="AM729" s="47">
        <f>AL729*(1/(1+$G729))^(1+$E729)*(1+AM$7)^$D729*(AM711/AL711)^$E729*((AM711+AM720)/(AL711+AL720))^($F729*(1+$E729))</f>
        <v/>
      </c>
      <c r="AN729" s="47">
        <f>AM729*(1/(1+$G729))^(1+$E729)*(1+AN$7)^$D729*(AN711/AM711)^$E729*((AN711+AN720)/(AM711+AM720))^($F729*(1+$E729))</f>
        <v/>
      </c>
      <c r="AO729" s="47">
        <f>AN729*(1/(1+$G729))^(1+$E729)*(1+AO$7)^$D729*(AO711/AN711)^$E729*((AO711+AO720)/(AN711+AN720))^($F729*(1+$E729))</f>
        <v/>
      </c>
      <c r="AP729" s="47">
        <f>AO729*(1/(1+$G729))^(1+$E729)*(1+AP$7)^$D729*(AP711/AO711)^$E729*((AP711+AP720)/(AO711+AO720))^($F729*(1+$E729))</f>
        <v/>
      </c>
      <c r="AQ729" s="47">
        <f>AP729*(1/(1+$G729))^(1+$E729)*(1+AQ$7)^$D729*(AQ711/AP711)^$E729*((AQ711+AQ720)/(AP711+AP720))^($F729*(1+$E729))</f>
        <v/>
      </c>
      <c r="AR729" s="47">
        <f>AQ729*(1/(1+$G729))^(1+$E729)*(1+AR$7)^$D729*(AR711/AQ711)^$E729*((AR711+AR720)/(AQ711+AQ720))^($F729*(1+$E729))</f>
        <v/>
      </c>
      <c r="AS729" s="47">
        <f>AR729*(1/(1+$G729))^(1+$E729)*(1+AS$7)^$D729*(AS711/AR711)^$E729*((AS711+AS720)/(AR711+AR720))^($F729*(1+$E729))</f>
        <v/>
      </c>
      <c r="AT729" s="47">
        <f>AS729*(1/(1+$G729))^(1+$E729)*(1+AT$7)^$D729*(AT711/AS711)^$E729*((AT711+AT720)/(AS711+AS720))^($F729*(1+$E729))</f>
        <v/>
      </c>
      <c r="AU729" s="47">
        <f>AT729*(1/(1+$G729))^(1+$E729)*(1+AU$7)^$D729*(AU711/AT711)^$E729*((AU711+AU720)/(AT711+AT720))^($F729*(1+$E729))</f>
        <v/>
      </c>
      <c r="AV729" s="47">
        <f>AU729*(1/(1+$G729))^(1+$E729)*(1+AV$7)^$D729*(AV711/AU711)^$E729*((AV711+AV720)/(AU711+AU720))^($F729*(1+$E729))</f>
        <v/>
      </c>
      <c r="AW729" s="47">
        <f>AV729*(1/(1+$G729))^(1+$E729)*(1+AW$7)^$D729*(AW711/AV711)^$E729*((AW711+AW720)/(AV711+AV720))^($F729*(1+$E729))</f>
        <v/>
      </c>
      <c r="AX729" s="48">
        <f>FUELUSE(AW729,AX711,AW711,AX720,AW720,AX$7,$D729,$E729,$F729,$G729)</f>
        <v/>
      </c>
    </row>
    <row r="730" hidden="1" outlineLevel="2">
      <c r="A730" s="5" t="inlineStr">
        <is>
          <t>ener</t>
        </is>
      </c>
      <c r="B730" s="5" t="inlineStr">
        <is>
          <t>ker</t>
        </is>
      </c>
      <c r="C730" s="5" t="inlineStr">
        <is>
          <t>res</t>
        </is>
      </c>
      <c r="D730" s="40">
        <f>INDEX(Inputs!$N$5:$N$132,MATCH($B730&amp;"|"&amp;$C730,Inputs!$A$5:$A$132,0))</f>
        <v/>
      </c>
      <c r="E730" s="40">
        <f>INDEX(Inputs!$O$5:$O$132,MATCH($B730&amp;"|"&amp;$C730,Inputs!$A$5:$A$132,0))</f>
        <v/>
      </c>
      <c r="F730" s="40">
        <f>INDEX(Inputs!$P$5:$P$132,MATCH($B730&amp;"|"&amp;$C730,Inputs!$A$5:$A$132,0))</f>
        <v/>
      </c>
      <c r="G730" s="40">
        <f>INDEX(Inputs!$Q$5:$Q$132,MATCH($B730&amp;"|"&amp;$C730,Inputs!$A$5:$A$132,0))</f>
        <v/>
      </c>
      <c r="H730" s="5">
        <f>INDEX(Variables!$B$5:$B$105,MATCH($A730,Variables!$A$5:$A$105,0))&amp;IF($C730="",""," | "&amp;INDEX(Mapping!$B$5:$B$26,MATCH($C730,Mapping!$A$5:$A$26,0))&amp;" | "&amp;INDEX(Mapping!$B$30:$B$41,MATCH($B730,Mapping!$A$30:$A$41,0)))</f>
        <v/>
      </c>
      <c r="I730" s="5">
        <f>INDEX(Variables!$C$5:$C$105,MATCH($A730,Variables!$A$5:$A$105,0))</f>
        <v/>
      </c>
      <c r="J730" s="5">
        <f>INDEX(Variables!$E$5:$E$105,MATCH($A730,Variables!$A$5:$A$105,0))</f>
        <v/>
      </c>
      <c r="K730" s="25">
        <f>LOWER(Settings!$C$4)&amp;".mit."&amp;$A730&amp;IF($C730="","","."&amp;$C730&amp;"."&amp;$B730)&amp;IF(INDEX(Variables!$D$5:$D$105,MATCH($A730,Variables!$A$5:$A$105,0))="","","."&amp;INDEX(Variables!$D$5:$D$105,MATCH($A730,Variables!$A$5:$A$105,0)))&amp;"."&amp;K$5</f>
        <v/>
      </c>
      <c r="L730" s="46">
        <f>INDEX(Inputs!$U$5:$U$132,MATCH($B730&amp;"|"&amp;$C730,Inputs!$A$5:$A$132,0))</f>
        <v/>
      </c>
      <c r="M730" s="47">
        <f>L730*(1/(1+$G730))^(1+$E730)*(1+M$7)^$D730*(M712/L712)^$E730*((M712+M721)/(L712+L721))^($F730*(1+$E730))</f>
        <v/>
      </c>
      <c r="N730" s="47">
        <f>M730*(1/(1+$G730))^(1+$E730)*(1+N$7)^$D730*(N712/M712)^$E730*((N712+N721)/(M712+M721))^($F730*(1+$E730))</f>
        <v/>
      </c>
      <c r="O730" s="47">
        <f>N730*(1/(1+$G730))^(1+$E730)*(1+O$7)^$D730*(O712/N712)^$E730*((O712+O721)/(N712+N721))^($F730*(1+$E730))</f>
        <v/>
      </c>
      <c r="P730" s="47">
        <f>O730*(1/(1+$G730))^(1+$E730)*(1+P$7)^$D730*(P712/O712)^$E730*((P712+P721)/(O712+O721))^($F730*(1+$E730))</f>
        <v/>
      </c>
      <c r="Q730" s="47">
        <f>P730*(1/(1+$G730))^(1+$E730)*(1+Q$7)^$D730*(Q712/P712)^$E730*((Q712+Q721)/(P712+P721))^($F730*(1+$E730))</f>
        <v/>
      </c>
      <c r="R730" s="47">
        <f>Q730*(1/(1+$G730))^(1+$E730)*(1+R$7)^$D730*(R712/Q712)^$E730*((R712+R721)/(Q712+Q721))^($F730*(1+$E730))</f>
        <v/>
      </c>
      <c r="S730" s="47">
        <f>R730*(1/(1+$G730))^(1+$E730)*(1+S$7)^$D730*(S712/R712)^$E730*((S712+S721)/(R712+R721))^($F730*(1+$E730))</f>
        <v/>
      </c>
      <c r="T730" s="47">
        <f>S730*(1/(1+$G730))^(1+$E730)*(1+T$7)^$D730*(T712/S712)^$E730*((T712+T721)/(S712+S721))^($F730*(1+$E730))</f>
        <v/>
      </c>
      <c r="U730" s="47">
        <f>T730*(1/(1+$G730))^(1+$E730)*(1+U$7)^$D730*(U712/T712)^$E730*((U712+U721)/(T712+T721))^($F730*(1+$E730))</f>
        <v/>
      </c>
      <c r="V730" s="47">
        <f>U730*(1/(1+$G730))^(1+$E730)*(1+V$7)^$D730*(V712/U712)^$E730*((V712+V721)/(U712+U721))^($F730*(1+$E730))</f>
        <v/>
      </c>
      <c r="W730" s="47">
        <f>V730*(1/(1+$G730))^(1+$E730)*(1+W$7)^$D730*(W712/V712)^$E730*((W712+W721)/(V712+V721))^($F730*(1+$E730))</f>
        <v/>
      </c>
      <c r="X730" s="47">
        <f>W730*(1/(1+$G730))^(1+$E730)*(1+X$7)^$D730*(X712/W712)^$E730*((X712+X721)/(W712+W721))^($F730*(1+$E730))</f>
        <v/>
      </c>
      <c r="Y730" s="47">
        <f>X730*(1/(1+$G730))^(1+$E730)*(1+Y$7)^$D730*(Y712/X712)^$E730*((Y712+Y721)/(X712+X721))^($F730*(1+$E730))</f>
        <v/>
      </c>
      <c r="Z730" s="47">
        <f>Y730*(1/(1+$G730))^(1+$E730)*(1+Z$7)^$D730*(Z712/Y712)^$E730*((Z712+Z721)/(Y712+Y721))^($F730*(1+$E730))</f>
        <v/>
      </c>
      <c r="AA730" s="47">
        <f>Z730*(1/(1+$G730))^(1+$E730)*(1+AA$7)^$D730*(AA712/Z712)^$E730*((AA712+AA721)/(Z712+Z721))^($F730*(1+$E730))</f>
        <v/>
      </c>
      <c r="AB730" s="47">
        <f>AA730*(1/(1+$G730))^(1+$E730)*(1+AB$7)^$D730*(AB712/AA712)^$E730*((AB712+AB721)/(AA712+AA721))^($F730*(1+$E730))</f>
        <v/>
      </c>
      <c r="AC730" s="47">
        <f>AB730*(1/(1+$G730))^(1+$E730)*(1+AC$7)^$D730*(AC712/AB712)^$E730*((AC712+AC721)/(AB712+AB721))^($F730*(1+$E730))</f>
        <v/>
      </c>
      <c r="AD730" s="48">
        <f>FUELUSE(AC730,AD712,AC712,AD721,AC721,AD$7,$D730,$E730,$F730,$G730)</f>
        <v/>
      </c>
      <c r="AE730" s="25">
        <f>LOWER(Settings!$C$4)&amp;".mit."&amp;$A730&amp;IF($C730="","","."&amp;$C730&amp;"."&amp;$B730)&amp;IF(INDEX(Variables!$D$5:$D$105,MATCH($A730,Variables!$A$5:$A$105,0))="","","."&amp;INDEX(Variables!$D$5:$D$105,MATCH($A730,Variables!$A$5:$A$105,0)))&amp;"."&amp;AE$5</f>
        <v/>
      </c>
      <c r="AF730" s="46">
        <f>INDEX(Inputs!$U$5:$U$132,MATCH($B730&amp;"|"&amp;$C730,Inputs!$A$5:$A$132,0))</f>
        <v/>
      </c>
      <c r="AG730" s="47">
        <f>AF730*(1/(1+$G730))^(1+$E730)*(1+AG$7)^$D730*(AG712/AF712)^$E730*((AG712+AG721)/(AF712+AF721))^($F730*(1+$E730))</f>
        <v/>
      </c>
      <c r="AH730" s="47">
        <f>AG730*(1/(1+$G730))^(1+$E730)*(1+AH$7)^$D730*(AH712/AG712)^$E730*((AH712+AH721)/(AG712+AG721))^($F730*(1+$E730))</f>
        <v/>
      </c>
      <c r="AI730" s="47">
        <f>AH730*(1/(1+$G730))^(1+$E730)*(1+AI$7)^$D730*(AI712/AH712)^$E730*((AI712+AI721)/(AH712+AH721))^($F730*(1+$E730))</f>
        <v/>
      </c>
      <c r="AJ730" s="47">
        <f>AI730*(1/(1+$G730))^(1+$E730)*(1+AJ$7)^$D730*(AJ712/AI712)^$E730*((AJ712+AJ721)/(AI712+AI721))^($F730*(1+$E730))</f>
        <v/>
      </c>
      <c r="AK730" s="47">
        <f>AJ730*(1/(1+$G730))^(1+$E730)*(1+AK$7)^$D730*(AK712/AJ712)^$E730*((AK712+AK721)/(AJ712+AJ721))^($F730*(1+$E730))</f>
        <v/>
      </c>
      <c r="AL730" s="47">
        <f>AK730*(1/(1+$G730))^(1+$E730)*(1+AL$7)^$D730*(AL712/AK712)^$E730*((AL712+AL721)/(AK712+AK721))^($F730*(1+$E730))</f>
        <v/>
      </c>
      <c r="AM730" s="47">
        <f>AL730*(1/(1+$G730))^(1+$E730)*(1+AM$7)^$D730*(AM712/AL712)^$E730*((AM712+AM721)/(AL712+AL721))^($F730*(1+$E730))</f>
        <v/>
      </c>
      <c r="AN730" s="47">
        <f>AM730*(1/(1+$G730))^(1+$E730)*(1+AN$7)^$D730*(AN712/AM712)^$E730*((AN712+AN721)/(AM712+AM721))^($F730*(1+$E730))</f>
        <v/>
      </c>
      <c r="AO730" s="47">
        <f>AN730*(1/(1+$G730))^(1+$E730)*(1+AO$7)^$D730*(AO712/AN712)^$E730*((AO712+AO721)/(AN712+AN721))^($F730*(1+$E730))</f>
        <v/>
      </c>
      <c r="AP730" s="47">
        <f>AO730*(1/(1+$G730))^(1+$E730)*(1+AP$7)^$D730*(AP712/AO712)^$E730*((AP712+AP721)/(AO712+AO721))^($F730*(1+$E730))</f>
        <v/>
      </c>
      <c r="AQ730" s="47">
        <f>AP730*(1/(1+$G730))^(1+$E730)*(1+AQ$7)^$D730*(AQ712/AP712)^$E730*((AQ712+AQ721)/(AP712+AP721))^($F730*(1+$E730))</f>
        <v/>
      </c>
      <c r="AR730" s="47">
        <f>AQ730*(1/(1+$G730))^(1+$E730)*(1+AR$7)^$D730*(AR712/AQ712)^$E730*((AR712+AR721)/(AQ712+AQ721))^($F730*(1+$E730))</f>
        <v/>
      </c>
      <c r="AS730" s="47">
        <f>AR730*(1/(1+$G730))^(1+$E730)*(1+AS$7)^$D730*(AS712/AR712)^$E730*((AS712+AS721)/(AR712+AR721))^($F730*(1+$E730))</f>
        <v/>
      </c>
      <c r="AT730" s="47">
        <f>AS730*(1/(1+$G730))^(1+$E730)*(1+AT$7)^$D730*(AT712/AS712)^$E730*((AT712+AT721)/(AS712+AS721))^($F730*(1+$E730))</f>
        <v/>
      </c>
      <c r="AU730" s="47">
        <f>AT730*(1/(1+$G730))^(1+$E730)*(1+AU$7)^$D730*(AU712/AT712)^$E730*((AU712+AU721)/(AT712+AT721))^($F730*(1+$E730))</f>
        <v/>
      </c>
      <c r="AV730" s="47">
        <f>AU730*(1/(1+$G730))^(1+$E730)*(1+AV$7)^$D730*(AV712/AU712)^$E730*((AV712+AV721)/(AU712+AU721))^($F730*(1+$E730))</f>
        <v/>
      </c>
      <c r="AW730" s="47">
        <f>AV730*(1/(1+$G730))^(1+$E730)*(1+AW$7)^$D730*(AW712/AV712)^$E730*((AW712+AW721)/(AV712+AV721))^($F730*(1+$E730))</f>
        <v/>
      </c>
      <c r="AX730" s="48">
        <f>FUELUSE(AW730,AX712,AW712,AX721,AW721,AX$7,$D730,$E730,$F730,$G730)</f>
        <v/>
      </c>
    </row>
    <row r="731" hidden="1" outlineLevel="2">
      <c r="A731" s="5" t="inlineStr">
        <is>
          <t>ener</t>
        </is>
      </c>
      <c r="B731" s="5" t="inlineStr">
        <is>
          <t>oop</t>
        </is>
      </c>
      <c r="C731" s="5" t="inlineStr">
        <is>
          <t>res</t>
        </is>
      </c>
      <c r="D731" s="40">
        <f>INDEX(Inputs!$N$5:$N$132,MATCH($B731&amp;"|"&amp;$C731,Inputs!$A$5:$A$132,0))</f>
        <v/>
      </c>
      <c r="E731" s="40">
        <f>INDEX(Inputs!$O$5:$O$132,MATCH($B731&amp;"|"&amp;$C731,Inputs!$A$5:$A$132,0))</f>
        <v/>
      </c>
      <c r="F731" s="40">
        <f>INDEX(Inputs!$P$5:$P$132,MATCH($B731&amp;"|"&amp;$C731,Inputs!$A$5:$A$132,0))</f>
        <v/>
      </c>
      <c r="G731" s="40">
        <f>INDEX(Inputs!$Q$5:$Q$132,MATCH($B731&amp;"|"&amp;$C731,Inputs!$A$5:$A$132,0))</f>
        <v/>
      </c>
      <c r="H731" s="5">
        <f>INDEX(Variables!$B$5:$B$105,MATCH($A731,Variables!$A$5:$A$105,0))&amp;IF($C731="",""," | "&amp;INDEX(Mapping!$B$5:$B$26,MATCH($C731,Mapping!$A$5:$A$26,0))&amp;" | "&amp;INDEX(Mapping!$B$30:$B$41,MATCH($B731,Mapping!$A$30:$A$41,0)))</f>
        <v/>
      </c>
      <c r="I731" s="5">
        <f>INDEX(Variables!$C$5:$C$105,MATCH($A731,Variables!$A$5:$A$105,0))</f>
        <v/>
      </c>
      <c r="J731" s="5">
        <f>INDEX(Variables!$E$5:$E$105,MATCH($A731,Variables!$A$5:$A$105,0))</f>
        <v/>
      </c>
      <c r="K731" s="25">
        <f>LOWER(Settings!$C$4)&amp;".mit."&amp;$A731&amp;IF($C731="","","."&amp;$C731&amp;"."&amp;$B731)&amp;IF(INDEX(Variables!$D$5:$D$105,MATCH($A731,Variables!$A$5:$A$105,0))="","","."&amp;INDEX(Variables!$D$5:$D$105,MATCH($A731,Variables!$A$5:$A$105,0)))&amp;"."&amp;K$5</f>
        <v/>
      </c>
      <c r="L731" s="46">
        <f>INDEX(Inputs!$U$5:$U$132,MATCH($B731&amp;"|"&amp;$C731,Inputs!$A$5:$A$132,0))</f>
        <v/>
      </c>
      <c r="M731" s="47">
        <f>L731*(1/(1+$G731))^(1+$E731)*(1+M$7)^$D731*(M713/L713)^$E731*((M713+M722)/(L713+L722))^($F731*(1+$E731))</f>
        <v/>
      </c>
      <c r="N731" s="47">
        <f>M731*(1/(1+$G731))^(1+$E731)*(1+N$7)^$D731*(N713/M713)^$E731*((N713+N722)/(M713+M722))^($F731*(1+$E731))</f>
        <v/>
      </c>
      <c r="O731" s="47">
        <f>N731*(1/(1+$G731))^(1+$E731)*(1+O$7)^$D731*(O713/N713)^$E731*((O713+O722)/(N713+N722))^($F731*(1+$E731))</f>
        <v/>
      </c>
      <c r="P731" s="47">
        <f>O731*(1/(1+$G731))^(1+$E731)*(1+P$7)^$D731*(P713/O713)^$E731*((P713+P722)/(O713+O722))^($F731*(1+$E731))</f>
        <v/>
      </c>
      <c r="Q731" s="47">
        <f>P731*(1/(1+$G731))^(1+$E731)*(1+Q$7)^$D731*(Q713/P713)^$E731*((Q713+Q722)/(P713+P722))^($F731*(1+$E731))</f>
        <v/>
      </c>
      <c r="R731" s="47">
        <f>Q731*(1/(1+$G731))^(1+$E731)*(1+R$7)^$D731*(R713/Q713)^$E731*((R713+R722)/(Q713+Q722))^($F731*(1+$E731))</f>
        <v/>
      </c>
      <c r="S731" s="47">
        <f>R731*(1/(1+$G731))^(1+$E731)*(1+S$7)^$D731*(S713/R713)^$E731*((S713+S722)/(R713+R722))^($F731*(1+$E731))</f>
        <v/>
      </c>
      <c r="T731" s="47">
        <f>S731*(1/(1+$G731))^(1+$E731)*(1+T$7)^$D731*(T713/S713)^$E731*((T713+T722)/(S713+S722))^($F731*(1+$E731))</f>
        <v/>
      </c>
      <c r="U731" s="47">
        <f>T731*(1/(1+$G731))^(1+$E731)*(1+U$7)^$D731*(U713/T713)^$E731*((U713+U722)/(T713+T722))^($F731*(1+$E731))</f>
        <v/>
      </c>
      <c r="V731" s="47">
        <f>U731*(1/(1+$G731))^(1+$E731)*(1+V$7)^$D731*(V713/U713)^$E731*((V713+V722)/(U713+U722))^($F731*(1+$E731))</f>
        <v/>
      </c>
      <c r="W731" s="47">
        <f>V731*(1/(1+$G731))^(1+$E731)*(1+W$7)^$D731*(W713/V713)^$E731*((W713+W722)/(V713+V722))^($F731*(1+$E731))</f>
        <v/>
      </c>
      <c r="X731" s="47">
        <f>W731*(1/(1+$G731))^(1+$E731)*(1+X$7)^$D731*(X713/W713)^$E731*((X713+X722)/(W713+W722))^($F731*(1+$E731))</f>
        <v/>
      </c>
      <c r="Y731" s="47">
        <f>X731*(1/(1+$G731))^(1+$E731)*(1+Y$7)^$D731*(Y713/X713)^$E731*((Y713+Y722)/(X713+X722))^($F731*(1+$E731))</f>
        <v/>
      </c>
      <c r="Z731" s="47">
        <f>Y731*(1/(1+$G731))^(1+$E731)*(1+Z$7)^$D731*(Z713/Y713)^$E731*((Z713+Z722)/(Y713+Y722))^($F731*(1+$E731))</f>
        <v/>
      </c>
      <c r="AA731" s="47">
        <f>Z731*(1/(1+$G731))^(1+$E731)*(1+AA$7)^$D731*(AA713/Z713)^$E731*((AA713+AA722)/(Z713+Z722))^($F731*(1+$E731))</f>
        <v/>
      </c>
      <c r="AB731" s="47">
        <f>AA731*(1/(1+$G731))^(1+$E731)*(1+AB$7)^$D731*(AB713/AA713)^$E731*((AB713+AB722)/(AA713+AA722))^($F731*(1+$E731))</f>
        <v/>
      </c>
      <c r="AC731" s="47">
        <f>AB731*(1/(1+$G731))^(1+$E731)*(1+AC$7)^$D731*(AC713/AB713)^$E731*((AC713+AC722)/(AB713+AB722))^($F731*(1+$E731))</f>
        <v/>
      </c>
      <c r="AD731" s="48">
        <f>FUELUSE(AC731,AD713,AC713,AD722,AC722,AD$7,$D731,$E731,$F731,$G731)</f>
        <v/>
      </c>
      <c r="AE731" s="25">
        <f>LOWER(Settings!$C$4)&amp;".mit."&amp;$A731&amp;IF($C731="","","."&amp;$C731&amp;"."&amp;$B731)&amp;IF(INDEX(Variables!$D$5:$D$105,MATCH($A731,Variables!$A$5:$A$105,0))="","","."&amp;INDEX(Variables!$D$5:$D$105,MATCH($A731,Variables!$A$5:$A$105,0)))&amp;"."&amp;AE$5</f>
        <v/>
      </c>
      <c r="AF731" s="46">
        <f>INDEX(Inputs!$U$5:$U$132,MATCH($B731&amp;"|"&amp;$C731,Inputs!$A$5:$A$132,0))</f>
        <v/>
      </c>
      <c r="AG731" s="47">
        <f>AF731*(1/(1+$G731))^(1+$E731)*(1+AG$7)^$D731*(AG713/AF713)^$E731*((AG713+AG722)/(AF713+AF722))^($F731*(1+$E731))</f>
        <v/>
      </c>
      <c r="AH731" s="47">
        <f>AG731*(1/(1+$G731))^(1+$E731)*(1+AH$7)^$D731*(AH713/AG713)^$E731*((AH713+AH722)/(AG713+AG722))^($F731*(1+$E731))</f>
        <v/>
      </c>
      <c r="AI731" s="47">
        <f>AH731*(1/(1+$G731))^(1+$E731)*(1+AI$7)^$D731*(AI713/AH713)^$E731*((AI713+AI722)/(AH713+AH722))^($F731*(1+$E731))</f>
        <v/>
      </c>
      <c r="AJ731" s="47">
        <f>AI731*(1/(1+$G731))^(1+$E731)*(1+AJ$7)^$D731*(AJ713/AI713)^$E731*((AJ713+AJ722)/(AI713+AI722))^($F731*(1+$E731))</f>
        <v/>
      </c>
      <c r="AK731" s="47">
        <f>AJ731*(1/(1+$G731))^(1+$E731)*(1+AK$7)^$D731*(AK713/AJ713)^$E731*((AK713+AK722)/(AJ713+AJ722))^($F731*(1+$E731))</f>
        <v/>
      </c>
      <c r="AL731" s="47">
        <f>AK731*(1/(1+$G731))^(1+$E731)*(1+AL$7)^$D731*(AL713/AK713)^$E731*((AL713+AL722)/(AK713+AK722))^($F731*(1+$E731))</f>
        <v/>
      </c>
      <c r="AM731" s="47">
        <f>AL731*(1/(1+$G731))^(1+$E731)*(1+AM$7)^$D731*(AM713/AL713)^$E731*((AM713+AM722)/(AL713+AL722))^($F731*(1+$E731))</f>
        <v/>
      </c>
      <c r="AN731" s="47">
        <f>AM731*(1/(1+$G731))^(1+$E731)*(1+AN$7)^$D731*(AN713/AM713)^$E731*((AN713+AN722)/(AM713+AM722))^($F731*(1+$E731))</f>
        <v/>
      </c>
      <c r="AO731" s="47">
        <f>AN731*(1/(1+$G731))^(1+$E731)*(1+AO$7)^$D731*(AO713/AN713)^$E731*((AO713+AO722)/(AN713+AN722))^($F731*(1+$E731))</f>
        <v/>
      </c>
      <c r="AP731" s="47">
        <f>AO731*(1/(1+$G731))^(1+$E731)*(1+AP$7)^$D731*(AP713/AO713)^$E731*((AP713+AP722)/(AO713+AO722))^($F731*(1+$E731))</f>
        <v/>
      </c>
      <c r="AQ731" s="47">
        <f>AP731*(1/(1+$G731))^(1+$E731)*(1+AQ$7)^$D731*(AQ713/AP713)^$E731*((AQ713+AQ722)/(AP713+AP722))^($F731*(1+$E731))</f>
        <v/>
      </c>
      <c r="AR731" s="47">
        <f>AQ731*(1/(1+$G731))^(1+$E731)*(1+AR$7)^$D731*(AR713/AQ713)^$E731*((AR713+AR722)/(AQ713+AQ722))^($F731*(1+$E731))</f>
        <v/>
      </c>
      <c r="AS731" s="47">
        <f>AR731*(1/(1+$G731))^(1+$E731)*(1+AS$7)^$D731*(AS713/AR713)^$E731*((AS713+AS722)/(AR713+AR722))^($F731*(1+$E731))</f>
        <v/>
      </c>
      <c r="AT731" s="47">
        <f>AS731*(1/(1+$G731))^(1+$E731)*(1+AT$7)^$D731*(AT713/AS713)^$E731*((AT713+AT722)/(AS713+AS722))^($F731*(1+$E731))</f>
        <v/>
      </c>
      <c r="AU731" s="47">
        <f>AT731*(1/(1+$G731))^(1+$E731)*(1+AU$7)^$D731*(AU713/AT713)^$E731*((AU713+AU722)/(AT713+AT722))^($F731*(1+$E731))</f>
        <v/>
      </c>
      <c r="AV731" s="47">
        <f>AU731*(1/(1+$G731))^(1+$E731)*(1+AV$7)^$D731*(AV713/AU713)^$E731*((AV713+AV722)/(AU713+AU722))^($F731*(1+$E731))</f>
        <v/>
      </c>
      <c r="AW731" s="47">
        <f>AV731*(1/(1+$G731))^(1+$E731)*(1+AW$7)^$D731*(AW713/AV713)^$E731*((AW713+AW722)/(AV713+AV722))^($F731*(1+$E731))</f>
        <v/>
      </c>
      <c r="AX731" s="48">
        <f>FUELUSE(AW731,AX713,AW713,AX722,AW722,AX$7,$D731,$E731,$F731,$G731)</f>
        <v/>
      </c>
    </row>
    <row r="732" hidden="1" outlineLevel="2">
      <c r="A732" s="5" t="inlineStr">
        <is>
          <t>ener</t>
        </is>
      </c>
      <c r="B732" s="5" t="inlineStr">
        <is>
          <t>bio</t>
        </is>
      </c>
      <c r="C732" s="5" t="inlineStr">
        <is>
          <t>res</t>
        </is>
      </c>
      <c r="D732" s="40">
        <f>INDEX(Inputs!$N$5:$N$132,MATCH($B732&amp;"|"&amp;$C732,Inputs!$A$5:$A$132,0))</f>
        <v/>
      </c>
      <c r="E732" s="40">
        <f>INDEX(Inputs!$O$5:$O$132,MATCH($B732&amp;"|"&amp;$C732,Inputs!$A$5:$A$132,0))</f>
        <v/>
      </c>
      <c r="F732" s="40">
        <f>INDEX(Inputs!$P$5:$P$132,MATCH($B732&amp;"|"&amp;$C732,Inputs!$A$5:$A$132,0))</f>
        <v/>
      </c>
      <c r="G732" s="40">
        <f>INDEX(Inputs!$Q$5:$Q$132,MATCH($B732&amp;"|"&amp;$C732,Inputs!$A$5:$A$132,0))</f>
        <v/>
      </c>
      <c r="H732" s="5">
        <f>INDEX(Variables!$B$5:$B$105,MATCH($A732,Variables!$A$5:$A$105,0))&amp;IF($C732="",""," | "&amp;INDEX(Mapping!$B$5:$B$26,MATCH($C732,Mapping!$A$5:$A$26,0))&amp;" | "&amp;INDEX(Mapping!$B$30:$B$41,MATCH($B732,Mapping!$A$30:$A$41,0)))</f>
        <v/>
      </c>
      <c r="I732" s="5">
        <f>INDEX(Variables!$C$5:$C$105,MATCH($A732,Variables!$A$5:$A$105,0))</f>
        <v/>
      </c>
      <c r="J732" s="5">
        <f>INDEX(Variables!$E$5:$E$105,MATCH($A732,Variables!$A$5:$A$105,0))</f>
        <v/>
      </c>
      <c r="K732" s="25">
        <f>LOWER(Settings!$C$4)&amp;".mit."&amp;$A732&amp;IF($C732="","","."&amp;$C732&amp;"."&amp;$B732)&amp;IF(INDEX(Variables!$D$5:$D$105,MATCH($A732,Variables!$A$5:$A$105,0))="","","."&amp;INDEX(Variables!$D$5:$D$105,MATCH($A732,Variables!$A$5:$A$105,0)))&amp;"."&amp;K$5</f>
        <v/>
      </c>
      <c r="L732" s="46">
        <f>INDEX(Inputs!$U$5:$U$132,MATCH($B732&amp;"|"&amp;$C732,Inputs!$A$5:$A$132,0))</f>
        <v/>
      </c>
      <c r="M732" s="47">
        <f>L732*(1/(1+$G732))^(1+$E732)*(1+M$7)^$D732*(M714/L714)^$E732*((M714+M723)/(L714+L723))^($F732*(1+$E732))</f>
        <v/>
      </c>
      <c r="N732" s="47">
        <f>M732*(1/(1+$G732))^(1+$E732)*(1+N$7)^$D732*(N714/M714)^$E732*((N714+N723)/(M714+M723))^($F732*(1+$E732))</f>
        <v/>
      </c>
      <c r="O732" s="47">
        <f>N732*(1/(1+$G732))^(1+$E732)*(1+O$7)^$D732*(O714/N714)^$E732*((O714+O723)/(N714+N723))^($F732*(1+$E732))</f>
        <v/>
      </c>
      <c r="P732" s="47">
        <f>O732*(1/(1+$G732))^(1+$E732)*(1+P$7)^$D732*(P714/O714)^$E732*((P714+P723)/(O714+O723))^($F732*(1+$E732))</f>
        <v/>
      </c>
      <c r="Q732" s="47">
        <f>P732*(1/(1+$G732))^(1+$E732)*(1+Q$7)^$D732*(Q714/P714)^$E732*((Q714+Q723)/(P714+P723))^($F732*(1+$E732))</f>
        <v/>
      </c>
      <c r="R732" s="47">
        <f>Q732*(1/(1+$G732))^(1+$E732)*(1+R$7)^$D732*(R714/Q714)^$E732*((R714+R723)/(Q714+Q723))^($F732*(1+$E732))</f>
        <v/>
      </c>
      <c r="S732" s="47">
        <f>R732*(1/(1+$G732))^(1+$E732)*(1+S$7)^$D732*(S714/R714)^$E732*((S714+S723)/(R714+R723))^($F732*(1+$E732))</f>
        <v/>
      </c>
      <c r="T732" s="47">
        <f>S732*(1/(1+$G732))^(1+$E732)*(1+T$7)^$D732*(T714/S714)^$E732*((T714+T723)/(S714+S723))^($F732*(1+$E732))</f>
        <v/>
      </c>
      <c r="U732" s="47">
        <f>T732*(1/(1+$G732))^(1+$E732)*(1+U$7)^$D732*(U714/T714)^$E732*((U714+U723)/(T714+T723))^($F732*(1+$E732))</f>
        <v/>
      </c>
      <c r="V732" s="47">
        <f>U732*(1/(1+$G732))^(1+$E732)*(1+V$7)^$D732*(V714/U714)^$E732*((V714+V723)/(U714+U723))^($F732*(1+$E732))</f>
        <v/>
      </c>
      <c r="W732" s="47">
        <f>V732*(1/(1+$G732))^(1+$E732)*(1+W$7)^$D732*(W714/V714)^$E732*((W714+W723)/(V714+V723))^($F732*(1+$E732))</f>
        <v/>
      </c>
      <c r="X732" s="47">
        <f>W732*(1/(1+$G732))^(1+$E732)*(1+X$7)^$D732*(X714/W714)^$E732*((X714+X723)/(W714+W723))^($F732*(1+$E732))</f>
        <v/>
      </c>
      <c r="Y732" s="47">
        <f>X732*(1/(1+$G732))^(1+$E732)*(1+Y$7)^$D732*(Y714/X714)^$E732*((Y714+Y723)/(X714+X723))^($F732*(1+$E732))</f>
        <v/>
      </c>
      <c r="Z732" s="47">
        <f>Y732*(1/(1+$G732))^(1+$E732)*(1+Z$7)^$D732*(Z714/Y714)^$E732*((Z714+Z723)/(Y714+Y723))^($F732*(1+$E732))</f>
        <v/>
      </c>
      <c r="AA732" s="47">
        <f>Z732*(1/(1+$G732))^(1+$E732)*(1+AA$7)^$D732*(AA714/Z714)^$E732*((AA714+AA723)/(Z714+Z723))^($F732*(1+$E732))</f>
        <v/>
      </c>
      <c r="AB732" s="47">
        <f>AA732*(1/(1+$G732))^(1+$E732)*(1+AB$7)^$D732*(AB714/AA714)^$E732*((AB714+AB723)/(AA714+AA723))^($F732*(1+$E732))</f>
        <v/>
      </c>
      <c r="AC732" s="47">
        <f>AB732*(1/(1+$G732))^(1+$E732)*(1+AC$7)^$D732*(AC714/AB714)^$E732*((AC714+AC723)/(AB714+AB723))^($F732*(1+$E732))</f>
        <v/>
      </c>
      <c r="AD732" s="48">
        <f>FUELUSE(AC732,AD714,AC714,AD723,AC723,AD$7,$D732,$E732,$F732,$G732)</f>
        <v/>
      </c>
      <c r="AE732" s="25">
        <f>LOWER(Settings!$C$4)&amp;".mit."&amp;$A732&amp;IF($C732="","","."&amp;$C732&amp;"."&amp;$B732)&amp;IF(INDEX(Variables!$D$5:$D$105,MATCH($A732,Variables!$A$5:$A$105,0))="","","."&amp;INDEX(Variables!$D$5:$D$105,MATCH($A732,Variables!$A$5:$A$105,0)))&amp;"."&amp;AE$5</f>
        <v/>
      </c>
      <c r="AF732" s="46">
        <f>INDEX(Inputs!$U$5:$U$132,MATCH($B732&amp;"|"&amp;$C732,Inputs!$A$5:$A$132,0))</f>
        <v/>
      </c>
      <c r="AG732" s="47">
        <f>AF732*(1/(1+$G732))^(1+$E732)*(1+AG$7)^$D732*(AG714/AF714)^$E732*((AG714+AG723)/(AF714+AF723))^($F732*(1+$E732))</f>
        <v/>
      </c>
      <c r="AH732" s="47">
        <f>AG732*(1/(1+$G732))^(1+$E732)*(1+AH$7)^$D732*(AH714/AG714)^$E732*((AH714+AH723)/(AG714+AG723))^($F732*(1+$E732))</f>
        <v/>
      </c>
      <c r="AI732" s="47">
        <f>AH732*(1/(1+$G732))^(1+$E732)*(1+AI$7)^$D732*(AI714/AH714)^$E732*((AI714+AI723)/(AH714+AH723))^($F732*(1+$E732))</f>
        <v/>
      </c>
      <c r="AJ732" s="47">
        <f>AI732*(1/(1+$G732))^(1+$E732)*(1+AJ$7)^$D732*(AJ714/AI714)^$E732*((AJ714+AJ723)/(AI714+AI723))^($F732*(1+$E732))</f>
        <v/>
      </c>
      <c r="AK732" s="47">
        <f>AJ732*(1/(1+$G732))^(1+$E732)*(1+AK$7)^$D732*(AK714/AJ714)^$E732*((AK714+AK723)/(AJ714+AJ723))^($F732*(1+$E732))</f>
        <v/>
      </c>
      <c r="AL732" s="47">
        <f>AK732*(1/(1+$G732))^(1+$E732)*(1+AL$7)^$D732*(AL714/AK714)^$E732*((AL714+AL723)/(AK714+AK723))^($F732*(1+$E732))</f>
        <v/>
      </c>
      <c r="AM732" s="47">
        <f>AL732*(1/(1+$G732))^(1+$E732)*(1+AM$7)^$D732*(AM714/AL714)^$E732*((AM714+AM723)/(AL714+AL723))^($F732*(1+$E732))</f>
        <v/>
      </c>
      <c r="AN732" s="47">
        <f>AM732*(1/(1+$G732))^(1+$E732)*(1+AN$7)^$D732*(AN714/AM714)^$E732*((AN714+AN723)/(AM714+AM723))^($F732*(1+$E732))</f>
        <v/>
      </c>
      <c r="AO732" s="47">
        <f>AN732*(1/(1+$G732))^(1+$E732)*(1+AO$7)^$D732*(AO714/AN714)^$E732*((AO714+AO723)/(AN714+AN723))^($F732*(1+$E732))</f>
        <v/>
      </c>
      <c r="AP732" s="47">
        <f>AO732*(1/(1+$G732))^(1+$E732)*(1+AP$7)^$D732*(AP714/AO714)^$E732*((AP714+AP723)/(AO714+AO723))^($F732*(1+$E732))</f>
        <v/>
      </c>
      <c r="AQ732" s="47">
        <f>AP732*(1/(1+$G732))^(1+$E732)*(1+AQ$7)^$D732*(AQ714/AP714)^$E732*((AQ714+AQ723)/(AP714+AP723))^($F732*(1+$E732))</f>
        <v/>
      </c>
      <c r="AR732" s="47">
        <f>AQ732*(1/(1+$G732))^(1+$E732)*(1+AR$7)^$D732*(AR714/AQ714)^$E732*((AR714+AR723)/(AQ714+AQ723))^($F732*(1+$E732))</f>
        <v/>
      </c>
      <c r="AS732" s="47">
        <f>AR732*(1/(1+$G732))^(1+$E732)*(1+AS$7)^$D732*(AS714/AR714)^$E732*((AS714+AS723)/(AR714+AR723))^($F732*(1+$E732))</f>
        <v/>
      </c>
      <c r="AT732" s="47">
        <f>AS732*(1/(1+$G732))^(1+$E732)*(1+AT$7)^$D732*(AT714/AS714)^$E732*((AT714+AT723)/(AS714+AS723))^($F732*(1+$E732))</f>
        <v/>
      </c>
      <c r="AU732" s="47">
        <f>AT732*(1/(1+$G732))^(1+$E732)*(1+AU$7)^$D732*(AU714/AT714)^$E732*((AU714+AU723)/(AT714+AT723))^($F732*(1+$E732))</f>
        <v/>
      </c>
      <c r="AV732" s="47">
        <f>AU732*(1/(1+$G732))^(1+$E732)*(1+AV$7)^$D732*(AV714/AU714)^$E732*((AV714+AV723)/(AU714+AU723))^($F732*(1+$E732))</f>
        <v/>
      </c>
      <c r="AW732" s="47">
        <f>AV732*(1/(1+$G732))^(1+$E732)*(1+AW$7)^$D732*(AW714/AV714)^$E732*((AW714+AW723)/(AV714+AV723))^($F732*(1+$E732))</f>
        <v/>
      </c>
      <c r="AX732" s="48">
        <f>FUELUSE(AW732,AX714,AW714,AX723,AW723,AX$7,$D732,$E732,$F732,$G732)</f>
        <v/>
      </c>
    </row>
    <row r="733" hidden="1" outlineLevel="2"/>
    <row r="734" hidden="1" outlineLevel="2">
      <c r="A734" s="5" t="inlineStr">
        <is>
          <t>rtx</t>
        </is>
      </c>
      <c r="B734" s="5" t="inlineStr">
        <is>
          <t>coa</t>
        </is>
      </c>
      <c r="C734" s="5" t="inlineStr">
        <is>
          <t>res</t>
        </is>
      </c>
      <c r="D734" s="40">
        <f>INDEX(Inputs!$R$5:$R$132,MATCH($B734&amp;"|"&amp;$C734,Inputs!$A$5:$A$132,0))</f>
        <v/>
      </c>
      <c r="E734" s="39" t="n"/>
      <c r="F734" s="39" t="n"/>
      <c r="G734" s="39" t="n"/>
      <c r="H734" s="5">
        <f>INDEX(Variables!$B$5:$B$105,MATCH($A734,Variables!$A$5:$A$105,0))&amp;IF($C734="",""," | "&amp;INDEX(Mapping!$B$5:$B$26,MATCH($C734,Mapping!$A$5:$A$26,0))&amp;" | "&amp;INDEX(Mapping!$B$30:$B$41,MATCH($B734,Mapping!$A$30:$A$41,0)))</f>
        <v/>
      </c>
      <c r="I734" s="5">
        <f>INDEX(Variables!$C$5:$C$105,MATCH($A734,Variables!$A$5:$A$105,0))</f>
        <v/>
      </c>
      <c r="J734" s="5">
        <f>INDEX(Variables!$E$5:$E$105,MATCH($A734,Variables!$A$5:$A$105,0))</f>
        <v/>
      </c>
      <c r="K734" s="25">
        <f>LOWER(Settings!$C$4)&amp;".mit."&amp;$A734&amp;IF($C734="","","."&amp;$C734&amp;"."&amp;$B734)&amp;IF(INDEX(Variables!$D$5:$D$105,MATCH($A734,Variables!$A$5:$A$105,0))="","","."&amp;INDEX(Variables!$D$5:$D$105,MATCH($A734,Variables!$A$5:$A$105,0)))&amp;"."&amp;K$5</f>
        <v/>
      </c>
      <c r="L734" s="46">
        <f>L725*Settings!$C$13*(INDEX(L$258:L$269,$D734)+INDEX(L$245:L$256,$D734))</f>
        <v/>
      </c>
      <c r="M734" s="47">
        <f>M725*Settings!$C$13*(INDEX(M$258:M$269,$D734)+INDEX(M$245:M$256,$D734))</f>
        <v/>
      </c>
      <c r="N734" s="47">
        <f>N725*Settings!$C$13*(INDEX(N$258:N$269,$D734)+INDEX(N$245:N$256,$D734))</f>
        <v/>
      </c>
      <c r="O734" s="47">
        <f>O725*Settings!$C$13*(INDEX(O$258:O$269,$D734)+INDEX(O$245:O$256,$D734))</f>
        <v/>
      </c>
      <c r="P734" s="47">
        <f>P725*Settings!$C$13*(INDEX(P$258:P$269,$D734)+INDEX(P$245:P$256,$D734))</f>
        <v/>
      </c>
      <c r="Q734" s="47">
        <f>Q725*Settings!$C$13*(INDEX(Q$258:Q$269,$D734)+INDEX(Q$245:Q$256,$D734))</f>
        <v/>
      </c>
      <c r="R734" s="47">
        <f>R725*Settings!$C$13*(INDEX(R$258:R$269,$D734)+INDEX(R$245:R$256,$D734))</f>
        <v/>
      </c>
      <c r="S734" s="47">
        <f>S725*Settings!$C$13*(INDEX(S$258:S$269,$D734)+INDEX(S$245:S$256,$D734))</f>
        <v/>
      </c>
      <c r="T734" s="47">
        <f>T725*Settings!$C$13*(INDEX(T$258:T$269,$D734)+INDEX(T$245:T$256,$D734))</f>
        <v/>
      </c>
      <c r="U734" s="47">
        <f>U725*Settings!$C$13*(INDEX(U$258:U$269,$D734)+INDEX(U$245:U$256,$D734))</f>
        <v/>
      </c>
      <c r="V734" s="47">
        <f>V725*Settings!$C$13*(INDEX(V$258:V$269,$D734)+INDEX(V$245:V$256,$D734))</f>
        <v/>
      </c>
      <c r="W734" s="47">
        <f>W725*Settings!$C$13*(INDEX(W$258:W$269,$D734)+INDEX(W$245:W$256,$D734))</f>
        <v/>
      </c>
      <c r="X734" s="47">
        <f>X725*Settings!$C$13*(INDEX(X$258:X$269,$D734)+INDEX(X$245:X$256,$D734))</f>
        <v/>
      </c>
      <c r="Y734" s="47">
        <f>Y725*Settings!$C$13*(INDEX(Y$258:Y$269,$D734)+INDEX(Y$245:Y$256,$D734))</f>
        <v/>
      </c>
      <c r="Z734" s="47">
        <f>Z725*Settings!$C$13*(INDEX(Z$258:Z$269,$D734)+INDEX(Z$245:Z$256,$D734))</f>
        <v/>
      </c>
      <c r="AA734" s="47">
        <f>AA725*Settings!$C$13*(INDEX(AA$258:AA$269,$D734)+INDEX(AA$245:AA$256,$D734))</f>
        <v/>
      </c>
      <c r="AB734" s="47">
        <f>AB725*Settings!$C$13*(INDEX(AB$258:AB$269,$D734)+INDEX(AB$245:AB$256,$D734))</f>
        <v/>
      </c>
      <c r="AC734" s="47">
        <f>AC725*Settings!$C$13*(INDEX(AC$258:AC$269,$D734)+INDEX(AC$245:AC$256,$D734))</f>
        <v/>
      </c>
      <c r="AD734" s="48">
        <f>REVENUE(AD725,Settings!$C$13,INDEX(AD$258:AD$269,$D734)+INDEX(AD$245:AD$256,$D734))</f>
        <v/>
      </c>
      <c r="AE734" s="25">
        <f>LOWER(Settings!$C$4)&amp;".mit."&amp;$A734&amp;IF($C734="","","."&amp;$C734&amp;"."&amp;$B734)&amp;IF(INDEX(Variables!$D$5:$D$105,MATCH($A734,Variables!$A$5:$A$105,0))="","","."&amp;INDEX(Variables!$D$5:$D$105,MATCH($A734,Variables!$A$5:$A$105,0)))&amp;"."&amp;AE$5</f>
        <v/>
      </c>
      <c r="AF734" s="46">
        <f>AF725*Settings!$C$13*(INDEX(AF$258:AF$269,$D734)+INDEX(AF$245:AF$256,$D734))</f>
        <v/>
      </c>
      <c r="AG734" s="47">
        <f>AG725*Settings!$C$13*(INDEX(AG$258:AG$269,$D734)+INDEX(AG$245:AG$256,$D734))</f>
        <v/>
      </c>
      <c r="AH734" s="47">
        <f>AH725*Settings!$C$13*(INDEX(AH$258:AH$269,$D734)+INDEX(AH$245:AH$256,$D734))</f>
        <v/>
      </c>
      <c r="AI734" s="47">
        <f>AI725*Settings!$C$13*(INDEX(AI$258:AI$269,$D734)+INDEX(AI$245:AI$256,$D734))</f>
        <v/>
      </c>
      <c r="AJ734" s="47">
        <f>AJ725*Settings!$C$13*(INDEX(AJ$258:AJ$269,$D734)+INDEX(AJ$245:AJ$256,$D734))</f>
        <v/>
      </c>
      <c r="AK734" s="47">
        <f>AK725*Settings!$C$13*(INDEX(AK$258:AK$269,$D734)+INDEX(AK$245:AK$256,$D734))</f>
        <v/>
      </c>
      <c r="AL734" s="47">
        <f>AL725*Settings!$C$13*(INDEX(AL$258:AL$269,$D734)+INDEX(AL$245:AL$256,$D734))</f>
        <v/>
      </c>
      <c r="AM734" s="47">
        <f>AM725*Settings!$C$13*(INDEX(AM$258:AM$269,$D734)+INDEX(AM$245:AM$256,$D734))</f>
        <v/>
      </c>
      <c r="AN734" s="47">
        <f>AN725*Settings!$C$13*(INDEX(AN$258:AN$269,$D734)+INDEX(AN$245:AN$256,$D734))</f>
        <v/>
      </c>
      <c r="AO734" s="47">
        <f>AO725*Settings!$C$13*(INDEX(AO$258:AO$269,$D734)+INDEX(AO$245:AO$256,$D734))</f>
        <v/>
      </c>
      <c r="AP734" s="47">
        <f>AP725*Settings!$C$13*(INDEX(AP$258:AP$269,$D734)+INDEX(AP$245:AP$256,$D734))</f>
        <v/>
      </c>
      <c r="AQ734" s="47">
        <f>AQ725*Settings!$C$13*(INDEX(AQ$258:AQ$269,$D734)+INDEX(AQ$245:AQ$256,$D734))</f>
        <v/>
      </c>
      <c r="AR734" s="47">
        <f>AR725*Settings!$C$13*(INDEX(AR$258:AR$269,$D734)+INDEX(AR$245:AR$256,$D734))</f>
        <v/>
      </c>
      <c r="AS734" s="47">
        <f>AS725*Settings!$C$13*(INDEX(AS$258:AS$269,$D734)+INDEX(AS$245:AS$256,$D734))</f>
        <v/>
      </c>
      <c r="AT734" s="47">
        <f>AT725*Settings!$C$13*(INDEX(AT$258:AT$269,$D734)+INDEX(AT$245:AT$256,$D734))</f>
        <v/>
      </c>
      <c r="AU734" s="47">
        <f>AU725*Settings!$C$13*(INDEX(AU$258:AU$269,$D734)+INDEX(AU$245:AU$256,$D734))</f>
        <v/>
      </c>
      <c r="AV734" s="47">
        <f>AV725*Settings!$C$13*(INDEX(AV$258:AV$269,$D734)+INDEX(AV$245:AV$256,$D734))</f>
        <v/>
      </c>
      <c r="AW734" s="47">
        <f>AW725*Settings!$C$13*(INDEX(AW$258:AW$269,$D734)+INDEX(AW$245:AW$256,$D734))</f>
        <v/>
      </c>
      <c r="AX734" s="48">
        <f>REVENUE(AX725,Settings!$C$13,INDEX(AX$258:AX$269,$D734)+INDEX(AX$245:AX$256,$D734))</f>
        <v/>
      </c>
    </row>
    <row r="735" hidden="1" outlineLevel="2">
      <c r="A735" s="5" t="inlineStr">
        <is>
          <t>rtx</t>
        </is>
      </c>
      <c r="B735" s="5" t="inlineStr">
        <is>
          <t>nga</t>
        </is>
      </c>
      <c r="C735" s="5" t="inlineStr">
        <is>
          <t>res</t>
        </is>
      </c>
      <c r="D735" s="40">
        <f>INDEX(Inputs!$R$5:$R$132,MATCH($B735&amp;"|"&amp;$C735,Inputs!$A$5:$A$132,0))</f>
        <v/>
      </c>
      <c r="E735" s="39" t="n"/>
      <c r="F735" s="39" t="n"/>
      <c r="G735" s="39" t="n"/>
      <c r="H735" s="5">
        <f>INDEX(Variables!$B$5:$B$105,MATCH($A735,Variables!$A$5:$A$105,0))&amp;IF($C735="",""," | "&amp;INDEX(Mapping!$B$5:$B$26,MATCH($C735,Mapping!$A$5:$A$26,0))&amp;" | "&amp;INDEX(Mapping!$B$30:$B$41,MATCH($B735,Mapping!$A$30:$A$41,0)))</f>
        <v/>
      </c>
      <c r="I735" s="5">
        <f>INDEX(Variables!$C$5:$C$105,MATCH($A735,Variables!$A$5:$A$105,0))</f>
        <v/>
      </c>
      <c r="J735" s="5">
        <f>INDEX(Variables!$E$5:$E$105,MATCH($A735,Variables!$A$5:$A$105,0))</f>
        <v/>
      </c>
      <c r="K735" s="25">
        <f>LOWER(Settings!$C$4)&amp;".mit."&amp;$A735&amp;IF($C735="","","."&amp;$C735&amp;"."&amp;$B735)&amp;IF(INDEX(Variables!$D$5:$D$105,MATCH($A735,Variables!$A$5:$A$105,0))="","","."&amp;INDEX(Variables!$D$5:$D$105,MATCH($A735,Variables!$A$5:$A$105,0)))&amp;"."&amp;K$5</f>
        <v/>
      </c>
      <c r="L735" s="46">
        <f>L726*Settings!$C$13*(INDEX(L$258:L$269,$D735)+INDEX(L$245:L$256,$D735))</f>
        <v/>
      </c>
      <c r="M735" s="47">
        <f>M726*Settings!$C$13*(INDEX(M$258:M$269,$D735)+INDEX(M$245:M$256,$D735))</f>
        <v/>
      </c>
      <c r="N735" s="47">
        <f>N726*Settings!$C$13*(INDEX(N$258:N$269,$D735)+INDEX(N$245:N$256,$D735))</f>
        <v/>
      </c>
      <c r="O735" s="47">
        <f>O726*Settings!$C$13*(INDEX(O$258:O$269,$D735)+INDEX(O$245:O$256,$D735))</f>
        <v/>
      </c>
      <c r="P735" s="47">
        <f>P726*Settings!$C$13*(INDEX(P$258:P$269,$D735)+INDEX(P$245:P$256,$D735))</f>
        <v/>
      </c>
      <c r="Q735" s="47">
        <f>Q726*Settings!$C$13*(INDEX(Q$258:Q$269,$D735)+INDEX(Q$245:Q$256,$D735))</f>
        <v/>
      </c>
      <c r="R735" s="47">
        <f>R726*Settings!$C$13*(INDEX(R$258:R$269,$D735)+INDEX(R$245:R$256,$D735))</f>
        <v/>
      </c>
      <c r="S735" s="47">
        <f>S726*Settings!$C$13*(INDEX(S$258:S$269,$D735)+INDEX(S$245:S$256,$D735))</f>
        <v/>
      </c>
      <c r="T735" s="47">
        <f>T726*Settings!$C$13*(INDEX(T$258:T$269,$D735)+INDEX(T$245:T$256,$D735))</f>
        <v/>
      </c>
      <c r="U735" s="47">
        <f>U726*Settings!$C$13*(INDEX(U$258:U$269,$D735)+INDEX(U$245:U$256,$D735))</f>
        <v/>
      </c>
      <c r="V735" s="47">
        <f>V726*Settings!$C$13*(INDEX(V$258:V$269,$D735)+INDEX(V$245:V$256,$D735))</f>
        <v/>
      </c>
      <c r="W735" s="47">
        <f>W726*Settings!$C$13*(INDEX(W$258:W$269,$D735)+INDEX(W$245:W$256,$D735))</f>
        <v/>
      </c>
      <c r="X735" s="47">
        <f>X726*Settings!$C$13*(INDEX(X$258:X$269,$D735)+INDEX(X$245:X$256,$D735))</f>
        <v/>
      </c>
      <c r="Y735" s="47">
        <f>Y726*Settings!$C$13*(INDEX(Y$258:Y$269,$D735)+INDEX(Y$245:Y$256,$D735))</f>
        <v/>
      </c>
      <c r="Z735" s="47">
        <f>Z726*Settings!$C$13*(INDEX(Z$258:Z$269,$D735)+INDEX(Z$245:Z$256,$D735))</f>
        <v/>
      </c>
      <c r="AA735" s="47">
        <f>AA726*Settings!$C$13*(INDEX(AA$258:AA$269,$D735)+INDEX(AA$245:AA$256,$D735))</f>
        <v/>
      </c>
      <c r="AB735" s="47">
        <f>AB726*Settings!$C$13*(INDEX(AB$258:AB$269,$D735)+INDEX(AB$245:AB$256,$D735))</f>
        <v/>
      </c>
      <c r="AC735" s="47">
        <f>AC726*Settings!$C$13*(INDEX(AC$258:AC$269,$D735)+INDEX(AC$245:AC$256,$D735))</f>
        <v/>
      </c>
      <c r="AD735" s="48">
        <f>REVENUE(AD726,Settings!$C$13,INDEX(AD$258:AD$269,$D735)+INDEX(AD$245:AD$256,$D735))</f>
        <v/>
      </c>
      <c r="AE735" s="25">
        <f>LOWER(Settings!$C$4)&amp;".mit."&amp;$A735&amp;IF($C735="","","."&amp;$C735&amp;"."&amp;$B735)&amp;IF(INDEX(Variables!$D$5:$D$105,MATCH($A735,Variables!$A$5:$A$105,0))="","","."&amp;INDEX(Variables!$D$5:$D$105,MATCH($A735,Variables!$A$5:$A$105,0)))&amp;"."&amp;AE$5</f>
        <v/>
      </c>
      <c r="AF735" s="46">
        <f>AF726*Settings!$C$13*(INDEX(AF$258:AF$269,$D735)+INDEX(AF$245:AF$256,$D735))</f>
        <v/>
      </c>
      <c r="AG735" s="47">
        <f>AG726*Settings!$C$13*(INDEX(AG$258:AG$269,$D735)+INDEX(AG$245:AG$256,$D735))</f>
        <v/>
      </c>
      <c r="AH735" s="47">
        <f>AH726*Settings!$C$13*(INDEX(AH$258:AH$269,$D735)+INDEX(AH$245:AH$256,$D735))</f>
        <v/>
      </c>
      <c r="AI735" s="47">
        <f>AI726*Settings!$C$13*(INDEX(AI$258:AI$269,$D735)+INDEX(AI$245:AI$256,$D735))</f>
        <v/>
      </c>
      <c r="AJ735" s="47">
        <f>AJ726*Settings!$C$13*(INDEX(AJ$258:AJ$269,$D735)+INDEX(AJ$245:AJ$256,$D735))</f>
        <v/>
      </c>
      <c r="AK735" s="47">
        <f>AK726*Settings!$C$13*(INDEX(AK$258:AK$269,$D735)+INDEX(AK$245:AK$256,$D735))</f>
        <v/>
      </c>
      <c r="AL735" s="47">
        <f>AL726*Settings!$C$13*(INDEX(AL$258:AL$269,$D735)+INDEX(AL$245:AL$256,$D735))</f>
        <v/>
      </c>
      <c r="AM735" s="47">
        <f>AM726*Settings!$C$13*(INDEX(AM$258:AM$269,$D735)+INDEX(AM$245:AM$256,$D735))</f>
        <v/>
      </c>
      <c r="AN735" s="47">
        <f>AN726*Settings!$C$13*(INDEX(AN$258:AN$269,$D735)+INDEX(AN$245:AN$256,$D735))</f>
        <v/>
      </c>
      <c r="AO735" s="47">
        <f>AO726*Settings!$C$13*(INDEX(AO$258:AO$269,$D735)+INDEX(AO$245:AO$256,$D735))</f>
        <v/>
      </c>
      <c r="AP735" s="47">
        <f>AP726*Settings!$C$13*(INDEX(AP$258:AP$269,$D735)+INDEX(AP$245:AP$256,$D735))</f>
        <v/>
      </c>
      <c r="AQ735" s="47">
        <f>AQ726*Settings!$C$13*(INDEX(AQ$258:AQ$269,$D735)+INDEX(AQ$245:AQ$256,$D735))</f>
        <v/>
      </c>
      <c r="AR735" s="47">
        <f>AR726*Settings!$C$13*(INDEX(AR$258:AR$269,$D735)+INDEX(AR$245:AR$256,$D735))</f>
        <v/>
      </c>
      <c r="AS735" s="47">
        <f>AS726*Settings!$C$13*(INDEX(AS$258:AS$269,$D735)+INDEX(AS$245:AS$256,$D735))</f>
        <v/>
      </c>
      <c r="AT735" s="47">
        <f>AT726*Settings!$C$13*(INDEX(AT$258:AT$269,$D735)+INDEX(AT$245:AT$256,$D735))</f>
        <v/>
      </c>
      <c r="AU735" s="47">
        <f>AU726*Settings!$C$13*(INDEX(AU$258:AU$269,$D735)+INDEX(AU$245:AU$256,$D735))</f>
        <v/>
      </c>
      <c r="AV735" s="47">
        <f>AV726*Settings!$C$13*(INDEX(AV$258:AV$269,$D735)+INDEX(AV$245:AV$256,$D735))</f>
        <v/>
      </c>
      <c r="AW735" s="47">
        <f>AW726*Settings!$C$13*(INDEX(AW$258:AW$269,$D735)+INDEX(AW$245:AW$256,$D735))</f>
        <v/>
      </c>
      <c r="AX735" s="48">
        <f>REVENUE(AX726,Settings!$C$13,INDEX(AX$258:AX$269,$D735)+INDEX(AX$245:AX$256,$D735))</f>
        <v/>
      </c>
    </row>
    <row r="736" hidden="1" outlineLevel="2">
      <c r="A736" s="5" t="inlineStr">
        <is>
          <t>rtx</t>
        </is>
      </c>
      <c r="B736" s="5" t="inlineStr">
        <is>
          <t>gso</t>
        </is>
      </c>
      <c r="C736" s="5" t="inlineStr">
        <is>
          <t>res</t>
        </is>
      </c>
      <c r="D736" s="40">
        <f>INDEX(Inputs!$R$5:$R$132,MATCH($B736&amp;"|"&amp;$C736,Inputs!$A$5:$A$132,0))</f>
        <v/>
      </c>
      <c r="E736" s="39" t="n"/>
      <c r="F736" s="39" t="n"/>
      <c r="G736" s="39" t="n"/>
      <c r="H736" s="5">
        <f>INDEX(Variables!$B$5:$B$105,MATCH($A736,Variables!$A$5:$A$105,0))&amp;IF($C736="",""," | "&amp;INDEX(Mapping!$B$5:$B$26,MATCH($C736,Mapping!$A$5:$A$26,0))&amp;" | "&amp;INDEX(Mapping!$B$30:$B$41,MATCH($B736,Mapping!$A$30:$A$41,0)))</f>
        <v/>
      </c>
      <c r="I736" s="5">
        <f>INDEX(Variables!$C$5:$C$105,MATCH($A736,Variables!$A$5:$A$105,0))</f>
        <v/>
      </c>
      <c r="J736" s="5">
        <f>INDEX(Variables!$E$5:$E$105,MATCH($A736,Variables!$A$5:$A$105,0))</f>
        <v/>
      </c>
      <c r="K736" s="25">
        <f>LOWER(Settings!$C$4)&amp;".mit."&amp;$A736&amp;IF($C736="","","."&amp;$C736&amp;"."&amp;$B736)&amp;IF(INDEX(Variables!$D$5:$D$105,MATCH($A736,Variables!$A$5:$A$105,0))="","","."&amp;INDEX(Variables!$D$5:$D$105,MATCH($A736,Variables!$A$5:$A$105,0)))&amp;"."&amp;K$5</f>
        <v/>
      </c>
      <c r="L736" s="46">
        <f>L727*Settings!$C$13*(INDEX(L$258:L$269,$D736)+INDEX(L$245:L$256,$D736))</f>
        <v/>
      </c>
      <c r="M736" s="47">
        <f>M727*Settings!$C$13*(INDEX(M$258:M$269,$D736)+INDEX(M$245:M$256,$D736))</f>
        <v/>
      </c>
      <c r="N736" s="47">
        <f>N727*Settings!$C$13*(INDEX(N$258:N$269,$D736)+INDEX(N$245:N$256,$D736))</f>
        <v/>
      </c>
      <c r="O736" s="47">
        <f>O727*Settings!$C$13*(INDEX(O$258:O$269,$D736)+INDEX(O$245:O$256,$D736))</f>
        <v/>
      </c>
      <c r="P736" s="47">
        <f>P727*Settings!$C$13*(INDEX(P$258:P$269,$D736)+INDEX(P$245:P$256,$D736))</f>
        <v/>
      </c>
      <c r="Q736" s="47">
        <f>Q727*Settings!$C$13*(INDEX(Q$258:Q$269,$D736)+INDEX(Q$245:Q$256,$D736))</f>
        <v/>
      </c>
      <c r="R736" s="47">
        <f>R727*Settings!$C$13*(INDEX(R$258:R$269,$D736)+INDEX(R$245:R$256,$D736))</f>
        <v/>
      </c>
      <c r="S736" s="47">
        <f>S727*Settings!$C$13*(INDEX(S$258:S$269,$D736)+INDEX(S$245:S$256,$D736))</f>
        <v/>
      </c>
      <c r="T736" s="47">
        <f>T727*Settings!$C$13*(INDEX(T$258:T$269,$D736)+INDEX(T$245:T$256,$D736))</f>
        <v/>
      </c>
      <c r="U736" s="47">
        <f>U727*Settings!$C$13*(INDEX(U$258:U$269,$D736)+INDEX(U$245:U$256,$D736))</f>
        <v/>
      </c>
      <c r="V736" s="47">
        <f>V727*Settings!$C$13*(INDEX(V$258:V$269,$D736)+INDEX(V$245:V$256,$D736))</f>
        <v/>
      </c>
      <c r="W736" s="47">
        <f>W727*Settings!$C$13*(INDEX(W$258:W$269,$D736)+INDEX(W$245:W$256,$D736))</f>
        <v/>
      </c>
      <c r="X736" s="47">
        <f>X727*Settings!$C$13*(INDEX(X$258:X$269,$D736)+INDEX(X$245:X$256,$D736))</f>
        <v/>
      </c>
      <c r="Y736" s="47">
        <f>Y727*Settings!$C$13*(INDEX(Y$258:Y$269,$D736)+INDEX(Y$245:Y$256,$D736))</f>
        <v/>
      </c>
      <c r="Z736" s="47">
        <f>Z727*Settings!$C$13*(INDEX(Z$258:Z$269,$D736)+INDEX(Z$245:Z$256,$D736))</f>
        <v/>
      </c>
      <c r="AA736" s="47">
        <f>AA727*Settings!$C$13*(INDEX(AA$258:AA$269,$D736)+INDEX(AA$245:AA$256,$D736))</f>
        <v/>
      </c>
      <c r="AB736" s="47">
        <f>AB727*Settings!$C$13*(INDEX(AB$258:AB$269,$D736)+INDEX(AB$245:AB$256,$D736))</f>
        <v/>
      </c>
      <c r="AC736" s="47">
        <f>AC727*Settings!$C$13*(INDEX(AC$258:AC$269,$D736)+INDEX(AC$245:AC$256,$D736))</f>
        <v/>
      </c>
      <c r="AD736" s="48">
        <f>REVENUE(AD727,Settings!$C$13,INDEX(AD$258:AD$269,$D736)+INDEX(AD$245:AD$256,$D736))</f>
        <v/>
      </c>
      <c r="AE736" s="25">
        <f>LOWER(Settings!$C$4)&amp;".mit."&amp;$A736&amp;IF($C736="","","."&amp;$C736&amp;"."&amp;$B736)&amp;IF(INDEX(Variables!$D$5:$D$105,MATCH($A736,Variables!$A$5:$A$105,0))="","","."&amp;INDEX(Variables!$D$5:$D$105,MATCH($A736,Variables!$A$5:$A$105,0)))&amp;"."&amp;AE$5</f>
        <v/>
      </c>
      <c r="AF736" s="46">
        <f>AF727*Settings!$C$13*(INDEX(AF$258:AF$269,$D736)+INDEX(AF$245:AF$256,$D736))</f>
        <v/>
      </c>
      <c r="AG736" s="47">
        <f>AG727*Settings!$C$13*(INDEX(AG$258:AG$269,$D736)+INDEX(AG$245:AG$256,$D736))</f>
        <v/>
      </c>
      <c r="AH736" s="47">
        <f>AH727*Settings!$C$13*(INDEX(AH$258:AH$269,$D736)+INDEX(AH$245:AH$256,$D736))</f>
        <v/>
      </c>
      <c r="AI736" s="47">
        <f>AI727*Settings!$C$13*(INDEX(AI$258:AI$269,$D736)+INDEX(AI$245:AI$256,$D736))</f>
        <v/>
      </c>
      <c r="AJ736" s="47">
        <f>AJ727*Settings!$C$13*(INDEX(AJ$258:AJ$269,$D736)+INDEX(AJ$245:AJ$256,$D736))</f>
        <v/>
      </c>
      <c r="AK736" s="47">
        <f>AK727*Settings!$C$13*(INDEX(AK$258:AK$269,$D736)+INDEX(AK$245:AK$256,$D736))</f>
        <v/>
      </c>
      <c r="AL736" s="47">
        <f>AL727*Settings!$C$13*(INDEX(AL$258:AL$269,$D736)+INDEX(AL$245:AL$256,$D736))</f>
        <v/>
      </c>
      <c r="AM736" s="47">
        <f>AM727*Settings!$C$13*(INDEX(AM$258:AM$269,$D736)+INDEX(AM$245:AM$256,$D736))</f>
        <v/>
      </c>
      <c r="AN736" s="47">
        <f>AN727*Settings!$C$13*(INDEX(AN$258:AN$269,$D736)+INDEX(AN$245:AN$256,$D736))</f>
        <v/>
      </c>
      <c r="AO736" s="47">
        <f>AO727*Settings!$C$13*(INDEX(AO$258:AO$269,$D736)+INDEX(AO$245:AO$256,$D736))</f>
        <v/>
      </c>
      <c r="AP736" s="47">
        <f>AP727*Settings!$C$13*(INDEX(AP$258:AP$269,$D736)+INDEX(AP$245:AP$256,$D736))</f>
        <v/>
      </c>
      <c r="AQ736" s="47">
        <f>AQ727*Settings!$C$13*(INDEX(AQ$258:AQ$269,$D736)+INDEX(AQ$245:AQ$256,$D736))</f>
        <v/>
      </c>
      <c r="AR736" s="47">
        <f>AR727*Settings!$C$13*(INDEX(AR$258:AR$269,$D736)+INDEX(AR$245:AR$256,$D736))</f>
        <v/>
      </c>
      <c r="AS736" s="47">
        <f>AS727*Settings!$C$13*(INDEX(AS$258:AS$269,$D736)+INDEX(AS$245:AS$256,$D736))</f>
        <v/>
      </c>
      <c r="AT736" s="47">
        <f>AT727*Settings!$C$13*(INDEX(AT$258:AT$269,$D736)+INDEX(AT$245:AT$256,$D736))</f>
        <v/>
      </c>
      <c r="AU736" s="47">
        <f>AU727*Settings!$C$13*(INDEX(AU$258:AU$269,$D736)+INDEX(AU$245:AU$256,$D736))</f>
        <v/>
      </c>
      <c r="AV736" s="47">
        <f>AV727*Settings!$C$13*(INDEX(AV$258:AV$269,$D736)+INDEX(AV$245:AV$256,$D736))</f>
        <v/>
      </c>
      <c r="AW736" s="47">
        <f>AW727*Settings!$C$13*(INDEX(AW$258:AW$269,$D736)+INDEX(AW$245:AW$256,$D736))</f>
        <v/>
      </c>
      <c r="AX736" s="48">
        <f>REVENUE(AX727,Settings!$C$13,INDEX(AX$258:AX$269,$D736)+INDEX(AX$245:AX$256,$D736))</f>
        <v/>
      </c>
    </row>
    <row r="737" hidden="1" outlineLevel="2">
      <c r="A737" s="5" t="inlineStr">
        <is>
          <t>rtx</t>
        </is>
      </c>
      <c r="B737" s="5" t="inlineStr">
        <is>
          <t>die</t>
        </is>
      </c>
      <c r="C737" s="5" t="inlineStr">
        <is>
          <t>res</t>
        </is>
      </c>
      <c r="D737" s="40">
        <f>INDEX(Inputs!$R$5:$R$132,MATCH($B737&amp;"|"&amp;$C737,Inputs!$A$5:$A$132,0))</f>
        <v/>
      </c>
      <c r="E737" s="39" t="n"/>
      <c r="F737" s="39" t="n"/>
      <c r="G737" s="39" t="n"/>
      <c r="H737" s="5">
        <f>INDEX(Variables!$B$5:$B$105,MATCH($A737,Variables!$A$5:$A$105,0))&amp;IF($C737="",""," | "&amp;INDEX(Mapping!$B$5:$B$26,MATCH($C737,Mapping!$A$5:$A$26,0))&amp;" | "&amp;INDEX(Mapping!$B$30:$B$41,MATCH($B737,Mapping!$A$30:$A$41,0)))</f>
        <v/>
      </c>
      <c r="I737" s="5">
        <f>INDEX(Variables!$C$5:$C$105,MATCH($A737,Variables!$A$5:$A$105,0))</f>
        <v/>
      </c>
      <c r="J737" s="5">
        <f>INDEX(Variables!$E$5:$E$105,MATCH($A737,Variables!$A$5:$A$105,0))</f>
        <v/>
      </c>
      <c r="K737" s="25">
        <f>LOWER(Settings!$C$4)&amp;".mit."&amp;$A737&amp;IF($C737="","","."&amp;$C737&amp;"."&amp;$B737)&amp;IF(INDEX(Variables!$D$5:$D$105,MATCH($A737,Variables!$A$5:$A$105,0))="","","."&amp;INDEX(Variables!$D$5:$D$105,MATCH($A737,Variables!$A$5:$A$105,0)))&amp;"."&amp;K$5</f>
        <v/>
      </c>
      <c r="L737" s="46">
        <f>L728*Settings!$C$13*(INDEX(L$258:L$269,$D737)+INDEX(L$245:L$256,$D737))</f>
        <v/>
      </c>
      <c r="M737" s="47">
        <f>M728*Settings!$C$13*(INDEX(M$258:M$269,$D737)+INDEX(M$245:M$256,$D737))</f>
        <v/>
      </c>
      <c r="N737" s="47">
        <f>N728*Settings!$C$13*(INDEX(N$258:N$269,$D737)+INDEX(N$245:N$256,$D737))</f>
        <v/>
      </c>
      <c r="O737" s="47">
        <f>O728*Settings!$C$13*(INDEX(O$258:O$269,$D737)+INDEX(O$245:O$256,$D737))</f>
        <v/>
      </c>
      <c r="P737" s="47">
        <f>P728*Settings!$C$13*(INDEX(P$258:P$269,$D737)+INDEX(P$245:P$256,$D737))</f>
        <v/>
      </c>
      <c r="Q737" s="47">
        <f>Q728*Settings!$C$13*(INDEX(Q$258:Q$269,$D737)+INDEX(Q$245:Q$256,$D737))</f>
        <v/>
      </c>
      <c r="R737" s="47">
        <f>R728*Settings!$C$13*(INDEX(R$258:R$269,$D737)+INDEX(R$245:R$256,$D737))</f>
        <v/>
      </c>
      <c r="S737" s="47">
        <f>S728*Settings!$C$13*(INDEX(S$258:S$269,$D737)+INDEX(S$245:S$256,$D737))</f>
        <v/>
      </c>
      <c r="T737" s="47">
        <f>T728*Settings!$C$13*(INDEX(T$258:T$269,$D737)+INDEX(T$245:T$256,$D737))</f>
        <v/>
      </c>
      <c r="U737" s="47">
        <f>U728*Settings!$C$13*(INDEX(U$258:U$269,$D737)+INDEX(U$245:U$256,$D737))</f>
        <v/>
      </c>
      <c r="V737" s="47">
        <f>V728*Settings!$C$13*(INDEX(V$258:V$269,$D737)+INDEX(V$245:V$256,$D737))</f>
        <v/>
      </c>
      <c r="W737" s="47">
        <f>W728*Settings!$C$13*(INDEX(W$258:W$269,$D737)+INDEX(W$245:W$256,$D737))</f>
        <v/>
      </c>
      <c r="X737" s="47">
        <f>X728*Settings!$C$13*(INDEX(X$258:X$269,$D737)+INDEX(X$245:X$256,$D737))</f>
        <v/>
      </c>
      <c r="Y737" s="47">
        <f>Y728*Settings!$C$13*(INDEX(Y$258:Y$269,$D737)+INDEX(Y$245:Y$256,$D737))</f>
        <v/>
      </c>
      <c r="Z737" s="47">
        <f>Z728*Settings!$C$13*(INDEX(Z$258:Z$269,$D737)+INDEX(Z$245:Z$256,$D737))</f>
        <v/>
      </c>
      <c r="AA737" s="47">
        <f>AA728*Settings!$C$13*(INDEX(AA$258:AA$269,$D737)+INDEX(AA$245:AA$256,$D737))</f>
        <v/>
      </c>
      <c r="AB737" s="47">
        <f>AB728*Settings!$C$13*(INDEX(AB$258:AB$269,$D737)+INDEX(AB$245:AB$256,$D737))</f>
        <v/>
      </c>
      <c r="AC737" s="47">
        <f>AC728*Settings!$C$13*(INDEX(AC$258:AC$269,$D737)+INDEX(AC$245:AC$256,$D737))</f>
        <v/>
      </c>
      <c r="AD737" s="48">
        <f>REVENUE(AD728,Settings!$C$13,INDEX(AD$258:AD$269,$D737)+INDEX(AD$245:AD$256,$D737))</f>
        <v/>
      </c>
      <c r="AE737" s="25">
        <f>LOWER(Settings!$C$4)&amp;".mit."&amp;$A737&amp;IF($C737="","","."&amp;$C737&amp;"."&amp;$B737)&amp;IF(INDEX(Variables!$D$5:$D$105,MATCH($A737,Variables!$A$5:$A$105,0))="","","."&amp;INDEX(Variables!$D$5:$D$105,MATCH($A737,Variables!$A$5:$A$105,0)))&amp;"."&amp;AE$5</f>
        <v/>
      </c>
      <c r="AF737" s="46">
        <f>AF728*Settings!$C$13*(INDEX(AF$258:AF$269,$D737)+INDEX(AF$245:AF$256,$D737))</f>
        <v/>
      </c>
      <c r="AG737" s="47">
        <f>AG728*Settings!$C$13*(INDEX(AG$258:AG$269,$D737)+INDEX(AG$245:AG$256,$D737))</f>
        <v/>
      </c>
      <c r="AH737" s="47">
        <f>AH728*Settings!$C$13*(INDEX(AH$258:AH$269,$D737)+INDEX(AH$245:AH$256,$D737))</f>
        <v/>
      </c>
      <c r="AI737" s="47">
        <f>AI728*Settings!$C$13*(INDEX(AI$258:AI$269,$D737)+INDEX(AI$245:AI$256,$D737))</f>
        <v/>
      </c>
      <c r="AJ737" s="47">
        <f>AJ728*Settings!$C$13*(INDEX(AJ$258:AJ$269,$D737)+INDEX(AJ$245:AJ$256,$D737))</f>
        <v/>
      </c>
      <c r="AK737" s="47">
        <f>AK728*Settings!$C$13*(INDEX(AK$258:AK$269,$D737)+INDEX(AK$245:AK$256,$D737))</f>
        <v/>
      </c>
      <c r="AL737" s="47">
        <f>AL728*Settings!$C$13*(INDEX(AL$258:AL$269,$D737)+INDEX(AL$245:AL$256,$D737))</f>
        <v/>
      </c>
      <c r="AM737" s="47">
        <f>AM728*Settings!$C$13*(INDEX(AM$258:AM$269,$D737)+INDEX(AM$245:AM$256,$D737))</f>
        <v/>
      </c>
      <c r="AN737" s="47">
        <f>AN728*Settings!$C$13*(INDEX(AN$258:AN$269,$D737)+INDEX(AN$245:AN$256,$D737))</f>
        <v/>
      </c>
      <c r="AO737" s="47">
        <f>AO728*Settings!$C$13*(INDEX(AO$258:AO$269,$D737)+INDEX(AO$245:AO$256,$D737))</f>
        <v/>
      </c>
      <c r="AP737" s="47">
        <f>AP728*Settings!$C$13*(INDEX(AP$258:AP$269,$D737)+INDEX(AP$245:AP$256,$D737))</f>
        <v/>
      </c>
      <c r="AQ737" s="47">
        <f>AQ728*Settings!$C$13*(INDEX(AQ$258:AQ$269,$D737)+INDEX(AQ$245:AQ$256,$D737))</f>
        <v/>
      </c>
      <c r="AR737" s="47">
        <f>AR728*Settings!$C$13*(INDEX(AR$258:AR$269,$D737)+INDEX(AR$245:AR$256,$D737))</f>
        <v/>
      </c>
      <c r="AS737" s="47">
        <f>AS728*Settings!$C$13*(INDEX(AS$258:AS$269,$D737)+INDEX(AS$245:AS$256,$D737))</f>
        <v/>
      </c>
      <c r="AT737" s="47">
        <f>AT728*Settings!$C$13*(INDEX(AT$258:AT$269,$D737)+INDEX(AT$245:AT$256,$D737))</f>
        <v/>
      </c>
      <c r="AU737" s="47">
        <f>AU728*Settings!$C$13*(INDEX(AU$258:AU$269,$D737)+INDEX(AU$245:AU$256,$D737))</f>
        <v/>
      </c>
      <c r="AV737" s="47">
        <f>AV728*Settings!$C$13*(INDEX(AV$258:AV$269,$D737)+INDEX(AV$245:AV$256,$D737))</f>
        <v/>
      </c>
      <c r="AW737" s="47">
        <f>AW728*Settings!$C$13*(INDEX(AW$258:AW$269,$D737)+INDEX(AW$245:AW$256,$D737))</f>
        <v/>
      </c>
      <c r="AX737" s="48">
        <f>REVENUE(AX728,Settings!$C$13,INDEX(AX$258:AX$269,$D737)+INDEX(AX$245:AX$256,$D737))</f>
        <v/>
      </c>
    </row>
    <row r="738" hidden="1" outlineLevel="2">
      <c r="A738" s="5" t="inlineStr">
        <is>
          <t>rtx</t>
        </is>
      </c>
      <c r="B738" s="5" t="inlineStr">
        <is>
          <t>lpg</t>
        </is>
      </c>
      <c r="C738" s="5" t="inlineStr">
        <is>
          <t>res</t>
        </is>
      </c>
      <c r="D738" s="40">
        <f>INDEX(Inputs!$R$5:$R$132,MATCH($B738&amp;"|"&amp;$C738,Inputs!$A$5:$A$132,0))</f>
        <v/>
      </c>
      <c r="E738" s="39" t="n"/>
      <c r="F738" s="39" t="n"/>
      <c r="G738" s="39" t="n"/>
      <c r="H738" s="5">
        <f>INDEX(Variables!$B$5:$B$105,MATCH($A738,Variables!$A$5:$A$105,0))&amp;IF($C738="",""," | "&amp;INDEX(Mapping!$B$5:$B$26,MATCH($C738,Mapping!$A$5:$A$26,0))&amp;" | "&amp;INDEX(Mapping!$B$30:$B$41,MATCH($B738,Mapping!$A$30:$A$41,0)))</f>
        <v/>
      </c>
      <c r="I738" s="5">
        <f>INDEX(Variables!$C$5:$C$105,MATCH($A738,Variables!$A$5:$A$105,0))</f>
        <v/>
      </c>
      <c r="J738" s="5">
        <f>INDEX(Variables!$E$5:$E$105,MATCH($A738,Variables!$A$5:$A$105,0))</f>
        <v/>
      </c>
      <c r="K738" s="25">
        <f>LOWER(Settings!$C$4)&amp;".mit."&amp;$A738&amp;IF($C738="","","."&amp;$C738&amp;"."&amp;$B738)&amp;IF(INDEX(Variables!$D$5:$D$105,MATCH($A738,Variables!$A$5:$A$105,0))="","","."&amp;INDEX(Variables!$D$5:$D$105,MATCH($A738,Variables!$A$5:$A$105,0)))&amp;"."&amp;K$5</f>
        <v/>
      </c>
      <c r="L738" s="46">
        <f>L729*Settings!$C$13*(INDEX(L$258:L$269,$D738)+INDEX(L$245:L$256,$D738))</f>
        <v/>
      </c>
      <c r="M738" s="47">
        <f>M729*Settings!$C$13*(INDEX(M$258:M$269,$D738)+INDEX(M$245:M$256,$D738))</f>
        <v/>
      </c>
      <c r="N738" s="47">
        <f>N729*Settings!$C$13*(INDEX(N$258:N$269,$D738)+INDEX(N$245:N$256,$D738))</f>
        <v/>
      </c>
      <c r="O738" s="47">
        <f>O729*Settings!$C$13*(INDEX(O$258:O$269,$D738)+INDEX(O$245:O$256,$D738))</f>
        <v/>
      </c>
      <c r="P738" s="47">
        <f>P729*Settings!$C$13*(INDEX(P$258:P$269,$D738)+INDEX(P$245:P$256,$D738))</f>
        <v/>
      </c>
      <c r="Q738" s="47">
        <f>Q729*Settings!$C$13*(INDEX(Q$258:Q$269,$D738)+INDEX(Q$245:Q$256,$D738))</f>
        <v/>
      </c>
      <c r="R738" s="47">
        <f>R729*Settings!$C$13*(INDEX(R$258:R$269,$D738)+INDEX(R$245:R$256,$D738))</f>
        <v/>
      </c>
      <c r="S738" s="47">
        <f>S729*Settings!$C$13*(INDEX(S$258:S$269,$D738)+INDEX(S$245:S$256,$D738))</f>
        <v/>
      </c>
      <c r="T738" s="47">
        <f>T729*Settings!$C$13*(INDEX(T$258:T$269,$D738)+INDEX(T$245:T$256,$D738))</f>
        <v/>
      </c>
      <c r="U738" s="47">
        <f>U729*Settings!$C$13*(INDEX(U$258:U$269,$D738)+INDEX(U$245:U$256,$D738))</f>
        <v/>
      </c>
      <c r="V738" s="47">
        <f>V729*Settings!$C$13*(INDEX(V$258:V$269,$D738)+INDEX(V$245:V$256,$D738))</f>
        <v/>
      </c>
      <c r="W738" s="47">
        <f>W729*Settings!$C$13*(INDEX(W$258:W$269,$D738)+INDEX(W$245:W$256,$D738))</f>
        <v/>
      </c>
      <c r="X738" s="47">
        <f>X729*Settings!$C$13*(INDEX(X$258:X$269,$D738)+INDEX(X$245:X$256,$D738))</f>
        <v/>
      </c>
      <c r="Y738" s="47">
        <f>Y729*Settings!$C$13*(INDEX(Y$258:Y$269,$D738)+INDEX(Y$245:Y$256,$D738))</f>
        <v/>
      </c>
      <c r="Z738" s="47">
        <f>Z729*Settings!$C$13*(INDEX(Z$258:Z$269,$D738)+INDEX(Z$245:Z$256,$D738))</f>
        <v/>
      </c>
      <c r="AA738" s="47">
        <f>AA729*Settings!$C$13*(INDEX(AA$258:AA$269,$D738)+INDEX(AA$245:AA$256,$D738))</f>
        <v/>
      </c>
      <c r="AB738" s="47">
        <f>AB729*Settings!$C$13*(INDEX(AB$258:AB$269,$D738)+INDEX(AB$245:AB$256,$D738))</f>
        <v/>
      </c>
      <c r="AC738" s="47">
        <f>AC729*Settings!$C$13*(INDEX(AC$258:AC$269,$D738)+INDEX(AC$245:AC$256,$D738))</f>
        <v/>
      </c>
      <c r="AD738" s="48">
        <f>REVENUE(AD729,Settings!$C$13,INDEX(AD$258:AD$269,$D738)+INDEX(AD$245:AD$256,$D738))</f>
        <v/>
      </c>
      <c r="AE738" s="25">
        <f>LOWER(Settings!$C$4)&amp;".mit."&amp;$A738&amp;IF($C738="","","."&amp;$C738&amp;"."&amp;$B738)&amp;IF(INDEX(Variables!$D$5:$D$105,MATCH($A738,Variables!$A$5:$A$105,0))="","","."&amp;INDEX(Variables!$D$5:$D$105,MATCH($A738,Variables!$A$5:$A$105,0)))&amp;"."&amp;AE$5</f>
        <v/>
      </c>
      <c r="AF738" s="46">
        <f>AF729*Settings!$C$13*(INDEX(AF$258:AF$269,$D738)+INDEX(AF$245:AF$256,$D738))</f>
        <v/>
      </c>
      <c r="AG738" s="47">
        <f>AG729*Settings!$C$13*(INDEX(AG$258:AG$269,$D738)+INDEX(AG$245:AG$256,$D738))</f>
        <v/>
      </c>
      <c r="AH738" s="47">
        <f>AH729*Settings!$C$13*(INDEX(AH$258:AH$269,$D738)+INDEX(AH$245:AH$256,$D738))</f>
        <v/>
      </c>
      <c r="AI738" s="47">
        <f>AI729*Settings!$C$13*(INDEX(AI$258:AI$269,$D738)+INDEX(AI$245:AI$256,$D738))</f>
        <v/>
      </c>
      <c r="AJ738" s="47">
        <f>AJ729*Settings!$C$13*(INDEX(AJ$258:AJ$269,$D738)+INDEX(AJ$245:AJ$256,$D738))</f>
        <v/>
      </c>
      <c r="AK738" s="47">
        <f>AK729*Settings!$C$13*(INDEX(AK$258:AK$269,$D738)+INDEX(AK$245:AK$256,$D738))</f>
        <v/>
      </c>
      <c r="AL738" s="47">
        <f>AL729*Settings!$C$13*(INDEX(AL$258:AL$269,$D738)+INDEX(AL$245:AL$256,$D738))</f>
        <v/>
      </c>
      <c r="AM738" s="47">
        <f>AM729*Settings!$C$13*(INDEX(AM$258:AM$269,$D738)+INDEX(AM$245:AM$256,$D738))</f>
        <v/>
      </c>
      <c r="AN738" s="47">
        <f>AN729*Settings!$C$13*(INDEX(AN$258:AN$269,$D738)+INDEX(AN$245:AN$256,$D738))</f>
        <v/>
      </c>
      <c r="AO738" s="47">
        <f>AO729*Settings!$C$13*(INDEX(AO$258:AO$269,$D738)+INDEX(AO$245:AO$256,$D738))</f>
        <v/>
      </c>
      <c r="AP738" s="47">
        <f>AP729*Settings!$C$13*(INDEX(AP$258:AP$269,$D738)+INDEX(AP$245:AP$256,$D738))</f>
        <v/>
      </c>
      <c r="AQ738" s="47">
        <f>AQ729*Settings!$C$13*(INDEX(AQ$258:AQ$269,$D738)+INDEX(AQ$245:AQ$256,$D738))</f>
        <v/>
      </c>
      <c r="AR738" s="47">
        <f>AR729*Settings!$C$13*(INDEX(AR$258:AR$269,$D738)+INDEX(AR$245:AR$256,$D738))</f>
        <v/>
      </c>
      <c r="AS738" s="47">
        <f>AS729*Settings!$C$13*(INDEX(AS$258:AS$269,$D738)+INDEX(AS$245:AS$256,$D738))</f>
        <v/>
      </c>
      <c r="AT738" s="47">
        <f>AT729*Settings!$C$13*(INDEX(AT$258:AT$269,$D738)+INDEX(AT$245:AT$256,$D738))</f>
        <v/>
      </c>
      <c r="AU738" s="47">
        <f>AU729*Settings!$C$13*(INDEX(AU$258:AU$269,$D738)+INDEX(AU$245:AU$256,$D738))</f>
        <v/>
      </c>
      <c r="AV738" s="47">
        <f>AV729*Settings!$C$13*(INDEX(AV$258:AV$269,$D738)+INDEX(AV$245:AV$256,$D738))</f>
        <v/>
      </c>
      <c r="AW738" s="47">
        <f>AW729*Settings!$C$13*(INDEX(AW$258:AW$269,$D738)+INDEX(AW$245:AW$256,$D738))</f>
        <v/>
      </c>
      <c r="AX738" s="48">
        <f>REVENUE(AX729,Settings!$C$13,INDEX(AX$258:AX$269,$D738)+INDEX(AX$245:AX$256,$D738))</f>
        <v/>
      </c>
    </row>
    <row r="739" hidden="1" outlineLevel="2">
      <c r="A739" s="5" t="inlineStr">
        <is>
          <t>rtx</t>
        </is>
      </c>
      <c r="B739" s="5" t="inlineStr">
        <is>
          <t>ker</t>
        </is>
      </c>
      <c r="C739" s="5" t="inlineStr">
        <is>
          <t>res</t>
        </is>
      </c>
      <c r="D739" s="40">
        <f>INDEX(Inputs!$R$5:$R$132,MATCH($B739&amp;"|"&amp;$C739,Inputs!$A$5:$A$132,0))</f>
        <v/>
      </c>
      <c r="E739" s="39" t="n"/>
      <c r="F739" s="39" t="n"/>
      <c r="G739" s="39" t="n"/>
      <c r="H739" s="5">
        <f>INDEX(Variables!$B$5:$B$105,MATCH($A739,Variables!$A$5:$A$105,0))&amp;IF($C739="",""," | "&amp;INDEX(Mapping!$B$5:$B$26,MATCH($C739,Mapping!$A$5:$A$26,0))&amp;" | "&amp;INDEX(Mapping!$B$30:$B$41,MATCH($B739,Mapping!$A$30:$A$41,0)))</f>
        <v/>
      </c>
      <c r="I739" s="5">
        <f>INDEX(Variables!$C$5:$C$105,MATCH($A739,Variables!$A$5:$A$105,0))</f>
        <v/>
      </c>
      <c r="J739" s="5">
        <f>INDEX(Variables!$E$5:$E$105,MATCH($A739,Variables!$A$5:$A$105,0))</f>
        <v/>
      </c>
      <c r="K739" s="25">
        <f>LOWER(Settings!$C$4)&amp;".mit."&amp;$A739&amp;IF($C739="","","."&amp;$C739&amp;"."&amp;$B739)&amp;IF(INDEX(Variables!$D$5:$D$105,MATCH($A739,Variables!$A$5:$A$105,0))="","","."&amp;INDEX(Variables!$D$5:$D$105,MATCH($A739,Variables!$A$5:$A$105,0)))&amp;"."&amp;K$5</f>
        <v/>
      </c>
      <c r="L739" s="46">
        <f>L730*Settings!$C$13*(INDEX(L$258:L$269,$D739)+INDEX(L$245:L$256,$D739))</f>
        <v/>
      </c>
      <c r="M739" s="47">
        <f>M730*Settings!$C$13*(INDEX(M$258:M$269,$D739)+INDEX(M$245:M$256,$D739))</f>
        <v/>
      </c>
      <c r="N739" s="47">
        <f>N730*Settings!$C$13*(INDEX(N$258:N$269,$D739)+INDEX(N$245:N$256,$D739))</f>
        <v/>
      </c>
      <c r="O739" s="47">
        <f>O730*Settings!$C$13*(INDEX(O$258:O$269,$D739)+INDEX(O$245:O$256,$D739))</f>
        <v/>
      </c>
      <c r="P739" s="47">
        <f>P730*Settings!$C$13*(INDEX(P$258:P$269,$D739)+INDEX(P$245:P$256,$D739))</f>
        <v/>
      </c>
      <c r="Q739" s="47">
        <f>Q730*Settings!$C$13*(INDEX(Q$258:Q$269,$D739)+INDEX(Q$245:Q$256,$D739))</f>
        <v/>
      </c>
      <c r="R739" s="47">
        <f>R730*Settings!$C$13*(INDEX(R$258:R$269,$D739)+INDEX(R$245:R$256,$D739))</f>
        <v/>
      </c>
      <c r="S739" s="47">
        <f>S730*Settings!$C$13*(INDEX(S$258:S$269,$D739)+INDEX(S$245:S$256,$D739))</f>
        <v/>
      </c>
      <c r="T739" s="47">
        <f>T730*Settings!$C$13*(INDEX(T$258:T$269,$D739)+INDEX(T$245:T$256,$D739))</f>
        <v/>
      </c>
      <c r="U739" s="47">
        <f>U730*Settings!$C$13*(INDEX(U$258:U$269,$D739)+INDEX(U$245:U$256,$D739))</f>
        <v/>
      </c>
      <c r="V739" s="47">
        <f>V730*Settings!$C$13*(INDEX(V$258:V$269,$D739)+INDEX(V$245:V$256,$D739))</f>
        <v/>
      </c>
      <c r="W739" s="47">
        <f>W730*Settings!$C$13*(INDEX(W$258:W$269,$D739)+INDEX(W$245:W$256,$D739))</f>
        <v/>
      </c>
      <c r="X739" s="47">
        <f>X730*Settings!$C$13*(INDEX(X$258:X$269,$D739)+INDEX(X$245:X$256,$D739))</f>
        <v/>
      </c>
      <c r="Y739" s="47">
        <f>Y730*Settings!$C$13*(INDEX(Y$258:Y$269,$D739)+INDEX(Y$245:Y$256,$D739))</f>
        <v/>
      </c>
      <c r="Z739" s="47">
        <f>Z730*Settings!$C$13*(INDEX(Z$258:Z$269,$D739)+INDEX(Z$245:Z$256,$D739))</f>
        <v/>
      </c>
      <c r="AA739" s="47">
        <f>AA730*Settings!$C$13*(INDEX(AA$258:AA$269,$D739)+INDEX(AA$245:AA$256,$D739))</f>
        <v/>
      </c>
      <c r="AB739" s="47">
        <f>AB730*Settings!$C$13*(INDEX(AB$258:AB$269,$D739)+INDEX(AB$245:AB$256,$D739))</f>
        <v/>
      </c>
      <c r="AC739" s="47">
        <f>AC730*Settings!$C$13*(INDEX(AC$258:AC$269,$D739)+INDEX(AC$245:AC$256,$D739))</f>
        <v/>
      </c>
      <c r="AD739" s="48">
        <f>REVENUE(AD730,Settings!$C$13,INDEX(AD$258:AD$269,$D739)+INDEX(AD$245:AD$256,$D739))</f>
        <v/>
      </c>
      <c r="AE739" s="25">
        <f>LOWER(Settings!$C$4)&amp;".mit."&amp;$A739&amp;IF($C739="","","."&amp;$C739&amp;"."&amp;$B739)&amp;IF(INDEX(Variables!$D$5:$D$105,MATCH($A739,Variables!$A$5:$A$105,0))="","","."&amp;INDEX(Variables!$D$5:$D$105,MATCH($A739,Variables!$A$5:$A$105,0)))&amp;"."&amp;AE$5</f>
        <v/>
      </c>
      <c r="AF739" s="46">
        <f>AF730*Settings!$C$13*(INDEX(AF$258:AF$269,$D739)+INDEX(AF$245:AF$256,$D739))</f>
        <v/>
      </c>
      <c r="AG739" s="47">
        <f>AG730*Settings!$C$13*(INDEX(AG$258:AG$269,$D739)+INDEX(AG$245:AG$256,$D739))</f>
        <v/>
      </c>
      <c r="AH739" s="47">
        <f>AH730*Settings!$C$13*(INDEX(AH$258:AH$269,$D739)+INDEX(AH$245:AH$256,$D739))</f>
        <v/>
      </c>
      <c r="AI739" s="47">
        <f>AI730*Settings!$C$13*(INDEX(AI$258:AI$269,$D739)+INDEX(AI$245:AI$256,$D739))</f>
        <v/>
      </c>
      <c r="AJ739" s="47">
        <f>AJ730*Settings!$C$13*(INDEX(AJ$258:AJ$269,$D739)+INDEX(AJ$245:AJ$256,$D739))</f>
        <v/>
      </c>
      <c r="AK739" s="47">
        <f>AK730*Settings!$C$13*(INDEX(AK$258:AK$269,$D739)+INDEX(AK$245:AK$256,$D739))</f>
        <v/>
      </c>
      <c r="AL739" s="47">
        <f>AL730*Settings!$C$13*(INDEX(AL$258:AL$269,$D739)+INDEX(AL$245:AL$256,$D739))</f>
        <v/>
      </c>
      <c r="AM739" s="47">
        <f>AM730*Settings!$C$13*(INDEX(AM$258:AM$269,$D739)+INDEX(AM$245:AM$256,$D739))</f>
        <v/>
      </c>
      <c r="AN739" s="47">
        <f>AN730*Settings!$C$13*(INDEX(AN$258:AN$269,$D739)+INDEX(AN$245:AN$256,$D739))</f>
        <v/>
      </c>
      <c r="AO739" s="47">
        <f>AO730*Settings!$C$13*(INDEX(AO$258:AO$269,$D739)+INDEX(AO$245:AO$256,$D739))</f>
        <v/>
      </c>
      <c r="AP739" s="47">
        <f>AP730*Settings!$C$13*(INDEX(AP$258:AP$269,$D739)+INDEX(AP$245:AP$256,$D739))</f>
        <v/>
      </c>
      <c r="AQ739" s="47">
        <f>AQ730*Settings!$C$13*(INDEX(AQ$258:AQ$269,$D739)+INDEX(AQ$245:AQ$256,$D739))</f>
        <v/>
      </c>
      <c r="AR739" s="47">
        <f>AR730*Settings!$C$13*(INDEX(AR$258:AR$269,$D739)+INDEX(AR$245:AR$256,$D739))</f>
        <v/>
      </c>
      <c r="AS739" s="47">
        <f>AS730*Settings!$C$13*(INDEX(AS$258:AS$269,$D739)+INDEX(AS$245:AS$256,$D739))</f>
        <v/>
      </c>
      <c r="AT739" s="47">
        <f>AT730*Settings!$C$13*(INDEX(AT$258:AT$269,$D739)+INDEX(AT$245:AT$256,$D739))</f>
        <v/>
      </c>
      <c r="AU739" s="47">
        <f>AU730*Settings!$C$13*(INDEX(AU$258:AU$269,$D739)+INDEX(AU$245:AU$256,$D739))</f>
        <v/>
      </c>
      <c r="AV739" s="47">
        <f>AV730*Settings!$C$13*(INDEX(AV$258:AV$269,$D739)+INDEX(AV$245:AV$256,$D739))</f>
        <v/>
      </c>
      <c r="AW739" s="47">
        <f>AW730*Settings!$C$13*(INDEX(AW$258:AW$269,$D739)+INDEX(AW$245:AW$256,$D739))</f>
        <v/>
      </c>
      <c r="AX739" s="48">
        <f>REVENUE(AX730,Settings!$C$13,INDEX(AX$258:AX$269,$D739)+INDEX(AX$245:AX$256,$D739))</f>
        <v/>
      </c>
    </row>
    <row r="740" hidden="1" outlineLevel="2">
      <c r="A740" s="5" t="inlineStr">
        <is>
          <t>rtx</t>
        </is>
      </c>
      <c r="B740" s="5" t="inlineStr">
        <is>
          <t>oop</t>
        </is>
      </c>
      <c r="C740" s="5" t="inlineStr">
        <is>
          <t>res</t>
        </is>
      </c>
      <c r="D740" s="40">
        <f>INDEX(Inputs!$R$5:$R$132,MATCH($B740&amp;"|"&amp;$C740,Inputs!$A$5:$A$132,0))</f>
        <v/>
      </c>
      <c r="E740" s="39" t="n"/>
      <c r="F740" s="39" t="n"/>
      <c r="G740" s="39" t="n"/>
      <c r="H740" s="5">
        <f>INDEX(Variables!$B$5:$B$105,MATCH($A740,Variables!$A$5:$A$105,0))&amp;IF($C740="",""," | "&amp;INDEX(Mapping!$B$5:$B$26,MATCH($C740,Mapping!$A$5:$A$26,0))&amp;" | "&amp;INDEX(Mapping!$B$30:$B$41,MATCH($B740,Mapping!$A$30:$A$41,0)))</f>
        <v/>
      </c>
      <c r="I740" s="5">
        <f>INDEX(Variables!$C$5:$C$105,MATCH($A740,Variables!$A$5:$A$105,0))</f>
        <v/>
      </c>
      <c r="J740" s="5">
        <f>INDEX(Variables!$E$5:$E$105,MATCH($A740,Variables!$A$5:$A$105,0))</f>
        <v/>
      </c>
      <c r="K740" s="25">
        <f>LOWER(Settings!$C$4)&amp;".mit."&amp;$A740&amp;IF($C740="","","."&amp;$C740&amp;"."&amp;$B740)&amp;IF(INDEX(Variables!$D$5:$D$105,MATCH($A740,Variables!$A$5:$A$105,0))="","","."&amp;INDEX(Variables!$D$5:$D$105,MATCH($A740,Variables!$A$5:$A$105,0)))&amp;"."&amp;K$5</f>
        <v/>
      </c>
      <c r="L740" s="46">
        <f>L731*Settings!$C$13*(INDEX(L$258:L$269,$D740)+INDEX(L$245:L$256,$D740))</f>
        <v/>
      </c>
      <c r="M740" s="47">
        <f>M731*Settings!$C$13*(INDEX(M$258:M$269,$D740)+INDEX(M$245:M$256,$D740))</f>
        <v/>
      </c>
      <c r="N740" s="47">
        <f>N731*Settings!$C$13*(INDEX(N$258:N$269,$D740)+INDEX(N$245:N$256,$D740))</f>
        <v/>
      </c>
      <c r="O740" s="47">
        <f>O731*Settings!$C$13*(INDEX(O$258:O$269,$D740)+INDEX(O$245:O$256,$D740))</f>
        <v/>
      </c>
      <c r="P740" s="47">
        <f>P731*Settings!$C$13*(INDEX(P$258:P$269,$D740)+INDEX(P$245:P$256,$D740))</f>
        <v/>
      </c>
      <c r="Q740" s="47">
        <f>Q731*Settings!$C$13*(INDEX(Q$258:Q$269,$D740)+INDEX(Q$245:Q$256,$D740))</f>
        <v/>
      </c>
      <c r="R740" s="47">
        <f>R731*Settings!$C$13*(INDEX(R$258:R$269,$D740)+INDEX(R$245:R$256,$D740))</f>
        <v/>
      </c>
      <c r="S740" s="47">
        <f>S731*Settings!$C$13*(INDEX(S$258:S$269,$D740)+INDEX(S$245:S$256,$D740))</f>
        <v/>
      </c>
      <c r="T740" s="47">
        <f>T731*Settings!$C$13*(INDEX(T$258:T$269,$D740)+INDEX(T$245:T$256,$D740))</f>
        <v/>
      </c>
      <c r="U740" s="47">
        <f>U731*Settings!$C$13*(INDEX(U$258:U$269,$D740)+INDEX(U$245:U$256,$D740))</f>
        <v/>
      </c>
      <c r="V740" s="47">
        <f>V731*Settings!$C$13*(INDEX(V$258:V$269,$D740)+INDEX(V$245:V$256,$D740))</f>
        <v/>
      </c>
      <c r="W740" s="47">
        <f>W731*Settings!$C$13*(INDEX(W$258:W$269,$D740)+INDEX(W$245:W$256,$D740))</f>
        <v/>
      </c>
      <c r="X740" s="47">
        <f>X731*Settings!$C$13*(INDEX(X$258:X$269,$D740)+INDEX(X$245:X$256,$D740))</f>
        <v/>
      </c>
      <c r="Y740" s="47">
        <f>Y731*Settings!$C$13*(INDEX(Y$258:Y$269,$D740)+INDEX(Y$245:Y$256,$D740))</f>
        <v/>
      </c>
      <c r="Z740" s="47">
        <f>Z731*Settings!$C$13*(INDEX(Z$258:Z$269,$D740)+INDEX(Z$245:Z$256,$D740))</f>
        <v/>
      </c>
      <c r="AA740" s="47">
        <f>AA731*Settings!$C$13*(INDEX(AA$258:AA$269,$D740)+INDEX(AA$245:AA$256,$D740))</f>
        <v/>
      </c>
      <c r="AB740" s="47">
        <f>AB731*Settings!$C$13*(INDEX(AB$258:AB$269,$D740)+INDEX(AB$245:AB$256,$D740))</f>
        <v/>
      </c>
      <c r="AC740" s="47">
        <f>AC731*Settings!$C$13*(INDEX(AC$258:AC$269,$D740)+INDEX(AC$245:AC$256,$D740))</f>
        <v/>
      </c>
      <c r="AD740" s="48">
        <f>REVENUE(AD731,Settings!$C$13,INDEX(AD$258:AD$269,$D740)+INDEX(AD$245:AD$256,$D740))</f>
        <v/>
      </c>
      <c r="AE740" s="25">
        <f>LOWER(Settings!$C$4)&amp;".mit."&amp;$A740&amp;IF($C740="","","."&amp;$C740&amp;"."&amp;$B740)&amp;IF(INDEX(Variables!$D$5:$D$105,MATCH($A740,Variables!$A$5:$A$105,0))="","","."&amp;INDEX(Variables!$D$5:$D$105,MATCH($A740,Variables!$A$5:$A$105,0)))&amp;"."&amp;AE$5</f>
        <v/>
      </c>
      <c r="AF740" s="46">
        <f>AF731*Settings!$C$13*(INDEX(AF$258:AF$269,$D740)+INDEX(AF$245:AF$256,$D740))</f>
        <v/>
      </c>
      <c r="AG740" s="47">
        <f>AG731*Settings!$C$13*(INDEX(AG$258:AG$269,$D740)+INDEX(AG$245:AG$256,$D740))</f>
        <v/>
      </c>
      <c r="AH740" s="47">
        <f>AH731*Settings!$C$13*(INDEX(AH$258:AH$269,$D740)+INDEX(AH$245:AH$256,$D740))</f>
        <v/>
      </c>
      <c r="AI740" s="47">
        <f>AI731*Settings!$C$13*(INDEX(AI$258:AI$269,$D740)+INDEX(AI$245:AI$256,$D740))</f>
        <v/>
      </c>
      <c r="AJ740" s="47">
        <f>AJ731*Settings!$C$13*(INDEX(AJ$258:AJ$269,$D740)+INDEX(AJ$245:AJ$256,$D740))</f>
        <v/>
      </c>
      <c r="AK740" s="47">
        <f>AK731*Settings!$C$13*(INDEX(AK$258:AK$269,$D740)+INDEX(AK$245:AK$256,$D740))</f>
        <v/>
      </c>
      <c r="AL740" s="47">
        <f>AL731*Settings!$C$13*(INDEX(AL$258:AL$269,$D740)+INDEX(AL$245:AL$256,$D740))</f>
        <v/>
      </c>
      <c r="AM740" s="47">
        <f>AM731*Settings!$C$13*(INDEX(AM$258:AM$269,$D740)+INDEX(AM$245:AM$256,$D740))</f>
        <v/>
      </c>
      <c r="AN740" s="47">
        <f>AN731*Settings!$C$13*(INDEX(AN$258:AN$269,$D740)+INDEX(AN$245:AN$256,$D740))</f>
        <v/>
      </c>
      <c r="AO740" s="47">
        <f>AO731*Settings!$C$13*(INDEX(AO$258:AO$269,$D740)+INDEX(AO$245:AO$256,$D740))</f>
        <v/>
      </c>
      <c r="AP740" s="47">
        <f>AP731*Settings!$C$13*(INDEX(AP$258:AP$269,$D740)+INDEX(AP$245:AP$256,$D740))</f>
        <v/>
      </c>
      <c r="AQ740" s="47">
        <f>AQ731*Settings!$C$13*(INDEX(AQ$258:AQ$269,$D740)+INDEX(AQ$245:AQ$256,$D740))</f>
        <v/>
      </c>
      <c r="AR740" s="47">
        <f>AR731*Settings!$C$13*(INDEX(AR$258:AR$269,$D740)+INDEX(AR$245:AR$256,$D740))</f>
        <v/>
      </c>
      <c r="AS740" s="47">
        <f>AS731*Settings!$C$13*(INDEX(AS$258:AS$269,$D740)+INDEX(AS$245:AS$256,$D740))</f>
        <v/>
      </c>
      <c r="AT740" s="47">
        <f>AT731*Settings!$C$13*(INDEX(AT$258:AT$269,$D740)+INDEX(AT$245:AT$256,$D740))</f>
        <v/>
      </c>
      <c r="AU740" s="47">
        <f>AU731*Settings!$C$13*(INDEX(AU$258:AU$269,$D740)+INDEX(AU$245:AU$256,$D740))</f>
        <v/>
      </c>
      <c r="AV740" s="47">
        <f>AV731*Settings!$C$13*(INDEX(AV$258:AV$269,$D740)+INDEX(AV$245:AV$256,$D740))</f>
        <v/>
      </c>
      <c r="AW740" s="47">
        <f>AW731*Settings!$C$13*(INDEX(AW$258:AW$269,$D740)+INDEX(AW$245:AW$256,$D740))</f>
        <v/>
      </c>
      <c r="AX740" s="48">
        <f>REVENUE(AX731,Settings!$C$13,INDEX(AX$258:AX$269,$D740)+INDEX(AX$245:AX$256,$D740))</f>
        <v/>
      </c>
    </row>
    <row r="741" hidden="1" outlineLevel="2">
      <c r="A741" s="5" t="inlineStr">
        <is>
          <t>rtx</t>
        </is>
      </c>
      <c r="B741" s="5" t="inlineStr">
        <is>
          <t>bio</t>
        </is>
      </c>
      <c r="C741" s="5" t="inlineStr">
        <is>
          <t>res</t>
        </is>
      </c>
      <c r="D741" s="40">
        <f>INDEX(Inputs!$R$5:$R$132,MATCH($B741&amp;"|"&amp;$C741,Inputs!$A$5:$A$132,0))</f>
        <v/>
      </c>
      <c r="E741" s="39" t="n"/>
      <c r="F741" s="39" t="n"/>
      <c r="G741" s="39" t="n"/>
      <c r="H741" s="5">
        <f>INDEX(Variables!$B$5:$B$105,MATCH($A741,Variables!$A$5:$A$105,0))&amp;IF($C741="",""," | "&amp;INDEX(Mapping!$B$5:$B$26,MATCH($C741,Mapping!$A$5:$A$26,0))&amp;" | "&amp;INDEX(Mapping!$B$30:$B$41,MATCH($B741,Mapping!$A$30:$A$41,0)))</f>
        <v/>
      </c>
      <c r="I741" s="5">
        <f>INDEX(Variables!$C$5:$C$105,MATCH($A741,Variables!$A$5:$A$105,0))</f>
        <v/>
      </c>
      <c r="J741" s="5">
        <f>INDEX(Variables!$E$5:$E$105,MATCH($A741,Variables!$A$5:$A$105,0))</f>
        <v/>
      </c>
      <c r="K741" s="25">
        <f>LOWER(Settings!$C$4)&amp;".mit."&amp;$A741&amp;IF($C741="","","."&amp;$C741&amp;"."&amp;$B741)&amp;IF(INDEX(Variables!$D$5:$D$105,MATCH($A741,Variables!$A$5:$A$105,0))="","","."&amp;INDEX(Variables!$D$5:$D$105,MATCH($A741,Variables!$A$5:$A$105,0)))&amp;"."&amp;K$5</f>
        <v/>
      </c>
      <c r="L741" s="46">
        <f>L732*Settings!$C$13*(INDEX(L$258:L$269,$D741)+INDEX(L$245:L$256,$D741))</f>
        <v/>
      </c>
      <c r="M741" s="47">
        <f>M732*Settings!$C$13*(INDEX(M$258:M$269,$D741)+INDEX(M$245:M$256,$D741))</f>
        <v/>
      </c>
      <c r="N741" s="47">
        <f>N732*Settings!$C$13*(INDEX(N$258:N$269,$D741)+INDEX(N$245:N$256,$D741))</f>
        <v/>
      </c>
      <c r="O741" s="47">
        <f>O732*Settings!$C$13*(INDEX(O$258:O$269,$D741)+INDEX(O$245:O$256,$D741))</f>
        <v/>
      </c>
      <c r="P741" s="47">
        <f>P732*Settings!$C$13*(INDEX(P$258:P$269,$D741)+INDEX(P$245:P$256,$D741))</f>
        <v/>
      </c>
      <c r="Q741" s="47">
        <f>Q732*Settings!$C$13*(INDEX(Q$258:Q$269,$D741)+INDEX(Q$245:Q$256,$D741))</f>
        <v/>
      </c>
      <c r="R741" s="47">
        <f>R732*Settings!$C$13*(INDEX(R$258:R$269,$D741)+INDEX(R$245:R$256,$D741))</f>
        <v/>
      </c>
      <c r="S741" s="47">
        <f>S732*Settings!$C$13*(INDEX(S$258:S$269,$D741)+INDEX(S$245:S$256,$D741))</f>
        <v/>
      </c>
      <c r="T741" s="47">
        <f>T732*Settings!$C$13*(INDEX(T$258:T$269,$D741)+INDEX(T$245:T$256,$D741))</f>
        <v/>
      </c>
      <c r="U741" s="47">
        <f>U732*Settings!$C$13*(INDEX(U$258:U$269,$D741)+INDEX(U$245:U$256,$D741))</f>
        <v/>
      </c>
      <c r="V741" s="47">
        <f>V732*Settings!$C$13*(INDEX(V$258:V$269,$D741)+INDEX(V$245:V$256,$D741))</f>
        <v/>
      </c>
      <c r="W741" s="47">
        <f>W732*Settings!$C$13*(INDEX(W$258:W$269,$D741)+INDEX(W$245:W$256,$D741))</f>
        <v/>
      </c>
      <c r="X741" s="47">
        <f>X732*Settings!$C$13*(INDEX(X$258:X$269,$D741)+INDEX(X$245:X$256,$D741))</f>
        <v/>
      </c>
      <c r="Y741" s="47">
        <f>Y732*Settings!$C$13*(INDEX(Y$258:Y$269,$D741)+INDEX(Y$245:Y$256,$D741))</f>
        <v/>
      </c>
      <c r="Z741" s="47">
        <f>Z732*Settings!$C$13*(INDEX(Z$258:Z$269,$D741)+INDEX(Z$245:Z$256,$D741))</f>
        <v/>
      </c>
      <c r="AA741" s="47">
        <f>AA732*Settings!$C$13*(INDEX(AA$258:AA$269,$D741)+INDEX(AA$245:AA$256,$D741))</f>
        <v/>
      </c>
      <c r="AB741" s="47">
        <f>AB732*Settings!$C$13*(INDEX(AB$258:AB$269,$D741)+INDEX(AB$245:AB$256,$D741))</f>
        <v/>
      </c>
      <c r="AC741" s="47">
        <f>AC732*Settings!$C$13*(INDEX(AC$258:AC$269,$D741)+INDEX(AC$245:AC$256,$D741))</f>
        <v/>
      </c>
      <c r="AD741" s="48">
        <f>REVENUE(AD732,Settings!$C$13,INDEX(AD$258:AD$269,$D741)+INDEX(AD$245:AD$256,$D741))</f>
        <v/>
      </c>
      <c r="AE741" s="25">
        <f>LOWER(Settings!$C$4)&amp;".mit."&amp;$A741&amp;IF($C741="","","."&amp;$C741&amp;"."&amp;$B741)&amp;IF(INDEX(Variables!$D$5:$D$105,MATCH($A741,Variables!$A$5:$A$105,0))="","","."&amp;INDEX(Variables!$D$5:$D$105,MATCH($A741,Variables!$A$5:$A$105,0)))&amp;"."&amp;AE$5</f>
        <v/>
      </c>
      <c r="AF741" s="46">
        <f>AF732*Settings!$C$13*(INDEX(AF$258:AF$269,$D741)+INDEX(AF$245:AF$256,$D741))</f>
        <v/>
      </c>
      <c r="AG741" s="47">
        <f>AG732*Settings!$C$13*(INDEX(AG$258:AG$269,$D741)+INDEX(AG$245:AG$256,$D741))</f>
        <v/>
      </c>
      <c r="AH741" s="47">
        <f>AH732*Settings!$C$13*(INDEX(AH$258:AH$269,$D741)+INDEX(AH$245:AH$256,$D741))</f>
        <v/>
      </c>
      <c r="AI741" s="47">
        <f>AI732*Settings!$C$13*(INDEX(AI$258:AI$269,$D741)+INDEX(AI$245:AI$256,$D741))</f>
        <v/>
      </c>
      <c r="AJ741" s="47">
        <f>AJ732*Settings!$C$13*(INDEX(AJ$258:AJ$269,$D741)+INDEX(AJ$245:AJ$256,$D741))</f>
        <v/>
      </c>
      <c r="AK741" s="47">
        <f>AK732*Settings!$C$13*(INDEX(AK$258:AK$269,$D741)+INDEX(AK$245:AK$256,$D741))</f>
        <v/>
      </c>
      <c r="AL741" s="47">
        <f>AL732*Settings!$C$13*(INDEX(AL$258:AL$269,$D741)+INDEX(AL$245:AL$256,$D741))</f>
        <v/>
      </c>
      <c r="AM741" s="47">
        <f>AM732*Settings!$C$13*(INDEX(AM$258:AM$269,$D741)+INDEX(AM$245:AM$256,$D741))</f>
        <v/>
      </c>
      <c r="AN741" s="47">
        <f>AN732*Settings!$C$13*(INDEX(AN$258:AN$269,$D741)+INDEX(AN$245:AN$256,$D741))</f>
        <v/>
      </c>
      <c r="AO741" s="47">
        <f>AO732*Settings!$C$13*(INDEX(AO$258:AO$269,$D741)+INDEX(AO$245:AO$256,$D741))</f>
        <v/>
      </c>
      <c r="AP741" s="47">
        <f>AP732*Settings!$C$13*(INDEX(AP$258:AP$269,$D741)+INDEX(AP$245:AP$256,$D741))</f>
        <v/>
      </c>
      <c r="AQ741" s="47">
        <f>AQ732*Settings!$C$13*(INDEX(AQ$258:AQ$269,$D741)+INDEX(AQ$245:AQ$256,$D741))</f>
        <v/>
      </c>
      <c r="AR741" s="47">
        <f>AR732*Settings!$C$13*(INDEX(AR$258:AR$269,$D741)+INDEX(AR$245:AR$256,$D741))</f>
        <v/>
      </c>
      <c r="AS741" s="47">
        <f>AS732*Settings!$C$13*(INDEX(AS$258:AS$269,$D741)+INDEX(AS$245:AS$256,$D741))</f>
        <v/>
      </c>
      <c r="AT741" s="47">
        <f>AT732*Settings!$C$13*(INDEX(AT$258:AT$269,$D741)+INDEX(AT$245:AT$256,$D741))</f>
        <v/>
      </c>
      <c r="AU741" s="47">
        <f>AU732*Settings!$C$13*(INDEX(AU$258:AU$269,$D741)+INDEX(AU$245:AU$256,$D741))</f>
        <v/>
      </c>
      <c r="AV741" s="47">
        <f>AV732*Settings!$C$13*(INDEX(AV$258:AV$269,$D741)+INDEX(AV$245:AV$256,$D741))</f>
        <v/>
      </c>
      <c r="AW741" s="47">
        <f>AW732*Settings!$C$13*(INDEX(AW$258:AW$269,$D741)+INDEX(AW$245:AW$256,$D741))</f>
        <v/>
      </c>
      <c r="AX741" s="48">
        <f>REVENUE(AX732,Settings!$C$13,INDEX(AX$258:AX$269,$D741)+INDEX(AX$245:AX$256,$D741))</f>
        <v/>
      </c>
    </row>
    <row r="742" hidden="1" outlineLevel="2"/>
    <row r="743" hidden="1" outlineLevel="2">
      <c r="A743" s="5" t="inlineStr">
        <is>
          <t>rsub</t>
        </is>
      </c>
      <c r="B743" s="5" t="inlineStr">
        <is>
          <t>coa</t>
        </is>
      </c>
      <c r="C743" s="5" t="inlineStr">
        <is>
          <t>res</t>
        </is>
      </c>
      <c r="D743" s="40">
        <f>INDEX(Inputs!$R$5:$R$132,MATCH($B743&amp;"|"&amp;$C743,Inputs!$A$5:$A$132,0))</f>
        <v/>
      </c>
      <c r="E743" s="39" t="n"/>
      <c r="F743" s="39" t="n"/>
      <c r="G743" s="39" t="n"/>
      <c r="H743" s="5">
        <f>INDEX(Variables!$B$5:$B$105,MATCH($A743,Variables!$A$5:$A$105,0))&amp;IF($C743="",""," | "&amp;INDEX(Mapping!$B$5:$B$26,MATCH($C743,Mapping!$A$5:$A$26,0))&amp;" | "&amp;INDEX(Mapping!$B$30:$B$41,MATCH($B743,Mapping!$A$30:$A$41,0)))</f>
        <v/>
      </c>
      <c r="I743" s="5">
        <f>INDEX(Variables!$C$5:$C$105,MATCH($A743,Variables!$A$5:$A$105,0))</f>
        <v/>
      </c>
      <c r="J743" s="5">
        <f>INDEX(Variables!$E$5:$E$105,MATCH($A743,Variables!$A$5:$A$105,0))</f>
        <v/>
      </c>
      <c r="K743" s="25">
        <f>LOWER(Settings!$C$4)&amp;".mit."&amp;$A743&amp;IF($C743="","","."&amp;$C743&amp;"."&amp;$B743)&amp;IF(INDEX(Variables!$D$5:$D$105,MATCH($A743,Variables!$A$5:$A$105,0))="","","."&amp;INDEX(Variables!$D$5:$D$105,MATCH($A743,Variables!$A$5:$A$105,0)))&amp;"."&amp;K$5</f>
        <v/>
      </c>
      <c r="L743" s="46">
        <f>L725*Settings!$C$13*(INDEX(L$271:L$282,$D743))</f>
        <v/>
      </c>
      <c r="M743" s="47">
        <f>M725*Settings!$C$13*(INDEX(M$271:M$282,$D743))</f>
        <v/>
      </c>
      <c r="N743" s="47">
        <f>N725*Settings!$C$13*(INDEX(N$271:N$282,$D743))</f>
        <v/>
      </c>
      <c r="O743" s="47">
        <f>O725*Settings!$C$13*(INDEX(O$271:O$282,$D743))</f>
        <v/>
      </c>
      <c r="P743" s="47">
        <f>P725*Settings!$C$13*(INDEX(P$271:P$282,$D743))</f>
        <v/>
      </c>
      <c r="Q743" s="47">
        <f>Q725*Settings!$C$13*(INDEX(Q$271:Q$282,$D743))</f>
        <v/>
      </c>
      <c r="R743" s="47">
        <f>R725*Settings!$C$13*(INDEX(R$271:R$282,$D743))</f>
        <v/>
      </c>
      <c r="S743" s="47">
        <f>S725*Settings!$C$13*(INDEX(S$271:S$282,$D743))</f>
        <v/>
      </c>
      <c r="T743" s="47">
        <f>T725*Settings!$C$13*(INDEX(T$271:T$282,$D743))</f>
        <v/>
      </c>
      <c r="U743" s="47">
        <f>U725*Settings!$C$13*(INDEX(U$271:U$282,$D743))</f>
        <v/>
      </c>
      <c r="V743" s="47">
        <f>V725*Settings!$C$13*(INDEX(V$271:V$282,$D743))</f>
        <v/>
      </c>
      <c r="W743" s="47">
        <f>W725*Settings!$C$13*(INDEX(W$271:W$282,$D743))</f>
        <v/>
      </c>
      <c r="X743" s="47">
        <f>X725*Settings!$C$13*(INDEX(X$271:X$282,$D743))</f>
        <v/>
      </c>
      <c r="Y743" s="47">
        <f>Y725*Settings!$C$13*(INDEX(Y$271:Y$282,$D743))</f>
        <v/>
      </c>
      <c r="Z743" s="47">
        <f>Z725*Settings!$C$13*(INDEX(Z$271:Z$282,$D743))</f>
        <v/>
      </c>
      <c r="AA743" s="47">
        <f>AA725*Settings!$C$13*(INDEX(AA$271:AA$282,$D743))</f>
        <v/>
      </c>
      <c r="AB743" s="47">
        <f>AB725*Settings!$C$13*(INDEX(AB$271:AB$282,$D743))</f>
        <v/>
      </c>
      <c r="AC743" s="47">
        <f>AC725*Settings!$C$13*(INDEX(AC$271:AC$282,$D743))</f>
        <v/>
      </c>
      <c r="AD743" s="48">
        <f>REVENUE(AD725,Settings!$C$13,INDEX(AD$271:AD$282,$D743))</f>
        <v/>
      </c>
      <c r="AE743" s="25">
        <f>LOWER(Settings!$C$4)&amp;".mit."&amp;$A743&amp;IF($C743="","","."&amp;$C743&amp;"."&amp;$B743)&amp;IF(INDEX(Variables!$D$5:$D$105,MATCH($A743,Variables!$A$5:$A$105,0))="","","."&amp;INDEX(Variables!$D$5:$D$105,MATCH($A743,Variables!$A$5:$A$105,0)))&amp;"."&amp;AE$5</f>
        <v/>
      </c>
      <c r="AF743" s="46">
        <f>AF725*Settings!$C$13*(INDEX(AF$271:AF$282,$D743))</f>
        <v/>
      </c>
      <c r="AG743" s="47">
        <f>AG725*Settings!$C$13*(INDEX(AG$271:AG$282,$D743))</f>
        <v/>
      </c>
      <c r="AH743" s="47">
        <f>AH725*Settings!$C$13*(INDEX(AH$271:AH$282,$D743))</f>
        <v/>
      </c>
      <c r="AI743" s="47">
        <f>AI725*Settings!$C$13*(INDEX(AI$271:AI$282,$D743))</f>
        <v/>
      </c>
      <c r="AJ743" s="47">
        <f>AJ725*Settings!$C$13*(INDEX(AJ$271:AJ$282,$D743))</f>
        <v/>
      </c>
      <c r="AK743" s="47">
        <f>AK725*Settings!$C$13*(INDEX(AK$271:AK$282,$D743))</f>
        <v/>
      </c>
      <c r="AL743" s="47">
        <f>AL725*Settings!$C$13*(INDEX(AL$271:AL$282,$D743))</f>
        <v/>
      </c>
      <c r="AM743" s="47">
        <f>AM725*Settings!$C$13*(INDEX(AM$271:AM$282,$D743))</f>
        <v/>
      </c>
      <c r="AN743" s="47">
        <f>AN725*Settings!$C$13*(INDEX(AN$271:AN$282,$D743))</f>
        <v/>
      </c>
      <c r="AO743" s="47">
        <f>AO725*Settings!$C$13*(INDEX(AO$271:AO$282,$D743))</f>
        <v/>
      </c>
      <c r="AP743" s="47">
        <f>AP725*Settings!$C$13*(INDEX(AP$271:AP$282,$D743))</f>
        <v/>
      </c>
      <c r="AQ743" s="47">
        <f>AQ725*Settings!$C$13*(INDEX(AQ$271:AQ$282,$D743))</f>
        <v/>
      </c>
      <c r="AR743" s="47">
        <f>AR725*Settings!$C$13*(INDEX(AR$271:AR$282,$D743))</f>
        <v/>
      </c>
      <c r="AS743" s="47">
        <f>AS725*Settings!$C$13*(INDEX(AS$271:AS$282,$D743))</f>
        <v/>
      </c>
      <c r="AT743" s="47">
        <f>AT725*Settings!$C$13*(INDEX(AT$271:AT$282,$D743))</f>
        <v/>
      </c>
      <c r="AU743" s="47">
        <f>AU725*Settings!$C$13*(INDEX(AU$271:AU$282,$D743))</f>
        <v/>
      </c>
      <c r="AV743" s="47">
        <f>AV725*Settings!$C$13*(INDEX(AV$271:AV$282,$D743))</f>
        <v/>
      </c>
      <c r="AW743" s="47">
        <f>AW725*Settings!$C$13*(INDEX(AW$271:AW$282,$D743))</f>
        <v/>
      </c>
      <c r="AX743" s="48">
        <f>REVENUE(AX725,Settings!$C$13,INDEX(AX$271:AX$282,$D743))</f>
        <v/>
      </c>
    </row>
    <row r="744" hidden="1" outlineLevel="2">
      <c r="A744" s="5" t="inlineStr">
        <is>
          <t>rsub</t>
        </is>
      </c>
      <c r="B744" s="5" t="inlineStr">
        <is>
          <t>nga</t>
        </is>
      </c>
      <c r="C744" s="5" t="inlineStr">
        <is>
          <t>res</t>
        </is>
      </c>
      <c r="D744" s="40">
        <f>INDEX(Inputs!$R$5:$R$132,MATCH($B744&amp;"|"&amp;$C744,Inputs!$A$5:$A$132,0))</f>
        <v/>
      </c>
      <c r="E744" s="39" t="n"/>
      <c r="F744" s="39" t="n"/>
      <c r="G744" s="39" t="n"/>
      <c r="H744" s="5">
        <f>INDEX(Variables!$B$5:$B$105,MATCH($A744,Variables!$A$5:$A$105,0))&amp;IF($C744="",""," | "&amp;INDEX(Mapping!$B$5:$B$26,MATCH($C744,Mapping!$A$5:$A$26,0))&amp;" | "&amp;INDEX(Mapping!$B$30:$B$41,MATCH($B744,Mapping!$A$30:$A$41,0)))</f>
        <v/>
      </c>
      <c r="I744" s="5">
        <f>INDEX(Variables!$C$5:$C$105,MATCH($A744,Variables!$A$5:$A$105,0))</f>
        <v/>
      </c>
      <c r="J744" s="5">
        <f>INDEX(Variables!$E$5:$E$105,MATCH($A744,Variables!$A$5:$A$105,0))</f>
        <v/>
      </c>
      <c r="K744" s="25">
        <f>LOWER(Settings!$C$4)&amp;".mit."&amp;$A744&amp;IF($C744="","","."&amp;$C744&amp;"."&amp;$B744)&amp;IF(INDEX(Variables!$D$5:$D$105,MATCH($A744,Variables!$A$5:$A$105,0))="","","."&amp;INDEX(Variables!$D$5:$D$105,MATCH($A744,Variables!$A$5:$A$105,0)))&amp;"."&amp;K$5</f>
        <v/>
      </c>
      <c r="L744" s="46">
        <f>L726*Settings!$C$13*(INDEX(L$271:L$282,$D744))</f>
        <v/>
      </c>
      <c r="M744" s="47">
        <f>M726*Settings!$C$13*(INDEX(M$271:M$282,$D744))</f>
        <v/>
      </c>
      <c r="N744" s="47">
        <f>N726*Settings!$C$13*(INDEX(N$271:N$282,$D744))</f>
        <v/>
      </c>
      <c r="O744" s="47">
        <f>O726*Settings!$C$13*(INDEX(O$271:O$282,$D744))</f>
        <v/>
      </c>
      <c r="P744" s="47">
        <f>P726*Settings!$C$13*(INDEX(P$271:P$282,$D744))</f>
        <v/>
      </c>
      <c r="Q744" s="47">
        <f>Q726*Settings!$C$13*(INDEX(Q$271:Q$282,$D744))</f>
        <v/>
      </c>
      <c r="R744" s="47">
        <f>R726*Settings!$C$13*(INDEX(R$271:R$282,$D744))</f>
        <v/>
      </c>
      <c r="S744" s="47">
        <f>S726*Settings!$C$13*(INDEX(S$271:S$282,$D744))</f>
        <v/>
      </c>
      <c r="T744" s="47">
        <f>T726*Settings!$C$13*(INDEX(T$271:T$282,$D744))</f>
        <v/>
      </c>
      <c r="U744" s="47">
        <f>U726*Settings!$C$13*(INDEX(U$271:U$282,$D744))</f>
        <v/>
      </c>
      <c r="V744" s="47">
        <f>V726*Settings!$C$13*(INDEX(V$271:V$282,$D744))</f>
        <v/>
      </c>
      <c r="W744" s="47">
        <f>W726*Settings!$C$13*(INDEX(W$271:W$282,$D744))</f>
        <v/>
      </c>
      <c r="X744" s="47">
        <f>X726*Settings!$C$13*(INDEX(X$271:X$282,$D744))</f>
        <v/>
      </c>
      <c r="Y744" s="47">
        <f>Y726*Settings!$C$13*(INDEX(Y$271:Y$282,$D744))</f>
        <v/>
      </c>
      <c r="Z744" s="47">
        <f>Z726*Settings!$C$13*(INDEX(Z$271:Z$282,$D744))</f>
        <v/>
      </c>
      <c r="AA744" s="47">
        <f>AA726*Settings!$C$13*(INDEX(AA$271:AA$282,$D744))</f>
        <v/>
      </c>
      <c r="AB744" s="47">
        <f>AB726*Settings!$C$13*(INDEX(AB$271:AB$282,$D744))</f>
        <v/>
      </c>
      <c r="AC744" s="47">
        <f>AC726*Settings!$C$13*(INDEX(AC$271:AC$282,$D744))</f>
        <v/>
      </c>
      <c r="AD744" s="48">
        <f>REVENUE(AD726,Settings!$C$13,INDEX(AD$271:AD$282,$D744))</f>
        <v/>
      </c>
      <c r="AE744" s="25">
        <f>LOWER(Settings!$C$4)&amp;".mit."&amp;$A744&amp;IF($C744="","","."&amp;$C744&amp;"."&amp;$B744)&amp;IF(INDEX(Variables!$D$5:$D$105,MATCH($A744,Variables!$A$5:$A$105,0))="","","."&amp;INDEX(Variables!$D$5:$D$105,MATCH($A744,Variables!$A$5:$A$105,0)))&amp;"."&amp;AE$5</f>
        <v/>
      </c>
      <c r="AF744" s="46">
        <f>AF726*Settings!$C$13*(INDEX(AF$271:AF$282,$D744))</f>
        <v/>
      </c>
      <c r="AG744" s="47">
        <f>AG726*Settings!$C$13*(INDEX(AG$271:AG$282,$D744))</f>
        <v/>
      </c>
      <c r="AH744" s="47">
        <f>AH726*Settings!$C$13*(INDEX(AH$271:AH$282,$D744))</f>
        <v/>
      </c>
      <c r="AI744" s="47">
        <f>AI726*Settings!$C$13*(INDEX(AI$271:AI$282,$D744))</f>
        <v/>
      </c>
      <c r="AJ744" s="47">
        <f>AJ726*Settings!$C$13*(INDEX(AJ$271:AJ$282,$D744))</f>
        <v/>
      </c>
      <c r="AK744" s="47">
        <f>AK726*Settings!$C$13*(INDEX(AK$271:AK$282,$D744))</f>
        <v/>
      </c>
      <c r="AL744" s="47">
        <f>AL726*Settings!$C$13*(INDEX(AL$271:AL$282,$D744))</f>
        <v/>
      </c>
      <c r="AM744" s="47">
        <f>AM726*Settings!$C$13*(INDEX(AM$271:AM$282,$D744))</f>
        <v/>
      </c>
      <c r="AN744" s="47">
        <f>AN726*Settings!$C$13*(INDEX(AN$271:AN$282,$D744))</f>
        <v/>
      </c>
      <c r="AO744" s="47">
        <f>AO726*Settings!$C$13*(INDEX(AO$271:AO$282,$D744))</f>
        <v/>
      </c>
      <c r="AP744" s="47">
        <f>AP726*Settings!$C$13*(INDEX(AP$271:AP$282,$D744))</f>
        <v/>
      </c>
      <c r="AQ744" s="47">
        <f>AQ726*Settings!$C$13*(INDEX(AQ$271:AQ$282,$D744))</f>
        <v/>
      </c>
      <c r="AR744" s="47">
        <f>AR726*Settings!$C$13*(INDEX(AR$271:AR$282,$D744))</f>
        <v/>
      </c>
      <c r="AS744" s="47">
        <f>AS726*Settings!$C$13*(INDEX(AS$271:AS$282,$D744))</f>
        <v/>
      </c>
      <c r="AT744" s="47">
        <f>AT726*Settings!$C$13*(INDEX(AT$271:AT$282,$D744))</f>
        <v/>
      </c>
      <c r="AU744" s="47">
        <f>AU726*Settings!$C$13*(INDEX(AU$271:AU$282,$D744))</f>
        <v/>
      </c>
      <c r="AV744" s="47">
        <f>AV726*Settings!$C$13*(INDEX(AV$271:AV$282,$D744))</f>
        <v/>
      </c>
      <c r="AW744" s="47">
        <f>AW726*Settings!$C$13*(INDEX(AW$271:AW$282,$D744))</f>
        <v/>
      </c>
      <c r="AX744" s="48">
        <f>REVENUE(AX726,Settings!$C$13,INDEX(AX$271:AX$282,$D744))</f>
        <v/>
      </c>
    </row>
    <row r="745" hidden="1" outlineLevel="2">
      <c r="A745" s="5" t="inlineStr">
        <is>
          <t>rsub</t>
        </is>
      </c>
      <c r="B745" s="5" t="inlineStr">
        <is>
          <t>gso</t>
        </is>
      </c>
      <c r="C745" s="5" t="inlineStr">
        <is>
          <t>res</t>
        </is>
      </c>
      <c r="D745" s="40">
        <f>INDEX(Inputs!$R$5:$R$132,MATCH($B745&amp;"|"&amp;$C745,Inputs!$A$5:$A$132,0))</f>
        <v/>
      </c>
      <c r="E745" s="39" t="n"/>
      <c r="F745" s="39" t="n"/>
      <c r="G745" s="39" t="n"/>
      <c r="H745" s="5">
        <f>INDEX(Variables!$B$5:$B$105,MATCH($A745,Variables!$A$5:$A$105,0))&amp;IF($C745="",""," | "&amp;INDEX(Mapping!$B$5:$B$26,MATCH($C745,Mapping!$A$5:$A$26,0))&amp;" | "&amp;INDEX(Mapping!$B$30:$B$41,MATCH($B745,Mapping!$A$30:$A$41,0)))</f>
        <v/>
      </c>
      <c r="I745" s="5">
        <f>INDEX(Variables!$C$5:$C$105,MATCH($A745,Variables!$A$5:$A$105,0))</f>
        <v/>
      </c>
      <c r="J745" s="5">
        <f>INDEX(Variables!$E$5:$E$105,MATCH($A745,Variables!$A$5:$A$105,0))</f>
        <v/>
      </c>
      <c r="K745" s="25">
        <f>LOWER(Settings!$C$4)&amp;".mit."&amp;$A745&amp;IF($C745="","","."&amp;$C745&amp;"."&amp;$B745)&amp;IF(INDEX(Variables!$D$5:$D$105,MATCH($A745,Variables!$A$5:$A$105,0))="","","."&amp;INDEX(Variables!$D$5:$D$105,MATCH($A745,Variables!$A$5:$A$105,0)))&amp;"."&amp;K$5</f>
        <v/>
      </c>
      <c r="L745" s="46">
        <f>L727*Settings!$C$13*(INDEX(L$271:L$282,$D745))</f>
        <v/>
      </c>
      <c r="M745" s="47">
        <f>M727*Settings!$C$13*(INDEX(M$271:M$282,$D745))</f>
        <v/>
      </c>
      <c r="N745" s="47">
        <f>N727*Settings!$C$13*(INDEX(N$271:N$282,$D745))</f>
        <v/>
      </c>
      <c r="O745" s="47">
        <f>O727*Settings!$C$13*(INDEX(O$271:O$282,$D745))</f>
        <v/>
      </c>
      <c r="P745" s="47">
        <f>P727*Settings!$C$13*(INDEX(P$271:P$282,$D745))</f>
        <v/>
      </c>
      <c r="Q745" s="47">
        <f>Q727*Settings!$C$13*(INDEX(Q$271:Q$282,$D745))</f>
        <v/>
      </c>
      <c r="R745" s="47">
        <f>R727*Settings!$C$13*(INDEX(R$271:R$282,$D745))</f>
        <v/>
      </c>
      <c r="S745" s="47">
        <f>S727*Settings!$C$13*(INDEX(S$271:S$282,$D745))</f>
        <v/>
      </c>
      <c r="T745" s="47">
        <f>T727*Settings!$C$13*(INDEX(T$271:T$282,$D745))</f>
        <v/>
      </c>
      <c r="U745" s="47">
        <f>U727*Settings!$C$13*(INDEX(U$271:U$282,$D745))</f>
        <v/>
      </c>
      <c r="V745" s="47">
        <f>V727*Settings!$C$13*(INDEX(V$271:V$282,$D745))</f>
        <v/>
      </c>
      <c r="W745" s="47">
        <f>W727*Settings!$C$13*(INDEX(W$271:W$282,$D745))</f>
        <v/>
      </c>
      <c r="X745" s="47">
        <f>X727*Settings!$C$13*(INDEX(X$271:X$282,$D745))</f>
        <v/>
      </c>
      <c r="Y745" s="47">
        <f>Y727*Settings!$C$13*(INDEX(Y$271:Y$282,$D745))</f>
        <v/>
      </c>
      <c r="Z745" s="47">
        <f>Z727*Settings!$C$13*(INDEX(Z$271:Z$282,$D745))</f>
        <v/>
      </c>
      <c r="AA745" s="47">
        <f>AA727*Settings!$C$13*(INDEX(AA$271:AA$282,$D745))</f>
        <v/>
      </c>
      <c r="AB745" s="47">
        <f>AB727*Settings!$C$13*(INDEX(AB$271:AB$282,$D745))</f>
        <v/>
      </c>
      <c r="AC745" s="47">
        <f>AC727*Settings!$C$13*(INDEX(AC$271:AC$282,$D745))</f>
        <v/>
      </c>
      <c r="AD745" s="48">
        <f>REVENUE(AD727,Settings!$C$13,INDEX(AD$271:AD$282,$D745))</f>
        <v/>
      </c>
      <c r="AE745" s="25">
        <f>LOWER(Settings!$C$4)&amp;".mit."&amp;$A745&amp;IF($C745="","","."&amp;$C745&amp;"."&amp;$B745)&amp;IF(INDEX(Variables!$D$5:$D$105,MATCH($A745,Variables!$A$5:$A$105,0))="","","."&amp;INDEX(Variables!$D$5:$D$105,MATCH($A745,Variables!$A$5:$A$105,0)))&amp;"."&amp;AE$5</f>
        <v/>
      </c>
      <c r="AF745" s="46">
        <f>AF727*Settings!$C$13*(INDEX(AF$271:AF$282,$D745))</f>
        <v/>
      </c>
      <c r="AG745" s="47">
        <f>AG727*Settings!$C$13*(INDEX(AG$271:AG$282,$D745))</f>
        <v/>
      </c>
      <c r="AH745" s="47">
        <f>AH727*Settings!$C$13*(INDEX(AH$271:AH$282,$D745))</f>
        <v/>
      </c>
      <c r="AI745" s="47">
        <f>AI727*Settings!$C$13*(INDEX(AI$271:AI$282,$D745))</f>
        <v/>
      </c>
      <c r="AJ745" s="47">
        <f>AJ727*Settings!$C$13*(INDEX(AJ$271:AJ$282,$D745))</f>
        <v/>
      </c>
      <c r="AK745" s="47">
        <f>AK727*Settings!$C$13*(INDEX(AK$271:AK$282,$D745))</f>
        <v/>
      </c>
      <c r="AL745" s="47">
        <f>AL727*Settings!$C$13*(INDEX(AL$271:AL$282,$D745))</f>
        <v/>
      </c>
      <c r="AM745" s="47">
        <f>AM727*Settings!$C$13*(INDEX(AM$271:AM$282,$D745))</f>
        <v/>
      </c>
      <c r="AN745" s="47">
        <f>AN727*Settings!$C$13*(INDEX(AN$271:AN$282,$D745))</f>
        <v/>
      </c>
      <c r="AO745" s="47">
        <f>AO727*Settings!$C$13*(INDEX(AO$271:AO$282,$D745))</f>
        <v/>
      </c>
      <c r="AP745" s="47">
        <f>AP727*Settings!$C$13*(INDEX(AP$271:AP$282,$D745))</f>
        <v/>
      </c>
      <c r="AQ745" s="47">
        <f>AQ727*Settings!$C$13*(INDEX(AQ$271:AQ$282,$D745))</f>
        <v/>
      </c>
      <c r="AR745" s="47">
        <f>AR727*Settings!$C$13*(INDEX(AR$271:AR$282,$D745))</f>
        <v/>
      </c>
      <c r="AS745" s="47">
        <f>AS727*Settings!$C$13*(INDEX(AS$271:AS$282,$D745))</f>
        <v/>
      </c>
      <c r="AT745" s="47">
        <f>AT727*Settings!$C$13*(INDEX(AT$271:AT$282,$D745))</f>
        <v/>
      </c>
      <c r="AU745" s="47">
        <f>AU727*Settings!$C$13*(INDEX(AU$271:AU$282,$D745))</f>
        <v/>
      </c>
      <c r="AV745" s="47">
        <f>AV727*Settings!$C$13*(INDEX(AV$271:AV$282,$D745))</f>
        <v/>
      </c>
      <c r="AW745" s="47">
        <f>AW727*Settings!$C$13*(INDEX(AW$271:AW$282,$D745))</f>
        <v/>
      </c>
      <c r="AX745" s="48">
        <f>REVENUE(AX727,Settings!$C$13,INDEX(AX$271:AX$282,$D745))</f>
        <v/>
      </c>
    </row>
    <row r="746" hidden="1" outlineLevel="2">
      <c r="A746" s="5" t="inlineStr">
        <is>
          <t>rsub</t>
        </is>
      </c>
      <c r="B746" s="5" t="inlineStr">
        <is>
          <t>die</t>
        </is>
      </c>
      <c r="C746" s="5" t="inlineStr">
        <is>
          <t>res</t>
        </is>
      </c>
      <c r="D746" s="40">
        <f>INDEX(Inputs!$R$5:$R$132,MATCH($B746&amp;"|"&amp;$C746,Inputs!$A$5:$A$132,0))</f>
        <v/>
      </c>
      <c r="E746" s="39" t="n"/>
      <c r="F746" s="39" t="n"/>
      <c r="G746" s="39" t="n"/>
      <c r="H746" s="5">
        <f>INDEX(Variables!$B$5:$B$105,MATCH($A746,Variables!$A$5:$A$105,0))&amp;IF($C746="",""," | "&amp;INDEX(Mapping!$B$5:$B$26,MATCH($C746,Mapping!$A$5:$A$26,0))&amp;" | "&amp;INDEX(Mapping!$B$30:$B$41,MATCH($B746,Mapping!$A$30:$A$41,0)))</f>
        <v/>
      </c>
      <c r="I746" s="5">
        <f>INDEX(Variables!$C$5:$C$105,MATCH($A746,Variables!$A$5:$A$105,0))</f>
        <v/>
      </c>
      <c r="J746" s="5">
        <f>INDEX(Variables!$E$5:$E$105,MATCH($A746,Variables!$A$5:$A$105,0))</f>
        <v/>
      </c>
      <c r="K746" s="25">
        <f>LOWER(Settings!$C$4)&amp;".mit."&amp;$A746&amp;IF($C746="","","."&amp;$C746&amp;"."&amp;$B746)&amp;IF(INDEX(Variables!$D$5:$D$105,MATCH($A746,Variables!$A$5:$A$105,0))="","","."&amp;INDEX(Variables!$D$5:$D$105,MATCH($A746,Variables!$A$5:$A$105,0)))&amp;"."&amp;K$5</f>
        <v/>
      </c>
      <c r="L746" s="46">
        <f>L728*Settings!$C$13*(INDEX(L$271:L$282,$D746))</f>
        <v/>
      </c>
      <c r="M746" s="47">
        <f>M728*Settings!$C$13*(INDEX(M$271:M$282,$D746))</f>
        <v/>
      </c>
      <c r="N746" s="47">
        <f>N728*Settings!$C$13*(INDEX(N$271:N$282,$D746))</f>
        <v/>
      </c>
      <c r="O746" s="47">
        <f>O728*Settings!$C$13*(INDEX(O$271:O$282,$D746))</f>
        <v/>
      </c>
      <c r="P746" s="47">
        <f>P728*Settings!$C$13*(INDEX(P$271:P$282,$D746))</f>
        <v/>
      </c>
      <c r="Q746" s="47">
        <f>Q728*Settings!$C$13*(INDEX(Q$271:Q$282,$D746))</f>
        <v/>
      </c>
      <c r="R746" s="47">
        <f>R728*Settings!$C$13*(INDEX(R$271:R$282,$D746))</f>
        <v/>
      </c>
      <c r="S746" s="47">
        <f>S728*Settings!$C$13*(INDEX(S$271:S$282,$D746))</f>
        <v/>
      </c>
      <c r="T746" s="47">
        <f>T728*Settings!$C$13*(INDEX(T$271:T$282,$D746))</f>
        <v/>
      </c>
      <c r="U746" s="47">
        <f>U728*Settings!$C$13*(INDEX(U$271:U$282,$D746))</f>
        <v/>
      </c>
      <c r="V746" s="47">
        <f>V728*Settings!$C$13*(INDEX(V$271:V$282,$D746))</f>
        <v/>
      </c>
      <c r="W746" s="47">
        <f>W728*Settings!$C$13*(INDEX(W$271:W$282,$D746))</f>
        <v/>
      </c>
      <c r="X746" s="47">
        <f>X728*Settings!$C$13*(INDEX(X$271:X$282,$D746))</f>
        <v/>
      </c>
      <c r="Y746" s="47">
        <f>Y728*Settings!$C$13*(INDEX(Y$271:Y$282,$D746))</f>
        <v/>
      </c>
      <c r="Z746" s="47">
        <f>Z728*Settings!$C$13*(INDEX(Z$271:Z$282,$D746))</f>
        <v/>
      </c>
      <c r="AA746" s="47">
        <f>AA728*Settings!$C$13*(INDEX(AA$271:AA$282,$D746))</f>
        <v/>
      </c>
      <c r="AB746" s="47">
        <f>AB728*Settings!$C$13*(INDEX(AB$271:AB$282,$D746))</f>
        <v/>
      </c>
      <c r="AC746" s="47">
        <f>AC728*Settings!$C$13*(INDEX(AC$271:AC$282,$D746))</f>
        <v/>
      </c>
      <c r="AD746" s="48">
        <f>REVENUE(AD728,Settings!$C$13,INDEX(AD$271:AD$282,$D746))</f>
        <v/>
      </c>
      <c r="AE746" s="25">
        <f>LOWER(Settings!$C$4)&amp;".mit."&amp;$A746&amp;IF($C746="","","."&amp;$C746&amp;"."&amp;$B746)&amp;IF(INDEX(Variables!$D$5:$D$105,MATCH($A746,Variables!$A$5:$A$105,0))="","","."&amp;INDEX(Variables!$D$5:$D$105,MATCH($A746,Variables!$A$5:$A$105,0)))&amp;"."&amp;AE$5</f>
        <v/>
      </c>
      <c r="AF746" s="46">
        <f>AF728*Settings!$C$13*(INDEX(AF$271:AF$282,$D746))</f>
        <v/>
      </c>
      <c r="AG746" s="47">
        <f>AG728*Settings!$C$13*(INDEX(AG$271:AG$282,$D746))</f>
        <v/>
      </c>
      <c r="AH746" s="47">
        <f>AH728*Settings!$C$13*(INDEX(AH$271:AH$282,$D746))</f>
        <v/>
      </c>
      <c r="AI746" s="47">
        <f>AI728*Settings!$C$13*(INDEX(AI$271:AI$282,$D746))</f>
        <v/>
      </c>
      <c r="AJ746" s="47">
        <f>AJ728*Settings!$C$13*(INDEX(AJ$271:AJ$282,$D746))</f>
        <v/>
      </c>
      <c r="AK746" s="47">
        <f>AK728*Settings!$C$13*(INDEX(AK$271:AK$282,$D746))</f>
        <v/>
      </c>
      <c r="AL746" s="47">
        <f>AL728*Settings!$C$13*(INDEX(AL$271:AL$282,$D746))</f>
        <v/>
      </c>
      <c r="AM746" s="47">
        <f>AM728*Settings!$C$13*(INDEX(AM$271:AM$282,$D746))</f>
        <v/>
      </c>
      <c r="AN746" s="47">
        <f>AN728*Settings!$C$13*(INDEX(AN$271:AN$282,$D746))</f>
        <v/>
      </c>
      <c r="AO746" s="47">
        <f>AO728*Settings!$C$13*(INDEX(AO$271:AO$282,$D746))</f>
        <v/>
      </c>
      <c r="AP746" s="47">
        <f>AP728*Settings!$C$13*(INDEX(AP$271:AP$282,$D746))</f>
        <v/>
      </c>
      <c r="AQ746" s="47">
        <f>AQ728*Settings!$C$13*(INDEX(AQ$271:AQ$282,$D746))</f>
        <v/>
      </c>
      <c r="AR746" s="47">
        <f>AR728*Settings!$C$13*(INDEX(AR$271:AR$282,$D746))</f>
        <v/>
      </c>
      <c r="AS746" s="47">
        <f>AS728*Settings!$C$13*(INDEX(AS$271:AS$282,$D746))</f>
        <v/>
      </c>
      <c r="AT746" s="47">
        <f>AT728*Settings!$C$13*(INDEX(AT$271:AT$282,$D746))</f>
        <v/>
      </c>
      <c r="AU746" s="47">
        <f>AU728*Settings!$C$13*(INDEX(AU$271:AU$282,$D746))</f>
        <v/>
      </c>
      <c r="AV746" s="47">
        <f>AV728*Settings!$C$13*(INDEX(AV$271:AV$282,$D746))</f>
        <v/>
      </c>
      <c r="AW746" s="47">
        <f>AW728*Settings!$C$13*(INDEX(AW$271:AW$282,$D746))</f>
        <v/>
      </c>
      <c r="AX746" s="48">
        <f>REVENUE(AX728,Settings!$C$13,INDEX(AX$271:AX$282,$D746))</f>
        <v/>
      </c>
    </row>
    <row r="747" hidden="1" outlineLevel="2">
      <c r="A747" s="5" t="inlineStr">
        <is>
          <t>rsub</t>
        </is>
      </c>
      <c r="B747" s="5" t="inlineStr">
        <is>
          <t>lpg</t>
        </is>
      </c>
      <c r="C747" s="5" t="inlineStr">
        <is>
          <t>res</t>
        </is>
      </c>
      <c r="D747" s="40">
        <f>INDEX(Inputs!$R$5:$R$132,MATCH($B747&amp;"|"&amp;$C747,Inputs!$A$5:$A$132,0))</f>
        <v/>
      </c>
      <c r="E747" s="39" t="n"/>
      <c r="F747" s="39" t="n"/>
      <c r="G747" s="39" t="n"/>
      <c r="H747" s="5">
        <f>INDEX(Variables!$B$5:$B$105,MATCH($A747,Variables!$A$5:$A$105,0))&amp;IF($C747="",""," | "&amp;INDEX(Mapping!$B$5:$B$26,MATCH($C747,Mapping!$A$5:$A$26,0))&amp;" | "&amp;INDEX(Mapping!$B$30:$B$41,MATCH($B747,Mapping!$A$30:$A$41,0)))</f>
        <v/>
      </c>
      <c r="I747" s="5">
        <f>INDEX(Variables!$C$5:$C$105,MATCH($A747,Variables!$A$5:$A$105,0))</f>
        <v/>
      </c>
      <c r="J747" s="5">
        <f>INDEX(Variables!$E$5:$E$105,MATCH($A747,Variables!$A$5:$A$105,0))</f>
        <v/>
      </c>
      <c r="K747" s="25">
        <f>LOWER(Settings!$C$4)&amp;".mit."&amp;$A747&amp;IF($C747="","","."&amp;$C747&amp;"."&amp;$B747)&amp;IF(INDEX(Variables!$D$5:$D$105,MATCH($A747,Variables!$A$5:$A$105,0))="","","."&amp;INDEX(Variables!$D$5:$D$105,MATCH($A747,Variables!$A$5:$A$105,0)))&amp;"."&amp;K$5</f>
        <v/>
      </c>
      <c r="L747" s="46">
        <f>L729*Settings!$C$13*(INDEX(L$271:L$282,$D747))</f>
        <v/>
      </c>
      <c r="M747" s="47">
        <f>M729*Settings!$C$13*(INDEX(M$271:M$282,$D747))</f>
        <v/>
      </c>
      <c r="N747" s="47">
        <f>N729*Settings!$C$13*(INDEX(N$271:N$282,$D747))</f>
        <v/>
      </c>
      <c r="O747" s="47">
        <f>O729*Settings!$C$13*(INDEX(O$271:O$282,$D747))</f>
        <v/>
      </c>
      <c r="P747" s="47">
        <f>P729*Settings!$C$13*(INDEX(P$271:P$282,$D747))</f>
        <v/>
      </c>
      <c r="Q747" s="47">
        <f>Q729*Settings!$C$13*(INDEX(Q$271:Q$282,$D747))</f>
        <v/>
      </c>
      <c r="R747" s="47">
        <f>R729*Settings!$C$13*(INDEX(R$271:R$282,$D747))</f>
        <v/>
      </c>
      <c r="S747" s="47">
        <f>S729*Settings!$C$13*(INDEX(S$271:S$282,$D747))</f>
        <v/>
      </c>
      <c r="T747" s="47">
        <f>T729*Settings!$C$13*(INDEX(T$271:T$282,$D747))</f>
        <v/>
      </c>
      <c r="U747" s="47">
        <f>U729*Settings!$C$13*(INDEX(U$271:U$282,$D747))</f>
        <v/>
      </c>
      <c r="V747" s="47">
        <f>V729*Settings!$C$13*(INDEX(V$271:V$282,$D747))</f>
        <v/>
      </c>
      <c r="W747" s="47">
        <f>W729*Settings!$C$13*(INDEX(W$271:W$282,$D747))</f>
        <v/>
      </c>
      <c r="X747" s="47">
        <f>X729*Settings!$C$13*(INDEX(X$271:X$282,$D747))</f>
        <v/>
      </c>
      <c r="Y747" s="47">
        <f>Y729*Settings!$C$13*(INDEX(Y$271:Y$282,$D747))</f>
        <v/>
      </c>
      <c r="Z747" s="47">
        <f>Z729*Settings!$C$13*(INDEX(Z$271:Z$282,$D747))</f>
        <v/>
      </c>
      <c r="AA747" s="47">
        <f>AA729*Settings!$C$13*(INDEX(AA$271:AA$282,$D747))</f>
        <v/>
      </c>
      <c r="AB747" s="47">
        <f>AB729*Settings!$C$13*(INDEX(AB$271:AB$282,$D747))</f>
        <v/>
      </c>
      <c r="AC747" s="47">
        <f>AC729*Settings!$C$13*(INDEX(AC$271:AC$282,$D747))</f>
        <v/>
      </c>
      <c r="AD747" s="48">
        <f>REVENUE(AD729,Settings!$C$13,INDEX(AD$271:AD$282,$D747))</f>
        <v/>
      </c>
      <c r="AE747" s="25">
        <f>LOWER(Settings!$C$4)&amp;".mit."&amp;$A747&amp;IF($C747="","","."&amp;$C747&amp;"."&amp;$B747)&amp;IF(INDEX(Variables!$D$5:$D$105,MATCH($A747,Variables!$A$5:$A$105,0))="","","."&amp;INDEX(Variables!$D$5:$D$105,MATCH($A747,Variables!$A$5:$A$105,0)))&amp;"."&amp;AE$5</f>
        <v/>
      </c>
      <c r="AF747" s="46">
        <f>AF729*Settings!$C$13*(INDEX(AF$271:AF$282,$D747))</f>
        <v/>
      </c>
      <c r="AG747" s="47">
        <f>AG729*Settings!$C$13*(INDEX(AG$271:AG$282,$D747))</f>
        <v/>
      </c>
      <c r="AH747" s="47">
        <f>AH729*Settings!$C$13*(INDEX(AH$271:AH$282,$D747))</f>
        <v/>
      </c>
      <c r="AI747" s="47">
        <f>AI729*Settings!$C$13*(INDEX(AI$271:AI$282,$D747))</f>
        <v/>
      </c>
      <c r="AJ747" s="47">
        <f>AJ729*Settings!$C$13*(INDEX(AJ$271:AJ$282,$D747))</f>
        <v/>
      </c>
      <c r="AK747" s="47">
        <f>AK729*Settings!$C$13*(INDEX(AK$271:AK$282,$D747))</f>
        <v/>
      </c>
      <c r="AL747" s="47">
        <f>AL729*Settings!$C$13*(INDEX(AL$271:AL$282,$D747))</f>
        <v/>
      </c>
      <c r="AM747" s="47">
        <f>AM729*Settings!$C$13*(INDEX(AM$271:AM$282,$D747))</f>
        <v/>
      </c>
      <c r="AN747" s="47">
        <f>AN729*Settings!$C$13*(INDEX(AN$271:AN$282,$D747))</f>
        <v/>
      </c>
      <c r="AO747" s="47">
        <f>AO729*Settings!$C$13*(INDEX(AO$271:AO$282,$D747))</f>
        <v/>
      </c>
      <c r="AP747" s="47">
        <f>AP729*Settings!$C$13*(INDEX(AP$271:AP$282,$D747))</f>
        <v/>
      </c>
      <c r="AQ747" s="47">
        <f>AQ729*Settings!$C$13*(INDEX(AQ$271:AQ$282,$D747))</f>
        <v/>
      </c>
      <c r="AR747" s="47">
        <f>AR729*Settings!$C$13*(INDEX(AR$271:AR$282,$D747))</f>
        <v/>
      </c>
      <c r="AS747" s="47">
        <f>AS729*Settings!$C$13*(INDEX(AS$271:AS$282,$D747))</f>
        <v/>
      </c>
      <c r="AT747" s="47">
        <f>AT729*Settings!$C$13*(INDEX(AT$271:AT$282,$D747))</f>
        <v/>
      </c>
      <c r="AU747" s="47">
        <f>AU729*Settings!$C$13*(INDEX(AU$271:AU$282,$D747))</f>
        <v/>
      </c>
      <c r="AV747" s="47">
        <f>AV729*Settings!$C$13*(INDEX(AV$271:AV$282,$D747))</f>
        <v/>
      </c>
      <c r="AW747" s="47">
        <f>AW729*Settings!$C$13*(INDEX(AW$271:AW$282,$D747))</f>
        <v/>
      </c>
      <c r="AX747" s="48">
        <f>REVENUE(AX729,Settings!$C$13,INDEX(AX$271:AX$282,$D747))</f>
        <v/>
      </c>
    </row>
    <row r="748" hidden="1" outlineLevel="2">
      <c r="A748" s="5" t="inlineStr">
        <is>
          <t>rsub</t>
        </is>
      </c>
      <c r="B748" s="5" t="inlineStr">
        <is>
          <t>ker</t>
        </is>
      </c>
      <c r="C748" s="5" t="inlineStr">
        <is>
          <t>res</t>
        </is>
      </c>
      <c r="D748" s="40">
        <f>INDEX(Inputs!$R$5:$R$132,MATCH($B748&amp;"|"&amp;$C748,Inputs!$A$5:$A$132,0))</f>
        <v/>
      </c>
      <c r="E748" s="39" t="n"/>
      <c r="F748" s="39" t="n"/>
      <c r="G748" s="39" t="n"/>
      <c r="H748" s="5">
        <f>INDEX(Variables!$B$5:$B$105,MATCH($A748,Variables!$A$5:$A$105,0))&amp;IF($C748="",""," | "&amp;INDEX(Mapping!$B$5:$B$26,MATCH($C748,Mapping!$A$5:$A$26,0))&amp;" | "&amp;INDEX(Mapping!$B$30:$B$41,MATCH($B748,Mapping!$A$30:$A$41,0)))</f>
        <v/>
      </c>
      <c r="I748" s="5">
        <f>INDEX(Variables!$C$5:$C$105,MATCH($A748,Variables!$A$5:$A$105,0))</f>
        <v/>
      </c>
      <c r="J748" s="5">
        <f>INDEX(Variables!$E$5:$E$105,MATCH($A748,Variables!$A$5:$A$105,0))</f>
        <v/>
      </c>
      <c r="K748" s="25">
        <f>LOWER(Settings!$C$4)&amp;".mit."&amp;$A748&amp;IF($C748="","","."&amp;$C748&amp;"."&amp;$B748)&amp;IF(INDEX(Variables!$D$5:$D$105,MATCH($A748,Variables!$A$5:$A$105,0))="","","."&amp;INDEX(Variables!$D$5:$D$105,MATCH($A748,Variables!$A$5:$A$105,0)))&amp;"."&amp;K$5</f>
        <v/>
      </c>
      <c r="L748" s="46">
        <f>L730*Settings!$C$13*(INDEX(L$271:L$282,$D748))</f>
        <v/>
      </c>
      <c r="M748" s="47">
        <f>M730*Settings!$C$13*(INDEX(M$271:M$282,$D748))</f>
        <v/>
      </c>
      <c r="N748" s="47">
        <f>N730*Settings!$C$13*(INDEX(N$271:N$282,$D748))</f>
        <v/>
      </c>
      <c r="O748" s="47">
        <f>O730*Settings!$C$13*(INDEX(O$271:O$282,$D748))</f>
        <v/>
      </c>
      <c r="P748" s="47">
        <f>P730*Settings!$C$13*(INDEX(P$271:P$282,$D748))</f>
        <v/>
      </c>
      <c r="Q748" s="47">
        <f>Q730*Settings!$C$13*(INDEX(Q$271:Q$282,$D748))</f>
        <v/>
      </c>
      <c r="R748" s="47">
        <f>R730*Settings!$C$13*(INDEX(R$271:R$282,$D748))</f>
        <v/>
      </c>
      <c r="S748" s="47">
        <f>S730*Settings!$C$13*(INDEX(S$271:S$282,$D748))</f>
        <v/>
      </c>
      <c r="T748" s="47">
        <f>T730*Settings!$C$13*(INDEX(T$271:T$282,$D748))</f>
        <v/>
      </c>
      <c r="U748" s="47">
        <f>U730*Settings!$C$13*(INDEX(U$271:U$282,$D748))</f>
        <v/>
      </c>
      <c r="V748" s="47">
        <f>V730*Settings!$C$13*(INDEX(V$271:V$282,$D748))</f>
        <v/>
      </c>
      <c r="W748" s="47">
        <f>W730*Settings!$C$13*(INDEX(W$271:W$282,$D748))</f>
        <v/>
      </c>
      <c r="X748" s="47">
        <f>X730*Settings!$C$13*(INDEX(X$271:X$282,$D748))</f>
        <v/>
      </c>
      <c r="Y748" s="47">
        <f>Y730*Settings!$C$13*(INDEX(Y$271:Y$282,$D748))</f>
        <v/>
      </c>
      <c r="Z748" s="47">
        <f>Z730*Settings!$C$13*(INDEX(Z$271:Z$282,$D748))</f>
        <v/>
      </c>
      <c r="AA748" s="47">
        <f>AA730*Settings!$C$13*(INDEX(AA$271:AA$282,$D748))</f>
        <v/>
      </c>
      <c r="AB748" s="47">
        <f>AB730*Settings!$C$13*(INDEX(AB$271:AB$282,$D748))</f>
        <v/>
      </c>
      <c r="AC748" s="47">
        <f>AC730*Settings!$C$13*(INDEX(AC$271:AC$282,$D748))</f>
        <v/>
      </c>
      <c r="AD748" s="48">
        <f>REVENUE(AD730,Settings!$C$13,INDEX(AD$271:AD$282,$D748))</f>
        <v/>
      </c>
      <c r="AE748" s="25">
        <f>LOWER(Settings!$C$4)&amp;".mit."&amp;$A748&amp;IF($C748="","","."&amp;$C748&amp;"."&amp;$B748)&amp;IF(INDEX(Variables!$D$5:$D$105,MATCH($A748,Variables!$A$5:$A$105,0))="","","."&amp;INDEX(Variables!$D$5:$D$105,MATCH($A748,Variables!$A$5:$A$105,0)))&amp;"."&amp;AE$5</f>
        <v/>
      </c>
      <c r="AF748" s="46">
        <f>AF730*Settings!$C$13*(INDEX(AF$271:AF$282,$D748))</f>
        <v/>
      </c>
      <c r="AG748" s="47">
        <f>AG730*Settings!$C$13*(INDEX(AG$271:AG$282,$D748))</f>
        <v/>
      </c>
      <c r="AH748" s="47">
        <f>AH730*Settings!$C$13*(INDEX(AH$271:AH$282,$D748))</f>
        <v/>
      </c>
      <c r="AI748" s="47">
        <f>AI730*Settings!$C$13*(INDEX(AI$271:AI$282,$D748))</f>
        <v/>
      </c>
      <c r="AJ748" s="47">
        <f>AJ730*Settings!$C$13*(INDEX(AJ$271:AJ$282,$D748))</f>
        <v/>
      </c>
      <c r="AK748" s="47">
        <f>AK730*Settings!$C$13*(INDEX(AK$271:AK$282,$D748))</f>
        <v/>
      </c>
      <c r="AL748" s="47">
        <f>AL730*Settings!$C$13*(INDEX(AL$271:AL$282,$D748))</f>
        <v/>
      </c>
      <c r="AM748" s="47">
        <f>AM730*Settings!$C$13*(INDEX(AM$271:AM$282,$D748))</f>
        <v/>
      </c>
      <c r="AN748" s="47">
        <f>AN730*Settings!$C$13*(INDEX(AN$271:AN$282,$D748))</f>
        <v/>
      </c>
      <c r="AO748" s="47">
        <f>AO730*Settings!$C$13*(INDEX(AO$271:AO$282,$D748))</f>
        <v/>
      </c>
      <c r="AP748" s="47">
        <f>AP730*Settings!$C$13*(INDEX(AP$271:AP$282,$D748))</f>
        <v/>
      </c>
      <c r="AQ748" s="47">
        <f>AQ730*Settings!$C$13*(INDEX(AQ$271:AQ$282,$D748))</f>
        <v/>
      </c>
      <c r="AR748" s="47">
        <f>AR730*Settings!$C$13*(INDEX(AR$271:AR$282,$D748))</f>
        <v/>
      </c>
      <c r="AS748" s="47">
        <f>AS730*Settings!$C$13*(INDEX(AS$271:AS$282,$D748))</f>
        <v/>
      </c>
      <c r="AT748" s="47">
        <f>AT730*Settings!$C$13*(INDEX(AT$271:AT$282,$D748))</f>
        <v/>
      </c>
      <c r="AU748" s="47">
        <f>AU730*Settings!$C$13*(INDEX(AU$271:AU$282,$D748))</f>
        <v/>
      </c>
      <c r="AV748" s="47">
        <f>AV730*Settings!$C$13*(INDEX(AV$271:AV$282,$D748))</f>
        <v/>
      </c>
      <c r="AW748" s="47">
        <f>AW730*Settings!$C$13*(INDEX(AW$271:AW$282,$D748))</f>
        <v/>
      </c>
      <c r="AX748" s="48">
        <f>REVENUE(AX730,Settings!$C$13,INDEX(AX$271:AX$282,$D748))</f>
        <v/>
      </c>
    </row>
    <row r="749" hidden="1" outlineLevel="2">
      <c r="A749" s="5" t="inlineStr">
        <is>
          <t>rsub</t>
        </is>
      </c>
      <c r="B749" s="5" t="inlineStr">
        <is>
          <t>oop</t>
        </is>
      </c>
      <c r="C749" s="5" t="inlineStr">
        <is>
          <t>res</t>
        </is>
      </c>
      <c r="D749" s="40">
        <f>INDEX(Inputs!$R$5:$R$132,MATCH($B749&amp;"|"&amp;$C749,Inputs!$A$5:$A$132,0))</f>
        <v/>
      </c>
      <c r="E749" s="39" t="n"/>
      <c r="F749" s="39" t="n"/>
      <c r="G749" s="39" t="n"/>
      <c r="H749" s="5">
        <f>INDEX(Variables!$B$5:$B$105,MATCH($A749,Variables!$A$5:$A$105,0))&amp;IF($C749="",""," | "&amp;INDEX(Mapping!$B$5:$B$26,MATCH($C749,Mapping!$A$5:$A$26,0))&amp;" | "&amp;INDEX(Mapping!$B$30:$B$41,MATCH($B749,Mapping!$A$30:$A$41,0)))</f>
        <v/>
      </c>
      <c r="I749" s="5">
        <f>INDEX(Variables!$C$5:$C$105,MATCH($A749,Variables!$A$5:$A$105,0))</f>
        <v/>
      </c>
      <c r="J749" s="5">
        <f>INDEX(Variables!$E$5:$E$105,MATCH($A749,Variables!$A$5:$A$105,0))</f>
        <v/>
      </c>
      <c r="K749" s="25">
        <f>LOWER(Settings!$C$4)&amp;".mit."&amp;$A749&amp;IF($C749="","","."&amp;$C749&amp;"."&amp;$B749)&amp;IF(INDEX(Variables!$D$5:$D$105,MATCH($A749,Variables!$A$5:$A$105,0))="","","."&amp;INDEX(Variables!$D$5:$D$105,MATCH($A749,Variables!$A$5:$A$105,0)))&amp;"."&amp;K$5</f>
        <v/>
      </c>
      <c r="L749" s="46">
        <f>L731*Settings!$C$13*(INDEX(L$271:L$282,$D749))</f>
        <v/>
      </c>
      <c r="M749" s="47">
        <f>M731*Settings!$C$13*(INDEX(M$271:M$282,$D749))</f>
        <v/>
      </c>
      <c r="N749" s="47">
        <f>N731*Settings!$C$13*(INDEX(N$271:N$282,$D749))</f>
        <v/>
      </c>
      <c r="O749" s="47">
        <f>O731*Settings!$C$13*(INDEX(O$271:O$282,$D749))</f>
        <v/>
      </c>
      <c r="P749" s="47">
        <f>P731*Settings!$C$13*(INDEX(P$271:P$282,$D749))</f>
        <v/>
      </c>
      <c r="Q749" s="47">
        <f>Q731*Settings!$C$13*(INDEX(Q$271:Q$282,$D749))</f>
        <v/>
      </c>
      <c r="R749" s="47">
        <f>R731*Settings!$C$13*(INDEX(R$271:R$282,$D749))</f>
        <v/>
      </c>
      <c r="S749" s="47">
        <f>S731*Settings!$C$13*(INDEX(S$271:S$282,$D749))</f>
        <v/>
      </c>
      <c r="T749" s="47">
        <f>T731*Settings!$C$13*(INDEX(T$271:T$282,$D749))</f>
        <v/>
      </c>
      <c r="U749" s="47">
        <f>U731*Settings!$C$13*(INDEX(U$271:U$282,$D749))</f>
        <v/>
      </c>
      <c r="V749" s="47">
        <f>V731*Settings!$C$13*(INDEX(V$271:V$282,$D749))</f>
        <v/>
      </c>
      <c r="W749" s="47">
        <f>W731*Settings!$C$13*(INDEX(W$271:W$282,$D749))</f>
        <v/>
      </c>
      <c r="X749" s="47">
        <f>X731*Settings!$C$13*(INDEX(X$271:X$282,$D749))</f>
        <v/>
      </c>
      <c r="Y749" s="47">
        <f>Y731*Settings!$C$13*(INDEX(Y$271:Y$282,$D749))</f>
        <v/>
      </c>
      <c r="Z749" s="47">
        <f>Z731*Settings!$C$13*(INDEX(Z$271:Z$282,$D749))</f>
        <v/>
      </c>
      <c r="AA749" s="47">
        <f>AA731*Settings!$C$13*(INDEX(AA$271:AA$282,$D749))</f>
        <v/>
      </c>
      <c r="AB749" s="47">
        <f>AB731*Settings!$C$13*(INDEX(AB$271:AB$282,$D749))</f>
        <v/>
      </c>
      <c r="AC749" s="47">
        <f>AC731*Settings!$C$13*(INDEX(AC$271:AC$282,$D749))</f>
        <v/>
      </c>
      <c r="AD749" s="48">
        <f>REVENUE(AD731,Settings!$C$13,INDEX(AD$271:AD$282,$D749))</f>
        <v/>
      </c>
      <c r="AE749" s="25">
        <f>LOWER(Settings!$C$4)&amp;".mit."&amp;$A749&amp;IF($C749="","","."&amp;$C749&amp;"."&amp;$B749)&amp;IF(INDEX(Variables!$D$5:$D$105,MATCH($A749,Variables!$A$5:$A$105,0))="","","."&amp;INDEX(Variables!$D$5:$D$105,MATCH($A749,Variables!$A$5:$A$105,0)))&amp;"."&amp;AE$5</f>
        <v/>
      </c>
      <c r="AF749" s="46">
        <f>AF731*Settings!$C$13*(INDEX(AF$271:AF$282,$D749))</f>
        <v/>
      </c>
      <c r="AG749" s="47">
        <f>AG731*Settings!$C$13*(INDEX(AG$271:AG$282,$D749))</f>
        <v/>
      </c>
      <c r="AH749" s="47">
        <f>AH731*Settings!$C$13*(INDEX(AH$271:AH$282,$D749))</f>
        <v/>
      </c>
      <c r="AI749" s="47">
        <f>AI731*Settings!$C$13*(INDEX(AI$271:AI$282,$D749))</f>
        <v/>
      </c>
      <c r="AJ749" s="47">
        <f>AJ731*Settings!$C$13*(INDEX(AJ$271:AJ$282,$D749))</f>
        <v/>
      </c>
      <c r="AK749" s="47">
        <f>AK731*Settings!$C$13*(INDEX(AK$271:AK$282,$D749))</f>
        <v/>
      </c>
      <c r="AL749" s="47">
        <f>AL731*Settings!$C$13*(INDEX(AL$271:AL$282,$D749))</f>
        <v/>
      </c>
      <c r="AM749" s="47">
        <f>AM731*Settings!$C$13*(INDEX(AM$271:AM$282,$D749))</f>
        <v/>
      </c>
      <c r="AN749" s="47">
        <f>AN731*Settings!$C$13*(INDEX(AN$271:AN$282,$D749))</f>
        <v/>
      </c>
      <c r="AO749" s="47">
        <f>AO731*Settings!$C$13*(INDEX(AO$271:AO$282,$D749))</f>
        <v/>
      </c>
      <c r="AP749" s="47">
        <f>AP731*Settings!$C$13*(INDEX(AP$271:AP$282,$D749))</f>
        <v/>
      </c>
      <c r="AQ749" s="47">
        <f>AQ731*Settings!$C$13*(INDEX(AQ$271:AQ$282,$D749))</f>
        <v/>
      </c>
      <c r="AR749" s="47">
        <f>AR731*Settings!$C$13*(INDEX(AR$271:AR$282,$D749))</f>
        <v/>
      </c>
      <c r="AS749" s="47">
        <f>AS731*Settings!$C$13*(INDEX(AS$271:AS$282,$D749))</f>
        <v/>
      </c>
      <c r="AT749" s="47">
        <f>AT731*Settings!$C$13*(INDEX(AT$271:AT$282,$D749))</f>
        <v/>
      </c>
      <c r="AU749" s="47">
        <f>AU731*Settings!$C$13*(INDEX(AU$271:AU$282,$D749))</f>
        <v/>
      </c>
      <c r="AV749" s="47">
        <f>AV731*Settings!$C$13*(INDEX(AV$271:AV$282,$D749))</f>
        <v/>
      </c>
      <c r="AW749" s="47">
        <f>AW731*Settings!$C$13*(INDEX(AW$271:AW$282,$D749))</f>
        <v/>
      </c>
      <c r="AX749" s="48">
        <f>REVENUE(AX731,Settings!$C$13,INDEX(AX$271:AX$282,$D749))</f>
        <v/>
      </c>
    </row>
    <row r="750" hidden="1" outlineLevel="2">
      <c r="A750" s="5" t="inlineStr">
        <is>
          <t>rsub</t>
        </is>
      </c>
      <c r="B750" s="5" t="inlineStr">
        <is>
          <t>bio</t>
        </is>
      </c>
      <c r="C750" s="5" t="inlineStr">
        <is>
          <t>res</t>
        </is>
      </c>
      <c r="D750" s="40">
        <f>INDEX(Inputs!$R$5:$R$132,MATCH($B750&amp;"|"&amp;$C750,Inputs!$A$5:$A$132,0))</f>
        <v/>
      </c>
      <c r="E750" s="39" t="n"/>
      <c r="F750" s="39" t="n"/>
      <c r="G750" s="39" t="n"/>
      <c r="H750" s="5">
        <f>INDEX(Variables!$B$5:$B$105,MATCH($A750,Variables!$A$5:$A$105,0))&amp;IF($C750="",""," | "&amp;INDEX(Mapping!$B$5:$B$26,MATCH($C750,Mapping!$A$5:$A$26,0))&amp;" | "&amp;INDEX(Mapping!$B$30:$B$41,MATCH($B750,Mapping!$A$30:$A$41,0)))</f>
        <v/>
      </c>
      <c r="I750" s="5">
        <f>INDEX(Variables!$C$5:$C$105,MATCH($A750,Variables!$A$5:$A$105,0))</f>
        <v/>
      </c>
      <c r="J750" s="5">
        <f>INDEX(Variables!$E$5:$E$105,MATCH($A750,Variables!$A$5:$A$105,0))</f>
        <v/>
      </c>
      <c r="K750" s="25">
        <f>LOWER(Settings!$C$4)&amp;".mit."&amp;$A750&amp;IF($C750="","","."&amp;$C750&amp;"."&amp;$B750)&amp;IF(INDEX(Variables!$D$5:$D$105,MATCH($A750,Variables!$A$5:$A$105,0))="","","."&amp;INDEX(Variables!$D$5:$D$105,MATCH($A750,Variables!$A$5:$A$105,0)))&amp;"."&amp;K$5</f>
        <v/>
      </c>
      <c r="L750" s="46">
        <f>L732*Settings!$C$13*(INDEX(L$271:L$282,$D750))</f>
        <v/>
      </c>
      <c r="M750" s="47">
        <f>M732*Settings!$C$13*(INDEX(M$271:M$282,$D750))</f>
        <v/>
      </c>
      <c r="N750" s="47">
        <f>N732*Settings!$C$13*(INDEX(N$271:N$282,$D750))</f>
        <v/>
      </c>
      <c r="O750" s="47">
        <f>O732*Settings!$C$13*(INDEX(O$271:O$282,$D750))</f>
        <v/>
      </c>
      <c r="P750" s="47">
        <f>P732*Settings!$C$13*(INDEX(P$271:P$282,$D750))</f>
        <v/>
      </c>
      <c r="Q750" s="47">
        <f>Q732*Settings!$C$13*(INDEX(Q$271:Q$282,$D750))</f>
        <v/>
      </c>
      <c r="R750" s="47">
        <f>R732*Settings!$C$13*(INDEX(R$271:R$282,$D750))</f>
        <v/>
      </c>
      <c r="S750" s="47">
        <f>S732*Settings!$C$13*(INDEX(S$271:S$282,$D750))</f>
        <v/>
      </c>
      <c r="T750" s="47">
        <f>T732*Settings!$C$13*(INDEX(T$271:T$282,$D750))</f>
        <v/>
      </c>
      <c r="U750" s="47">
        <f>U732*Settings!$C$13*(INDEX(U$271:U$282,$D750))</f>
        <v/>
      </c>
      <c r="V750" s="47">
        <f>V732*Settings!$C$13*(INDEX(V$271:V$282,$D750))</f>
        <v/>
      </c>
      <c r="W750" s="47">
        <f>W732*Settings!$C$13*(INDEX(W$271:W$282,$D750))</f>
        <v/>
      </c>
      <c r="X750" s="47">
        <f>X732*Settings!$C$13*(INDEX(X$271:X$282,$D750))</f>
        <v/>
      </c>
      <c r="Y750" s="47">
        <f>Y732*Settings!$C$13*(INDEX(Y$271:Y$282,$D750))</f>
        <v/>
      </c>
      <c r="Z750" s="47">
        <f>Z732*Settings!$C$13*(INDEX(Z$271:Z$282,$D750))</f>
        <v/>
      </c>
      <c r="AA750" s="47">
        <f>AA732*Settings!$C$13*(INDEX(AA$271:AA$282,$D750))</f>
        <v/>
      </c>
      <c r="AB750" s="47">
        <f>AB732*Settings!$C$13*(INDEX(AB$271:AB$282,$D750))</f>
        <v/>
      </c>
      <c r="AC750" s="47">
        <f>AC732*Settings!$C$13*(INDEX(AC$271:AC$282,$D750))</f>
        <v/>
      </c>
      <c r="AD750" s="48">
        <f>REVENUE(AD732,Settings!$C$13,INDEX(AD$271:AD$282,$D750))</f>
        <v/>
      </c>
      <c r="AE750" s="25">
        <f>LOWER(Settings!$C$4)&amp;".mit."&amp;$A750&amp;IF($C750="","","."&amp;$C750&amp;"."&amp;$B750)&amp;IF(INDEX(Variables!$D$5:$D$105,MATCH($A750,Variables!$A$5:$A$105,0))="","","."&amp;INDEX(Variables!$D$5:$D$105,MATCH($A750,Variables!$A$5:$A$105,0)))&amp;"."&amp;AE$5</f>
        <v/>
      </c>
      <c r="AF750" s="46">
        <f>AF732*Settings!$C$13*(INDEX(AF$271:AF$282,$D750))</f>
        <v/>
      </c>
      <c r="AG750" s="47">
        <f>AG732*Settings!$C$13*(INDEX(AG$271:AG$282,$D750))</f>
        <v/>
      </c>
      <c r="AH750" s="47">
        <f>AH732*Settings!$C$13*(INDEX(AH$271:AH$282,$D750))</f>
        <v/>
      </c>
      <c r="AI750" s="47">
        <f>AI732*Settings!$C$13*(INDEX(AI$271:AI$282,$D750))</f>
        <v/>
      </c>
      <c r="AJ750" s="47">
        <f>AJ732*Settings!$C$13*(INDEX(AJ$271:AJ$282,$D750))</f>
        <v/>
      </c>
      <c r="AK750" s="47">
        <f>AK732*Settings!$C$13*(INDEX(AK$271:AK$282,$D750))</f>
        <v/>
      </c>
      <c r="AL750" s="47">
        <f>AL732*Settings!$C$13*(INDEX(AL$271:AL$282,$D750))</f>
        <v/>
      </c>
      <c r="AM750" s="47">
        <f>AM732*Settings!$C$13*(INDEX(AM$271:AM$282,$D750))</f>
        <v/>
      </c>
      <c r="AN750" s="47">
        <f>AN732*Settings!$C$13*(INDEX(AN$271:AN$282,$D750))</f>
        <v/>
      </c>
      <c r="AO750" s="47">
        <f>AO732*Settings!$C$13*(INDEX(AO$271:AO$282,$D750))</f>
        <v/>
      </c>
      <c r="AP750" s="47">
        <f>AP732*Settings!$C$13*(INDEX(AP$271:AP$282,$D750))</f>
        <v/>
      </c>
      <c r="AQ750" s="47">
        <f>AQ732*Settings!$C$13*(INDEX(AQ$271:AQ$282,$D750))</f>
        <v/>
      </c>
      <c r="AR750" s="47">
        <f>AR732*Settings!$C$13*(INDEX(AR$271:AR$282,$D750))</f>
        <v/>
      </c>
      <c r="AS750" s="47">
        <f>AS732*Settings!$C$13*(INDEX(AS$271:AS$282,$D750))</f>
        <v/>
      </c>
      <c r="AT750" s="47">
        <f>AT732*Settings!$C$13*(INDEX(AT$271:AT$282,$D750))</f>
        <v/>
      </c>
      <c r="AU750" s="47">
        <f>AU732*Settings!$C$13*(INDEX(AU$271:AU$282,$D750))</f>
        <v/>
      </c>
      <c r="AV750" s="47">
        <f>AV732*Settings!$C$13*(INDEX(AV$271:AV$282,$D750))</f>
        <v/>
      </c>
      <c r="AW750" s="47">
        <f>AW732*Settings!$C$13*(INDEX(AW$271:AW$282,$D750))</f>
        <v/>
      </c>
      <c r="AX750" s="48">
        <f>REVENUE(AX732,Settings!$C$13,INDEX(AX$271:AX$282,$D750))</f>
        <v/>
      </c>
    </row>
    <row r="751" hidden="1" outlineLevel="2"/>
    <row r="752" hidden="1" outlineLevel="2">
      <c r="A752" s="5" t="inlineStr">
        <is>
          <t>rnew</t>
        </is>
      </c>
      <c r="B752" s="5" t="inlineStr">
        <is>
          <t>coa</t>
        </is>
      </c>
      <c r="C752" s="5" t="inlineStr">
        <is>
          <t>res</t>
        </is>
      </c>
      <c r="D752" s="40">
        <f>INDEX(Inputs!$S$5:$S$132,MATCH($B752&amp;"|"&amp;$C752,Inputs!$A$5:$A$132,0))</f>
        <v/>
      </c>
      <c r="E752" s="39" t="n"/>
      <c r="F752" s="39" t="n"/>
      <c r="G752" s="39" t="n"/>
      <c r="H752" s="5">
        <f>INDEX(Variables!$B$5:$B$105,MATCH($A752,Variables!$A$5:$A$105,0))&amp;IF($C752="",""," | "&amp;INDEX(Mapping!$B$5:$B$26,MATCH($C752,Mapping!$A$5:$A$26,0))&amp;" | "&amp;INDEX(Mapping!$B$30:$B$41,MATCH($B752,Mapping!$A$30:$A$41,0)))</f>
        <v/>
      </c>
      <c r="I752" s="5">
        <f>INDEX(Variables!$C$5:$C$105,MATCH($A752,Variables!$A$5:$A$105,0))</f>
        <v/>
      </c>
      <c r="J752" s="5">
        <f>INDEX(Variables!$E$5:$E$105,MATCH($A752,Variables!$A$5:$A$105,0))</f>
        <v/>
      </c>
      <c r="K752" s="25">
        <f>LOWER(Settings!$C$4)&amp;".mit."&amp;$A752&amp;IF($C752="","","."&amp;$C752&amp;"."&amp;$B752)&amp;IF(INDEX(Variables!$D$5:$D$105,MATCH($A752,Variables!$A$5:$A$105,0))="","","."&amp;INDEX(Variables!$D$5:$D$105,MATCH($A752,Variables!$A$5:$A$105,0)))&amp;"."&amp;K$5</f>
        <v/>
      </c>
      <c r="L752" s="46">
        <f>L725*Settings!$C$13*(L671+L689+L680*L$135+L698*$D752)</f>
        <v/>
      </c>
      <c r="M752" s="47">
        <f>M725*Settings!$C$13*(M671+M689+M680*M$135+M698*$D752)</f>
        <v/>
      </c>
      <c r="N752" s="47">
        <f>N725*Settings!$C$13*(N671+N689+N680*N$135+N698*$D752)</f>
        <v/>
      </c>
      <c r="O752" s="47">
        <f>O725*Settings!$C$13*(O671+O689+O680*O$135+O698*$D752)</f>
        <v/>
      </c>
      <c r="P752" s="47">
        <f>P725*Settings!$C$13*(P671+P689+P680*P$135+P698*$D752)</f>
        <v/>
      </c>
      <c r="Q752" s="47">
        <f>Q725*Settings!$C$13*(Q671+Q689+Q680*Q$135+Q698*$D752)</f>
        <v/>
      </c>
      <c r="R752" s="47">
        <f>R725*Settings!$C$13*(R671+R689+R680*R$135+R698*$D752)</f>
        <v/>
      </c>
      <c r="S752" s="47">
        <f>S725*Settings!$C$13*(S671+S689+S680*S$135+S698*$D752)</f>
        <v/>
      </c>
      <c r="T752" s="47">
        <f>T725*Settings!$C$13*(T671+T689+T680*T$135+T698*$D752)</f>
        <v/>
      </c>
      <c r="U752" s="47">
        <f>U725*Settings!$C$13*(U671+U689+U680*U$135+U698*$D752)</f>
        <v/>
      </c>
      <c r="V752" s="47">
        <f>V725*Settings!$C$13*(V671+V689+V680*V$135+V698*$D752)</f>
        <v/>
      </c>
      <c r="W752" s="47">
        <f>W725*Settings!$C$13*(W671+W689+W680*W$135+W698*$D752)</f>
        <v/>
      </c>
      <c r="X752" s="47">
        <f>X725*Settings!$C$13*(X671+X689+X680*X$135+X698*$D752)</f>
        <v/>
      </c>
      <c r="Y752" s="47">
        <f>Y725*Settings!$C$13*(Y671+Y689+Y680*Y$135+Y698*$D752)</f>
        <v/>
      </c>
      <c r="Z752" s="47">
        <f>Z725*Settings!$C$13*(Z671+Z689+Z680*Z$135+Z698*$D752)</f>
        <v/>
      </c>
      <c r="AA752" s="47">
        <f>AA725*Settings!$C$13*(AA671+AA689+AA680*AA$135+AA698*$D752)</f>
        <v/>
      </c>
      <c r="AB752" s="47">
        <f>AB725*Settings!$C$13*(AB671+AB689+AB680*AB$135+AB698*$D752)</f>
        <v/>
      </c>
      <c r="AC752" s="47">
        <f>AC725*Settings!$C$13*(AC671+AC689+AC680*AC$135+AC698*$D752)</f>
        <v/>
      </c>
      <c r="AD752" s="48">
        <f>REVENUE(AD725,Settings!$C$13,NEWREVRATE(AD671,AD689,AD680,AD$135,AD698,$D752))</f>
        <v/>
      </c>
      <c r="AE752" s="25">
        <f>LOWER(Settings!$C$4)&amp;".mit."&amp;$A752&amp;IF($C752="","","."&amp;$C752&amp;"."&amp;$B752)&amp;IF(INDEX(Variables!$D$5:$D$105,MATCH($A752,Variables!$A$5:$A$105,0))="","","."&amp;INDEX(Variables!$D$5:$D$105,MATCH($A752,Variables!$A$5:$A$105,0)))&amp;"."&amp;AE$5</f>
        <v/>
      </c>
      <c r="AF752" s="46">
        <f>AF725*Settings!$C$13*(AF671+AF689+AF680*AF$135+AF698*$D752)</f>
        <v/>
      </c>
      <c r="AG752" s="47">
        <f>AG725*Settings!$C$13*(AG671+AG689+AG680*AG$135+AG698*$D752)</f>
        <v/>
      </c>
      <c r="AH752" s="47">
        <f>AH725*Settings!$C$13*(AH671+AH689+AH680*AH$135+AH698*$D752)</f>
        <v/>
      </c>
      <c r="AI752" s="47">
        <f>AI725*Settings!$C$13*(AI671+AI689+AI680*AI$135+AI698*$D752)</f>
        <v/>
      </c>
      <c r="AJ752" s="47">
        <f>AJ725*Settings!$C$13*(AJ671+AJ689+AJ680*AJ$135+AJ698*$D752)</f>
        <v/>
      </c>
      <c r="AK752" s="47">
        <f>AK725*Settings!$C$13*(AK671+AK689+AK680*AK$135+AK698*$D752)</f>
        <v/>
      </c>
      <c r="AL752" s="47">
        <f>AL725*Settings!$C$13*(AL671+AL689+AL680*AL$135+AL698*$D752)</f>
        <v/>
      </c>
      <c r="AM752" s="47">
        <f>AM725*Settings!$C$13*(AM671+AM689+AM680*AM$135+AM698*$D752)</f>
        <v/>
      </c>
      <c r="AN752" s="47">
        <f>AN725*Settings!$C$13*(AN671+AN689+AN680*AN$135+AN698*$D752)</f>
        <v/>
      </c>
      <c r="AO752" s="47">
        <f>AO725*Settings!$C$13*(AO671+AO689+AO680*AO$135+AO698*$D752)</f>
        <v/>
      </c>
      <c r="AP752" s="47">
        <f>AP725*Settings!$C$13*(AP671+AP689+AP680*AP$135+AP698*$D752)</f>
        <v/>
      </c>
      <c r="AQ752" s="47">
        <f>AQ725*Settings!$C$13*(AQ671+AQ689+AQ680*AQ$135+AQ698*$D752)</f>
        <v/>
      </c>
      <c r="AR752" s="47">
        <f>AR725*Settings!$C$13*(AR671+AR689+AR680*AR$135+AR698*$D752)</f>
        <v/>
      </c>
      <c r="AS752" s="47">
        <f>AS725*Settings!$C$13*(AS671+AS689+AS680*AS$135+AS698*$D752)</f>
        <v/>
      </c>
      <c r="AT752" s="47">
        <f>AT725*Settings!$C$13*(AT671+AT689+AT680*AT$135+AT698*$D752)</f>
        <v/>
      </c>
      <c r="AU752" s="47">
        <f>AU725*Settings!$C$13*(AU671+AU689+AU680*AU$135+AU698*$D752)</f>
        <v/>
      </c>
      <c r="AV752" s="47">
        <f>AV725*Settings!$C$13*(AV671+AV689+AV680*AV$135+AV698*$D752)</f>
        <v/>
      </c>
      <c r="AW752" s="47">
        <f>AW725*Settings!$C$13*(AW671+AW689+AW680*AW$135+AW698*$D752)</f>
        <v/>
      </c>
      <c r="AX752" s="48">
        <f>REVENUE(AX725,Settings!$C$13,NEWREVRATE(AX671,AX689,AX680,AX$135,AX698,$D752))</f>
        <v/>
      </c>
    </row>
    <row r="753" hidden="1" outlineLevel="2">
      <c r="A753" s="5" t="inlineStr">
        <is>
          <t>rnew</t>
        </is>
      </c>
      <c r="B753" s="5" t="inlineStr">
        <is>
          <t>nga</t>
        </is>
      </c>
      <c r="C753" s="5" t="inlineStr">
        <is>
          <t>res</t>
        </is>
      </c>
      <c r="D753" s="40">
        <f>INDEX(Inputs!$S$5:$S$132,MATCH($B753&amp;"|"&amp;$C753,Inputs!$A$5:$A$132,0))</f>
        <v/>
      </c>
      <c r="E753" s="39" t="n"/>
      <c r="F753" s="39" t="n"/>
      <c r="G753" s="39" t="n"/>
      <c r="H753" s="5">
        <f>INDEX(Variables!$B$5:$B$105,MATCH($A753,Variables!$A$5:$A$105,0))&amp;IF($C753="",""," | "&amp;INDEX(Mapping!$B$5:$B$26,MATCH($C753,Mapping!$A$5:$A$26,0))&amp;" | "&amp;INDEX(Mapping!$B$30:$B$41,MATCH($B753,Mapping!$A$30:$A$41,0)))</f>
        <v/>
      </c>
      <c r="I753" s="5">
        <f>INDEX(Variables!$C$5:$C$105,MATCH($A753,Variables!$A$5:$A$105,0))</f>
        <v/>
      </c>
      <c r="J753" s="5">
        <f>INDEX(Variables!$E$5:$E$105,MATCH($A753,Variables!$A$5:$A$105,0))</f>
        <v/>
      </c>
      <c r="K753" s="25">
        <f>LOWER(Settings!$C$4)&amp;".mit."&amp;$A753&amp;IF($C753="","","."&amp;$C753&amp;"."&amp;$B753)&amp;IF(INDEX(Variables!$D$5:$D$105,MATCH($A753,Variables!$A$5:$A$105,0))="","","."&amp;INDEX(Variables!$D$5:$D$105,MATCH($A753,Variables!$A$5:$A$105,0)))&amp;"."&amp;K$5</f>
        <v/>
      </c>
      <c r="L753" s="46">
        <f>L726*Settings!$C$13*(L672+L690+L681*L$135+L699*$D753)</f>
        <v/>
      </c>
      <c r="M753" s="47">
        <f>M726*Settings!$C$13*(M672+M690+M681*M$135+M699*$D753)</f>
        <v/>
      </c>
      <c r="N753" s="47">
        <f>N726*Settings!$C$13*(N672+N690+N681*N$135+N699*$D753)</f>
        <v/>
      </c>
      <c r="O753" s="47">
        <f>O726*Settings!$C$13*(O672+O690+O681*O$135+O699*$D753)</f>
        <v/>
      </c>
      <c r="P753" s="47">
        <f>P726*Settings!$C$13*(P672+P690+P681*P$135+P699*$D753)</f>
        <v/>
      </c>
      <c r="Q753" s="47">
        <f>Q726*Settings!$C$13*(Q672+Q690+Q681*Q$135+Q699*$D753)</f>
        <v/>
      </c>
      <c r="R753" s="47">
        <f>R726*Settings!$C$13*(R672+R690+R681*R$135+R699*$D753)</f>
        <v/>
      </c>
      <c r="S753" s="47">
        <f>S726*Settings!$C$13*(S672+S690+S681*S$135+S699*$D753)</f>
        <v/>
      </c>
      <c r="T753" s="47">
        <f>T726*Settings!$C$13*(T672+T690+T681*T$135+T699*$D753)</f>
        <v/>
      </c>
      <c r="U753" s="47">
        <f>U726*Settings!$C$13*(U672+U690+U681*U$135+U699*$D753)</f>
        <v/>
      </c>
      <c r="V753" s="47">
        <f>V726*Settings!$C$13*(V672+V690+V681*V$135+V699*$D753)</f>
        <v/>
      </c>
      <c r="W753" s="47">
        <f>W726*Settings!$C$13*(W672+W690+W681*W$135+W699*$D753)</f>
        <v/>
      </c>
      <c r="X753" s="47">
        <f>X726*Settings!$C$13*(X672+X690+X681*X$135+X699*$D753)</f>
        <v/>
      </c>
      <c r="Y753" s="47">
        <f>Y726*Settings!$C$13*(Y672+Y690+Y681*Y$135+Y699*$D753)</f>
        <v/>
      </c>
      <c r="Z753" s="47">
        <f>Z726*Settings!$C$13*(Z672+Z690+Z681*Z$135+Z699*$D753)</f>
        <v/>
      </c>
      <c r="AA753" s="47">
        <f>AA726*Settings!$C$13*(AA672+AA690+AA681*AA$135+AA699*$D753)</f>
        <v/>
      </c>
      <c r="AB753" s="47">
        <f>AB726*Settings!$C$13*(AB672+AB690+AB681*AB$135+AB699*$D753)</f>
        <v/>
      </c>
      <c r="AC753" s="47">
        <f>AC726*Settings!$C$13*(AC672+AC690+AC681*AC$135+AC699*$D753)</f>
        <v/>
      </c>
      <c r="AD753" s="48">
        <f>REVENUE(AD726,Settings!$C$13,NEWREVRATE(AD672,AD690,AD681,AD$135,AD699,$D753))</f>
        <v/>
      </c>
      <c r="AE753" s="25">
        <f>LOWER(Settings!$C$4)&amp;".mit."&amp;$A753&amp;IF($C753="","","."&amp;$C753&amp;"."&amp;$B753)&amp;IF(INDEX(Variables!$D$5:$D$105,MATCH($A753,Variables!$A$5:$A$105,0))="","","."&amp;INDEX(Variables!$D$5:$D$105,MATCH($A753,Variables!$A$5:$A$105,0)))&amp;"."&amp;AE$5</f>
        <v/>
      </c>
      <c r="AF753" s="46">
        <f>AF726*Settings!$C$13*(AF672+AF690+AF681*AF$135+AF699*$D753)</f>
        <v/>
      </c>
      <c r="AG753" s="47">
        <f>AG726*Settings!$C$13*(AG672+AG690+AG681*AG$135+AG699*$D753)</f>
        <v/>
      </c>
      <c r="AH753" s="47">
        <f>AH726*Settings!$C$13*(AH672+AH690+AH681*AH$135+AH699*$D753)</f>
        <v/>
      </c>
      <c r="AI753" s="47">
        <f>AI726*Settings!$C$13*(AI672+AI690+AI681*AI$135+AI699*$D753)</f>
        <v/>
      </c>
      <c r="AJ753" s="47">
        <f>AJ726*Settings!$C$13*(AJ672+AJ690+AJ681*AJ$135+AJ699*$D753)</f>
        <v/>
      </c>
      <c r="AK753" s="47">
        <f>AK726*Settings!$C$13*(AK672+AK690+AK681*AK$135+AK699*$D753)</f>
        <v/>
      </c>
      <c r="AL753" s="47">
        <f>AL726*Settings!$C$13*(AL672+AL690+AL681*AL$135+AL699*$D753)</f>
        <v/>
      </c>
      <c r="AM753" s="47">
        <f>AM726*Settings!$C$13*(AM672+AM690+AM681*AM$135+AM699*$D753)</f>
        <v/>
      </c>
      <c r="AN753" s="47">
        <f>AN726*Settings!$C$13*(AN672+AN690+AN681*AN$135+AN699*$D753)</f>
        <v/>
      </c>
      <c r="AO753" s="47">
        <f>AO726*Settings!$C$13*(AO672+AO690+AO681*AO$135+AO699*$D753)</f>
        <v/>
      </c>
      <c r="AP753" s="47">
        <f>AP726*Settings!$C$13*(AP672+AP690+AP681*AP$135+AP699*$D753)</f>
        <v/>
      </c>
      <c r="AQ753" s="47">
        <f>AQ726*Settings!$C$13*(AQ672+AQ690+AQ681*AQ$135+AQ699*$D753)</f>
        <v/>
      </c>
      <c r="AR753" s="47">
        <f>AR726*Settings!$C$13*(AR672+AR690+AR681*AR$135+AR699*$D753)</f>
        <v/>
      </c>
      <c r="AS753" s="47">
        <f>AS726*Settings!$C$13*(AS672+AS690+AS681*AS$135+AS699*$D753)</f>
        <v/>
      </c>
      <c r="AT753" s="47">
        <f>AT726*Settings!$C$13*(AT672+AT690+AT681*AT$135+AT699*$D753)</f>
        <v/>
      </c>
      <c r="AU753" s="47">
        <f>AU726*Settings!$C$13*(AU672+AU690+AU681*AU$135+AU699*$D753)</f>
        <v/>
      </c>
      <c r="AV753" s="47">
        <f>AV726*Settings!$C$13*(AV672+AV690+AV681*AV$135+AV699*$D753)</f>
        <v/>
      </c>
      <c r="AW753" s="47">
        <f>AW726*Settings!$C$13*(AW672+AW690+AW681*AW$135+AW699*$D753)</f>
        <v/>
      </c>
      <c r="AX753" s="48">
        <f>REVENUE(AX726,Settings!$C$13,NEWREVRATE(AX672,AX690,AX681,AX$135,AX699,$D753))</f>
        <v/>
      </c>
    </row>
    <row r="754" hidden="1" outlineLevel="2">
      <c r="A754" s="5" t="inlineStr">
        <is>
          <t>rnew</t>
        </is>
      </c>
      <c r="B754" s="5" t="inlineStr">
        <is>
          <t>gso</t>
        </is>
      </c>
      <c r="C754" s="5" t="inlineStr">
        <is>
          <t>res</t>
        </is>
      </c>
      <c r="D754" s="40">
        <f>INDEX(Inputs!$S$5:$S$132,MATCH($B754&amp;"|"&amp;$C754,Inputs!$A$5:$A$132,0))</f>
        <v/>
      </c>
      <c r="E754" s="39" t="n"/>
      <c r="F754" s="39" t="n"/>
      <c r="G754" s="39" t="n"/>
      <c r="H754" s="5">
        <f>INDEX(Variables!$B$5:$B$105,MATCH($A754,Variables!$A$5:$A$105,0))&amp;IF($C754="",""," | "&amp;INDEX(Mapping!$B$5:$B$26,MATCH($C754,Mapping!$A$5:$A$26,0))&amp;" | "&amp;INDEX(Mapping!$B$30:$B$41,MATCH($B754,Mapping!$A$30:$A$41,0)))</f>
        <v/>
      </c>
      <c r="I754" s="5">
        <f>INDEX(Variables!$C$5:$C$105,MATCH($A754,Variables!$A$5:$A$105,0))</f>
        <v/>
      </c>
      <c r="J754" s="5">
        <f>INDEX(Variables!$E$5:$E$105,MATCH($A754,Variables!$A$5:$A$105,0))</f>
        <v/>
      </c>
      <c r="K754" s="25">
        <f>LOWER(Settings!$C$4)&amp;".mit."&amp;$A754&amp;IF($C754="","","."&amp;$C754&amp;"."&amp;$B754)&amp;IF(INDEX(Variables!$D$5:$D$105,MATCH($A754,Variables!$A$5:$A$105,0))="","","."&amp;INDEX(Variables!$D$5:$D$105,MATCH($A754,Variables!$A$5:$A$105,0)))&amp;"."&amp;K$5</f>
        <v/>
      </c>
      <c r="L754" s="46">
        <f>L727*Settings!$C$13*(L673+L691+L682*L$135+L700*$D754)</f>
        <v/>
      </c>
      <c r="M754" s="47">
        <f>M727*Settings!$C$13*(M673+M691+M682*M$135+M700*$D754)</f>
        <v/>
      </c>
      <c r="N754" s="47">
        <f>N727*Settings!$C$13*(N673+N691+N682*N$135+N700*$D754)</f>
        <v/>
      </c>
      <c r="O754" s="47">
        <f>O727*Settings!$C$13*(O673+O691+O682*O$135+O700*$D754)</f>
        <v/>
      </c>
      <c r="P754" s="47">
        <f>P727*Settings!$C$13*(P673+P691+P682*P$135+P700*$D754)</f>
        <v/>
      </c>
      <c r="Q754" s="47">
        <f>Q727*Settings!$C$13*(Q673+Q691+Q682*Q$135+Q700*$D754)</f>
        <v/>
      </c>
      <c r="R754" s="47">
        <f>R727*Settings!$C$13*(R673+R691+R682*R$135+R700*$D754)</f>
        <v/>
      </c>
      <c r="S754" s="47">
        <f>S727*Settings!$C$13*(S673+S691+S682*S$135+S700*$D754)</f>
        <v/>
      </c>
      <c r="T754" s="47">
        <f>T727*Settings!$C$13*(T673+T691+T682*T$135+T700*$D754)</f>
        <v/>
      </c>
      <c r="U754" s="47">
        <f>U727*Settings!$C$13*(U673+U691+U682*U$135+U700*$D754)</f>
        <v/>
      </c>
      <c r="V754" s="47">
        <f>V727*Settings!$C$13*(V673+V691+V682*V$135+V700*$D754)</f>
        <v/>
      </c>
      <c r="W754" s="47">
        <f>W727*Settings!$C$13*(W673+W691+W682*W$135+W700*$D754)</f>
        <v/>
      </c>
      <c r="X754" s="47">
        <f>X727*Settings!$C$13*(X673+X691+X682*X$135+X700*$D754)</f>
        <v/>
      </c>
      <c r="Y754" s="47">
        <f>Y727*Settings!$C$13*(Y673+Y691+Y682*Y$135+Y700*$D754)</f>
        <v/>
      </c>
      <c r="Z754" s="47">
        <f>Z727*Settings!$C$13*(Z673+Z691+Z682*Z$135+Z700*$D754)</f>
        <v/>
      </c>
      <c r="AA754" s="47">
        <f>AA727*Settings!$C$13*(AA673+AA691+AA682*AA$135+AA700*$D754)</f>
        <v/>
      </c>
      <c r="AB754" s="47">
        <f>AB727*Settings!$C$13*(AB673+AB691+AB682*AB$135+AB700*$D754)</f>
        <v/>
      </c>
      <c r="AC754" s="47">
        <f>AC727*Settings!$C$13*(AC673+AC691+AC682*AC$135+AC700*$D754)</f>
        <v/>
      </c>
      <c r="AD754" s="48">
        <f>REVENUE(AD727,Settings!$C$13,NEWREVRATE(AD673,AD691,AD682,AD$135,AD700,$D754))</f>
        <v/>
      </c>
      <c r="AE754" s="25">
        <f>LOWER(Settings!$C$4)&amp;".mit."&amp;$A754&amp;IF($C754="","","."&amp;$C754&amp;"."&amp;$B754)&amp;IF(INDEX(Variables!$D$5:$D$105,MATCH($A754,Variables!$A$5:$A$105,0))="","","."&amp;INDEX(Variables!$D$5:$D$105,MATCH($A754,Variables!$A$5:$A$105,0)))&amp;"."&amp;AE$5</f>
        <v/>
      </c>
      <c r="AF754" s="46">
        <f>AF727*Settings!$C$13*(AF673+AF691+AF682*AF$135+AF700*$D754)</f>
        <v/>
      </c>
      <c r="AG754" s="47">
        <f>AG727*Settings!$C$13*(AG673+AG691+AG682*AG$135+AG700*$D754)</f>
        <v/>
      </c>
      <c r="AH754" s="47">
        <f>AH727*Settings!$C$13*(AH673+AH691+AH682*AH$135+AH700*$D754)</f>
        <v/>
      </c>
      <c r="AI754" s="47">
        <f>AI727*Settings!$C$13*(AI673+AI691+AI682*AI$135+AI700*$D754)</f>
        <v/>
      </c>
      <c r="AJ754" s="47">
        <f>AJ727*Settings!$C$13*(AJ673+AJ691+AJ682*AJ$135+AJ700*$D754)</f>
        <v/>
      </c>
      <c r="AK754" s="47">
        <f>AK727*Settings!$C$13*(AK673+AK691+AK682*AK$135+AK700*$D754)</f>
        <v/>
      </c>
      <c r="AL754" s="47">
        <f>AL727*Settings!$C$13*(AL673+AL691+AL682*AL$135+AL700*$D754)</f>
        <v/>
      </c>
      <c r="AM754" s="47">
        <f>AM727*Settings!$C$13*(AM673+AM691+AM682*AM$135+AM700*$D754)</f>
        <v/>
      </c>
      <c r="AN754" s="47">
        <f>AN727*Settings!$C$13*(AN673+AN691+AN682*AN$135+AN700*$D754)</f>
        <v/>
      </c>
      <c r="AO754" s="47">
        <f>AO727*Settings!$C$13*(AO673+AO691+AO682*AO$135+AO700*$D754)</f>
        <v/>
      </c>
      <c r="AP754" s="47">
        <f>AP727*Settings!$C$13*(AP673+AP691+AP682*AP$135+AP700*$D754)</f>
        <v/>
      </c>
      <c r="AQ754" s="47">
        <f>AQ727*Settings!$C$13*(AQ673+AQ691+AQ682*AQ$135+AQ700*$D754)</f>
        <v/>
      </c>
      <c r="AR754" s="47">
        <f>AR727*Settings!$C$13*(AR673+AR691+AR682*AR$135+AR700*$D754)</f>
        <v/>
      </c>
      <c r="AS754" s="47">
        <f>AS727*Settings!$C$13*(AS673+AS691+AS682*AS$135+AS700*$D754)</f>
        <v/>
      </c>
      <c r="AT754" s="47">
        <f>AT727*Settings!$C$13*(AT673+AT691+AT682*AT$135+AT700*$D754)</f>
        <v/>
      </c>
      <c r="AU754" s="47">
        <f>AU727*Settings!$C$13*(AU673+AU691+AU682*AU$135+AU700*$D754)</f>
        <v/>
      </c>
      <c r="AV754" s="47">
        <f>AV727*Settings!$C$13*(AV673+AV691+AV682*AV$135+AV700*$D754)</f>
        <v/>
      </c>
      <c r="AW754" s="47">
        <f>AW727*Settings!$C$13*(AW673+AW691+AW682*AW$135+AW700*$D754)</f>
        <v/>
      </c>
      <c r="AX754" s="48">
        <f>REVENUE(AX727,Settings!$C$13,NEWREVRATE(AX673,AX691,AX682,AX$135,AX700,$D754))</f>
        <v/>
      </c>
    </row>
    <row r="755" hidden="1" outlineLevel="2">
      <c r="A755" s="5" t="inlineStr">
        <is>
          <t>rnew</t>
        </is>
      </c>
      <c r="B755" s="5" t="inlineStr">
        <is>
          <t>die</t>
        </is>
      </c>
      <c r="C755" s="5" t="inlineStr">
        <is>
          <t>res</t>
        </is>
      </c>
      <c r="D755" s="40">
        <f>INDEX(Inputs!$S$5:$S$132,MATCH($B755&amp;"|"&amp;$C755,Inputs!$A$5:$A$132,0))</f>
        <v/>
      </c>
      <c r="E755" s="39" t="n"/>
      <c r="F755" s="39" t="n"/>
      <c r="G755" s="39" t="n"/>
      <c r="H755" s="5">
        <f>INDEX(Variables!$B$5:$B$105,MATCH($A755,Variables!$A$5:$A$105,0))&amp;IF($C755="",""," | "&amp;INDEX(Mapping!$B$5:$B$26,MATCH($C755,Mapping!$A$5:$A$26,0))&amp;" | "&amp;INDEX(Mapping!$B$30:$B$41,MATCH($B755,Mapping!$A$30:$A$41,0)))</f>
        <v/>
      </c>
      <c r="I755" s="5">
        <f>INDEX(Variables!$C$5:$C$105,MATCH($A755,Variables!$A$5:$A$105,0))</f>
        <v/>
      </c>
      <c r="J755" s="5">
        <f>INDEX(Variables!$E$5:$E$105,MATCH($A755,Variables!$A$5:$A$105,0))</f>
        <v/>
      </c>
      <c r="K755" s="25">
        <f>LOWER(Settings!$C$4)&amp;".mit."&amp;$A755&amp;IF($C755="","","."&amp;$C755&amp;"."&amp;$B755)&amp;IF(INDEX(Variables!$D$5:$D$105,MATCH($A755,Variables!$A$5:$A$105,0))="","","."&amp;INDEX(Variables!$D$5:$D$105,MATCH($A755,Variables!$A$5:$A$105,0)))&amp;"."&amp;K$5</f>
        <v/>
      </c>
      <c r="L755" s="46">
        <f>L728*Settings!$C$13*(L674+L692+L683*L$135+L701*$D755)</f>
        <v/>
      </c>
      <c r="M755" s="47">
        <f>M728*Settings!$C$13*(M674+M692+M683*M$135+M701*$D755)</f>
        <v/>
      </c>
      <c r="N755" s="47">
        <f>N728*Settings!$C$13*(N674+N692+N683*N$135+N701*$D755)</f>
        <v/>
      </c>
      <c r="O755" s="47">
        <f>O728*Settings!$C$13*(O674+O692+O683*O$135+O701*$D755)</f>
        <v/>
      </c>
      <c r="P755" s="47">
        <f>P728*Settings!$C$13*(P674+P692+P683*P$135+P701*$D755)</f>
        <v/>
      </c>
      <c r="Q755" s="47">
        <f>Q728*Settings!$C$13*(Q674+Q692+Q683*Q$135+Q701*$D755)</f>
        <v/>
      </c>
      <c r="R755" s="47">
        <f>R728*Settings!$C$13*(R674+R692+R683*R$135+R701*$D755)</f>
        <v/>
      </c>
      <c r="S755" s="47">
        <f>S728*Settings!$C$13*(S674+S692+S683*S$135+S701*$D755)</f>
        <v/>
      </c>
      <c r="T755" s="47">
        <f>T728*Settings!$C$13*(T674+T692+T683*T$135+T701*$D755)</f>
        <v/>
      </c>
      <c r="U755" s="47">
        <f>U728*Settings!$C$13*(U674+U692+U683*U$135+U701*$D755)</f>
        <v/>
      </c>
      <c r="V755" s="47">
        <f>V728*Settings!$C$13*(V674+V692+V683*V$135+V701*$D755)</f>
        <v/>
      </c>
      <c r="W755" s="47">
        <f>W728*Settings!$C$13*(W674+W692+W683*W$135+W701*$D755)</f>
        <v/>
      </c>
      <c r="X755" s="47">
        <f>X728*Settings!$C$13*(X674+X692+X683*X$135+X701*$D755)</f>
        <v/>
      </c>
      <c r="Y755" s="47">
        <f>Y728*Settings!$C$13*(Y674+Y692+Y683*Y$135+Y701*$D755)</f>
        <v/>
      </c>
      <c r="Z755" s="47">
        <f>Z728*Settings!$C$13*(Z674+Z692+Z683*Z$135+Z701*$D755)</f>
        <v/>
      </c>
      <c r="AA755" s="47">
        <f>AA728*Settings!$C$13*(AA674+AA692+AA683*AA$135+AA701*$D755)</f>
        <v/>
      </c>
      <c r="AB755" s="47">
        <f>AB728*Settings!$C$13*(AB674+AB692+AB683*AB$135+AB701*$D755)</f>
        <v/>
      </c>
      <c r="AC755" s="47">
        <f>AC728*Settings!$C$13*(AC674+AC692+AC683*AC$135+AC701*$D755)</f>
        <v/>
      </c>
      <c r="AD755" s="48">
        <f>REVENUE(AD728,Settings!$C$13,NEWREVRATE(AD674,AD692,AD683,AD$135,AD701,$D755))</f>
        <v/>
      </c>
      <c r="AE755" s="25">
        <f>LOWER(Settings!$C$4)&amp;".mit."&amp;$A755&amp;IF($C755="","","."&amp;$C755&amp;"."&amp;$B755)&amp;IF(INDEX(Variables!$D$5:$D$105,MATCH($A755,Variables!$A$5:$A$105,0))="","","."&amp;INDEX(Variables!$D$5:$D$105,MATCH($A755,Variables!$A$5:$A$105,0)))&amp;"."&amp;AE$5</f>
        <v/>
      </c>
      <c r="AF755" s="46">
        <f>AF728*Settings!$C$13*(AF674+AF692+AF683*AF$135+AF701*$D755)</f>
        <v/>
      </c>
      <c r="AG755" s="47">
        <f>AG728*Settings!$C$13*(AG674+AG692+AG683*AG$135+AG701*$D755)</f>
        <v/>
      </c>
      <c r="AH755" s="47">
        <f>AH728*Settings!$C$13*(AH674+AH692+AH683*AH$135+AH701*$D755)</f>
        <v/>
      </c>
      <c r="AI755" s="47">
        <f>AI728*Settings!$C$13*(AI674+AI692+AI683*AI$135+AI701*$D755)</f>
        <v/>
      </c>
      <c r="AJ755" s="47">
        <f>AJ728*Settings!$C$13*(AJ674+AJ692+AJ683*AJ$135+AJ701*$D755)</f>
        <v/>
      </c>
      <c r="AK755" s="47">
        <f>AK728*Settings!$C$13*(AK674+AK692+AK683*AK$135+AK701*$D755)</f>
        <v/>
      </c>
      <c r="AL755" s="47">
        <f>AL728*Settings!$C$13*(AL674+AL692+AL683*AL$135+AL701*$D755)</f>
        <v/>
      </c>
      <c r="AM755" s="47">
        <f>AM728*Settings!$C$13*(AM674+AM692+AM683*AM$135+AM701*$D755)</f>
        <v/>
      </c>
      <c r="AN755" s="47">
        <f>AN728*Settings!$C$13*(AN674+AN692+AN683*AN$135+AN701*$D755)</f>
        <v/>
      </c>
      <c r="AO755" s="47">
        <f>AO728*Settings!$C$13*(AO674+AO692+AO683*AO$135+AO701*$D755)</f>
        <v/>
      </c>
      <c r="AP755" s="47">
        <f>AP728*Settings!$C$13*(AP674+AP692+AP683*AP$135+AP701*$D755)</f>
        <v/>
      </c>
      <c r="AQ755" s="47">
        <f>AQ728*Settings!$C$13*(AQ674+AQ692+AQ683*AQ$135+AQ701*$D755)</f>
        <v/>
      </c>
      <c r="AR755" s="47">
        <f>AR728*Settings!$C$13*(AR674+AR692+AR683*AR$135+AR701*$D755)</f>
        <v/>
      </c>
      <c r="AS755" s="47">
        <f>AS728*Settings!$C$13*(AS674+AS692+AS683*AS$135+AS701*$D755)</f>
        <v/>
      </c>
      <c r="AT755" s="47">
        <f>AT728*Settings!$C$13*(AT674+AT692+AT683*AT$135+AT701*$D755)</f>
        <v/>
      </c>
      <c r="AU755" s="47">
        <f>AU728*Settings!$C$13*(AU674+AU692+AU683*AU$135+AU701*$D755)</f>
        <v/>
      </c>
      <c r="AV755" s="47">
        <f>AV728*Settings!$C$13*(AV674+AV692+AV683*AV$135+AV701*$D755)</f>
        <v/>
      </c>
      <c r="AW755" s="47">
        <f>AW728*Settings!$C$13*(AW674+AW692+AW683*AW$135+AW701*$D755)</f>
        <v/>
      </c>
      <c r="AX755" s="48">
        <f>REVENUE(AX728,Settings!$C$13,NEWREVRATE(AX674,AX692,AX683,AX$135,AX701,$D755))</f>
        <v/>
      </c>
    </row>
    <row r="756" hidden="1" outlineLevel="2">
      <c r="A756" s="5" t="inlineStr">
        <is>
          <t>rnew</t>
        </is>
      </c>
      <c r="B756" s="5" t="inlineStr">
        <is>
          <t>lpg</t>
        </is>
      </c>
      <c r="C756" s="5" t="inlineStr">
        <is>
          <t>res</t>
        </is>
      </c>
      <c r="D756" s="40">
        <f>INDEX(Inputs!$S$5:$S$132,MATCH($B756&amp;"|"&amp;$C756,Inputs!$A$5:$A$132,0))</f>
        <v/>
      </c>
      <c r="E756" s="39" t="n"/>
      <c r="F756" s="39" t="n"/>
      <c r="G756" s="39" t="n"/>
      <c r="H756" s="5">
        <f>INDEX(Variables!$B$5:$B$105,MATCH($A756,Variables!$A$5:$A$105,0))&amp;IF($C756="",""," | "&amp;INDEX(Mapping!$B$5:$B$26,MATCH($C756,Mapping!$A$5:$A$26,0))&amp;" | "&amp;INDEX(Mapping!$B$30:$B$41,MATCH($B756,Mapping!$A$30:$A$41,0)))</f>
        <v/>
      </c>
      <c r="I756" s="5">
        <f>INDEX(Variables!$C$5:$C$105,MATCH($A756,Variables!$A$5:$A$105,0))</f>
        <v/>
      </c>
      <c r="J756" s="5">
        <f>INDEX(Variables!$E$5:$E$105,MATCH($A756,Variables!$A$5:$A$105,0))</f>
        <v/>
      </c>
      <c r="K756" s="25">
        <f>LOWER(Settings!$C$4)&amp;".mit."&amp;$A756&amp;IF($C756="","","."&amp;$C756&amp;"."&amp;$B756)&amp;IF(INDEX(Variables!$D$5:$D$105,MATCH($A756,Variables!$A$5:$A$105,0))="","","."&amp;INDEX(Variables!$D$5:$D$105,MATCH($A756,Variables!$A$5:$A$105,0)))&amp;"."&amp;K$5</f>
        <v/>
      </c>
      <c r="L756" s="46">
        <f>L729*Settings!$C$13*(L675+L693+L684*L$135+L702*$D756)</f>
        <v/>
      </c>
      <c r="M756" s="47">
        <f>M729*Settings!$C$13*(M675+M693+M684*M$135+M702*$D756)</f>
        <v/>
      </c>
      <c r="N756" s="47">
        <f>N729*Settings!$C$13*(N675+N693+N684*N$135+N702*$D756)</f>
        <v/>
      </c>
      <c r="O756" s="47">
        <f>O729*Settings!$C$13*(O675+O693+O684*O$135+O702*$D756)</f>
        <v/>
      </c>
      <c r="P756" s="47">
        <f>P729*Settings!$C$13*(P675+P693+P684*P$135+P702*$D756)</f>
        <v/>
      </c>
      <c r="Q756" s="47">
        <f>Q729*Settings!$C$13*(Q675+Q693+Q684*Q$135+Q702*$D756)</f>
        <v/>
      </c>
      <c r="R756" s="47">
        <f>R729*Settings!$C$13*(R675+R693+R684*R$135+R702*$D756)</f>
        <v/>
      </c>
      <c r="S756" s="47">
        <f>S729*Settings!$C$13*(S675+S693+S684*S$135+S702*$D756)</f>
        <v/>
      </c>
      <c r="T756" s="47">
        <f>T729*Settings!$C$13*(T675+T693+T684*T$135+T702*$D756)</f>
        <v/>
      </c>
      <c r="U756" s="47">
        <f>U729*Settings!$C$13*(U675+U693+U684*U$135+U702*$D756)</f>
        <v/>
      </c>
      <c r="V756" s="47">
        <f>V729*Settings!$C$13*(V675+V693+V684*V$135+V702*$D756)</f>
        <v/>
      </c>
      <c r="W756" s="47">
        <f>W729*Settings!$C$13*(W675+W693+W684*W$135+W702*$D756)</f>
        <v/>
      </c>
      <c r="X756" s="47">
        <f>X729*Settings!$C$13*(X675+X693+X684*X$135+X702*$D756)</f>
        <v/>
      </c>
      <c r="Y756" s="47">
        <f>Y729*Settings!$C$13*(Y675+Y693+Y684*Y$135+Y702*$D756)</f>
        <v/>
      </c>
      <c r="Z756" s="47">
        <f>Z729*Settings!$C$13*(Z675+Z693+Z684*Z$135+Z702*$D756)</f>
        <v/>
      </c>
      <c r="AA756" s="47">
        <f>AA729*Settings!$C$13*(AA675+AA693+AA684*AA$135+AA702*$D756)</f>
        <v/>
      </c>
      <c r="AB756" s="47">
        <f>AB729*Settings!$C$13*(AB675+AB693+AB684*AB$135+AB702*$D756)</f>
        <v/>
      </c>
      <c r="AC756" s="47">
        <f>AC729*Settings!$C$13*(AC675+AC693+AC684*AC$135+AC702*$D756)</f>
        <v/>
      </c>
      <c r="AD756" s="48">
        <f>REVENUE(AD729,Settings!$C$13,NEWREVRATE(AD675,AD693,AD684,AD$135,AD702,$D756))</f>
        <v/>
      </c>
      <c r="AE756" s="25">
        <f>LOWER(Settings!$C$4)&amp;".mit."&amp;$A756&amp;IF($C756="","","."&amp;$C756&amp;"."&amp;$B756)&amp;IF(INDEX(Variables!$D$5:$D$105,MATCH($A756,Variables!$A$5:$A$105,0))="","","."&amp;INDEX(Variables!$D$5:$D$105,MATCH($A756,Variables!$A$5:$A$105,0)))&amp;"."&amp;AE$5</f>
        <v/>
      </c>
      <c r="AF756" s="46">
        <f>AF729*Settings!$C$13*(AF675+AF693+AF684*AF$135+AF702*$D756)</f>
        <v/>
      </c>
      <c r="AG756" s="47">
        <f>AG729*Settings!$C$13*(AG675+AG693+AG684*AG$135+AG702*$D756)</f>
        <v/>
      </c>
      <c r="AH756" s="47">
        <f>AH729*Settings!$C$13*(AH675+AH693+AH684*AH$135+AH702*$D756)</f>
        <v/>
      </c>
      <c r="AI756" s="47">
        <f>AI729*Settings!$C$13*(AI675+AI693+AI684*AI$135+AI702*$D756)</f>
        <v/>
      </c>
      <c r="AJ756" s="47">
        <f>AJ729*Settings!$C$13*(AJ675+AJ693+AJ684*AJ$135+AJ702*$D756)</f>
        <v/>
      </c>
      <c r="AK756" s="47">
        <f>AK729*Settings!$C$13*(AK675+AK693+AK684*AK$135+AK702*$D756)</f>
        <v/>
      </c>
      <c r="AL756" s="47">
        <f>AL729*Settings!$C$13*(AL675+AL693+AL684*AL$135+AL702*$D756)</f>
        <v/>
      </c>
      <c r="AM756" s="47">
        <f>AM729*Settings!$C$13*(AM675+AM693+AM684*AM$135+AM702*$D756)</f>
        <v/>
      </c>
      <c r="AN756" s="47">
        <f>AN729*Settings!$C$13*(AN675+AN693+AN684*AN$135+AN702*$D756)</f>
        <v/>
      </c>
      <c r="AO756" s="47">
        <f>AO729*Settings!$C$13*(AO675+AO693+AO684*AO$135+AO702*$D756)</f>
        <v/>
      </c>
      <c r="AP756" s="47">
        <f>AP729*Settings!$C$13*(AP675+AP693+AP684*AP$135+AP702*$D756)</f>
        <v/>
      </c>
      <c r="AQ756" s="47">
        <f>AQ729*Settings!$C$13*(AQ675+AQ693+AQ684*AQ$135+AQ702*$D756)</f>
        <v/>
      </c>
      <c r="AR756" s="47">
        <f>AR729*Settings!$C$13*(AR675+AR693+AR684*AR$135+AR702*$D756)</f>
        <v/>
      </c>
      <c r="AS756" s="47">
        <f>AS729*Settings!$C$13*(AS675+AS693+AS684*AS$135+AS702*$D756)</f>
        <v/>
      </c>
      <c r="AT756" s="47">
        <f>AT729*Settings!$C$13*(AT675+AT693+AT684*AT$135+AT702*$D756)</f>
        <v/>
      </c>
      <c r="AU756" s="47">
        <f>AU729*Settings!$C$13*(AU675+AU693+AU684*AU$135+AU702*$D756)</f>
        <v/>
      </c>
      <c r="AV756" s="47">
        <f>AV729*Settings!$C$13*(AV675+AV693+AV684*AV$135+AV702*$D756)</f>
        <v/>
      </c>
      <c r="AW756" s="47">
        <f>AW729*Settings!$C$13*(AW675+AW693+AW684*AW$135+AW702*$D756)</f>
        <v/>
      </c>
      <c r="AX756" s="48">
        <f>REVENUE(AX729,Settings!$C$13,NEWREVRATE(AX675,AX693,AX684,AX$135,AX702,$D756))</f>
        <v/>
      </c>
    </row>
    <row r="757" hidden="1" outlineLevel="2">
      <c r="A757" s="5" t="inlineStr">
        <is>
          <t>rnew</t>
        </is>
      </c>
      <c r="B757" s="5" t="inlineStr">
        <is>
          <t>ker</t>
        </is>
      </c>
      <c r="C757" s="5" t="inlineStr">
        <is>
          <t>res</t>
        </is>
      </c>
      <c r="D757" s="40">
        <f>INDEX(Inputs!$S$5:$S$132,MATCH($B757&amp;"|"&amp;$C757,Inputs!$A$5:$A$132,0))</f>
        <v/>
      </c>
      <c r="E757" s="39" t="n"/>
      <c r="F757" s="39" t="n"/>
      <c r="G757" s="39" t="n"/>
      <c r="H757" s="5">
        <f>INDEX(Variables!$B$5:$B$105,MATCH($A757,Variables!$A$5:$A$105,0))&amp;IF($C757="",""," | "&amp;INDEX(Mapping!$B$5:$B$26,MATCH($C757,Mapping!$A$5:$A$26,0))&amp;" | "&amp;INDEX(Mapping!$B$30:$B$41,MATCH($B757,Mapping!$A$30:$A$41,0)))</f>
        <v/>
      </c>
      <c r="I757" s="5">
        <f>INDEX(Variables!$C$5:$C$105,MATCH($A757,Variables!$A$5:$A$105,0))</f>
        <v/>
      </c>
      <c r="J757" s="5">
        <f>INDEX(Variables!$E$5:$E$105,MATCH($A757,Variables!$A$5:$A$105,0))</f>
        <v/>
      </c>
      <c r="K757" s="25">
        <f>LOWER(Settings!$C$4)&amp;".mit."&amp;$A757&amp;IF($C757="","","."&amp;$C757&amp;"."&amp;$B757)&amp;IF(INDEX(Variables!$D$5:$D$105,MATCH($A757,Variables!$A$5:$A$105,0))="","","."&amp;INDEX(Variables!$D$5:$D$105,MATCH($A757,Variables!$A$5:$A$105,0)))&amp;"."&amp;K$5</f>
        <v/>
      </c>
      <c r="L757" s="46">
        <f>L730*Settings!$C$13*(L676+L694+L685*L$135+L703*$D757)</f>
        <v/>
      </c>
      <c r="M757" s="47">
        <f>M730*Settings!$C$13*(M676+M694+M685*M$135+M703*$D757)</f>
        <v/>
      </c>
      <c r="N757" s="47">
        <f>N730*Settings!$C$13*(N676+N694+N685*N$135+N703*$D757)</f>
        <v/>
      </c>
      <c r="O757" s="47">
        <f>O730*Settings!$C$13*(O676+O694+O685*O$135+O703*$D757)</f>
        <v/>
      </c>
      <c r="P757" s="47">
        <f>P730*Settings!$C$13*(P676+P694+P685*P$135+P703*$D757)</f>
        <v/>
      </c>
      <c r="Q757" s="47">
        <f>Q730*Settings!$C$13*(Q676+Q694+Q685*Q$135+Q703*$D757)</f>
        <v/>
      </c>
      <c r="R757" s="47">
        <f>R730*Settings!$C$13*(R676+R694+R685*R$135+R703*$D757)</f>
        <v/>
      </c>
      <c r="S757" s="47">
        <f>S730*Settings!$C$13*(S676+S694+S685*S$135+S703*$D757)</f>
        <v/>
      </c>
      <c r="T757" s="47">
        <f>T730*Settings!$C$13*(T676+T694+T685*T$135+T703*$D757)</f>
        <v/>
      </c>
      <c r="U757" s="47">
        <f>U730*Settings!$C$13*(U676+U694+U685*U$135+U703*$D757)</f>
        <v/>
      </c>
      <c r="V757" s="47">
        <f>V730*Settings!$C$13*(V676+V694+V685*V$135+V703*$D757)</f>
        <v/>
      </c>
      <c r="W757" s="47">
        <f>W730*Settings!$C$13*(W676+W694+W685*W$135+W703*$D757)</f>
        <v/>
      </c>
      <c r="X757" s="47">
        <f>X730*Settings!$C$13*(X676+X694+X685*X$135+X703*$D757)</f>
        <v/>
      </c>
      <c r="Y757" s="47">
        <f>Y730*Settings!$C$13*(Y676+Y694+Y685*Y$135+Y703*$D757)</f>
        <v/>
      </c>
      <c r="Z757" s="47">
        <f>Z730*Settings!$C$13*(Z676+Z694+Z685*Z$135+Z703*$D757)</f>
        <v/>
      </c>
      <c r="AA757" s="47">
        <f>AA730*Settings!$C$13*(AA676+AA694+AA685*AA$135+AA703*$D757)</f>
        <v/>
      </c>
      <c r="AB757" s="47">
        <f>AB730*Settings!$C$13*(AB676+AB694+AB685*AB$135+AB703*$D757)</f>
        <v/>
      </c>
      <c r="AC757" s="47">
        <f>AC730*Settings!$C$13*(AC676+AC694+AC685*AC$135+AC703*$D757)</f>
        <v/>
      </c>
      <c r="AD757" s="48">
        <f>REVENUE(AD730,Settings!$C$13,NEWREVRATE(AD676,AD694,AD685,AD$135,AD703,$D757))</f>
        <v/>
      </c>
      <c r="AE757" s="25">
        <f>LOWER(Settings!$C$4)&amp;".mit."&amp;$A757&amp;IF($C757="","","."&amp;$C757&amp;"."&amp;$B757)&amp;IF(INDEX(Variables!$D$5:$D$105,MATCH($A757,Variables!$A$5:$A$105,0))="","","."&amp;INDEX(Variables!$D$5:$D$105,MATCH($A757,Variables!$A$5:$A$105,0)))&amp;"."&amp;AE$5</f>
        <v/>
      </c>
      <c r="AF757" s="46">
        <f>AF730*Settings!$C$13*(AF676+AF694+AF685*AF$135+AF703*$D757)</f>
        <v/>
      </c>
      <c r="AG757" s="47">
        <f>AG730*Settings!$C$13*(AG676+AG694+AG685*AG$135+AG703*$D757)</f>
        <v/>
      </c>
      <c r="AH757" s="47">
        <f>AH730*Settings!$C$13*(AH676+AH694+AH685*AH$135+AH703*$D757)</f>
        <v/>
      </c>
      <c r="AI757" s="47">
        <f>AI730*Settings!$C$13*(AI676+AI694+AI685*AI$135+AI703*$D757)</f>
        <v/>
      </c>
      <c r="AJ757" s="47">
        <f>AJ730*Settings!$C$13*(AJ676+AJ694+AJ685*AJ$135+AJ703*$D757)</f>
        <v/>
      </c>
      <c r="AK757" s="47">
        <f>AK730*Settings!$C$13*(AK676+AK694+AK685*AK$135+AK703*$D757)</f>
        <v/>
      </c>
      <c r="AL757" s="47">
        <f>AL730*Settings!$C$13*(AL676+AL694+AL685*AL$135+AL703*$D757)</f>
        <v/>
      </c>
      <c r="AM757" s="47">
        <f>AM730*Settings!$C$13*(AM676+AM694+AM685*AM$135+AM703*$D757)</f>
        <v/>
      </c>
      <c r="AN757" s="47">
        <f>AN730*Settings!$C$13*(AN676+AN694+AN685*AN$135+AN703*$D757)</f>
        <v/>
      </c>
      <c r="AO757" s="47">
        <f>AO730*Settings!$C$13*(AO676+AO694+AO685*AO$135+AO703*$D757)</f>
        <v/>
      </c>
      <c r="AP757" s="47">
        <f>AP730*Settings!$C$13*(AP676+AP694+AP685*AP$135+AP703*$D757)</f>
        <v/>
      </c>
      <c r="AQ757" s="47">
        <f>AQ730*Settings!$C$13*(AQ676+AQ694+AQ685*AQ$135+AQ703*$D757)</f>
        <v/>
      </c>
      <c r="AR757" s="47">
        <f>AR730*Settings!$C$13*(AR676+AR694+AR685*AR$135+AR703*$D757)</f>
        <v/>
      </c>
      <c r="AS757" s="47">
        <f>AS730*Settings!$C$13*(AS676+AS694+AS685*AS$135+AS703*$D757)</f>
        <v/>
      </c>
      <c r="AT757" s="47">
        <f>AT730*Settings!$C$13*(AT676+AT694+AT685*AT$135+AT703*$D757)</f>
        <v/>
      </c>
      <c r="AU757" s="47">
        <f>AU730*Settings!$C$13*(AU676+AU694+AU685*AU$135+AU703*$D757)</f>
        <v/>
      </c>
      <c r="AV757" s="47">
        <f>AV730*Settings!$C$13*(AV676+AV694+AV685*AV$135+AV703*$D757)</f>
        <v/>
      </c>
      <c r="AW757" s="47">
        <f>AW730*Settings!$C$13*(AW676+AW694+AW685*AW$135+AW703*$D757)</f>
        <v/>
      </c>
      <c r="AX757" s="48">
        <f>REVENUE(AX730,Settings!$C$13,NEWREVRATE(AX676,AX694,AX685,AX$135,AX703,$D757))</f>
        <v/>
      </c>
    </row>
    <row r="758" hidden="1" outlineLevel="2">
      <c r="A758" s="5" t="inlineStr">
        <is>
          <t>rnew</t>
        </is>
      </c>
      <c r="B758" s="5" t="inlineStr">
        <is>
          <t>oop</t>
        </is>
      </c>
      <c r="C758" s="5" t="inlineStr">
        <is>
          <t>res</t>
        </is>
      </c>
      <c r="D758" s="40">
        <f>INDEX(Inputs!$S$5:$S$132,MATCH($B758&amp;"|"&amp;$C758,Inputs!$A$5:$A$132,0))</f>
        <v/>
      </c>
      <c r="E758" s="39" t="n"/>
      <c r="F758" s="39" t="n"/>
      <c r="G758" s="39" t="n"/>
      <c r="H758" s="5">
        <f>INDEX(Variables!$B$5:$B$105,MATCH($A758,Variables!$A$5:$A$105,0))&amp;IF($C758="",""," | "&amp;INDEX(Mapping!$B$5:$B$26,MATCH($C758,Mapping!$A$5:$A$26,0))&amp;" | "&amp;INDEX(Mapping!$B$30:$B$41,MATCH($B758,Mapping!$A$30:$A$41,0)))</f>
        <v/>
      </c>
      <c r="I758" s="5">
        <f>INDEX(Variables!$C$5:$C$105,MATCH($A758,Variables!$A$5:$A$105,0))</f>
        <v/>
      </c>
      <c r="J758" s="5">
        <f>INDEX(Variables!$E$5:$E$105,MATCH($A758,Variables!$A$5:$A$105,0))</f>
        <v/>
      </c>
      <c r="K758" s="25">
        <f>LOWER(Settings!$C$4)&amp;".mit."&amp;$A758&amp;IF($C758="","","."&amp;$C758&amp;"."&amp;$B758)&amp;IF(INDEX(Variables!$D$5:$D$105,MATCH($A758,Variables!$A$5:$A$105,0))="","","."&amp;INDEX(Variables!$D$5:$D$105,MATCH($A758,Variables!$A$5:$A$105,0)))&amp;"."&amp;K$5</f>
        <v/>
      </c>
      <c r="L758" s="46">
        <f>L731*Settings!$C$13*(L677+L695+L686*L$135+L704*$D758)</f>
        <v/>
      </c>
      <c r="M758" s="47">
        <f>M731*Settings!$C$13*(M677+M695+M686*M$135+M704*$D758)</f>
        <v/>
      </c>
      <c r="N758" s="47">
        <f>N731*Settings!$C$13*(N677+N695+N686*N$135+N704*$D758)</f>
        <v/>
      </c>
      <c r="O758" s="47">
        <f>O731*Settings!$C$13*(O677+O695+O686*O$135+O704*$D758)</f>
        <v/>
      </c>
      <c r="P758" s="47">
        <f>P731*Settings!$C$13*(P677+P695+P686*P$135+P704*$D758)</f>
        <v/>
      </c>
      <c r="Q758" s="47">
        <f>Q731*Settings!$C$13*(Q677+Q695+Q686*Q$135+Q704*$D758)</f>
        <v/>
      </c>
      <c r="R758" s="47">
        <f>R731*Settings!$C$13*(R677+R695+R686*R$135+R704*$D758)</f>
        <v/>
      </c>
      <c r="S758" s="47">
        <f>S731*Settings!$C$13*(S677+S695+S686*S$135+S704*$D758)</f>
        <v/>
      </c>
      <c r="T758" s="47">
        <f>T731*Settings!$C$13*(T677+T695+T686*T$135+T704*$D758)</f>
        <v/>
      </c>
      <c r="U758" s="47">
        <f>U731*Settings!$C$13*(U677+U695+U686*U$135+U704*$D758)</f>
        <v/>
      </c>
      <c r="V758" s="47">
        <f>V731*Settings!$C$13*(V677+V695+V686*V$135+V704*$D758)</f>
        <v/>
      </c>
      <c r="W758" s="47">
        <f>W731*Settings!$C$13*(W677+W695+W686*W$135+W704*$D758)</f>
        <v/>
      </c>
      <c r="X758" s="47">
        <f>X731*Settings!$C$13*(X677+X695+X686*X$135+X704*$D758)</f>
        <v/>
      </c>
      <c r="Y758" s="47">
        <f>Y731*Settings!$C$13*(Y677+Y695+Y686*Y$135+Y704*$D758)</f>
        <v/>
      </c>
      <c r="Z758" s="47">
        <f>Z731*Settings!$C$13*(Z677+Z695+Z686*Z$135+Z704*$D758)</f>
        <v/>
      </c>
      <c r="AA758" s="47">
        <f>AA731*Settings!$C$13*(AA677+AA695+AA686*AA$135+AA704*$D758)</f>
        <v/>
      </c>
      <c r="AB758" s="47">
        <f>AB731*Settings!$C$13*(AB677+AB695+AB686*AB$135+AB704*$D758)</f>
        <v/>
      </c>
      <c r="AC758" s="47">
        <f>AC731*Settings!$C$13*(AC677+AC695+AC686*AC$135+AC704*$D758)</f>
        <v/>
      </c>
      <c r="AD758" s="48">
        <f>REVENUE(AD731,Settings!$C$13,NEWREVRATE(AD677,AD695,AD686,AD$135,AD704,$D758))</f>
        <v/>
      </c>
      <c r="AE758" s="25">
        <f>LOWER(Settings!$C$4)&amp;".mit."&amp;$A758&amp;IF($C758="","","."&amp;$C758&amp;"."&amp;$B758)&amp;IF(INDEX(Variables!$D$5:$D$105,MATCH($A758,Variables!$A$5:$A$105,0))="","","."&amp;INDEX(Variables!$D$5:$D$105,MATCH($A758,Variables!$A$5:$A$105,0)))&amp;"."&amp;AE$5</f>
        <v/>
      </c>
      <c r="AF758" s="46">
        <f>AF731*Settings!$C$13*(AF677+AF695+AF686*AF$135+AF704*$D758)</f>
        <v/>
      </c>
      <c r="AG758" s="47">
        <f>AG731*Settings!$C$13*(AG677+AG695+AG686*AG$135+AG704*$D758)</f>
        <v/>
      </c>
      <c r="AH758" s="47">
        <f>AH731*Settings!$C$13*(AH677+AH695+AH686*AH$135+AH704*$D758)</f>
        <v/>
      </c>
      <c r="AI758" s="47">
        <f>AI731*Settings!$C$13*(AI677+AI695+AI686*AI$135+AI704*$D758)</f>
        <v/>
      </c>
      <c r="AJ758" s="47">
        <f>AJ731*Settings!$C$13*(AJ677+AJ695+AJ686*AJ$135+AJ704*$D758)</f>
        <v/>
      </c>
      <c r="AK758" s="47">
        <f>AK731*Settings!$C$13*(AK677+AK695+AK686*AK$135+AK704*$D758)</f>
        <v/>
      </c>
      <c r="AL758" s="47">
        <f>AL731*Settings!$C$13*(AL677+AL695+AL686*AL$135+AL704*$D758)</f>
        <v/>
      </c>
      <c r="AM758" s="47">
        <f>AM731*Settings!$C$13*(AM677+AM695+AM686*AM$135+AM704*$D758)</f>
        <v/>
      </c>
      <c r="AN758" s="47">
        <f>AN731*Settings!$C$13*(AN677+AN695+AN686*AN$135+AN704*$D758)</f>
        <v/>
      </c>
      <c r="AO758" s="47">
        <f>AO731*Settings!$C$13*(AO677+AO695+AO686*AO$135+AO704*$D758)</f>
        <v/>
      </c>
      <c r="AP758" s="47">
        <f>AP731*Settings!$C$13*(AP677+AP695+AP686*AP$135+AP704*$D758)</f>
        <v/>
      </c>
      <c r="AQ758" s="47">
        <f>AQ731*Settings!$C$13*(AQ677+AQ695+AQ686*AQ$135+AQ704*$D758)</f>
        <v/>
      </c>
      <c r="AR758" s="47">
        <f>AR731*Settings!$C$13*(AR677+AR695+AR686*AR$135+AR704*$D758)</f>
        <v/>
      </c>
      <c r="AS758" s="47">
        <f>AS731*Settings!$C$13*(AS677+AS695+AS686*AS$135+AS704*$D758)</f>
        <v/>
      </c>
      <c r="AT758" s="47">
        <f>AT731*Settings!$C$13*(AT677+AT695+AT686*AT$135+AT704*$D758)</f>
        <v/>
      </c>
      <c r="AU758" s="47">
        <f>AU731*Settings!$C$13*(AU677+AU695+AU686*AU$135+AU704*$D758)</f>
        <v/>
      </c>
      <c r="AV758" s="47">
        <f>AV731*Settings!$C$13*(AV677+AV695+AV686*AV$135+AV704*$D758)</f>
        <v/>
      </c>
      <c r="AW758" s="47">
        <f>AW731*Settings!$C$13*(AW677+AW695+AW686*AW$135+AW704*$D758)</f>
        <v/>
      </c>
      <c r="AX758" s="48">
        <f>REVENUE(AX731,Settings!$C$13,NEWREVRATE(AX677,AX695,AX686,AX$135,AX704,$D758))</f>
        <v/>
      </c>
    </row>
    <row r="759" hidden="1" outlineLevel="2">
      <c r="A759" s="5" t="inlineStr">
        <is>
          <t>rnew</t>
        </is>
      </c>
      <c r="B759" s="5" t="inlineStr">
        <is>
          <t>bio</t>
        </is>
      </c>
      <c r="C759" s="5" t="inlineStr">
        <is>
          <t>res</t>
        </is>
      </c>
      <c r="D759" s="40">
        <f>INDEX(Inputs!$S$5:$S$132,MATCH($B759&amp;"|"&amp;$C759,Inputs!$A$5:$A$132,0))</f>
        <v/>
      </c>
      <c r="E759" s="39" t="n"/>
      <c r="F759" s="39" t="n"/>
      <c r="G759" s="39" t="n"/>
      <c r="H759" s="5">
        <f>INDEX(Variables!$B$5:$B$105,MATCH($A759,Variables!$A$5:$A$105,0))&amp;IF($C759="",""," | "&amp;INDEX(Mapping!$B$5:$B$26,MATCH($C759,Mapping!$A$5:$A$26,0))&amp;" | "&amp;INDEX(Mapping!$B$30:$B$41,MATCH($B759,Mapping!$A$30:$A$41,0)))</f>
        <v/>
      </c>
      <c r="I759" s="5">
        <f>INDEX(Variables!$C$5:$C$105,MATCH($A759,Variables!$A$5:$A$105,0))</f>
        <v/>
      </c>
      <c r="J759" s="5">
        <f>INDEX(Variables!$E$5:$E$105,MATCH($A759,Variables!$A$5:$A$105,0))</f>
        <v/>
      </c>
      <c r="K759" s="25">
        <f>LOWER(Settings!$C$4)&amp;".mit."&amp;$A759&amp;IF($C759="","","."&amp;$C759&amp;"."&amp;$B759)&amp;IF(INDEX(Variables!$D$5:$D$105,MATCH($A759,Variables!$A$5:$A$105,0))="","","."&amp;INDEX(Variables!$D$5:$D$105,MATCH($A759,Variables!$A$5:$A$105,0)))&amp;"."&amp;K$5</f>
        <v/>
      </c>
      <c r="L759" s="46">
        <f>L732*Settings!$C$13*(L678+L696+L687*L$135+L705*$D759)</f>
        <v/>
      </c>
      <c r="M759" s="47">
        <f>M732*Settings!$C$13*(M678+M696+M687*M$135+M705*$D759)</f>
        <v/>
      </c>
      <c r="N759" s="47">
        <f>N732*Settings!$C$13*(N678+N696+N687*N$135+N705*$D759)</f>
        <v/>
      </c>
      <c r="O759" s="47">
        <f>O732*Settings!$C$13*(O678+O696+O687*O$135+O705*$D759)</f>
        <v/>
      </c>
      <c r="P759" s="47">
        <f>P732*Settings!$C$13*(P678+P696+P687*P$135+P705*$D759)</f>
        <v/>
      </c>
      <c r="Q759" s="47">
        <f>Q732*Settings!$C$13*(Q678+Q696+Q687*Q$135+Q705*$D759)</f>
        <v/>
      </c>
      <c r="R759" s="47">
        <f>R732*Settings!$C$13*(R678+R696+R687*R$135+R705*$D759)</f>
        <v/>
      </c>
      <c r="S759" s="47">
        <f>S732*Settings!$C$13*(S678+S696+S687*S$135+S705*$D759)</f>
        <v/>
      </c>
      <c r="T759" s="47">
        <f>T732*Settings!$C$13*(T678+T696+T687*T$135+T705*$D759)</f>
        <v/>
      </c>
      <c r="U759" s="47">
        <f>U732*Settings!$C$13*(U678+U696+U687*U$135+U705*$D759)</f>
        <v/>
      </c>
      <c r="V759" s="47">
        <f>V732*Settings!$C$13*(V678+V696+V687*V$135+V705*$D759)</f>
        <v/>
      </c>
      <c r="W759" s="47">
        <f>W732*Settings!$C$13*(W678+W696+W687*W$135+W705*$D759)</f>
        <v/>
      </c>
      <c r="X759" s="47">
        <f>X732*Settings!$C$13*(X678+X696+X687*X$135+X705*$D759)</f>
        <v/>
      </c>
      <c r="Y759" s="47">
        <f>Y732*Settings!$C$13*(Y678+Y696+Y687*Y$135+Y705*$D759)</f>
        <v/>
      </c>
      <c r="Z759" s="47">
        <f>Z732*Settings!$C$13*(Z678+Z696+Z687*Z$135+Z705*$D759)</f>
        <v/>
      </c>
      <c r="AA759" s="47">
        <f>AA732*Settings!$C$13*(AA678+AA696+AA687*AA$135+AA705*$D759)</f>
        <v/>
      </c>
      <c r="AB759" s="47">
        <f>AB732*Settings!$C$13*(AB678+AB696+AB687*AB$135+AB705*$D759)</f>
        <v/>
      </c>
      <c r="AC759" s="47">
        <f>AC732*Settings!$C$13*(AC678+AC696+AC687*AC$135+AC705*$D759)</f>
        <v/>
      </c>
      <c r="AD759" s="48">
        <f>REVENUE(AD732,Settings!$C$13,NEWREVRATE(AD678,AD696,AD687,AD$135,AD705,$D759))</f>
        <v/>
      </c>
      <c r="AE759" s="25">
        <f>LOWER(Settings!$C$4)&amp;".mit."&amp;$A759&amp;IF($C759="","","."&amp;$C759&amp;"."&amp;$B759)&amp;IF(INDEX(Variables!$D$5:$D$105,MATCH($A759,Variables!$A$5:$A$105,0))="","","."&amp;INDEX(Variables!$D$5:$D$105,MATCH($A759,Variables!$A$5:$A$105,0)))&amp;"."&amp;AE$5</f>
        <v/>
      </c>
      <c r="AF759" s="46">
        <f>AF732*Settings!$C$13*(AF678+AF696+AF687*AF$135+AF705*$D759)</f>
        <v/>
      </c>
      <c r="AG759" s="47">
        <f>AG732*Settings!$C$13*(AG678+AG696+AG687*AG$135+AG705*$D759)</f>
        <v/>
      </c>
      <c r="AH759" s="47">
        <f>AH732*Settings!$C$13*(AH678+AH696+AH687*AH$135+AH705*$D759)</f>
        <v/>
      </c>
      <c r="AI759" s="47">
        <f>AI732*Settings!$C$13*(AI678+AI696+AI687*AI$135+AI705*$D759)</f>
        <v/>
      </c>
      <c r="AJ759" s="47">
        <f>AJ732*Settings!$C$13*(AJ678+AJ696+AJ687*AJ$135+AJ705*$D759)</f>
        <v/>
      </c>
      <c r="AK759" s="47">
        <f>AK732*Settings!$C$13*(AK678+AK696+AK687*AK$135+AK705*$D759)</f>
        <v/>
      </c>
      <c r="AL759" s="47">
        <f>AL732*Settings!$C$13*(AL678+AL696+AL687*AL$135+AL705*$D759)</f>
        <v/>
      </c>
      <c r="AM759" s="47">
        <f>AM732*Settings!$C$13*(AM678+AM696+AM687*AM$135+AM705*$D759)</f>
        <v/>
      </c>
      <c r="AN759" s="47">
        <f>AN732*Settings!$C$13*(AN678+AN696+AN687*AN$135+AN705*$D759)</f>
        <v/>
      </c>
      <c r="AO759" s="47">
        <f>AO732*Settings!$C$13*(AO678+AO696+AO687*AO$135+AO705*$D759)</f>
        <v/>
      </c>
      <c r="AP759" s="47">
        <f>AP732*Settings!$C$13*(AP678+AP696+AP687*AP$135+AP705*$D759)</f>
        <v/>
      </c>
      <c r="AQ759" s="47">
        <f>AQ732*Settings!$C$13*(AQ678+AQ696+AQ687*AQ$135+AQ705*$D759)</f>
        <v/>
      </c>
      <c r="AR759" s="47">
        <f>AR732*Settings!$C$13*(AR678+AR696+AR687*AR$135+AR705*$D759)</f>
        <v/>
      </c>
      <c r="AS759" s="47">
        <f>AS732*Settings!$C$13*(AS678+AS696+AS687*AS$135+AS705*$D759)</f>
        <v/>
      </c>
      <c r="AT759" s="47">
        <f>AT732*Settings!$C$13*(AT678+AT696+AT687*AT$135+AT705*$D759)</f>
        <v/>
      </c>
      <c r="AU759" s="47">
        <f>AU732*Settings!$C$13*(AU678+AU696+AU687*AU$135+AU705*$D759)</f>
        <v/>
      </c>
      <c r="AV759" s="47">
        <f>AV732*Settings!$C$13*(AV678+AV696+AV687*AV$135+AV705*$D759)</f>
        <v/>
      </c>
      <c r="AW759" s="47">
        <f>AW732*Settings!$C$13*(AW678+AW696+AW687*AW$135+AW705*$D759)</f>
        <v/>
      </c>
      <c r="AX759" s="48">
        <f>REVENUE(AX732,Settings!$C$13,NEWREVRATE(AX678,AX696,AX687,AX$135,AX705,$D759))</f>
        <v/>
      </c>
    </row>
    <row r="760" hidden="1" outlineLevel="2"/>
    <row r="761" outlineLevel="1" collapsed="1">
      <c r="A761" s="9" t="inlineStr">
        <is>
          <t>ener</t>
        </is>
      </c>
      <c r="B761" s="9" t="inlineStr">
        <is>
          <t>all</t>
        </is>
      </c>
      <c r="C761" s="9" t="inlineStr">
        <is>
          <t>foo</t>
        </is>
      </c>
      <c r="H761" s="9">
        <f>INDEX(Variables!$B$5:$B$105,MATCH($A761,Variables!$A$5:$A$105,0))&amp;IF($C761="",""," | "&amp;INDEX(Mapping!$B$5:$B$26,MATCH($C761,Mapping!$A$5:$A$26,0))&amp;" | "&amp;INDEX(Mapping!$B$30:$B$41,MATCH($B761,Mapping!$A$30:$A$41,0)))</f>
        <v/>
      </c>
      <c r="I761" s="9">
        <f>INDEX(Variables!$C$5:$C$105,MATCH($A761,Variables!$A$5:$A$105,0))</f>
        <v/>
      </c>
      <c r="J761" s="9">
        <f>INDEX(Variables!$E$5:$E$105,MATCH($A761,Variables!$A$5:$A$105,0))</f>
        <v/>
      </c>
      <c r="K761" s="30">
        <f>LOWER(Settings!$C$4)&amp;".mit."&amp;$A761&amp;IF($C761="","","."&amp;$C761&amp;"."&amp;$B761)&amp;IF(INDEX(Variables!$D$5:$D$105,MATCH($A761,Variables!$A$5:$A$105,0))="","","."&amp;INDEX(Variables!$D$5:$D$105,MATCH($A761,Variables!$A$5:$A$105,0)))&amp;"."&amp;K$5</f>
        <v/>
      </c>
      <c r="L761" s="44">
        <f>SUM(L816:L823)</f>
        <v/>
      </c>
      <c r="M761" s="45">
        <f>SUM(M816:M823)</f>
        <v/>
      </c>
      <c r="N761" s="45">
        <f>SUM(N816:N823)</f>
        <v/>
      </c>
      <c r="O761" s="45">
        <f>SUM(O816:O823)</f>
        <v/>
      </c>
      <c r="P761" s="45">
        <f>SUM(P816:P823)</f>
        <v/>
      </c>
      <c r="Q761" s="45">
        <f>SUM(Q816:Q823)</f>
        <v/>
      </c>
      <c r="R761" s="45">
        <f>SUM(R816:R823)</f>
        <v/>
      </c>
      <c r="S761" s="45">
        <f>SUM(S816:S823)</f>
        <v/>
      </c>
      <c r="T761" s="45">
        <f>SUM(T816:T823)</f>
        <v/>
      </c>
      <c r="U761" s="45">
        <f>SUM(U816:U823)</f>
        <v/>
      </c>
      <c r="V761" s="45">
        <f>SUM(V816:V823)</f>
        <v/>
      </c>
      <c r="W761" s="45">
        <f>SUM(W816:W823)</f>
        <v/>
      </c>
      <c r="X761" s="45">
        <f>SUM(X816:X823)</f>
        <v/>
      </c>
      <c r="Y761" s="45">
        <f>SUM(Y816:Y823)</f>
        <v/>
      </c>
      <c r="Z761" s="45">
        <f>SUM(Z816:Z823)</f>
        <v/>
      </c>
      <c r="AA761" s="45">
        <f>SUM(AA816:AA823)</f>
        <v/>
      </c>
      <c r="AB761" s="45">
        <f>SUM(AB816:AB823)</f>
        <v/>
      </c>
      <c r="AC761" s="45">
        <f>SUM(AC816:AC823)</f>
        <v/>
      </c>
      <c r="AD761" s="45">
        <f>SUM(AD816:AD823)</f>
        <v/>
      </c>
      <c r="AE761" s="30">
        <f>LOWER(Settings!$C$4)&amp;".mit."&amp;$A761&amp;IF($C761="","","."&amp;$C761&amp;"."&amp;$B761)&amp;IF(INDEX(Variables!$D$5:$D$105,MATCH($A761,Variables!$A$5:$A$105,0))="","","."&amp;INDEX(Variables!$D$5:$D$105,MATCH($A761,Variables!$A$5:$A$105,0)))&amp;"."&amp;AE$5</f>
        <v/>
      </c>
      <c r="AF761" s="44">
        <f>SUM(AF816:AF823)</f>
        <v/>
      </c>
      <c r="AG761" s="45">
        <f>SUM(AG816:AG823)</f>
        <v/>
      </c>
      <c r="AH761" s="45">
        <f>SUM(AH816:AH823)</f>
        <v/>
      </c>
      <c r="AI761" s="45">
        <f>SUM(AI816:AI823)</f>
        <v/>
      </c>
      <c r="AJ761" s="45">
        <f>SUM(AJ816:AJ823)</f>
        <v/>
      </c>
      <c r="AK761" s="45">
        <f>SUM(AK816:AK823)</f>
        <v/>
      </c>
      <c r="AL761" s="45">
        <f>SUM(AL816:AL823)</f>
        <v/>
      </c>
      <c r="AM761" s="45">
        <f>SUM(AM816:AM823)</f>
        <v/>
      </c>
      <c r="AN761" s="45">
        <f>SUM(AN816:AN823)</f>
        <v/>
      </c>
      <c r="AO761" s="45">
        <f>SUM(AO816:AO823)</f>
        <v/>
      </c>
      <c r="AP761" s="45">
        <f>SUM(AP816:AP823)</f>
        <v/>
      </c>
      <c r="AQ761" s="45">
        <f>SUM(AQ816:AQ823)</f>
        <v/>
      </c>
      <c r="AR761" s="45">
        <f>SUM(AR816:AR823)</f>
        <v/>
      </c>
      <c r="AS761" s="45">
        <f>SUM(AS816:AS823)</f>
        <v/>
      </c>
      <c r="AT761" s="45">
        <f>SUM(AT816:AT823)</f>
        <v/>
      </c>
      <c r="AU761" s="45">
        <f>SUM(AU816:AU823)</f>
        <v/>
      </c>
      <c r="AV761" s="45">
        <f>SUM(AV816:AV823)</f>
        <v/>
      </c>
      <c r="AW761" s="45">
        <f>SUM(AW816:AW823)</f>
        <v/>
      </c>
      <c r="AX761" s="45">
        <f>SUM(AX816:AX823)</f>
        <v/>
      </c>
    </row>
    <row r="762" hidden="1" outlineLevel="2">
      <c r="A762" s="5" t="inlineStr">
        <is>
          <t>ctxnew</t>
        </is>
      </c>
      <c r="B762" s="5" t="inlineStr">
        <is>
          <t>coa</t>
        </is>
      </c>
      <c r="C762" s="5" t="inlineStr">
        <is>
          <t>foo</t>
        </is>
      </c>
      <c r="D762" s="40">
        <f>INDEX(Inputs!$T$5:$T$132,MATCH($B762&amp;"|"&amp;$C762,Inputs!$A$5:$A$132,0))</f>
        <v/>
      </c>
      <c r="E762" s="40">
        <f>INDEX(Inputs!$J$5:$J$132,MATCH($B762&amp;"|"&amp;$C762,Inputs!$A$5:$A$132,0))</f>
        <v/>
      </c>
      <c r="F762" s="40">
        <f>INDEX(Inputs!$K$5:$K$132,MATCH($B762&amp;"|"&amp;$C762,Inputs!$A$5:$A$132,0))</f>
        <v/>
      </c>
      <c r="G762" s="39" t="n"/>
      <c r="H762" s="5">
        <f>INDEX(Variables!$B$5:$B$105,MATCH($A762,Variables!$A$5:$A$105,0))&amp;IF($C762="",""," | "&amp;INDEX(Mapping!$B$5:$B$26,MATCH($C762,Mapping!$A$5:$A$26,0))&amp;" | "&amp;INDEX(Mapping!$B$30:$B$41,MATCH($B762,Mapping!$A$30:$A$41,0)))</f>
        <v/>
      </c>
      <c r="I762" s="5">
        <f>INDEX(Variables!$C$5:$C$105,MATCH($A762,Variables!$A$5:$A$105,0))</f>
        <v/>
      </c>
      <c r="J762" s="5">
        <f>INDEX(Variables!$E$5:$E$105,MATCH($A762,Variables!$A$5:$A$105,0))</f>
        <v/>
      </c>
      <c r="K762" s="25">
        <f>LOWER(Settings!$C$4)&amp;".mit."&amp;$A762&amp;IF($C762="","","."&amp;$C762&amp;"."&amp;$B762)&amp;IF(INDEX(Variables!$D$5:$D$105,MATCH($A762,Variables!$A$5:$A$105,0))="","","."&amp;INDEX(Variables!$D$5:$D$105,MATCH($A762,Variables!$A$5:$A$105,0)))&amp;"."&amp;K$5</f>
        <v/>
      </c>
      <c r="L762" s="41">
        <f>L$12*$D762*INDEX(L$21:L$28,$E762)*INDEX(L$30:L$46,$F762)*(1-INDEX(L$117:L$133,$F762))</f>
        <v/>
      </c>
      <c r="M762" s="40">
        <f>M$12*$D762*INDEX(M$21:M$28,$E762)*INDEX(M$30:M$46,$F762)*(1-INDEX(M$117:M$133,$F762))</f>
        <v/>
      </c>
      <c r="N762" s="40">
        <f>N$12*$D762*INDEX(N$21:N$28,$E762)*INDEX(N$30:N$46,$F762)*(1-INDEX(N$117:N$133,$F762))</f>
        <v/>
      </c>
      <c r="O762" s="40">
        <f>O$12*$D762*INDEX(O$21:O$28,$E762)*INDEX(O$30:O$46,$F762)*(1-INDEX(O$117:O$133,$F762))</f>
        <v/>
      </c>
      <c r="P762" s="40">
        <f>P$12*$D762*INDEX(P$21:P$28,$E762)*INDEX(P$30:P$46,$F762)*(1-INDEX(P$117:P$133,$F762))</f>
        <v/>
      </c>
      <c r="Q762" s="40">
        <f>Q$12*$D762*INDEX(Q$21:Q$28,$E762)*INDEX(Q$30:Q$46,$F762)*(1-INDEX(Q$117:Q$133,$F762))</f>
        <v/>
      </c>
      <c r="R762" s="40">
        <f>R$12*$D762*INDEX(R$21:R$28,$E762)*INDEX(R$30:R$46,$F762)*(1-INDEX(R$117:R$133,$F762))</f>
        <v/>
      </c>
      <c r="S762" s="40">
        <f>S$12*$D762*INDEX(S$21:S$28,$E762)*INDEX(S$30:S$46,$F762)*(1-INDEX(S$117:S$133,$F762))</f>
        <v/>
      </c>
      <c r="T762" s="40">
        <f>T$12*$D762*INDEX(T$21:T$28,$E762)*INDEX(T$30:T$46,$F762)*(1-INDEX(T$117:T$133,$F762))</f>
        <v/>
      </c>
      <c r="U762" s="40">
        <f>U$12*$D762*INDEX(U$21:U$28,$E762)*INDEX(U$30:U$46,$F762)*(1-INDEX(U$117:U$133,$F762))</f>
        <v/>
      </c>
      <c r="V762" s="40">
        <f>V$12*$D762*INDEX(V$21:V$28,$E762)*INDEX(V$30:V$46,$F762)*(1-INDEX(V$117:V$133,$F762))</f>
        <v/>
      </c>
      <c r="W762" s="40">
        <f>W$12*$D762*INDEX(W$21:W$28,$E762)*INDEX(W$30:W$46,$F762)*(1-INDEX(W$117:W$133,$F762))</f>
        <v/>
      </c>
      <c r="X762" s="40">
        <f>X$12*$D762*INDEX(X$21:X$28,$E762)*INDEX(X$30:X$46,$F762)*(1-INDEX(X$117:X$133,$F762))</f>
        <v/>
      </c>
      <c r="Y762" s="40">
        <f>Y$12*$D762*INDEX(Y$21:Y$28,$E762)*INDEX(Y$30:Y$46,$F762)*(1-INDEX(Y$117:Y$133,$F762))</f>
        <v/>
      </c>
      <c r="Z762" s="40">
        <f>Z$12*$D762*INDEX(Z$21:Z$28,$E762)*INDEX(Z$30:Z$46,$F762)*(1-INDEX(Z$117:Z$133,$F762))</f>
        <v/>
      </c>
      <c r="AA762" s="40">
        <f>AA$12*$D762*INDEX(AA$21:AA$28,$E762)*INDEX(AA$30:AA$46,$F762)*(1-INDEX(AA$117:AA$133,$F762))</f>
        <v/>
      </c>
      <c r="AB762" s="40">
        <f>AB$12*$D762*INDEX(AB$21:AB$28,$E762)*INDEX(AB$30:AB$46,$F762)*(1-INDEX(AB$117:AB$133,$F762))</f>
        <v/>
      </c>
      <c r="AC762" s="40">
        <f>AC$12*$D762*INDEX(AC$21:AC$28,$E762)*INDEX(AC$30:AC$46,$F762)*(1-INDEX(AC$117:AC$133,$F762))</f>
        <v/>
      </c>
      <c r="AD762" s="42">
        <f>CARBONTAX(AD$12,$D762,INDEX(AD$21:AD$28,$E762),INDEX(AD$30:AD$46,$F762),INDEX(AD$117:AD$133,$F762))</f>
        <v/>
      </c>
      <c r="AE762" s="25">
        <f>LOWER(Settings!$C$4)&amp;".mit."&amp;$A762&amp;IF($C762="","","."&amp;$C762&amp;"."&amp;$B762)&amp;IF(INDEX(Variables!$D$5:$D$105,MATCH($A762,Variables!$A$5:$A$105,0))="","","."&amp;INDEX(Variables!$D$5:$D$105,MATCH($A762,Variables!$A$5:$A$105,0)))&amp;"."&amp;AE$5</f>
        <v/>
      </c>
      <c r="AF762" s="41">
        <f>AF$12*$D762*INDEX(AF$21:AF$28,$E762)*INDEX(AF$30:AF$46,$F762)*(1-INDEX(AF$117:AF$133,$F762))</f>
        <v/>
      </c>
      <c r="AG762" s="40">
        <f>AG$12*$D762*INDEX(AG$21:AG$28,$E762)*INDEX(AG$30:AG$46,$F762)*(1-INDEX(AG$117:AG$133,$F762))</f>
        <v/>
      </c>
      <c r="AH762" s="40">
        <f>AH$12*$D762*INDEX(AH$21:AH$28,$E762)*INDEX(AH$30:AH$46,$F762)*(1-INDEX(AH$117:AH$133,$F762))</f>
        <v/>
      </c>
      <c r="AI762" s="40">
        <f>AI$12*$D762*INDEX(AI$21:AI$28,$E762)*INDEX(AI$30:AI$46,$F762)*(1-INDEX(AI$117:AI$133,$F762))</f>
        <v/>
      </c>
      <c r="AJ762" s="40">
        <f>AJ$12*$D762*INDEX(AJ$21:AJ$28,$E762)*INDEX(AJ$30:AJ$46,$F762)*(1-INDEX(AJ$117:AJ$133,$F762))</f>
        <v/>
      </c>
      <c r="AK762" s="40">
        <f>AK$12*$D762*INDEX(AK$21:AK$28,$E762)*INDEX(AK$30:AK$46,$F762)*(1-INDEX(AK$117:AK$133,$F762))</f>
        <v/>
      </c>
      <c r="AL762" s="40">
        <f>AL$12*$D762*INDEX(AL$21:AL$28,$E762)*INDEX(AL$30:AL$46,$F762)*(1-INDEX(AL$117:AL$133,$F762))</f>
        <v/>
      </c>
      <c r="AM762" s="40">
        <f>AM$12*$D762*INDEX(AM$21:AM$28,$E762)*INDEX(AM$30:AM$46,$F762)*(1-INDEX(AM$117:AM$133,$F762))</f>
        <v/>
      </c>
      <c r="AN762" s="40">
        <f>AN$12*$D762*INDEX(AN$21:AN$28,$E762)*INDEX(AN$30:AN$46,$F762)*(1-INDEX(AN$117:AN$133,$F762))</f>
        <v/>
      </c>
      <c r="AO762" s="40">
        <f>AO$12*$D762*INDEX(AO$21:AO$28,$E762)*INDEX(AO$30:AO$46,$F762)*(1-INDEX(AO$117:AO$133,$F762))</f>
        <v/>
      </c>
      <c r="AP762" s="40">
        <f>AP$12*$D762*INDEX(AP$21:AP$28,$E762)*INDEX(AP$30:AP$46,$F762)*(1-INDEX(AP$117:AP$133,$F762))</f>
        <v/>
      </c>
      <c r="AQ762" s="40">
        <f>AQ$12*$D762*INDEX(AQ$21:AQ$28,$E762)*INDEX(AQ$30:AQ$46,$F762)*(1-INDEX(AQ$117:AQ$133,$F762))</f>
        <v/>
      </c>
      <c r="AR762" s="40">
        <f>AR$12*$D762*INDEX(AR$21:AR$28,$E762)*INDEX(AR$30:AR$46,$F762)*(1-INDEX(AR$117:AR$133,$F762))</f>
        <v/>
      </c>
      <c r="AS762" s="40">
        <f>AS$12*$D762*INDEX(AS$21:AS$28,$E762)*INDEX(AS$30:AS$46,$F762)*(1-INDEX(AS$117:AS$133,$F762))</f>
        <v/>
      </c>
      <c r="AT762" s="40">
        <f>AT$12*$D762*INDEX(AT$21:AT$28,$E762)*INDEX(AT$30:AT$46,$F762)*(1-INDEX(AT$117:AT$133,$F762))</f>
        <v/>
      </c>
      <c r="AU762" s="40">
        <f>AU$12*$D762*INDEX(AU$21:AU$28,$E762)*INDEX(AU$30:AU$46,$F762)*(1-INDEX(AU$117:AU$133,$F762))</f>
        <v/>
      </c>
      <c r="AV762" s="40">
        <f>AV$12*$D762*INDEX(AV$21:AV$28,$E762)*INDEX(AV$30:AV$46,$F762)*(1-INDEX(AV$117:AV$133,$F762))</f>
        <v/>
      </c>
      <c r="AW762" s="40">
        <f>AW$12*$D762*INDEX(AW$21:AW$28,$E762)*INDEX(AW$30:AW$46,$F762)*(1-INDEX(AW$117:AW$133,$F762))</f>
        <v/>
      </c>
      <c r="AX762" s="42">
        <f>CARBONTAX(AX$12,$D762,INDEX(AX$21:AX$28,$E762),INDEX(AX$30:AX$46,$F762),INDEX(AX$117:AX$133,$F762))</f>
        <v/>
      </c>
    </row>
    <row r="763" hidden="1" outlineLevel="2">
      <c r="A763" s="5" t="inlineStr">
        <is>
          <t>ctxnew</t>
        </is>
      </c>
      <c r="B763" s="5" t="inlineStr">
        <is>
          <t>nga</t>
        </is>
      </c>
      <c r="C763" s="5" t="inlineStr">
        <is>
          <t>foo</t>
        </is>
      </c>
      <c r="D763" s="40">
        <f>INDEX(Inputs!$T$5:$T$132,MATCH($B763&amp;"|"&amp;$C763,Inputs!$A$5:$A$132,0))</f>
        <v/>
      </c>
      <c r="E763" s="40">
        <f>INDEX(Inputs!$J$5:$J$132,MATCH($B763&amp;"|"&amp;$C763,Inputs!$A$5:$A$132,0))</f>
        <v/>
      </c>
      <c r="F763" s="40">
        <f>INDEX(Inputs!$K$5:$K$132,MATCH($B763&amp;"|"&amp;$C763,Inputs!$A$5:$A$132,0))</f>
        <v/>
      </c>
      <c r="G763" s="39" t="n"/>
      <c r="H763" s="5">
        <f>INDEX(Variables!$B$5:$B$105,MATCH($A763,Variables!$A$5:$A$105,0))&amp;IF($C763="",""," | "&amp;INDEX(Mapping!$B$5:$B$26,MATCH($C763,Mapping!$A$5:$A$26,0))&amp;" | "&amp;INDEX(Mapping!$B$30:$B$41,MATCH($B763,Mapping!$A$30:$A$41,0)))</f>
        <v/>
      </c>
      <c r="I763" s="5">
        <f>INDEX(Variables!$C$5:$C$105,MATCH($A763,Variables!$A$5:$A$105,0))</f>
        <v/>
      </c>
      <c r="J763" s="5">
        <f>INDEX(Variables!$E$5:$E$105,MATCH($A763,Variables!$A$5:$A$105,0))</f>
        <v/>
      </c>
      <c r="K763" s="25">
        <f>LOWER(Settings!$C$4)&amp;".mit."&amp;$A763&amp;IF($C763="","","."&amp;$C763&amp;"."&amp;$B763)&amp;IF(INDEX(Variables!$D$5:$D$105,MATCH($A763,Variables!$A$5:$A$105,0))="","","."&amp;INDEX(Variables!$D$5:$D$105,MATCH($A763,Variables!$A$5:$A$105,0)))&amp;"."&amp;K$5</f>
        <v/>
      </c>
      <c r="L763" s="41">
        <f>L$12*$D763*INDEX(L$21:L$28,$E763)*INDEX(L$30:L$46,$F763)*(1-INDEX(L$117:L$133,$F763))</f>
        <v/>
      </c>
      <c r="M763" s="40">
        <f>M$12*$D763*INDEX(M$21:M$28,$E763)*INDEX(M$30:M$46,$F763)*(1-INDEX(M$117:M$133,$F763))</f>
        <v/>
      </c>
      <c r="N763" s="40">
        <f>N$12*$D763*INDEX(N$21:N$28,$E763)*INDEX(N$30:N$46,$F763)*(1-INDEX(N$117:N$133,$F763))</f>
        <v/>
      </c>
      <c r="O763" s="40">
        <f>O$12*$D763*INDEX(O$21:O$28,$E763)*INDEX(O$30:O$46,$F763)*(1-INDEX(O$117:O$133,$F763))</f>
        <v/>
      </c>
      <c r="P763" s="40">
        <f>P$12*$D763*INDEX(P$21:P$28,$E763)*INDEX(P$30:P$46,$F763)*(1-INDEX(P$117:P$133,$F763))</f>
        <v/>
      </c>
      <c r="Q763" s="40">
        <f>Q$12*$D763*INDEX(Q$21:Q$28,$E763)*INDEX(Q$30:Q$46,$F763)*(1-INDEX(Q$117:Q$133,$F763))</f>
        <v/>
      </c>
      <c r="R763" s="40">
        <f>R$12*$D763*INDEX(R$21:R$28,$E763)*INDEX(R$30:R$46,$F763)*(1-INDEX(R$117:R$133,$F763))</f>
        <v/>
      </c>
      <c r="S763" s="40">
        <f>S$12*$D763*INDEX(S$21:S$28,$E763)*INDEX(S$30:S$46,$F763)*(1-INDEX(S$117:S$133,$F763))</f>
        <v/>
      </c>
      <c r="T763" s="40">
        <f>T$12*$D763*INDEX(T$21:T$28,$E763)*INDEX(T$30:T$46,$F763)*(1-INDEX(T$117:T$133,$F763))</f>
        <v/>
      </c>
      <c r="U763" s="40">
        <f>U$12*$D763*INDEX(U$21:U$28,$E763)*INDEX(U$30:U$46,$F763)*(1-INDEX(U$117:U$133,$F763))</f>
        <v/>
      </c>
      <c r="V763" s="40">
        <f>V$12*$D763*INDEX(V$21:V$28,$E763)*INDEX(V$30:V$46,$F763)*(1-INDEX(V$117:V$133,$F763))</f>
        <v/>
      </c>
      <c r="W763" s="40">
        <f>W$12*$D763*INDEX(W$21:W$28,$E763)*INDEX(W$30:W$46,$F763)*(1-INDEX(W$117:W$133,$F763))</f>
        <v/>
      </c>
      <c r="X763" s="40">
        <f>X$12*$D763*INDEX(X$21:X$28,$E763)*INDEX(X$30:X$46,$F763)*(1-INDEX(X$117:X$133,$F763))</f>
        <v/>
      </c>
      <c r="Y763" s="40">
        <f>Y$12*$D763*INDEX(Y$21:Y$28,$E763)*INDEX(Y$30:Y$46,$F763)*(1-INDEX(Y$117:Y$133,$F763))</f>
        <v/>
      </c>
      <c r="Z763" s="40">
        <f>Z$12*$D763*INDEX(Z$21:Z$28,$E763)*INDEX(Z$30:Z$46,$F763)*(1-INDEX(Z$117:Z$133,$F763))</f>
        <v/>
      </c>
      <c r="AA763" s="40">
        <f>AA$12*$D763*INDEX(AA$21:AA$28,$E763)*INDEX(AA$30:AA$46,$F763)*(1-INDEX(AA$117:AA$133,$F763))</f>
        <v/>
      </c>
      <c r="AB763" s="40">
        <f>AB$12*$D763*INDEX(AB$21:AB$28,$E763)*INDEX(AB$30:AB$46,$F763)*(1-INDEX(AB$117:AB$133,$F763))</f>
        <v/>
      </c>
      <c r="AC763" s="40">
        <f>AC$12*$D763*INDEX(AC$21:AC$28,$E763)*INDEX(AC$30:AC$46,$F763)*(1-INDEX(AC$117:AC$133,$F763))</f>
        <v/>
      </c>
      <c r="AD763" s="42">
        <f>CARBONTAX(AD$12,$D763,INDEX(AD$21:AD$28,$E763),INDEX(AD$30:AD$46,$F763),INDEX(AD$117:AD$133,$F763))</f>
        <v/>
      </c>
      <c r="AE763" s="25">
        <f>LOWER(Settings!$C$4)&amp;".mit."&amp;$A763&amp;IF($C763="","","."&amp;$C763&amp;"."&amp;$B763)&amp;IF(INDEX(Variables!$D$5:$D$105,MATCH($A763,Variables!$A$5:$A$105,0))="","","."&amp;INDEX(Variables!$D$5:$D$105,MATCH($A763,Variables!$A$5:$A$105,0)))&amp;"."&amp;AE$5</f>
        <v/>
      </c>
      <c r="AF763" s="41">
        <f>AF$12*$D763*INDEX(AF$21:AF$28,$E763)*INDEX(AF$30:AF$46,$F763)*(1-INDEX(AF$117:AF$133,$F763))</f>
        <v/>
      </c>
      <c r="AG763" s="40">
        <f>AG$12*$D763*INDEX(AG$21:AG$28,$E763)*INDEX(AG$30:AG$46,$F763)*(1-INDEX(AG$117:AG$133,$F763))</f>
        <v/>
      </c>
      <c r="AH763" s="40">
        <f>AH$12*$D763*INDEX(AH$21:AH$28,$E763)*INDEX(AH$30:AH$46,$F763)*(1-INDEX(AH$117:AH$133,$F763))</f>
        <v/>
      </c>
      <c r="AI763" s="40">
        <f>AI$12*$D763*INDEX(AI$21:AI$28,$E763)*INDEX(AI$30:AI$46,$F763)*(1-INDEX(AI$117:AI$133,$F763))</f>
        <v/>
      </c>
      <c r="AJ763" s="40">
        <f>AJ$12*$D763*INDEX(AJ$21:AJ$28,$E763)*INDEX(AJ$30:AJ$46,$F763)*(1-INDEX(AJ$117:AJ$133,$F763))</f>
        <v/>
      </c>
      <c r="AK763" s="40">
        <f>AK$12*$D763*INDEX(AK$21:AK$28,$E763)*INDEX(AK$30:AK$46,$F763)*(1-INDEX(AK$117:AK$133,$F763))</f>
        <v/>
      </c>
      <c r="AL763" s="40">
        <f>AL$12*$D763*INDEX(AL$21:AL$28,$E763)*INDEX(AL$30:AL$46,$F763)*(1-INDEX(AL$117:AL$133,$F763))</f>
        <v/>
      </c>
      <c r="AM763" s="40">
        <f>AM$12*$D763*INDEX(AM$21:AM$28,$E763)*INDEX(AM$30:AM$46,$F763)*(1-INDEX(AM$117:AM$133,$F763))</f>
        <v/>
      </c>
      <c r="AN763" s="40">
        <f>AN$12*$D763*INDEX(AN$21:AN$28,$E763)*INDEX(AN$30:AN$46,$F763)*(1-INDEX(AN$117:AN$133,$F763))</f>
        <v/>
      </c>
      <c r="AO763" s="40">
        <f>AO$12*$D763*INDEX(AO$21:AO$28,$E763)*INDEX(AO$30:AO$46,$F763)*(1-INDEX(AO$117:AO$133,$F763))</f>
        <v/>
      </c>
      <c r="AP763" s="40">
        <f>AP$12*$D763*INDEX(AP$21:AP$28,$E763)*INDEX(AP$30:AP$46,$F763)*(1-INDEX(AP$117:AP$133,$F763))</f>
        <v/>
      </c>
      <c r="AQ763" s="40">
        <f>AQ$12*$D763*INDEX(AQ$21:AQ$28,$E763)*INDEX(AQ$30:AQ$46,$F763)*(1-INDEX(AQ$117:AQ$133,$F763))</f>
        <v/>
      </c>
      <c r="AR763" s="40">
        <f>AR$12*$D763*INDEX(AR$21:AR$28,$E763)*INDEX(AR$30:AR$46,$F763)*(1-INDEX(AR$117:AR$133,$F763))</f>
        <v/>
      </c>
      <c r="AS763" s="40">
        <f>AS$12*$D763*INDEX(AS$21:AS$28,$E763)*INDEX(AS$30:AS$46,$F763)*(1-INDEX(AS$117:AS$133,$F763))</f>
        <v/>
      </c>
      <c r="AT763" s="40">
        <f>AT$12*$D763*INDEX(AT$21:AT$28,$E763)*INDEX(AT$30:AT$46,$F763)*(1-INDEX(AT$117:AT$133,$F763))</f>
        <v/>
      </c>
      <c r="AU763" s="40">
        <f>AU$12*$D763*INDEX(AU$21:AU$28,$E763)*INDEX(AU$30:AU$46,$F763)*(1-INDEX(AU$117:AU$133,$F763))</f>
        <v/>
      </c>
      <c r="AV763" s="40">
        <f>AV$12*$D763*INDEX(AV$21:AV$28,$E763)*INDEX(AV$30:AV$46,$F763)*(1-INDEX(AV$117:AV$133,$F763))</f>
        <v/>
      </c>
      <c r="AW763" s="40">
        <f>AW$12*$D763*INDEX(AW$21:AW$28,$E763)*INDEX(AW$30:AW$46,$F763)*(1-INDEX(AW$117:AW$133,$F763))</f>
        <v/>
      </c>
      <c r="AX763" s="42">
        <f>CARBONTAX(AX$12,$D763,INDEX(AX$21:AX$28,$E763),INDEX(AX$30:AX$46,$F763),INDEX(AX$117:AX$133,$F763))</f>
        <v/>
      </c>
    </row>
    <row r="764" hidden="1" outlineLevel="2">
      <c r="A764" s="5" t="inlineStr">
        <is>
          <t>ctxnew</t>
        </is>
      </c>
      <c r="B764" s="5" t="inlineStr">
        <is>
          <t>gso</t>
        </is>
      </c>
      <c r="C764" s="5" t="inlineStr">
        <is>
          <t>foo</t>
        </is>
      </c>
      <c r="D764" s="40">
        <f>INDEX(Inputs!$T$5:$T$132,MATCH($B764&amp;"|"&amp;$C764,Inputs!$A$5:$A$132,0))</f>
        <v/>
      </c>
      <c r="E764" s="40">
        <f>INDEX(Inputs!$J$5:$J$132,MATCH($B764&amp;"|"&amp;$C764,Inputs!$A$5:$A$132,0))</f>
        <v/>
      </c>
      <c r="F764" s="40">
        <f>INDEX(Inputs!$K$5:$K$132,MATCH($B764&amp;"|"&amp;$C764,Inputs!$A$5:$A$132,0))</f>
        <v/>
      </c>
      <c r="G764" s="39" t="n"/>
      <c r="H764" s="5">
        <f>INDEX(Variables!$B$5:$B$105,MATCH($A764,Variables!$A$5:$A$105,0))&amp;IF($C764="",""," | "&amp;INDEX(Mapping!$B$5:$B$26,MATCH($C764,Mapping!$A$5:$A$26,0))&amp;" | "&amp;INDEX(Mapping!$B$30:$B$41,MATCH($B764,Mapping!$A$30:$A$41,0)))</f>
        <v/>
      </c>
      <c r="I764" s="5">
        <f>INDEX(Variables!$C$5:$C$105,MATCH($A764,Variables!$A$5:$A$105,0))</f>
        <v/>
      </c>
      <c r="J764" s="5">
        <f>INDEX(Variables!$E$5:$E$105,MATCH($A764,Variables!$A$5:$A$105,0))</f>
        <v/>
      </c>
      <c r="K764" s="25">
        <f>LOWER(Settings!$C$4)&amp;".mit."&amp;$A764&amp;IF($C764="","","."&amp;$C764&amp;"."&amp;$B764)&amp;IF(INDEX(Variables!$D$5:$D$105,MATCH($A764,Variables!$A$5:$A$105,0))="","","."&amp;INDEX(Variables!$D$5:$D$105,MATCH($A764,Variables!$A$5:$A$105,0)))&amp;"."&amp;K$5</f>
        <v/>
      </c>
      <c r="L764" s="41">
        <f>L$12*$D764*INDEX(L$21:L$28,$E764)*INDEX(L$30:L$46,$F764)*(1-INDEX(L$117:L$133,$F764))</f>
        <v/>
      </c>
      <c r="M764" s="40">
        <f>M$12*$D764*INDEX(M$21:M$28,$E764)*INDEX(M$30:M$46,$F764)*(1-INDEX(M$117:M$133,$F764))</f>
        <v/>
      </c>
      <c r="N764" s="40">
        <f>N$12*$D764*INDEX(N$21:N$28,$E764)*INDEX(N$30:N$46,$F764)*(1-INDEX(N$117:N$133,$F764))</f>
        <v/>
      </c>
      <c r="O764" s="40">
        <f>O$12*$D764*INDEX(O$21:O$28,$E764)*INDEX(O$30:O$46,$F764)*(1-INDEX(O$117:O$133,$F764))</f>
        <v/>
      </c>
      <c r="P764" s="40">
        <f>P$12*$D764*INDEX(P$21:P$28,$E764)*INDEX(P$30:P$46,$F764)*(1-INDEX(P$117:P$133,$F764))</f>
        <v/>
      </c>
      <c r="Q764" s="40">
        <f>Q$12*$D764*INDEX(Q$21:Q$28,$E764)*INDEX(Q$30:Q$46,$F764)*(1-INDEX(Q$117:Q$133,$F764))</f>
        <v/>
      </c>
      <c r="R764" s="40">
        <f>R$12*$D764*INDEX(R$21:R$28,$E764)*INDEX(R$30:R$46,$F764)*(1-INDEX(R$117:R$133,$F764))</f>
        <v/>
      </c>
      <c r="S764" s="40">
        <f>S$12*$D764*INDEX(S$21:S$28,$E764)*INDEX(S$30:S$46,$F764)*(1-INDEX(S$117:S$133,$F764))</f>
        <v/>
      </c>
      <c r="T764" s="40">
        <f>T$12*$D764*INDEX(T$21:T$28,$E764)*INDEX(T$30:T$46,$F764)*(1-INDEX(T$117:T$133,$F764))</f>
        <v/>
      </c>
      <c r="U764" s="40">
        <f>U$12*$D764*INDEX(U$21:U$28,$E764)*INDEX(U$30:U$46,$F764)*(1-INDEX(U$117:U$133,$F764))</f>
        <v/>
      </c>
      <c r="V764" s="40">
        <f>V$12*$D764*INDEX(V$21:V$28,$E764)*INDEX(V$30:V$46,$F764)*(1-INDEX(V$117:V$133,$F764))</f>
        <v/>
      </c>
      <c r="W764" s="40">
        <f>W$12*$D764*INDEX(W$21:W$28,$E764)*INDEX(W$30:W$46,$F764)*(1-INDEX(W$117:W$133,$F764))</f>
        <v/>
      </c>
      <c r="X764" s="40">
        <f>X$12*$D764*INDEX(X$21:X$28,$E764)*INDEX(X$30:X$46,$F764)*(1-INDEX(X$117:X$133,$F764))</f>
        <v/>
      </c>
      <c r="Y764" s="40">
        <f>Y$12*$D764*INDEX(Y$21:Y$28,$E764)*INDEX(Y$30:Y$46,$F764)*(1-INDEX(Y$117:Y$133,$F764))</f>
        <v/>
      </c>
      <c r="Z764" s="40">
        <f>Z$12*$D764*INDEX(Z$21:Z$28,$E764)*INDEX(Z$30:Z$46,$F764)*(1-INDEX(Z$117:Z$133,$F764))</f>
        <v/>
      </c>
      <c r="AA764" s="40">
        <f>AA$12*$D764*INDEX(AA$21:AA$28,$E764)*INDEX(AA$30:AA$46,$F764)*(1-INDEX(AA$117:AA$133,$F764))</f>
        <v/>
      </c>
      <c r="AB764" s="40">
        <f>AB$12*$D764*INDEX(AB$21:AB$28,$E764)*INDEX(AB$30:AB$46,$F764)*(1-INDEX(AB$117:AB$133,$F764))</f>
        <v/>
      </c>
      <c r="AC764" s="40">
        <f>AC$12*$D764*INDEX(AC$21:AC$28,$E764)*INDEX(AC$30:AC$46,$F764)*(1-INDEX(AC$117:AC$133,$F764))</f>
        <v/>
      </c>
      <c r="AD764" s="42">
        <f>CARBONTAX(AD$12,$D764,INDEX(AD$21:AD$28,$E764),INDEX(AD$30:AD$46,$F764),INDEX(AD$117:AD$133,$F764))</f>
        <v/>
      </c>
      <c r="AE764" s="25">
        <f>LOWER(Settings!$C$4)&amp;".mit."&amp;$A764&amp;IF($C764="","","."&amp;$C764&amp;"."&amp;$B764)&amp;IF(INDEX(Variables!$D$5:$D$105,MATCH($A764,Variables!$A$5:$A$105,0))="","","."&amp;INDEX(Variables!$D$5:$D$105,MATCH($A764,Variables!$A$5:$A$105,0)))&amp;"."&amp;AE$5</f>
        <v/>
      </c>
      <c r="AF764" s="41">
        <f>AF$12*$D764*INDEX(AF$21:AF$28,$E764)*INDEX(AF$30:AF$46,$F764)*(1-INDEX(AF$117:AF$133,$F764))</f>
        <v/>
      </c>
      <c r="AG764" s="40">
        <f>AG$12*$D764*INDEX(AG$21:AG$28,$E764)*INDEX(AG$30:AG$46,$F764)*(1-INDEX(AG$117:AG$133,$F764))</f>
        <v/>
      </c>
      <c r="AH764" s="40">
        <f>AH$12*$D764*INDEX(AH$21:AH$28,$E764)*INDEX(AH$30:AH$46,$F764)*(1-INDEX(AH$117:AH$133,$F764))</f>
        <v/>
      </c>
      <c r="AI764" s="40">
        <f>AI$12*$D764*INDEX(AI$21:AI$28,$E764)*INDEX(AI$30:AI$46,$F764)*(1-INDEX(AI$117:AI$133,$F764))</f>
        <v/>
      </c>
      <c r="AJ764" s="40">
        <f>AJ$12*$D764*INDEX(AJ$21:AJ$28,$E764)*INDEX(AJ$30:AJ$46,$F764)*(1-INDEX(AJ$117:AJ$133,$F764))</f>
        <v/>
      </c>
      <c r="AK764" s="40">
        <f>AK$12*$D764*INDEX(AK$21:AK$28,$E764)*INDEX(AK$30:AK$46,$F764)*(1-INDEX(AK$117:AK$133,$F764))</f>
        <v/>
      </c>
      <c r="AL764" s="40">
        <f>AL$12*$D764*INDEX(AL$21:AL$28,$E764)*INDEX(AL$30:AL$46,$F764)*(1-INDEX(AL$117:AL$133,$F764))</f>
        <v/>
      </c>
      <c r="AM764" s="40">
        <f>AM$12*$D764*INDEX(AM$21:AM$28,$E764)*INDEX(AM$30:AM$46,$F764)*(1-INDEX(AM$117:AM$133,$F764))</f>
        <v/>
      </c>
      <c r="AN764" s="40">
        <f>AN$12*$D764*INDEX(AN$21:AN$28,$E764)*INDEX(AN$30:AN$46,$F764)*(1-INDEX(AN$117:AN$133,$F764))</f>
        <v/>
      </c>
      <c r="AO764" s="40">
        <f>AO$12*$D764*INDEX(AO$21:AO$28,$E764)*INDEX(AO$30:AO$46,$F764)*(1-INDEX(AO$117:AO$133,$F764))</f>
        <v/>
      </c>
      <c r="AP764" s="40">
        <f>AP$12*$D764*INDEX(AP$21:AP$28,$E764)*INDEX(AP$30:AP$46,$F764)*(1-INDEX(AP$117:AP$133,$F764))</f>
        <v/>
      </c>
      <c r="AQ764" s="40">
        <f>AQ$12*$D764*INDEX(AQ$21:AQ$28,$E764)*INDEX(AQ$30:AQ$46,$F764)*(1-INDEX(AQ$117:AQ$133,$F764))</f>
        <v/>
      </c>
      <c r="AR764" s="40">
        <f>AR$12*$D764*INDEX(AR$21:AR$28,$E764)*INDEX(AR$30:AR$46,$F764)*(1-INDEX(AR$117:AR$133,$F764))</f>
        <v/>
      </c>
      <c r="AS764" s="40">
        <f>AS$12*$D764*INDEX(AS$21:AS$28,$E764)*INDEX(AS$30:AS$46,$F764)*(1-INDEX(AS$117:AS$133,$F764))</f>
        <v/>
      </c>
      <c r="AT764" s="40">
        <f>AT$12*$D764*INDEX(AT$21:AT$28,$E764)*INDEX(AT$30:AT$46,$F764)*(1-INDEX(AT$117:AT$133,$F764))</f>
        <v/>
      </c>
      <c r="AU764" s="40">
        <f>AU$12*$D764*INDEX(AU$21:AU$28,$E764)*INDEX(AU$30:AU$46,$F764)*(1-INDEX(AU$117:AU$133,$F764))</f>
        <v/>
      </c>
      <c r="AV764" s="40">
        <f>AV$12*$D764*INDEX(AV$21:AV$28,$E764)*INDEX(AV$30:AV$46,$F764)*(1-INDEX(AV$117:AV$133,$F764))</f>
        <v/>
      </c>
      <c r="AW764" s="40">
        <f>AW$12*$D764*INDEX(AW$21:AW$28,$E764)*INDEX(AW$30:AW$46,$F764)*(1-INDEX(AW$117:AW$133,$F764))</f>
        <v/>
      </c>
      <c r="AX764" s="42">
        <f>CARBONTAX(AX$12,$D764,INDEX(AX$21:AX$28,$E764),INDEX(AX$30:AX$46,$F764),INDEX(AX$117:AX$133,$F764))</f>
        <v/>
      </c>
    </row>
    <row r="765" hidden="1" outlineLevel="2">
      <c r="A765" s="5" t="inlineStr">
        <is>
          <t>ctxnew</t>
        </is>
      </c>
      <c r="B765" s="5" t="inlineStr">
        <is>
          <t>die</t>
        </is>
      </c>
      <c r="C765" s="5" t="inlineStr">
        <is>
          <t>foo</t>
        </is>
      </c>
      <c r="D765" s="40">
        <f>INDEX(Inputs!$T$5:$T$132,MATCH($B765&amp;"|"&amp;$C765,Inputs!$A$5:$A$132,0))</f>
        <v/>
      </c>
      <c r="E765" s="40">
        <f>INDEX(Inputs!$J$5:$J$132,MATCH($B765&amp;"|"&amp;$C765,Inputs!$A$5:$A$132,0))</f>
        <v/>
      </c>
      <c r="F765" s="40">
        <f>INDEX(Inputs!$K$5:$K$132,MATCH($B765&amp;"|"&amp;$C765,Inputs!$A$5:$A$132,0))</f>
        <v/>
      </c>
      <c r="G765" s="39" t="n"/>
      <c r="H765" s="5">
        <f>INDEX(Variables!$B$5:$B$105,MATCH($A765,Variables!$A$5:$A$105,0))&amp;IF($C765="",""," | "&amp;INDEX(Mapping!$B$5:$B$26,MATCH($C765,Mapping!$A$5:$A$26,0))&amp;" | "&amp;INDEX(Mapping!$B$30:$B$41,MATCH($B765,Mapping!$A$30:$A$41,0)))</f>
        <v/>
      </c>
      <c r="I765" s="5">
        <f>INDEX(Variables!$C$5:$C$105,MATCH($A765,Variables!$A$5:$A$105,0))</f>
        <v/>
      </c>
      <c r="J765" s="5">
        <f>INDEX(Variables!$E$5:$E$105,MATCH($A765,Variables!$A$5:$A$105,0))</f>
        <v/>
      </c>
      <c r="K765" s="25">
        <f>LOWER(Settings!$C$4)&amp;".mit."&amp;$A765&amp;IF($C765="","","."&amp;$C765&amp;"."&amp;$B765)&amp;IF(INDEX(Variables!$D$5:$D$105,MATCH($A765,Variables!$A$5:$A$105,0))="","","."&amp;INDEX(Variables!$D$5:$D$105,MATCH($A765,Variables!$A$5:$A$105,0)))&amp;"."&amp;K$5</f>
        <v/>
      </c>
      <c r="L765" s="41">
        <f>L$12*$D765*INDEX(L$21:L$28,$E765)*INDEX(L$30:L$46,$F765)*(1-INDEX(L$117:L$133,$F765))</f>
        <v/>
      </c>
      <c r="M765" s="40">
        <f>M$12*$D765*INDEX(M$21:M$28,$E765)*INDEX(M$30:M$46,$F765)*(1-INDEX(M$117:M$133,$F765))</f>
        <v/>
      </c>
      <c r="N765" s="40">
        <f>N$12*$D765*INDEX(N$21:N$28,$E765)*INDEX(N$30:N$46,$F765)*(1-INDEX(N$117:N$133,$F765))</f>
        <v/>
      </c>
      <c r="O765" s="40">
        <f>O$12*$D765*INDEX(O$21:O$28,$E765)*INDEX(O$30:O$46,$F765)*(1-INDEX(O$117:O$133,$F765))</f>
        <v/>
      </c>
      <c r="P765" s="40">
        <f>P$12*$D765*INDEX(P$21:P$28,$E765)*INDEX(P$30:P$46,$F765)*(1-INDEX(P$117:P$133,$F765))</f>
        <v/>
      </c>
      <c r="Q765" s="40">
        <f>Q$12*$D765*INDEX(Q$21:Q$28,$E765)*INDEX(Q$30:Q$46,$F765)*(1-INDEX(Q$117:Q$133,$F765))</f>
        <v/>
      </c>
      <c r="R765" s="40">
        <f>R$12*$D765*INDEX(R$21:R$28,$E765)*INDEX(R$30:R$46,$F765)*(1-INDEX(R$117:R$133,$F765))</f>
        <v/>
      </c>
      <c r="S765" s="40">
        <f>S$12*$D765*INDEX(S$21:S$28,$E765)*INDEX(S$30:S$46,$F765)*(1-INDEX(S$117:S$133,$F765))</f>
        <v/>
      </c>
      <c r="T765" s="40">
        <f>T$12*$D765*INDEX(T$21:T$28,$E765)*INDEX(T$30:T$46,$F765)*(1-INDEX(T$117:T$133,$F765))</f>
        <v/>
      </c>
      <c r="U765" s="40">
        <f>U$12*$D765*INDEX(U$21:U$28,$E765)*INDEX(U$30:U$46,$F765)*(1-INDEX(U$117:U$133,$F765))</f>
        <v/>
      </c>
      <c r="V765" s="40">
        <f>V$12*$D765*INDEX(V$21:V$28,$E765)*INDEX(V$30:V$46,$F765)*(1-INDEX(V$117:V$133,$F765))</f>
        <v/>
      </c>
      <c r="W765" s="40">
        <f>W$12*$D765*INDEX(W$21:W$28,$E765)*INDEX(W$30:W$46,$F765)*(1-INDEX(W$117:W$133,$F765))</f>
        <v/>
      </c>
      <c r="X765" s="40">
        <f>X$12*$D765*INDEX(X$21:X$28,$E765)*INDEX(X$30:X$46,$F765)*(1-INDEX(X$117:X$133,$F765))</f>
        <v/>
      </c>
      <c r="Y765" s="40">
        <f>Y$12*$D765*INDEX(Y$21:Y$28,$E765)*INDEX(Y$30:Y$46,$F765)*(1-INDEX(Y$117:Y$133,$F765))</f>
        <v/>
      </c>
      <c r="Z765" s="40">
        <f>Z$12*$D765*INDEX(Z$21:Z$28,$E765)*INDEX(Z$30:Z$46,$F765)*(1-INDEX(Z$117:Z$133,$F765))</f>
        <v/>
      </c>
      <c r="AA765" s="40">
        <f>AA$12*$D765*INDEX(AA$21:AA$28,$E765)*INDEX(AA$30:AA$46,$F765)*(1-INDEX(AA$117:AA$133,$F765))</f>
        <v/>
      </c>
      <c r="AB765" s="40">
        <f>AB$12*$D765*INDEX(AB$21:AB$28,$E765)*INDEX(AB$30:AB$46,$F765)*(1-INDEX(AB$117:AB$133,$F765))</f>
        <v/>
      </c>
      <c r="AC765" s="40">
        <f>AC$12*$D765*INDEX(AC$21:AC$28,$E765)*INDEX(AC$30:AC$46,$F765)*(1-INDEX(AC$117:AC$133,$F765))</f>
        <v/>
      </c>
      <c r="AD765" s="42">
        <f>CARBONTAX(AD$12,$D765,INDEX(AD$21:AD$28,$E765),INDEX(AD$30:AD$46,$F765),INDEX(AD$117:AD$133,$F765))</f>
        <v/>
      </c>
      <c r="AE765" s="25">
        <f>LOWER(Settings!$C$4)&amp;".mit."&amp;$A765&amp;IF($C765="","","."&amp;$C765&amp;"."&amp;$B765)&amp;IF(INDEX(Variables!$D$5:$D$105,MATCH($A765,Variables!$A$5:$A$105,0))="","","."&amp;INDEX(Variables!$D$5:$D$105,MATCH($A765,Variables!$A$5:$A$105,0)))&amp;"."&amp;AE$5</f>
        <v/>
      </c>
      <c r="AF765" s="41">
        <f>AF$12*$D765*INDEX(AF$21:AF$28,$E765)*INDEX(AF$30:AF$46,$F765)*(1-INDEX(AF$117:AF$133,$F765))</f>
        <v/>
      </c>
      <c r="AG765" s="40">
        <f>AG$12*$D765*INDEX(AG$21:AG$28,$E765)*INDEX(AG$30:AG$46,$F765)*(1-INDEX(AG$117:AG$133,$F765))</f>
        <v/>
      </c>
      <c r="AH765" s="40">
        <f>AH$12*$D765*INDEX(AH$21:AH$28,$E765)*INDEX(AH$30:AH$46,$F765)*(1-INDEX(AH$117:AH$133,$F765))</f>
        <v/>
      </c>
      <c r="AI765" s="40">
        <f>AI$12*$D765*INDEX(AI$21:AI$28,$E765)*INDEX(AI$30:AI$46,$F765)*(1-INDEX(AI$117:AI$133,$F765))</f>
        <v/>
      </c>
      <c r="AJ765" s="40">
        <f>AJ$12*$D765*INDEX(AJ$21:AJ$28,$E765)*INDEX(AJ$30:AJ$46,$F765)*(1-INDEX(AJ$117:AJ$133,$F765))</f>
        <v/>
      </c>
      <c r="AK765" s="40">
        <f>AK$12*$D765*INDEX(AK$21:AK$28,$E765)*INDEX(AK$30:AK$46,$F765)*(1-INDEX(AK$117:AK$133,$F765))</f>
        <v/>
      </c>
      <c r="AL765" s="40">
        <f>AL$12*$D765*INDEX(AL$21:AL$28,$E765)*INDEX(AL$30:AL$46,$F765)*(1-INDEX(AL$117:AL$133,$F765))</f>
        <v/>
      </c>
      <c r="AM765" s="40">
        <f>AM$12*$D765*INDEX(AM$21:AM$28,$E765)*INDEX(AM$30:AM$46,$F765)*(1-INDEX(AM$117:AM$133,$F765))</f>
        <v/>
      </c>
      <c r="AN765" s="40">
        <f>AN$12*$D765*INDEX(AN$21:AN$28,$E765)*INDEX(AN$30:AN$46,$F765)*(1-INDEX(AN$117:AN$133,$F765))</f>
        <v/>
      </c>
      <c r="AO765" s="40">
        <f>AO$12*$D765*INDEX(AO$21:AO$28,$E765)*INDEX(AO$30:AO$46,$F765)*(1-INDEX(AO$117:AO$133,$F765))</f>
        <v/>
      </c>
      <c r="AP765" s="40">
        <f>AP$12*$D765*INDEX(AP$21:AP$28,$E765)*INDEX(AP$30:AP$46,$F765)*(1-INDEX(AP$117:AP$133,$F765))</f>
        <v/>
      </c>
      <c r="AQ765" s="40">
        <f>AQ$12*$D765*INDEX(AQ$21:AQ$28,$E765)*INDEX(AQ$30:AQ$46,$F765)*(1-INDEX(AQ$117:AQ$133,$F765))</f>
        <v/>
      </c>
      <c r="AR765" s="40">
        <f>AR$12*$D765*INDEX(AR$21:AR$28,$E765)*INDEX(AR$30:AR$46,$F765)*(1-INDEX(AR$117:AR$133,$F765))</f>
        <v/>
      </c>
      <c r="AS765" s="40">
        <f>AS$12*$D765*INDEX(AS$21:AS$28,$E765)*INDEX(AS$30:AS$46,$F765)*(1-INDEX(AS$117:AS$133,$F765))</f>
        <v/>
      </c>
      <c r="AT765" s="40">
        <f>AT$12*$D765*INDEX(AT$21:AT$28,$E765)*INDEX(AT$30:AT$46,$F765)*(1-INDEX(AT$117:AT$133,$F765))</f>
        <v/>
      </c>
      <c r="AU765" s="40">
        <f>AU$12*$D765*INDEX(AU$21:AU$28,$E765)*INDEX(AU$30:AU$46,$F765)*(1-INDEX(AU$117:AU$133,$F765))</f>
        <v/>
      </c>
      <c r="AV765" s="40">
        <f>AV$12*$D765*INDEX(AV$21:AV$28,$E765)*INDEX(AV$30:AV$46,$F765)*(1-INDEX(AV$117:AV$133,$F765))</f>
        <v/>
      </c>
      <c r="AW765" s="40">
        <f>AW$12*$D765*INDEX(AW$21:AW$28,$E765)*INDEX(AW$30:AW$46,$F765)*(1-INDEX(AW$117:AW$133,$F765))</f>
        <v/>
      </c>
      <c r="AX765" s="42">
        <f>CARBONTAX(AX$12,$D765,INDEX(AX$21:AX$28,$E765),INDEX(AX$30:AX$46,$F765),INDEX(AX$117:AX$133,$F765))</f>
        <v/>
      </c>
    </row>
    <row r="766" hidden="1" outlineLevel="2">
      <c r="A766" s="5" t="inlineStr">
        <is>
          <t>ctxnew</t>
        </is>
      </c>
      <c r="B766" s="5" t="inlineStr">
        <is>
          <t>lpg</t>
        </is>
      </c>
      <c r="C766" s="5" t="inlineStr">
        <is>
          <t>foo</t>
        </is>
      </c>
      <c r="D766" s="40">
        <f>INDEX(Inputs!$T$5:$T$132,MATCH($B766&amp;"|"&amp;$C766,Inputs!$A$5:$A$132,0))</f>
        <v/>
      </c>
      <c r="E766" s="40">
        <f>INDEX(Inputs!$J$5:$J$132,MATCH($B766&amp;"|"&amp;$C766,Inputs!$A$5:$A$132,0))</f>
        <v/>
      </c>
      <c r="F766" s="40">
        <f>INDEX(Inputs!$K$5:$K$132,MATCH($B766&amp;"|"&amp;$C766,Inputs!$A$5:$A$132,0))</f>
        <v/>
      </c>
      <c r="G766" s="39" t="n"/>
      <c r="H766" s="5">
        <f>INDEX(Variables!$B$5:$B$105,MATCH($A766,Variables!$A$5:$A$105,0))&amp;IF($C766="",""," | "&amp;INDEX(Mapping!$B$5:$B$26,MATCH($C766,Mapping!$A$5:$A$26,0))&amp;" | "&amp;INDEX(Mapping!$B$30:$B$41,MATCH($B766,Mapping!$A$30:$A$41,0)))</f>
        <v/>
      </c>
      <c r="I766" s="5">
        <f>INDEX(Variables!$C$5:$C$105,MATCH($A766,Variables!$A$5:$A$105,0))</f>
        <v/>
      </c>
      <c r="J766" s="5">
        <f>INDEX(Variables!$E$5:$E$105,MATCH($A766,Variables!$A$5:$A$105,0))</f>
        <v/>
      </c>
      <c r="K766" s="25">
        <f>LOWER(Settings!$C$4)&amp;".mit."&amp;$A766&amp;IF($C766="","","."&amp;$C766&amp;"."&amp;$B766)&amp;IF(INDEX(Variables!$D$5:$D$105,MATCH($A766,Variables!$A$5:$A$105,0))="","","."&amp;INDEX(Variables!$D$5:$D$105,MATCH($A766,Variables!$A$5:$A$105,0)))&amp;"."&amp;K$5</f>
        <v/>
      </c>
      <c r="L766" s="41">
        <f>L$12*$D766*INDEX(L$21:L$28,$E766)*INDEX(L$30:L$46,$F766)*(1-INDEX(L$117:L$133,$F766))</f>
        <v/>
      </c>
      <c r="M766" s="40">
        <f>M$12*$D766*INDEX(M$21:M$28,$E766)*INDEX(M$30:M$46,$F766)*(1-INDEX(M$117:M$133,$F766))</f>
        <v/>
      </c>
      <c r="N766" s="40">
        <f>N$12*$D766*INDEX(N$21:N$28,$E766)*INDEX(N$30:N$46,$F766)*(1-INDEX(N$117:N$133,$F766))</f>
        <v/>
      </c>
      <c r="O766" s="40">
        <f>O$12*$D766*INDEX(O$21:O$28,$E766)*INDEX(O$30:O$46,$F766)*(1-INDEX(O$117:O$133,$F766))</f>
        <v/>
      </c>
      <c r="P766" s="40">
        <f>P$12*$D766*INDEX(P$21:P$28,$E766)*INDEX(P$30:P$46,$F766)*(1-INDEX(P$117:P$133,$F766))</f>
        <v/>
      </c>
      <c r="Q766" s="40">
        <f>Q$12*$D766*INDEX(Q$21:Q$28,$E766)*INDEX(Q$30:Q$46,$F766)*(1-INDEX(Q$117:Q$133,$F766))</f>
        <v/>
      </c>
      <c r="R766" s="40">
        <f>R$12*$D766*INDEX(R$21:R$28,$E766)*INDEX(R$30:R$46,$F766)*(1-INDEX(R$117:R$133,$F766))</f>
        <v/>
      </c>
      <c r="S766" s="40">
        <f>S$12*$D766*INDEX(S$21:S$28,$E766)*INDEX(S$30:S$46,$F766)*(1-INDEX(S$117:S$133,$F766))</f>
        <v/>
      </c>
      <c r="T766" s="40">
        <f>T$12*$D766*INDEX(T$21:T$28,$E766)*INDEX(T$30:T$46,$F766)*(1-INDEX(T$117:T$133,$F766))</f>
        <v/>
      </c>
      <c r="U766" s="40">
        <f>U$12*$D766*INDEX(U$21:U$28,$E766)*INDEX(U$30:U$46,$F766)*(1-INDEX(U$117:U$133,$F766))</f>
        <v/>
      </c>
      <c r="V766" s="40">
        <f>V$12*$D766*INDEX(V$21:V$28,$E766)*INDEX(V$30:V$46,$F766)*(1-INDEX(V$117:V$133,$F766))</f>
        <v/>
      </c>
      <c r="W766" s="40">
        <f>W$12*$D766*INDEX(W$21:W$28,$E766)*INDEX(W$30:W$46,$F766)*(1-INDEX(W$117:W$133,$F766))</f>
        <v/>
      </c>
      <c r="X766" s="40">
        <f>X$12*$D766*INDEX(X$21:X$28,$E766)*INDEX(X$30:X$46,$F766)*(1-INDEX(X$117:X$133,$F766))</f>
        <v/>
      </c>
      <c r="Y766" s="40">
        <f>Y$12*$D766*INDEX(Y$21:Y$28,$E766)*INDEX(Y$30:Y$46,$F766)*(1-INDEX(Y$117:Y$133,$F766))</f>
        <v/>
      </c>
      <c r="Z766" s="40">
        <f>Z$12*$D766*INDEX(Z$21:Z$28,$E766)*INDEX(Z$30:Z$46,$F766)*(1-INDEX(Z$117:Z$133,$F766))</f>
        <v/>
      </c>
      <c r="AA766" s="40">
        <f>AA$12*$D766*INDEX(AA$21:AA$28,$E766)*INDEX(AA$30:AA$46,$F766)*(1-INDEX(AA$117:AA$133,$F766))</f>
        <v/>
      </c>
      <c r="AB766" s="40">
        <f>AB$12*$D766*INDEX(AB$21:AB$28,$E766)*INDEX(AB$30:AB$46,$F766)*(1-INDEX(AB$117:AB$133,$F766))</f>
        <v/>
      </c>
      <c r="AC766" s="40">
        <f>AC$12*$D766*INDEX(AC$21:AC$28,$E766)*INDEX(AC$30:AC$46,$F766)*(1-INDEX(AC$117:AC$133,$F766))</f>
        <v/>
      </c>
      <c r="AD766" s="42">
        <f>CARBONTAX(AD$12,$D766,INDEX(AD$21:AD$28,$E766),INDEX(AD$30:AD$46,$F766),INDEX(AD$117:AD$133,$F766))</f>
        <v/>
      </c>
      <c r="AE766" s="25">
        <f>LOWER(Settings!$C$4)&amp;".mit."&amp;$A766&amp;IF($C766="","","."&amp;$C766&amp;"."&amp;$B766)&amp;IF(INDEX(Variables!$D$5:$D$105,MATCH($A766,Variables!$A$5:$A$105,0))="","","."&amp;INDEX(Variables!$D$5:$D$105,MATCH($A766,Variables!$A$5:$A$105,0)))&amp;"."&amp;AE$5</f>
        <v/>
      </c>
      <c r="AF766" s="41">
        <f>AF$12*$D766*INDEX(AF$21:AF$28,$E766)*INDEX(AF$30:AF$46,$F766)*(1-INDEX(AF$117:AF$133,$F766))</f>
        <v/>
      </c>
      <c r="AG766" s="40">
        <f>AG$12*$D766*INDEX(AG$21:AG$28,$E766)*INDEX(AG$30:AG$46,$F766)*(1-INDEX(AG$117:AG$133,$F766))</f>
        <v/>
      </c>
      <c r="AH766" s="40">
        <f>AH$12*$D766*INDEX(AH$21:AH$28,$E766)*INDEX(AH$30:AH$46,$F766)*(1-INDEX(AH$117:AH$133,$F766))</f>
        <v/>
      </c>
      <c r="AI766" s="40">
        <f>AI$12*$D766*INDEX(AI$21:AI$28,$E766)*INDEX(AI$30:AI$46,$F766)*(1-INDEX(AI$117:AI$133,$F766))</f>
        <v/>
      </c>
      <c r="AJ766" s="40">
        <f>AJ$12*$D766*INDEX(AJ$21:AJ$28,$E766)*INDEX(AJ$30:AJ$46,$F766)*(1-INDEX(AJ$117:AJ$133,$F766))</f>
        <v/>
      </c>
      <c r="AK766" s="40">
        <f>AK$12*$D766*INDEX(AK$21:AK$28,$E766)*INDEX(AK$30:AK$46,$F766)*(1-INDEX(AK$117:AK$133,$F766))</f>
        <v/>
      </c>
      <c r="AL766" s="40">
        <f>AL$12*$D766*INDEX(AL$21:AL$28,$E766)*INDEX(AL$30:AL$46,$F766)*(1-INDEX(AL$117:AL$133,$F766))</f>
        <v/>
      </c>
      <c r="AM766" s="40">
        <f>AM$12*$D766*INDEX(AM$21:AM$28,$E766)*INDEX(AM$30:AM$46,$F766)*(1-INDEX(AM$117:AM$133,$F766))</f>
        <v/>
      </c>
      <c r="AN766" s="40">
        <f>AN$12*$D766*INDEX(AN$21:AN$28,$E766)*INDEX(AN$30:AN$46,$F766)*(1-INDEX(AN$117:AN$133,$F766))</f>
        <v/>
      </c>
      <c r="AO766" s="40">
        <f>AO$12*$D766*INDEX(AO$21:AO$28,$E766)*INDEX(AO$30:AO$46,$F766)*(1-INDEX(AO$117:AO$133,$F766))</f>
        <v/>
      </c>
      <c r="AP766" s="40">
        <f>AP$12*$D766*INDEX(AP$21:AP$28,$E766)*INDEX(AP$30:AP$46,$F766)*(1-INDEX(AP$117:AP$133,$F766))</f>
        <v/>
      </c>
      <c r="AQ766" s="40">
        <f>AQ$12*$D766*INDEX(AQ$21:AQ$28,$E766)*INDEX(AQ$30:AQ$46,$F766)*(1-INDEX(AQ$117:AQ$133,$F766))</f>
        <v/>
      </c>
      <c r="AR766" s="40">
        <f>AR$12*$D766*INDEX(AR$21:AR$28,$E766)*INDEX(AR$30:AR$46,$F766)*(1-INDEX(AR$117:AR$133,$F766))</f>
        <v/>
      </c>
      <c r="AS766" s="40">
        <f>AS$12*$D766*INDEX(AS$21:AS$28,$E766)*INDEX(AS$30:AS$46,$F766)*(1-INDEX(AS$117:AS$133,$F766))</f>
        <v/>
      </c>
      <c r="AT766" s="40">
        <f>AT$12*$D766*INDEX(AT$21:AT$28,$E766)*INDEX(AT$30:AT$46,$F766)*(1-INDEX(AT$117:AT$133,$F766))</f>
        <v/>
      </c>
      <c r="AU766" s="40">
        <f>AU$12*$D766*INDEX(AU$21:AU$28,$E766)*INDEX(AU$30:AU$46,$F766)*(1-INDEX(AU$117:AU$133,$F766))</f>
        <v/>
      </c>
      <c r="AV766" s="40">
        <f>AV$12*$D766*INDEX(AV$21:AV$28,$E766)*INDEX(AV$30:AV$46,$F766)*(1-INDEX(AV$117:AV$133,$F766))</f>
        <v/>
      </c>
      <c r="AW766" s="40">
        <f>AW$12*$D766*INDEX(AW$21:AW$28,$E766)*INDEX(AW$30:AW$46,$F766)*(1-INDEX(AW$117:AW$133,$F766))</f>
        <v/>
      </c>
      <c r="AX766" s="42">
        <f>CARBONTAX(AX$12,$D766,INDEX(AX$21:AX$28,$E766),INDEX(AX$30:AX$46,$F766),INDEX(AX$117:AX$133,$F766))</f>
        <v/>
      </c>
    </row>
    <row r="767" hidden="1" outlineLevel="2">
      <c r="A767" s="5" t="inlineStr">
        <is>
          <t>ctxnew</t>
        </is>
      </c>
      <c r="B767" s="5" t="inlineStr">
        <is>
          <t>ker</t>
        </is>
      </c>
      <c r="C767" s="5" t="inlineStr">
        <is>
          <t>foo</t>
        </is>
      </c>
      <c r="D767" s="40">
        <f>INDEX(Inputs!$T$5:$T$132,MATCH($B767&amp;"|"&amp;$C767,Inputs!$A$5:$A$132,0))</f>
        <v/>
      </c>
      <c r="E767" s="40">
        <f>INDEX(Inputs!$J$5:$J$132,MATCH($B767&amp;"|"&amp;$C767,Inputs!$A$5:$A$132,0))</f>
        <v/>
      </c>
      <c r="F767" s="40">
        <f>INDEX(Inputs!$K$5:$K$132,MATCH($B767&amp;"|"&amp;$C767,Inputs!$A$5:$A$132,0))</f>
        <v/>
      </c>
      <c r="G767" s="39" t="n"/>
      <c r="H767" s="5">
        <f>INDEX(Variables!$B$5:$B$105,MATCH($A767,Variables!$A$5:$A$105,0))&amp;IF($C767="",""," | "&amp;INDEX(Mapping!$B$5:$B$26,MATCH($C767,Mapping!$A$5:$A$26,0))&amp;" | "&amp;INDEX(Mapping!$B$30:$B$41,MATCH($B767,Mapping!$A$30:$A$41,0)))</f>
        <v/>
      </c>
      <c r="I767" s="5">
        <f>INDEX(Variables!$C$5:$C$105,MATCH($A767,Variables!$A$5:$A$105,0))</f>
        <v/>
      </c>
      <c r="J767" s="5">
        <f>INDEX(Variables!$E$5:$E$105,MATCH($A767,Variables!$A$5:$A$105,0))</f>
        <v/>
      </c>
      <c r="K767" s="25">
        <f>LOWER(Settings!$C$4)&amp;".mit."&amp;$A767&amp;IF($C767="","","."&amp;$C767&amp;"."&amp;$B767)&amp;IF(INDEX(Variables!$D$5:$D$105,MATCH($A767,Variables!$A$5:$A$105,0))="","","."&amp;INDEX(Variables!$D$5:$D$105,MATCH($A767,Variables!$A$5:$A$105,0)))&amp;"."&amp;K$5</f>
        <v/>
      </c>
      <c r="L767" s="41">
        <f>L$12*$D767*INDEX(L$21:L$28,$E767)*INDEX(L$30:L$46,$F767)*(1-INDEX(L$117:L$133,$F767))</f>
        <v/>
      </c>
      <c r="M767" s="40">
        <f>M$12*$D767*INDEX(M$21:M$28,$E767)*INDEX(M$30:M$46,$F767)*(1-INDEX(M$117:M$133,$F767))</f>
        <v/>
      </c>
      <c r="N767" s="40">
        <f>N$12*$D767*INDEX(N$21:N$28,$E767)*INDEX(N$30:N$46,$F767)*(1-INDEX(N$117:N$133,$F767))</f>
        <v/>
      </c>
      <c r="O767" s="40">
        <f>O$12*$D767*INDEX(O$21:O$28,$E767)*INDEX(O$30:O$46,$F767)*(1-INDEX(O$117:O$133,$F767))</f>
        <v/>
      </c>
      <c r="P767" s="40">
        <f>P$12*$D767*INDEX(P$21:P$28,$E767)*INDEX(P$30:P$46,$F767)*(1-INDEX(P$117:P$133,$F767))</f>
        <v/>
      </c>
      <c r="Q767" s="40">
        <f>Q$12*$D767*INDEX(Q$21:Q$28,$E767)*INDEX(Q$30:Q$46,$F767)*(1-INDEX(Q$117:Q$133,$F767))</f>
        <v/>
      </c>
      <c r="R767" s="40">
        <f>R$12*$D767*INDEX(R$21:R$28,$E767)*INDEX(R$30:R$46,$F767)*(1-INDEX(R$117:R$133,$F767))</f>
        <v/>
      </c>
      <c r="S767" s="40">
        <f>S$12*$D767*INDEX(S$21:S$28,$E767)*INDEX(S$30:S$46,$F767)*(1-INDEX(S$117:S$133,$F767))</f>
        <v/>
      </c>
      <c r="T767" s="40">
        <f>T$12*$D767*INDEX(T$21:T$28,$E767)*INDEX(T$30:T$46,$F767)*(1-INDEX(T$117:T$133,$F767))</f>
        <v/>
      </c>
      <c r="U767" s="40">
        <f>U$12*$D767*INDEX(U$21:U$28,$E767)*INDEX(U$30:U$46,$F767)*(1-INDEX(U$117:U$133,$F767))</f>
        <v/>
      </c>
      <c r="V767" s="40">
        <f>V$12*$D767*INDEX(V$21:V$28,$E767)*INDEX(V$30:V$46,$F767)*(1-INDEX(V$117:V$133,$F767))</f>
        <v/>
      </c>
      <c r="W767" s="40">
        <f>W$12*$D767*INDEX(W$21:W$28,$E767)*INDEX(W$30:W$46,$F767)*(1-INDEX(W$117:W$133,$F767))</f>
        <v/>
      </c>
      <c r="X767" s="40">
        <f>X$12*$D767*INDEX(X$21:X$28,$E767)*INDEX(X$30:X$46,$F767)*(1-INDEX(X$117:X$133,$F767))</f>
        <v/>
      </c>
      <c r="Y767" s="40">
        <f>Y$12*$D767*INDEX(Y$21:Y$28,$E767)*INDEX(Y$30:Y$46,$F767)*(1-INDEX(Y$117:Y$133,$F767))</f>
        <v/>
      </c>
      <c r="Z767" s="40">
        <f>Z$12*$D767*INDEX(Z$21:Z$28,$E767)*INDEX(Z$30:Z$46,$F767)*(1-INDEX(Z$117:Z$133,$F767))</f>
        <v/>
      </c>
      <c r="AA767" s="40">
        <f>AA$12*$D767*INDEX(AA$21:AA$28,$E767)*INDEX(AA$30:AA$46,$F767)*(1-INDEX(AA$117:AA$133,$F767))</f>
        <v/>
      </c>
      <c r="AB767" s="40">
        <f>AB$12*$D767*INDEX(AB$21:AB$28,$E767)*INDEX(AB$30:AB$46,$F767)*(1-INDEX(AB$117:AB$133,$F767))</f>
        <v/>
      </c>
      <c r="AC767" s="40">
        <f>AC$12*$D767*INDEX(AC$21:AC$28,$E767)*INDEX(AC$30:AC$46,$F767)*(1-INDEX(AC$117:AC$133,$F767))</f>
        <v/>
      </c>
      <c r="AD767" s="42">
        <f>CARBONTAX(AD$12,$D767,INDEX(AD$21:AD$28,$E767),INDEX(AD$30:AD$46,$F767),INDEX(AD$117:AD$133,$F767))</f>
        <v/>
      </c>
      <c r="AE767" s="25">
        <f>LOWER(Settings!$C$4)&amp;".mit."&amp;$A767&amp;IF($C767="","","."&amp;$C767&amp;"."&amp;$B767)&amp;IF(INDEX(Variables!$D$5:$D$105,MATCH($A767,Variables!$A$5:$A$105,0))="","","."&amp;INDEX(Variables!$D$5:$D$105,MATCH($A767,Variables!$A$5:$A$105,0)))&amp;"."&amp;AE$5</f>
        <v/>
      </c>
      <c r="AF767" s="41">
        <f>AF$12*$D767*INDEX(AF$21:AF$28,$E767)*INDEX(AF$30:AF$46,$F767)*(1-INDEX(AF$117:AF$133,$F767))</f>
        <v/>
      </c>
      <c r="AG767" s="40">
        <f>AG$12*$D767*INDEX(AG$21:AG$28,$E767)*INDEX(AG$30:AG$46,$F767)*(1-INDEX(AG$117:AG$133,$F767))</f>
        <v/>
      </c>
      <c r="AH767" s="40">
        <f>AH$12*$D767*INDEX(AH$21:AH$28,$E767)*INDEX(AH$30:AH$46,$F767)*(1-INDEX(AH$117:AH$133,$F767))</f>
        <v/>
      </c>
      <c r="AI767" s="40">
        <f>AI$12*$D767*INDEX(AI$21:AI$28,$E767)*INDEX(AI$30:AI$46,$F767)*(1-INDEX(AI$117:AI$133,$F767))</f>
        <v/>
      </c>
      <c r="AJ767" s="40">
        <f>AJ$12*$D767*INDEX(AJ$21:AJ$28,$E767)*INDEX(AJ$30:AJ$46,$F767)*(1-INDEX(AJ$117:AJ$133,$F767))</f>
        <v/>
      </c>
      <c r="AK767" s="40">
        <f>AK$12*$D767*INDEX(AK$21:AK$28,$E767)*INDEX(AK$30:AK$46,$F767)*(1-INDEX(AK$117:AK$133,$F767))</f>
        <v/>
      </c>
      <c r="AL767" s="40">
        <f>AL$12*$D767*INDEX(AL$21:AL$28,$E767)*INDEX(AL$30:AL$46,$F767)*(1-INDEX(AL$117:AL$133,$F767))</f>
        <v/>
      </c>
      <c r="AM767" s="40">
        <f>AM$12*$D767*INDEX(AM$21:AM$28,$E767)*INDEX(AM$30:AM$46,$F767)*(1-INDEX(AM$117:AM$133,$F767))</f>
        <v/>
      </c>
      <c r="AN767" s="40">
        <f>AN$12*$D767*INDEX(AN$21:AN$28,$E767)*INDEX(AN$30:AN$46,$F767)*(1-INDEX(AN$117:AN$133,$F767))</f>
        <v/>
      </c>
      <c r="AO767" s="40">
        <f>AO$12*$D767*INDEX(AO$21:AO$28,$E767)*INDEX(AO$30:AO$46,$F767)*(1-INDEX(AO$117:AO$133,$F767))</f>
        <v/>
      </c>
      <c r="AP767" s="40">
        <f>AP$12*$D767*INDEX(AP$21:AP$28,$E767)*INDEX(AP$30:AP$46,$F767)*(1-INDEX(AP$117:AP$133,$F767))</f>
        <v/>
      </c>
      <c r="AQ767" s="40">
        <f>AQ$12*$D767*INDEX(AQ$21:AQ$28,$E767)*INDEX(AQ$30:AQ$46,$F767)*(1-INDEX(AQ$117:AQ$133,$F767))</f>
        <v/>
      </c>
      <c r="AR767" s="40">
        <f>AR$12*$D767*INDEX(AR$21:AR$28,$E767)*INDEX(AR$30:AR$46,$F767)*(1-INDEX(AR$117:AR$133,$F767))</f>
        <v/>
      </c>
      <c r="AS767" s="40">
        <f>AS$12*$D767*INDEX(AS$21:AS$28,$E767)*INDEX(AS$30:AS$46,$F767)*(1-INDEX(AS$117:AS$133,$F767))</f>
        <v/>
      </c>
      <c r="AT767" s="40">
        <f>AT$12*$D767*INDEX(AT$21:AT$28,$E767)*INDEX(AT$30:AT$46,$F767)*(1-INDEX(AT$117:AT$133,$F767))</f>
        <v/>
      </c>
      <c r="AU767" s="40">
        <f>AU$12*$D767*INDEX(AU$21:AU$28,$E767)*INDEX(AU$30:AU$46,$F767)*(1-INDEX(AU$117:AU$133,$F767))</f>
        <v/>
      </c>
      <c r="AV767" s="40">
        <f>AV$12*$D767*INDEX(AV$21:AV$28,$E767)*INDEX(AV$30:AV$46,$F767)*(1-INDEX(AV$117:AV$133,$F767))</f>
        <v/>
      </c>
      <c r="AW767" s="40">
        <f>AW$12*$D767*INDEX(AW$21:AW$28,$E767)*INDEX(AW$30:AW$46,$F767)*(1-INDEX(AW$117:AW$133,$F767))</f>
        <v/>
      </c>
      <c r="AX767" s="42">
        <f>CARBONTAX(AX$12,$D767,INDEX(AX$21:AX$28,$E767),INDEX(AX$30:AX$46,$F767),INDEX(AX$117:AX$133,$F767))</f>
        <v/>
      </c>
    </row>
    <row r="768" hidden="1" outlineLevel="2">
      <c r="A768" s="5" t="inlineStr">
        <is>
          <t>ctxnew</t>
        </is>
      </c>
      <c r="B768" s="5" t="inlineStr">
        <is>
          <t>oop</t>
        </is>
      </c>
      <c r="C768" s="5" t="inlineStr">
        <is>
          <t>foo</t>
        </is>
      </c>
      <c r="D768" s="40">
        <f>INDEX(Inputs!$T$5:$T$132,MATCH($B768&amp;"|"&amp;$C768,Inputs!$A$5:$A$132,0))</f>
        <v/>
      </c>
      <c r="E768" s="40">
        <f>INDEX(Inputs!$J$5:$J$132,MATCH($B768&amp;"|"&amp;$C768,Inputs!$A$5:$A$132,0))</f>
        <v/>
      </c>
      <c r="F768" s="40">
        <f>INDEX(Inputs!$K$5:$K$132,MATCH($B768&amp;"|"&amp;$C768,Inputs!$A$5:$A$132,0))</f>
        <v/>
      </c>
      <c r="G768" s="39" t="n"/>
      <c r="H768" s="5">
        <f>INDEX(Variables!$B$5:$B$105,MATCH($A768,Variables!$A$5:$A$105,0))&amp;IF($C768="",""," | "&amp;INDEX(Mapping!$B$5:$B$26,MATCH($C768,Mapping!$A$5:$A$26,0))&amp;" | "&amp;INDEX(Mapping!$B$30:$B$41,MATCH($B768,Mapping!$A$30:$A$41,0)))</f>
        <v/>
      </c>
      <c r="I768" s="5">
        <f>INDEX(Variables!$C$5:$C$105,MATCH($A768,Variables!$A$5:$A$105,0))</f>
        <v/>
      </c>
      <c r="J768" s="5">
        <f>INDEX(Variables!$E$5:$E$105,MATCH($A768,Variables!$A$5:$A$105,0))</f>
        <v/>
      </c>
      <c r="K768" s="25">
        <f>LOWER(Settings!$C$4)&amp;".mit."&amp;$A768&amp;IF($C768="","","."&amp;$C768&amp;"."&amp;$B768)&amp;IF(INDEX(Variables!$D$5:$D$105,MATCH($A768,Variables!$A$5:$A$105,0))="","","."&amp;INDEX(Variables!$D$5:$D$105,MATCH($A768,Variables!$A$5:$A$105,0)))&amp;"."&amp;K$5</f>
        <v/>
      </c>
      <c r="L768" s="41">
        <f>L$12*$D768*INDEX(L$21:L$28,$E768)*INDEX(L$30:L$46,$F768)*(1-INDEX(L$117:L$133,$F768))</f>
        <v/>
      </c>
      <c r="M768" s="40">
        <f>M$12*$D768*INDEX(M$21:M$28,$E768)*INDEX(M$30:M$46,$F768)*(1-INDEX(M$117:M$133,$F768))</f>
        <v/>
      </c>
      <c r="N768" s="40">
        <f>N$12*$D768*INDEX(N$21:N$28,$E768)*INDEX(N$30:N$46,$F768)*(1-INDEX(N$117:N$133,$F768))</f>
        <v/>
      </c>
      <c r="O768" s="40">
        <f>O$12*$D768*INDEX(O$21:O$28,$E768)*INDEX(O$30:O$46,$F768)*(1-INDEX(O$117:O$133,$F768))</f>
        <v/>
      </c>
      <c r="P768" s="40">
        <f>P$12*$D768*INDEX(P$21:P$28,$E768)*INDEX(P$30:P$46,$F768)*(1-INDEX(P$117:P$133,$F768))</f>
        <v/>
      </c>
      <c r="Q768" s="40">
        <f>Q$12*$D768*INDEX(Q$21:Q$28,$E768)*INDEX(Q$30:Q$46,$F768)*(1-INDEX(Q$117:Q$133,$F768))</f>
        <v/>
      </c>
      <c r="R768" s="40">
        <f>R$12*$D768*INDEX(R$21:R$28,$E768)*INDEX(R$30:R$46,$F768)*(1-INDEX(R$117:R$133,$F768))</f>
        <v/>
      </c>
      <c r="S768" s="40">
        <f>S$12*$D768*INDEX(S$21:S$28,$E768)*INDEX(S$30:S$46,$F768)*(1-INDEX(S$117:S$133,$F768))</f>
        <v/>
      </c>
      <c r="T768" s="40">
        <f>T$12*$D768*INDEX(T$21:T$28,$E768)*INDEX(T$30:T$46,$F768)*(1-INDEX(T$117:T$133,$F768))</f>
        <v/>
      </c>
      <c r="U768" s="40">
        <f>U$12*$D768*INDEX(U$21:U$28,$E768)*INDEX(U$30:U$46,$F768)*(1-INDEX(U$117:U$133,$F768))</f>
        <v/>
      </c>
      <c r="V768" s="40">
        <f>V$12*$D768*INDEX(V$21:V$28,$E768)*INDEX(V$30:V$46,$F768)*(1-INDEX(V$117:V$133,$F768))</f>
        <v/>
      </c>
      <c r="W768" s="40">
        <f>W$12*$D768*INDEX(W$21:W$28,$E768)*INDEX(W$30:W$46,$F768)*(1-INDEX(W$117:W$133,$F768))</f>
        <v/>
      </c>
      <c r="X768" s="40">
        <f>X$12*$D768*INDEX(X$21:X$28,$E768)*INDEX(X$30:X$46,$F768)*(1-INDEX(X$117:X$133,$F768))</f>
        <v/>
      </c>
      <c r="Y768" s="40">
        <f>Y$12*$D768*INDEX(Y$21:Y$28,$E768)*INDEX(Y$30:Y$46,$F768)*(1-INDEX(Y$117:Y$133,$F768))</f>
        <v/>
      </c>
      <c r="Z768" s="40">
        <f>Z$12*$D768*INDEX(Z$21:Z$28,$E768)*INDEX(Z$30:Z$46,$F768)*(1-INDEX(Z$117:Z$133,$F768))</f>
        <v/>
      </c>
      <c r="AA768" s="40">
        <f>AA$12*$D768*INDEX(AA$21:AA$28,$E768)*INDEX(AA$30:AA$46,$F768)*(1-INDEX(AA$117:AA$133,$F768))</f>
        <v/>
      </c>
      <c r="AB768" s="40">
        <f>AB$12*$D768*INDEX(AB$21:AB$28,$E768)*INDEX(AB$30:AB$46,$F768)*(1-INDEX(AB$117:AB$133,$F768))</f>
        <v/>
      </c>
      <c r="AC768" s="40">
        <f>AC$12*$D768*INDEX(AC$21:AC$28,$E768)*INDEX(AC$30:AC$46,$F768)*(1-INDEX(AC$117:AC$133,$F768))</f>
        <v/>
      </c>
      <c r="AD768" s="42">
        <f>CARBONTAX(AD$12,$D768,INDEX(AD$21:AD$28,$E768),INDEX(AD$30:AD$46,$F768),INDEX(AD$117:AD$133,$F768))</f>
        <v/>
      </c>
      <c r="AE768" s="25">
        <f>LOWER(Settings!$C$4)&amp;".mit."&amp;$A768&amp;IF($C768="","","."&amp;$C768&amp;"."&amp;$B768)&amp;IF(INDEX(Variables!$D$5:$D$105,MATCH($A768,Variables!$A$5:$A$105,0))="","","."&amp;INDEX(Variables!$D$5:$D$105,MATCH($A768,Variables!$A$5:$A$105,0)))&amp;"."&amp;AE$5</f>
        <v/>
      </c>
      <c r="AF768" s="41">
        <f>AF$12*$D768*INDEX(AF$21:AF$28,$E768)*INDEX(AF$30:AF$46,$F768)*(1-INDEX(AF$117:AF$133,$F768))</f>
        <v/>
      </c>
      <c r="AG768" s="40">
        <f>AG$12*$D768*INDEX(AG$21:AG$28,$E768)*INDEX(AG$30:AG$46,$F768)*(1-INDEX(AG$117:AG$133,$F768))</f>
        <v/>
      </c>
      <c r="AH768" s="40">
        <f>AH$12*$D768*INDEX(AH$21:AH$28,$E768)*INDEX(AH$30:AH$46,$F768)*(1-INDEX(AH$117:AH$133,$F768))</f>
        <v/>
      </c>
      <c r="AI768" s="40">
        <f>AI$12*$D768*INDEX(AI$21:AI$28,$E768)*INDEX(AI$30:AI$46,$F768)*(1-INDEX(AI$117:AI$133,$F768))</f>
        <v/>
      </c>
      <c r="AJ768" s="40">
        <f>AJ$12*$D768*INDEX(AJ$21:AJ$28,$E768)*INDEX(AJ$30:AJ$46,$F768)*(1-INDEX(AJ$117:AJ$133,$F768))</f>
        <v/>
      </c>
      <c r="AK768" s="40">
        <f>AK$12*$D768*INDEX(AK$21:AK$28,$E768)*INDEX(AK$30:AK$46,$F768)*(1-INDEX(AK$117:AK$133,$F768))</f>
        <v/>
      </c>
      <c r="AL768" s="40">
        <f>AL$12*$D768*INDEX(AL$21:AL$28,$E768)*INDEX(AL$30:AL$46,$F768)*(1-INDEX(AL$117:AL$133,$F768))</f>
        <v/>
      </c>
      <c r="AM768" s="40">
        <f>AM$12*$D768*INDEX(AM$21:AM$28,$E768)*INDEX(AM$30:AM$46,$F768)*(1-INDEX(AM$117:AM$133,$F768))</f>
        <v/>
      </c>
      <c r="AN768" s="40">
        <f>AN$12*$D768*INDEX(AN$21:AN$28,$E768)*INDEX(AN$30:AN$46,$F768)*(1-INDEX(AN$117:AN$133,$F768))</f>
        <v/>
      </c>
      <c r="AO768" s="40">
        <f>AO$12*$D768*INDEX(AO$21:AO$28,$E768)*INDEX(AO$30:AO$46,$F768)*(1-INDEX(AO$117:AO$133,$F768))</f>
        <v/>
      </c>
      <c r="AP768" s="40">
        <f>AP$12*$D768*INDEX(AP$21:AP$28,$E768)*INDEX(AP$30:AP$46,$F768)*(1-INDEX(AP$117:AP$133,$F768))</f>
        <v/>
      </c>
      <c r="AQ768" s="40">
        <f>AQ$12*$D768*INDEX(AQ$21:AQ$28,$E768)*INDEX(AQ$30:AQ$46,$F768)*(1-INDEX(AQ$117:AQ$133,$F768))</f>
        <v/>
      </c>
      <c r="AR768" s="40">
        <f>AR$12*$D768*INDEX(AR$21:AR$28,$E768)*INDEX(AR$30:AR$46,$F768)*(1-INDEX(AR$117:AR$133,$F768))</f>
        <v/>
      </c>
      <c r="AS768" s="40">
        <f>AS$12*$D768*INDEX(AS$21:AS$28,$E768)*INDEX(AS$30:AS$46,$F768)*(1-INDEX(AS$117:AS$133,$F768))</f>
        <v/>
      </c>
      <c r="AT768" s="40">
        <f>AT$12*$D768*INDEX(AT$21:AT$28,$E768)*INDEX(AT$30:AT$46,$F768)*(1-INDEX(AT$117:AT$133,$F768))</f>
        <v/>
      </c>
      <c r="AU768" s="40">
        <f>AU$12*$D768*INDEX(AU$21:AU$28,$E768)*INDEX(AU$30:AU$46,$F768)*(1-INDEX(AU$117:AU$133,$F768))</f>
        <v/>
      </c>
      <c r="AV768" s="40">
        <f>AV$12*$D768*INDEX(AV$21:AV$28,$E768)*INDEX(AV$30:AV$46,$F768)*(1-INDEX(AV$117:AV$133,$F768))</f>
        <v/>
      </c>
      <c r="AW768" s="40">
        <f>AW$12*$D768*INDEX(AW$21:AW$28,$E768)*INDEX(AW$30:AW$46,$F768)*(1-INDEX(AW$117:AW$133,$F768))</f>
        <v/>
      </c>
      <c r="AX768" s="42">
        <f>CARBONTAX(AX$12,$D768,INDEX(AX$21:AX$28,$E768),INDEX(AX$30:AX$46,$F768),INDEX(AX$117:AX$133,$F768))</f>
        <v/>
      </c>
    </row>
    <row r="769" hidden="1" outlineLevel="2">
      <c r="A769" s="5" t="inlineStr">
        <is>
          <t>ctxnew</t>
        </is>
      </c>
      <c r="B769" s="5" t="inlineStr">
        <is>
          <t>bio</t>
        </is>
      </c>
      <c r="C769" s="5" t="inlineStr">
        <is>
          <t>foo</t>
        </is>
      </c>
      <c r="D769" s="40">
        <f>INDEX(Inputs!$T$5:$T$132,MATCH($B769&amp;"|"&amp;$C769,Inputs!$A$5:$A$132,0))</f>
        <v/>
      </c>
      <c r="E769" s="40">
        <f>INDEX(Inputs!$J$5:$J$132,MATCH($B769&amp;"|"&amp;$C769,Inputs!$A$5:$A$132,0))</f>
        <v/>
      </c>
      <c r="F769" s="40">
        <f>INDEX(Inputs!$K$5:$K$132,MATCH($B769&amp;"|"&amp;$C769,Inputs!$A$5:$A$132,0))</f>
        <v/>
      </c>
      <c r="G769" s="39" t="n"/>
      <c r="H769" s="5">
        <f>INDEX(Variables!$B$5:$B$105,MATCH($A769,Variables!$A$5:$A$105,0))&amp;IF($C769="",""," | "&amp;INDEX(Mapping!$B$5:$B$26,MATCH($C769,Mapping!$A$5:$A$26,0))&amp;" | "&amp;INDEX(Mapping!$B$30:$B$41,MATCH($B769,Mapping!$A$30:$A$41,0)))</f>
        <v/>
      </c>
      <c r="I769" s="5">
        <f>INDEX(Variables!$C$5:$C$105,MATCH($A769,Variables!$A$5:$A$105,0))</f>
        <v/>
      </c>
      <c r="J769" s="5">
        <f>INDEX(Variables!$E$5:$E$105,MATCH($A769,Variables!$A$5:$A$105,0))</f>
        <v/>
      </c>
      <c r="K769" s="25">
        <f>LOWER(Settings!$C$4)&amp;".mit."&amp;$A769&amp;IF($C769="","","."&amp;$C769&amp;"."&amp;$B769)&amp;IF(INDEX(Variables!$D$5:$D$105,MATCH($A769,Variables!$A$5:$A$105,0))="","","."&amp;INDEX(Variables!$D$5:$D$105,MATCH($A769,Variables!$A$5:$A$105,0)))&amp;"."&amp;K$5</f>
        <v/>
      </c>
      <c r="L769" s="41">
        <f>L$12*$D769*INDEX(L$21:L$28,$E769)*INDEX(L$30:L$46,$F769)*(1-INDEX(L$117:L$133,$F769))</f>
        <v/>
      </c>
      <c r="M769" s="40">
        <f>M$12*$D769*INDEX(M$21:M$28,$E769)*INDEX(M$30:M$46,$F769)*(1-INDEX(M$117:M$133,$F769))</f>
        <v/>
      </c>
      <c r="N769" s="40">
        <f>N$12*$D769*INDEX(N$21:N$28,$E769)*INDEX(N$30:N$46,$F769)*(1-INDEX(N$117:N$133,$F769))</f>
        <v/>
      </c>
      <c r="O769" s="40">
        <f>O$12*$D769*INDEX(O$21:O$28,$E769)*INDEX(O$30:O$46,$F769)*(1-INDEX(O$117:O$133,$F769))</f>
        <v/>
      </c>
      <c r="P769" s="40">
        <f>P$12*$D769*INDEX(P$21:P$28,$E769)*INDEX(P$30:P$46,$F769)*(1-INDEX(P$117:P$133,$F769))</f>
        <v/>
      </c>
      <c r="Q769" s="40">
        <f>Q$12*$D769*INDEX(Q$21:Q$28,$E769)*INDEX(Q$30:Q$46,$F769)*(1-INDEX(Q$117:Q$133,$F769))</f>
        <v/>
      </c>
      <c r="R769" s="40">
        <f>R$12*$D769*INDEX(R$21:R$28,$E769)*INDEX(R$30:R$46,$F769)*(1-INDEX(R$117:R$133,$F769))</f>
        <v/>
      </c>
      <c r="S769" s="40">
        <f>S$12*$D769*INDEX(S$21:S$28,$E769)*INDEX(S$30:S$46,$F769)*(1-INDEX(S$117:S$133,$F769))</f>
        <v/>
      </c>
      <c r="T769" s="40">
        <f>T$12*$D769*INDEX(T$21:T$28,$E769)*INDEX(T$30:T$46,$F769)*(1-INDEX(T$117:T$133,$F769))</f>
        <v/>
      </c>
      <c r="U769" s="40">
        <f>U$12*$D769*INDEX(U$21:U$28,$E769)*INDEX(U$30:U$46,$F769)*(1-INDEX(U$117:U$133,$F769))</f>
        <v/>
      </c>
      <c r="V769" s="40">
        <f>V$12*$D769*INDEX(V$21:V$28,$E769)*INDEX(V$30:V$46,$F769)*(1-INDEX(V$117:V$133,$F769))</f>
        <v/>
      </c>
      <c r="W769" s="40">
        <f>W$12*$D769*INDEX(W$21:W$28,$E769)*INDEX(W$30:W$46,$F769)*(1-INDEX(W$117:W$133,$F769))</f>
        <v/>
      </c>
      <c r="X769" s="40">
        <f>X$12*$D769*INDEX(X$21:X$28,$E769)*INDEX(X$30:X$46,$F769)*(1-INDEX(X$117:X$133,$F769))</f>
        <v/>
      </c>
      <c r="Y769" s="40">
        <f>Y$12*$D769*INDEX(Y$21:Y$28,$E769)*INDEX(Y$30:Y$46,$F769)*(1-INDEX(Y$117:Y$133,$F769))</f>
        <v/>
      </c>
      <c r="Z769" s="40">
        <f>Z$12*$D769*INDEX(Z$21:Z$28,$E769)*INDEX(Z$30:Z$46,$F769)*(1-INDEX(Z$117:Z$133,$F769))</f>
        <v/>
      </c>
      <c r="AA769" s="40">
        <f>AA$12*$D769*INDEX(AA$21:AA$28,$E769)*INDEX(AA$30:AA$46,$F769)*(1-INDEX(AA$117:AA$133,$F769))</f>
        <v/>
      </c>
      <c r="AB769" s="40">
        <f>AB$12*$D769*INDEX(AB$21:AB$28,$E769)*INDEX(AB$30:AB$46,$F769)*(1-INDEX(AB$117:AB$133,$F769))</f>
        <v/>
      </c>
      <c r="AC769" s="40">
        <f>AC$12*$D769*INDEX(AC$21:AC$28,$E769)*INDEX(AC$30:AC$46,$F769)*(1-INDEX(AC$117:AC$133,$F769))</f>
        <v/>
      </c>
      <c r="AD769" s="42">
        <f>CARBONTAX(AD$12,$D769,INDEX(AD$21:AD$28,$E769),INDEX(AD$30:AD$46,$F769),INDEX(AD$117:AD$133,$F769))</f>
        <v/>
      </c>
      <c r="AE769" s="25">
        <f>LOWER(Settings!$C$4)&amp;".mit."&amp;$A769&amp;IF($C769="","","."&amp;$C769&amp;"."&amp;$B769)&amp;IF(INDEX(Variables!$D$5:$D$105,MATCH($A769,Variables!$A$5:$A$105,0))="","","."&amp;INDEX(Variables!$D$5:$D$105,MATCH($A769,Variables!$A$5:$A$105,0)))&amp;"."&amp;AE$5</f>
        <v/>
      </c>
      <c r="AF769" s="41">
        <f>AF$12*$D769*INDEX(AF$21:AF$28,$E769)*INDEX(AF$30:AF$46,$F769)*(1-INDEX(AF$117:AF$133,$F769))</f>
        <v/>
      </c>
      <c r="AG769" s="40">
        <f>AG$12*$D769*INDEX(AG$21:AG$28,$E769)*INDEX(AG$30:AG$46,$F769)*(1-INDEX(AG$117:AG$133,$F769))</f>
        <v/>
      </c>
      <c r="AH769" s="40">
        <f>AH$12*$D769*INDEX(AH$21:AH$28,$E769)*INDEX(AH$30:AH$46,$F769)*(1-INDEX(AH$117:AH$133,$F769))</f>
        <v/>
      </c>
      <c r="AI769" s="40">
        <f>AI$12*$D769*INDEX(AI$21:AI$28,$E769)*INDEX(AI$30:AI$46,$F769)*(1-INDEX(AI$117:AI$133,$F769))</f>
        <v/>
      </c>
      <c r="AJ769" s="40">
        <f>AJ$12*$D769*INDEX(AJ$21:AJ$28,$E769)*INDEX(AJ$30:AJ$46,$F769)*(1-INDEX(AJ$117:AJ$133,$F769))</f>
        <v/>
      </c>
      <c r="AK769" s="40">
        <f>AK$12*$D769*INDEX(AK$21:AK$28,$E769)*INDEX(AK$30:AK$46,$F769)*(1-INDEX(AK$117:AK$133,$F769))</f>
        <v/>
      </c>
      <c r="AL769" s="40">
        <f>AL$12*$D769*INDEX(AL$21:AL$28,$E769)*INDEX(AL$30:AL$46,$F769)*(1-INDEX(AL$117:AL$133,$F769))</f>
        <v/>
      </c>
      <c r="AM769" s="40">
        <f>AM$12*$D769*INDEX(AM$21:AM$28,$E769)*INDEX(AM$30:AM$46,$F769)*(1-INDEX(AM$117:AM$133,$F769))</f>
        <v/>
      </c>
      <c r="AN769" s="40">
        <f>AN$12*$D769*INDEX(AN$21:AN$28,$E769)*INDEX(AN$30:AN$46,$F769)*(1-INDEX(AN$117:AN$133,$F769))</f>
        <v/>
      </c>
      <c r="AO769" s="40">
        <f>AO$12*$D769*INDEX(AO$21:AO$28,$E769)*INDEX(AO$30:AO$46,$F769)*(1-INDEX(AO$117:AO$133,$F769))</f>
        <v/>
      </c>
      <c r="AP769" s="40">
        <f>AP$12*$D769*INDEX(AP$21:AP$28,$E769)*INDEX(AP$30:AP$46,$F769)*(1-INDEX(AP$117:AP$133,$F769))</f>
        <v/>
      </c>
      <c r="AQ769" s="40">
        <f>AQ$12*$D769*INDEX(AQ$21:AQ$28,$E769)*INDEX(AQ$30:AQ$46,$F769)*(1-INDEX(AQ$117:AQ$133,$F769))</f>
        <v/>
      </c>
      <c r="AR769" s="40">
        <f>AR$12*$D769*INDEX(AR$21:AR$28,$E769)*INDEX(AR$30:AR$46,$F769)*(1-INDEX(AR$117:AR$133,$F769))</f>
        <v/>
      </c>
      <c r="AS769" s="40">
        <f>AS$12*$D769*INDEX(AS$21:AS$28,$E769)*INDEX(AS$30:AS$46,$F769)*(1-INDEX(AS$117:AS$133,$F769))</f>
        <v/>
      </c>
      <c r="AT769" s="40">
        <f>AT$12*$D769*INDEX(AT$21:AT$28,$E769)*INDEX(AT$30:AT$46,$F769)*(1-INDEX(AT$117:AT$133,$F769))</f>
        <v/>
      </c>
      <c r="AU769" s="40">
        <f>AU$12*$D769*INDEX(AU$21:AU$28,$E769)*INDEX(AU$30:AU$46,$F769)*(1-INDEX(AU$117:AU$133,$F769))</f>
        <v/>
      </c>
      <c r="AV769" s="40">
        <f>AV$12*$D769*INDEX(AV$21:AV$28,$E769)*INDEX(AV$30:AV$46,$F769)*(1-INDEX(AV$117:AV$133,$F769))</f>
        <v/>
      </c>
      <c r="AW769" s="40">
        <f>AW$12*$D769*INDEX(AW$21:AW$28,$E769)*INDEX(AW$30:AW$46,$F769)*(1-INDEX(AW$117:AW$133,$F769))</f>
        <v/>
      </c>
      <c r="AX769" s="42">
        <f>CARBONTAX(AX$12,$D769,INDEX(AX$21:AX$28,$E769),INDEX(AX$30:AX$46,$F769),INDEX(AX$117:AX$133,$F769))</f>
        <v/>
      </c>
    </row>
    <row r="770" hidden="1" outlineLevel="2"/>
    <row r="771" hidden="1" outlineLevel="2">
      <c r="A771" s="5" t="inlineStr">
        <is>
          <t>ets</t>
        </is>
      </c>
      <c r="B771" s="5" t="inlineStr">
        <is>
          <t>coa</t>
        </is>
      </c>
      <c r="C771" s="5" t="inlineStr">
        <is>
          <t>foo</t>
        </is>
      </c>
      <c r="D771" s="40">
        <f>INDEX(Inputs!$T$5:$T$132,MATCH($B771&amp;"|"&amp;$C771,Inputs!$A$5:$A$132,0))</f>
        <v/>
      </c>
      <c r="E771" s="40">
        <f>INDEX(Inputs!$K$5:$K$132,MATCH($B771&amp;"|"&amp;$C771,Inputs!$A$5:$A$132,0))</f>
        <v/>
      </c>
      <c r="F771" s="39" t="n"/>
      <c r="G771" s="39" t="n"/>
      <c r="H771" s="5">
        <f>INDEX(Variables!$B$5:$B$105,MATCH($A771,Variables!$A$5:$A$105,0))&amp;IF($C771="",""," | "&amp;INDEX(Mapping!$B$5:$B$26,MATCH($C771,Mapping!$A$5:$A$26,0))&amp;" | "&amp;INDEX(Mapping!$B$30:$B$41,MATCH($B771,Mapping!$A$30:$A$41,0)))</f>
        <v/>
      </c>
      <c r="I771" s="5">
        <f>INDEX(Variables!$C$5:$C$105,MATCH($A771,Variables!$A$5:$A$105,0))</f>
        <v/>
      </c>
      <c r="J771" s="5">
        <f>INDEX(Variables!$E$5:$E$105,MATCH($A771,Variables!$A$5:$A$105,0))</f>
        <v/>
      </c>
      <c r="K771" s="25">
        <f>LOWER(Settings!$C$4)&amp;".mit."&amp;$A771&amp;IF($C771="","","."&amp;$C771&amp;"."&amp;$B771)&amp;IF(INDEX(Variables!$D$5:$D$105,MATCH($A771,Variables!$A$5:$A$105,0))="","","."&amp;INDEX(Variables!$D$5:$D$105,MATCH($A771,Variables!$A$5:$A$105,0)))&amp;"."&amp;K$5</f>
        <v/>
      </c>
      <c r="L771" s="41">
        <f>L$134*$D771*INDEX(L$117:L$133,$E771)</f>
        <v/>
      </c>
      <c r="M771" s="40">
        <f>M$134*$D771*INDEX(M$117:M$133,$E771)</f>
        <v/>
      </c>
      <c r="N771" s="40">
        <f>N$134*$D771*INDEX(N$117:N$133,$E771)</f>
        <v/>
      </c>
      <c r="O771" s="40">
        <f>O$134*$D771*INDEX(O$117:O$133,$E771)</f>
        <v/>
      </c>
      <c r="P771" s="40">
        <f>P$134*$D771*INDEX(P$117:P$133,$E771)</f>
        <v/>
      </c>
      <c r="Q771" s="40">
        <f>Q$134*$D771*INDEX(Q$117:Q$133,$E771)</f>
        <v/>
      </c>
      <c r="R771" s="40">
        <f>R$134*$D771*INDEX(R$117:R$133,$E771)</f>
        <v/>
      </c>
      <c r="S771" s="40">
        <f>S$134*$D771*INDEX(S$117:S$133,$E771)</f>
        <v/>
      </c>
      <c r="T771" s="40">
        <f>T$134*$D771*INDEX(T$117:T$133,$E771)</f>
        <v/>
      </c>
      <c r="U771" s="40">
        <f>U$134*$D771*INDEX(U$117:U$133,$E771)</f>
        <v/>
      </c>
      <c r="V771" s="40">
        <f>V$134*$D771*INDEX(V$117:V$133,$E771)</f>
        <v/>
      </c>
      <c r="W771" s="40">
        <f>W$134*$D771*INDEX(W$117:W$133,$E771)</f>
        <v/>
      </c>
      <c r="X771" s="40">
        <f>X$134*$D771*INDEX(X$117:X$133,$E771)</f>
        <v/>
      </c>
      <c r="Y771" s="40">
        <f>Y$134*$D771*INDEX(Y$117:Y$133,$E771)</f>
        <v/>
      </c>
      <c r="Z771" s="40">
        <f>Z$134*$D771*INDEX(Z$117:Z$133,$E771)</f>
        <v/>
      </c>
      <c r="AA771" s="40">
        <f>AA$134*$D771*INDEX(AA$117:AA$133,$E771)</f>
        <v/>
      </c>
      <c r="AB771" s="40">
        <f>AB$134*$D771*INDEX(AB$117:AB$133,$E771)</f>
        <v/>
      </c>
      <c r="AC771" s="40">
        <f>AC$134*$D771*INDEX(AC$117:AC$133,$E771)</f>
        <v/>
      </c>
      <c r="AD771" s="42">
        <f>ETSCOST(AD$134,$D771,INDEX(AD$117:AD$133,$E771))</f>
        <v/>
      </c>
      <c r="AE771" s="25">
        <f>LOWER(Settings!$C$4)&amp;".mit."&amp;$A771&amp;IF($C771="","","."&amp;$C771&amp;"."&amp;$B771)&amp;IF(INDEX(Variables!$D$5:$D$105,MATCH($A771,Variables!$A$5:$A$105,0))="","","."&amp;INDEX(Variables!$D$5:$D$105,MATCH($A771,Variables!$A$5:$A$105,0)))&amp;"."&amp;AE$5</f>
        <v/>
      </c>
      <c r="AF771" s="41">
        <f>AF$134*$D771*INDEX(AF$117:AF$133,$E771)</f>
        <v/>
      </c>
      <c r="AG771" s="40">
        <f>AG$134*$D771*INDEX(AG$117:AG$133,$E771)</f>
        <v/>
      </c>
      <c r="AH771" s="40">
        <f>AH$134*$D771*INDEX(AH$117:AH$133,$E771)</f>
        <v/>
      </c>
      <c r="AI771" s="40">
        <f>AI$134*$D771*INDEX(AI$117:AI$133,$E771)</f>
        <v/>
      </c>
      <c r="AJ771" s="40">
        <f>AJ$134*$D771*INDEX(AJ$117:AJ$133,$E771)</f>
        <v/>
      </c>
      <c r="AK771" s="40">
        <f>AK$134*$D771*INDEX(AK$117:AK$133,$E771)</f>
        <v/>
      </c>
      <c r="AL771" s="40">
        <f>AL$134*$D771*INDEX(AL$117:AL$133,$E771)</f>
        <v/>
      </c>
      <c r="AM771" s="40">
        <f>AM$134*$D771*INDEX(AM$117:AM$133,$E771)</f>
        <v/>
      </c>
      <c r="AN771" s="40">
        <f>AN$134*$D771*INDEX(AN$117:AN$133,$E771)</f>
        <v/>
      </c>
      <c r="AO771" s="40">
        <f>AO$134*$D771*INDEX(AO$117:AO$133,$E771)</f>
        <v/>
      </c>
      <c r="AP771" s="40">
        <f>AP$134*$D771*INDEX(AP$117:AP$133,$E771)</f>
        <v/>
      </c>
      <c r="AQ771" s="40">
        <f>AQ$134*$D771*INDEX(AQ$117:AQ$133,$E771)</f>
        <v/>
      </c>
      <c r="AR771" s="40">
        <f>AR$134*$D771*INDEX(AR$117:AR$133,$E771)</f>
        <v/>
      </c>
      <c r="AS771" s="40">
        <f>AS$134*$D771*INDEX(AS$117:AS$133,$E771)</f>
        <v/>
      </c>
      <c r="AT771" s="40">
        <f>AT$134*$D771*INDEX(AT$117:AT$133,$E771)</f>
        <v/>
      </c>
      <c r="AU771" s="40">
        <f>AU$134*$D771*INDEX(AU$117:AU$133,$E771)</f>
        <v/>
      </c>
      <c r="AV771" s="40">
        <f>AV$134*$D771*INDEX(AV$117:AV$133,$E771)</f>
        <v/>
      </c>
      <c r="AW771" s="40">
        <f>AW$134*$D771*INDEX(AW$117:AW$133,$E771)</f>
        <v/>
      </c>
      <c r="AX771" s="42">
        <f>ETSCOST(AX$134,$D771,INDEX(AX$117:AX$133,$E771))</f>
        <v/>
      </c>
    </row>
    <row r="772" hidden="1" outlineLevel="2">
      <c r="A772" s="5" t="inlineStr">
        <is>
          <t>ets</t>
        </is>
      </c>
      <c r="B772" s="5" t="inlineStr">
        <is>
          <t>nga</t>
        </is>
      </c>
      <c r="C772" s="5" t="inlineStr">
        <is>
          <t>foo</t>
        </is>
      </c>
      <c r="D772" s="40">
        <f>INDEX(Inputs!$T$5:$T$132,MATCH($B772&amp;"|"&amp;$C772,Inputs!$A$5:$A$132,0))</f>
        <v/>
      </c>
      <c r="E772" s="40">
        <f>INDEX(Inputs!$K$5:$K$132,MATCH($B772&amp;"|"&amp;$C772,Inputs!$A$5:$A$132,0))</f>
        <v/>
      </c>
      <c r="F772" s="39" t="n"/>
      <c r="G772" s="39" t="n"/>
      <c r="H772" s="5">
        <f>INDEX(Variables!$B$5:$B$105,MATCH($A772,Variables!$A$5:$A$105,0))&amp;IF($C772="",""," | "&amp;INDEX(Mapping!$B$5:$B$26,MATCH($C772,Mapping!$A$5:$A$26,0))&amp;" | "&amp;INDEX(Mapping!$B$30:$B$41,MATCH($B772,Mapping!$A$30:$A$41,0)))</f>
        <v/>
      </c>
      <c r="I772" s="5">
        <f>INDEX(Variables!$C$5:$C$105,MATCH($A772,Variables!$A$5:$A$105,0))</f>
        <v/>
      </c>
      <c r="J772" s="5">
        <f>INDEX(Variables!$E$5:$E$105,MATCH($A772,Variables!$A$5:$A$105,0))</f>
        <v/>
      </c>
      <c r="K772" s="25">
        <f>LOWER(Settings!$C$4)&amp;".mit."&amp;$A772&amp;IF($C772="","","."&amp;$C772&amp;"."&amp;$B772)&amp;IF(INDEX(Variables!$D$5:$D$105,MATCH($A772,Variables!$A$5:$A$105,0))="","","."&amp;INDEX(Variables!$D$5:$D$105,MATCH($A772,Variables!$A$5:$A$105,0)))&amp;"."&amp;K$5</f>
        <v/>
      </c>
      <c r="L772" s="41">
        <f>L$134*$D772*INDEX(L$117:L$133,$E772)</f>
        <v/>
      </c>
      <c r="M772" s="40">
        <f>M$134*$D772*INDEX(M$117:M$133,$E772)</f>
        <v/>
      </c>
      <c r="N772" s="40">
        <f>N$134*$D772*INDEX(N$117:N$133,$E772)</f>
        <v/>
      </c>
      <c r="O772" s="40">
        <f>O$134*$D772*INDEX(O$117:O$133,$E772)</f>
        <v/>
      </c>
      <c r="P772" s="40">
        <f>P$134*$D772*INDEX(P$117:P$133,$E772)</f>
        <v/>
      </c>
      <c r="Q772" s="40">
        <f>Q$134*$D772*INDEX(Q$117:Q$133,$E772)</f>
        <v/>
      </c>
      <c r="R772" s="40">
        <f>R$134*$D772*INDEX(R$117:R$133,$E772)</f>
        <v/>
      </c>
      <c r="S772" s="40">
        <f>S$134*$D772*INDEX(S$117:S$133,$E772)</f>
        <v/>
      </c>
      <c r="T772" s="40">
        <f>T$134*$D772*INDEX(T$117:T$133,$E772)</f>
        <v/>
      </c>
      <c r="U772" s="40">
        <f>U$134*$D772*INDEX(U$117:U$133,$E772)</f>
        <v/>
      </c>
      <c r="V772" s="40">
        <f>V$134*$D772*INDEX(V$117:V$133,$E772)</f>
        <v/>
      </c>
      <c r="W772" s="40">
        <f>W$134*$D772*INDEX(W$117:W$133,$E772)</f>
        <v/>
      </c>
      <c r="X772" s="40">
        <f>X$134*$D772*INDEX(X$117:X$133,$E772)</f>
        <v/>
      </c>
      <c r="Y772" s="40">
        <f>Y$134*$D772*INDEX(Y$117:Y$133,$E772)</f>
        <v/>
      </c>
      <c r="Z772" s="40">
        <f>Z$134*$D772*INDEX(Z$117:Z$133,$E772)</f>
        <v/>
      </c>
      <c r="AA772" s="40">
        <f>AA$134*$D772*INDEX(AA$117:AA$133,$E772)</f>
        <v/>
      </c>
      <c r="AB772" s="40">
        <f>AB$134*$D772*INDEX(AB$117:AB$133,$E772)</f>
        <v/>
      </c>
      <c r="AC772" s="40">
        <f>AC$134*$D772*INDEX(AC$117:AC$133,$E772)</f>
        <v/>
      </c>
      <c r="AD772" s="42">
        <f>ETSCOST(AD$134,$D772,INDEX(AD$117:AD$133,$E772))</f>
        <v/>
      </c>
      <c r="AE772" s="25">
        <f>LOWER(Settings!$C$4)&amp;".mit."&amp;$A772&amp;IF($C772="","","."&amp;$C772&amp;"."&amp;$B772)&amp;IF(INDEX(Variables!$D$5:$D$105,MATCH($A772,Variables!$A$5:$A$105,0))="","","."&amp;INDEX(Variables!$D$5:$D$105,MATCH($A772,Variables!$A$5:$A$105,0)))&amp;"."&amp;AE$5</f>
        <v/>
      </c>
      <c r="AF772" s="41">
        <f>AF$134*$D772*INDEX(AF$117:AF$133,$E772)</f>
        <v/>
      </c>
      <c r="AG772" s="40">
        <f>AG$134*$D772*INDEX(AG$117:AG$133,$E772)</f>
        <v/>
      </c>
      <c r="AH772" s="40">
        <f>AH$134*$D772*INDEX(AH$117:AH$133,$E772)</f>
        <v/>
      </c>
      <c r="AI772" s="40">
        <f>AI$134*$D772*INDEX(AI$117:AI$133,$E772)</f>
        <v/>
      </c>
      <c r="AJ772" s="40">
        <f>AJ$134*$D772*INDEX(AJ$117:AJ$133,$E772)</f>
        <v/>
      </c>
      <c r="AK772" s="40">
        <f>AK$134*$D772*INDEX(AK$117:AK$133,$E772)</f>
        <v/>
      </c>
      <c r="AL772" s="40">
        <f>AL$134*$D772*INDEX(AL$117:AL$133,$E772)</f>
        <v/>
      </c>
      <c r="AM772" s="40">
        <f>AM$134*$D772*INDEX(AM$117:AM$133,$E772)</f>
        <v/>
      </c>
      <c r="AN772" s="40">
        <f>AN$134*$D772*INDEX(AN$117:AN$133,$E772)</f>
        <v/>
      </c>
      <c r="AO772" s="40">
        <f>AO$134*$D772*INDEX(AO$117:AO$133,$E772)</f>
        <v/>
      </c>
      <c r="AP772" s="40">
        <f>AP$134*$D772*INDEX(AP$117:AP$133,$E772)</f>
        <v/>
      </c>
      <c r="AQ772" s="40">
        <f>AQ$134*$D772*INDEX(AQ$117:AQ$133,$E772)</f>
        <v/>
      </c>
      <c r="AR772" s="40">
        <f>AR$134*$D772*INDEX(AR$117:AR$133,$E772)</f>
        <v/>
      </c>
      <c r="AS772" s="40">
        <f>AS$134*$D772*INDEX(AS$117:AS$133,$E772)</f>
        <v/>
      </c>
      <c r="AT772" s="40">
        <f>AT$134*$D772*INDEX(AT$117:AT$133,$E772)</f>
        <v/>
      </c>
      <c r="AU772" s="40">
        <f>AU$134*$D772*INDEX(AU$117:AU$133,$E772)</f>
        <v/>
      </c>
      <c r="AV772" s="40">
        <f>AV$134*$D772*INDEX(AV$117:AV$133,$E772)</f>
        <v/>
      </c>
      <c r="AW772" s="40">
        <f>AW$134*$D772*INDEX(AW$117:AW$133,$E772)</f>
        <v/>
      </c>
      <c r="AX772" s="42">
        <f>ETSCOST(AX$134,$D772,INDEX(AX$117:AX$133,$E772))</f>
        <v/>
      </c>
    </row>
    <row r="773" hidden="1" outlineLevel="2">
      <c r="A773" s="5" t="inlineStr">
        <is>
          <t>ets</t>
        </is>
      </c>
      <c r="B773" s="5" t="inlineStr">
        <is>
          <t>gso</t>
        </is>
      </c>
      <c r="C773" s="5" t="inlineStr">
        <is>
          <t>foo</t>
        </is>
      </c>
      <c r="D773" s="40">
        <f>INDEX(Inputs!$T$5:$T$132,MATCH($B773&amp;"|"&amp;$C773,Inputs!$A$5:$A$132,0))</f>
        <v/>
      </c>
      <c r="E773" s="40">
        <f>INDEX(Inputs!$K$5:$K$132,MATCH($B773&amp;"|"&amp;$C773,Inputs!$A$5:$A$132,0))</f>
        <v/>
      </c>
      <c r="F773" s="39" t="n"/>
      <c r="G773" s="39" t="n"/>
      <c r="H773" s="5">
        <f>INDEX(Variables!$B$5:$B$105,MATCH($A773,Variables!$A$5:$A$105,0))&amp;IF($C773="",""," | "&amp;INDEX(Mapping!$B$5:$B$26,MATCH($C773,Mapping!$A$5:$A$26,0))&amp;" | "&amp;INDEX(Mapping!$B$30:$B$41,MATCH($B773,Mapping!$A$30:$A$41,0)))</f>
        <v/>
      </c>
      <c r="I773" s="5">
        <f>INDEX(Variables!$C$5:$C$105,MATCH($A773,Variables!$A$5:$A$105,0))</f>
        <v/>
      </c>
      <c r="J773" s="5">
        <f>INDEX(Variables!$E$5:$E$105,MATCH($A773,Variables!$A$5:$A$105,0))</f>
        <v/>
      </c>
      <c r="K773" s="25">
        <f>LOWER(Settings!$C$4)&amp;".mit."&amp;$A773&amp;IF($C773="","","."&amp;$C773&amp;"."&amp;$B773)&amp;IF(INDEX(Variables!$D$5:$D$105,MATCH($A773,Variables!$A$5:$A$105,0))="","","."&amp;INDEX(Variables!$D$5:$D$105,MATCH($A773,Variables!$A$5:$A$105,0)))&amp;"."&amp;K$5</f>
        <v/>
      </c>
      <c r="L773" s="41">
        <f>L$134*$D773*INDEX(L$117:L$133,$E773)</f>
        <v/>
      </c>
      <c r="M773" s="40">
        <f>M$134*$D773*INDEX(M$117:M$133,$E773)</f>
        <v/>
      </c>
      <c r="N773" s="40">
        <f>N$134*$D773*INDEX(N$117:N$133,$E773)</f>
        <v/>
      </c>
      <c r="O773" s="40">
        <f>O$134*$D773*INDEX(O$117:O$133,$E773)</f>
        <v/>
      </c>
      <c r="P773" s="40">
        <f>P$134*$D773*INDEX(P$117:P$133,$E773)</f>
        <v/>
      </c>
      <c r="Q773" s="40">
        <f>Q$134*$D773*INDEX(Q$117:Q$133,$E773)</f>
        <v/>
      </c>
      <c r="R773" s="40">
        <f>R$134*$D773*INDEX(R$117:R$133,$E773)</f>
        <v/>
      </c>
      <c r="S773" s="40">
        <f>S$134*$D773*INDEX(S$117:S$133,$E773)</f>
        <v/>
      </c>
      <c r="T773" s="40">
        <f>T$134*$D773*INDEX(T$117:T$133,$E773)</f>
        <v/>
      </c>
      <c r="U773" s="40">
        <f>U$134*$D773*INDEX(U$117:U$133,$E773)</f>
        <v/>
      </c>
      <c r="V773" s="40">
        <f>V$134*$D773*INDEX(V$117:V$133,$E773)</f>
        <v/>
      </c>
      <c r="W773" s="40">
        <f>W$134*$D773*INDEX(W$117:W$133,$E773)</f>
        <v/>
      </c>
      <c r="X773" s="40">
        <f>X$134*$D773*INDEX(X$117:X$133,$E773)</f>
        <v/>
      </c>
      <c r="Y773" s="40">
        <f>Y$134*$D773*INDEX(Y$117:Y$133,$E773)</f>
        <v/>
      </c>
      <c r="Z773" s="40">
        <f>Z$134*$D773*INDEX(Z$117:Z$133,$E773)</f>
        <v/>
      </c>
      <c r="AA773" s="40">
        <f>AA$134*$D773*INDEX(AA$117:AA$133,$E773)</f>
        <v/>
      </c>
      <c r="AB773" s="40">
        <f>AB$134*$D773*INDEX(AB$117:AB$133,$E773)</f>
        <v/>
      </c>
      <c r="AC773" s="40">
        <f>AC$134*$D773*INDEX(AC$117:AC$133,$E773)</f>
        <v/>
      </c>
      <c r="AD773" s="42">
        <f>ETSCOST(AD$134,$D773,INDEX(AD$117:AD$133,$E773))</f>
        <v/>
      </c>
      <c r="AE773" s="25">
        <f>LOWER(Settings!$C$4)&amp;".mit."&amp;$A773&amp;IF($C773="","","."&amp;$C773&amp;"."&amp;$B773)&amp;IF(INDEX(Variables!$D$5:$D$105,MATCH($A773,Variables!$A$5:$A$105,0))="","","."&amp;INDEX(Variables!$D$5:$D$105,MATCH($A773,Variables!$A$5:$A$105,0)))&amp;"."&amp;AE$5</f>
        <v/>
      </c>
      <c r="AF773" s="41">
        <f>AF$134*$D773*INDEX(AF$117:AF$133,$E773)</f>
        <v/>
      </c>
      <c r="AG773" s="40">
        <f>AG$134*$D773*INDEX(AG$117:AG$133,$E773)</f>
        <v/>
      </c>
      <c r="AH773" s="40">
        <f>AH$134*$D773*INDEX(AH$117:AH$133,$E773)</f>
        <v/>
      </c>
      <c r="AI773" s="40">
        <f>AI$134*$D773*INDEX(AI$117:AI$133,$E773)</f>
        <v/>
      </c>
      <c r="AJ773" s="40">
        <f>AJ$134*$D773*INDEX(AJ$117:AJ$133,$E773)</f>
        <v/>
      </c>
      <c r="AK773" s="40">
        <f>AK$134*$D773*INDEX(AK$117:AK$133,$E773)</f>
        <v/>
      </c>
      <c r="AL773" s="40">
        <f>AL$134*$D773*INDEX(AL$117:AL$133,$E773)</f>
        <v/>
      </c>
      <c r="AM773" s="40">
        <f>AM$134*$D773*INDEX(AM$117:AM$133,$E773)</f>
        <v/>
      </c>
      <c r="AN773" s="40">
        <f>AN$134*$D773*INDEX(AN$117:AN$133,$E773)</f>
        <v/>
      </c>
      <c r="AO773" s="40">
        <f>AO$134*$D773*INDEX(AO$117:AO$133,$E773)</f>
        <v/>
      </c>
      <c r="AP773" s="40">
        <f>AP$134*$D773*INDEX(AP$117:AP$133,$E773)</f>
        <v/>
      </c>
      <c r="AQ773" s="40">
        <f>AQ$134*$D773*INDEX(AQ$117:AQ$133,$E773)</f>
        <v/>
      </c>
      <c r="AR773" s="40">
        <f>AR$134*$D773*INDEX(AR$117:AR$133,$E773)</f>
        <v/>
      </c>
      <c r="AS773" s="40">
        <f>AS$134*$D773*INDEX(AS$117:AS$133,$E773)</f>
        <v/>
      </c>
      <c r="AT773" s="40">
        <f>AT$134*$D773*INDEX(AT$117:AT$133,$E773)</f>
        <v/>
      </c>
      <c r="AU773" s="40">
        <f>AU$134*$D773*INDEX(AU$117:AU$133,$E773)</f>
        <v/>
      </c>
      <c r="AV773" s="40">
        <f>AV$134*$D773*INDEX(AV$117:AV$133,$E773)</f>
        <v/>
      </c>
      <c r="AW773" s="40">
        <f>AW$134*$D773*INDEX(AW$117:AW$133,$E773)</f>
        <v/>
      </c>
      <c r="AX773" s="42">
        <f>ETSCOST(AX$134,$D773,INDEX(AX$117:AX$133,$E773))</f>
        <v/>
      </c>
    </row>
    <row r="774" hidden="1" outlineLevel="2">
      <c r="A774" s="5" t="inlineStr">
        <is>
          <t>ets</t>
        </is>
      </c>
      <c r="B774" s="5" t="inlineStr">
        <is>
          <t>die</t>
        </is>
      </c>
      <c r="C774" s="5" t="inlineStr">
        <is>
          <t>foo</t>
        </is>
      </c>
      <c r="D774" s="40">
        <f>INDEX(Inputs!$T$5:$T$132,MATCH($B774&amp;"|"&amp;$C774,Inputs!$A$5:$A$132,0))</f>
        <v/>
      </c>
      <c r="E774" s="40">
        <f>INDEX(Inputs!$K$5:$K$132,MATCH($B774&amp;"|"&amp;$C774,Inputs!$A$5:$A$132,0))</f>
        <v/>
      </c>
      <c r="F774" s="39" t="n"/>
      <c r="G774" s="39" t="n"/>
      <c r="H774" s="5">
        <f>INDEX(Variables!$B$5:$B$105,MATCH($A774,Variables!$A$5:$A$105,0))&amp;IF($C774="",""," | "&amp;INDEX(Mapping!$B$5:$B$26,MATCH($C774,Mapping!$A$5:$A$26,0))&amp;" | "&amp;INDEX(Mapping!$B$30:$B$41,MATCH($B774,Mapping!$A$30:$A$41,0)))</f>
        <v/>
      </c>
      <c r="I774" s="5">
        <f>INDEX(Variables!$C$5:$C$105,MATCH($A774,Variables!$A$5:$A$105,0))</f>
        <v/>
      </c>
      <c r="J774" s="5">
        <f>INDEX(Variables!$E$5:$E$105,MATCH($A774,Variables!$A$5:$A$105,0))</f>
        <v/>
      </c>
      <c r="K774" s="25">
        <f>LOWER(Settings!$C$4)&amp;".mit."&amp;$A774&amp;IF($C774="","","."&amp;$C774&amp;"."&amp;$B774)&amp;IF(INDEX(Variables!$D$5:$D$105,MATCH($A774,Variables!$A$5:$A$105,0))="","","."&amp;INDEX(Variables!$D$5:$D$105,MATCH($A774,Variables!$A$5:$A$105,0)))&amp;"."&amp;K$5</f>
        <v/>
      </c>
      <c r="L774" s="41">
        <f>L$134*$D774*INDEX(L$117:L$133,$E774)</f>
        <v/>
      </c>
      <c r="M774" s="40">
        <f>M$134*$D774*INDEX(M$117:M$133,$E774)</f>
        <v/>
      </c>
      <c r="N774" s="40">
        <f>N$134*$D774*INDEX(N$117:N$133,$E774)</f>
        <v/>
      </c>
      <c r="O774" s="40">
        <f>O$134*$D774*INDEX(O$117:O$133,$E774)</f>
        <v/>
      </c>
      <c r="P774" s="40">
        <f>P$134*$D774*INDEX(P$117:P$133,$E774)</f>
        <v/>
      </c>
      <c r="Q774" s="40">
        <f>Q$134*$D774*INDEX(Q$117:Q$133,$E774)</f>
        <v/>
      </c>
      <c r="R774" s="40">
        <f>R$134*$D774*INDEX(R$117:R$133,$E774)</f>
        <v/>
      </c>
      <c r="S774" s="40">
        <f>S$134*$D774*INDEX(S$117:S$133,$E774)</f>
        <v/>
      </c>
      <c r="T774" s="40">
        <f>T$134*$D774*INDEX(T$117:T$133,$E774)</f>
        <v/>
      </c>
      <c r="U774" s="40">
        <f>U$134*$D774*INDEX(U$117:U$133,$E774)</f>
        <v/>
      </c>
      <c r="V774" s="40">
        <f>V$134*$D774*INDEX(V$117:V$133,$E774)</f>
        <v/>
      </c>
      <c r="W774" s="40">
        <f>W$134*$D774*INDEX(W$117:W$133,$E774)</f>
        <v/>
      </c>
      <c r="X774" s="40">
        <f>X$134*$D774*INDEX(X$117:X$133,$E774)</f>
        <v/>
      </c>
      <c r="Y774" s="40">
        <f>Y$134*$D774*INDEX(Y$117:Y$133,$E774)</f>
        <v/>
      </c>
      <c r="Z774" s="40">
        <f>Z$134*$D774*INDEX(Z$117:Z$133,$E774)</f>
        <v/>
      </c>
      <c r="AA774" s="40">
        <f>AA$134*$D774*INDEX(AA$117:AA$133,$E774)</f>
        <v/>
      </c>
      <c r="AB774" s="40">
        <f>AB$134*$D774*INDEX(AB$117:AB$133,$E774)</f>
        <v/>
      </c>
      <c r="AC774" s="40">
        <f>AC$134*$D774*INDEX(AC$117:AC$133,$E774)</f>
        <v/>
      </c>
      <c r="AD774" s="42">
        <f>ETSCOST(AD$134,$D774,INDEX(AD$117:AD$133,$E774))</f>
        <v/>
      </c>
      <c r="AE774" s="25">
        <f>LOWER(Settings!$C$4)&amp;".mit."&amp;$A774&amp;IF($C774="","","."&amp;$C774&amp;"."&amp;$B774)&amp;IF(INDEX(Variables!$D$5:$D$105,MATCH($A774,Variables!$A$5:$A$105,0))="","","."&amp;INDEX(Variables!$D$5:$D$105,MATCH($A774,Variables!$A$5:$A$105,0)))&amp;"."&amp;AE$5</f>
        <v/>
      </c>
      <c r="AF774" s="41">
        <f>AF$134*$D774*INDEX(AF$117:AF$133,$E774)</f>
        <v/>
      </c>
      <c r="AG774" s="40">
        <f>AG$134*$D774*INDEX(AG$117:AG$133,$E774)</f>
        <v/>
      </c>
      <c r="AH774" s="40">
        <f>AH$134*$D774*INDEX(AH$117:AH$133,$E774)</f>
        <v/>
      </c>
      <c r="AI774" s="40">
        <f>AI$134*$D774*INDEX(AI$117:AI$133,$E774)</f>
        <v/>
      </c>
      <c r="AJ774" s="40">
        <f>AJ$134*$D774*INDEX(AJ$117:AJ$133,$E774)</f>
        <v/>
      </c>
      <c r="AK774" s="40">
        <f>AK$134*$D774*INDEX(AK$117:AK$133,$E774)</f>
        <v/>
      </c>
      <c r="AL774" s="40">
        <f>AL$134*$D774*INDEX(AL$117:AL$133,$E774)</f>
        <v/>
      </c>
      <c r="AM774" s="40">
        <f>AM$134*$D774*INDEX(AM$117:AM$133,$E774)</f>
        <v/>
      </c>
      <c r="AN774" s="40">
        <f>AN$134*$D774*INDEX(AN$117:AN$133,$E774)</f>
        <v/>
      </c>
      <c r="AO774" s="40">
        <f>AO$134*$D774*INDEX(AO$117:AO$133,$E774)</f>
        <v/>
      </c>
      <c r="AP774" s="40">
        <f>AP$134*$D774*INDEX(AP$117:AP$133,$E774)</f>
        <v/>
      </c>
      <c r="AQ774" s="40">
        <f>AQ$134*$D774*INDEX(AQ$117:AQ$133,$E774)</f>
        <v/>
      </c>
      <c r="AR774" s="40">
        <f>AR$134*$D774*INDEX(AR$117:AR$133,$E774)</f>
        <v/>
      </c>
      <c r="AS774" s="40">
        <f>AS$134*$D774*INDEX(AS$117:AS$133,$E774)</f>
        <v/>
      </c>
      <c r="AT774" s="40">
        <f>AT$134*$D774*INDEX(AT$117:AT$133,$E774)</f>
        <v/>
      </c>
      <c r="AU774" s="40">
        <f>AU$134*$D774*INDEX(AU$117:AU$133,$E774)</f>
        <v/>
      </c>
      <c r="AV774" s="40">
        <f>AV$134*$D774*INDEX(AV$117:AV$133,$E774)</f>
        <v/>
      </c>
      <c r="AW774" s="40">
        <f>AW$134*$D774*INDEX(AW$117:AW$133,$E774)</f>
        <v/>
      </c>
      <c r="AX774" s="42">
        <f>ETSCOST(AX$134,$D774,INDEX(AX$117:AX$133,$E774))</f>
        <v/>
      </c>
    </row>
    <row r="775" hidden="1" outlineLevel="2">
      <c r="A775" s="5" t="inlineStr">
        <is>
          <t>ets</t>
        </is>
      </c>
      <c r="B775" s="5" t="inlineStr">
        <is>
          <t>lpg</t>
        </is>
      </c>
      <c r="C775" s="5" t="inlineStr">
        <is>
          <t>foo</t>
        </is>
      </c>
      <c r="D775" s="40">
        <f>INDEX(Inputs!$T$5:$T$132,MATCH($B775&amp;"|"&amp;$C775,Inputs!$A$5:$A$132,0))</f>
        <v/>
      </c>
      <c r="E775" s="40">
        <f>INDEX(Inputs!$K$5:$K$132,MATCH($B775&amp;"|"&amp;$C775,Inputs!$A$5:$A$132,0))</f>
        <v/>
      </c>
      <c r="F775" s="39" t="n"/>
      <c r="G775" s="39" t="n"/>
      <c r="H775" s="5">
        <f>INDEX(Variables!$B$5:$B$105,MATCH($A775,Variables!$A$5:$A$105,0))&amp;IF($C775="",""," | "&amp;INDEX(Mapping!$B$5:$B$26,MATCH($C775,Mapping!$A$5:$A$26,0))&amp;" | "&amp;INDEX(Mapping!$B$30:$B$41,MATCH($B775,Mapping!$A$30:$A$41,0)))</f>
        <v/>
      </c>
      <c r="I775" s="5">
        <f>INDEX(Variables!$C$5:$C$105,MATCH($A775,Variables!$A$5:$A$105,0))</f>
        <v/>
      </c>
      <c r="J775" s="5">
        <f>INDEX(Variables!$E$5:$E$105,MATCH($A775,Variables!$A$5:$A$105,0))</f>
        <v/>
      </c>
      <c r="K775" s="25">
        <f>LOWER(Settings!$C$4)&amp;".mit."&amp;$A775&amp;IF($C775="","","."&amp;$C775&amp;"."&amp;$B775)&amp;IF(INDEX(Variables!$D$5:$D$105,MATCH($A775,Variables!$A$5:$A$105,0))="","","."&amp;INDEX(Variables!$D$5:$D$105,MATCH($A775,Variables!$A$5:$A$105,0)))&amp;"."&amp;K$5</f>
        <v/>
      </c>
      <c r="L775" s="41">
        <f>L$134*$D775*INDEX(L$117:L$133,$E775)</f>
        <v/>
      </c>
      <c r="M775" s="40">
        <f>M$134*$D775*INDEX(M$117:M$133,$E775)</f>
        <v/>
      </c>
      <c r="N775" s="40">
        <f>N$134*$D775*INDEX(N$117:N$133,$E775)</f>
        <v/>
      </c>
      <c r="O775" s="40">
        <f>O$134*$D775*INDEX(O$117:O$133,$E775)</f>
        <v/>
      </c>
      <c r="P775" s="40">
        <f>P$134*$D775*INDEX(P$117:P$133,$E775)</f>
        <v/>
      </c>
      <c r="Q775" s="40">
        <f>Q$134*$D775*INDEX(Q$117:Q$133,$E775)</f>
        <v/>
      </c>
      <c r="R775" s="40">
        <f>R$134*$D775*INDEX(R$117:R$133,$E775)</f>
        <v/>
      </c>
      <c r="S775" s="40">
        <f>S$134*$D775*INDEX(S$117:S$133,$E775)</f>
        <v/>
      </c>
      <c r="T775" s="40">
        <f>T$134*$D775*INDEX(T$117:T$133,$E775)</f>
        <v/>
      </c>
      <c r="U775" s="40">
        <f>U$134*$D775*INDEX(U$117:U$133,$E775)</f>
        <v/>
      </c>
      <c r="V775" s="40">
        <f>V$134*$D775*INDEX(V$117:V$133,$E775)</f>
        <v/>
      </c>
      <c r="W775" s="40">
        <f>W$134*$D775*INDEX(W$117:W$133,$E775)</f>
        <v/>
      </c>
      <c r="X775" s="40">
        <f>X$134*$D775*INDEX(X$117:X$133,$E775)</f>
        <v/>
      </c>
      <c r="Y775" s="40">
        <f>Y$134*$D775*INDEX(Y$117:Y$133,$E775)</f>
        <v/>
      </c>
      <c r="Z775" s="40">
        <f>Z$134*$D775*INDEX(Z$117:Z$133,$E775)</f>
        <v/>
      </c>
      <c r="AA775" s="40">
        <f>AA$134*$D775*INDEX(AA$117:AA$133,$E775)</f>
        <v/>
      </c>
      <c r="AB775" s="40">
        <f>AB$134*$D775*INDEX(AB$117:AB$133,$E775)</f>
        <v/>
      </c>
      <c r="AC775" s="40">
        <f>AC$134*$D775*INDEX(AC$117:AC$133,$E775)</f>
        <v/>
      </c>
      <c r="AD775" s="42">
        <f>ETSCOST(AD$134,$D775,INDEX(AD$117:AD$133,$E775))</f>
        <v/>
      </c>
      <c r="AE775" s="25">
        <f>LOWER(Settings!$C$4)&amp;".mit."&amp;$A775&amp;IF($C775="","","."&amp;$C775&amp;"."&amp;$B775)&amp;IF(INDEX(Variables!$D$5:$D$105,MATCH($A775,Variables!$A$5:$A$105,0))="","","."&amp;INDEX(Variables!$D$5:$D$105,MATCH($A775,Variables!$A$5:$A$105,0)))&amp;"."&amp;AE$5</f>
        <v/>
      </c>
      <c r="AF775" s="41">
        <f>AF$134*$D775*INDEX(AF$117:AF$133,$E775)</f>
        <v/>
      </c>
      <c r="AG775" s="40">
        <f>AG$134*$D775*INDEX(AG$117:AG$133,$E775)</f>
        <v/>
      </c>
      <c r="AH775" s="40">
        <f>AH$134*$D775*INDEX(AH$117:AH$133,$E775)</f>
        <v/>
      </c>
      <c r="AI775" s="40">
        <f>AI$134*$D775*INDEX(AI$117:AI$133,$E775)</f>
        <v/>
      </c>
      <c r="AJ775" s="40">
        <f>AJ$134*$D775*INDEX(AJ$117:AJ$133,$E775)</f>
        <v/>
      </c>
      <c r="AK775" s="40">
        <f>AK$134*$D775*INDEX(AK$117:AK$133,$E775)</f>
        <v/>
      </c>
      <c r="AL775" s="40">
        <f>AL$134*$D775*INDEX(AL$117:AL$133,$E775)</f>
        <v/>
      </c>
      <c r="AM775" s="40">
        <f>AM$134*$D775*INDEX(AM$117:AM$133,$E775)</f>
        <v/>
      </c>
      <c r="AN775" s="40">
        <f>AN$134*$D775*INDEX(AN$117:AN$133,$E775)</f>
        <v/>
      </c>
      <c r="AO775" s="40">
        <f>AO$134*$D775*INDEX(AO$117:AO$133,$E775)</f>
        <v/>
      </c>
      <c r="AP775" s="40">
        <f>AP$134*$D775*INDEX(AP$117:AP$133,$E775)</f>
        <v/>
      </c>
      <c r="AQ775" s="40">
        <f>AQ$134*$D775*INDEX(AQ$117:AQ$133,$E775)</f>
        <v/>
      </c>
      <c r="AR775" s="40">
        <f>AR$134*$D775*INDEX(AR$117:AR$133,$E775)</f>
        <v/>
      </c>
      <c r="AS775" s="40">
        <f>AS$134*$D775*INDEX(AS$117:AS$133,$E775)</f>
        <v/>
      </c>
      <c r="AT775" s="40">
        <f>AT$134*$D775*INDEX(AT$117:AT$133,$E775)</f>
        <v/>
      </c>
      <c r="AU775" s="40">
        <f>AU$134*$D775*INDEX(AU$117:AU$133,$E775)</f>
        <v/>
      </c>
      <c r="AV775" s="40">
        <f>AV$134*$D775*INDEX(AV$117:AV$133,$E775)</f>
        <v/>
      </c>
      <c r="AW775" s="40">
        <f>AW$134*$D775*INDEX(AW$117:AW$133,$E775)</f>
        <v/>
      </c>
      <c r="AX775" s="42">
        <f>ETSCOST(AX$134,$D775,INDEX(AX$117:AX$133,$E775))</f>
        <v/>
      </c>
    </row>
    <row r="776" hidden="1" outlineLevel="2">
      <c r="A776" s="5" t="inlineStr">
        <is>
          <t>ets</t>
        </is>
      </c>
      <c r="B776" s="5" t="inlineStr">
        <is>
          <t>ker</t>
        </is>
      </c>
      <c r="C776" s="5" t="inlineStr">
        <is>
          <t>foo</t>
        </is>
      </c>
      <c r="D776" s="40">
        <f>INDEX(Inputs!$T$5:$T$132,MATCH($B776&amp;"|"&amp;$C776,Inputs!$A$5:$A$132,0))</f>
        <v/>
      </c>
      <c r="E776" s="40">
        <f>INDEX(Inputs!$K$5:$K$132,MATCH($B776&amp;"|"&amp;$C776,Inputs!$A$5:$A$132,0))</f>
        <v/>
      </c>
      <c r="F776" s="39" t="n"/>
      <c r="G776" s="39" t="n"/>
      <c r="H776" s="5">
        <f>INDEX(Variables!$B$5:$B$105,MATCH($A776,Variables!$A$5:$A$105,0))&amp;IF($C776="",""," | "&amp;INDEX(Mapping!$B$5:$B$26,MATCH($C776,Mapping!$A$5:$A$26,0))&amp;" | "&amp;INDEX(Mapping!$B$30:$B$41,MATCH($B776,Mapping!$A$30:$A$41,0)))</f>
        <v/>
      </c>
      <c r="I776" s="5">
        <f>INDEX(Variables!$C$5:$C$105,MATCH($A776,Variables!$A$5:$A$105,0))</f>
        <v/>
      </c>
      <c r="J776" s="5">
        <f>INDEX(Variables!$E$5:$E$105,MATCH($A776,Variables!$A$5:$A$105,0))</f>
        <v/>
      </c>
      <c r="K776" s="25">
        <f>LOWER(Settings!$C$4)&amp;".mit."&amp;$A776&amp;IF($C776="","","."&amp;$C776&amp;"."&amp;$B776)&amp;IF(INDEX(Variables!$D$5:$D$105,MATCH($A776,Variables!$A$5:$A$105,0))="","","."&amp;INDEX(Variables!$D$5:$D$105,MATCH($A776,Variables!$A$5:$A$105,0)))&amp;"."&amp;K$5</f>
        <v/>
      </c>
      <c r="L776" s="41">
        <f>L$134*$D776*INDEX(L$117:L$133,$E776)</f>
        <v/>
      </c>
      <c r="M776" s="40">
        <f>M$134*$D776*INDEX(M$117:M$133,$E776)</f>
        <v/>
      </c>
      <c r="N776" s="40">
        <f>N$134*$D776*INDEX(N$117:N$133,$E776)</f>
        <v/>
      </c>
      <c r="O776" s="40">
        <f>O$134*$D776*INDEX(O$117:O$133,$E776)</f>
        <v/>
      </c>
      <c r="P776" s="40">
        <f>P$134*$D776*INDEX(P$117:P$133,$E776)</f>
        <v/>
      </c>
      <c r="Q776" s="40">
        <f>Q$134*$D776*INDEX(Q$117:Q$133,$E776)</f>
        <v/>
      </c>
      <c r="R776" s="40">
        <f>R$134*$D776*INDEX(R$117:R$133,$E776)</f>
        <v/>
      </c>
      <c r="S776" s="40">
        <f>S$134*$D776*INDEX(S$117:S$133,$E776)</f>
        <v/>
      </c>
      <c r="T776" s="40">
        <f>T$134*$D776*INDEX(T$117:T$133,$E776)</f>
        <v/>
      </c>
      <c r="U776" s="40">
        <f>U$134*$D776*INDEX(U$117:U$133,$E776)</f>
        <v/>
      </c>
      <c r="V776" s="40">
        <f>V$134*$D776*INDEX(V$117:V$133,$E776)</f>
        <v/>
      </c>
      <c r="W776" s="40">
        <f>W$134*$D776*INDEX(W$117:W$133,$E776)</f>
        <v/>
      </c>
      <c r="X776" s="40">
        <f>X$134*$D776*INDEX(X$117:X$133,$E776)</f>
        <v/>
      </c>
      <c r="Y776" s="40">
        <f>Y$134*$D776*INDEX(Y$117:Y$133,$E776)</f>
        <v/>
      </c>
      <c r="Z776" s="40">
        <f>Z$134*$D776*INDEX(Z$117:Z$133,$E776)</f>
        <v/>
      </c>
      <c r="AA776" s="40">
        <f>AA$134*$D776*INDEX(AA$117:AA$133,$E776)</f>
        <v/>
      </c>
      <c r="AB776" s="40">
        <f>AB$134*$D776*INDEX(AB$117:AB$133,$E776)</f>
        <v/>
      </c>
      <c r="AC776" s="40">
        <f>AC$134*$D776*INDEX(AC$117:AC$133,$E776)</f>
        <v/>
      </c>
      <c r="AD776" s="42">
        <f>ETSCOST(AD$134,$D776,INDEX(AD$117:AD$133,$E776))</f>
        <v/>
      </c>
      <c r="AE776" s="25">
        <f>LOWER(Settings!$C$4)&amp;".mit."&amp;$A776&amp;IF($C776="","","."&amp;$C776&amp;"."&amp;$B776)&amp;IF(INDEX(Variables!$D$5:$D$105,MATCH($A776,Variables!$A$5:$A$105,0))="","","."&amp;INDEX(Variables!$D$5:$D$105,MATCH($A776,Variables!$A$5:$A$105,0)))&amp;"."&amp;AE$5</f>
        <v/>
      </c>
      <c r="AF776" s="41">
        <f>AF$134*$D776*INDEX(AF$117:AF$133,$E776)</f>
        <v/>
      </c>
      <c r="AG776" s="40">
        <f>AG$134*$D776*INDEX(AG$117:AG$133,$E776)</f>
        <v/>
      </c>
      <c r="AH776" s="40">
        <f>AH$134*$D776*INDEX(AH$117:AH$133,$E776)</f>
        <v/>
      </c>
      <c r="AI776" s="40">
        <f>AI$134*$D776*INDEX(AI$117:AI$133,$E776)</f>
        <v/>
      </c>
      <c r="AJ776" s="40">
        <f>AJ$134*$D776*INDEX(AJ$117:AJ$133,$E776)</f>
        <v/>
      </c>
      <c r="AK776" s="40">
        <f>AK$134*$D776*INDEX(AK$117:AK$133,$E776)</f>
        <v/>
      </c>
      <c r="AL776" s="40">
        <f>AL$134*$D776*INDEX(AL$117:AL$133,$E776)</f>
        <v/>
      </c>
      <c r="AM776" s="40">
        <f>AM$134*$D776*INDEX(AM$117:AM$133,$E776)</f>
        <v/>
      </c>
      <c r="AN776" s="40">
        <f>AN$134*$D776*INDEX(AN$117:AN$133,$E776)</f>
        <v/>
      </c>
      <c r="AO776" s="40">
        <f>AO$134*$D776*INDEX(AO$117:AO$133,$E776)</f>
        <v/>
      </c>
      <c r="AP776" s="40">
        <f>AP$134*$D776*INDEX(AP$117:AP$133,$E776)</f>
        <v/>
      </c>
      <c r="AQ776" s="40">
        <f>AQ$134*$D776*INDEX(AQ$117:AQ$133,$E776)</f>
        <v/>
      </c>
      <c r="AR776" s="40">
        <f>AR$134*$D776*INDEX(AR$117:AR$133,$E776)</f>
        <v/>
      </c>
      <c r="AS776" s="40">
        <f>AS$134*$D776*INDEX(AS$117:AS$133,$E776)</f>
        <v/>
      </c>
      <c r="AT776" s="40">
        <f>AT$134*$D776*INDEX(AT$117:AT$133,$E776)</f>
        <v/>
      </c>
      <c r="AU776" s="40">
        <f>AU$134*$D776*INDEX(AU$117:AU$133,$E776)</f>
        <v/>
      </c>
      <c r="AV776" s="40">
        <f>AV$134*$D776*INDEX(AV$117:AV$133,$E776)</f>
        <v/>
      </c>
      <c r="AW776" s="40">
        <f>AW$134*$D776*INDEX(AW$117:AW$133,$E776)</f>
        <v/>
      </c>
      <c r="AX776" s="42">
        <f>ETSCOST(AX$134,$D776,INDEX(AX$117:AX$133,$E776))</f>
        <v/>
      </c>
    </row>
    <row r="777" hidden="1" outlineLevel="2">
      <c r="A777" s="5" t="inlineStr">
        <is>
          <t>ets</t>
        </is>
      </c>
      <c r="B777" s="5" t="inlineStr">
        <is>
          <t>oop</t>
        </is>
      </c>
      <c r="C777" s="5" t="inlineStr">
        <is>
          <t>foo</t>
        </is>
      </c>
      <c r="D777" s="40">
        <f>INDEX(Inputs!$T$5:$T$132,MATCH($B777&amp;"|"&amp;$C777,Inputs!$A$5:$A$132,0))</f>
        <v/>
      </c>
      <c r="E777" s="40">
        <f>INDEX(Inputs!$K$5:$K$132,MATCH($B777&amp;"|"&amp;$C777,Inputs!$A$5:$A$132,0))</f>
        <v/>
      </c>
      <c r="F777" s="39" t="n"/>
      <c r="G777" s="39" t="n"/>
      <c r="H777" s="5">
        <f>INDEX(Variables!$B$5:$B$105,MATCH($A777,Variables!$A$5:$A$105,0))&amp;IF($C777="",""," | "&amp;INDEX(Mapping!$B$5:$B$26,MATCH($C777,Mapping!$A$5:$A$26,0))&amp;" | "&amp;INDEX(Mapping!$B$30:$B$41,MATCH($B777,Mapping!$A$30:$A$41,0)))</f>
        <v/>
      </c>
      <c r="I777" s="5">
        <f>INDEX(Variables!$C$5:$C$105,MATCH($A777,Variables!$A$5:$A$105,0))</f>
        <v/>
      </c>
      <c r="J777" s="5">
        <f>INDEX(Variables!$E$5:$E$105,MATCH($A777,Variables!$A$5:$A$105,0))</f>
        <v/>
      </c>
      <c r="K777" s="25">
        <f>LOWER(Settings!$C$4)&amp;".mit."&amp;$A777&amp;IF($C777="","","."&amp;$C777&amp;"."&amp;$B777)&amp;IF(INDEX(Variables!$D$5:$D$105,MATCH($A777,Variables!$A$5:$A$105,0))="","","."&amp;INDEX(Variables!$D$5:$D$105,MATCH($A777,Variables!$A$5:$A$105,0)))&amp;"."&amp;K$5</f>
        <v/>
      </c>
      <c r="L777" s="41">
        <f>L$134*$D777*INDEX(L$117:L$133,$E777)</f>
        <v/>
      </c>
      <c r="M777" s="40">
        <f>M$134*$D777*INDEX(M$117:M$133,$E777)</f>
        <v/>
      </c>
      <c r="N777" s="40">
        <f>N$134*$D777*INDEX(N$117:N$133,$E777)</f>
        <v/>
      </c>
      <c r="O777" s="40">
        <f>O$134*$D777*INDEX(O$117:O$133,$E777)</f>
        <v/>
      </c>
      <c r="P777" s="40">
        <f>P$134*$D777*INDEX(P$117:P$133,$E777)</f>
        <v/>
      </c>
      <c r="Q777" s="40">
        <f>Q$134*$D777*INDEX(Q$117:Q$133,$E777)</f>
        <v/>
      </c>
      <c r="R777" s="40">
        <f>R$134*$D777*INDEX(R$117:R$133,$E777)</f>
        <v/>
      </c>
      <c r="S777" s="40">
        <f>S$134*$D777*INDEX(S$117:S$133,$E777)</f>
        <v/>
      </c>
      <c r="T777" s="40">
        <f>T$134*$D777*INDEX(T$117:T$133,$E777)</f>
        <v/>
      </c>
      <c r="U777" s="40">
        <f>U$134*$D777*INDEX(U$117:U$133,$E777)</f>
        <v/>
      </c>
      <c r="V777" s="40">
        <f>V$134*$D777*INDEX(V$117:V$133,$E777)</f>
        <v/>
      </c>
      <c r="W777" s="40">
        <f>W$134*$D777*INDEX(W$117:W$133,$E777)</f>
        <v/>
      </c>
      <c r="X777" s="40">
        <f>X$134*$D777*INDEX(X$117:X$133,$E777)</f>
        <v/>
      </c>
      <c r="Y777" s="40">
        <f>Y$134*$D777*INDEX(Y$117:Y$133,$E777)</f>
        <v/>
      </c>
      <c r="Z777" s="40">
        <f>Z$134*$D777*INDEX(Z$117:Z$133,$E777)</f>
        <v/>
      </c>
      <c r="AA777" s="40">
        <f>AA$134*$D777*INDEX(AA$117:AA$133,$E777)</f>
        <v/>
      </c>
      <c r="AB777" s="40">
        <f>AB$134*$D777*INDEX(AB$117:AB$133,$E777)</f>
        <v/>
      </c>
      <c r="AC777" s="40">
        <f>AC$134*$D777*INDEX(AC$117:AC$133,$E777)</f>
        <v/>
      </c>
      <c r="AD777" s="42">
        <f>ETSCOST(AD$134,$D777,INDEX(AD$117:AD$133,$E777))</f>
        <v/>
      </c>
      <c r="AE777" s="25">
        <f>LOWER(Settings!$C$4)&amp;".mit."&amp;$A777&amp;IF($C777="","","."&amp;$C777&amp;"."&amp;$B777)&amp;IF(INDEX(Variables!$D$5:$D$105,MATCH($A777,Variables!$A$5:$A$105,0))="","","."&amp;INDEX(Variables!$D$5:$D$105,MATCH($A777,Variables!$A$5:$A$105,0)))&amp;"."&amp;AE$5</f>
        <v/>
      </c>
      <c r="AF777" s="41">
        <f>AF$134*$D777*INDEX(AF$117:AF$133,$E777)</f>
        <v/>
      </c>
      <c r="AG777" s="40">
        <f>AG$134*$D777*INDEX(AG$117:AG$133,$E777)</f>
        <v/>
      </c>
      <c r="AH777" s="40">
        <f>AH$134*$D777*INDEX(AH$117:AH$133,$E777)</f>
        <v/>
      </c>
      <c r="AI777" s="40">
        <f>AI$134*$D777*INDEX(AI$117:AI$133,$E777)</f>
        <v/>
      </c>
      <c r="AJ777" s="40">
        <f>AJ$134*$D777*INDEX(AJ$117:AJ$133,$E777)</f>
        <v/>
      </c>
      <c r="AK777" s="40">
        <f>AK$134*$D777*INDEX(AK$117:AK$133,$E777)</f>
        <v/>
      </c>
      <c r="AL777" s="40">
        <f>AL$134*$D777*INDEX(AL$117:AL$133,$E777)</f>
        <v/>
      </c>
      <c r="AM777" s="40">
        <f>AM$134*$D777*INDEX(AM$117:AM$133,$E777)</f>
        <v/>
      </c>
      <c r="AN777" s="40">
        <f>AN$134*$D777*INDEX(AN$117:AN$133,$E777)</f>
        <v/>
      </c>
      <c r="AO777" s="40">
        <f>AO$134*$D777*INDEX(AO$117:AO$133,$E777)</f>
        <v/>
      </c>
      <c r="AP777" s="40">
        <f>AP$134*$D777*INDEX(AP$117:AP$133,$E777)</f>
        <v/>
      </c>
      <c r="AQ777" s="40">
        <f>AQ$134*$D777*INDEX(AQ$117:AQ$133,$E777)</f>
        <v/>
      </c>
      <c r="AR777" s="40">
        <f>AR$134*$D777*INDEX(AR$117:AR$133,$E777)</f>
        <v/>
      </c>
      <c r="AS777" s="40">
        <f>AS$134*$D777*INDEX(AS$117:AS$133,$E777)</f>
        <v/>
      </c>
      <c r="AT777" s="40">
        <f>AT$134*$D777*INDEX(AT$117:AT$133,$E777)</f>
        <v/>
      </c>
      <c r="AU777" s="40">
        <f>AU$134*$D777*INDEX(AU$117:AU$133,$E777)</f>
        <v/>
      </c>
      <c r="AV777" s="40">
        <f>AV$134*$D777*INDEX(AV$117:AV$133,$E777)</f>
        <v/>
      </c>
      <c r="AW777" s="40">
        <f>AW$134*$D777*INDEX(AW$117:AW$133,$E777)</f>
        <v/>
      </c>
      <c r="AX777" s="42">
        <f>ETSCOST(AX$134,$D777,INDEX(AX$117:AX$133,$E777))</f>
        <v/>
      </c>
    </row>
    <row r="778" hidden="1" outlineLevel="2">
      <c r="A778" s="5" t="inlineStr">
        <is>
          <t>ets</t>
        </is>
      </c>
      <c r="B778" s="5" t="inlineStr">
        <is>
          <t>bio</t>
        </is>
      </c>
      <c r="C778" s="5" t="inlineStr">
        <is>
          <t>foo</t>
        </is>
      </c>
      <c r="D778" s="40">
        <f>INDEX(Inputs!$T$5:$T$132,MATCH($B778&amp;"|"&amp;$C778,Inputs!$A$5:$A$132,0))</f>
        <v/>
      </c>
      <c r="E778" s="40">
        <f>INDEX(Inputs!$K$5:$K$132,MATCH($B778&amp;"|"&amp;$C778,Inputs!$A$5:$A$132,0))</f>
        <v/>
      </c>
      <c r="F778" s="39" t="n"/>
      <c r="G778" s="39" t="n"/>
      <c r="H778" s="5">
        <f>INDEX(Variables!$B$5:$B$105,MATCH($A778,Variables!$A$5:$A$105,0))&amp;IF($C778="",""," | "&amp;INDEX(Mapping!$B$5:$B$26,MATCH($C778,Mapping!$A$5:$A$26,0))&amp;" | "&amp;INDEX(Mapping!$B$30:$B$41,MATCH($B778,Mapping!$A$30:$A$41,0)))</f>
        <v/>
      </c>
      <c r="I778" s="5">
        <f>INDEX(Variables!$C$5:$C$105,MATCH($A778,Variables!$A$5:$A$105,0))</f>
        <v/>
      </c>
      <c r="J778" s="5">
        <f>INDEX(Variables!$E$5:$E$105,MATCH($A778,Variables!$A$5:$A$105,0))</f>
        <v/>
      </c>
      <c r="K778" s="25">
        <f>LOWER(Settings!$C$4)&amp;".mit."&amp;$A778&amp;IF($C778="","","."&amp;$C778&amp;"."&amp;$B778)&amp;IF(INDEX(Variables!$D$5:$D$105,MATCH($A778,Variables!$A$5:$A$105,0))="","","."&amp;INDEX(Variables!$D$5:$D$105,MATCH($A778,Variables!$A$5:$A$105,0)))&amp;"."&amp;K$5</f>
        <v/>
      </c>
      <c r="L778" s="41">
        <f>L$134*$D778*INDEX(L$117:L$133,$E778)</f>
        <v/>
      </c>
      <c r="M778" s="40">
        <f>M$134*$D778*INDEX(M$117:M$133,$E778)</f>
        <v/>
      </c>
      <c r="N778" s="40">
        <f>N$134*$D778*INDEX(N$117:N$133,$E778)</f>
        <v/>
      </c>
      <c r="O778" s="40">
        <f>O$134*$D778*INDEX(O$117:O$133,$E778)</f>
        <v/>
      </c>
      <c r="P778" s="40">
        <f>P$134*$D778*INDEX(P$117:P$133,$E778)</f>
        <v/>
      </c>
      <c r="Q778" s="40">
        <f>Q$134*$D778*INDEX(Q$117:Q$133,$E778)</f>
        <v/>
      </c>
      <c r="R778" s="40">
        <f>R$134*$D778*INDEX(R$117:R$133,$E778)</f>
        <v/>
      </c>
      <c r="S778" s="40">
        <f>S$134*$D778*INDEX(S$117:S$133,$E778)</f>
        <v/>
      </c>
      <c r="T778" s="40">
        <f>T$134*$D778*INDEX(T$117:T$133,$E778)</f>
        <v/>
      </c>
      <c r="U778" s="40">
        <f>U$134*$D778*INDEX(U$117:U$133,$E778)</f>
        <v/>
      </c>
      <c r="V778" s="40">
        <f>V$134*$D778*INDEX(V$117:V$133,$E778)</f>
        <v/>
      </c>
      <c r="W778" s="40">
        <f>W$134*$D778*INDEX(W$117:W$133,$E778)</f>
        <v/>
      </c>
      <c r="X778" s="40">
        <f>X$134*$D778*INDEX(X$117:X$133,$E778)</f>
        <v/>
      </c>
      <c r="Y778" s="40">
        <f>Y$134*$D778*INDEX(Y$117:Y$133,$E778)</f>
        <v/>
      </c>
      <c r="Z778" s="40">
        <f>Z$134*$D778*INDEX(Z$117:Z$133,$E778)</f>
        <v/>
      </c>
      <c r="AA778" s="40">
        <f>AA$134*$D778*INDEX(AA$117:AA$133,$E778)</f>
        <v/>
      </c>
      <c r="AB778" s="40">
        <f>AB$134*$D778*INDEX(AB$117:AB$133,$E778)</f>
        <v/>
      </c>
      <c r="AC778" s="40">
        <f>AC$134*$D778*INDEX(AC$117:AC$133,$E778)</f>
        <v/>
      </c>
      <c r="AD778" s="42">
        <f>ETSCOST(AD$134,$D778,INDEX(AD$117:AD$133,$E778))</f>
        <v/>
      </c>
      <c r="AE778" s="25">
        <f>LOWER(Settings!$C$4)&amp;".mit."&amp;$A778&amp;IF($C778="","","."&amp;$C778&amp;"."&amp;$B778)&amp;IF(INDEX(Variables!$D$5:$D$105,MATCH($A778,Variables!$A$5:$A$105,0))="","","."&amp;INDEX(Variables!$D$5:$D$105,MATCH($A778,Variables!$A$5:$A$105,0)))&amp;"."&amp;AE$5</f>
        <v/>
      </c>
      <c r="AF778" s="41">
        <f>AF$134*$D778*INDEX(AF$117:AF$133,$E778)</f>
        <v/>
      </c>
      <c r="AG778" s="40">
        <f>AG$134*$D778*INDEX(AG$117:AG$133,$E778)</f>
        <v/>
      </c>
      <c r="AH778" s="40">
        <f>AH$134*$D778*INDEX(AH$117:AH$133,$E778)</f>
        <v/>
      </c>
      <c r="AI778" s="40">
        <f>AI$134*$D778*INDEX(AI$117:AI$133,$E778)</f>
        <v/>
      </c>
      <c r="AJ778" s="40">
        <f>AJ$134*$D778*INDEX(AJ$117:AJ$133,$E778)</f>
        <v/>
      </c>
      <c r="AK778" s="40">
        <f>AK$134*$D778*INDEX(AK$117:AK$133,$E778)</f>
        <v/>
      </c>
      <c r="AL778" s="40">
        <f>AL$134*$D778*INDEX(AL$117:AL$133,$E778)</f>
        <v/>
      </c>
      <c r="AM778" s="40">
        <f>AM$134*$D778*INDEX(AM$117:AM$133,$E778)</f>
        <v/>
      </c>
      <c r="AN778" s="40">
        <f>AN$134*$D778*INDEX(AN$117:AN$133,$E778)</f>
        <v/>
      </c>
      <c r="AO778" s="40">
        <f>AO$134*$D778*INDEX(AO$117:AO$133,$E778)</f>
        <v/>
      </c>
      <c r="AP778" s="40">
        <f>AP$134*$D778*INDEX(AP$117:AP$133,$E778)</f>
        <v/>
      </c>
      <c r="AQ778" s="40">
        <f>AQ$134*$D778*INDEX(AQ$117:AQ$133,$E778)</f>
        <v/>
      </c>
      <c r="AR778" s="40">
        <f>AR$134*$D778*INDEX(AR$117:AR$133,$E778)</f>
        <v/>
      </c>
      <c r="AS778" s="40">
        <f>AS$134*$D778*INDEX(AS$117:AS$133,$E778)</f>
        <v/>
      </c>
      <c r="AT778" s="40">
        <f>AT$134*$D778*INDEX(AT$117:AT$133,$E778)</f>
        <v/>
      </c>
      <c r="AU778" s="40">
        <f>AU$134*$D778*INDEX(AU$117:AU$133,$E778)</f>
        <v/>
      </c>
      <c r="AV778" s="40">
        <f>AV$134*$D778*INDEX(AV$117:AV$133,$E778)</f>
        <v/>
      </c>
      <c r="AW778" s="40">
        <f>AW$134*$D778*INDEX(AW$117:AW$133,$E778)</f>
        <v/>
      </c>
      <c r="AX778" s="42">
        <f>ETSCOST(AX$134,$D778,INDEX(AX$117:AX$133,$E778))</f>
        <v/>
      </c>
    </row>
    <row r="779" hidden="1" outlineLevel="2"/>
    <row r="780" hidden="1" outlineLevel="2">
      <c r="A780" s="5" t="inlineStr">
        <is>
          <t>ntx</t>
        </is>
      </c>
      <c r="B780" s="5" t="inlineStr">
        <is>
          <t>coa</t>
        </is>
      </c>
      <c r="C780" s="5" t="inlineStr">
        <is>
          <t>foo</t>
        </is>
      </c>
      <c r="D780" s="40">
        <f>INDEX(Inputs!$L$5:$L$132,MATCH($B780&amp;"|"&amp;$C780,Inputs!$A$5:$A$132,0))</f>
        <v/>
      </c>
      <c r="E780" s="40">
        <f>INDEX(Inputs!$I$5:$I$132,MATCH($B780&amp;"|"&amp;$C780,Inputs!$A$5:$A$132,0))</f>
        <v/>
      </c>
      <c r="F780" s="39" t="n"/>
      <c r="G780" s="39" t="n"/>
      <c r="H780" s="5">
        <f>INDEX(Variables!$B$5:$B$105,MATCH($A780,Variables!$A$5:$A$105,0))&amp;IF($C780="",""," | "&amp;INDEX(Mapping!$B$5:$B$26,MATCH($C780,Mapping!$A$5:$A$26,0))&amp;" | "&amp;INDEX(Mapping!$B$30:$B$41,MATCH($B780,Mapping!$A$30:$A$41,0)))</f>
        <v/>
      </c>
      <c r="I780" s="5">
        <f>INDEX(Variables!$C$5:$C$105,MATCH($A780,Variables!$A$5:$A$105,0))</f>
        <v/>
      </c>
      <c r="J780" s="5">
        <f>INDEX(Variables!$E$5:$E$105,MATCH($A780,Variables!$A$5:$A$105,0))</f>
        <v/>
      </c>
      <c r="K780" s="25">
        <f>LOWER(Settings!$C$4)&amp;".mit."&amp;$A780&amp;IF($C780="","","."&amp;$C780&amp;"."&amp;$B780)&amp;IF(INDEX(Variables!$D$5:$D$105,MATCH($A780,Variables!$A$5:$A$105,0))="","","."&amp;INDEX(Variables!$D$5:$D$105,MATCH($A780,Variables!$A$5:$A$105,0)))&amp;"."&amp;K$5</f>
        <v/>
      </c>
      <c r="L780" s="41">
        <f>INDEX(L$78:L$91,$D780)/$E780</f>
        <v/>
      </c>
      <c r="M780" s="40">
        <f>INDEX(M$78:M$91,$D780)/$E780</f>
        <v/>
      </c>
      <c r="N780" s="40">
        <f>INDEX(N$78:N$91,$D780)/$E780</f>
        <v/>
      </c>
      <c r="O780" s="40">
        <f>INDEX(O$78:O$91,$D780)/$E780</f>
        <v/>
      </c>
      <c r="P780" s="40">
        <f>INDEX(P$78:P$91,$D780)/$E780</f>
        <v/>
      </c>
      <c r="Q780" s="40">
        <f>INDEX(Q$78:Q$91,$D780)/$E780</f>
        <v/>
      </c>
      <c r="R780" s="40">
        <f>INDEX(R$78:R$91,$D780)/$E780</f>
        <v/>
      </c>
      <c r="S780" s="40">
        <f>INDEX(S$78:S$91,$D780)/$E780</f>
        <v/>
      </c>
      <c r="T780" s="40">
        <f>INDEX(T$78:T$91,$D780)/$E780</f>
        <v/>
      </c>
      <c r="U780" s="40">
        <f>INDEX(U$78:U$91,$D780)/$E780</f>
        <v/>
      </c>
      <c r="V780" s="40">
        <f>INDEX(V$78:V$91,$D780)/$E780</f>
        <v/>
      </c>
      <c r="W780" s="40">
        <f>INDEX(W$78:W$91,$D780)/$E780</f>
        <v/>
      </c>
      <c r="X780" s="40">
        <f>INDEX(X$78:X$91,$D780)/$E780</f>
        <v/>
      </c>
      <c r="Y780" s="40">
        <f>INDEX(Y$78:Y$91,$D780)/$E780</f>
        <v/>
      </c>
      <c r="Z780" s="40">
        <f>INDEX(Z$78:Z$91,$D780)/$E780</f>
        <v/>
      </c>
      <c r="AA780" s="40">
        <f>INDEX(AA$78:AA$91,$D780)/$E780</f>
        <v/>
      </c>
      <c r="AB780" s="40">
        <f>INDEX(AB$78:AB$91,$D780)/$E780</f>
        <v/>
      </c>
      <c r="AC780" s="40">
        <f>INDEX(AC$78:AC$91,$D780)/$E780</f>
        <v/>
      </c>
      <c r="AD780" s="42">
        <f>NEWEXCISE(INDEX(AD$78:AD$91,$D780),$E780)</f>
        <v/>
      </c>
      <c r="AE780" s="25">
        <f>LOWER(Settings!$C$4)&amp;".mit."&amp;$A780&amp;IF($C780="","","."&amp;$C780&amp;"."&amp;$B780)&amp;IF(INDEX(Variables!$D$5:$D$105,MATCH($A780,Variables!$A$5:$A$105,0))="","","."&amp;INDEX(Variables!$D$5:$D$105,MATCH($A780,Variables!$A$5:$A$105,0)))&amp;"."&amp;AE$5</f>
        <v/>
      </c>
      <c r="AF780" s="41">
        <f>INDEX(AF$78:AF$91,$D780)/$E780</f>
        <v/>
      </c>
      <c r="AG780" s="40">
        <f>INDEX(AG$78:AG$91,$D780)/$E780</f>
        <v/>
      </c>
      <c r="AH780" s="40">
        <f>INDEX(AH$78:AH$91,$D780)/$E780</f>
        <v/>
      </c>
      <c r="AI780" s="40">
        <f>INDEX(AI$78:AI$91,$D780)/$E780</f>
        <v/>
      </c>
      <c r="AJ780" s="40">
        <f>INDEX(AJ$78:AJ$91,$D780)/$E780</f>
        <v/>
      </c>
      <c r="AK780" s="40">
        <f>INDEX(AK$78:AK$91,$D780)/$E780</f>
        <v/>
      </c>
      <c r="AL780" s="40">
        <f>INDEX(AL$78:AL$91,$D780)/$E780</f>
        <v/>
      </c>
      <c r="AM780" s="40">
        <f>INDEX(AM$78:AM$91,$D780)/$E780</f>
        <v/>
      </c>
      <c r="AN780" s="40">
        <f>INDEX(AN$78:AN$91,$D780)/$E780</f>
        <v/>
      </c>
      <c r="AO780" s="40">
        <f>INDEX(AO$78:AO$91,$D780)/$E780</f>
        <v/>
      </c>
      <c r="AP780" s="40">
        <f>INDEX(AP$78:AP$91,$D780)/$E780</f>
        <v/>
      </c>
      <c r="AQ780" s="40">
        <f>INDEX(AQ$78:AQ$91,$D780)/$E780</f>
        <v/>
      </c>
      <c r="AR780" s="40">
        <f>INDEX(AR$78:AR$91,$D780)/$E780</f>
        <v/>
      </c>
      <c r="AS780" s="40">
        <f>INDEX(AS$78:AS$91,$D780)/$E780</f>
        <v/>
      </c>
      <c r="AT780" s="40">
        <f>INDEX(AT$78:AT$91,$D780)/$E780</f>
        <v/>
      </c>
      <c r="AU780" s="40">
        <f>INDEX(AU$78:AU$91,$D780)/$E780</f>
        <v/>
      </c>
      <c r="AV780" s="40">
        <f>INDEX(AV$78:AV$91,$D780)/$E780</f>
        <v/>
      </c>
      <c r="AW780" s="40">
        <f>INDEX(AW$78:AW$91,$D780)/$E780</f>
        <v/>
      </c>
      <c r="AX780" s="42">
        <f>NEWEXCISE(INDEX(AX$78:AX$91,$D780),$E780)</f>
        <v/>
      </c>
    </row>
    <row r="781" hidden="1" outlineLevel="2">
      <c r="A781" s="5" t="inlineStr">
        <is>
          <t>ntx</t>
        </is>
      </c>
      <c r="B781" s="5" t="inlineStr">
        <is>
          <t>nga</t>
        </is>
      </c>
      <c r="C781" s="5" t="inlineStr">
        <is>
          <t>foo</t>
        </is>
      </c>
      <c r="D781" s="40">
        <f>INDEX(Inputs!$L$5:$L$132,MATCH($B781&amp;"|"&amp;$C781,Inputs!$A$5:$A$132,0))</f>
        <v/>
      </c>
      <c r="E781" s="40">
        <f>INDEX(Inputs!$I$5:$I$132,MATCH($B781&amp;"|"&amp;$C781,Inputs!$A$5:$A$132,0))</f>
        <v/>
      </c>
      <c r="F781" s="39" t="n"/>
      <c r="G781" s="39" t="n"/>
      <c r="H781" s="5">
        <f>INDEX(Variables!$B$5:$B$105,MATCH($A781,Variables!$A$5:$A$105,0))&amp;IF($C781="",""," | "&amp;INDEX(Mapping!$B$5:$B$26,MATCH($C781,Mapping!$A$5:$A$26,0))&amp;" | "&amp;INDEX(Mapping!$B$30:$B$41,MATCH($B781,Mapping!$A$30:$A$41,0)))</f>
        <v/>
      </c>
      <c r="I781" s="5">
        <f>INDEX(Variables!$C$5:$C$105,MATCH($A781,Variables!$A$5:$A$105,0))</f>
        <v/>
      </c>
      <c r="J781" s="5">
        <f>INDEX(Variables!$E$5:$E$105,MATCH($A781,Variables!$A$5:$A$105,0))</f>
        <v/>
      </c>
      <c r="K781" s="25">
        <f>LOWER(Settings!$C$4)&amp;".mit."&amp;$A781&amp;IF($C781="","","."&amp;$C781&amp;"."&amp;$B781)&amp;IF(INDEX(Variables!$D$5:$D$105,MATCH($A781,Variables!$A$5:$A$105,0))="","","."&amp;INDEX(Variables!$D$5:$D$105,MATCH($A781,Variables!$A$5:$A$105,0)))&amp;"."&amp;K$5</f>
        <v/>
      </c>
      <c r="L781" s="41">
        <f>INDEX(L$78:L$91,$D781)/$E781</f>
        <v/>
      </c>
      <c r="M781" s="40">
        <f>INDEX(M$78:M$91,$D781)/$E781</f>
        <v/>
      </c>
      <c r="N781" s="40">
        <f>INDEX(N$78:N$91,$D781)/$E781</f>
        <v/>
      </c>
      <c r="O781" s="40">
        <f>INDEX(O$78:O$91,$D781)/$E781</f>
        <v/>
      </c>
      <c r="P781" s="40">
        <f>INDEX(P$78:P$91,$D781)/$E781</f>
        <v/>
      </c>
      <c r="Q781" s="40">
        <f>INDEX(Q$78:Q$91,$D781)/$E781</f>
        <v/>
      </c>
      <c r="R781" s="40">
        <f>INDEX(R$78:R$91,$D781)/$E781</f>
        <v/>
      </c>
      <c r="S781" s="40">
        <f>INDEX(S$78:S$91,$D781)/$E781</f>
        <v/>
      </c>
      <c r="T781" s="40">
        <f>INDEX(T$78:T$91,$D781)/$E781</f>
        <v/>
      </c>
      <c r="U781" s="40">
        <f>INDEX(U$78:U$91,$D781)/$E781</f>
        <v/>
      </c>
      <c r="V781" s="40">
        <f>INDEX(V$78:V$91,$D781)/$E781</f>
        <v/>
      </c>
      <c r="W781" s="40">
        <f>INDEX(W$78:W$91,$D781)/$E781</f>
        <v/>
      </c>
      <c r="X781" s="40">
        <f>INDEX(X$78:X$91,$D781)/$E781</f>
        <v/>
      </c>
      <c r="Y781" s="40">
        <f>INDEX(Y$78:Y$91,$D781)/$E781</f>
        <v/>
      </c>
      <c r="Z781" s="40">
        <f>INDEX(Z$78:Z$91,$D781)/$E781</f>
        <v/>
      </c>
      <c r="AA781" s="40">
        <f>INDEX(AA$78:AA$91,$D781)/$E781</f>
        <v/>
      </c>
      <c r="AB781" s="40">
        <f>INDEX(AB$78:AB$91,$D781)/$E781</f>
        <v/>
      </c>
      <c r="AC781" s="40">
        <f>INDEX(AC$78:AC$91,$D781)/$E781</f>
        <v/>
      </c>
      <c r="AD781" s="42">
        <f>NEWEXCISE(INDEX(AD$78:AD$91,$D781),$E781)</f>
        <v/>
      </c>
      <c r="AE781" s="25">
        <f>LOWER(Settings!$C$4)&amp;".mit."&amp;$A781&amp;IF($C781="","","."&amp;$C781&amp;"."&amp;$B781)&amp;IF(INDEX(Variables!$D$5:$D$105,MATCH($A781,Variables!$A$5:$A$105,0))="","","."&amp;INDEX(Variables!$D$5:$D$105,MATCH($A781,Variables!$A$5:$A$105,0)))&amp;"."&amp;AE$5</f>
        <v/>
      </c>
      <c r="AF781" s="41">
        <f>INDEX(AF$78:AF$91,$D781)/$E781</f>
        <v/>
      </c>
      <c r="AG781" s="40">
        <f>INDEX(AG$78:AG$91,$D781)/$E781</f>
        <v/>
      </c>
      <c r="AH781" s="40">
        <f>INDEX(AH$78:AH$91,$D781)/$E781</f>
        <v/>
      </c>
      <c r="AI781" s="40">
        <f>INDEX(AI$78:AI$91,$D781)/$E781</f>
        <v/>
      </c>
      <c r="AJ781" s="40">
        <f>INDEX(AJ$78:AJ$91,$D781)/$E781</f>
        <v/>
      </c>
      <c r="AK781" s="40">
        <f>INDEX(AK$78:AK$91,$D781)/$E781</f>
        <v/>
      </c>
      <c r="AL781" s="40">
        <f>INDEX(AL$78:AL$91,$D781)/$E781</f>
        <v/>
      </c>
      <c r="AM781" s="40">
        <f>INDEX(AM$78:AM$91,$D781)/$E781</f>
        <v/>
      </c>
      <c r="AN781" s="40">
        <f>INDEX(AN$78:AN$91,$D781)/$E781</f>
        <v/>
      </c>
      <c r="AO781" s="40">
        <f>INDEX(AO$78:AO$91,$D781)/$E781</f>
        <v/>
      </c>
      <c r="AP781" s="40">
        <f>INDEX(AP$78:AP$91,$D781)/$E781</f>
        <v/>
      </c>
      <c r="AQ781" s="40">
        <f>INDEX(AQ$78:AQ$91,$D781)/$E781</f>
        <v/>
      </c>
      <c r="AR781" s="40">
        <f>INDEX(AR$78:AR$91,$D781)/$E781</f>
        <v/>
      </c>
      <c r="AS781" s="40">
        <f>INDEX(AS$78:AS$91,$D781)/$E781</f>
        <v/>
      </c>
      <c r="AT781" s="40">
        <f>INDEX(AT$78:AT$91,$D781)/$E781</f>
        <v/>
      </c>
      <c r="AU781" s="40">
        <f>INDEX(AU$78:AU$91,$D781)/$E781</f>
        <v/>
      </c>
      <c r="AV781" s="40">
        <f>INDEX(AV$78:AV$91,$D781)/$E781</f>
        <v/>
      </c>
      <c r="AW781" s="40">
        <f>INDEX(AW$78:AW$91,$D781)/$E781</f>
        <v/>
      </c>
      <c r="AX781" s="42">
        <f>NEWEXCISE(INDEX(AX$78:AX$91,$D781),$E781)</f>
        <v/>
      </c>
    </row>
    <row r="782" hidden="1" outlineLevel="2">
      <c r="A782" s="5" t="inlineStr">
        <is>
          <t>ntx</t>
        </is>
      </c>
      <c r="B782" s="5" t="inlineStr">
        <is>
          <t>gso</t>
        </is>
      </c>
      <c r="C782" s="5" t="inlineStr">
        <is>
          <t>foo</t>
        </is>
      </c>
      <c r="D782" s="40">
        <f>INDEX(Inputs!$L$5:$L$132,MATCH($B782&amp;"|"&amp;$C782,Inputs!$A$5:$A$132,0))</f>
        <v/>
      </c>
      <c r="E782" s="40">
        <f>INDEX(Inputs!$I$5:$I$132,MATCH($B782&amp;"|"&amp;$C782,Inputs!$A$5:$A$132,0))</f>
        <v/>
      </c>
      <c r="F782" s="39" t="n"/>
      <c r="G782" s="39" t="n"/>
      <c r="H782" s="5">
        <f>INDEX(Variables!$B$5:$B$105,MATCH($A782,Variables!$A$5:$A$105,0))&amp;IF($C782="",""," | "&amp;INDEX(Mapping!$B$5:$B$26,MATCH($C782,Mapping!$A$5:$A$26,0))&amp;" | "&amp;INDEX(Mapping!$B$30:$B$41,MATCH($B782,Mapping!$A$30:$A$41,0)))</f>
        <v/>
      </c>
      <c r="I782" s="5">
        <f>INDEX(Variables!$C$5:$C$105,MATCH($A782,Variables!$A$5:$A$105,0))</f>
        <v/>
      </c>
      <c r="J782" s="5">
        <f>INDEX(Variables!$E$5:$E$105,MATCH($A782,Variables!$A$5:$A$105,0))</f>
        <v/>
      </c>
      <c r="K782" s="25">
        <f>LOWER(Settings!$C$4)&amp;".mit."&amp;$A782&amp;IF($C782="","","."&amp;$C782&amp;"."&amp;$B782)&amp;IF(INDEX(Variables!$D$5:$D$105,MATCH($A782,Variables!$A$5:$A$105,0))="","","."&amp;INDEX(Variables!$D$5:$D$105,MATCH($A782,Variables!$A$5:$A$105,0)))&amp;"."&amp;K$5</f>
        <v/>
      </c>
      <c r="L782" s="41">
        <f>INDEX(L$78:L$91,$D782)/$E782</f>
        <v/>
      </c>
      <c r="M782" s="40">
        <f>INDEX(M$78:M$91,$D782)/$E782</f>
        <v/>
      </c>
      <c r="N782" s="40">
        <f>INDEX(N$78:N$91,$D782)/$E782</f>
        <v/>
      </c>
      <c r="O782" s="40">
        <f>INDEX(O$78:O$91,$D782)/$E782</f>
        <v/>
      </c>
      <c r="P782" s="40">
        <f>INDEX(P$78:P$91,$D782)/$E782</f>
        <v/>
      </c>
      <c r="Q782" s="40">
        <f>INDEX(Q$78:Q$91,$D782)/$E782</f>
        <v/>
      </c>
      <c r="R782" s="40">
        <f>INDEX(R$78:R$91,$D782)/$E782</f>
        <v/>
      </c>
      <c r="S782" s="40">
        <f>INDEX(S$78:S$91,$D782)/$E782</f>
        <v/>
      </c>
      <c r="T782" s="40">
        <f>INDEX(T$78:T$91,$D782)/$E782</f>
        <v/>
      </c>
      <c r="U782" s="40">
        <f>INDEX(U$78:U$91,$D782)/$E782</f>
        <v/>
      </c>
      <c r="V782" s="40">
        <f>INDEX(V$78:V$91,$D782)/$E782</f>
        <v/>
      </c>
      <c r="W782" s="40">
        <f>INDEX(W$78:W$91,$D782)/$E782</f>
        <v/>
      </c>
      <c r="X782" s="40">
        <f>INDEX(X$78:X$91,$D782)/$E782</f>
        <v/>
      </c>
      <c r="Y782" s="40">
        <f>INDEX(Y$78:Y$91,$D782)/$E782</f>
        <v/>
      </c>
      <c r="Z782" s="40">
        <f>INDEX(Z$78:Z$91,$D782)/$E782</f>
        <v/>
      </c>
      <c r="AA782" s="40">
        <f>INDEX(AA$78:AA$91,$D782)/$E782</f>
        <v/>
      </c>
      <c r="AB782" s="40">
        <f>INDEX(AB$78:AB$91,$D782)/$E782</f>
        <v/>
      </c>
      <c r="AC782" s="40">
        <f>INDEX(AC$78:AC$91,$D782)/$E782</f>
        <v/>
      </c>
      <c r="AD782" s="42">
        <f>NEWEXCISE(INDEX(AD$78:AD$91,$D782),$E782)</f>
        <v/>
      </c>
      <c r="AE782" s="25">
        <f>LOWER(Settings!$C$4)&amp;".mit."&amp;$A782&amp;IF($C782="","","."&amp;$C782&amp;"."&amp;$B782)&amp;IF(INDEX(Variables!$D$5:$D$105,MATCH($A782,Variables!$A$5:$A$105,0))="","","."&amp;INDEX(Variables!$D$5:$D$105,MATCH($A782,Variables!$A$5:$A$105,0)))&amp;"."&amp;AE$5</f>
        <v/>
      </c>
      <c r="AF782" s="41">
        <f>INDEX(AF$78:AF$91,$D782)/$E782</f>
        <v/>
      </c>
      <c r="AG782" s="40">
        <f>INDEX(AG$78:AG$91,$D782)/$E782</f>
        <v/>
      </c>
      <c r="AH782" s="40">
        <f>INDEX(AH$78:AH$91,$D782)/$E782</f>
        <v/>
      </c>
      <c r="AI782" s="40">
        <f>INDEX(AI$78:AI$91,$D782)/$E782</f>
        <v/>
      </c>
      <c r="AJ782" s="40">
        <f>INDEX(AJ$78:AJ$91,$D782)/$E782</f>
        <v/>
      </c>
      <c r="AK782" s="40">
        <f>INDEX(AK$78:AK$91,$D782)/$E782</f>
        <v/>
      </c>
      <c r="AL782" s="40">
        <f>INDEX(AL$78:AL$91,$D782)/$E782</f>
        <v/>
      </c>
      <c r="AM782" s="40">
        <f>INDEX(AM$78:AM$91,$D782)/$E782</f>
        <v/>
      </c>
      <c r="AN782" s="40">
        <f>INDEX(AN$78:AN$91,$D782)/$E782</f>
        <v/>
      </c>
      <c r="AO782" s="40">
        <f>INDEX(AO$78:AO$91,$D782)/$E782</f>
        <v/>
      </c>
      <c r="AP782" s="40">
        <f>INDEX(AP$78:AP$91,$D782)/$E782</f>
        <v/>
      </c>
      <c r="AQ782" s="40">
        <f>INDEX(AQ$78:AQ$91,$D782)/$E782</f>
        <v/>
      </c>
      <c r="AR782" s="40">
        <f>INDEX(AR$78:AR$91,$D782)/$E782</f>
        <v/>
      </c>
      <c r="AS782" s="40">
        <f>INDEX(AS$78:AS$91,$D782)/$E782</f>
        <v/>
      </c>
      <c r="AT782" s="40">
        <f>INDEX(AT$78:AT$91,$D782)/$E782</f>
        <v/>
      </c>
      <c r="AU782" s="40">
        <f>INDEX(AU$78:AU$91,$D782)/$E782</f>
        <v/>
      </c>
      <c r="AV782" s="40">
        <f>INDEX(AV$78:AV$91,$D782)/$E782</f>
        <v/>
      </c>
      <c r="AW782" s="40">
        <f>INDEX(AW$78:AW$91,$D782)/$E782</f>
        <v/>
      </c>
      <c r="AX782" s="42">
        <f>NEWEXCISE(INDEX(AX$78:AX$91,$D782),$E782)</f>
        <v/>
      </c>
    </row>
    <row r="783" hidden="1" outlineLevel="2">
      <c r="A783" s="5" t="inlineStr">
        <is>
          <t>ntx</t>
        </is>
      </c>
      <c r="B783" s="5" t="inlineStr">
        <is>
          <t>die</t>
        </is>
      </c>
      <c r="C783" s="5" t="inlineStr">
        <is>
          <t>foo</t>
        </is>
      </c>
      <c r="D783" s="40">
        <f>INDEX(Inputs!$L$5:$L$132,MATCH($B783&amp;"|"&amp;$C783,Inputs!$A$5:$A$132,0))</f>
        <v/>
      </c>
      <c r="E783" s="40">
        <f>INDEX(Inputs!$I$5:$I$132,MATCH($B783&amp;"|"&amp;$C783,Inputs!$A$5:$A$132,0))</f>
        <v/>
      </c>
      <c r="F783" s="39" t="n"/>
      <c r="G783" s="39" t="n"/>
      <c r="H783" s="5">
        <f>INDEX(Variables!$B$5:$B$105,MATCH($A783,Variables!$A$5:$A$105,0))&amp;IF($C783="",""," | "&amp;INDEX(Mapping!$B$5:$B$26,MATCH($C783,Mapping!$A$5:$A$26,0))&amp;" | "&amp;INDEX(Mapping!$B$30:$B$41,MATCH($B783,Mapping!$A$30:$A$41,0)))</f>
        <v/>
      </c>
      <c r="I783" s="5">
        <f>INDEX(Variables!$C$5:$C$105,MATCH($A783,Variables!$A$5:$A$105,0))</f>
        <v/>
      </c>
      <c r="J783" s="5">
        <f>INDEX(Variables!$E$5:$E$105,MATCH($A783,Variables!$A$5:$A$105,0))</f>
        <v/>
      </c>
      <c r="K783" s="25">
        <f>LOWER(Settings!$C$4)&amp;".mit."&amp;$A783&amp;IF($C783="","","."&amp;$C783&amp;"."&amp;$B783)&amp;IF(INDEX(Variables!$D$5:$D$105,MATCH($A783,Variables!$A$5:$A$105,0))="","","."&amp;INDEX(Variables!$D$5:$D$105,MATCH($A783,Variables!$A$5:$A$105,0)))&amp;"."&amp;K$5</f>
        <v/>
      </c>
      <c r="L783" s="41">
        <f>INDEX(L$78:L$91,$D783)/$E783</f>
        <v/>
      </c>
      <c r="M783" s="40">
        <f>INDEX(M$78:M$91,$D783)/$E783</f>
        <v/>
      </c>
      <c r="N783" s="40">
        <f>INDEX(N$78:N$91,$D783)/$E783</f>
        <v/>
      </c>
      <c r="O783" s="40">
        <f>INDEX(O$78:O$91,$D783)/$E783</f>
        <v/>
      </c>
      <c r="P783" s="40">
        <f>INDEX(P$78:P$91,$D783)/$E783</f>
        <v/>
      </c>
      <c r="Q783" s="40">
        <f>INDEX(Q$78:Q$91,$D783)/$E783</f>
        <v/>
      </c>
      <c r="R783" s="40">
        <f>INDEX(R$78:R$91,$D783)/$E783</f>
        <v/>
      </c>
      <c r="S783" s="40">
        <f>INDEX(S$78:S$91,$D783)/$E783</f>
        <v/>
      </c>
      <c r="T783" s="40">
        <f>INDEX(T$78:T$91,$D783)/$E783</f>
        <v/>
      </c>
      <c r="U783" s="40">
        <f>INDEX(U$78:U$91,$D783)/$E783</f>
        <v/>
      </c>
      <c r="V783" s="40">
        <f>INDEX(V$78:V$91,$D783)/$E783</f>
        <v/>
      </c>
      <c r="W783" s="40">
        <f>INDEX(W$78:W$91,$D783)/$E783</f>
        <v/>
      </c>
      <c r="X783" s="40">
        <f>INDEX(X$78:X$91,$D783)/$E783</f>
        <v/>
      </c>
      <c r="Y783" s="40">
        <f>INDEX(Y$78:Y$91,$D783)/$E783</f>
        <v/>
      </c>
      <c r="Z783" s="40">
        <f>INDEX(Z$78:Z$91,$D783)/$E783</f>
        <v/>
      </c>
      <c r="AA783" s="40">
        <f>INDEX(AA$78:AA$91,$D783)/$E783</f>
        <v/>
      </c>
      <c r="AB783" s="40">
        <f>INDEX(AB$78:AB$91,$D783)/$E783</f>
        <v/>
      </c>
      <c r="AC783" s="40">
        <f>INDEX(AC$78:AC$91,$D783)/$E783</f>
        <v/>
      </c>
      <c r="AD783" s="42">
        <f>NEWEXCISE(INDEX(AD$78:AD$91,$D783),$E783)</f>
        <v/>
      </c>
      <c r="AE783" s="25">
        <f>LOWER(Settings!$C$4)&amp;".mit."&amp;$A783&amp;IF($C783="","","."&amp;$C783&amp;"."&amp;$B783)&amp;IF(INDEX(Variables!$D$5:$D$105,MATCH($A783,Variables!$A$5:$A$105,0))="","","."&amp;INDEX(Variables!$D$5:$D$105,MATCH($A783,Variables!$A$5:$A$105,0)))&amp;"."&amp;AE$5</f>
        <v/>
      </c>
      <c r="AF783" s="41">
        <f>INDEX(AF$78:AF$91,$D783)/$E783</f>
        <v/>
      </c>
      <c r="AG783" s="40">
        <f>INDEX(AG$78:AG$91,$D783)/$E783</f>
        <v/>
      </c>
      <c r="AH783" s="40">
        <f>INDEX(AH$78:AH$91,$D783)/$E783</f>
        <v/>
      </c>
      <c r="AI783" s="40">
        <f>INDEX(AI$78:AI$91,$D783)/$E783</f>
        <v/>
      </c>
      <c r="AJ783" s="40">
        <f>INDEX(AJ$78:AJ$91,$D783)/$E783</f>
        <v/>
      </c>
      <c r="AK783" s="40">
        <f>INDEX(AK$78:AK$91,$D783)/$E783</f>
        <v/>
      </c>
      <c r="AL783" s="40">
        <f>INDEX(AL$78:AL$91,$D783)/$E783</f>
        <v/>
      </c>
      <c r="AM783" s="40">
        <f>INDEX(AM$78:AM$91,$D783)/$E783</f>
        <v/>
      </c>
      <c r="AN783" s="40">
        <f>INDEX(AN$78:AN$91,$D783)/$E783</f>
        <v/>
      </c>
      <c r="AO783" s="40">
        <f>INDEX(AO$78:AO$91,$D783)/$E783</f>
        <v/>
      </c>
      <c r="AP783" s="40">
        <f>INDEX(AP$78:AP$91,$D783)/$E783</f>
        <v/>
      </c>
      <c r="AQ783" s="40">
        <f>INDEX(AQ$78:AQ$91,$D783)/$E783</f>
        <v/>
      </c>
      <c r="AR783" s="40">
        <f>INDEX(AR$78:AR$91,$D783)/$E783</f>
        <v/>
      </c>
      <c r="AS783" s="40">
        <f>INDEX(AS$78:AS$91,$D783)/$E783</f>
        <v/>
      </c>
      <c r="AT783" s="40">
        <f>INDEX(AT$78:AT$91,$D783)/$E783</f>
        <v/>
      </c>
      <c r="AU783" s="40">
        <f>INDEX(AU$78:AU$91,$D783)/$E783</f>
        <v/>
      </c>
      <c r="AV783" s="40">
        <f>INDEX(AV$78:AV$91,$D783)/$E783</f>
        <v/>
      </c>
      <c r="AW783" s="40">
        <f>INDEX(AW$78:AW$91,$D783)/$E783</f>
        <v/>
      </c>
      <c r="AX783" s="42">
        <f>NEWEXCISE(INDEX(AX$78:AX$91,$D783),$E783)</f>
        <v/>
      </c>
    </row>
    <row r="784" hidden="1" outlineLevel="2">
      <c r="A784" s="5" t="inlineStr">
        <is>
          <t>ntx</t>
        </is>
      </c>
      <c r="B784" s="5" t="inlineStr">
        <is>
          <t>lpg</t>
        </is>
      </c>
      <c r="C784" s="5" t="inlineStr">
        <is>
          <t>foo</t>
        </is>
      </c>
      <c r="D784" s="40">
        <f>INDEX(Inputs!$L$5:$L$132,MATCH($B784&amp;"|"&amp;$C784,Inputs!$A$5:$A$132,0))</f>
        <v/>
      </c>
      <c r="E784" s="40">
        <f>INDEX(Inputs!$I$5:$I$132,MATCH($B784&amp;"|"&amp;$C784,Inputs!$A$5:$A$132,0))</f>
        <v/>
      </c>
      <c r="F784" s="39" t="n"/>
      <c r="G784" s="39" t="n"/>
      <c r="H784" s="5">
        <f>INDEX(Variables!$B$5:$B$105,MATCH($A784,Variables!$A$5:$A$105,0))&amp;IF($C784="",""," | "&amp;INDEX(Mapping!$B$5:$B$26,MATCH($C784,Mapping!$A$5:$A$26,0))&amp;" | "&amp;INDEX(Mapping!$B$30:$B$41,MATCH($B784,Mapping!$A$30:$A$41,0)))</f>
        <v/>
      </c>
      <c r="I784" s="5">
        <f>INDEX(Variables!$C$5:$C$105,MATCH($A784,Variables!$A$5:$A$105,0))</f>
        <v/>
      </c>
      <c r="J784" s="5">
        <f>INDEX(Variables!$E$5:$E$105,MATCH($A784,Variables!$A$5:$A$105,0))</f>
        <v/>
      </c>
      <c r="K784" s="25">
        <f>LOWER(Settings!$C$4)&amp;".mit."&amp;$A784&amp;IF($C784="","","."&amp;$C784&amp;"."&amp;$B784)&amp;IF(INDEX(Variables!$D$5:$D$105,MATCH($A784,Variables!$A$5:$A$105,0))="","","."&amp;INDEX(Variables!$D$5:$D$105,MATCH($A784,Variables!$A$5:$A$105,0)))&amp;"."&amp;K$5</f>
        <v/>
      </c>
      <c r="L784" s="41">
        <f>INDEX(L$78:L$91,$D784)/$E784</f>
        <v/>
      </c>
      <c r="M784" s="40">
        <f>INDEX(M$78:M$91,$D784)/$E784</f>
        <v/>
      </c>
      <c r="N784" s="40">
        <f>INDEX(N$78:N$91,$D784)/$E784</f>
        <v/>
      </c>
      <c r="O784" s="40">
        <f>INDEX(O$78:O$91,$D784)/$E784</f>
        <v/>
      </c>
      <c r="P784" s="40">
        <f>INDEX(P$78:P$91,$D784)/$E784</f>
        <v/>
      </c>
      <c r="Q784" s="40">
        <f>INDEX(Q$78:Q$91,$D784)/$E784</f>
        <v/>
      </c>
      <c r="R784" s="40">
        <f>INDEX(R$78:R$91,$D784)/$E784</f>
        <v/>
      </c>
      <c r="S784" s="40">
        <f>INDEX(S$78:S$91,$D784)/$E784</f>
        <v/>
      </c>
      <c r="T784" s="40">
        <f>INDEX(T$78:T$91,$D784)/$E784</f>
        <v/>
      </c>
      <c r="U784" s="40">
        <f>INDEX(U$78:U$91,$D784)/$E784</f>
        <v/>
      </c>
      <c r="V784" s="40">
        <f>INDEX(V$78:V$91,$D784)/$E784</f>
        <v/>
      </c>
      <c r="W784" s="40">
        <f>INDEX(W$78:W$91,$D784)/$E784</f>
        <v/>
      </c>
      <c r="X784" s="40">
        <f>INDEX(X$78:X$91,$D784)/$E784</f>
        <v/>
      </c>
      <c r="Y784" s="40">
        <f>INDEX(Y$78:Y$91,$D784)/$E784</f>
        <v/>
      </c>
      <c r="Z784" s="40">
        <f>INDEX(Z$78:Z$91,$D784)/$E784</f>
        <v/>
      </c>
      <c r="AA784" s="40">
        <f>INDEX(AA$78:AA$91,$D784)/$E784</f>
        <v/>
      </c>
      <c r="AB784" s="40">
        <f>INDEX(AB$78:AB$91,$D784)/$E784</f>
        <v/>
      </c>
      <c r="AC784" s="40">
        <f>INDEX(AC$78:AC$91,$D784)/$E784</f>
        <v/>
      </c>
      <c r="AD784" s="42">
        <f>NEWEXCISE(INDEX(AD$78:AD$91,$D784),$E784)</f>
        <v/>
      </c>
      <c r="AE784" s="25">
        <f>LOWER(Settings!$C$4)&amp;".mit."&amp;$A784&amp;IF($C784="","","."&amp;$C784&amp;"."&amp;$B784)&amp;IF(INDEX(Variables!$D$5:$D$105,MATCH($A784,Variables!$A$5:$A$105,0))="","","."&amp;INDEX(Variables!$D$5:$D$105,MATCH($A784,Variables!$A$5:$A$105,0)))&amp;"."&amp;AE$5</f>
        <v/>
      </c>
      <c r="AF784" s="41">
        <f>INDEX(AF$78:AF$91,$D784)/$E784</f>
        <v/>
      </c>
      <c r="AG784" s="40">
        <f>INDEX(AG$78:AG$91,$D784)/$E784</f>
        <v/>
      </c>
      <c r="AH784" s="40">
        <f>INDEX(AH$78:AH$91,$D784)/$E784</f>
        <v/>
      </c>
      <c r="AI784" s="40">
        <f>INDEX(AI$78:AI$91,$D784)/$E784</f>
        <v/>
      </c>
      <c r="AJ784" s="40">
        <f>INDEX(AJ$78:AJ$91,$D784)/$E784</f>
        <v/>
      </c>
      <c r="AK784" s="40">
        <f>INDEX(AK$78:AK$91,$D784)/$E784</f>
        <v/>
      </c>
      <c r="AL784" s="40">
        <f>INDEX(AL$78:AL$91,$D784)/$E784</f>
        <v/>
      </c>
      <c r="AM784" s="40">
        <f>INDEX(AM$78:AM$91,$D784)/$E784</f>
        <v/>
      </c>
      <c r="AN784" s="40">
        <f>INDEX(AN$78:AN$91,$D784)/$E784</f>
        <v/>
      </c>
      <c r="AO784" s="40">
        <f>INDEX(AO$78:AO$91,$D784)/$E784</f>
        <v/>
      </c>
      <c r="AP784" s="40">
        <f>INDEX(AP$78:AP$91,$D784)/$E784</f>
        <v/>
      </c>
      <c r="AQ784" s="40">
        <f>INDEX(AQ$78:AQ$91,$D784)/$E784</f>
        <v/>
      </c>
      <c r="AR784" s="40">
        <f>INDEX(AR$78:AR$91,$D784)/$E784</f>
        <v/>
      </c>
      <c r="AS784" s="40">
        <f>INDEX(AS$78:AS$91,$D784)/$E784</f>
        <v/>
      </c>
      <c r="AT784" s="40">
        <f>INDEX(AT$78:AT$91,$D784)/$E784</f>
        <v/>
      </c>
      <c r="AU784" s="40">
        <f>INDEX(AU$78:AU$91,$D784)/$E784</f>
        <v/>
      </c>
      <c r="AV784" s="40">
        <f>INDEX(AV$78:AV$91,$D784)/$E784</f>
        <v/>
      </c>
      <c r="AW784" s="40">
        <f>INDEX(AW$78:AW$91,$D784)/$E784</f>
        <v/>
      </c>
      <c r="AX784" s="42">
        <f>NEWEXCISE(INDEX(AX$78:AX$91,$D784),$E784)</f>
        <v/>
      </c>
    </row>
    <row r="785" hidden="1" outlineLevel="2">
      <c r="A785" s="5" t="inlineStr">
        <is>
          <t>ntx</t>
        </is>
      </c>
      <c r="B785" s="5" t="inlineStr">
        <is>
          <t>ker</t>
        </is>
      </c>
      <c r="C785" s="5" t="inlineStr">
        <is>
          <t>foo</t>
        </is>
      </c>
      <c r="D785" s="40">
        <f>INDEX(Inputs!$L$5:$L$132,MATCH($B785&amp;"|"&amp;$C785,Inputs!$A$5:$A$132,0))</f>
        <v/>
      </c>
      <c r="E785" s="40">
        <f>INDEX(Inputs!$I$5:$I$132,MATCH($B785&amp;"|"&amp;$C785,Inputs!$A$5:$A$132,0))</f>
        <v/>
      </c>
      <c r="F785" s="39" t="n"/>
      <c r="G785" s="39" t="n"/>
      <c r="H785" s="5">
        <f>INDEX(Variables!$B$5:$B$105,MATCH($A785,Variables!$A$5:$A$105,0))&amp;IF($C785="",""," | "&amp;INDEX(Mapping!$B$5:$B$26,MATCH($C785,Mapping!$A$5:$A$26,0))&amp;" | "&amp;INDEX(Mapping!$B$30:$B$41,MATCH($B785,Mapping!$A$30:$A$41,0)))</f>
        <v/>
      </c>
      <c r="I785" s="5">
        <f>INDEX(Variables!$C$5:$C$105,MATCH($A785,Variables!$A$5:$A$105,0))</f>
        <v/>
      </c>
      <c r="J785" s="5">
        <f>INDEX(Variables!$E$5:$E$105,MATCH($A785,Variables!$A$5:$A$105,0))</f>
        <v/>
      </c>
      <c r="K785" s="25">
        <f>LOWER(Settings!$C$4)&amp;".mit."&amp;$A785&amp;IF($C785="","","."&amp;$C785&amp;"."&amp;$B785)&amp;IF(INDEX(Variables!$D$5:$D$105,MATCH($A785,Variables!$A$5:$A$105,0))="","","."&amp;INDEX(Variables!$D$5:$D$105,MATCH($A785,Variables!$A$5:$A$105,0)))&amp;"."&amp;K$5</f>
        <v/>
      </c>
      <c r="L785" s="41">
        <f>INDEX(L$78:L$91,$D785)/$E785</f>
        <v/>
      </c>
      <c r="M785" s="40">
        <f>INDEX(M$78:M$91,$D785)/$E785</f>
        <v/>
      </c>
      <c r="N785" s="40">
        <f>INDEX(N$78:N$91,$D785)/$E785</f>
        <v/>
      </c>
      <c r="O785" s="40">
        <f>INDEX(O$78:O$91,$D785)/$E785</f>
        <v/>
      </c>
      <c r="P785" s="40">
        <f>INDEX(P$78:P$91,$D785)/$E785</f>
        <v/>
      </c>
      <c r="Q785" s="40">
        <f>INDEX(Q$78:Q$91,$D785)/$E785</f>
        <v/>
      </c>
      <c r="R785" s="40">
        <f>INDEX(R$78:R$91,$D785)/$E785</f>
        <v/>
      </c>
      <c r="S785" s="40">
        <f>INDEX(S$78:S$91,$D785)/$E785</f>
        <v/>
      </c>
      <c r="T785" s="40">
        <f>INDEX(T$78:T$91,$D785)/$E785</f>
        <v/>
      </c>
      <c r="U785" s="40">
        <f>INDEX(U$78:U$91,$D785)/$E785</f>
        <v/>
      </c>
      <c r="V785" s="40">
        <f>INDEX(V$78:V$91,$D785)/$E785</f>
        <v/>
      </c>
      <c r="W785" s="40">
        <f>INDEX(W$78:W$91,$D785)/$E785</f>
        <v/>
      </c>
      <c r="X785" s="40">
        <f>INDEX(X$78:X$91,$D785)/$E785</f>
        <v/>
      </c>
      <c r="Y785" s="40">
        <f>INDEX(Y$78:Y$91,$D785)/$E785</f>
        <v/>
      </c>
      <c r="Z785" s="40">
        <f>INDEX(Z$78:Z$91,$D785)/$E785</f>
        <v/>
      </c>
      <c r="AA785" s="40">
        <f>INDEX(AA$78:AA$91,$D785)/$E785</f>
        <v/>
      </c>
      <c r="AB785" s="40">
        <f>INDEX(AB$78:AB$91,$D785)/$E785</f>
        <v/>
      </c>
      <c r="AC785" s="40">
        <f>INDEX(AC$78:AC$91,$D785)/$E785</f>
        <v/>
      </c>
      <c r="AD785" s="42">
        <f>NEWEXCISE(INDEX(AD$78:AD$91,$D785),$E785)</f>
        <v/>
      </c>
      <c r="AE785" s="25">
        <f>LOWER(Settings!$C$4)&amp;".mit."&amp;$A785&amp;IF($C785="","","."&amp;$C785&amp;"."&amp;$B785)&amp;IF(INDEX(Variables!$D$5:$D$105,MATCH($A785,Variables!$A$5:$A$105,0))="","","."&amp;INDEX(Variables!$D$5:$D$105,MATCH($A785,Variables!$A$5:$A$105,0)))&amp;"."&amp;AE$5</f>
        <v/>
      </c>
      <c r="AF785" s="41">
        <f>INDEX(AF$78:AF$91,$D785)/$E785</f>
        <v/>
      </c>
      <c r="AG785" s="40">
        <f>INDEX(AG$78:AG$91,$D785)/$E785</f>
        <v/>
      </c>
      <c r="AH785" s="40">
        <f>INDEX(AH$78:AH$91,$D785)/$E785</f>
        <v/>
      </c>
      <c r="AI785" s="40">
        <f>INDEX(AI$78:AI$91,$D785)/$E785</f>
        <v/>
      </c>
      <c r="AJ785" s="40">
        <f>INDEX(AJ$78:AJ$91,$D785)/$E785</f>
        <v/>
      </c>
      <c r="AK785" s="40">
        <f>INDEX(AK$78:AK$91,$D785)/$E785</f>
        <v/>
      </c>
      <c r="AL785" s="40">
        <f>INDEX(AL$78:AL$91,$D785)/$E785</f>
        <v/>
      </c>
      <c r="AM785" s="40">
        <f>INDEX(AM$78:AM$91,$D785)/$E785</f>
        <v/>
      </c>
      <c r="AN785" s="40">
        <f>INDEX(AN$78:AN$91,$D785)/$E785</f>
        <v/>
      </c>
      <c r="AO785" s="40">
        <f>INDEX(AO$78:AO$91,$D785)/$E785</f>
        <v/>
      </c>
      <c r="AP785" s="40">
        <f>INDEX(AP$78:AP$91,$D785)/$E785</f>
        <v/>
      </c>
      <c r="AQ785" s="40">
        <f>INDEX(AQ$78:AQ$91,$D785)/$E785</f>
        <v/>
      </c>
      <c r="AR785" s="40">
        <f>INDEX(AR$78:AR$91,$D785)/$E785</f>
        <v/>
      </c>
      <c r="AS785" s="40">
        <f>INDEX(AS$78:AS$91,$D785)/$E785</f>
        <v/>
      </c>
      <c r="AT785" s="40">
        <f>INDEX(AT$78:AT$91,$D785)/$E785</f>
        <v/>
      </c>
      <c r="AU785" s="40">
        <f>INDEX(AU$78:AU$91,$D785)/$E785</f>
        <v/>
      </c>
      <c r="AV785" s="40">
        <f>INDEX(AV$78:AV$91,$D785)/$E785</f>
        <v/>
      </c>
      <c r="AW785" s="40">
        <f>INDEX(AW$78:AW$91,$D785)/$E785</f>
        <v/>
      </c>
      <c r="AX785" s="42">
        <f>NEWEXCISE(INDEX(AX$78:AX$91,$D785),$E785)</f>
        <v/>
      </c>
    </row>
    <row r="786" hidden="1" outlineLevel="2">
      <c r="A786" s="5" t="inlineStr">
        <is>
          <t>ntx</t>
        </is>
      </c>
      <c r="B786" s="5" t="inlineStr">
        <is>
          <t>oop</t>
        </is>
      </c>
      <c r="C786" s="5" t="inlineStr">
        <is>
          <t>foo</t>
        </is>
      </c>
      <c r="D786" s="40">
        <f>INDEX(Inputs!$L$5:$L$132,MATCH($B786&amp;"|"&amp;$C786,Inputs!$A$5:$A$132,0))</f>
        <v/>
      </c>
      <c r="E786" s="40">
        <f>INDEX(Inputs!$I$5:$I$132,MATCH($B786&amp;"|"&amp;$C786,Inputs!$A$5:$A$132,0))</f>
        <v/>
      </c>
      <c r="F786" s="39" t="n"/>
      <c r="G786" s="39" t="n"/>
      <c r="H786" s="5">
        <f>INDEX(Variables!$B$5:$B$105,MATCH($A786,Variables!$A$5:$A$105,0))&amp;IF($C786="",""," | "&amp;INDEX(Mapping!$B$5:$B$26,MATCH($C786,Mapping!$A$5:$A$26,0))&amp;" | "&amp;INDEX(Mapping!$B$30:$B$41,MATCH($B786,Mapping!$A$30:$A$41,0)))</f>
        <v/>
      </c>
      <c r="I786" s="5">
        <f>INDEX(Variables!$C$5:$C$105,MATCH($A786,Variables!$A$5:$A$105,0))</f>
        <v/>
      </c>
      <c r="J786" s="5">
        <f>INDEX(Variables!$E$5:$E$105,MATCH($A786,Variables!$A$5:$A$105,0))</f>
        <v/>
      </c>
      <c r="K786" s="25">
        <f>LOWER(Settings!$C$4)&amp;".mit."&amp;$A786&amp;IF($C786="","","."&amp;$C786&amp;"."&amp;$B786)&amp;IF(INDEX(Variables!$D$5:$D$105,MATCH($A786,Variables!$A$5:$A$105,0))="","","."&amp;INDEX(Variables!$D$5:$D$105,MATCH($A786,Variables!$A$5:$A$105,0)))&amp;"."&amp;K$5</f>
        <v/>
      </c>
      <c r="L786" s="41">
        <f>INDEX(L$78:L$91,$D786)/$E786</f>
        <v/>
      </c>
      <c r="M786" s="40">
        <f>INDEX(M$78:M$91,$D786)/$E786</f>
        <v/>
      </c>
      <c r="N786" s="40">
        <f>INDEX(N$78:N$91,$D786)/$E786</f>
        <v/>
      </c>
      <c r="O786" s="40">
        <f>INDEX(O$78:O$91,$D786)/$E786</f>
        <v/>
      </c>
      <c r="P786" s="40">
        <f>INDEX(P$78:P$91,$D786)/$E786</f>
        <v/>
      </c>
      <c r="Q786" s="40">
        <f>INDEX(Q$78:Q$91,$D786)/$E786</f>
        <v/>
      </c>
      <c r="R786" s="40">
        <f>INDEX(R$78:R$91,$D786)/$E786</f>
        <v/>
      </c>
      <c r="S786" s="40">
        <f>INDEX(S$78:S$91,$D786)/$E786</f>
        <v/>
      </c>
      <c r="T786" s="40">
        <f>INDEX(T$78:T$91,$D786)/$E786</f>
        <v/>
      </c>
      <c r="U786" s="40">
        <f>INDEX(U$78:U$91,$D786)/$E786</f>
        <v/>
      </c>
      <c r="V786" s="40">
        <f>INDEX(V$78:V$91,$D786)/$E786</f>
        <v/>
      </c>
      <c r="W786" s="40">
        <f>INDEX(W$78:W$91,$D786)/$E786</f>
        <v/>
      </c>
      <c r="X786" s="40">
        <f>INDEX(X$78:X$91,$D786)/$E786</f>
        <v/>
      </c>
      <c r="Y786" s="40">
        <f>INDEX(Y$78:Y$91,$D786)/$E786</f>
        <v/>
      </c>
      <c r="Z786" s="40">
        <f>INDEX(Z$78:Z$91,$D786)/$E786</f>
        <v/>
      </c>
      <c r="AA786" s="40">
        <f>INDEX(AA$78:AA$91,$D786)/$E786</f>
        <v/>
      </c>
      <c r="AB786" s="40">
        <f>INDEX(AB$78:AB$91,$D786)/$E786</f>
        <v/>
      </c>
      <c r="AC786" s="40">
        <f>INDEX(AC$78:AC$91,$D786)/$E786</f>
        <v/>
      </c>
      <c r="AD786" s="42">
        <f>NEWEXCISE(INDEX(AD$78:AD$91,$D786),$E786)</f>
        <v/>
      </c>
      <c r="AE786" s="25">
        <f>LOWER(Settings!$C$4)&amp;".mit."&amp;$A786&amp;IF($C786="","","."&amp;$C786&amp;"."&amp;$B786)&amp;IF(INDEX(Variables!$D$5:$D$105,MATCH($A786,Variables!$A$5:$A$105,0))="","","."&amp;INDEX(Variables!$D$5:$D$105,MATCH($A786,Variables!$A$5:$A$105,0)))&amp;"."&amp;AE$5</f>
        <v/>
      </c>
      <c r="AF786" s="41">
        <f>INDEX(AF$78:AF$91,$D786)/$E786</f>
        <v/>
      </c>
      <c r="AG786" s="40">
        <f>INDEX(AG$78:AG$91,$D786)/$E786</f>
        <v/>
      </c>
      <c r="AH786" s="40">
        <f>INDEX(AH$78:AH$91,$D786)/$E786</f>
        <v/>
      </c>
      <c r="AI786" s="40">
        <f>INDEX(AI$78:AI$91,$D786)/$E786</f>
        <v/>
      </c>
      <c r="AJ786" s="40">
        <f>INDEX(AJ$78:AJ$91,$D786)/$E786</f>
        <v/>
      </c>
      <c r="AK786" s="40">
        <f>INDEX(AK$78:AK$91,$D786)/$E786</f>
        <v/>
      </c>
      <c r="AL786" s="40">
        <f>INDEX(AL$78:AL$91,$D786)/$E786</f>
        <v/>
      </c>
      <c r="AM786" s="40">
        <f>INDEX(AM$78:AM$91,$D786)/$E786</f>
        <v/>
      </c>
      <c r="AN786" s="40">
        <f>INDEX(AN$78:AN$91,$D786)/$E786</f>
        <v/>
      </c>
      <c r="AO786" s="40">
        <f>INDEX(AO$78:AO$91,$D786)/$E786</f>
        <v/>
      </c>
      <c r="AP786" s="40">
        <f>INDEX(AP$78:AP$91,$D786)/$E786</f>
        <v/>
      </c>
      <c r="AQ786" s="40">
        <f>INDEX(AQ$78:AQ$91,$D786)/$E786</f>
        <v/>
      </c>
      <c r="AR786" s="40">
        <f>INDEX(AR$78:AR$91,$D786)/$E786</f>
        <v/>
      </c>
      <c r="AS786" s="40">
        <f>INDEX(AS$78:AS$91,$D786)/$E786</f>
        <v/>
      </c>
      <c r="AT786" s="40">
        <f>INDEX(AT$78:AT$91,$D786)/$E786</f>
        <v/>
      </c>
      <c r="AU786" s="40">
        <f>INDEX(AU$78:AU$91,$D786)/$E786</f>
        <v/>
      </c>
      <c r="AV786" s="40">
        <f>INDEX(AV$78:AV$91,$D786)/$E786</f>
        <v/>
      </c>
      <c r="AW786" s="40">
        <f>INDEX(AW$78:AW$91,$D786)/$E786</f>
        <v/>
      </c>
      <c r="AX786" s="42">
        <f>NEWEXCISE(INDEX(AX$78:AX$91,$D786),$E786)</f>
        <v/>
      </c>
    </row>
    <row r="787" hidden="1" outlineLevel="2">
      <c r="A787" s="5" t="inlineStr">
        <is>
          <t>ntx</t>
        </is>
      </c>
      <c r="B787" s="5" t="inlineStr">
        <is>
          <t>bio</t>
        </is>
      </c>
      <c r="C787" s="5" t="inlineStr">
        <is>
          <t>foo</t>
        </is>
      </c>
      <c r="D787" s="40">
        <f>INDEX(Inputs!$L$5:$L$132,MATCH($B787&amp;"|"&amp;$C787,Inputs!$A$5:$A$132,0))</f>
        <v/>
      </c>
      <c r="E787" s="40">
        <f>INDEX(Inputs!$I$5:$I$132,MATCH($B787&amp;"|"&amp;$C787,Inputs!$A$5:$A$132,0))</f>
        <v/>
      </c>
      <c r="F787" s="39" t="n"/>
      <c r="G787" s="39" t="n"/>
      <c r="H787" s="5">
        <f>INDEX(Variables!$B$5:$B$105,MATCH($A787,Variables!$A$5:$A$105,0))&amp;IF($C787="",""," | "&amp;INDEX(Mapping!$B$5:$B$26,MATCH($C787,Mapping!$A$5:$A$26,0))&amp;" | "&amp;INDEX(Mapping!$B$30:$B$41,MATCH($B787,Mapping!$A$30:$A$41,0)))</f>
        <v/>
      </c>
      <c r="I787" s="5">
        <f>INDEX(Variables!$C$5:$C$105,MATCH($A787,Variables!$A$5:$A$105,0))</f>
        <v/>
      </c>
      <c r="J787" s="5">
        <f>INDEX(Variables!$E$5:$E$105,MATCH($A787,Variables!$A$5:$A$105,0))</f>
        <v/>
      </c>
      <c r="K787" s="25">
        <f>LOWER(Settings!$C$4)&amp;".mit."&amp;$A787&amp;IF($C787="","","."&amp;$C787&amp;"."&amp;$B787)&amp;IF(INDEX(Variables!$D$5:$D$105,MATCH($A787,Variables!$A$5:$A$105,0))="","","."&amp;INDEX(Variables!$D$5:$D$105,MATCH($A787,Variables!$A$5:$A$105,0)))&amp;"."&amp;K$5</f>
        <v/>
      </c>
      <c r="L787" s="41">
        <f>INDEX(L$78:L$91,$D787)/$E787</f>
        <v/>
      </c>
      <c r="M787" s="40">
        <f>INDEX(M$78:M$91,$D787)/$E787</f>
        <v/>
      </c>
      <c r="N787" s="40">
        <f>INDEX(N$78:N$91,$D787)/$E787</f>
        <v/>
      </c>
      <c r="O787" s="40">
        <f>INDEX(O$78:O$91,$D787)/$E787</f>
        <v/>
      </c>
      <c r="P787" s="40">
        <f>INDEX(P$78:P$91,$D787)/$E787</f>
        <v/>
      </c>
      <c r="Q787" s="40">
        <f>INDEX(Q$78:Q$91,$D787)/$E787</f>
        <v/>
      </c>
      <c r="R787" s="40">
        <f>INDEX(R$78:R$91,$D787)/$E787</f>
        <v/>
      </c>
      <c r="S787" s="40">
        <f>INDEX(S$78:S$91,$D787)/$E787</f>
        <v/>
      </c>
      <c r="T787" s="40">
        <f>INDEX(T$78:T$91,$D787)/$E787</f>
        <v/>
      </c>
      <c r="U787" s="40">
        <f>INDEX(U$78:U$91,$D787)/$E787</f>
        <v/>
      </c>
      <c r="V787" s="40">
        <f>INDEX(V$78:V$91,$D787)/$E787</f>
        <v/>
      </c>
      <c r="W787" s="40">
        <f>INDEX(W$78:W$91,$D787)/$E787</f>
        <v/>
      </c>
      <c r="X787" s="40">
        <f>INDEX(X$78:X$91,$D787)/$E787</f>
        <v/>
      </c>
      <c r="Y787" s="40">
        <f>INDEX(Y$78:Y$91,$D787)/$E787</f>
        <v/>
      </c>
      <c r="Z787" s="40">
        <f>INDEX(Z$78:Z$91,$D787)/$E787</f>
        <v/>
      </c>
      <c r="AA787" s="40">
        <f>INDEX(AA$78:AA$91,$D787)/$E787</f>
        <v/>
      </c>
      <c r="AB787" s="40">
        <f>INDEX(AB$78:AB$91,$D787)/$E787</f>
        <v/>
      </c>
      <c r="AC787" s="40">
        <f>INDEX(AC$78:AC$91,$D787)/$E787</f>
        <v/>
      </c>
      <c r="AD787" s="42">
        <f>NEWEXCISE(INDEX(AD$78:AD$91,$D787),$E787)</f>
        <v/>
      </c>
      <c r="AE787" s="25">
        <f>LOWER(Settings!$C$4)&amp;".mit."&amp;$A787&amp;IF($C787="","","."&amp;$C787&amp;"."&amp;$B787)&amp;IF(INDEX(Variables!$D$5:$D$105,MATCH($A787,Variables!$A$5:$A$105,0))="","","."&amp;INDEX(Variables!$D$5:$D$105,MATCH($A787,Variables!$A$5:$A$105,0)))&amp;"."&amp;AE$5</f>
        <v/>
      </c>
      <c r="AF787" s="41">
        <f>INDEX(AF$78:AF$91,$D787)/$E787</f>
        <v/>
      </c>
      <c r="AG787" s="40">
        <f>INDEX(AG$78:AG$91,$D787)/$E787</f>
        <v/>
      </c>
      <c r="AH787" s="40">
        <f>INDEX(AH$78:AH$91,$D787)/$E787</f>
        <v/>
      </c>
      <c r="AI787" s="40">
        <f>INDEX(AI$78:AI$91,$D787)/$E787</f>
        <v/>
      </c>
      <c r="AJ787" s="40">
        <f>INDEX(AJ$78:AJ$91,$D787)/$E787</f>
        <v/>
      </c>
      <c r="AK787" s="40">
        <f>INDEX(AK$78:AK$91,$D787)/$E787</f>
        <v/>
      </c>
      <c r="AL787" s="40">
        <f>INDEX(AL$78:AL$91,$D787)/$E787</f>
        <v/>
      </c>
      <c r="AM787" s="40">
        <f>INDEX(AM$78:AM$91,$D787)/$E787</f>
        <v/>
      </c>
      <c r="AN787" s="40">
        <f>INDEX(AN$78:AN$91,$D787)/$E787</f>
        <v/>
      </c>
      <c r="AO787" s="40">
        <f>INDEX(AO$78:AO$91,$D787)/$E787</f>
        <v/>
      </c>
      <c r="AP787" s="40">
        <f>INDEX(AP$78:AP$91,$D787)/$E787</f>
        <v/>
      </c>
      <c r="AQ787" s="40">
        <f>INDEX(AQ$78:AQ$91,$D787)/$E787</f>
        <v/>
      </c>
      <c r="AR787" s="40">
        <f>INDEX(AR$78:AR$91,$D787)/$E787</f>
        <v/>
      </c>
      <c r="AS787" s="40">
        <f>INDEX(AS$78:AS$91,$D787)/$E787</f>
        <v/>
      </c>
      <c r="AT787" s="40">
        <f>INDEX(AT$78:AT$91,$D787)/$E787</f>
        <v/>
      </c>
      <c r="AU787" s="40">
        <f>INDEX(AU$78:AU$91,$D787)/$E787</f>
        <v/>
      </c>
      <c r="AV787" s="40">
        <f>INDEX(AV$78:AV$91,$D787)/$E787</f>
        <v/>
      </c>
      <c r="AW787" s="40">
        <f>INDEX(AW$78:AW$91,$D787)/$E787</f>
        <v/>
      </c>
      <c r="AX787" s="42">
        <f>NEWEXCISE(INDEX(AX$78:AX$91,$D787),$E787)</f>
        <v/>
      </c>
    </row>
    <row r="788" hidden="1" outlineLevel="2"/>
    <row r="789" hidden="1" outlineLevel="2">
      <c r="A789" s="5" t="inlineStr">
        <is>
          <t>nce</t>
        </is>
      </c>
      <c r="B789" s="5" t="inlineStr">
        <is>
          <t>coa</t>
        </is>
      </c>
      <c r="C789" s="5" t="inlineStr">
        <is>
          <t>foo</t>
        </is>
      </c>
      <c r="D789" s="39" t="n"/>
      <c r="E789" s="39" t="n"/>
      <c r="F789" s="39" t="n"/>
      <c r="G789" s="39" t="n"/>
      <c r="H789" s="5">
        <f>INDEX(Variables!$B$5:$B$105,MATCH($A789,Variables!$A$5:$A$105,0))&amp;IF($C789="",""," | "&amp;INDEX(Mapping!$B$5:$B$26,MATCH($C789,Mapping!$A$5:$A$26,0))&amp;" | "&amp;INDEX(Mapping!$B$30:$B$41,MATCH($B789,Mapping!$A$30:$A$41,0)))</f>
        <v/>
      </c>
      <c r="I789" s="5">
        <f>INDEX(Variables!$C$5:$C$105,MATCH($A789,Variables!$A$5:$A$105,0))</f>
        <v/>
      </c>
      <c r="J789" s="5">
        <f>INDEX(Variables!$E$5:$E$105,MATCH($A789,Variables!$A$5:$A$105,0))</f>
        <v/>
      </c>
      <c r="K789" s="25">
        <f>LOWER(Settings!$C$4)&amp;".mit."&amp;$A789&amp;IF($C789="","","."&amp;$C789&amp;"."&amp;$B789)&amp;IF(INDEX(Variables!$D$5:$D$105,MATCH($A789,Variables!$A$5:$A$105,0))="","","."&amp;INDEX(Variables!$D$5:$D$105,MATCH($A789,Variables!$A$5:$A$105,0)))&amp;"."&amp;K$5</f>
        <v/>
      </c>
      <c r="L789" s="41">
        <f>L762+L771+L780</f>
        <v/>
      </c>
      <c r="M789" s="40">
        <f>M762+M771+M780</f>
        <v/>
      </c>
      <c r="N789" s="40">
        <f>N762+N771+N780</f>
        <v/>
      </c>
      <c r="O789" s="40">
        <f>O762+O771+O780</f>
        <v/>
      </c>
      <c r="P789" s="40">
        <f>P762+P771+P780</f>
        <v/>
      </c>
      <c r="Q789" s="40">
        <f>Q762+Q771+Q780</f>
        <v/>
      </c>
      <c r="R789" s="40">
        <f>R762+R771+R780</f>
        <v/>
      </c>
      <c r="S789" s="40">
        <f>S762+S771+S780</f>
        <v/>
      </c>
      <c r="T789" s="40">
        <f>T762+T771+T780</f>
        <v/>
      </c>
      <c r="U789" s="40">
        <f>U762+U771+U780</f>
        <v/>
      </c>
      <c r="V789" s="40">
        <f>V762+V771+V780</f>
        <v/>
      </c>
      <c r="W789" s="40">
        <f>W762+W771+W780</f>
        <v/>
      </c>
      <c r="X789" s="40">
        <f>X762+X771+X780</f>
        <v/>
      </c>
      <c r="Y789" s="40">
        <f>Y762+Y771+Y780</f>
        <v/>
      </c>
      <c r="Z789" s="40">
        <f>Z762+Z771+Z780</f>
        <v/>
      </c>
      <c r="AA789" s="40">
        <f>AA762+AA771+AA780</f>
        <v/>
      </c>
      <c r="AB789" s="40">
        <f>AB762+AB771+AB780</f>
        <v/>
      </c>
      <c r="AC789" s="40">
        <f>AC762+AC771+AC780</f>
        <v/>
      </c>
      <c r="AD789" s="42">
        <f>NEWPOLICY(AD762,AD771,AD780)</f>
        <v/>
      </c>
      <c r="AE789" s="25">
        <f>LOWER(Settings!$C$4)&amp;".mit."&amp;$A789&amp;IF($C789="","","."&amp;$C789&amp;"."&amp;$B789)&amp;IF(INDEX(Variables!$D$5:$D$105,MATCH($A789,Variables!$A$5:$A$105,0))="","","."&amp;INDEX(Variables!$D$5:$D$105,MATCH($A789,Variables!$A$5:$A$105,0)))&amp;"."&amp;AE$5</f>
        <v/>
      </c>
      <c r="AF789" s="41">
        <f>AF762+AF771+AF780</f>
        <v/>
      </c>
      <c r="AG789" s="40">
        <f>AG762+AG771+AG780</f>
        <v/>
      </c>
      <c r="AH789" s="40">
        <f>AH762+AH771+AH780</f>
        <v/>
      </c>
      <c r="AI789" s="40">
        <f>AI762+AI771+AI780</f>
        <v/>
      </c>
      <c r="AJ789" s="40">
        <f>AJ762+AJ771+AJ780</f>
        <v/>
      </c>
      <c r="AK789" s="40">
        <f>AK762+AK771+AK780</f>
        <v/>
      </c>
      <c r="AL789" s="40">
        <f>AL762+AL771+AL780</f>
        <v/>
      </c>
      <c r="AM789" s="40">
        <f>AM762+AM771+AM780</f>
        <v/>
      </c>
      <c r="AN789" s="40">
        <f>AN762+AN771+AN780</f>
        <v/>
      </c>
      <c r="AO789" s="40">
        <f>AO762+AO771+AO780</f>
        <v/>
      </c>
      <c r="AP789" s="40">
        <f>AP762+AP771+AP780</f>
        <v/>
      </c>
      <c r="AQ789" s="40">
        <f>AQ762+AQ771+AQ780</f>
        <v/>
      </c>
      <c r="AR789" s="40">
        <f>AR762+AR771+AR780</f>
        <v/>
      </c>
      <c r="AS789" s="40">
        <f>AS762+AS771+AS780</f>
        <v/>
      </c>
      <c r="AT789" s="40">
        <f>AT762+AT771+AT780</f>
        <v/>
      </c>
      <c r="AU789" s="40">
        <f>AU762+AU771+AU780</f>
        <v/>
      </c>
      <c r="AV789" s="40">
        <f>AV762+AV771+AV780</f>
        <v/>
      </c>
      <c r="AW789" s="40">
        <f>AW762+AW771+AW780</f>
        <v/>
      </c>
      <c r="AX789" s="42">
        <f>NEWPOLICY(AX762,AX771,AX780)</f>
        <v/>
      </c>
    </row>
    <row r="790" hidden="1" outlineLevel="2">
      <c r="A790" s="5" t="inlineStr">
        <is>
          <t>nce</t>
        </is>
      </c>
      <c r="B790" s="5" t="inlineStr">
        <is>
          <t>nga</t>
        </is>
      </c>
      <c r="C790" s="5" t="inlineStr">
        <is>
          <t>foo</t>
        </is>
      </c>
      <c r="D790" s="39" t="n"/>
      <c r="E790" s="39" t="n"/>
      <c r="F790" s="39" t="n"/>
      <c r="G790" s="39" t="n"/>
      <c r="H790" s="5">
        <f>INDEX(Variables!$B$5:$B$105,MATCH($A790,Variables!$A$5:$A$105,0))&amp;IF($C790="",""," | "&amp;INDEX(Mapping!$B$5:$B$26,MATCH($C790,Mapping!$A$5:$A$26,0))&amp;" | "&amp;INDEX(Mapping!$B$30:$B$41,MATCH($B790,Mapping!$A$30:$A$41,0)))</f>
        <v/>
      </c>
      <c r="I790" s="5">
        <f>INDEX(Variables!$C$5:$C$105,MATCH($A790,Variables!$A$5:$A$105,0))</f>
        <v/>
      </c>
      <c r="J790" s="5">
        <f>INDEX(Variables!$E$5:$E$105,MATCH($A790,Variables!$A$5:$A$105,0))</f>
        <v/>
      </c>
      <c r="K790" s="25">
        <f>LOWER(Settings!$C$4)&amp;".mit."&amp;$A790&amp;IF($C790="","","."&amp;$C790&amp;"."&amp;$B790)&amp;IF(INDEX(Variables!$D$5:$D$105,MATCH($A790,Variables!$A$5:$A$105,0))="","","."&amp;INDEX(Variables!$D$5:$D$105,MATCH($A790,Variables!$A$5:$A$105,0)))&amp;"."&amp;K$5</f>
        <v/>
      </c>
      <c r="L790" s="41">
        <f>L763+L772+L781</f>
        <v/>
      </c>
      <c r="M790" s="40">
        <f>M763+M772+M781</f>
        <v/>
      </c>
      <c r="N790" s="40">
        <f>N763+N772+N781</f>
        <v/>
      </c>
      <c r="O790" s="40">
        <f>O763+O772+O781</f>
        <v/>
      </c>
      <c r="P790" s="40">
        <f>P763+P772+P781</f>
        <v/>
      </c>
      <c r="Q790" s="40">
        <f>Q763+Q772+Q781</f>
        <v/>
      </c>
      <c r="R790" s="40">
        <f>R763+R772+R781</f>
        <v/>
      </c>
      <c r="S790" s="40">
        <f>S763+S772+S781</f>
        <v/>
      </c>
      <c r="T790" s="40">
        <f>T763+T772+T781</f>
        <v/>
      </c>
      <c r="U790" s="40">
        <f>U763+U772+U781</f>
        <v/>
      </c>
      <c r="V790" s="40">
        <f>V763+V772+V781</f>
        <v/>
      </c>
      <c r="W790" s="40">
        <f>W763+W772+W781</f>
        <v/>
      </c>
      <c r="X790" s="40">
        <f>X763+X772+X781</f>
        <v/>
      </c>
      <c r="Y790" s="40">
        <f>Y763+Y772+Y781</f>
        <v/>
      </c>
      <c r="Z790" s="40">
        <f>Z763+Z772+Z781</f>
        <v/>
      </c>
      <c r="AA790" s="40">
        <f>AA763+AA772+AA781</f>
        <v/>
      </c>
      <c r="AB790" s="40">
        <f>AB763+AB772+AB781</f>
        <v/>
      </c>
      <c r="AC790" s="40">
        <f>AC763+AC772+AC781</f>
        <v/>
      </c>
      <c r="AD790" s="42">
        <f>NEWPOLICY(AD763,AD772,AD781)</f>
        <v/>
      </c>
      <c r="AE790" s="25">
        <f>LOWER(Settings!$C$4)&amp;".mit."&amp;$A790&amp;IF($C790="","","."&amp;$C790&amp;"."&amp;$B790)&amp;IF(INDEX(Variables!$D$5:$D$105,MATCH($A790,Variables!$A$5:$A$105,0))="","","."&amp;INDEX(Variables!$D$5:$D$105,MATCH($A790,Variables!$A$5:$A$105,0)))&amp;"."&amp;AE$5</f>
        <v/>
      </c>
      <c r="AF790" s="41">
        <f>AF763+AF772+AF781</f>
        <v/>
      </c>
      <c r="AG790" s="40">
        <f>AG763+AG772+AG781</f>
        <v/>
      </c>
      <c r="AH790" s="40">
        <f>AH763+AH772+AH781</f>
        <v/>
      </c>
      <c r="AI790" s="40">
        <f>AI763+AI772+AI781</f>
        <v/>
      </c>
      <c r="AJ790" s="40">
        <f>AJ763+AJ772+AJ781</f>
        <v/>
      </c>
      <c r="AK790" s="40">
        <f>AK763+AK772+AK781</f>
        <v/>
      </c>
      <c r="AL790" s="40">
        <f>AL763+AL772+AL781</f>
        <v/>
      </c>
      <c r="AM790" s="40">
        <f>AM763+AM772+AM781</f>
        <v/>
      </c>
      <c r="AN790" s="40">
        <f>AN763+AN772+AN781</f>
        <v/>
      </c>
      <c r="AO790" s="40">
        <f>AO763+AO772+AO781</f>
        <v/>
      </c>
      <c r="AP790" s="40">
        <f>AP763+AP772+AP781</f>
        <v/>
      </c>
      <c r="AQ790" s="40">
        <f>AQ763+AQ772+AQ781</f>
        <v/>
      </c>
      <c r="AR790" s="40">
        <f>AR763+AR772+AR781</f>
        <v/>
      </c>
      <c r="AS790" s="40">
        <f>AS763+AS772+AS781</f>
        <v/>
      </c>
      <c r="AT790" s="40">
        <f>AT763+AT772+AT781</f>
        <v/>
      </c>
      <c r="AU790" s="40">
        <f>AU763+AU772+AU781</f>
        <v/>
      </c>
      <c r="AV790" s="40">
        <f>AV763+AV772+AV781</f>
        <v/>
      </c>
      <c r="AW790" s="40">
        <f>AW763+AW772+AW781</f>
        <v/>
      </c>
      <c r="AX790" s="42">
        <f>NEWPOLICY(AX763,AX772,AX781)</f>
        <v/>
      </c>
    </row>
    <row r="791" hidden="1" outlineLevel="2">
      <c r="A791" s="5" t="inlineStr">
        <is>
          <t>nce</t>
        </is>
      </c>
      <c r="B791" s="5" t="inlineStr">
        <is>
          <t>gso</t>
        </is>
      </c>
      <c r="C791" s="5" t="inlineStr">
        <is>
          <t>foo</t>
        </is>
      </c>
      <c r="D791" s="39" t="n"/>
      <c r="E791" s="39" t="n"/>
      <c r="F791" s="39" t="n"/>
      <c r="G791" s="39" t="n"/>
      <c r="H791" s="5">
        <f>INDEX(Variables!$B$5:$B$105,MATCH($A791,Variables!$A$5:$A$105,0))&amp;IF($C791="",""," | "&amp;INDEX(Mapping!$B$5:$B$26,MATCH($C791,Mapping!$A$5:$A$26,0))&amp;" | "&amp;INDEX(Mapping!$B$30:$B$41,MATCH($B791,Mapping!$A$30:$A$41,0)))</f>
        <v/>
      </c>
      <c r="I791" s="5">
        <f>INDEX(Variables!$C$5:$C$105,MATCH($A791,Variables!$A$5:$A$105,0))</f>
        <v/>
      </c>
      <c r="J791" s="5">
        <f>INDEX(Variables!$E$5:$E$105,MATCH($A791,Variables!$A$5:$A$105,0))</f>
        <v/>
      </c>
      <c r="K791" s="25">
        <f>LOWER(Settings!$C$4)&amp;".mit."&amp;$A791&amp;IF($C791="","","."&amp;$C791&amp;"."&amp;$B791)&amp;IF(INDEX(Variables!$D$5:$D$105,MATCH($A791,Variables!$A$5:$A$105,0))="","","."&amp;INDEX(Variables!$D$5:$D$105,MATCH($A791,Variables!$A$5:$A$105,0)))&amp;"."&amp;K$5</f>
        <v/>
      </c>
      <c r="L791" s="41">
        <f>L764+L773+L782</f>
        <v/>
      </c>
      <c r="M791" s="40">
        <f>M764+M773+M782</f>
        <v/>
      </c>
      <c r="N791" s="40">
        <f>N764+N773+N782</f>
        <v/>
      </c>
      <c r="O791" s="40">
        <f>O764+O773+O782</f>
        <v/>
      </c>
      <c r="P791" s="40">
        <f>P764+P773+P782</f>
        <v/>
      </c>
      <c r="Q791" s="40">
        <f>Q764+Q773+Q782</f>
        <v/>
      </c>
      <c r="R791" s="40">
        <f>R764+R773+R782</f>
        <v/>
      </c>
      <c r="S791" s="40">
        <f>S764+S773+S782</f>
        <v/>
      </c>
      <c r="T791" s="40">
        <f>T764+T773+T782</f>
        <v/>
      </c>
      <c r="U791" s="40">
        <f>U764+U773+U782</f>
        <v/>
      </c>
      <c r="V791" s="40">
        <f>V764+V773+V782</f>
        <v/>
      </c>
      <c r="W791" s="40">
        <f>W764+W773+W782</f>
        <v/>
      </c>
      <c r="X791" s="40">
        <f>X764+X773+X782</f>
        <v/>
      </c>
      <c r="Y791" s="40">
        <f>Y764+Y773+Y782</f>
        <v/>
      </c>
      <c r="Z791" s="40">
        <f>Z764+Z773+Z782</f>
        <v/>
      </c>
      <c r="AA791" s="40">
        <f>AA764+AA773+AA782</f>
        <v/>
      </c>
      <c r="AB791" s="40">
        <f>AB764+AB773+AB782</f>
        <v/>
      </c>
      <c r="AC791" s="40">
        <f>AC764+AC773+AC782</f>
        <v/>
      </c>
      <c r="AD791" s="42">
        <f>NEWPOLICY(AD764,AD773,AD782)</f>
        <v/>
      </c>
      <c r="AE791" s="25">
        <f>LOWER(Settings!$C$4)&amp;".mit."&amp;$A791&amp;IF($C791="","","."&amp;$C791&amp;"."&amp;$B791)&amp;IF(INDEX(Variables!$D$5:$D$105,MATCH($A791,Variables!$A$5:$A$105,0))="","","."&amp;INDEX(Variables!$D$5:$D$105,MATCH($A791,Variables!$A$5:$A$105,0)))&amp;"."&amp;AE$5</f>
        <v/>
      </c>
      <c r="AF791" s="41">
        <f>AF764+AF773+AF782</f>
        <v/>
      </c>
      <c r="AG791" s="40">
        <f>AG764+AG773+AG782</f>
        <v/>
      </c>
      <c r="AH791" s="40">
        <f>AH764+AH773+AH782</f>
        <v/>
      </c>
      <c r="AI791" s="40">
        <f>AI764+AI773+AI782</f>
        <v/>
      </c>
      <c r="AJ791" s="40">
        <f>AJ764+AJ773+AJ782</f>
        <v/>
      </c>
      <c r="AK791" s="40">
        <f>AK764+AK773+AK782</f>
        <v/>
      </c>
      <c r="AL791" s="40">
        <f>AL764+AL773+AL782</f>
        <v/>
      </c>
      <c r="AM791" s="40">
        <f>AM764+AM773+AM782</f>
        <v/>
      </c>
      <c r="AN791" s="40">
        <f>AN764+AN773+AN782</f>
        <v/>
      </c>
      <c r="AO791" s="40">
        <f>AO764+AO773+AO782</f>
        <v/>
      </c>
      <c r="AP791" s="40">
        <f>AP764+AP773+AP782</f>
        <v/>
      </c>
      <c r="AQ791" s="40">
        <f>AQ764+AQ773+AQ782</f>
        <v/>
      </c>
      <c r="AR791" s="40">
        <f>AR764+AR773+AR782</f>
        <v/>
      </c>
      <c r="AS791" s="40">
        <f>AS764+AS773+AS782</f>
        <v/>
      </c>
      <c r="AT791" s="40">
        <f>AT764+AT773+AT782</f>
        <v/>
      </c>
      <c r="AU791" s="40">
        <f>AU764+AU773+AU782</f>
        <v/>
      </c>
      <c r="AV791" s="40">
        <f>AV764+AV773+AV782</f>
        <v/>
      </c>
      <c r="AW791" s="40">
        <f>AW764+AW773+AW782</f>
        <v/>
      </c>
      <c r="AX791" s="42">
        <f>NEWPOLICY(AX764,AX773,AX782)</f>
        <v/>
      </c>
    </row>
    <row r="792" hidden="1" outlineLevel="2">
      <c r="A792" s="5" t="inlineStr">
        <is>
          <t>nce</t>
        </is>
      </c>
      <c r="B792" s="5" t="inlineStr">
        <is>
          <t>die</t>
        </is>
      </c>
      <c r="C792" s="5" t="inlineStr">
        <is>
          <t>foo</t>
        </is>
      </c>
      <c r="D792" s="39" t="n"/>
      <c r="E792" s="39" t="n"/>
      <c r="F792" s="39" t="n"/>
      <c r="G792" s="39" t="n"/>
      <c r="H792" s="5">
        <f>INDEX(Variables!$B$5:$B$105,MATCH($A792,Variables!$A$5:$A$105,0))&amp;IF($C792="",""," | "&amp;INDEX(Mapping!$B$5:$B$26,MATCH($C792,Mapping!$A$5:$A$26,0))&amp;" | "&amp;INDEX(Mapping!$B$30:$B$41,MATCH($B792,Mapping!$A$30:$A$41,0)))</f>
        <v/>
      </c>
      <c r="I792" s="5">
        <f>INDEX(Variables!$C$5:$C$105,MATCH($A792,Variables!$A$5:$A$105,0))</f>
        <v/>
      </c>
      <c r="J792" s="5">
        <f>INDEX(Variables!$E$5:$E$105,MATCH($A792,Variables!$A$5:$A$105,0))</f>
        <v/>
      </c>
      <c r="K792" s="25">
        <f>LOWER(Settings!$C$4)&amp;".mit."&amp;$A792&amp;IF($C792="","","."&amp;$C792&amp;"."&amp;$B792)&amp;IF(INDEX(Variables!$D$5:$D$105,MATCH($A792,Variables!$A$5:$A$105,0))="","","."&amp;INDEX(Variables!$D$5:$D$105,MATCH($A792,Variables!$A$5:$A$105,0)))&amp;"."&amp;K$5</f>
        <v/>
      </c>
      <c r="L792" s="41">
        <f>L765+L774+L783</f>
        <v/>
      </c>
      <c r="M792" s="40">
        <f>M765+M774+M783</f>
        <v/>
      </c>
      <c r="N792" s="40">
        <f>N765+N774+N783</f>
        <v/>
      </c>
      <c r="O792" s="40">
        <f>O765+O774+O783</f>
        <v/>
      </c>
      <c r="P792" s="40">
        <f>P765+P774+P783</f>
        <v/>
      </c>
      <c r="Q792" s="40">
        <f>Q765+Q774+Q783</f>
        <v/>
      </c>
      <c r="R792" s="40">
        <f>R765+R774+R783</f>
        <v/>
      </c>
      <c r="S792" s="40">
        <f>S765+S774+S783</f>
        <v/>
      </c>
      <c r="T792" s="40">
        <f>T765+T774+T783</f>
        <v/>
      </c>
      <c r="U792" s="40">
        <f>U765+U774+U783</f>
        <v/>
      </c>
      <c r="V792" s="40">
        <f>V765+V774+V783</f>
        <v/>
      </c>
      <c r="W792" s="40">
        <f>W765+W774+W783</f>
        <v/>
      </c>
      <c r="X792" s="40">
        <f>X765+X774+X783</f>
        <v/>
      </c>
      <c r="Y792" s="40">
        <f>Y765+Y774+Y783</f>
        <v/>
      </c>
      <c r="Z792" s="40">
        <f>Z765+Z774+Z783</f>
        <v/>
      </c>
      <c r="AA792" s="40">
        <f>AA765+AA774+AA783</f>
        <v/>
      </c>
      <c r="AB792" s="40">
        <f>AB765+AB774+AB783</f>
        <v/>
      </c>
      <c r="AC792" s="40">
        <f>AC765+AC774+AC783</f>
        <v/>
      </c>
      <c r="AD792" s="42">
        <f>NEWPOLICY(AD765,AD774,AD783)</f>
        <v/>
      </c>
      <c r="AE792" s="25">
        <f>LOWER(Settings!$C$4)&amp;".mit."&amp;$A792&amp;IF($C792="","","."&amp;$C792&amp;"."&amp;$B792)&amp;IF(INDEX(Variables!$D$5:$D$105,MATCH($A792,Variables!$A$5:$A$105,0))="","","."&amp;INDEX(Variables!$D$5:$D$105,MATCH($A792,Variables!$A$5:$A$105,0)))&amp;"."&amp;AE$5</f>
        <v/>
      </c>
      <c r="AF792" s="41">
        <f>AF765+AF774+AF783</f>
        <v/>
      </c>
      <c r="AG792" s="40">
        <f>AG765+AG774+AG783</f>
        <v/>
      </c>
      <c r="AH792" s="40">
        <f>AH765+AH774+AH783</f>
        <v/>
      </c>
      <c r="AI792" s="40">
        <f>AI765+AI774+AI783</f>
        <v/>
      </c>
      <c r="AJ792" s="40">
        <f>AJ765+AJ774+AJ783</f>
        <v/>
      </c>
      <c r="AK792" s="40">
        <f>AK765+AK774+AK783</f>
        <v/>
      </c>
      <c r="AL792" s="40">
        <f>AL765+AL774+AL783</f>
        <v/>
      </c>
      <c r="AM792" s="40">
        <f>AM765+AM774+AM783</f>
        <v/>
      </c>
      <c r="AN792" s="40">
        <f>AN765+AN774+AN783</f>
        <v/>
      </c>
      <c r="AO792" s="40">
        <f>AO765+AO774+AO783</f>
        <v/>
      </c>
      <c r="AP792" s="40">
        <f>AP765+AP774+AP783</f>
        <v/>
      </c>
      <c r="AQ792" s="40">
        <f>AQ765+AQ774+AQ783</f>
        <v/>
      </c>
      <c r="AR792" s="40">
        <f>AR765+AR774+AR783</f>
        <v/>
      </c>
      <c r="AS792" s="40">
        <f>AS765+AS774+AS783</f>
        <v/>
      </c>
      <c r="AT792" s="40">
        <f>AT765+AT774+AT783</f>
        <v/>
      </c>
      <c r="AU792" s="40">
        <f>AU765+AU774+AU783</f>
        <v/>
      </c>
      <c r="AV792" s="40">
        <f>AV765+AV774+AV783</f>
        <v/>
      </c>
      <c r="AW792" s="40">
        <f>AW765+AW774+AW783</f>
        <v/>
      </c>
      <c r="AX792" s="42">
        <f>NEWPOLICY(AX765,AX774,AX783)</f>
        <v/>
      </c>
    </row>
    <row r="793" hidden="1" outlineLevel="2">
      <c r="A793" s="5" t="inlineStr">
        <is>
          <t>nce</t>
        </is>
      </c>
      <c r="B793" s="5" t="inlineStr">
        <is>
          <t>lpg</t>
        </is>
      </c>
      <c r="C793" s="5" t="inlineStr">
        <is>
          <t>foo</t>
        </is>
      </c>
      <c r="D793" s="39" t="n"/>
      <c r="E793" s="39" t="n"/>
      <c r="F793" s="39" t="n"/>
      <c r="G793" s="39" t="n"/>
      <c r="H793" s="5">
        <f>INDEX(Variables!$B$5:$B$105,MATCH($A793,Variables!$A$5:$A$105,0))&amp;IF($C793="",""," | "&amp;INDEX(Mapping!$B$5:$B$26,MATCH($C793,Mapping!$A$5:$A$26,0))&amp;" | "&amp;INDEX(Mapping!$B$30:$B$41,MATCH($B793,Mapping!$A$30:$A$41,0)))</f>
        <v/>
      </c>
      <c r="I793" s="5">
        <f>INDEX(Variables!$C$5:$C$105,MATCH($A793,Variables!$A$5:$A$105,0))</f>
        <v/>
      </c>
      <c r="J793" s="5">
        <f>INDEX(Variables!$E$5:$E$105,MATCH($A793,Variables!$A$5:$A$105,0))</f>
        <v/>
      </c>
      <c r="K793" s="25">
        <f>LOWER(Settings!$C$4)&amp;".mit."&amp;$A793&amp;IF($C793="","","."&amp;$C793&amp;"."&amp;$B793)&amp;IF(INDEX(Variables!$D$5:$D$105,MATCH($A793,Variables!$A$5:$A$105,0))="","","."&amp;INDEX(Variables!$D$5:$D$105,MATCH($A793,Variables!$A$5:$A$105,0)))&amp;"."&amp;K$5</f>
        <v/>
      </c>
      <c r="L793" s="41">
        <f>L766+L775+L784</f>
        <v/>
      </c>
      <c r="M793" s="40">
        <f>M766+M775+M784</f>
        <v/>
      </c>
      <c r="N793" s="40">
        <f>N766+N775+N784</f>
        <v/>
      </c>
      <c r="O793" s="40">
        <f>O766+O775+O784</f>
        <v/>
      </c>
      <c r="P793" s="40">
        <f>P766+P775+P784</f>
        <v/>
      </c>
      <c r="Q793" s="40">
        <f>Q766+Q775+Q784</f>
        <v/>
      </c>
      <c r="R793" s="40">
        <f>R766+R775+R784</f>
        <v/>
      </c>
      <c r="S793" s="40">
        <f>S766+S775+S784</f>
        <v/>
      </c>
      <c r="T793" s="40">
        <f>T766+T775+T784</f>
        <v/>
      </c>
      <c r="U793" s="40">
        <f>U766+U775+U784</f>
        <v/>
      </c>
      <c r="V793" s="40">
        <f>V766+V775+V784</f>
        <v/>
      </c>
      <c r="W793" s="40">
        <f>W766+W775+W784</f>
        <v/>
      </c>
      <c r="X793" s="40">
        <f>X766+X775+X784</f>
        <v/>
      </c>
      <c r="Y793" s="40">
        <f>Y766+Y775+Y784</f>
        <v/>
      </c>
      <c r="Z793" s="40">
        <f>Z766+Z775+Z784</f>
        <v/>
      </c>
      <c r="AA793" s="40">
        <f>AA766+AA775+AA784</f>
        <v/>
      </c>
      <c r="AB793" s="40">
        <f>AB766+AB775+AB784</f>
        <v/>
      </c>
      <c r="AC793" s="40">
        <f>AC766+AC775+AC784</f>
        <v/>
      </c>
      <c r="AD793" s="42">
        <f>NEWPOLICY(AD766,AD775,AD784)</f>
        <v/>
      </c>
      <c r="AE793" s="25">
        <f>LOWER(Settings!$C$4)&amp;".mit."&amp;$A793&amp;IF($C793="","","."&amp;$C793&amp;"."&amp;$B793)&amp;IF(INDEX(Variables!$D$5:$D$105,MATCH($A793,Variables!$A$5:$A$105,0))="","","."&amp;INDEX(Variables!$D$5:$D$105,MATCH($A793,Variables!$A$5:$A$105,0)))&amp;"."&amp;AE$5</f>
        <v/>
      </c>
      <c r="AF793" s="41">
        <f>AF766+AF775+AF784</f>
        <v/>
      </c>
      <c r="AG793" s="40">
        <f>AG766+AG775+AG784</f>
        <v/>
      </c>
      <c r="AH793" s="40">
        <f>AH766+AH775+AH784</f>
        <v/>
      </c>
      <c r="AI793" s="40">
        <f>AI766+AI775+AI784</f>
        <v/>
      </c>
      <c r="AJ793" s="40">
        <f>AJ766+AJ775+AJ784</f>
        <v/>
      </c>
      <c r="AK793" s="40">
        <f>AK766+AK775+AK784</f>
        <v/>
      </c>
      <c r="AL793" s="40">
        <f>AL766+AL775+AL784</f>
        <v/>
      </c>
      <c r="AM793" s="40">
        <f>AM766+AM775+AM784</f>
        <v/>
      </c>
      <c r="AN793" s="40">
        <f>AN766+AN775+AN784</f>
        <v/>
      </c>
      <c r="AO793" s="40">
        <f>AO766+AO775+AO784</f>
        <v/>
      </c>
      <c r="AP793" s="40">
        <f>AP766+AP775+AP784</f>
        <v/>
      </c>
      <c r="AQ793" s="40">
        <f>AQ766+AQ775+AQ784</f>
        <v/>
      </c>
      <c r="AR793" s="40">
        <f>AR766+AR775+AR784</f>
        <v/>
      </c>
      <c r="AS793" s="40">
        <f>AS766+AS775+AS784</f>
        <v/>
      </c>
      <c r="AT793" s="40">
        <f>AT766+AT775+AT784</f>
        <v/>
      </c>
      <c r="AU793" s="40">
        <f>AU766+AU775+AU784</f>
        <v/>
      </c>
      <c r="AV793" s="40">
        <f>AV766+AV775+AV784</f>
        <v/>
      </c>
      <c r="AW793" s="40">
        <f>AW766+AW775+AW784</f>
        <v/>
      </c>
      <c r="AX793" s="42">
        <f>NEWPOLICY(AX766,AX775,AX784)</f>
        <v/>
      </c>
    </row>
    <row r="794" hidden="1" outlineLevel="2">
      <c r="A794" s="5" t="inlineStr">
        <is>
          <t>nce</t>
        </is>
      </c>
      <c r="B794" s="5" t="inlineStr">
        <is>
          <t>ker</t>
        </is>
      </c>
      <c r="C794" s="5" t="inlineStr">
        <is>
          <t>foo</t>
        </is>
      </c>
      <c r="D794" s="39" t="n"/>
      <c r="E794" s="39" t="n"/>
      <c r="F794" s="39" t="n"/>
      <c r="G794" s="39" t="n"/>
      <c r="H794" s="5">
        <f>INDEX(Variables!$B$5:$B$105,MATCH($A794,Variables!$A$5:$A$105,0))&amp;IF($C794="",""," | "&amp;INDEX(Mapping!$B$5:$B$26,MATCH($C794,Mapping!$A$5:$A$26,0))&amp;" | "&amp;INDEX(Mapping!$B$30:$B$41,MATCH($B794,Mapping!$A$30:$A$41,0)))</f>
        <v/>
      </c>
      <c r="I794" s="5">
        <f>INDEX(Variables!$C$5:$C$105,MATCH($A794,Variables!$A$5:$A$105,0))</f>
        <v/>
      </c>
      <c r="J794" s="5">
        <f>INDEX(Variables!$E$5:$E$105,MATCH($A794,Variables!$A$5:$A$105,0))</f>
        <v/>
      </c>
      <c r="K794" s="25">
        <f>LOWER(Settings!$C$4)&amp;".mit."&amp;$A794&amp;IF($C794="","","."&amp;$C794&amp;"."&amp;$B794)&amp;IF(INDEX(Variables!$D$5:$D$105,MATCH($A794,Variables!$A$5:$A$105,0))="","","."&amp;INDEX(Variables!$D$5:$D$105,MATCH($A794,Variables!$A$5:$A$105,0)))&amp;"."&amp;K$5</f>
        <v/>
      </c>
      <c r="L794" s="41">
        <f>L767+L776+L785</f>
        <v/>
      </c>
      <c r="M794" s="40">
        <f>M767+M776+M785</f>
        <v/>
      </c>
      <c r="N794" s="40">
        <f>N767+N776+N785</f>
        <v/>
      </c>
      <c r="O794" s="40">
        <f>O767+O776+O785</f>
        <v/>
      </c>
      <c r="P794" s="40">
        <f>P767+P776+P785</f>
        <v/>
      </c>
      <c r="Q794" s="40">
        <f>Q767+Q776+Q785</f>
        <v/>
      </c>
      <c r="R794" s="40">
        <f>R767+R776+R785</f>
        <v/>
      </c>
      <c r="S794" s="40">
        <f>S767+S776+S785</f>
        <v/>
      </c>
      <c r="T794" s="40">
        <f>T767+T776+T785</f>
        <v/>
      </c>
      <c r="U794" s="40">
        <f>U767+U776+U785</f>
        <v/>
      </c>
      <c r="V794" s="40">
        <f>V767+V776+V785</f>
        <v/>
      </c>
      <c r="W794" s="40">
        <f>W767+W776+W785</f>
        <v/>
      </c>
      <c r="X794" s="40">
        <f>X767+X776+X785</f>
        <v/>
      </c>
      <c r="Y794" s="40">
        <f>Y767+Y776+Y785</f>
        <v/>
      </c>
      <c r="Z794" s="40">
        <f>Z767+Z776+Z785</f>
        <v/>
      </c>
      <c r="AA794" s="40">
        <f>AA767+AA776+AA785</f>
        <v/>
      </c>
      <c r="AB794" s="40">
        <f>AB767+AB776+AB785</f>
        <v/>
      </c>
      <c r="AC794" s="40">
        <f>AC767+AC776+AC785</f>
        <v/>
      </c>
      <c r="AD794" s="42">
        <f>NEWPOLICY(AD767,AD776,AD785)</f>
        <v/>
      </c>
      <c r="AE794" s="25">
        <f>LOWER(Settings!$C$4)&amp;".mit."&amp;$A794&amp;IF($C794="","","."&amp;$C794&amp;"."&amp;$B794)&amp;IF(INDEX(Variables!$D$5:$D$105,MATCH($A794,Variables!$A$5:$A$105,0))="","","."&amp;INDEX(Variables!$D$5:$D$105,MATCH($A794,Variables!$A$5:$A$105,0)))&amp;"."&amp;AE$5</f>
        <v/>
      </c>
      <c r="AF794" s="41">
        <f>AF767+AF776+AF785</f>
        <v/>
      </c>
      <c r="AG794" s="40">
        <f>AG767+AG776+AG785</f>
        <v/>
      </c>
      <c r="AH794" s="40">
        <f>AH767+AH776+AH785</f>
        <v/>
      </c>
      <c r="AI794" s="40">
        <f>AI767+AI776+AI785</f>
        <v/>
      </c>
      <c r="AJ794" s="40">
        <f>AJ767+AJ776+AJ785</f>
        <v/>
      </c>
      <c r="AK794" s="40">
        <f>AK767+AK776+AK785</f>
        <v/>
      </c>
      <c r="AL794" s="40">
        <f>AL767+AL776+AL785</f>
        <v/>
      </c>
      <c r="AM794" s="40">
        <f>AM767+AM776+AM785</f>
        <v/>
      </c>
      <c r="AN794" s="40">
        <f>AN767+AN776+AN785</f>
        <v/>
      </c>
      <c r="AO794" s="40">
        <f>AO767+AO776+AO785</f>
        <v/>
      </c>
      <c r="AP794" s="40">
        <f>AP767+AP776+AP785</f>
        <v/>
      </c>
      <c r="AQ794" s="40">
        <f>AQ767+AQ776+AQ785</f>
        <v/>
      </c>
      <c r="AR794" s="40">
        <f>AR767+AR776+AR785</f>
        <v/>
      </c>
      <c r="AS794" s="40">
        <f>AS767+AS776+AS785</f>
        <v/>
      </c>
      <c r="AT794" s="40">
        <f>AT767+AT776+AT785</f>
        <v/>
      </c>
      <c r="AU794" s="40">
        <f>AU767+AU776+AU785</f>
        <v/>
      </c>
      <c r="AV794" s="40">
        <f>AV767+AV776+AV785</f>
        <v/>
      </c>
      <c r="AW794" s="40">
        <f>AW767+AW776+AW785</f>
        <v/>
      </c>
      <c r="AX794" s="42">
        <f>NEWPOLICY(AX767,AX776,AX785)</f>
        <v/>
      </c>
    </row>
    <row r="795" hidden="1" outlineLevel="2">
      <c r="A795" s="5" t="inlineStr">
        <is>
          <t>nce</t>
        </is>
      </c>
      <c r="B795" s="5" t="inlineStr">
        <is>
          <t>oop</t>
        </is>
      </c>
      <c r="C795" s="5" t="inlineStr">
        <is>
          <t>foo</t>
        </is>
      </c>
      <c r="D795" s="39" t="n"/>
      <c r="E795" s="39" t="n"/>
      <c r="F795" s="39" t="n"/>
      <c r="G795" s="39" t="n"/>
      <c r="H795" s="5">
        <f>INDEX(Variables!$B$5:$B$105,MATCH($A795,Variables!$A$5:$A$105,0))&amp;IF($C795="",""," | "&amp;INDEX(Mapping!$B$5:$B$26,MATCH($C795,Mapping!$A$5:$A$26,0))&amp;" | "&amp;INDEX(Mapping!$B$30:$B$41,MATCH($B795,Mapping!$A$30:$A$41,0)))</f>
        <v/>
      </c>
      <c r="I795" s="5">
        <f>INDEX(Variables!$C$5:$C$105,MATCH($A795,Variables!$A$5:$A$105,0))</f>
        <v/>
      </c>
      <c r="J795" s="5">
        <f>INDEX(Variables!$E$5:$E$105,MATCH($A795,Variables!$A$5:$A$105,0))</f>
        <v/>
      </c>
      <c r="K795" s="25">
        <f>LOWER(Settings!$C$4)&amp;".mit."&amp;$A795&amp;IF($C795="","","."&amp;$C795&amp;"."&amp;$B795)&amp;IF(INDEX(Variables!$D$5:$D$105,MATCH($A795,Variables!$A$5:$A$105,0))="","","."&amp;INDEX(Variables!$D$5:$D$105,MATCH($A795,Variables!$A$5:$A$105,0)))&amp;"."&amp;K$5</f>
        <v/>
      </c>
      <c r="L795" s="41">
        <f>L768+L777+L786</f>
        <v/>
      </c>
      <c r="M795" s="40">
        <f>M768+M777+M786</f>
        <v/>
      </c>
      <c r="N795" s="40">
        <f>N768+N777+N786</f>
        <v/>
      </c>
      <c r="O795" s="40">
        <f>O768+O777+O786</f>
        <v/>
      </c>
      <c r="P795" s="40">
        <f>P768+P777+P786</f>
        <v/>
      </c>
      <c r="Q795" s="40">
        <f>Q768+Q777+Q786</f>
        <v/>
      </c>
      <c r="R795" s="40">
        <f>R768+R777+R786</f>
        <v/>
      </c>
      <c r="S795" s="40">
        <f>S768+S777+S786</f>
        <v/>
      </c>
      <c r="T795" s="40">
        <f>T768+T777+T786</f>
        <v/>
      </c>
      <c r="U795" s="40">
        <f>U768+U777+U786</f>
        <v/>
      </c>
      <c r="V795" s="40">
        <f>V768+V777+V786</f>
        <v/>
      </c>
      <c r="W795" s="40">
        <f>W768+W777+W786</f>
        <v/>
      </c>
      <c r="X795" s="40">
        <f>X768+X777+X786</f>
        <v/>
      </c>
      <c r="Y795" s="40">
        <f>Y768+Y777+Y786</f>
        <v/>
      </c>
      <c r="Z795" s="40">
        <f>Z768+Z777+Z786</f>
        <v/>
      </c>
      <c r="AA795" s="40">
        <f>AA768+AA777+AA786</f>
        <v/>
      </c>
      <c r="AB795" s="40">
        <f>AB768+AB777+AB786</f>
        <v/>
      </c>
      <c r="AC795" s="40">
        <f>AC768+AC777+AC786</f>
        <v/>
      </c>
      <c r="AD795" s="42">
        <f>NEWPOLICY(AD768,AD777,AD786)</f>
        <v/>
      </c>
      <c r="AE795" s="25">
        <f>LOWER(Settings!$C$4)&amp;".mit."&amp;$A795&amp;IF($C795="","","."&amp;$C795&amp;"."&amp;$B795)&amp;IF(INDEX(Variables!$D$5:$D$105,MATCH($A795,Variables!$A$5:$A$105,0))="","","."&amp;INDEX(Variables!$D$5:$D$105,MATCH($A795,Variables!$A$5:$A$105,0)))&amp;"."&amp;AE$5</f>
        <v/>
      </c>
      <c r="AF795" s="41">
        <f>AF768+AF777+AF786</f>
        <v/>
      </c>
      <c r="AG795" s="40">
        <f>AG768+AG777+AG786</f>
        <v/>
      </c>
      <c r="AH795" s="40">
        <f>AH768+AH777+AH786</f>
        <v/>
      </c>
      <c r="AI795" s="40">
        <f>AI768+AI777+AI786</f>
        <v/>
      </c>
      <c r="AJ795" s="40">
        <f>AJ768+AJ777+AJ786</f>
        <v/>
      </c>
      <c r="AK795" s="40">
        <f>AK768+AK777+AK786</f>
        <v/>
      </c>
      <c r="AL795" s="40">
        <f>AL768+AL777+AL786</f>
        <v/>
      </c>
      <c r="AM795" s="40">
        <f>AM768+AM777+AM786</f>
        <v/>
      </c>
      <c r="AN795" s="40">
        <f>AN768+AN777+AN786</f>
        <v/>
      </c>
      <c r="AO795" s="40">
        <f>AO768+AO777+AO786</f>
        <v/>
      </c>
      <c r="AP795" s="40">
        <f>AP768+AP777+AP786</f>
        <v/>
      </c>
      <c r="AQ795" s="40">
        <f>AQ768+AQ777+AQ786</f>
        <v/>
      </c>
      <c r="AR795" s="40">
        <f>AR768+AR777+AR786</f>
        <v/>
      </c>
      <c r="AS795" s="40">
        <f>AS768+AS777+AS786</f>
        <v/>
      </c>
      <c r="AT795" s="40">
        <f>AT768+AT777+AT786</f>
        <v/>
      </c>
      <c r="AU795" s="40">
        <f>AU768+AU777+AU786</f>
        <v/>
      </c>
      <c r="AV795" s="40">
        <f>AV768+AV777+AV786</f>
        <v/>
      </c>
      <c r="AW795" s="40">
        <f>AW768+AW777+AW786</f>
        <v/>
      </c>
      <c r="AX795" s="42">
        <f>NEWPOLICY(AX768,AX777,AX786)</f>
        <v/>
      </c>
    </row>
    <row r="796" hidden="1" outlineLevel="2">
      <c r="A796" s="5" t="inlineStr">
        <is>
          <t>nce</t>
        </is>
      </c>
      <c r="B796" s="5" t="inlineStr">
        <is>
          <t>bio</t>
        </is>
      </c>
      <c r="C796" s="5" t="inlineStr">
        <is>
          <t>foo</t>
        </is>
      </c>
      <c r="D796" s="39" t="n"/>
      <c r="E796" s="39" t="n"/>
      <c r="F796" s="39" t="n"/>
      <c r="G796" s="39" t="n"/>
      <c r="H796" s="5">
        <f>INDEX(Variables!$B$5:$B$105,MATCH($A796,Variables!$A$5:$A$105,0))&amp;IF($C796="",""," | "&amp;INDEX(Mapping!$B$5:$B$26,MATCH($C796,Mapping!$A$5:$A$26,0))&amp;" | "&amp;INDEX(Mapping!$B$30:$B$41,MATCH($B796,Mapping!$A$30:$A$41,0)))</f>
        <v/>
      </c>
      <c r="I796" s="5">
        <f>INDEX(Variables!$C$5:$C$105,MATCH($A796,Variables!$A$5:$A$105,0))</f>
        <v/>
      </c>
      <c r="J796" s="5">
        <f>INDEX(Variables!$E$5:$E$105,MATCH($A796,Variables!$A$5:$A$105,0))</f>
        <v/>
      </c>
      <c r="K796" s="25">
        <f>LOWER(Settings!$C$4)&amp;".mit."&amp;$A796&amp;IF($C796="","","."&amp;$C796&amp;"."&amp;$B796)&amp;IF(INDEX(Variables!$D$5:$D$105,MATCH($A796,Variables!$A$5:$A$105,0))="","","."&amp;INDEX(Variables!$D$5:$D$105,MATCH($A796,Variables!$A$5:$A$105,0)))&amp;"."&amp;K$5</f>
        <v/>
      </c>
      <c r="L796" s="41">
        <f>L769+L778+L787</f>
        <v/>
      </c>
      <c r="M796" s="40">
        <f>M769+M778+M787</f>
        <v/>
      </c>
      <c r="N796" s="40">
        <f>N769+N778+N787</f>
        <v/>
      </c>
      <c r="O796" s="40">
        <f>O769+O778+O787</f>
        <v/>
      </c>
      <c r="P796" s="40">
        <f>P769+P778+P787</f>
        <v/>
      </c>
      <c r="Q796" s="40">
        <f>Q769+Q778+Q787</f>
        <v/>
      </c>
      <c r="R796" s="40">
        <f>R769+R778+R787</f>
        <v/>
      </c>
      <c r="S796" s="40">
        <f>S769+S778+S787</f>
        <v/>
      </c>
      <c r="T796" s="40">
        <f>T769+T778+T787</f>
        <v/>
      </c>
      <c r="U796" s="40">
        <f>U769+U778+U787</f>
        <v/>
      </c>
      <c r="V796" s="40">
        <f>V769+V778+V787</f>
        <v/>
      </c>
      <c r="W796" s="40">
        <f>W769+W778+W787</f>
        <v/>
      </c>
      <c r="X796" s="40">
        <f>X769+X778+X787</f>
        <v/>
      </c>
      <c r="Y796" s="40">
        <f>Y769+Y778+Y787</f>
        <v/>
      </c>
      <c r="Z796" s="40">
        <f>Z769+Z778+Z787</f>
        <v/>
      </c>
      <c r="AA796" s="40">
        <f>AA769+AA778+AA787</f>
        <v/>
      </c>
      <c r="AB796" s="40">
        <f>AB769+AB778+AB787</f>
        <v/>
      </c>
      <c r="AC796" s="40">
        <f>AC769+AC778+AC787</f>
        <v/>
      </c>
      <c r="AD796" s="42">
        <f>NEWPOLICY(AD769,AD778,AD787)</f>
        <v/>
      </c>
      <c r="AE796" s="25">
        <f>LOWER(Settings!$C$4)&amp;".mit."&amp;$A796&amp;IF($C796="","","."&amp;$C796&amp;"."&amp;$B796)&amp;IF(INDEX(Variables!$D$5:$D$105,MATCH($A796,Variables!$A$5:$A$105,0))="","","."&amp;INDEX(Variables!$D$5:$D$105,MATCH($A796,Variables!$A$5:$A$105,0)))&amp;"."&amp;AE$5</f>
        <v/>
      </c>
      <c r="AF796" s="41">
        <f>AF769+AF778+AF787</f>
        <v/>
      </c>
      <c r="AG796" s="40">
        <f>AG769+AG778+AG787</f>
        <v/>
      </c>
      <c r="AH796" s="40">
        <f>AH769+AH778+AH787</f>
        <v/>
      </c>
      <c r="AI796" s="40">
        <f>AI769+AI778+AI787</f>
        <v/>
      </c>
      <c r="AJ796" s="40">
        <f>AJ769+AJ778+AJ787</f>
        <v/>
      </c>
      <c r="AK796" s="40">
        <f>AK769+AK778+AK787</f>
        <v/>
      </c>
      <c r="AL796" s="40">
        <f>AL769+AL778+AL787</f>
        <v/>
      </c>
      <c r="AM796" s="40">
        <f>AM769+AM778+AM787</f>
        <v/>
      </c>
      <c r="AN796" s="40">
        <f>AN769+AN778+AN787</f>
        <v/>
      </c>
      <c r="AO796" s="40">
        <f>AO769+AO778+AO787</f>
        <v/>
      </c>
      <c r="AP796" s="40">
        <f>AP769+AP778+AP787</f>
        <v/>
      </c>
      <c r="AQ796" s="40">
        <f>AQ769+AQ778+AQ787</f>
        <v/>
      </c>
      <c r="AR796" s="40">
        <f>AR769+AR778+AR787</f>
        <v/>
      </c>
      <c r="AS796" s="40">
        <f>AS769+AS778+AS787</f>
        <v/>
      </c>
      <c r="AT796" s="40">
        <f>AT769+AT778+AT787</f>
        <v/>
      </c>
      <c r="AU796" s="40">
        <f>AU769+AU778+AU787</f>
        <v/>
      </c>
      <c r="AV796" s="40">
        <f>AV769+AV778+AV787</f>
        <v/>
      </c>
      <c r="AW796" s="40">
        <f>AW769+AW778+AW787</f>
        <v/>
      </c>
      <c r="AX796" s="42">
        <f>NEWPOLICY(AX769,AX778,AX787)</f>
        <v/>
      </c>
    </row>
    <row r="797" hidden="1" outlineLevel="2"/>
    <row r="798" hidden="1" outlineLevel="2">
      <c r="A798" s="5" t="inlineStr">
        <is>
          <t>atp</t>
        </is>
      </c>
      <c r="B798" s="5" t="inlineStr">
        <is>
          <t>coa</t>
        </is>
      </c>
      <c r="C798" s="5" t="inlineStr">
        <is>
          <t>foo</t>
        </is>
      </c>
      <c r="D798" s="40">
        <f>INDEX(Inputs!$R$5:$R$132,MATCH($B798&amp;"|"&amp;$C798,Inputs!$A$5:$A$132,0))</f>
        <v/>
      </c>
      <c r="E798" s="40">
        <f>INDEX(Inputs!$S$5:$S$132,MATCH($B798&amp;"|"&amp;$C798,Inputs!$A$5:$A$132,0))</f>
        <v/>
      </c>
      <c r="F798" s="39" t="n"/>
      <c r="G798" s="39" t="n"/>
      <c r="H798" s="5">
        <f>INDEX(Variables!$B$5:$B$105,MATCH($A798,Variables!$A$5:$A$105,0))&amp;IF($C798="",""," | "&amp;INDEX(Mapping!$B$5:$B$26,MATCH($C798,Mapping!$A$5:$A$26,0))&amp;" | "&amp;INDEX(Mapping!$B$30:$B$41,MATCH($B798,Mapping!$A$30:$A$41,0)))</f>
        <v/>
      </c>
      <c r="I798" s="5">
        <f>INDEX(Variables!$C$5:$C$105,MATCH($A798,Variables!$A$5:$A$105,0))</f>
        <v/>
      </c>
      <c r="J798" s="5">
        <f>INDEX(Variables!$E$5:$E$105,MATCH($A798,Variables!$A$5:$A$105,0))</f>
        <v/>
      </c>
      <c r="K798" s="25">
        <f>LOWER(Settings!$C$4)&amp;".mit."&amp;$A798&amp;IF($C798="","","."&amp;$C798&amp;"."&amp;$B798)&amp;IF(INDEX(Variables!$D$5:$D$105,MATCH($A798,Variables!$A$5:$A$105,0))="","","."&amp;INDEX(Variables!$D$5:$D$105,MATCH($A798,Variables!$A$5:$A$105,0)))&amp;"."&amp;K$5</f>
        <v/>
      </c>
      <c r="L798" s="41">
        <f>MAX(INDEX(L$232:L$243,$D798)+L789*(1+$E798),0.01)</f>
        <v/>
      </c>
      <c r="M798" s="40">
        <f>MAX(INDEX(M$232:M$243,$D798)+M789*(1+$E798),0.01)</f>
        <v/>
      </c>
      <c r="N798" s="40">
        <f>MAX(INDEX(N$232:N$243,$D798)+N789*(1+$E798),0.01)</f>
        <v/>
      </c>
      <c r="O798" s="40">
        <f>MAX(INDEX(O$232:O$243,$D798)+O789*(1+$E798),0.01)</f>
        <v/>
      </c>
      <c r="P798" s="40">
        <f>MAX(INDEX(P$232:P$243,$D798)+P789*(1+$E798),0.01)</f>
        <v/>
      </c>
      <c r="Q798" s="40">
        <f>MAX(INDEX(Q$232:Q$243,$D798)+Q789*(1+$E798),0.01)</f>
        <v/>
      </c>
      <c r="R798" s="40">
        <f>MAX(INDEX(R$232:R$243,$D798)+R789*(1+$E798),0.01)</f>
        <v/>
      </c>
      <c r="S798" s="40">
        <f>MAX(INDEX(S$232:S$243,$D798)+S789*(1+$E798),0.01)</f>
        <v/>
      </c>
      <c r="T798" s="40">
        <f>MAX(INDEX(T$232:T$243,$D798)+T789*(1+$E798),0.01)</f>
        <v/>
      </c>
      <c r="U798" s="40">
        <f>MAX(INDEX(U$232:U$243,$D798)+U789*(1+$E798),0.01)</f>
        <v/>
      </c>
      <c r="V798" s="40">
        <f>MAX(INDEX(V$232:V$243,$D798)+V789*(1+$E798),0.01)</f>
        <v/>
      </c>
      <c r="W798" s="40">
        <f>MAX(INDEX(W$232:W$243,$D798)+W789*(1+$E798),0.01)</f>
        <v/>
      </c>
      <c r="X798" s="40">
        <f>MAX(INDEX(X$232:X$243,$D798)+X789*(1+$E798),0.01)</f>
        <v/>
      </c>
      <c r="Y798" s="40">
        <f>MAX(INDEX(Y$232:Y$243,$D798)+Y789*(1+$E798),0.01)</f>
        <v/>
      </c>
      <c r="Z798" s="40">
        <f>MAX(INDEX(Z$232:Z$243,$D798)+Z789*(1+$E798),0.01)</f>
        <v/>
      </c>
      <c r="AA798" s="40">
        <f>MAX(INDEX(AA$232:AA$243,$D798)+AA789*(1+$E798),0.01)</f>
        <v/>
      </c>
      <c r="AB798" s="40">
        <f>MAX(INDEX(AB$232:AB$243,$D798)+AB789*(1+$E798),0.01)</f>
        <v/>
      </c>
      <c r="AC798" s="40">
        <f>MAX(INDEX(AC$232:AC$243,$D798)+AC789*(1+$E798),0.01)</f>
        <v/>
      </c>
      <c r="AD798" s="42">
        <f>POSTTAX(INDEX(AD$232:AD$243,$D798),AD789,$E798)</f>
        <v/>
      </c>
      <c r="AE798" s="25">
        <f>LOWER(Settings!$C$4)&amp;".mit."&amp;$A798&amp;IF($C798="","","."&amp;$C798&amp;"."&amp;$B798)&amp;IF(INDEX(Variables!$D$5:$D$105,MATCH($A798,Variables!$A$5:$A$105,0))="","","."&amp;INDEX(Variables!$D$5:$D$105,MATCH($A798,Variables!$A$5:$A$105,0)))&amp;"."&amp;AE$5</f>
        <v/>
      </c>
      <c r="AF798" s="41">
        <f>MAX(INDEX(AF$232:AF$243,$D798)+AF789*(1+$E798),0.01)</f>
        <v/>
      </c>
      <c r="AG798" s="40">
        <f>MAX(INDEX(AG$232:AG$243,$D798)+AG789*(1+$E798),0.01)</f>
        <v/>
      </c>
      <c r="AH798" s="40">
        <f>MAX(INDEX(AH$232:AH$243,$D798)+AH789*(1+$E798),0.01)</f>
        <v/>
      </c>
      <c r="AI798" s="40">
        <f>MAX(INDEX(AI$232:AI$243,$D798)+AI789*(1+$E798),0.01)</f>
        <v/>
      </c>
      <c r="AJ798" s="40">
        <f>MAX(INDEX(AJ$232:AJ$243,$D798)+AJ789*(1+$E798),0.01)</f>
        <v/>
      </c>
      <c r="AK798" s="40">
        <f>MAX(INDEX(AK$232:AK$243,$D798)+AK789*(1+$E798),0.01)</f>
        <v/>
      </c>
      <c r="AL798" s="40">
        <f>MAX(INDEX(AL$232:AL$243,$D798)+AL789*(1+$E798),0.01)</f>
        <v/>
      </c>
      <c r="AM798" s="40">
        <f>MAX(INDEX(AM$232:AM$243,$D798)+AM789*(1+$E798),0.01)</f>
        <v/>
      </c>
      <c r="AN798" s="40">
        <f>MAX(INDEX(AN$232:AN$243,$D798)+AN789*(1+$E798),0.01)</f>
        <v/>
      </c>
      <c r="AO798" s="40">
        <f>MAX(INDEX(AO$232:AO$243,$D798)+AO789*(1+$E798),0.01)</f>
        <v/>
      </c>
      <c r="AP798" s="40">
        <f>MAX(INDEX(AP$232:AP$243,$D798)+AP789*(1+$E798),0.01)</f>
        <v/>
      </c>
      <c r="AQ798" s="40">
        <f>MAX(INDEX(AQ$232:AQ$243,$D798)+AQ789*(1+$E798),0.01)</f>
        <v/>
      </c>
      <c r="AR798" s="40">
        <f>MAX(INDEX(AR$232:AR$243,$D798)+AR789*(1+$E798),0.01)</f>
        <v/>
      </c>
      <c r="AS798" s="40">
        <f>MAX(INDEX(AS$232:AS$243,$D798)+AS789*(1+$E798),0.01)</f>
        <v/>
      </c>
      <c r="AT798" s="40">
        <f>MAX(INDEX(AT$232:AT$243,$D798)+AT789*(1+$E798),0.01)</f>
        <v/>
      </c>
      <c r="AU798" s="40">
        <f>MAX(INDEX(AU$232:AU$243,$D798)+AU789*(1+$E798),0.01)</f>
        <v/>
      </c>
      <c r="AV798" s="40">
        <f>MAX(INDEX(AV$232:AV$243,$D798)+AV789*(1+$E798),0.01)</f>
        <v/>
      </c>
      <c r="AW798" s="40">
        <f>MAX(INDEX(AW$232:AW$243,$D798)+AW789*(1+$E798),0.01)</f>
        <v/>
      </c>
      <c r="AX798" s="42">
        <f>POSTTAX(INDEX(AX$232:AX$243,$D798),AX789,$E798)</f>
        <v/>
      </c>
    </row>
    <row r="799" hidden="1" outlineLevel="2">
      <c r="A799" s="5" t="inlineStr">
        <is>
          <t>atp</t>
        </is>
      </c>
      <c r="B799" s="5" t="inlineStr">
        <is>
          <t>nga</t>
        </is>
      </c>
      <c r="C799" s="5" t="inlineStr">
        <is>
          <t>foo</t>
        </is>
      </c>
      <c r="D799" s="40">
        <f>INDEX(Inputs!$R$5:$R$132,MATCH($B799&amp;"|"&amp;$C799,Inputs!$A$5:$A$132,0))</f>
        <v/>
      </c>
      <c r="E799" s="40">
        <f>INDEX(Inputs!$S$5:$S$132,MATCH($B799&amp;"|"&amp;$C799,Inputs!$A$5:$A$132,0))</f>
        <v/>
      </c>
      <c r="F799" s="39" t="n"/>
      <c r="G799" s="39" t="n"/>
      <c r="H799" s="5">
        <f>INDEX(Variables!$B$5:$B$105,MATCH($A799,Variables!$A$5:$A$105,0))&amp;IF($C799="",""," | "&amp;INDEX(Mapping!$B$5:$B$26,MATCH($C799,Mapping!$A$5:$A$26,0))&amp;" | "&amp;INDEX(Mapping!$B$30:$B$41,MATCH($B799,Mapping!$A$30:$A$41,0)))</f>
        <v/>
      </c>
      <c r="I799" s="5">
        <f>INDEX(Variables!$C$5:$C$105,MATCH($A799,Variables!$A$5:$A$105,0))</f>
        <v/>
      </c>
      <c r="J799" s="5">
        <f>INDEX(Variables!$E$5:$E$105,MATCH($A799,Variables!$A$5:$A$105,0))</f>
        <v/>
      </c>
      <c r="K799" s="25">
        <f>LOWER(Settings!$C$4)&amp;".mit."&amp;$A799&amp;IF($C799="","","."&amp;$C799&amp;"."&amp;$B799)&amp;IF(INDEX(Variables!$D$5:$D$105,MATCH($A799,Variables!$A$5:$A$105,0))="","","."&amp;INDEX(Variables!$D$5:$D$105,MATCH($A799,Variables!$A$5:$A$105,0)))&amp;"."&amp;K$5</f>
        <v/>
      </c>
      <c r="L799" s="41">
        <f>MAX(INDEX(L$232:L$243,$D799)+L790*(1+$E799),0.01)</f>
        <v/>
      </c>
      <c r="M799" s="40">
        <f>MAX(INDEX(M$232:M$243,$D799)+M790*(1+$E799),0.01)</f>
        <v/>
      </c>
      <c r="N799" s="40">
        <f>MAX(INDEX(N$232:N$243,$D799)+N790*(1+$E799),0.01)</f>
        <v/>
      </c>
      <c r="O799" s="40">
        <f>MAX(INDEX(O$232:O$243,$D799)+O790*(1+$E799),0.01)</f>
        <v/>
      </c>
      <c r="P799" s="40">
        <f>MAX(INDEX(P$232:P$243,$D799)+P790*(1+$E799),0.01)</f>
        <v/>
      </c>
      <c r="Q799" s="40">
        <f>MAX(INDEX(Q$232:Q$243,$D799)+Q790*(1+$E799),0.01)</f>
        <v/>
      </c>
      <c r="R799" s="40">
        <f>MAX(INDEX(R$232:R$243,$D799)+R790*(1+$E799),0.01)</f>
        <v/>
      </c>
      <c r="S799" s="40">
        <f>MAX(INDEX(S$232:S$243,$D799)+S790*(1+$E799),0.01)</f>
        <v/>
      </c>
      <c r="T799" s="40">
        <f>MAX(INDEX(T$232:T$243,$D799)+T790*(1+$E799),0.01)</f>
        <v/>
      </c>
      <c r="U799" s="40">
        <f>MAX(INDEX(U$232:U$243,$D799)+U790*(1+$E799),0.01)</f>
        <v/>
      </c>
      <c r="V799" s="40">
        <f>MAX(INDEX(V$232:V$243,$D799)+V790*(1+$E799),0.01)</f>
        <v/>
      </c>
      <c r="W799" s="40">
        <f>MAX(INDEX(W$232:W$243,$D799)+W790*(1+$E799),0.01)</f>
        <v/>
      </c>
      <c r="X799" s="40">
        <f>MAX(INDEX(X$232:X$243,$D799)+X790*(1+$E799),0.01)</f>
        <v/>
      </c>
      <c r="Y799" s="40">
        <f>MAX(INDEX(Y$232:Y$243,$D799)+Y790*(1+$E799),0.01)</f>
        <v/>
      </c>
      <c r="Z799" s="40">
        <f>MAX(INDEX(Z$232:Z$243,$D799)+Z790*(1+$E799),0.01)</f>
        <v/>
      </c>
      <c r="AA799" s="40">
        <f>MAX(INDEX(AA$232:AA$243,$D799)+AA790*(1+$E799),0.01)</f>
        <v/>
      </c>
      <c r="AB799" s="40">
        <f>MAX(INDEX(AB$232:AB$243,$D799)+AB790*(1+$E799),0.01)</f>
        <v/>
      </c>
      <c r="AC799" s="40">
        <f>MAX(INDEX(AC$232:AC$243,$D799)+AC790*(1+$E799),0.01)</f>
        <v/>
      </c>
      <c r="AD799" s="42">
        <f>POSTTAX(INDEX(AD$232:AD$243,$D799),AD790,$E799)</f>
        <v/>
      </c>
      <c r="AE799" s="25">
        <f>LOWER(Settings!$C$4)&amp;".mit."&amp;$A799&amp;IF($C799="","","."&amp;$C799&amp;"."&amp;$B799)&amp;IF(INDEX(Variables!$D$5:$D$105,MATCH($A799,Variables!$A$5:$A$105,0))="","","."&amp;INDEX(Variables!$D$5:$D$105,MATCH($A799,Variables!$A$5:$A$105,0)))&amp;"."&amp;AE$5</f>
        <v/>
      </c>
      <c r="AF799" s="41">
        <f>MAX(INDEX(AF$232:AF$243,$D799)+AF790*(1+$E799),0.01)</f>
        <v/>
      </c>
      <c r="AG799" s="40">
        <f>MAX(INDEX(AG$232:AG$243,$D799)+AG790*(1+$E799),0.01)</f>
        <v/>
      </c>
      <c r="AH799" s="40">
        <f>MAX(INDEX(AH$232:AH$243,$D799)+AH790*(1+$E799),0.01)</f>
        <v/>
      </c>
      <c r="AI799" s="40">
        <f>MAX(INDEX(AI$232:AI$243,$D799)+AI790*(1+$E799),0.01)</f>
        <v/>
      </c>
      <c r="AJ799" s="40">
        <f>MAX(INDEX(AJ$232:AJ$243,$D799)+AJ790*(1+$E799),0.01)</f>
        <v/>
      </c>
      <c r="AK799" s="40">
        <f>MAX(INDEX(AK$232:AK$243,$D799)+AK790*(1+$E799),0.01)</f>
        <v/>
      </c>
      <c r="AL799" s="40">
        <f>MAX(INDEX(AL$232:AL$243,$D799)+AL790*(1+$E799),0.01)</f>
        <v/>
      </c>
      <c r="AM799" s="40">
        <f>MAX(INDEX(AM$232:AM$243,$D799)+AM790*(1+$E799),0.01)</f>
        <v/>
      </c>
      <c r="AN799" s="40">
        <f>MAX(INDEX(AN$232:AN$243,$D799)+AN790*(1+$E799),0.01)</f>
        <v/>
      </c>
      <c r="AO799" s="40">
        <f>MAX(INDEX(AO$232:AO$243,$D799)+AO790*(1+$E799),0.01)</f>
        <v/>
      </c>
      <c r="AP799" s="40">
        <f>MAX(INDEX(AP$232:AP$243,$D799)+AP790*(1+$E799),0.01)</f>
        <v/>
      </c>
      <c r="AQ799" s="40">
        <f>MAX(INDEX(AQ$232:AQ$243,$D799)+AQ790*(1+$E799),0.01)</f>
        <v/>
      </c>
      <c r="AR799" s="40">
        <f>MAX(INDEX(AR$232:AR$243,$D799)+AR790*(1+$E799),0.01)</f>
        <v/>
      </c>
      <c r="AS799" s="40">
        <f>MAX(INDEX(AS$232:AS$243,$D799)+AS790*(1+$E799),0.01)</f>
        <v/>
      </c>
      <c r="AT799" s="40">
        <f>MAX(INDEX(AT$232:AT$243,$D799)+AT790*(1+$E799),0.01)</f>
        <v/>
      </c>
      <c r="AU799" s="40">
        <f>MAX(INDEX(AU$232:AU$243,$D799)+AU790*(1+$E799),0.01)</f>
        <v/>
      </c>
      <c r="AV799" s="40">
        <f>MAX(INDEX(AV$232:AV$243,$D799)+AV790*(1+$E799),0.01)</f>
        <v/>
      </c>
      <c r="AW799" s="40">
        <f>MAX(INDEX(AW$232:AW$243,$D799)+AW790*(1+$E799),0.01)</f>
        <v/>
      </c>
      <c r="AX799" s="42">
        <f>POSTTAX(INDEX(AX$232:AX$243,$D799),AX790,$E799)</f>
        <v/>
      </c>
    </row>
    <row r="800" hidden="1" outlineLevel="2">
      <c r="A800" s="5" t="inlineStr">
        <is>
          <t>atp</t>
        </is>
      </c>
      <c r="B800" s="5" t="inlineStr">
        <is>
          <t>gso</t>
        </is>
      </c>
      <c r="C800" s="5" t="inlineStr">
        <is>
          <t>foo</t>
        </is>
      </c>
      <c r="D800" s="40">
        <f>INDEX(Inputs!$R$5:$R$132,MATCH($B800&amp;"|"&amp;$C800,Inputs!$A$5:$A$132,0))</f>
        <v/>
      </c>
      <c r="E800" s="40">
        <f>INDEX(Inputs!$S$5:$S$132,MATCH($B800&amp;"|"&amp;$C800,Inputs!$A$5:$A$132,0))</f>
        <v/>
      </c>
      <c r="F800" s="39" t="n"/>
      <c r="G800" s="39" t="n"/>
      <c r="H800" s="5">
        <f>INDEX(Variables!$B$5:$B$105,MATCH($A800,Variables!$A$5:$A$105,0))&amp;IF($C800="",""," | "&amp;INDEX(Mapping!$B$5:$B$26,MATCH($C800,Mapping!$A$5:$A$26,0))&amp;" | "&amp;INDEX(Mapping!$B$30:$B$41,MATCH($B800,Mapping!$A$30:$A$41,0)))</f>
        <v/>
      </c>
      <c r="I800" s="5">
        <f>INDEX(Variables!$C$5:$C$105,MATCH($A800,Variables!$A$5:$A$105,0))</f>
        <v/>
      </c>
      <c r="J800" s="5">
        <f>INDEX(Variables!$E$5:$E$105,MATCH($A800,Variables!$A$5:$A$105,0))</f>
        <v/>
      </c>
      <c r="K800" s="25">
        <f>LOWER(Settings!$C$4)&amp;".mit."&amp;$A800&amp;IF($C800="","","."&amp;$C800&amp;"."&amp;$B800)&amp;IF(INDEX(Variables!$D$5:$D$105,MATCH($A800,Variables!$A$5:$A$105,0))="","","."&amp;INDEX(Variables!$D$5:$D$105,MATCH($A800,Variables!$A$5:$A$105,0)))&amp;"."&amp;K$5</f>
        <v/>
      </c>
      <c r="L800" s="41">
        <f>MAX(INDEX(L$232:L$243,$D800)+L791*(1+$E800),0.01)</f>
        <v/>
      </c>
      <c r="M800" s="40">
        <f>MAX(INDEX(M$232:M$243,$D800)+M791*(1+$E800),0.01)</f>
        <v/>
      </c>
      <c r="N800" s="40">
        <f>MAX(INDEX(N$232:N$243,$D800)+N791*(1+$E800),0.01)</f>
        <v/>
      </c>
      <c r="O800" s="40">
        <f>MAX(INDEX(O$232:O$243,$D800)+O791*(1+$E800),0.01)</f>
        <v/>
      </c>
      <c r="P800" s="40">
        <f>MAX(INDEX(P$232:P$243,$D800)+P791*(1+$E800),0.01)</f>
        <v/>
      </c>
      <c r="Q800" s="40">
        <f>MAX(INDEX(Q$232:Q$243,$D800)+Q791*(1+$E800),0.01)</f>
        <v/>
      </c>
      <c r="R800" s="40">
        <f>MAX(INDEX(R$232:R$243,$D800)+R791*(1+$E800),0.01)</f>
        <v/>
      </c>
      <c r="S800" s="40">
        <f>MAX(INDEX(S$232:S$243,$D800)+S791*(1+$E800),0.01)</f>
        <v/>
      </c>
      <c r="T800" s="40">
        <f>MAX(INDEX(T$232:T$243,$D800)+T791*(1+$E800),0.01)</f>
        <v/>
      </c>
      <c r="U800" s="40">
        <f>MAX(INDEX(U$232:U$243,$D800)+U791*(1+$E800),0.01)</f>
        <v/>
      </c>
      <c r="V800" s="40">
        <f>MAX(INDEX(V$232:V$243,$D800)+V791*(1+$E800),0.01)</f>
        <v/>
      </c>
      <c r="W800" s="40">
        <f>MAX(INDEX(W$232:W$243,$D800)+W791*(1+$E800),0.01)</f>
        <v/>
      </c>
      <c r="X800" s="40">
        <f>MAX(INDEX(X$232:X$243,$D800)+X791*(1+$E800),0.01)</f>
        <v/>
      </c>
      <c r="Y800" s="40">
        <f>MAX(INDEX(Y$232:Y$243,$D800)+Y791*(1+$E800),0.01)</f>
        <v/>
      </c>
      <c r="Z800" s="40">
        <f>MAX(INDEX(Z$232:Z$243,$D800)+Z791*(1+$E800),0.01)</f>
        <v/>
      </c>
      <c r="AA800" s="40">
        <f>MAX(INDEX(AA$232:AA$243,$D800)+AA791*(1+$E800),0.01)</f>
        <v/>
      </c>
      <c r="AB800" s="40">
        <f>MAX(INDEX(AB$232:AB$243,$D800)+AB791*(1+$E800),0.01)</f>
        <v/>
      </c>
      <c r="AC800" s="40">
        <f>MAX(INDEX(AC$232:AC$243,$D800)+AC791*(1+$E800),0.01)</f>
        <v/>
      </c>
      <c r="AD800" s="42">
        <f>POSTTAX(INDEX(AD$232:AD$243,$D800),AD791,$E800)</f>
        <v/>
      </c>
      <c r="AE800" s="25">
        <f>LOWER(Settings!$C$4)&amp;".mit."&amp;$A800&amp;IF($C800="","","."&amp;$C800&amp;"."&amp;$B800)&amp;IF(INDEX(Variables!$D$5:$D$105,MATCH($A800,Variables!$A$5:$A$105,0))="","","."&amp;INDEX(Variables!$D$5:$D$105,MATCH($A800,Variables!$A$5:$A$105,0)))&amp;"."&amp;AE$5</f>
        <v/>
      </c>
      <c r="AF800" s="41">
        <f>MAX(INDEX(AF$232:AF$243,$D800)+AF791*(1+$E800),0.01)</f>
        <v/>
      </c>
      <c r="AG800" s="40">
        <f>MAX(INDEX(AG$232:AG$243,$D800)+AG791*(1+$E800),0.01)</f>
        <v/>
      </c>
      <c r="AH800" s="40">
        <f>MAX(INDEX(AH$232:AH$243,$D800)+AH791*(1+$E800),0.01)</f>
        <v/>
      </c>
      <c r="AI800" s="40">
        <f>MAX(INDEX(AI$232:AI$243,$D800)+AI791*(1+$E800),0.01)</f>
        <v/>
      </c>
      <c r="AJ800" s="40">
        <f>MAX(INDEX(AJ$232:AJ$243,$D800)+AJ791*(1+$E800),0.01)</f>
        <v/>
      </c>
      <c r="AK800" s="40">
        <f>MAX(INDEX(AK$232:AK$243,$D800)+AK791*(1+$E800),0.01)</f>
        <v/>
      </c>
      <c r="AL800" s="40">
        <f>MAX(INDEX(AL$232:AL$243,$D800)+AL791*(1+$E800),0.01)</f>
        <v/>
      </c>
      <c r="AM800" s="40">
        <f>MAX(INDEX(AM$232:AM$243,$D800)+AM791*(1+$E800),0.01)</f>
        <v/>
      </c>
      <c r="AN800" s="40">
        <f>MAX(INDEX(AN$232:AN$243,$D800)+AN791*(1+$E800),0.01)</f>
        <v/>
      </c>
      <c r="AO800" s="40">
        <f>MAX(INDEX(AO$232:AO$243,$D800)+AO791*(1+$E800),0.01)</f>
        <v/>
      </c>
      <c r="AP800" s="40">
        <f>MAX(INDEX(AP$232:AP$243,$D800)+AP791*(1+$E800),0.01)</f>
        <v/>
      </c>
      <c r="AQ800" s="40">
        <f>MAX(INDEX(AQ$232:AQ$243,$D800)+AQ791*(1+$E800),0.01)</f>
        <v/>
      </c>
      <c r="AR800" s="40">
        <f>MAX(INDEX(AR$232:AR$243,$D800)+AR791*(1+$E800),0.01)</f>
        <v/>
      </c>
      <c r="AS800" s="40">
        <f>MAX(INDEX(AS$232:AS$243,$D800)+AS791*(1+$E800),0.01)</f>
        <v/>
      </c>
      <c r="AT800" s="40">
        <f>MAX(INDEX(AT$232:AT$243,$D800)+AT791*(1+$E800),0.01)</f>
        <v/>
      </c>
      <c r="AU800" s="40">
        <f>MAX(INDEX(AU$232:AU$243,$D800)+AU791*(1+$E800),0.01)</f>
        <v/>
      </c>
      <c r="AV800" s="40">
        <f>MAX(INDEX(AV$232:AV$243,$D800)+AV791*(1+$E800),0.01)</f>
        <v/>
      </c>
      <c r="AW800" s="40">
        <f>MAX(INDEX(AW$232:AW$243,$D800)+AW791*(1+$E800),0.01)</f>
        <v/>
      </c>
      <c r="AX800" s="42">
        <f>POSTTAX(INDEX(AX$232:AX$243,$D800),AX791,$E800)</f>
        <v/>
      </c>
    </row>
    <row r="801" hidden="1" outlineLevel="2">
      <c r="A801" s="5" t="inlineStr">
        <is>
          <t>atp</t>
        </is>
      </c>
      <c r="B801" s="5" t="inlineStr">
        <is>
          <t>die</t>
        </is>
      </c>
      <c r="C801" s="5" t="inlineStr">
        <is>
          <t>foo</t>
        </is>
      </c>
      <c r="D801" s="40">
        <f>INDEX(Inputs!$R$5:$R$132,MATCH($B801&amp;"|"&amp;$C801,Inputs!$A$5:$A$132,0))</f>
        <v/>
      </c>
      <c r="E801" s="40">
        <f>INDEX(Inputs!$S$5:$S$132,MATCH($B801&amp;"|"&amp;$C801,Inputs!$A$5:$A$132,0))</f>
        <v/>
      </c>
      <c r="F801" s="39" t="n"/>
      <c r="G801" s="39" t="n"/>
      <c r="H801" s="5">
        <f>INDEX(Variables!$B$5:$B$105,MATCH($A801,Variables!$A$5:$A$105,0))&amp;IF($C801="",""," | "&amp;INDEX(Mapping!$B$5:$B$26,MATCH($C801,Mapping!$A$5:$A$26,0))&amp;" | "&amp;INDEX(Mapping!$B$30:$B$41,MATCH($B801,Mapping!$A$30:$A$41,0)))</f>
        <v/>
      </c>
      <c r="I801" s="5">
        <f>INDEX(Variables!$C$5:$C$105,MATCH($A801,Variables!$A$5:$A$105,0))</f>
        <v/>
      </c>
      <c r="J801" s="5">
        <f>INDEX(Variables!$E$5:$E$105,MATCH($A801,Variables!$A$5:$A$105,0))</f>
        <v/>
      </c>
      <c r="K801" s="25">
        <f>LOWER(Settings!$C$4)&amp;".mit."&amp;$A801&amp;IF($C801="","","."&amp;$C801&amp;"."&amp;$B801)&amp;IF(INDEX(Variables!$D$5:$D$105,MATCH($A801,Variables!$A$5:$A$105,0))="","","."&amp;INDEX(Variables!$D$5:$D$105,MATCH($A801,Variables!$A$5:$A$105,0)))&amp;"."&amp;K$5</f>
        <v/>
      </c>
      <c r="L801" s="41">
        <f>MAX(INDEX(L$232:L$243,$D801)+L792*(1+$E801),0.01)</f>
        <v/>
      </c>
      <c r="M801" s="40">
        <f>MAX(INDEX(M$232:M$243,$D801)+M792*(1+$E801),0.01)</f>
        <v/>
      </c>
      <c r="N801" s="40">
        <f>MAX(INDEX(N$232:N$243,$D801)+N792*(1+$E801),0.01)</f>
        <v/>
      </c>
      <c r="O801" s="40">
        <f>MAX(INDEX(O$232:O$243,$D801)+O792*(1+$E801),0.01)</f>
        <v/>
      </c>
      <c r="P801" s="40">
        <f>MAX(INDEX(P$232:P$243,$D801)+P792*(1+$E801),0.01)</f>
        <v/>
      </c>
      <c r="Q801" s="40">
        <f>MAX(INDEX(Q$232:Q$243,$D801)+Q792*(1+$E801),0.01)</f>
        <v/>
      </c>
      <c r="R801" s="40">
        <f>MAX(INDEX(R$232:R$243,$D801)+R792*(1+$E801),0.01)</f>
        <v/>
      </c>
      <c r="S801" s="40">
        <f>MAX(INDEX(S$232:S$243,$D801)+S792*(1+$E801),0.01)</f>
        <v/>
      </c>
      <c r="T801" s="40">
        <f>MAX(INDEX(T$232:T$243,$D801)+T792*(1+$E801),0.01)</f>
        <v/>
      </c>
      <c r="U801" s="40">
        <f>MAX(INDEX(U$232:U$243,$D801)+U792*(1+$E801),0.01)</f>
        <v/>
      </c>
      <c r="V801" s="40">
        <f>MAX(INDEX(V$232:V$243,$D801)+V792*(1+$E801),0.01)</f>
        <v/>
      </c>
      <c r="W801" s="40">
        <f>MAX(INDEX(W$232:W$243,$D801)+W792*(1+$E801),0.01)</f>
        <v/>
      </c>
      <c r="X801" s="40">
        <f>MAX(INDEX(X$232:X$243,$D801)+X792*(1+$E801),0.01)</f>
        <v/>
      </c>
      <c r="Y801" s="40">
        <f>MAX(INDEX(Y$232:Y$243,$D801)+Y792*(1+$E801),0.01)</f>
        <v/>
      </c>
      <c r="Z801" s="40">
        <f>MAX(INDEX(Z$232:Z$243,$D801)+Z792*(1+$E801),0.01)</f>
        <v/>
      </c>
      <c r="AA801" s="40">
        <f>MAX(INDEX(AA$232:AA$243,$D801)+AA792*(1+$E801),0.01)</f>
        <v/>
      </c>
      <c r="AB801" s="40">
        <f>MAX(INDEX(AB$232:AB$243,$D801)+AB792*(1+$E801),0.01)</f>
        <v/>
      </c>
      <c r="AC801" s="40">
        <f>MAX(INDEX(AC$232:AC$243,$D801)+AC792*(1+$E801),0.01)</f>
        <v/>
      </c>
      <c r="AD801" s="42">
        <f>POSTTAX(INDEX(AD$232:AD$243,$D801),AD792,$E801)</f>
        <v/>
      </c>
      <c r="AE801" s="25">
        <f>LOWER(Settings!$C$4)&amp;".mit."&amp;$A801&amp;IF($C801="","","."&amp;$C801&amp;"."&amp;$B801)&amp;IF(INDEX(Variables!$D$5:$D$105,MATCH($A801,Variables!$A$5:$A$105,0))="","","."&amp;INDEX(Variables!$D$5:$D$105,MATCH($A801,Variables!$A$5:$A$105,0)))&amp;"."&amp;AE$5</f>
        <v/>
      </c>
      <c r="AF801" s="41">
        <f>MAX(INDEX(AF$232:AF$243,$D801)+AF792*(1+$E801),0.01)</f>
        <v/>
      </c>
      <c r="AG801" s="40">
        <f>MAX(INDEX(AG$232:AG$243,$D801)+AG792*(1+$E801),0.01)</f>
        <v/>
      </c>
      <c r="AH801" s="40">
        <f>MAX(INDEX(AH$232:AH$243,$D801)+AH792*(1+$E801),0.01)</f>
        <v/>
      </c>
      <c r="AI801" s="40">
        <f>MAX(INDEX(AI$232:AI$243,$D801)+AI792*(1+$E801),0.01)</f>
        <v/>
      </c>
      <c r="AJ801" s="40">
        <f>MAX(INDEX(AJ$232:AJ$243,$D801)+AJ792*(1+$E801),0.01)</f>
        <v/>
      </c>
      <c r="AK801" s="40">
        <f>MAX(INDEX(AK$232:AK$243,$D801)+AK792*(1+$E801),0.01)</f>
        <v/>
      </c>
      <c r="AL801" s="40">
        <f>MAX(INDEX(AL$232:AL$243,$D801)+AL792*(1+$E801),0.01)</f>
        <v/>
      </c>
      <c r="AM801" s="40">
        <f>MAX(INDEX(AM$232:AM$243,$D801)+AM792*(1+$E801),0.01)</f>
        <v/>
      </c>
      <c r="AN801" s="40">
        <f>MAX(INDEX(AN$232:AN$243,$D801)+AN792*(1+$E801),0.01)</f>
        <v/>
      </c>
      <c r="AO801" s="40">
        <f>MAX(INDEX(AO$232:AO$243,$D801)+AO792*(1+$E801),0.01)</f>
        <v/>
      </c>
      <c r="AP801" s="40">
        <f>MAX(INDEX(AP$232:AP$243,$D801)+AP792*(1+$E801),0.01)</f>
        <v/>
      </c>
      <c r="AQ801" s="40">
        <f>MAX(INDEX(AQ$232:AQ$243,$D801)+AQ792*(1+$E801),0.01)</f>
        <v/>
      </c>
      <c r="AR801" s="40">
        <f>MAX(INDEX(AR$232:AR$243,$D801)+AR792*(1+$E801),0.01)</f>
        <v/>
      </c>
      <c r="AS801" s="40">
        <f>MAX(INDEX(AS$232:AS$243,$D801)+AS792*(1+$E801),0.01)</f>
        <v/>
      </c>
      <c r="AT801" s="40">
        <f>MAX(INDEX(AT$232:AT$243,$D801)+AT792*(1+$E801),0.01)</f>
        <v/>
      </c>
      <c r="AU801" s="40">
        <f>MAX(INDEX(AU$232:AU$243,$D801)+AU792*(1+$E801),0.01)</f>
        <v/>
      </c>
      <c r="AV801" s="40">
        <f>MAX(INDEX(AV$232:AV$243,$D801)+AV792*(1+$E801),0.01)</f>
        <v/>
      </c>
      <c r="AW801" s="40">
        <f>MAX(INDEX(AW$232:AW$243,$D801)+AW792*(1+$E801),0.01)</f>
        <v/>
      </c>
      <c r="AX801" s="42">
        <f>POSTTAX(INDEX(AX$232:AX$243,$D801),AX792,$E801)</f>
        <v/>
      </c>
    </row>
    <row r="802" hidden="1" outlineLevel="2">
      <c r="A802" s="5" t="inlineStr">
        <is>
          <t>atp</t>
        </is>
      </c>
      <c r="B802" s="5" t="inlineStr">
        <is>
          <t>lpg</t>
        </is>
      </c>
      <c r="C802" s="5" t="inlineStr">
        <is>
          <t>foo</t>
        </is>
      </c>
      <c r="D802" s="40">
        <f>INDEX(Inputs!$R$5:$R$132,MATCH($B802&amp;"|"&amp;$C802,Inputs!$A$5:$A$132,0))</f>
        <v/>
      </c>
      <c r="E802" s="40">
        <f>INDEX(Inputs!$S$5:$S$132,MATCH($B802&amp;"|"&amp;$C802,Inputs!$A$5:$A$132,0))</f>
        <v/>
      </c>
      <c r="F802" s="39" t="n"/>
      <c r="G802" s="39" t="n"/>
      <c r="H802" s="5">
        <f>INDEX(Variables!$B$5:$B$105,MATCH($A802,Variables!$A$5:$A$105,0))&amp;IF($C802="",""," | "&amp;INDEX(Mapping!$B$5:$B$26,MATCH($C802,Mapping!$A$5:$A$26,0))&amp;" | "&amp;INDEX(Mapping!$B$30:$B$41,MATCH($B802,Mapping!$A$30:$A$41,0)))</f>
        <v/>
      </c>
      <c r="I802" s="5">
        <f>INDEX(Variables!$C$5:$C$105,MATCH($A802,Variables!$A$5:$A$105,0))</f>
        <v/>
      </c>
      <c r="J802" s="5">
        <f>INDEX(Variables!$E$5:$E$105,MATCH($A802,Variables!$A$5:$A$105,0))</f>
        <v/>
      </c>
      <c r="K802" s="25">
        <f>LOWER(Settings!$C$4)&amp;".mit."&amp;$A802&amp;IF($C802="","","."&amp;$C802&amp;"."&amp;$B802)&amp;IF(INDEX(Variables!$D$5:$D$105,MATCH($A802,Variables!$A$5:$A$105,0))="","","."&amp;INDEX(Variables!$D$5:$D$105,MATCH($A802,Variables!$A$5:$A$105,0)))&amp;"."&amp;K$5</f>
        <v/>
      </c>
      <c r="L802" s="41">
        <f>MAX(INDEX(L$232:L$243,$D802)+L793*(1+$E802),0.01)</f>
        <v/>
      </c>
      <c r="M802" s="40">
        <f>MAX(INDEX(M$232:M$243,$D802)+M793*(1+$E802),0.01)</f>
        <v/>
      </c>
      <c r="N802" s="40">
        <f>MAX(INDEX(N$232:N$243,$D802)+N793*(1+$E802),0.01)</f>
        <v/>
      </c>
      <c r="O802" s="40">
        <f>MAX(INDEX(O$232:O$243,$D802)+O793*(1+$E802),0.01)</f>
        <v/>
      </c>
      <c r="P802" s="40">
        <f>MAX(INDEX(P$232:P$243,$D802)+P793*(1+$E802),0.01)</f>
        <v/>
      </c>
      <c r="Q802" s="40">
        <f>MAX(INDEX(Q$232:Q$243,$D802)+Q793*(1+$E802),0.01)</f>
        <v/>
      </c>
      <c r="R802" s="40">
        <f>MAX(INDEX(R$232:R$243,$D802)+R793*(1+$E802),0.01)</f>
        <v/>
      </c>
      <c r="S802" s="40">
        <f>MAX(INDEX(S$232:S$243,$D802)+S793*(1+$E802),0.01)</f>
        <v/>
      </c>
      <c r="T802" s="40">
        <f>MAX(INDEX(T$232:T$243,$D802)+T793*(1+$E802),0.01)</f>
        <v/>
      </c>
      <c r="U802" s="40">
        <f>MAX(INDEX(U$232:U$243,$D802)+U793*(1+$E802),0.01)</f>
        <v/>
      </c>
      <c r="V802" s="40">
        <f>MAX(INDEX(V$232:V$243,$D802)+V793*(1+$E802),0.01)</f>
        <v/>
      </c>
      <c r="W802" s="40">
        <f>MAX(INDEX(W$232:W$243,$D802)+W793*(1+$E802),0.01)</f>
        <v/>
      </c>
      <c r="X802" s="40">
        <f>MAX(INDEX(X$232:X$243,$D802)+X793*(1+$E802),0.01)</f>
        <v/>
      </c>
      <c r="Y802" s="40">
        <f>MAX(INDEX(Y$232:Y$243,$D802)+Y793*(1+$E802),0.01)</f>
        <v/>
      </c>
      <c r="Z802" s="40">
        <f>MAX(INDEX(Z$232:Z$243,$D802)+Z793*(1+$E802),0.01)</f>
        <v/>
      </c>
      <c r="AA802" s="40">
        <f>MAX(INDEX(AA$232:AA$243,$D802)+AA793*(1+$E802),0.01)</f>
        <v/>
      </c>
      <c r="AB802" s="40">
        <f>MAX(INDEX(AB$232:AB$243,$D802)+AB793*(1+$E802),0.01)</f>
        <v/>
      </c>
      <c r="AC802" s="40">
        <f>MAX(INDEX(AC$232:AC$243,$D802)+AC793*(1+$E802),0.01)</f>
        <v/>
      </c>
      <c r="AD802" s="42">
        <f>POSTTAX(INDEX(AD$232:AD$243,$D802),AD793,$E802)</f>
        <v/>
      </c>
      <c r="AE802" s="25">
        <f>LOWER(Settings!$C$4)&amp;".mit."&amp;$A802&amp;IF($C802="","","."&amp;$C802&amp;"."&amp;$B802)&amp;IF(INDEX(Variables!$D$5:$D$105,MATCH($A802,Variables!$A$5:$A$105,0))="","","."&amp;INDEX(Variables!$D$5:$D$105,MATCH($A802,Variables!$A$5:$A$105,0)))&amp;"."&amp;AE$5</f>
        <v/>
      </c>
      <c r="AF802" s="41">
        <f>MAX(INDEX(AF$232:AF$243,$D802)+AF793*(1+$E802),0.01)</f>
        <v/>
      </c>
      <c r="AG802" s="40">
        <f>MAX(INDEX(AG$232:AG$243,$D802)+AG793*(1+$E802),0.01)</f>
        <v/>
      </c>
      <c r="AH802" s="40">
        <f>MAX(INDEX(AH$232:AH$243,$D802)+AH793*(1+$E802),0.01)</f>
        <v/>
      </c>
      <c r="AI802" s="40">
        <f>MAX(INDEX(AI$232:AI$243,$D802)+AI793*(1+$E802),0.01)</f>
        <v/>
      </c>
      <c r="AJ802" s="40">
        <f>MAX(INDEX(AJ$232:AJ$243,$D802)+AJ793*(1+$E802),0.01)</f>
        <v/>
      </c>
      <c r="AK802" s="40">
        <f>MAX(INDEX(AK$232:AK$243,$D802)+AK793*(1+$E802),0.01)</f>
        <v/>
      </c>
      <c r="AL802" s="40">
        <f>MAX(INDEX(AL$232:AL$243,$D802)+AL793*(1+$E802),0.01)</f>
        <v/>
      </c>
      <c r="AM802" s="40">
        <f>MAX(INDEX(AM$232:AM$243,$D802)+AM793*(1+$E802),0.01)</f>
        <v/>
      </c>
      <c r="AN802" s="40">
        <f>MAX(INDEX(AN$232:AN$243,$D802)+AN793*(1+$E802),0.01)</f>
        <v/>
      </c>
      <c r="AO802" s="40">
        <f>MAX(INDEX(AO$232:AO$243,$D802)+AO793*(1+$E802),0.01)</f>
        <v/>
      </c>
      <c r="AP802" s="40">
        <f>MAX(INDEX(AP$232:AP$243,$D802)+AP793*(1+$E802),0.01)</f>
        <v/>
      </c>
      <c r="AQ802" s="40">
        <f>MAX(INDEX(AQ$232:AQ$243,$D802)+AQ793*(1+$E802),0.01)</f>
        <v/>
      </c>
      <c r="AR802" s="40">
        <f>MAX(INDEX(AR$232:AR$243,$D802)+AR793*(1+$E802),0.01)</f>
        <v/>
      </c>
      <c r="AS802" s="40">
        <f>MAX(INDEX(AS$232:AS$243,$D802)+AS793*(1+$E802),0.01)</f>
        <v/>
      </c>
      <c r="AT802" s="40">
        <f>MAX(INDEX(AT$232:AT$243,$D802)+AT793*(1+$E802),0.01)</f>
        <v/>
      </c>
      <c r="AU802" s="40">
        <f>MAX(INDEX(AU$232:AU$243,$D802)+AU793*(1+$E802),0.01)</f>
        <v/>
      </c>
      <c r="AV802" s="40">
        <f>MAX(INDEX(AV$232:AV$243,$D802)+AV793*(1+$E802),0.01)</f>
        <v/>
      </c>
      <c r="AW802" s="40">
        <f>MAX(INDEX(AW$232:AW$243,$D802)+AW793*(1+$E802),0.01)</f>
        <v/>
      </c>
      <c r="AX802" s="42">
        <f>POSTTAX(INDEX(AX$232:AX$243,$D802),AX793,$E802)</f>
        <v/>
      </c>
    </row>
    <row r="803" hidden="1" outlineLevel="2">
      <c r="A803" s="5" t="inlineStr">
        <is>
          <t>atp</t>
        </is>
      </c>
      <c r="B803" s="5" t="inlineStr">
        <is>
          <t>ker</t>
        </is>
      </c>
      <c r="C803" s="5" t="inlineStr">
        <is>
          <t>foo</t>
        </is>
      </c>
      <c r="D803" s="40">
        <f>INDEX(Inputs!$R$5:$R$132,MATCH($B803&amp;"|"&amp;$C803,Inputs!$A$5:$A$132,0))</f>
        <v/>
      </c>
      <c r="E803" s="40">
        <f>INDEX(Inputs!$S$5:$S$132,MATCH($B803&amp;"|"&amp;$C803,Inputs!$A$5:$A$132,0))</f>
        <v/>
      </c>
      <c r="F803" s="39" t="n"/>
      <c r="G803" s="39" t="n"/>
      <c r="H803" s="5">
        <f>INDEX(Variables!$B$5:$B$105,MATCH($A803,Variables!$A$5:$A$105,0))&amp;IF($C803="",""," | "&amp;INDEX(Mapping!$B$5:$B$26,MATCH($C803,Mapping!$A$5:$A$26,0))&amp;" | "&amp;INDEX(Mapping!$B$30:$B$41,MATCH($B803,Mapping!$A$30:$A$41,0)))</f>
        <v/>
      </c>
      <c r="I803" s="5">
        <f>INDEX(Variables!$C$5:$C$105,MATCH($A803,Variables!$A$5:$A$105,0))</f>
        <v/>
      </c>
      <c r="J803" s="5">
        <f>INDEX(Variables!$E$5:$E$105,MATCH($A803,Variables!$A$5:$A$105,0))</f>
        <v/>
      </c>
      <c r="K803" s="25">
        <f>LOWER(Settings!$C$4)&amp;".mit."&amp;$A803&amp;IF($C803="","","."&amp;$C803&amp;"."&amp;$B803)&amp;IF(INDEX(Variables!$D$5:$D$105,MATCH($A803,Variables!$A$5:$A$105,0))="","","."&amp;INDEX(Variables!$D$5:$D$105,MATCH($A803,Variables!$A$5:$A$105,0)))&amp;"."&amp;K$5</f>
        <v/>
      </c>
      <c r="L803" s="41">
        <f>MAX(INDEX(L$232:L$243,$D803)+L794*(1+$E803),0.01)</f>
        <v/>
      </c>
      <c r="M803" s="40">
        <f>MAX(INDEX(M$232:M$243,$D803)+M794*(1+$E803),0.01)</f>
        <v/>
      </c>
      <c r="N803" s="40">
        <f>MAX(INDEX(N$232:N$243,$D803)+N794*(1+$E803),0.01)</f>
        <v/>
      </c>
      <c r="O803" s="40">
        <f>MAX(INDEX(O$232:O$243,$D803)+O794*(1+$E803),0.01)</f>
        <v/>
      </c>
      <c r="P803" s="40">
        <f>MAX(INDEX(P$232:P$243,$D803)+P794*(1+$E803),0.01)</f>
        <v/>
      </c>
      <c r="Q803" s="40">
        <f>MAX(INDEX(Q$232:Q$243,$D803)+Q794*(1+$E803),0.01)</f>
        <v/>
      </c>
      <c r="R803" s="40">
        <f>MAX(INDEX(R$232:R$243,$D803)+R794*(1+$E803),0.01)</f>
        <v/>
      </c>
      <c r="S803" s="40">
        <f>MAX(INDEX(S$232:S$243,$D803)+S794*(1+$E803),0.01)</f>
        <v/>
      </c>
      <c r="T803" s="40">
        <f>MAX(INDEX(T$232:T$243,$D803)+T794*(1+$E803),0.01)</f>
        <v/>
      </c>
      <c r="U803" s="40">
        <f>MAX(INDEX(U$232:U$243,$D803)+U794*(1+$E803),0.01)</f>
        <v/>
      </c>
      <c r="V803" s="40">
        <f>MAX(INDEX(V$232:V$243,$D803)+V794*(1+$E803),0.01)</f>
        <v/>
      </c>
      <c r="W803" s="40">
        <f>MAX(INDEX(W$232:W$243,$D803)+W794*(1+$E803),0.01)</f>
        <v/>
      </c>
      <c r="X803" s="40">
        <f>MAX(INDEX(X$232:X$243,$D803)+X794*(1+$E803),0.01)</f>
        <v/>
      </c>
      <c r="Y803" s="40">
        <f>MAX(INDEX(Y$232:Y$243,$D803)+Y794*(1+$E803),0.01)</f>
        <v/>
      </c>
      <c r="Z803" s="40">
        <f>MAX(INDEX(Z$232:Z$243,$D803)+Z794*(1+$E803),0.01)</f>
        <v/>
      </c>
      <c r="AA803" s="40">
        <f>MAX(INDEX(AA$232:AA$243,$D803)+AA794*(1+$E803),0.01)</f>
        <v/>
      </c>
      <c r="AB803" s="40">
        <f>MAX(INDEX(AB$232:AB$243,$D803)+AB794*(1+$E803),0.01)</f>
        <v/>
      </c>
      <c r="AC803" s="40">
        <f>MAX(INDEX(AC$232:AC$243,$D803)+AC794*(1+$E803),0.01)</f>
        <v/>
      </c>
      <c r="AD803" s="42">
        <f>POSTTAX(INDEX(AD$232:AD$243,$D803),AD794,$E803)</f>
        <v/>
      </c>
      <c r="AE803" s="25">
        <f>LOWER(Settings!$C$4)&amp;".mit."&amp;$A803&amp;IF($C803="","","."&amp;$C803&amp;"."&amp;$B803)&amp;IF(INDEX(Variables!$D$5:$D$105,MATCH($A803,Variables!$A$5:$A$105,0))="","","."&amp;INDEX(Variables!$D$5:$D$105,MATCH($A803,Variables!$A$5:$A$105,0)))&amp;"."&amp;AE$5</f>
        <v/>
      </c>
      <c r="AF803" s="41">
        <f>MAX(INDEX(AF$232:AF$243,$D803)+AF794*(1+$E803),0.01)</f>
        <v/>
      </c>
      <c r="AG803" s="40">
        <f>MAX(INDEX(AG$232:AG$243,$D803)+AG794*(1+$E803),0.01)</f>
        <v/>
      </c>
      <c r="AH803" s="40">
        <f>MAX(INDEX(AH$232:AH$243,$D803)+AH794*(1+$E803),0.01)</f>
        <v/>
      </c>
      <c r="AI803" s="40">
        <f>MAX(INDEX(AI$232:AI$243,$D803)+AI794*(1+$E803),0.01)</f>
        <v/>
      </c>
      <c r="AJ803" s="40">
        <f>MAX(INDEX(AJ$232:AJ$243,$D803)+AJ794*(1+$E803),0.01)</f>
        <v/>
      </c>
      <c r="AK803" s="40">
        <f>MAX(INDEX(AK$232:AK$243,$D803)+AK794*(1+$E803),0.01)</f>
        <v/>
      </c>
      <c r="AL803" s="40">
        <f>MAX(INDEX(AL$232:AL$243,$D803)+AL794*(1+$E803),0.01)</f>
        <v/>
      </c>
      <c r="AM803" s="40">
        <f>MAX(INDEX(AM$232:AM$243,$D803)+AM794*(1+$E803),0.01)</f>
        <v/>
      </c>
      <c r="AN803" s="40">
        <f>MAX(INDEX(AN$232:AN$243,$D803)+AN794*(1+$E803),0.01)</f>
        <v/>
      </c>
      <c r="AO803" s="40">
        <f>MAX(INDEX(AO$232:AO$243,$D803)+AO794*(1+$E803),0.01)</f>
        <v/>
      </c>
      <c r="AP803" s="40">
        <f>MAX(INDEX(AP$232:AP$243,$D803)+AP794*(1+$E803),0.01)</f>
        <v/>
      </c>
      <c r="AQ803" s="40">
        <f>MAX(INDEX(AQ$232:AQ$243,$D803)+AQ794*(1+$E803),0.01)</f>
        <v/>
      </c>
      <c r="AR803" s="40">
        <f>MAX(INDEX(AR$232:AR$243,$D803)+AR794*(1+$E803),0.01)</f>
        <v/>
      </c>
      <c r="AS803" s="40">
        <f>MAX(INDEX(AS$232:AS$243,$D803)+AS794*(1+$E803),0.01)</f>
        <v/>
      </c>
      <c r="AT803" s="40">
        <f>MAX(INDEX(AT$232:AT$243,$D803)+AT794*(1+$E803),0.01)</f>
        <v/>
      </c>
      <c r="AU803" s="40">
        <f>MAX(INDEX(AU$232:AU$243,$D803)+AU794*(1+$E803),0.01)</f>
        <v/>
      </c>
      <c r="AV803" s="40">
        <f>MAX(INDEX(AV$232:AV$243,$D803)+AV794*(1+$E803),0.01)</f>
        <v/>
      </c>
      <c r="AW803" s="40">
        <f>MAX(INDEX(AW$232:AW$243,$D803)+AW794*(1+$E803),0.01)</f>
        <v/>
      </c>
      <c r="AX803" s="42">
        <f>POSTTAX(INDEX(AX$232:AX$243,$D803),AX794,$E803)</f>
        <v/>
      </c>
    </row>
    <row r="804" hidden="1" outlineLevel="2">
      <c r="A804" s="5" t="inlineStr">
        <is>
          <t>atp</t>
        </is>
      </c>
      <c r="B804" s="5" t="inlineStr">
        <is>
          <t>oop</t>
        </is>
      </c>
      <c r="C804" s="5" t="inlineStr">
        <is>
          <t>foo</t>
        </is>
      </c>
      <c r="D804" s="40">
        <f>INDEX(Inputs!$R$5:$R$132,MATCH($B804&amp;"|"&amp;$C804,Inputs!$A$5:$A$132,0))</f>
        <v/>
      </c>
      <c r="E804" s="40">
        <f>INDEX(Inputs!$S$5:$S$132,MATCH($B804&amp;"|"&amp;$C804,Inputs!$A$5:$A$132,0))</f>
        <v/>
      </c>
      <c r="F804" s="39" t="n"/>
      <c r="G804" s="39" t="n"/>
      <c r="H804" s="5">
        <f>INDEX(Variables!$B$5:$B$105,MATCH($A804,Variables!$A$5:$A$105,0))&amp;IF($C804="",""," | "&amp;INDEX(Mapping!$B$5:$B$26,MATCH($C804,Mapping!$A$5:$A$26,0))&amp;" | "&amp;INDEX(Mapping!$B$30:$B$41,MATCH($B804,Mapping!$A$30:$A$41,0)))</f>
        <v/>
      </c>
      <c r="I804" s="5">
        <f>INDEX(Variables!$C$5:$C$105,MATCH($A804,Variables!$A$5:$A$105,0))</f>
        <v/>
      </c>
      <c r="J804" s="5">
        <f>INDEX(Variables!$E$5:$E$105,MATCH($A804,Variables!$A$5:$A$105,0))</f>
        <v/>
      </c>
      <c r="K804" s="25">
        <f>LOWER(Settings!$C$4)&amp;".mit."&amp;$A804&amp;IF($C804="","","."&amp;$C804&amp;"."&amp;$B804)&amp;IF(INDEX(Variables!$D$5:$D$105,MATCH($A804,Variables!$A$5:$A$105,0))="","","."&amp;INDEX(Variables!$D$5:$D$105,MATCH($A804,Variables!$A$5:$A$105,0)))&amp;"."&amp;K$5</f>
        <v/>
      </c>
      <c r="L804" s="41">
        <f>MAX(INDEX(L$232:L$243,$D804)+L795*(1+$E804),0.01)</f>
        <v/>
      </c>
      <c r="M804" s="40">
        <f>MAX(INDEX(M$232:M$243,$D804)+M795*(1+$E804),0.01)</f>
        <v/>
      </c>
      <c r="N804" s="40">
        <f>MAX(INDEX(N$232:N$243,$D804)+N795*(1+$E804),0.01)</f>
        <v/>
      </c>
      <c r="O804" s="40">
        <f>MAX(INDEX(O$232:O$243,$D804)+O795*(1+$E804),0.01)</f>
        <v/>
      </c>
      <c r="P804" s="40">
        <f>MAX(INDEX(P$232:P$243,$D804)+P795*(1+$E804),0.01)</f>
        <v/>
      </c>
      <c r="Q804" s="40">
        <f>MAX(INDEX(Q$232:Q$243,$D804)+Q795*(1+$E804),0.01)</f>
        <v/>
      </c>
      <c r="R804" s="40">
        <f>MAX(INDEX(R$232:R$243,$D804)+R795*(1+$E804),0.01)</f>
        <v/>
      </c>
      <c r="S804" s="40">
        <f>MAX(INDEX(S$232:S$243,$D804)+S795*(1+$E804),0.01)</f>
        <v/>
      </c>
      <c r="T804" s="40">
        <f>MAX(INDEX(T$232:T$243,$D804)+T795*(1+$E804),0.01)</f>
        <v/>
      </c>
      <c r="U804" s="40">
        <f>MAX(INDEX(U$232:U$243,$D804)+U795*(1+$E804),0.01)</f>
        <v/>
      </c>
      <c r="V804" s="40">
        <f>MAX(INDEX(V$232:V$243,$D804)+V795*(1+$E804),0.01)</f>
        <v/>
      </c>
      <c r="W804" s="40">
        <f>MAX(INDEX(W$232:W$243,$D804)+W795*(1+$E804),0.01)</f>
        <v/>
      </c>
      <c r="X804" s="40">
        <f>MAX(INDEX(X$232:X$243,$D804)+X795*(1+$E804),0.01)</f>
        <v/>
      </c>
      <c r="Y804" s="40">
        <f>MAX(INDEX(Y$232:Y$243,$D804)+Y795*(1+$E804),0.01)</f>
        <v/>
      </c>
      <c r="Z804" s="40">
        <f>MAX(INDEX(Z$232:Z$243,$D804)+Z795*(1+$E804),0.01)</f>
        <v/>
      </c>
      <c r="AA804" s="40">
        <f>MAX(INDEX(AA$232:AA$243,$D804)+AA795*(1+$E804),0.01)</f>
        <v/>
      </c>
      <c r="AB804" s="40">
        <f>MAX(INDEX(AB$232:AB$243,$D804)+AB795*(1+$E804),0.01)</f>
        <v/>
      </c>
      <c r="AC804" s="40">
        <f>MAX(INDEX(AC$232:AC$243,$D804)+AC795*(1+$E804),0.01)</f>
        <v/>
      </c>
      <c r="AD804" s="42">
        <f>POSTTAX(INDEX(AD$232:AD$243,$D804),AD795,$E804)</f>
        <v/>
      </c>
      <c r="AE804" s="25">
        <f>LOWER(Settings!$C$4)&amp;".mit."&amp;$A804&amp;IF($C804="","","."&amp;$C804&amp;"."&amp;$B804)&amp;IF(INDEX(Variables!$D$5:$D$105,MATCH($A804,Variables!$A$5:$A$105,0))="","","."&amp;INDEX(Variables!$D$5:$D$105,MATCH($A804,Variables!$A$5:$A$105,0)))&amp;"."&amp;AE$5</f>
        <v/>
      </c>
      <c r="AF804" s="41">
        <f>MAX(INDEX(AF$232:AF$243,$D804)+AF795*(1+$E804),0.01)</f>
        <v/>
      </c>
      <c r="AG804" s="40">
        <f>MAX(INDEX(AG$232:AG$243,$D804)+AG795*(1+$E804),0.01)</f>
        <v/>
      </c>
      <c r="AH804" s="40">
        <f>MAX(INDEX(AH$232:AH$243,$D804)+AH795*(1+$E804),0.01)</f>
        <v/>
      </c>
      <c r="AI804" s="40">
        <f>MAX(INDEX(AI$232:AI$243,$D804)+AI795*(1+$E804),0.01)</f>
        <v/>
      </c>
      <c r="AJ804" s="40">
        <f>MAX(INDEX(AJ$232:AJ$243,$D804)+AJ795*(1+$E804),0.01)</f>
        <v/>
      </c>
      <c r="AK804" s="40">
        <f>MAX(INDEX(AK$232:AK$243,$D804)+AK795*(1+$E804),0.01)</f>
        <v/>
      </c>
      <c r="AL804" s="40">
        <f>MAX(INDEX(AL$232:AL$243,$D804)+AL795*(1+$E804),0.01)</f>
        <v/>
      </c>
      <c r="AM804" s="40">
        <f>MAX(INDEX(AM$232:AM$243,$D804)+AM795*(1+$E804),0.01)</f>
        <v/>
      </c>
      <c r="AN804" s="40">
        <f>MAX(INDEX(AN$232:AN$243,$D804)+AN795*(1+$E804),0.01)</f>
        <v/>
      </c>
      <c r="AO804" s="40">
        <f>MAX(INDEX(AO$232:AO$243,$D804)+AO795*(1+$E804),0.01)</f>
        <v/>
      </c>
      <c r="AP804" s="40">
        <f>MAX(INDEX(AP$232:AP$243,$D804)+AP795*(1+$E804),0.01)</f>
        <v/>
      </c>
      <c r="AQ804" s="40">
        <f>MAX(INDEX(AQ$232:AQ$243,$D804)+AQ795*(1+$E804),0.01)</f>
        <v/>
      </c>
      <c r="AR804" s="40">
        <f>MAX(INDEX(AR$232:AR$243,$D804)+AR795*(1+$E804),0.01)</f>
        <v/>
      </c>
      <c r="AS804" s="40">
        <f>MAX(INDEX(AS$232:AS$243,$D804)+AS795*(1+$E804),0.01)</f>
        <v/>
      </c>
      <c r="AT804" s="40">
        <f>MAX(INDEX(AT$232:AT$243,$D804)+AT795*(1+$E804),0.01)</f>
        <v/>
      </c>
      <c r="AU804" s="40">
        <f>MAX(INDEX(AU$232:AU$243,$D804)+AU795*(1+$E804),0.01)</f>
        <v/>
      </c>
      <c r="AV804" s="40">
        <f>MAX(INDEX(AV$232:AV$243,$D804)+AV795*(1+$E804),0.01)</f>
        <v/>
      </c>
      <c r="AW804" s="40">
        <f>MAX(INDEX(AW$232:AW$243,$D804)+AW795*(1+$E804),0.01)</f>
        <v/>
      </c>
      <c r="AX804" s="42">
        <f>POSTTAX(INDEX(AX$232:AX$243,$D804),AX795,$E804)</f>
        <v/>
      </c>
    </row>
    <row r="805" hidden="1" outlineLevel="2">
      <c r="A805" s="5" t="inlineStr">
        <is>
          <t>atp</t>
        </is>
      </c>
      <c r="B805" s="5" t="inlineStr">
        <is>
          <t>bio</t>
        </is>
      </c>
      <c r="C805" s="5" t="inlineStr">
        <is>
          <t>foo</t>
        </is>
      </c>
      <c r="D805" s="40">
        <f>INDEX(Inputs!$R$5:$R$132,MATCH($B805&amp;"|"&amp;$C805,Inputs!$A$5:$A$132,0))</f>
        <v/>
      </c>
      <c r="E805" s="40">
        <f>INDEX(Inputs!$S$5:$S$132,MATCH($B805&amp;"|"&amp;$C805,Inputs!$A$5:$A$132,0))</f>
        <v/>
      </c>
      <c r="F805" s="39" t="n"/>
      <c r="G805" s="39" t="n"/>
      <c r="H805" s="5">
        <f>INDEX(Variables!$B$5:$B$105,MATCH($A805,Variables!$A$5:$A$105,0))&amp;IF($C805="",""," | "&amp;INDEX(Mapping!$B$5:$B$26,MATCH($C805,Mapping!$A$5:$A$26,0))&amp;" | "&amp;INDEX(Mapping!$B$30:$B$41,MATCH($B805,Mapping!$A$30:$A$41,0)))</f>
        <v/>
      </c>
      <c r="I805" s="5">
        <f>INDEX(Variables!$C$5:$C$105,MATCH($A805,Variables!$A$5:$A$105,0))</f>
        <v/>
      </c>
      <c r="J805" s="5">
        <f>INDEX(Variables!$E$5:$E$105,MATCH($A805,Variables!$A$5:$A$105,0))</f>
        <v/>
      </c>
      <c r="K805" s="25">
        <f>LOWER(Settings!$C$4)&amp;".mit."&amp;$A805&amp;IF($C805="","","."&amp;$C805&amp;"."&amp;$B805)&amp;IF(INDEX(Variables!$D$5:$D$105,MATCH($A805,Variables!$A$5:$A$105,0))="","","."&amp;INDEX(Variables!$D$5:$D$105,MATCH($A805,Variables!$A$5:$A$105,0)))&amp;"."&amp;K$5</f>
        <v/>
      </c>
      <c r="L805" s="41">
        <f>MAX(INDEX(L$232:L$243,$D805)+L796*(1+$E805),0.01)</f>
        <v/>
      </c>
      <c r="M805" s="40">
        <f>MAX(INDEX(M$232:M$243,$D805)+M796*(1+$E805),0.01)</f>
        <v/>
      </c>
      <c r="N805" s="40">
        <f>MAX(INDEX(N$232:N$243,$D805)+N796*(1+$E805),0.01)</f>
        <v/>
      </c>
      <c r="O805" s="40">
        <f>MAX(INDEX(O$232:O$243,$D805)+O796*(1+$E805),0.01)</f>
        <v/>
      </c>
      <c r="P805" s="40">
        <f>MAX(INDEX(P$232:P$243,$D805)+P796*(1+$E805),0.01)</f>
        <v/>
      </c>
      <c r="Q805" s="40">
        <f>MAX(INDEX(Q$232:Q$243,$D805)+Q796*(1+$E805),0.01)</f>
        <v/>
      </c>
      <c r="R805" s="40">
        <f>MAX(INDEX(R$232:R$243,$D805)+R796*(1+$E805),0.01)</f>
        <v/>
      </c>
      <c r="S805" s="40">
        <f>MAX(INDEX(S$232:S$243,$D805)+S796*(1+$E805),0.01)</f>
        <v/>
      </c>
      <c r="T805" s="40">
        <f>MAX(INDEX(T$232:T$243,$D805)+T796*(1+$E805),0.01)</f>
        <v/>
      </c>
      <c r="U805" s="40">
        <f>MAX(INDEX(U$232:U$243,$D805)+U796*(1+$E805),0.01)</f>
        <v/>
      </c>
      <c r="V805" s="40">
        <f>MAX(INDEX(V$232:V$243,$D805)+V796*(1+$E805),0.01)</f>
        <v/>
      </c>
      <c r="W805" s="40">
        <f>MAX(INDEX(W$232:W$243,$D805)+W796*(1+$E805),0.01)</f>
        <v/>
      </c>
      <c r="X805" s="40">
        <f>MAX(INDEX(X$232:X$243,$D805)+X796*(1+$E805),0.01)</f>
        <v/>
      </c>
      <c r="Y805" s="40">
        <f>MAX(INDEX(Y$232:Y$243,$D805)+Y796*(1+$E805),0.01)</f>
        <v/>
      </c>
      <c r="Z805" s="40">
        <f>MAX(INDEX(Z$232:Z$243,$D805)+Z796*(1+$E805),0.01)</f>
        <v/>
      </c>
      <c r="AA805" s="40">
        <f>MAX(INDEX(AA$232:AA$243,$D805)+AA796*(1+$E805),0.01)</f>
        <v/>
      </c>
      <c r="AB805" s="40">
        <f>MAX(INDEX(AB$232:AB$243,$D805)+AB796*(1+$E805),0.01)</f>
        <v/>
      </c>
      <c r="AC805" s="40">
        <f>MAX(INDEX(AC$232:AC$243,$D805)+AC796*(1+$E805),0.01)</f>
        <v/>
      </c>
      <c r="AD805" s="42">
        <f>POSTTAX(INDEX(AD$232:AD$243,$D805),AD796,$E805)</f>
        <v/>
      </c>
      <c r="AE805" s="25">
        <f>LOWER(Settings!$C$4)&amp;".mit."&amp;$A805&amp;IF($C805="","","."&amp;$C805&amp;"."&amp;$B805)&amp;IF(INDEX(Variables!$D$5:$D$105,MATCH($A805,Variables!$A$5:$A$105,0))="","","."&amp;INDEX(Variables!$D$5:$D$105,MATCH($A805,Variables!$A$5:$A$105,0)))&amp;"."&amp;AE$5</f>
        <v/>
      </c>
      <c r="AF805" s="41">
        <f>MAX(INDEX(AF$232:AF$243,$D805)+AF796*(1+$E805),0.01)</f>
        <v/>
      </c>
      <c r="AG805" s="40">
        <f>MAX(INDEX(AG$232:AG$243,$D805)+AG796*(1+$E805),0.01)</f>
        <v/>
      </c>
      <c r="AH805" s="40">
        <f>MAX(INDEX(AH$232:AH$243,$D805)+AH796*(1+$E805),0.01)</f>
        <v/>
      </c>
      <c r="AI805" s="40">
        <f>MAX(INDEX(AI$232:AI$243,$D805)+AI796*(1+$E805),0.01)</f>
        <v/>
      </c>
      <c r="AJ805" s="40">
        <f>MAX(INDEX(AJ$232:AJ$243,$D805)+AJ796*(1+$E805),0.01)</f>
        <v/>
      </c>
      <c r="AK805" s="40">
        <f>MAX(INDEX(AK$232:AK$243,$D805)+AK796*(1+$E805),0.01)</f>
        <v/>
      </c>
      <c r="AL805" s="40">
        <f>MAX(INDEX(AL$232:AL$243,$D805)+AL796*(1+$E805),0.01)</f>
        <v/>
      </c>
      <c r="AM805" s="40">
        <f>MAX(INDEX(AM$232:AM$243,$D805)+AM796*(1+$E805),0.01)</f>
        <v/>
      </c>
      <c r="AN805" s="40">
        <f>MAX(INDEX(AN$232:AN$243,$D805)+AN796*(1+$E805),0.01)</f>
        <v/>
      </c>
      <c r="AO805" s="40">
        <f>MAX(INDEX(AO$232:AO$243,$D805)+AO796*(1+$E805),0.01)</f>
        <v/>
      </c>
      <c r="AP805" s="40">
        <f>MAX(INDEX(AP$232:AP$243,$D805)+AP796*(1+$E805),0.01)</f>
        <v/>
      </c>
      <c r="AQ805" s="40">
        <f>MAX(INDEX(AQ$232:AQ$243,$D805)+AQ796*(1+$E805),0.01)</f>
        <v/>
      </c>
      <c r="AR805" s="40">
        <f>MAX(INDEX(AR$232:AR$243,$D805)+AR796*(1+$E805),0.01)</f>
        <v/>
      </c>
      <c r="AS805" s="40">
        <f>MAX(INDEX(AS$232:AS$243,$D805)+AS796*(1+$E805),0.01)</f>
        <v/>
      </c>
      <c r="AT805" s="40">
        <f>MAX(INDEX(AT$232:AT$243,$D805)+AT796*(1+$E805),0.01)</f>
        <v/>
      </c>
      <c r="AU805" s="40">
        <f>MAX(INDEX(AU$232:AU$243,$D805)+AU796*(1+$E805),0.01)</f>
        <v/>
      </c>
      <c r="AV805" s="40">
        <f>MAX(INDEX(AV$232:AV$243,$D805)+AV796*(1+$E805),0.01)</f>
        <v/>
      </c>
      <c r="AW805" s="40">
        <f>MAX(INDEX(AW$232:AW$243,$D805)+AW796*(1+$E805),0.01)</f>
        <v/>
      </c>
      <c r="AX805" s="42">
        <f>POSTTAX(INDEX(AX$232:AX$243,$D805),AX796,$E805)</f>
        <v/>
      </c>
    </row>
    <row r="806" hidden="1" outlineLevel="2"/>
    <row r="807" hidden="1" outlineLevel="2">
      <c r="A807" s="5" t="inlineStr">
        <is>
          <t>shp</t>
        </is>
      </c>
      <c r="B807" s="5" t="inlineStr">
        <is>
          <t>coa</t>
        </is>
      </c>
      <c r="C807" s="5" t="inlineStr">
        <is>
          <t>foo</t>
        </is>
      </c>
      <c r="D807" s="40">
        <f>INDEX(Inputs!$M$5:$M$132,MATCH($B807&amp;"|"&amp;$C807,Inputs!$A$5:$A$132,0))</f>
        <v/>
      </c>
      <c r="E807" s="40">
        <f>INDEX(Inputs!$T$5:$T$132,MATCH($B807&amp;"|"&amp;$C807,Inputs!$A$5:$A$132,0))</f>
        <v/>
      </c>
      <c r="F807" s="40">
        <f>INDEX(Inputs!$K$5:$K$132,MATCH($B807&amp;"|"&amp;$C807,Inputs!$A$5:$A$132,0))</f>
        <v/>
      </c>
      <c r="G807" s="39" t="n"/>
      <c r="H807" s="5">
        <f>INDEX(Variables!$B$5:$B$105,MATCH($A807,Variables!$A$5:$A$105,0))&amp;IF($C807="",""," | "&amp;INDEX(Mapping!$B$5:$B$26,MATCH($C807,Mapping!$A$5:$A$26,0))&amp;" | "&amp;INDEX(Mapping!$B$30:$B$41,MATCH($B807,Mapping!$A$30:$A$41,0)))</f>
        <v/>
      </c>
      <c r="I807" s="5">
        <f>INDEX(Variables!$C$5:$C$105,MATCH($A807,Variables!$A$5:$A$105,0))</f>
        <v/>
      </c>
      <c r="J807" s="5">
        <f>INDEX(Variables!$E$5:$E$105,MATCH($A807,Variables!$A$5:$A$105,0))</f>
        <v/>
      </c>
      <c r="K807" s="25">
        <f>LOWER(Settings!$C$4)&amp;".mit."&amp;$A807&amp;IF($C807="","","."&amp;$C807&amp;"."&amp;$B807)&amp;IF(INDEX(Variables!$D$5:$D$105,MATCH($A807,Variables!$A$5:$A$105,0))="","","."&amp;INDEX(Variables!$D$5:$D$105,MATCH($A807,Variables!$A$5:$A$105,0)))&amp;"."&amp;K$5</f>
        <v/>
      </c>
      <c r="L807" s="41">
        <f>INDEX(L$175:L$178,$D807)*$E807*INDEX(L$179:L$195,$F807)</f>
        <v/>
      </c>
      <c r="M807" s="40">
        <f>INDEX(M$175:M$178,$D807)*$E807*INDEX(M$179:M$195,$F807)</f>
        <v/>
      </c>
      <c r="N807" s="40">
        <f>INDEX(N$175:N$178,$D807)*$E807*INDEX(N$179:N$195,$F807)</f>
        <v/>
      </c>
      <c r="O807" s="40">
        <f>INDEX(O$175:O$178,$D807)*$E807*INDEX(O$179:O$195,$F807)</f>
        <v/>
      </c>
      <c r="P807" s="40">
        <f>INDEX(P$175:P$178,$D807)*$E807*INDEX(P$179:P$195,$F807)</f>
        <v/>
      </c>
      <c r="Q807" s="40">
        <f>INDEX(Q$175:Q$178,$D807)*$E807*INDEX(Q$179:Q$195,$F807)</f>
        <v/>
      </c>
      <c r="R807" s="40">
        <f>INDEX(R$175:R$178,$D807)*$E807*INDEX(R$179:R$195,$F807)</f>
        <v/>
      </c>
      <c r="S807" s="40">
        <f>INDEX(S$175:S$178,$D807)*$E807*INDEX(S$179:S$195,$F807)</f>
        <v/>
      </c>
      <c r="T807" s="40">
        <f>INDEX(T$175:T$178,$D807)*$E807*INDEX(T$179:T$195,$F807)</f>
        <v/>
      </c>
      <c r="U807" s="40">
        <f>INDEX(U$175:U$178,$D807)*$E807*INDEX(U$179:U$195,$F807)</f>
        <v/>
      </c>
      <c r="V807" s="40">
        <f>INDEX(V$175:V$178,$D807)*$E807*INDEX(V$179:V$195,$F807)</f>
        <v/>
      </c>
      <c r="W807" s="40">
        <f>INDEX(W$175:W$178,$D807)*$E807*INDEX(W$179:W$195,$F807)</f>
        <v/>
      </c>
      <c r="X807" s="40">
        <f>INDEX(X$175:X$178,$D807)*$E807*INDEX(X$179:X$195,$F807)</f>
        <v/>
      </c>
      <c r="Y807" s="40">
        <f>INDEX(Y$175:Y$178,$D807)*$E807*INDEX(Y$179:Y$195,$F807)</f>
        <v/>
      </c>
      <c r="Z807" s="40">
        <f>INDEX(Z$175:Z$178,$D807)*$E807*INDEX(Z$179:Z$195,$F807)</f>
        <v/>
      </c>
      <c r="AA807" s="40">
        <f>INDEX(AA$175:AA$178,$D807)*$E807*INDEX(AA$179:AA$195,$F807)</f>
        <v/>
      </c>
      <c r="AB807" s="40">
        <f>INDEX(AB$175:AB$178,$D807)*$E807*INDEX(AB$179:AB$195,$F807)</f>
        <v/>
      </c>
      <c r="AC807" s="40">
        <f>INDEX(AC$175:AC$178,$D807)*$E807*INDEX(AC$179:AC$195,$F807)</f>
        <v/>
      </c>
      <c r="AD807" s="42">
        <f>SHADOWEFF(INDEX(AD$175:AD$178,$D807),$E807,INDEX(AD$179:AD$195,$F807))</f>
        <v/>
      </c>
      <c r="AE807" s="25">
        <f>LOWER(Settings!$C$4)&amp;".mit."&amp;$A807&amp;IF($C807="","","."&amp;$C807&amp;"."&amp;$B807)&amp;IF(INDEX(Variables!$D$5:$D$105,MATCH($A807,Variables!$A$5:$A$105,0))="","","."&amp;INDEX(Variables!$D$5:$D$105,MATCH($A807,Variables!$A$5:$A$105,0)))&amp;"."&amp;AE$5</f>
        <v/>
      </c>
      <c r="AF807" s="41">
        <f>INDEX(AF$175:AF$178,$D807)*$E807*INDEX(AF$179:AF$195,$F807)</f>
        <v/>
      </c>
      <c r="AG807" s="40">
        <f>INDEX(AG$175:AG$178,$D807)*$E807*INDEX(AG$179:AG$195,$F807)</f>
        <v/>
      </c>
      <c r="AH807" s="40">
        <f>INDEX(AH$175:AH$178,$D807)*$E807*INDEX(AH$179:AH$195,$F807)</f>
        <v/>
      </c>
      <c r="AI807" s="40">
        <f>INDEX(AI$175:AI$178,$D807)*$E807*INDEX(AI$179:AI$195,$F807)</f>
        <v/>
      </c>
      <c r="AJ807" s="40">
        <f>INDEX(AJ$175:AJ$178,$D807)*$E807*INDEX(AJ$179:AJ$195,$F807)</f>
        <v/>
      </c>
      <c r="AK807" s="40">
        <f>INDEX(AK$175:AK$178,$D807)*$E807*INDEX(AK$179:AK$195,$F807)</f>
        <v/>
      </c>
      <c r="AL807" s="40">
        <f>INDEX(AL$175:AL$178,$D807)*$E807*INDEX(AL$179:AL$195,$F807)</f>
        <v/>
      </c>
      <c r="AM807" s="40">
        <f>INDEX(AM$175:AM$178,$D807)*$E807*INDEX(AM$179:AM$195,$F807)</f>
        <v/>
      </c>
      <c r="AN807" s="40">
        <f>INDEX(AN$175:AN$178,$D807)*$E807*INDEX(AN$179:AN$195,$F807)</f>
        <v/>
      </c>
      <c r="AO807" s="40">
        <f>INDEX(AO$175:AO$178,$D807)*$E807*INDEX(AO$179:AO$195,$F807)</f>
        <v/>
      </c>
      <c r="AP807" s="40">
        <f>INDEX(AP$175:AP$178,$D807)*$E807*INDEX(AP$179:AP$195,$F807)</f>
        <v/>
      </c>
      <c r="AQ807" s="40">
        <f>INDEX(AQ$175:AQ$178,$D807)*$E807*INDEX(AQ$179:AQ$195,$F807)</f>
        <v/>
      </c>
      <c r="AR807" s="40">
        <f>INDEX(AR$175:AR$178,$D807)*$E807*INDEX(AR$179:AR$195,$F807)</f>
        <v/>
      </c>
      <c r="AS807" s="40">
        <f>INDEX(AS$175:AS$178,$D807)*$E807*INDEX(AS$179:AS$195,$F807)</f>
        <v/>
      </c>
      <c r="AT807" s="40">
        <f>INDEX(AT$175:AT$178,$D807)*$E807*INDEX(AT$179:AT$195,$F807)</f>
        <v/>
      </c>
      <c r="AU807" s="40">
        <f>INDEX(AU$175:AU$178,$D807)*$E807*INDEX(AU$179:AU$195,$F807)</f>
        <v/>
      </c>
      <c r="AV807" s="40">
        <f>INDEX(AV$175:AV$178,$D807)*$E807*INDEX(AV$179:AV$195,$F807)</f>
        <v/>
      </c>
      <c r="AW807" s="40">
        <f>INDEX(AW$175:AW$178,$D807)*$E807*INDEX(AW$179:AW$195,$F807)</f>
        <v/>
      </c>
      <c r="AX807" s="42">
        <f>SHADOWEFF(INDEX(AX$175:AX$178,$D807),$E807,INDEX(AX$179:AX$195,$F807))</f>
        <v/>
      </c>
    </row>
    <row r="808" hidden="1" outlineLevel="2">
      <c r="A808" s="5" t="inlineStr">
        <is>
          <t>shp</t>
        </is>
      </c>
      <c r="B808" s="5" t="inlineStr">
        <is>
          <t>nga</t>
        </is>
      </c>
      <c r="C808" s="5" t="inlineStr">
        <is>
          <t>foo</t>
        </is>
      </c>
      <c r="D808" s="40">
        <f>INDEX(Inputs!$M$5:$M$132,MATCH($B808&amp;"|"&amp;$C808,Inputs!$A$5:$A$132,0))</f>
        <v/>
      </c>
      <c r="E808" s="40">
        <f>INDEX(Inputs!$T$5:$T$132,MATCH($B808&amp;"|"&amp;$C808,Inputs!$A$5:$A$132,0))</f>
        <v/>
      </c>
      <c r="F808" s="40">
        <f>INDEX(Inputs!$K$5:$K$132,MATCH($B808&amp;"|"&amp;$C808,Inputs!$A$5:$A$132,0))</f>
        <v/>
      </c>
      <c r="G808" s="39" t="n"/>
      <c r="H808" s="5">
        <f>INDEX(Variables!$B$5:$B$105,MATCH($A808,Variables!$A$5:$A$105,0))&amp;IF($C808="",""," | "&amp;INDEX(Mapping!$B$5:$B$26,MATCH($C808,Mapping!$A$5:$A$26,0))&amp;" | "&amp;INDEX(Mapping!$B$30:$B$41,MATCH($B808,Mapping!$A$30:$A$41,0)))</f>
        <v/>
      </c>
      <c r="I808" s="5">
        <f>INDEX(Variables!$C$5:$C$105,MATCH($A808,Variables!$A$5:$A$105,0))</f>
        <v/>
      </c>
      <c r="J808" s="5">
        <f>INDEX(Variables!$E$5:$E$105,MATCH($A808,Variables!$A$5:$A$105,0))</f>
        <v/>
      </c>
      <c r="K808" s="25">
        <f>LOWER(Settings!$C$4)&amp;".mit."&amp;$A808&amp;IF($C808="","","."&amp;$C808&amp;"."&amp;$B808)&amp;IF(INDEX(Variables!$D$5:$D$105,MATCH($A808,Variables!$A$5:$A$105,0))="","","."&amp;INDEX(Variables!$D$5:$D$105,MATCH($A808,Variables!$A$5:$A$105,0)))&amp;"."&amp;K$5</f>
        <v/>
      </c>
      <c r="L808" s="41">
        <f>INDEX(L$175:L$178,$D808)*$E808*INDEX(L$179:L$195,$F808)</f>
        <v/>
      </c>
      <c r="M808" s="40">
        <f>INDEX(M$175:M$178,$D808)*$E808*INDEX(M$179:M$195,$F808)</f>
        <v/>
      </c>
      <c r="N808" s="40">
        <f>INDEX(N$175:N$178,$D808)*$E808*INDEX(N$179:N$195,$F808)</f>
        <v/>
      </c>
      <c r="O808" s="40">
        <f>INDEX(O$175:O$178,$D808)*$E808*INDEX(O$179:O$195,$F808)</f>
        <v/>
      </c>
      <c r="P808" s="40">
        <f>INDEX(P$175:P$178,$D808)*$E808*INDEX(P$179:P$195,$F808)</f>
        <v/>
      </c>
      <c r="Q808" s="40">
        <f>INDEX(Q$175:Q$178,$D808)*$E808*INDEX(Q$179:Q$195,$F808)</f>
        <v/>
      </c>
      <c r="R808" s="40">
        <f>INDEX(R$175:R$178,$D808)*$E808*INDEX(R$179:R$195,$F808)</f>
        <v/>
      </c>
      <c r="S808" s="40">
        <f>INDEX(S$175:S$178,$D808)*$E808*INDEX(S$179:S$195,$F808)</f>
        <v/>
      </c>
      <c r="T808" s="40">
        <f>INDEX(T$175:T$178,$D808)*$E808*INDEX(T$179:T$195,$F808)</f>
        <v/>
      </c>
      <c r="U808" s="40">
        <f>INDEX(U$175:U$178,$D808)*$E808*INDEX(U$179:U$195,$F808)</f>
        <v/>
      </c>
      <c r="V808" s="40">
        <f>INDEX(V$175:V$178,$D808)*$E808*INDEX(V$179:V$195,$F808)</f>
        <v/>
      </c>
      <c r="W808" s="40">
        <f>INDEX(W$175:W$178,$D808)*$E808*INDEX(W$179:W$195,$F808)</f>
        <v/>
      </c>
      <c r="X808" s="40">
        <f>INDEX(X$175:X$178,$D808)*$E808*INDEX(X$179:X$195,$F808)</f>
        <v/>
      </c>
      <c r="Y808" s="40">
        <f>INDEX(Y$175:Y$178,$D808)*$E808*INDEX(Y$179:Y$195,$F808)</f>
        <v/>
      </c>
      <c r="Z808" s="40">
        <f>INDEX(Z$175:Z$178,$D808)*$E808*INDEX(Z$179:Z$195,$F808)</f>
        <v/>
      </c>
      <c r="AA808" s="40">
        <f>INDEX(AA$175:AA$178,$D808)*$E808*INDEX(AA$179:AA$195,$F808)</f>
        <v/>
      </c>
      <c r="AB808" s="40">
        <f>INDEX(AB$175:AB$178,$D808)*$E808*INDEX(AB$179:AB$195,$F808)</f>
        <v/>
      </c>
      <c r="AC808" s="40">
        <f>INDEX(AC$175:AC$178,$D808)*$E808*INDEX(AC$179:AC$195,$F808)</f>
        <v/>
      </c>
      <c r="AD808" s="42">
        <f>SHADOWEFF(INDEX(AD$175:AD$178,$D808),$E808,INDEX(AD$179:AD$195,$F808))</f>
        <v/>
      </c>
      <c r="AE808" s="25">
        <f>LOWER(Settings!$C$4)&amp;".mit."&amp;$A808&amp;IF($C808="","","."&amp;$C808&amp;"."&amp;$B808)&amp;IF(INDEX(Variables!$D$5:$D$105,MATCH($A808,Variables!$A$5:$A$105,0))="","","."&amp;INDEX(Variables!$D$5:$D$105,MATCH($A808,Variables!$A$5:$A$105,0)))&amp;"."&amp;AE$5</f>
        <v/>
      </c>
      <c r="AF808" s="41">
        <f>INDEX(AF$175:AF$178,$D808)*$E808*INDEX(AF$179:AF$195,$F808)</f>
        <v/>
      </c>
      <c r="AG808" s="40">
        <f>INDEX(AG$175:AG$178,$D808)*$E808*INDEX(AG$179:AG$195,$F808)</f>
        <v/>
      </c>
      <c r="AH808" s="40">
        <f>INDEX(AH$175:AH$178,$D808)*$E808*INDEX(AH$179:AH$195,$F808)</f>
        <v/>
      </c>
      <c r="AI808" s="40">
        <f>INDEX(AI$175:AI$178,$D808)*$E808*INDEX(AI$179:AI$195,$F808)</f>
        <v/>
      </c>
      <c r="AJ808" s="40">
        <f>INDEX(AJ$175:AJ$178,$D808)*$E808*INDEX(AJ$179:AJ$195,$F808)</f>
        <v/>
      </c>
      <c r="AK808" s="40">
        <f>INDEX(AK$175:AK$178,$D808)*$E808*INDEX(AK$179:AK$195,$F808)</f>
        <v/>
      </c>
      <c r="AL808" s="40">
        <f>INDEX(AL$175:AL$178,$D808)*$E808*INDEX(AL$179:AL$195,$F808)</f>
        <v/>
      </c>
      <c r="AM808" s="40">
        <f>INDEX(AM$175:AM$178,$D808)*$E808*INDEX(AM$179:AM$195,$F808)</f>
        <v/>
      </c>
      <c r="AN808" s="40">
        <f>INDEX(AN$175:AN$178,$D808)*$E808*INDEX(AN$179:AN$195,$F808)</f>
        <v/>
      </c>
      <c r="AO808" s="40">
        <f>INDEX(AO$175:AO$178,$D808)*$E808*INDEX(AO$179:AO$195,$F808)</f>
        <v/>
      </c>
      <c r="AP808" s="40">
        <f>INDEX(AP$175:AP$178,$D808)*$E808*INDEX(AP$179:AP$195,$F808)</f>
        <v/>
      </c>
      <c r="AQ808" s="40">
        <f>INDEX(AQ$175:AQ$178,$D808)*$E808*INDEX(AQ$179:AQ$195,$F808)</f>
        <v/>
      </c>
      <c r="AR808" s="40">
        <f>INDEX(AR$175:AR$178,$D808)*$E808*INDEX(AR$179:AR$195,$F808)</f>
        <v/>
      </c>
      <c r="AS808" s="40">
        <f>INDEX(AS$175:AS$178,$D808)*$E808*INDEX(AS$179:AS$195,$F808)</f>
        <v/>
      </c>
      <c r="AT808" s="40">
        <f>INDEX(AT$175:AT$178,$D808)*$E808*INDEX(AT$179:AT$195,$F808)</f>
        <v/>
      </c>
      <c r="AU808" s="40">
        <f>INDEX(AU$175:AU$178,$D808)*$E808*INDEX(AU$179:AU$195,$F808)</f>
        <v/>
      </c>
      <c r="AV808" s="40">
        <f>INDEX(AV$175:AV$178,$D808)*$E808*INDEX(AV$179:AV$195,$F808)</f>
        <v/>
      </c>
      <c r="AW808" s="40">
        <f>INDEX(AW$175:AW$178,$D808)*$E808*INDEX(AW$179:AW$195,$F808)</f>
        <v/>
      </c>
      <c r="AX808" s="42">
        <f>SHADOWEFF(INDEX(AX$175:AX$178,$D808),$E808,INDEX(AX$179:AX$195,$F808))</f>
        <v/>
      </c>
    </row>
    <row r="809" hidden="1" outlineLevel="2">
      <c r="A809" s="5" t="inlineStr">
        <is>
          <t>shp</t>
        </is>
      </c>
      <c r="B809" s="5" t="inlineStr">
        <is>
          <t>gso</t>
        </is>
      </c>
      <c r="C809" s="5" t="inlineStr">
        <is>
          <t>foo</t>
        </is>
      </c>
      <c r="D809" s="40">
        <f>INDEX(Inputs!$M$5:$M$132,MATCH($B809&amp;"|"&amp;$C809,Inputs!$A$5:$A$132,0))</f>
        <v/>
      </c>
      <c r="E809" s="40">
        <f>INDEX(Inputs!$T$5:$T$132,MATCH($B809&amp;"|"&amp;$C809,Inputs!$A$5:$A$132,0))</f>
        <v/>
      </c>
      <c r="F809" s="40">
        <f>INDEX(Inputs!$K$5:$K$132,MATCH($B809&amp;"|"&amp;$C809,Inputs!$A$5:$A$132,0))</f>
        <v/>
      </c>
      <c r="G809" s="39" t="n"/>
      <c r="H809" s="5">
        <f>INDEX(Variables!$B$5:$B$105,MATCH($A809,Variables!$A$5:$A$105,0))&amp;IF($C809="",""," | "&amp;INDEX(Mapping!$B$5:$B$26,MATCH($C809,Mapping!$A$5:$A$26,0))&amp;" | "&amp;INDEX(Mapping!$B$30:$B$41,MATCH($B809,Mapping!$A$30:$A$41,0)))</f>
        <v/>
      </c>
      <c r="I809" s="5">
        <f>INDEX(Variables!$C$5:$C$105,MATCH($A809,Variables!$A$5:$A$105,0))</f>
        <v/>
      </c>
      <c r="J809" s="5">
        <f>INDEX(Variables!$E$5:$E$105,MATCH($A809,Variables!$A$5:$A$105,0))</f>
        <v/>
      </c>
      <c r="K809" s="25">
        <f>LOWER(Settings!$C$4)&amp;".mit."&amp;$A809&amp;IF($C809="","","."&amp;$C809&amp;"."&amp;$B809)&amp;IF(INDEX(Variables!$D$5:$D$105,MATCH($A809,Variables!$A$5:$A$105,0))="","","."&amp;INDEX(Variables!$D$5:$D$105,MATCH($A809,Variables!$A$5:$A$105,0)))&amp;"."&amp;K$5</f>
        <v/>
      </c>
      <c r="L809" s="41">
        <f>INDEX(L$175:L$178,$D809)*$E809*INDEX(L$179:L$195,$F809)</f>
        <v/>
      </c>
      <c r="M809" s="40">
        <f>INDEX(M$175:M$178,$D809)*$E809*INDEX(M$179:M$195,$F809)</f>
        <v/>
      </c>
      <c r="N809" s="40">
        <f>INDEX(N$175:N$178,$D809)*$E809*INDEX(N$179:N$195,$F809)</f>
        <v/>
      </c>
      <c r="O809" s="40">
        <f>INDEX(O$175:O$178,$D809)*$E809*INDEX(O$179:O$195,$F809)</f>
        <v/>
      </c>
      <c r="P809" s="40">
        <f>INDEX(P$175:P$178,$D809)*$E809*INDEX(P$179:P$195,$F809)</f>
        <v/>
      </c>
      <c r="Q809" s="40">
        <f>INDEX(Q$175:Q$178,$D809)*$E809*INDEX(Q$179:Q$195,$F809)</f>
        <v/>
      </c>
      <c r="R809" s="40">
        <f>INDEX(R$175:R$178,$D809)*$E809*INDEX(R$179:R$195,$F809)</f>
        <v/>
      </c>
      <c r="S809" s="40">
        <f>INDEX(S$175:S$178,$D809)*$E809*INDEX(S$179:S$195,$F809)</f>
        <v/>
      </c>
      <c r="T809" s="40">
        <f>INDEX(T$175:T$178,$D809)*$E809*INDEX(T$179:T$195,$F809)</f>
        <v/>
      </c>
      <c r="U809" s="40">
        <f>INDEX(U$175:U$178,$D809)*$E809*INDEX(U$179:U$195,$F809)</f>
        <v/>
      </c>
      <c r="V809" s="40">
        <f>INDEX(V$175:V$178,$D809)*$E809*INDEX(V$179:V$195,$F809)</f>
        <v/>
      </c>
      <c r="W809" s="40">
        <f>INDEX(W$175:W$178,$D809)*$E809*INDEX(W$179:W$195,$F809)</f>
        <v/>
      </c>
      <c r="X809" s="40">
        <f>INDEX(X$175:X$178,$D809)*$E809*INDEX(X$179:X$195,$F809)</f>
        <v/>
      </c>
      <c r="Y809" s="40">
        <f>INDEX(Y$175:Y$178,$D809)*$E809*INDEX(Y$179:Y$195,$F809)</f>
        <v/>
      </c>
      <c r="Z809" s="40">
        <f>INDEX(Z$175:Z$178,$D809)*$E809*INDEX(Z$179:Z$195,$F809)</f>
        <v/>
      </c>
      <c r="AA809" s="40">
        <f>INDEX(AA$175:AA$178,$D809)*$E809*INDEX(AA$179:AA$195,$F809)</f>
        <v/>
      </c>
      <c r="AB809" s="40">
        <f>INDEX(AB$175:AB$178,$D809)*$E809*INDEX(AB$179:AB$195,$F809)</f>
        <v/>
      </c>
      <c r="AC809" s="40">
        <f>INDEX(AC$175:AC$178,$D809)*$E809*INDEX(AC$179:AC$195,$F809)</f>
        <v/>
      </c>
      <c r="AD809" s="42">
        <f>SHADOWEFF(INDEX(AD$175:AD$178,$D809),$E809,INDEX(AD$179:AD$195,$F809))</f>
        <v/>
      </c>
      <c r="AE809" s="25">
        <f>LOWER(Settings!$C$4)&amp;".mit."&amp;$A809&amp;IF($C809="","","."&amp;$C809&amp;"."&amp;$B809)&amp;IF(INDEX(Variables!$D$5:$D$105,MATCH($A809,Variables!$A$5:$A$105,0))="","","."&amp;INDEX(Variables!$D$5:$D$105,MATCH($A809,Variables!$A$5:$A$105,0)))&amp;"."&amp;AE$5</f>
        <v/>
      </c>
      <c r="AF809" s="41">
        <f>INDEX(AF$175:AF$178,$D809)*$E809*INDEX(AF$179:AF$195,$F809)</f>
        <v/>
      </c>
      <c r="AG809" s="40">
        <f>INDEX(AG$175:AG$178,$D809)*$E809*INDEX(AG$179:AG$195,$F809)</f>
        <v/>
      </c>
      <c r="AH809" s="40">
        <f>INDEX(AH$175:AH$178,$D809)*$E809*INDEX(AH$179:AH$195,$F809)</f>
        <v/>
      </c>
      <c r="AI809" s="40">
        <f>INDEX(AI$175:AI$178,$D809)*$E809*INDEX(AI$179:AI$195,$F809)</f>
        <v/>
      </c>
      <c r="AJ809" s="40">
        <f>INDEX(AJ$175:AJ$178,$D809)*$E809*INDEX(AJ$179:AJ$195,$F809)</f>
        <v/>
      </c>
      <c r="AK809" s="40">
        <f>INDEX(AK$175:AK$178,$D809)*$E809*INDEX(AK$179:AK$195,$F809)</f>
        <v/>
      </c>
      <c r="AL809" s="40">
        <f>INDEX(AL$175:AL$178,$D809)*$E809*INDEX(AL$179:AL$195,$F809)</f>
        <v/>
      </c>
      <c r="AM809" s="40">
        <f>INDEX(AM$175:AM$178,$D809)*$E809*INDEX(AM$179:AM$195,$F809)</f>
        <v/>
      </c>
      <c r="AN809" s="40">
        <f>INDEX(AN$175:AN$178,$D809)*$E809*INDEX(AN$179:AN$195,$F809)</f>
        <v/>
      </c>
      <c r="AO809" s="40">
        <f>INDEX(AO$175:AO$178,$D809)*$E809*INDEX(AO$179:AO$195,$F809)</f>
        <v/>
      </c>
      <c r="AP809" s="40">
        <f>INDEX(AP$175:AP$178,$D809)*$E809*INDEX(AP$179:AP$195,$F809)</f>
        <v/>
      </c>
      <c r="AQ809" s="40">
        <f>INDEX(AQ$175:AQ$178,$D809)*$E809*INDEX(AQ$179:AQ$195,$F809)</f>
        <v/>
      </c>
      <c r="AR809" s="40">
        <f>INDEX(AR$175:AR$178,$D809)*$E809*INDEX(AR$179:AR$195,$F809)</f>
        <v/>
      </c>
      <c r="AS809" s="40">
        <f>INDEX(AS$175:AS$178,$D809)*$E809*INDEX(AS$179:AS$195,$F809)</f>
        <v/>
      </c>
      <c r="AT809" s="40">
        <f>INDEX(AT$175:AT$178,$D809)*$E809*INDEX(AT$179:AT$195,$F809)</f>
        <v/>
      </c>
      <c r="AU809" s="40">
        <f>INDEX(AU$175:AU$178,$D809)*$E809*INDEX(AU$179:AU$195,$F809)</f>
        <v/>
      </c>
      <c r="AV809" s="40">
        <f>INDEX(AV$175:AV$178,$D809)*$E809*INDEX(AV$179:AV$195,$F809)</f>
        <v/>
      </c>
      <c r="AW809" s="40">
        <f>INDEX(AW$175:AW$178,$D809)*$E809*INDEX(AW$179:AW$195,$F809)</f>
        <v/>
      </c>
      <c r="AX809" s="42">
        <f>SHADOWEFF(INDEX(AX$175:AX$178,$D809),$E809,INDEX(AX$179:AX$195,$F809))</f>
        <v/>
      </c>
    </row>
    <row r="810" hidden="1" outlineLevel="2">
      <c r="A810" s="5" t="inlineStr">
        <is>
          <t>shp</t>
        </is>
      </c>
      <c r="B810" s="5" t="inlineStr">
        <is>
          <t>die</t>
        </is>
      </c>
      <c r="C810" s="5" t="inlineStr">
        <is>
          <t>foo</t>
        </is>
      </c>
      <c r="D810" s="40">
        <f>INDEX(Inputs!$M$5:$M$132,MATCH($B810&amp;"|"&amp;$C810,Inputs!$A$5:$A$132,0))</f>
        <v/>
      </c>
      <c r="E810" s="40">
        <f>INDEX(Inputs!$T$5:$T$132,MATCH($B810&amp;"|"&amp;$C810,Inputs!$A$5:$A$132,0))</f>
        <v/>
      </c>
      <c r="F810" s="40">
        <f>INDEX(Inputs!$K$5:$K$132,MATCH($B810&amp;"|"&amp;$C810,Inputs!$A$5:$A$132,0))</f>
        <v/>
      </c>
      <c r="G810" s="39" t="n"/>
      <c r="H810" s="5">
        <f>INDEX(Variables!$B$5:$B$105,MATCH($A810,Variables!$A$5:$A$105,0))&amp;IF($C810="",""," | "&amp;INDEX(Mapping!$B$5:$B$26,MATCH($C810,Mapping!$A$5:$A$26,0))&amp;" | "&amp;INDEX(Mapping!$B$30:$B$41,MATCH($B810,Mapping!$A$30:$A$41,0)))</f>
        <v/>
      </c>
      <c r="I810" s="5">
        <f>INDEX(Variables!$C$5:$C$105,MATCH($A810,Variables!$A$5:$A$105,0))</f>
        <v/>
      </c>
      <c r="J810" s="5">
        <f>INDEX(Variables!$E$5:$E$105,MATCH($A810,Variables!$A$5:$A$105,0))</f>
        <v/>
      </c>
      <c r="K810" s="25">
        <f>LOWER(Settings!$C$4)&amp;".mit."&amp;$A810&amp;IF($C810="","","."&amp;$C810&amp;"."&amp;$B810)&amp;IF(INDEX(Variables!$D$5:$D$105,MATCH($A810,Variables!$A$5:$A$105,0))="","","."&amp;INDEX(Variables!$D$5:$D$105,MATCH($A810,Variables!$A$5:$A$105,0)))&amp;"."&amp;K$5</f>
        <v/>
      </c>
      <c r="L810" s="41">
        <f>INDEX(L$175:L$178,$D810)*$E810*INDEX(L$179:L$195,$F810)</f>
        <v/>
      </c>
      <c r="M810" s="40">
        <f>INDEX(M$175:M$178,$D810)*$E810*INDEX(M$179:M$195,$F810)</f>
        <v/>
      </c>
      <c r="N810" s="40">
        <f>INDEX(N$175:N$178,$D810)*$E810*INDEX(N$179:N$195,$F810)</f>
        <v/>
      </c>
      <c r="O810" s="40">
        <f>INDEX(O$175:O$178,$D810)*$E810*INDEX(O$179:O$195,$F810)</f>
        <v/>
      </c>
      <c r="P810" s="40">
        <f>INDEX(P$175:P$178,$D810)*$E810*INDEX(P$179:P$195,$F810)</f>
        <v/>
      </c>
      <c r="Q810" s="40">
        <f>INDEX(Q$175:Q$178,$D810)*$E810*INDEX(Q$179:Q$195,$F810)</f>
        <v/>
      </c>
      <c r="R810" s="40">
        <f>INDEX(R$175:R$178,$D810)*$E810*INDEX(R$179:R$195,$F810)</f>
        <v/>
      </c>
      <c r="S810" s="40">
        <f>INDEX(S$175:S$178,$D810)*$E810*INDEX(S$179:S$195,$F810)</f>
        <v/>
      </c>
      <c r="T810" s="40">
        <f>INDEX(T$175:T$178,$D810)*$E810*INDEX(T$179:T$195,$F810)</f>
        <v/>
      </c>
      <c r="U810" s="40">
        <f>INDEX(U$175:U$178,$D810)*$E810*INDEX(U$179:U$195,$F810)</f>
        <v/>
      </c>
      <c r="V810" s="40">
        <f>INDEX(V$175:V$178,$D810)*$E810*INDEX(V$179:V$195,$F810)</f>
        <v/>
      </c>
      <c r="W810" s="40">
        <f>INDEX(W$175:W$178,$D810)*$E810*INDEX(W$179:W$195,$F810)</f>
        <v/>
      </c>
      <c r="X810" s="40">
        <f>INDEX(X$175:X$178,$D810)*$E810*INDEX(X$179:X$195,$F810)</f>
        <v/>
      </c>
      <c r="Y810" s="40">
        <f>INDEX(Y$175:Y$178,$D810)*$E810*INDEX(Y$179:Y$195,$F810)</f>
        <v/>
      </c>
      <c r="Z810" s="40">
        <f>INDEX(Z$175:Z$178,$D810)*$E810*INDEX(Z$179:Z$195,$F810)</f>
        <v/>
      </c>
      <c r="AA810" s="40">
        <f>INDEX(AA$175:AA$178,$D810)*$E810*INDEX(AA$179:AA$195,$F810)</f>
        <v/>
      </c>
      <c r="AB810" s="40">
        <f>INDEX(AB$175:AB$178,$D810)*$E810*INDEX(AB$179:AB$195,$F810)</f>
        <v/>
      </c>
      <c r="AC810" s="40">
        <f>INDEX(AC$175:AC$178,$D810)*$E810*INDEX(AC$179:AC$195,$F810)</f>
        <v/>
      </c>
      <c r="AD810" s="42">
        <f>SHADOWEFF(INDEX(AD$175:AD$178,$D810),$E810,INDEX(AD$179:AD$195,$F810))</f>
        <v/>
      </c>
      <c r="AE810" s="25">
        <f>LOWER(Settings!$C$4)&amp;".mit."&amp;$A810&amp;IF($C810="","","."&amp;$C810&amp;"."&amp;$B810)&amp;IF(INDEX(Variables!$D$5:$D$105,MATCH($A810,Variables!$A$5:$A$105,0))="","","."&amp;INDEX(Variables!$D$5:$D$105,MATCH($A810,Variables!$A$5:$A$105,0)))&amp;"."&amp;AE$5</f>
        <v/>
      </c>
      <c r="AF810" s="41">
        <f>INDEX(AF$175:AF$178,$D810)*$E810*INDEX(AF$179:AF$195,$F810)</f>
        <v/>
      </c>
      <c r="AG810" s="40">
        <f>INDEX(AG$175:AG$178,$D810)*$E810*INDEX(AG$179:AG$195,$F810)</f>
        <v/>
      </c>
      <c r="AH810" s="40">
        <f>INDEX(AH$175:AH$178,$D810)*$E810*INDEX(AH$179:AH$195,$F810)</f>
        <v/>
      </c>
      <c r="AI810" s="40">
        <f>INDEX(AI$175:AI$178,$D810)*$E810*INDEX(AI$179:AI$195,$F810)</f>
        <v/>
      </c>
      <c r="AJ810" s="40">
        <f>INDEX(AJ$175:AJ$178,$D810)*$E810*INDEX(AJ$179:AJ$195,$F810)</f>
        <v/>
      </c>
      <c r="AK810" s="40">
        <f>INDEX(AK$175:AK$178,$D810)*$E810*INDEX(AK$179:AK$195,$F810)</f>
        <v/>
      </c>
      <c r="AL810" s="40">
        <f>INDEX(AL$175:AL$178,$D810)*$E810*INDEX(AL$179:AL$195,$F810)</f>
        <v/>
      </c>
      <c r="AM810" s="40">
        <f>INDEX(AM$175:AM$178,$D810)*$E810*INDEX(AM$179:AM$195,$F810)</f>
        <v/>
      </c>
      <c r="AN810" s="40">
        <f>INDEX(AN$175:AN$178,$D810)*$E810*INDEX(AN$179:AN$195,$F810)</f>
        <v/>
      </c>
      <c r="AO810" s="40">
        <f>INDEX(AO$175:AO$178,$D810)*$E810*INDEX(AO$179:AO$195,$F810)</f>
        <v/>
      </c>
      <c r="AP810" s="40">
        <f>INDEX(AP$175:AP$178,$D810)*$E810*INDEX(AP$179:AP$195,$F810)</f>
        <v/>
      </c>
      <c r="AQ810" s="40">
        <f>INDEX(AQ$175:AQ$178,$D810)*$E810*INDEX(AQ$179:AQ$195,$F810)</f>
        <v/>
      </c>
      <c r="AR810" s="40">
        <f>INDEX(AR$175:AR$178,$D810)*$E810*INDEX(AR$179:AR$195,$F810)</f>
        <v/>
      </c>
      <c r="AS810" s="40">
        <f>INDEX(AS$175:AS$178,$D810)*$E810*INDEX(AS$179:AS$195,$F810)</f>
        <v/>
      </c>
      <c r="AT810" s="40">
        <f>INDEX(AT$175:AT$178,$D810)*$E810*INDEX(AT$179:AT$195,$F810)</f>
        <v/>
      </c>
      <c r="AU810" s="40">
        <f>INDEX(AU$175:AU$178,$D810)*$E810*INDEX(AU$179:AU$195,$F810)</f>
        <v/>
      </c>
      <c r="AV810" s="40">
        <f>INDEX(AV$175:AV$178,$D810)*$E810*INDEX(AV$179:AV$195,$F810)</f>
        <v/>
      </c>
      <c r="AW810" s="40">
        <f>INDEX(AW$175:AW$178,$D810)*$E810*INDEX(AW$179:AW$195,$F810)</f>
        <v/>
      </c>
      <c r="AX810" s="42">
        <f>SHADOWEFF(INDEX(AX$175:AX$178,$D810),$E810,INDEX(AX$179:AX$195,$F810))</f>
        <v/>
      </c>
    </row>
    <row r="811" hidden="1" outlineLevel="2">
      <c r="A811" s="5" t="inlineStr">
        <is>
          <t>shp</t>
        </is>
      </c>
      <c r="B811" s="5" t="inlineStr">
        <is>
          <t>lpg</t>
        </is>
      </c>
      <c r="C811" s="5" t="inlineStr">
        <is>
          <t>foo</t>
        </is>
      </c>
      <c r="D811" s="40">
        <f>INDEX(Inputs!$M$5:$M$132,MATCH($B811&amp;"|"&amp;$C811,Inputs!$A$5:$A$132,0))</f>
        <v/>
      </c>
      <c r="E811" s="40">
        <f>INDEX(Inputs!$T$5:$T$132,MATCH($B811&amp;"|"&amp;$C811,Inputs!$A$5:$A$132,0))</f>
        <v/>
      </c>
      <c r="F811" s="40">
        <f>INDEX(Inputs!$K$5:$K$132,MATCH($B811&amp;"|"&amp;$C811,Inputs!$A$5:$A$132,0))</f>
        <v/>
      </c>
      <c r="G811" s="39" t="n"/>
      <c r="H811" s="5">
        <f>INDEX(Variables!$B$5:$B$105,MATCH($A811,Variables!$A$5:$A$105,0))&amp;IF($C811="",""," | "&amp;INDEX(Mapping!$B$5:$B$26,MATCH($C811,Mapping!$A$5:$A$26,0))&amp;" | "&amp;INDEX(Mapping!$B$30:$B$41,MATCH($B811,Mapping!$A$30:$A$41,0)))</f>
        <v/>
      </c>
      <c r="I811" s="5">
        <f>INDEX(Variables!$C$5:$C$105,MATCH($A811,Variables!$A$5:$A$105,0))</f>
        <v/>
      </c>
      <c r="J811" s="5">
        <f>INDEX(Variables!$E$5:$E$105,MATCH($A811,Variables!$A$5:$A$105,0))</f>
        <v/>
      </c>
      <c r="K811" s="25">
        <f>LOWER(Settings!$C$4)&amp;".mit."&amp;$A811&amp;IF($C811="","","."&amp;$C811&amp;"."&amp;$B811)&amp;IF(INDEX(Variables!$D$5:$D$105,MATCH($A811,Variables!$A$5:$A$105,0))="","","."&amp;INDEX(Variables!$D$5:$D$105,MATCH($A811,Variables!$A$5:$A$105,0)))&amp;"."&amp;K$5</f>
        <v/>
      </c>
      <c r="L811" s="41">
        <f>INDEX(L$175:L$178,$D811)*$E811*INDEX(L$179:L$195,$F811)</f>
        <v/>
      </c>
      <c r="M811" s="40">
        <f>INDEX(M$175:M$178,$D811)*$E811*INDEX(M$179:M$195,$F811)</f>
        <v/>
      </c>
      <c r="N811" s="40">
        <f>INDEX(N$175:N$178,$D811)*$E811*INDEX(N$179:N$195,$F811)</f>
        <v/>
      </c>
      <c r="O811" s="40">
        <f>INDEX(O$175:O$178,$D811)*$E811*INDEX(O$179:O$195,$F811)</f>
        <v/>
      </c>
      <c r="P811" s="40">
        <f>INDEX(P$175:P$178,$D811)*$E811*INDEX(P$179:P$195,$F811)</f>
        <v/>
      </c>
      <c r="Q811" s="40">
        <f>INDEX(Q$175:Q$178,$D811)*$E811*INDEX(Q$179:Q$195,$F811)</f>
        <v/>
      </c>
      <c r="R811" s="40">
        <f>INDEX(R$175:R$178,$D811)*$E811*INDEX(R$179:R$195,$F811)</f>
        <v/>
      </c>
      <c r="S811" s="40">
        <f>INDEX(S$175:S$178,$D811)*$E811*INDEX(S$179:S$195,$F811)</f>
        <v/>
      </c>
      <c r="T811" s="40">
        <f>INDEX(T$175:T$178,$D811)*$E811*INDEX(T$179:T$195,$F811)</f>
        <v/>
      </c>
      <c r="U811" s="40">
        <f>INDEX(U$175:U$178,$D811)*$E811*INDEX(U$179:U$195,$F811)</f>
        <v/>
      </c>
      <c r="V811" s="40">
        <f>INDEX(V$175:V$178,$D811)*$E811*INDEX(V$179:V$195,$F811)</f>
        <v/>
      </c>
      <c r="W811" s="40">
        <f>INDEX(W$175:W$178,$D811)*$E811*INDEX(W$179:W$195,$F811)</f>
        <v/>
      </c>
      <c r="X811" s="40">
        <f>INDEX(X$175:X$178,$D811)*$E811*INDEX(X$179:X$195,$F811)</f>
        <v/>
      </c>
      <c r="Y811" s="40">
        <f>INDEX(Y$175:Y$178,$D811)*$E811*INDEX(Y$179:Y$195,$F811)</f>
        <v/>
      </c>
      <c r="Z811" s="40">
        <f>INDEX(Z$175:Z$178,$D811)*$E811*INDEX(Z$179:Z$195,$F811)</f>
        <v/>
      </c>
      <c r="AA811" s="40">
        <f>INDEX(AA$175:AA$178,$D811)*$E811*INDEX(AA$179:AA$195,$F811)</f>
        <v/>
      </c>
      <c r="AB811" s="40">
        <f>INDEX(AB$175:AB$178,$D811)*$E811*INDEX(AB$179:AB$195,$F811)</f>
        <v/>
      </c>
      <c r="AC811" s="40">
        <f>INDEX(AC$175:AC$178,$D811)*$E811*INDEX(AC$179:AC$195,$F811)</f>
        <v/>
      </c>
      <c r="AD811" s="42">
        <f>SHADOWEFF(INDEX(AD$175:AD$178,$D811),$E811,INDEX(AD$179:AD$195,$F811))</f>
        <v/>
      </c>
      <c r="AE811" s="25">
        <f>LOWER(Settings!$C$4)&amp;".mit."&amp;$A811&amp;IF($C811="","","."&amp;$C811&amp;"."&amp;$B811)&amp;IF(INDEX(Variables!$D$5:$D$105,MATCH($A811,Variables!$A$5:$A$105,0))="","","."&amp;INDEX(Variables!$D$5:$D$105,MATCH($A811,Variables!$A$5:$A$105,0)))&amp;"."&amp;AE$5</f>
        <v/>
      </c>
      <c r="AF811" s="41">
        <f>INDEX(AF$175:AF$178,$D811)*$E811*INDEX(AF$179:AF$195,$F811)</f>
        <v/>
      </c>
      <c r="AG811" s="40">
        <f>INDEX(AG$175:AG$178,$D811)*$E811*INDEX(AG$179:AG$195,$F811)</f>
        <v/>
      </c>
      <c r="AH811" s="40">
        <f>INDEX(AH$175:AH$178,$D811)*$E811*INDEX(AH$179:AH$195,$F811)</f>
        <v/>
      </c>
      <c r="AI811" s="40">
        <f>INDEX(AI$175:AI$178,$D811)*$E811*INDEX(AI$179:AI$195,$F811)</f>
        <v/>
      </c>
      <c r="AJ811" s="40">
        <f>INDEX(AJ$175:AJ$178,$D811)*$E811*INDEX(AJ$179:AJ$195,$F811)</f>
        <v/>
      </c>
      <c r="AK811" s="40">
        <f>INDEX(AK$175:AK$178,$D811)*$E811*INDEX(AK$179:AK$195,$F811)</f>
        <v/>
      </c>
      <c r="AL811" s="40">
        <f>INDEX(AL$175:AL$178,$D811)*$E811*INDEX(AL$179:AL$195,$F811)</f>
        <v/>
      </c>
      <c r="AM811" s="40">
        <f>INDEX(AM$175:AM$178,$D811)*$E811*INDEX(AM$179:AM$195,$F811)</f>
        <v/>
      </c>
      <c r="AN811" s="40">
        <f>INDEX(AN$175:AN$178,$D811)*$E811*INDEX(AN$179:AN$195,$F811)</f>
        <v/>
      </c>
      <c r="AO811" s="40">
        <f>INDEX(AO$175:AO$178,$D811)*$E811*INDEX(AO$179:AO$195,$F811)</f>
        <v/>
      </c>
      <c r="AP811" s="40">
        <f>INDEX(AP$175:AP$178,$D811)*$E811*INDEX(AP$179:AP$195,$F811)</f>
        <v/>
      </c>
      <c r="AQ811" s="40">
        <f>INDEX(AQ$175:AQ$178,$D811)*$E811*INDEX(AQ$179:AQ$195,$F811)</f>
        <v/>
      </c>
      <c r="AR811" s="40">
        <f>INDEX(AR$175:AR$178,$D811)*$E811*INDEX(AR$179:AR$195,$F811)</f>
        <v/>
      </c>
      <c r="AS811" s="40">
        <f>INDEX(AS$175:AS$178,$D811)*$E811*INDEX(AS$179:AS$195,$F811)</f>
        <v/>
      </c>
      <c r="AT811" s="40">
        <f>INDEX(AT$175:AT$178,$D811)*$E811*INDEX(AT$179:AT$195,$F811)</f>
        <v/>
      </c>
      <c r="AU811" s="40">
        <f>INDEX(AU$175:AU$178,$D811)*$E811*INDEX(AU$179:AU$195,$F811)</f>
        <v/>
      </c>
      <c r="AV811" s="40">
        <f>INDEX(AV$175:AV$178,$D811)*$E811*INDEX(AV$179:AV$195,$F811)</f>
        <v/>
      </c>
      <c r="AW811" s="40">
        <f>INDEX(AW$175:AW$178,$D811)*$E811*INDEX(AW$179:AW$195,$F811)</f>
        <v/>
      </c>
      <c r="AX811" s="42">
        <f>SHADOWEFF(INDEX(AX$175:AX$178,$D811),$E811,INDEX(AX$179:AX$195,$F811))</f>
        <v/>
      </c>
    </row>
    <row r="812" hidden="1" outlineLevel="2">
      <c r="A812" s="5" t="inlineStr">
        <is>
          <t>shp</t>
        </is>
      </c>
      <c r="B812" s="5" t="inlineStr">
        <is>
          <t>ker</t>
        </is>
      </c>
      <c r="C812" s="5" t="inlineStr">
        <is>
          <t>foo</t>
        </is>
      </c>
      <c r="D812" s="40">
        <f>INDEX(Inputs!$M$5:$M$132,MATCH($B812&amp;"|"&amp;$C812,Inputs!$A$5:$A$132,0))</f>
        <v/>
      </c>
      <c r="E812" s="40">
        <f>INDEX(Inputs!$T$5:$T$132,MATCH($B812&amp;"|"&amp;$C812,Inputs!$A$5:$A$132,0))</f>
        <v/>
      </c>
      <c r="F812" s="40">
        <f>INDEX(Inputs!$K$5:$K$132,MATCH($B812&amp;"|"&amp;$C812,Inputs!$A$5:$A$132,0))</f>
        <v/>
      </c>
      <c r="G812" s="39" t="n"/>
      <c r="H812" s="5">
        <f>INDEX(Variables!$B$5:$B$105,MATCH($A812,Variables!$A$5:$A$105,0))&amp;IF($C812="",""," | "&amp;INDEX(Mapping!$B$5:$B$26,MATCH($C812,Mapping!$A$5:$A$26,0))&amp;" | "&amp;INDEX(Mapping!$B$30:$B$41,MATCH($B812,Mapping!$A$30:$A$41,0)))</f>
        <v/>
      </c>
      <c r="I812" s="5">
        <f>INDEX(Variables!$C$5:$C$105,MATCH($A812,Variables!$A$5:$A$105,0))</f>
        <v/>
      </c>
      <c r="J812" s="5">
        <f>INDEX(Variables!$E$5:$E$105,MATCH($A812,Variables!$A$5:$A$105,0))</f>
        <v/>
      </c>
      <c r="K812" s="25">
        <f>LOWER(Settings!$C$4)&amp;".mit."&amp;$A812&amp;IF($C812="","","."&amp;$C812&amp;"."&amp;$B812)&amp;IF(INDEX(Variables!$D$5:$D$105,MATCH($A812,Variables!$A$5:$A$105,0))="","","."&amp;INDEX(Variables!$D$5:$D$105,MATCH($A812,Variables!$A$5:$A$105,0)))&amp;"."&amp;K$5</f>
        <v/>
      </c>
      <c r="L812" s="41">
        <f>INDEX(L$175:L$178,$D812)*$E812*INDEX(L$179:L$195,$F812)</f>
        <v/>
      </c>
      <c r="M812" s="40">
        <f>INDEX(M$175:M$178,$D812)*$E812*INDEX(M$179:M$195,$F812)</f>
        <v/>
      </c>
      <c r="N812" s="40">
        <f>INDEX(N$175:N$178,$D812)*$E812*INDEX(N$179:N$195,$F812)</f>
        <v/>
      </c>
      <c r="O812" s="40">
        <f>INDEX(O$175:O$178,$D812)*$E812*INDEX(O$179:O$195,$F812)</f>
        <v/>
      </c>
      <c r="P812" s="40">
        <f>INDEX(P$175:P$178,$D812)*$E812*INDEX(P$179:P$195,$F812)</f>
        <v/>
      </c>
      <c r="Q812" s="40">
        <f>INDEX(Q$175:Q$178,$D812)*$E812*INDEX(Q$179:Q$195,$F812)</f>
        <v/>
      </c>
      <c r="R812" s="40">
        <f>INDEX(R$175:R$178,$D812)*$E812*INDEX(R$179:R$195,$F812)</f>
        <v/>
      </c>
      <c r="S812" s="40">
        <f>INDEX(S$175:S$178,$D812)*$E812*INDEX(S$179:S$195,$F812)</f>
        <v/>
      </c>
      <c r="T812" s="40">
        <f>INDEX(T$175:T$178,$D812)*$E812*INDEX(T$179:T$195,$F812)</f>
        <v/>
      </c>
      <c r="U812" s="40">
        <f>INDEX(U$175:U$178,$D812)*$E812*INDEX(U$179:U$195,$F812)</f>
        <v/>
      </c>
      <c r="V812" s="40">
        <f>INDEX(V$175:V$178,$D812)*$E812*INDEX(V$179:V$195,$F812)</f>
        <v/>
      </c>
      <c r="W812" s="40">
        <f>INDEX(W$175:W$178,$D812)*$E812*INDEX(W$179:W$195,$F812)</f>
        <v/>
      </c>
      <c r="X812" s="40">
        <f>INDEX(X$175:X$178,$D812)*$E812*INDEX(X$179:X$195,$F812)</f>
        <v/>
      </c>
      <c r="Y812" s="40">
        <f>INDEX(Y$175:Y$178,$D812)*$E812*INDEX(Y$179:Y$195,$F812)</f>
        <v/>
      </c>
      <c r="Z812" s="40">
        <f>INDEX(Z$175:Z$178,$D812)*$E812*INDEX(Z$179:Z$195,$F812)</f>
        <v/>
      </c>
      <c r="AA812" s="40">
        <f>INDEX(AA$175:AA$178,$D812)*$E812*INDEX(AA$179:AA$195,$F812)</f>
        <v/>
      </c>
      <c r="AB812" s="40">
        <f>INDEX(AB$175:AB$178,$D812)*$E812*INDEX(AB$179:AB$195,$F812)</f>
        <v/>
      </c>
      <c r="AC812" s="40">
        <f>INDEX(AC$175:AC$178,$D812)*$E812*INDEX(AC$179:AC$195,$F812)</f>
        <v/>
      </c>
      <c r="AD812" s="42">
        <f>SHADOWEFF(INDEX(AD$175:AD$178,$D812),$E812,INDEX(AD$179:AD$195,$F812))</f>
        <v/>
      </c>
      <c r="AE812" s="25">
        <f>LOWER(Settings!$C$4)&amp;".mit."&amp;$A812&amp;IF($C812="","","."&amp;$C812&amp;"."&amp;$B812)&amp;IF(INDEX(Variables!$D$5:$D$105,MATCH($A812,Variables!$A$5:$A$105,0))="","","."&amp;INDEX(Variables!$D$5:$D$105,MATCH($A812,Variables!$A$5:$A$105,0)))&amp;"."&amp;AE$5</f>
        <v/>
      </c>
      <c r="AF812" s="41">
        <f>INDEX(AF$175:AF$178,$D812)*$E812*INDEX(AF$179:AF$195,$F812)</f>
        <v/>
      </c>
      <c r="AG812" s="40">
        <f>INDEX(AG$175:AG$178,$D812)*$E812*INDEX(AG$179:AG$195,$F812)</f>
        <v/>
      </c>
      <c r="AH812" s="40">
        <f>INDEX(AH$175:AH$178,$D812)*$E812*INDEX(AH$179:AH$195,$F812)</f>
        <v/>
      </c>
      <c r="AI812" s="40">
        <f>INDEX(AI$175:AI$178,$D812)*$E812*INDEX(AI$179:AI$195,$F812)</f>
        <v/>
      </c>
      <c r="AJ812" s="40">
        <f>INDEX(AJ$175:AJ$178,$D812)*$E812*INDEX(AJ$179:AJ$195,$F812)</f>
        <v/>
      </c>
      <c r="AK812" s="40">
        <f>INDEX(AK$175:AK$178,$D812)*$E812*INDEX(AK$179:AK$195,$F812)</f>
        <v/>
      </c>
      <c r="AL812" s="40">
        <f>INDEX(AL$175:AL$178,$D812)*$E812*INDEX(AL$179:AL$195,$F812)</f>
        <v/>
      </c>
      <c r="AM812" s="40">
        <f>INDEX(AM$175:AM$178,$D812)*$E812*INDEX(AM$179:AM$195,$F812)</f>
        <v/>
      </c>
      <c r="AN812" s="40">
        <f>INDEX(AN$175:AN$178,$D812)*$E812*INDEX(AN$179:AN$195,$F812)</f>
        <v/>
      </c>
      <c r="AO812" s="40">
        <f>INDEX(AO$175:AO$178,$D812)*$E812*INDEX(AO$179:AO$195,$F812)</f>
        <v/>
      </c>
      <c r="AP812" s="40">
        <f>INDEX(AP$175:AP$178,$D812)*$E812*INDEX(AP$179:AP$195,$F812)</f>
        <v/>
      </c>
      <c r="AQ812" s="40">
        <f>INDEX(AQ$175:AQ$178,$D812)*$E812*INDEX(AQ$179:AQ$195,$F812)</f>
        <v/>
      </c>
      <c r="AR812" s="40">
        <f>INDEX(AR$175:AR$178,$D812)*$E812*INDEX(AR$179:AR$195,$F812)</f>
        <v/>
      </c>
      <c r="AS812" s="40">
        <f>INDEX(AS$175:AS$178,$D812)*$E812*INDEX(AS$179:AS$195,$F812)</f>
        <v/>
      </c>
      <c r="AT812" s="40">
        <f>INDEX(AT$175:AT$178,$D812)*$E812*INDEX(AT$179:AT$195,$F812)</f>
        <v/>
      </c>
      <c r="AU812" s="40">
        <f>INDEX(AU$175:AU$178,$D812)*$E812*INDEX(AU$179:AU$195,$F812)</f>
        <v/>
      </c>
      <c r="AV812" s="40">
        <f>INDEX(AV$175:AV$178,$D812)*$E812*INDEX(AV$179:AV$195,$F812)</f>
        <v/>
      </c>
      <c r="AW812" s="40">
        <f>INDEX(AW$175:AW$178,$D812)*$E812*INDEX(AW$179:AW$195,$F812)</f>
        <v/>
      </c>
      <c r="AX812" s="42">
        <f>SHADOWEFF(INDEX(AX$175:AX$178,$D812),$E812,INDEX(AX$179:AX$195,$F812))</f>
        <v/>
      </c>
    </row>
    <row r="813" hidden="1" outlineLevel="2">
      <c r="A813" s="5" t="inlineStr">
        <is>
          <t>shp</t>
        </is>
      </c>
      <c r="B813" s="5" t="inlineStr">
        <is>
          <t>oop</t>
        </is>
      </c>
      <c r="C813" s="5" t="inlineStr">
        <is>
          <t>foo</t>
        </is>
      </c>
      <c r="D813" s="40">
        <f>INDEX(Inputs!$M$5:$M$132,MATCH($B813&amp;"|"&amp;$C813,Inputs!$A$5:$A$132,0))</f>
        <v/>
      </c>
      <c r="E813" s="40">
        <f>INDEX(Inputs!$T$5:$T$132,MATCH($B813&amp;"|"&amp;$C813,Inputs!$A$5:$A$132,0))</f>
        <v/>
      </c>
      <c r="F813" s="40">
        <f>INDEX(Inputs!$K$5:$K$132,MATCH($B813&amp;"|"&amp;$C813,Inputs!$A$5:$A$132,0))</f>
        <v/>
      </c>
      <c r="G813" s="39" t="n"/>
      <c r="H813" s="5">
        <f>INDEX(Variables!$B$5:$B$105,MATCH($A813,Variables!$A$5:$A$105,0))&amp;IF($C813="",""," | "&amp;INDEX(Mapping!$B$5:$B$26,MATCH($C813,Mapping!$A$5:$A$26,0))&amp;" | "&amp;INDEX(Mapping!$B$30:$B$41,MATCH($B813,Mapping!$A$30:$A$41,0)))</f>
        <v/>
      </c>
      <c r="I813" s="5">
        <f>INDEX(Variables!$C$5:$C$105,MATCH($A813,Variables!$A$5:$A$105,0))</f>
        <v/>
      </c>
      <c r="J813" s="5">
        <f>INDEX(Variables!$E$5:$E$105,MATCH($A813,Variables!$A$5:$A$105,0))</f>
        <v/>
      </c>
      <c r="K813" s="25">
        <f>LOWER(Settings!$C$4)&amp;".mit."&amp;$A813&amp;IF($C813="","","."&amp;$C813&amp;"."&amp;$B813)&amp;IF(INDEX(Variables!$D$5:$D$105,MATCH($A813,Variables!$A$5:$A$105,0))="","","."&amp;INDEX(Variables!$D$5:$D$105,MATCH($A813,Variables!$A$5:$A$105,0)))&amp;"."&amp;K$5</f>
        <v/>
      </c>
      <c r="L813" s="41">
        <f>INDEX(L$175:L$178,$D813)*$E813*INDEX(L$179:L$195,$F813)</f>
        <v/>
      </c>
      <c r="M813" s="40">
        <f>INDEX(M$175:M$178,$D813)*$E813*INDEX(M$179:M$195,$F813)</f>
        <v/>
      </c>
      <c r="N813" s="40">
        <f>INDEX(N$175:N$178,$D813)*$E813*INDEX(N$179:N$195,$F813)</f>
        <v/>
      </c>
      <c r="O813" s="40">
        <f>INDEX(O$175:O$178,$D813)*$E813*INDEX(O$179:O$195,$F813)</f>
        <v/>
      </c>
      <c r="P813" s="40">
        <f>INDEX(P$175:P$178,$D813)*$E813*INDEX(P$179:P$195,$F813)</f>
        <v/>
      </c>
      <c r="Q813" s="40">
        <f>INDEX(Q$175:Q$178,$D813)*$E813*INDEX(Q$179:Q$195,$F813)</f>
        <v/>
      </c>
      <c r="R813" s="40">
        <f>INDEX(R$175:R$178,$D813)*$E813*INDEX(R$179:R$195,$F813)</f>
        <v/>
      </c>
      <c r="S813" s="40">
        <f>INDEX(S$175:S$178,$D813)*$E813*INDEX(S$179:S$195,$F813)</f>
        <v/>
      </c>
      <c r="T813" s="40">
        <f>INDEX(T$175:T$178,$D813)*$E813*INDEX(T$179:T$195,$F813)</f>
        <v/>
      </c>
      <c r="U813" s="40">
        <f>INDEX(U$175:U$178,$D813)*$E813*INDEX(U$179:U$195,$F813)</f>
        <v/>
      </c>
      <c r="V813" s="40">
        <f>INDEX(V$175:V$178,$D813)*$E813*INDEX(V$179:V$195,$F813)</f>
        <v/>
      </c>
      <c r="W813" s="40">
        <f>INDEX(W$175:W$178,$D813)*$E813*INDEX(W$179:W$195,$F813)</f>
        <v/>
      </c>
      <c r="X813" s="40">
        <f>INDEX(X$175:X$178,$D813)*$E813*INDEX(X$179:X$195,$F813)</f>
        <v/>
      </c>
      <c r="Y813" s="40">
        <f>INDEX(Y$175:Y$178,$D813)*$E813*INDEX(Y$179:Y$195,$F813)</f>
        <v/>
      </c>
      <c r="Z813" s="40">
        <f>INDEX(Z$175:Z$178,$D813)*$E813*INDEX(Z$179:Z$195,$F813)</f>
        <v/>
      </c>
      <c r="AA813" s="40">
        <f>INDEX(AA$175:AA$178,$D813)*$E813*INDEX(AA$179:AA$195,$F813)</f>
        <v/>
      </c>
      <c r="AB813" s="40">
        <f>INDEX(AB$175:AB$178,$D813)*$E813*INDEX(AB$179:AB$195,$F813)</f>
        <v/>
      </c>
      <c r="AC813" s="40">
        <f>INDEX(AC$175:AC$178,$D813)*$E813*INDEX(AC$179:AC$195,$F813)</f>
        <v/>
      </c>
      <c r="AD813" s="42">
        <f>SHADOWEFF(INDEX(AD$175:AD$178,$D813),$E813,INDEX(AD$179:AD$195,$F813))</f>
        <v/>
      </c>
      <c r="AE813" s="25">
        <f>LOWER(Settings!$C$4)&amp;".mit."&amp;$A813&amp;IF($C813="","","."&amp;$C813&amp;"."&amp;$B813)&amp;IF(INDEX(Variables!$D$5:$D$105,MATCH($A813,Variables!$A$5:$A$105,0))="","","."&amp;INDEX(Variables!$D$5:$D$105,MATCH($A813,Variables!$A$5:$A$105,0)))&amp;"."&amp;AE$5</f>
        <v/>
      </c>
      <c r="AF813" s="41">
        <f>INDEX(AF$175:AF$178,$D813)*$E813*INDEX(AF$179:AF$195,$F813)</f>
        <v/>
      </c>
      <c r="AG813" s="40">
        <f>INDEX(AG$175:AG$178,$D813)*$E813*INDEX(AG$179:AG$195,$F813)</f>
        <v/>
      </c>
      <c r="AH813" s="40">
        <f>INDEX(AH$175:AH$178,$D813)*$E813*INDEX(AH$179:AH$195,$F813)</f>
        <v/>
      </c>
      <c r="AI813" s="40">
        <f>INDEX(AI$175:AI$178,$D813)*$E813*INDEX(AI$179:AI$195,$F813)</f>
        <v/>
      </c>
      <c r="AJ813" s="40">
        <f>INDEX(AJ$175:AJ$178,$D813)*$E813*INDEX(AJ$179:AJ$195,$F813)</f>
        <v/>
      </c>
      <c r="AK813" s="40">
        <f>INDEX(AK$175:AK$178,$D813)*$E813*INDEX(AK$179:AK$195,$F813)</f>
        <v/>
      </c>
      <c r="AL813" s="40">
        <f>INDEX(AL$175:AL$178,$D813)*$E813*INDEX(AL$179:AL$195,$F813)</f>
        <v/>
      </c>
      <c r="AM813" s="40">
        <f>INDEX(AM$175:AM$178,$D813)*$E813*INDEX(AM$179:AM$195,$F813)</f>
        <v/>
      </c>
      <c r="AN813" s="40">
        <f>INDEX(AN$175:AN$178,$D813)*$E813*INDEX(AN$179:AN$195,$F813)</f>
        <v/>
      </c>
      <c r="AO813" s="40">
        <f>INDEX(AO$175:AO$178,$D813)*$E813*INDEX(AO$179:AO$195,$F813)</f>
        <v/>
      </c>
      <c r="AP813" s="40">
        <f>INDEX(AP$175:AP$178,$D813)*$E813*INDEX(AP$179:AP$195,$F813)</f>
        <v/>
      </c>
      <c r="AQ813" s="40">
        <f>INDEX(AQ$175:AQ$178,$D813)*$E813*INDEX(AQ$179:AQ$195,$F813)</f>
        <v/>
      </c>
      <c r="AR813" s="40">
        <f>INDEX(AR$175:AR$178,$D813)*$E813*INDEX(AR$179:AR$195,$F813)</f>
        <v/>
      </c>
      <c r="AS813" s="40">
        <f>INDEX(AS$175:AS$178,$D813)*$E813*INDEX(AS$179:AS$195,$F813)</f>
        <v/>
      </c>
      <c r="AT813" s="40">
        <f>INDEX(AT$175:AT$178,$D813)*$E813*INDEX(AT$179:AT$195,$F813)</f>
        <v/>
      </c>
      <c r="AU813" s="40">
        <f>INDEX(AU$175:AU$178,$D813)*$E813*INDEX(AU$179:AU$195,$F813)</f>
        <v/>
      </c>
      <c r="AV813" s="40">
        <f>INDEX(AV$175:AV$178,$D813)*$E813*INDEX(AV$179:AV$195,$F813)</f>
        <v/>
      </c>
      <c r="AW813" s="40">
        <f>INDEX(AW$175:AW$178,$D813)*$E813*INDEX(AW$179:AW$195,$F813)</f>
        <v/>
      </c>
      <c r="AX813" s="42">
        <f>SHADOWEFF(INDEX(AX$175:AX$178,$D813),$E813,INDEX(AX$179:AX$195,$F813))</f>
        <v/>
      </c>
    </row>
    <row r="814" hidden="1" outlineLevel="2">
      <c r="A814" s="5" t="inlineStr">
        <is>
          <t>shp</t>
        </is>
      </c>
      <c r="B814" s="5" t="inlineStr">
        <is>
          <t>bio</t>
        </is>
      </c>
      <c r="C814" s="5" t="inlineStr">
        <is>
          <t>foo</t>
        </is>
      </c>
      <c r="D814" s="40">
        <f>INDEX(Inputs!$M$5:$M$132,MATCH($B814&amp;"|"&amp;$C814,Inputs!$A$5:$A$132,0))</f>
        <v/>
      </c>
      <c r="E814" s="40">
        <f>INDEX(Inputs!$T$5:$T$132,MATCH($B814&amp;"|"&amp;$C814,Inputs!$A$5:$A$132,0))</f>
        <v/>
      </c>
      <c r="F814" s="40">
        <f>INDEX(Inputs!$K$5:$K$132,MATCH($B814&amp;"|"&amp;$C814,Inputs!$A$5:$A$132,0))</f>
        <v/>
      </c>
      <c r="G814" s="39" t="n"/>
      <c r="H814" s="5">
        <f>INDEX(Variables!$B$5:$B$105,MATCH($A814,Variables!$A$5:$A$105,0))&amp;IF($C814="",""," | "&amp;INDEX(Mapping!$B$5:$B$26,MATCH($C814,Mapping!$A$5:$A$26,0))&amp;" | "&amp;INDEX(Mapping!$B$30:$B$41,MATCH($B814,Mapping!$A$30:$A$41,0)))</f>
        <v/>
      </c>
      <c r="I814" s="5">
        <f>INDEX(Variables!$C$5:$C$105,MATCH($A814,Variables!$A$5:$A$105,0))</f>
        <v/>
      </c>
      <c r="J814" s="5">
        <f>INDEX(Variables!$E$5:$E$105,MATCH($A814,Variables!$A$5:$A$105,0))</f>
        <v/>
      </c>
      <c r="K814" s="25">
        <f>LOWER(Settings!$C$4)&amp;".mit."&amp;$A814&amp;IF($C814="","","."&amp;$C814&amp;"."&amp;$B814)&amp;IF(INDEX(Variables!$D$5:$D$105,MATCH($A814,Variables!$A$5:$A$105,0))="","","."&amp;INDEX(Variables!$D$5:$D$105,MATCH($A814,Variables!$A$5:$A$105,0)))&amp;"."&amp;K$5</f>
        <v/>
      </c>
      <c r="L814" s="41">
        <f>INDEX(L$175:L$178,$D814)*$E814*INDEX(L$179:L$195,$F814)</f>
        <v/>
      </c>
      <c r="M814" s="40">
        <f>INDEX(M$175:M$178,$D814)*$E814*INDEX(M$179:M$195,$F814)</f>
        <v/>
      </c>
      <c r="N814" s="40">
        <f>INDEX(N$175:N$178,$D814)*$E814*INDEX(N$179:N$195,$F814)</f>
        <v/>
      </c>
      <c r="O814" s="40">
        <f>INDEX(O$175:O$178,$D814)*$E814*INDEX(O$179:O$195,$F814)</f>
        <v/>
      </c>
      <c r="P814" s="40">
        <f>INDEX(P$175:P$178,$D814)*$E814*INDEX(P$179:P$195,$F814)</f>
        <v/>
      </c>
      <c r="Q814" s="40">
        <f>INDEX(Q$175:Q$178,$D814)*$E814*INDEX(Q$179:Q$195,$F814)</f>
        <v/>
      </c>
      <c r="R814" s="40">
        <f>INDEX(R$175:R$178,$D814)*$E814*INDEX(R$179:R$195,$F814)</f>
        <v/>
      </c>
      <c r="S814" s="40">
        <f>INDEX(S$175:S$178,$D814)*$E814*INDEX(S$179:S$195,$F814)</f>
        <v/>
      </c>
      <c r="T814" s="40">
        <f>INDEX(T$175:T$178,$D814)*$E814*INDEX(T$179:T$195,$F814)</f>
        <v/>
      </c>
      <c r="U814" s="40">
        <f>INDEX(U$175:U$178,$D814)*$E814*INDEX(U$179:U$195,$F814)</f>
        <v/>
      </c>
      <c r="V814" s="40">
        <f>INDEX(V$175:V$178,$D814)*$E814*INDEX(V$179:V$195,$F814)</f>
        <v/>
      </c>
      <c r="W814" s="40">
        <f>INDEX(W$175:W$178,$D814)*$E814*INDEX(W$179:W$195,$F814)</f>
        <v/>
      </c>
      <c r="X814" s="40">
        <f>INDEX(X$175:X$178,$D814)*$E814*INDEX(X$179:X$195,$F814)</f>
        <v/>
      </c>
      <c r="Y814" s="40">
        <f>INDEX(Y$175:Y$178,$D814)*$E814*INDEX(Y$179:Y$195,$F814)</f>
        <v/>
      </c>
      <c r="Z814" s="40">
        <f>INDEX(Z$175:Z$178,$D814)*$E814*INDEX(Z$179:Z$195,$F814)</f>
        <v/>
      </c>
      <c r="AA814" s="40">
        <f>INDEX(AA$175:AA$178,$D814)*$E814*INDEX(AA$179:AA$195,$F814)</f>
        <v/>
      </c>
      <c r="AB814" s="40">
        <f>INDEX(AB$175:AB$178,$D814)*$E814*INDEX(AB$179:AB$195,$F814)</f>
        <v/>
      </c>
      <c r="AC814" s="40">
        <f>INDEX(AC$175:AC$178,$D814)*$E814*INDEX(AC$179:AC$195,$F814)</f>
        <v/>
      </c>
      <c r="AD814" s="42">
        <f>SHADOWEFF(INDEX(AD$175:AD$178,$D814),$E814,INDEX(AD$179:AD$195,$F814))</f>
        <v/>
      </c>
      <c r="AE814" s="25">
        <f>LOWER(Settings!$C$4)&amp;".mit."&amp;$A814&amp;IF($C814="","","."&amp;$C814&amp;"."&amp;$B814)&amp;IF(INDEX(Variables!$D$5:$D$105,MATCH($A814,Variables!$A$5:$A$105,0))="","","."&amp;INDEX(Variables!$D$5:$D$105,MATCH($A814,Variables!$A$5:$A$105,0)))&amp;"."&amp;AE$5</f>
        <v/>
      </c>
      <c r="AF814" s="41">
        <f>INDEX(AF$175:AF$178,$D814)*$E814*INDEX(AF$179:AF$195,$F814)</f>
        <v/>
      </c>
      <c r="AG814" s="40">
        <f>INDEX(AG$175:AG$178,$D814)*$E814*INDEX(AG$179:AG$195,$F814)</f>
        <v/>
      </c>
      <c r="AH814" s="40">
        <f>INDEX(AH$175:AH$178,$D814)*$E814*INDEX(AH$179:AH$195,$F814)</f>
        <v/>
      </c>
      <c r="AI814" s="40">
        <f>INDEX(AI$175:AI$178,$D814)*$E814*INDEX(AI$179:AI$195,$F814)</f>
        <v/>
      </c>
      <c r="AJ814" s="40">
        <f>INDEX(AJ$175:AJ$178,$D814)*$E814*INDEX(AJ$179:AJ$195,$F814)</f>
        <v/>
      </c>
      <c r="AK814" s="40">
        <f>INDEX(AK$175:AK$178,$D814)*$E814*INDEX(AK$179:AK$195,$F814)</f>
        <v/>
      </c>
      <c r="AL814" s="40">
        <f>INDEX(AL$175:AL$178,$D814)*$E814*INDEX(AL$179:AL$195,$F814)</f>
        <v/>
      </c>
      <c r="AM814" s="40">
        <f>INDEX(AM$175:AM$178,$D814)*$E814*INDEX(AM$179:AM$195,$F814)</f>
        <v/>
      </c>
      <c r="AN814" s="40">
        <f>INDEX(AN$175:AN$178,$D814)*$E814*INDEX(AN$179:AN$195,$F814)</f>
        <v/>
      </c>
      <c r="AO814" s="40">
        <f>INDEX(AO$175:AO$178,$D814)*$E814*INDEX(AO$179:AO$195,$F814)</f>
        <v/>
      </c>
      <c r="AP814" s="40">
        <f>INDEX(AP$175:AP$178,$D814)*$E814*INDEX(AP$179:AP$195,$F814)</f>
        <v/>
      </c>
      <c r="AQ814" s="40">
        <f>INDEX(AQ$175:AQ$178,$D814)*$E814*INDEX(AQ$179:AQ$195,$F814)</f>
        <v/>
      </c>
      <c r="AR814" s="40">
        <f>INDEX(AR$175:AR$178,$D814)*$E814*INDEX(AR$179:AR$195,$F814)</f>
        <v/>
      </c>
      <c r="AS814" s="40">
        <f>INDEX(AS$175:AS$178,$D814)*$E814*INDEX(AS$179:AS$195,$F814)</f>
        <v/>
      </c>
      <c r="AT814" s="40">
        <f>INDEX(AT$175:AT$178,$D814)*$E814*INDEX(AT$179:AT$195,$F814)</f>
        <v/>
      </c>
      <c r="AU814" s="40">
        <f>INDEX(AU$175:AU$178,$D814)*$E814*INDEX(AU$179:AU$195,$F814)</f>
        <v/>
      </c>
      <c r="AV814" s="40">
        <f>INDEX(AV$175:AV$178,$D814)*$E814*INDEX(AV$179:AV$195,$F814)</f>
        <v/>
      </c>
      <c r="AW814" s="40">
        <f>INDEX(AW$175:AW$178,$D814)*$E814*INDEX(AW$179:AW$195,$F814)</f>
        <v/>
      </c>
      <c r="AX814" s="42">
        <f>SHADOWEFF(INDEX(AX$175:AX$178,$D814),$E814,INDEX(AX$179:AX$195,$F814))</f>
        <v/>
      </c>
    </row>
    <row r="815" hidden="1" outlineLevel="2"/>
    <row r="816" hidden="1" outlineLevel="2">
      <c r="A816" s="5" t="inlineStr">
        <is>
          <t>ener</t>
        </is>
      </c>
      <c r="B816" s="5" t="inlineStr">
        <is>
          <t>coa</t>
        </is>
      </c>
      <c r="C816" s="5" t="inlineStr">
        <is>
          <t>foo</t>
        </is>
      </c>
      <c r="D816" s="40">
        <f>INDEX(Inputs!$N$5:$N$132,MATCH($B816&amp;"|"&amp;$C816,Inputs!$A$5:$A$132,0))</f>
        <v/>
      </c>
      <c r="E816" s="40">
        <f>INDEX(Inputs!$O$5:$O$132,MATCH($B816&amp;"|"&amp;$C816,Inputs!$A$5:$A$132,0))</f>
        <v/>
      </c>
      <c r="F816" s="40">
        <f>INDEX(Inputs!$P$5:$P$132,MATCH($B816&amp;"|"&amp;$C816,Inputs!$A$5:$A$132,0))</f>
        <v/>
      </c>
      <c r="G816" s="40">
        <f>INDEX(Inputs!$Q$5:$Q$132,MATCH($B816&amp;"|"&amp;$C816,Inputs!$A$5:$A$132,0))</f>
        <v/>
      </c>
      <c r="H816" s="5">
        <f>INDEX(Variables!$B$5:$B$105,MATCH($A816,Variables!$A$5:$A$105,0))&amp;IF($C816="",""," | "&amp;INDEX(Mapping!$B$5:$B$26,MATCH($C816,Mapping!$A$5:$A$26,0))&amp;" | "&amp;INDEX(Mapping!$B$30:$B$41,MATCH($B816,Mapping!$A$30:$A$41,0)))</f>
        <v/>
      </c>
      <c r="I816" s="5">
        <f>INDEX(Variables!$C$5:$C$105,MATCH($A816,Variables!$A$5:$A$105,0))</f>
        <v/>
      </c>
      <c r="J816" s="5">
        <f>INDEX(Variables!$E$5:$E$105,MATCH($A816,Variables!$A$5:$A$105,0))</f>
        <v/>
      </c>
      <c r="K816" s="25">
        <f>LOWER(Settings!$C$4)&amp;".mit."&amp;$A816&amp;IF($C816="","","."&amp;$C816&amp;"."&amp;$B816)&amp;IF(INDEX(Variables!$D$5:$D$105,MATCH($A816,Variables!$A$5:$A$105,0))="","","."&amp;INDEX(Variables!$D$5:$D$105,MATCH($A816,Variables!$A$5:$A$105,0)))&amp;"."&amp;K$5</f>
        <v/>
      </c>
      <c r="L816" s="46">
        <f>INDEX(Inputs!$U$5:$U$132,MATCH($B816&amp;"|"&amp;$C816,Inputs!$A$5:$A$132,0))</f>
        <v/>
      </c>
      <c r="M816" s="47">
        <f>L816*(1/(1+$G816))^(1+$E816)*(1+M$7)^$D816*(M798/L798)^$E816*((M798+M807)/(L798+L807))^($F816*(1+$E816))</f>
        <v/>
      </c>
      <c r="N816" s="47">
        <f>M816*(1/(1+$G816))^(1+$E816)*(1+N$7)^$D816*(N798/M798)^$E816*((N798+N807)/(M798+M807))^($F816*(1+$E816))</f>
        <v/>
      </c>
      <c r="O816" s="47">
        <f>N816*(1/(1+$G816))^(1+$E816)*(1+O$7)^$D816*(O798/N798)^$E816*((O798+O807)/(N798+N807))^($F816*(1+$E816))</f>
        <v/>
      </c>
      <c r="P816" s="47">
        <f>O816*(1/(1+$G816))^(1+$E816)*(1+P$7)^$D816*(P798/O798)^$E816*((P798+P807)/(O798+O807))^($F816*(1+$E816))</f>
        <v/>
      </c>
      <c r="Q816" s="47">
        <f>P816*(1/(1+$G816))^(1+$E816)*(1+Q$7)^$D816*(Q798/P798)^$E816*((Q798+Q807)/(P798+P807))^($F816*(1+$E816))</f>
        <v/>
      </c>
      <c r="R816" s="47">
        <f>Q816*(1/(1+$G816))^(1+$E816)*(1+R$7)^$D816*(R798/Q798)^$E816*((R798+R807)/(Q798+Q807))^($F816*(1+$E816))</f>
        <v/>
      </c>
      <c r="S816" s="47">
        <f>R816*(1/(1+$G816))^(1+$E816)*(1+S$7)^$D816*(S798/R798)^$E816*((S798+S807)/(R798+R807))^($F816*(1+$E816))</f>
        <v/>
      </c>
      <c r="T816" s="47">
        <f>S816*(1/(1+$G816))^(1+$E816)*(1+T$7)^$D816*(T798/S798)^$E816*((T798+T807)/(S798+S807))^($F816*(1+$E816))</f>
        <v/>
      </c>
      <c r="U816" s="47">
        <f>T816*(1/(1+$G816))^(1+$E816)*(1+U$7)^$D816*(U798/T798)^$E816*((U798+U807)/(T798+T807))^($F816*(1+$E816))</f>
        <v/>
      </c>
      <c r="V816" s="47">
        <f>U816*(1/(1+$G816))^(1+$E816)*(1+V$7)^$D816*(V798/U798)^$E816*((V798+V807)/(U798+U807))^($F816*(1+$E816))</f>
        <v/>
      </c>
      <c r="W816" s="47">
        <f>V816*(1/(1+$G816))^(1+$E816)*(1+W$7)^$D816*(W798/V798)^$E816*((W798+W807)/(V798+V807))^($F816*(1+$E816))</f>
        <v/>
      </c>
      <c r="X816" s="47">
        <f>W816*(1/(1+$G816))^(1+$E816)*(1+X$7)^$D816*(X798/W798)^$E816*((X798+X807)/(W798+W807))^($F816*(1+$E816))</f>
        <v/>
      </c>
      <c r="Y816" s="47">
        <f>X816*(1/(1+$G816))^(1+$E816)*(1+Y$7)^$D816*(Y798/X798)^$E816*((Y798+Y807)/(X798+X807))^($F816*(1+$E816))</f>
        <v/>
      </c>
      <c r="Z816" s="47">
        <f>Y816*(1/(1+$G816))^(1+$E816)*(1+Z$7)^$D816*(Z798/Y798)^$E816*((Z798+Z807)/(Y798+Y807))^($F816*(1+$E816))</f>
        <v/>
      </c>
      <c r="AA816" s="47">
        <f>Z816*(1/(1+$G816))^(1+$E816)*(1+AA$7)^$D816*(AA798/Z798)^$E816*((AA798+AA807)/(Z798+Z807))^($F816*(1+$E816))</f>
        <v/>
      </c>
      <c r="AB816" s="47">
        <f>AA816*(1/(1+$G816))^(1+$E816)*(1+AB$7)^$D816*(AB798/AA798)^$E816*((AB798+AB807)/(AA798+AA807))^($F816*(1+$E816))</f>
        <v/>
      </c>
      <c r="AC816" s="47">
        <f>AB816*(1/(1+$G816))^(1+$E816)*(1+AC$7)^$D816*(AC798/AB798)^$E816*((AC798+AC807)/(AB798+AB807))^($F816*(1+$E816))</f>
        <v/>
      </c>
      <c r="AD816" s="48">
        <f>FUELUSE(AC816,AD798,AC798,AD807,AC807,AD$7,$D816,$E816,$F816,$G816)</f>
        <v/>
      </c>
      <c r="AE816" s="25">
        <f>LOWER(Settings!$C$4)&amp;".mit."&amp;$A816&amp;IF($C816="","","."&amp;$C816&amp;"."&amp;$B816)&amp;IF(INDEX(Variables!$D$5:$D$105,MATCH($A816,Variables!$A$5:$A$105,0))="","","."&amp;INDEX(Variables!$D$5:$D$105,MATCH($A816,Variables!$A$5:$A$105,0)))&amp;"."&amp;AE$5</f>
        <v/>
      </c>
      <c r="AF816" s="46">
        <f>INDEX(Inputs!$U$5:$U$132,MATCH($B816&amp;"|"&amp;$C816,Inputs!$A$5:$A$132,0))</f>
        <v/>
      </c>
      <c r="AG816" s="47">
        <f>AF816*(1/(1+$G816))^(1+$E816)*(1+AG$7)^$D816*(AG798/AF798)^$E816*((AG798+AG807)/(AF798+AF807))^($F816*(1+$E816))</f>
        <v/>
      </c>
      <c r="AH816" s="47">
        <f>AG816*(1/(1+$G816))^(1+$E816)*(1+AH$7)^$D816*(AH798/AG798)^$E816*((AH798+AH807)/(AG798+AG807))^($F816*(1+$E816))</f>
        <v/>
      </c>
      <c r="AI816" s="47">
        <f>AH816*(1/(1+$G816))^(1+$E816)*(1+AI$7)^$D816*(AI798/AH798)^$E816*((AI798+AI807)/(AH798+AH807))^($F816*(1+$E816))</f>
        <v/>
      </c>
      <c r="AJ816" s="47">
        <f>AI816*(1/(1+$G816))^(1+$E816)*(1+AJ$7)^$D816*(AJ798/AI798)^$E816*((AJ798+AJ807)/(AI798+AI807))^($F816*(1+$E816))</f>
        <v/>
      </c>
      <c r="AK816" s="47">
        <f>AJ816*(1/(1+$G816))^(1+$E816)*(1+AK$7)^$D816*(AK798/AJ798)^$E816*((AK798+AK807)/(AJ798+AJ807))^($F816*(1+$E816))</f>
        <v/>
      </c>
      <c r="AL816" s="47">
        <f>AK816*(1/(1+$G816))^(1+$E816)*(1+AL$7)^$D816*(AL798/AK798)^$E816*((AL798+AL807)/(AK798+AK807))^($F816*(1+$E816))</f>
        <v/>
      </c>
      <c r="AM816" s="47">
        <f>AL816*(1/(1+$G816))^(1+$E816)*(1+AM$7)^$D816*(AM798/AL798)^$E816*((AM798+AM807)/(AL798+AL807))^($F816*(1+$E816))</f>
        <v/>
      </c>
      <c r="AN816" s="47">
        <f>AM816*(1/(1+$G816))^(1+$E816)*(1+AN$7)^$D816*(AN798/AM798)^$E816*((AN798+AN807)/(AM798+AM807))^($F816*(1+$E816))</f>
        <v/>
      </c>
      <c r="AO816" s="47">
        <f>AN816*(1/(1+$G816))^(1+$E816)*(1+AO$7)^$D816*(AO798/AN798)^$E816*((AO798+AO807)/(AN798+AN807))^($F816*(1+$E816))</f>
        <v/>
      </c>
      <c r="AP816" s="47">
        <f>AO816*(1/(1+$G816))^(1+$E816)*(1+AP$7)^$D816*(AP798/AO798)^$E816*((AP798+AP807)/(AO798+AO807))^($F816*(1+$E816))</f>
        <v/>
      </c>
      <c r="AQ816" s="47">
        <f>AP816*(1/(1+$G816))^(1+$E816)*(1+AQ$7)^$D816*(AQ798/AP798)^$E816*((AQ798+AQ807)/(AP798+AP807))^($F816*(1+$E816))</f>
        <v/>
      </c>
      <c r="AR816" s="47">
        <f>AQ816*(1/(1+$G816))^(1+$E816)*(1+AR$7)^$D816*(AR798/AQ798)^$E816*((AR798+AR807)/(AQ798+AQ807))^($F816*(1+$E816))</f>
        <v/>
      </c>
      <c r="AS816" s="47">
        <f>AR816*(1/(1+$G816))^(1+$E816)*(1+AS$7)^$D816*(AS798/AR798)^$E816*((AS798+AS807)/(AR798+AR807))^($F816*(1+$E816))</f>
        <v/>
      </c>
      <c r="AT816" s="47">
        <f>AS816*(1/(1+$G816))^(1+$E816)*(1+AT$7)^$D816*(AT798/AS798)^$E816*((AT798+AT807)/(AS798+AS807))^($F816*(1+$E816))</f>
        <v/>
      </c>
      <c r="AU816" s="47">
        <f>AT816*(1/(1+$G816))^(1+$E816)*(1+AU$7)^$D816*(AU798/AT798)^$E816*((AU798+AU807)/(AT798+AT807))^($F816*(1+$E816))</f>
        <v/>
      </c>
      <c r="AV816" s="47">
        <f>AU816*(1/(1+$G816))^(1+$E816)*(1+AV$7)^$D816*(AV798/AU798)^$E816*((AV798+AV807)/(AU798+AU807))^($F816*(1+$E816))</f>
        <v/>
      </c>
      <c r="AW816" s="47">
        <f>AV816*(1/(1+$G816))^(1+$E816)*(1+AW$7)^$D816*(AW798/AV798)^$E816*((AW798+AW807)/(AV798+AV807))^($F816*(1+$E816))</f>
        <v/>
      </c>
      <c r="AX816" s="48">
        <f>FUELUSE(AW816,AX798,AW798,AX807,AW807,AX$7,$D816,$E816,$F816,$G816)</f>
        <v/>
      </c>
    </row>
    <row r="817" hidden="1" outlineLevel="2">
      <c r="A817" s="5" t="inlineStr">
        <is>
          <t>ener</t>
        </is>
      </c>
      <c r="B817" s="5" t="inlineStr">
        <is>
          <t>nga</t>
        </is>
      </c>
      <c r="C817" s="5" t="inlineStr">
        <is>
          <t>foo</t>
        </is>
      </c>
      <c r="D817" s="40">
        <f>INDEX(Inputs!$N$5:$N$132,MATCH($B817&amp;"|"&amp;$C817,Inputs!$A$5:$A$132,0))</f>
        <v/>
      </c>
      <c r="E817" s="40">
        <f>INDEX(Inputs!$O$5:$O$132,MATCH($B817&amp;"|"&amp;$C817,Inputs!$A$5:$A$132,0))</f>
        <v/>
      </c>
      <c r="F817" s="40">
        <f>INDEX(Inputs!$P$5:$P$132,MATCH($B817&amp;"|"&amp;$C817,Inputs!$A$5:$A$132,0))</f>
        <v/>
      </c>
      <c r="G817" s="40">
        <f>INDEX(Inputs!$Q$5:$Q$132,MATCH($B817&amp;"|"&amp;$C817,Inputs!$A$5:$A$132,0))</f>
        <v/>
      </c>
      <c r="H817" s="5">
        <f>INDEX(Variables!$B$5:$B$105,MATCH($A817,Variables!$A$5:$A$105,0))&amp;IF($C817="",""," | "&amp;INDEX(Mapping!$B$5:$B$26,MATCH($C817,Mapping!$A$5:$A$26,0))&amp;" | "&amp;INDEX(Mapping!$B$30:$B$41,MATCH($B817,Mapping!$A$30:$A$41,0)))</f>
        <v/>
      </c>
      <c r="I817" s="5">
        <f>INDEX(Variables!$C$5:$C$105,MATCH($A817,Variables!$A$5:$A$105,0))</f>
        <v/>
      </c>
      <c r="J817" s="5">
        <f>INDEX(Variables!$E$5:$E$105,MATCH($A817,Variables!$A$5:$A$105,0))</f>
        <v/>
      </c>
      <c r="K817" s="25">
        <f>LOWER(Settings!$C$4)&amp;".mit."&amp;$A817&amp;IF($C817="","","."&amp;$C817&amp;"."&amp;$B817)&amp;IF(INDEX(Variables!$D$5:$D$105,MATCH($A817,Variables!$A$5:$A$105,0))="","","."&amp;INDEX(Variables!$D$5:$D$105,MATCH($A817,Variables!$A$5:$A$105,0)))&amp;"."&amp;K$5</f>
        <v/>
      </c>
      <c r="L817" s="46">
        <f>INDEX(Inputs!$U$5:$U$132,MATCH($B817&amp;"|"&amp;$C817,Inputs!$A$5:$A$132,0))</f>
        <v/>
      </c>
      <c r="M817" s="47">
        <f>L817*(1/(1+$G817))^(1+$E817)*(1+M$7)^$D817*(M799/L799)^$E817*((M799+M808)/(L799+L808))^($F817*(1+$E817))</f>
        <v/>
      </c>
      <c r="N817" s="47">
        <f>M817*(1/(1+$G817))^(1+$E817)*(1+N$7)^$D817*(N799/M799)^$E817*((N799+N808)/(M799+M808))^($F817*(1+$E817))</f>
        <v/>
      </c>
      <c r="O817" s="47">
        <f>N817*(1/(1+$G817))^(1+$E817)*(1+O$7)^$D817*(O799/N799)^$E817*((O799+O808)/(N799+N808))^($F817*(1+$E817))</f>
        <v/>
      </c>
      <c r="P817" s="47">
        <f>O817*(1/(1+$G817))^(1+$E817)*(1+P$7)^$D817*(P799/O799)^$E817*((P799+P808)/(O799+O808))^($F817*(1+$E817))</f>
        <v/>
      </c>
      <c r="Q817" s="47">
        <f>P817*(1/(1+$G817))^(1+$E817)*(1+Q$7)^$D817*(Q799/P799)^$E817*((Q799+Q808)/(P799+P808))^($F817*(1+$E817))</f>
        <v/>
      </c>
      <c r="R817" s="47">
        <f>Q817*(1/(1+$G817))^(1+$E817)*(1+R$7)^$D817*(R799/Q799)^$E817*((R799+R808)/(Q799+Q808))^($F817*(1+$E817))</f>
        <v/>
      </c>
      <c r="S817" s="47">
        <f>R817*(1/(1+$G817))^(1+$E817)*(1+S$7)^$D817*(S799/R799)^$E817*((S799+S808)/(R799+R808))^($F817*(1+$E817))</f>
        <v/>
      </c>
      <c r="T817" s="47">
        <f>S817*(1/(1+$G817))^(1+$E817)*(1+T$7)^$D817*(T799/S799)^$E817*((T799+T808)/(S799+S808))^($F817*(1+$E817))</f>
        <v/>
      </c>
      <c r="U817" s="47">
        <f>T817*(1/(1+$G817))^(1+$E817)*(1+U$7)^$D817*(U799/T799)^$E817*((U799+U808)/(T799+T808))^($F817*(1+$E817))</f>
        <v/>
      </c>
      <c r="V817" s="47">
        <f>U817*(1/(1+$G817))^(1+$E817)*(1+V$7)^$D817*(V799/U799)^$E817*((V799+V808)/(U799+U808))^($F817*(1+$E817))</f>
        <v/>
      </c>
      <c r="W817" s="47">
        <f>V817*(1/(1+$G817))^(1+$E817)*(1+W$7)^$D817*(W799/V799)^$E817*((W799+W808)/(V799+V808))^($F817*(1+$E817))</f>
        <v/>
      </c>
      <c r="X817" s="47">
        <f>W817*(1/(1+$G817))^(1+$E817)*(1+X$7)^$D817*(X799/W799)^$E817*((X799+X808)/(W799+W808))^($F817*(1+$E817))</f>
        <v/>
      </c>
      <c r="Y817" s="47">
        <f>X817*(1/(1+$G817))^(1+$E817)*(1+Y$7)^$D817*(Y799/X799)^$E817*((Y799+Y808)/(X799+X808))^($F817*(1+$E817))</f>
        <v/>
      </c>
      <c r="Z817" s="47">
        <f>Y817*(1/(1+$G817))^(1+$E817)*(1+Z$7)^$D817*(Z799/Y799)^$E817*((Z799+Z808)/(Y799+Y808))^($F817*(1+$E817))</f>
        <v/>
      </c>
      <c r="AA817" s="47">
        <f>Z817*(1/(1+$G817))^(1+$E817)*(1+AA$7)^$D817*(AA799/Z799)^$E817*((AA799+AA808)/(Z799+Z808))^($F817*(1+$E817))</f>
        <v/>
      </c>
      <c r="AB817" s="47">
        <f>AA817*(1/(1+$G817))^(1+$E817)*(1+AB$7)^$D817*(AB799/AA799)^$E817*((AB799+AB808)/(AA799+AA808))^($F817*(1+$E817))</f>
        <v/>
      </c>
      <c r="AC817" s="47">
        <f>AB817*(1/(1+$G817))^(1+$E817)*(1+AC$7)^$D817*(AC799/AB799)^$E817*((AC799+AC808)/(AB799+AB808))^($F817*(1+$E817))</f>
        <v/>
      </c>
      <c r="AD817" s="48">
        <f>FUELUSE(AC817,AD799,AC799,AD808,AC808,AD$7,$D817,$E817,$F817,$G817)</f>
        <v/>
      </c>
      <c r="AE817" s="25">
        <f>LOWER(Settings!$C$4)&amp;".mit."&amp;$A817&amp;IF($C817="","","."&amp;$C817&amp;"."&amp;$B817)&amp;IF(INDEX(Variables!$D$5:$D$105,MATCH($A817,Variables!$A$5:$A$105,0))="","","."&amp;INDEX(Variables!$D$5:$D$105,MATCH($A817,Variables!$A$5:$A$105,0)))&amp;"."&amp;AE$5</f>
        <v/>
      </c>
      <c r="AF817" s="46">
        <f>INDEX(Inputs!$U$5:$U$132,MATCH($B817&amp;"|"&amp;$C817,Inputs!$A$5:$A$132,0))</f>
        <v/>
      </c>
      <c r="AG817" s="47">
        <f>AF817*(1/(1+$G817))^(1+$E817)*(1+AG$7)^$D817*(AG799/AF799)^$E817*((AG799+AG808)/(AF799+AF808))^($F817*(1+$E817))</f>
        <v/>
      </c>
      <c r="AH817" s="47">
        <f>AG817*(1/(1+$G817))^(1+$E817)*(1+AH$7)^$D817*(AH799/AG799)^$E817*((AH799+AH808)/(AG799+AG808))^($F817*(1+$E817))</f>
        <v/>
      </c>
      <c r="AI817" s="47">
        <f>AH817*(1/(1+$G817))^(1+$E817)*(1+AI$7)^$D817*(AI799/AH799)^$E817*((AI799+AI808)/(AH799+AH808))^($F817*(1+$E817))</f>
        <v/>
      </c>
      <c r="AJ817" s="47">
        <f>AI817*(1/(1+$G817))^(1+$E817)*(1+AJ$7)^$D817*(AJ799/AI799)^$E817*((AJ799+AJ808)/(AI799+AI808))^($F817*(1+$E817))</f>
        <v/>
      </c>
      <c r="AK817" s="47">
        <f>AJ817*(1/(1+$G817))^(1+$E817)*(1+AK$7)^$D817*(AK799/AJ799)^$E817*((AK799+AK808)/(AJ799+AJ808))^($F817*(1+$E817))</f>
        <v/>
      </c>
      <c r="AL817" s="47">
        <f>AK817*(1/(1+$G817))^(1+$E817)*(1+AL$7)^$D817*(AL799/AK799)^$E817*((AL799+AL808)/(AK799+AK808))^($F817*(1+$E817))</f>
        <v/>
      </c>
      <c r="AM817" s="47">
        <f>AL817*(1/(1+$G817))^(1+$E817)*(1+AM$7)^$D817*(AM799/AL799)^$E817*((AM799+AM808)/(AL799+AL808))^($F817*(1+$E817))</f>
        <v/>
      </c>
      <c r="AN817" s="47">
        <f>AM817*(1/(1+$G817))^(1+$E817)*(1+AN$7)^$D817*(AN799/AM799)^$E817*((AN799+AN808)/(AM799+AM808))^($F817*(1+$E817))</f>
        <v/>
      </c>
      <c r="AO817" s="47">
        <f>AN817*(1/(1+$G817))^(1+$E817)*(1+AO$7)^$D817*(AO799/AN799)^$E817*((AO799+AO808)/(AN799+AN808))^($F817*(1+$E817))</f>
        <v/>
      </c>
      <c r="AP817" s="47">
        <f>AO817*(1/(1+$G817))^(1+$E817)*(1+AP$7)^$D817*(AP799/AO799)^$E817*((AP799+AP808)/(AO799+AO808))^($F817*(1+$E817))</f>
        <v/>
      </c>
      <c r="AQ817" s="47">
        <f>AP817*(1/(1+$G817))^(1+$E817)*(1+AQ$7)^$D817*(AQ799/AP799)^$E817*((AQ799+AQ808)/(AP799+AP808))^($F817*(1+$E817))</f>
        <v/>
      </c>
      <c r="AR817" s="47">
        <f>AQ817*(1/(1+$G817))^(1+$E817)*(1+AR$7)^$D817*(AR799/AQ799)^$E817*((AR799+AR808)/(AQ799+AQ808))^($F817*(1+$E817))</f>
        <v/>
      </c>
      <c r="AS817" s="47">
        <f>AR817*(1/(1+$G817))^(1+$E817)*(1+AS$7)^$D817*(AS799/AR799)^$E817*((AS799+AS808)/(AR799+AR808))^($F817*(1+$E817))</f>
        <v/>
      </c>
      <c r="AT817" s="47">
        <f>AS817*(1/(1+$G817))^(1+$E817)*(1+AT$7)^$D817*(AT799/AS799)^$E817*((AT799+AT808)/(AS799+AS808))^($F817*(1+$E817))</f>
        <v/>
      </c>
      <c r="AU817" s="47">
        <f>AT817*(1/(1+$G817))^(1+$E817)*(1+AU$7)^$D817*(AU799/AT799)^$E817*((AU799+AU808)/(AT799+AT808))^($F817*(1+$E817))</f>
        <v/>
      </c>
      <c r="AV817" s="47">
        <f>AU817*(1/(1+$G817))^(1+$E817)*(1+AV$7)^$D817*(AV799/AU799)^$E817*((AV799+AV808)/(AU799+AU808))^($F817*(1+$E817))</f>
        <v/>
      </c>
      <c r="AW817" s="47">
        <f>AV817*(1/(1+$G817))^(1+$E817)*(1+AW$7)^$D817*(AW799/AV799)^$E817*((AW799+AW808)/(AV799+AV808))^($F817*(1+$E817))</f>
        <v/>
      </c>
      <c r="AX817" s="48">
        <f>FUELUSE(AW817,AX799,AW799,AX808,AW808,AX$7,$D817,$E817,$F817,$G817)</f>
        <v/>
      </c>
    </row>
    <row r="818" hidden="1" outlineLevel="2">
      <c r="A818" s="5" t="inlineStr">
        <is>
          <t>ener</t>
        </is>
      </c>
      <c r="B818" s="5" t="inlineStr">
        <is>
          <t>gso</t>
        </is>
      </c>
      <c r="C818" s="5" t="inlineStr">
        <is>
          <t>foo</t>
        </is>
      </c>
      <c r="D818" s="40">
        <f>INDEX(Inputs!$N$5:$N$132,MATCH($B818&amp;"|"&amp;$C818,Inputs!$A$5:$A$132,0))</f>
        <v/>
      </c>
      <c r="E818" s="40">
        <f>INDEX(Inputs!$O$5:$O$132,MATCH($B818&amp;"|"&amp;$C818,Inputs!$A$5:$A$132,0))</f>
        <v/>
      </c>
      <c r="F818" s="40">
        <f>INDEX(Inputs!$P$5:$P$132,MATCH($B818&amp;"|"&amp;$C818,Inputs!$A$5:$A$132,0))</f>
        <v/>
      </c>
      <c r="G818" s="40">
        <f>INDEX(Inputs!$Q$5:$Q$132,MATCH($B818&amp;"|"&amp;$C818,Inputs!$A$5:$A$132,0))</f>
        <v/>
      </c>
      <c r="H818" s="5">
        <f>INDEX(Variables!$B$5:$B$105,MATCH($A818,Variables!$A$5:$A$105,0))&amp;IF($C818="",""," | "&amp;INDEX(Mapping!$B$5:$B$26,MATCH($C818,Mapping!$A$5:$A$26,0))&amp;" | "&amp;INDEX(Mapping!$B$30:$B$41,MATCH($B818,Mapping!$A$30:$A$41,0)))</f>
        <v/>
      </c>
      <c r="I818" s="5">
        <f>INDEX(Variables!$C$5:$C$105,MATCH($A818,Variables!$A$5:$A$105,0))</f>
        <v/>
      </c>
      <c r="J818" s="5">
        <f>INDEX(Variables!$E$5:$E$105,MATCH($A818,Variables!$A$5:$A$105,0))</f>
        <v/>
      </c>
      <c r="K818" s="25">
        <f>LOWER(Settings!$C$4)&amp;".mit."&amp;$A818&amp;IF($C818="","","."&amp;$C818&amp;"."&amp;$B818)&amp;IF(INDEX(Variables!$D$5:$D$105,MATCH($A818,Variables!$A$5:$A$105,0))="","","."&amp;INDEX(Variables!$D$5:$D$105,MATCH($A818,Variables!$A$5:$A$105,0)))&amp;"."&amp;K$5</f>
        <v/>
      </c>
      <c r="L818" s="46">
        <f>INDEX(Inputs!$U$5:$U$132,MATCH($B818&amp;"|"&amp;$C818,Inputs!$A$5:$A$132,0))</f>
        <v/>
      </c>
      <c r="M818" s="47">
        <f>L818*(1/(1+$G818))^(1+$E818)*(1+M$7)^$D818*(M800/L800)^$E818*((M800+M809)/(L800+L809))^($F818*(1+$E818))</f>
        <v/>
      </c>
      <c r="N818" s="47">
        <f>M818*(1/(1+$G818))^(1+$E818)*(1+N$7)^$D818*(N800/M800)^$E818*((N800+N809)/(M800+M809))^($F818*(1+$E818))</f>
        <v/>
      </c>
      <c r="O818" s="47">
        <f>N818*(1/(1+$G818))^(1+$E818)*(1+O$7)^$D818*(O800/N800)^$E818*((O800+O809)/(N800+N809))^($F818*(1+$E818))</f>
        <v/>
      </c>
      <c r="P818" s="47">
        <f>O818*(1/(1+$G818))^(1+$E818)*(1+P$7)^$D818*(P800/O800)^$E818*((P800+P809)/(O800+O809))^($F818*(1+$E818))</f>
        <v/>
      </c>
      <c r="Q818" s="47">
        <f>P818*(1/(1+$G818))^(1+$E818)*(1+Q$7)^$D818*(Q800/P800)^$E818*((Q800+Q809)/(P800+P809))^($F818*(1+$E818))</f>
        <v/>
      </c>
      <c r="R818" s="47">
        <f>Q818*(1/(1+$G818))^(1+$E818)*(1+R$7)^$D818*(R800/Q800)^$E818*((R800+R809)/(Q800+Q809))^($F818*(1+$E818))</f>
        <v/>
      </c>
      <c r="S818" s="47">
        <f>R818*(1/(1+$G818))^(1+$E818)*(1+S$7)^$D818*(S800/R800)^$E818*((S800+S809)/(R800+R809))^($F818*(1+$E818))</f>
        <v/>
      </c>
      <c r="T818" s="47">
        <f>S818*(1/(1+$G818))^(1+$E818)*(1+T$7)^$D818*(T800/S800)^$E818*((T800+T809)/(S800+S809))^($F818*(1+$E818))</f>
        <v/>
      </c>
      <c r="U818" s="47">
        <f>T818*(1/(1+$G818))^(1+$E818)*(1+U$7)^$D818*(U800/T800)^$E818*((U800+U809)/(T800+T809))^($F818*(1+$E818))</f>
        <v/>
      </c>
      <c r="V818" s="47">
        <f>U818*(1/(1+$G818))^(1+$E818)*(1+V$7)^$D818*(V800/U800)^$E818*((V800+V809)/(U800+U809))^($F818*(1+$E818))</f>
        <v/>
      </c>
      <c r="W818" s="47">
        <f>V818*(1/(1+$G818))^(1+$E818)*(1+W$7)^$D818*(W800/V800)^$E818*((W800+W809)/(V800+V809))^($F818*(1+$E818))</f>
        <v/>
      </c>
      <c r="X818" s="47">
        <f>W818*(1/(1+$G818))^(1+$E818)*(1+X$7)^$D818*(X800/W800)^$E818*((X800+X809)/(W800+W809))^($F818*(1+$E818))</f>
        <v/>
      </c>
      <c r="Y818" s="47">
        <f>X818*(1/(1+$G818))^(1+$E818)*(1+Y$7)^$D818*(Y800/X800)^$E818*((Y800+Y809)/(X800+X809))^($F818*(1+$E818))</f>
        <v/>
      </c>
      <c r="Z818" s="47">
        <f>Y818*(1/(1+$G818))^(1+$E818)*(1+Z$7)^$D818*(Z800/Y800)^$E818*((Z800+Z809)/(Y800+Y809))^($F818*(1+$E818))</f>
        <v/>
      </c>
      <c r="AA818" s="47">
        <f>Z818*(1/(1+$G818))^(1+$E818)*(1+AA$7)^$D818*(AA800/Z800)^$E818*((AA800+AA809)/(Z800+Z809))^($F818*(1+$E818))</f>
        <v/>
      </c>
      <c r="AB818" s="47">
        <f>AA818*(1/(1+$G818))^(1+$E818)*(1+AB$7)^$D818*(AB800/AA800)^$E818*((AB800+AB809)/(AA800+AA809))^($F818*(1+$E818))</f>
        <v/>
      </c>
      <c r="AC818" s="47">
        <f>AB818*(1/(1+$G818))^(1+$E818)*(1+AC$7)^$D818*(AC800/AB800)^$E818*((AC800+AC809)/(AB800+AB809))^($F818*(1+$E818))</f>
        <v/>
      </c>
      <c r="AD818" s="48">
        <f>FUELUSE(AC818,AD800,AC800,AD809,AC809,AD$7,$D818,$E818,$F818,$G818)</f>
        <v/>
      </c>
      <c r="AE818" s="25">
        <f>LOWER(Settings!$C$4)&amp;".mit."&amp;$A818&amp;IF($C818="","","."&amp;$C818&amp;"."&amp;$B818)&amp;IF(INDEX(Variables!$D$5:$D$105,MATCH($A818,Variables!$A$5:$A$105,0))="","","."&amp;INDEX(Variables!$D$5:$D$105,MATCH($A818,Variables!$A$5:$A$105,0)))&amp;"."&amp;AE$5</f>
        <v/>
      </c>
      <c r="AF818" s="46">
        <f>INDEX(Inputs!$U$5:$U$132,MATCH($B818&amp;"|"&amp;$C818,Inputs!$A$5:$A$132,0))</f>
        <v/>
      </c>
      <c r="AG818" s="47">
        <f>AF818*(1/(1+$G818))^(1+$E818)*(1+AG$7)^$D818*(AG800/AF800)^$E818*((AG800+AG809)/(AF800+AF809))^($F818*(1+$E818))</f>
        <v/>
      </c>
      <c r="AH818" s="47">
        <f>AG818*(1/(1+$G818))^(1+$E818)*(1+AH$7)^$D818*(AH800/AG800)^$E818*((AH800+AH809)/(AG800+AG809))^($F818*(1+$E818))</f>
        <v/>
      </c>
      <c r="AI818" s="47">
        <f>AH818*(1/(1+$G818))^(1+$E818)*(1+AI$7)^$D818*(AI800/AH800)^$E818*((AI800+AI809)/(AH800+AH809))^($F818*(1+$E818))</f>
        <v/>
      </c>
      <c r="AJ818" s="47">
        <f>AI818*(1/(1+$G818))^(1+$E818)*(1+AJ$7)^$D818*(AJ800/AI800)^$E818*((AJ800+AJ809)/(AI800+AI809))^($F818*(1+$E818))</f>
        <v/>
      </c>
      <c r="AK818" s="47">
        <f>AJ818*(1/(1+$G818))^(1+$E818)*(1+AK$7)^$D818*(AK800/AJ800)^$E818*((AK800+AK809)/(AJ800+AJ809))^($F818*(1+$E818))</f>
        <v/>
      </c>
      <c r="AL818" s="47">
        <f>AK818*(1/(1+$G818))^(1+$E818)*(1+AL$7)^$D818*(AL800/AK800)^$E818*((AL800+AL809)/(AK800+AK809))^($F818*(1+$E818))</f>
        <v/>
      </c>
      <c r="AM818" s="47">
        <f>AL818*(1/(1+$G818))^(1+$E818)*(1+AM$7)^$D818*(AM800/AL800)^$E818*((AM800+AM809)/(AL800+AL809))^($F818*(1+$E818))</f>
        <v/>
      </c>
      <c r="AN818" s="47">
        <f>AM818*(1/(1+$G818))^(1+$E818)*(1+AN$7)^$D818*(AN800/AM800)^$E818*((AN800+AN809)/(AM800+AM809))^($F818*(1+$E818))</f>
        <v/>
      </c>
      <c r="AO818" s="47">
        <f>AN818*(1/(1+$G818))^(1+$E818)*(1+AO$7)^$D818*(AO800/AN800)^$E818*((AO800+AO809)/(AN800+AN809))^($F818*(1+$E818))</f>
        <v/>
      </c>
      <c r="AP818" s="47">
        <f>AO818*(1/(1+$G818))^(1+$E818)*(1+AP$7)^$D818*(AP800/AO800)^$E818*((AP800+AP809)/(AO800+AO809))^($F818*(1+$E818))</f>
        <v/>
      </c>
      <c r="AQ818" s="47">
        <f>AP818*(1/(1+$G818))^(1+$E818)*(1+AQ$7)^$D818*(AQ800/AP800)^$E818*((AQ800+AQ809)/(AP800+AP809))^($F818*(1+$E818))</f>
        <v/>
      </c>
      <c r="AR818" s="47">
        <f>AQ818*(1/(1+$G818))^(1+$E818)*(1+AR$7)^$D818*(AR800/AQ800)^$E818*((AR800+AR809)/(AQ800+AQ809))^($F818*(1+$E818))</f>
        <v/>
      </c>
      <c r="AS818" s="47">
        <f>AR818*(1/(1+$G818))^(1+$E818)*(1+AS$7)^$D818*(AS800/AR800)^$E818*((AS800+AS809)/(AR800+AR809))^($F818*(1+$E818))</f>
        <v/>
      </c>
      <c r="AT818" s="47">
        <f>AS818*(1/(1+$G818))^(1+$E818)*(1+AT$7)^$D818*(AT800/AS800)^$E818*((AT800+AT809)/(AS800+AS809))^($F818*(1+$E818))</f>
        <v/>
      </c>
      <c r="AU818" s="47">
        <f>AT818*(1/(1+$G818))^(1+$E818)*(1+AU$7)^$D818*(AU800/AT800)^$E818*((AU800+AU809)/(AT800+AT809))^($F818*(1+$E818))</f>
        <v/>
      </c>
      <c r="AV818" s="47">
        <f>AU818*(1/(1+$G818))^(1+$E818)*(1+AV$7)^$D818*(AV800/AU800)^$E818*((AV800+AV809)/(AU800+AU809))^($F818*(1+$E818))</f>
        <v/>
      </c>
      <c r="AW818" s="47">
        <f>AV818*(1/(1+$G818))^(1+$E818)*(1+AW$7)^$D818*(AW800/AV800)^$E818*((AW800+AW809)/(AV800+AV809))^($F818*(1+$E818))</f>
        <v/>
      </c>
      <c r="AX818" s="48">
        <f>FUELUSE(AW818,AX800,AW800,AX809,AW809,AX$7,$D818,$E818,$F818,$G818)</f>
        <v/>
      </c>
    </row>
    <row r="819" hidden="1" outlineLevel="2">
      <c r="A819" s="5" t="inlineStr">
        <is>
          <t>ener</t>
        </is>
      </c>
      <c r="B819" s="5" t="inlineStr">
        <is>
          <t>die</t>
        </is>
      </c>
      <c r="C819" s="5" t="inlineStr">
        <is>
          <t>foo</t>
        </is>
      </c>
      <c r="D819" s="40">
        <f>INDEX(Inputs!$N$5:$N$132,MATCH($B819&amp;"|"&amp;$C819,Inputs!$A$5:$A$132,0))</f>
        <v/>
      </c>
      <c r="E819" s="40">
        <f>INDEX(Inputs!$O$5:$O$132,MATCH($B819&amp;"|"&amp;$C819,Inputs!$A$5:$A$132,0))</f>
        <v/>
      </c>
      <c r="F819" s="40">
        <f>INDEX(Inputs!$P$5:$P$132,MATCH($B819&amp;"|"&amp;$C819,Inputs!$A$5:$A$132,0))</f>
        <v/>
      </c>
      <c r="G819" s="40">
        <f>INDEX(Inputs!$Q$5:$Q$132,MATCH($B819&amp;"|"&amp;$C819,Inputs!$A$5:$A$132,0))</f>
        <v/>
      </c>
      <c r="H819" s="5">
        <f>INDEX(Variables!$B$5:$B$105,MATCH($A819,Variables!$A$5:$A$105,0))&amp;IF($C819="",""," | "&amp;INDEX(Mapping!$B$5:$B$26,MATCH($C819,Mapping!$A$5:$A$26,0))&amp;" | "&amp;INDEX(Mapping!$B$30:$B$41,MATCH($B819,Mapping!$A$30:$A$41,0)))</f>
        <v/>
      </c>
      <c r="I819" s="5">
        <f>INDEX(Variables!$C$5:$C$105,MATCH($A819,Variables!$A$5:$A$105,0))</f>
        <v/>
      </c>
      <c r="J819" s="5">
        <f>INDEX(Variables!$E$5:$E$105,MATCH($A819,Variables!$A$5:$A$105,0))</f>
        <v/>
      </c>
      <c r="K819" s="25">
        <f>LOWER(Settings!$C$4)&amp;".mit."&amp;$A819&amp;IF($C819="","","."&amp;$C819&amp;"."&amp;$B819)&amp;IF(INDEX(Variables!$D$5:$D$105,MATCH($A819,Variables!$A$5:$A$105,0))="","","."&amp;INDEX(Variables!$D$5:$D$105,MATCH($A819,Variables!$A$5:$A$105,0)))&amp;"."&amp;K$5</f>
        <v/>
      </c>
      <c r="L819" s="46">
        <f>INDEX(Inputs!$U$5:$U$132,MATCH($B819&amp;"|"&amp;$C819,Inputs!$A$5:$A$132,0))</f>
        <v/>
      </c>
      <c r="M819" s="47">
        <f>L819*(1/(1+$G819))^(1+$E819)*(1+M$7)^$D819*(M801/L801)^$E819*((M801+M810)/(L801+L810))^($F819*(1+$E819))</f>
        <v/>
      </c>
      <c r="N819" s="47">
        <f>M819*(1/(1+$G819))^(1+$E819)*(1+N$7)^$D819*(N801/M801)^$E819*((N801+N810)/(M801+M810))^($F819*(1+$E819))</f>
        <v/>
      </c>
      <c r="O819" s="47">
        <f>N819*(1/(1+$G819))^(1+$E819)*(1+O$7)^$D819*(O801/N801)^$E819*((O801+O810)/(N801+N810))^($F819*(1+$E819))</f>
        <v/>
      </c>
      <c r="P819" s="47">
        <f>O819*(1/(1+$G819))^(1+$E819)*(1+P$7)^$D819*(P801/O801)^$E819*((P801+P810)/(O801+O810))^($F819*(1+$E819))</f>
        <v/>
      </c>
      <c r="Q819" s="47">
        <f>P819*(1/(1+$G819))^(1+$E819)*(1+Q$7)^$D819*(Q801/P801)^$E819*((Q801+Q810)/(P801+P810))^($F819*(1+$E819))</f>
        <v/>
      </c>
      <c r="R819" s="47">
        <f>Q819*(1/(1+$G819))^(1+$E819)*(1+R$7)^$D819*(R801/Q801)^$E819*((R801+R810)/(Q801+Q810))^($F819*(1+$E819))</f>
        <v/>
      </c>
      <c r="S819" s="47">
        <f>R819*(1/(1+$G819))^(1+$E819)*(1+S$7)^$D819*(S801/R801)^$E819*((S801+S810)/(R801+R810))^($F819*(1+$E819))</f>
        <v/>
      </c>
      <c r="T819" s="47">
        <f>S819*(1/(1+$G819))^(1+$E819)*(1+T$7)^$D819*(T801/S801)^$E819*((T801+T810)/(S801+S810))^($F819*(1+$E819))</f>
        <v/>
      </c>
      <c r="U819" s="47">
        <f>T819*(1/(1+$G819))^(1+$E819)*(1+U$7)^$D819*(U801/T801)^$E819*((U801+U810)/(T801+T810))^($F819*(1+$E819))</f>
        <v/>
      </c>
      <c r="V819" s="47">
        <f>U819*(1/(1+$G819))^(1+$E819)*(1+V$7)^$D819*(V801/U801)^$E819*((V801+V810)/(U801+U810))^($F819*(1+$E819))</f>
        <v/>
      </c>
      <c r="W819" s="47">
        <f>V819*(1/(1+$G819))^(1+$E819)*(1+W$7)^$D819*(W801/V801)^$E819*((W801+W810)/(V801+V810))^($F819*(1+$E819))</f>
        <v/>
      </c>
      <c r="X819" s="47">
        <f>W819*(1/(1+$G819))^(1+$E819)*(1+X$7)^$D819*(X801/W801)^$E819*((X801+X810)/(W801+W810))^($F819*(1+$E819))</f>
        <v/>
      </c>
      <c r="Y819" s="47">
        <f>X819*(1/(1+$G819))^(1+$E819)*(1+Y$7)^$D819*(Y801/X801)^$E819*((Y801+Y810)/(X801+X810))^($F819*(1+$E819))</f>
        <v/>
      </c>
      <c r="Z819" s="47">
        <f>Y819*(1/(1+$G819))^(1+$E819)*(1+Z$7)^$D819*(Z801/Y801)^$E819*((Z801+Z810)/(Y801+Y810))^($F819*(1+$E819))</f>
        <v/>
      </c>
      <c r="AA819" s="47">
        <f>Z819*(1/(1+$G819))^(1+$E819)*(1+AA$7)^$D819*(AA801/Z801)^$E819*((AA801+AA810)/(Z801+Z810))^($F819*(1+$E819))</f>
        <v/>
      </c>
      <c r="AB819" s="47">
        <f>AA819*(1/(1+$G819))^(1+$E819)*(1+AB$7)^$D819*(AB801/AA801)^$E819*((AB801+AB810)/(AA801+AA810))^($F819*(1+$E819))</f>
        <v/>
      </c>
      <c r="AC819" s="47">
        <f>AB819*(1/(1+$G819))^(1+$E819)*(1+AC$7)^$D819*(AC801/AB801)^$E819*((AC801+AC810)/(AB801+AB810))^($F819*(1+$E819))</f>
        <v/>
      </c>
      <c r="AD819" s="48">
        <f>FUELUSE(AC819,AD801,AC801,AD810,AC810,AD$7,$D819,$E819,$F819,$G819)</f>
        <v/>
      </c>
      <c r="AE819" s="25">
        <f>LOWER(Settings!$C$4)&amp;".mit."&amp;$A819&amp;IF($C819="","","."&amp;$C819&amp;"."&amp;$B819)&amp;IF(INDEX(Variables!$D$5:$D$105,MATCH($A819,Variables!$A$5:$A$105,0))="","","."&amp;INDEX(Variables!$D$5:$D$105,MATCH($A819,Variables!$A$5:$A$105,0)))&amp;"."&amp;AE$5</f>
        <v/>
      </c>
      <c r="AF819" s="46">
        <f>INDEX(Inputs!$U$5:$U$132,MATCH($B819&amp;"|"&amp;$C819,Inputs!$A$5:$A$132,0))</f>
        <v/>
      </c>
      <c r="AG819" s="47">
        <f>AF819*(1/(1+$G819))^(1+$E819)*(1+AG$7)^$D819*(AG801/AF801)^$E819*((AG801+AG810)/(AF801+AF810))^($F819*(1+$E819))</f>
        <v/>
      </c>
      <c r="AH819" s="47">
        <f>AG819*(1/(1+$G819))^(1+$E819)*(1+AH$7)^$D819*(AH801/AG801)^$E819*((AH801+AH810)/(AG801+AG810))^($F819*(1+$E819))</f>
        <v/>
      </c>
      <c r="AI819" s="47">
        <f>AH819*(1/(1+$G819))^(1+$E819)*(1+AI$7)^$D819*(AI801/AH801)^$E819*((AI801+AI810)/(AH801+AH810))^($F819*(1+$E819))</f>
        <v/>
      </c>
      <c r="AJ819" s="47">
        <f>AI819*(1/(1+$G819))^(1+$E819)*(1+AJ$7)^$D819*(AJ801/AI801)^$E819*((AJ801+AJ810)/(AI801+AI810))^($F819*(1+$E819))</f>
        <v/>
      </c>
      <c r="AK819" s="47">
        <f>AJ819*(1/(1+$G819))^(1+$E819)*(1+AK$7)^$D819*(AK801/AJ801)^$E819*((AK801+AK810)/(AJ801+AJ810))^($F819*(1+$E819))</f>
        <v/>
      </c>
      <c r="AL819" s="47">
        <f>AK819*(1/(1+$G819))^(1+$E819)*(1+AL$7)^$D819*(AL801/AK801)^$E819*((AL801+AL810)/(AK801+AK810))^($F819*(1+$E819))</f>
        <v/>
      </c>
      <c r="AM819" s="47">
        <f>AL819*(1/(1+$G819))^(1+$E819)*(1+AM$7)^$D819*(AM801/AL801)^$E819*((AM801+AM810)/(AL801+AL810))^($F819*(1+$E819))</f>
        <v/>
      </c>
      <c r="AN819" s="47">
        <f>AM819*(1/(1+$G819))^(1+$E819)*(1+AN$7)^$D819*(AN801/AM801)^$E819*((AN801+AN810)/(AM801+AM810))^($F819*(1+$E819))</f>
        <v/>
      </c>
      <c r="AO819" s="47">
        <f>AN819*(1/(1+$G819))^(1+$E819)*(1+AO$7)^$D819*(AO801/AN801)^$E819*((AO801+AO810)/(AN801+AN810))^($F819*(1+$E819))</f>
        <v/>
      </c>
      <c r="AP819" s="47">
        <f>AO819*(1/(1+$G819))^(1+$E819)*(1+AP$7)^$D819*(AP801/AO801)^$E819*((AP801+AP810)/(AO801+AO810))^($F819*(1+$E819))</f>
        <v/>
      </c>
      <c r="AQ819" s="47">
        <f>AP819*(1/(1+$G819))^(1+$E819)*(1+AQ$7)^$D819*(AQ801/AP801)^$E819*((AQ801+AQ810)/(AP801+AP810))^($F819*(1+$E819))</f>
        <v/>
      </c>
      <c r="AR819" s="47">
        <f>AQ819*(1/(1+$G819))^(1+$E819)*(1+AR$7)^$D819*(AR801/AQ801)^$E819*((AR801+AR810)/(AQ801+AQ810))^($F819*(1+$E819))</f>
        <v/>
      </c>
      <c r="AS819" s="47">
        <f>AR819*(1/(1+$G819))^(1+$E819)*(1+AS$7)^$D819*(AS801/AR801)^$E819*((AS801+AS810)/(AR801+AR810))^($F819*(1+$E819))</f>
        <v/>
      </c>
      <c r="AT819" s="47">
        <f>AS819*(1/(1+$G819))^(1+$E819)*(1+AT$7)^$D819*(AT801/AS801)^$E819*((AT801+AT810)/(AS801+AS810))^($F819*(1+$E819))</f>
        <v/>
      </c>
      <c r="AU819" s="47">
        <f>AT819*(1/(1+$G819))^(1+$E819)*(1+AU$7)^$D819*(AU801/AT801)^$E819*((AU801+AU810)/(AT801+AT810))^($F819*(1+$E819))</f>
        <v/>
      </c>
      <c r="AV819" s="47">
        <f>AU819*(1/(1+$G819))^(1+$E819)*(1+AV$7)^$D819*(AV801/AU801)^$E819*((AV801+AV810)/(AU801+AU810))^($F819*(1+$E819))</f>
        <v/>
      </c>
      <c r="AW819" s="47">
        <f>AV819*(1/(1+$G819))^(1+$E819)*(1+AW$7)^$D819*(AW801/AV801)^$E819*((AW801+AW810)/(AV801+AV810))^($F819*(1+$E819))</f>
        <v/>
      </c>
      <c r="AX819" s="48">
        <f>FUELUSE(AW819,AX801,AW801,AX810,AW810,AX$7,$D819,$E819,$F819,$G819)</f>
        <v/>
      </c>
    </row>
    <row r="820" hidden="1" outlineLevel="2">
      <c r="A820" s="5" t="inlineStr">
        <is>
          <t>ener</t>
        </is>
      </c>
      <c r="B820" s="5" t="inlineStr">
        <is>
          <t>lpg</t>
        </is>
      </c>
      <c r="C820" s="5" t="inlineStr">
        <is>
          <t>foo</t>
        </is>
      </c>
      <c r="D820" s="40">
        <f>INDEX(Inputs!$N$5:$N$132,MATCH($B820&amp;"|"&amp;$C820,Inputs!$A$5:$A$132,0))</f>
        <v/>
      </c>
      <c r="E820" s="40">
        <f>INDEX(Inputs!$O$5:$O$132,MATCH($B820&amp;"|"&amp;$C820,Inputs!$A$5:$A$132,0))</f>
        <v/>
      </c>
      <c r="F820" s="40">
        <f>INDEX(Inputs!$P$5:$P$132,MATCH($B820&amp;"|"&amp;$C820,Inputs!$A$5:$A$132,0))</f>
        <v/>
      </c>
      <c r="G820" s="40">
        <f>INDEX(Inputs!$Q$5:$Q$132,MATCH($B820&amp;"|"&amp;$C820,Inputs!$A$5:$A$132,0))</f>
        <v/>
      </c>
      <c r="H820" s="5">
        <f>INDEX(Variables!$B$5:$B$105,MATCH($A820,Variables!$A$5:$A$105,0))&amp;IF($C820="",""," | "&amp;INDEX(Mapping!$B$5:$B$26,MATCH($C820,Mapping!$A$5:$A$26,0))&amp;" | "&amp;INDEX(Mapping!$B$30:$B$41,MATCH($B820,Mapping!$A$30:$A$41,0)))</f>
        <v/>
      </c>
      <c r="I820" s="5">
        <f>INDEX(Variables!$C$5:$C$105,MATCH($A820,Variables!$A$5:$A$105,0))</f>
        <v/>
      </c>
      <c r="J820" s="5">
        <f>INDEX(Variables!$E$5:$E$105,MATCH($A820,Variables!$A$5:$A$105,0))</f>
        <v/>
      </c>
      <c r="K820" s="25">
        <f>LOWER(Settings!$C$4)&amp;".mit."&amp;$A820&amp;IF($C820="","","."&amp;$C820&amp;"."&amp;$B820)&amp;IF(INDEX(Variables!$D$5:$D$105,MATCH($A820,Variables!$A$5:$A$105,0))="","","."&amp;INDEX(Variables!$D$5:$D$105,MATCH($A820,Variables!$A$5:$A$105,0)))&amp;"."&amp;K$5</f>
        <v/>
      </c>
      <c r="L820" s="46">
        <f>INDEX(Inputs!$U$5:$U$132,MATCH($B820&amp;"|"&amp;$C820,Inputs!$A$5:$A$132,0))</f>
        <v/>
      </c>
      <c r="M820" s="47">
        <f>L820*(1/(1+$G820))^(1+$E820)*(1+M$7)^$D820*(M802/L802)^$E820*((M802+M811)/(L802+L811))^($F820*(1+$E820))</f>
        <v/>
      </c>
      <c r="N820" s="47">
        <f>M820*(1/(1+$G820))^(1+$E820)*(1+N$7)^$D820*(N802/M802)^$E820*((N802+N811)/(M802+M811))^($F820*(1+$E820))</f>
        <v/>
      </c>
      <c r="O820" s="47">
        <f>N820*(1/(1+$G820))^(1+$E820)*(1+O$7)^$D820*(O802/N802)^$E820*((O802+O811)/(N802+N811))^($F820*(1+$E820))</f>
        <v/>
      </c>
      <c r="P820" s="47">
        <f>O820*(1/(1+$G820))^(1+$E820)*(1+P$7)^$D820*(P802/O802)^$E820*((P802+P811)/(O802+O811))^($F820*(1+$E820))</f>
        <v/>
      </c>
      <c r="Q820" s="47">
        <f>P820*(1/(1+$G820))^(1+$E820)*(1+Q$7)^$D820*(Q802/P802)^$E820*((Q802+Q811)/(P802+P811))^($F820*(1+$E820))</f>
        <v/>
      </c>
      <c r="R820" s="47">
        <f>Q820*(1/(1+$G820))^(1+$E820)*(1+R$7)^$D820*(R802/Q802)^$E820*((R802+R811)/(Q802+Q811))^($F820*(1+$E820))</f>
        <v/>
      </c>
      <c r="S820" s="47">
        <f>R820*(1/(1+$G820))^(1+$E820)*(1+S$7)^$D820*(S802/R802)^$E820*((S802+S811)/(R802+R811))^($F820*(1+$E820))</f>
        <v/>
      </c>
      <c r="T820" s="47">
        <f>S820*(1/(1+$G820))^(1+$E820)*(1+T$7)^$D820*(T802/S802)^$E820*((T802+T811)/(S802+S811))^($F820*(1+$E820))</f>
        <v/>
      </c>
      <c r="U820" s="47">
        <f>T820*(1/(1+$G820))^(1+$E820)*(1+U$7)^$D820*(U802/T802)^$E820*((U802+U811)/(T802+T811))^($F820*(1+$E820))</f>
        <v/>
      </c>
      <c r="V820" s="47">
        <f>U820*(1/(1+$G820))^(1+$E820)*(1+V$7)^$D820*(V802/U802)^$E820*((V802+V811)/(U802+U811))^($F820*(1+$E820))</f>
        <v/>
      </c>
      <c r="W820" s="47">
        <f>V820*(1/(1+$G820))^(1+$E820)*(1+W$7)^$D820*(W802/V802)^$E820*((W802+W811)/(V802+V811))^($F820*(1+$E820))</f>
        <v/>
      </c>
      <c r="X820" s="47">
        <f>W820*(1/(1+$G820))^(1+$E820)*(1+X$7)^$D820*(X802/W802)^$E820*((X802+X811)/(W802+W811))^($F820*(1+$E820))</f>
        <v/>
      </c>
      <c r="Y820" s="47">
        <f>X820*(1/(1+$G820))^(1+$E820)*(1+Y$7)^$D820*(Y802/X802)^$E820*((Y802+Y811)/(X802+X811))^($F820*(1+$E820))</f>
        <v/>
      </c>
      <c r="Z820" s="47">
        <f>Y820*(1/(1+$G820))^(1+$E820)*(1+Z$7)^$D820*(Z802/Y802)^$E820*((Z802+Z811)/(Y802+Y811))^($F820*(1+$E820))</f>
        <v/>
      </c>
      <c r="AA820" s="47">
        <f>Z820*(1/(1+$G820))^(1+$E820)*(1+AA$7)^$D820*(AA802/Z802)^$E820*((AA802+AA811)/(Z802+Z811))^($F820*(1+$E820))</f>
        <v/>
      </c>
      <c r="AB820" s="47">
        <f>AA820*(1/(1+$G820))^(1+$E820)*(1+AB$7)^$D820*(AB802/AA802)^$E820*((AB802+AB811)/(AA802+AA811))^($F820*(1+$E820))</f>
        <v/>
      </c>
      <c r="AC820" s="47">
        <f>AB820*(1/(1+$G820))^(1+$E820)*(1+AC$7)^$D820*(AC802/AB802)^$E820*((AC802+AC811)/(AB802+AB811))^($F820*(1+$E820))</f>
        <v/>
      </c>
      <c r="AD820" s="48">
        <f>FUELUSE(AC820,AD802,AC802,AD811,AC811,AD$7,$D820,$E820,$F820,$G820)</f>
        <v/>
      </c>
      <c r="AE820" s="25">
        <f>LOWER(Settings!$C$4)&amp;".mit."&amp;$A820&amp;IF($C820="","","."&amp;$C820&amp;"."&amp;$B820)&amp;IF(INDEX(Variables!$D$5:$D$105,MATCH($A820,Variables!$A$5:$A$105,0))="","","."&amp;INDEX(Variables!$D$5:$D$105,MATCH($A820,Variables!$A$5:$A$105,0)))&amp;"."&amp;AE$5</f>
        <v/>
      </c>
      <c r="AF820" s="46">
        <f>INDEX(Inputs!$U$5:$U$132,MATCH($B820&amp;"|"&amp;$C820,Inputs!$A$5:$A$132,0))</f>
        <v/>
      </c>
      <c r="AG820" s="47">
        <f>AF820*(1/(1+$G820))^(1+$E820)*(1+AG$7)^$D820*(AG802/AF802)^$E820*((AG802+AG811)/(AF802+AF811))^($F820*(1+$E820))</f>
        <v/>
      </c>
      <c r="AH820" s="47">
        <f>AG820*(1/(1+$G820))^(1+$E820)*(1+AH$7)^$D820*(AH802/AG802)^$E820*((AH802+AH811)/(AG802+AG811))^($F820*(1+$E820))</f>
        <v/>
      </c>
      <c r="AI820" s="47">
        <f>AH820*(1/(1+$G820))^(1+$E820)*(1+AI$7)^$D820*(AI802/AH802)^$E820*((AI802+AI811)/(AH802+AH811))^($F820*(1+$E820))</f>
        <v/>
      </c>
      <c r="AJ820" s="47">
        <f>AI820*(1/(1+$G820))^(1+$E820)*(1+AJ$7)^$D820*(AJ802/AI802)^$E820*((AJ802+AJ811)/(AI802+AI811))^($F820*(1+$E820))</f>
        <v/>
      </c>
      <c r="AK820" s="47">
        <f>AJ820*(1/(1+$G820))^(1+$E820)*(1+AK$7)^$D820*(AK802/AJ802)^$E820*((AK802+AK811)/(AJ802+AJ811))^($F820*(1+$E820))</f>
        <v/>
      </c>
      <c r="AL820" s="47">
        <f>AK820*(1/(1+$G820))^(1+$E820)*(1+AL$7)^$D820*(AL802/AK802)^$E820*((AL802+AL811)/(AK802+AK811))^($F820*(1+$E820))</f>
        <v/>
      </c>
      <c r="AM820" s="47">
        <f>AL820*(1/(1+$G820))^(1+$E820)*(1+AM$7)^$D820*(AM802/AL802)^$E820*((AM802+AM811)/(AL802+AL811))^($F820*(1+$E820))</f>
        <v/>
      </c>
      <c r="AN820" s="47">
        <f>AM820*(1/(1+$G820))^(1+$E820)*(1+AN$7)^$D820*(AN802/AM802)^$E820*((AN802+AN811)/(AM802+AM811))^($F820*(1+$E820))</f>
        <v/>
      </c>
      <c r="AO820" s="47">
        <f>AN820*(1/(1+$G820))^(1+$E820)*(1+AO$7)^$D820*(AO802/AN802)^$E820*((AO802+AO811)/(AN802+AN811))^($F820*(1+$E820))</f>
        <v/>
      </c>
      <c r="AP820" s="47">
        <f>AO820*(1/(1+$G820))^(1+$E820)*(1+AP$7)^$D820*(AP802/AO802)^$E820*((AP802+AP811)/(AO802+AO811))^($F820*(1+$E820))</f>
        <v/>
      </c>
      <c r="AQ820" s="47">
        <f>AP820*(1/(1+$G820))^(1+$E820)*(1+AQ$7)^$D820*(AQ802/AP802)^$E820*((AQ802+AQ811)/(AP802+AP811))^($F820*(1+$E820))</f>
        <v/>
      </c>
      <c r="AR820" s="47">
        <f>AQ820*(1/(1+$G820))^(1+$E820)*(1+AR$7)^$D820*(AR802/AQ802)^$E820*((AR802+AR811)/(AQ802+AQ811))^($F820*(1+$E820))</f>
        <v/>
      </c>
      <c r="AS820" s="47">
        <f>AR820*(1/(1+$G820))^(1+$E820)*(1+AS$7)^$D820*(AS802/AR802)^$E820*((AS802+AS811)/(AR802+AR811))^($F820*(1+$E820))</f>
        <v/>
      </c>
      <c r="AT820" s="47">
        <f>AS820*(1/(1+$G820))^(1+$E820)*(1+AT$7)^$D820*(AT802/AS802)^$E820*((AT802+AT811)/(AS802+AS811))^($F820*(1+$E820))</f>
        <v/>
      </c>
      <c r="AU820" s="47">
        <f>AT820*(1/(1+$G820))^(1+$E820)*(1+AU$7)^$D820*(AU802/AT802)^$E820*((AU802+AU811)/(AT802+AT811))^($F820*(1+$E820))</f>
        <v/>
      </c>
      <c r="AV820" s="47">
        <f>AU820*(1/(1+$G820))^(1+$E820)*(1+AV$7)^$D820*(AV802/AU802)^$E820*((AV802+AV811)/(AU802+AU811))^($F820*(1+$E820))</f>
        <v/>
      </c>
      <c r="AW820" s="47">
        <f>AV820*(1/(1+$G820))^(1+$E820)*(1+AW$7)^$D820*(AW802/AV802)^$E820*((AW802+AW811)/(AV802+AV811))^($F820*(1+$E820))</f>
        <v/>
      </c>
      <c r="AX820" s="48">
        <f>FUELUSE(AW820,AX802,AW802,AX811,AW811,AX$7,$D820,$E820,$F820,$G820)</f>
        <v/>
      </c>
    </row>
    <row r="821" hidden="1" outlineLevel="2">
      <c r="A821" s="5" t="inlineStr">
        <is>
          <t>ener</t>
        </is>
      </c>
      <c r="B821" s="5" t="inlineStr">
        <is>
          <t>ker</t>
        </is>
      </c>
      <c r="C821" s="5" t="inlineStr">
        <is>
          <t>foo</t>
        </is>
      </c>
      <c r="D821" s="40">
        <f>INDEX(Inputs!$N$5:$N$132,MATCH($B821&amp;"|"&amp;$C821,Inputs!$A$5:$A$132,0))</f>
        <v/>
      </c>
      <c r="E821" s="40">
        <f>INDEX(Inputs!$O$5:$O$132,MATCH($B821&amp;"|"&amp;$C821,Inputs!$A$5:$A$132,0))</f>
        <v/>
      </c>
      <c r="F821" s="40">
        <f>INDEX(Inputs!$P$5:$P$132,MATCH($B821&amp;"|"&amp;$C821,Inputs!$A$5:$A$132,0))</f>
        <v/>
      </c>
      <c r="G821" s="40">
        <f>INDEX(Inputs!$Q$5:$Q$132,MATCH($B821&amp;"|"&amp;$C821,Inputs!$A$5:$A$132,0))</f>
        <v/>
      </c>
      <c r="H821" s="5">
        <f>INDEX(Variables!$B$5:$B$105,MATCH($A821,Variables!$A$5:$A$105,0))&amp;IF($C821="",""," | "&amp;INDEX(Mapping!$B$5:$B$26,MATCH($C821,Mapping!$A$5:$A$26,0))&amp;" | "&amp;INDEX(Mapping!$B$30:$B$41,MATCH($B821,Mapping!$A$30:$A$41,0)))</f>
        <v/>
      </c>
      <c r="I821" s="5">
        <f>INDEX(Variables!$C$5:$C$105,MATCH($A821,Variables!$A$5:$A$105,0))</f>
        <v/>
      </c>
      <c r="J821" s="5">
        <f>INDEX(Variables!$E$5:$E$105,MATCH($A821,Variables!$A$5:$A$105,0))</f>
        <v/>
      </c>
      <c r="K821" s="25">
        <f>LOWER(Settings!$C$4)&amp;".mit."&amp;$A821&amp;IF($C821="","","."&amp;$C821&amp;"."&amp;$B821)&amp;IF(INDEX(Variables!$D$5:$D$105,MATCH($A821,Variables!$A$5:$A$105,0))="","","."&amp;INDEX(Variables!$D$5:$D$105,MATCH($A821,Variables!$A$5:$A$105,0)))&amp;"."&amp;K$5</f>
        <v/>
      </c>
      <c r="L821" s="46">
        <f>INDEX(Inputs!$U$5:$U$132,MATCH($B821&amp;"|"&amp;$C821,Inputs!$A$5:$A$132,0))</f>
        <v/>
      </c>
      <c r="M821" s="47">
        <f>L821*(1/(1+$G821))^(1+$E821)*(1+M$7)^$D821*(M803/L803)^$E821*((M803+M812)/(L803+L812))^($F821*(1+$E821))</f>
        <v/>
      </c>
      <c r="N821" s="47">
        <f>M821*(1/(1+$G821))^(1+$E821)*(1+N$7)^$D821*(N803/M803)^$E821*((N803+N812)/(M803+M812))^($F821*(1+$E821))</f>
        <v/>
      </c>
      <c r="O821" s="47">
        <f>N821*(1/(1+$G821))^(1+$E821)*(1+O$7)^$D821*(O803/N803)^$E821*((O803+O812)/(N803+N812))^($F821*(1+$E821))</f>
        <v/>
      </c>
      <c r="P821" s="47">
        <f>O821*(1/(1+$G821))^(1+$E821)*(1+P$7)^$D821*(P803/O803)^$E821*((P803+P812)/(O803+O812))^($F821*(1+$E821))</f>
        <v/>
      </c>
      <c r="Q821" s="47">
        <f>P821*(1/(1+$G821))^(1+$E821)*(1+Q$7)^$D821*(Q803/P803)^$E821*((Q803+Q812)/(P803+P812))^($F821*(1+$E821))</f>
        <v/>
      </c>
      <c r="R821" s="47">
        <f>Q821*(1/(1+$G821))^(1+$E821)*(1+R$7)^$D821*(R803/Q803)^$E821*((R803+R812)/(Q803+Q812))^($F821*(1+$E821))</f>
        <v/>
      </c>
      <c r="S821" s="47">
        <f>R821*(1/(1+$G821))^(1+$E821)*(1+S$7)^$D821*(S803/R803)^$E821*((S803+S812)/(R803+R812))^($F821*(1+$E821))</f>
        <v/>
      </c>
      <c r="T821" s="47">
        <f>S821*(1/(1+$G821))^(1+$E821)*(1+T$7)^$D821*(T803/S803)^$E821*((T803+T812)/(S803+S812))^($F821*(1+$E821))</f>
        <v/>
      </c>
      <c r="U821" s="47">
        <f>T821*(1/(1+$G821))^(1+$E821)*(1+U$7)^$D821*(U803/T803)^$E821*((U803+U812)/(T803+T812))^($F821*(1+$E821))</f>
        <v/>
      </c>
      <c r="V821" s="47">
        <f>U821*(1/(1+$G821))^(1+$E821)*(1+V$7)^$D821*(V803/U803)^$E821*((V803+V812)/(U803+U812))^($F821*(1+$E821))</f>
        <v/>
      </c>
      <c r="W821" s="47">
        <f>V821*(1/(1+$G821))^(1+$E821)*(1+W$7)^$D821*(W803/V803)^$E821*((W803+W812)/(V803+V812))^($F821*(1+$E821))</f>
        <v/>
      </c>
      <c r="X821" s="47">
        <f>W821*(1/(1+$G821))^(1+$E821)*(1+X$7)^$D821*(X803/W803)^$E821*((X803+X812)/(W803+W812))^($F821*(1+$E821))</f>
        <v/>
      </c>
      <c r="Y821" s="47">
        <f>X821*(1/(1+$G821))^(1+$E821)*(1+Y$7)^$D821*(Y803/X803)^$E821*((Y803+Y812)/(X803+X812))^($F821*(1+$E821))</f>
        <v/>
      </c>
      <c r="Z821" s="47">
        <f>Y821*(1/(1+$G821))^(1+$E821)*(1+Z$7)^$D821*(Z803/Y803)^$E821*((Z803+Z812)/(Y803+Y812))^($F821*(1+$E821))</f>
        <v/>
      </c>
      <c r="AA821" s="47">
        <f>Z821*(1/(1+$G821))^(1+$E821)*(1+AA$7)^$D821*(AA803/Z803)^$E821*((AA803+AA812)/(Z803+Z812))^($F821*(1+$E821))</f>
        <v/>
      </c>
      <c r="AB821" s="47">
        <f>AA821*(1/(1+$G821))^(1+$E821)*(1+AB$7)^$D821*(AB803/AA803)^$E821*((AB803+AB812)/(AA803+AA812))^($F821*(1+$E821))</f>
        <v/>
      </c>
      <c r="AC821" s="47">
        <f>AB821*(1/(1+$G821))^(1+$E821)*(1+AC$7)^$D821*(AC803/AB803)^$E821*((AC803+AC812)/(AB803+AB812))^($F821*(1+$E821))</f>
        <v/>
      </c>
      <c r="AD821" s="48">
        <f>FUELUSE(AC821,AD803,AC803,AD812,AC812,AD$7,$D821,$E821,$F821,$G821)</f>
        <v/>
      </c>
      <c r="AE821" s="25">
        <f>LOWER(Settings!$C$4)&amp;".mit."&amp;$A821&amp;IF($C821="","","."&amp;$C821&amp;"."&amp;$B821)&amp;IF(INDEX(Variables!$D$5:$D$105,MATCH($A821,Variables!$A$5:$A$105,0))="","","."&amp;INDEX(Variables!$D$5:$D$105,MATCH($A821,Variables!$A$5:$A$105,0)))&amp;"."&amp;AE$5</f>
        <v/>
      </c>
      <c r="AF821" s="46">
        <f>INDEX(Inputs!$U$5:$U$132,MATCH($B821&amp;"|"&amp;$C821,Inputs!$A$5:$A$132,0))</f>
        <v/>
      </c>
      <c r="AG821" s="47">
        <f>AF821*(1/(1+$G821))^(1+$E821)*(1+AG$7)^$D821*(AG803/AF803)^$E821*((AG803+AG812)/(AF803+AF812))^($F821*(1+$E821))</f>
        <v/>
      </c>
      <c r="AH821" s="47">
        <f>AG821*(1/(1+$G821))^(1+$E821)*(1+AH$7)^$D821*(AH803/AG803)^$E821*((AH803+AH812)/(AG803+AG812))^($F821*(1+$E821))</f>
        <v/>
      </c>
      <c r="AI821" s="47">
        <f>AH821*(1/(1+$G821))^(1+$E821)*(1+AI$7)^$D821*(AI803/AH803)^$E821*((AI803+AI812)/(AH803+AH812))^($F821*(1+$E821))</f>
        <v/>
      </c>
      <c r="AJ821" s="47">
        <f>AI821*(1/(1+$G821))^(1+$E821)*(1+AJ$7)^$D821*(AJ803/AI803)^$E821*((AJ803+AJ812)/(AI803+AI812))^($F821*(1+$E821))</f>
        <v/>
      </c>
      <c r="AK821" s="47">
        <f>AJ821*(1/(1+$G821))^(1+$E821)*(1+AK$7)^$D821*(AK803/AJ803)^$E821*((AK803+AK812)/(AJ803+AJ812))^($F821*(1+$E821))</f>
        <v/>
      </c>
      <c r="AL821" s="47">
        <f>AK821*(1/(1+$G821))^(1+$E821)*(1+AL$7)^$D821*(AL803/AK803)^$E821*((AL803+AL812)/(AK803+AK812))^($F821*(1+$E821))</f>
        <v/>
      </c>
      <c r="AM821" s="47">
        <f>AL821*(1/(1+$G821))^(1+$E821)*(1+AM$7)^$D821*(AM803/AL803)^$E821*((AM803+AM812)/(AL803+AL812))^($F821*(1+$E821))</f>
        <v/>
      </c>
      <c r="AN821" s="47">
        <f>AM821*(1/(1+$G821))^(1+$E821)*(1+AN$7)^$D821*(AN803/AM803)^$E821*((AN803+AN812)/(AM803+AM812))^($F821*(1+$E821))</f>
        <v/>
      </c>
      <c r="AO821" s="47">
        <f>AN821*(1/(1+$G821))^(1+$E821)*(1+AO$7)^$D821*(AO803/AN803)^$E821*((AO803+AO812)/(AN803+AN812))^($F821*(1+$E821))</f>
        <v/>
      </c>
      <c r="AP821" s="47">
        <f>AO821*(1/(1+$G821))^(1+$E821)*(1+AP$7)^$D821*(AP803/AO803)^$E821*((AP803+AP812)/(AO803+AO812))^($F821*(1+$E821))</f>
        <v/>
      </c>
      <c r="AQ821" s="47">
        <f>AP821*(1/(1+$G821))^(1+$E821)*(1+AQ$7)^$D821*(AQ803/AP803)^$E821*((AQ803+AQ812)/(AP803+AP812))^($F821*(1+$E821))</f>
        <v/>
      </c>
      <c r="AR821" s="47">
        <f>AQ821*(1/(1+$G821))^(1+$E821)*(1+AR$7)^$D821*(AR803/AQ803)^$E821*((AR803+AR812)/(AQ803+AQ812))^($F821*(1+$E821))</f>
        <v/>
      </c>
      <c r="AS821" s="47">
        <f>AR821*(1/(1+$G821))^(1+$E821)*(1+AS$7)^$D821*(AS803/AR803)^$E821*((AS803+AS812)/(AR803+AR812))^($F821*(1+$E821))</f>
        <v/>
      </c>
      <c r="AT821" s="47">
        <f>AS821*(1/(1+$G821))^(1+$E821)*(1+AT$7)^$D821*(AT803/AS803)^$E821*((AT803+AT812)/(AS803+AS812))^($F821*(1+$E821))</f>
        <v/>
      </c>
      <c r="AU821" s="47">
        <f>AT821*(1/(1+$G821))^(1+$E821)*(1+AU$7)^$D821*(AU803/AT803)^$E821*((AU803+AU812)/(AT803+AT812))^($F821*(1+$E821))</f>
        <v/>
      </c>
      <c r="AV821" s="47">
        <f>AU821*(1/(1+$G821))^(1+$E821)*(1+AV$7)^$D821*(AV803/AU803)^$E821*((AV803+AV812)/(AU803+AU812))^($F821*(1+$E821))</f>
        <v/>
      </c>
      <c r="AW821" s="47">
        <f>AV821*(1/(1+$G821))^(1+$E821)*(1+AW$7)^$D821*(AW803/AV803)^$E821*((AW803+AW812)/(AV803+AV812))^($F821*(1+$E821))</f>
        <v/>
      </c>
      <c r="AX821" s="48">
        <f>FUELUSE(AW821,AX803,AW803,AX812,AW812,AX$7,$D821,$E821,$F821,$G821)</f>
        <v/>
      </c>
    </row>
    <row r="822" hidden="1" outlineLevel="2">
      <c r="A822" s="5" t="inlineStr">
        <is>
          <t>ener</t>
        </is>
      </c>
      <c r="B822" s="5" t="inlineStr">
        <is>
          <t>oop</t>
        </is>
      </c>
      <c r="C822" s="5" t="inlineStr">
        <is>
          <t>foo</t>
        </is>
      </c>
      <c r="D822" s="40">
        <f>INDEX(Inputs!$N$5:$N$132,MATCH($B822&amp;"|"&amp;$C822,Inputs!$A$5:$A$132,0))</f>
        <v/>
      </c>
      <c r="E822" s="40">
        <f>INDEX(Inputs!$O$5:$O$132,MATCH($B822&amp;"|"&amp;$C822,Inputs!$A$5:$A$132,0))</f>
        <v/>
      </c>
      <c r="F822" s="40">
        <f>INDEX(Inputs!$P$5:$P$132,MATCH($B822&amp;"|"&amp;$C822,Inputs!$A$5:$A$132,0))</f>
        <v/>
      </c>
      <c r="G822" s="40">
        <f>INDEX(Inputs!$Q$5:$Q$132,MATCH($B822&amp;"|"&amp;$C822,Inputs!$A$5:$A$132,0))</f>
        <v/>
      </c>
      <c r="H822" s="5">
        <f>INDEX(Variables!$B$5:$B$105,MATCH($A822,Variables!$A$5:$A$105,0))&amp;IF($C822="",""," | "&amp;INDEX(Mapping!$B$5:$B$26,MATCH($C822,Mapping!$A$5:$A$26,0))&amp;" | "&amp;INDEX(Mapping!$B$30:$B$41,MATCH($B822,Mapping!$A$30:$A$41,0)))</f>
        <v/>
      </c>
      <c r="I822" s="5">
        <f>INDEX(Variables!$C$5:$C$105,MATCH($A822,Variables!$A$5:$A$105,0))</f>
        <v/>
      </c>
      <c r="J822" s="5">
        <f>INDEX(Variables!$E$5:$E$105,MATCH($A822,Variables!$A$5:$A$105,0))</f>
        <v/>
      </c>
      <c r="K822" s="25">
        <f>LOWER(Settings!$C$4)&amp;".mit."&amp;$A822&amp;IF($C822="","","."&amp;$C822&amp;"."&amp;$B822)&amp;IF(INDEX(Variables!$D$5:$D$105,MATCH($A822,Variables!$A$5:$A$105,0))="","","."&amp;INDEX(Variables!$D$5:$D$105,MATCH($A822,Variables!$A$5:$A$105,0)))&amp;"."&amp;K$5</f>
        <v/>
      </c>
      <c r="L822" s="46">
        <f>INDEX(Inputs!$U$5:$U$132,MATCH($B822&amp;"|"&amp;$C822,Inputs!$A$5:$A$132,0))</f>
        <v/>
      </c>
      <c r="M822" s="47">
        <f>L822*(1/(1+$G822))^(1+$E822)*(1+M$7)^$D822*(M804/L804)^$E822*((M804+M813)/(L804+L813))^($F822*(1+$E822))</f>
        <v/>
      </c>
      <c r="N822" s="47">
        <f>M822*(1/(1+$G822))^(1+$E822)*(1+N$7)^$D822*(N804/M804)^$E822*((N804+N813)/(M804+M813))^($F822*(1+$E822))</f>
        <v/>
      </c>
      <c r="O822" s="47">
        <f>N822*(1/(1+$G822))^(1+$E822)*(1+O$7)^$D822*(O804/N804)^$E822*((O804+O813)/(N804+N813))^($F822*(1+$E822))</f>
        <v/>
      </c>
      <c r="P822" s="47">
        <f>O822*(1/(1+$G822))^(1+$E822)*(1+P$7)^$D822*(P804/O804)^$E822*((P804+P813)/(O804+O813))^($F822*(1+$E822))</f>
        <v/>
      </c>
      <c r="Q822" s="47">
        <f>P822*(1/(1+$G822))^(1+$E822)*(1+Q$7)^$D822*(Q804/P804)^$E822*((Q804+Q813)/(P804+P813))^($F822*(1+$E822))</f>
        <v/>
      </c>
      <c r="R822" s="47">
        <f>Q822*(1/(1+$G822))^(1+$E822)*(1+R$7)^$D822*(R804/Q804)^$E822*((R804+R813)/(Q804+Q813))^($F822*(1+$E822))</f>
        <v/>
      </c>
      <c r="S822" s="47">
        <f>R822*(1/(1+$G822))^(1+$E822)*(1+S$7)^$D822*(S804/R804)^$E822*((S804+S813)/(R804+R813))^($F822*(1+$E822))</f>
        <v/>
      </c>
      <c r="T822" s="47">
        <f>S822*(1/(1+$G822))^(1+$E822)*(1+T$7)^$D822*(T804/S804)^$E822*((T804+T813)/(S804+S813))^($F822*(1+$E822))</f>
        <v/>
      </c>
      <c r="U822" s="47">
        <f>T822*(1/(1+$G822))^(1+$E822)*(1+U$7)^$D822*(U804/T804)^$E822*((U804+U813)/(T804+T813))^($F822*(1+$E822))</f>
        <v/>
      </c>
      <c r="V822" s="47">
        <f>U822*(1/(1+$G822))^(1+$E822)*(1+V$7)^$D822*(V804/U804)^$E822*((V804+V813)/(U804+U813))^($F822*(1+$E822))</f>
        <v/>
      </c>
      <c r="W822" s="47">
        <f>V822*(1/(1+$G822))^(1+$E822)*(1+W$7)^$D822*(W804/V804)^$E822*((W804+W813)/(V804+V813))^($F822*(1+$E822))</f>
        <v/>
      </c>
      <c r="X822" s="47">
        <f>W822*(1/(1+$G822))^(1+$E822)*(1+X$7)^$D822*(X804/W804)^$E822*((X804+X813)/(W804+W813))^($F822*(1+$E822))</f>
        <v/>
      </c>
      <c r="Y822" s="47">
        <f>X822*(1/(1+$G822))^(1+$E822)*(1+Y$7)^$D822*(Y804/X804)^$E822*((Y804+Y813)/(X804+X813))^($F822*(1+$E822))</f>
        <v/>
      </c>
      <c r="Z822" s="47">
        <f>Y822*(1/(1+$G822))^(1+$E822)*(1+Z$7)^$D822*(Z804/Y804)^$E822*((Z804+Z813)/(Y804+Y813))^($F822*(1+$E822))</f>
        <v/>
      </c>
      <c r="AA822" s="47">
        <f>Z822*(1/(1+$G822))^(1+$E822)*(1+AA$7)^$D822*(AA804/Z804)^$E822*((AA804+AA813)/(Z804+Z813))^($F822*(1+$E822))</f>
        <v/>
      </c>
      <c r="AB822" s="47">
        <f>AA822*(1/(1+$G822))^(1+$E822)*(1+AB$7)^$D822*(AB804/AA804)^$E822*((AB804+AB813)/(AA804+AA813))^($F822*(1+$E822))</f>
        <v/>
      </c>
      <c r="AC822" s="47">
        <f>AB822*(1/(1+$G822))^(1+$E822)*(1+AC$7)^$D822*(AC804/AB804)^$E822*((AC804+AC813)/(AB804+AB813))^($F822*(1+$E822))</f>
        <v/>
      </c>
      <c r="AD822" s="48">
        <f>FUELUSE(AC822,AD804,AC804,AD813,AC813,AD$7,$D822,$E822,$F822,$G822)</f>
        <v/>
      </c>
      <c r="AE822" s="25">
        <f>LOWER(Settings!$C$4)&amp;".mit."&amp;$A822&amp;IF($C822="","","."&amp;$C822&amp;"."&amp;$B822)&amp;IF(INDEX(Variables!$D$5:$D$105,MATCH($A822,Variables!$A$5:$A$105,0))="","","."&amp;INDEX(Variables!$D$5:$D$105,MATCH($A822,Variables!$A$5:$A$105,0)))&amp;"."&amp;AE$5</f>
        <v/>
      </c>
      <c r="AF822" s="46">
        <f>INDEX(Inputs!$U$5:$U$132,MATCH($B822&amp;"|"&amp;$C822,Inputs!$A$5:$A$132,0))</f>
        <v/>
      </c>
      <c r="AG822" s="47">
        <f>AF822*(1/(1+$G822))^(1+$E822)*(1+AG$7)^$D822*(AG804/AF804)^$E822*((AG804+AG813)/(AF804+AF813))^($F822*(1+$E822))</f>
        <v/>
      </c>
      <c r="AH822" s="47">
        <f>AG822*(1/(1+$G822))^(1+$E822)*(1+AH$7)^$D822*(AH804/AG804)^$E822*((AH804+AH813)/(AG804+AG813))^($F822*(1+$E822))</f>
        <v/>
      </c>
      <c r="AI822" s="47">
        <f>AH822*(1/(1+$G822))^(1+$E822)*(1+AI$7)^$D822*(AI804/AH804)^$E822*((AI804+AI813)/(AH804+AH813))^($F822*(1+$E822))</f>
        <v/>
      </c>
      <c r="AJ822" s="47">
        <f>AI822*(1/(1+$G822))^(1+$E822)*(1+AJ$7)^$D822*(AJ804/AI804)^$E822*((AJ804+AJ813)/(AI804+AI813))^($F822*(1+$E822))</f>
        <v/>
      </c>
      <c r="AK822" s="47">
        <f>AJ822*(1/(1+$G822))^(1+$E822)*(1+AK$7)^$D822*(AK804/AJ804)^$E822*((AK804+AK813)/(AJ804+AJ813))^($F822*(1+$E822))</f>
        <v/>
      </c>
      <c r="AL822" s="47">
        <f>AK822*(1/(1+$G822))^(1+$E822)*(1+AL$7)^$D822*(AL804/AK804)^$E822*((AL804+AL813)/(AK804+AK813))^($F822*(1+$E822))</f>
        <v/>
      </c>
      <c r="AM822" s="47">
        <f>AL822*(1/(1+$G822))^(1+$E822)*(1+AM$7)^$D822*(AM804/AL804)^$E822*((AM804+AM813)/(AL804+AL813))^($F822*(1+$E822))</f>
        <v/>
      </c>
      <c r="AN822" s="47">
        <f>AM822*(1/(1+$G822))^(1+$E822)*(1+AN$7)^$D822*(AN804/AM804)^$E822*((AN804+AN813)/(AM804+AM813))^($F822*(1+$E822))</f>
        <v/>
      </c>
      <c r="AO822" s="47">
        <f>AN822*(1/(1+$G822))^(1+$E822)*(1+AO$7)^$D822*(AO804/AN804)^$E822*((AO804+AO813)/(AN804+AN813))^($F822*(1+$E822))</f>
        <v/>
      </c>
      <c r="AP822" s="47">
        <f>AO822*(1/(1+$G822))^(1+$E822)*(1+AP$7)^$D822*(AP804/AO804)^$E822*((AP804+AP813)/(AO804+AO813))^($F822*(1+$E822))</f>
        <v/>
      </c>
      <c r="AQ822" s="47">
        <f>AP822*(1/(1+$G822))^(1+$E822)*(1+AQ$7)^$D822*(AQ804/AP804)^$E822*((AQ804+AQ813)/(AP804+AP813))^($F822*(1+$E822))</f>
        <v/>
      </c>
      <c r="AR822" s="47">
        <f>AQ822*(1/(1+$G822))^(1+$E822)*(1+AR$7)^$D822*(AR804/AQ804)^$E822*((AR804+AR813)/(AQ804+AQ813))^($F822*(1+$E822))</f>
        <v/>
      </c>
      <c r="AS822" s="47">
        <f>AR822*(1/(1+$G822))^(1+$E822)*(1+AS$7)^$D822*(AS804/AR804)^$E822*((AS804+AS813)/(AR804+AR813))^($F822*(1+$E822))</f>
        <v/>
      </c>
      <c r="AT822" s="47">
        <f>AS822*(1/(1+$G822))^(1+$E822)*(1+AT$7)^$D822*(AT804/AS804)^$E822*((AT804+AT813)/(AS804+AS813))^($F822*(1+$E822))</f>
        <v/>
      </c>
      <c r="AU822" s="47">
        <f>AT822*(1/(1+$G822))^(1+$E822)*(1+AU$7)^$D822*(AU804/AT804)^$E822*((AU804+AU813)/(AT804+AT813))^($F822*(1+$E822))</f>
        <v/>
      </c>
      <c r="AV822" s="47">
        <f>AU822*(1/(1+$G822))^(1+$E822)*(1+AV$7)^$D822*(AV804/AU804)^$E822*((AV804+AV813)/(AU804+AU813))^($F822*(1+$E822))</f>
        <v/>
      </c>
      <c r="AW822" s="47">
        <f>AV822*(1/(1+$G822))^(1+$E822)*(1+AW$7)^$D822*(AW804/AV804)^$E822*((AW804+AW813)/(AV804+AV813))^($F822*(1+$E822))</f>
        <v/>
      </c>
      <c r="AX822" s="48">
        <f>FUELUSE(AW822,AX804,AW804,AX813,AW813,AX$7,$D822,$E822,$F822,$G822)</f>
        <v/>
      </c>
    </row>
    <row r="823" hidden="1" outlineLevel="2">
      <c r="A823" s="5" t="inlineStr">
        <is>
          <t>ener</t>
        </is>
      </c>
      <c r="B823" s="5" t="inlineStr">
        <is>
          <t>bio</t>
        </is>
      </c>
      <c r="C823" s="5" t="inlineStr">
        <is>
          <t>foo</t>
        </is>
      </c>
      <c r="D823" s="40">
        <f>INDEX(Inputs!$N$5:$N$132,MATCH($B823&amp;"|"&amp;$C823,Inputs!$A$5:$A$132,0))</f>
        <v/>
      </c>
      <c r="E823" s="40">
        <f>INDEX(Inputs!$O$5:$O$132,MATCH($B823&amp;"|"&amp;$C823,Inputs!$A$5:$A$132,0))</f>
        <v/>
      </c>
      <c r="F823" s="40">
        <f>INDEX(Inputs!$P$5:$P$132,MATCH($B823&amp;"|"&amp;$C823,Inputs!$A$5:$A$132,0))</f>
        <v/>
      </c>
      <c r="G823" s="40">
        <f>INDEX(Inputs!$Q$5:$Q$132,MATCH($B823&amp;"|"&amp;$C823,Inputs!$A$5:$A$132,0))</f>
        <v/>
      </c>
      <c r="H823" s="5">
        <f>INDEX(Variables!$B$5:$B$105,MATCH($A823,Variables!$A$5:$A$105,0))&amp;IF($C823="",""," | "&amp;INDEX(Mapping!$B$5:$B$26,MATCH($C823,Mapping!$A$5:$A$26,0))&amp;" | "&amp;INDEX(Mapping!$B$30:$B$41,MATCH($B823,Mapping!$A$30:$A$41,0)))</f>
        <v/>
      </c>
      <c r="I823" s="5">
        <f>INDEX(Variables!$C$5:$C$105,MATCH($A823,Variables!$A$5:$A$105,0))</f>
        <v/>
      </c>
      <c r="J823" s="5">
        <f>INDEX(Variables!$E$5:$E$105,MATCH($A823,Variables!$A$5:$A$105,0))</f>
        <v/>
      </c>
      <c r="K823" s="25">
        <f>LOWER(Settings!$C$4)&amp;".mit."&amp;$A823&amp;IF($C823="","","."&amp;$C823&amp;"."&amp;$B823)&amp;IF(INDEX(Variables!$D$5:$D$105,MATCH($A823,Variables!$A$5:$A$105,0))="","","."&amp;INDEX(Variables!$D$5:$D$105,MATCH($A823,Variables!$A$5:$A$105,0)))&amp;"."&amp;K$5</f>
        <v/>
      </c>
      <c r="L823" s="46">
        <f>INDEX(Inputs!$U$5:$U$132,MATCH($B823&amp;"|"&amp;$C823,Inputs!$A$5:$A$132,0))</f>
        <v/>
      </c>
      <c r="M823" s="47">
        <f>L823*(1/(1+$G823))^(1+$E823)*(1+M$7)^$D823*(M805/L805)^$E823*((M805+M814)/(L805+L814))^($F823*(1+$E823))</f>
        <v/>
      </c>
      <c r="N823" s="47">
        <f>M823*(1/(1+$G823))^(1+$E823)*(1+N$7)^$D823*(N805/M805)^$E823*((N805+N814)/(M805+M814))^($F823*(1+$E823))</f>
        <v/>
      </c>
      <c r="O823" s="47">
        <f>N823*(1/(1+$G823))^(1+$E823)*(1+O$7)^$D823*(O805/N805)^$E823*((O805+O814)/(N805+N814))^($F823*(1+$E823))</f>
        <v/>
      </c>
      <c r="P823" s="47">
        <f>O823*(1/(1+$G823))^(1+$E823)*(1+P$7)^$D823*(P805/O805)^$E823*((P805+P814)/(O805+O814))^($F823*(1+$E823))</f>
        <v/>
      </c>
      <c r="Q823" s="47">
        <f>P823*(1/(1+$G823))^(1+$E823)*(1+Q$7)^$D823*(Q805/P805)^$E823*((Q805+Q814)/(P805+P814))^($F823*(1+$E823))</f>
        <v/>
      </c>
      <c r="R823" s="47">
        <f>Q823*(1/(1+$G823))^(1+$E823)*(1+R$7)^$D823*(R805/Q805)^$E823*((R805+R814)/(Q805+Q814))^($F823*(1+$E823))</f>
        <v/>
      </c>
      <c r="S823" s="47">
        <f>R823*(1/(1+$G823))^(1+$E823)*(1+S$7)^$D823*(S805/R805)^$E823*((S805+S814)/(R805+R814))^($F823*(1+$E823))</f>
        <v/>
      </c>
      <c r="T823" s="47">
        <f>S823*(1/(1+$G823))^(1+$E823)*(1+T$7)^$D823*(T805/S805)^$E823*((T805+T814)/(S805+S814))^($F823*(1+$E823))</f>
        <v/>
      </c>
      <c r="U823" s="47">
        <f>T823*(1/(1+$G823))^(1+$E823)*(1+U$7)^$D823*(U805/T805)^$E823*((U805+U814)/(T805+T814))^($F823*(1+$E823))</f>
        <v/>
      </c>
      <c r="V823" s="47">
        <f>U823*(1/(1+$G823))^(1+$E823)*(1+V$7)^$D823*(V805/U805)^$E823*((V805+V814)/(U805+U814))^($F823*(1+$E823))</f>
        <v/>
      </c>
      <c r="W823" s="47">
        <f>V823*(1/(1+$G823))^(1+$E823)*(1+W$7)^$D823*(W805/V805)^$E823*((W805+W814)/(V805+V814))^($F823*(1+$E823))</f>
        <v/>
      </c>
      <c r="X823" s="47">
        <f>W823*(1/(1+$G823))^(1+$E823)*(1+X$7)^$D823*(X805/W805)^$E823*((X805+X814)/(W805+W814))^($F823*(1+$E823))</f>
        <v/>
      </c>
      <c r="Y823" s="47">
        <f>X823*(1/(1+$G823))^(1+$E823)*(1+Y$7)^$D823*(Y805/X805)^$E823*((Y805+Y814)/(X805+X814))^($F823*(1+$E823))</f>
        <v/>
      </c>
      <c r="Z823" s="47">
        <f>Y823*(1/(1+$G823))^(1+$E823)*(1+Z$7)^$D823*(Z805/Y805)^$E823*((Z805+Z814)/(Y805+Y814))^($F823*(1+$E823))</f>
        <v/>
      </c>
      <c r="AA823" s="47">
        <f>Z823*(1/(1+$G823))^(1+$E823)*(1+AA$7)^$D823*(AA805/Z805)^$E823*((AA805+AA814)/(Z805+Z814))^($F823*(1+$E823))</f>
        <v/>
      </c>
      <c r="AB823" s="47">
        <f>AA823*(1/(1+$G823))^(1+$E823)*(1+AB$7)^$D823*(AB805/AA805)^$E823*((AB805+AB814)/(AA805+AA814))^($F823*(1+$E823))</f>
        <v/>
      </c>
      <c r="AC823" s="47">
        <f>AB823*(1/(1+$G823))^(1+$E823)*(1+AC$7)^$D823*(AC805/AB805)^$E823*((AC805+AC814)/(AB805+AB814))^($F823*(1+$E823))</f>
        <v/>
      </c>
      <c r="AD823" s="48">
        <f>FUELUSE(AC823,AD805,AC805,AD814,AC814,AD$7,$D823,$E823,$F823,$G823)</f>
        <v/>
      </c>
      <c r="AE823" s="25">
        <f>LOWER(Settings!$C$4)&amp;".mit."&amp;$A823&amp;IF($C823="","","."&amp;$C823&amp;"."&amp;$B823)&amp;IF(INDEX(Variables!$D$5:$D$105,MATCH($A823,Variables!$A$5:$A$105,0))="","","."&amp;INDEX(Variables!$D$5:$D$105,MATCH($A823,Variables!$A$5:$A$105,0)))&amp;"."&amp;AE$5</f>
        <v/>
      </c>
      <c r="AF823" s="46">
        <f>INDEX(Inputs!$U$5:$U$132,MATCH($B823&amp;"|"&amp;$C823,Inputs!$A$5:$A$132,0))</f>
        <v/>
      </c>
      <c r="AG823" s="47">
        <f>AF823*(1/(1+$G823))^(1+$E823)*(1+AG$7)^$D823*(AG805/AF805)^$E823*((AG805+AG814)/(AF805+AF814))^($F823*(1+$E823))</f>
        <v/>
      </c>
      <c r="AH823" s="47">
        <f>AG823*(1/(1+$G823))^(1+$E823)*(1+AH$7)^$D823*(AH805/AG805)^$E823*((AH805+AH814)/(AG805+AG814))^($F823*(1+$E823))</f>
        <v/>
      </c>
      <c r="AI823" s="47">
        <f>AH823*(1/(1+$G823))^(1+$E823)*(1+AI$7)^$D823*(AI805/AH805)^$E823*((AI805+AI814)/(AH805+AH814))^($F823*(1+$E823))</f>
        <v/>
      </c>
      <c r="AJ823" s="47">
        <f>AI823*(1/(1+$G823))^(1+$E823)*(1+AJ$7)^$D823*(AJ805/AI805)^$E823*((AJ805+AJ814)/(AI805+AI814))^($F823*(1+$E823))</f>
        <v/>
      </c>
      <c r="AK823" s="47">
        <f>AJ823*(1/(1+$G823))^(1+$E823)*(1+AK$7)^$D823*(AK805/AJ805)^$E823*((AK805+AK814)/(AJ805+AJ814))^($F823*(1+$E823))</f>
        <v/>
      </c>
      <c r="AL823" s="47">
        <f>AK823*(1/(1+$G823))^(1+$E823)*(1+AL$7)^$D823*(AL805/AK805)^$E823*((AL805+AL814)/(AK805+AK814))^($F823*(1+$E823))</f>
        <v/>
      </c>
      <c r="AM823" s="47">
        <f>AL823*(1/(1+$G823))^(1+$E823)*(1+AM$7)^$D823*(AM805/AL805)^$E823*((AM805+AM814)/(AL805+AL814))^($F823*(1+$E823))</f>
        <v/>
      </c>
      <c r="AN823" s="47">
        <f>AM823*(1/(1+$G823))^(1+$E823)*(1+AN$7)^$D823*(AN805/AM805)^$E823*((AN805+AN814)/(AM805+AM814))^($F823*(1+$E823))</f>
        <v/>
      </c>
      <c r="AO823" s="47">
        <f>AN823*(1/(1+$G823))^(1+$E823)*(1+AO$7)^$D823*(AO805/AN805)^$E823*((AO805+AO814)/(AN805+AN814))^($F823*(1+$E823))</f>
        <v/>
      </c>
      <c r="AP823" s="47">
        <f>AO823*(1/(1+$G823))^(1+$E823)*(1+AP$7)^$D823*(AP805/AO805)^$E823*((AP805+AP814)/(AO805+AO814))^($F823*(1+$E823))</f>
        <v/>
      </c>
      <c r="AQ823" s="47">
        <f>AP823*(1/(1+$G823))^(1+$E823)*(1+AQ$7)^$D823*(AQ805/AP805)^$E823*((AQ805+AQ814)/(AP805+AP814))^($F823*(1+$E823))</f>
        <v/>
      </c>
      <c r="AR823" s="47">
        <f>AQ823*(1/(1+$G823))^(1+$E823)*(1+AR$7)^$D823*(AR805/AQ805)^$E823*((AR805+AR814)/(AQ805+AQ814))^($F823*(1+$E823))</f>
        <v/>
      </c>
      <c r="AS823" s="47">
        <f>AR823*(1/(1+$G823))^(1+$E823)*(1+AS$7)^$D823*(AS805/AR805)^$E823*((AS805+AS814)/(AR805+AR814))^($F823*(1+$E823))</f>
        <v/>
      </c>
      <c r="AT823" s="47">
        <f>AS823*(1/(1+$G823))^(1+$E823)*(1+AT$7)^$D823*(AT805/AS805)^$E823*((AT805+AT814)/(AS805+AS814))^($F823*(1+$E823))</f>
        <v/>
      </c>
      <c r="AU823" s="47">
        <f>AT823*(1/(1+$G823))^(1+$E823)*(1+AU$7)^$D823*(AU805/AT805)^$E823*((AU805+AU814)/(AT805+AT814))^($F823*(1+$E823))</f>
        <v/>
      </c>
      <c r="AV823" s="47">
        <f>AU823*(1/(1+$G823))^(1+$E823)*(1+AV$7)^$D823*(AV805/AU805)^$E823*((AV805+AV814)/(AU805+AU814))^($F823*(1+$E823))</f>
        <v/>
      </c>
      <c r="AW823" s="47">
        <f>AV823*(1/(1+$G823))^(1+$E823)*(1+AW$7)^$D823*(AW805/AV805)^$E823*((AW805+AW814)/(AV805+AV814))^($F823*(1+$E823))</f>
        <v/>
      </c>
      <c r="AX823" s="48">
        <f>FUELUSE(AW823,AX805,AW805,AX814,AW814,AX$7,$D823,$E823,$F823,$G823)</f>
        <v/>
      </c>
    </row>
    <row r="824" hidden="1" outlineLevel="2"/>
    <row r="825" hidden="1" outlineLevel="2">
      <c r="A825" s="5" t="inlineStr">
        <is>
          <t>rtx</t>
        </is>
      </c>
      <c r="B825" s="5" t="inlineStr">
        <is>
          <t>coa</t>
        </is>
      </c>
      <c r="C825" s="5" t="inlineStr">
        <is>
          <t>foo</t>
        </is>
      </c>
      <c r="D825" s="40">
        <f>INDEX(Inputs!$R$5:$R$132,MATCH($B825&amp;"|"&amp;$C825,Inputs!$A$5:$A$132,0))</f>
        <v/>
      </c>
      <c r="E825" s="39" t="n"/>
      <c r="F825" s="39" t="n"/>
      <c r="G825" s="39" t="n"/>
      <c r="H825" s="5">
        <f>INDEX(Variables!$B$5:$B$105,MATCH($A825,Variables!$A$5:$A$105,0))&amp;IF($C825="",""," | "&amp;INDEX(Mapping!$B$5:$B$26,MATCH($C825,Mapping!$A$5:$A$26,0))&amp;" | "&amp;INDEX(Mapping!$B$30:$B$41,MATCH($B825,Mapping!$A$30:$A$41,0)))</f>
        <v/>
      </c>
      <c r="I825" s="5">
        <f>INDEX(Variables!$C$5:$C$105,MATCH($A825,Variables!$A$5:$A$105,0))</f>
        <v/>
      </c>
      <c r="J825" s="5">
        <f>INDEX(Variables!$E$5:$E$105,MATCH($A825,Variables!$A$5:$A$105,0))</f>
        <v/>
      </c>
      <c r="K825" s="25">
        <f>LOWER(Settings!$C$4)&amp;".mit."&amp;$A825&amp;IF($C825="","","."&amp;$C825&amp;"."&amp;$B825)&amp;IF(INDEX(Variables!$D$5:$D$105,MATCH($A825,Variables!$A$5:$A$105,0))="","","."&amp;INDEX(Variables!$D$5:$D$105,MATCH($A825,Variables!$A$5:$A$105,0)))&amp;"."&amp;K$5</f>
        <v/>
      </c>
      <c r="L825" s="46">
        <f>L816*Settings!$C$13*(INDEX(L$258:L$269,$D825)+INDEX(L$245:L$256,$D825))</f>
        <v/>
      </c>
      <c r="M825" s="47">
        <f>M816*Settings!$C$13*(INDEX(M$258:M$269,$D825)+INDEX(M$245:M$256,$D825))</f>
        <v/>
      </c>
      <c r="N825" s="47">
        <f>N816*Settings!$C$13*(INDEX(N$258:N$269,$D825)+INDEX(N$245:N$256,$D825))</f>
        <v/>
      </c>
      <c r="O825" s="47">
        <f>O816*Settings!$C$13*(INDEX(O$258:O$269,$D825)+INDEX(O$245:O$256,$D825))</f>
        <v/>
      </c>
      <c r="P825" s="47">
        <f>P816*Settings!$C$13*(INDEX(P$258:P$269,$D825)+INDEX(P$245:P$256,$D825))</f>
        <v/>
      </c>
      <c r="Q825" s="47">
        <f>Q816*Settings!$C$13*(INDEX(Q$258:Q$269,$D825)+INDEX(Q$245:Q$256,$D825))</f>
        <v/>
      </c>
      <c r="R825" s="47">
        <f>R816*Settings!$C$13*(INDEX(R$258:R$269,$D825)+INDEX(R$245:R$256,$D825))</f>
        <v/>
      </c>
      <c r="S825" s="47">
        <f>S816*Settings!$C$13*(INDEX(S$258:S$269,$D825)+INDEX(S$245:S$256,$D825))</f>
        <v/>
      </c>
      <c r="T825" s="47">
        <f>T816*Settings!$C$13*(INDEX(T$258:T$269,$D825)+INDEX(T$245:T$256,$D825))</f>
        <v/>
      </c>
      <c r="U825" s="47">
        <f>U816*Settings!$C$13*(INDEX(U$258:U$269,$D825)+INDEX(U$245:U$256,$D825))</f>
        <v/>
      </c>
      <c r="V825" s="47">
        <f>V816*Settings!$C$13*(INDEX(V$258:V$269,$D825)+INDEX(V$245:V$256,$D825))</f>
        <v/>
      </c>
      <c r="W825" s="47">
        <f>W816*Settings!$C$13*(INDEX(W$258:W$269,$D825)+INDEX(W$245:W$256,$D825))</f>
        <v/>
      </c>
      <c r="X825" s="47">
        <f>X816*Settings!$C$13*(INDEX(X$258:X$269,$D825)+INDEX(X$245:X$256,$D825))</f>
        <v/>
      </c>
      <c r="Y825" s="47">
        <f>Y816*Settings!$C$13*(INDEX(Y$258:Y$269,$D825)+INDEX(Y$245:Y$256,$D825))</f>
        <v/>
      </c>
      <c r="Z825" s="47">
        <f>Z816*Settings!$C$13*(INDEX(Z$258:Z$269,$D825)+INDEX(Z$245:Z$256,$D825))</f>
        <v/>
      </c>
      <c r="AA825" s="47">
        <f>AA816*Settings!$C$13*(INDEX(AA$258:AA$269,$D825)+INDEX(AA$245:AA$256,$D825))</f>
        <v/>
      </c>
      <c r="AB825" s="47">
        <f>AB816*Settings!$C$13*(INDEX(AB$258:AB$269,$D825)+INDEX(AB$245:AB$256,$D825))</f>
        <v/>
      </c>
      <c r="AC825" s="47">
        <f>AC816*Settings!$C$13*(INDEX(AC$258:AC$269,$D825)+INDEX(AC$245:AC$256,$D825))</f>
        <v/>
      </c>
      <c r="AD825" s="48">
        <f>REVENUE(AD816,Settings!$C$13,INDEX(AD$258:AD$269,$D825)+INDEX(AD$245:AD$256,$D825))</f>
        <v/>
      </c>
      <c r="AE825" s="25">
        <f>LOWER(Settings!$C$4)&amp;".mit."&amp;$A825&amp;IF($C825="","","."&amp;$C825&amp;"."&amp;$B825)&amp;IF(INDEX(Variables!$D$5:$D$105,MATCH($A825,Variables!$A$5:$A$105,0))="","","."&amp;INDEX(Variables!$D$5:$D$105,MATCH($A825,Variables!$A$5:$A$105,0)))&amp;"."&amp;AE$5</f>
        <v/>
      </c>
      <c r="AF825" s="46">
        <f>AF816*Settings!$C$13*(INDEX(AF$258:AF$269,$D825)+INDEX(AF$245:AF$256,$D825))</f>
        <v/>
      </c>
      <c r="AG825" s="47">
        <f>AG816*Settings!$C$13*(INDEX(AG$258:AG$269,$D825)+INDEX(AG$245:AG$256,$D825))</f>
        <v/>
      </c>
      <c r="AH825" s="47">
        <f>AH816*Settings!$C$13*(INDEX(AH$258:AH$269,$D825)+INDEX(AH$245:AH$256,$D825))</f>
        <v/>
      </c>
      <c r="AI825" s="47">
        <f>AI816*Settings!$C$13*(INDEX(AI$258:AI$269,$D825)+INDEX(AI$245:AI$256,$D825))</f>
        <v/>
      </c>
      <c r="AJ825" s="47">
        <f>AJ816*Settings!$C$13*(INDEX(AJ$258:AJ$269,$D825)+INDEX(AJ$245:AJ$256,$D825))</f>
        <v/>
      </c>
      <c r="AK825" s="47">
        <f>AK816*Settings!$C$13*(INDEX(AK$258:AK$269,$D825)+INDEX(AK$245:AK$256,$D825))</f>
        <v/>
      </c>
      <c r="AL825" s="47">
        <f>AL816*Settings!$C$13*(INDEX(AL$258:AL$269,$D825)+INDEX(AL$245:AL$256,$D825))</f>
        <v/>
      </c>
      <c r="AM825" s="47">
        <f>AM816*Settings!$C$13*(INDEX(AM$258:AM$269,$D825)+INDEX(AM$245:AM$256,$D825))</f>
        <v/>
      </c>
      <c r="AN825" s="47">
        <f>AN816*Settings!$C$13*(INDEX(AN$258:AN$269,$D825)+INDEX(AN$245:AN$256,$D825))</f>
        <v/>
      </c>
      <c r="AO825" s="47">
        <f>AO816*Settings!$C$13*(INDEX(AO$258:AO$269,$D825)+INDEX(AO$245:AO$256,$D825))</f>
        <v/>
      </c>
      <c r="AP825" s="47">
        <f>AP816*Settings!$C$13*(INDEX(AP$258:AP$269,$D825)+INDEX(AP$245:AP$256,$D825))</f>
        <v/>
      </c>
      <c r="AQ825" s="47">
        <f>AQ816*Settings!$C$13*(INDEX(AQ$258:AQ$269,$D825)+INDEX(AQ$245:AQ$256,$D825))</f>
        <v/>
      </c>
      <c r="AR825" s="47">
        <f>AR816*Settings!$C$13*(INDEX(AR$258:AR$269,$D825)+INDEX(AR$245:AR$256,$D825))</f>
        <v/>
      </c>
      <c r="AS825" s="47">
        <f>AS816*Settings!$C$13*(INDEX(AS$258:AS$269,$D825)+INDEX(AS$245:AS$256,$D825))</f>
        <v/>
      </c>
      <c r="AT825" s="47">
        <f>AT816*Settings!$C$13*(INDEX(AT$258:AT$269,$D825)+INDEX(AT$245:AT$256,$D825))</f>
        <v/>
      </c>
      <c r="AU825" s="47">
        <f>AU816*Settings!$C$13*(INDEX(AU$258:AU$269,$D825)+INDEX(AU$245:AU$256,$D825))</f>
        <v/>
      </c>
      <c r="AV825" s="47">
        <f>AV816*Settings!$C$13*(INDEX(AV$258:AV$269,$D825)+INDEX(AV$245:AV$256,$D825))</f>
        <v/>
      </c>
      <c r="AW825" s="47">
        <f>AW816*Settings!$C$13*(INDEX(AW$258:AW$269,$D825)+INDEX(AW$245:AW$256,$D825))</f>
        <v/>
      </c>
      <c r="AX825" s="48">
        <f>REVENUE(AX816,Settings!$C$13,INDEX(AX$258:AX$269,$D825)+INDEX(AX$245:AX$256,$D825))</f>
        <v/>
      </c>
    </row>
    <row r="826" hidden="1" outlineLevel="2">
      <c r="A826" s="5" t="inlineStr">
        <is>
          <t>rtx</t>
        </is>
      </c>
      <c r="B826" s="5" t="inlineStr">
        <is>
          <t>nga</t>
        </is>
      </c>
      <c r="C826" s="5" t="inlineStr">
        <is>
          <t>foo</t>
        </is>
      </c>
      <c r="D826" s="40">
        <f>INDEX(Inputs!$R$5:$R$132,MATCH($B826&amp;"|"&amp;$C826,Inputs!$A$5:$A$132,0))</f>
        <v/>
      </c>
      <c r="E826" s="39" t="n"/>
      <c r="F826" s="39" t="n"/>
      <c r="G826" s="39" t="n"/>
      <c r="H826" s="5">
        <f>INDEX(Variables!$B$5:$B$105,MATCH($A826,Variables!$A$5:$A$105,0))&amp;IF($C826="",""," | "&amp;INDEX(Mapping!$B$5:$B$26,MATCH($C826,Mapping!$A$5:$A$26,0))&amp;" | "&amp;INDEX(Mapping!$B$30:$B$41,MATCH($B826,Mapping!$A$30:$A$41,0)))</f>
        <v/>
      </c>
      <c r="I826" s="5">
        <f>INDEX(Variables!$C$5:$C$105,MATCH($A826,Variables!$A$5:$A$105,0))</f>
        <v/>
      </c>
      <c r="J826" s="5">
        <f>INDEX(Variables!$E$5:$E$105,MATCH($A826,Variables!$A$5:$A$105,0))</f>
        <v/>
      </c>
      <c r="K826" s="25">
        <f>LOWER(Settings!$C$4)&amp;".mit."&amp;$A826&amp;IF($C826="","","."&amp;$C826&amp;"."&amp;$B826)&amp;IF(INDEX(Variables!$D$5:$D$105,MATCH($A826,Variables!$A$5:$A$105,0))="","","."&amp;INDEX(Variables!$D$5:$D$105,MATCH($A826,Variables!$A$5:$A$105,0)))&amp;"."&amp;K$5</f>
        <v/>
      </c>
      <c r="L826" s="46">
        <f>L817*Settings!$C$13*(INDEX(L$258:L$269,$D826)+INDEX(L$245:L$256,$D826))</f>
        <v/>
      </c>
      <c r="M826" s="47">
        <f>M817*Settings!$C$13*(INDEX(M$258:M$269,$D826)+INDEX(M$245:M$256,$D826))</f>
        <v/>
      </c>
      <c r="N826" s="47">
        <f>N817*Settings!$C$13*(INDEX(N$258:N$269,$D826)+INDEX(N$245:N$256,$D826))</f>
        <v/>
      </c>
      <c r="O826" s="47">
        <f>O817*Settings!$C$13*(INDEX(O$258:O$269,$D826)+INDEX(O$245:O$256,$D826))</f>
        <v/>
      </c>
      <c r="P826" s="47">
        <f>P817*Settings!$C$13*(INDEX(P$258:P$269,$D826)+INDEX(P$245:P$256,$D826))</f>
        <v/>
      </c>
      <c r="Q826" s="47">
        <f>Q817*Settings!$C$13*(INDEX(Q$258:Q$269,$D826)+INDEX(Q$245:Q$256,$D826))</f>
        <v/>
      </c>
      <c r="R826" s="47">
        <f>R817*Settings!$C$13*(INDEX(R$258:R$269,$D826)+INDEX(R$245:R$256,$D826))</f>
        <v/>
      </c>
      <c r="S826" s="47">
        <f>S817*Settings!$C$13*(INDEX(S$258:S$269,$D826)+INDEX(S$245:S$256,$D826))</f>
        <v/>
      </c>
      <c r="T826" s="47">
        <f>T817*Settings!$C$13*(INDEX(T$258:T$269,$D826)+INDEX(T$245:T$256,$D826))</f>
        <v/>
      </c>
      <c r="U826" s="47">
        <f>U817*Settings!$C$13*(INDEX(U$258:U$269,$D826)+INDEX(U$245:U$256,$D826))</f>
        <v/>
      </c>
      <c r="V826" s="47">
        <f>V817*Settings!$C$13*(INDEX(V$258:V$269,$D826)+INDEX(V$245:V$256,$D826))</f>
        <v/>
      </c>
      <c r="W826" s="47">
        <f>W817*Settings!$C$13*(INDEX(W$258:W$269,$D826)+INDEX(W$245:W$256,$D826))</f>
        <v/>
      </c>
      <c r="X826" s="47">
        <f>X817*Settings!$C$13*(INDEX(X$258:X$269,$D826)+INDEX(X$245:X$256,$D826))</f>
        <v/>
      </c>
      <c r="Y826" s="47">
        <f>Y817*Settings!$C$13*(INDEX(Y$258:Y$269,$D826)+INDEX(Y$245:Y$256,$D826))</f>
        <v/>
      </c>
      <c r="Z826" s="47">
        <f>Z817*Settings!$C$13*(INDEX(Z$258:Z$269,$D826)+INDEX(Z$245:Z$256,$D826))</f>
        <v/>
      </c>
      <c r="AA826" s="47">
        <f>AA817*Settings!$C$13*(INDEX(AA$258:AA$269,$D826)+INDEX(AA$245:AA$256,$D826))</f>
        <v/>
      </c>
      <c r="AB826" s="47">
        <f>AB817*Settings!$C$13*(INDEX(AB$258:AB$269,$D826)+INDEX(AB$245:AB$256,$D826))</f>
        <v/>
      </c>
      <c r="AC826" s="47">
        <f>AC817*Settings!$C$13*(INDEX(AC$258:AC$269,$D826)+INDEX(AC$245:AC$256,$D826))</f>
        <v/>
      </c>
      <c r="AD826" s="48">
        <f>REVENUE(AD817,Settings!$C$13,INDEX(AD$258:AD$269,$D826)+INDEX(AD$245:AD$256,$D826))</f>
        <v/>
      </c>
      <c r="AE826" s="25">
        <f>LOWER(Settings!$C$4)&amp;".mit."&amp;$A826&amp;IF($C826="","","."&amp;$C826&amp;"."&amp;$B826)&amp;IF(INDEX(Variables!$D$5:$D$105,MATCH($A826,Variables!$A$5:$A$105,0))="","","."&amp;INDEX(Variables!$D$5:$D$105,MATCH($A826,Variables!$A$5:$A$105,0)))&amp;"."&amp;AE$5</f>
        <v/>
      </c>
      <c r="AF826" s="46">
        <f>AF817*Settings!$C$13*(INDEX(AF$258:AF$269,$D826)+INDEX(AF$245:AF$256,$D826))</f>
        <v/>
      </c>
      <c r="AG826" s="47">
        <f>AG817*Settings!$C$13*(INDEX(AG$258:AG$269,$D826)+INDEX(AG$245:AG$256,$D826))</f>
        <v/>
      </c>
      <c r="AH826" s="47">
        <f>AH817*Settings!$C$13*(INDEX(AH$258:AH$269,$D826)+INDEX(AH$245:AH$256,$D826))</f>
        <v/>
      </c>
      <c r="AI826" s="47">
        <f>AI817*Settings!$C$13*(INDEX(AI$258:AI$269,$D826)+INDEX(AI$245:AI$256,$D826))</f>
        <v/>
      </c>
      <c r="AJ826" s="47">
        <f>AJ817*Settings!$C$13*(INDEX(AJ$258:AJ$269,$D826)+INDEX(AJ$245:AJ$256,$D826))</f>
        <v/>
      </c>
      <c r="AK826" s="47">
        <f>AK817*Settings!$C$13*(INDEX(AK$258:AK$269,$D826)+INDEX(AK$245:AK$256,$D826))</f>
        <v/>
      </c>
      <c r="AL826" s="47">
        <f>AL817*Settings!$C$13*(INDEX(AL$258:AL$269,$D826)+INDEX(AL$245:AL$256,$D826))</f>
        <v/>
      </c>
      <c r="AM826" s="47">
        <f>AM817*Settings!$C$13*(INDEX(AM$258:AM$269,$D826)+INDEX(AM$245:AM$256,$D826))</f>
        <v/>
      </c>
      <c r="AN826" s="47">
        <f>AN817*Settings!$C$13*(INDEX(AN$258:AN$269,$D826)+INDEX(AN$245:AN$256,$D826))</f>
        <v/>
      </c>
      <c r="AO826" s="47">
        <f>AO817*Settings!$C$13*(INDEX(AO$258:AO$269,$D826)+INDEX(AO$245:AO$256,$D826))</f>
        <v/>
      </c>
      <c r="AP826" s="47">
        <f>AP817*Settings!$C$13*(INDEX(AP$258:AP$269,$D826)+INDEX(AP$245:AP$256,$D826))</f>
        <v/>
      </c>
      <c r="AQ826" s="47">
        <f>AQ817*Settings!$C$13*(INDEX(AQ$258:AQ$269,$D826)+INDEX(AQ$245:AQ$256,$D826))</f>
        <v/>
      </c>
      <c r="AR826" s="47">
        <f>AR817*Settings!$C$13*(INDEX(AR$258:AR$269,$D826)+INDEX(AR$245:AR$256,$D826))</f>
        <v/>
      </c>
      <c r="AS826" s="47">
        <f>AS817*Settings!$C$13*(INDEX(AS$258:AS$269,$D826)+INDEX(AS$245:AS$256,$D826))</f>
        <v/>
      </c>
      <c r="AT826" s="47">
        <f>AT817*Settings!$C$13*(INDEX(AT$258:AT$269,$D826)+INDEX(AT$245:AT$256,$D826))</f>
        <v/>
      </c>
      <c r="AU826" s="47">
        <f>AU817*Settings!$C$13*(INDEX(AU$258:AU$269,$D826)+INDEX(AU$245:AU$256,$D826))</f>
        <v/>
      </c>
      <c r="AV826" s="47">
        <f>AV817*Settings!$C$13*(INDEX(AV$258:AV$269,$D826)+INDEX(AV$245:AV$256,$D826))</f>
        <v/>
      </c>
      <c r="AW826" s="47">
        <f>AW817*Settings!$C$13*(INDEX(AW$258:AW$269,$D826)+INDEX(AW$245:AW$256,$D826))</f>
        <v/>
      </c>
      <c r="AX826" s="48">
        <f>REVENUE(AX817,Settings!$C$13,INDEX(AX$258:AX$269,$D826)+INDEX(AX$245:AX$256,$D826))</f>
        <v/>
      </c>
    </row>
    <row r="827" hidden="1" outlineLevel="2">
      <c r="A827" s="5" t="inlineStr">
        <is>
          <t>rtx</t>
        </is>
      </c>
      <c r="B827" s="5" t="inlineStr">
        <is>
          <t>gso</t>
        </is>
      </c>
      <c r="C827" s="5" t="inlineStr">
        <is>
          <t>foo</t>
        </is>
      </c>
      <c r="D827" s="40">
        <f>INDEX(Inputs!$R$5:$R$132,MATCH($B827&amp;"|"&amp;$C827,Inputs!$A$5:$A$132,0))</f>
        <v/>
      </c>
      <c r="E827" s="39" t="n"/>
      <c r="F827" s="39" t="n"/>
      <c r="G827" s="39" t="n"/>
      <c r="H827" s="5">
        <f>INDEX(Variables!$B$5:$B$105,MATCH($A827,Variables!$A$5:$A$105,0))&amp;IF($C827="",""," | "&amp;INDEX(Mapping!$B$5:$B$26,MATCH($C827,Mapping!$A$5:$A$26,0))&amp;" | "&amp;INDEX(Mapping!$B$30:$B$41,MATCH($B827,Mapping!$A$30:$A$41,0)))</f>
        <v/>
      </c>
      <c r="I827" s="5">
        <f>INDEX(Variables!$C$5:$C$105,MATCH($A827,Variables!$A$5:$A$105,0))</f>
        <v/>
      </c>
      <c r="J827" s="5">
        <f>INDEX(Variables!$E$5:$E$105,MATCH($A827,Variables!$A$5:$A$105,0))</f>
        <v/>
      </c>
      <c r="K827" s="25">
        <f>LOWER(Settings!$C$4)&amp;".mit."&amp;$A827&amp;IF($C827="","","."&amp;$C827&amp;"."&amp;$B827)&amp;IF(INDEX(Variables!$D$5:$D$105,MATCH($A827,Variables!$A$5:$A$105,0))="","","."&amp;INDEX(Variables!$D$5:$D$105,MATCH($A827,Variables!$A$5:$A$105,0)))&amp;"."&amp;K$5</f>
        <v/>
      </c>
      <c r="L827" s="46">
        <f>L818*Settings!$C$13*(INDEX(L$258:L$269,$D827)+INDEX(L$245:L$256,$D827))</f>
        <v/>
      </c>
      <c r="M827" s="47">
        <f>M818*Settings!$C$13*(INDEX(M$258:M$269,$D827)+INDEX(M$245:M$256,$D827))</f>
        <v/>
      </c>
      <c r="N827" s="47">
        <f>N818*Settings!$C$13*(INDEX(N$258:N$269,$D827)+INDEX(N$245:N$256,$D827))</f>
        <v/>
      </c>
      <c r="O827" s="47">
        <f>O818*Settings!$C$13*(INDEX(O$258:O$269,$D827)+INDEX(O$245:O$256,$D827))</f>
        <v/>
      </c>
      <c r="P827" s="47">
        <f>P818*Settings!$C$13*(INDEX(P$258:P$269,$D827)+INDEX(P$245:P$256,$D827))</f>
        <v/>
      </c>
      <c r="Q827" s="47">
        <f>Q818*Settings!$C$13*(INDEX(Q$258:Q$269,$D827)+INDEX(Q$245:Q$256,$D827))</f>
        <v/>
      </c>
      <c r="R827" s="47">
        <f>R818*Settings!$C$13*(INDEX(R$258:R$269,$D827)+INDEX(R$245:R$256,$D827))</f>
        <v/>
      </c>
      <c r="S827" s="47">
        <f>S818*Settings!$C$13*(INDEX(S$258:S$269,$D827)+INDEX(S$245:S$256,$D827))</f>
        <v/>
      </c>
      <c r="T827" s="47">
        <f>T818*Settings!$C$13*(INDEX(T$258:T$269,$D827)+INDEX(T$245:T$256,$D827))</f>
        <v/>
      </c>
      <c r="U827" s="47">
        <f>U818*Settings!$C$13*(INDEX(U$258:U$269,$D827)+INDEX(U$245:U$256,$D827))</f>
        <v/>
      </c>
      <c r="V827" s="47">
        <f>V818*Settings!$C$13*(INDEX(V$258:V$269,$D827)+INDEX(V$245:V$256,$D827))</f>
        <v/>
      </c>
      <c r="W827" s="47">
        <f>W818*Settings!$C$13*(INDEX(W$258:W$269,$D827)+INDEX(W$245:W$256,$D827))</f>
        <v/>
      </c>
      <c r="X827" s="47">
        <f>X818*Settings!$C$13*(INDEX(X$258:X$269,$D827)+INDEX(X$245:X$256,$D827))</f>
        <v/>
      </c>
      <c r="Y827" s="47">
        <f>Y818*Settings!$C$13*(INDEX(Y$258:Y$269,$D827)+INDEX(Y$245:Y$256,$D827))</f>
        <v/>
      </c>
      <c r="Z827" s="47">
        <f>Z818*Settings!$C$13*(INDEX(Z$258:Z$269,$D827)+INDEX(Z$245:Z$256,$D827))</f>
        <v/>
      </c>
      <c r="AA827" s="47">
        <f>AA818*Settings!$C$13*(INDEX(AA$258:AA$269,$D827)+INDEX(AA$245:AA$256,$D827))</f>
        <v/>
      </c>
      <c r="AB827" s="47">
        <f>AB818*Settings!$C$13*(INDEX(AB$258:AB$269,$D827)+INDEX(AB$245:AB$256,$D827))</f>
        <v/>
      </c>
      <c r="AC827" s="47">
        <f>AC818*Settings!$C$13*(INDEX(AC$258:AC$269,$D827)+INDEX(AC$245:AC$256,$D827))</f>
        <v/>
      </c>
      <c r="AD827" s="48">
        <f>REVENUE(AD818,Settings!$C$13,INDEX(AD$258:AD$269,$D827)+INDEX(AD$245:AD$256,$D827))</f>
        <v/>
      </c>
      <c r="AE827" s="25">
        <f>LOWER(Settings!$C$4)&amp;".mit."&amp;$A827&amp;IF($C827="","","."&amp;$C827&amp;"."&amp;$B827)&amp;IF(INDEX(Variables!$D$5:$D$105,MATCH($A827,Variables!$A$5:$A$105,0))="","","."&amp;INDEX(Variables!$D$5:$D$105,MATCH($A827,Variables!$A$5:$A$105,0)))&amp;"."&amp;AE$5</f>
        <v/>
      </c>
      <c r="AF827" s="46">
        <f>AF818*Settings!$C$13*(INDEX(AF$258:AF$269,$D827)+INDEX(AF$245:AF$256,$D827))</f>
        <v/>
      </c>
      <c r="AG827" s="47">
        <f>AG818*Settings!$C$13*(INDEX(AG$258:AG$269,$D827)+INDEX(AG$245:AG$256,$D827))</f>
        <v/>
      </c>
      <c r="AH827" s="47">
        <f>AH818*Settings!$C$13*(INDEX(AH$258:AH$269,$D827)+INDEX(AH$245:AH$256,$D827))</f>
        <v/>
      </c>
      <c r="AI827" s="47">
        <f>AI818*Settings!$C$13*(INDEX(AI$258:AI$269,$D827)+INDEX(AI$245:AI$256,$D827))</f>
        <v/>
      </c>
      <c r="AJ827" s="47">
        <f>AJ818*Settings!$C$13*(INDEX(AJ$258:AJ$269,$D827)+INDEX(AJ$245:AJ$256,$D827))</f>
        <v/>
      </c>
      <c r="AK827" s="47">
        <f>AK818*Settings!$C$13*(INDEX(AK$258:AK$269,$D827)+INDEX(AK$245:AK$256,$D827))</f>
        <v/>
      </c>
      <c r="AL827" s="47">
        <f>AL818*Settings!$C$13*(INDEX(AL$258:AL$269,$D827)+INDEX(AL$245:AL$256,$D827))</f>
        <v/>
      </c>
      <c r="AM827" s="47">
        <f>AM818*Settings!$C$13*(INDEX(AM$258:AM$269,$D827)+INDEX(AM$245:AM$256,$D827))</f>
        <v/>
      </c>
      <c r="AN827" s="47">
        <f>AN818*Settings!$C$13*(INDEX(AN$258:AN$269,$D827)+INDEX(AN$245:AN$256,$D827))</f>
        <v/>
      </c>
      <c r="AO827" s="47">
        <f>AO818*Settings!$C$13*(INDEX(AO$258:AO$269,$D827)+INDEX(AO$245:AO$256,$D827))</f>
        <v/>
      </c>
      <c r="AP827" s="47">
        <f>AP818*Settings!$C$13*(INDEX(AP$258:AP$269,$D827)+INDEX(AP$245:AP$256,$D827))</f>
        <v/>
      </c>
      <c r="AQ827" s="47">
        <f>AQ818*Settings!$C$13*(INDEX(AQ$258:AQ$269,$D827)+INDEX(AQ$245:AQ$256,$D827))</f>
        <v/>
      </c>
      <c r="AR827" s="47">
        <f>AR818*Settings!$C$13*(INDEX(AR$258:AR$269,$D827)+INDEX(AR$245:AR$256,$D827))</f>
        <v/>
      </c>
      <c r="AS827" s="47">
        <f>AS818*Settings!$C$13*(INDEX(AS$258:AS$269,$D827)+INDEX(AS$245:AS$256,$D827))</f>
        <v/>
      </c>
      <c r="AT827" s="47">
        <f>AT818*Settings!$C$13*(INDEX(AT$258:AT$269,$D827)+INDEX(AT$245:AT$256,$D827))</f>
        <v/>
      </c>
      <c r="AU827" s="47">
        <f>AU818*Settings!$C$13*(INDEX(AU$258:AU$269,$D827)+INDEX(AU$245:AU$256,$D827))</f>
        <v/>
      </c>
      <c r="AV827" s="47">
        <f>AV818*Settings!$C$13*(INDEX(AV$258:AV$269,$D827)+INDEX(AV$245:AV$256,$D827))</f>
        <v/>
      </c>
      <c r="AW827" s="47">
        <f>AW818*Settings!$C$13*(INDEX(AW$258:AW$269,$D827)+INDEX(AW$245:AW$256,$D827))</f>
        <v/>
      </c>
      <c r="AX827" s="48">
        <f>REVENUE(AX818,Settings!$C$13,INDEX(AX$258:AX$269,$D827)+INDEX(AX$245:AX$256,$D827))</f>
        <v/>
      </c>
    </row>
    <row r="828" hidden="1" outlineLevel="2">
      <c r="A828" s="5" t="inlineStr">
        <is>
          <t>rtx</t>
        </is>
      </c>
      <c r="B828" s="5" t="inlineStr">
        <is>
          <t>die</t>
        </is>
      </c>
      <c r="C828" s="5" t="inlineStr">
        <is>
          <t>foo</t>
        </is>
      </c>
      <c r="D828" s="40">
        <f>INDEX(Inputs!$R$5:$R$132,MATCH($B828&amp;"|"&amp;$C828,Inputs!$A$5:$A$132,0))</f>
        <v/>
      </c>
      <c r="E828" s="39" t="n"/>
      <c r="F828" s="39" t="n"/>
      <c r="G828" s="39" t="n"/>
      <c r="H828" s="5">
        <f>INDEX(Variables!$B$5:$B$105,MATCH($A828,Variables!$A$5:$A$105,0))&amp;IF($C828="",""," | "&amp;INDEX(Mapping!$B$5:$B$26,MATCH($C828,Mapping!$A$5:$A$26,0))&amp;" | "&amp;INDEX(Mapping!$B$30:$B$41,MATCH($B828,Mapping!$A$30:$A$41,0)))</f>
        <v/>
      </c>
      <c r="I828" s="5">
        <f>INDEX(Variables!$C$5:$C$105,MATCH($A828,Variables!$A$5:$A$105,0))</f>
        <v/>
      </c>
      <c r="J828" s="5">
        <f>INDEX(Variables!$E$5:$E$105,MATCH($A828,Variables!$A$5:$A$105,0))</f>
        <v/>
      </c>
      <c r="K828" s="25">
        <f>LOWER(Settings!$C$4)&amp;".mit."&amp;$A828&amp;IF($C828="","","."&amp;$C828&amp;"."&amp;$B828)&amp;IF(INDEX(Variables!$D$5:$D$105,MATCH($A828,Variables!$A$5:$A$105,0))="","","."&amp;INDEX(Variables!$D$5:$D$105,MATCH($A828,Variables!$A$5:$A$105,0)))&amp;"."&amp;K$5</f>
        <v/>
      </c>
      <c r="L828" s="46">
        <f>L819*Settings!$C$13*(INDEX(L$258:L$269,$D828)+INDEX(L$245:L$256,$D828))</f>
        <v/>
      </c>
      <c r="M828" s="47">
        <f>M819*Settings!$C$13*(INDEX(M$258:M$269,$D828)+INDEX(M$245:M$256,$D828))</f>
        <v/>
      </c>
      <c r="N828" s="47">
        <f>N819*Settings!$C$13*(INDEX(N$258:N$269,$D828)+INDEX(N$245:N$256,$D828))</f>
        <v/>
      </c>
      <c r="O828" s="47">
        <f>O819*Settings!$C$13*(INDEX(O$258:O$269,$D828)+INDEX(O$245:O$256,$D828))</f>
        <v/>
      </c>
      <c r="P828" s="47">
        <f>P819*Settings!$C$13*(INDEX(P$258:P$269,$D828)+INDEX(P$245:P$256,$D828))</f>
        <v/>
      </c>
      <c r="Q828" s="47">
        <f>Q819*Settings!$C$13*(INDEX(Q$258:Q$269,$D828)+INDEX(Q$245:Q$256,$D828))</f>
        <v/>
      </c>
      <c r="R828" s="47">
        <f>R819*Settings!$C$13*(INDEX(R$258:R$269,$D828)+INDEX(R$245:R$256,$D828))</f>
        <v/>
      </c>
      <c r="S828" s="47">
        <f>S819*Settings!$C$13*(INDEX(S$258:S$269,$D828)+INDEX(S$245:S$256,$D828))</f>
        <v/>
      </c>
      <c r="T828" s="47">
        <f>T819*Settings!$C$13*(INDEX(T$258:T$269,$D828)+INDEX(T$245:T$256,$D828))</f>
        <v/>
      </c>
      <c r="U828" s="47">
        <f>U819*Settings!$C$13*(INDEX(U$258:U$269,$D828)+INDEX(U$245:U$256,$D828))</f>
        <v/>
      </c>
      <c r="V828" s="47">
        <f>V819*Settings!$C$13*(INDEX(V$258:V$269,$D828)+INDEX(V$245:V$256,$D828))</f>
        <v/>
      </c>
      <c r="W828" s="47">
        <f>W819*Settings!$C$13*(INDEX(W$258:W$269,$D828)+INDEX(W$245:W$256,$D828))</f>
        <v/>
      </c>
      <c r="X828" s="47">
        <f>X819*Settings!$C$13*(INDEX(X$258:X$269,$D828)+INDEX(X$245:X$256,$D828))</f>
        <v/>
      </c>
      <c r="Y828" s="47">
        <f>Y819*Settings!$C$13*(INDEX(Y$258:Y$269,$D828)+INDEX(Y$245:Y$256,$D828))</f>
        <v/>
      </c>
      <c r="Z828" s="47">
        <f>Z819*Settings!$C$13*(INDEX(Z$258:Z$269,$D828)+INDEX(Z$245:Z$256,$D828))</f>
        <v/>
      </c>
      <c r="AA828" s="47">
        <f>AA819*Settings!$C$13*(INDEX(AA$258:AA$269,$D828)+INDEX(AA$245:AA$256,$D828))</f>
        <v/>
      </c>
      <c r="AB828" s="47">
        <f>AB819*Settings!$C$13*(INDEX(AB$258:AB$269,$D828)+INDEX(AB$245:AB$256,$D828))</f>
        <v/>
      </c>
      <c r="AC828" s="47">
        <f>AC819*Settings!$C$13*(INDEX(AC$258:AC$269,$D828)+INDEX(AC$245:AC$256,$D828))</f>
        <v/>
      </c>
      <c r="AD828" s="48">
        <f>REVENUE(AD819,Settings!$C$13,INDEX(AD$258:AD$269,$D828)+INDEX(AD$245:AD$256,$D828))</f>
        <v/>
      </c>
      <c r="AE828" s="25">
        <f>LOWER(Settings!$C$4)&amp;".mit."&amp;$A828&amp;IF($C828="","","."&amp;$C828&amp;"."&amp;$B828)&amp;IF(INDEX(Variables!$D$5:$D$105,MATCH($A828,Variables!$A$5:$A$105,0))="","","."&amp;INDEX(Variables!$D$5:$D$105,MATCH($A828,Variables!$A$5:$A$105,0)))&amp;"."&amp;AE$5</f>
        <v/>
      </c>
      <c r="AF828" s="46">
        <f>AF819*Settings!$C$13*(INDEX(AF$258:AF$269,$D828)+INDEX(AF$245:AF$256,$D828))</f>
        <v/>
      </c>
      <c r="AG828" s="47">
        <f>AG819*Settings!$C$13*(INDEX(AG$258:AG$269,$D828)+INDEX(AG$245:AG$256,$D828))</f>
        <v/>
      </c>
      <c r="AH828" s="47">
        <f>AH819*Settings!$C$13*(INDEX(AH$258:AH$269,$D828)+INDEX(AH$245:AH$256,$D828))</f>
        <v/>
      </c>
      <c r="AI828" s="47">
        <f>AI819*Settings!$C$13*(INDEX(AI$258:AI$269,$D828)+INDEX(AI$245:AI$256,$D828))</f>
        <v/>
      </c>
      <c r="AJ828" s="47">
        <f>AJ819*Settings!$C$13*(INDEX(AJ$258:AJ$269,$D828)+INDEX(AJ$245:AJ$256,$D828))</f>
        <v/>
      </c>
      <c r="AK828" s="47">
        <f>AK819*Settings!$C$13*(INDEX(AK$258:AK$269,$D828)+INDEX(AK$245:AK$256,$D828))</f>
        <v/>
      </c>
      <c r="AL828" s="47">
        <f>AL819*Settings!$C$13*(INDEX(AL$258:AL$269,$D828)+INDEX(AL$245:AL$256,$D828))</f>
        <v/>
      </c>
      <c r="AM828" s="47">
        <f>AM819*Settings!$C$13*(INDEX(AM$258:AM$269,$D828)+INDEX(AM$245:AM$256,$D828))</f>
        <v/>
      </c>
      <c r="AN828" s="47">
        <f>AN819*Settings!$C$13*(INDEX(AN$258:AN$269,$D828)+INDEX(AN$245:AN$256,$D828))</f>
        <v/>
      </c>
      <c r="AO828" s="47">
        <f>AO819*Settings!$C$13*(INDEX(AO$258:AO$269,$D828)+INDEX(AO$245:AO$256,$D828))</f>
        <v/>
      </c>
      <c r="AP828" s="47">
        <f>AP819*Settings!$C$13*(INDEX(AP$258:AP$269,$D828)+INDEX(AP$245:AP$256,$D828))</f>
        <v/>
      </c>
      <c r="AQ828" s="47">
        <f>AQ819*Settings!$C$13*(INDEX(AQ$258:AQ$269,$D828)+INDEX(AQ$245:AQ$256,$D828))</f>
        <v/>
      </c>
      <c r="AR828" s="47">
        <f>AR819*Settings!$C$13*(INDEX(AR$258:AR$269,$D828)+INDEX(AR$245:AR$256,$D828))</f>
        <v/>
      </c>
      <c r="AS828" s="47">
        <f>AS819*Settings!$C$13*(INDEX(AS$258:AS$269,$D828)+INDEX(AS$245:AS$256,$D828))</f>
        <v/>
      </c>
      <c r="AT828" s="47">
        <f>AT819*Settings!$C$13*(INDEX(AT$258:AT$269,$D828)+INDEX(AT$245:AT$256,$D828))</f>
        <v/>
      </c>
      <c r="AU828" s="47">
        <f>AU819*Settings!$C$13*(INDEX(AU$258:AU$269,$D828)+INDEX(AU$245:AU$256,$D828))</f>
        <v/>
      </c>
      <c r="AV828" s="47">
        <f>AV819*Settings!$C$13*(INDEX(AV$258:AV$269,$D828)+INDEX(AV$245:AV$256,$D828))</f>
        <v/>
      </c>
      <c r="AW828" s="47">
        <f>AW819*Settings!$C$13*(INDEX(AW$258:AW$269,$D828)+INDEX(AW$245:AW$256,$D828))</f>
        <v/>
      </c>
      <c r="AX828" s="48">
        <f>REVENUE(AX819,Settings!$C$13,INDEX(AX$258:AX$269,$D828)+INDEX(AX$245:AX$256,$D828))</f>
        <v/>
      </c>
    </row>
    <row r="829" hidden="1" outlineLevel="2">
      <c r="A829" s="5" t="inlineStr">
        <is>
          <t>rtx</t>
        </is>
      </c>
      <c r="B829" s="5" t="inlineStr">
        <is>
          <t>lpg</t>
        </is>
      </c>
      <c r="C829" s="5" t="inlineStr">
        <is>
          <t>foo</t>
        </is>
      </c>
      <c r="D829" s="40">
        <f>INDEX(Inputs!$R$5:$R$132,MATCH($B829&amp;"|"&amp;$C829,Inputs!$A$5:$A$132,0))</f>
        <v/>
      </c>
      <c r="E829" s="39" t="n"/>
      <c r="F829" s="39" t="n"/>
      <c r="G829" s="39" t="n"/>
      <c r="H829" s="5">
        <f>INDEX(Variables!$B$5:$B$105,MATCH($A829,Variables!$A$5:$A$105,0))&amp;IF($C829="",""," | "&amp;INDEX(Mapping!$B$5:$B$26,MATCH($C829,Mapping!$A$5:$A$26,0))&amp;" | "&amp;INDEX(Mapping!$B$30:$B$41,MATCH($B829,Mapping!$A$30:$A$41,0)))</f>
        <v/>
      </c>
      <c r="I829" s="5">
        <f>INDEX(Variables!$C$5:$C$105,MATCH($A829,Variables!$A$5:$A$105,0))</f>
        <v/>
      </c>
      <c r="J829" s="5">
        <f>INDEX(Variables!$E$5:$E$105,MATCH($A829,Variables!$A$5:$A$105,0))</f>
        <v/>
      </c>
      <c r="K829" s="25">
        <f>LOWER(Settings!$C$4)&amp;".mit."&amp;$A829&amp;IF($C829="","","."&amp;$C829&amp;"."&amp;$B829)&amp;IF(INDEX(Variables!$D$5:$D$105,MATCH($A829,Variables!$A$5:$A$105,0))="","","."&amp;INDEX(Variables!$D$5:$D$105,MATCH($A829,Variables!$A$5:$A$105,0)))&amp;"."&amp;K$5</f>
        <v/>
      </c>
      <c r="L829" s="46">
        <f>L820*Settings!$C$13*(INDEX(L$258:L$269,$D829)+INDEX(L$245:L$256,$D829))</f>
        <v/>
      </c>
      <c r="M829" s="47">
        <f>M820*Settings!$C$13*(INDEX(M$258:M$269,$D829)+INDEX(M$245:M$256,$D829))</f>
        <v/>
      </c>
      <c r="N829" s="47">
        <f>N820*Settings!$C$13*(INDEX(N$258:N$269,$D829)+INDEX(N$245:N$256,$D829))</f>
        <v/>
      </c>
      <c r="O829" s="47">
        <f>O820*Settings!$C$13*(INDEX(O$258:O$269,$D829)+INDEX(O$245:O$256,$D829))</f>
        <v/>
      </c>
      <c r="P829" s="47">
        <f>P820*Settings!$C$13*(INDEX(P$258:P$269,$D829)+INDEX(P$245:P$256,$D829))</f>
        <v/>
      </c>
      <c r="Q829" s="47">
        <f>Q820*Settings!$C$13*(INDEX(Q$258:Q$269,$D829)+INDEX(Q$245:Q$256,$D829))</f>
        <v/>
      </c>
      <c r="R829" s="47">
        <f>R820*Settings!$C$13*(INDEX(R$258:R$269,$D829)+INDEX(R$245:R$256,$D829))</f>
        <v/>
      </c>
      <c r="S829" s="47">
        <f>S820*Settings!$C$13*(INDEX(S$258:S$269,$D829)+INDEX(S$245:S$256,$D829))</f>
        <v/>
      </c>
      <c r="T829" s="47">
        <f>T820*Settings!$C$13*(INDEX(T$258:T$269,$D829)+INDEX(T$245:T$256,$D829))</f>
        <v/>
      </c>
      <c r="U829" s="47">
        <f>U820*Settings!$C$13*(INDEX(U$258:U$269,$D829)+INDEX(U$245:U$256,$D829))</f>
        <v/>
      </c>
      <c r="V829" s="47">
        <f>V820*Settings!$C$13*(INDEX(V$258:V$269,$D829)+INDEX(V$245:V$256,$D829))</f>
        <v/>
      </c>
      <c r="W829" s="47">
        <f>W820*Settings!$C$13*(INDEX(W$258:W$269,$D829)+INDEX(W$245:W$256,$D829))</f>
        <v/>
      </c>
      <c r="X829" s="47">
        <f>X820*Settings!$C$13*(INDEX(X$258:X$269,$D829)+INDEX(X$245:X$256,$D829))</f>
        <v/>
      </c>
      <c r="Y829" s="47">
        <f>Y820*Settings!$C$13*(INDEX(Y$258:Y$269,$D829)+INDEX(Y$245:Y$256,$D829))</f>
        <v/>
      </c>
      <c r="Z829" s="47">
        <f>Z820*Settings!$C$13*(INDEX(Z$258:Z$269,$D829)+INDEX(Z$245:Z$256,$D829))</f>
        <v/>
      </c>
      <c r="AA829" s="47">
        <f>AA820*Settings!$C$13*(INDEX(AA$258:AA$269,$D829)+INDEX(AA$245:AA$256,$D829))</f>
        <v/>
      </c>
      <c r="AB829" s="47">
        <f>AB820*Settings!$C$13*(INDEX(AB$258:AB$269,$D829)+INDEX(AB$245:AB$256,$D829))</f>
        <v/>
      </c>
      <c r="AC829" s="47">
        <f>AC820*Settings!$C$13*(INDEX(AC$258:AC$269,$D829)+INDEX(AC$245:AC$256,$D829))</f>
        <v/>
      </c>
      <c r="AD829" s="48">
        <f>REVENUE(AD820,Settings!$C$13,INDEX(AD$258:AD$269,$D829)+INDEX(AD$245:AD$256,$D829))</f>
        <v/>
      </c>
      <c r="AE829" s="25">
        <f>LOWER(Settings!$C$4)&amp;".mit."&amp;$A829&amp;IF($C829="","","."&amp;$C829&amp;"."&amp;$B829)&amp;IF(INDEX(Variables!$D$5:$D$105,MATCH($A829,Variables!$A$5:$A$105,0))="","","."&amp;INDEX(Variables!$D$5:$D$105,MATCH($A829,Variables!$A$5:$A$105,0)))&amp;"."&amp;AE$5</f>
        <v/>
      </c>
      <c r="AF829" s="46">
        <f>AF820*Settings!$C$13*(INDEX(AF$258:AF$269,$D829)+INDEX(AF$245:AF$256,$D829))</f>
        <v/>
      </c>
      <c r="AG829" s="47">
        <f>AG820*Settings!$C$13*(INDEX(AG$258:AG$269,$D829)+INDEX(AG$245:AG$256,$D829))</f>
        <v/>
      </c>
      <c r="AH829" s="47">
        <f>AH820*Settings!$C$13*(INDEX(AH$258:AH$269,$D829)+INDEX(AH$245:AH$256,$D829))</f>
        <v/>
      </c>
      <c r="AI829" s="47">
        <f>AI820*Settings!$C$13*(INDEX(AI$258:AI$269,$D829)+INDEX(AI$245:AI$256,$D829))</f>
        <v/>
      </c>
      <c r="AJ829" s="47">
        <f>AJ820*Settings!$C$13*(INDEX(AJ$258:AJ$269,$D829)+INDEX(AJ$245:AJ$256,$D829))</f>
        <v/>
      </c>
      <c r="AK829" s="47">
        <f>AK820*Settings!$C$13*(INDEX(AK$258:AK$269,$D829)+INDEX(AK$245:AK$256,$D829))</f>
        <v/>
      </c>
      <c r="AL829" s="47">
        <f>AL820*Settings!$C$13*(INDEX(AL$258:AL$269,$D829)+INDEX(AL$245:AL$256,$D829))</f>
        <v/>
      </c>
      <c r="AM829" s="47">
        <f>AM820*Settings!$C$13*(INDEX(AM$258:AM$269,$D829)+INDEX(AM$245:AM$256,$D829))</f>
        <v/>
      </c>
      <c r="AN829" s="47">
        <f>AN820*Settings!$C$13*(INDEX(AN$258:AN$269,$D829)+INDEX(AN$245:AN$256,$D829))</f>
        <v/>
      </c>
      <c r="AO829" s="47">
        <f>AO820*Settings!$C$13*(INDEX(AO$258:AO$269,$D829)+INDEX(AO$245:AO$256,$D829))</f>
        <v/>
      </c>
      <c r="AP829" s="47">
        <f>AP820*Settings!$C$13*(INDEX(AP$258:AP$269,$D829)+INDEX(AP$245:AP$256,$D829))</f>
        <v/>
      </c>
      <c r="AQ829" s="47">
        <f>AQ820*Settings!$C$13*(INDEX(AQ$258:AQ$269,$D829)+INDEX(AQ$245:AQ$256,$D829))</f>
        <v/>
      </c>
      <c r="AR829" s="47">
        <f>AR820*Settings!$C$13*(INDEX(AR$258:AR$269,$D829)+INDEX(AR$245:AR$256,$D829))</f>
        <v/>
      </c>
      <c r="AS829" s="47">
        <f>AS820*Settings!$C$13*(INDEX(AS$258:AS$269,$D829)+INDEX(AS$245:AS$256,$D829))</f>
        <v/>
      </c>
      <c r="AT829" s="47">
        <f>AT820*Settings!$C$13*(INDEX(AT$258:AT$269,$D829)+INDEX(AT$245:AT$256,$D829))</f>
        <v/>
      </c>
      <c r="AU829" s="47">
        <f>AU820*Settings!$C$13*(INDEX(AU$258:AU$269,$D829)+INDEX(AU$245:AU$256,$D829))</f>
        <v/>
      </c>
      <c r="AV829" s="47">
        <f>AV820*Settings!$C$13*(INDEX(AV$258:AV$269,$D829)+INDEX(AV$245:AV$256,$D829))</f>
        <v/>
      </c>
      <c r="AW829" s="47">
        <f>AW820*Settings!$C$13*(INDEX(AW$258:AW$269,$D829)+INDEX(AW$245:AW$256,$D829))</f>
        <v/>
      </c>
      <c r="AX829" s="48">
        <f>REVENUE(AX820,Settings!$C$13,INDEX(AX$258:AX$269,$D829)+INDEX(AX$245:AX$256,$D829))</f>
        <v/>
      </c>
    </row>
    <row r="830" hidden="1" outlineLevel="2">
      <c r="A830" s="5" t="inlineStr">
        <is>
          <t>rtx</t>
        </is>
      </c>
      <c r="B830" s="5" t="inlineStr">
        <is>
          <t>ker</t>
        </is>
      </c>
      <c r="C830" s="5" t="inlineStr">
        <is>
          <t>foo</t>
        </is>
      </c>
      <c r="D830" s="40">
        <f>INDEX(Inputs!$R$5:$R$132,MATCH($B830&amp;"|"&amp;$C830,Inputs!$A$5:$A$132,0))</f>
        <v/>
      </c>
      <c r="E830" s="39" t="n"/>
      <c r="F830" s="39" t="n"/>
      <c r="G830" s="39" t="n"/>
      <c r="H830" s="5">
        <f>INDEX(Variables!$B$5:$B$105,MATCH($A830,Variables!$A$5:$A$105,0))&amp;IF($C830="",""," | "&amp;INDEX(Mapping!$B$5:$B$26,MATCH($C830,Mapping!$A$5:$A$26,0))&amp;" | "&amp;INDEX(Mapping!$B$30:$B$41,MATCH($B830,Mapping!$A$30:$A$41,0)))</f>
        <v/>
      </c>
      <c r="I830" s="5">
        <f>INDEX(Variables!$C$5:$C$105,MATCH($A830,Variables!$A$5:$A$105,0))</f>
        <v/>
      </c>
      <c r="J830" s="5">
        <f>INDEX(Variables!$E$5:$E$105,MATCH($A830,Variables!$A$5:$A$105,0))</f>
        <v/>
      </c>
      <c r="K830" s="25">
        <f>LOWER(Settings!$C$4)&amp;".mit."&amp;$A830&amp;IF($C830="","","."&amp;$C830&amp;"."&amp;$B830)&amp;IF(INDEX(Variables!$D$5:$D$105,MATCH($A830,Variables!$A$5:$A$105,0))="","","."&amp;INDEX(Variables!$D$5:$D$105,MATCH($A830,Variables!$A$5:$A$105,0)))&amp;"."&amp;K$5</f>
        <v/>
      </c>
      <c r="L830" s="46">
        <f>L821*Settings!$C$13*(INDEX(L$258:L$269,$D830)+INDEX(L$245:L$256,$D830))</f>
        <v/>
      </c>
      <c r="M830" s="47">
        <f>M821*Settings!$C$13*(INDEX(M$258:M$269,$D830)+INDEX(M$245:M$256,$D830))</f>
        <v/>
      </c>
      <c r="N830" s="47">
        <f>N821*Settings!$C$13*(INDEX(N$258:N$269,$D830)+INDEX(N$245:N$256,$D830))</f>
        <v/>
      </c>
      <c r="O830" s="47">
        <f>O821*Settings!$C$13*(INDEX(O$258:O$269,$D830)+INDEX(O$245:O$256,$D830))</f>
        <v/>
      </c>
      <c r="P830" s="47">
        <f>P821*Settings!$C$13*(INDEX(P$258:P$269,$D830)+INDEX(P$245:P$256,$D830))</f>
        <v/>
      </c>
      <c r="Q830" s="47">
        <f>Q821*Settings!$C$13*(INDEX(Q$258:Q$269,$D830)+INDEX(Q$245:Q$256,$D830))</f>
        <v/>
      </c>
      <c r="R830" s="47">
        <f>R821*Settings!$C$13*(INDEX(R$258:R$269,$D830)+INDEX(R$245:R$256,$D830))</f>
        <v/>
      </c>
      <c r="S830" s="47">
        <f>S821*Settings!$C$13*(INDEX(S$258:S$269,$D830)+INDEX(S$245:S$256,$D830))</f>
        <v/>
      </c>
      <c r="T830" s="47">
        <f>T821*Settings!$C$13*(INDEX(T$258:T$269,$D830)+INDEX(T$245:T$256,$D830))</f>
        <v/>
      </c>
      <c r="U830" s="47">
        <f>U821*Settings!$C$13*(INDEX(U$258:U$269,$D830)+INDEX(U$245:U$256,$D830))</f>
        <v/>
      </c>
      <c r="V830" s="47">
        <f>V821*Settings!$C$13*(INDEX(V$258:V$269,$D830)+INDEX(V$245:V$256,$D830))</f>
        <v/>
      </c>
      <c r="W830" s="47">
        <f>W821*Settings!$C$13*(INDEX(W$258:W$269,$D830)+INDEX(W$245:W$256,$D830))</f>
        <v/>
      </c>
      <c r="X830" s="47">
        <f>X821*Settings!$C$13*(INDEX(X$258:X$269,$D830)+INDEX(X$245:X$256,$D830))</f>
        <v/>
      </c>
      <c r="Y830" s="47">
        <f>Y821*Settings!$C$13*(INDEX(Y$258:Y$269,$D830)+INDEX(Y$245:Y$256,$D830))</f>
        <v/>
      </c>
      <c r="Z830" s="47">
        <f>Z821*Settings!$C$13*(INDEX(Z$258:Z$269,$D830)+INDEX(Z$245:Z$256,$D830))</f>
        <v/>
      </c>
      <c r="AA830" s="47">
        <f>AA821*Settings!$C$13*(INDEX(AA$258:AA$269,$D830)+INDEX(AA$245:AA$256,$D830))</f>
        <v/>
      </c>
      <c r="AB830" s="47">
        <f>AB821*Settings!$C$13*(INDEX(AB$258:AB$269,$D830)+INDEX(AB$245:AB$256,$D830))</f>
        <v/>
      </c>
      <c r="AC830" s="47">
        <f>AC821*Settings!$C$13*(INDEX(AC$258:AC$269,$D830)+INDEX(AC$245:AC$256,$D830))</f>
        <v/>
      </c>
      <c r="AD830" s="48">
        <f>REVENUE(AD821,Settings!$C$13,INDEX(AD$258:AD$269,$D830)+INDEX(AD$245:AD$256,$D830))</f>
        <v/>
      </c>
      <c r="AE830" s="25">
        <f>LOWER(Settings!$C$4)&amp;".mit."&amp;$A830&amp;IF($C830="","","."&amp;$C830&amp;"."&amp;$B830)&amp;IF(INDEX(Variables!$D$5:$D$105,MATCH($A830,Variables!$A$5:$A$105,0))="","","."&amp;INDEX(Variables!$D$5:$D$105,MATCH($A830,Variables!$A$5:$A$105,0)))&amp;"."&amp;AE$5</f>
        <v/>
      </c>
      <c r="AF830" s="46">
        <f>AF821*Settings!$C$13*(INDEX(AF$258:AF$269,$D830)+INDEX(AF$245:AF$256,$D830))</f>
        <v/>
      </c>
      <c r="AG830" s="47">
        <f>AG821*Settings!$C$13*(INDEX(AG$258:AG$269,$D830)+INDEX(AG$245:AG$256,$D830))</f>
        <v/>
      </c>
      <c r="AH830" s="47">
        <f>AH821*Settings!$C$13*(INDEX(AH$258:AH$269,$D830)+INDEX(AH$245:AH$256,$D830))</f>
        <v/>
      </c>
      <c r="AI830" s="47">
        <f>AI821*Settings!$C$13*(INDEX(AI$258:AI$269,$D830)+INDEX(AI$245:AI$256,$D830))</f>
        <v/>
      </c>
      <c r="AJ830" s="47">
        <f>AJ821*Settings!$C$13*(INDEX(AJ$258:AJ$269,$D830)+INDEX(AJ$245:AJ$256,$D830))</f>
        <v/>
      </c>
      <c r="AK830" s="47">
        <f>AK821*Settings!$C$13*(INDEX(AK$258:AK$269,$D830)+INDEX(AK$245:AK$256,$D830))</f>
        <v/>
      </c>
      <c r="AL830" s="47">
        <f>AL821*Settings!$C$13*(INDEX(AL$258:AL$269,$D830)+INDEX(AL$245:AL$256,$D830))</f>
        <v/>
      </c>
      <c r="AM830" s="47">
        <f>AM821*Settings!$C$13*(INDEX(AM$258:AM$269,$D830)+INDEX(AM$245:AM$256,$D830))</f>
        <v/>
      </c>
      <c r="AN830" s="47">
        <f>AN821*Settings!$C$13*(INDEX(AN$258:AN$269,$D830)+INDEX(AN$245:AN$256,$D830))</f>
        <v/>
      </c>
      <c r="AO830" s="47">
        <f>AO821*Settings!$C$13*(INDEX(AO$258:AO$269,$D830)+INDEX(AO$245:AO$256,$D830))</f>
        <v/>
      </c>
      <c r="AP830" s="47">
        <f>AP821*Settings!$C$13*(INDEX(AP$258:AP$269,$D830)+INDEX(AP$245:AP$256,$D830))</f>
        <v/>
      </c>
      <c r="AQ830" s="47">
        <f>AQ821*Settings!$C$13*(INDEX(AQ$258:AQ$269,$D830)+INDEX(AQ$245:AQ$256,$D830))</f>
        <v/>
      </c>
      <c r="AR830" s="47">
        <f>AR821*Settings!$C$13*(INDEX(AR$258:AR$269,$D830)+INDEX(AR$245:AR$256,$D830))</f>
        <v/>
      </c>
      <c r="AS830" s="47">
        <f>AS821*Settings!$C$13*(INDEX(AS$258:AS$269,$D830)+INDEX(AS$245:AS$256,$D830))</f>
        <v/>
      </c>
      <c r="AT830" s="47">
        <f>AT821*Settings!$C$13*(INDEX(AT$258:AT$269,$D830)+INDEX(AT$245:AT$256,$D830))</f>
        <v/>
      </c>
      <c r="AU830" s="47">
        <f>AU821*Settings!$C$13*(INDEX(AU$258:AU$269,$D830)+INDEX(AU$245:AU$256,$D830))</f>
        <v/>
      </c>
      <c r="AV830" s="47">
        <f>AV821*Settings!$C$13*(INDEX(AV$258:AV$269,$D830)+INDEX(AV$245:AV$256,$D830))</f>
        <v/>
      </c>
      <c r="AW830" s="47">
        <f>AW821*Settings!$C$13*(INDEX(AW$258:AW$269,$D830)+INDEX(AW$245:AW$256,$D830))</f>
        <v/>
      </c>
      <c r="AX830" s="48">
        <f>REVENUE(AX821,Settings!$C$13,INDEX(AX$258:AX$269,$D830)+INDEX(AX$245:AX$256,$D830))</f>
        <v/>
      </c>
    </row>
    <row r="831" hidden="1" outlineLevel="2">
      <c r="A831" s="5" t="inlineStr">
        <is>
          <t>rtx</t>
        </is>
      </c>
      <c r="B831" s="5" t="inlineStr">
        <is>
          <t>oop</t>
        </is>
      </c>
      <c r="C831" s="5" t="inlineStr">
        <is>
          <t>foo</t>
        </is>
      </c>
      <c r="D831" s="40">
        <f>INDEX(Inputs!$R$5:$R$132,MATCH($B831&amp;"|"&amp;$C831,Inputs!$A$5:$A$132,0))</f>
        <v/>
      </c>
      <c r="E831" s="39" t="n"/>
      <c r="F831" s="39" t="n"/>
      <c r="G831" s="39" t="n"/>
      <c r="H831" s="5">
        <f>INDEX(Variables!$B$5:$B$105,MATCH($A831,Variables!$A$5:$A$105,0))&amp;IF($C831="",""," | "&amp;INDEX(Mapping!$B$5:$B$26,MATCH($C831,Mapping!$A$5:$A$26,0))&amp;" | "&amp;INDEX(Mapping!$B$30:$B$41,MATCH($B831,Mapping!$A$30:$A$41,0)))</f>
        <v/>
      </c>
      <c r="I831" s="5">
        <f>INDEX(Variables!$C$5:$C$105,MATCH($A831,Variables!$A$5:$A$105,0))</f>
        <v/>
      </c>
      <c r="J831" s="5">
        <f>INDEX(Variables!$E$5:$E$105,MATCH($A831,Variables!$A$5:$A$105,0))</f>
        <v/>
      </c>
      <c r="K831" s="25">
        <f>LOWER(Settings!$C$4)&amp;".mit."&amp;$A831&amp;IF($C831="","","."&amp;$C831&amp;"."&amp;$B831)&amp;IF(INDEX(Variables!$D$5:$D$105,MATCH($A831,Variables!$A$5:$A$105,0))="","","."&amp;INDEX(Variables!$D$5:$D$105,MATCH($A831,Variables!$A$5:$A$105,0)))&amp;"."&amp;K$5</f>
        <v/>
      </c>
      <c r="L831" s="46">
        <f>L822*Settings!$C$13*(INDEX(L$258:L$269,$D831)+INDEX(L$245:L$256,$D831))</f>
        <v/>
      </c>
      <c r="M831" s="47">
        <f>M822*Settings!$C$13*(INDEX(M$258:M$269,$D831)+INDEX(M$245:M$256,$D831))</f>
        <v/>
      </c>
      <c r="N831" s="47">
        <f>N822*Settings!$C$13*(INDEX(N$258:N$269,$D831)+INDEX(N$245:N$256,$D831))</f>
        <v/>
      </c>
      <c r="O831" s="47">
        <f>O822*Settings!$C$13*(INDEX(O$258:O$269,$D831)+INDEX(O$245:O$256,$D831))</f>
        <v/>
      </c>
      <c r="P831" s="47">
        <f>P822*Settings!$C$13*(INDEX(P$258:P$269,$D831)+INDEX(P$245:P$256,$D831))</f>
        <v/>
      </c>
      <c r="Q831" s="47">
        <f>Q822*Settings!$C$13*(INDEX(Q$258:Q$269,$D831)+INDEX(Q$245:Q$256,$D831))</f>
        <v/>
      </c>
      <c r="R831" s="47">
        <f>R822*Settings!$C$13*(INDEX(R$258:R$269,$D831)+INDEX(R$245:R$256,$D831))</f>
        <v/>
      </c>
      <c r="S831" s="47">
        <f>S822*Settings!$C$13*(INDEX(S$258:S$269,$D831)+INDEX(S$245:S$256,$D831))</f>
        <v/>
      </c>
      <c r="T831" s="47">
        <f>T822*Settings!$C$13*(INDEX(T$258:T$269,$D831)+INDEX(T$245:T$256,$D831))</f>
        <v/>
      </c>
      <c r="U831" s="47">
        <f>U822*Settings!$C$13*(INDEX(U$258:U$269,$D831)+INDEX(U$245:U$256,$D831))</f>
        <v/>
      </c>
      <c r="V831" s="47">
        <f>V822*Settings!$C$13*(INDEX(V$258:V$269,$D831)+INDEX(V$245:V$256,$D831))</f>
        <v/>
      </c>
      <c r="W831" s="47">
        <f>W822*Settings!$C$13*(INDEX(W$258:W$269,$D831)+INDEX(W$245:W$256,$D831))</f>
        <v/>
      </c>
      <c r="X831" s="47">
        <f>X822*Settings!$C$13*(INDEX(X$258:X$269,$D831)+INDEX(X$245:X$256,$D831))</f>
        <v/>
      </c>
      <c r="Y831" s="47">
        <f>Y822*Settings!$C$13*(INDEX(Y$258:Y$269,$D831)+INDEX(Y$245:Y$256,$D831))</f>
        <v/>
      </c>
      <c r="Z831" s="47">
        <f>Z822*Settings!$C$13*(INDEX(Z$258:Z$269,$D831)+INDEX(Z$245:Z$256,$D831))</f>
        <v/>
      </c>
      <c r="AA831" s="47">
        <f>AA822*Settings!$C$13*(INDEX(AA$258:AA$269,$D831)+INDEX(AA$245:AA$256,$D831))</f>
        <v/>
      </c>
      <c r="AB831" s="47">
        <f>AB822*Settings!$C$13*(INDEX(AB$258:AB$269,$D831)+INDEX(AB$245:AB$256,$D831))</f>
        <v/>
      </c>
      <c r="AC831" s="47">
        <f>AC822*Settings!$C$13*(INDEX(AC$258:AC$269,$D831)+INDEX(AC$245:AC$256,$D831))</f>
        <v/>
      </c>
      <c r="AD831" s="48">
        <f>REVENUE(AD822,Settings!$C$13,INDEX(AD$258:AD$269,$D831)+INDEX(AD$245:AD$256,$D831))</f>
        <v/>
      </c>
      <c r="AE831" s="25">
        <f>LOWER(Settings!$C$4)&amp;".mit."&amp;$A831&amp;IF($C831="","","."&amp;$C831&amp;"."&amp;$B831)&amp;IF(INDEX(Variables!$D$5:$D$105,MATCH($A831,Variables!$A$5:$A$105,0))="","","."&amp;INDEX(Variables!$D$5:$D$105,MATCH($A831,Variables!$A$5:$A$105,0)))&amp;"."&amp;AE$5</f>
        <v/>
      </c>
      <c r="AF831" s="46">
        <f>AF822*Settings!$C$13*(INDEX(AF$258:AF$269,$D831)+INDEX(AF$245:AF$256,$D831))</f>
        <v/>
      </c>
      <c r="AG831" s="47">
        <f>AG822*Settings!$C$13*(INDEX(AG$258:AG$269,$D831)+INDEX(AG$245:AG$256,$D831))</f>
        <v/>
      </c>
      <c r="AH831" s="47">
        <f>AH822*Settings!$C$13*(INDEX(AH$258:AH$269,$D831)+INDEX(AH$245:AH$256,$D831))</f>
        <v/>
      </c>
      <c r="AI831" s="47">
        <f>AI822*Settings!$C$13*(INDEX(AI$258:AI$269,$D831)+INDEX(AI$245:AI$256,$D831))</f>
        <v/>
      </c>
      <c r="AJ831" s="47">
        <f>AJ822*Settings!$C$13*(INDEX(AJ$258:AJ$269,$D831)+INDEX(AJ$245:AJ$256,$D831))</f>
        <v/>
      </c>
      <c r="AK831" s="47">
        <f>AK822*Settings!$C$13*(INDEX(AK$258:AK$269,$D831)+INDEX(AK$245:AK$256,$D831))</f>
        <v/>
      </c>
      <c r="AL831" s="47">
        <f>AL822*Settings!$C$13*(INDEX(AL$258:AL$269,$D831)+INDEX(AL$245:AL$256,$D831))</f>
        <v/>
      </c>
      <c r="AM831" s="47">
        <f>AM822*Settings!$C$13*(INDEX(AM$258:AM$269,$D831)+INDEX(AM$245:AM$256,$D831))</f>
        <v/>
      </c>
      <c r="AN831" s="47">
        <f>AN822*Settings!$C$13*(INDEX(AN$258:AN$269,$D831)+INDEX(AN$245:AN$256,$D831))</f>
        <v/>
      </c>
      <c r="AO831" s="47">
        <f>AO822*Settings!$C$13*(INDEX(AO$258:AO$269,$D831)+INDEX(AO$245:AO$256,$D831))</f>
        <v/>
      </c>
      <c r="AP831" s="47">
        <f>AP822*Settings!$C$13*(INDEX(AP$258:AP$269,$D831)+INDEX(AP$245:AP$256,$D831))</f>
        <v/>
      </c>
      <c r="AQ831" s="47">
        <f>AQ822*Settings!$C$13*(INDEX(AQ$258:AQ$269,$D831)+INDEX(AQ$245:AQ$256,$D831))</f>
        <v/>
      </c>
      <c r="AR831" s="47">
        <f>AR822*Settings!$C$13*(INDEX(AR$258:AR$269,$D831)+INDEX(AR$245:AR$256,$D831))</f>
        <v/>
      </c>
      <c r="AS831" s="47">
        <f>AS822*Settings!$C$13*(INDEX(AS$258:AS$269,$D831)+INDEX(AS$245:AS$256,$D831))</f>
        <v/>
      </c>
      <c r="AT831" s="47">
        <f>AT822*Settings!$C$13*(INDEX(AT$258:AT$269,$D831)+INDEX(AT$245:AT$256,$D831))</f>
        <v/>
      </c>
      <c r="AU831" s="47">
        <f>AU822*Settings!$C$13*(INDEX(AU$258:AU$269,$D831)+INDEX(AU$245:AU$256,$D831))</f>
        <v/>
      </c>
      <c r="AV831" s="47">
        <f>AV822*Settings!$C$13*(INDEX(AV$258:AV$269,$D831)+INDEX(AV$245:AV$256,$D831))</f>
        <v/>
      </c>
      <c r="AW831" s="47">
        <f>AW822*Settings!$C$13*(INDEX(AW$258:AW$269,$D831)+INDEX(AW$245:AW$256,$D831))</f>
        <v/>
      </c>
      <c r="AX831" s="48">
        <f>REVENUE(AX822,Settings!$C$13,INDEX(AX$258:AX$269,$D831)+INDEX(AX$245:AX$256,$D831))</f>
        <v/>
      </c>
    </row>
    <row r="832" hidden="1" outlineLevel="2">
      <c r="A832" s="5" t="inlineStr">
        <is>
          <t>rtx</t>
        </is>
      </c>
      <c r="B832" s="5" t="inlineStr">
        <is>
          <t>bio</t>
        </is>
      </c>
      <c r="C832" s="5" t="inlineStr">
        <is>
          <t>foo</t>
        </is>
      </c>
      <c r="D832" s="40">
        <f>INDEX(Inputs!$R$5:$R$132,MATCH($B832&amp;"|"&amp;$C832,Inputs!$A$5:$A$132,0))</f>
        <v/>
      </c>
      <c r="E832" s="39" t="n"/>
      <c r="F832" s="39" t="n"/>
      <c r="G832" s="39" t="n"/>
      <c r="H832" s="5">
        <f>INDEX(Variables!$B$5:$B$105,MATCH($A832,Variables!$A$5:$A$105,0))&amp;IF($C832="",""," | "&amp;INDEX(Mapping!$B$5:$B$26,MATCH($C832,Mapping!$A$5:$A$26,0))&amp;" | "&amp;INDEX(Mapping!$B$30:$B$41,MATCH($B832,Mapping!$A$30:$A$41,0)))</f>
        <v/>
      </c>
      <c r="I832" s="5">
        <f>INDEX(Variables!$C$5:$C$105,MATCH($A832,Variables!$A$5:$A$105,0))</f>
        <v/>
      </c>
      <c r="J832" s="5">
        <f>INDEX(Variables!$E$5:$E$105,MATCH($A832,Variables!$A$5:$A$105,0))</f>
        <v/>
      </c>
      <c r="K832" s="25">
        <f>LOWER(Settings!$C$4)&amp;".mit."&amp;$A832&amp;IF($C832="","","."&amp;$C832&amp;"."&amp;$B832)&amp;IF(INDEX(Variables!$D$5:$D$105,MATCH($A832,Variables!$A$5:$A$105,0))="","","."&amp;INDEX(Variables!$D$5:$D$105,MATCH($A832,Variables!$A$5:$A$105,0)))&amp;"."&amp;K$5</f>
        <v/>
      </c>
      <c r="L832" s="46">
        <f>L823*Settings!$C$13*(INDEX(L$258:L$269,$D832)+INDEX(L$245:L$256,$D832))</f>
        <v/>
      </c>
      <c r="M832" s="47">
        <f>M823*Settings!$C$13*(INDEX(M$258:M$269,$D832)+INDEX(M$245:M$256,$D832))</f>
        <v/>
      </c>
      <c r="N832" s="47">
        <f>N823*Settings!$C$13*(INDEX(N$258:N$269,$D832)+INDEX(N$245:N$256,$D832))</f>
        <v/>
      </c>
      <c r="O832" s="47">
        <f>O823*Settings!$C$13*(INDEX(O$258:O$269,$D832)+INDEX(O$245:O$256,$D832))</f>
        <v/>
      </c>
      <c r="P832" s="47">
        <f>P823*Settings!$C$13*(INDEX(P$258:P$269,$D832)+INDEX(P$245:P$256,$D832))</f>
        <v/>
      </c>
      <c r="Q832" s="47">
        <f>Q823*Settings!$C$13*(INDEX(Q$258:Q$269,$D832)+INDEX(Q$245:Q$256,$D832))</f>
        <v/>
      </c>
      <c r="R832" s="47">
        <f>R823*Settings!$C$13*(INDEX(R$258:R$269,$D832)+INDEX(R$245:R$256,$D832))</f>
        <v/>
      </c>
      <c r="S832" s="47">
        <f>S823*Settings!$C$13*(INDEX(S$258:S$269,$D832)+INDEX(S$245:S$256,$D832))</f>
        <v/>
      </c>
      <c r="T832" s="47">
        <f>T823*Settings!$C$13*(INDEX(T$258:T$269,$D832)+INDEX(T$245:T$256,$D832))</f>
        <v/>
      </c>
      <c r="U832" s="47">
        <f>U823*Settings!$C$13*(INDEX(U$258:U$269,$D832)+INDEX(U$245:U$256,$D832))</f>
        <v/>
      </c>
      <c r="V832" s="47">
        <f>V823*Settings!$C$13*(INDEX(V$258:V$269,$D832)+INDEX(V$245:V$256,$D832))</f>
        <v/>
      </c>
      <c r="W832" s="47">
        <f>W823*Settings!$C$13*(INDEX(W$258:W$269,$D832)+INDEX(W$245:W$256,$D832))</f>
        <v/>
      </c>
      <c r="X832" s="47">
        <f>X823*Settings!$C$13*(INDEX(X$258:X$269,$D832)+INDEX(X$245:X$256,$D832))</f>
        <v/>
      </c>
      <c r="Y832" s="47">
        <f>Y823*Settings!$C$13*(INDEX(Y$258:Y$269,$D832)+INDEX(Y$245:Y$256,$D832))</f>
        <v/>
      </c>
      <c r="Z832" s="47">
        <f>Z823*Settings!$C$13*(INDEX(Z$258:Z$269,$D832)+INDEX(Z$245:Z$256,$D832))</f>
        <v/>
      </c>
      <c r="AA832" s="47">
        <f>AA823*Settings!$C$13*(INDEX(AA$258:AA$269,$D832)+INDEX(AA$245:AA$256,$D832))</f>
        <v/>
      </c>
      <c r="AB832" s="47">
        <f>AB823*Settings!$C$13*(INDEX(AB$258:AB$269,$D832)+INDEX(AB$245:AB$256,$D832))</f>
        <v/>
      </c>
      <c r="AC832" s="47">
        <f>AC823*Settings!$C$13*(INDEX(AC$258:AC$269,$D832)+INDEX(AC$245:AC$256,$D832))</f>
        <v/>
      </c>
      <c r="AD832" s="48">
        <f>REVENUE(AD823,Settings!$C$13,INDEX(AD$258:AD$269,$D832)+INDEX(AD$245:AD$256,$D832))</f>
        <v/>
      </c>
      <c r="AE832" s="25">
        <f>LOWER(Settings!$C$4)&amp;".mit."&amp;$A832&amp;IF($C832="","","."&amp;$C832&amp;"."&amp;$B832)&amp;IF(INDEX(Variables!$D$5:$D$105,MATCH($A832,Variables!$A$5:$A$105,0))="","","."&amp;INDEX(Variables!$D$5:$D$105,MATCH($A832,Variables!$A$5:$A$105,0)))&amp;"."&amp;AE$5</f>
        <v/>
      </c>
      <c r="AF832" s="46">
        <f>AF823*Settings!$C$13*(INDEX(AF$258:AF$269,$D832)+INDEX(AF$245:AF$256,$D832))</f>
        <v/>
      </c>
      <c r="AG832" s="47">
        <f>AG823*Settings!$C$13*(INDEX(AG$258:AG$269,$D832)+INDEX(AG$245:AG$256,$D832))</f>
        <v/>
      </c>
      <c r="AH832" s="47">
        <f>AH823*Settings!$C$13*(INDEX(AH$258:AH$269,$D832)+INDEX(AH$245:AH$256,$D832))</f>
        <v/>
      </c>
      <c r="AI832" s="47">
        <f>AI823*Settings!$C$13*(INDEX(AI$258:AI$269,$D832)+INDEX(AI$245:AI$256,$D832))</f>
        <v/>
      </c>
      <c r="AJ832" s="47">
        <f>AJ823*Settings!$C$13*(INDEX(AJ$258:AJ$269,$D832)+INDEX(AJ$245:AJ$256,$D832))</f>
        <v/>
      </c>
      <c r="AK832" s="47">
        <f>AK823*Settings!$C$13*(INDEX(AK$258:AK$269,$D832)+INDEX(AK$245:AK$256,$D832))</f>
        <v/>
      </c>
      <c r="AL832" s="47">
        <f>AL823*Settings!$C$13*(INDEX(AL$258:AL$269,$D832)+INDEX(AL$245:AL$256,$D832))</f>
        <v/>
      </c>
      <c r="AM832" s="47">
        <f>AM823*Settings!$C$13*(INDEX(AM$258:AM$269,$D832)+INDEX(AM$245:AM$256,$D832))</f>
        <v/>
      </c>
      <c r="AN832" s="47">
        <f>AN823*Settings!$C$13*(INDEX(AN$258:AN$269,$D832)+INDEX(AN$245:AN$256,$D832))</f>
        <v/>
      </c>
      <c r="AO832" s="47">
        <f>AO823*Settings!$C$13*(INDEX(AO$258:AO$269,$D832)+INDEX(AO$245:AO$256,$D832))</f>
        <v/>
      </c>
      <c r="AP832" s="47">
        <f>AP823*Settings!$C$13*(INDEX(AP$258:AP$269,$D832)+INDEX(AP$245:AP$256,$D832))</f>
        <v/>
      </c>
      <c r="AQ832" s="47">
        <f>AQ823*Settings!$C$13*(INDEX(AQ$258:AQ$269,$D832)+INDEX(AQ$245:AQ$256,$D832))</f>
        <v/>
      </c>
      <c r="AR832" s="47">
        <f>AR823*Settings!$C$13*(INDEX(AR$258:AR$269,$D832)+INDEX(AR$245:AR$256,$D832))</f>
        <v/>
      </c>
      <c r="AS832" s="47">
        <f>AS823*Settings!$C$13*(INDEX(AS$258:AS$269,$D832)+INDEX(AS$245:AS$256,$D832))</f>
        <v/>
      </c>
      <c r="AT832" s="47">
        <f>AT823*Settings!$C$13*(INDEX(AT$258:AT$269,$D832)+INDEX(AT$245:AT$256,$D832))</f>
        <v/>
      </c>
      <c r="AU832" s="47">
        <f>AU823*Settings!$C$13*(INDEX(AU$258:AU$269,$D832)+INDEX(AU$245:AU$256,$D832))</f>
        <v/>
      </c>
      <c r="AV832" s="47">
        <f>AV823*Settings!$C$13*(INDEX(AV$258:AV$269,$D832)+INDEX(AV$245:AV$256,$D832))</f>
        <v/>
      </c>
      <c r="AW832" s="47">
        <f>AW823*Settings!$C$13*(INDEX(AW$258:AW$269,$D832)+INDEX(AW$245:AW$256,$D832))</f>
        <v/>
      </c>
      <c r="AX832" s="48">
        <f>REVENUE(AX823,Settings!$C$13,INDEX(AX$258:AX$269,$D832)+INDEX(AX$245:AX$256,$D832))</f>
        <v/>
      </c>
    </row>
    <row r="833" hidden="1" outlineLevel="2"/>
    <row r="834" hidden="1" outlineLevel="2">
      <c r="A834" s="5" t="inlineStr">
        <is>
          <t>rsub</t>
        </is>
      </c>
      <c r="B834" s="5" t="inlineStr">
        <is>
          <t>coa</t>
        </is>
      </c>
      <c r="C834" s="5" t="inlineStr">
        <is>
          <t>foo</t>
        </is>
      </c>
      <c r="D834" s="40">
        <f>INDEX(Inputs!$R$5:$R$132,MATCH($B834&amp;"|"&amp;$C834,Inputs!$A$5:$A$132,0))</f>
        <v/>
      </c>
      <c r="E834" s="39" t="n"/>
      <c r="F834" s="39" t="n"/>
      <c r="G834" s="39" t="n"/>
      <c r="H834" s="5">
        <f>INDEX(Variables!$B$5:$B$105,MATCH($A834,Variables!$A$5:$A$105,0))&amp;IF($C834="",""," | "&amp;INDEX(Mapping!$B$5:$B$26,MATCH($C834,Mapping!$A$5:$A$26,0))&amp;" | "&amp;INDEX(Mapping!$B$30:$B$41,MATCH($B834,Mapping!$A$30:$A$41,0)))</f>
        <v/>
      </c>
      <c r="I834" s="5">
        <f>INDEX(Variables!$C$5:$C$105,MATCH($A834,Variables!$A$5:$A$105,0))</f>
        <v/>
      </c>
      <c r="J834" s="5">
        <f>INDEX(Variables!$E$5:$E$105,MATCH($A834,Variables!$A$5:$A$105,0))</f>
        <v/>
      </c>
      <c r="K834" s="25">
        <f>LOWER(Settings!$C$4)&amp;".mit."&amp;$A834&amp;IF($C834="","","."&amp;$C834&amp;"."&amp;$B834)&amp;IF(INDEX(Variables!$D$5:$D$105,MATCH($A834,Variables!$A$5:$A$105,0))="","","."&amp;INDEX(Variables!$D$5:$D$105,MATCH($A834,Variables!$A$5:$A$105,0)))&amp;"."&amp;K$5</f>
        <v/>
      </c>
      <c r="L834" s="46">
        <f>L816*Settings!$C$13*(INDEX(L$271:L$282,$D834))</f>
        <v/>
      </c>
      <c r="M834" s="47">
        <f>M816*Settings!$C$13*(INDEX(M$271:M$282,$D834))</f>
        <v/>
      </c>
      <c r="N834" s="47">
        <f>N816*Settings!$C$13*(INDEX(N$271:N$282,$D834))</f>
        <v/>
      </c>
      <c r="O834" s="47">
        <f>O816*Settings!$C$13*(INDEX(O$271:O$282,$D834))</f>
        <v/>
      </c>
      <c r="P834" s="47">
        <f>P816*Settings!$C$13*(INDEX(P$271:P$282,$D834))</f>
        <v/>
      </c>
      <c r="Q834" s="47">
        <f>Q816*Settings!$C$13*(INDEX(Q$271:Q$282,$D834))</f>
        <v/>
      </c>
      <c r="R834" s="47">
        <f>R816*Settings!$C$13*(INDEX(R$271:R$282,$D834))</f>
        <v/>
      </c>
      <c r="S834" s="47">
        <f>S816*Settings!$C$13*(INDEX(S$271:S$282,$D834))</f>
        <v/>
      </c>
      <c r="T834" s="47">
        <f>T816*Settings!$C$13*(INDEX(T$271:T$282,$D834))</f>
        <v/>
      </c>
      <c r="U834" s="47">
        <f>U816*Settings!$C$13*(INDEX(U$271:U$282,$D834))</f>
        <v/>
      </c>
      <c r="V834" s="47">
        <f>V816*Settings!$C$13*(INDEX(V$271:V$282,$D834))</f>
        <v/>
      </c>
      <c r="W834" s="47">
        <f>W816*Settings!$C$13*(INDEX(W$271:W$282,$D834))</f>
        <v/>
      </c>
      <c r="X834" s="47">
        <f>X816*Settings!$C$13*(INDEX(X$271:X$282,$D834))</f>
        <v/>
      </c>
      <c r="Y834" s="47">
        <f>Y816*Settings!$C$13*(INDEX(Y$271:Y$282,$D834))</f>
        <v/>
      </c>
      <c r="Z834" s="47">
        <f>Z816*Settings!$C$13*(INDEX(Z$271:Z$282,$D834))</f>
        <v/>
      </c>
      <c r="AA834" s="47">
        <f>AA816*Settings!$C$13*(INDEX(AA$271:AA$282,$D834))</f>
        <v/>
      </c>
      <c r="AB834" s="47">
        <f>AB816*Settings!$C$13*(INDEX(AB$271:AB$282,$D834))</f>
        <v/>
      </c>
      <c r="AC834" s="47">
        <f>AC816*Settings!$C$13*(INDEX(AC$271:AC$282,$D834))</f>
        <v/>
      </c>
      <c r="AD834" s="48">
        <f>REVENUE(AD816,Settings!$C$13,INDEX(AD$271:AD$282,$D834))</f>
        <v/>
      </c>
      <c r="AE834" s="25">
        <f>LOWER(Settings!$C$4)&amp;".mit."&amp;$A834&amp;IF($C834="","","."&amp;$C834&amp;"."&amp;$B834)&amp;IF(INDEX(Variables!$D$5:$D$105,MATCH($A834,Variables!$A$5:$A$105,0))="","","."&amp;INDEX(Variables!$D$5:$D$105,MATCH($A834,Variables!$A$5:$A$105,0)))&amp;"."&amp;AE$5</f>
        <v/>
      </c>
      <c r="AF834" s="46">
        <f>AF816*Settings!$C$13*(INDEX(AF$271:AF$282,$D834))</f>
        <v/>
      </c>
      <c r="AG834" s="47">
        <f>AG816*Settings!$C$13*(INDEX(AG$271:AG$282,$D834))</f>
        <v/>
      </c>
      <c r="AH834" s="47">
        <f>AH816*Settings!$C$13*(INDEX(AH$271:AH$282,$D834))</f>
        <v/>
      </c>
      <c r="AI834" s="47">
        <f>AI816*Settings!$C$13*(INDEX(AI$271:AI$282,$D834))</f>
        <v/>
      </c>
      <c r="AJ834" s="47">
        <f>AJ816*Settings!$C$13*(INDEX(AJ$271:AJ$282,$D834))</f>
        <v/>
      </c>
      <c r="AK834" s="47">
        <f>AK816*Settings!$C$13*(INDEX(AK$271:AK$282,$D834))</f>
        <v/>
      </c>
      <c r="AL834" s="47">
        <f>AL816*Settings!$C$13*(INDEX(AL$271:AL$282,$D834))</f>
        <v/>
      </c>
      <c r="AM834" s="47">
        <f>AM816*Settings!$C$13*(INDEX(AM$271:AM$282,$D834))</f>
        <v/>
      </c>
      <c r="AN834" s="47">
        <f>AN816*Settings!$C$13*(INDEX(AN$271:AN$282,$D834))</f>
        <v/>
      </c>
      <c r="AO834" s="47">
        <f>AO816*Settings!$C$13*(INDEX(AO$271:AO$282,$D834))</f>
        <v/>
      </c>
      <c r="AP834" s="47">
        <f>AP816*Settings!$C$13*(INDEX(AP$271:AP$282,$D834))</f>
        <v/>
      </c>
      <c r="AQ834" s="47">
        <f>AQ816*Settings!$C$13*(INDEX(AQ$271:AQ$282,$D834))</f>
        <v/>
      </c>
      <c r="AR834" s="47">
        <f>AR816*Settings!$C$13*(INDEX(AR$271:AR$282,$D834))</f>
        <v/>
      </c>
      <c r="AS834" s="47">
        <f>AS816*Settings!$C$13*(INDEX(AS$271:AS$282,$D834))</f>
        <v/>
      </c>
      <c r="AT834" s="47">
        <f>AT816*Settings!$C$13*(INDEX(AT$271:AT$282,$D834))</f>
        <v/>
      </c>
      <c r="AU834" s="47">
        <f>AU816*Settings!$C$13*(INDEX(AU$271:AU$282,$D834))</f>
        <v/>
      </c>
      <c r="AV834" s="47">
        <f>AV816*Settings!$C$13*(INDEX(AV$271:AV$282,$D834))</f>
        <v/>
      </c>
      <c r="AW834" s="47">
        <f>AW816*Settings!$C$13*(INDEX(AW$271:AW$282,$D834))</f>
        <v/>
      </c>
      <c r="AX834" s="48">
        <f>REVENUE(AX816,Settings!$C$13,INDEX(AX$271:AX$282,$D834))</f>
        <v/>
      </c>
    </row>
    <row r="835" hidden="1" outlineLevel="2">
      <c r="A835" s="5" t="inlineStr">
        <is>
          <t>rsub</t>
        </is>
      </c>
      <c r="B835" s="5" t="inlineStr">
        <is>
          <t>nga</t>
        </is>
      </c>
      <c r="C835" s="5" t="inlineStr">
        <is>
          <t>foo</t>
        </is>
      </c>
      <c r="D835" s="40">
        <f>INDEX(Inputs!$R$5:$R$132,MATCH($B835&amp;"|"&amp;$C835,Inputs!$A$5:$A$132,0))</f>
        <v/>
      </c>
      <c r="E835" s="39" t="n"/>
      <c r="F835" s="39" t="n"/>
      <c r="G835" s="39" t="n"/>
      <c r="H835" s="5">
        <f>INDEX(Variables!$B$5:$B$105,MATCH($A835,Variables!$A$5:$A$105,0))&amp;IF($C835="",""," | "&amp;INDEX(Mapping!$B$5:$B$26,MATCH($C835,Mapping!$A$5:$A$26,0))&amp;" | "&amp;INDEX(Mapping!$B$30:$B$41,MATCH($B835,Mapping!$A$30:$A$41,0)))</f>
        <v/>
      </c>
      <c r="I835" s="5">
        <f>INDEX(Variables!$C$5:$C$105,MATCH($A835,Variables!$A$5:$A$105,0))</f>
        <v/>
      </c>
      <c r="J835" s="5">
        <f>INDEX(Variables!$E$5:$E$105,MATCH($A835,Variables!$A$5:$A$105,0))</f>
        <v/>
      </c>
      <c r="K835" s="25">
        <f>LOWER(Settings!$C$4)&amp;".mit."&amp;$A835&amp;IF($C835="","","."&amp;$C835&amp;"."&amp;$B835)&amp;IF(INDEX(Variables!$D$5:$D$105,MATCH($A835,Variables!$A$5:$A$105,0))="","","."&amp;INDEX(Variables!$D$5:$D$105,MATCH($A835,Variables!$A$5:$A$105,0)))&amp;"."&amp;K$5</f>
        <v/>
      </c>
      <c r="L835" s="46">
        <f>L817*Settings!$C$13*(INDEX(L$271:L$282,$D835))</f>
        <v/>
      </c>
      <c r="M835" s="47">
        <f>M817*Settings!$C$13*(INDEX(M$271:M$282,$D835))</f>
        <v/>
      </c>
      <c r="N835" s="47">
        <f>N817*Settings!$C$13*(INDEX(N$271:N$282,$D835))</f>
        <v/>
      </c>
      <c r="O835" s="47">
        <f>O817*Settings!$C$13*(INDEX(O$271:O$282,$D835))</f>
        <v/>
      </c>
      <c r="P835" s="47">
        <f>P817*Settings!$C$13*(INDEX(P$271:P$282,$D835))</f>
        <v/>
      </c>
      <c r="Q835" s="47">
        <f>Q817*Settings!$C$13*(INDEX(Q$271:Q$282,$D835))</f>
        <v/>
      </c>
      <c r="R835" s="47">
        <f>R817*Settings!$C$13*(INDEX(R$271:R$282,$D835))</f>
        <v/>
      </c>
      <c r="S835" s="47">
        <f>S817*Settings!$C$13*(INDEX(S$271:S$282,$D835))</f>
        <v/>
      </c>
      <c r="T835" s="47">
        <f>T817*Settings!$C$13*(INDEX(T$271:T$282,$D835))</f>
        <v/>
      </c>
      <c r="U835" s="47">
        <f>U817*Settings!$C$13*(INDEX(U$271:U$282,$D835))</f>
        <v/>
      </c>
      <c r="V835" s="47">
        <f>V817*Settings!$C$13*(INDEX(V$271:V$282,$D835))</f>
        <v/>
      </c>
      <c r="W835" s="47">
        <f>W817*Settings!$C$13*(INDEX(W$271:W$282,$D835))</f>
        <v/>
      </c>
      <c r="X835" s="47">
        <f>X817*Settings!$C$13*(INDEX(X$271:X$282,$D835))</f>
        <v/>
      </c>
      <c r="Y835" s="47">
        <f>Y817*Settings!$C$13*(INDEX(Y$271:Y$282,$D835))</f>
        <v/>
      </c>
      <c r="Z835" s="47">
        <f>Z817*Settings!$C$13*(INDEX(Z$271:Z$282,$D835))</f>
        <v/>
      </c>
      <c r="AA835" s="47">
        <f>AA817*Settings!$C$13*(INDEX(AA$271:AA$282,$D835))</f>
        <v/>
      </c>
      <c r="AB835" s="47">
        <f>AB817*Settings!$C$13*(INDEX(AB$271:AB$282,$D835))</f>
        <v/>
      </c>
      <c r="AC835" s="47">
        <f>AC817*Settings!$C$13*(INDEX(AC$271:AC$282,$D835))</f>
        <v/>
      </c>
      <c r="AD835" s="48">
        <f>REVENUE(AD817,Settings!$C$13,INDEX(AD$271:AD$282,$D835))</f>
        <v/>
      </c>
      <c r="AE835" s="25">
        <f>LOWER(Settings!$C$4)&amp;".mit."&amp;$A835&amp;IF($C835="","","."&amp;$C835&amp;"."&amp;$B835)&amp;IF(INDEX(Variables!$D$5:$D$105,MATCH($A835,Variables!$A$5:$A$105,0))="","","."&amp;INDEX(Variables!$D$5:$D$105,MATCH($A835,Variables!$A$5:$A$105,0)))&amp;"."&amp;AE$5</f>
        <v/>
      </c>
      <c r="AF835" s="46">
        <f>AF817*Settings!$C$13*(INDEX(AF$271:AF$282,$D835))</f>
        <v/>
      </c>
      <c r="AG835" s="47">
        <f>AG817*Settings!$C$13*(INDEX(AG$271:AG$282,$D835))</f>
        <v/>
      </c>
      <c r="AH835" s="47">
        <f>AH817*Settings!$C$13*(INDEX(AH$271:AH$282,$D835))</f>
        <v/>
      </c>
      <c r="AI835" s="47">
        <f>AI817*Settings!$C$13*(INDEX(AI$271:AI$282,$D835))</f>
        <v/>
      </c>
      <c r="AJ835" s="47">
        <f>AJ817*Settings!$C$13*(INDEX(AJ$271:AJ$282,$D835))</f>
        <v/>
      </c>
      <c r="AK835" s="47">
        <f>AK817*Settings!$C$13*(INDEX(AK$271:AK$282,$D835))</f>
        <v/>
      </c>
      <c r="AL835" s="47">
        <f>AL817*Settings!$C$13*(INDEX(AL$271:AL$282,$D835))</f>
        <v/>
      </c>
      <c r="AM835" s="47">
        <f>AM817*Settings!$C$13*(INDEX(AM$271:AM$282,$D835))</f>
        <v/>
      </c>
      <c r="AN835" s="47">
        <f>AN817*Settings!$C$13*(INDEX(AN$271:AN$282,$D835))</f>
        <v/>
      </c>
      <c r="AO835" s="47">
        <f>AO817*Settings!$C$13*(INDEX(AO$271:AO$282,$D835))</f>
        <v/>
      </c>
      <c r="AP835" s="47">
        <f>AP817*Settings!$C$13*(INDEX(AP$271:AP$282,$D835))</f>
        <v/>
      </c>
      <c r="AQ835" s="47">
        <f>AQ817*Settings!$C$13*(INDEX(AQ$271:AQ$282,$D835))</f>
        <v/>
      </c>
      <c r="AR835" s="47">
        <f>AR817*Settings!$C$13*(INDEX(AR$271:AR$282,$D835))</f>
        <v/>
      </c>
      <c r="AS835" s="47">
        <f>AS817*Settings!$C$13*(INDEX(AS$271:AS$282,$D835))</f>
        <v/>
      </c>
      <c r="AT835" s="47">
        <f>AT817*Settings!$C$13*(INDEX(AT$271:AT$282,$D835))</f>
        <v/>
      </c>
      <c r="AU835" s="47">
        <f>AU817*Settings!$C$13*(INDEX(AU$271:AU$282,$D835))</f>
        <v/>
      </c>
      <c r="AV835" s="47">
        <f>AV817*Settings!$C$13*(INDEX(AV$271:AV$282,$D835))</f>
        <v/>
      </c>
      <c r="AW835" s="47">
        <f>AW817*Settings!$C$13*(INDEX(AW$271:AW$282,$D835))</f>
        <v/>
      </c>
      <c r="AX835" s="48">
        <f>REVENUE(AX817,Settings!$C$13,INDEX(AX$271:AX$282,$D835))</f>
        <v/>
      </c>
    </row>
    <row r="836" hidden="1" outlineLevel="2">
      <c r="A836" s="5" t="inlineStr">
        <is>
          <t>rsub</t>
        </is>
      </c>
      <c r="B836" s="5" t="inlineStr">
        <is>
          <t>gso</t>
        </is>
      </c>
      <c r="C836" s="5" t="inlineStr">
        <is>
          <t>foo</t>
        </is>
      </c>
      <c r="D836" s="40">
        <f>INDEX(Inputs!$R$5:$R$132,MATCH($B836&amp;"|"&amp;$C836,Inputs!$A$5:$A$132,0))</f>
        <v/>
      </c>
      <c r="E836" s="39" t="n"/>
      <c r="F836" s="39" t="n"/>
      <c r="G836" s="39" t="n"/>
      <c r="H836" s="5">
        <f>INDEX(Variables!$B$5:$B$105,MATCH($A836,Variables!$A$5:$A$105,0))&amp;IF($C836="",""," | "&amp;INDEX(Mapping!$B$5:$B$26,MATCH($C836,Mapping!$A$5:$A$26,0))&amp;" | "&amp;INDEX(Mapping!$B$30:$B$41,MATCH($B836,Mapping!$A$30:$A$41,0)))</f>
        <v/>
      </c>
      <c r="I836" s="5">
        <f>INDEX(Variables!$C$5:$C$105,MATCH($A836,Variables!$A$5:$A$105,0))</f>
        <v/>
      </c>
      <c r="J836" s="5">
        <f>INDEX(Variables!$E$5:$E$105,MATCH($A836,Variables!$A$5:$A$105,0))</f>
        <v/>
      </c>
      <c r="K836" s="25">
        <f>LOWER(Settings!$C$4)&amp;".mit."&amp;$A836&amp;IF($C836="","","."&amp;$C836&amp;"."&amp;$B836)&amp;IF(INDEX(Variables!$D$5:$D$105,MATCH($A836,Variables!$A$5:$A$105,0))="","","."&amp;INDEX(Variables!$D$5:$D$105,MATCH($A836,Variables!$A$5:$A$105,0)))&amp;"."&amp;K$5</f>
        <v/>
      </c>
      <c r="L836" s="46">
        <f>L818*Settings!$C$13*(INDEX(L$271:L$282,$D836))</f>
        <v/>
      </c>
      <c r="M836" s="47">
        <f>M818*Settings!$C$13*(INDEX(M$271:M$282,$D836))</f>
        <v/>
      </c>
      <c r="N836" s="47">
        <f>N818*Settings!$C$13*(INDEX(N$271:N$282,$D836))</f>
        <v/>
      </c>
      <c r="O836" s="47">
        <f>O818*Settings!$C$13*(INDEX(O$271:O$282,$D836))</f>
        <v/>
      </c>
      <c r="P836" s="47">
        <f>P818*Settings!$C$13*(INDEX(P$271:P$282,$D836))</f>
        <v/>
      </c>
      <c r="Q836" s="47">
        <f>Q818*Settings!$C$13*(INDEX(Q$271:Q$282,$D836))</f>
        <v/>
      </c>
      <c r="R836" s="47">
        <f>R818*Settings!$C$13*(INDEX(R$271:R$282,$D836))</f>
        <v/>
      </c>
      <c r="S836" s="47">
        <f>S818*Settings!$C$13*(INDEX(S$271:S$282,$D836))</f>
        <v/>
      </c>
      <c r="T836" s="47">
        <f>T818*Settings!$C$13*(INDEX(T$271:T$282,$D836))</f>
        <v/>
      </c>
      <c r="U836" s="47">
        <f>U818*Settings!$C$13*(INDEX(U$271:U$282,$D836))</f>
        <v/>
      </c>
      <c r="V836" s="47">
        <f>V818*Settings!$C$13*(INDEX(V$271:V$282,$D836))</f>
        <v/>
      </c>
      <c r="W836" s="47">
        <f>W818*Settings!$C$13*(INDEX(W$271:W$282,$D836))</f>
        <v/>
      </c>
      <c r="X836" s="47">
        <f>X818*Settings!$C$13*(INDEX(X$271:X$282,$D836))</f>
        <v/>
      </c>
      <c r="Y836" s="47">
        <f>Y818*Settings!$C$13*(INDEX(Y$271:Y$282,$D836))</f>
        <v/>
      </c>
      <c r="Z836" s="47">
        <f>Z818*Settings!$C$13*(INDEX(Z$271:Z$282,$D836))</f>
        <v/>
      </c>
      <c r="AA836" s="47">
        <f>AA818*Settings!$C$13*(INDEX(AA$271:AA$282,$D836))</f>
        <v/>
      </c>
      <c r="AB836" s="47">
        <f>AB818*Settings!$C$13*(INDEX(AB$271:AB$282,$D836))</f>
        <v/>
      </c>
      <c r="AC836" s="47">
        <f>AC818*Settings!$C$13*(INDEX(AC$271:AC$282,$D836))</f>
        <v/>
      </c>
      <c r="AD836" s="48">
        <f>REVENUE(AD818,Settings!$C$13,INDEX(AD$271:AD$282,$D836))</f>
        <v/>
      </c>
      <c r="AE836" s="25">
        <f>LOWER(Settings!$C$4)&amp;".mit."&amp;$A836&amp;IF($C836="","","."&amp;$C836&amp;"."&amp;$B836)&amp;IF(INDEX(Variables!$D$5:$D$105,MATCH($A836,Variables!$A$5:$A$105,0))="","","."&amp;INDEX(Variables!$D$5:$D$105,MATCH($A836,Variables!$A$5:$A$105,0)))&amp;"."&amp;AE$5</f>
        <v/>
      </c>
      <c r="AF836" s="46">
        <f>AF818*Settings!$C$13*(INDEX(AF$271:AF$282,$D836))</f>
        <v/>
      </c>
      <c r="AG836" s="47">
        <f>AG818*Settings!$C$13*(INDEX(AG$271:AG$282,$D836))</f>
        <v/>
      </c>
      <c r="AH836" s="47">
        <f>AH818*Settings!$C$13*(INDEX(AH$271:AH$282,$D836))</f>
        <v/>
      </c>
      <c r="AI836" s="47">
        <f>AI818*Settings!$C$13*(INDEX(AI$271:AI$282,$D836))</f>
        <v/>
      </c>
      <c r="AJ836" s="47">
        <f>AJ818*Settings!$C$13*(INDEX(AJ$271:AJ$282,$D836))</f>
        <v/>
      </c>
      <c r="AK836" s="47">
        <f>AK818*Settings!$C$13*(INDEX(AK$271:AK$282,$D836))</f>
        <v/>
      </c>
      <c r="AL836" s="47">
        <f>AL818*Settings!$C$13*(INDEX(AL$271:AL$282,$D836))</f>
        <v/>
      </c>
      <c r="AM836" s="47">
        <f>AM818*Settings!$C$13*(INDEX(AM$271:AM$282,$D836))</f>
        <v/>
      </c>
      <c r="AN836" s="47">
        <f>AN818*Settings!$C$13*(INDEX(AN$271:AN$282,$D836))</f>
        <v/>
      </c>
      <c r="AO836" s="47">
        <f>AO818*Settings!$C$13*(INDEX(AO$271:AO$282,$D836))</f>
        <v/>
      </c>
      <c r="AP836" s="47">
        <f>AP818*Settings!$C$13*(INDEX(AP$271:AP$282,$D836))</f>
        <v/>
      </c>
      <c r="AQ836" s="47">
        <f>AQ818*Settings!$C$13*(INDEX(AQ$271:AQ$282,$D836))</f>
        <v/>
      </c>
      <c r="AR836" s="47">
        <f>AR818*Settings!$C$13*(INDEX(AR$271:AR$282,$D836))</f>
        <v/>
      </c>
      <c r="AS836" s="47">
        <f>AS818*Settings!$C$13*(INDEX(AS$271:AS$282,$D836))</f>
        <v/>
      </c>
      <c r="AT836" s="47">
        <f>AT818*Settings!$C$13*(INDEX(AT$271:AT$282,$D836))</f>
        <v/>
      </c>
      <c r="AU836" s="47">
        <f>AU818*Settings!$C$13*(INDEX(AU$271:AU$282,$D836))</f>
        <v/>
      </c>
      <c r="AV836" s="47">
        <f>AV818*Settings!$C$13*(INDEX(AV$271:AV$282,$D836))</f>
        <v/>
      </c>
      <c r="AW836" s="47">
        <f>AW818*Settings!$C$13*(INDEX(AW$271:AW$282,$D836))</f>
        <v/>
      </c>
      <c r="AX836" s="48">
        <f>REVENUE(AX818,Settings!$C$13,INDEX(AX$271:AX$282,$D836))</f>
        <v/>
      </c>
    </row>
    <row r="837" hidden="1" outlineLevel="2">
      <c r="A837" s="5" t="inlineStr">
        <is>
          <t>rsub</t>
        </is>
      </c>
      <c r="B837" s="5" t="inlineStr">
        <is>
          <t>die</t>
        </is>
      </c>
      <c r="C837" s="5" t="inlineStr">
        <is>
          <t>foo</t>
        </is>
      </c>
      <c r="D837" s="40">
        <f>INDEX(Inputs!$R$5:$R$132,MATCH($B837&amp;"|"&amp;$C837,Inputs!$A$5:$A$132,0))</f>
        <v/>
      </c>
      <c r="E837" s="39" t="n"/>
      <c r="F837" s="39" t="n"/>
      <c r="G837" s="39" t="n"/>
      <c r="H837" s="5">
        <f>INDEX(Variables!$B$5:$B$105,MATCH($A837,Variables!$A$5:$A$105,0))&amp;IF($C837="",""," | "&amp;INDEX(Mapping!$B$5:$B$26,MATCH($C837,Mapping!$A$5:$A$26,0))&amp;" | "&amp;INDEX(Mapping!$B$30:$B$41,MATCH($B837,Mapping!$A$30:$A$41,0)))</f>
        <v/>
      </c>
      <c r="I837" s="5">
        <f>INDEX(Variables!$C$5:$C$105,MATCH($A837,Variables!$A$5:$A$105,0))</f>
        <v/>
      </c>
      <c r="J837" s="5">
        <f>INDEX(Variables!$E$5:$E$105,MATCH($A837,Variables!$A$5:$A$105,0))</f>
        <v/>
      </c>
      <c r="K837" s="25">
        <f>LOWER(Settings!$C$4)&amp;".mit."&amp;$A837&amp;IF($C837="","","."&amp;$C837&amp;"."&amp;$B837)&amp;IF(INDEX(Variables!$D$5:$D$105,MATCH($A837,Variables!$A$5:$A$105,0))="","","."&amp;INDEX(Variables!$D$5:$D$105,MATCH($A837,Variables!$A$5:$A$105,0)))&amp;"."&amp;K$5</f>
        <v/>
      </c>
      <c r="L837" s="46">
        <f>L819*Settings!$C$13*(INDEX(L$271:L$282,$D837))</f>
        <v/>
      </c>
      <c r="M837" s="47">
        <f>M819*Settings!$C$13*(INDEX(M$271:M$282,$D837))</f>
        <v/>
      </c>
      <c r="N837" s="47">
        <f>N819*Settings!$C$13*(INDEX(N$271:N$282,$D837))</f>
        <v/>
      </c>
      <c r="O837" s="47">
        <f>O819*Settings!$C$13*(INDEX(O$271:O$282,$D837))</f>
        <v/>
      </c>
      <c r="P837" s="47">
        <f>P819*Settings!$C$13*(INDEX(P$271:P$282,$D837))</f>
        <v/>
      </c>
      <c r="Q837" s="47">
        <f>Q819*Settings!$C$13*(INDEX(Q$271:Q$282,$D837))</f>
        <v/>
      </c>
      <c r="R837" s="47">
        <f>R819*Settings!$C$13*(INDEX(R$271:R$282,$D837))</f>
        <v/>
      </c>
      <c r="S837" s="47">
        <f>S819*Settings!$C$13*(INDEX(S$271:S$282,$D837))</f>
        <v/>
      </c>
      <c r="T837" s="47">
        <f>T819*Settings!$C$13*(INDEX(T$271:T$282,$D837))</f>
        <v/>
      </c>
      <c r="U837" s="47">
        <f>U819*Settings!$C$13*(INDEX(U$271:U$282,$D837))</f>
        <v/>
      </c>
      <c r="V837" s="47">
        <f>V819*Settings!$C$13*(INDEX(V$271:V$282,$D837))</f>
        <v/>
      </c>
      <c r="W837" s="47">
        <f>W819*Settings!$C$13*(INDEX(W$271:W$282,$D837))</f>
        <v/>
      </c>
      <c r="X837" s="47">
        <f>X819*Settings!$C$13*(INDEX(X$271:X$282,$D837))</f>
        <v/>
      </c>
      <c r="Y837" s="47">
        <f>Y819*Settings!$C$13*(INDEX(Y$271:Y$282,$D837))</f>
        <v/>
      </c>
      <c r="Z837" s="47">
        <f>Z819*Settings!$C$13*(INDEX(Z$271:Z$282,$D837))</f>
        <v/>
      </c>
      <c r="AA837" s="47">
        <f>AA819*Settings!$C$13*(INDEX(AA$271:AA$282,$D837))</f>
        <v/>
      </c>
      <c r="AB837" s="47">
        <f>AB819*Settings!$C$13*(INDEX(AB$271:AB$282,$D837))</f>
        <v/>
      </c>
      <c r="AC837" s="47">
        <f>AC819*Settings!$C$13*(INDEX(AC$271:AC$282,$D837))</f>
        <v/>
      </c>
      <c r="AD837" s="48">
        <f>REVENUE(AD819,Settings!$C$13,INDEX(AD$271:AD$282,$D837))</f>
        <v/>
      </c>
      <c r="AE837" s="25">
        <f>LOWER(Settings!$C$4)&amp;".mit."&amp;$A837&amp;IF($C837="","","."&amp;$C837&amp;"."&amp;$B837)&amp;IF(INDEX(Variables!$D$5:$D$105,MATCH($A837,Variables!$A$5:$A$105,0))="","","."&amp;INDEX(Variables!$D$5:$D$105,MATCH($A837,Variables!$A$5:$A$105,0)))&amp;"."&amp;AE$5</f>
        <v/>
      </c>
      <c r="AF837" s="46">
        <f>AF819*Settings!$C$13*(INDEX(AF$271:AF$282,$D837))</f>
        <v/>
      </c>
      <c r="AG837" s="47">
        <f>AG819*Settings!$C$13*(INDEX(AG$271:AG$282,$D837))</f>
        <v/>
      </c>
      <c r="AH837" s="47">
        <f>AH819*Settings!$C$13*(INDEX(AH$271:AH$282,$D837))</f>
        <v/>
      </c>
      <c r="AI837" s="47">
        <f>AI819*Settings!$C$13*(INDEX(AI$271:AI$282,$D837))</f>
        <v/>
      </c>
      <c r="AJ837" s="47">
        <f>AJ819*Settings!$C$13*(INDEX(AJ$271:AJ$282,$D837))</f>
        <v/>
      </c>
      <c r="AK837" s="47">
        <f>AK819*Settings!$C$13*(INDEX(AK$271:AK$282,$D837))</f>
        <v/>
      </c>
      <c r="AL837" s="47">
        <f>AL819*Settings!$C$13*(INDEX(AL$271:AL$282,$D837))</f>
        <v/>
      </c>
      <c r="AM837" s="47">
        <f>AM819*Settings!$C$13*(INDEX(AM$271:AM$282,$D837))</f>
        <v/>
      </c>
      <c r="AN837" s="47">
        <f>AN819*Settings!$C$13*(INDEX(AN$271:AN$282,$D837))</f>
        <v/>
      </c>
      <c r="AO837" s="47">
        <f>AO819*Settings!$C$13*(INDEX(AO$271:AO$282,$D837))</f>
        <v/>
      </c>
      <c r="AP837" s="47">
        <f>AP819*Settings!$C$13*(INDEX(AP$271:AP$282,$D837))</f>
        <v/>
      </c>
      <c r="AQ837" s="47">
        <f>AQ819*Settings!$C$13*(INDEX(AQ$271:AQ$282,$D837))</f>
        <v/>
      </c>
      <c r="AR837" s="47">
        <f>AR819*Settings!$C$13*(INDEX(AR$271:AR$282,$D837))</f>
        <v/>
      </c>
      <c r="AS837" s="47">
        <f>AS819*Settings!$C$13*(INDEX(AS$271:AS$282,$D837))</f>
        <v/>
      </c>
      <c r="AT837" s="47">
        <f>AT819*Settings!$C$13*(INDEX(AT$271:AT$282,$D837))</f>
        <v/>
      </c>
      <c r="AU837" s="47">
        <f>AU819*Settings!$C$13*(INDEX(AU$271:AU$282,$D837))</f>
        <v/>
      </c>
      <c r="AV837" s="47">
        <f>AV819*Settings!$C$13*(INDEX(AV$271:AV$282,$D837))</f>
        <v/>
      </c>
      <c r="AW837" s="47">
        <f>AW819*Settings!$C$13*(INDEX(AW$271:AW$282,$D837))</f>
        <v/>
      </c>
      <c r="AX837" s="48">
        <f>REVENUE(AX819,Settings!$C$13,INDEX(AX$271:AX$282,$D837))</f>
        <v/>
      </c>
    </row>
    <row r="838" hidden="1" outlineLevel="2">
      <c r="A838" s="5" t="inlineStr">
        <is>
          <t>rsub</t>
        </is>
      </c>
      <c r="B838" s="5" t="inlineStr">
        <is>
          <t>lpg</t>
        </is>
      </c>
      <c r="C838" s="5" t="inlineStr">
        <is>
          <t>foo</t>
        </is>
      </c>
      <c r="D838" s="40">
        <f>INDEX(Inputs!$R$5:$R$132,MATCH($B838&amp;"|"&amp;$C838,Inputs!$A$5:$A$132,0))</f>
        <v/>
      </c>
      <c r="E838" s="39" t="n"/>
      <c r="F838" s="39" t="n"/>
      <c r="G838" s="39" t="n"/>
      <c r="H838" s="5">
        <f>INDEX(Variables!$B$5:$B$105,MATCH($A838,Variables!$A$5:$A$105,0))&amp;IF($C838="",""," | "&amp;INDEX(Mapping!$B$5:$B$26,MATCH($C838,Mapping!$A$5:$A$26,0))&amp;" | "&amp;INDEX(Mapping!$B$30:$B$41,MATCH($B838,Mapping!$A$30:$A$41,0)))</f>
        <v/>
      </c>
      <c r="I838" s="5">
        <f>INDEX(Variables!$C$5:$C$105,MATCH($A838,Variables!$A$5:$A$105,0))</f>
        <v/>
      </c>
      <c r="J838" s="5">
        <f>INDEX(Variables!$E$5:$E$105,MATCH($A838,Variables!$A$5:$A$105,0))</f>
        <v/>
      </c>
      <c r="K838" s="25">
        <f>LOWER(Settings!$C$4)&amp;".mit."&amp;$A838&amp;IF($C838="","","."&amp;$C838&amp;"."&amp;$B838)&amp;IF(INDEX(Variables!$D$5:$D$105,MATCH($A838,Variables!$A$5:$A$105,0))="","","."&amp;INDEX(Variables!$D$5:$D$105,MATCH($A838,Variables!$A$5:$A$105,0)))&amp;"."&amp;K$5</f>
        <v/>
      </c>
      <c r="L838" s="46">
        <f>L820*Settings!$C$13*(INDEX(L$271:L$282,$D838))</f>
        <v/>
      </c>
      <c r="M838" s="47">
        <f>M820*Settings!$C$13*(INDEX(M$271:M$282,$D838))</f>
        <v/>
      </c>
      <c r="N838" s="47">
        <f>N820*Settings!$C$13*(INDEX(N$271:N$282,$D838))</f>
        <v/>
      </c>
      <c r="O838" s="47">
        <f>O820*Settings!$C$13*(INDEX(O$271:O$282,$D838))</f>
        <v/>
      </c>
      <c r="P838" s="47">
        <f>P820*Settings!$C$13*(INDEX(P$271:P$282,$D838))</f>
        <v/>
      </c>
      <c r="Q838" s="47">
        <f>Q820*Settings!$C$13*(INDEX(Q$271:Q$282,$D838))</f>
        <v/>
      </c>
      <c r="R838" s="47">
        <f>R820*Settings!$C$13*(INDEX(R$271:R$282,$D838))</f>
        <v/>
      </c>
      <c r="S838" s="47">
        <f>S820*Settings!$C$13*(INDEX(S$271:S$282,$D838))</f>
        <v/>
      </c>
      <c r="T838" s="47">
        <f>T820*Settings!$C$13*(INDEX(T$271:T$282,$D838))</f>
        <v/>
      </c>
      <c r="U838" s="47">
        <f>U820*Settings!$C$13*(INDEX(U$271:U$282,$D838))</f>
        <v/>
      </c>
      <c r="V838" s="47">
        <f>V820*Settings!$C$13*(INDEX(V$271:V$282,$D838))</f>
        <v/>
      </c>
      <c r="W838" s="47">
        <f>W820*Settings!$C$13*(INDEX(W$271:W$282,$D838))</f>
        <v/>
      </c>
      <c r="X838" s="47">
        <f>X820*Settings!$C$13*(INDEX(X$271:X$282,$D838))</f>
        <v/>
      </c>
      <c r="Y838" s="47">
        <f>Y820*Settings!$C$13*(INDEX(Y$271:Y$282,$D838))</f>
        <v/>
      </c>
      <c r="Z838" s="47">
        <f>Z820*Settings!$C$13*(INDEX(Z$271:Z$282,$D838))</f>
        <v/>
      </c>
      <c r="AA838" s="47">
        <f>AA820*Settings!$C$13*(INDEX(AA$271:AA$282,$D838))</f>
        <v/>
      </c>
      <c r="AB838" s="47">
        <f>AB820*Settings!$C$13*(INDEX(AB$271:AB$282,$D838))</f>
        <v/>
      </c>
      <c r="AC838" s="47">
        <f>AC820*Settings!$C$13*(INDEX(AC$271:AC$282,$D838))</f>
        <v/>
      </c>
      <c r="AD838" s="48">
        <f>REVENUE(AD820,Settings!$C$13,INDEX(AD$271:AD$282,$D838))</f>
        <v/>
      </c>
      <c r="AE838" s="25">
        <f>LOWER(Settings!$C$4)&amp;".mit."&amp;$A838&amp;IF($C838="","","."&amp;$C838&amp;"."&amp;$B838)&amp;IF(INDEX(Variables!$D$5:$D$105,MATCH($A838,Variables!$A$5:$A$105,0))="","","."&amp;INDEX(Variables!$D$5:$D$105,MATCH($A838,Variables!$A$5:$A$105,0)))&amp;"."&amp;AE$5</f>
        <v/>
      </c>
      <c r="AF838" s="46">
        <f>AF820*Settings!$C$13*(INDEX(AF$271:AF$282,$D838))</f>
        <v/>
      </c>
      <c r="AG838" s="47">
        <f>AG820*Settings!$C$13*(INDEX(AG$271:AG$282,$D838))</f>
        <v/>
      </c>
      <c r="AH838" s="47">
        <f>AH820*Settings!$C$13*(INDEX(AH$271:AH$282,$D838))</f>
        <v/>
      </c>
      <c r="AI838" s="47">
        <f>AI820*Settings!$C$13*(INDEX(AI$271:AI$282,$D838))</f>
        <v/>
      </c>
      <c r="AJ838" s="47">
        <f>AJ820*Settings!$C$13*(INDEX(AJ$271:AJ$282,$D838))</f>
        <v/>
      </c>
      <c r="AK838" s="47">
        <f>AK820*Settings!$C$13*(INDEX(AK$271:AK$282,$D838))</f>
        <v/>
      </c>
      <c r="AL838" s="47">
        <f>AL820*Settings!$C$13*(INDEX(AL$271:AL$282,$D838))</f>
        <v/>
      </c>
      <c r="AM838" s="47">
        <f>AM820*Settings!$C$13*(INDEX(AM$271:AM$282,$D838))</f>
        <v/>
      </c>
      <c r="AN838" s="47">
        <f>AN820*Settings!$C$13*(INDEX(AN$271:AN$282,$D838))</f>
        <v/>
      </c>
      <c r="AO838" s="47">
        <f>AO820*Settings!$C$13*(INDEX(AO$271:AO$282,$D838))</f>
        <v/>
      </c>
      <c r="AP838" s="47">
        <f>AP820*Settings!$C$13*(INDEX(AP$271:AP$282,$D838))</f>
        <v/>
      </c>
      <c r="AQ838" s="47">
        <f>AQ820*Settings!$C$13*(INDEX(AQ$271:AQ$282,$D838))</f>
        <v/>
      </c>
      <c r="AR838" s="47">
        <f>AR820*Settings!$C$13*(INDEX(AR$271:AR$282,$D838))</f>
        <v/>
      </c>
      <c r="AS838" s="47">
        <f>AS820*Settings!$C$13*(INDEX(AS$271:AS$282,$D838))</f>
        <v/>
      </c>
      <c r="AT838" s="47">
        <f>AT820*Settings!$C$13*(INDEX(AT$271:AT$282,$D838))</f>
        <v/>
      </c>
      <c r="AU838" s="47">
        <f>AU820*Settings!$C$13*(INDEX(AU$271:AU$282,$D838))</f>
        <v/>
      </c>
      <c r="AV838" s="47">
        <f>AV820*Settings!$C$13*(INDEX(AV$271:AV$282,$D838))</f>
        <v/>
      </c>
      <c r="AW838" s="47">
        <f>AW820*Settings!$C$13*(INDEX(AW$271:AW$282,$D838))</f>
        <v/>
      </c>
      <c r="AX838" s="48">
        <f>REVENUE(AX820,Settings!$C$13,INDEX(AX$271:AX$282,$D838))</f>
        <v/>
      </c>
    </row>
    <row r="839" hidden="1" outlineLevel="2">
      <c r="A839" s="5" t="inlineStr">
        <is>
          <t>rsub</t>
        </is>
      </c>
      <c r="B839" s="5" t="inlineStr">
        <is>
          <t>ker</t>
        </is>
      </c>
      <c r="C839" s="5" t="inlineStr">
        <is>
          <t>foo</t>
        </is>
      </c>
      <c r="D839" s="40">
        <f>INDEX(Inputs!$R$5:$R$132,MATCH($B839&amp;"|"&amp;$C839,Inputs!$A$5:$A$132,0))</f>
        <v/>
      </c>
      <c r="E839" s="39" t="n"/>
      <c r="F839" s="39" t="n"/>
      <c r="G839" s="39" t="n"/>
      <c r="H839" s="5">
        <f>INDEX(Variables!$B$5:$B$105,MATCH($A839,Variables!$A$5:$A$105,0))&amp;IF($C839="",""," | "&amp;INDEX(Mapping!$B$5:$B$26,MATCH($C839,Mapping!$A$5:$A$26,0))&amp;" | "&amp;INDEX(Mapping!$B$30:$B$41,MATCH($B839,Mapping!$A$30:$A$41,0)))</f>
        <v/>
      </c>
      <c r="I839" s="5">
        <f>INDEX(Variables!$C$5:$C$105,MATCH($A839,Variables!$A$5:$A$105,0))</f>
        <v/>
      </c>
      <c r="J839" s="5">
        <f>INDEX(Variables!$E$5:$E$105,MATCH($A839,Variables!$A$5:$A$105,0))</f>
        <v/>
      </c>
      <c r="K839" s="25">
        <f>LOWER(Settings!$C$4)&amp;".mit."&amp;$A839&amp;IF($C839="","","."&amp;$C839&amp;"."&amp;$B839)&amp;IF(INDEX(Variables!$D$5:$D$105,MATCH($A839,Variables!$A$5:$A$105,0))="","","."&amp;INDEX(Variables!$D$5:$D$105,MATCH($A839,Variables!$A$5:$A$105,0)))&amp;"."&amp;K$5</f>
        <v/>
      </c>
      <c r="L839" s="46">
        <f>L821*Settings!$C$13*(INDEX(L$271:L$282,$D839))</f>
        <v/>
      </c>
      <c r="M839" s="47">
        <f>M821*Settings!$C$13*(INDEX(M$271:M$282,$D839))</f>
        <v/>
      </c>
      <c r="N839" s="47">
        <f>N821*Settings!$C$13*(INDEX(N$271:N$282,$D839))</f>
        <v/>
      </c>
      <c r="O839" s="47">
        <f>O821*Settings!$C$13*(INDEX(O$271:O$282,$D839))</f>
        <v/>
      </c>
      <c r="P839" s="47">
        <f>P821*Settings!$C$13*(INDEX(P$271:P$282,$D839))</f>
        <v/>
      </c>
      <c r="Q839" s="47">
        <f>Q821*Settings!$C$13*(INDEX(Q$271:Q$282,$D839))</f>
        <v/>
      </c>
      <c r="R839" s="47">
        <f>R821*Settings!$C$13*(INDEX(R$271:R$282,$D839))</f>
        <v/>
      </c>
      <c r="S839" s="47">
        <f>S821*Settings!$C$13*(INDEX(S$271:S$282,$D839))</f>
        <v/>
      </c>
      <c r="T839" s="47">
        <f>T821*Settings!$C$13*(INDEX(T$271:T$282,$D839))</f>
        <v/>
      </c>
      <c r="U839" s="47">
        <f>U821*Settings!$C$13*(INDEX(U$271:U$282,$D839))</f>
        <v/>
      </c>
      <c r="V839" s="47">
        <f>V821*Settings!$C$13*(INDEX(V$271:V$282,$D839))</f>
        <v/>
      </c>
      <c r="W839" s="47">
        <f>W821*Settings!$C$13*(INDEX(W$271:W$282,$D839))</f>
        <v/>
      </c>
      <c r="X839" s="47">
        <f>X821*Settings!$C$13*(INDEX(X$271:X$282,$D839))</f>
        <v/>
      </c>
      <c r="Y839" s="47">
        <f>Y821*Settings!$C$13*(INDEX(Y$271:Y$282,$D839))</f>
        <v/>
      </c>
      <c r="Z839" s="47">
        <f>Z821*Settings!$C$13*(INDEX(Z$271:Z$282,$D839))</f>
        <v/>
      </c>
      <c r="AA839" s="47">
        <f>AA821*Settings!$C$13*(INDEX(AA$271:AA$282,$D839))</f>
        <v/>
      </c>
      <c r="AB839" s="47">
        <f>AB821*Settings!$C$13*(INDEX(AB$271:AB$282,$D839))</f>
        <v/>
      </c>
      <c r="AC839" s="47">
        <f>AC821*Settings!$C$13*(INDEX(AC$271:AC$282,$D839))</f>
        <v/>
      </c>
      <c r="AD839" s="48">
        <f>REVENUE(AD821,Settings!$C$13,INDEX(AD$271:AD$282,$D839))</f>
        <v/>
      </c>
      <c r="AE839" s="25">
        <f>LOWER(Settings!$C$4)&amp;".mit."&amp;$A839&amp;IF($C839="","","."&amp;$C839&amp;"."&amp;$B839)&amp;IF(INDEX(Variables!$D$5:$D$105,MATCH($A839,Variables!$A$5:$A$105,0))="","","."&amp;INDEX(Variables!$D$5:$D$105,MATCH($A839,Variables!$A$5:$A$105,0)))&amp;"."&amp;AE$5</f>
        <v/>
      </c>
      <c r="AF839" s="46">
        <f>AF821*Settings!$C$13*(INDEX(AF$271:AF$282,$D839))</f>
        <v/>
      </c>
      <c r="AG839" s="47">
        <f>AG821*Settings!$C$13*(INDEX(AG$271:AG$282,$D839))</f>
        <v/>
      </c>
      <c r="AH839" s="47">
        <f>AH821*Settings!$C$13*(INDEX(AH$271:AH$282,$D839))</f>
        <v/>
      </c>
      <c r="AI839" s="47">
        <f>AI821*Settings!$C$13*(INDEX(AI$271:AI$282,$D839))</f>
        <v/>
      </c>
      <c r="AJ839" s="47">
        <f>AJ821*Settings!$C$13*(INDEX(AJ$271:AJ$282,$D839))</f>
        <v/>
      </c>
      <c r="AK839" s="47">
        <f>AK821*Settings!$C$13*(INDEX(AK$271:AK$282,$D839))</f>
        <v/>
      </c>
      <c r="AL839" s="47">
        <f>AL821*Settings!$C$13*(INDEX(AL$271:AL$282,$D839))</f>
        <v/>
      </c>
      <c r="AM839" s="47">
        <f>AM821*Settings!$C$13*(INDEX(AM$271:AM$282,$D839))</f>
        <v/>
      </c>
      <c r="AN839" s="47">
        <f>AN821*Settings!$C$13*(INDEX(AN$271:AN$282,$D839))</f>
        <v/>
      </c>
      <c r="AO839" s="47">
        <f>AO821*Settings!$C$13*(INDEX(AO$271:AO$282,$D839))</f>
        <v/>
      </c>
      <c r="AP839" s="47">
        <f>AP821*Settings!$C$13*(INDEX(AP$271:AP$282,$D839))</f>
        <v/>
      </c>
      <c r="AQ839" s="47">
        <f>AQ821*Settings!$C$13*(INDEX(AQ$271:AQ$282,$D839))</f>
        <v/>
      </c>
      <c r="AR839" s="47">
        <f>AR821*Settings!$C$13*(INDEX(AR$271:AR$282,$D839))</f>
        <v/>
      </c>
      <c r="AS839" s="47">
        <f>AS821*Settings!$C$13*(INDEX(AS$271:AS$282,$D839))</f>
        <v/>
      </c>
      <c r="AT839" s="47">
        <f>AT821*Settings!$C$13*(INDEX(AT$271:AT$282,$D839))</f>
        <v/>
      </c>
      <c r="AU839" s="47">
        <f>AU821*Settings!$C$13*(INDEX(AU$271:AU$282,$D839))</f>
        <v/>
      </c>
      <c r="AV839" s="47">
        <f>AV821*Settings!$C$13*(INDEX(AV$271:AV$282,$D839))</f>
        <v/>
      </c>
      <c r="AW839" s="47">
        <f>AW821*Settings!$C$13*(INDEX(AW$271:AW$282,$D839))</f>
        <v/>
      </c>
      <c r="AX839" s="48">
        <f>REVENUE(AX821,Settings!$C$13,INDEX(AX$271:AX$282,$D839))</f>
        <v/>
      </c>
    </row>
    <row r="840" hidden="1" outlineLevel="2">
      <c r="A840" s="5" t="inlineStr">
        <is>
          <t>rsub</t>
        </is>
      </c>
      <c r="B840" s="5" t="inlineStr">
        <is>
          <t>oop</t>
        </is>
      </c>
      <c r="C840" s="5" t="inlineStr">
        <is>
          <t>foo</t>
        </is>
      </c>
      <c r="D840" s="40">
        <f>INDEX(Inputs!$R$5:$R$132,MATCH($B840&amp;"|"&amp;$C840,Inputs!$A$5:$A$132,0))</f>
        <v/>
      </c>
      <c r="E840" s="39" t="n"/>
      <c r="F840" s="39" t="n"/>
      <c r="G840" s="39" t="n"/>
      <c r="H840" s="5">
        <f>INDEX(Variables!$B$5:$B$105,MATCH($A840,Variables!$A$5:$A$105,0))&amp;IF($C840="",""," | "&amp;INDEX(Mapping!$B$5:$B$26,MATCH($C840,Mapping!$A$5:$A$26,0))&amp;" | "&amp;INDEX(Mapping!$B$30:$B$41,MATCH($B840,Mapping!$A$30:$A$41,0)))</f>
        <v/>
      </c>
      <c r="I840" s="5">
        <f>INDEX(Variables!$C$5:$C$105,MATCH($A840,Variables!$A$5:$A$105,0))</f>
        <v/>
      </c>
      <c r="J840" s="5">
        <f>INDEX(Variables!$E$5:$E$105,MATCH($A840,Variables!$A$5:$A$105,0))</f>
        <v/>
      </c>
      <c r="K840" s="25">
        <f>LOWER(Settings!$C$4)&amp;".mit."&amp;$A840&amp;IF($C840="","","."&amp;$C840&amp;"."&amp;$B840)&amp;IF(INDEX(Variables!$D$5:$D$105,MATCH($A840,Variables!$A$5:$A$105,0))="","","."&amp;INDEX(Variables!$D$5:$D$105,MATCH($A840,Variables!$A$5:$A$105,0)))&amp;"."&amp;K$5</f>
        <v/>
      </c>
      <c r="L840" s="46">
        <f>L822*Settings!$C$13*(INDEX(L$271:L$282,$D840))</f>
        <v/>
      </c>
      <c r="M840" s="47">
        <f>M822*Settings!$C$13*(INDEX(M$271:M$282,$D840))</f>
        <v/>
      </c>
      <c r="N840" s="47">
        <f>N822*Settings!$C$13*(INDEX(N$271:N$282,$D840))</f>
        <v/>
      </c>
      <c r="O840" s="47">
        <f>O822*Settings!$C$13*(INDEX(O$271:O$282,$D840))</f>
        <v/>
      </c>
      <c r="P840" s="47">
        <f>P822*Settings!$C$13*(INDEX(P$271:P$282,$D840))</f>
        <v/>
      </c>
      <c r="Q840" s="47">
        <f>Q822*Settings!$C$13*(INDEX(Q$271:Q$282,$D840))</f>
        <v/>
      </c>
      <c r="R840" s="47">
        <f>R822*Settings!$C$13*(INDEX(R$271:R$282,$D840))</f>
        <v/>
      </c>
      <c r="S840" s="47">
        <f>S822*Settings!$C$13*(INDEX(S$271:S$282,$D840))</f>
        <v/>
      </c>
      <c r="T840" s="47">
        <f>T822*Settings!$C$13*(INDEX(T$271:T$282,$D840))</f>
        <v/>
      </c>
      <c r="U840" s="47">
        <f>U822*Settings!$C$13*(INDEX(U$271:U$282,$D840))</f>
        <v/>
      </c>
      <c r="V840" s="47">
        <f>V822*Settings!$C$13*(INDEX(V$271:V$282,$D840))</f>
        <v/>
      </c>
      <c r="W840" s="47">
        <f>W822*Settings!$C$13*(INDEX(W$271:W$282,$D840))</f>
        <v/>
      </c>
      <c r="X840" s="47">
        <f>X822*Settings!$C$13*(INDEX(X$271:X$282,$D840))</f>
        <v/>
      </c>
      <c r="Y840" s="47">
        <f>Y822*Settings!$C$13*(INDEX(Y$271:Y$282,$D840))</f>
        <v/>
      </c>
      <c r="Z840" s="47">
        <f>Z822*Settings!$C$13*(INDEX(Z$271:Z$282,$D840))</f>
        <v/>
      </c>
      <c r="AA840" s="47">
        <f>AA822*Settings!$C$13*(INDEX(AA$271:AA$282,$D840))</f>
        <v/>
      </c>
      <c r="AB840" s="47">
        <f>AB822*Settings!$C$13*(INDEX(AB$271:AB$282,$D840))</f>
        <v/>
      </c>
      <c r="AC840" s="47">
        <f>AC822*Settings!$C$13*(INDEX(AC$271:AC$282,$D840))</f>
        <v/>
      </c>
      <c r="AD840" s="48">
        <f>REVENUE(AD822,Settings!$C$13,INDEX(AD$271:AD$282,$D840))</f>
        <v/>
      </c>
      <c r="AE840" s="25">
        <f>LOWER(Settings!$C$4)&amp;".mit."&amp;$A840&amp;IF($C840="","","."&amp;$C840&amp;"."&amp;$B840)&amp;IF(INDEX(Variables!$D$5:$D$105,MATCH($A840,Variables!$A$5:$A$105,0))="","","."&amp;INDEX(Variables!$D$5:$D$105,MATCH($A840,Variables!$A$5:$A$105,0)))&amp;"."&amp;AE$5</f>
        <v/>
      </c>
      <c r="AF840" s="46">
        <f>AF822*Settings!$C$13*(INDEX(AF$271:AF$282,$D840))</f>
        <v/>
      </c>
      <c r="AG840" s="47">
        <f>AG822*Settings!$C$13*(INDEX(AG$271:AG$282,$D840))</f>
        <v/>
      </c>
      <c r="AH840" s="47">
        <f>AH822*Settings!$C$13*(INDEX(AH$271:AH$282,$D840))</f>
        <v/>
      </c>
      <c r="AI840" s="47">
        <f>AI822*Settings!$C$13*(INDEX(AI$271:AI$282,$D840))</f>
        <v/>
      </c>
      <c r="AJ840" s="47">
        <f>AJ822*Settings!$C$13*(INDEX(AJ$271:AJ$282,$D840))</f>
        <v/>
      </c>
      <c r="AK840" s="47">
        <f>AK822*Settings!$C$13*(INDEX(AK$271:AK$282,$D840))</f>
        <v/>
      </c>
      <c r="AL840" s="47">
        <f>AL822*Settings!$C$13*(INDEX(AL$271:AL$282,$D840))</f>
        <v/>
      </c>
      <c r="AM840" s="47">
        <f>AM822*Settings!$C$13*(INDEX(AM$271:AM$282,$D840))</f>
        <v/>
      </c>
      <c r="AN840" s="47">
        <f>AN822*Settings!$C$13*(INDEX(AN$271:AN$282,$D840))</f>
        <v/>
      </c>
      <c r="AO840" s="47">
        <f>AO822*Settings!$C$13*(INDEX(AO$271:AO$282,$D840))</f>
        <v/>
      </c>
      <c r="AP840" s="47">
        <f>AP822*Settings!$C$13*(INDEX(AP$271:AP$282,$D840))</f>
        <v/>
      </c>
      <c r="AQ840" s="47">
        <f>AQ822*Settings!$C$13*(INDEX(AQ$271:AQ$282,$D840))</f>
        <v/>
      </c>
      <c r="AR840" s="47">
        <f>AR822*Settings!$C$13*(INDEX(AR$271:AR$282,$D840))</f>
        <v/>
      </c>
      <c r="AS840" s="47">
        <f>AS822*Settings!$C$13*(INDEX(AS$271:AS$282,$D840))</f>
        <v/>
      </c>
      <c r="AT840" s="47">
        <f>AT822*Settings!$C$13*(INDEX(AT$271:AT$282,$D840))</f>
        <v/>
      </c>
      <c r="AU840" s="47">
        <f>AU822*Settings!$C$13*(INDEX(AU$271:AU$282,$D840))</f>
        <v/>
      </c>
      <c r="AV840" s="47">
        <f>AV822*Settings!$C$13*(INDEX(AV$271:AV$282,$D840))</f>
        <v/>
      </c>
      <c r="AW840" s="47">
        <f>AW822*Settings!$C$13*(INDEX(AW$271:AW$282,$D840))</f>
        <v/>
      </c>
      <c r="AX840" s="48">
        <f>REVENUE(AX822,Settings!$C$13,INDEX(AX$271:AX$282,$D840))</f>
        <v/>
      </c>
    </row>
    <row r="841" hidden="1" outlineLevel="2">
      <c r="A841" s="5" t="inlineStr">
        <is>
          <t>rsub</t>
        </is>
      </c>
      <c r="B841" s="5" t="inlineStr">
        <is>
          <t>bio</t>
        </is>
      </c>
      <c r="C841" s="5" t="inlineStr">
        <is>
          <t>foo</t>
        </is>
      </c>
      <c r="D841" s="40">
        <f>INDEX(Inputs!$R$5:$R$132,MATCH($B841&amp;"|"&amp;$C841,Inputs!$A$5:$A$132,0))</f>
        <v/>
      </c>
      <c r="E841" s="39" t="n"/>
      <c r="F841" s="39" t="n"/>
      <c r="G841" s="39" t="n"/>
      <c r="H841" s="5">
        <f>INDEX(Variables!$B$5:$B$105,MATCH($A841,Variables!$A$5:$A$105,0))&amp;IF($C841="",""," | "&amp;INDEX(Mapping!$B$5:$B$26,MATCH($C841,Mapping!$A$5:$A$26,0))&amp;" | "&amp;INDEX(Mapping!$B$30:$B$41,MATCH($B841,Mapping!$A$30:$A$41,0)))</f>
        <v/>
      </c>
      <c r="I841" s="5">
        <f>INDEX(Variables!$C$5:$C$105,MATCH($A841,Variables!$A$5:$A$105,0))</f>
        <v/>
      </c>
      <c r="J841" s="5">
        <f>INDEX(Variables!$E$5:$E$105,MATCH($A841,Variables!$A$5:$A$105,0))</f>
        <v/>
      </c>
      <c r="K841" s="25">
        <f>LOWER(Settings!$C$4)&amp;".mit."&amp;$A841&amp;IF($C841="","","."&amp;$C841&amp;"."&amp;$B841)&amp;IF(INDEX(Variables!$D$5:$D$105,MATCH($A841,Variables!$A$5:$A$105,0))="","","."&amp;INDEX(Variables!$D$5:$D$105,MATCH($A841,Variables!$A$5:$A$105,0)))&amp;"."&amp;K$5</f>
        <v/>
      </c>
      <c r="L841" s="46">
        <f>L823*Settings!$C$13*(INDEX(L$271:L$282,$D841))</f>
        <v/>
      </c>
      <c r="M841" s="47">
        <f>M823*Settings!$C$13*(INDEX(M$271:M$282,$D841))</f>
        <v/>
      </c>
      <c r="N841" s="47">
        <f>N823*Settings!$C$13*(INDEX(N$271:N$282,$D841))</f>
        <v/>
      </c>
      <c r="O841" s="47">
        <f>O823*Settings!$C$13*(INDEX(O$271:O$282,$D841))</f>
        <v/>
      </c>
      <c r="P841" s="47">
        <f>P823*Settings!$C$13*(INDEX(P$271:P$282,$D841))</f>
        <v/>
      </c>
      <c r="Q841" s="47">
        <f>Q823*Settings!$C$13*(INDEX(Q$271:Q$282,$D841))</f>
        <v/>
      </c>
      <c r="R841" s="47">
        <f>R823*Settings!$C$13*(INDEX(R$271:R$282,$D841))</f>
        <v/>
      </c>
      <c r="S841" s="47">
        <f>S823*Settings!$C$13*(INDEX(S$271:S$282,$D841))</f>
        <v/>
      </c>
      <c r="T841" s="47">
        <f>T823*Settings!$C$13*(INDEX(T$271:T$282,$D841))</f>
        <v/>
      </c>
      <c r="U841" s="47">
        <f>U823*Settings!$C$13*(INDEX(U$271:U$282,$D841))</f>
        <v/>
      </c>
      <c r="V841" s="47">
        <f>V823*Settings!$C$13*(INDEX(V$271:V$282,$D841))</f>
        <v/>
      </c>
      <c r="W841" s="47">
        <f>W823*Settings!$C$13*(INDEX(W$271:W$282,$D841))</f>
        <v/>
      </c>
      <c r="X841" s="47">
        <f>X823*Settings!$C$13*(INDEX(X$271:X$282,$D841))</f>
        <v/>
      </c>
      <c r="Y841" s="47">
        <f>Y823*Settings!$C$13*(INDEX(Y$271:Y$282,$D841))</f>
        <v/>
      </c>
      <c r="Z841" s="47">
        <f>Z823*Settings!$C$13*(INDEX(Z$271:Z$282,$D841))</f>
        <v/>
      </c>
      <c r="AA841" s="47">
        <f>AA823*Settings!$C$13*(INDEX(AA$271:AA$282,$D841))</f>
        <v/>
      </c>
      <c r="AB841" s="47">
        <f>AB823*Settings!$C$13*(INDEX(AB$271:AB$282,$D841))</f>
        <v/>
      </c>
      <c r="AC841" s="47">
        <f>AC823*Settings!$C$13*(INDEX(AC$271:AC$282,$D841))</f>
        <v/>
      </c>
      <c r="AD841" s="48">
        <f>REVENUE(AD823,Settings!$C$13,INDEX(AD$271:AD$282,$D841))</f>
        <v/>
      </c>
      <c r="AE841" s="25">
        <f>LOWER(Settings!$C$4)&amp;".mit."&amp;$A841&amp;IF($C841="","","."&amp;$C841&amp;"."&amp;$B841)&amp;IF(INDEX(Variables!$D$5:$D$105,MATCH($A841,Variables!$A$5:$A$105,0))="","","."&amp;INDEX(Variables!$D$5:$D$105,MATCH($A841,Variables!$A$5:$A$105,0)))&amp;"."&amp;AE$5</f>
        <v/>
      </c>
      <c r="AF841" s="46">
        <f>AF823*Settings!$C$13*(INDEX(AF$271:AF$282,$D841))</f>
        <v/>
      </c>
      <c r="AG841" s="47">
        <f>AG823*Settings!$C$13*(INDEX(AG$271:AG$282,$D841))</f>
        <v/>
      </c>
      <c r="AH841" s="47">
        <f>AH823*Settings!$C$13*(INDEX(AH$271:AH$282,$D841))</f>
        <v/>
      </c>
      <c r="AI841" s="47">
        <f>AI823*Settings!$C$13*(INDEX(AI$271:AI$282,$D841))</f>
        <v/>
      </c>
      <c r="AJ841" s="47">
        <f>AJ823*Settings!$C$13*(INDEX(AJ$271:AJ$282,$D841))</f>
        <v/>
      </c>
      <c r="AK841" s="47">
        <f>AK823*Settings!$C$13*(INDEX(AK$271:AK$282,$D841))</f>
        <v/>
      </c>
      <c r="AL841" s="47">
        <f>AL823*Settings!$C$13*(INDEX(AL$271:AL$282,$D841))</f>
        <v/>
      </c>
      <c r="AM841" s="47">
        <f>AM823*Settings!$C$13*(INDEX(AM$271:AM$282,$D841))</f>
        <v/>
      </c>
      <c r="AN841" s="47">
        <f>AN823*Settings!$C$13*(INDEX(AN$271:AN$282,$D841))</f>
        <v/>
      </c>
      <c r="AO841" s="47">
        <f>AO823*Settings!$C$13*(INDEX(AO$271:AO$282,$D841))</f>
        <v/>
      </c>
      <c r="AP841" s="47">
        <f>AP823*Settings!$C$13*(INDEX(AP$271:AP$282,$D841))</f>
        <v/>
      </c>
      <c r="AQ841" s="47">
        <f>AQ823*Settings!$C$13*(INDEX(AQ$271:AQ$282,$D841))</f>
        <v/>
      </c>
      <c r="AR841" s="47">
        <f>AR823*Settings!$C$13*(INDEX(AR$271:AR$282,$D841))</f>
        <v/>
      </c>
      <c r="AS841" s="47">
        <f>AS823*Settings!$C$13*(INDEX(AS$271:AS$282,$D841))</f>
        <v/>
      </c>
      <c r="AT841" s="47">
        <f>AT823*Settings!$C$13*(INDEX(AT$271:AT$282,$D841))</f>
        <v/>
      </c>
      <c r="AU841" s="47">
        <f>AU823*Settings!$C$13*(INDEX(AU$271:AU$282,$D841))</f>
        <v/>
      </c>
      <c r="AV841" s="47">
        <f>AV823*Settings!$C$13*(INDEX(AV$271:AV$282,$D841))</f>
        <v/>
      </c>
      <c r="AW841" s="47">
        <f>AW823*Settings!$C$13*(INDEX(AW$271:AW$282,$D841))</f>
        <v/>
      </c>
      <c r="AX841" s="48">
        <f>REVENUE(AX823,Settings!$C$13,INDEX(AX$271:AX$282,$D841))</f>
        <v/>
      </c>
    </row>
    <row r="842" hidden="1" outlineLevel="2"/>
    <row r="843" hidden="1" outlineLevel="2">
      <c r="A843" s="5" t="inlineStr">
        <is>
          <t>rnew</t>
        </is>
      </c>
      <c r="B843" s="5" t="inlineStr">
        <is>
          <t>coa</t>
        </is>
      </c>
      <c r="C843" s="5" t="inlineStr">
        <is>
          <t>foo</t>
        </is>
      </c>
      <c r="D843" s="40">
        <f>INDEX(Inputs!$S$5:$S$132,MATCH($B843&amp;"|"&amp;$C843,Inputs!$A$5:$A$132,0))</f>
        <v/>
      </c>
      <c r="E843" s="39" t="n"/>
      <c r="F843" s="39" t="n"/>
      <c r="G843" s="39" t="n"/>
      <c r="H843" s="5">
        <f>INDEX(Variables!$B$5:$B$105,MATCH($A843,Variables!$A$5:$A$105,0))&amp;IF($C843="",""," | "&amp;INDEX(Mapping!$B$5:$B$26,MATCH($C843,Mapping!$A$5:$A$26,0))&amp;" | "&amp;INDEX(Mapping!$B$30:$B$41,MATCH($B843,Mapping!$A$30:$A$41,0)))</f>
        <v/>
      </c>
      <c r="I843" s="5">
        <f>INDEX(Variables!$C$5:$C$105,MATCH($A843,Variables!$A$5:$A$105,0))</f>
        <v/>
      </c>
      <c r="J843" s="5">
        <f>INDEX(Variables!$E$5:$E$105,MATCH($A843,Variables!$A$5:$A$105,0))</f>
        <v/>
      </c>
      <c r="K843" s="25">
        <f>LOWER(Settings!$C$4)&amp;".mit."&amp;$A843&amp;IF($C843="","","."&amp;$C843&amp;"."&amp;$B843)&amp;IF(INDEX(Variables!$D$5:$D$105,MATCH($A843,Variables!$A$5:$A$105,0))="","","."&amp;INDEX(Variables!$D$5:$D$105,MATCH($A843,Variables!$A$5:$A$105,0)))&amp;"."&amp;K$5</f>
        <v/>
      </c>
      <c r="L843" s="46">
        <f>L816*Settings!$C$13*(L762+L780+L771*L$135+L789*$D843)</f>
        <v/>
      </c>
      <c r="M843" s="47">
        <f>M816*Settings!$C$13*(M762+M780+M771*M$135+M789*$D843)</f>
        <v/>
      </c>
      <c r="N843" s="47">
        <f>N816*Settings!$C$13*(N762+N780+N771*N$135+N789*$D843)</f>
        <v/>
      </c>
      <c r="O843" s="47">
        <f>O816*Settings!$C$13*(O762+O780+O771*O$135+O789*$D843)</f>
        <v/>
      </c>
      <c r="P843" s="47">
        <f>P816*Settings!$C$13*(P762+P780+P771*P$135+P789*$D843)</f>
        <v/>
      </c>
      <c r="Q843" s="47">
        <f>Q816*Settings!$C$13*(Q762+Q780+Q771*Q$135+Q789*$D843)</f>
        <v/>
      </c>
      <c r="R843" s="47">
        <f>R816*Settings!$C$13*(R762+R780+R771*R$135+R789*$D843)</f>
        <v/>
      </c>
      <c r="S843" s="47">
        <f>S816*Settings!$C$13*(S762+S780+S771*S$135+S789*$D843)</f>
        <v/>
      </c>
      <c r="T843" s="47">
        <f>T816*Settings!$C$13*(T762+T780+T771*T$135+T789*$D843)</f>
        <v/>
      </c>
      <c r="U843" s="47">
        <f>U816*Settings!$C$13*(U762+U780+U771*U$135+U789*$D843)</f>
        <v/>
      </c>
      <c r="V843" s="47">
        <f>V816*Settings!$C$13*(V762+V780+V771*V$135+V789*$D843)</f>
        <v/>
      </c>
      <c r="W843" s="47">
        <f>W816*Settings!$C$13*(W762+W780+W771*W$135+W789*$D843)</f>
        <v/>
      </c>
      <c r="X843" s="47">
        <f>X816*Settings!$C$13*(X762+X780+X771*X$135+X789*$D843)</f>
        <v/>
      </c>
      <c r="Y843" s="47">
        <f>Y816*Settings!$C$13*(Y762+Y780+Y771*Y$135+Y789*$D843)</f>
        <v/>
      </c>
      <c r="Z843" s="47">
        <f>Z816*Settings!$C$13*(Z762+Z780+Z771*Z$135+Z789*$D843)</f>
        <v/>
      </c>
      <c r="AA843" s="47">
        <f>AA816*Settings!$C$13*(AA762+AA780+AA771*AA$135+AA789*$D843)</f>
        <v/>
      </c>
      <c r="AB843" s="47">
        <f>AB816*Settings!$C$13*(AB762+AB780+AB771*AB$135+AB789*$D843)</f>
        <v/>
      </c>
      <c r="AC843" s="47">
        <f>AC816*Settings!$C$13*(AC762+AC780+AC771*AC$135+AC789*$D843)</f>
        <v/>
      </c>
      <c r="AD843" s="48">
        <f>REVENUE(AD816,Settings!$C$13,NEWREVRATE(AD762,AD780,AD771,AD$135,AD789,$D843))</f>
        <v/>
      </c>
      <c r="AE843" s="25">
        <f>LOWER(Settings!$C$4)&amp;".mit."&amp;$A843&amp;IF($C843="","","."&amp;$C843&amp;"."&amp;$B843)&amp;IF(INDEX(Variables!$D$5:$D$105,MATCH($A843,Variables!$A$5:$A$105,0))="","","."&amp;INDEX(Variables!$D$5:$D$105,MATCH($A843,Variables!$A$5:$A$105,0)))&amp;"."&amp;AE$5</f>
        <v/>
      </c>
      <c r="AF843" s="46">
        <f>AF816*Settings!$C$13*(AF762+AF780+AF771*AF$135+AF789*$D843)</f>
        <v/>
      </c>
      <c r="AG843" s="47">
        <f>AG816*Settings!$C$13*(AG762+AG780+AG771*AG$135+AG789*$D843)</f>
        <v/>
      </c>
      <c r="AH843" s="47">
        <f>AH816*Settings!$C$13*(AH762+AH780+AH771*AH$135+AH789*$D843)</f>
        <v/>
      </c>
      <c r="AI843" s="47">
        <f>AI816*Settings!$C$13*(AI762+AI780+AI771*AI$135+AI789*$D843)</f>
        <v/>
      </c>
      <c r="AJ843" s="47">
        <f>AJ816*Settings!$C$13*(AJ762+AJ780+AJ771*AJ$135+AJ789*$D843)</f>
        <v/>
      </c>
      <c r="AK843" s="47">
        <f>AK816*Settings!$C$13*(AK762+AK780+AK771*AK$135+AK789*$D843)</f>
        <v/>
      </c>
      <c r="AL843" s="47">
        <f>AL816*Settings!$C$13*(AL762+AL780+AL771*AL$135+AL789*$D843)</f>
        <v/>
      </c>
      <c r="AM843" s="47">
        <f>AM816*Settings!$C$13*(AM762+AM780+AM771*AM$135+AM789*$D843)</f>
        <v/>
      </c>
      <c r="AN843" s="47">
        <f>AN816*Settings!$C$13*(AN762+AN780+AN771*AN$135+AN789*$D843)</f>
        <v/>
      </c>
      <c r="AO843" s="47">
        <f>AO816*Settings!$C$13*(AO762+AO780+AO771*AO$135+AO789*$D843)</f>
        <v/>
      </c>
      <c r="AP843" s="47">
        <f>AP816*Settings!$C$13*(AP762+AP780+AP771*AP$135+AP789*$D843)</f>
        <v/>
      </c>
      <c r="AQ843" s="47">
        <f>AQ816*Settings!$C$13*(AQ762+AQ780+AQ771*AQ$135+AQ789*$D843)</f>
        <v/>
      </c>
      <c r="AR843" s="47">
        <f>AR816*Settings!$C$13*(AR762+AR780+AR771*AR$135+AR789*$D843)</f>
        <v/>
      </c>
      <c r="AS843" s="47">
        <f>AS816*Settings!$C$13*(AS762+AS780+AS771*AS$135+AS789*$D843)</f>
        <v/>
      </c>
      <c r="AT843" s="47">
        <f>AT816*Settings!$C$13*(AT762+AT780+AT771*AT$135+AT789*$D843)</f>
        <v/>
      </c>
      <c r="AU843" s="47">
        <f>AU816*Settings!$C$13*(AU762+AU780+AU771*AU$135+AU789*$D843)</f>
        <v/>
      </c>
      <c r="AV843" s="47">
        <f>AV816*Settings!$C$13*(AV762+AV780+AV771*AV$135+AV789*$D843)</f>
        <v/>
      </c>
      <c r="AW843" s="47">
        <f>AW816*Settings!$C$13*(AW762+AW780+AW771*AW$135+AW789*$D843)</f>
        <v/>
      </c>
      <c r="AX843" s="48">
        <f>REVENUE(AX816,Settings!$C$13,NEWREVRATE(AX762,AX780,AX771,AX$135,AX789,$D843))</f>
        <v/>
      </c>
    </row>
    <row r="844" hidden="1" outlineLevel="2">
      <c r="A844" s="5" t="inlineStr">
        <is>
          <t>rnew</t>
        </is>
      </c>
      <c r="B844" s="5" t="inlineStr">
        <is>
          <t>nga</t>
        </is>
      </c>
      <c r="C844" s="5" t="inlineStr">
        <is>
          <t>foo</t>
        </is>
      </c>
      <c r="D844" s="40">
        <f>INDEX(Inputs!$S$5:$S$132,MATCH($B844&amp;"|"&amp;$C844,Inputs!$A$5:$A$132,0))</f>
        <v/>
      </c>
      <c r="E844" s="39" t="n"/>
      <c r="F844" s="39" t="n"/>
      <c r="G844" s="39" t="n"/>
      <c r="H844" s="5">
        <f>INDEX(Variables!$B$5:$B$105,MATCH($A844,Variables!$A$5:$A$105,0))&amp;IF($C844="",""," | "&amp;INDEX(Mapping!$B$5:$B$26,MATCH($C844,Mapping!$A$5:$A$26,0))&amp;" | "&amp;INDEX(Mapping!$B$30:$B$41,MATCH($B844,Mapping!$A$30:$A$41,0)))</f>
        <v/>
      </c>
      <c r="I844" s="5">
        <f>INDEX(Variables!$C$5:$C$105,MATCH($A844,Variables!$A$5:$A$105,0))</f>
        <v/>
      </c>
      <c r="J844" s="5">
        <f>INDEX(Variables!$E$5:$E$105,MATCH($A844,Variables!$A$5:$A$105,0))</f>
        <v/>
      </c>
      <c r="K844" s="25">
        <f>LOWER(Settings!$C$4)&amp;".mit."&amp;$A844&amp;IF($C844="","","."&amp;$C844&amp;"."&amp;$B844)&amp;IF(INDEX(Variables!$D$5:$D$105,MATCH($A844,Variables!$A$5:$A$105,0))="","","."&amp;INDEX(Variables!$D$5:$D$105,MATCH($A844,Variables!$A$5:$A$105,0)))&amp;"."&amp;K$5</f>
        <v/>
      </c>
      <c r="L844" s="46">
        <f>L817*Settings!$C$13*(L763+L781+L772*L$135+L790*$D844)</f>
        <v/>
      </c>
      <c r="M844" s="47">
        <f>M817*Settings!$C$13*(M763+M781+M772*M$135+M790*$D844)</f>
        <v/>
      </c>
      <c r="N844" s="47">
        <f>N817*Settings!$C$13*(N763+N781+N772*N$135+N790*$D844)</f>
        <v/>
      </c>
      <c r="O844" s="47">
        <f>O817*Settings!$C$13*(O763+O781+O772*O$135+O790*$D844)</f>
        <v/>
      </c>
      <c r="P844" s="47">
        <f>P817*Settings!$C$13*(P763+P781+P772*P$135+P790*$D844)</f>
        <v/>
      </c>
      <c r="Q844" s="47">
        <f>Q817*Settings!$C$13*(Q763+Q781+Q772*Q$135+Q790*$D844)</f>
        <v/>
      </c>
      <c r="R844" s="47">
        <f>R817*Settings!$C$13*(R763+R781+R772*R$135+R790*$D844)</f>
        <v/>
      </c>
      <c r="S844" s="47">
        <f>S817*Settings!$C$13*(S763+S781+S772*S$135+S790*$D844)</f>
        <v/>
      </c>
      <c r="T844" s="47">
        <f>T817*Settings!$C$13*(T763+T781+T772*T$135+T790*$D844)</f>
        <v/>
      </c>
      <c r="U844" s="47">
        <f>U817*Settings!$C$13*(U763+U781+U772*U$135+U790*$D844)</f>
        <v/>
      </c>
      <c r="V844" s="47">
        <f>V817*Settings!$C$13*(V763+V781+V772*V$135+V790*$D844)</f>
        <v/>
      </c>
      <c r="W844" s="47">
        <f>W817*Settings!$C$13*(W763+W781+W772*W$135+W790*$D844)</f>
        <v/>
      </c>
      <c r="X844" s="47">
        <f>X817*Settings!$C$13*(X763+X781+X772*X$135+X790*$D844)</f>
        <v/>
      </c>
      <c r="Y844" s="47">
        <f>Y817*Settings!$C$13*(Y763+Y781+Y772*Y$135+Y790*$D844)</f>
        <v/>
      </c>
      <c r="Z844" s="47">
        <f>Z817*Settings!$C$13*(Z763+Z781+Z772*Z$135+Z790*$D844)</f>
        <v/>
      </c>
      <c r="AA844" s="47">
        <f>AA817*Settings!$C$13*(AA763+AA781+AA772*AA$135+AA790*$D844)</f>
        <v/>
      </c>
      <c r="AB844" s="47">
        <f>AB817*Settings!$C$13*(AB763+AB781+AB772*AB$135+AB790*$D844)</f>
        <v/>
      </c>
      <c r="AC844" s="47">
        <f>AC817*Settings!$C$13*(AC763+AC781+AC772*AC$135+AC790*$D844)</f>
        <v/>
      </c>
      <c r="AD844" s="48">
        <f>REVENUE(AD817,Settings!$C$13,NEWREVRATE(AD763,AD781,AD772,AD$135,AD790,$D844))</f>
        <v/>
      </c>
      <c r="AE844" s="25">
        <f>LOWER(Settings!$C$4)&amp;".mit."&amp;$A844&amp;IF($C844="","","."&amp;$C844&amp;"."&amp;$B844)&amp;IF(INDEX(Variables!$D$5:$D$105,MATCH($A844,Variables!$A$5:$A$105,0))="","","."&amp;INDEX(Variables!$D$5:$D$105,MATCH($A844,Variables!$A$5:$A$105,0)))&amp;"."&amp;AE$5</f>
        <v/>
      </c>
      <c r="AF844" s="46">
        <f>AF817*Settings!$C$13*(AF763+AF781+AF772*AF$135+AF790*$D844)</f>
        <v/>
      </c>
      <c r="AG844" s="47">
        <f>AG817*Settings!$C$13*(AG763+AG781+AG772*AG$135+AG790*$D844)</f>
        <v/>
      </c>
      <c r="AH844" s="47">
        <f>AH817*Settings!$C$13*(AH763+AH781+AH772*AH$135+AH790*$D844)</f>
        <v/>
      </c>
      <c r="AI844" s="47">
        <f>AI817*Settings!$C$13*(AI763+AI781+AI772*AI$135+AI790*$D844)</f>
        <v/>
      </c>
      <c r="AJ844" s="47">
        <f>AJ817*Settings!$C$13*(AJ763+AJ781+AJ772*AJ$135+AJ790*$D844)</f>
        <v/>
      </c>
      <c r="AK844" s="47">
        <f>AK817*Settings!$C$13*(AK763+AK781+AK772*AK$135+AK790*$D844)</f>
        <v/>
      </c>
      <c r="AL844" s="47">
        <f>AL817*Settings!$C$13*(AL763+AL781+AL772*AL$135+AL790*$D844)</f>
        <v/>
      </c>
      <c r="AM844" s="47">
        <f>AM817*Settings!$C$13*(AM763+AM781+AM772*AM$135+AM790*$D844)</f>
        <v/>
      </c>
      <c r="AN844" s="47">
        <f>AN817*Settings!$C$13*(AN763+AN781+AN772*AN$135+AN790*$D844)</f>
        <v/>
      </c>
      <c r="AO844" s="47">
        <f>AO817*Settings!$C$13*(AO763+AO781+AO772*AO$135+AO790*$D844)</f>
        <v/>
      </c>
      <c r="AP844" s="47">
        <f>AP817*Settings!$C$13*(AP763+AP781+AP772*AP$135+AP790*$D844)</f>
        <v/>
      </c>
      <c r="AQ844" s="47">
        <f>AQ817*Settings!$C$13*(AQ763+AQ781+AQ772*AQ$135+AQ790*$D844)</f>
        <v/>
      </c>
      <c r="AR844" s="47">
        <f>AR817*Settings!$C$13*(AR763+AR781+AR772*AR$135+AR790*$D844)</f>
        <v/>
      </c>
      <c r="AS844" s="47">
        <f>AS817*Settings!$C$13*(AS763+AS781+AS772*AS$135+AS790*$D844)</f>
        <v/>
      </c>
      <c r="AT844" s="47">
        <f>AT817*Settings!$C$13*(AT763+AT781+AT772*AT$135+AT790*$D844)</f>
        <v/>
      </c>
      <c r="AU844" s="47">
        <f>AU817*Settings!$C$13*(AU763+AU781+AU772*AU$135+AU790*$D844)</f>
        <v/>
      </c>
      <c r="AV844" s="47">
        <f>AV817*Settings!$C$13*(AV763+AV781+AV772*AV$135+AV790*$D844)</f>
        <v/>
      </c>
      <c r="AW844" s="47">
        <f>AW817*Settings!$C$13*(AW763+AW781+AW772*AW$135+AW790*$D844)</f>
        <v/>
      </c>
      <c r="AX844" s="48">
        <f>REVENUE(AX817,Settings!$C$13,NEWREVRATE(AX763,AX781,AX772,AX$135,AX790,$D844))</f>
        <v/>
      </c>
    </row>
    <row r="845" hidden="1" outlineLevel="2">
      <c r="A845" s="5" t="inlineStr">
        <is>
          <t>rnew</t>
        </is>
      </c>
      <c r="B845" s="5" t="inlineStr">
        <is>
          <t>gso</t>
        </is>
      </c>
      <c r="C845" s="5" t="inlineStr">
        <is>
          <t>foo</t>
        </is>
      </c>
      <c r="D845" s="40">
        <f>INDEX(Inputs!$S$5:$S$132,MATCH($B845&amp;"|"&amp;$C845,Inputs!$A$5:$A$132,0))</f>
        <v/>
      </c>
      <c r="E845" s="39" t="n"/>
      <c r="F845" s="39" t="n"/>
      <c r="G845" s="39" t="n"/>
      <c r="H845" s="5">
        <f>INDEX(Variables!$B$5:$B$105,MATCH($A845,Variables!$A$5:$A$105,0))&amp;IF($C845="",""," | "&amp;INDEX(Mapping!$B$5:$B$26,MATCH($C845,Mapping!$A$5:$A$26,0))&amp;" | "&amp;INDEX(Mapping!$B$30:$B$41,MATCH($B845,Mapping!$A$30:$A$41,0)))</f>
        <v/>
      </c>
      <c r="I845" s="5">
        <f>INDEX(Variables!$C$5:$C$105,MATCH($A845,Variables!$A$5:$A$105,0))</f>
        <v/>
      </c>
      <c r="J845" s="5">
        <f>INDEX(Variables!$E$5:$E$105,MATCH($A845,Variables!$A$5:$A$105,0))</f>
        <v/>
      </c>
      <c r="K845" s="25">
        <f>LOWER(Settings!$C$4)&amp;".mit."&amp;$A845&amp;IF($C845="","","."&amp;$C845&amp;"."&amp;$B845)&amp;IF(INDEX(Variables!$D$5:$D$105,MATCH($A845,Variables!$A$5:$A$105,0))="","","."&amp;INDEX(Variables!$D$5:$D$105,MATCH($A845,Variables!$A$5:$A$105,0)))&amp;"."&amp;K$5</f>
        <v/>
      </c>
      <c r="L845" s="46">
        <f>L818*Settings!$C$13*(L764+L782+L773*L$135+L791*$D845)</f>
        <v/>
      </c>
      <c r="M845" s="47">
        <f>M818*Settings!$C$13*(M764+M782+M773*M$135+M791*$D845)</f>
        <v/>
      </c>
      <c r="N845" s="47">
        <f>N818*Settings!$C$13*(N764+N782+N773*N$135+N791*$D845)</f>
        <v/>
      </c>
      <c r="O845" s="47">
        <f>O818*Settings!$C$13*(O764+O782+O773*O$135+O791*$D845)</f>
        <v/>
      </c>
      <c r="P845" s="47">
        <f>P818*Settings!$C$13*(P764+P782+P773*P$135+P791*$D845)</f>
        <v/>
      </c>
      <c r="Q845" s="47">
        <f>Q818*Settings!$C$13*(Q764+Q782+Q773*Q$135+Q791*$D845)</f>
        <v/>
      </c>
      <c r="R845" s="47">
        <f>R818*Settings!$C$13*(R764+R782+R773*R$135+R791*$D845)</f>
        <v/>
      </c>
      <c r="S845" s="47">
        <f>S818*Settings!$C$13*(S764+S782+S773*S$135+S791*$D845)</f>
        <v/>
      </c>
      <c r="T845" s="47">
        <f>T818*Settings!$C$13*(T764+T782+T773*T$135+T791*$D845)</f>
        <v/>
      </c>
      <c r="U845" s="47">
        <f>U818*Settings!$C$13*(U764+U782+U773*U$135+U791*$D845)</f>
        <v/>
      </c>
      <c r="V845" s="47">
        <f>V818*Settings!$C$13*(V764+V782+V773*V$135+V791*$D845)</f>
        <v/>
      </c>
      <c r="W845" s="47">
        <f>W818*Settings!$C$13*(W764+W782+W773*W$135+W791*$D845)</f>
        <v/>
      </c>
      <c r="X845" s="47">
        <f>X818*Settings!$C$13*(X764+X782+X773*X$135+X791*$D845)</f>
        <v/>
      </c>
      <c r="Y845" s="47">
        <f>Y818*Settings!$C$13*(Y764+Y782+Y773*Y$135+Y791*$D845)</f>
        <v/>
      </c>
      <c r="Z845" s="47">
        <f>Z818*Settings!$C$13*(Z764+Z782+Z773*Z$135+Z791*$D845)</f>
        <v/>
      </c>
      <c r="AA845" s="47">
        <f>AA818*Settings!$C$13*(AA764+AA782+AA773*AA$135+AA791*$D845)</f>
        <v/>
      </c>
      <c r="AB845" s="47">
        <f>AB818*Settings!$C$13*(AB764+AB782+AB773*AB$135+AB791*$D845)</f>
        <v/>
      </c>
      <c r="AC845" s="47">
        <f>AC818*Settings!$C$13*(AC764+AC782+AC773*AC$135+AC791*$D845)</f>
        <v/>
      </c>
      <c r="AD845" s="48">
        <f>REVENUE(AD818,Settings!$C$13,NEWREVRATE(AD764,AD782,AD773,AD$135,AD791,$D845))</f>
        <v/>
      </c>
      <c r="AE845" s="25">
        <f>LOWER(Settings!$C$4)&amp;".mit."&amp;$A845&amp;IF($C845="","","."&amp;$C845&amp;"."&amp;$B845)&amp;IF(INDEX(Variables!$D$5:$D$105,MATCH($A845,Variables!$A$5:$A$105,0))="","","."&amp;INDEX(Variables!$D$5:$D$105,MATCH($A845,Variables!$A$5:$A$105,0)))&amp;"."&amp;AE$5</f>
        <v/>
      </c>
      <c r="AF845" s="46">
        <f>AF818*Settings!$C$13*(AF764+AF782+AF773*AF$135+AF791*$D845)</f>
        <v/>
      </c>
      <c r="AG845" s="47">
        <f>AG818*Settings!$C$13*(AG764+AG782+AG773*AG$135+AG791*$D845)</f>
        <v/>
      </c>
      <c r="AH845" s="47">
        <f>AH818*Settings!$C$13*(AH764+AH782+AH773*AH$135+AH791*$D845)</f>
        <v/>
      </c>
      <c r="AI845" s="47">
        <f>AI818*Settings!$C$13*(AI764+AI782+AI773*AI$135+AI791*$D845)</f>
        <v/>
      </c>
      <c r="AJ845" s="47">
        <f>AJ818*Settings!$C$13*(AJ764+AJ782+AJ773*AJ$135+AJ791*$D845)</f>
        <v/>
      </c>
      <c r="AK845" s="47">
        <f>AK818*Settings!$C$13*(AK764+AK782+AK773*AK$135+AK791*$D845)</f>
        <v/>
      </c>
      <c r="AL845" s="47">
        <f>AL818*Settings!$C$13*(AL764+AL782+AL773*AL$135+AL791*$D845)</f>
        <v/>
      </c>
      <c r="AM845" s="47">
        <f>AM818*Settings!$C$13*(AM764+AM782+AM773*AM$135+AM791*$D845)</f>
        <v/>
      </c>
      <c r="AN845" s="47">
        <f>AN818*Settings!$C$13*(AN764+AN782+AN773*AN$135+AN791*$D845)</f>
        <v/>
      </c>
      <c r="AO845" s="47">
        <f>AO818*Settings!$C$13*(AO764+AO782+AO773*AO$135+AO791*$D845)</f>
        <v/>
      </c>
      <c r="AP845" s="47">
        <f>AP818*Settings!$C$13*(AP764+AP782+AP773*AP$135+AP791*$D845)</f>
        <v/>
      </c>
      <c r="AQ845" s="47">
        <f>AQ818*Settings!$C$13*(AQ764+AQ782+AQ773*AQ$135+AQ791*$D845)</f>
        <v/>
      </c>
      <c r="AR845" s="47">
        <f>AR818*Settings!$C$13*(AR764+AR782+AR773*AR$135+AR791*$D845)</f>
        <v/>
      </c>
      <c r="AS845" s="47">
        <f>AS818*Settings!$C$13*(AS764+AS782+AS773*AS$135+AS791*$D845)</f>
        <v/>
      </c>
      <c r="AT845" s="47">
        <f>AT818*Settings!$C$13*(AT764+AT782+AT773*AT$135+AT791*$D845)</f>
        <v/>
      </c>
      <c r="AU845" s="47">
        <f>AU818*Settings!$C$13*(AU764+AU782+AU773*AU$135+AU791*$D845)</f>
        <v/>
      </c>
      <c r="AV845" s="47">
        <f>AV818*Settings!$C$13*(AV764+AV782+AV773*AV$135+AV791*$D845)</f>
        <v/>
      </c>
      <c r="AW845" s="47">
        <f>AW818*Settings!$C$13*(AW764+AW782+AW773*AW$135+AW791*$D845)</f>
        <v/>
      </c>
      <c r="AX845" s="48">
        <f>REVENUE(AX818,Settings!$C$13,NEWREVRATE(AX764,AX782,AX773,AX$135,AX791,$D845))</f>
        <v/>
      </c>
    </row>
    <row r="846" hidden="1" outlineLevel="2">
      <c r="A846" s="5" t="inlineStr">
        <is>
          <t>rnew</t>
        </is>
      </c>
      <c r="B846" s="5" t="inlineStr">
        <is>
          <t>die</t>
        </is>
      </c>
      <c r="C846" s="5" t="inlineStr">
        <is>
          <t>foo</t>
        </is>
      </c>
      <c r="D846" s="40">
        <f>INDEX(Inputs!$S$5:$S$132,MATCH($B846&amp;"|"&amp;$C846,Inputs!$A$5:$A$132,0))</f>
        <v/>
      </c>
      <c r="E846" s="39" t="n"/>
      <c r="F846" s="39" t="n"/>
      <c r="G846" s="39" t="n"/>
      <c r="H846" s="5">
        <f>INDEX(Variables!$B$5:$B$105,MATCH($A846,Variables!$A$5:$A$105,0))&amp;IF($C846="",""," | "&amp;INDEX(Mapping!$B$5:$B$26,MATCH($C846,Mapping!$A$5:$A$26,0))&amp;" | "&amp;INDEX(Mapping!$B$30:$B$41,MATCH($B846,Mapping!$A$30:$A$41,0)))</f>
        <v/>
      </c>
      <c r="I846" s="5">
        <f>INDEX(Variables!$C$5:$C$105,MATCH($A846,Variables!$A$5:$A$105,0))</f>
        <v/>
      </c>
      <c r="J846" s="5">
        <f>INDEX(Variables!$E$5:$E$105,MATCH($A846,Variables!$A$5:$A$105,0))</f>
        <v/>
      </c>
      <c r="K846" s="25">
        <f>LOWER(Settings!$C$4)&amp;".mit."&amp;$A846&amp;IF($C846="","","."&amp;$C846&amp;"."&amp;$B846)&amp;IF(INDEX(Variables!$D$5:$D$105,MATCH($A846,Variables!$A$5:$A$105,0))="","","."&amp;INDEX(Variables!$D$5:$D$105,MATCH($A846,Variables!$A$5:$A$105,0)))&amp;"."&amp;K$5</f>
        <v/>
      </c>
      <c r="L846" s="46">
        <f>L819*Settings!$C$13*(L765+L783+L774*L$135+L792*$D846)</f>
        <v/>
      </c>
      <c r="M846" s="47">
        <f>M819*Settings!$C$13*(M765+M783+M774*M$135+M792*$D846)</f>
        <v/>
      </c>
      <c r="N846" s="47">
        <f>N819*Settings!$C$13*(N765+N783+N774*N$135+N792*$D846)</f>
        <v/>
      </c>
      <c r="O846" s="47">
        <f>O819*Settings!$C$13*(O765+O783+O774*O$135+O792*$D846)</f>
        <v/>
      </c>
      <c r="P846" s="47">
        <f>P819*Settings!$C$13*(P765+P783+P774*P$135+P792*$D846)</f>
        <v/>
      </c>
      <c r="Q846" s="47">
        <f>Q819*Settings!$C$13*(Q765+Q783+Q774*Q$135+Q792*$D846)</f>
        <v/>
      </c>
      <c r="R846" s="47">
        <f>R819*Settings!$C$13*(R765+R783+R774*R$135+R792*$D846)</f>
        <v/>
      </c>
      <c r="S846" s="47">
        <f>S819*Settings!$C$13*(S765+S783+S774*S$135+S792*$D846)</f>
        <v/>
      </c>
      <c r="T846" s="47">
        <f>T819*Settings!$C$13*(T765+T783+T774*T$135+T792*$D846)</f>
        <v/>
      </c>
      <c r="U846" s="47">
        <f>U819*Settings!$C$13*(U765+U783+U774*U$135+U792*$D846)</f>
        <v/>
      </c>
      <c r="V846" s="47">
        <f>V819*Settings!$C$13*(V765+V783+V774*V$135+V792*$D846)</f>
        <v/>
      </c>
      <c r="W846" s="47">
        <f>W819*Settings!$C$13*(W765+W783+W774*W$135+W792*$D846)</f>
        <v/>
      </c>
      <c r="X846" s="47">
        <f>X819*Settings!$C$13*(X765+X783+X774*X$135+X792*$D846)</f>
        <v/>
      </c>
      <c r="Y846" s="47">
        <f>Y819*Settings!$C$13*(Y765+Y783+Y774*Y$135+Y792*$D846)</f>
        <v/>
      </c>
      <c r="Z846" s="47">
        <f>Z819*Settings!$C$13*(Z765+Z783+Z774*Z$135+Z792*$D846)</f>
        <v/>
      </c>
      <c r="AA846" s="47">
        <f>AA819*Settings!$C$13*(AA765+AA783+AA774*AA$135+AA792*$D846)</f>
        <v/>
      </c>
      <c r="AB846" s="47">
        <f>AB819*Settings!$C$13*(AB765+AB783+AB774*AB$135+AB792*$D846)</f>
        <v/>
      </c>
      <c r="AC846" s="47">
        <f>AC819*Settings!$C$13*(AC765+AC783+AC774*AC$135+AC792*$D846)</f>
        <v/>
      </c>
      <c r="AD846" s="48">
        <f>REVENUE(AD819,Settings!$C$13,NEWREVRATE(AD765,AD783,AD774,AD$135,AD792,$D846))</f>
        <v/>
      </c>
      <c r="AE846" s="25">
        <f>LOWER(Settings!$C$4)&amp;".mit."&amp;$A846&amp;IF($C846="","","."&amp;$C846&amp;"."&amp;$B846)&amp;IF(INDEX(Variables!$D$5:$D$105,MATCH($A846,Variables!$A$5:$A$105,0))="","","."&amp;INDEX(Variables!$D$5:$D$105,MATCH($A846,Variables!$A$5:$A$105,0)))&amp;"."&amp;AE$5</f>
        <v/>
      </c>
      <c r="AF846" s="46">
        <f>AF819*Settings!$C$13*(AF765+AF783+AF774*AF$135+AF792*$D846)</f>
        <v/>
      </c>
      <c r="AG846" s="47">
        <f>AG819*Settings!$C$13*(AG765+AG783+AG774*AG$135+AG792*$D846)</f>
        <v/>
      </c>
      <c r="AH846" s="47">
        <f>AH819*Settings!$C$13*(AH765+AH783+AH774*AH$135+AH792*$D846)</f>
        <v/>
      </c>
      <c r="AI846" s="47">
        <f>AI819*Settings!$C$13*(AI765+AI783+AI774*AI$135+AI792*$D846)</f>
        <v/>
      </c>
      <c r="AJ846" s="47">
        <f>AJ819*Settings!$C$13*(AJ765+AJ783+AJ774*AJ$135+AJ792*$D846)</f>
        <v/>
      </c>
      <c r="AK846" s="47">
        <f>AK819*Settings!$C$13*(AK765+AK783+AK774*AK$135+AK792*$D846)</f>
        <v/>
      </c>
      <c r="AL846" s="47">
        <f>AL819*Settings!$C$13*(AL765+AL783+AL774*AL$135+AL792*$D846)</f>
        <v/>
      </c>
      <c r="AM846" s="47">
        <f>AM819*Settings!$C$13*(AM765+AM783+AM774*AM$135+AM792*$D846)</f>
        <v/>
      </c>
      <c r="AN846" s="47">
        <f>AN819*Settings!$C$13*(AN765+AN783+AN774*AN$135+AN792*$D846)</f>
        <v/>
      </c>
      <c r="AO846" s="47">
        <f>AO819*Settings!$C$13*(AO765+AO783+AO774*AO$135+AO792*$D846)</f>
        <v/>
      </c>
      <c r="AP846" s="47">
        <f>AP819*Settings!$C$13*(AP765+AP783+AP774*AP$135+AP792*$D846)</f>
        <v/>
      </c>
      <c r="AQ846" s="47">
        <f>AQ819*Settings!$C$13*(AQ765+AQ783+AQ774*AQ$135+AQ792*$D846)</f>
        <v/>
      </c>
      <c r="AR846" s="47">
        <f>AR819*Settings!$C$13*(AR765+AR783+AR774*AR$135+AR792*$D846)</f>
        <v/>
      </c>
      <c r="AS846" s="47">
        <f>AS819*Settings!$C$13*(AS765+AS783+AS774*AS$135+AS792*$D846)</f>
        <v/>
      </c>
      <c r="AT846" s="47">
        <f>AT819*Settings!$C$13*(AT765+AT783+AT774*AT$135+AT792*$D846)</f>
        <v/>
      </c>
      <c r="AU846" s="47">
        <f>AU819*Settings!$C$13*(AU765+AU783+AU774*AU$135+AU792*$D846)</f>
        <v/>
      </c>
      <c r="AV846" s="47">
        <f>AV819*Settings!$C$13*(AV765+AV783+AV774*AV$135+AV792*$D846)</f>
        <v/>
      </c>
      <c r="AW846" s="47">
        <f>AW819*Settings!$C$13*(AW765+AW783+AW774*AW$135+AW792*$D846)</f>
        <v/>
      </c>
      <c r="AX846" s="48">
        <f>REVENUE(AX819,Settings!$C$13,NEWREVRATE(AX765,AX783,AX774,AX$135,AX792,$D846))</f>
        <v/>
      </c>
    </row>
    <row r="847" hidden="1" outlineLevel="2">
      <c r="A847" s="5" t="inlineStr">
        <is>
          <t>rnew</t>
        </is>
      </c>
      <c r="B847" s="5" t="inlineStr">
        <is>
          <t>lpg</t>
        </is>
      </c>
      <c r="C847" s="5" t="inlineStr">
        <is>
          <t>foo</t>
        </is>
      </c>
      <c r="D847" s="40">
        <f>INDEX(Inputs!$S$5:$S$132,MATCH($B847&amp;"|"&amp;$C847,Inputs!$A$5:$A$132,0))</f>
        <v/>
      </c>
      <c r="E847" s="39" t="n"/>
      <c r="F847" s="39" t="n"/>
      <c r="G847" s="39" t="n"/>
      <c r="H847" s="5">
        <f>INDEX(Variables!$B$5:$B$105,MATCH($A847,Variables!$A$5:$A$105,0))&amp;IF($C847="",""," | "&amp;INDEX(Mapping!$B$5:$B$26,MATCH($C847,Mapping!$A$5:$A$26,0))&amp;" | "&amp;INDEX(Mapping!$B$30:$B$41,MATCH($B847,Mapping!$A$30:$A$41,0)))</f>
        <v/>
      </c>
      <c r="I847" s="5">
        <f>INDEX(Variables!$C$5:$C$105,MATCH($A847,Variables!$A$5:$A$105,0))</f>
        <v/>
      </c>
      <c r="J847" s="5">
        <f>INDEX(Variables!$E$5:$E$105,MATCH($A847,Variables!$A$5:$A$105,0))</f>
        <v/>
      </c>
      <c r="K847" s="25">
        <f>LOWER(Settings!$C$4)&amp;".mit."&amp;$A847&amp;IF($C847="","","."&amp;$C847&amp;"."&amp;$B847)&amp;IF(INDEX(Variables!$D$5:$D$105,MATCH($A847,Variables!$A$5:$A$105,0))="","","."&amp;INDEX(Variables!$D$5:$D$105,MATCH($A847,Variables!$A$5:$A$105,0)))&amp;"."&amp;K$5</f>
        <v/>
      </c>
      <c r="L847" s="46">
        <f>L820*Settings!$C$13*(L766+L784+L775*L$135+L793*$D847)</f>
        <v/>
      </c>
      <c r="M847" s="47">
        <f>M820*Settings!$C$13*(M766+M784+M775*M$135+M793*$D847)</f>
        <v/>
      </c>
      <c r="N847" s="47">
        <f>N820*Settings!$C$13*(N766+N784+N775*N$135+N793*$D847)</f>
        <v/>
      </c>
      <c r="O847" s="47">
        <f>O820*Settings!$C$13*(O766+O784+O775*O$135+O793*$D847)</f>
        <v/>
      </c>
      <c r="P847" s="47">
        <f>P820*Settings!$C$13*(P766+P784+P775*P$135+P793*$D847)</f>
        <v/>
      </c>
      <c r="Q847" s="47">
        <f>Q820*Settings!$C$13*(Q766+Q784+Q775*Q$135+Q793*$D847)</f>
        <v/>
      </c>
      <c r="R847" s="47">
        <f>R820*Settings!$C$13*(R766+R784+R775*R$135+R793*$D847)</f>
        <v/>
      </c>
      <c r="S847" s="47">
        <f>S820*Settings!$C$13*(S766+S784+S775*S$135+S793*$D847)</f>
        <v/>
      </c>
      <c r="T847" s="47">
        <f>T820*Settings!$C$13*(T766+T784+T775*T$135+T793*$D847)</f>
        <v/>
      </c>
      <c r="U847" s="47">
        <f>U820*Settings!$C$13*(U766+U784+U775*U$135+U793*$D847)</f>
        <v/>
      </c>
      <c r="V847" s="47">
        <f>V820*Settings!$C$13*(V766+V784+V775*V$135+V793*$D847)</f>
        <v/>
      </c>
      <c r="W847" s="47">
        <f>W820*Settings!$C$13*(W766+W784+W775*W$135+W793*$D847)</f>
        <v/>
      </c>
      <c r="X847" s="47">
        <f>X820*Settings!$C$13*(X766+X784+X775*X$135+X793*$D847)</f>
        <v/>
      </c>
      <c r="Y847" s="47">
        <f>Y820*Settings!$C$13*(Y766+Y784+Y775*Y$135+Y793*$D847)</f>
        <v/>
      </c>
      <c r="Z847" s="47">
        <f>Z820*Settings!$C$13*(Z766+Z784+Z775*Z$135+Z793*$D847)</f>
        <v/>
      </c>
      <c r="AA847" s="47">
        <f>AA820*Settings!$C$13*(AA766+AA784+AA775*AA$135+AA793*$D847)</f>
        <v/>
      </c>
      <c r="AB847" s="47">
        <f>AB820*Settings!$C$13*(AB766+AB784+AB775*AB$135+AB793*$D847)</f>
        <v/>
      </c>
      <c r="AC847" s="47">
        <f>AC820*Settings!$C$13*(AC766+AC784+AC775*AC$135+AC793*$D847)</f>
        <v/>
      </c>
      <c r="AD847" s="48">
        <f>REVENUE(AD820,Settings!$C$13,NEWREVRATE(AD766,AD784,AD775,AD$135,AD793,$D847))</f>
        <v/>
      </c>
      <c r="AE847" s="25">
        <f>LOWER(Settings!$C$4)&amp;".mit."&amp;$A847&amp;IF($C847="","","."&amp;$C847&amp;"."&amp;$B847)&amp;IF(INDEX(Variables!$D$5:$D$105,MATCH($A847,Variables!$A$5:$A$105,0))="","","."&amp;INDEX(Variables!$D$5:$D$105,MATCH($A847,Variables!$A$5:$A$105,0)))&amp;"."&amp;AE$5</f>
        <v/>
      </c>
      <c r="AF847" s="46">
        <f>AF820*Settings!$C$13*(AF766+AF784+AF775*AF$135+AF793*$D847)</f>
        <v/>
      </c>
      <c r="AG847" s="47">
        <f>AG820*Settings!$C$13*(AG766+AG784+AG775*AG$135+AG793*$D847)</f>
        <v/>
      </c>
      <c r="AH847" s="47">
        <f>AH820*Settings!$C$13*(AH766+AH784+AH775*AH$135+AH793*$D847)</f>
        <v/>
      </c>
      <c r="AI847" s="47">
        <f>AI820*Settings!$C$13*(AI766+AI784+AI775*AI$135+AI793*$D847)</f>
        <v/>
      </c>
      <c r="AJ847" s="47">
        <f>AJ820*Settings!$C$13*(AJ766+AJ784+AJ775*AJ$135+AJ793*$D847)</f>
        <v/>
      </c>
      <c r="AK847" s="47">
        <f>AK820*Settings!$C$13*(AK766+AK784+AK775*AK$135+AK793*$D847)</f>
        <v/>
      </c>
      <c r="AL847" s="47">
        <f>AL820*Settings!$C$13*(AL766+AL784+AL775*AL$135+AL793*$D847)</f>
        <v/>
      </c>
      <c r="AM847" s="47">
        <f>AM820*Settings!$C$13*(AM766+AM784+AM775*AM$135+AM793*$D847)</f>
        <v/>
      </c>
      <c r="AN847" s="47">
        <f>AN820*Settings!$C$13*(AN766+AN784+AN775*AN$135+AN793*$D847)</f>
        <v/>
      </c>
      <c r="AO847" s="47">
        <f>AO820*Settings!$C$13*(AO766+AO784+AO775*AO$135+AO793*$D847)</f>
        <v/>
      </c>
      <c r="AP847" s="47">
        <f>AP820*Settings!$C$13*(AP766+AP784+AP775*AP$135+AP793*$D847)</f>
        <v/>
      </c>
      <c r="AQ847" s="47">
        <f>AQ820*Settings!$C$13*(AQ766+AQ784+AQ775*AQ$135+AQ793*$D847)</f>
        <v/>
      </c>
      <c r="AR847" s="47">
        <f>AR820*Settings!$C$13*(AR766+AR784+AR775*AR$135+AR793*$D847)</f>
        <v/>
      </c>
      <c r="AS847" s="47">
        <f>AS820*Settings!$C$13*(AS766+AS784+AS775*AS$135+AS793*$D847)</f>
        <v/>
      </c>
      <c r="AT847" s="47">
        <f>AT820*Settings!$C$13*(AT766+AT784+AT775*AT$135+AT793*$D847)</f>
        <v/>
      </c>
      <c r="AU847" s="47">
        <f>AU820*Settings!$C$13*(AU766+AU784+AU775*AU$135+AU793*$D847)</f>
        <v/>
      </c>
      <c r="AV847" s="47">
        <f>AV820*Settings!$C$13*(AV766+AV784+AV775*AV$135+AV793*$D847)</f>
        <v/>
      </c>
      <c r="AW847" s="47">
        <f>AW820*Settings!$C$13*(AW766+AW784+AW775*AW$135+AW793*$D847)</f>
        <v/>
      </c>
      <c r="AX847" s="48">
        <f>REVENUE(AX820,Settings!$C$13,NEWREVRATE(AX766,AX784,AX775,AX$135,AX793,$D847))</f>
        <v/>
      </c>
    </row>
    <row r="848" hidden="1" outlineLevel="2">
      <c r="A848" s="5" t="inlineStr">
        <is>
          <t>rnew</t>
        </is>
      </c>
      <c r="B848" s="5" t="inlineStr">
        <is>
          <t>ker</t>
        </is>
      </c>
      <c r="C848" s="5" t="inlineStr">
        <is>
          <t>foo</t>
        </is>
      </c>
      <c r="D848" s="40">
        <f>INDEX(Inputs!$S$5:$S$132,MATCH($B848&amp;"|"&amp;$C848,Inputs!$A$5:$A$132,0))</f>
        <v/>
      </c>
      <c r="E848" s="39" t="n"/>
      <c r="F848" s="39" t="n"/>
      <c r="G848" s="39" t="n"/>
      <c r="H848" s="5">
        <f>INDEX(Variables!$B$5:$B$105,MATCH($A848,Variables!$A$5:$A$105,0))&amp;IF($C848="",""," | "&amp;INDEX(Mapping!$B$5:$B$26,MATCH($C848,Mapping!$A$5:$A$26,0))&amp;" | "&amp;INDEX(Mapping!$B$30:$B$41,MATCH($B848,Mapping!$A$30:$A$41,0)))</f>
        <v/>
      </c>
      <c r="I848" s="5">
        <f>INDEX(Variables!$C$5:$C$105,MATCH($A848,Variables!$A$5:$A$105,0))</f>
        <v/>
      </c>
      <c r="J848" s="5">
        <f>INDEX(Variables!$E$5:$E$105,MATCH($A848,Variables!$A$5:$A$105,0))</f>
        <v/>
      </c>
      <c r="K848" s="25">
        <f>LOWER(Settings!$C$4)&amp;".mit."&amp;$A848&amp;IF($C848="","","."&amp;$C848&amp;"."&amp;$B848)&amp;IF(INDEX(Variables!$D$5:$D$105,MATCH($A848,Variables!$A$5:$A$105,0))="","","."&amp;INDEX(Variables!$D$5:$D$105,MATCH($A848,Variables!$A$5:$A$105,0)))&amp;"."&amp;K$5</f>
        <v/>
      </c>
      <c r="L848" s="46">
        <f>L821*Settings!$C$13*(L767+L785+L776*L$135+L794*$D848)</f>
        <v/>
      </c>
      <c r="M848" s="47">
        <f>M821*Settings!$C$13*(M767+M785+M776*M$135+M794*$D848)</f>
        <v/>
      </c>
      <c r="N848" s="47">
        <f>N821*Settings!$C$13*(N767+N785+N776*N$135+N794*$D848)</f>
        <v/>
      </c>
      <c r="O848" s="47">
        <f>O821*Settings!$C$13*(O767+O785+O776*O$135+O794*$D848)</f>
        <v/>
      </c>
      <c r="P848" s="47">
        <f>P821*Settings!$C$13*(P767+P785+P776*P$135+P794*$D848)</f>
        <v/>
      </c>
      <c r="Q848" s="47">
        <f>Q821*Settings!$C$13*(Q767+Q785+Q776*Q$135+Q794*$D848)</f>
        <v/>
      </c>
      <c r="R848" s="47">
        <f>R821*Settings!$C$13*(R767+R785+R776*R$135+R794*$D848)</f>
        <v/>
      </c>
      <c r="S848" s="47">
        <f>S821*Settings!$C$13*(S767+S785+S776*S$135+S794*$D848)</f>
        <v/>
      </c>
      <c r="T848" s="47">
        <f>T821*Settings!$C$13*(T767+T785+T776*T$135+T794*$D848)</f>
        <v/>
      </c>
      <c r="U848" s="47">
        <f>U821*Settings!$C$13*(U767+U785+U776*U$135+U794*$D848)</f>
        <v/>
      </c>
      <c r="V848" s="47">
        <f>V821*Settings!$C$13*(V767+V785+V776*V$135+V794*$D848)</f>
        <v/>
      </c>
      <c r="W848" s="47">
        <f>W821*Settings!$C$13*(W767+W785+W776*W$135+W794*$D848)</f>
        <v/>
      </c>
      <c r="X848" s="47">
        <f>X821*Settings!$C$13*(X767+X785+X776*X$135+X794*$D848)</f>
        <v/>
      </c>
      <c r="Y848" s="47">
        <f>Y821*Settings!$C$13*(Y767+Y785+Y776*Y$135+Y794*$D848)</f>
        <v/>
      </c>
      <c r="Z848" s="47">
        <f>Z821*Settings!$C$13*(Z767+Z785+Z776*Z$135+Z794*$D848)</f>
        <v/>
      </c>
      <c r="AA848" s="47">
        <f>AA821*Settings!$C$13*(AA767+AA785+AA776*AA$135+AA794*$D848)</f>
        <v/>
      </c>
      <c r="AB848" s="47">
        <f>AB821*Settings!$C$13*(AB767+AB785+AB776*AB$135+AB794*$D848)</f>
        <v/>
      </c>
      <c r="AC848" s="47">
        <f>AC821*Settings!$C$13*(AC767+AC785+AC776*AC$135+AC794*$D848)</f>
        <v/>
      </c>
      <c r="AD848" s="48">
        <f>REVENUE(AD821,Settings!$C$13,NEWREVRATE(AD767,AD785,AD776,AD$135,AD794,$D848))</f>
        <v/>
      </c>
      <c r="AE848" s="25">
        <f>LOWER(Settings!$C$4)&amp;".mit."&amp;$A848&amp;IF($C848="","","."&amp;$C848&amp;"."&amp;$B848)&amp;IF(INDEX(Variables!$D$5:$D$105,MATCH($A848,Variables!$A$5:$A$105,0))="","","."&amp;INDEX(Variables!$D$5:$D$105,MATCH($A848,Variables!$A$5:$A$105,0)))&amp;"."&amp;AE$5</f>
        <v/>
      </c>
      <c r="AF848" s="46">
        <f>AF821*Settings!$C$13*(AF767+AF785+AF776*AF$135+AF794*$D848)</f>
        <v/>
      </c>
      <c r="AG848" s="47">
        <f>AG821*Settings!$C$13*(AG767+AG785+AG776*AG$135+AG794*$D848)</f>
        <v/>
      </c>
      <c r="AH848" s="47">
        <f>AH821*Settings!$C$13*(AH767+AH785+AH776*AH$135+AH794*$D848)</f>
        <v/>
      </c>
      <c r="AI848" s="47">
        <f>AI821*Settings!$C$13*(AI767+AI785+AI776*AI$135+AI794*$D848)</f>
        <v/>
      </c>
      <c r="AJ848" s="47">
        <f>AJ821*Settings!$C$13*(AJ767+AJ785+AJ776*AJ$135+AJ794*$D848)</f>
        <v/>
      </c>
      <c r="AK848" s="47">
        <f>AK821*Settings!$C$13*(AK767+AK785+AK776*AK$135+AK794*$D848)</f>
        <v/>
      </c>
      <c r="AL848" s="47">
        <f>AL821*Settings!$C$13*(AL767+AL785+AL776*AL$135+AL794*$D848)</f>
        <v/>
      </c>
      <c r="AM848" s="47">
        <f>AM821*Settings!$C$13*(AM767+AM785+AM776*AM$135+AM794*$D848)</f>
        <v/>
      </c>
      <c r="AN848" s="47">
        <f>AN821*Settings!$C$13*(AN767+AN785+AN776*AN$135+AN794*$D848)</f>
        <v/>
      </c>
      <c r="AO848" s="47">
        <f>AO821*Settings!$C$13*(AO767+AO785+AO776*AO$135+AO794*$D848)</f>
        <v/>
      </c>
      <c r="AP848" s="47">
        <f>AP821*Settings!$C$13*(AP767+AP785+AP776*AP$135+AP794*$D848)</f>
        <v/>
      </c>
      <c r="AQ848" s="47">
        <f>AQ821*Settings!$C$13*(AQ767+AQ785+AQ776*AQ$135+AQ794*$D848)</f>
        <v/>
      </c>
      <c r="AR848" s="47">
        <f>AR821*Settings!$C$13*(AR767+AR785+AR776*AR$135+AR794*$D848)</f>
        <v/>
      </c>
      <c r="AS848" s="47">
        <f>AS821*Settings!$C$13*(AS767+AS785+AS776*AS$135+AS794*$D848)</f>
        <v/>
      </c>
      <c r="AT848" s="47">
        <f>AT821*Settings!$C$13*(AT767+AT785+AT776*AT$135+AT794*$D848)</f>
        <v/>
      </c>
      <c r="AU848" s="47">
        <f>AU821*Settings!$C$13*(AU767+AU785+AU776*AU$135+AU794*$D848)</f>
        <v/>
      </c>
      <c r="AV848" s="47">
        <f>AV821*Settings!$C$13*(AV767+AV785+AV776*AV$135+AV794*$D848)</f>
        <v/>
      </c>
      <c r="AW848" s="47">
        <f>AW821*Settings!$C$13*(AW767+AW785+AW776*AW$135+AW794*$D848)</f>
        <v/>
      </c>
      <c r="AX848" s="48">
        <f>REVENUE(AX821,Settings!$C$13,NEWREVRATE(AX767,AX785,AX776,AX$135,AX794,$D848))</f>
        <v/>
      </c>
    </row>
    <row r="849" hidden="1" outlineLevel="2">
      <c r="A849" s="5" t="inlineStr">
        <is>
          <t>rnew</t>
        </is>
      </c>
      <c r="B849" s="5" t="inlineStr">
        <is>
          <t>oop</t>
        </is>
      </c>
      <c r="C849" s="5" t="inlineStr">
        <is>
          <t>foo</t>
        </is>
      </c>
      <c r="D849" s="40">
        <f>INDEX(Inputs!$S$5:$S$132,MATCH($B849&amp;"|"&amp;$C849,Inputs!$A$5:$A$132,0))</f>
        <v/>
      </c>
      <c r="E849" s="39" t="n"/>
      <c r="F849" s="39" t="n"/>
      <c r="G849" s="39" t="n"/>
      <c r="H849" s="5">
        <f>INDEX(Variables!$B$5:$B$105,MATCH($A849,Variables!$A$5:$A$105,0))&amp;IF($C849="",""," | "&amp;INDEX(Mapping!$B$5:$B$26,MATCH($C849,Mapping!$A$5:$A$26,0))&amp;" | "&amp;INDEX(Mapping!$B$30:$B$41,MATCH($B849,Mapping!$A$30:$A$41,0)))</f>
        <v/>
      </c>
      <c r="I849" s="5">
        <f>INDEX(Variables!$C$5:$C$105,MATCH($A849,Variables!$A$5:$A$105,0))</f>
        <v/>
      </c>
      <c r="J849" s="5">
        <f>INDEX(Variables!$E$5:$E$105,MATCH($A849,Variables!$A$5:$A$105,0))</f>
        <v/>
      </c>
      <c r="K849" s="25">
        <f>LOWER(Settings!$C$4)&amp;".mit."&amp;$A849&amp;IF($C849="","","."&amp;$C849&amp;"."&amp;$B849)&amp;IF(INDEX(Variables!$D$5:$D$105,MATCH($A849,Variables!$A$5:$A$105,0))="","","."&amp;INDEX(Variables!$D$5:$D$105,MATCH($A849,Variables!$A$5:$A$105,0)))&amp;"."&amp;K$5</f>
        <v/>
      </c>
      <c r="L849" s="46">
        <f>L822*Settings!$C$13*(L768+L786+L777*L$135+L795*$D849)</f>
        <v/>
      </c>
      <c r="M849" s="47">
        <f>M822*Settings!$C$13*(M768+M786+M777*M$135+M795*$D849)</f>
        <v/>
      </c>
      <c r="N849" s="47">
        <f>N822*Settings!$C$13*(N768+N786+N777*N$135+N795*$D849)</f>
        <v/>
      </c>
      <c r="O849" s="47">
        <f>O822*Settings!$C$13*(O768+O786+O777*O$135+O795*$D849)</f>
        <v/>
      </c>
      <c r="P849" s="47">
        <f>P822*Settings!$C$13*(P768+P786+P777*P$135+P795*$D849)</f>
        <v/>
      </c>
      <c r="Q849" s="47">
        <f>Q822*Settings!$C$13*(Q768+Q786+Q777*Q$135+Q795*$D849)</f>
        <v/>
      </c>
      <c r="R849" s="47">
        <f>R822*Settings!$C$13*(R768+R786+R777*R$135+R795*$D849)</f>
        <v/>
      </c>
      <c r="S849" s="47">
        <f>S822*Settings!$C$13*(S768+S786+S777*S$135+S795*$D849)</f>
        <v/>
      </c>
      <c r="T849" s="47">
        <f>T822*Settings!$C$13*(T768+T786+T777*T$135+T795*$D849)</f>
        <v/>
      </c>
      <c r="U849" s="47">
        <f>U822*Settings!$C$13*(U768+U786+U777*U$135+U795*$D849)</f>
        <v/>
      </c>
      <c r="V849" s="47">
        <f>V822*Settings!$C$13*(V768+V786+V777*V$135+V795*$D849)</f>
        <v/>
      </c>
      <c r="W849" s="47">
        <f>W822*Settings!$C$13*(W768+W786+W777*W$135+W795*$D849)</f>
        <v/>
      </c>
      <c r="X849" s="47">
        <f>X822*Settings!$C$13*(X768+X786+X777*X$135+X795*$D849)</f>
        <v/>
      </c>
      <c r="Y849" s="47">
        <f>Y822*Settings!$C$13*(Y768+Y786+Y777*Y$135+Y795*$D849)</f>
        <v/>
      </c>
      <c r="Z849" s="47">
        <f>Z822*Settings!$C$13*(Z768+Z786+Z777*Z$135+Z795*$D849)</f>
        <v/>
      </c>
      <c r="AA849" s="47">
        <f>AA822*Settings!$C$13*(AA768+AA786+AA777*AA$135+AA795*$D849)</f>
        <v/>
      </c>
      <c r="AB849" s="47">
        <f>AB822*Settings!$C$13*(AB768+AB786+AB777*AB$135+AB795*$D849)</f>
        <v/>
      </c>
      <c r="AC849" s="47">
        <f>AC822*Settings!$C$13*(AC768+AC786+AC777*AC$135+AC795*$D849)</f>
        <v/>
      </c>
      <c r="AD849" s="48">
        <f>REVENUE(AD822,Settings!$C$13,NEWREVRATE(AD768,AD786,AD777,AD$135,AD795,$D849))</f>
        <v/>
      </c>
      <c r="AE849" s="25">
        <f>LOWER(Settings!$C$4)&amp;".mit."&amp;$A849&amp;IF($C849="","","."&amp;$C849&amp;"."&amp;$B849)&amp;IF(INDEX(Variables!$D$5:$D$105,MATCH($A849,Variables!$A$5:$A$105,0))="","","."&amp;INDEX(Variables!$D$5:$D$105,MATCH($A849,Variables!$A$5:$A$105,0)))&amp;"."&amp;AE$5</f>
        <v/>
      </c>
      <c r="AF849" s="46">
        <f>AF822*Settings!$C$13*(AF768+AF786+AF777*AF$135+AF795*$D849)</f>
        <v/>
      </c>
      <c r="AG849" s="47">
        <f>AG822*Settings!$C$13*(AG768+AG786+AG777*AG$135+AG795*$D849)</f>
        <v/>
      </c>
      <c r="AH849" s="47">
        <f>AH822*Settings!$C$13*(AH768+AH786+AH777*AH$135+AH795*$D849)</f>
        <v/>
      </c>
      <c r="AI849" s="47">
        <f>AI822*Settings!$C$13*(AI768+AI786+AI777*AI$135+AI795*$D849)</f>
        <v/>
      </c>
      <c r="AJ849" s="47">
        <f>AJ822*Settings!$C$13*(AJ768+AJ786+AJ777*AJ$135+AJ795*$D849)</f>
        <v/>
      </c>
      <c r="AK849" s="47">
        <f>AK822*Settings!$C$13*(AK768+AK786+AK777*AK$135+AK795*$D849)</f>
        <v/>
      </c>
      <c r="AL849" s="47">
        <f>AL822*Settings!$C$13*(AL768+AL786+AL777*AL$135+AL795*$D849)</f>
        <v/>
      </c>
      <c r="AM849" s="47">
        <f>AM822*Settings!$C$13*(AM768+AM786+AM777*AM$135+AM795*$D849)</f>
        <v/>
      </c>
      <c r="AN849" s="47">
        <f>AN822*Settings!$C$13*(AN768+AN786+AN777*AN$135+AN795*$D849)</f>
        <v/>
      </c>
      <c r="AO849" s="47">
        <f>AO822*Settings!$C$13*(AO768+AO786+AO777*AO$135+AO795*$D849)</f>
        <v/>
      </c>
      <c r="AP849" s="47">
        <f>AP822*Settings!$C$13*(AP768+AP786+AP777*AP$135+AP795*$D849)</f>
        <v/>
      </c>
      <c r="AQ849" s="47">
        <f>AQ822*Settings!$C$13*(AQ768+AQ786+AQ777*AQ$135+AQ795*$D849)</f>
        <v/>
      </c>
      <c r="AR849" s="47">
        <f>AR822*Settings!$C$13*(AR768+AR786+AR777*AR$135+AR795*$D849)</f>
        <v/>
      </c>
      <c r="AS849" s="47">
        <f>AS822*Settings!$C$13*(AS768+AS786+AS777*AS$135+AS795*$D849)</f>
        <v/>
      </c>
      <c r="AT849" s="47">
        <f>AT822*Settings!$C$13*(AT768+AT786+AT777*AT$135+AT795*$D849)</f>
        <v/>
      </c>
      <c r="AU849" s="47">
        <f>AU822*Settings!$C$13*(AU768+AU786+AU777*AU$135+AU795*$D849)</f>
        <v/>
      </c>
      <c r="AV849" s="47">
        <f>AV822*Settings!$C$13*(AV768+AV786+AV777*AV$135+AV795*$D849)</f>
        <v/>
      </c>
      <c r="AW849" s="47">
        <f>AW822*Settings!$C$13*(AW768+AW786+AW777*AW$135+AW795*$D849)</f>
        <v/>
      </c>
      <c r="AX849" s="48">
        <f>REVENUE(AX822,Settings!$C$13,NEWREVRATE(AX768,AX786,AX777,AX$135,AX795,$D849))</f>
        <v/>
      </c>
    </row>
    <row r="850" hidden="1" outlineLevel="2">
      <c r="A850" s="5" t="inlineStr">
        <is>
          <t>rnew</t>
        </is>
      </c>
      <c r="B850" s="5" t="inlineStr">
        <is>
          <t>bio</t>
        </is>
      </c>
      <c r="C850" s="5" t="inlineStr">
        <is>
          <t>foo</t>
        </is>
      </c>
      <c r="D850" s="40">
        <f>INDEX(Inputs!$S$5:$S$132,MATCH($B850&amp;"|"&amp;$C850,Inputs!$A$5:$A$132,0))</f>
        <v/>
      </c>
      <c r="E850" s="39" t="n"/>
      <c r="F850" s="39" t="n"/>
      <c r="G850" s="39" t="n"/>
      <c r="H850" s="5">
        <f>INDEX(Variables!$B$5:$B$105,MATCH($A850,Variables!$A$5:$A$105,0))&amp;IF($C850="",""," | "&amp;INDEX(Mapping!$B$5:$B$26,MATCH($C850,Mapping!$A$5:$A$26,0))&amp;" | "&amp;INDEX(Mapping!$B$30:$B$41,MATCH($B850,Mapping!$A$30:$A$41,0)))</f>
        <v/>
      </c>
      <c r="I850" s="5">
        <f>INDEX(Variables!$C$5:$C$105,MATCH($A850,Variables!$A$5:$A$105,0))</f>
        <v/>
      </c>
      <c r="J850" s="5">
        <f>INDEX(Variables!$E$5:$E$105,MATCH($A850,Variables!$A$5:$A$105,0))</f>
        <v/>
      </c>
      <c r="K850" s="25">
        <f>LOWER(Settings!$C$4)&amp;".mit."&amp;$A850&amp;IF($C850="","","."&amp;$C850&amp;"."&amp;$B850)&amp;IF(INDEX(Variables!$D$5:$D$105,MATCH($A850,Variables!$A$5:$A$105,0))="","","."&amp;INDEX(Variables!$D$5:$D$105,MATCH($A850,Variables!$A$5:$A$105,0)))&amp;"."&amp;K$5</f>
        <v/>
      </c>
      <c r="L850" s="46">
        <f>L823*Settings!$C$13*(L769+L787+L778*L$135+L796*$D850)</f>
        <v/>
      </c>
      <c r="M850" s="47">
        <f>M823*Settings!$C$13*(M769+M787+M778*M$135+M796*$D850)</f>
        <v/>
      </c>
      <c r="N850" s="47">
        <f>N823*Settings!$C$13*(N769+N787+N778*N$135+N796*$D850)</f>
        <v/>
      </c>
      <c r="O850" s="47">
        <f>O823*Settings!$C$13*(O769+O787+O778*O$135+O796*$D850)</f>
        <v/>
      </c>
      <c r="P850" s="47">
        <f>P823*Settings!$C$13*(P769+P787+P778*P$135+P796*$D850)</f>
        <v/>
      </c>
      <c r="Q850" s="47">
        <f>Q823*Settings!$C$13*(Q769+Q787+Q778*Q$135+Q796*$D850)</f>
        <v/>
      </c>
      <c r="R850" s="47">
        <f>R823*Settings!$C$13*(R769+R787+R778*R$135+R796*$D850)</f>
        <v/>
      </c>
      <c r="S850" s="47">
        <f>S823*Settings!$C$13*(S769+S787+S778*S$135+S796*$D850)</f>
        <v/>
      </c>
      <c r="T850" s="47">
        <f>T823*Settings!$C$13*(T769+T787+T778*T$135+T796*$D850)</f>
        <v/>
      </c>
      <c r="U850" s="47">
        <f>U823*Settings!$C$13*(U769+U787+U778*U$135+U796*$D850)</f>
        <v/>
      </c>
      <c r="V850" s="47">
        <f>V823*Settings!$C$13*(V769+V787+V778*V$135+V796*$D850)</f>
        <v/>
      </c>
      <c r="W850" s="47">
        <f>W823*Settings!$C$13*(W769+W787+W778*W$135+W796*$D850)</f>
        <v/>
      </c>
      <c r="X850" s="47">
        <f>X823*Settings!$C$13*(X769+X787+X778*X$135+X796*$D850)</f>
        <v/>
      </c>
      <c r="Y850" s="47">
        <f>Y823*Settings!$C$13*(Y769+Y787+Y778*Y$135+Y796*$D850)</f>
        <v/>
      </c>
      <c r="Z850" s="47">
        <f>Z823*Settings!$C$13*(Z769+Z787+Z778*Z$135+Z796*$D850)</f>
        <v/>
      </c>
      <c r="AA850" s="47">
        <f>AA823*Settings!$C$13*(AA769+AA787+AA778*AA$135+AA796*$D850)</f>
        <v/>
      </c>
      <c r="AB850" s="47">
        <f>AB823*Settings!$C$13*(AB769+AB787+AB778*AB$135+AB796*$D850)</f>
        <v/>
      </c>
      <c r="AC850" s="47">
        <f>AC823*Settings!$C$13*(AC769+AC787+AC778*AC$135+AC796*$D850)</f>
        <v/>
      </c>
      <c r="AD850" s="48">
        <f>REVENUE(AD823,Settings!$C$13,NEWREVRATE(AD769,AD787,AD778,AD$135,AD796,$D850))</f>
        <v/>
      </c>
      <c r="AE850" s="25">
        <f>LOWER(Settings!$C$4)&amp;".mit."&amp;$A850&amp;IF($C850="","","."&amp;$C850&amp;"."&amp;$B850)&amp;IF(INDEX(Variables!$D$5:$D$105,MATCH($A850,Variables!$A$5:$A$105,0))="","","."&amp;INDEX(Variables!$D$5:$D$105,MATCH($A850,Variables!$A$5:$A$105,0)))&amp;"."&amp;AE$5</f>
        <v/>
      </c>
      <c r="AF850" s="46">
        <f>AF823*Settings!$C$13*(AF769+AF787+AF778*AF$135+AF796*$D850)</f>
        <v/>
      </c>
      <c r="AG850" s="47">
        <f>AG823*Settings!$C$13*(AG769+AG787+AG778*AG$135+AG796*$D850)</f>
        <v/>
      </c>
      <c r="AH850" s="47">
        <f>AH823*Settings!$C$13*(AH769+AH787+AH778*AH$135+AH796*$D850)</f>
        <v/>
      </c>
      <c r="AI850" s="47">
        <f>AI823*Settings!$C$13*(AI769+AI787+AI778*AI$135+AI796*$D850)</f>
        <v/>
      </c>
      <c r="AJ850" s="47">
        <f>AJ823*Settings!$C$13*(AJ769+AJ787+AJ778*AJ$135+AJ796*$D850)</f>
        <v/>
      </c>
      <c r="AK850" s="47">
        <f>AK823*Settings!$C$13*(AK769+AK787+AK778*AK$135+AK796*$D850)</f>
        <v/>
      </c>
      <c r="AL850" s="47">
        <f>AL823*Settings!$C$13*(AL769+AL787+AL778*AL$135+AL796*$D850)</f>
        <v/>
      </c>
      <c r="AM850" s="47">
        <f>AM823*Settings!$C$13*(AM769+AM787+AM778*AM$135+AM796*$D850)</f>
        <v/>
      </c>
      <c r="AN850" s="47">
        <f>AN823*Settings!$C$13*(AN769+AN787+AN778*AN$135+AN796*$D850)</f>
        <v/>
      </c>
      <c r="AO850" s="47">
        <f>AO823*Settings!$C$13*(AO769+AO787+AO778*AO$135+AO796*$D850)</f>
        <v/>
      </c>
      <c r="AP850" s="47">
        <f>AP823*Settings!$C$13*(AP769+AP787+AP778*AP$135+AP796*$D850)</f>
        <v/>
      </c>
      <c r="AQ850" s="47">
        <f>AQ823*Settings!$C$13*(AQ769+AQ787+AQ778*AQ$135+AQ796*$D850)</f>
        <v/>
      </c>
      <c r="AR850" s="47">
        <f>AR823*Settings!$C$13*(AR769+AR787+AR778*AR$135+AR796*$D850)</f>
        <v/>
      </c>
      <c r="AS850" s="47">
        <f>AS823*Settings!$C$13*(AS769+AS787+AS778*AS$135+AS796*$D850)</f>
        <v/>
      </c>
      <c r="AT850" s="47">
        <f>AT823*Settings!$C$13*(AT769+AT787+AT778*AT$135+AT796*$D850)</f>
        <v/>
      </c>
      <c r="AU850" s="47">
        <f>AU823*Settings!$C$13*(AU769+AU787+AU778*AU$135+AU796*$D850)</f>
        <v/>
      </c>
      <c r="AV850" s="47">
        <f>AV823*Settings!$C$13*(AV769+AV787+AV778*AV$135+AV796*$D850)</f>
        <v/>
      </c>
      <c r="AW850" s="47">
        <f>AW823*Settings!$C$13*(AW769+AW787+AW778*AW$135+AW796*$D850)</f>
        <v/>
      </c>
      <c r="AX850" s="48">
        <f>REVENUE(AX823,Settings!$C$13,NEWREVRATE(AX769,AX787,AX778,AX$135,AX796,$D850))</f>
        <v/>
      </c>
    </row>
    <row r="851" hidden="1" outlineLevel="2"/>
    <row r="852" outlineLevel="1" collapsed="1">
      <c r="A852" s="9" t="inlineStr">
        <is>
          <t>ener</t>
        </is>
      </c>
      <c r="B852" s="9" t="inlineStr">
        <is>
          <t>all</t>
        </is>
      </c>
      <c r="C852" s="9" t="inlineStr">
        <is>
          <t>srv</t>
        </is>
      </c>
      <c r="H852" s="9">
        <f>INDEX(Variables!$B$5:$B$105,MATCH($A852,Variables!$A$5:$A$105,0))&amp;IF($C852="",""," | "&amp;INDEX(Mapping!$B$5:$B$26,MATCH($C852,Mapping!$A$5:$A$26,0))&amp;" | "&amp;INDEX(Mapping!$B$30:$B$41,MATCH($B852,Mapping!$A$30:$A$41,0)))</f>
        <v/>
      </c>
      <c r="I852" s="9">
        <f>INDEX(Variables!$C$5:$C$105,MATCH($A852,Variables!$A$5:$A$105,0))</f>
        <v/>
      </c>
      <c r="J852" s="9">
        <f>INDEX(Variables!$E$5:$E$105,MATCH($A852,Variables!$A$5:$A$105,0))</f>
        <v/>
      </c>
      <c r="K852" s="30">
        <f>LOWER(Settings!$C$4)&amp;".mit."&amp;$A852&amp;IF($C852="","","."&amp;$C852&amp;"."&amp;$B852)&amp;IF(INDEX(Variables!$D$5:$D$105,MATCH($A852,Variables!$A$5:$A$105,0))="","","."&amp;INDEX(Variables!$D$5:$D$105,MATCH($A852,Variables!$A$5:$A$105,0)))&amp;"."&amp;K$5</f>
        <v/>
      </c>
      <c r="L852" s="44">
        <f>SUM(L907:L914)</f>
        <v/>
      </c>
      <c r="M852" s="45">
        <f>SUM(M907:M914)</f>
        <v/>
      </c>
      <c r="N852" s="45">
        <f>SUM(N907:N914)</f>
        <v/>
      </c>
      <c r="O852" s="45">
        <f>SUM(O907:O914)</f>
        <v/>
      </c>
      <c r="P852" s="45">
        <f>SUM(P907:P914)</f>
        <v/>
      </c>
      <c r="Q852" s="45">
        <f>SUM(Q907:Q914)</f>
        <v/>
      </c>
      <c r="R852" s="45">
        <f>SUM(R907:R914)</f>
        <v/>
      </c>
      <c r="S852" s="45">
        <f>SUM(S907:S914)</f>
        <v/>
      </c>
      <c r="T852" s="45">
        <f>SUM(T907:T914)</f>
        <v/>
      </c>
      <c r="U852" s="45">
        <f>SUM(U907:U914)</f>
        <v/>
      </c>
      <c r="V852" s="45">
        <f>SUM(V907:V914)</f>
        <v/>
      </c>
      <c r="W852" s="45">
        <f>SUM(W907:W914)</f>
        <v/>
      </c>
      <c r="X852" s="45">
        <f>SUM(X907:X914)</f>
        <v/>
      </c>
      <c r="Y852" s="45">
        <f>SUM(Y907:Y914)</f>
        <v/>
      </c>
      <c r="Z852" s="45">
        <f>SUM(Z907:Z914)</f>
        <v/>
      </c>
      <c r="AA852" s="45">
        <f>SUM(AA907:AA914)</f>
        <v/>
      </c>
      <c r="AB852" s="45">
        <f>SUM(AB907:AB914)</f>
        <v/>
      </c>
      <c r="AC852" s="45">
        <f>SUM(AC907:AC914)</f>
        <v/>
      </c>
      <c r="AD852" s="45">
        <f>SUM(AD907:AD914)</f>
        <v/>
      </c>
      <c r="AE852" s="30">
        <f>LOWER(Settings!$C$4)&amp;".mit."&amp;$A852&amp;IF($C852="","","."&amp;$C852&amp;"."&amp;$B852)&amp;IF(INDEX(Variables!$D$5:$D$105,MATCH($A852,Variables!$A$5:$A$105,0))="","","."&amp;INDEX(Variables!$D$5:$D$105,MATCH($A852,Variables!$A$5:$A$105,0)))&amp;"."&amp;AE$5</f>
        <v/>
      </c>
      <c r="AF852" s="44">
        <f>SUM(AF907:AF914)</f>
        <v/>
      </c>
      <c r="AG852" s="45">
        <f>SUM(AG907:AG914)</f>
        <v/>
      </c>
      <c r="AH852" s="45">
        <f>SUM(AH907:AH914)</f>
        <v/>
      </c>
      <c r="AI852" s="45">
        <f>SUM(AI907:AI914)</f>
        <v/>
      </c>
      <c r="AJ852" s="45">
        <f>SUM(AJ907:AJ914)</f>
        <v/>
      </c>
      <c r="AK852" s="45">
        <f>SUM(AK907:AK914)</f>
        <v/>
      </c>
      <c r="AL852" s="45">
        <f>SUM(AL907:AL914)</f>
        <v/>
      </c>
      <c r="AM852" s="45">
        <f>SUM(AM907:AM914)</f>
        <v/>
      </c>
      <c r="AN852" s="45">
        <f>SUM(AN907:AN914)</f>
        <v/>
      </c>
      <c r="AO852" s="45">
        <f>SUM(AO907:AO914)</f>
        <v/>
      </c>
      <c r="AP852" s="45">
        <f>SUM(AP907:AP914)</f>
        <v/>
      </c>
      <c r="AQ852" s="45">
        <f>SUM(AQ907:AQ914)</f>
        <v/>
      </c>
      <c r="AR852" s="45">
        <f>SUM(AR907:AR914)</f>
        <v/>
      </c>
      <c r="AS852" s="45">
        <f>SUM(AS907:AS914)</f>
        <v/>
      </c>
      <c r="AT852" s="45">
        <f>SUM(AT907:AT914)</f>
        <v/>
      </c>
      <c r="AU852" s="45">
        <f>SUM(AU907:AU914)</f>
        <v/>
      </c>
      <c r="AV852" s="45">
        <f>SUM(AV907:AV914)</f>
        <v/>
      </c>
      <c r="AW852" s="45">
        <f>SUM(AW907:AW914)</f>
        <v/>
      </c>
      <c r="AX852" s="45">
        <f>SUM(AX907:AX914)</f>
        <v/>
      </c>
    </row>
    <row r="853" hidden="1" outlineLevel="2">
      <c r="A853" s="5" t="inlineStr">
        <is>
          <t>ctxnew</t>
        </is>
      </c>
      <c r="B853" s="5" t="inlineStr">
        <is>
          <t>coa</t>
        </is>
      </c>
      <c r="C853" s="5" t="inlineStr">
        <is>
          <t>srv</t>
        </is>
      </c>
      <c r="D853" s="40">
        <f>INDEX(Inputs!$T$5:$T$132,MATCH($B853&amp;"|"&amp;$C853,Inputs!$A$5:$A$132,0))</f>
        <v/>
      </c>
      <c r="E853" s="40">
        <f>INDEX(Inputs!$J$5:$J$132,MATCH($B853&amp;"|"&amp;$C853,Inputs!$A$5:$A$132,0))</f>
        <v/>
      </c>
      <c r="F853" s="40">
        <f>INDEX(Inputs!$K$5:$K$132,MATCH($B853&amp;"|"&amp;$C853,Inputs!$A$5:$A$132,0))</f>
        <v/>
      </c>
      <c r="G853" s="39" t="n"/>
      <c r="H853" s="5">
        <f>INDEX(Variables!$B$5:$B$105,MATCH($A853,Variables!$A$5:$A$105,0))&amp;IF($C853="",""," | "&amp;INDEX(Mapping!$B$5:$B$26,MATCH($C853,Mapping!$A$5:$A$26,0))&amp;" | "&amp;INDEX(Mapping!$B$30:$B$41,MATCH($B853,Mapping!$A$30:$A$41,0)))</f>
        <v/>
      </c>
      <c r="I853" s="5">
        <f>INDEX(Variables!$C$5:$C$105,MATCH($A853,Variables!$A$5:$A$105,0))</f>
        <v/>
      </c>
      <c r="J853" s="5">
        <f>INDEX(Variables!$E$5:$E$105,MATCH($A853,Variables!$A$5:$A$105,0))</f>
        <v/>
      </c>
      <c r="K853" s="25">
        <f>LOWER(Settings!$C$4)&amp;".mit."&amp;$A853&amp;IF($C853="","","."&amp;$C853&amp;"."&amp;$B853)&amp;IF(INDEX(Variables!$D$5:$D$105,MATCH($A853,Variables!$A$5:$A$105,0))="","","."&amp;INDEX(Variables!$D$5:$D$105,MATCH($A853,Variables!$A$5:$A$105,0)))&amp;"."&amp;K$5</f>
        <v/>
      </c>
      <c r="L853" s="41">
        <f>L$12*$D853*INDEX(L$21:L$28,$E853)*INDEX(L$30:L$46,$F853)*(1-INDEX(L$117:L$133,$F853))</f>
        <v/>
      </c>
      <c r="M853" s="40">
        <f>M$12*$D853*INDEX(M$21:M$28,$E853)*INDEX(M$30:M$46,$F853)*(1-INDEX(M$117:M$133,$F853))</f>
        <v/>
      </c>
      <c r="N853" s="40">
        <f>N$12*$D853*INDEX(N$21:N$28,$E853)*INDEX(N$30:N$46,$F853)*(1-INDEX(N$117:N$133,$F853))</f>
        <v/>
      </c>
      <c r="O853" s="40">
        <f>O$12*$D853*INDEX(O$21:O$28,$E853)*INDEX(O$30:O$46,$F853)*(1-INDEX(O$117:O$133,$F853))</f>
        <v/>
      </c>
      <c r="P853" s="40">
        <f>P$12*$D853*INDEX(P$21:P$28,$E853)*INDEX(P$30:P$46,$F853)*(1-INDEX(P$117:P$133,$F853))</f>
        <v/>
      </c>
      <c r="Q853" s="40">
        <f>Q$12*$D853*INDEX(Q$21:Q$28,$E853)*INDEX(Q$30:Q$46,$F853)*(1-INDEX(Q$117:Q$133,$F853))</f>
        <v/>
      </c>
      <c r="R853" s="40">
        <f>R$12*$D853*INDEX(R$21:R$28,$E853)*INDEX(R$30:R$46,$F853)*(1-INDEX(R$117:R$133,$F853))</f>
        <v/>
      </c>
      <c r="S853" s="40">
        <f>S$12*$D853*INDEX(S$21:S$28,$E853)*INDEX(S$30:S$46,$F853)*(1-INDEX(S$117:S$133,$F853))</f>
        <v/>
      </c>
      <c r="T853" s="40">
        <f>T$12*$D853*INDEX(T$21:T$28,$E853)*INDEX(T$30:T$46,$F853)*(1-INDEX(T$117:T$133,$F853))</f>
        <v/>
      </c>
      <c r="U853" s="40">
        <f>U$12*$D853*INDEX(U$21:U$28,$E853)*INDEX(U$30:U$46,$F853)*(1-INDEX(U$117:U$133,$F853))</f>
        <v/>
      </c>
      <c r="V853" s="40">
        <f>V$12*$D853*INDEX(V$21:V$28,$E853)*INDEX(V$30:V$46,$F853)*(1-INDEX(V$117:V$133,$F853))</f>
        <v/>
      </c>
      <c r="W853" s="40">
        <f>W$12*$D853*INDEX(W$21:W$28,$E853)*INDEX(W$30:W$46,$F853)*(1-INDEX(W$117:W$133,$F853))</f>
        <v/>
      </c>
      <c r="X853" s="40">
        <f>X$12*$D853*INDEX(X$21:X$28,$E853)*INDEX(X$30:X$46,$F853)*(1-INDEX(X$117:X$133,$F853))</f>
        <v/>
      </c>
      <c r="Y853" s="40">
        <f>Y$12*$D853*INDEX(Y$21:Y$28,$E853)*INDEX(Y$30:Y$46,$F853)*(1-INDEX(Y$117:Y$133,$F853))</f>
        <v/>
      </c>
      <c r="Z853" s="40">
        <f>Z$12*$D853*INDEX(Z$21:Z$28,$E853)*INDEX(Z$30:Z$46,$F853)*(1-INDEX(Z$117:Z$133,$F853))</f>
        <v/>
      </c>
      <c r="AA853" s="40">
        <f>AA$12*$D853*INDEX(AA$21:AA$28,$E853)*INDEX(AA$30:AA$46,$F853)*(1-INDEX(AA$117:AA$133,$F853))</f>
        <v/>
      </c>
      <c r="AB853" s="40">
        <f>AB$12*$D853*INDEX(AB$21:AB$28,$E853)*INDEX(AB$30:AB$46,$F853)*(1-INDEX(AB$117:AB$133,$F853))</f>
        <v/>
      </c>
      <c r="AC853" s="40">
        <f>AC$12*$D853*INDEX(AC$21:AC$28,$E853)*INDEX(AC$30:AC$46,$F853)*(1-INDEX(AC$117:AC$133,$F853))</f>
        <v/>
      </c>
      <c r="AD853" s="42">
        <f>CARBONTAX(AD$12,$D853,INDEX(AD$21:AD$28,$E853),INDEX(AD$30:AD$46,$F853),INDEX(AD$117:AD$133,$F853))</f>
        <v/>
      </c>
      <c r="AE853" s="25">
        <f>LOWER(Settings!$C$4)&amp;".mit."&amp;$A853&amp;IF($C853="","","."&amp;$C853&amp;"."&amp;$B853)&amp;IF(INDEX(Variables!$D$5:$D$105,MATCH($A853,Variables!$A$5:$A$105,0))="","","."&amp;INDEX(Variables!$D$5:$D$105,MATCH($A853,Variables!$A$5:$A$105,0)))&amp;"."&amp;AE$5</f>
        <v/>
      </c>
      <c r="AF853" s="41">
        <f>AF$12*$D853*INDEX(AF$21:AF$28,$E853)*INDEX(AF$30:AF$46,$F853)*(1-INDEX(AF$117:AF$133,$F853))</f>
        <v/>
      </c>
      <c r="AG853" s="40">
        <f>AG$12*$D853*INDEX(AG$21:AG$28,$E853)*INDEX(AG$30:AG$46,$F853)*(1-INDEX(AG$117:AG$133,$F853))</f>
        <v/>
      </c>
      <c r="AH853" s="40">
        <f>AH$12*$D853*INDEX(AH$21:AH$28,$E853)*INDEX(AH$30:AH$46,$F853)*(1-INDEX(AH$117:AH$133,$F853))</f>
        <v/>
      </c>
      <c r="AI853" s="40">
        <f>AI$12*$D853*INDEX(AI$21:AI$28,$E853)*INDEX(AI$30:AI$46,$F853)*(1-INDEX(AI$117:AI$133,$F853))</f>
        <v/>
      </c>
      <c r="AJ853" s="40">
        <f>AJ$12*$D853*INDEX(AJ$21:AJ$28,$E853)*INDEX(AJ$30:AJ$46,$F853)*(1-INDEX(AJ$117:AJ$133,$F853))</f>
        <v/>
      </c>
      <c r="AK853" s="40">
        <f>AK$12*$D853*INDEX(AK$21:AK$28,$E853)*INDEX(AK$30:AK$46,$F853)*(1-INDEX(AK$117:AK$133,$F853))</f>
        <v/>
      </c>
      <c r="AL853" s="40">
        <f>AL$12*$D853*INDEX(AL$21:AL$28,$E853)*INDEX(AL$30:AL$46,$F853)*(1-INDEX(AL$117:AL$133,$F853))</f>
        <v/>
      </c>
      <c r="AM853" s="40">
        <f>AM$12*$D853*INDEX(AM$21:AM$28,$E853)*INDEX(AM$30:AM$46,$F853)*(1-INDEX(AM$117:AM$133,$F853))</f>
        <v/>
      </c>
      <c r="AN853" s="40">
        <f>AN$12*$D853*INDEX(AN$21:AN$28,$E853)*INDEX(AN$30:AN$46,$F853)*(1-INDEX(AN$117:AN$133,$F853))</f>
        <v/>
      </c>
      <c r="AO853" s="40">
        <f>AO$12*$D853*INDEX(AO$21:AO$28,$E853)*INDEX(AO$30:AO$46,$F853)*(1-INDEX(AO$117:AO$133,$F853))</f>
        <v/>
      </c>
      <c r="AP853" s="40">
        <f>AP$12*$D853*INDEX(AP$21:AP$28,$E853)*INDEX(AP$30:AP$46,$F853)*(1-INDEX(AP$117:AP$133,$F853))</f>
        <v/>
      </c>
      <c r="AQ853" s="40">
        <f>AQ$12*$D853*INDEX(AQ$21:AQ$28,$E853)*INDEX(AQ$30:AQ$46,$F853)*(1-INDEX(AQ$117:AQ$133,$F853))</f>
        <v/>
      </c>
      <c r="AR853" s="40">
        <f>AR$12*$D853*INDEX(AR$21:AR$28,$E853)*INDEX(AR$30:AR$46,$F853)*(1-INDEX(AR$117:AR$133,$F853))</f>
        <v/>
      </c>
      <c r="AS853" s="40">
        <f>AS$12*$D853*INDEX(AS$21:AS$28,$E853)*INDEX(AS$30:AS$46,$F853)*(1-INDEX(AS$117:AS$133,$F853))</f>
        <v/>
      </c>
      <c r="AT853" s="40">
        <f>AT$12*$D853*INDEX(AT$21:AT$28,$E853)*INDEX(AT$30:AT$46,$F853)*(1-INDEX(AT$117:AT$133,$F853))</f>
        <v/>
      </c>
      <c r="AU853" s="40">
        <f>AU$12*$D853*INDEX(AU$21:AU$28,$E853)*INDEX(AU$30:AU$46,$F853)*(1-INDEX(AU$117:AU$133,$F853))</f>
        <v/>
      </c>
      <c r="AV853" s="40">
        <f>AV$12*$D853*INDEX(AV$21:AV$28,$E853)*INDEX(AV$30:AV$46,$F853)*(1-INDEX(AV$117:AV$133,$F853))</f>
        <v/>
      </c>
      <c r="AW853" s="40">
        <f>AW$12*$D853*INDEX(AW$21:AW$28,$E853)*INDEX(AW$30:AW$46,$F853)*(1-INDEX(AW$117:AW$133,$F853))</f>
        <v/>
      </c>
      <c r="AX853" s="42">
        <f>CARBONTAX(AX$12,$D853,INDEX(AX$21:AX$28,$E853),INDEX(AX$30:AX$46,$F853),INDEX(AX$117:AX$133,$F853))</f>
        <v/>
      </c>
    </row>
    <row r="854" hidden="1" outlineLevel="2">
      <c r="A854" s="5" t="inlineStr">
        <is>
          <t>ctxnew</t>
        </is>
      </c>
      <c r="B854" s="5" t="inlineStr">
        <is>
          <t>nga</t>
        </is>
      </c>
      <c r="C854" s="5" t="inlineStr">
        <is>
          <t>srv</t>
        </is>
      </c>
      <c r="D854" s="40">
        <f>INDEX(Inputs!$T$5:$T$132,MATCH($B854&amp;"|"&amp;$C854,Inputs!$A$5:$A$132,0))</f>
        <v/>
      </c>
      <c r="E854" s="40">
        <f>INDEX(Inputs!$J$5:$J$132,MATCH($B854&amp;"|"&amp;$C854,Inputs!$A$5:$A$132,0))</f>
        <v/>
      </c>
      <c r="F854" s="40">
        <f>INDEX(Inputs!$K$5:$K$132,MATCH($B854&amp;"|"&amp;$C854,Inputs!$A$5:$A$132,0))</f>
        <v/>
      </c>
      <c r="G854" s="39" t="n"/>
      <c r="H854" s="5">
        <f>INDEX(Variables!$B$5:$B$105,MATCH($A854,Variables!$A$5:$A$105,0))&amp;IF($C854="",""," | "&amp;INDEX(Mapping!$B$5:$B$26,MATCH($C854,Mapping!$A$5:$A$26,0))&amp;" | "&amp;INDEX(Mapping!$B$30:$B$41,MATCH($B854,Mapping!$A$30:$A$41,0)))</f>
        <v/>
      </c>
      <c r="I854" s="5">
        <f>INDEX(Variables!$C$5:$C$105,MATCH($A854,Variables!$A$5:$A$105,0))</f>
        <v/>
      </c>
      <c r="J854" s="5">
        <f>INDEX(Variables!$E$5:$E$105,MATCH($A854,Variables!$A$5:$A$105,0))</f>
        <v/>
      </c>
      <c r="K854" s="25">
        <f>LOWER(Settings!$C$4)&amp;".mit."&amp;$A854&amp;IF($C854="","","."&amp;$C854&amp;"."&amp;$B854)&amp;IF(INDEX(Variables!$D$5:$D$105,MATCH($A854,Variables!$A$5:$A$105,0))="","","."&amp;INDEX(Variables!$D$5:$D$105,MATCH($A854,Variables!$A$5:$A$105,0)))&amp;"."&amp;K$5</f>
        <v/>
      </c>
      <c r="L854" s="41">
        <f>L$12*$D854*INDEX(L$21:L$28,$E854)*INDEX(L$30:L$46,$F854)*(1-INDEX(L$117:L$133,$F854))</f>
        <v/>
      </c>
      <c r="M854" s="40">
        <f>M$12*$D854*INDEX(M$21:M$28,$E854)*INDEX(M$30:M$46,$F854)*(1-INDEX(M$117:M$133,$F854))</f>
        <v/>
      </c>
      <c r="N854" s="40">
        <f>N$12*$D854*INDEX(N$21:N$28,$E854)*INDEX(N$30:N$46,$F854)*(1-INDEX(N$117:N$133,$F854))</f>
        <v/>
      </c>
      <c r="O854" s="40">
        <f>O$12*$D854*INDEX(O$21:O$28,$E854)*INDEX(O$30:O$46,$F854)*(1-INDEX(O$117:O$133,$F854))</f>
        <v/>
      </c>
      <c r="P854" s="40">
        <f>P$12*$D854*INDEX(P$21:P$28,$E854)*INDEX(P$30:P$46,$F854)*(1-INDEX(P$117:P$133,$F854))</f>
        <v/>
      </c>
      <c r="Q854" s="40">
        <f>Q$12*$D854*INDEX(Q$21:Q$28,$E854)*INDEX(Q$30:Q$46,$F854)*(1-INDEX(Q$117:Q$133,$F854))</f>
        <v/>
      </c>
      <c r="R854" s="40">
        <f>R$12*$D854*INDEX(R$21:R$28,$E854)*INDEX(R$30:R$46,$F854)*(1-INDEX(R$117:R$133,$F854))</f>
        <v/>
      </c>
      <c r="S854" s="40">
        <f>S$12*$D854*INDEX(S$21:S$28,$E854)*INDEX(S$30:S$46,$F854)*(1-INDEX(S$117:S$133,$F854))</f>
        <v/>
      </c>
      <c r="T854" s="40">
        <f>T$12*$D854*INDEX(T$21:T$28,$E854)*INDEX(T$30:T$46,$F854)*(1-INDEX(T$117:T$133,$F854))</f>
        <v/>
      </c>
      <c r="U854" s="40">
        <f>U$12*$D854*INDEX(U$21:U$28,$E854)*INDEX(U$30:U$46,$F854)*(1-INDEX(U$117:U$133,$F854))</f>
        <v/>
      </c>
      <c r="V854" s="40">
        <f>V$12*$D854*INDEX(V$21:V$28,$E854)*INDEX(V$30:V$46,$F854)*(1-INDEX(V$117:V$133,$F854))</f>
        <v/>
      </c>
      <c r="W854" s="40">
        <f>W$12*$D854*INDEX(W$21:W$28,$E854)*INDEX(W$30:W$46,$F854)*(1-INDEX(W$117:W$133,$F854))</f>
        <v/>
      </c>
      <c r="X854" s="40">
        <f>X$12*$D854*INDEX(X$21:X$28,$E854)*INDEX(X$30:X$46,$F854)*(1-INDEX(X$117:X$133,$F854))</f>
        <v/>
      </c>
      <c r="Y854" s="40">
        <f>Y$12*$D854*INDEX(Y$21:Y$28,$E854)*INDEX(Y$30:Y$46,$F854)*(1-INDEX(Y$117:Y$133,$F854))</f>
        <v/>
      </c>
      <c r="Z854" s="40">
        <f>Z$12*$D854*INDEX(Z$21:Z$28,$E854)*INDEX(Z$30:Z$46,$F854)*(1-INDEX(Z$117:Z$133,$F854))</f>
        <v/>
      </c>
      <c r="AA854" s="40">
        <f>AA$12*$D854*INDEX(AA$21:AA$28,$E854)*INDEX(AA$30:AA$46,$F854)*(1-INDEX(AA$117:AA$133,$F854))</f>
        <v/>
      </c>
      <c r="AB854" s="40">
        <f>AB$12*$D854*INDEX(AB$21:AB$28,$E854)*INDEX(AB$30:AB$46,$F854)*(1-INDEX(AB$117:AB$133,$F854))</f>
        <v/>
      </c>
      <c r="AC854" s="40">
        <f>AC$12*$D854*INDEX(AC$21:AC$28,$E854)*INDEX(AC$30:AC$46,$F854)*(1-INDEX(AC$117:AC$133,$F854))</f>
        <v/>
      </c>
      <c r="AD854" s="42">
        <f>CARBONTAX(AD$12,$D854,INDEX(AD$21:AD$28,$E854),INDEX(AD$30:AD$46,$F854),INDEX(AD$117:AD$133,$F854))</f>
        <v/>
      </c>
      <c r="AE854" s="25">
        <f>LOWER(Settings!$C$4)&amp;".mit."&amp;$A854&amp;IF($C854="","","."&amp;$C854&amp;"."&amp;$B854)&amp;IF(INDEX(Variables!$D$5:$D$105,MATCH($A854,Variables!$A$5:$A$105,0))="","","."&amp;INDEX(Variables!$D$5:$D$105,MATCH($A854,Variables!$A$5:$A$105,0)))&amp;"."&amp;AE$5</f>
        <v/>
      </c>
      <c r="AF854" s="41">
        <f>AF$12*$D854*INDEX(AF$21:AF$28,$E854)*INDEX(AF$30:AF$46,$F854)*(1-INDEX(AF$117:AF$133,$F854))</f>
        <v/>
      </c>
      <c r="AG854" s="40">
        <f>AG$12*$D854*INDEX(AG$21:AG$28,$E854)*INDEX(AG$30:AG$46,$F854)*(1-INDEX(AG$117:AG$133,$F854))</f>
        <v/>
      </c>
      <c r="AH854" s="40">
        <f>AH$12*$D854*INDEX(AH$21:AH$28,$E854)*INDEX(AH$30:AH$46,$F854)*(1-INDEX(AH$117:AH$133,$F854))</f>
        <v/>
      </c>
      <c r="AI854" s="40">
        <f>AI$12*$D854*INDEX(AI$21:AI$28,$E854)*INDEX(AI$30:AI$46,$F854)*(1-INDEX(AI$117:AI$133,$F854))</f>
        <v/>
      </c>
      <c r="AJ854" s="40">
        <f>AJ$12*$D854*INDEX(AJ$21:AJ$28,$E854)*INDEX(AJ$30:AJ$46,$F854)*(1-INDEX(AJ$117:AJ$133,$F854))</f>
        <v/>
      </c>
      <c r="AK854" s="40">
        <f>AK$12*$D854*INDEX(AK$21:AK$28,$E854)*INDEX(AK$30:AK$46,$F854)*(1-INDEX(AK$117:AK$133,$F854))</f>
        <v/>
      </c>
      <c r="AL854" s="40">
        <f>AL$12*$D854*INDEX(AL$21:AL$28,$E854)*INDEX(AL$30:AL$46,$F854)*(1-INDEX(AL$117:AL$133,$F854))</f>
        <v/>
      </c>
      <c r="AM854" s="40">
        <f>AM$12*$D854*INDEX(AM$21:AM$28,$E854)*INDEX(AM$30:AM$46,$F854)*(1-INDEX(AM$117:AM$133,$F854))</f>
        <v/>
      </c>
      <c r="AN854" s="40">
        <f>AN$12*$D854*INDEX(AN$21:AN$28,$E854)*INDEX(AN$30:AN$46,$F854)*(1-INDEX(AN$117:AN$133,$F854))</f>
        <v/>
      </c>
      <c r="AO854" s="40">
        <f>AO$12*$D854*INDEX(AO$21:AO$28,$E854)*INDEX(AO$30:AO$46,$F854)*(1-INDEX(AO$117:AO$133,$F854))</f>
        <v/>
      </c>
      <c r="AP854" s="40">
        <f>AP$12*$D854*INDEX(AP$21:AP$28,$E854)*INDEX(AP$30:AP$46,$F854)*(1-INDEX(AP$117:AP$133,$F854))</f>
        <v/>
      </c>
      <c r="AQ854" s="40">
        <f>AQ$12*$D854*INDEX(AQ$21:AQ$28,$E854)*INDEX(AQ$30:AQ$46,$F854)*(1-INDEX(AQ$117:AQ$133,$F854))</f>
        <v/>
      </c>
      <c r="AR854" s="40">
        <f>AR$12*$D854*INDEX(AR$21:AR$28,$E854)*INDEX(AR$30:AR$46,$F854)*(1-INDEX(AR$117:AR$133,$F854))</f>
        <v/>
      </c>
      <c r="AS854" s="40">
        <f>AS$12*$D854*INDEX(AS$21:AS$28,$E854)*INDEX(AS$30:AS$46,$F854)*(1-INDEX(AS$117:AS$133,$F854))</f>
        <v/>
      </c>
      <c r="AT854" s="40">
        <f>AT$12*$D854*INDEX(AT$21:AT$28,$E854)*INDEX(AT$30:AT$46,$F854)*(1-INDEX(AT$117:AT$133,$F854))</f>
        <v/>
      </c>
      <c r="AU854" s="40">
        <f>AU$12*$D854*INDEX(AU$21:AU$28,$E854)*INDEX(AU$30:AU$46,$F854)*(1-INDEX(AU$117:AU$133,$F854))</f>
        <v/>
      </c>
      <c r="AV854" s="40">
        <f>AV$12*$D854*INDEX(AV$21:AV$28,$E854)*INDEX(AV$30:AV$46,$F854)*(1-INDEX(AV$117:AV$133,$F854))</f>
        <v/>
      </c>
      <c r="AW854" s="40">
        <f>AW$12*$D854*INDEX(AW$21:AW$28,$E854)*INDEX(AW$30:AW$46,$F854)*(1-INDEX(AW$117:AW$133,$F854))</f>
        <v/>
      </c>
      <c r="AX854" s="42">
        <f>CARBONTAX(AX$12,$D854,INDEX(AX$21:AX$28,$E854),INDEX(AX$30:AX$46,$F854),INDEX(AX$117:AX$133,$F854))</f>
        <v/>
      </c>
    </row>
    <row r="855" hidden="1" outlineLevel="2">
      <c r="A855" s="5" t="inlineStr">
        <is>
          <t>ctxnew</t>
        </is>
      </c>
      <c r="B855" s="5" t="inlineStr">
        <is>
          <t>gso</t>
        </is>
      </c>
      <c r="C855" s="5" t="inlineStr">
        <is>
          <t>srv</t>
        </is>
      </c>
      <c r="D855" s="40">
        <f>INDEX(Inputs!$T$5:$T$132,MATCH($B855&amp;"|"&amp;$C855,Inputs!$A$5:$A$132,0))</f>
        <v/>
      </c>
      <c r="E855" s="40">
        <f>INDEX(Inputs!$J$5:$J$132,MATCH($B855&amp;"|"&amp;$C855,Inputs!$A$5:$A$132,0))</f>
        <v/>
      </c>
      <c r="F855" s="40">
        <f>INDEX(Inputs!$K$5:$K$132,MATCH($B855&amp;"|"&amp;$C855,Inputs!$A$5:$A$132,0))</f>
        <v/>
      </c>
      <c r="G855" s="39" t="n"/>
      <c r="H855" s="5">
        <f>INDEX(Variables!$B$5:$B$105,MATCH($A855,Variables!$A$5:$A$105,0))&amp;IF($C855="",""," | "&amp;INDEX(Mapping!$B$5:$B$26,MATCH($C855,Mapping!$A$5:$A$26,0))&amp;" | "&amp;INDEX(Mapping!$B$30:$B$41,MATCH($B855,Mapping!$A$30:$A$41,0)))</f>
        <v/>
      </c>
      <c r="I855" s="5">
        <f>INDEX(Variables!$C$5:$C$105,MATCH($A855,Variables!$A$5:$A$105,0))</f>
        <v/>
      </c>
      <c r="J855" s="5">
        <f>INDEX(Variables!$E$5:$E$105,MATCH($A855,Variables!$A$5:$A$105,0))</f>
        <v/>
      </c>
      <c r="K855" s="25">
        <f>LOWER(Settings!$C$4)&amp;".mit."&amp;$A855&amp;IF($C855="","","."&amp;$C855&amp;"."&amp;$B855)&amp;IF(INDEX(Variables!$D$5:$D$105,MATCH($A855,Variables!$A$5:$A$105,0))="","","."&amp;INDEX(Variables!$D$5:$D$105,MATCH($A855,Variables!$A$5:$A$105,0)))&amp;"."&amp;K$5</f>
        <v/>
      </c>
      <c r="L855" s="41">
        <f>L$12*$D855*INDEX(L$21:L$28,$E855)*INDEX(L$30:L$46,$F855)*(1-INDEX(L$117:L$133,$F855))</f>
        <v/>
      </c>
      <c r="M855" s="40">
        <f>M$12*$D855*INDEX(M$21:M$28,$E855)*INDEX(M$30:M$46,$F855)*(1-INDEX(M$117:M$133,$F855))</f>
        <v/>
      </c>
      <c r="N855" s="40">
        <f>N$12*$D855*INDEX(N$21:N$28,$E855)*INDEX(N$30:N$46,$F855)*(1-INDEX(N$117:N$133,$F855))</f>
        <v/>
      </c>
      <c r="O855" s="40">
        <f>O$12*$D855*INDEX(O$21:O$28,$E855)*INDEX(O$30:O$46,$F855)*(1-INDEX(O$117:O$133,$F855))</f>
        <v/>
      </c>
      <c r="P855" s="40">
        <f>P$12*$D855*INDEX(P$21:P$28,$E855)*INDEX(P$30:P$46,$F855)*(1-INDEX(P$117:P$133,$F855))</f>
        <v/>
      </c>
      <c r="Q855" s="40">
        <f>Q$12*$D855*INDEX(Q$21:Q$28,$E855)*INDEX(Q$30:Q$46,$F855)*(1-INDEX(Q$117:Q$133,$F855))</f>
        <v/>
      </c>
      <c r="R855" s="40">
        <f>R$12*$D855*INDEX(R$21:R$28,$E855)*INDEX(R$30:R$46,$F855)*(1-INDEX(R$117:R$133,$F855))</f>
        <v/>
      </c>
      <c r="S855" s="40">
        <f>S$12*$D855*INDEX(S$21:S$28,$E855)*INDEX(S$30:S$46,$F855)*(1-INDEX(S$117:S$133,$F855))</f>
        <v/>
      </c>
      <c r="T855" s="40">
        <f>T$12*$D855*INDEX(T$21:T$28,$E855)*INDEX(T$30:T$46,$F855)*(1-INDEX(T$117:T$133,$F855))</f>
        <v/>
      </c>
      <c r="U855" s="40">
        <f>U$12*$D855*INDEX(U$21:U$28,$E855)*INDEX(U$30:U$46,$F855)*(1-INDEX(U$117:U$133,$F855))</f>
        <v/>
      </c>
      <c r="V855" s="40">
        <f>V$12*$D855*INDEX(V$21:V$28,$E855)*INDEX(V$30:V$46,$F855)*(1-INDEX(V$117:V$133,$F855))</f>
        <v/>
      </c>
      <c r="W855" s="40">
        <f>W$12*$D855*INDEX(W$21:W$28,$E855)*INDEX(W$30:W$46,$F855)*(1-INDEX(W$117:W$133,$F855))</f>
        <v/>
      </c>
      <c r="X855" s="40">
        <f>X$12*$D855*INDEX(X$21:X$28,$E855)*INDEX(X$30:X$46,$F855)*(1-INDEX(X$117:X$133,$F855))</f>
        <v/>
      </c>
      <c r="Y855" s="40">
        <f>Y$12*$D855*INDEX(Y$21:Y$28,$E855)*INDEX(Y$30:Y$46,$F855)*(1-INDEX(Y$117:Y$133,$F855))</f>
        <v/>
      </c>
      <c r="Z855" s="40">
        <f>Z$12*$D855*INDEX(Z$21:Z$28,$E855)*INDEX(Z$30:Z$46,$F855)*(1-INDEX(Z$117:Z$133,$F855))</f>
        <v/>
      </c>
      <c r="AA855" s="40">
        <f>AA$12*$D855*INDEX(AA$21:AA$28,$E855)*INDEX(AA$30:AA$46,$F855)*(1-INDEX(AA$117:AA$133,$F855))</f>
        <v/>
      </c>
      <c r="AB855" s="40">
        <f>AB$12*$D855*INDEX(AB$21:AB$28,$E855)*INDEX(AB$30:AB$46,$F855)*(1-INDEX(AB$117:AB$133,$F855))</f>
        <v/>
      </c>
      <c r="AC855" s="40">
        <f>AC$12*$D855*INDEX(AC$21:AC$28,$E855)*INDEX(AC$30:AC$46,$F855)*(1-INDEX(AC$117:AC$133,$F855))</f>
        <v/>
      </c>
      <c r="AD855" s="42">
        <f>CARBONTAX(AD$12,$D855,INDEX(AD$21:AD$28,$E855),INDEX(AD$30:AD$46,$F855),INDEX(AD$117:AD$133,$F855))</f>
        <v/>
      </c>
      <c r="AE855" s="25">
        <f>LOWER(Settings!$C$4)&amp;".mit."&amp;$A855&amp;IF($C855="","","."&amp;$C855&amp;"."&amp;$B855)&amp;IF(INDEX(Variables!$D$5:$D$105,MATCH($A855,Variables!$A$5:$A$105,0))="","","."&amp;INDEX(Variables!$D$5:$D$105,MATCH($A855,Variables!$A$5:$A$105,0)))&amp;"."&amp;AE$5</f>
        <v/>
      </c>
      <c r="AF855" s="41">
        <f>AF$12*$D855*INDEX(AF$21:AF$28,$E855)*INDEX(AF$30:AF$46,$F855)*(1-INDEX(AF$117:AF$133,$F855))</f>
        <v/>
      </c>
      <c r="AG855" s="40">
        <f>AG$12*$D855*INDEX(AG$21:AG$28,$E855)*INDEX(AG$30:AG$46,$F855)*(1-INDEX(AG$117:AG$133,$F855))</f>
        <v/>
      </c>
      <c r="AH855" s="40">
        <f>AH$12*$D855*INDEX(AH$21:AH$28,$E855)*INDEX(AH$30:AH$46,$F855)*(1-INDEX(AH$117:AH$133,$F855))</f>
        <v/>
      </c>
      <c r="AI855" s="40">
        <f>AI$12*$D855*INDEX(AI$21:AI$28,$E855)*INDEX(AI$30:AI$46,$F855)*(1-INDEX(AI$117:AI$133,$F855))</f>
        <v/>
      </c>
      <c r="AJ855" s="40">
        <f>AJ$12*$D855*INDEX(AJ$21:AJ$28,$E855)*INDEX(AJ$30:AJ$46,$F855)*(1-INDEX(AJ$117:AJ$133,$F855))</f>
        <v/>
      </c>
      <c r="AK855" s="40">
        <f>AK$12*$D855*INDEX(AK$21:AK$28,$E855)*INDEX(AK$30:AK$46,$F855)*(1-INDEX(AK$117:AK$133,$F855))</f>
        <v/>
      </c>
      <c r="AL855" s="40">
        <f>AL$12*$D855*INDEX(AL$21:AL$28,$E855)*INDEX(AL$30:AL$46,$F855)*(1-INDEX(AL$117:AL$133,$F855))</f>
        <v/>
      </c>
      <c r="AM855" s="40">
        <f>AM$12*$D855*INDEX(AM$21:AM$28,$E855)*INDEX(AM$30:AM$46,$F855)*(1-INDEX(AM$117:AM$133,$F855))</f>
        <v/>
      </c>
      <c r="AN855" s="40">
        <f>AN$12*$D855*INDEX(AN$21:AN$28,$E855)*INDEX(AN$30:AN$46,$F855)*(1-INDEX(AN$117:AN$133,$F855))</f>
        <v/>
      </c>
      <c r="AO855" s="40">
        <f>AO$12*$D855*INDEX(AO$21:AO$28,$E855)*INDEX(AO$30:AO$46,$F855)*(1-INDEX(AO$117:AO$133,$F855))</f>
        <v/>
      </c>
      <c r="AP855" s="40">
        <f>AP$12*$D855*INDEX(AP$21:AP$28,$E855)*INDEX(AP$30:AP$46,$F855)*(1-INDEX(AP$117:AP$133,$F855))</f>
        <v/>
      </c>
      <c r="AQ855" s="40">
        <f>AQ$12*$D855*INDEX(AQ$21:AQ$28,$E855)*INDEX(AQ$30:AQ$46,$F855)*(1-INDEX(AQ$117:AQ$133,$F855))</f>
        <v/>
      </c>
      <c r="AR855" s="40">
        <f>AR$12*$D855*INDEX(AR$21:AR$28,$E855)*INDEX(AR$30:AR$46,$F855)*(1-INDEX(AR$117:AR$133,$F855))</f>
        <v/>
      </c>
      <c r="AS855" s="40">
        <f>AS$12*$D855*INDEX(AS$21:AS$28,$E855)*INDEX(AS$30:AS$46,$F855)*(1-INDEX(AS$117:AS$133,$F855))</f>
        <v/>
      </c>
      <c r="AT855" s="40">
        <f>AT$12*$D855*INDEX(AT$21:AT$28,$E855)*INDEX(AT$30:AT$46,$F855)*(1-INDEX(AT$117:AT$133,$F855))</f>
        <v/>
      </c>
      <c r="AU855" s="40">
        <f>AU$12*$D855*INDEX(AU$21:AU$28,$E855)*INDEX(AU$30:AU$46,$F855)*(1-INDEX(AU$117:AU$133,$F855))</f>
        <v/>
      </c>
      <c r="AV855" s="40">
        <f>AV$12*$D855*INDEX(AV$21:AV$28,$E855)*INDEX(AV$30:AV$46,$F855)*(1-INDEX(AV$117:AV$133,$F855))</f>
        <v/>
      </c>
      <c r="AW855" s="40">
        <f>AW$12*$D855*INDEX(AW$21:AW$28,$E855)*INDEX(AW$30:AW$46,$F855)*(1-INDEX(AW$117:AW$133,$F855))</f>
        <v/>
      </c>
      <c r="AX855" s="42">
        <f>CARBONTAX(AX$12,$D855,INDEX(AX$21:AX$28,$E855),INDEX(AX$30:AX$46,$F855),INDEX(AX$117:AX$133,$F855))</f>
        <v/>
      </c>
    </row>
    <row r="856" hidden="1" outlineLevel="2">
      <c r="A856" s="5" t="inlineStr">
        <is>
          <t>ctxnew</t>
        </is>
      </c>
      <c r="B856" s="5" t="inlineStr">
        <is>
          <t>die</t>
        </is>
      </c>
      <c r="C856" s="5" t="inlineStr">
        <is>
          <t>srv</t>
        </is>
      </c>
      <c r="D856" s="40">
        <f>INDEX(Inputs!$T$5:$T$132,MATCH($B856&amp;"|"&amp;$C856,Inputs!$A$5:$A$132,0))</f>
        <v/>
      </c>
      <c r="E856" s="40">
        <f>INDEX(Inputs!$J$5:$J$132,MATCH($B856&amp;"|"&amp;$C856,Inputs!$A$5:$A$132,0))</f>
        <v/>
      </c>
      <c r="F856" s="40">
        <f>INDEX(Inputs!$K$5:$K$132,MATCH($B856&amp;"|"&amp;$C856,Inputs!$A$5:$A$132,0))</f>
        <v/>
      </c>
      <c r="G856" s="39" t="n"/>
      <c r="H856" s="5">
        <f>INDEX(Variables!$B$5:$B$105,MATCH($A856,Variables!$A$5:$A$105,0))&amp;IF($C856="",""," | "&amp;INDEX(Mapping!$B$5:$B$26,MATCH($C856,Mapping!$A$5:$A$26,0))&amp;" | "&amp;INDEX(Mapping!$B$30:$B$41,MATCH($B856,Mapping!$A$30:$A$41,0)))</f>
        <v/>
      </c>
      <c r="I856" s="5">
        <f>INDEX(Variables!$C$5:$C$105,MATCH($A856,Variables!$A$5:$A$105,0))</f>
        <v/>
      </c>
      <c r="J856" s="5">
        <f>INDEX(Variables!$E$5:$E$105,MATCH($A856,Variables!$A$5:$A$105,0))</f>
        <v/>
      </c>
      <c r="K856" s="25">
        <f>LOWER(Settings!$C$4)&amp;".mit."&amp;$A856&amp;IF($C856="","","."&amp;$C856&amp;"."&amp;$B856)&amp;IF(INDEX(Variables!$D$5:$D$105,MATCH($A856,Variables!$A$5:$A$105,0))="","","."&amp;INDEX(Variables!$D$5:$D$105,MATCH($A856,Variables!$A$5:$A$105,0)))&amp;"."&amp;K$5</f>
        <v/>
      </c>
      <c r="L856" s="41">
        <f>L$12*$D856*INDEX(L$21:L$28,$E856)*INDEX(L$30:L$46,$F856)*(1-INDEX(L$117:L$133,$F856))</f>
        <v/>
      </c>
      <c r="M856" s="40">
        <f>M$12*$D856*INDEX(M$21:M$28,$E856)*INDEX(M$30:M$46,$F856)*(1-INDEX(M$117:M$133,$F856))</f>
        <v/>
      </c>
      <c r="N856" s="40">
        <f>N$12*$D856*INDEX(N$21:N$28,$E856)*INDEX(N$30:N$46,$F856)*(1-INDEX(N$117:N$133,$F856))</f>
        <v/>
      </c>
      <c r="O856" s="40">
        <f>O$12*$D856*INDEX(O$21:O$28,$E856)*INDEX(O$30:O$46,$F856)*(1-INDEX(O$117:O$133,$F856))</f>
        <v/>
      </c>
      <c r="P856" s="40">
        <f>P$12*$D856*INDEX(P$21:P$28,$E856)*INDEX(P$30:P$46,$F856)*(1-INDEX(P$117:P$133,$F856))</f>
        <v/>
      </c>
      <c r="Q856" s="40">
        <f>Q$12*$D856*INDEX(Q$21:Q$28,$E856)*INDEX(Q$30:Q$46,$F856)*(1-INDEX(Q$117:Q$133,$F856))</f>
        <v/>
      </c>
      <c r="R856" s="40">
        <f>R$12*$D856*INDEX(R$21:R$28,$E856)*INDEX(R$30:R$46,$F856)*(1-INDEX(R$117:R$133,$F856))</f>
        <v/>
      </c>
      <c r="S856" s="40">
        <f>S$12*$D856*INDEX(S$21:S$28,$E856)*INDEX(S$30:S$46,$F856)*(1-INDEX(S$117:S$133,$F856))</f>
        <v/>
      </c>
      <c r="T856" s="40">
        <f>T$12*$D856*INDEX(T$21:T$28,$E856)*INDEX(T$30:T$46,$F856)*(1-INDEX(T$117:T$133,$F856))</f>
        <v/>
      </c>
      <c r="U856" s="40">
        <f>U$12*$D856*INDEX(U$21:U$28,$E856)*INDEX(U$30:U$46,$F856)*(1-INDEX(U$117:U$133,$F856))</f>
        <v/>
      </c>
      <c r="V856" s="40">
        <f>V$12*$D856*INDEX(V$21:V$28,$E856)*INDEX(V$30:V$46,$F856)*(1-INDEX(V$117:V$133,$F856))</f>
        <v/>
      </c>
      <c r="W856" s="40">
        <f>W$12*$D856*INDEX(W$21:W$28,$E856)*INDEX(W$30:W$46,$F856)*(1-INDEX(W$117:W$133,$F856))</f>
        <v/>
      </c>
      <c r="X856" s="40">
        <f>X$12*$D856*INDEX(X$21:X$28,$E856)*INDEX(X$30:X$46,$F856)*(1-INDEX(X$117:X$133,$F856))</f>
        <v/>
      </c>
      <c r="Y856" s="40">
        <f>Y$12*$D856*INDEX(Y$21:Y$28,$E856)*INDEX(Y$30:Y$46,$F856)*(1-INDEX(Y$117:Y$133,$F856))</f>
        <v/>
      </c>
      <c r="Z856" s="40">
        <f>Z$12*$D856*INDEX(Z$21:Z$28,$E856)*INDEX(Z$30:Z$46,$F856)*(1-INDEX(Z$117:Z$133,$F856))</f>
        <v/>
      </c>
      <c r="AA856" s="40">
        <f>AA$12*$D856*INDEX(AA$21:AA$28,$E856)*INDEX(AA$30:AA$46,$F856)*(1-INDEX(AA$117:AA$133,$F856))</f>
        <v/>
      </c>
      <c r="AB856" s="40">
        <f>AB$12*$D856*INDEX(AB$21:AB$28,$E856)*INDEX(AB$30:AB$46,$F856)*(1-INDEX(AB$117:AB$133,$F856))</f>
        <v/>
      </c>
      <c r="AC856" s="40">
        <f>AC$12*$D856*INDEX(AC$21:AC$28,$E856)*INDEX(AC$30:AC$46,$F856)*(1-INDEX(AC$117:AC$133,$F856))</f>
        <v/>
      </c>
      <c r="AD856" s="42">
        <f>CARBONTAX(AD$12,$D856,INDEX(AD$21:AD$28,$E856),INDEX(AD$30:AD$46,$F856),INDEX(AD$117:AD$133,$F856))</f>
        <v/>
      </c>
      <c r="AE856" s="25">
        <f>LOWER(Settings!$C$4)&amp;".mit."&amp;$A856&amp;IF($C856="","","."&amp;$C856&amp;"."&amp;$B856)&amp;IF(INDEX(Variables!$D$5:$D$105,MATCH($A856,Variables!$A$5:$A$105,0))="","","."&amp;INDEX(Variables!$D$5:$D$105,MATCH($A856,Variables!$A$5:$A$105,0)))&amp;"."&amp;AE$5</f>
        <v/>
      </c>
      <c r="AF856" s="41">
        <f>AF$12*$D856*INDEX(AF$21:AF$28,$E856)*INDEX(AF$30:AF$46,$F856)*(1-INDEX(AF$117:AF$133,$F856))</f>
        <v/>
      </c>
      <c r="AG856" s="40">
        <f>AG$12*$D856*INDEX(AG$21:AG$28,$E856)*INDEX(AG$30:AG$46,$F856)*(1-INDEX(AG$117:AG$133,$F856))</f>
        <v/>
      </c>
      <c r="AH856" s="40">
        <f>AH$12*$D856*INDEX(AH$21:AH$28,$E856)*INDEX(AH$30:AH$46,$F856)*(1-INDEX(AH$117:AH$133,$F856))</f>
        <v/>
      </c>
      <c r="AI856" s="40">
        <f>AI$12*$D856*INDEX(AI$21:AI$28,$E856)*INDEX(AI$30:AI$46,$F856)*(1-INDEX(AI$117:AI$133,$F856))</f>
        <v/>
      </c>
      <c r="AJ856" s="40">
        <f>AJ$12*$D856*INDEX(AJ$21:AJ$28,$E856)*INDEX(AJ$30:AJ$46,$F856)*(1-INDEX(AJ$117:AJ$133,$F856))</f>
        <v/>
      </c>
      <c r="AK856" s="40">
        <f>AK$12*$D856*INDEX(AK$21:AK$28,$E856)*INDEX(AK$30:AK$46,$F856)*(1-INDEX(AK$117:AK$133,$F856))</f>
        <v/>
      </c>
      <c r="AL856" s="40">
        <f>AL$12*$D856*INDEX(AL$21:AL$28,$E856)*INDEX(AL$30:AL$46,$F856)*(1-INDEX(AL$117:AL$133,$F856))</f>
        <v/>
      </c>
      <c r="AM856" s="40">
        <f>AM$12*$D856*INDEX(AM$21:AM$28,$E856)*INDEX(AM$30:AM$46,$F856)*(1-INDEX(AM$117:AM$133,$F856))</f>
        <v/>
      </c>
      <c r="AN856" s="40">
        <f>AN$12*$D856*INDEX(AN$21:AN$28,$E856)*INDEX(AN$30:AN$46,$F856)*(1-INDEX(AN$117:AN$133,$F856))</f>
        <v/>
      </c>
      <c r="AO856" s="40">
        <f>AO$12*$D856*INDEX(AO$21:AO$28,$E856)*INDEX(AO$30:AO$46,$F856)*(1-INDEX(AO$117:AO$133,$F856))</f>
        <v/>
      </c>
      <c r="AP856" s="40">
        <f>AP$12*$D856*INDEX(AP$21:AP$28,$E856)*INDEX(AP$30:AP$46,$F856)*(1-INDEX(AP$117:AP$133,$F856))</f>
        <v/>
      </c>
      <c r="AQ856" s="40">
        <f>AQ$12*$D856*INDEX(AQ$21:AQ$28,$E856)*INDEX(AQ$30:AQ$46,$F856)*(1-INDEX(AQ$117:AQ$133,$F856))</f>
        <v/>
      </c>
      <c r="AR856" s="40">
        <f>AR$12*$D856*INDEX(AR$21:AR$28,$E856)*INDEX(AR$30:AR$46,$F856)*(1-INDEX(AR$117:AR$133,$F856))</f>
        <v/>
      </c>
      <c r="AS856" s="40">
        <f>AS$12*$D856*INDEX(AS$21:AS$28,$E856)*INDEX(AS$30:AS$46,$F856)*(1-INDEX(AS$117:AS$133,$F856))</f>
        <v/>
      </c>
      <c r="AT856" s="40">
        <f>AT$12*$D856*INDEX(AT$21:AT$28,$E856)*INDEX(AT$30:AT$46,$F856)*(1-INDEX(AT$117:AT$133,$F856))</f>
        <v/>
      </c>
      <c r="AU856" s="40">
        <f>AU$12*$D856*INDEX(AU$21:AU$28,$E856)*INDEX(AU$30:AU$46,$F856)*(1-INDEX(AU$117:AU$133,$F856))</f>
        <v/>
      </c>
      <c r="AV856" s="40">
        <f>AV$12*$D856*INDEX(AV$21:AV$28,$E856)*INDEX(AV$30:AV$46,$F856)*(1-INDEX(AV$117:AV$133,$F856))</f>
        <v/>
      </c>
      <c r="AW856" s="40">
        <f>AW$12*$D856*INDEX(AW$21:AW$28,$E856)*INDEX(AW$30:AW$46,$F856)*(1-INDEX(AW$117:AW$133,$F856))</f>
        <v/>
      </c>
      <c r="AX856" s="42">
        <f>CARBONTAX(AX$12,$D856,INDEX(AX$21:AX$28,$E856),INDEX(AX$30:AX$46,$F856),INDEX(AX$117:AX$133,$F856))</f>
        <v/>
      </c>
    </row>
    <row r="857" hidden="1" outlineLevel="2">
      <c r="A857" s="5" t="inlineStr">
        <is>
          <t>ctxnew</t>
        </is>
      </c>
      <c r="B857" s="5" t="inlineStr">
        <is>
          <t>lpg</t>
        </is>
      </c>
      <c r="C857" s="5" t="inlineStr">
        <is>
          <t>srv</t>
        </is>
      </c>
      <c r="D857" s="40">
        <f>INDEX(Inputs!$T$5:$T$132,MATCH($B857&amp;"|"&amp;$C857,Inputs!$A$5:$A$132,0))</f>
        <v/>
      </c>
      <c r="E857" s="40">
        <f>INDEX(Inputs!$J$5:$J$132,MATCH($B857&amp;"|"&amp;$C857,Inputs!$A$5:$A$132,0))</f>
        <v/>
      </c>
      <c r="F857" s="40">
        <f>INDEX(Inputs!$K$5:$K$132,MATCH($B857&amp;"|"&amp;$C857,Inputs!$A$5:$A$132,0))</f>
        <v/>
      </c>
      <c r="G857" s="39" t="n"/>
      <c r="H857" s="5">
        <f>INDEX(Variables!$B$5:$B$105,MATCH($A857,Variables!$A$5:$A$105,0))&amp;IF($C857="",""," | "&amp;INDEX(Mapping!$B$5:$B$26,MATCH($C857,Mapping!$A$5:$A$26,0))&amp;" | "&amp;INDEX(Mapping!$B$30:$B$41,MATCH($B857,Mapping!$A$30:$A$41,0)))</f>
        <v/>
      </c>
      <c r="I857" s="5">
        <f>INDEX(Variables!$C$5:$C$105,MATCH($A857,Variables!$A$5:$A$105,0))</f>
        <v/>
      </c>
      <c r="J857" s="5">
        <f>INDEX(Variables!$E$5:$E$105,MATCH($A857,Variables!$A$5:$A$105,0))</f>
        <v/>
      </c>
      <c r="K857" s="25">
        <f>LOWER(Settings!$C$4)&amp;".mit."&amp;$A857&amp;IF($C857="","","."&amp;$C857&amp;"."&amp;$B857)&amp;IF(INDEX(Variables!$D$5:$D$105,MATCH($A857,Variables!$A$5:$A$105,0))="","","."&amp;INDEX(Variables!$D$5:$D$105,MATCH($A857,Variables!$A$5:$A$105,0)))&amp;"."&amp;K$5</f>
        <v/>
      </c>
      <c r="L857" s="41">
        <f>L$12*$D857*INDEX(L$21:L$28,$E857)*INDEX(L$30:L$46,$F857)*(1-INDEX(L$117:L$133,$F857))</f>
        <v/>
      </c>
      <c r="M857" s="40">
        <f>M$12*$D857*INDEX(M$21:M$28,$E857)*INDEX(M$30:M$46,$F857)*(1-INDEX(M$117:M$133,$F857))</f>
        <v/>
      </c>
      <c r="N857" s="40">
        <f>N$12*$D857*INDEX(N$21:N$28,$E857)*INDEX(N$30:N$46,$F857)*(1-INDEX(N$117:N$133,$F857))</f>
        <v/>
      </c>
      <c r="O857" s="40">
        <f>O$12*$D857*INDEX(O$21:O$28,$E857)*INDEX(O$30:O$46,$F857)*(1-INDEX(O$117:O$133,$F857))</f>
        <v/>
      </c>
      <c r="P857" s="40">
        <f>P$12*$D857*INDEX(P$21:P$28,$E857)*INDEX(P$30:P$46,$F857)*(1-INDEX(P$117:P$133,$F857))</f>
        <v/>
      </c>
      <c r="Q857" s="40">
        <f>Q$12*$D857*INDEX(Q$21:Q$28,$E857)*INDEX(Q$30:Q$46,$F857)*(1-INDEX(Q$117:Q$133,$F857))</f>
        <v/>
      </c>
      <c r="R857" s="40">
        <f>R$12*$D857*INDEX(R$21:R$28,$E857)*INDEX(R$30:R$46,$F857)*(1-INDEX(R$117:R$133,$F857))</f>
        <v/>
      </c>
      <c r="S857" s="40">
        <f>S$12*$D857*INDEX(S$21:S$28,$E857)*INDEX(S$30:S$46,$F857)*(1-INDEX(S$117:S$133,$F857))</f>
        <v/>
      </c>
      <c r="T857" s="40">
        <f>T$12*$D857*INDEX(T$21:T$28,$E857)*INDEX(T$30:T$46,$F857)*(1-INDEX(T$117:T$133,$F857))</f>
        <v/>
      </c>
      <c r="U857" s="40">
        <f>U$12*$D857*INDEX(U$21:U$28,$E857)*INDEX(U$30:U$46,$F857)*(1-INDEX(U$117:U$133,$F857))</f>
        <v/>
      </c>
      <c r="V857" s="40">
        <f>V$12*$D857*INDEX(V$21:V$28,$E857)*INDEX(V$30:V$46,$F857)*(1-INDEX(V$117:V$133,$F857))</f>
        <v/>
      </c>
      <c r="W857" s="40">
        <f>W$12*$D857*INDEX(W$21:W$28,$E857)*INDEX(W$30:W$46,$F857)*(1-INDEX(W$117:W$133,$F857))</f>
        <v/>
      </c>
      <c r="X857" s="40">
        <f>X$12*$D857*INDEX(X$21:X$28,$E857)*INDEX(X$30:X$46,$F857)*(1-INDEX(X$117:X$133,$F857))</f>
        <v/>
      </c>
      <c r="Y857" s="40">
        <f>Y$12*$D857*INDEX(Y$21:Y$28,$E857)*INDEX(Y$30:Y$46,$F857)*(1-INDEX(Y$117:Y$133,$F857))</f>
        <v/>
      </c>
      <c r="Z857" s="40">
        <f>Z$12*$D857*INDEX(Z$21:Z$28,$E857)*INDEX(Z$30:Z$46,$F857)*(1-INDEX(Z$117:Z$133,$F857))</f>
        <v/>
      </c>
      <c r="AA857" s="40">
        <f>AA$12*$D857*INDEX(AA$21:AA$28,$E857)*INDEX(AA$30:AA$46,$F857)*(1-INDEX(AA$117:AA$133,$F857))</f>
        <v/>
      </c>
      <c r="AB857" s="40">
        <f>AB$12*$D857*INDEX(AB$21:AB$28,$E857)*INDEX(AB$30:AB$46,$F857)*(1-INDEX(AB$117:AB$133,$F857))</f>
        <v/>
      </c>
      <c r="AC857" s="40">
        <f>AC$12*$D857*INDEX(AC$21:AC$28,$E857)*INDEX(AC$30:AC$46,$F857)*(1-INDEX(AC$117:AC$133,$F857))</f>
        <v/>
      </c>
      <c r="AD857" s="42">
        <f>CARBONTAX(AD$12,$D857,INDEX(AD$21:AD$28,$E857),INDEX(AD$30:AD$46,$F857),INDEX(AD$117:AD$133,$F857))</f>
        <v/>
      </c>
      <c r="AE857" s="25">
        <f>LOWER(Settings!$C$4)&amp;".mit."&amp;$A857&amp;IF($C857="","","."&amp;$C857&amp;"."&amp;$B857)&amp;IF(INDEX(Variables!$D$5:$D$105,MATCH($A857,Variables!$A$5:$A$105,0))="","","."&amp;INDEX(Variables!$D$5:$D$105,MATCH($A857,Variables!$A$5:$A$105,0)))&amp;"."&amp;AE$5</f>
        <v/>
      </c>
      <c r="AF857" s="41">
        <f>AF$12*$D857*INDEX(AF$21:AF$28,$E857)*INDEX(AF$30:AF$46,$F857)*(1-INDEX(AF$117:AF$133,$F857))</f>
        <v/>
      </c>
      <c r="AG857" s="40">
        <f>AG$12*$D857*INDEX(AG$21:AG$28,$E857)*INDEX(AG$30:AG$46,$F857)*(1-INDEX(AG$117:AG$133,$F857))</f>
        <v/>
      </c>
      <c r="AH857" s="40">
        <f>AH$12*$D857*INDEX(AH$21:AH$28,$E857)*INDEX(AH$30:AH$46,$F857)*(1-INDEX(AH$117:AH$133,$F857))</f>
        <v/>
      </c>
      <c r="AI857" s="40">
        <f>AI$12*$D857*INDEX(AI$21:AI$28,$E857)*INDEX(AI$30:AI$46,$F857)*(1-INDEX(AI$117:AI$133,$F857))</f>
        <v/>
      </c>
      <c r="AJ857" s="40">
        <f>AJ$12*$D857*INDEX(AJ$21:AJ$28,$E857)*INDEX(AJ$30:AJ$46,$F857)*(1-INDEX(AJ$117:AJ$133,$F857))</f>
        <v/>
      </c>
      <c r="AK857" s="40">
        <f>AK$12*$D857*INDEX(AK$21:AK$28,$E857)*INDEX(AK$30:AK$46,$F857)*(1-INDEX(AK$117:AK$133,$F857))</f>
        <v/>
      </c>
      <c r="AL857" s="40">
        <f>AL$12*$D857*INDEX(AL$21:AL$28,$E857)*INDEX(AL$30:AL$46,$F857)*(1-INDEX(AL$117:AL$133,$F857))</f>
        <v/>
      </c>
      <c r="AM857" s="40">
        <f>AM$12*$D857*INDEX(AM$21:AM$28,$E857)*INDEX(AM$30:AM$46,$F857)*(1-INDEX(AM$117:AM$133,$F857))</f>
        <v/>
      </c>
      <c r="AN857" s="40">
        <f>AN$12*$D857*INDEX(AN$21:AN$28,$E857)*INDEX(AN$30:AN$46,$F857)*(1-INDEX(AN$117:AN$133,$F857))</f>
        <v/>
      </c>
      <c r="AO857" s="40">
        <f>AO$12*$D857*INDEX(AO$21:AO$28,$E857)*INDEX(AO$30:AO$46,$F857)*(1-INDEX(AO$117:AO$133,$F857))</f>
        <v/>
      </c>
      <c r="AP857" s="40">
        <f>AP$12*$D857*INDEX(AP$21:AP$28,$E857)*INDEX(AP$30:AP$46,$F857)*(1-INDEX(AP$117:AP$133,$F857))</f>
        <v/>
      </c>
      <c r="AQ857" s="40">
        <f>AQ$12*$D857*INDEX(AQ$21:AQ$28,$E857)*INDEX(AQ$30:AQ$46,$F857)*(1-INDEX(AQ$117:AQ$133,$F857))</f>
        <v/>
      </c>
      <c r="AR857" s="40">
        <f>AR$12*$D857*INDEX(AR$21:AR$28,$E857)*INDEX(AR$30:AR$46,$F857)*(1-INDEX(AR$117:AR$133,$F857))</f>
        <v/>
      </c>
      <c r="AS857" s="40">
        <f>AS$12*$D857*INDEX(AS$21:AS$28,$E857)*INDEX(AS$30:AS$46,$F857)*(1-INDEX(AS$117:AS$133,$F857))</f>
        <v/>
      </c>
      <c r="AT857" s="40">
        <f>AT$12*$D857*INDEX(AT$21:AT$28,$E857)*INDEX(AT$30:AT$46,$F857)*(1-INDEX(AT$117:AT$133,$F857))</f>
        <v/>
      </c>
      <c r="AU857" s="40">
        <f>AU$12*$D857*INDEX(AU$21:AU$28,$E857)*INDEX(AU$30:AU$46,$F857)*(1-INDEX(AU$117:AU$133,$F857))</f>
        <v/>
      </c>
      <c r="AV857" s="40">
        <f>AV$12*$D857*INDEX(AV$21:AV$28,$E857)*INDEX(AV$30:AV$46,$F857)*(1-INDEX(AV$117:AV$133,$F857))</f>
        <v/>
      </c>
      <c r="AW857" s="40">
        <f>AW$12*$D857*INDEX(AW$21:AW$28,$E857)*INDEX(AW$30:AW$46,$F857)*(1-INDEX(AW$117:AW$133,$F857))</f>
        <v/>
      </c>
      <c r="AX857" s="42">
        <f>CARBONTAX(AX$12,$D857,INDEX(AX$21:AX$28,$E857),INDEX(AX$30:AX$46,$F857),INDEX(AX$117:AX$133,$F857))</f>
        <v/>
      </c>
    </row>
    <row r="858" hidden="1" outlineLevel="2">
      <c r="A858" s="5" t="inlineStr">
        <is>
          <t>ctxnew</t>
        </is>
      </c>
      <c r="B858" s="5" t="inlineStr">
        <is>
          <t>ker</t>
        </is>
      </c>
      <c r="C858" s="5" t="inlineStr">
        <is>
          <t>srv</t>
        </is>
      </c>
      <c r="D858" s="40">
        <f>INDEX(Inputs!$T$5:$T$132,MATCH($B858&amp;"|"&amp;$C858,Inputs!$A$5:$A$132,0))</f>
        <v/>
      </c>
      <c r="E858" s="40">
        <f>INDEX(Inputs!$J$5:$J$132,MATCH($B858&amp;"|"&amp;$C858,Inputs!$A$5:$A$132,0))</f>
        <v/>
      </c>
      <c r="F858" s="40">
        <f>INDEX(Inputs!$K$5:$K$132,MATCH($B858&amp;"|"&amp;$C858,Inputs!$A$5:$A$132,0))</f>
        <v/>
      </c>
      <c r="G858" s="39" t="n"/>
      <c r="H858" s="5">
        <f>INDEX(Variables!$B$5:$B$105,MATCH($A858,Variables!$A$5:$A$105,0))&amp;IF($C858="",""," | "&amp;INDEX(Mapping!$B$5:$B$26,MATCH($C858,Mapping!$A$5:$A$26,0))&amp;" | "&amp;INDEX(Mapping!$B$30:$B$41,MATCH($B858,Mapping!$A$30:$A$41,0)))</f>
        <v/>
      </c>
      <c r="I858" s="5">
        <f>INDEX(Variables!$C$5:$C$105,MATCH($A858,Variables!$A$5:$A$105,0))</f>
        <v/>
      </c>
      <c r="J858" s="5">
        <f>INDEX(Variables!$E$5:$E$105,MATCH($A858,Variables!$A$5:$A$105,0))</f>
        <v/>
      </c>
      <c r="K858" s="25">
        <f>LOWER(Settings!$C$4)&amp;".mit."&amp;$A858&amp;IF($C858="","","."&amp;$C858&amp;"."&amp;$B858)&amp;IF(INDEX(Variables!$D$5:$D$105,MATCH($A858,Variables!$A$5:$A$105,0))="","","."&amp;INDEX(Variables!$D$5:$D$105,MATCH($A858,Variables!$A$5:$A$105,0)))&amp;"."&amp;K$5</f>
        <v/>
      </c>
      <c r="L858" s="41">
        <f>L$12*$D858*INDEX(L$21:L$28,$E858)*INDEX(L$30:L$46,$F858)*(1-INDEX(L$117:L$133,$F858))</f>
        <v/>
      </c>
      <c r="M858" s="40">
        <f>M$12*$D858*INDEX(M$21:M$28,$E858)*INDEX(M$30:M$46,$F858)*(1-INDEX(M$117:M$133,$F858))</f>
        <v/>
      </c>
      <c r="N858" s="40">
        <f>N$12*$D858*INDEX(N$21:N$28,$E858)*INDEX(N$30:N$46,$F858)*(1-INDEX(N$117:N$133,$F858))</f>
        <v/>
      </c>
      <c r="O858" s="40">
        <f>O$12*$D858*INDEX(O$21:O$28,$E858)*INDEX(O$30:O$46,$F858)*(1-INDEX(O$117:O$133,$F858))</f>
        <v/>
      </c>
      <c r="P858" s="40">
        <f>P$12*$D858*INDEX(P$21:P$28,$E858)*INDEX(P$30:P$46,$F858)*(1-INDEX(P$117:P$133,$F858))</f>
        <v/>
      </c>
      <c r="Q858" s="40">
        <f>Q$12*$D858*INDEX(Q$21:Q$28,$E858)*INDEX(Q$30:Q$46,$F858)*(1-INDEX(Q$117:Q$133,$F858))</f>
        <v/>
      </c>
      <c r="R858" s="40">
        <f>R$12*$D858*INDEX(R$21:R$28,$E858)*INDEX(R$30:R$46,$F858)*(1-INDEX(R$117:R$133,$F858))</f>
        <v/>
      </c>
      <c r="S858" s="40">
        <f>S$12*$D858*INDEX(S$21:S$28,$E858)*INDEX(S$30:S$46,$F858)*(1-INDEX(S$117:S$133,$F858))</f>
        <v/>
      </c>
      <c r="T858" s="40">
        <f>T$12*$D858*INDEX(T$21:T$28,$E858)*INDEX(T$30:T$46,$F858)*(1-INDEX(T$117:T$133,$F858))</f>
        <v/>
      </c>
      <c r="U858" s="40">
        <f>U$12*$D858*INDEX(U$21:U$28,$E858)*INDEX(U$30:U$46,$F858)*(1-INDEX(U$117:U$133,$F858))</f>
        <v/>
      </c>
      <c r="V858" s="40">
        <f>V$12*$D858*INDEX(V$21:V$28,$E858)*INDEX(V$30:V$46,$F858)*(1-INDEX(V$117:V$133,$F858))</f>
        <v/>
      </c>
      <c r="W858" s="40">
        <f>W$12*$D858*INDEX(W$21:W$28,$E858)*INDEX(W$30:W$46,$F858)*(1-INDEX(W$117:W$133,$F858))</f>
        <v/>
      </c>
      <c r="X858" s="40">
        <f>X$12*$D858*INDEX(X$21:X$28,$E858)*INDEX(X$30:X$46,$F858)*(1-INDEX(X$117:X$133,$F858))</f>
        <v/>
      </c>
      <c r="Y858" s="40">
        <f>Y$12*$D858*INDEX(Y$21:Y$28,$E858)*INDEX(Y$30:Y$46,$F858)*(1-INDEX(Y$117:Y$133,$F858))</f>
        <v/>
      </c>
      <c r="Z858" s="40">
        <f>Z$12*$D858*INDEX(Z$21:Z$28,$E858)*INDEX(Z$30:Z$46,$F858)*(1-INDEX(Z$117:Z$133,$F858))</f>
        <v/>
      </c>
      <c r="AA858" s="40">
        <f>AA$12*$D858*INDEX(AA$21:AA$28,$E858)*INDEX(AA$30:AA$46,$F858)*(1-INDEX(AA$117:AA$133,$F858))</f>
        <v/>
      </c>
      <c r="AB858" s="40">
        <f>AB$12*$D858*INDEX(AB$21:AB$28,$E858)*INDEX(AB$30:AB$46,$F858)*(1-INDEX(AB$117:AB$133,$F858))</f>
        <v/>
      </c>
      <c r="AC858" s="40">
        <f>AC$12*$D858*INDEX(AC$21:AC$28,$E858)*INDEX(AC$30:AC$46,$F858)*(1-INDEX(AC$117:AC$133,$F858))</f>
        <v/>
      </c>
      <c r="AD858" s="42">
        <f>CARBONTAX(AD$12,$D858,INDEX(AD$21:AD$28,$E858),INDEX(AD$30:AD$46,$F858),INDEX(AD$117:AD$133,$F858))</f>
        <v/>
      </c>
      <c r="AE858" s="25">
        <f>LOWER(Settings!$C$4)&amp;".mit."&amp;$A858&amp;IF($C858="","","."&amp;$C858&amp;"."&amp;$B858)&amp;IF(INDEX(Variables!$D$5:$D$105,MATCH($A858,Variables!$A$5:$A$105,0))="","","."&amp;INDEX(Variables!$D$5:$D$105,MATCH($A858,Variables!$A$5:$A$105,0)))&amp;"."&amp;AE$5</f>
        <v/>
      </c>
      <c r="AF858" s="41">
        <f>AF$12*$D858*INDEX(AF$21:AF$28,$E858)*INDEX(AF$30:AF$46,$F858)*(1-INDEX(AF$117:AF$133,$F858))</f>
        <v/>
      </c>
      <c r="AG858" s="40">
        <f>AG$12*$D858*INDEX(AG$21:AG$28,$E858)*INDEX(AG$30:AG$46,$F858)*(1-INDEX(AG$117:AG$133,$F858))</f>
        <v/>
      </c>
      <c r="AH858" s="40">
        <f>AH$12*$D858*INDEX(AH$21:AH$28,$E858)*INDEX(AH$30:AH$46,$F858)*(1-INDEX(AH$117:AH$133,$F858))</f>
        <v/>
      </c>
      <c r="AI858" s="40">
        <f>AI$12*$D858*INDEX(AI$21:AI$28,$E858)*INDEX(AI$30:AI$46,$F858)*(1-INDEX(AI$117:AI$133,$F858))</f>
        <v/>
      </c>
      <c r="AJ858" s="40">
        <f>AJ$12*$D858*INDEX(AJ$21:AJ$28,$E858)*INDEX(AJ$30:AJ$46,$F858)*(1-INDEX(AJ$117:AJ$133,$F858))</f>
        <v/>
      </c>
      <c r="AK858" s="40">
        <f>AK$12*$D858*INDEX(AK$21:AK$28,$E858)*INDEX(AK$30:AK$46,$F858)*(1-INDEX(AK$117:AK$133,$F858))</f>
        <v/>
      </c>
      <c r="AL858" s="40">
        <f>AL$12*$D858*INDEX(AL$21:AL$28,$E858)*INDEX(AL$30:AL$46,$F858)*(1-INDEX(AL$117:AL$133,$F858))</f>
        <v/>
      </c>
      <c r="AM858" s="40">
        <f>AM$12*$D858*INDEX(AM$21:AM$28,$E858)*INDEX(AM$30:AM$46,$F858)*(1-INDEX(AM$117:AM$133,$F858))</f>
        <v/>
      </c>
      <c r="AN858" s="40">
        <f>AN$12*$D858*INDEX(AN$21:AN$28,$E858)*INDEX(AN$30:AN$46,$F858)*(1-INDEX(AN$117:AN$133,$F858))</f>
        <v/>
      </c>
      <c r="AO858" s="40">
        <f>AO$12*$D858*INDEX(AO$21:AO$28,$E858)*INDEX(AO$30:AO$46,$F858)*(1-INDEX(AO$117:AO$133,$F858))</f>
        <v/>
      </c>
      <c r="AP858" s="40">
        <f>AP$12*$D858*INDEX(AP$21:AP$28,$E858)*INDEX(AP$30:AP$46,$F858)*(1-INDEX(AP$117:AP$133,$F858))</f>
        <v/>
      </c>
      <c r="AQ858" s="40">
        <f>AQ$12*$D858*INDEX(AQ$21:AQ$28,$E858)*INDEX(AQ$30:AQ$46,$F858)*(1-INDEX(AQ$117:AQ$133,$F858))</f>
        <v/>
      </c>
      <c r="AR858" s="40">
        <f>AR$12*$D858*INDEX(AR$21:AR$28,$E858)*INDEX(AR$30:AR$46,$F858)*(1-INDEX(AR$117:AR$133,$F858))</f>
        <v/>
      </c>
      <c r="AS858" s="40">
        <f>AS$12*$D858*INDEX(AS$21:AS$28,$E858)*INDEX(AS$30:AS$46,$F858)*(1-INDEX(AS$117:AS$133,$F858))</f>
        <v/>
      </c>
      <c r="AT858" s="40">
        <f>AT$12*$D858*INDEX(AT$21:AT$28,$E858)*INDEX(AT$30:AT$46,$F858)*(1-INDEX(AT$117:AT$133,$F858))</f>
        <v/>
      </c>
      <c r="AU858" s="40">
        <f>AU$12*$D858*INDEX(AU$21:AU$28,$E858)*INDEX(AU$30:AU$46,$F858)*(1-INDEX(AU$117:AU$133,$F858))</f>
        <v/>
      </c>
      <c r="AV858" s="40">
        <f>AV$12*$D858*INDEX(AV$21:AV$28,$E858)*INDEX(AV$30:AV$46,$F858)*(1-INDEX(AV$117:AV$133,$F858))</f>
        <v/>
      </c>
      <c r="AW858" s="40">
        <f>AW$12*$D858*INDEX(AW$21:AW$28,$E858)*INDEX(AW$30:AW$46,$F858)*(1-INDEX(AW$117:AW$133,$F858))</f>
        <v/>
      </c>
      <c r="AX858" s="42">
        <f>CARBONTAX(AX$12,$D858,INDEX(AX$21:AX$28,$E858),INDEX(AX$30:AX$46,$F858),INDEX(AX$117:AX$133,$F858))</f>
        <v/>
      </c>
    </row>
    <row r="859" hidden="1" outlineLevel="2">
      <c r="A859" s="5" t="inlineStr">
        <is>
          <t>ctxnew</t>
        </is>
      </c>
      <c r="B859" s="5" t="inlineStr">
        <is>
          <t>oop</t>
        </is>
      </c>
      <c r="C859" s="5" t="inlineStr">
        <is>
          <t>srv</t>
        </is>
      </c>
      <c r="D859" s="40">
        <f>INDEX(Inputs!$T$5:$T$132,MATCH($B859&amp;"|"&amp;$C859,Inputs!$A$5:$A$132,0))</f>
        <v/>
      </c>
      <c r="E859" s="40">
        <f>INDEX(Inputs!$J$5:$J$132,MATCH($B859&amp;"|"&amp;$C859,Inputs!$A$5:$A$132,0))</f>
        <v/>
      </c>
      <c r="F859" s="40">
        <f>INDEX(Inputs!$K$5:$K$132,MATCH($B859&amp;"|"&amp;$C859,Inputs!$A$5:$A$132,0))</f>
        <v/>
      </c>
      <c r="G859" s="39" t="n"/>
      <c r="H859" s="5">
        <f>INDEX(Variables!$B$5:$B$105,MATCH($A859,Variables!$A$5:$A$105,0))&amp;IF($C859="",""," | "&amp;INDEX(Mapping!$B$5:$B$26,MATCH($C859,Mapping!$A$5:$A$26,0))&amp;" | "&amp;INDEX(Mapping!$B$30:$B$41,MATCH($B859,Mapping!$A$30:$A$41,0)))</f>
        <v/>
      </c>
      <c r="I859" s="5">
        <f>INDEX(Variables!$C$5:$C$105,MATCH($A859,Variables!$A$5:$A$105,0))</f>
        <v/>
      </c>
      <c r="J859" s="5">
        <f>INDEX(Variables!$E$5:$E$105,MATCH($A859,Variables!$A$5:$A$105,0))</f>
        <v/>
      </c>
      <c r="K859" s="25">
        <f>LOWER(Settings!$C$4)&amp;".mit."&amp;$A859&amp;IF($C859="","","."&amp;$C859&amp;"."&amp;$B859)&amp;IF(INDEX(Variables!$D$5:$D$105,MATCH($A859,Variables!$A$5:$A$105,0))="","","."&amp;INDEX(Variables!$D$5:$D$105,MATCH($A859,Variables!$A$5:$A$105,0)))&amp;"."&amp;K$5</f>
        <v/>
      </c>
      <c r="L859" s="41">
        <f>L$12*$D859*INDEX(L$21:L$28,$E859)*INDEX(L$30:L$46,$F859)*(1-INDEX(L$117:L$133,$F859))</f>
        <v/>
      </c>
      <c r="M859" s="40">
        <f>M$12*$D859*INDEX(M$21:M$28,$E859)*INDEX(M$30:M$46,$F859)*(1-INDEX(M$117:M$133,$F859))</f>
        <v/>
      </c>
      <c r="N859" s="40">
        <f>N$12*$D859*INDEX(N$21:N$28,$E859)*INDEX(N$30:N$46,$F859)*(1-INDEX(N$117:N$133,$F859))</f>
        <v/>
      </c>
      <c r="O859" s="40">
        <f>O$12*$D859*INDEX(O$21:O$28,$E859)*INDEX(O$30:O$46,$F859)*(1-INDEX(O$117:O$133,$F859))</f>
        <v/>
      </c>
      <c r="P859" s="40">
        <f>P$12*$D859*INDEX(P$21:P$28,$E859)*INDEX(P$30:P$46,$F859)*(1-INDEX(P$117:P$133,$F859))</f>
        <v/>
      </c>
      <c r="Q859" s="40">
        <f>Q$12*$D859*INDEX(Q$21:Q$28,$E859)*INDEX(Q$30:Q$46,$F859)*(1-INDEX(Q$117:Q$133,$F859))</f>
        <v/>
      </c>
      <c r="R859" s="40">
        <f>R$12*$D859*INDEX(R$21:R$28,$E859)*INDEX(R$30:R$46,$F859)*(1-INDEX(R$117:R$133,$F859))</f>
        <v/>
      </c>
      <c r="S859" s="40">
        <f>S$12*$D859*INDEX(S$21:S$28,$E859)*INDEX(S$30:S$46,$F859)*(1-INDEX(S$117:S$133,$F859))</f>
        <v/>
      </c>
      <c r="T859" s="40">
        <f>T$12*$D859*INDEX(T$21:T$28,$E859)*INDEX(T$30:T$46,$F859)*(1-INDEX(T$117:T$133,$F859))</f>
        <v/>
      </c>
      <c r="U859" s="40">
        <f>U$12*$D859*INDEX(U$21:U$28,$E859)*INDEX(U$30:U$46,$F859)*(1-INDEX(U$117:U$133,$F859))</f>
        <v/>
      </c>
      <c r="V859" s="40">
        <f>V$12*$D859*INDEX(V$21:V$28,$E859)*INDEX(V$30:V$46,$F859)*(1-INDEX(V$117:V$133,$F859))</f>
        <v/>
      </c>
      <c r="W859" s="40">
        <f>W$12*$D859*INDEX(W$21:W$28,$E859)*INDEX(W$30:W$46,$F859)*(1-INDEX(W$117:W$133,$F859))</f>
        <v/>
      </c>
      <c r="X859" s="40">
        <f>X$12*$D859*INDEX(X$21:X$28,$E859)*INDEX(X$30:X$46,$F859)*(1-INDEX(X$117:X$133,$F859))</f>
        <v/>
      </c>
      <c r="Y859" s="40">
        <f>Y$12*$D859*INDEX(Y$21:Y$28,$E859)*INDEX(Y$30:Y$46,$F859)*(1-INDEX(Y$117:Y$133,$F859))</f>
        <v/>
      </c>
      <c r="Z859" s="40">
        <f>Z$12*$D859*INDEX(Z$21:Z$28,$E859)*INDEX(Z$30:Z$46,$F859)*(1-INDEX(Z$117:Z$133,$F859))</f>
        <v/>
      </c>
      <c r="AA859" s="40">
        <f>AA$12*$D859*INDEX(AA$21:AA$28,$E859)*INDEX(AA$30:AA$46,$F859)*(1-INDEX(AA$117:AA$133,$F859))</f>
        <v/>
      </c>
      <c r="AB859" s="40">
        <f>AB$12*$D859*INDEX(AB$21:AB$28,$E859)*INDEX(AB$30:AB$46,$F859)*(1-INDEX(AB$117:AB$133,$F859))</f>
        <v/>
      </c>
      <c r="AC859" s="40">
        <f>AC$12*$D859*INDEX(AC$21:AC$28,$E859)*INDEX(AC$30:AC$46,$F859)*(1-INDEX(AC$117:AC$133,$F859))</f>
        <v/>
      </c>
      <c r="AD859" s="42">
        <f>CARBONTAX(AD$12,$D859,INDEX(AD$21:AD$28,$E859),INDEX(AD$30:AD$46,$F859),INDEX(AD$117:AD$133,$F859))</f>
        <v/>
      </c>
      <c r="AE859" s="25">
        <f>LOWER(Settings!$C$4)&amp;".mit."&amp;$A859&amp;IF($C859="","","."&amp;$C859&amp;"."&amp;$B859)&amp;IF(INDEX(Variables!$D$5:$D$105,MATCH($A859,Variables!$A$5:$A$105,0))="","","."&amp;INDEX(Variables!$D$5:$D$105,MATCH($A859,Variables!$A$5:$A$105,0)))&amp;"."&amp;AE$5</f>
        <v/>
      </c>
      <c r="AF859" s="41">
        <f>AF$12*$D859*INDEX(AF$21:AF$28,$E859)*INDEX(AF$30:AF$46,$F859)*(1-INDEX(AF$117:AF$133,$F859))</f>
        <v/>
      </c>
      <c r="AG859" s="40">
        <f>AG$12*$D859*INDEX(AG$21:AG$28,$E859)*INDEX(AG$30:AG$46,$F859)*(1-INDEX(AG$117:AG$133,$F859))</f>
        <v/>
      </c>
      <c r="AH859" s="40">
        <f>AH$12*$D859*INDEX(AH$21:AH$28,$E859)*INDEX(AH$30:AH$46,$F859)*(1-INDEX(AH$117:AH$133,$F859))</f>
        <v/>
      </c>
      <c r="AI859" s="40">
        <f>AI$12*$D859*INDEX(AI$21:AI$28,$E859)*INDEX(AI$30:AI$46,$F859)*(1-INDEX(AI$117:AI$133,$F859))</f>
        <v/>
      </c>
      <c r="AJ859" s="40">
        <f>AJ$12*$D859*INDEX(AJ$21:AJ$28,$E859)*INDEX(AJ$30:AJ$46,$F859)*(1-INDEX(AJ$117:AJ$133,$F859))</f>
        <v/>
      </c>
      <c r="AK859" s="40">
        <f>AK$12*$D859*INDEX(AK$21:AK$28,$E859)*INDEX(AK$30:AK$46,$F859)*(1-INDEX(AK$117:AK$133,$F859))</f>
        <v/>
      </c>
      <c r="AL859" s="40">
        <f>AL$12*$D859*INDEX(AL$21:AL$28,$E859)*INDEX(AL$30:AL$46,$F859)*(1-INDEX(AL$117:AL$133,$F859))</f>
        <v/>
      </c>
      <c r="AM859" s="40">
        <f>AM$12*$D859*INDEX(AM$21:AM$28,$E859)*INDEX(AM$30:AM$46,$F859)*(1-INDEX(AM$117:AM$133,$F859))</f>
        <v/>
      </c>
      <c r="AN859" s="40">
        <f>AN$12*$D859*INDEX(AN$21:AN$28,$E859)*INDEX(AN$30:AN$46,$F859)*(1-INDEX(AN$117:AN$133,$F859))</f>
        <v/>
      </c>
      <c r="AO859" s="40">
        <f>AO$12*$D859*INDEX(AO$21:AO$28,$E859)*INDEX(AO$30:AO$46,$F859)*(1-INDEX(AO$117:AO$133,$F859))</f>
        <v/>
      </c>
      <c r="AP859" s="40">
        <f>AP$12*$D859*INDEX(AP$21:AP$28,$E859)*INDEX(AP$30:AP$46,$F859)*(1-INDEX(AP$117:AP$133,$F859))</f>
        <v/>
      </c>
      <c r="AQ859" s="40">
        <f>AQ$12*$D859*INDEX(AQ$21:AQ$28,$E859)*INDEX(AQ$30:AQ$46,$F859)*(1-INDEX(AQ$117:AQ$133,$F859))</f>
        <v/>
      </c>
      <c r="AR859" s="40">
        <f>AR$12*$D859*INDEX(AR$21:AR$28,$E859)*INDEX(AR$30:AR$46,$F859)*(1-INDEX(AR$117:AR$133,$F859))</f>
        <v/>
      </c>
      <c r="AS859" s="40">
        <f>AS$12*$D859*INDEX(AS$21:AS$28,$E859)*INDEX(AS$30:AS$46,$F859)*(1-INDEX(AS$117:AS$133,$F859))</f>
        <v/>
      </c>
      <c r="AT859" s="40">
        <f>AT$12*$D859*INDEX(AT$21:AT$28,$E859)*INDEX(AT$30:AT$46,$F859)*(1-INDEX(AT$117:AT$133,$F859))</f>
        <v/>
      </c>
      <c r="AU859" s="40">
        <f>AU$12*$D859*INDEX(AU$21:AU$28,$E859)*INDEX(AU$30:AU$46,$F859)*(1-INDEX(AU$117:AU$133,$F859))</f>
        <v/>
      </c>
      <c r="AV859" s="40">
        <f>AV$12*$D859*INDEX(AV$21:AV$28,$E859)*INDEX(AV$30:AV$46,$F859)*(1-INDEX(AV$117:AV$133,$F859))</f>
        <v/>
      </c>
      <c r="AW859" s="40">
        <f>AW$12*$D859*INDEX(AW$21:AW$28,$E859)*INDEX(AW$30:AW$46,$F859)*(1-INDEX(AW$117:AW$133,$F859))</f>
        <v/>
      </c>
      <c r="AX859" s="42">
        <f>CARBONTAX(AX$12,$D859,INDEX(AX$21:AX$28,$E859),INDEX(AX$30:AX$46,$F859),INDEX(AX$117:AX$133,$F859))</f>
        <v/>
      </c>
    </row>
    <row r="860" hidden="1" outlineLevel="2">
      <c r="A860" s="5" t="inlineStr">
        <is>
          <t>ctxnew</t>
        </is>
      </c>
      <c r="B860" s="5" t="inlineStr">
        <is>
          <t>bio</t>
        </is>
      </c>
      <c r="C860" s="5" t="inlineStr">
        <is>
          <t>srv</t>
        </is>
      </c>
      <c r="D860" s="40">
        <f>INDEX(Inputs!$T$5:$T$132,MATCH($B860&amp;"|"&amp;$C860,Inputs!$A$5:$A$132,0))</f>
        <v/>
      </c>
      <c r="E860" s="40">
        <f>INDEX(Inputs!$J$5:$J$132,MATCH($B860&amp;"|"&amp;$C860,Inputs!$A$5:$A$132,0))</f>
        <v/>
      </c>
      <c r="F860" s="40">
        <f>INDEX(Inputs!$K$5:$K$132,MATCH($B860&amp;"|"&amp;$C860,Inputs!$A$5:$A$132,0))</f>
        <v/>
      </c>
      <c r="G860" s="39" t="n"/>
      <c r="H860" s="5">
        <f>INDEX(Variables!$B$5:$B$105,MATCH($A860,Variables!$A$5:$A$105,0))&amp;IF($C860="",""," | "&amp;INDEX(Mapping!$B$5:$B$26,MATCH($C860,Mapping!$A$5:$A$26,0))&amp;" | "&amp;INDEX(Mapping!$B$30:$B$41,MATCH($B860,Mapping!$A$30:$A$41,0)))</f>
        <v/>
      </c>
      <c r="I860" s="5">
        <f>INDEX(Variables!$C$5:$C$105,MATCH($A860,Variables!$A$5:$A$105,0))</f>
        <v/>
      </c>
      <c r="J860" s="5">
        <f>INDEX(Variables!$E$5:$E$105,MATCH($A860,Variables!$A$5:$A$105,0))</f>
        <v/>
      </c>
      <c r="K860" s="25">
        <f>LOWER(Settings!$C$4)&amp;".mit."&amp;$A860&amp;IF($C860="","","."&amp;$C860&amp;"."&amp;$B860)&amp;IF(INDEX(Variables!$D$5:$D$105,MATCH($A860,Variables!$A$5:$A$105,0))="","","."&amp;INDEX(Variables!$D$5:$D$105,MATCH($A860,Variables!$A$5:$A$105,0)))&amp;"."&amp;K$5</f>
        <v/>
      </c>
      <c r="L860" s="41">
        <f>L$12*$D860*INDEX(L$21:L$28,$E860)*INDEX(L$30:L$46,$F860)*(1-INDEX(L$117:L$133,$F860))</f>
        <v/>
      </c>
      <c r="M860" s="40">
        <f>M$12*$D860*INDEX(M$21:M$28,$E860)*INDEX(M$30:M$46,$F860)*(1-INDEX(M$117:M$133,$F860))</f>
        <v/>
      </c>
      <c r="N860" s="40">
        <f>N$12*$D860*INDEX(N$21:N$28,$E860)*INDEX(N$30:N$46,$F860)*(1-INDEX(N$117:N$133,$F860))</f>
        <v/>
      </c>
      <c r="O860" s="40">
        <f>O$12*$D860*INDEX(O$21:O$28,$E860)*INDEX(O$30:O$46,$F860)*(1-INDEX(O$117:O$133,$F860))</f>
        <v/>
      </c>
      <c r="P860" s="40">
        <f>P$12*$D860*INDEX(P$21:P$28,$E860)*INDEX(P$30:P$46,$F860)*(1-INDEX(P$117:P$133,$F860))</f>
        <v/>
      </c>
      <c r="Q860" s="40">
        <f>Q$12*$D860*INDEX(Q$21:Q$28,$E860)*INDEX(Q$30:Q$46,$F860)*(1-INDEX(Q$117:Q$133,$F860))</f>
        <v/>
      </c>
      <c r="R860" s="40">
        <f>R$12*$D860*INDEX(R$21:R$28,$E860)*INDEX(R$30:R$46,$F860)*(1-INDEX(R$117:R$133,$F860))</f>
        <v/>
      </c>
      <c r="S860" s="40">
        <f>S$12*$D860*INDEX(S$21:S$28,$E860)*INDEX(S$30:S$46,$F860)*(1-INDEX(S$117:S$133,$F860))</f>
        <v/>
      </c>
      <c r="T860" s="40">
        <f>T$12*$D860*INDEX(T$21:T$28,$E860)*INDEX(T$30:T$46,$F860)*(1-INDEX(T$117:T$133,$F860))</f>
        <v/>
      </c>
      <c r="U860" s="40">
        <f>U$12*$D860*INDEX(U$21:U$28,$E860)*INDEX(U$30:U$46,$F860)*(1-INDEX(U$117:U$133,$F860))</f>
        <v/>
      </c>
      <c r="V860" s="40">
        <f>V$12*$D860*INDEX(V$21:V$28,$E860)*INDEX(V$30:V$46,$F860)*(1-INDEX(V$117:V$133,$F860))</f>
        <v/>
      </c>
      <c r="W860" s="40">
        <f>W$12*$D860*INDEX(W$21:W$28,$E860)*INDEX(W$30:W$46,$F860)*(1-INDEX(W$117:W$133,$F860))</f>
        <v/>
      </c>
      <c r="X860" s="40">
        <f>X$12*$D860*INDEX(X$21:X$28,$E860)*INDEX(X$30:X$46,$F860)*(1-INDEX(X$117:X$133,$F860))</f>
        <v/>
      </c>
      <c r="Y860" s="40">
        <f>Y$12*$D860*INDEX(Y$21:Y$28,$E860)*INDEX(Y$30:Y$46,$F860)*(1-INDEX(Y$117:Y$133,$F860))</f>
        <v/>
      </c>
      <c r="Z860" s="40">
        <f>Z$12*$D860*INDEX(Z$21:Z$28,$E860)*INDEX(Z$30:Z$46,$F860)*(1-INDEX(Z$117:Z$133,$F860))</f>
        <v/>
      </c>
      <c r="AA860" s="40">
        <f>AA$12*$D860*INDEX(AA$21:AA$28,$E860)*INDEX(AA$30:AA$46,$F860)*(1-INDEX(AA$117:AA$133,$F860))</f>
        <v/>
      </c>
      <c r="AB860" s="40">
        <f>AB$12*$D860*INDEX(AB$21:AB$28,$E860)*INDEX(AB$30:AB$46,$F860)*(1-INDEX(AB$117:AB$133,$F860))</f>
        <v/>
      </c>
      <c r="AC860" s="40">
        <f>AC$12*$D860*INDEX(AC$21:AC$28,$E860)*INDEX(AC$30:AC$46,$F860)*(1-INDEX(AC$117:AC$133,$F860))</f>
        <v/>
      </c>
      <c r="AD860" s="42">
        <f>CARBONTAX(AD$12,$D860,INDEX(AD$21:AD$28,$E860),INDEX(AD$30:AD$46,$F860),INDEX(AD$117:AD$133,$F860))</f>
        <v/>
      </c>
      <c r="AE860" s="25">
        <f>LOWER(Settings!$C$4)&amp;".mit."&amp;$A860&amp;IF($C860="","","."&amp;$C860&amp;"."&amp;$B860)&amp;IF(INDEX(Variables!$D$5:$D$105,MATCH($A860,Variables!$A$5:$A$105,0))="","","."&amp;INDEX(Variables!$D$5:$D$105,MATCH($A860,Variables!$A$5:$A$105,0)))&amp;"."&amp;AE$5</f>
        <v/>
      </c>
      <c r="AF860" s="41">
        <f>AF$12*$D860*INDEX(AF$21:AF$28,$E860)*INDEX(AF$30:AF$46,$F860)*(1-INDEX(AF$117:AF$133,$F860))</f>
        <v/>
      </c>
      <c r="AG860" s="40">
        <f>AG$12*$D860*INDEX(AG$21:AG$28,$E860)*INDEX(AG$30:AG$46,$F860)*(1-INDEX(AG$117:AG$133,$F860))</f>
        <v/>
      </c>
      <c r="AH860" s="40">
        <f>AH$12*$D860*INDEX(AH$21:AH$28,$E860)*INDEX(AH$30:AH$46,$F860)*(1-INDEX(AH$117:AH$133,$F860))</f>
        <v/>
      </c>
      <c r="AI860" s="40">
        <f>AI$12*$D860*INDEX(AI$21:AI$28,$E860)*INDEX(AI$30:AI$46,$F860)*(1-INDEX(AI$117:AI$133,$F860))</f>
        <v/>
      </c>
      <c r="AJ860" s="40">
        <f>AJ$12*$D860*INDEX(AJ$21:AJ$28,$E860)*INDEX(AJ$30:AJ$46,$F860)*(1-INDEX(AJ$117:AJ$133,$F860))</f>
        <v/>
      </c>
      <c r="AK860" s="40">
        <f>AK$12*$D860*INDEX(AK$21:AK$28,$E860)*INDEX(AK$30:AK$46,$F860)*(1-INDEX(AK$117:AK$133,$F860))</f>
        <v/>
      </c>
      <c r="AL860" s="40">
        <f>AL$12*$D860*INDEX(AL$21:AL$28,$E860)*INDEX(AL$30:AL$46,$F860)*(1-INDEX(AL$117:AL$133,$F860))</f>
        <v/>
      </c>
      <c r="AM860" s="40">
        <f>AM$12*$D860*INDEX(AM$21:AM$28,$E860)*INDEX(AM$30:AM$46,$F860)*(1-INDEX(AM$117:AM$133,$F860))</f>
        <v/>
      </c>
      <c r="AN860" s="40">
        <f>AN$12*$D860*INDEX(AN$21:AN$28,$E860)*INDEX(AN$30:AN$46,$F860)*(1-INDEX(AN$117:AN$133,$F860))</f>
        <v/>
      </c>
      <c r="AO860" s="40">
        <f>AO$12*$D860*INDEX(AO$21:AO$28,$E860)*INDEX(AO$30:AO$46,$F860)*(1-INDEX(AO$117:AO$133,$F860))</f>
        <v/>
      </c>
      <c r="AP860" s="40">
        <f>AP$12*$D860*INDEX(AP$21:AP$28,$E860)*INDEX(AP$30:AP$46,$F860)*(1-INDEX(AP$117:AP$133,$F860))</f>
        <v/>
      </c>
      <c r="AQ860" s="40">
        <f>AQ$12*$D860*INDEX(AQ$21:AQ$28,$E860)*INDEX(AQ$30:AQ$46,$F860)*(1-INDEX(AQ$117:AQ$133,$F860))</f>
        <v/>
      </c>
      <c r="AR860" s="40">
        <f>AR$12*$D860*INDEX(AR$21:AR$28,$E860)*INDEX(AR$30:AR$46,$F860)*(1-INDEX(AR$117:AR$133,$F860))</f>
        <v/>
      </c>
      <c r="AS860" s="40">
        <f>AS$12*$D860*INDEX(AS$21:AS$28,$E860)*INDEX(AS$30:AS$46,$F860)*(1-INDEX(AS$117:AS$133,$F860))</f>
        <v/>
      </c>
      <c r="AT860" s="40">
        <f>AT$12*$D860*INDEX(AT$21:AT$28,$E860)*INDEX(AT$30:AT$46,$F860)*(1-INDEX(AT$117:AT$133,$F860))</f>
        <v/>
      </c>
      <c r="AU860" s="40">
        <f>AU$12*$D860*INDEX(AU$21:AU$28,$E860)*INDEX(AU$30:AU$46,$F860)*(1-INDEX(AU$117:AU$133,$F860))</f>
        <v/>
      </c>
      <c r="AV860" s="40">
        <f>AV$12*$D860*INDEX(AV$21:AV$28,$E860)*INDEX(AV$30:AV$46,$F860)*(1-INDEX(AV$117:AV$133,$F860))</f>
        <v/>
      </c>
      <c r="AW860" s="40">
        <f>AW$12*$D860*INDEX(AW$21:AW$28,$E860)*INDEX(AW$30:AW$46,$F860)*(1-INDEX(AW$117:AW$133,$F860))</f>
        <v/>
      </c>
      <c r="AX860" s="42">
        <f>CARBONTAX(AX$12,$D860,INDEX(AX$21:AX$28,$E860),INDEX(AX$30:AX$46,$F860),INDEX(AX$117:AX$133,$F860))</f>
        <v/>
      </c>
    </row>
    <row r="861" hidden="1" outlineLevel="2"/>
    <row r="862" hidden="1" outlineLevel="2">
      <c r="A862" s="5" t="inlineStr">
        <is>
          <t>ets</t>
        </is>
      </c>
      <c r="B862" s="5" t="inlineStr">
        <is>
          <t>coa</t>
        </is>
      </c>
      <c r="C862" s="5" t="inlineStr">
        <is>
          <t>srv</t>
        </is>
      </c>
      <c r="D862" s="40">
        <f>INDEX(Inputs!$T$5:$T$132,MATCH($B862&amp;"|"&amp;$C862,Inputs!$A$5:$A$132,0))</f>
        <v/>
      </c>
      <c r="E862" s="40">
        <f>INDEX(Inputs!$K$5:$K$132,MATCH($B862&amp;"|"&amp;$C862,Inputs!$A$5:$A$132,0))</f>
        <v/>
      </c>
      <c r="F862" s="39" t="n"/>
      <c r="G862" s="39" t="n"/>
      <c r="H862" s="5">
        <f>INDEX(Variables!$B$5:$B$105,MATCH($A862,Variables!$A$5:$A$105,0))&amp;IF($C862="",""," | "&amp;INDEX(Mapping!$B$5:$B$26,MATCH($C862,Mapping!$A$5:$A$26,0))&amp;" | "&amp;INDEX(Mapping!$B$30:$B$41,MATCH($B862,Mapping!$A$30:$A$41,0)))</f>
        <v/>
      </c>
      <c r="I862" s="5">
        <f>INDEX(Variables!$C$5:$C$105,MATCH($A862,Variables!$A$5:$A$105,0))</f>
        <v/>
      </c>
      <c r="J862" s="5">
        <f>INDEX(Variables!$E$5:$E$105,MATCH($A862,Variables!$A$5:$A$105,0))</f>
        <v/>
      </c>
      <c r="K862" s="25">
        <f>LOWER(Settings!$C$4)&amp;".mit."&amp;$A862&amp;IF($C862="","","."&amp;$C862&amp;"."&amp;$B862)&amp;IF(INDEX(Variables!$D$5:$D$105,MATCH($A862,Variables!$A$5:$A$105,0))="","","."&amp;INDEX(Variables!$D$5:$D$105,MATCH($A862,Variables!$A$5:$A$105,0)))&amp;"."&amp;K$5</f>
        <v/>
      </c>
      <c r="L862" s="41">
        <f>L$134*$D862*INDEX(L$117:L$133,$E862)</f>
        <v/>
      </c>
      <c r="M862" s="40">
        <f>M$134*$D862*INDEX(M$117:M$133,$E862)</f>
        <v/>
      </c>
      <c r="N862" s="40">
        <f>N$134*$D862*INDEX(N$117:N$133,$E862)</f>
        <v/>
      </c>
      <c r="O862" s="40">
        <f>O$134*$D862*INDEX(O$117:O$133,$E862)</f>
        <v/>
      </c>
      <c r="P862" s="40">
        <f>P$134*$D862*INDEX(P$117:P$133,$E862)</f>
        <v/>
      </c>
      <c r="Q862" s="40">
        <f>Q$134*$D862*INDEX(Q$117:Q$133,$E862)</f>
        <v/>
      </c>
      <c r="R862" s="40">
        <f>R$134*$D862*INDEX(R$117:R$133,$E862)</f>
        <v/>
      </c>
      <c r="S862" s="40">
        <f>S$134*$D862*INDEX(S$117:S$133,$E862)</f>
        <v/>
      </c>
      <c r="T862" s="40">
        <f>T$134*$D862*INDEX(T$117:T$133,$E862)</f>
        <v/>
      </c>
      <c r="U862" s="40">
        <f>U$134*$D862*INDEX(U$117:U$133,$E862)</f>
        <v/>
      </c>
      <c r="V862" s="40">
        <f>V$134*$D862*INDEX(V$117:V$133,$E862)</f>
        <v/>
      </c>
      <c r="W862" s="40">
        <f>W$134*$D862*INDEX(W$117:W$133,$E862)</f>
        <v/>
      </c>
      <c r="X862" s="40">
        <f>X$134*$D862*INDEX(X$117:X$133,$E862)</f>
        <v/>
      </c>
      <c r="Y862" s="40">
        <f>Y$134*$D862*INDEX(Y$117:Y$133,$E862)</f>
        <v/>
      </c>
      <c r="Z862" s="40">
        <f>Z$134*$D862*INDEX(Z$117:Z$133,$E862)</f>
        <v/>
      </c>
      <c r="AA862" s="40">
        <f>AA$134*$D862*INDEX(AA$117:AA$133,$E862)</f>
        <v/>
      </c>
      <c r="AB862" s="40">
        <f>AB$134*$D862*INDEX(AB$117:AB$133,$E862)</f>
        <v/>
      </c>
      <c r="AC862" s="40">
        <f>AC$134*$D862*INDEX(AC$117:AC$133,$E862)</f>
        <v/>
      </c>
      <c r="AD862" s="42">
        <f>ETSCOST(AD$134,$D862,INDEX(AD$117:AD$133,$E862))</f>
        <v/>
      </c>
      <c r="AE862" s="25">
        <f>LOWER(Settings!$C$4)&amp;".mit."&amp;$A862&amp;IF($C862="","","."&amp;$C862&amp;"."&amp;$B862)&amp;IF(INDEX(Variables!$D$5:$D$105,MATCH($A862,Variables!$A$5:$A$105,0))="","","."&amp;INDEX(Variables!$D$5:$D$105,MATCH($A862,Variables!$A$5:$A$105,0)))&amp;"."&amp;AE$5</f>
        <v/>
      </c>
      <c r="AF862" s="41">
        <f>AF$134*$D862*INDEX(AF$117:AF$133,$E862)</f>
        <v/>
      </c>
      <c r="AG862" s="40">
        <f>AG$134*$D862*INDEX(AG$117:AG$133,$E862)</f>
        <v/>
      </c>
      <c r="AH862" s="40">
        <f>AH$134*$D862*INDEX(AH$117:AH$133,$E862)</f>
        <v/>
      </c>
      <c r="AI862" s="40">
        <f>AI$134*$D862*INDEX(AI$117:AI$133,$E862)</f>
        <v/>
      </c>
      <c r="AJ862" s="40">
        <f>AJ$134*$D862*INDEX(AJ$117:AJ$133,$E862)</f>
        <v/>
      </c>
      <c r="AK862" s="40">
        <f>AK$134*$D862*INDEX(AK$117:AK$133,$E862)</f>
        <v/>
      </c>
      <c r="AL862" s="40">
        <f>AL$134*$D862*INDEX(AL$117:AL$133,$E862)</f>
        <v/>
      </c>
      <c r="AM862" s="40">
        <f>AM$134*$D862*INDEX(AM$117:AM$133,$E862)</f>
        <v/>
      </c>
      <c r="AN862" s="40">
        <f>AN$134*$D862*INDEX(AN$117:AN$133,$E862)</f>
        <v/>
      </c>
      <c r="AO862" s="40">
        <f>AO$134*$D862*INDEX(AO$117:AO$133,$E862)</f>
        <v/>
      </c>
      <c r="AP862" s="40">
        <f>AP$134*$D862*INDEX(AP$117:AP$133,$E862)</f>
        <v/>
      </c>
      <c r="AQ862" s="40">
        <f>AQ$134*$D862*INDEX(AQ$117:AQ$133,$E862)</f>
        <v/>
      </c>
      <c r="AR862" s="40">
        <f>AR$134*$D862*INDEX(AR$117:AR$133,$E862)</f>
        <v/>
      </c>
      <c r="AS862" s="40">
        <f>AS$134*$D862*INDEX(AS$117:AS$133,$E862)</f>
        <v/>
      </c>
      <c r="AT862" s="40">
        <f>AT$134*$D862*INDEX(AT$117:AT$133,$E862)</f>
        <v/>
      </c>
      <c r="AU862" s="40">
        <f>AU$134*$D862*INDEX(AU$117:AU$133,$E862)</f>
        <v/>
      </c>
      <c r="AV862" s="40">
        <f>AV$134*$D862*INDEX(AV$117:AV$133,$E862)</f>
        <v/>
      </c>
      <c r="AW862" s="40">
        <f>AW$134*$D862*INDEX(AW$117:AW$133,$E862)</f>
        <v/>
      </c>
      <c r="AX862" s="42">
        <f>ETSCOST(AX$134,$D862,INDEX(AX$117:AX$133,$E862))</f>
        <v/>
      </c>
    </row>
    <row r="863" hidden="1" outlineLevel="2">
      <c r="A863" s="5" t="inlineStr">
        <is>
          <t>ets</t>
        </is>
      </c>
      <c r="B863" s="5" t="inlineStr">
        <is>
          <t>nga</t>
        </is>
      </c>
      <c r="C863" s="5" t="inlineStr">
        <is>
          <t>srv</t>
        </is>
      </c>
      <c r="D863" s="40">
        <f>INDEX(Inputs!$T$5:$T$132,MATCH($B863&amp;"|"&amp;$C863,Inputs!$A$5:$A$132,0))</f>
        <v/>
      </c>
      <c r="E863" s="40">
        <f>INDEX(Inputs!$K$5:$K$132,MATCH($B863&amp;"|"&amp;$C863,Inputs!$A$5:$A$132,0))</f>
        <v/>
      </c>
      <c r="F863" s="39" t="n"/>
      <c r="G863" s="39" t="n"/>
      <c r="H863" s="5">
        <f>INDEX(Variables!$B$5:$B$105,MATCH($A863,Variables!$A$5:$A$105,0))&amp;IF($C863="",""," | "&amp;INDEX(Mapping!$B$5:$B$26,MATCH($C863,Mapping!$A$5:$A$26,0))&amp;" | "&amp;INDEX(Mapping!$B$30:$B$41,MATCH($B863,Mapping!$A$30:$A$41,0)))</f>
        <v/>
      </c>
      <c r="I863" s="5">
        <f>INDEX(Variables!$C$5:$C$105,MATCH($A863,Variables!$A$5:$A$105,0))</f>
        <v/>
      </c>
      <c r="J863" s="5">
        <f>INDEX(Variables!$E$5:$E$105,MATCH($A863,Variables!$A$5:$A$105,0))</f>
        <v/>
      </c>
      <c r="K863" s="25">
        <f>LOWER(Settings!$C$4)&amp;".mit."&amp;$A863&amp;IF($C863="","","."&amp;$C863&amp;"."&amp;$B863)&amp;IF(INDEX(Variables!$D$5:$D$105,MATCH($A863,Variables!$A$5:$A$105,0))="","","."&amp;INDEX(Variables!$D$5:$D$105,MATCH($A863,Variables!$A$5:$A$105,0)))&amp;"."&amp;K$5</f>
        <v/>
      </c>
      <c r="L863" s="41">
        <f>L$134*$D863*INDEX(L$117:L$133,$E863)</f>
        <v/>
      </c>
      <c r="M863" s="40">
        <f>M$134*$D863*INDEX(M$117:M$133,$E863)</f>
        <v/>
      </c>
      <c r="N863" s="40">
        <f>N$134*$D863*INDEX(N$117:N$133,$E863)</f>
        <v/>
      </c>
      <c r="O863" s="40">
        <f>O$134*$D863*INDEX(O$117:O$133,$E863)</f>
        <v/>
      </c>
      <c r="P863" s="40">
        <f>P$134*$D863*INDEX(P$117:P$133,$E863)</f>
        <v/>
      </c>
      <c r="Q863" s="40">
        <f>Q$134*$D863*INDEX(Q$117:Q$133,$E863)</f>
        <v/>
      </c>
      <c r="R863" s="40">
        <f>R$134*$D863*INDEX(R$117:R$133,$E863)</f>
        <v/>
      </c>
      <c r="S863" s="40">
        <f>S$134*$D863*INDEX(S$117:S$133,$E863)</f>
        <v/>
      </c>
      <c r="T863" s="40">
        <f>T$134*$D863*INDEX(T$117:T$133,$E863)</f>
        <v/>
      </c>
      <c r="U863" s="40">
        <f>U$134*$D863*INDEX(U$117:U$133,$E863)</f>
        <v/>
      </c>
      <c r="V863" s="40">
        <f>V$134*$D863*INDEX(V$117:V$133,$E863)</f>
        <v/>
      </c>
      <c r="W863" s="40">
        <f>W$134*$D863*INDEX(W$117:W$133,$E863)</f>
        <v/>
      </c>
      <c r="X863" s="40">
        <f>X$134*$D863*INDEX(X$117:X$133,$E863)</f>
        <v/>
      </c>
      <c r="Y863" s="40">
        <f>Y$134*$D863*INDEX(Y$117:Y$133,$E863)</f>
        <v/>
      </c>
      <c r="Z863" s="40">
        <f>Z$134*$D863*INDEX(Z$117:Z$133,$E863)</f>
        <v/>
      </c>
      <c r="AA863" s="40">
        <f>AA$134*$D863*INDEX(AA$117:AA$133,$E863)</f>
        <v/>
      </c>
      <c r="AB863" s="40">
        <f>AB$134*$D863*INDEX(AB$117:AB$133,$E863)</f>
        <v/>
      </c>
      <c r="AC863" s="40">
        <f>AC$134*$D863*INDEX(AC$117:AC$133,$E863)</f>
        <v/>
      </c>
      <c r="AD863" s="42">
        <f>ETSCOST(AD$134,$D863,INDEX(AD$117:AD$133,$E863))</f>
        <v/>
      </c>
      <c r="AE863" s="25">
        <f>LOWER(Settings!$C$4)&amp;".mit."&amp;$A863&amp;IF($C863="","","."&amp;$C863&amp;"."&amp;$B863)&amp;IF(INDEX(Variables!$D$5:$D$105,MATCH($A863,Variables!$A$5:$A$105,0))="","","."&amp;INDEX(Variables!$D$5:$D$105,MATCH($A863,Variables!$A$5:$A$105,0)))&amp;"."&amp;AE$5</f>
        <v/>
      </c>
      <c r="AF863" s="41">
        <f>AF$134*$D863*INDEX(AF$117:AF$133,$E863)</f>
        <v/>
      </c>
      <c r="AG863" s="40">
        <f>AG$134*$D863*INDEX(AG$117:AG$133,$E863)</f>
        <v/>
      </c>
      <c r="AH863" s="40">
        <f>AH$134*$D863*INDEX(AH$117:AH$133,$E863)</f>
        <v/>
      </c>
      <c r="AI863" s="40">
        <f>AI$134*$D863*INDEX(AI$117:AI$133,$E863)</f>
        <v/>
      </c>
      <c r="AJ863" s="40">
        <f>AJ$134*$D863*INDEX(AJ$117:AJ$133,$E863)</f>
        <v/>
      </c>
      <c r="AK863" s="40">
        <f>AK$134*$D863*INDEX(AK$117:AK$133,$E863)</f>
        <v/>
      </c>
      <c r="AL863" s="40">
        <f>AL$134*$D863*INDEX(AL$117:AL$133,$E863)</f>
        <v/>
      </c>
      <c r="AM863" s="40">
        <f>AM$134*$D863*INDEX(AM$117:AM$133,$E863)</f>
        <v/>
      </c>
      <c r="AN863" s="40">
        <f>AN$134*$D863*INDEX(AN$117:AN$133,$E863)</f>
        <v/>
      </c>
      <c r="AO863" s="40">
        <f>AO$134*$D863*INDEX(AO$117:AO$133,$E863)</f>
        <v/>
      </c>
      <c r="AP863" s="40">
        <f>AP$134*$D863*INDEX(AP$117:AP$133,$E863)</f>
        <v/>
      </c>
      <c r="AQ863" s="40">
        <f>AQ$134*$D863*INDEX(AQ$117:AQ$133,$E863)</f>
        <v/>
      </c>
      <c r="AR863" s="40">
        <f>AR$134*$D863*INDEX(AR$117:AR$133,$E863)</f>
        <v/>
      </c>
      <c r="AS863" s="40">
        <f>AS$134*$D863*INDEX(AS$117:AS$133,$E863)</f>
        <v/>
      </c>
      <c r="AT863" s="40">
        <f>AT$134*$D863*INDEX(AT$117:AT$133,$E863)</f>
        <v/>
      </c>
      <c r="AU863" s="40">
        <f>AU$134*$D863*INDEX(AU$117:AU$133,$E863)</f>
        <v/>
      </c>
      <c r="AV863" s="40">
        <f>AV$134*$D863*INDEX(AV$117:AV$133,$E863)</f>
        <v/>
      </c>
      <c r="AW863" s="40">
        <f>AW$134*$D863*INDEX(AW$117:AW$133,$E863)</f>
        <v/>
      </c>
      <c r="AX863" s="42">
        <f>ETSCOST(AX$134,$D863,INDEX(AX$117:AX$133,$E863))</f>
        <v/>
      </c>
    </row>
    <row r="864" hidden="1" outlineLevel="2">
      <c r="A864" s="5" t="inlineStr">
        <is>
          <t>ets</t>
        </is>
      </c>
      <c r="B864" s="5" t="inlineStr">
        <is>
          <t>gso</t>
        </is>
      </c>
      <c r="C864" s="5" t="inlineStr">
        <is>
          <t>srv</t>
        </is>
      </c>
      <c r="D864" s="40">
        <f>INDEX(Inputs!$T$5:$T$132,MATCH($B864&amp;"|"&amp;$C864,Inputs!$A$5:$A$132,0))</f>
        <v/>
      </c>
      <c r="E864" s="40">
        <f>INDEX(Inputs!$K$5:$K$132,MATCH($B864&amp;"|"&amp;$C864,Inputs!$A$5:$A$132,0))</f>
        <v/>
      </c>
      <c r="F864" s="39" t="n"/>
      <c r="G864" s="39" t="n"/>
      <c r="H864" s="5">
        <f>INDEX(Variables!$B$5:$B$105,MATCH($A864,Variables!$A$5:$A$105,0))&amp;IF($C864="",""," | "&amp;INDEX(Mapping!$B$5:$B$26,MATCH($C864,Mapping!$A$5:$A$26,0))&amp;" | "&amp;INDEX(Mapping!$B$30:$B$41,MATCH($B864,Mapping!$A$30:$A$41,0)))</f>
        <v/>
      </c>
      <c r="I864" s="5">
        <f>INDEX(Variables!$C$5:$C$105,MATCH($A864,Variables!$A$5:$A$105,0))</f>
        <v/>
      </c>
      <c r="J864" s="5">
        <f>INDEX(Variables!$E$5:$E$105,MATCH($A864,Variables!$A$5:$A$105,0))</f>
        <v/>
      </c>
      <c r="K864" s="25">
        <f>LOWER(Settings!$C$4)&amp;".mit."&amp;$A864&amp;IF($C864="","","."&amp;$C864&amp;"."&amp;$B864)&amp;IF(INDEX(Variables!$D$5:$D$105,MATCH($A864,Variables!$A$5:$A$105,0))="","","."&amp;INDEX(Variables!$D$5:$D$105,MATCH($A864,Variables!$A$5:$A$105,0)))&amp;"."&amp;K$5</f>
        <v/>
      </c>
      <c r="L864" s="41">
        <f>L$134*$D864*INDEX(L$117:L$133,$E864)</f>
        <v/>
      </c>
      <c r="M864" s="40">
        <f>M$134*$D864*INDEX(M$117:M$133,$E864)</f>
        <v/>
      </c>
      <c r="N864" s="40">
        <f>N$134*$D864*INDEX(N$117:N$133,$E864)</f>
        <v/>
      </c>
      <c r="O864" s="40">
        <f>O$134*$D864*INDEX(O$117:O$133,$E864)</f>
        <v/>
      </c>
      <c r="P864" s="40">
        <f>P$134*$D864*INDEX(P$117:P$133,$E864)</f>
        <v/>
      </c>
      <c r="Q864" s="40">
        <f>Q$134*$D864*INDEX(Q$117:Q$133,$E864)</f>
        <v/>
      </c>
      <c r="R864" s="40">
        <f>R$134*$D864*INDEX(R$117:R$133,$E864)</f>
        <v/>
      </c>
      <c r="S864" s="40">
        <f>S$134*$D864*INDEX(S$117:S$133,$E864)</f>
        <v/>
      </c>
      <c r="T864" s="40">
        <f>T$134*$D864*INDEX(T$117:T$133,$E864)</f>
        <v/>
      </c>
      <c r="U864" s="40">
        <f>U$134*$D864*INDEX(U$117:U$133,$E864)</f>
        <v/>
      </c>
      <c r="V864" s="40">
        <f>V$134*$D864*INDEX(V$117:V$133,$E864)</f>
        <v/>
      </c>
      <c r="W864" s="40">
        <f>W$134*$D864*INDEX(W$117:W$133,$E864)</f>
        <v/>
      </c>
      <c r="X864" s="40">
        <f>X$134*$D864*INDEX(X$117:X$133,$E864)</f>
        <v/>
      </c>
      <c r="Y864" s="40">
        <f>Y$134*$D864*INDEX(Y$117:Y$133,$E864)</f>
        <v/>
      </c>
      <c r="Z864" s="40">
        <f>Z$134*$D864*INDEX(Z$117:Z$133,$E864)</f>
        <v/>
      </c>
      <c r="AA864" s="40">
        <f>AA$134*$D864*INDEX(AA$117:AA$133,$E864)</f>
        <v/>
      </c>
      <c r="AB864" s="40">
        <f>AB$134*$D864*INDEX(AB$117:AB$133,$E864)</f>
        <v/>
      </c>
      <c r="AC864" s="40">
        <f>AC$134*$D864*INDEX(AC$117:AC$133,$E864)</f>
        <v/>
      </c>
      <c r="AD864" s="42">
        <f>ETSCOST(AD$134,$D864,INDEX(AD$117:AD$133,$E864))</f>
        <v/>
      </c>
      <c r="AE864" s="25">
        <f>LOWER(Settings!$C$4)&amp;".mit."&amp;$A864&amp;IF($C864="","","."&amp;$C864&amp;"."&amp;$B864)&amp;IF(INDEX(Variables!$D$5:$D$105,MATCH($A864,Variables!$A$5:$A$105,0))="","","."&amp;INDEX(Variables!$D$5:$D$105,MATCH($A864,Variables!$A$5:$A$105,0)))&amp;"."&amp;AE$5</f>
        <v/>
      </c>
      <c r="AF864" s="41">
        <f>AF$134*$D864*INDEX(AF$117:AF$133,$E864)</f>
        <v/>
      </c>
      <c r="AG864" s="40">
        <f>AG$134*$D864*INDEX(AG$117:AG$133,$E864)</f>
        <v/>
      </c>
      <c r="AH864" s="40">
        <f>AH$134*$D864*INDEX(AH$117:AH$133,$E864)</f>
        <v/>
      </c>
      <c r="AI864" s="40">
        <f>AI$134*$D864*INDEX(AI$117:AI$133,$E864)</f>
        <v/>
      </c>
      <c r="AJ864" s="40">
        <f>AJ$134*$D864*INDEX(AJ$117:AJ$133,$E864)</f>
        <v/>
      </c>
      <c r="AK864" s="40">
        <f>AK$134*$D864*INDEX(AK$117:AK$133,$E864)</f>
        <v/>
      </c>
      <c r="AL864" s="40">
        <f>AL$134*$D864*INDEX(AL$117:AL$133,$E864)</f>
        <v/>
      </c>
      <c r="AM864" s="40">
        <f>AM$134*$D864*INDEX(AM$117:AM$133,$E864)</f>
        <v/>
      </c>
      <c r="AN864" s="40">
        <f>AN$134*$D864*INDEX(AN$117:AN$133,$E864)</f>
        <v/>
      </c>
      <c r="AO864" s="40">
        <f>AO$134*$D864*INDEX(AO$117:AO$133,$E864)</f>
        <v/>
      </c>
      <c r="AP864" s="40">
        <f>AP$134*$D864*INDEX(AP$117:AP$133,$E864)</f>
        <v/>
      </c>
      <c r="AQ864" s="40">
        <f>AQ$134*$D864*INDEX(AQ$117:AQ$133,$E864)</f>
        <v/>
      </c>
      <c r="AR864" s="40">
        <f>AR$134*$D864*INDEX(AR$117:AR$133,$E864)</f>
        <v/>
      </c>
      <c r="AS864" s="40">
        <f>AS$134*$D864*INDEX(AS$117:AS$133,$E864)</f>
        <v/>
      </c>
      <c r="AT864" s="40">
        <f>AT$134*$D864*INDEX(AT$117:AT$133,$E864)</f>
        <v/>
      </c>
      <c r="AU864" s="40">
        <f>AU$134*$D864*INDEX(AU$117:AU$133,$E864)</f>
        <v/>
      </c>
      <c r="AV864" s="40">
        <f>AV$134*$D864*INDEX(AV$117:AV$133,$E864)</f>
        <v/>
      </c>
      <c r="AW864" s="40">
        <f>AW$134*$D864*INDEX(AW$117:AW$133,$E864)</f>
        <v/>
      </c>
      <c r="AX864" s="42">
        <f>ETSCOST(AX$134,$D864,INDEX(AX$117:AX$133,$E864))</f>
        <v/>
      </c>
    </row>
    <row r="865" hidden="1" outlineLevel="2">
      <c r="A865" s="5" t="inlineStr">
        <is>
          <t>ets</t>
        </is>
      </c>
      <c r="B865" s="5" t="inlineStr">
        <is>
          <t>die</t>
        </is>
      </c>
      <c r="C865" s="5" t="inlineStr">
        <is>
          <t>srv</t>
        </is>
      </c>
      <c r="D865" s="40">
        <f>INDEX(Inputs!$T$5:$T$132,MATCH($B865&amp;"|"&amp;$C865,Inputs!$A$5:$A$132,0))</f>
        <v/>
      </c>
      <c r="E865" s="40">
        <f>INDEX(Inputs!$K$5:$K$132,MATCH($B865&amp;"|"&amp;$C865,Inputs!$A$5:$A$132,0))</f>
        <v/>
      </c>
      <c r="F865" s="39" t="n"/>
      <c r="G865" s="39" t="n"/>
      <c r="H865" s="5">
        <f>INDEX(Variables!$B$5:$B$105,MATCH($A865,Variables!$A$5:$A$105,0))&amp;IF($C865="",""," | "&amp;INDEX(Mapping!$B$5:$B$26,MATCH($C865,Mapping!$A$5:$A$26,0))&amp;" | "&amp;INDEX(Mapping!$B$30:$B$41,MATCH($B865,Mapping!$A$30:$A$41,0)))</f>
        <v/>
      </c>
      <c r="I865" s="5">
        <f>INDEX(Variables!$C$5:$C$105,MATCH($A865,Variables!$A$5:$A$105,0))</f>
        <v/>
      </c>
      <c r="J865" s="5">
        <f>INDEX(Variables!$E$5:$E$105,MATCH($A865,Variables!$A$5:$A$105,0))</f>
        <v/>
      </c>
      <c r="K865" s="25">
        <f>LOWER(Settings!$C$4)&amp;".mit."&amp;$A865&amp;IF($C865="","","."&amp;$C865&amp;"."&amp;$B865)&amp;IF(INDEX(Variables!$D$5:$D$105,MATCH($A865,Variables!$A$5:$A$105,0))="","","."&amp;INDEX(Variables!$D$5:$D$105,MATCH($A865,Variables!$A$5:$A$105,0)))&amp;"."&amp;K$5</f>
        <v/>
      </c>
      <c r="L865" s="41">
        <f>L$134*$D865*INDEX(L$117:L$133,$E865)</f>
        <v/>
      </c>
      <c r="M865" s="40">
        <f>M$134*$D865*INDEX(M$117:M$133,$E865)</f>
        <v/>
      </c>
      <c r="N865" s="40">
        <f>N$134*$D865*INDEX(N$117:N$133,$E865)</f>
        <v/>
      </c>
      <c r="O865" s="40">
        <f>O$134*$D865*INDEX(O$117:O$133,$E865)</f>
        <v/>
      </c>
      <c r="P865" s="40">
        <f>P$134*$D865*INDEX(P$117:P$133,$E865)</f>
        <v/>
      </c>
      <c r="Q865" s="40">
        <f>Q$134*$D865*INDEX(Q$117:Q$133,$E865)</f>
        <v/>
      </c>
      <c r="R865" s="40">
        <f>R$134*$D865*INDEX(R$117:R$133,$E865)</f>
        <v/>
      </c>
      <c r="S865" s="40">
        <f>S$134*$D865*INDEX(S$117:S$133,$E865)</f>
        <v/>
      </c>
      <c r="T865" s="40">
        <f>T$134*$D865*INDEX(T$117:T$133,$E865)</f>
        <v/>
      </c>
      <c r="U865" s="40">
        <f>U$134*$D865*INDEX(U$117:U$133,$E865)</f>
        <v/>
      </c>
      <c r="V865" s="40">
        <f>V$134*$D865*INDEX(V$117:V$133,$E865)</f>
        <v/>
      </c>
      <c r="W865" s="40">
        <f>W$134*$D865*INDEX(W$117:W$133,$E865)</f>
        <v/>
      </c>
      <c r="X865" s="40">
        <f>X$134*$D865*INDEX(X$117:X$133,$E865)</f>
        <v/>
      </c>
      <c r="Y865" s="40">
        <f>Y$134*$D865*INDEX(Y$117:Y$133,$E865)</f>
        <v/>
      </c>
      <c r="Z865" s="40">
        <f>Z$134*$D865*INDEX(Z$117:Z$133,$E865)</f>
        <v/>
      </c>
      <c r="AA865" s="40">
        <f>AA$134*$D865*INDEX(AA$117:AA$133,$E865)</f>
        <v/>
      </c>
      <c r="AB865" s="40">
        <f>AB$134*$D865*INDEX(AB$117:AB$133,$E865)</f>
        <v/>
      </c>
      <c r="AC865" s="40">
        <f>AC$134*$D865*INDEX(AC$117:AC$133,$E865)</f>
        <v/>
      </c>
      <c r="AD865" s="42">
        <f>ETSCOST(AD$134,$D865,INDEX(AD$117:AD$133,$E865))</f>
        <v/>
      </c>
      <c r="AE865" s="25">
        <f>LOWER(Settings!$C$4)&amp;".mit."&amp;$A865&amp;IF($C865="","","."&amp;$C865&amp;"."&amp;$B865)&amp;IF(INDEX(Variables!$D$5:$D$105,MATCH($A865,Variables!$A$5:$A$105,0))="","","."&amp;INDEX(Variables!$D$5:$D$105,MATCH($A865,Variables!$A$5:$A$105,0)))&amp;"."&amp;AE$5</f>
        <v/>
      </c>
      <c r="AF865" s="41">
        <f>AF$134*$D865*INDEX(AF$117:AF$133,$E865)</f>
        <v/>
      </c>
      <c r="AG865" s="40">
        <f>AG$134*$D865*INDEX(AG$117:AG$133,$E865)</f>
        <v/>
      </c>
      <c r="AH865" s="40">
        <f>AH$134*$D865*INDEX(AH$117:AH$133,$E865)</f>
        <v/>
      </c>
      <c r="AI865" s="40">
        <f>AI$134*$D865*INDEX(AI$117:AI$133,$E865)</f>
        <v/>
      </c>
      <c r="AJ865" s="40">
        <f>AJ$134*$D865*INDEX(AJ$117:AJ$133,$E865)</f>
        <v/>
      </c>
      <c r="AK865" s="40">
        <f>AK$134*$D865*INDEX(AK$117:AK$133,$E865)</f>
        <v/>
      </c>
      <c r="AL865" s="40">
        <f>AL$134*$D865*INDEX(AL$117:AL$133,$E865)</f>
        <v/>
      </c>
      <c r="AM865" s="40">
        <f>AM$134*$D865*INDEX(AM$117:AM$133,$E865)</f>
        <v/>
      </c>
      <c r="AN865" s="40">
        <f>AN$134*$D865*INDEX(AN$117:AN$133,$E865)</f>
        <v/>
      </c>
      <c r="AO865" s="40">
        <f>AO$134*$D865*INDEX(AO$117:AO$133,$E865)</f>
        <v/>
      </c>
      <c r="AP865" s="40">
        <f>AP$134*$D865*INDEX(AP$117:AP$133,$E865)</f>
        <v/>
      </c>
      <c r="AQ865" s="40">
        <f>AQ$134*$D865*INDEX(AQ$117:AQ$133,$E865)</f>
        <v/>
      </c>
      <c r="AR865" s="40">
        <f>AR$134*$D865*INDEX(AR$117:AR$133,$E865)</f>
        <v/>
      </c>
      <c r="AS865" s="40">
        <f>AS$134*$D865*INDEX(AS$117:AS$133,$E865)</f>
        <v/>
      </c>
      <c r="AT865" s="40">
        <f>AT$134*$D865*INDEX(AT$117:AT$133,$E865)</f>
        <v/>
      </c>
      <c r="AU865" s="40">
        <f>AU$134*$D865*INDEX(AU$117:AU$133,$E865)</f>
        <v/>
      </c>
      <c r="AV865" s="40">
        <f>AV$134*$D865*INDEX(AV$117:AV$133,$E865)</f>
        <v/>
      </c>
      <c r="AW865" s="40">
        <f>AW$134*$D865*INDEX(AW$117:AW$133,$E865)</f>
        <v/>
      </c>
      <c r="AX865" s="42">
        <f>ETSCOST(AX$134,$D865,INDEX(AX$117:AX$133,$E865))</f>
        <v/>
      </c>
    </row>
    <row r="866" hidden="1" outlineLevel="2">
      <c r="A866" s="5" t="inlineStr">
        <is>
          <t>ets</t>
        </is>
      </c>
      <c r="B866" s="5" t="inlineStr">
        <is>
          <t>lpg</t>
        </is>
      </c>
      <c r="C866" s="5" t="inlineStr">
        <is>
          <t>srv</t>
        </is>
      </c>
      <c r="D866" s="40">
        <f>INDEX(Inputs!$T$5:$T$132,MATCH($B866&amp;"|"&amp;$C866,Inputs!$A$5:$A$132,0))</f>
        <v/>
      </c>
      <c r="E866" s="40">
        <f>INDEX(Inputs!$K$5:$K$132,MATCH($B866&amp;"|"&amp;$C866,Inputs!$A$5:$A$132,0))</f>
        <v/>
      </c>
      <c r="F866" s="39" t="n"/>
      <c r="G866" s="39" t="n"/>
      <c r="H866" s="5">
        <f>INDEX(Variables!$B$5:$B$105,MATCH($A866,Variables!$A$5:$A$105,0))&amp;IF($C866="",""," | "&amp;INDEX(Mapping!$B$5:$B$26,MATCH($C866,Mapping!$A$5:$A$26,0))&amp;" | "&amp;INDEX(Mapping!$B$30:$B$41,MATCH($B866,Mapping!$A$30:$A$41,0)))</f>
        <v/>
      </c>
      <c r="I866" s="5">
        <f>INDEX(Variables!$C$5:$C$105,MATCH($A866,Variables!$A$5:$A$105,0))</f>
        <v/>
      </c>
      <c r="J866" s="5">
        <f>INDEX(Variables!$E$5:$E$105,MATCH($A866,Variables!$A$5:$A$105,0))</f>
        <v/>
      </c>
      <c r="K866" s="25">
        <f>LOWER(Settings!$C$4)&amp;".mit."&amp;$A866&amp;IF($C866="","","."&amp;$C866&amp;"."&amp;$B866)&amp;IF(INDEX(Variables!$D$5:$D$105,MATCH($A866,Variables!$A$5:$A$105,0))="","","."&amp;INDEX(Variables!$D$5:$D$105,MATCH($A866,Variables!$A$5:$A$105,0)))&amp;"."&amp;K$5</f>
        <v/>
      </c>
      <c r="L866" s="41">
        <f>L$134*$D866*INDEX(L$117:L$133,$E866)</f>
        <v/>
      </c>
      <c r="M866" s="40">
        <f>M$134*$D866*INDEX(M$117:M$133,$E866)</f>
        <v/>
      </c>
      <c r="N866" s="40">
        <f>N$134*$D866*INDEX(N$117:N$133,$E866)</f>
        <v/>
      </c>
      <c r="O866" s="40">
        <f>O$134*$D866*INDEX(O$117:O$133,$E866)</f>
        <v/>
      </c>
      <c r="P866" s="40">
        <f>P$134*$D866*INDEX(P$117:P$133,$E866)</f>
        <v/>
      </c>
      <c r="Q866" s="40">
        <f>Q$134*$D866*INDEX(Q$117:Q$133,$E866)</f>
        <v/>
      </c>
      <c r="R866" s="40">
        <f>R$134*$D866*INDEX(R$117:R$133,$E866)</f>
        <v/>
      </c>
      <c r="S866" s="40">
        <f>S$134*$D866*INDEX(S$117:S$133,$E866)</f>
        <v/>
      </c>
      <c r="T866" s="40">
        <f>T$134*$D866*INDEX(T$117:T$133,$E866)</f>
        <v/>
      </c>
      <c r="U866" s="40">
        <f>U$134*$D866*INDEX(U$117:U$133,$E866)</f>
        <v/>
      </c>
      <c r="V866" s="40">
        <f>V$134*$D866*INDEX(V$117:V$133,$E866)</f>
        <v/>
      </c>
      <c r="W866" s="40">
        <f>W$134*$D866*INDEX(W$117:W$133,$E866)</f>
        <v/>
      </c>
      <c r="X866" s="40">
        <f>X$134*$D866*INDEX(X$117:X$133,$E866)</f>
        <v/>
      </c>
      <c r="Y866" s="40">
        <f>Y$134*$D866*INDEX(Y$117:Y$133,$E866)</f>
        <v/>
      </c>
      <c r="Z866" s="40">
        <f>Z$134*$D866*INDEX(Z$117:Z$133,$E866)</f>
        <v/>
      </c>
      <c r="AA866" s="40">
        <f>AA$134*$D866*INDEX(AA$117:AA$133,$E866)</f>
        <v/>
      </c>
      <c r="AB866" s="40">
        <f>AB$134*$D866*INDEX(AB$117:AB$133,$E866)</f>
        <v/>
      </c>
      <c r="AC866" s="40">
        <f>AC$134*$D866*INDEX(AC$117:AC$133,$E866)</f>
        <v/>
      </c>
      <c r="AD866" s="42">
        <f>ETSCOST(AD$134,$D866,INDEX(AD$117:AD$133,$E866))</f>
        <v/>
      </c>
      <c r="AE866" s="25">
        <f>LOWER(Settings!$C$4)&amp;".mit."&amp;$A866&amp;IF($C866="","","."&amp;$C866&amp;"."&amp;$B866)&amp;IF(INDEX(Variables!$D$5:$D$105,MATCH($A866,Variables!$A$5:$A$105,0))="","","."&amp;INDEX(Variables!$D$5:$D$105,MATCH($A866,Variables!$A$5:$A$105,0)))&amp;"."&amp;AE$5</f>
        <v/>
      </c>
      <c r="AF866" s="41">
        <f>AF$134*$D866*INDEX(AF$117:AF$133,$E866)</f>
        <v/>
      </c>
      <c r="AG866" s="40">
        <f>AG$134*$D866*INDEX(AG$117:AG$133,$E866)</f>
        <v/>
      </c>
      <c r="AH866" s="40">
        <f>AH$134*$D866*INDEX(AH$117:AH$133,$E866)</f>
        <v/>
      </c>
      <c r="AI866" s="40">
        <f>AI$134*$D866*INDEX(AI$117:AI$133,$E866)</f>
        <v/>
      </c>
      <c r="AJ866" s="40">
        <f>AJ$134*$D866*INDEX(AJ$117:AJ$133,$E866)</f>
        <v/>
      </c>
      <c r="AK866" s="40">
        <f>AK$134*$D866*INDEX(AK$117:AK$133,$E866)</f>
        <v/>
      </c>
      <c r="AL866" s="40">
        <f>AL$134*$D866*INDEX(AL$117:AL$133,$E866)</f>
        <v/>
      </c>
      <c r="AM866" s="40">
        <f>AM$134*$D866*INDEX(AM$117:AM$133,$E866)</f>
        <v/>
      </c>
      <c r="AN866" s="40">
        <f>AN$134*$D866*INDEX(AN$117:AN$133,$E866)</f>
        <v/>
      </c>
      <c r="AO866" s="40">
        <f>AO$134*$D866*INDEX(AO$117:AO$133,$E866)</f>
        <v/>
      </c>
      <c r="AP866" s="40">
        <f>AP$134*$D866*INDEX(AP$117:AP$133,$E866)</f>
        <v/>
      </c>
      <c r="AQ866" s="40">
        <f>AQ$134*$D866*INDEX(AQ$117:AQ$133,$E866)</f>
        <v/>
      </c>
      <c r="AR866" s="40">
        <f>AR$134*$D866*INDEX(AR$117:AR$133,$E866)</f>
        <v/>
      </c>
      <c r="AS866" s="40">
        <f>AS$134*$D866*INDEX(AS$117:AS$133,$E866)</f>
        <v/>
      </c>
      <c r="AT866" s="40">
        <f>AT$134*$D866*INDEX(AT$117:AT$133,$E866)</f>
        <v/>
      </c>
      <c r="AU866" s="40">
        <f>AU$134*$D866*INDEX(AU$117:AU$133,$E866)</f>
        <v/>
      </c>
      <c r="AV866" s="40">
        <f>AV$134*$D866*INDEX(AV$117:AV$133,$E866)</f>
        <v/>
      </c>
      <c r="AW866" s="40">
        <f>AW$134*$D866*INDEX(AW$117:AW$133,$E866)</f>
        <v/>
      </c>
      <c r="AX866" s="42">
        <f>ETSCOST(AX$134,$D866,INDEX(AX$117:AX$133,$E866))</f>
        <v/>
      </c>
    </row>
    <row r="867" hidden="1" outlineLevel="2">
      <c r="A867" s="5" t="inlineStr">
        <is>
          <t>ets</t>
        </is>
      </c>
      <c r="B867" s="5" t="inlineStr">
        <is>
          <t>ker</t>
        </is>
      </c>
      <c r="C867" s="5" t="inlineStr">
        <is>
          <t>srv</t>
        </is>
      </c>
      <c r="D867" s="40">
        <f>INDEX(Inputs!$T$5:$T$132,MATCH($B867&amp;"|"&amp;$C867,Inputs!$A$5:$A$132,0))</f>
        <v/>
      </c>
      <c r="E867" s="40">
        <f>INDEX(Inputs!$K$5:$K$132,MATCH($B867&amp;"|"&amp;$C867,Inputs!$A$5:$A$132,0))</f>
        <v/>
      </c>
      <c r="F867" s="39" t="n"/>
      <c r="G867" s="39" t="n"/>
      <c r="H867" s="5">
        <f>INDEX(Variables!$B$5:$B$105,MATCH($A867,Variables!$A$5:$A$105,0))&amp;IF($C867="",""," | "&amp;INDEX(Mapping!$B$5:$B$26,MATCH($C867,Mapping!$A$5:$A$26,0))&amp;" | "&amp;INDEX(Mapping!$B$30:$B$41,MATCH($B867,Mapping!$A$30:$A$41,0)))</f>
        <v/>
      </c>
      <c r="I867" s="5">
        <f>INDEX(Variables!$C$5:$C$105,MATCH($A867,Variables!$A$5:$A$105,0))</f>
        <v/>
      </c>
      <c r="J867" s="5">
        <f>INDEX(Variables!$E$5:$E$105,MATCH($A867,Variables!$A$5:$A$105,0))</f>
        <v/>
      </c>
      <c r="K867" s="25">
        <f>LOWER(Settings!$C$4)&amp;".mit."&amp;$A867&amp;IF($C867="","","."&amp;$C867&amp;"."&amp;$B867)&amp;IF(INDEX(Variables!$D$5:$D$105,MATCH($A867,Variables!$A$5:$A$105,0))="","","."&amp;INDEX(Variables!$D$5:$D$105,MATCH($A867,Variables!$A$5:$A$105,0)))&amp;"."&amp;K$5</f>
        <v/>
      </c>
      <c r="L867" s="41">
        <f>L$134*$D867*INDEX(L$117:L$133,$E867)</f>
        <v/>
      </c>
      <c r="M867" s="40">
        <f>M$134*$D867*INDEX(M$117:M$133,$E867)</f>
        <v/>
      </c>
      <c r="N867" s="40">
        <f>N$134*$D867*INDEX(N$117:N$133,$E867)</f>
        <v/>
      </c>
      <c r="O867" s="40">
        <f>O$134*$D867*INDEX(O$117:O$133,$E867)</f>
        <v/>
      </c>
      <c r="P867" s="40">
        <f>P$134*$D867*INDEX(P$117:P$133,$E867)</f>
        <v/>
      </c>
      <c r="Q867" s="40">
        <f>Q$134*$D867*INDEX(Q$117:Q$133,$E867)</f>
        <v/>
      </c>
      <c r="R867" s="40">
        <f>R$134*$D867*INDEX(R$117:R$133,$E867)</f>
        <v/>
      </c>
      <c r="S867" s="40">
        <f>S$134*$D867*INDEX(S$117:S$133,$E867)</f>
        <v/>
      </c>
      <c r="T867" s="40">
        <f>T$134*$D867*INDEX(T$117:T$133,$E867)</f>
        <v/>
      </c>
      <c r="U867" s="40">
        <f>U$134*$D867*INDEX(U$117:U$133,$E867)</f>
        <v/>
      </c>
      <c r="V867" s="40">
        <f>V$134*$D867*INDEX(V$117:V$133,$E867)</f>
        <v/>
      </c>
      <c r="W867" s="40">
        <f>W$134*$D867*INDEX(W$117:W$133,$E867)</f>
        <v/>
      </c>
      <c r="X867" s="40">
        <f>X$134*$D867*INDEX(X$117:X$133,$E867)</f>
        <v/>
      </c>
      <c r="Y867" s="40">
        <f>Y$134*$D867*INDEX(Y$117:Y$133,$E867)</f>
        <v/>
      </c>
      <c r="Z867" s="40">
        <f>Z$134*$D867*INDEX(Z$117:Z$133,$E867)</f>
        <v/>
      </c>
      <c r="AA867" s="40">
        <f>AA$134*$D867*INDEX(AA$117:AA$133,$E867)</f>
        <v/>
      </c>
      <c r="AB867" s="40">
        <f>AB$134*$D867*INDEX(AB$117:AB$133,$E867)</f>
        <v/>
      </c>
      <c r="AC867" s="40">
        <f>AC$134*$D867*INDEX(AC$117:AC$133,$E867)</f>
        <v/>
      </c>
      <c r="AD867" s="42">
        <f>ETSCOST(AD$134,$D867,INDEX(AD$117:AD$133,$E867))</f>
        <v/>
      </c>
      <c r="AE867" s="25">
        <f>LOWER(Settings!$C$4)&amp;".mit."&amp;$A867&amp;IF($C867="","","."&amp;$C867&amp;"."&amp;$B867)&amp;IF(INDEX(Variables!$D$5:$D$105,MATCH($A867,Variables!$A$5:$A$105,0))="","","."&amp;INDEX(Variables!$D$5:$D$105,MATCH($A867,Variables!$A$5:$A$105,0)))&amp;"."&amp;AE$5</f>
        <v/>
      </c>
      <c r="AF867" s="41">
        <f>AF$134*$D867*INDEX(AF$117:AF$133,$E867)</f>
        <v/>
      </c>
      <c r="AG867" s="40">
        <f>AG$134*$D867*INDEX(AG$117:AG$133,$E867)</f>
        <v/>
      </c>
      <c r="AH867" s="40">
        <f>AH$134*$D867*INDEX(AH$117:AH$133,$E867)</f>
        <v/>
      </c>
      <c r="AI867" s="40">
        <f>AI$134*$D867*INDEX(AI$117:AI$133,$E867)</f>
        <v/>
      </c>
      <c r="AJ867" s="40">
        <f>AJ$134*$D867*INDEX(AJ$117:AJ$133,$E867)</f>
        <v/>
      </c>
      <c r="AK867" s="40">
        <f>AK$134*$D867*INDEX(AK$117:AK$133,$E867)</f>
        <v/>
      </c>
      <c r="AL867" s="40">
        <f>AL$134*$D867*INDEX(AL$117:AL$133,$E867)</f>
        <v/>
      </c>
      <c r="AM867" s="40">
        <f>AM$134*$D867*INDEX(AM$117:AM$133,$E867)</f>
        <v/>
      </c>
      <c r="AN867" s="40">
        <f>AN$134*$D867*INDEX(AN$117:AN$133,$E867)</f>
        <v/>
      </c>
      <c r="AO867" s="40">
        <f>AO$134*$D867*INDEX(AO$117:AO$133,$E867)</f>
        <v/>
      </c>
      <c r="AP867" s="40">
        <f>AP$134*$D867*INDEX(AP$117:AP$133,$E867)</f>
        <v/>
      </c>
      <c r="AQ867" s="40">
        <f>AQ$134*$D867*INDEX(AQ$117:AQ$133,$E867)</f>
        <v/>
      </c>
      <c r="AR867" s="40">
        <f>AR$134*$D867*INDEX(AR$117:AR$133,$E867)</f>
        <v/>
      </c>
      <c r="AS867" s="40">
        <f>AS$134*$D867*INDEX(AS$117:AS$133,$E867)</f>
        <v/>
      </c>
      <c r="AT867" s="40">
        <f>AT$134*$D867*INDEX(AT$117:AT$133,$E867)</f>
        <v/>
      </c>
      <c r="AU867" s="40">
        <f>AU$134*$D867*INDEX(AU$117:AU$133,$E867)</f>
        <v/>
      </c>
      <c r="AV867" s="40">
        <f>AV$134*$D867*INDEX(AV$117:AV$133,$E867)</f>
        <v/>
      </c>
      <c r="AW867" s="40">
        <f>AW$134*$D867*INDEX(AW$117:AW$133,$E867)</f>
        <v/>
      </c>
      <c r="AX867" s="42">
        <f>ETSCOST(AX$134,$D867,INDEX(AX$117:AX$133,$E867))</f>
        <v/>
      </c>
    </row>
    <row r="868" hidden="1" outlineLevel="2">
      <c r="A868" s="5" t="inlineStr">
        <is>
          <t>ets</t>
        </is>
      </c>
      <c r="B868" s="5" t="inlineStr">
        <is>
          <t>oop</t>
        </is>
      </c>
      <c r="C868" s="5" t="inlineStr">
        <is>
          <t>srv</t>
        </is>
      </c>
      <c r="D868" s="40">
        <f>INDEX(Inputs!$T$5:$T$132,MATCH($B868&amp;"|"&amp;$C868,Inputs!$A$5:$A$132,0))</f>
        <v/>
      </c>
      <c r="E868" s="40">
        <f>INDEX(Inputs!$K$5:$K$132,MATCH($B868&amp;"|"&amp;$C868,Inputs!$A$5:$A$132,0))</f>
        <v/>
      </c>
      <c r="F868" s="39" t="n"/>
      <c r="G868" s="39" t="n"/>
      <c r="H868" s="5">
        <f>INDEX(Variables!$B$5:$B$105,MATCH($A868,Variables!$A$5:$A$105,0))&amp;IF($C868="",""," | "&amp;INDEX(Mapping!$B$5:$B$26,MATCH($C868,Mapping!$A$5:$A$26,0))&amp;" | "&amp;INDEX(Mapping!$B$30:$B$41,MATCH($B868,Mapping!$A$30:$A$41,0)))</f>
        <v/>
      </c>
      <c r="I868" s="5">
        <f>INDEX(Variables!$C$5:$C$105,MATCH($A868,Variables!$A$5:$A$105,0))</f>
        <v/>
      </c>
      <c r="J868" s="5">
        <f>INDEX(Variables!$E$5:$E$105,MATCH($A868,Variables!$A$5:$A$105,0))</f>
        <v/>
      </c>
      <c r="K868" s="25">
        <f>LOWER(Settings!$C$4)&amp;".mit."&amp;$A868&amp;IF($C868="","","."&amp;$C868&amp;"."&amp;$B868)&amp;IF(INDEX(Variables!$D$5:$D$105,MATCH($A868,Variables!$A$5:$A$105,0))="","","."&amp;INDEX(Variables!$D$5:$D$105,MATCH($A868,Variables!$A$5:$A$105,0)))&amp;"."&amp;K$5</f>
        <v/>
      </c>
      <c r="L868" s="41">
        <f>L$134*$D868*INDEX(L$117:L$133,$E868)</f>
        <v/>
      </c>
      <c r="M868" s="40">
        <f>M$134*$D868*INDEX(M$117:M$133,$E868)</f>
        <v/>
      </c>
      <c r="N868" s="40">
        <f>N$134*$D868*INDEX(N$117:N$133,$E868)</f>
        <v/>
      </c>
      <c r="O868" s="40">
        <f>O$134*$D868*INDEX(O$117:O$133,$E868)</f>
        <v/>
      </c>
      <c r="P868" s="40">
        <f>P$134*$D868*INDEX(P$117:P$133,$E868)</f>
        <v/>
      </c>
      <c r="Q868" s="40">
        <f>Q$134*$D868*INDEX(Q$117:Q$133,$E868)</f>
        <v/>
      </c>
      <c r="R868" s="40">
        <f>R$134*$D868*INDEX(R$117:R$133,$E868)</f>
        <v/>
      </c>
      <c r="S868" s="40">
        <f>S$134*$D868*INDEX(S$117:S$133,$E868)</f>
        <v/>
      </c>
      <c r="T868" s="40">
        <f>T$134*$D868*INDEX(T$117:T$133,$E868)</f>
        <v/>
      </c>
      <c r="U868" s="40">
        <f>U$134*$D868*INDEX(U$117:U$133,$E868)</f>
        <v/>
      </c>
      <c r="V868" s="40">
        <f>V$134*$D868*INDEX(V$117:V$133,$E868)</f>
        <v/>
      </c>
      <c r="W868" s="40">
        <f>W$134*$D868*INDEX(W$117:W$133,$E868)</f>
        <v/>
      </c>
      <c r="X868" s="40">
        <f>X$134*$D868*INDEX(X$117:X$133,$E868)</f>
        <v/>
      </c>
      <c r="Y868" s="40">
        <f>Y$134*$D868*INDEX(Y$117:Y$133,$E868)</f>
        <v/>
      </c>
      <c r="Z868" s="40">
        <f>Z$134*$D868*INDEX(Z$117:Z$133,$E868)</f>
        <v/>
      </c>
      <c r="AA868" s="40">
        <f>AA$134*$D868*INDEX(AA$117:AA$133,$E868)</f>
        <v/>
      </c>
      <c r="AB868" s="40">
        <f>AB$134*$D868*INDEX(AB$117:AB$133,$E868)</f>
        <v/>
      </c>
      <c r="AC868" s="40">
        <f>AC$134*$D868*INDEX(AC$117:AC$133,$E868)</f>
        <v/>
      </c>
      <c r="AD868" s="42">
        <f>ETSCOST(AD$134,$D868,INDEX(AD$117:AD$133,$E868))</f>
        <v/>
      </c>
      <c r="AE868" s="25">
        <f>LOWER(Settings!$C$4)&amp;".mit."&amp;$A868&amp;IF($C868="","","."&amp;$C868&amp;"."&amp;$B868)&amp;IF(INDEX(Variables!$D$5:$D$105,MATCH($A868,Variables!$A$5:$A$105,0))="","","."&amp;INDEX(Variables!$D$5:$D$105,MATCH($A868,Variables!$A$5:$A$105,0)))&amp;"."&amp;AE$5</f>
        <v/>
      </c>
      <c r="AF868" s="41">
        <f>AF$134*$D868*INDEX(AF$117:AF$133,$E868)</f>
        <v/>
      </c>
      <c r="AG868" s="40">
        <f>AG$134*$D868*INDEX(AG$117:AG$133,$E868)</f>
        <v/>
      </c>
      <c r="AH868" s="40">
        <f>AH$134*$D868*INDEX(AH$117:AH$133,$E868)</f>
        <v/>
      </c>
      <c r="AI868" s="40">
        <f>AI$134*$D868*INDEX(AI$117:AI$133,$E868)</f>
        <v/>
      </c>
      <c r="AJ868" s="40">
        <f>AJ$134*$D868*INDEX(AJ$117:AJ$133,$E868)</f>
        <v/>
      </c>
      <c r="AK868" s="40">
        <f>AK$134*$D868*INDEX(AK$117:AK$133,$E868)</f>
        <v/>
      </c>
      <c r="AL868" s="40">
        <f>AL$134*$D868*INDEX(AL$117:AL$133,$E868)</f>
        <v/>
      </c>
      <c r="AM868" s="40">
        <f>AM$134*$D868*INDEX(AM$117:AM$133,$E868)</f>
        <v/>
      </c>
      <c r="AN868" s="40">
        <f>AN$134*$D868*INDEX(AN$117:AN$133,$E868)</f>
        <v/>
      </c>
      <c r="AO868" s="40">
        <f>AO$134*$D868*INDEX(AO$117:AO$133,$E868)</f>
        <v/>
      </c>
      <c r="AP868" s="40">
        <f>AP$134*$D868*INDEX(AP$117:AP$133,$E868)</f>
        <v/>
      </c>
      <c r="AQ868" s="40">
        <f>AQ$134*$D868*INDEX(AQ$117:AQ$133,$E868)</f>
        <v/>
      </c>
      <c r="AR868" s="40">
        <f>AR$134*$D868*INDEX(AR$117:AR$133,$E868)</f>
        <v/>
      </c>
      <c r="AS868" s="40">
        <f>AS$134*$D868*INDEX(AS$117:AS$133,$E868)</f>
        <v/>
      </c>
      <c r="AT868" s="40">
        <f>AT$134*$D868*INDEX(AT$117:AT$133,$E868)</f>
        <v/>
      </c>
      <c r="AU868" s="40">
        <f>AU$134*$D868*INDEX(AU$117:AU$133,$E868)</f>
        <v/>
      </c>
      <c r="AV868" s="40">
        <f>AV$134*$D868*INDEX(AV$117:AV$133,$E868)</f>
        <v/>
      </c>
      <c r="AW868" s="40">
        <f>AW$134*$D868*INDEX(AW$117:AW$133,$E868)</f>
        <v/>
      </c>
      <c r="AX868" s="42">
        <f>ETSCOST(AX$134,$D868,INDEX(AX$117:AX$133,$E868))</f>
        <v/>
      </c>
    </row>
    <row r="869" hidden="1" outlineLevel="2">
      <c r="A869" s="5" t="inlineStr">
        <is>
          <t>ets</t>
        </is>
      </c>
      <c r="B869" s="5" t="inlineStr">
        <is>
          <t>bio</t>
        </is>
      </c>
      <c r="C869" s="5" t="inlineStr">
        <is>
          <t>srv</t>
        </is>
      </c>
      <c r="D869" s="40">
        <f>INDEX(Inputs!$T$5:$T$132,MATCH($B869&amp;"|"&amp;$C869,Inputs!$A$5:$A$132,0))</f>
        <v/>
      </c>
      <c r="E869" s="40">
        <f>INDEX(Inputs!$K$5:$K$132,MATCH($B869&amp;"|"&amp;$C869,Inputs!$A$5:$A$132,0))</f>
        <v/>
      </c>
      <c r="F869" s="39" t="n"/>
      <c r="G869" s="39" t="n"/>
      <c r="H869" s="5">
        <f>INDEX(Variables!$B$5:$B$105,MATCH($A869,Variables!$A$5:$A$105,0))&amp;IF($C869="",""," | "&amp;INDEX(Mapping!$B$5:$B$26,MATCH($C869,Mapping!$A$5:$A$26,0))&amp;" | "&amp;INDEX(Mapping!$B$30:$B$41,MATCH($B869,Mapping!$A$30:$A$41,0)))</f>
        <v/>
      </c>
      <c r="I869" s="5">
        <f>INDEX(Variables!$C$5:$C$105,MATCH($A869,Variables!$A$5:$A$105,0))</f>
        <v/>
      </c>
      <c r="J869" s="5">
        <f>INDEX(Variables!$E$5:$E$105,MATCH($A869,Variables!$A$5:$A$105,0))</f>
        <v/>
      </c>
      <c r="K869" s="25">
        <f>LOWER(Settings!$C$4)&amp;".mit."&amp;$A869&amp;IF($C869="","","."&amp;$C869&amp;"."&amp;$B869)&amp;IF(INDEX(Variables!$D$5:$D$105,MATCH($A869,Variables!$A$5:$A$105,0))="","","."&amp;INDEX(Variables!$D$5:$D$105,MATCH($A869,Variables!$A$5:$A$105,0)))&amp;"."&amp;K$5</f>
        <v/>
      </c>
      <c r="L869" s="41">
        <f>L$134*$D869*INDEX(L$117:L$133,$E869)</f>
        <v/>
      </c>
      <c r="M869" s="40">
        <f>M$134*$D869*INDEX(M$117:M$133,$E869)</f>
        <v/>
      </c>
      <c r="N869" s="40">
        <f>N$134*$D869*INDEX(N$117:N$133,$E869)</f>
        <v/>
      </c>
      <c r="O869" s="40">
        <f>O$134*$D869*INDEX(O$117:O$133,$E869)</f>
        <v/>
      </c>
      <c r="P869" s="40">
        <f>P$134*$D869*INDEX(P$117:P$133,$E869)</f>
        <v/>
      </c>
      <c r="Q869" s="40">
        <f>Q$134*$D869*INDEX(Q$117:Q$133,$E869)</f>
        <v/>
      </c>
      <c r="R869" s="40">
        <f>R$134*$D869*INDEX(R$117:R$133,$E869)</f>
        <v/>
      </c>
      <c r="S869" s="40">
        <f>S$134*$D869*INDEX(S$117:S$133,$E869)</f>
        <v/>
      </c>
      <c r="T869" s="40">
        <f>T$134*$D869*INDEX(T$117:T$133,$E869)</f>
        <v/>
      </c>
      <c r="U869" s="40">
        <f>U$134*$D869*INDEX(U$117:U$133,$E869)</f>
        <v/>
      </c>
      <c r="V869" s="40">
        <f>V$134*$D869*INDEX(V$117:V$133,$E869)</f>
        <v/>
      </c>
      <c r="W869" s="40">
        <f>W$134*$D869*INDEX(W$117:W$133,$E869)</f>
        <v/>
      </c>
      <c r="X869" s="40">
        <f>X$134*$D869*INDEX(X$117:X$133,$E869)</f>
        <v/>
      </c>
      <c r="Y869" s="40">
        <f>Y$134*$D869*INDEX(Y$117:Y$133,$E869)</f>
        <v/>
      </c>
      <c r="Z869" s="40">
        <f>Z$134*$D869*INDEX(Z$117:Z$133,$E869)</f>
        <v/>
      </c>
      <c r="AA869" s="40">
        <f>AA$134*$D869*INDEX(AA$117:AA$133,$E869)</f>
        <v/>
      </c>
      <c r="AB869" s="40">
        <f>AB$134*$D869*INDEX(AB$117:AB$133,$E869)</f>
        <v/>
      </c>
      <c r="AC869" s="40">
        <f>AC$134*$D869*INDEX(AC$117:AC$133,$E869)</f>
        <v/>
      </c>
      <c r="AD869" s="42">
        <f>ETSCOST(AD$134,$D869,INDEX(AD$117:AD$133,$E869))</f>
        <v/>
      </c>
      <c r="AE869" s="25">
        <f>LOWER(Settings!$C$4)&amp;".mit."&amp;$A869&amp;IF($C869="","","."&amp;$C869&amp;"."&amp;$B869)&amp;IF(INDEX(Variables!$D$5:$D$105,MATCH($A869,Variables!$A$5:$A$105,0))="","","."&amp;INDEX(Variables!$D$5:$D$105,MATCH($A869,Variables!$A$5:$A$105,0)))&amp;"."&amp;AE$5</f>
        <v/>
      </c>
      <c r="AF869" s="41">
        <f>AF$134*$D869*INDEX(AF$117:AF$133,$E869)</f>
        <v/>
      </c>
      <c r="AG869" s="40">
        <f>AG$134*$D869*INDEX(AG$117:AG$133,$E869)</f>
        <v/>
      </c>
      <c r="AH869" s="40">
        <f>AH$134*$D869*INDEX(AH$117:AH$133,$E869)</f>
        <v/>
      </c>
      <c r="AI869" s="40">
        <f>AI$134*$D869*INDEX(AI$117:AI$133,$E869)</f>
        <v/>
      </c>
      <c r="AJ869" s="40">
        <f>AJ$134*$D869*INDEX(AJ$117:AJ$133,$E869)</f>
        <v/>
      </c>
      <c r="AK869" s="40">
        <f>AK$134*$D869*INDEX(AK$117:AK$133,$E869)</f>
        <v/>
      </c>
      <c r="AL869" s="40">
        <f>AL$134*$D869*INDEX(AL$117:AL$133,$E869)</f>
        <v/>
      </c>
      <c r="AM869" s="40">
        <f>AM$134*$D869*INDEX(AM$117:AM$133,$E869)</f>
        <v/>
      </c>
      <c r="AN869" s="40">
        <f>AN$134*$D869*INDEX(AN$117:AN$133,$E869)</f>
        <v/>
      </c>
      <c r="AO869" s="40">
        <f>AO$134*$D869*INDEX(AO$117:AO$133,$E869)</f>
        <v/>
      </c>
      <c r="AP869" s="40">
        <f>AP$134*$D869*INDEX(AP$117:AP$133,$E869)</f>
        <v/>
      </c>
      <c r="AQ869" s="40">
        <f>AQ$134*$D869*INDEX(AQ$117:AQ$133,$E869)</f>
        <v/>
      </c>
      <c r="AR869" s="40">
        <f>AR$134*$D869*INDEX(AR$117:AR$133,$E869)</f>
        <v/>
      </c>
      <c r="AS869" s="40">
        <f>AS$134*$D869*INDEX(AS$117:AS$133,$E869)</f>
        <v/>
      </c>
      <c r="AT869" s="40">
        <f>AT$134*$D869*INDEX(AT$117:AT$133,$E869)</f>
        <v/>
      </c>
      <c r="AU869" s="40">
        <f>AU$134*$D869*INDEX(AU$117:AU$133,$E869)</f>
        <v/>
      </c>
      <c r="AV869" s="40">
        <f>AV$134*$D869*INDEX(AV$117:AV$133,$E869)</f>
        <v/>
      </c>
      <c r="AW869" s="40">
        <f>AW$134*$D869*INDEX(AW$117:AW$133,$E869)</f>
        <v/>
      </c>
      <c r="AX869" s="42">
        <f>ETSCOST(AX$134,$D869,INDEX(AX$117:AX$133,$E869))</f>
        <v/>
      </c>
    </row>
    <row r="870" hidden="1" outlineLevel="2"/>
    <row r="871" hidden="1" outlineLevel="2">
      <c r="A871" s="5" t="inlineStr">
        <is>
          <t>ntx</t>
        </is>
      </c>
      <c r="B871" s="5" t="inlineStr">
        <is>
          <t>coa</t>
        </is>
      </c>
      <c r="C871" s="5" t="inlineStr">
        <is>
          <t>srv</t>
        </is>
      </c>
      <c r="D871" s="40">
        <f>INDEX(Inputs!$L$5:$L$132,MATCH($B871&amp;"|"&amp;$C871,Inputs!$A$5:$A$132,0))</f>
        <v/>
      </c>
      <c r="E871" s="40">
        <f>INDEX(Inputs!$I$5:$I$132,MATCH($B871&amp;"|"&amp;$C871,Inputs!$A$5:$A$132,0))</f>
        <v/>
      </c>
      <c r="F871" s="39" t="n"/>
      <c r="G871" s="39" t="n"/>
      <c r="H871" s="5">
        <f>INDEX(Variables!$B$5:$B$105,MATCH($A871,Variables!$A$5:$A$105,0))&amp;IF($C871="",""," | "&amp;INDEX(Mapping!$B$5:$B$26,MATCH($C871,Mapping!$A$5:$A$26,0))&amp;" | "&amp;INDEX(Mapping!$B$30:$B$41,MATCH($B871,Mapping!$A$30:$A$41,0)))</f>
        <v/>
      </c>
      <c r="I871" s="5">
        <f>INDEX(Variables!$C$5:$C$105,MATCH($A871,Variables!$A$5:$A$105,0))</f>
        <v/>
      </c>
      <c r="J871" s="5">
        <f>INDEX(Variables!$E$5:$E$105,MATCH($A871,Variables!$A$5:$A$105,0))</f>
        <v/>
      </c>
      <c r="K871" s="25">
        <f>LOWER(Settings!$C$4)&amp;".mit."&amp;$A871&amp;IF($C871="","","."&amp;$C871&amp;"."&amp;$B871)&amp;IF(INDEX(Variables!$D$5:$D$105,MATCH($A871,Variables!$A$5:$A$105,0))="","","."&amp;INDEX(Variables!$D$5:$D$105,MATCH($A871,Variables!$A$5:$A$105,0)))&amp;"."&amp;K$5</f>
        <v/>
      </c>
      <c r="L871" s="41">
        <f>INDEX(L$78:L$91,$D871)/$E871</f>
        <v/>
      </c>
      <c r="M871" s="40">
        <f>INDEX(M$78:M$91,$D871)/$E871</f>
        <v/>
      </c>
      <c r="N871" s="40">
        <f>INDEX(N$78:N$91,$D871)/$E871</f>
        <v/>
      </c>
      <c r="O871" s="40">
        <f>INDEX(O$78:O$91,$D871)/$E871</f>
        <v/>
      </c>
      <c r="P871" s="40">
        <f>INDEX(P$78:P$91,$D871)/$E871</f>
        <v/>
      </c>
      <c r="Q871" s="40">
        <f>INDEX(Q$78:Q$91,$D871)/$E871</f>
        <v/>
      </c>
      <c r="R871" s="40">
        <f>INDEX(R$78:R$91,$D871)/$E871</f>
        <v/>
      </c>
      <c r="S871" s="40">
        <f>INDEX(S$78:S$91,$D871)/$E871</f>
        <v/>
      </c>
      <c r="T871" s="40">
        <f>INDEX(T$78:T$91,$D871)/$E871</f>
        <v/>
      </c>
      <c r="U871" s="40">
        <f>INDEX(U$78:U$91,$D871)/$E871</f>
        <v/>
      </c>
      <c r="V871" s="40">
        <f>INDEX(V$78:V$91,$D871)/$E871</f>
        <v/>
      </c>
      <c r="W871" s="40">
        <f>INDEX(W$78:W$91,$D871)/$E871</f>
        <v/>
      </c>
      <c r="X871" s="40">
        <f>INDEX(X$78:X$91,$D871)/$E871</f>
        <v/>
      </c>
      <c r="Y871" s="40">
        <f>INDEX(Y$78:Y$91,$D871)/$E871</f>
        <v/>
      </c>
      <c r="Z871" s="40">
        <f>INDEX(Z$78:Z$91,$D871)/$E871</f>
        <v/>
      </c>
      <c r="AA871" s="40">
        <f>INDEX(AA$78:AA$91,$D871)/$E871</f>
        <v/>
      </c>
      <c r="AB871" s="40">
        <f>INDEX(AB$78:AB$91,$D871)/$E871</f>
        <v/>
      </c>
      <c r="AC871" s="40">
        <f>INDEX(AC$78:AC$91,$D871)/$E871</f>
        <v/>
      </c>
      <c r="AD871" s="42">
        <f>NEWEXCISE(INDEX(AD$78:AD$91,$D871),$E871)</f>
        <v/>
      </c>
      <c r="AE871" s="25">
        <f>LOWER(Settings!$C$4)&amp;".mit."&amp;$A871&amp;IF($C871="","","."&amp;$C871&amp;"."&amp;$B871)&amp;IF(INDEX(Variables!$D$5:$D$105,MATCH($A871,Variables!$A$5:$A$105,0))="","","."&amp;INDEX(Variables!$D$5:$D$105,MATCH($A871,Variables!$A$5:$A$105,0)))&amp;"."&amp;AE$5</f>
        <v/>
      </c>
      <c r="AF871" s="41">
        <f>INDEX(AF$78:AF$91,$D871)/$E871</f>
        <v/>
      </c>
      <c r="AG871" s="40">
        <f>INDEX(AG$78:AG$91,$D871)/$E871</f>
        <v/>
      </c>
      <c r="AH871" s="40">
        <f>INDEX(AH$78:AH$91,$D871)/$E871</f>
        <v/>
      </c>
      <c r="AI871" s="40">
        <f>INDEX(AI$78:AI$91,$D871)/$E871</f>
        <v/>
      </c>
      <c r="AJ871" s="40">
        <f>INDEX(AJ$78:AJ$91,$D871)/$E871</f>
        <v/>
      </c>
      <c r="AK871" s="40">
        <f>INDEX(AK$78:AK$91,$D871)/$E871</f>
        <v/>
      </c>
      <c r="AL871" s="40">
        <f>INDEX(AL$78:AL$91,$D871)/$E871</f>
        <v/>
      </c>
      <c r="AM871" s="40">
        <f>INDEX(AM$78:AM$91,$D871)/$E871</f>
        <v/>
      </c>
      <c r="AN871" s="40">
        <f>INDEX(AN$78:AN$91,$D871)/$E871</f>
        <v/>
      </c>
      <c r="AO871" s="40">
        <f>INDEX(AO$78:AO$91,$D871)/$E871</f>
        <v/>
      </c>
      <c r="AP871" s="40">
        <f>INDEX(AP$78:AP$91,$D871)/$E871</f>
        <v/>
      </c>
      <c r="AQ871" s="40">
        <f>INDEX(AQ$78:AQ$91,$D871)/$E871</f>
        <v/>
      </c>
      <c r="AR871" s="40">
        <f>INDEX(AR$78:AR$91,$D871)/$E871</f>
        <v/>
      </c>
      <c r="AS871" s="40">
        <f>INDEX(AS$78:AS$91,$D871)/$E871</f>
        <v/>
      </c>
      <c r="AT871" s="40">
        <f>INDEX(AT$78:AT$91,$D871)/$E871</f>
        <v/>
      </c>
      <c r="AU871" s="40">
        <f>INDEX(AU$78:AU$91,$D871)/$E871</f>
        <v/>
      </c>
      <c r="AV871" s="40">
        <f>INDEX(AV$78:AV$91,$D871)/$E871</f>
        <v/>
      </c>
      <c r="AW871" s="40">
        <f>INDEX(AW$78:AW$91,$D871)/$E871</f>
        <v/>
      </c>
      <c r="AX871" s="42">
        <f>NEWEXCISE(INDEX(AX$78:AX$91,$D871),$E871)</f>
        <v/>
      </c>
    </row>
    <row r="872" hidden="1" outlineLevel="2">
      <c r="A872" s="5" t="inlineStr">
        <is>
          <t>ntx</t>
        </is>
      </c>
      <c r="B872" s="5" t="inlineStr">
        <is>
          <t>nga</t>
        </is>
      </c>
      <c r="C872" s="5" t="inlineStr">
        <is>
          <t>srv</t>
        </is>
      </c>
      <c r="D872" s="40">
        <f>INDEX(Inputs!$L$5:$L$132,MATCH($B872&amp;"|"&amp;$C872,Inputs!$A$5:$A$132,0))</f>
        <v/>
      </c>
      <c r="E872" s="40">
        <f>INDEX(Inputs!$I$5:$I$132,MATCH($B872&amp;"|"&amp;$C872,Inputs!$A$5:$A$132,0))</f>
        <v/>
      </c>
      <c r="F872" s="39" t="n"/>
      <c r="G872" s="39" t="n"/>
      <c r="H872" s="5">
        <f>INDEX(Variables!$B$5:$B$105,MATCH($A872,Variables!$A$5:$A$105,0))&amp;IF($C872="",""," | "&amp;INDEX(Mapping!$B$5:$B$26,MATCH($C872,Mapping!$A$5:$A$26,0))&amp;" | "&amp;INDEX(Mapping!$B$30:$B$41,MATCH($B872,Mapping!$A$30:$A$41,0)))</f>
        <v/>
      </c>
      <c r="I872" s="5">
        <f>INDEX(Variables!$C$5:$C$105,MATCH($A872,Variables!$A$5:$A$105,0))</f>
        <v/>
      </c>
      <c r="J872" s="5">
        <f>INDEX(Variables!$E$5:$E$105,MATCH($A872,Variables!$A$5:$A$105,0))</f>
        <v/>
      </c>
      <c r="K872" s="25">
        <f>LOWER(Settings!$C$4)&amp;".mit."&amp;$A872&amp;IF($C872="","","."&amp;$C872&amp;"."&amp;$B872)&amp;IF(INDEX(Variables!$D$5:$D$105,MATCH($A872,Variables!$A$5:$A$105,0))="","","."&amp;INDEX(Variables!$D$5:$D$105,MATCH($A872,Variables!$A$5:$A$105,0)))&amp;"."&amp;K$5</f>
        <v/>
      </c>
      <c r="L872" s="41">
        <f>INDEX(L$78:L$91,$D872)/$E872</f>
        <v/>
      </c>
      <c r="M872" s="40">
        <f>INDEX(M$78:M$91,$D872)/$E872</f>
        <v/>
      </c>
      <c r="N872" s="40">
        <f>INDEX(N$78:N$91,$D872)/$E872</f>
        <v/>
      </c>
      <c r="O872" s="40">
        <f>INDEX(O$78:O$91,$D872)/$E872</f>
        <v/>
      </c>
      <c r="P872" s="40">
        <f>INDEX(P$78:P$91,$D872)/$E872</f>
        <v/>
      </c>
      <c r="Q872" s="40">
        <f>INDEX(Q$78:Q$91,$D872)/$E872</f>
        <v/>
      </c>
      <c r="R872" s="40">
        <f>INDEX(R$78:R$91,$D872)/$E872</f>
        <v/>
      </c>
      <c r="S872" s="40">
        <f>INDEX(S$78:S$91,$D872)/$E872</f>
        <v/>
      </c>
      <c r="T872" s="40">
        <f>INDEX(T$78:T$91,$D872)/$E872</f>
        <v/>
      </c>
      <c r="U872" s="40">
        <f>INDEX(U$78:U$91,$D872)/$E872</f>
        <v/>
      </c>
      <c r="V872" s="40">
        <f>INDEX(V$78:V$91,$D872)/$E872</f>
        <v/>
      </c>
      <c r="W872" s="40">
        <f>INDEX(W$78:W$91,$D872)/$E872</f>
        <v/>
      </c>
      <c r="X872" s="40">
        <f>INDEX(X$78:X$91,$D872)/$E872</f>
        <v/>
      </c>
      <c r="Y872" s="40">
        <f>INDEX(Y$78:Y$91,$D872)/$E872</f>
        <v/>
      </c>
      <c r="Z872" s="40">
        <f>INDEX(Z$78:Z$91,$D872)/$E872</f>
        <v/>
      </c>
      <c r="AA872" s="40">
        <f>INDEX(AA$78:AA$91,$D872)/$E872</f>
        <v/>
      </c>
      <c r="AB872" s="40">
        <f>INDEX(AB$78:AB$91,$D872)/$E872</f>
        <v/>
      </c>
      <c r="AC872" s="40">
        <f>INDEX(AC$78:AC$91,$D872)/$E872</f>
        <v/>
      </c>
      <c r="AD872" s="42">
        <f>NEWEXCISE(INDEX(AD$78:AD$91,$D872),$E872)</f>
        <v/>
      </c>
      <c r="AE872" s="25">
        <f>LOWER(Settings!$C$4)&amp;".mit."&amp;$A872&amp;IF($C872="","","."&amp;$C872&amp;"."&amp;$B872)&amp;IF(INDEX(Variables!$D$5:$D$105,MATCH($A872,Variables!$A$5:$A$105,0))="","","."&amp;INDEX(Variables!$D$5:$D$105,MATCH($A872,Variables!$A$5:$A$105,0)))&amp;"."&amp;AE$5</f>
        <v/>
      </c>
      <c r="AF872" s="41">
        <f>INDEX(AF$78:AF$91,$D872)/$E872</f>
        <v/>
      </c>
      <c r="AG872" s="40">
        <f>INDEX(AG$78:AG$91,$D872)/$E872</f>
        <v/>
      </c>
      <c r="AH872" s="40">
        <f>INDEX(AH$78:AH$91,$D872)/$E872</f>
        <v/>
      </c>
      <c r="AI872" s="40">
        <f>INDEX(AI$78:AI$91,$D872)/$E872</f>
        <v/>
      </c>
      <c r="AJ872" s="40">
        <f>INDEX(AJ$78:AJ$91,$D872)/$E872</f>
        <v/>
      </c>
      <c r="AK872" s="40">
        <f>INDEX(AK$78:AK$91,$D872)/$E872</f>
        <v/>
      </c>
      <c r="AL872" s="40">
        <f>INDEX(AL$78:AL$91,$D872)/$E872</f>
        <v/>
      </c>
      <c r="AM872" s="40">
        <f>INDEX(AM$78:AM$91,$D872)/$E872</f>
        <v/>
      </c>
      <c r="AN872" s="40">
        <f>INDEX(AN$78:AN$91,$D872)/$E872</f>
        <v/>
      </c>
      <c r="AO872" s="40">
        <f>INDEX(AO$78:AO$91,$D872)/$E872</f>
        <v/>
      </c>
      <c r="AP872" s="40">
        <f>INDEX(AP$78:AP$91,$D872)/$E872</f>
        <v/>
      </c>
      <c r="AQ872" s="40">
        <f>INDEX(AQ$78:AQ$91,$D872)/$E872</f>
        <v/>
      </c>
      <c r="AR872" s="40">
        <f>INDEX(AR$78:AR$91,$D872)/$E872</f>
        <v/>
      </c>
      <c r="AS872" s="40">
        <f>INDEX(AS$78:AS$91,$D872)/$E872</f>
        <v/>
      </c>
      <c r="AT872" s="40">
        <f>INDEX(AT$78:AT$91,$D872)/$E872</f>
        <v/>
      </c>
      <c r="AU872" s="40">
        <f>INDEX(AU$78:AU$91,$D872)/$E872</f>
        <v/>
      </c>
      <c r="AV872" s="40">
        <f>INDEX(AV$78:AV$91,$D872)/$E872</f>
        <v/>
      </c>
      <c r="AW872" s="40">
        <f>INDEX(AW$78:AW$91,$D872)/$E872</f>
        <v/>
      </c>
      <c r="AX872" s="42">
        <f>NEWEXCISE(INDEX(AX$78:AX$91,$D872),$E872)</f>
        <v/>
      </c>
    </row>
    <row r="873" hidden="1" outlineLevel="2">
      <c r="A873" s="5" t="inlineStr">
        <is>
          <t>ntx</t>
        </is>
      </c>
      <c r="B873" s="5" t="inlineStr">
        <is>
          <t>gso</t>
        </is>
      </c>
      <c r="C873" s="5" t="inlineStr">
        <is>
          <t>srv</t>
        </is>
      </c>
      <c r="D873" s="40">
        <f>INDEX(Inputs!$L$5:$L$132,MATCH($B873&amp;"|"&amp;$C873,Inputs!$A$5:$A$132,0))</f>
        <v/>
      </c>
      <c r="E873" s="40">
        <f>INDEX(Inputs!$I$5:$I$132,MATCH($B873&amp;"|"&amp;$C873,Inputs!$A$5:$A$132,0))</f>
        <v/>
      </c>
      <c r="F873" s="39" t="n"/>
      <c r="G873" s="39" t="n"/>
      <c r="H873" s="5">
        <f>INDEX(Variables!$B$5:$B$105,MATCH($A873,Variables!$A$5:$A$105,0))&amp;IF($C873="",""," | "&amp;INDEX(Mapping!$B$5:$B$26,MATCH($C873,Mapping!$A$5:$A$26,0))&amp;" | "&amp;INDEX(Mapping!$B$30:$B$41,MATCH($B873,Mapping!$A$30:$A$41,0)))</f>
        <v/>
      </c>
      <c r="I873" s="5">
        <f>INDEX(Variables!$C$5:$C$105,MATCH($A873,Variables!$A$5:$A$105,0))</f>
        <v/>
      </c>
      <c r="J873" s="5">
        <f>INDEX(Variables!$E$5:$E$105,MATCH($A873,Variables!$A$5:$A$105,0))</f>
        <v/>
      </c>
      <c r="K873" s="25">
        <f>LOWER(Settings!$C$4)&amp;".mit."&amp;$A873&amp;IF($C873="","","."&amp;$C873&amp;"."&amp;$B873)&amp;IF(INDEX(Variables!$D$5:$D$105,MATCH($A873,Variables!$A$5:$A$105,0))="","","."&amp;INDEX(Variables!$D$5:$D$105,MATCH($A873,Variables!$A$5:$A$105,0)))&amp;"."&amp;K$5</f>
        <v/>
      </c>
      <c r="L873" s="41">
        <f>INDEX(L$78:L$91,$D873)/$E873</f>
        <v/>
      </c>
      <c r="M873" s="40">
        <f>INDEX(M$78:M$91,$D873)/$E873</f>
        <v/>
      </c>
      <c r="N873" s="40">
        <f>INDEX(N$78:N$91,$D873)/$E873</f>
        <v/>
      </c>
      <c r="O873" s="40">
        <f>INDEX(O$78:O$91,$D873)/$E873</f>
        <v/>
      </c>
      <c r="P873" s="40">
        <f>INDEX(P$78:P$91,$D873)/$E873</f>
        <v/>
      </c>
      <c r="Q873" s="40">
        <f>INDEX(Q$78:Q$91,$D873)/$E873</f>
        <v/>
      </c>
      <c r="R873" s="40">
        <f>INDEX(R$78:R$91,$D873)/$E873</f>
        <v/>
      </c>
      <c r="S873" s="40">
        <f>INDEX(S$78:S$91,$D873)/$E873</f>
        <v/>
      </c>
      <c r="T873" s="40">
        <f>INDEX(T$78:T$91,$D873)/$E873</f>
        <v/>
      </c>
      <c r="U873" s="40">
        <f>INDEX(U$78:U$91,$D873)/$E873</f>
        <v/>
      </c>
      <c r="V873" s="40">
        <f>INDEX(V$78:V$91,$D873)/$E873</f>
        <v/>
      </c>
      <c r="W873" s="40">
        <f>INDEX(W$78:W$91,$D873)/$E873</f>
        <v/>
      </c>
      <c r="X873" s="40">
        <f>INDEX(X$78:X$91,$D873)/$E873</f>
        <v/>
      </c>
      <c r="Y873" s="40">
        <f>INDEX(Y$78:Y$91,$D873)/$E873</f>
        <v/>
      </c>
      <c r="Z873" s="40">
        <f>INDEX(Z$78:Z$91,$D873)/$E873</f>
        <v/>
      </c>
      <c r="AA873" s="40">
        <f>INDEX(AA$78:AA$91,$D873)/$E873</f>
        <v/>
      </c>
      <c r="AB873" s="40">
        <f>INDEX(AB$78:AB$91,$D873)/$E873</f>
        <v/>
      </c>
      <c r="AC873" s="40">
        <f>INDEX(AC$78:AC$91,$D873)/$E873</f>
        <v/>
      </c>
      <c r="AD873" s="42">
        <f>NEWEXCISE(INDEX(AD$78:AD$91,$D873),$E873)</f>
        <v/>
      </c>
      <c r="AE873" s="25">
        <f>LOWER(Settings!$C$4)&amp;".mit."&amp;$A873&amp;IF($C873="","","."&amp;$C873&amp;"."&amp;$B873)&amp;IF(INDEX(Variables!$D$5:$D$105,MATCH($A873,Variables!$A$5:$A$105,0))="","","."&amp;INDEX(Variables!$D$5:$D$105,MATCH($A873,Variables!$A$5:$A$105,0)))&amp;"."&amp;AE$5</f>
        <v/>
      </c>
      <c r="AF873" s="41">
        <f>INDEX(AF$78:AF$91,$D873)/$E873</f>
        <v/>
      </c>
      <c r="AG873" s="40">
        <f>INDEX(AG$78:AG$91,$D873)/$E873</f>
        <v/>
      </c>
      <c r="AH873" s="40">
        <f>INDEX(AH$78:AH$91,$D873)/$E873</f>
        <v/>
      </c>
      <c r="AI873" s="40">
        <f>INDEX(AI$78:AI$91,$D873)/$E873</f>
        <v/>
      </c>
      <c r="AJ873" s="40">
        <f>INDEX(AJ$78:AJ$91,$D873)/$E873</f>
        <v/>
      </c>
      <c r="AK873" s="40">
        <f>INDEX(AK$78:AK$91,$D873)/$E873</f>
        <v/>
      </c>
      <c r="AL873" s="40">
        <f>INDEX(AL$78:AL$91,$D873)/$E873</f>
        <v/>
      </c>
      <c r="AM873" s="40">
        <f>INDEX(AM$78:AM$91,$D873)/$E873</f>
        <v/>
      </c>
      <c r="AN873" s="40">
        <f>INDEX(AN$78:AN$91,$D873)/$E873</f>
        <v/>
      </c>
      <c r="AO873" s="40">
        <f>INDEX(AO$78:AO$91,$D873)/$E873</f>
        <v/>
      </c>
      <c r="AP873" s="40">
        <f>INDEX(AP$78:AP$91,$D873)/$E873</f>
        <v/>
      </c>
      <c r="AQ873" s="40">
        <f>INDEX(AQ$78:AQ$91,$D873)/$E873</f>
        <v/>
      </c>
      <c r="AR873" s="40">
        <f>INDEX(AR$78:AR$91,$D873)/$E873</f>
        <v/>
      </c>
      <c r="AS873" s="40">
        <f>INDEX(AS$78:AS$91,$D873)/$E873</f>
        <v/>
      </c>
      <c r="AT873" s="40">
        <f>INDEX(AT$78:AT$91,$D873)/$E873</f>
        <v/>
      </c>
      <c r="AU873" s="40">
        <f>INDEX(AU$78:AU$91,$D873)/$E873</f>
        <v/>
      </c>
      <c r="AV873" s="40">
        <f>INDEX(AV$78:AV$91,$D873)/$E873</f>
        <v/>
      </c>
      <c r="AW873" s="40">
        <f>INDEX(AW$78:AW$91,$D873)/$E873</f>
        <v/>
      </c>
      <c r="AX873" s="42">
        <f>NEWEXCISE(INDEX(AX$78:AX$91,$D873),$E873)</f>
        <v/>
      </c>
    </row>
    <row r="874" hidden="1" outlineLevel="2">
      <c r="A874" s="5" t="inlineStr">
        <is>
          <t>ntx</t>
        </is>
      </c>
      <c r="B874" s="5" t="inlineStr">
        <is>
          <t>die</t>
        </is>
      </c>
      <c r="C874" s="5" t="inlineStr">
        <is>
          <t>srv</t>
        </is>
      </c>
      <c r="D874" s="40">
        <f>INDEX(Inputs!$L$5:$L$132,MATCH($B874&amp;"|"&amp;$C874,Inputs!$A$5:$A$132,0))</f>
        <v/>
      </c>
      <c r="E874" s="40">
        <f>INDEX(Inputs!$I$5:$I$132,MATCH($B874&amp;"|"&amp;$C874,Inputs!$A$5:$A$132,0))</f>
        <v/>
      </c>
      <c r="F874" s="39" t="n"/>
      <c r="G874" s="39" t="n"/>
      <c r="H874" s="5">
        <f>INDEX(Variables!$B$5:$B$105,MATCH($A874,Variables!$A$5:$A$105,0))&amp;IF($C874="",""," | "&amp;INDEX(Mapping!$B$5:$B$26,MATCH($C874,Mapping!$A$5:$A$26,0))&amp;" | "&amp;INDEX(Mapping!$B$30:$B$41,MATCH($B874,Mapping!$A$30:$A$41,0)))</f>
        <v/>
      </c>
      <c r="I874" s="5">
        <f>INDEX(Variables!$C$5:$C$105,MATCH($A874,Variables!$A$5:$A$105,0))</f>
        <v/>
      </c>
      <c r="J874" s="5">
        <f>INDEX(Variables!$E$5:$E$105,MATCH($A874,Variables!$A$5:$A$105,0))</f>
        <v/>
      </c>
      <c r="K874" s="25">
        <f>LOWER(Settings!$C$4)&amp;".mit."&amp;$A874&amp;IF($C874="","","."&amp;$C874&amp;"."&amp;$B874)&amp;IF(INDEX(Variables!$D$5:$D$105,MATCH($A874,Variables!$A$5:$A$105,0))="","","."&amp;INDEX(Variables!$D$5:$D$105,MATCH($A874,Variables!$A$5:$A$105,0)))&amp;"."&amp;K$5</f>
        <v/>
      </c>
      <c r="L874" s="41">
        <f>INDEX(L$78:L$91,$D874)/$E874</f>
        <v/>
      </c>
      <c r="M874" s="40">
        <f>INDEX(M$78:M$91,$D874)/$E874</f>
        <v/>
      </c>
      <c r="N874" s="40">
        <f>INDEX(N$78:N$91,$D874)/$E874</f>
        <v/>
      </c>
      <c r="O874" s="40">
        <f>INDEX(O$78:O$91,$D874)/$E874</f>
        <v/>
      </c>
      <c r="P874" s="40">
        <f>INDEX(P$78:P$91,$D874)/$E874</f>
        <v/>
      </c>
      <c r="Q874" s="40">
        <f>INDEX(Q$78:Q$91,$D874)/$E874</f>
        <v/>
      </c>
      <c r="R874" s="40">
        <f>INDEX(R$78:R$91,$D874)/$E874</f>
        <v/>
      </c>
      <c r="S874" s="40">
        <f>INDEX(S$78:S$91,$D874)/$E874</f>
        <v/>
      </c>
      <c r="T874" s="40">
        <f>INDEX(T$78:T$91,$D874)/$E874</f>
        <v/>
      </c>
      <c r="U874" s="40">
        <f>INDEX(U$78:U$91,$D874)/$E874</f>
        <v/>
      </c>
      <c r="V874" s="40">
        <f>INDEX(V$78:V$91,$D874)/$E874</f>
        <v/>
      </c>
      <c r="W874" s="40">
        <f>INDEX(W$78:W$91,$D874)/$E874</f>
        <v/>
      </c>
      <c r="X874" s="40">
        <f>INDEX(X$78:X$91,$D874)/$E874</f>
        <v/>
      </c>
      <c r="Y874" s="40">
        <f>INDEX(Y$78:Y$91,$D874)/$E874</f>
        <v/>
      </c>
      <c r="Z874" s="40">
        <f>INDEX(Z$78:Z$91,$D874)/$E874</f>
        <v/>
      </c>
      <c r="AA874" s="40">
        <f>INDEX(AA$78:AA$91,$D874)/$E874</f>
        <v/>
      </c>
      <c r="AB874" s="40">
        <f>INDEX(AB$78:AB$91,$D874)/$E874</f>
        <v/>
      </c>
      <c r="AC874" s="40">
        <f>INDEX(AC$78:AC$91,$D874)/$E874</f>
        <v/>
      </c>
      <c r="AD874" s="42">
        <f>NEWEXCISE(INDEX(AD$78:AD$91,$D874),$E874)</f>
        <v/>
      </c>
      <c r="AE874" s="25">
        <f>LOWER(Settings!$C$4)&amp;".mit."&amp;$A874&amp;IF($C874="","","."&amp;$C874&amp;"."&amp;$B874)&amp;IF(INDEX(Variables!$D$5:$D$105,MATCH($A874,Variables!$A$5:$A$105,0))="","","."&amp;INDEX(Variables!$D$5:$D$105,MATCH($A874,Variables!$A$5:$A$105,0)))&amp;"."&amp;AE$5</f>
        <v/>
      </c>
      <c r="AF874" s="41">
        <f>INDEX(AF$78:AF$91,$D874)/$E874</f>
        <v/>
      </c>
      <c r="AG874" s="40">
        <f>INDEX(AG$78:AG$91,$D874)/$E874</f>
        <v/>
      </c>
      <c r="AH874" s="40">
        <f>INDEX(AH$78:AH$91,$D874)/$E874</f>
        <v/>
      </c>
      <c r="AI874" s="40">
        <f>INDEX(AI$78:AI$91,$D874)/$E874</f>
        <v/>
      </c>
      <c r="AJ874" s="40">
        <f>INDEX(AJ$78:AJ$91,$D874)/$E874</f>
        <v/>
      </c>
      <c r="AK874" s="40">
        <f>INDEX(AK$78:AK$91,$D874)/$E874</f>
        <v/>
      </c>
      <c r="AL874" s="40">
        <f>INDEX(AL$78:AL$91,$D874)/$E874</f>
        <v/>
      </c>
      <c r="AM874" s="40">
        <f>INDEX(AM$78:AM$91,$D874)/$E874</f>
        <v/>
      </c>
      <c r="AN874" s="40">
        <f>INDEX(AN$78:AN$91,$D874)/$E874</f>
        <v/>
      </c>
      <c r="AO874" s="40">
        <f>INDEX(AO$78:AO$91,$D874)/$E874</f>
        <v/>
      </c>
      <c r="AP874" s="40">
        <f>INDEX(AP$78:AP$91,$D874)/$E874</f>
        <v/>
      </c>
      <c r="AQ874" s="40">
        <f>INDEX(AQ$78:AQ$91,$D874)/$E874</f>
        <v/>
      </c>
      <c r="AR874" s="40">
        <f>INDEX(AR$78:AR$91,$D874)/$E874</f>
        <v/>
      </c>
      <c r="AS874" s="40">
        <f>INDEX(AS$78:AS$91,$D874)/$E874</f>
        <v/>
      </c>
      <c r="AT874" s="40">
        <f>INDEX(AT$78:AT$91,$D874)/$E874</f>
        <v/>
      </c>
      <c r="AU874" s="40">
        <f>INDEX(AU$78:AU$91,$D874)/$E874</f>
        <v/>
      </c>
      <c r="AV874" s="40">
        <f>INDEX(AV$78:AV$91,$D874)/$E874</f>
        <v/>
      </c>
      <c r="AW874" s="40">
        <f>INDEX(AW$78:AW$91,$D874)/$E874</f>
        <v/>
      </c>
      <c r="AX874" s="42">
        <f>NEWEXCISE(INDEX(AX$78:AX$91,$D874),$E874)</f>
        <v/>
      </c>
    </row>
    <row r="875" hidden="1" outlineLevel="2">
      <c r="A875" s="5" t="inlineStr">
        <is>
          <t>ntx</t>
        </is>
      </c>
      <c r="B875" s="5" t="inlineStr">
        <is>
          <t>lpg</t>
        </is>
      </c>
      <c r="C875" s="5" t="inlineStr">
        <is>
          <t>srv</t>
        </is>
      </c>
      <c r="D875" s="40">
        <f>INDEX(Inputs!$L$5:$L$132,MATCH($B875&amp;"|"&amp;$C875,Inputs!$A$5:$A$132,0))</f>
        <v/>
      </c>
      <c r="E875" s="40">
        <f>INDEX(Inputs!$I$5:$I$132,MATCH($B875&amp;"|"&amp;$C875,Inputs!$A$5:$A$132,0))</f>
        <v/>
      </c>
      <c r="F875" s="39" t="n"/>
      <c r="G875" s="39" t="n"/>
      <c r="H875" s="5">
        <f>INDEX(Variables!$B$5:$B$105,MATCH($A875,Variables!$A$5:$A$105,0))&amp;IF($C875="",""," | "&amp;INDEX(Mapping!$B$5:$B$26,MATCH($C875,Mapping!$A$5:$A$26,0))&amp;" | "&amp;INDEX(Mapping!$B$30:$B$41,MATCH($B875,Mapping!$A$30:$A$41,0)))</f>
        <v/>
      </c>
      <c r="I875" s="5">
        <f>INDEX(Variables!$C$5:$C$105,MATCH($A875,Variables!$A$5:$A$105,0))</f>
        <v/>
      </c>
      <c r="J875" s="5">
        <f>INDEX(Variables!$E$5:$E$105,MATCH($A875,Variables!$A$5:$A$105,0))</f>
        <v/>
      </c>
      <c r="K875" s="25">
        <f>LOWER(Settings!$C$4)&amp;".mit."&amp;$A875&amp;IF($C875="","","."&amp;$C875&amp;"."&amp;$B875)&amp;IF(INDEX(Variables!$D$5:$D$105,MATCH($A875,Variables!$A$5:$A$105,0))="","","."&amp;INDEX(Variables!$D$5:$D$105,MATCH($A875,Variables!$A$5:$A$105,0)))&amp;"."&amp;K$5</f>
        <v/>
      </c>
      <c r="L875" s="41">
        <f>INDEX(L$78:L$91,$D875)/$E875</f>
        <v/>
      </c>
      <c r="M875" s="40">
        <f>INDEX(M$78:M$91,$D875)/$E875</f>
        <v/>
      </c>
      <c r="N875" s="40">
        <f>INDEX(N$78:N$91,$D875)/$E875</f>
        <v/>
      </c>
      <c r="O875" s="40">
        <f>INDEX(O$78:O$91,$D875)/$E875</f>
        <v/>
      </c>
      <c r="P875" s="40">
        <f>INDEX(P$78:P$91,$D875)/$E875</f>
        <v/>
      </c>
      <c r="Q875" s="40">
        <f>INDEX(Q$78:Q$91,$D875)/$E875</f>
        <v/>
      </c>
      <c r="R875" s="40">
        <f>INDEX(R$78:R$91,$D875)/$E875</f>
        <v/>
      </c>
      <c r="S875" s="40">
        <f>INDEX(S$78:S$91,$D875)/$E875</f>
        <v/>
      </c>
      <c r="T875" s="40">
        <f>INDEX(T$78:T$91,$D875)/$E875</f>
        <v/>
      </c>
      <c r="U875" s="40">
        <f>INDEX(U$78:U$91,$D875)/$E875</f>
        <v/>
      </c>
      <c r="V875" s="40">
        <f>INDEX(V$78:V$91,$D875)/$E875</f>
        <v/>
      </c>
      <c r="W875" s="40">
        <f>INDEX(W$78:W$91,$D875)/$E875</f>
        <v/>
      </c>
      <c r="X875" s="40">
        <f>INDEX(X$78:X$91,$D875)/$E875</f>
        <v/>
      </c>
      <c r="Y875" s="40">
        <f>INDEX(Y$78:Y$91,$D875)/$E875</f>
        <v/>
      </c>
      <c r="Z875" s="40">
        <f>INDEX(Z$78:Z$91,$D875)/$E875</f>
        <v/>
      </c>
      <c r="AA875" s="40">
        <f>INDEX(AA$78:AA$91,$D875)/$E875</f>
        <v/>
      </c>
      <c r="AB875" s="40">
        <f>INDEX(AB$78:AB$91,$D875)/$E875</f>
        <v/>
      </c>
      <c r="AC875" s="40">
        <f>INDEX(AC$78:AC$91,$D875)/$E875</f>
        <v/>
      </c>
      <c r="AD875" s="42">
        <f>NEWEXCISE(INDEX(AD$78:AD$91,$D875),$E875)</f>
        <v/>
      </c>
      <c r="AE875" s="25">
        <f>LOWER(Settings!$C$4)&amp;".mit."&amp;$A875&amp;IF($C875="","","."&amp;$C875&amp;"."&amp;$B875)&amp;IF(INDEX(Variables!$D$5:$D$105,MATCH($A875,Variables!$A$5:$A$105,0))="","","."&amp;INDEX(Variables!$D$5:$D$105,MATCH($A875,Variables!$A$5:$A$105,0)))&amp;"."&amp;AE$5</f>
        <v/>
      </c>
      <c r="AF875" s="41">
        <f>INDEX(AF$78:AF$91,$D875)/$E875</f>
        <v/>
      </c>
      <c r="AG875" s="40">
        <f>INDEX(AG$78:AG$91,$D875)/$E875</f>
        <v/>
      </c>
      <c r="AH875" s="40">
        <f>INDEX(AH$78:AH$91,$D875)/$E875</f>
        <v/>
      </c>
      <c r="AI875" s="40">
        <f>INDEX(AI$78:AI$91,$D875)/$E875</f>
        <v/>
      </c>
      <c r="AJ875" s="40">
        <f>INDEX(AJ$78:AJ$91,$D875)/$E875</f>
        <v/>
      </c>
      <c r="AK875" s="40">
        <f>INDEX(AK$78:AK$91,$D875)/$E875</f>
        <v/>
      </c>
      <c r="AL875" s="40">
        <f>INDEX(AL$78:AL$91,$D875)/$E875</f>
        <v/>
      </c>
      <c r="AM875" s="40">
        <f>INDEX(AM$78:AM$91,$D875)/$E875</f>
        <v/>
      </c>
      <c r="AN875" s="40">
        <f>INDEX(AN$78:AN$91,$D875)/$E875</f>
        <v/>
      </c>
      <c r="AO875" s="40">
        <f>INDEX(AO$78:AO$91,$D875)/$E875</f>
        <v/>
      </c>
      <c r="AP875" s="40">
        <f>INDEX(AP$78:AP$91,$D875)/$E875</f>
        <v/>
      </c>
      <c r="AQ875" s="40">
        <f>INDEX(AQ$78:AQ$91,$D875)/$E875</f>
        <v/>
      </c>
      <c r="AR875" s="40">
        <f>INDEX(AR$78:AR$91,$D875)/$E875</f>
        <v/>
      </c>
      <c r="AS875" s="40">
        <f>INDEX(AS$78:AS$91,$D875)/$E875</f>
        <v/>
      </c>
      <c r="AT875" s="40">
        <f>INDEX(AT$78:AT$91,$D875)/$E875</f>
        <v/>
      </c>
      <c r="AU875" s="40">
        <f>INDEX(AU$78:AU$91,$D875)/$E875</f>
        <v/>
      </c>
      <c r="AV875" s="40">
        <f>INDEX(AV$78:AV$91,$D875)/$E875</f>
        <v/>
      </c>
      <c r="AW875" s="40">
        <f>INDEX(AW$78:AW$91,$D875)/$E875</f>
        <v/>
      </c>
      <c r="AX875" s="42">
        <f>NEWEXCISE(INDEX(AX$78:AX$91,$D875),$E875)</f>
        <v/>
      </c>
    </row>
    <row r="876" hidden="1" outlineLevel="2">
      <c r="A876" s="5" t="inlineStr">
        <is>
          <t>ntx</t>
        </is>
      </c>
      <c r="B876" s="5" t="inlineStr">
        <is>
          <t>ker</t>
        </is>
      </c>
      <c r="C876" s="5" t="inlineStr">
        <is>
          <t>srv</t>
        </is>
      </c>
      <c r="D876" s="40">
        <f>INDEX(Inputs!$L$5:$L$132,MATCH($B876&amp;"|"&amp;$C876,Inputs!$A$5:$A$132,0))</f>
        <v/>
      </c>
      <c r="E876" s="40">
        <f>INDEX(Inputs!$I$5:$I$132,MATCH($B876&amp;"|"&amp;$C876,Inputs!$A$5:$A$132,0))</f>
        <v/>
      </c>
      <c r="F876" s="39" t="n"/>
      <c r="G876" s="39" t="n"/>
      <c r="H876" s="5">
        <f>INDEX(Variables!$B$5:$B$105,MATCH($A876,Variables!$A$5:$A$105,0))&amp;IF($C876="",""," | "&amp;INDEX(Mapping!$B$5:$B$26,MATCH($C876,Mapping!$A$5:$A$26,0))&amp;" | "&amp;INDEX(Mapping!$B$30:$B$41,MATCH($B876,Mapping!$A$30:$A$41,0)))</f>
        <v/>
      </c>
      <c r="I876" s="5">
        <f>INDEX(Variables!$C$5:$C$105,MATCH($A876,Variables!$A$5:$A$105,0))</f>
        <v/>
      </c>
      <c r="J876" s="5">
        <f>INDEX(Variables!$E$5:$E$105,MATCH($A876,Variables!$A$5:$A$105,0))</f>
        <v/>
      </c>
      <c r="K876" s="25">
        <f>LOWER(Settings!$C$4)&amp;".mit."&amp;$A876&amp;IF($C876="","","."&amp;$C876&amp;"."&amp;$B876)&amp;IF(INDEX(Variables!$D$5:$D$105,MATCH($A876,Variables!$A$5:$A$105,0))="","","."&amp;INDEX(Variables!$D$5:$D$105,MATCH($A876,Variables!$A$5:$A$105,0)))&amp;"."&amp;K$5</f>
        <v/>
      </c>
      <c r="L876" s="41">
        <f>INDEX(L$78:L$91,$D876)/$E876</f>
        <v/>
      </c>
      <c r="M876" s="40">
        <f>INDEX(M$78:M$91,$D876)/$E876</f>
        <v/>
      </c>
      <c r="N876" s="40">
        <f>INDEX(N$78:N$91,$D876)/$E876</f>
        <v/>
      </c>
      <c r="O876" s="40">
        <f>INDEX(O$78:O$91,$D876)/$E876</f>
        <v/>
      </c>
      <c r="P876" s="40">
        <f>INDEX(P$78:P$91,$D876)/$E876</f>
        <v/>
      </c>
      <c r="Q876" s="40">
        <f>INDEX(Q$78:Q$91,$D876)/$E876</f>
        <v/>
      </c>
      <c r="R876" s="40">
        <f>INDEX(R$78:R$91,$D876)/$E876</f>
        <v/>
      </c>
      <c r="S876" s="40">
        <f>INDEX(S$78:S$91,$D876)/$E876</f>
        <v/>
      </c>
      <c r="T876" s="40">
        <f>INDEX(T$78:T$91,$D876)/$E876</f>
        <v/>
      </c>
      <c r="U876" s="40">
        <f>INDEX(U$78:U$91,$D876)/$E876</f>
        <v/>
      </c>
      <c r="V876" s="40">
        <f>INDEX(V$78:V$91,$D876)/$E876</f>
        <v/>
      </c>
      <c r="W876" s="40">
        <f>INDEX(W$78:W$91,$D876)/$E876</f>
        <v/>
      </c>
      <c r="X876" s="40">
        <f>INDEX(X$78:X$91,$D876)/$E876</f>
        <v/>
      </c>
      <c r="Y876" s="40">
        <f>INDEX(Y$78:Y$91,$D876)/$E876</f>
        <v/>
      </c>
      <c r="Z876" s="40">
        <f>INDEX(Z$78:Z$91,$D876)/$E876</f>
        <v/>
      </c>
      <c r="AA876" s="40">
        <f>INDEX(AA$78:AA$91,$D876)/$E876</f>
        <v/>
      </c>
      <c r="AB876" s="40">
        <f>INDEX(AB$78:AB$91,$D876)/$E876</f>
        <v/>
      </c>
      <c r="AC876" s="40">
        <f>INDEX(AC$78:AC$91,$D876)/$E876</f>
        <v/>
      </c>
      <c r="AD876" s="42">
        <f>NEWEXCISE(INDEX(AD$78:AD$91,$D876),$E876)</f>
        <v/>
      </c>
      <c r="AE876" s="25">
        <f>LOWER(Settings!$C$4)&amp;".mit."&amp;$A876&amp;IF($C876="","","."&amp;$C876&amp;"."&amp;$B876)&amp;IF(INDEX(Variables!$D$5:$D$105,MATCH($A876,Variables!$A$5:$A$105,0))="","","."&amp;INDEX(Variables!$D$5:$D$105,MATCH($A876,Variables!$A$5:$A$105,0)))&amp;"."&amp;AE$5</f>
        <v/>
      </c>
      <c r="AF876" s="41">
        <f>INDEX(AF$78:AF$91,$D876)/$E876</f>
        <v/>
      </c>
      <c r="AG876" s="40">
        <f>INDEX(AG$78:AG$91,$D876)/$E876</f>
        <v/>
      </c>
      <c r="AH876" s="40">
        <f>INDEX(AH$78:AH$91,$D876)/$E876</f>
        <v/>
      </c>
      <c r="AI876" s="40">
        <f>INDEX(AI$78:AI$91,$D876)/$E876</f>
        <v/>
      </c>
      <c r="AJ876" s="40">
        <f>INDEX(AJ$78:AJ$91,$D876)/$E876</f>
        <v/>
      </c>
      <c r="AK876" s="40">
        <f>INDEX(AK$78:AK$91,$D876)/$E876</f>
        <v/>
      </c>
      <c r="AL876" s="40">
        <f>INDEX(AL$78:AL$91,$D876)/$E876</f>
        <v/>
      </c>
      <c r="AM876" s="40">
        <f>INDEX(AM$78:AM$91,$D876)/$E876</f>
        <v/>
      </c>
      <c r="AN876" s="40">
        <f>INDEX(AN$78:AN$91,$D876)/$E876</f>
        <v/>
      </c>
      <c r="AO876" s="40">
        <f>INDEX(AO$78:AO$91,$D876)/$E876</f>
        <v/>
      </c>
      <c r="AP876" s="40">
        <f>INDEX(AP$78:AP$91,$D876)/$E876</f>
        <v/>
      </c>
      <c r="AQ876" s="40">
        <f>INDEX(AQ$78:AQ$91,$D876)/$E876</f>
        <v/>
      </c>
      <c r="AR876" s="40">
        <f>INDEX(AR$78:AR$91,$D876)/$E876</f>
        <v/>
      </c>
      <c r="AS876" s="40">
        <f>INDEX(AS$78:AS$91,$D876)/$E876</f>
        <v/>
      </c>
      <c r="AT876" s="40">
        <f>INDEX(AT$78:AT$91,$D876)/$E876</f>
        <v/>
      </c>
      <c r="AU876" s="40">
        <f>INDEX(AU$78:AU$91,$D876)/$E876</f>
        <v/>
      </c>
      <c r="AV876" s="40">
        <f>INDEX(AV$78:AV$91,$D876)/$E876</f>
        <v/>
      </c>
      <c r="AW876" s="40">
        <f>INDEX(AW$78:AW$91,$D876)/$E876</f>
        <v/>
      </c>
      <c r="AX876" s="42">
        <f>NEWEXCISE(INDEX(AX$78:AX$91,$D876),$E876)</f>
        <v/>
      </c>
    </row>
    <row r="877" hidden="1" outlineLevel="2">
      <c r="A877" s="5" t="inlineStr">
        <is>
          <t>ntx</t>
        </is>
      </c>
      <c r="B877" s="5" t="inlineStr">
        <is>
          <t>oop</t>
        </is>
      </c>
      <c r="C877" s="5" t="inlineStr">
        <is>
          <t>srv</t>
        </is>
      </c>
      <c r="D877" s="40">
        <f>INDEX(Inputs!$L$5:$L$132,MATCH($B877&amp;"|"&amp;$C877,Inputs!$A$5:$A$132,0))</f>
        <v/>
      </c>
      <c r="E877" s="40">
        <f>INDEX(Inputs!$I$5:$I$132,MATCH($B877&amp;"|"&amp;$C877,Inputs!$A$5:$A$132,0))</f>
        <v/>
      </c>
      <c r="F877" s="39" t="n"/>
      <c r="G877" s="39" t="n"/>
      <c r="H877" s="5">
        <f>INDEX(Variables!$B$5:$B$105,MATCH($A877,Variables!$A$5:$A$105,0))&amp;IF($C877="",""," | "&amp;INDEX(Mapping!$B$5:$B$26,MATCH($C877,Mapping!$A$5:$A$26,0))&amp;" | "&amp;INDEX(Mapping!$B$30:$B$41,MATCH($B877,Mapping!$A$30:$A$41,0)))</f>
        <v/>
      </c>
      <c r="I877" s="5">
        <f>INDEX(Variables!$C$5:$C$105,MATCH($A877,Variables!$A$5:$A$105,0))</f>
        <v/>
      </c>
      <c r="J877" s="5">
        <f>INDEX(Variables!$E$5:$E$105,MATCH($A877,Variables!$A$5:$A$105,0))</f>
        <v/>
      </c>
      <c r="K877" s="25">
        <f>LOWER(Settings!$C$4)&amp;".mit."&amp;$A877&amp;IF($C877="","","."&amp;$C877&amp;"."&amp;$B877)&amp;IF(INDEX(Variables!$D$5:$D$105,MATCH($A877,Variables!$A$5:$A$105,0))="","","."&amp;INDEX(Variables!$D$5:$D$105,MATCH($A877,Variables!$A$5:$A$105,0)))&amp;"."&amp;K$5</f>
        <v/>
      </c>
      <c r="L877" s="41">
        <f>INDEX(L$78:L$91,$D877)/$E877</f>
        <v/>
      </c>
      <c r="M877" s="40">
        <f>INDEX(M$78:M$91,$D877)/$E877</f>
        <v/>
      </c>
      <c r="N877" s="40">
        <f>INDEX(N$78:N$91,$D877)/$E877</f>
        <v/>
      </c>
      <c r="O877" s="40">
        <f>INDEX(O$78:O$91,$D877)/$E877</f>
        <v/>
      </c>
      <c r="P877" s="40">
        <f>INDEX(P$78:P$91,$D877)/$E877</f>
        <v/>
      </c>
      <c r="Q877" s="40">
        <f>INDEX(Q$78:Q$91,$D877)/$E877</f>
        <v/>
      </c>
      <c r="R877" s="40">
        <f>INDEX(R$78:R$91,$D877)/$E877</f>
        <v/>
      </c>
      <c r="S877" s="40">
        <f>INDEX(S$78:S$91,$D877)/$E877</f>
        <v/>
      </c>
      <c r="T877" s="40">
        <f>INDEX(T$78:T$91,$D877)/$E877</f>
        <v/>
      </c>
      <c r="U877" s="40">
        <f>INDEX(U$78:U$91,$D877)/$E877</f>
        <v/>
      </c>
      <c r="V877" s="40">
        <f>INDEX(V$78:V$91,$D877)/$E877</f>
        <v/>
      </c>
      <c r="W877" s="40">
        <f>INDEX(W$78:W$91,$D877)/$E877</f>
        <v/>
      </c>
      <c r="X877" s="40">
        <f>INDEX(X$78:X$91,$D877)/$E877</f>
        <v/>
      </c>
      <c r="Y877" s="40">
        <f>INDEX(Y$78:Y$91,$D877)/$E877</f>
        <v/>
      </c>
      <c r="Z877" s="40">
        <f>INDEX(Z$78:Z$91,$D877)/$E877</f>
        <v/>
      </c>
      <c r="AA877" s="40">
        <f>INDEX(AA$78:AA$91,$D877)/$E877</f>
        <v/>
      </c>
      <c r="AB877" s="40">
        <f>INDEX(AB$78:AB$91,$D877)/$E877</f>
        <v/>
      </c>
      <c r="AC877" s="40">
        <f>INDEX(AC$78:AC$91,$D877)/$E877</f>
        <v/>
      </c>
      <c r="AD877" s="42">
        <f>NEWEXCISE(INDEX(AD$78:AD$91,$D877),$E877)</f>
        <v/>
      </c>
      <c r="AE877" s="25">
        <f>LOWER(Settings!$C$4)&amp;".mit."&amp;$A877&amp;IF($C877="","","."&amp;$C877&amp;"."&amp;$B877)&amp;IF(INDEX(Variables!$D$5:$D$105,MATCH($A877,Variables!$A$5:$A$105,0))="","","."&amp;INDEX(Variables!$D$5:$D$105,MATCH($A877,Variables!$A$5:$A$105,0)))&amp;"."&amp;AE$5</f>
        <v/>
      </c>
      <c r="AF877" s="41">
        <f>INDEX(AF$78:AF$91,$D877)/$E877</f>
        <v/>
      </c>
      <c r="AG877" s="40">
        <f>INDEX(AG$78:AG$91,$D877)/$E877</f>
        <v/>
      </c>
      <c r="AH877" s="40">
        <f>INDEX(AH$78:AH$91,$D877)/$E877</f>
        <v/>
      </c>
      <c r="AI877" s="40">
        <f>INDEX(AI$78:AI$91,$D877)/$E877</f>
        <v/>
      </c>
      <c r="AJ877" s="40">
        <f>INDEX(AJ$78:AJ$91,$D877)/$E877</f>
        <v/>
      </c>
      <c r="AK877" s="40">
        <f>INDEX(AK$78:AK$91,$D877)/$E877</f>
        <v/>
      </c>
      <c r="AL877" s="40">
        <f>INDEX(AL$78:AL$91,$D877)/$E877</f>
        <v/>
      </c>
      <c r="AM877" s="40">
        <f>INDEX(AM$78:AM$91,$D877)/$E877</f>
        <v/>
      </c>
      <c r="AN877" s="40">
        <f>INDEX(AN$78:AN$91,$D877)/$E877</f>
        <v/>
      </c>
      <c r="AO877" s="40">
        <f>INDEX(AO$78:AO$91,$D877)/$E877</f>
        <v/>
      </c>
      <c r="AP877" s="40">
        <f>INDEX(AP$78:AP$91,$D877)/$E877</f>
        <v/>
      </c>
      <c r="AQ877" s="40">
        <f>INDEX(AQ$78:AQ$91,$D877)/$E877</f>
        <v/>
      </c>
      <c r="AR877" s="40">
        <f>INDEX(AR$78:AR$91,$D877)/$E877</f>
        <v/>
      </c>
      <c r="AS877" s="40">
        <f>INDEX(AS$78:AS$91,$D877)/$E877</f>
        <v/>
      </c>
      <c r="AT877" s="40">
        <f>INDEX(AT$78:AT$91,$D877)/$E877</f>
        <v/>
      </c>
      <c r="AU877" s="40">
        <f>INDEX(AU$78:AU$91,$D877)/$E877</f>
        <v/>
      </c>
      <c r="AV877" s="40">
        <f>INDEX(AV$78:AV$91,$D877)/$E877</f>
        <v/>
      </c>
      <c r="AW877" s="40">
        <f>INDEX(AW$78:AW$91,$D877)/$E877</f>
        <v/>
      </c>
      <c r="AX877" s="42">
        <f>NEWEXCISE(INDEX(AX$78:AX$91,$D877),$E877)</f>
        <v/>
      </c>
    </row>
    <row r="878" hidden="1" outlineLevel="2">
      <c r="A878" s="5" t="inlineStr">
        <is>
          <t>ntx</t>
        </is>
      </c>
      <c r="B878" s="5" t="inlineStr">
        <is>
          <t>bio</t>
        </is>
      </c>
      <c r="C878" s="5" t="inlineStr">
        <is>
          <t>srv</t>
        </is>
      </c>
      <c r="D878" s="40">
        <f>INDEX(Inputs!$L$5:$L$132,MATCH($B878&amp;"|"&amp;$C878,Inputs!$A$5:$A$132,0))</f>
        <v/>
      </c>
      <c r="E878" s="40">
        <f>INDEX(Inputs!$I$5:$I$132,MATCH($B878&amp;"|"&amp;$C878,Inputs!$A$5:$A$132,0))</f>
        <v/>
      </c>
      <c r="F878" s="39" t="n"/>
      <c r="G878" s="39" t="n"/>
      <c r="H878" s="5">
        <f>INDEX(Variables!$B$5:$B$105,MATCH($A878,Variables!$A$5:$A$105,0))&amp;IF($C878="",""," | "&amp;INDEX(Mapping!$B$5:$B$26,MATCH($C878,Mapping!$A$5:$A$26,0))&amp;" | "&amp;INDEX(Mapping!$B$30:$B$41,MATCH($B878,Mapping!$A$30:$A$41,0)))</f>
        <v/>
      </c>
      <c r="I878" s="5">
        <f>INDEX(Variables!$C$5:$C$105,MATCH($A878,Variables!$A$5:$A$105,0))</f>
        <v/>
      </c>
      <c r="J878" s="5">
        <f>INDEX(Variables!$E$5:$E$105,MATCH($A878,Variables!$A$5:$A$105,0))</f>
        <v/>
      </c>
      <c r="K878" s="25">
        <f>LOWER(Settings!$C$4)&amp;".mit."&amp;$A878&amp;IF($C878="","","."&amp;$C878&amp;"."&amp;$B878)&amp;IF(INDEX(Variables!$D$5:$D$105,MATCH($A878,Variables!$A$5:$A$105,0))="","","."&amp;INDEX(Variables!$D$5:$D$105,MATCH($A878,Variables!$A$5:$A$105,0)))&amp;"."&amp;K$5</f>
        <v/>
      </c>
      <c r="L878" s="41">
        <f>INDEX(L$78:L$91,$D878)/$E878</f>
        <v/>
      </c>
      <c r="M878" s="40">
        <f>INDEX(M$78:M$91,$D878)/$E878</f>
        <v/>
      </c>
      <c r="N878" s="40">
        <f>INDEX(N$78:N$91,$D878)/$E878</f>
        <v/>
      </c>
      <c r="O878" s="40">
        <f>INDEX(O$78:O$91,$D878)/$E878</f>
        <v/>
      </c>
      <c r="P878" s="40">
        <f>INDEX(P$78:P$91,$D878)/$E878</f>
        <v/>
      </c>
      <c r="Q878" s="40">
        <f>INDEX(Q$78:Q$91,$D878)/$E878</f>
        <v/>
      </c>
      <c r="R878" s="40">
        <f>INDEX(R$78:R$91,$D878)/$E878</f>
        <v/>
      </c>
      <c r="S878" s="40">
        <f>INDEX(S$78:S$91,$D878)/$E878</f>
        <v/>
      </c>
      <c r="T878" s="40">
        <f>INDEX(T$78:T$91,$D878)/$E878</f>
        <v/>
      </c>
      <c r="U878" s="40">
        <f>INDEX(U$78:U$91,$D878)/$E878</f>
        <v/>
      </c>
      <c r="V878" s="40">
        <f>INDEX(V$78:V$91,$D878)/$E878</f>
        <v/>
      </c>
      <c r="W878" s="40">
        <f>INDEX(W$78:W$91,$D878)/$E878</f>
        <v/>
      </c>
      <c r="X878" s="40">
        <f>INDEX(X$78:X$91,$D878)/$E878</f>
        <v/>
      </c>
      <c r="Y878" s="40">
        <f>INDEX(Y$78:Y$91,$D878)/$E878</f>
        <v/>
      </c>
      <c r="Z878" s="40">
        <f>INDEX(Z$78:Z$91,$D878)/$E878</f>
        <v/>
      </c>
      <c r="AA878" s="40">
        <f>INDEX(AA$78:AA$91,$D878)/$E878</f>
        <v/>
      </c>
      <c r="AB878" s="40">
        <f>INDEX(AB$78:AB$91,$D878)/$E878</f>
        <v/>
      </c>
      <c r="AC878" s="40">
        <f>INDEX(AC$78:AC$91,$D878)/$E878</f>
        <v/>
      </c>
      <c r="AD878" s="42">
        <f>NEWEXCISE(INDEX(AD$78:AD$91,$D878),$E878)</f>
        <v/>
      </c>
      <c r="AE878" s="25">
        <f>LOWER(Settings!$C$4)&amp;".mit."&amp;$A878&amp;IF($C878="","","."&amp;$C878&amp;"."&amp;$B878)&amp;IF(INDEX(Variables!$D$5:$D$105,MATCH($A878,Variables!$A$5:$A$105,0))="","","."&amp;INDEX(Variables!$D$5:$D$105,MATCH($A878,Variables!$A$5:$A$105,0)))&amp;"."&amp;AE$5</f>
        <v/>
      </c>
      <c r="AF878" s="41">
        <f>INDEX(AF$78:AF$91,$D878)/$E878</f>
        <v/>
      </c>
      <c r="AG878" s="40">
        <f>INDEX(AG$78:AG$91,$D878)/$E878</f>
        <v/>
      </c>
      <c r="AH878" s="40">
        <f>INDEX(AH$78:AH$91,$D878)/$E878</f>
        <v/>
      </c>
      <c r="AI878" s="40">
        <f>INDEX(AI$78:AI$91,$D878)/$E878</f>
        <v/>
      </c>
      <c r="AJ878" s="40">
        <f>INDEX(AJ$78:AJ$91,$D878)/$E878</f>
        <v/>
      </c>
      <c r="AK878" s="40">
        <f>INDEX(AK$78:AK$91,$D878)/$E878</f>
        <v/>
      </c>
      <c r="AL878" s="40">
        <f>INDEX(AL$78:AL$91,$D878)/$E878</f>
        <v/>
      </c>
      <c r="AM878" s="40">
        <f>INDEX(AM$78:AM$91,$D878)/$E878</f>
        <v/>
      </c>
      <c r="AN878" s="40">
        <f>INDEX(AN$78:AN$91,$D878)/$E878</f>
        <v/>
      </c>
      <c r="AO878" s="40">
        <f>INDEX(AO$78:AO$91,$D878)/$E878</f>
        <v/>
      </c>
      <c r="AP878" s="40">
        <f>INDEX(AP$78:AP$91,$D878)/$E878</f>
        <v/>
      </c>
      <c r="AQ878" s="40">
        <f>INDEX(AQ$78:AQ$91,$D878)/$E878</f>
        <v/>
      </c>
      <c r="AR878" s="40">
        <f>INDEX(AR$78:AR$91,$D878)/$E878</f>
        <v/>
      </c>
      <c r="AS878" s="40">
        <f>INDEX(AS$78:AS$91,$D878)/$E878</f>
        <v/>
      </c>
      <c r="AT878" s="40">
        <f>INDEX(AT$78:AT$91,$D878)/$E878</f>
        <v/>
      </c>
      <c r="AU878" s="40">
        <f>INDEX(AU$78:AU$91,$D878)/$E878</f>
        <v/>
      </c>
      <c r="AV878" s="40">
        <f>INDEX(AV$78:AV$91,$D878)/$E878</f>
        <v/>
      </c>
      <c r="AW878" s="40">
        <f>INDEX(AW$78:AW$91,$D878)/$E878</f>
        <v/>
      </c>
      <c r="AX878" s="42">
        <f>NEWEXCISE(INDEX(AX$78:AX$91,$D878),$E878)</f>
        <v/>
      </c>
    </row>
    <row r="879" hidden="1" outlineLevel="2"/>
    <row r="880" hidden="1" outlineLevel="2">
      <c r="A880" s="5" t="inlineStr">
        <is>
          <t>nce</t>
        </is>
      </c>
      <c r="B880" s="5" t="inlineStr">
        <is>
          <t>coa</t>
        </is>
      </c>
      <c r="C880" s="5" t="inlineStr">
        <is>
          <t>srv</t>
        </is>
      </c>
      <c r="D880" s="39" t="n"/>
      <c r="E880" s="39" t="n"/>
      <c r="F880" s="39" t="n"/>
      <c r="G880" s="39" t="n"/>
      <c r="H880" s="5">
        <f>INDEX(Variables!$B$5:$B$105,MATCH($A880,Variables!$A$5:$A$105,0))&amp;IF($C880="",""," | "&amp;INDEX(Mapping!$B$5:$B$26,MATCH($C880,Mapping!$A$5:$A$26,0))&amp;" | "&amp;INDEX(Mapping!$B$30:$B$41,MATCH($B880,Mapping!$A$30:$A$41,0)))</f>
        <v/>
      </c>
      <c r="I880" s="5">
        <f>INDEX(Variables!$C$5:$C$105,MATCH($A880,Variables!$A$5:$A$105,0))</f>
        <v/>
      </c>
      <c r="J880" s="5">
        <f>INDEX(Variables!$E$5:$E$105,MATCH($A880,Variables!$A$5:$A$105,0))</f>
        <v/>
      </c>
      <c r="K880" s="25">
        <f>LOWER(Settings!$C$4)&amp;".mit."&amp;$A880&amp;IF($C880="","","."&amp;$C880&amp;"."&amp;$B880)&amp;IF(INDEX(Variables!$D$5:$D$105,MATCH($A880,Variables!$A$5:$A$105,0))="","","."&amp;INDEX(Variables!$D$5:$D$105,MATCH($A880,Variables!$A$5:$A$105,0)))&amp;"."&amp;K$5</f>
        <v/>
      </c>
      <c r="L880" s="41">
        <f>L853+L862+L871</f>
        <v/>
      </c>
      <c r="M880" s="40">
        <f>M853+M862+M871</f>
        <v/>
      </c>
      <c r="N880" s="40">
        <f>N853+N862+N871</f>
        <v/>
      </c>
      <c r="O880" s="40">
        <f>O853+O862+O871</f>
        <v/>
      </c>
      <c r="P880" s="40">
        <f>P853+P862+P871</f>
        <v/>
      </c>
      <c r="Q880" s="40">
        <f>Q853+Q862+Q871</f>
        <v/>
      </c>
      <c r="R880" s="40">
        <f>R853+R862+R871</f>
        <v/>
      </c>
      <c r="S880" s="40">
        <f>S853+S862+S871</f>
        <v/>
      </c>
      <c r="T880" s="40">
        <f>T853+T862+T871</f>
        <v/>
      </c>
      <c r="U880" s="40">
        <f>U853+U862+U871</f>
        <v/>
      </c>
      <c r="V880" s="40">
        <f>V853+V862+V871</f>
        <v/>
      </c>
      <c r="W880" s="40">
        <f>W853+W862+W871</f>
        <v/>
      </c>
      <c r="X880" s="40">
        <f>X853+X862+X871</f>
        <v/>
      </c>
      <c r="Y880" s="40">
        <f>Y853+Y862+Y871</f>
        <v/>
      </c>
      <c r="Z880" s="40">
        <f>Z853+Z862+Z871</f>
        <v/>
      </c>
      <c r="AA880" s="40">
        <f>AA853+AA862+AA871</f>
        <v/>
      </c>
      <c r="AB880" s="40">
        <f>AB853+AB862+AB871</f>
        <v/>
      </c>
      <c r="AC880" s="40">
        <f>AC853+AC862+AC871</f>
        <v/>
      </c>
      <c r="AD880" s="42">
        <f>NEWPOLICY(AD853,AD862,AD871)</f>
        <v/>
      </c>
      <c r="AE880" s="25">
        <f>LOWER(Settings!$C$4)&amp;".mit."&amp;$A880&amp;IF($C880="","","."&amp;$C880&amp;"."&amp;$B880)&amp;IF(INDEX(Variables!$D$5:$D$105,MATCH($A880,Variables!$A$5:$A$105,0))="","","."&amp;INDEX(Variables!$D$5:$D$105,MATCH($A880,Variables!$A$5:$A$105,0)))&amp;"."&amp;AE$5</f>
        <v/>
      </c>
      <c r="AF880" s="41">
        <f>AF853+AF862+AF871</f>
        <v/>
      </c>
      <c r="AG880" s="40">
        <f>AG853+AG862+AG871</f>
        <v/>
      </c>
      <c r="AH880" s="40">
        <f>AH853+AH862+AH871</f>
        <v/>
      </c>
      <c r="AI880" s="40">
        <f>AI853+AI862+AI871</f>
        <v/>
      </c>
      <c r="AJ880" s="40">
        <f>AJ853+AJ862+AJ871</f>
        <v/>
      </c>
      <c r="AK880" s="40">
        <f>AK853+AK862+AK871</f>
        <v/>
      </c>
      <c r="AL880" s="40">
        <f>AL853+AL862+AL871</f>
        <v/>
      </c>
      <c r="AM880" s="40">
        <f>AM853+AM862+AM871</f>
        <v/>
      </c>
      <c r="AN880" s="40">
        <f>AN853+AN862+AN871</f>
        <v/>
      </c>
      <c r="AO880" s="40">
        <f>AO853+AO862+AO871</f>
        <v/>
      </c>
      <c r="AP880" s="40">
        <f>AP853+AP862+AP871</f>
        <v/>
      </c>
      <c r="AQ880" s="40">
        <f>AQ853+AQ862+AQ871</f>
        <v/>
      </c>
      <c r="AR880" s="40">
        <f>AR853+AR862+AR871</f>
        <v/>
      </c>
      <c r="AS880" s="40">
        <f>AS853+AS862+AS871</f>
        <v/>
      </c>
      <c r="AT880" s="40">
        <f>AT853+AT862+AT871</f>
        <v/>
      </c>
      <c r="AU880" s="40">
        <f>AU853+AU862+AU871</f>
        <v/>
      </c>
      <c r="AV880" s="40">
        <f>AV853+AV862+AV871</f>
        <v/>
      </c>
      <c r="AW880" s="40">
        <f>AW853+AW862+AW871</f>
        <v/>
      </c>
      <c r="AX880" s="42">
        <f>NEWPOLICY(AX853,AX862,AX871)</f>
        <v/>
      </c>
    </row>
    <row r="881" hidden="1" outlineLevel="2">
      <c r="A881" s="5" t="inlineStr">
        <is>
          <t>nce</t>
        </is>
      </c>
      <c r="B881" s="5" t="inlineStr">
        <is>
          <t>nga</t>
        </is>
      </c>
      <c r="C881" s="5" t="inlineStr">
        <is>
          <t>srv</t>
        </is>
      </c>
      <c r="D881" s="39" t="n"/>
      <c r="E881" s="39" t="n"/>
      <c r="F881" s="39" t="n"/>
      <c r="G881" s="39" t="n"/>
      <c r="H881" s="5">
        <f>INDEX(Variables!$B$5:$B$105,MATCH($A881,Variables!$A$5:$A$105,0))&amp;IF($C881="",""," | "&amp;INDEX(Mapping!$B$5:$B$26,MATCH($C881,Mapping!$A$5:$A$26,0))&amp;" | "&amp;INDEX(Mapping!$B$30:$B$41,MATCH($B881,Mapping!$A$30:$A$41,0)))</f>
        <v/>
      </c>
      <c r="I881" s="5">
        <f>INDEX(Variables!$C$5:$C$105,MATCH($A881,Variables!$A$5:$A$105,0))</f>
        <v/>
      </c>
      <c r="J881" s="5">
        <f>INDEX(Variables!$E$5:$E$105,MATCH($A881,Variables!$A$5:$A$105,0))</f>
        <v/>
      </c>
      <c r="K881" s="25">
        <f>LOWER(Settings!$C$4)&amp;".mit."&amp;$A881&amp;IF($C881="","","."&amp;$C881&amp;"."&amp;$B881)&amp;IF(INDEX(Variables!$D$5:$D$105,MATCH($A881,Variables!$A$5:$A$105,0))="","","."&amp;INDEX(Variables!$D$5:$D$105,MATCH($A881,Variables!$A$5:$A$105,0)))&amp;"."&amp;K$5</f>
        <v/>
      </c>
      <c r="L881" s="41">
        <f>L854+L863+L872</f>
        <v/>
      </c>
      <c r="M881" s="40">
        <f>M854+M863+M872</f>
        <v/>
      </c>
      <c r="N881" s="40">
        <f>N854+N863+N872</f>
        <v/>
      </c>
      <c r="O881" s="40">
        <f>O854+O863+O872</f>
        <v/>
      </c>
      <c r="P881" s="40">
        <f>P854+P863+P872</f>
        <v/>
      </c>
      <c r="Q881" s="40">
        <f>Q854+Q863+Q872</f>
        <v/>
      </c>
      <c r="R881" s="40">
        <f>R854+R863+R872</f>
        <v/>
      </c>
      <c r="S881" s="40">
        <f>S854+S863+S872</f>
        <v/>
      </c>
      <c r="T881" s="40">
        <f>T854+T863+T872</f>
        <v/>
      </c>
      <c r="U881" s="40">
        <f>U854+U863+U872</f>
        <v/>
      </c>
      <c r="V881" s="40">
        <f>V854+V863+V872</f>
        <v/>
      </c>
      <c r="W881" s="40">
        <f>W854+W863+W872</f>
        <v/>
      </c>
      <c r="X881" s="40">
        <f>X854+X863+X872</f>
        <v/>
      </c>
      <c r="Y881" s="40">
        <f>Y854+Y863+Y872</f>
        <v/>
      </c>
      <c r="Z881" s="40">
        <f>Z854+Z863+Z872</f>
        <v/>
      </c>
      <c r="AA881" s="40">
        <f>AA854+AA863+AA872</f>
        <v/>
      </c>
      <c r="AB881" s="40">
        <f>AB854+AB863+AB872</f>
        <v/>
      </c>
      <c r="AC881" s="40">
        <f>AC854+AC863+AC872</f>
        <v/>
      </c>
      <c r="AD881" s="42">
        <f>NEWPOLICY(AD854,AD863,AD872)</f>
        <v/>
      </c>
      <c r="AE881" s="25">
        <f>LOWER(Settings!$C$4)&amp;".mit."&amp;$A881&amp;IF($C881="","","."&amp;$C881&amp;"."&amp;$B881)&amp;IF(INDEX(Variables!$D$5:$D$105,MATCH($A881,Variables!$A$5:$A$105,0))="","","."&amp;INDEX(Variables!$D$5:$D$105,MATCH($A881,Variables!$A$5:$A$105,0)))&amp;"."&amp;AE$5</f>
        <v/>
      </c>
      <c r="AF881" s="41">
        <f>AF854+AF863+AF872</f>
        <v/>
      </c>
      <c r="AG881" s="40">
        <f>AG854+AG863+AG872</f>
        <v/>
      </c>
      <c r="AH881" s="40">
        <f>AH854+AH863+AH872</f>
        <v/>
      </c>
      <c r="AI881" s="40">
        <f>AI854+AI863+AI872</f>
        <v/>
      </c>
      <c r="AJ881" s="40">
        <f>AJ854+AJ863+AJ872</f>
        <v/>
      </c>
      <c r="AK881" s="40">
        <f>AK854+AK863+AK872</f>
        <v/>
      </c>
      <c r="AL881" s="40">
        <f>AL854+AL863+AL872</f>
        <v/>
      </c>
      <c r="AM881" s="40">
        <f>AM854+AM863+AM872</f>
        <v/>
      </c>
      <c r="AN881" s="40">
        <f>AN854+AN863+AN872</f>
        <v/>
      </c>
      <c r="AO881" s="40">
        <f>AO854+AO863+AO872</f>
        <v/>
      </c>
      <c r="AP881" s="40">
        <f>AP854+AP863+AP872</f>
        <v/>
      </c>
      <c r="AQ881" s="40">
        <f>AQ854+AQ863+AQ872</f>
        <v/>
      </c>
      <c r="AR881" s="40">
        <f>AR854+AR863+AR872</f>
        <v/>
      </c>
      <c r="AS881" s="40">
        <f>AS854+AS863+AS872</f>
        <v/>
      </c>
      <c r="AT881" s="40">
        <f>AT854+AT863+AT872</f>
        <v/>
      </c>
      <c r="AU881" s="40">
        <f>AU854+AU863+AU872</f>
        <v/>
      </c>
      <c r="AV881" s="40">
        <f>AV854+AV863+AV872</f>
        <v/>
      </c>
      <c r="AW881" s="40">
        <f>AW854+AW863+AW872</f>
        <v/>
      </c>
      <c r="AX881" s="42">
        <f>NEWPOLICY(AX854,AX863,AX872)</f>
        <v/>
      </c>
    </row>
    <row r="882" hidden="1" outlineLevel="2">
      <c r="A882" s="5" t="inlineStr">
        <is>
          <t>nce</t>
        </is>
      </c>
      <c r="B882" s="5" t="inlineStr">
        <is>
          <t>gso</t>
        </is>
      </c>
      <c r="C882" s="5" t="inlineStr">
        <is>
          <t>srv</t>
        </is>
      </c>
      <c r="D882" s="39" t="n"/>
      <c r="E882" s="39" t="n"/>
      <c r="F882" s="39" t="n"/>
      <c r="G882" s="39" t="n"/>
      <c r="H882" s="5">
        <f>INDEX(Variables!$B$5:$B$105,MATCH($A882,Variables!$A$5:$A$105,0))&amp;IF($C882="",""," | "&amp;INDEX(Mapping!$B$5:$B$26,MATCH($C882,Mapping!$A$5:$A$26,0))&amp;" | "&amp;INDEX(Mapping!$B$30:$B$41,MATCH($B882,Mapping!$A$30:$A$41,0)))</f>
        <v/>
      </c>
      <c r="I882" s="5">
        <f>INDEX(Variables!$C$5:$C$105,MATCH($A882,Variables!$A$5:$A$105,0))</f>
        <v/>
      </c>
      <c r="J882" s="5">
        <f>INDEX(Variables!$E$5:$E$105,MATCH($A882,Variables!$A$5:$A$105,0))</f>
        <v/>
      </c>
      <c r="K882" s="25">
        <f>LOWER(Settings!$C$4)&amp;".mit."&amp;$A882&amp;IF($C882="","","."&amp;$C882&amp;"."&amp;$B882)&amp;IF(INDEX(Variables!$D$5:$D$105,MATCH($A882,Variables!$A$5:$A$105,0))="","","."&amp;INDEX(Variables!$D$5:$D$105,MATCH($A882,Variables!$A$5:$A$105,0)))&amp;"."&amp;K$5</f>
        <v/>
      </c>
      <c r="L882" s="41">
        <f>L855+L864+L873</f>
        <v/>
      </c>
      <c r="M882" s="40">
        <f>M855+M864+M873</f>
        <v/>
      </c>
      <c r="N882" s="40">
        <f>N855+N864+N873</f>
        <v/>
      </c>
      <c r="O882" s="40">
        <f>O855+O864+O873</f>
        <v/>
      </c>
      <c r="P882" s="40">
        <f>P855+P864+P873</f>
        <v/>
      </c>
      <c r="Q882" s="40">
        <f>Q855+Q864+Q873</f>
        <v/>
      </c>
      <c r="R882" s="40">
        <f>R855+R864+R873</f>
        <v/>
      </c>
      <c r="S882" s="40">
        <f>S855+S864+S873</f>
        <v/>
      </c>
      <c r="T882" s="40">
        <f>T855+T864+T873</f>
        <v/>
      </c>
      <c r="U882" s="40">
        <f>U855+U864+U873</f>
        <v/>
      </c>
      <c r="V882" s="40">
        <f>V855+V864+V873</f>
        <v/>
      </c>
      <c r="W882" s="40">
        <f>W855+W864+W873</f>
        <v/>
      </c>
      <c r="X882" s="40">
        <f>X855+X864+X873</f>
        <v/>
      </c>
      <c r="Y882" s="40">
        <f>Y855+Y864+Y873</f>
        <v/>
      </c>
      <c r="Z882" s="40">
        <f>Z855+Z864+Z873</f>
        <v/>
      </c>
      <c r="AA882" s="40">
        <f>AA855+AA864+AA873</f>
        <v/>
      </c>
      <c r="AB882" s="40">
        <f>AB855+AB864+AB873</f>
        <v/>
      </c>
      <c r="AC882" s="40">
        <f>AC855+AC864+AC873</f>
        <v/>
      </c>
      <c r="AD882" s="42">
        <f>NEWPOLICY(AD855,AD864,AD873)</f>
        <v/>
      </c>
      <c r="AE882" s="25">
        <f>LOWER(Settings!$C$4)&amp;".mit."&amp;$A882&amp;IF($C882="","","."&amp;$C882&amp;"."&amp;$B882)&amp;IF(INDEX(Variables!$D$5:$D$105,MATCH($A882,Variables!$A$5:$A$105,0))="","","."&amp;INDEX(Variables!$D$5:$D$105,MATCH($A882,Variables!$A$5:$A$105,0)))&amp;"."&amp;AE$5</f>
        <v/>
      </c>
      <c r="AF882" s="41">
        <f>AF855+AF864+AF873</f>
        <v/>
      </c>
      <c r="AG882" s="40">
        <f>AG855+AG864+AG873</f>
        <v/>
      </c>
      <c r="AH882" s="40">
        <f>AH855+AH864+AH873</f>
        <v/>
      </c>
      <c r="AI882" s="40">
        <f>AI855+AI864+AI873</f>
        <v/>
      </c>
      <c r="AJ882" s="40">
        <f>AJ855+AJ864+AJ873</f>
        <v/>
      </c>
      <c r="AK882" s="40">
        <f>AK855+AK864+AK873</f>
        <v/>
      </c>
      <c r="AL882" s="40">
        <f>AL855+AL864+AL873</f>
        <v/>
      </c>
      <c r="AM882" s="40">
        <f>AM855+AM864+AM873</f>
        <v/>
      </c>
      <c r="AN882" s="40">
        <f>AN855+AN864+AN873</f>
        <v/>
      </c>
      <c r="AO882" s="40">
        <f>AO855+AO864+AO873</f>
        <v/>
      </c>
      <c r="AP882" s="40">
        <f>AP855+AP864+AP873</f>
        <v/>
      </c>
      <c r="AQ882" s="40">
        <f>AQ855+AQ864+AQ873</f>
        <v/>
      </c>
      <c r="AR882" s="40">
        <f>AR855+AR864+AR873</f>
        <v/>
      </c>
      <c r="AS882" s="40">
        <f>AS855+AS864+AS873</f>
        <v/>
      </c>
      <c r="AT882" s="40">
        <f>AT855+AT864+AT873</f>
        <v/>
      </c>
      <c r="AU882" s="40">
        <f>AU855+AU864+AU873</f>
        <v/>
      </c>
      <c r="AV882" s="40">
        <f>AV855+AV864+AV873</f>
        <v/>
      </c>
      <c r="AW882" s="40">
        <f>AW855+AW864+AW873</f>
        <v/>
      </c>
      <c r="AX882" s="42">
        <f>NEWPOLICY(AX855,AX864,AX873)</f>
        <v/>
      </c>
    </row>
    <row r="883" hidden="1" outlineLevel="2">
      <c r="A883" s="5" t="inlineStr">
        <is>
          <t>nce</t>
        </is>
      </c>
      <c r="B883" s="5" t="inlineStr">
        <is>
          <t>die</t>
        </is>
      </c>
      <c r="C883" s="5" t="inlineStr">
        <is>
          <t>srv</t>
        </is>
      </c>
      <c r="D883" s="39" t="n"/>
      <c r="E883" s="39" t="n"/>
      <c r="F883" s="39" t="n"/>
      <c r="G883" s="39" t="n"/>
      <c r="H883" s="5">
        <f>INDEX(Variables!$B$5:$B$105,MATCH($A883,Variables!$A$5:$A$105,0))&amp;IF($C883="",""," | "&amp;INDEX(Mapping!$B$5:$B$26,MATCH($C883,Mapping!$A$5:$A$26,0))&amp;" | "&amp;INDEX(Mapping!$B$30:$B$41,MATCH($B883,Mapping!$A$30:$A$41,0)))</f>
        <v/>
      </c>
      <c r="I883" s="5">
        <f>INDEX(Variables!$C$5:$C$105,MATCH($A883,Variables!$A$5:$A$105,0))</f>
        <v/>
      </c>
      <c r="J883" s="5">
        <f>INDEX(Variables!$E$5:$E$105,MATCH($A883,Variables!$A$5:$A$105,0))</f>
        <v/>
      </c>
      <c r="K883" s="25">
        <f>LOWER(Settings!$C$4)&amp;".mit."&amp;$A883&amp;IF($C883="","","."&amp;$C883&amp;"."&amp;$B883)&amp;IF(INDEX(Variables!$D$5:$D$105,MATCH($A883,Variables!$A$5:$A$105,0))="","","."&amp;INDEX(Variables!$D$5:$D$105,MATCH($A883,Variables!$A$5:$A$105,0)))&amp;"."&amp;K$5</f>
        <v/>
      </c>
      <c r="L883" s="41">
        <f>L856+L865+L874</f>
        <v/>
      </c>
      <c r="M883" s="40">
        <f>M856+M865+M874</f>
        <v/>
      </c>
      <c r="N883" s="40">
        <f>N856+N865+N874</f>
        <v/>
      </c>
      <c r="O883" s="40">
        <f>O856+O865+O874</f>
        <v/>
      </c>
      <c r="P883" s="40">
        <f>P856+P865+P874</f>
        <v/>
      </c>
      <c r="Q883" s="40">
        <f>Q856+Q865+Q874</f>
        <v/>
      </c>
      <c r="R883" s="40">
        <f>R856+R865+R874</f>
        <v/>
      </c>
      <c r="S883" s="40">
        <f>S856+S865+S874</f>
        <v/>
      </c>
      <c r="T883" s="40">
        <f>T856+T865+T874</f>
        <v/>
      </c>
      <c r="U883" s="40">
        <f>U856+U865+U874</f>
        <v/>
      </c>
      <c r="V883" s="40">
        <f>V856+V865+V874</f>
        <v/>
      </c>
      <c r="W883" s="40">
        <f>W856+W865+W874</f>
        <v/>
      </c>
      <c r="X883" s="40">
        <f>X856+X865+X874</f>
        <v/>
      </c>
      <c r="Y883" s="40">
        <f>Y856+Y865+Y874</f>
        <v/>
      </c>
      <c r="Z883" s="40">
        <f>Z856+Z865+Z874</f>
        <v/>
      </c>
      <c r="AA883" s="40">
        <f>AA856+AA865+AA874</f>
        <v/>
      </c>
      <c r="AB883" s="40">
        <f>AB856+AB865+AB874</f>
        <v/>
      </c>
      <c r="AC883" s="40">
        <f>AC856+AC865+AC874</f>
        <v/>
      </c>
      <c r="AD883" s="42">
        <f>NEWPOLICY(AD856,AD865,AD874)</f>
        <v/>
      </c>
      <c r="AE883" s="25">
        <f>LOWER(Settings!$C$4)&amp;".mit."&amp;$A883&amp;IF($C883="","","."&amp;$C883&amp;"."&amp;$B883)&amp;IF(INDEX(Variables!$D$5:$D$105,MATCH($A883,Variables!$A$5:$A$105,0))="","","."&amp;INDEX(Variables!$D$5:$D$105,MATCH($A883,Variables!$A$5:$A$105,0)))&amp;"."&amp;AE$5</f>
        <v/>
      </c>
      <c r="AF883" s="41">
        <f>AF856+AF865+AF874</f>
        <v/>
      </c>
      <c r="AG883" s="40">
        <f>AG856+AG865+AG874</f>
        <v/>
      </c>
      <c r="AH883" s="40">
        <f>AH856+AH865+AH874</f>
        <v/>
      </c>
      <c r="AI883" s="40">
        <f>AI856+AI865+AI874</f>
        <v/>
      </c>
      <c r="AJ883" s="40">
        <f>AJ856+AJ865+AJ874</f>
        <v/>
      </c>
      <c r="AK883" s="40">
        <f>AK856+AK865+AK874</f>
        <v/>
      </c>
      <c r="AL883" s="40">
        <f>AL856+AL865+AL874</f>
        <v/>
      </c>
      <c r="AM883" s="40">
        <f>AM856+AM865+AM874</f>
        <v/>
      </c>
      <c r="AN883" s="40">
        <f>AN856+AN865+AN874</f>
        <v/>
      </c>
      <c r="AO883" s="40">
        <f>AO856+AO865+AO874</f>
        <v/>
      </c>
      <c r="AP883" s="40">
        <f>AP856+AP865+AP874</f>
        <v/>
      </c>
      <c r="AQ883" s="40">
        <f>AQ856+AQ865+AQ874</f>
        <v/>
      </c>
      <c r="AR883" s="40">
        <f>AR856+AR865+AR874</f>
        <v/>
      </c>
      <c r="AS883" s="40">
        <f>AS856+AS865+AS874</f>
        <v/>
      </c>
      <c r="AT883" s="40">
        <f>AT856+AT865+AT874</f>
        <v/>
      </c>
      <c r="AU883" s="40">
        <f>AU856+AU865+AU874</f>
        <v/>
      </c>
      <c r="AV883" s="40">
        <f>AV856+AV865+AV874</f>
        <v/>
      </c>
      <c r="AW883" s="40">
        <f>AW856+AW865+AW874</f>
        <v/>
      </c>
      <c r="AX883" s="42">
        <f>NEWPOLICY(AX856,AX865,AX874)</f>
        <v/>
      </c>
    </row>
    <row r="884" hidden="1" outlineLevel="2">
      <c r="A884" s="5" t="inlineStr">
        <is>
          <t>nce</t>
        </is>
      </c>
      <c r="B884" s="5" t="inlineStr">
        <is>
          <t>lpg</t>
        </is>
      </c>
      <c r="C884" s="5" t="inlineStr">
        <is>
          <t>srv</t>
        </is>
      </c>
      <c r="D884" s="39" t="n"/>
      <c r="E884" s="39" t="n"/>
      <c r="F884" s="39" t="n"/>
      <c r="G884" s="39" t="n"/>
      <c r="H884" s="5">
        <f>INDEX(Variables!$B$5:$B$105,MATCH($A884,Variables!$A$5:$A$105,0))&amp;IF($C884="",""," | "&amp;INDEX(Mapping!$B$5:$B$26,MATCH($C884,Mapping!$A$5:$A$26,0))&amp;" | "&amp;INDEX(Mapping!$B$30:$B$41,MATCH($B884,Mapping!$A$30:$A$41,0)))</f>
        <v/>
      </c>
      <c r="I884" s="5">
        <f>INDEX(Variables!$C$5:$C$105,MATCH($A884,Variables!$A$5:$A$105,0))</f>
        <v/>
      </c>
      <c r="J884" s="5">
        <f>INDEX(Variables!$E$5:$E$105,MATCH($A884,Variables!$A$5:$A$105,0))</f>
        <v/>
      </c>
      <c r="K884" s="25">
        <f>LOWER(Settings!$C$4)&amp;".mit."&amp;$A884&amp;IF($C884="","","."&amp;$C884&amp;"."&amp;$B884)&amp;IF(INDEX(Variables!$D$5:$D$105,MATCH($A884,Variables!$A$5:$A$105,0))="","","."&amp;INDEX(Variables!$D$5:$D$105,MATCH($A884,Variables!$A$5:$A$105,0)))&amp;"."&amp;K$5</f>
        <v/>
      </c>
      <c r="L884" s="41">
        <f>L857+L866+L875</f>
        <v/>
      </c>
      <c r="M884" s="40">
        <f>M857+M866+M875</f>
        <v/>
      </c>
      <c r="N884" s="40">
        <f>N857+N866+N875</f>
        <v/>
      </c>
      <c r="O884" s="40">
        <f>O857+O866+O875</f>
        <v/>
      </c>
      <c r="P884" s="40">
        <f>P857+P866+P875</f>
        <v/>
      </c>
      <c r="Q884" s="40">
        <f>Q857+Q866+Q875</f>
        <v/>
      </c>
      <c r="R884" s="40">
        <f>R857+R866+R875</f>
        <v/>
      </c>
      <c r="S884" s="40">
        <f>S857+S866+S875</f>
        <v/>
      </c>
      <c r="T884" s="40">
        <f>T857+T866+T875</f>
        <v/>
      </c>
      <c r="U884" s="40">
        <f>U857+U866+U875</f>
        <v/>
      </c>
      <c r="V884" s="40">
        <f>V857+V866+V875</f>
        <v/>
      </c>
      <c r="W884" s="40">
        <f>W857+W866+W875</f>
        <v/>
      </c>
      <c r="X884" s="40">
        <f>X857+X866+X875</f>
        <v/>
      </c>
      <c r="Y884" s="40">
        <f>Y857+Y866+Y875</f>
        <v/>
      </c>
      <c r="Z884" s="40">
        <f>Z857+Z866+Z875</f>
        <v/>
      </c>
      <c r="AA884" s="40">
        <f>AA857+AA866+AA875</f>
        <v/>
      </c>
      <c r="AB884" s="40">
        <f>AB857+AB866+AB875</f>
        <v/>
      </c>
      <c r="AC884" s="40">
        <f>AC857+AC866+AC875</f>
        <v/>
      </c>
      <c r="AD884" s="42">
        <f>NEWPOLICY(AD857,AD866,AD875)</f>
        <v/>
      </c>
      <c r="AE884" s="25">
        <f>LOWER(Settings!$C$4)&amp;".mit."&amp;$A884&amp;IF($C884="","","."&amp;$C884&amp;"."&amp;$B884)&amp;IF(INDEX(Variables!$D$5:$D$105,MATCH($A884,Variables!$A$5:$A$105,0))="","","."&amp;INDEX(Variables!$D$5:$D$105,MATCH($A884,Variables!$A$5:$A$105,0)))&amp;"."&amp;AE$5</f>
        <v/>
      </c>
      <c r="AF884" s="41">
        <f>AF857+AF866+AF875</f>
        <v/>
      </c>
      <c r="AG884" s="40">
        <f>AG857+AG866+AG875</f>
        <v/>
      </c>
      <c r="AH884" s="40">
        <f>AH857+AH866+AH875</f>
        <v/>
      </c>
      <c r="AI884" s="40">
        <f>AI857+AI866+AI875</f>
        <v/>
      </c>
      <c r="AJ884" s="40">
        <f>AJ857+AJ866+AJ875</f>
        <v/>
      </c>
      <c r="AK884" s="40">
        <f>AK857+AK866+AK875</f>
        <v/>
      </c>
      <c r="AL884" s="40">
        <f>AL857+AL866+AL875</f>
        <v/>
      </c>
      <c r="AM884" s="40">
        <f>AM857+AM866+AM875</f>
        <v/>
      </c>
      <c r="AN884" s="40">
        <f>AN857+AN866+AN875</f>
        <v/>
      </c>
      <c r="AO884" s="40">
        <f>AO857+AO866+AO875</f>
        <v/>
      </c>
      <c r="AP884" s="40">
        <f>AP857+AP866+AP875</f>
        <v/>
      </c>
      <c r="AQ884" s="40">
        <f>AQ857+AQ866+AQ875</f>
        <v/>
      </c>
      <c r="AR884" s="40">
        <f>AR857+AR866+AR875</f>
        <v/>
      </c>
      <c r="AS884" s="40">
        <f>AS857+AS866+AS875</f>
        <v/>
      </c>
      <c r="AT884" s="40">
        <f>AT857+AT866+AT875</f>
        <v/>
      </c>
      <c r="AU884" s="40">
        <f>AU857+AU866+AU875</f>
        <v/>
      </c>
      <c r="AV884" s="40">
        <f>AV857+AV866+AV875</f>
        <v/>
      </c>
      <c r="AW884" s="40">
        <f>AW857+AW866+AW875</f>
        <v/>
      </c>
      <c r="AX884" s="42">
        <f>NEWPOLICY(AX857,AX866,AX875)</f>
        <v/>
      </c>
    </row>
    <row r="885" hidden="1" outlineLevel="2">
      <c r="A885" s="5" t="inlineStr">
        <is>
          <t>nce</t>
        </is>
      </c>
      <c r="B885" s="5" t="inlineStr">
        <is>
          <t>ker</t>
        </is>
      </c>
      <c r="C885" s="5" t="inlineStr">
        <is>
          <t>srv</t>
        </is>
      </c>
      <c r="D885" s="39" t="n"/>
      <c r="E885" s="39" t="n"/>
      <c r="F885" s="39" t="n"/>
      <c r="G885" s="39" t="n"/>
      <c r="H885" s="5">
        <f>INDEX(Variables!$B$5:$B$105,MATCH($A885,Variables!$A$5:$A$105,0))&amp;IF($C885="",""," | "&amp;INDEX(Mapping!$B$5:$B$26,MATCH($C885,Mapping!$A$5:$A$26,0))&amp;" | "&amp;INDEX(Mapping!$B$30:$B$41,MATCH($B885,Mapping!$A$30:$A$41,0)))</f>
        <v/>
      </c>
      <c r="I885" s="5">
        <f>INDEX(Variables!$C$5:$C$105,MATCH($A885,Variables!$A$5:$A$105,0))</f>
        <v/>
      </c>
      <c r="J885" s="5">
        <f>INDEX(Variables!$E$5:$E$105,MATCH($A885,Variables!$A$5:$A$105,0))</f>
        <v/>
      </c>
      <c r="K885" s="25">
        <f>LOWER(Settings!$C$4)&amp;".mit."&amp;$A885&amp;IF($C885="","","."&amp;$C885&amp;"."&amp;$B885)&amp;IF(INDEX(Variables!$D$5:$D$105,MATCH($A885,Variables!$A$5:$A$105,0))="","","."&amp;INDEX(Variables!$D$5:$D$105,MATCH($A885,Variables!$A$5:$A$105,0)))&amp;"."&amp;K$5</f>
        <v/>
      </c>
      <c r="L885" s="41">
        <f>L858+L867+L876</f>
        <v/>
      </c>
      <c r="M885" s="40">
        <f>M858+M867+M876</f>
        <v/>
      </c>
      <c r="N885" s="40">
        <f>N858+N867+N876</f>
        <v/>
      </c>
      <c r="O885" s="40">
        <f>O858+O867+O876</f>
        <v/>
      </c>
      <c r="P885" s="40">
        <f>P858+P867+P876</f>
        <v/>
      </c>
      <c r="Q885" s="40">
        <f>Q858+Q867+Q876</f>
        <v/>
      </c>
      <c r="R885" s="40">
        <f>R858+R867+R876</f>
        <v/>
      </c>
      <c r="S885" s="40">
        <f>S858+S867+S876</f>
        <v/>
      </c>
      <c r="T885" s="40">
        <f>T858+T867+T876</f>
        <v/>
      </c>
      <c r="U885" s="40">
        <f>U858+U867+U876</f>
        <v/>
      </c>
      <c r="V885" s="40">
        <f>V858+V867+V876</f>
        <v/>
      </c>
      <c r="W885" s="40">
        <f>W858+W867+W876</f>
        <v/>
      </c>
      <c r="X885" s="40">
        <f>X858+X867+X876</f>
        <v/>
      </c>
      <c r="Y885" s="40">
        <f>Y858+Y867+Y876</f>
        <v/>
      </c>
      <c r="Z885" s="40">
        <f>Z858+Z867+Z876</f>
        <v/>
      </c>
      <c r="AA885" s="40">
        <f>AA858+AA867+AA876</f>
        <v/>
      </c>
      <c r="AB885" s="40">
        <f>AB858+AB867+AB876</f>
        <v/>
      </c>
      <c r="AC885" s="40">
        <f>AC858+AC867+AC876</f>
        <v/>
      </c>
      <c r="AD885" s="42">
        <f>NEWPOLICY(AD858,AD867,AD876)</f>
        <v/>
      </c>
      <c r="AE885" s="25">
        <f>LOWER(Settings!$C$4)&amp;".mit."&amp;$A885&amp;IF($C885="","","."&amp;$C885&amp;"."&amp;$B885)&amp;IF(INDEX(Variables!$D$5:$D$105,MATCH($A885,Variables!$A$5:$A$105,0))="","","."&amp;INDEX(Variables!$D$5:$D$105,MATCH($A885,Variables!$A$5:$A$105,0)))&amp;"."&amp;AE$5</f>
        <v/>
      </c>
      <c r="AF885" s="41">
        <f>AF858+AF867+AF876</f>
        <v/>
      </c>
      <c r="AG885" s="40">
        <f>AG858+AG867+AG876</f>
        <v/>
      </c>
      <c r="AH885" s="40">
        <f>AH858+AH867+AH876</f>
        <v/>
      </c>
      <c r="AI885" s="40">
        <f>AI858+AI867+AI876</f>
        <v/>
      </c>
      <c r="AJ885" s="40">
        <f>AJ858+AJ867+AJ876</f>
        <v/>
      </c>
      <c r="AK885" s="40">
        <f>AK858+AK867+AK876</f>
        <v/>
      </c>
      <c r="AL885" s="40">
        <f>AL858+AL867+AL876</f>
        <v/>
      </c>
      <c r="AM885" s="40">
        <f>AM858+AM867+AM876</f>
        <v/>
      </c>
      <c r="AN885" s="40">
        <f>AN858+AN867+AN876</f>
        <v/>
      </c>
      <c r="AO885" s="40">
        <f>AO858+AO867+AO876</f>
        <v/>
      </c>
      <c r="AP885" s="40">
        <f>AP858+AP867+AP876</f>
        <v/>
      </c>
      <c r="AQ885" s="40">
        <f>AQ858+AQ867+AQ876</f>
        <v/>
      </c>
      <c r="AR885" s="40">
        <f>AR858+AR867+AR876</f>
        <v/>
      </c>
      <c r="AS885" s="40">
        <f>AS858+AS867+AS876</f>
        <v/>
      </c>
      <c r="AT885" s="40">
        <f>AT858+AT867+AT876</f>
        <v/>
      </c>
      <c r="AU885" s="40">
        <f>AU858+AU867+AU876</f>
        <v/>
      </c>
      <c r="AV885" s="40">
        <f>AV858+AV867+AV876</f>
        <v/>
      </c>
      <c r="AW885" s="40">
        <f>AW858+AW867+AW876</f>
        <v/>
      </c>
      <c r="AX885" s="42">
        <f>NEWPOLICY(AX858,AX867,AX876)</f>
        <v/>
      </c>
    </row>
    <row r="886" hidden="1" outlineLevel="2">
      <c r="A886" s="5" t="inlineStr">
        <is>
          <t>nce</t>
        </is>
      </c>
      <c r="B886" s="5" t="inlineStr">
        <is>
          <t>oop</t>
        </is>
      </c>
      <c r="C886" s="5" t="inlineStr">
        <is>
          <t>srv</t>
        </is>
      </c>
      <c r="D886" s="39" t="n"/>
      <c r="E886" s="39" t="n"/>
      <c r="F886" s="39" t="n"/>
      <c r="G886" s="39" t="n"/>
      <c r="H886" s="5">
        <f>INDEX(Variables!$B$5:$B$105,MATCH($A886,Variables!$A$5:$A$105,0))&amp;IF($C886="",""," | "&amp;INDEX(Mapping!$B$5:$B$26,MATCH($C886,Mapping!$A$5:$A$26,0))&amp;" | "&amp;INDEX(Mapping!$B$30:$B$41,MATCH($B886,Mapping!$A$30:$A$41,0)))</f>
        <v/>
      </c>
      <c r="I886" s="5">
        <f>INDEX(Variables!$C$5:$C$105,MATCH($A886,Variables!$A$5:$A$105,0))</f>
        <v/>
      </c>
      <c r="J886" s="5">
        <f>INDEX(Variables!$E$5:$E$105,MATCH($A886,Variables!$A$5:$A$105,0))</f>
        <v/>
      </c>
      <c r="K886" s="25">
        <f>LOWER(Settings!$C$4)&amp;".mit."&amp;$A886&amp;IF($C886="","","."&amp;$C886&amp;"."&amp;$B886)&amp;IF(INDEX(Variables!$D$5:$D$105,MATCH($A886,Variables!$A$5:$A$105,0))="","","."&amp;INDEX(Variables!$D$5:$D$105,MATCH($A886,Variables!$A$5:$A$105,0)))&amp;"."&amp;K$5</f>
        <v/>
      </c>
      <c r="L886" s="41">
        <f>L859+L868+L877</f>
        <v/>
      </c>
      <c r="M886" s="40">
        <f>M859+M868+M877</f>
        <v/>
      </c>
      <c r="N886" s="40">
        <f>N859+N868+N877</f>
        <v/>
      </c>
      <c r="O886" s="40">
        <f>O859+O868+O877</f>
        <v/>
      </c>
      <c r="P886" s="40">
        <f>P859+P868+P877</f>
        <v/>
      </c>
      <c r="Q886" s="40">
        <f>Q859+Q868+Q877</f>
        <v/>
      </c>
      <c r="R886" s="40">
        <f>R859+R868+R877</f>
        <v/>
      </c>
      <c r="S886" s="40">
        <f>S859+S868+S877</f>
        <v/>
      </c>
      <c r="T886" s="40">
        <f>T859+T868+T877</f>
        <v/>
      </c>
      <c r="U886" s="40">
        <f>U859+U868+U877</f>
        <v/>
      </c>
      <c r="V886" s="40">
        <f>V859+V868+V877</f>
        <v/>
      </c>
      <c r="W886" s="40">
        <f>W859+W868+W877</f>
        <v/>
      </c>
      <c r="X886" s="40">
        <f>X859+X868+X877</f>
        <v/>
      </c>
      <c r="Y886" s="40">
        <f>Y859+Y868+Y877</f>
        <v/>
      </c>
      <c r="Z886" s="40">
        <f>Z859+Z868+Z877</f>
        <v/>
      </c>
      <c r="AA886" s="40">
        <f>AA859+AA868+AA877</f>
        <v/>
      </c>
      <c r="AB886" s="40">
        <f>AB859+AB868+AB877</f>
        <v/>
      </c>
      <c r="AC886" s="40">
        <f>AC859+AC868+AC877</f>
        <v/>
      </c>
      <c r="AD886" s="42">
        <f>NEWPOLICY(AD859,AD868,AD877)</f>
        <v/>
      </c>
      <c r="AE886" s="25">
        <f>LOWER(Settings!$C$4)&amp;".mit."&amp;$A886&amp;IF($C886="","","."&amp;$C886&amp;"."&amp;$B886)&amp;IF(INDEX(Variables!$D$5:$D$105,MATCH($A886,Variables!$A$5:$A$105,0))="","","."&amp;INDEX(Variables!$D$5:$D$105,MATCH($A886,Variables!$A$5:$A$105,0)))&amp;"."&amp;AE$5</f>
        <v/>
      </c>
      <c r="AF886" s="41">
        <f>AF859+AF868+AF877</f>
        <v/>
      </c>
      <c r="AG886" s="40">
        <f>AG859+AG868+AG877</f>
        <v/>
      </c>
      <c r="AH886" s="40">
        <f>AH859+AH868+AH877</f>
        <v/>
      </c>
      <c r="AI886" s="40">
        <f>AI859+AI868+AI877</f>
        <v/>
      </c>
      <c r="AJ886" s="40">
        <f>AJ859+AJ868+AJ877</f>
        <v/>
      </c>
      <c r="AK886" s="40">
        <f>AK859+AK868+AK877</f>
        <v/>
      </c>
      <c r="AL886" s="40">
        <f>AL859+AL868+AL877</f>
        <v/>
      </c>
      <c r="AM886" s="40">
        <f>AM859+AM868+AM877</f>
        <v/>
      </c>
      <c r="AN886" s="40">
        <f>AN859+AN868+AN877</f>
        <v/>
      </c>
      <c r="AO886" s="40">
        <f>AO859+AO868+AO877</f>
        <v/>
      </c>
      <c r="AP886" s="40">
        <f>AP859+AP868+AP877</f>
        <v/>
      </c>
      <c r="AQ886" s="40">
        <f>AQ859+AQ868+AQ877</f>
        <v/>
      </c>
      <c r="AR886" s="40">
        <f>AR859+AR868+AR877</f>
        <v/>
      </c>
      <c r="AS886" s="40">
        <f>AS859+AS868+AS877</f>
        <v/>
      </c>
      <c r="AT886" s="40">
        <f>AT859+AT868+AT877</f>
        <v/>
      </c>
      <c r="AU886" s="40">
        <f>AU859+AU868+AU877</f>
        <v/>
      </c>
      <c r="AV886" s="40">
        <f>AV859+AV868+AV877</f>
        <v/>
      </c>
      <c r="AW886" s="40">
        <f>AW859+AW868+AW877</f>
        <v/>
      </c>
      <c r="AX886" s="42">
        <f>NEWPOLICY(AX859,AX868,AX877)</f>
        <v/>
      </c>
    </row>
    <row r="887" hidden="1" outlineLevel="2">
      <c r="A887" s="5" t="inlineStr">
        <is>
          <t>nce</t>
        </is>
      </c>
      <c r="B887" s="5" t="inlineStr">
        <is>
          <t>bio</t>
        </is>
      </c>
      <c r="C887" s="5" t="inlineStr">
        <is>
          <t>srv</t>
        </is>
      </c>
      <c r="D887" s="39" t="n"/>
      <c r="E887" s="39" t="n"/>
      <c r="F887" s="39" t="n"/>
      <c r="G887" s="39" t="n"/>
      <c r="H887" s="5">
        <f>INDEX(Variables!$B$5:$B$105,MATCH($A887,Variables!$A$5:$A$105,0))&amp;IF($C887="",""," | "&amp;INDEX(Mapping!$B$5:$B$26,MATCH($C887,Mapping!$A$5:$A$26,0))&amp;" | "&amp;INDEX(Mapping!$B$30:$B$41,MATCH($B887,Mapping!$A$30:$A$41,0)))</f>
        <v/>
      </c>
      <c r="I887" s="5">
        <f>INDEX(Variables!$C$5:$C$105,MATCH($A887,Variables!$A$5:$A$105,0))</f>
        <v/>
      </c>
      <c r="J887" s="5">
        <f>INDEX(Variables!$E$5:$E$105,MATCH($A887,Variables!$A$5:$A$105,0))</f>
        <v/>
      </c>
      <c r="K887" s="25">
        <f>LOWER(Settings!$C$4)&amp;".mit."&amp;$A887&amp;IF($C887="","","."&amp;$C887&amp;"."&amp;$B887)&amp;IF(INDEX(Variables!$D$5:$D$105,MATCH($A887,Variables!$A$5:$A$105,0))="","","."&amp;INDEX(Variables!$D$5:$D$105,MATCH($A887,Variables!$A$5:$A$105,0)))&amp;"."&amp;K$5</f>
        <v/>
      </c>
      <c r="L887" s="41">
        <f>L860+L869+L878</f>
        <v/>
      </c>
      <c r="M887" s="40">
        <f>M860+M869+M878</f>
        <v/>
      </c>
      <c r="N887" s="40">
        <f>N860+N869+N878</f>
        <v/>
      </c>
      <c r="O887" s="40">
        <f>O860+O869+O878</f>
        <v/>
      </c>
      <c r="P887" s="40">
        <f>P860+P869+P878</f>
        <v/>
      </c>
      <c r="Q887" s="40">
        <f>Q860+Q869+Q878</f>
        <v/>
      </c>
      <c r="R887" s="40">
        <f>R860+R869+R878</f>
        <v/>
      </c>
      <c r="S887" s="40">
        <f>S860+S869+S878</f>
        <v/>
      </c>
      <c r="T887" s="40">
        <f>T860+T869+T878</f>
        <v/>
      </c>
      <c r="U887" s="40">
        <f>U860+U869+U878</f>
        <v/>
      </c>
      <c r="V887" s="40">
        <f>V860+V869+V878</f>
        <v/>
      </c>
      <c r="W887" s="40">
        <f>W860+W869+W878</f>
        <v/>
      </c>
      <c r="X887" s="40">
        <f>X860+X869+X878</f>
        <v/>
      </c>
      <c r="Y887" s="40">
        <f>Y860+Y869+Y878</f>
        <v/>
      </c>
      <c r="Z887" s="40">
        <f>Z860+Z869+Z878</f>
        <v/>
      </c>
      <c r="AA887" s="40">
        <f>AA860+AA869+AA878</f>
        <v/>
      </c>
      <c r="AB887" s="40">
        <f>AB860+AB869+AB878</f>
        <v/>
      </c>
      <c r="AC887" s="40">
        <f>AC860+AC869+AC878</f>
        <v/>
      </c>
      <c r="AD887" s="42">
        <f>NEWPOLICY(AD860,AD869,AD878)</f>
        <v/>
      </c>
      <c r="AE887" s="25">
        <f>LOWER(Settings!$C$4)&amp;".mit."&amp;$A887&amp;IF($C887="","","."&amp;$C887&amp;"."&amp;$B887)&amp;IF(INDEX(Variables!$D$5:$D$105,MATCH($A887,Variables!$A$5:$A$105,0))="","","."&amp;INDEX(Variables!$D$5:$D$105,MATCH($A887,Variables!$A$5:$A$105,0)))&amp;"."&amp;AE$5</f>
        <v/>
      </c>
      <c r="AF887" s="41">
        <f>AF860+AF869+AF878</f>
        <v/>
      </c>
      <c r="AG887" s="40">
        <f>AG860+AG869+AG878</f>
        <v/>
      </c>
      <c r="AH887" s="40">
        <f>AH860+AH869+AH878</f>
        <v/>
      </c>
      <c r="AI887" s="40">
        <f>AI860+AI869+AI878</f>
        <v/>
      </c>
      <c r="AJ887" s="40">
        <f>AJ860+AJ869+AJ878</f>
        <v/>
      </c>
      <c r="AK887" s="40">
        <f>AK860+AK869+AK878</f>
        <v/>
      </c>
      <c r="AL887" s="40">
        <f>AL860+AL869+AL878</f>
        <v/>
      </c>
      <c r="AM887" s="40">
        <f>AM860+AM869+AM878</f>
        <v/>
      </c>
      <c r="AN887" s="40">
        <f>AN860+AN869+AN878</f>
        <v/>
      </c>
      <c r="AO887" s="40">
        <f>AO860+AO869+AO878</f>
        <v/>
      </c>
      <c r="AP887" s="40">
        <f>AP860+AP869+AP878</f>
        <v/>
      </c>
      <c r="AQ887" s="40">
        <f>AQ860+AQ869+AQ878</f>
        <v/>
      </c>
      <c r="AR887" s="40">
        <f>AR860+AR869+AR878</f>
        <v/>
      </c>
      <c r="AS887" s="40">
        <f>AS860+AS869+AS878</f>
        <v/>
      </c>
      <c r="AT887" s="40">
        <f>AT860+AT869+AT878</f>
        <v/>
      </c>
      <c r="AU887" s="40">
        <f>AU860+AU869+AU878</f>
        <v/>
      </c>
      <c r="AV887" s="40">
        <f>AV860+AV869+AV878</f>
        <v/>
      </c>
      <c r="AW887" s="40">
        <f>AW860+AW869+AW878</f>
        <v/>
      </c>
      <c r="AX887" s="42">
        <f>NEWPOLICY(AX860,AX869,AX878)</f>
        <v/>
      </c>
    </row>
    <row r="888" hidden="1" outlineLevel="2"/>
    <row r="889" hidden="1" outlineLevel="2">
      <c r="A889" s="5" t="inlineStr">
        <is>
          <t>atp</t>
        </is>
      </c>
      <c r="B889" s="5" t="inlineStr">
        <is>
          <t>coa</t>
        </is>
      </c>
      <c r="C889" s="5" t="inlineStr">
        <is>
          <t>srv</t>
        </is>
      </c>
      <c r="D889" s="40">
        <f>INDEX(Inputs!$R$5:$R$132,MATCH($B889&amp;"|"&amp;$C889,Inputs!$A$5:$A$132,0))</f>
        <v/>
      </c>
      <c r="E889" s="40">
        <f>INDEX(Inputs!$S$5:$S$132,MATCH($B889&amp;"|"&amp;$C889,Inputs!$A$5:$A$132,0))</f>
        <v/>
      </c>
      <c r="F889" s="39" t="n"/>
      <c r="G889" s="39" t="n"/>
      <c r="H889" s="5">
        <f>INDEX(Variables!$B$5:$B$105,MATCH($A889,Variables!$A$5:$A$105,0))&amp;IF($C889="",""," | "&amp;INDEX(Mapping!$B$5:$B$26,MATCH($C889,Mapping!$A$5:$A$26,0))&amp;" | "&amp;INDEX(Mapping!$B$30:$B$41,MATCH($B889,Mapping!$A$30:$A$41,0)))</f>
        <v/>
      </c>
      <c r="I889" s="5">
        <f>INDEX(Variables!$C$5:$C$105,MATCH($A889,Variables!$A$5:$A$105,0))</f>
        <v/>
      </c>
      <c r="J889" s="5">
        <f>INDEX(Variables!$E$5:$E$105,MATCH($A889,Variables!$A$5:$A$105,0))</f>
        <v/>
      </c>
      <c r="K889" s="25">
        <f>LOWER(Settings!$C$4)&amp;".mit."&amp;$A889&amp;IF($C889="","","."&amp;$C889&amp;"."&amp;$B889)&amp;IF(INDEX(Variables!$D$5:$D$105,MATCH($A889,Variables!$A$5:$A$105,0))="","","."&amp;INDEX(Variables!$D$5:$D$105,MATCH($A889,Variables!$A$5:$A$105,0)))&amp;"."&amp;K$5</f>
        <v/>
      </c>
      <c r="L889" s="41">
        <f>MAX(INDEX(L$232:L$243,$D889)+L880*(1+$E889),0.01)</f>
        <v/>
      </c>
      <c r="M889" s="40">
        <f>MAX(INDEX(M$232:M$243,$D889)+M880*(1+$E889),0.01)</f>
        <v/>
      </c>
      <c r="N889" s="40">
        <f>MAX(INDEX(N$232:N$243,$D889)+N880*(1+$E889),0.01)</f>
        <v/>
      </c>
      <c r="O889" s="40">
        <f>MAX(INDEX(O$232:O$243,$D889)+O880*(1+$E889),0.01)</f>
        <v/>
      </c>
      <c r="P889" s="40">
        <f>MAX(INDEX(P$232:P$243,$D889)+P880*(1+$E889),0.01)</f>
        <v/>
      </c>
      <c r="Q889" s="40">
        <f>MAX(INDEX(Q$232:Q$243,$D889)+Q880*(1+$E889),0.01)</f>
        <v/>
      </c>
      <c r="R889" s="40">
        <f>MAX(INDEX(R$232:R$243,$D889)+R880*(1+$E889),0.01)</f>
        <v/>
      </c>
      <c r="S889" s="40">
        <f>MAX(INDEX(S$232:S$243,$D889)+S880*(1+$E889),0.01)</f>
        <v/>
      </c>
      <c r="T889" s="40">
        <f>MAX(INDEX(T$232:T$243,$D889)+T880*(1+$E889),0.01)</f>
        <v/>
      </c>
      <c r="U889" s="40">
        <f>MAX(INDEX(U$232:U$243,$D889)+U880*(1+$E889),0.01)</f>
        <v/>
      </c>
      <c r="V889" s="40">
        <f>MAX(INDEX(V$232:V$243,$D889)+V880*(1+$E889),0.01)</f>
        <v/>
      </c>
      <c r="W889" s="40">
        <f>MAX(INDEX(W$232:W$243,$D889)+W880*(1+$E889),0.01)</f>
        <v/>
      </c>
      <c r="X889" s="40">
        <f>MAX(INDEX(X$232:X$243,$D889)+X880*(1+$E889),0.01)</f>
        <v/>
      </c>
      <c r="Y889" s="40">
        <f>MAX(INDEX(Y$232:Y$243,$D889)+Y880*(1+$E889),0.01)</f>
        <v/>
      </c>
      <c r="Z889" s="40">
        <f>MAX(INDEX(Z$232:Z$243,$D889)+Z880*(1+$E889),0.01)</f>
        <v/>
      </c>
      <c r="AA889" s="40">
        <f>MAX(INDEX(AA$232:AA$243,$D889)+AA880*(1+$E889),0.01)</f>
        <v/>
      </c>
      <c r="AB889" s="40">
        <f>MAX(INDEX(AB$232:AB$243,$D889)+AB880*(1+$E889),0.01)</f>
        <v/>
      </c>
      <c r="AC889" s="40">
        <f>MAX(INDEX(AC$232:AC$243,$D889)+AC880*(1+$E889),0.01)</f>
        <v/>
      </c>
      <c r="AD889" s="42">
        <f>POSTTAX(INDEX(AD$232:AD$243,$D889),AD880,$E889)</f>
        <v/>
      </c>
      <c r="AE889" s="25">
        <f>LOWER(Settings!$C$4)&amp;".mit."&amp;$A889&amp;IF($C889="","","."&amp;$C889&amp;"."&amp;$B889)&amp;IF(INDEX(Variables!$D$5:$D$105,MATCH($A889,Variables!$A$5:$A$105,0))="","","."&amp;INDEX(Variables!$D$5:$D$105,MATCH($A889,Variables!$A$5:$A$105,0)))&amp;"."&amp;AE$5</f>
        <v/>
      </c>
      <c r="AF889" s="41">
        <f>MAX(INDEX(AF$232:AF$243,$D889)+AF880*(1+$E889),0.01)</f>
        <v/>
      </c>
      <c r="AG889" s="40">
        <f>MAX(INDEX(AG$232:AG$243,$D889)+AG880*(1+$E889),0.01)</f>
        <v/>
      </c>
      <c r="AH889" s="40">
        <f>MAX(INDEX(AH$232:AH$243,$D889)+AH880*(1+$E889),0.01)</f>
        <v/>
      </c>
      <c r="AI889" s="40">
        <f>MAX(INDEX(AI$232:AI$243,$D889)+AI880*(1+$E889),0.01)</f>
        <v/>
      </c>
      <c r="AJ889" s="40">
        <f>MAX(INDEX(AJ$232:AJ$243,$D889)+AJ880*(1+$E889),0.01)</f>
        <v/>
      </c>
      <c r="AK889" s="40">
        <f>MAX(INDEX(AK$232:AK$243,$D889)+AK880*(1+$E889),0.01)</f>
        <v/>
      </c>
      <c r="AL889" s="40">
        <f>MAX(INDEX(AL$232:AL$243,$D889)+AL880*(1+$E889),0.01)</f>
        <v/>
      </c>
      <c r="AM889" s="40">
        <f>MAX(INDEX(AM$232:AM$243,$D889)+AM880*(1+$E889),0.01)</f>
        <v/>
      </c>
      <c r="AN889" s="40">
        <f>MAX(INDEX(AN$232:AN$243,$D889)+AN880*(1+$E889),0.01)</f>
        <v/>
      </c>
      <c r="AO889" s="40">
        <f>MAX(INDEX(AO$232:AO$243,$D889)+AO880*(1+$E889),0.01)</f>
        <v/>
      </c>
      <c r="AP889" s="40">
        <f>MAX(INDEX(AP$232:AP$243,$D889)+AP880*(1+$E889),0.01)</f>
        <v/>
      </c>
      <c r="AQ889" s="40">
        <f>MAX(INDEX(AQ$232:AQ$243,$D889)+AQ880*(1+$E889),0.01)</f>
        <v/>
      </c>
      <c r="AR889" s="40">
        <f>MAX(INDEX(AR$232:AR$243,$D889)+AR880*(1+$E889),0.01)</f>
        <v/>
      </c>
      <c r="AS889" s="40">
        <f>MAX(INDEX(AS$232:AS$243,$D889)+AS880*(1+$E889),0.01)</f>
        <v/>
      </c>
      <c r="AT889" s="40">
        <f>MAX(INDEX(AT$232:AT$243,$D889)+AT880*(1+$E889),0.01)</f>
        <v/>
      </c>
      <c r="AU889" s="40">
        <f>MAX(INDEX(AU$232:AU$243,$D889)+AU880*(1+$E889),0.01)</f>
        <v/>
      </c>
      <c r="AV889" s="40">
        <f>MAX(INDEX(AV$232:AV$243,$D889)+AV880*(1+$E889),0.01)</f>
        <v/>
      </c>
      <c r="AW889" s="40">
        <f>MAX(INDEX(AW$232:AW$243,$D889)+AW880*(1+$E889),0.01)</f>
        <v/>
      </c>
      <c r="AX889" s="42">
        <f>POSTTAX(INDEX(AX$232:AX$243,$D889),AX880,$E889)</f>
        <v/>
      </c>
    </row>
    <row r="890" hidden="1" outlineLevel="2">
      <c r="A890" s="5" t="inlineStr">
        <is>
          <t>atp</t>
        </is>
      </c>
      <c r="B890" s="5" t="inlineStr">
        <is>
          <t>nga</t>
        </is>
      </c>
      <c r="C890" s="5" t="inlineStr">
        <is>
          <t>srv</t>
        </is>
      </c>
      <c r="D890" s="40">
        <f>INDEX(Inputs!$R$5:$R$132,MATCH($B890&amp;"|"&amp;$C890,Inputs!$A$5:$A$132,0))</f>
        <v/>
      </c>
      <c r="E890" s="40">
        <f>INDEX(Inputs!$S$5:$S$132,MATCH($B890&amp;"|"&amp;$C890,Inputs!$A$5:$A$132,0))</f>
        <v/>
      </c>
      <c r="F890" s="39" t="n"/>
      <c r="G890" s="39" t="n"/>
      <c r="H890" s="5">
        <f>INDEX(Variables!$B$5:$B$105,MATCH($A890,Variables!$A$5:$A$105,0))&amp;IF($C890="",""," | "&amp;INDEX(Mapping!$B$5:$B$26,MATCH($C890,Mapping!$A$5:$A$26,0))&amp;" | "&amp;INDEX(Mapping!$B$30:$B$41,MATCH($B890,Mapping!$A$30:$A$41,0)))</f>
        <v/>
      </c>
      <c r="I890" s="5">
        <f>INDEX(Variables!$C$5:$C$105,MATCH($A890,Variables!$A$5:$A$105,0))</f>
        <v/>
      </c>
      <c r="J890" s="5">
        <f>INDEX(Variables!$E$5:$E$105,MATCH($A890,Variables!$A$5:$A$105,0))</f>
        <v/>
      </c>
      <c r="K890" s="25">
        <f>LOWER(Settings!$C$4)&amp;".mit."&amp;$A890&amp;IF($C890="","","."&amp;$C890&amp;"."&amp;$B890)&amp;IF(INDEX(Variables!$D$5:$D$105,MATCH($A890,Variables!$A$5:$A$105,0))="","","."&amp;INDEX(Variables!$D$5:$D$105,MATCH($A890,Variables!$A$5:$A$105,0)))&amp;"."&amp;K$5</f>
        <v/>
      </c>
      <c r="L890" s="41">
        <f>MAX(INDEX(L$232:L$243,$D890)+L881*(1+$E890),0.01)</f>
        <v/>
      </c>
      <c r="M890" s="40">
        <f>MAX(INDEX(M$232:M$243,$D890)+M881*(1+$E890),0.01)</f>
        <v/>
      </c>
      <c r="N890" s="40">
        <f>MAX(INDEX(N$232:N$243,$D890)+N881*(1+$E890),0.01)</f>
        <v/>
      </c>
      <c r="O890" s="40">
        <f>MAX(INDEX(O$232:O$243,$D890)+O881*(1+$E890),0.01)</f>
        <v/>
      </c>
      <c r="P890" s="40">
        <f>MAX(INDEX(P$232:P$243,$D890)+P881*(1+$E890),0.01)</f>
        <v/>
      </c>
      <c r="Q890" s="40">
        <f>MAX(INDEX(Q$232:Q$243,$D890)+Q881*(1+$E890),0.01)</f>
        <v/>
      </c>
      <c r="R890" s="40">
        <f>MAX(INDEX(R$232:R$243,$D890)+R881*(1+$E890),0.01)</f>
        <v/>
      </c>
      <c r="S890" s="40">
        <f>MAX(INDEX(S$232:S$243,$D890)+S881*(1+$E890),0.01)</f>
        <v/>
      </c>
      <c r="T890" s="40">
        <f>MAX(INDEX(T$232:T$243,$D890)+T881*(1+$E890),0.01)</f>
        <v/>
      </c>
      <c r="U890" s="40">
        <f>MAX(INDEX(U$232:U$243,$D890)+U881*(1+$E890),0.01)</f>
        <v/>
      </c>
      <c r="V890" s="40">
        <f>MAX(INDEX(V$232:V$243,$D890)+V881*(1+$E890),0.01)</f>
        <v/>
      </c>
      <c r="W890" s="40">
        <f>MAX(INDEX(W$232:W$243,$D890)+W881*(1+$E890),0.01)</f>
        <v/>
      </c>
      <c r="X890" s="40">
        <f>MAX(INDEX(X$232:X$243,$D890)+X881*(1+$E890),0.01)</f>
        <v/>
      </c>
      <c r="Y890" s="40">
        <f>MAX(INDEX(Y$232:Y$243,$D890)+Y881*(1+$E890),0.01)</f>
        <v/>
      </c>
      <c r="Z890" s="40">
        <f>MAX(INDEX(Z$232:Z$243,$D890)+Z881*(1+$E890),0.01)</f>
        <v/>
      </c>
      <c r="AA890" s="40">
        <f>MAX(INDEX(AA$232:AA$243,$D890)+AA881*(1+$E890),0.01)</f>
        <v/>
      </c>
      <c r="AB890" s="40">
        <f>MAX(INDEX(AB$232:AB$243,$D890)+AB881*(1+$E890),0.01)</f>
        <v/>
      </c>
      <c r="AC890" s="40">
        <f>MAX(INDEX(AC$232:AC$243,$D890)+AC881*(1+$E890),0.01)</f>
        <v/>
      </c>
      <c r="AD890" s="42">
        <f>POSTTAX(INDEX(AD$232:AD$243,$D890),AD881,$E890)</f>
        <v/>
      </c>
      <c r="AE890" s="25">
        <f>LOWER(Settings!$C$4)&amp;".mit."&amp;$A890&amp;IF($C890="","","."&amp;$C890&amp;"."&amp;$B890)&amp;IF(INDEX(Variables!$D$5:$D$105,MATCH($A890,Variables!$A$5:$A$105,0))="","","."&amp;INDEX(Variables!$D$5:$D$105,MATCH($A890,Variables!$A$5:$A$105,0)))&amp;"."&amp;AE$5</f>
        <v/>
      </c>
      <c r="AF890" s="41">
        <f>MAX(INDEX(AF$232:AF$243,$D890)+AF881*(1+$E890),0.01)</f>
        <v/>
      </c>
      <c r="AG890" s="40">
        <f>MAX(INDEX(AG$232:AG$243,$D890)+AG881*(1+$E890),0.01)</f>
        <v/>
      </c>
      <c r="AH890" s="40">
        <f>MAX(INDEX(AH$232:AH$243,$D890)+AH881*(1+$E890),0.01)</f>
        <v/>
      </c>
      <c r="AI890" s="40">
        <f>MAX(INDEX(AI$232:AI$243,$D890)+AI881*(1+$E890),0.01)</f>
        <v/>
      </c>
      <c r="AJ890" s="40">
        <f>MAX(INDEX(AJ$232:AJ$243,$D890)+AJ881*(1+$E890),0.01)</f>
        <v/>
      </c>
      <c r="AK890" s="40">
        <f>MAX(INDEX(AK$232:AK$243,$D890)+AK881*(1+$E890),0.01)</f>
        <v/>
      </c>
      <c r="AL890" s="40">
        <f>MAX(INDEX(AL$232:AL$243,$D890)+AL881*(1+$E890),0.01)</f>
        <v/>
      </c>
      <c r="AM890" s="40">
        <f>MAX(INDEX(AM$232:AM$243,$D890)+AM881*(1+$E890),0.01)</f>
        <v/>
      </c>
      <c r="AN890" s="40">
        <f>MAX(INDEX(AN$232:AN$243,$D890)+AN881*(1+$E890),0.01)</f>
        <v/>
      </c>
      <c r="AO890" s="40">
        <f>MAX(INDEX(AO$232:AO$243,$D890)+AO881*(1+$E890),0.01)</f>
        <v/>
      </c>
      <c r="AP890" s="40">
        <f>MAX(INDEX(AP$232:AP$243,$D890)+AP881*(1+$E890),0.01)</f>
        <v/>
      </c>
      <c r="AQ890" s="40">
        <f>MAX(INDEX(AQ$232:AQ$243,$D890)+AQ881*(1+$E890),0.01)</f>
        <v/>
      </c>
      <c r="AR890" s="40">
        <f>MAX(INDEX(AR$232:AR$243,$D890)+AR881*(1+$E890),0.01)</f>
        <v/>
      </c>
      <c r="AS890" s="40">
        <f>MAX(INDEX(AS$232:AS$243,$D890)+AS881*(1+$E890),0.01)</f>
        <v/>
      </c>
      <c r="AT890" s="40">
        <f>MAX(INDEX(AT$232:AT$243,$D890)+AT881*(1+$E890),0.01)</f>
        <v/>
      </c>
      <c r="AU890" s="40">
        <f>MAX(INDEX(AU$232:AU$243,$D890)+AU881*(1+$E890),0.01)</f>
        <v/>
      </c>
      <c r="AV890" s="40">
        <f>MAX(INDEX(AV$232:AV$243,$D890)+AV881*(1+$E890),0.01)</f>
        <v/>
      </c>
      <c r="AW890" s="40">
        <f>MAX(INDEX(AW$232:AW$243,$D890)+AW881*(1+$E890),0.01)</f>
        <v/>
      </c>
      <c r="AX890" s="42">
        <f>POSTTAX(INDEX(AX$232:AX$243,$D890),AX881,$E890)</f>
        <v/>
      </c>
    </row>
    <row r="891" hidden="1" outlineLevel="2">
      <c r="A891" s="5" t="inlineStr">
        <is>
          <t>atp</t>
        </is>
      </c>
      <c r="B891" s="5" t="inlineStr">
        <is>
          <t>gso</t>
        </is>
      </c>
      <c r="C891" s="5" t="inlineStr">
        <is>
          <t>srv</t>
        </is>
      </c>
      <c r="D891" s="40">
        <f>INDEX(Inputs!$R$5:$R$132,MATCH($B891&amp;"|"&amp;$C891,Inputs!$A$5:$A$132,0))</f>
        <v/>
      </c>
      <c r="E891" s="40">
        <f>INDEX(Inputs!$S$5:$S$132,MATCH($B891&amp;"|"&amp;$C891,Inputs!$A$5:$A$132,0))</f>
        <v/>
      </c>
      <c r="F891" s="39" t="n"/>
      <c r="G891" s="39" t="n"/>
      <c r="H891" s="5">
        <f>INDEX(Variables!$B$5:$B$105,MATCH($A891,Variables!$A$5:$A$105,0))&amp;IF($C891="",""," | "&amp;INDEX(Mapping!$B$5:$B$26,MATCH($C891,Mapping!$A$5:$A$26,0))&amp;" | "&amp;INDEX(Mapping!$B$30:$B$41,MATCH($B891,Mapping!$A$30:$A$41,0)))</f>
        <v/>
      </c>
      <c r="I891" s="5">
        <f>INDEX(Variables!$C$5:$C$105,MATCH($A891,Variables!$A$5:$A$105,0))</f>
        <v/>
      </c>
      <c r="J891" s="5">
        <f>INDEX(Variables!$E$5:$E$105,MATCH($A891,Variables!$A$5:$A$105,0))</f>
        <v/>
      </c>
      <c r="K891" s="25">
        <f>LOWER(Settings!$C$4)&amp;".mit."&amp;$A891&amp;IF($C891="","","."&amp;$C891&amp;"."&amp;$B891)&amp;IF(INDEX(Variables!$D$5:$D$105,MATCH($A891,Variables!$A$5:$A$105,0))="","","."&amp;INDEX(Variables!$D$5:$D$105,MATCH($A891,Variables!$A$5:$A$105,0)))&amp;"."&amp;K$5</f>
        <v/>
      </c>
      <c r="L891" s="41">
        <f>MAX(INDEX(L$232:L$243,$D891)+L882*(1+$E891),0.01)</f>
        <v/>
      </c>
      <c r="M891" s="40">
        <f>MAX(INDEX(M$232:M$243,$D891)+M882*(1+$E891),0.01)</f>
        <v/>
      </c>
      <c r="N891" s="40">
        <f>MAX(INDEX(N$232:N$243,$D891)+N882*(1+$E891),0.01)</f>
        <v/>
      </c>
      <c r="O891" s="40">
        <f>MAX(INDEX(O$232:O$243,$D891)+O882*(1+$E891),0.01)</f>
        <v/>
      </c>
      <c r="P891" s="40">
        <f>MAX(INDEX(P$232:P$243,$D891)+P882*(1+$E891),0.01)</f>
        <v/>
      </c>
      <c r="Q891" s="40">
        <f>MAX(INDEX(Q$232:Q$243,$D891)+Q882*(1+$E891),0.01)</f>
        <v/>
      </c>
      <c r="R891" s="40">
        <f>MAX(INDEX(R$232:R$243,$D891)+R882*(1+$E891),0.01)</f>
        <v/>
      </c>
      <c r="S891" s="40">
        <f>MAX(INDEX(S$232:S$243,$D891)+S882*(1+$E891),0.01)</f>
        <v/>
      </c>
      <c r="T891" s="40">
        <f>MAX(INDEX(T$232:T$243,$D891)+T882*(1+$E891),0.01)</f>
        <v/>
      </c>
      <c r="U891" s="40">
        <f>MAX(INDEX(U$232:U$243,$D891)+U882*(1+$E891),0.01)</f>
        <v/>
      </c>
      <c r="V891" s="40">
        <f>MAX(INDEX(V$232:V$243,$D891)+V882*(1+$E891),0.01)</f>
        <v/>
      </c>
      <c r="W891" s="40">
        <f>MAX(INDEX(W$232:W$243,$D891)+W882*(1+$E891),0.01)</f>
        <v/>
      </c>
      <c r="X891" s="40">
        <f>MAX(INDEX(X$232:X$243,$D891)+X882*(1+$E891),0.01)</f>
        <v/>
      </c>
      <c r="Y891" s="40">
        <f>MAX(INDEX(Y$232:Y$243,$D891)+Y882*(1+$E891),0.01)</f>
        <v/>
      </c>
      <c r="Z891" s="40">
        <f>MAX(INDEX(Z$232:Z$243,$D891)+Z882*(1+$E891),0.01)</f>
        <v/>
      </c>
      <c r="AA891" s="40">
        <f>MAX(INDEX(AA$232:AA$243,$D891)+AA882*(1+$E891),0.01)</f>
        <v/>
      </c>
      <c r="AB891" s="40">
        <f>MAX(INDEX(AB$232:AB$243,$D891)+AB882*(1+$E891),0.01)</f>
        <v/>
      </c>
      <c r="AC891" s="40">
        <f>MAX(INDEX(AC$232:AC$243,$D891)+AC882*(1+$E891),0.01)</f>
        <v/>
      </c>
      <c r="AD891" s="42">
        <f>POSTTAX(INDEX(AD$232:AD$243,$D891),AD882,$E891)</f>
        <v/>
      </c>
      <c r="AE891" s="25">
        <f>LOWER(Settings!$C$4)&amp;".mit."&amp;$A891&amp;IF($C891="","","."&amp;$C891&amp;"."&amp;$B891)&amp;IF(INDEX(Variables!$D$5:$D$105,MATCH($A891,Variables!$A$5:$A$105,0))="","","."&amp;INDEX(Variables!$D$5:$D$105,MATCH($A891,Variables!$A$5:$A$105,0)))&amp;"."&amp;AE$5</f>
        <v/>
      </c>
      <c r="AF891" s="41">
        <f>MAX(INDEX(AF$232:AF$243,$D891)+AF882*(1+$E891),0.01)</f>
        <v/>
      </c>
      <c r="AG891" s="40">
        <f>MAX(INDEX(AG$232:AG$243,$D891)+AG882*(1+$E891),0.01)</f>
        <v/>
      </c>
      <c r="AH891" s="40">
        <f>MAX(INDEX(AH$232:AH$243,$D891)+AH882*(1+$E891),0.01)</f>
        <v/>
      </c>
      <c r="AI891" s="40">
        <f>MAX(INDEX(AI$232:AI$243,$D891)+AI882*(1+$E891),0.01)</f>
        <v/>
      </c>
      <c r="AJ891" s="40">
        <f>MAX(INDEX(AJ$232:AJ$243,$D891)+AJ882*(1+$E891),0.01)</f>
        <v/>
      </c>
      <c r="AK891" s="40">
        <f>MAX(INDEX(AK$232:AK$243,$D891)+AK882*(1+$E891),0.01)</f>
        <v/>
      </c>
      <c r="AL891" s="40">
        <f>MAX(INDEX(AL$232:AL$243,$D891)+AL882*(1+$E891),0.01)</f>
        <v/>
      </c>
      <c r="AM891" s="40">
        <f>MAX(INDEX(AM$232:AM$243,$D891)+AM882*(1+$E891),0.01)</f>
        <v/>
      </c>
      <c r="AN891" s="40">
        <f>MAX(INDEX(AN$232:AN$243,$D891)+AN882*(1+$E891),0.01)</f>
        <v/>
      </c>
      <c r="AO891" s="40">
        <f>MAX(INDEX(AO$232:AO$243,$D891)+AO882*(1+$E891),0.01)</f>
        <v/>
      </c>
      <c r="AP891" s="40">
        <f>MAX(INDEX(AP$232:AP$243,$D891)+AP882*(1+$E891),0.01)</f>
        <v/>
      </c>
      <c r="AQ891" s="40">
        <f>MAX(INDEX(AQ$232:AQ$243,$D891)+AQ882*(1+$E891),0.01)</f>
        <v/>
      </c>
      <c r="AR891" s="40">
        <f>MAX(INDEX(AR$232:AR$243,$D891)+AR882*(1+$E891),0.01)</f>
        <v/>
      </c>
      <c r="AS891" s="40">
        <f>MAX(INDEX(AS$232:AS$243,$D891)+AS882*(1+$E891),0.01)</f>
        <v/>
      </c>
      <c r="AT891" s="40">
        <f>MAX(INDEX(AT$232:AT$243,$D891)+AT882*(1+$E891),0.01)</f>
        <v/>
      </c>
      <c r="AU891" s="40">
        <f>MAX(INDEX(AU$232:AU$243,$D891)+AU882*(1+$E891),0.01)</f>
        <v/>
      </c>
      <c r="AV891" s="40">
        <f>MAX(INDEX(AV$232:AV$243,$D891)+AV882*(1+$E891),0.01)</f>
        <v/>
      </c>
      <c r="AW891" s="40">
        <f>MAX(INDEX(AW$232:AW$243,$D891)+AW882*(1+$E891),0.01)</f>
        <v/>
      </c>
      <c r="AX891" s="42">
        <f>POSTTAX(INDEX(AX$232:AX$243,$D891),AX882,$E891)</f>
        <v/>
      </c>
    </row>
    <row r="892" hidden="1" outlineLevel="2">
      <c r="A892" s="5" t="inlineStr">
        <is>
          <t>atp</t>
        </is>
      </c>
      <c r="B892" s="5" t="inlineStr">
        <is>
          <t>die</t>
        </is>
      </c>
      <c r="C892" s="5" t="inlineStr">
        <is>
          <t>srv</t>
        </is>
      </c>
      <c r="D892" s="40">
        <f>INDEX(Inputs!$R$5:$R$132,MATCH($B892&amp;"|"&amp;$C892,Inputs!$A$5:$A$132,0))</f>
        <v/>
      </c>
      <c r="E892" s="40">
        <f>INDEX(Inputs!$S$5:$S$132,MATCH($B892&amp;"|"&amp;$C892,Inputs!$A$5:$A$132,0))</f>
        <v/>
      </c>
      <c r="F892" s="39" t="n"/>
      <c r="G892" s="39" t="n"/>
      <c r="H892" s="5">
        <f>INDEX(Variables!$B$5:$B$105,MATCH($A892,Variables!$A$5:$A$105,0))&amp;IF($C892="",""," | "&amp;INDEX(Mapping!$B$5:$B$26,MATCH($C892,Mapping!$A$5:$A$26,0))&amp;" | "&amp;INDEX(Mapping!$B$30:$B$41,MATCH($B892,Mapping!$A$30:$A$41,0)))</f>
        <v/>
      </c>
      <c r="I892" s="5">
        <f>INDEX(Variables!$C$5:$C$105,MATCH($A892,Variables!$A$5:$A$105,0))</f>
        <v/>
      </c>
      <c r="J892" s="5">
        <f>INDEX(Variables!$E$5:$E$105,MATCH($A892,Variables!$A$5:$A$105,0))</f>
        <v/>
      </c>
      <c r="K892" s="25">
        <f>LOWER(Settings!$C$4)&amp;".mit."&amp;$A892&amp;IF($C892="","","."&amp;$C892&amp;"."&amp;$B892)&amp;IF(INDEX(Variables!$D$5:$D$105,MATCH($A892,Variables!$A$5:$A$105,0))="","","."&amp;INDEX(Variables!$D$5:$D$105,MATCH($A892,Variables!$A$5:$A$105,0)))&amp;"."&amp;K$5</f>
        <v/>
      </c>
      <c r="L892" s="41">
        <f>MAX(INDEX(L$232:L$243,$D892)+L883*(1+$E892),0.01)</f>
        <v/>
      </c>
      <c r="M892" s="40">
        <f>MAX(INDEX(M$232:M$243,$D892)+M883*(1+$E892),0.01)</f>
        <v/>
      </c>
      <c r="N892" s="40">
        <f>MAX(INDEX(N$232:N$243,$D892)+N883*(1+$E892),0.01)</f>
        <v/>
      </c>
      <c r="O892" s="40">
        <f>MAX(INDEX(O$232:O$243,$D892)+O883*(1+$E892),0.01)</f>
        <v/>
      </c>
      <c r="P892" s="40">
        <f>MAX(INDEX(P$232:P$243,$D892)+P883*(1+$E892),0.01)</f>
        <v/>
      </c>
      <c r="Q892" s="40">
        <f>MAX(INDEX(Q$232:Q$243,$D892)+Q883*(1+$E892),0.01)</f>
        <v/>
      </c>
      <c r="R892" s="40">
        <f>MAX(INDEX(R$232:R$243,$D892)+R883*(1+$E892),0.01)</f>
        <v/>
      </c>
      <c r="S892" s="40">
        <f>MAX(INDEX(S$232:S$243,$D892)+S883*(1+$E892),0.01)</f>
        <v/>
      </c>
      <c r="T892" s="40">
        <f>MAX(INDEX(T$232:T$243,$D892)+T883*(1+$E892),0.01)</f>
        <v/>
      </c>
      <c r="U892" s="40">
        <f>MAX(INDEX(U$232:U$243,$D892)+U883*(1+$E892),0.01)</f>
        <v/>
      </c>
      <c r="V892" s="40">
        <f>MAX(INDEX(V$232:V$243,$D892)+V883*(1+$E892),0.01)</f>
        <v/>
      </c>
      <c r="W892" s="40">
        <f>MAX(INDEX(W$232:W$243,$D892)+W883*(1+$E892),0.01)</f>
        <v/>
      </c>
      <c r="X892" s="40">
        <f>MAX(INDEX(X$232:X$243,$D892)+X883*(1+$E892),0.01)</f>
        <v/>
      </c>
      <c r="Y892" s="40">
        <f>MAX(INDEX(Y$232:Y$243,$D892)+Y883*(1+$E892),0.01)</f>
        <v/>
      </c>
      <c r="Z892" s="40">
        <f>MAX(INDEX(Z$232:Z$243,$D892)+Z883*(1+$E892),0.01)</f>
        <v/>
      </c>
      <c r="AA892" s="40">
        <f>MAX(INDEX(AA$232:AA$243,$D892)+AA883*(1+$E892),0.01)</f>
        <v/>
      </c>
      <c r="AB892" s="40">
        <f>MAX(INDEX(AB$232:AB$243,$D892)+AB883*(1+$E892),0.01)</f>
        <v/>
      </c>
      <c r="AC892" s="40">
        <f>MAX(INDEX(AC$232:AC$243,$D892)+AC883*(1+$E892),0.01)</f>
        <v/>
      </c>
      <c r="AD892" s="42">
        <f>POSTTAX(INDEX(AD$232:AD$243,$D892),AD883,$E892)</f>
        <v/>
      </c>
      <c r="AE892" s="25">
        <f>LOWER(Settings!$C$4)&amp;".mit."&amp;$A892&amp;IF($C892="","","."&amp;$C892&amp;"."&amp;$B892)&amp;IF(INDEX(Variables!$D$5:$D$105,MATCH($A892,Variables!$A$5:$A$105,0))="","","."&amp;INDEX(Variables!$D$5:$D$105,MATCH($A892,Variables!$A$5:$A$105,0)))&amp;"."&amp;AE$5</f>
        <v/>
      </c>
      <c r="AF892" s="41">
        <f>MAX(INDEX(AF$232:AF$243,$D892)+AF883*(1+$E892),0.01)</f>
        <v/>
      </c>
      <c r="AG892" s="40">
        <f>MAX(INDEX(AG$232:AG$243,$D892)+AG883*(1+$E892),0.01)</f>
        <v/>
      </c>
      <c r="AH892" s="40">
        <f>MAX(INDEX(AH$232:AH$243,$D892)+AH883*(1+$E892),0.01)</f>
        <v/>
      </c>
      <c r="AI892" s="40">
        <f>MAX(INDEX(AI$232:AI$243,$D892)+AI883*(1+$E892),0.01)</f>
        <v/>
      </c>
      <c r="AJ892" s="40">
        <f>MAX(INDEX(AJ$232:AJ$243,$D892)+AJ883*(1+$E892),0.01)</f>
        <v/>
      </c>
      <c r="AK892" s="40">
        <f>MAX(INDEX(AK$232:AK$243,$D892)+AK883*(1+$E892),0.01)</f>
        <v/>
      </c>
      <c r="AL892" s="40">
        <f>MAX(INDEX(AL$232:AL$243,$D892)+AL883*(1+$E892),0.01)</f>
        <v/>
      </c>
      <c r="AM892" s="40">
        <f>MAX(INDEX(AM$232:AM$243,$D892)+AM883*(1+$E892),0.01)</f>
        <v/>
      </c>
      <c r="AN892" s="40">
        <f>MAX(INDEX(AN$232:AN$243,$D892)+AN883*(1+$E892),0.01)</f>
        <v/>
      </c>
      <c r="AO892" s="40">
        <f>MAX(INDEX(AO$232:AO$243,$D892)+AO883*(1+$E892),0.01)</f>
        <v/>
      </c>
      <c r="AP892" s="40">
        <f>MAX(INDEX(AP$232:AP$243,$D892)+AP883*(1+$E892),0.01)</f>
        <v/>
      </c>
      <c r="AQ892" s="40">
        <f>MAX(INDEX(AQ$232:AQ$243,$D892)+AQ883*(1+$E892),0.01)</f>
        <v/>
      </c>
      <c r="AR892" s="40">
        <f>MAX(INDEX(AR$232:AR$243,$D892)+AR883*(1+$E892),0.01)</f>
        <v/>
      </c>
      <c r="AS892" s="40">
        <f>MAX(INDEX(AS$232:AS$243,$D892)+AS883*(1+$E892),0.01)</f>
        <v/>
      </c>
      <c r="AT892" s="40">
        <f>MAX(INDEX(AT$232:AT$243,$D892)+AT883*(1+$E892),0.01)</f>
        <v/>
      </c>
      <c r="AU892" s="40">
        <f>MAX(INDEX(AU$232:AU$243,$D892)+AU883*(1+$E892),0.01)</f>
        <v/>
      </c>
      <c r="AV892" s="40">
        <f>MAX(INDEX(AV$232:AV$243,$D892)+AV883*(1+$E892),0.01)</f>
        <v/>
      </c>
      <c r="AW892" s="40">
        <f>MAX(INDEX(AW$232:AW$243,$D892)+AW883*(1+$E892),0.01)</f>
        <v/>
      </c>
      <c r="AX892" s="42">
        <f>POSTTAX(INDEX(AX$232:AX$243,$D892),AX883,$E892)</f>
        <v/>
      </c>
    </row>
    <row r="893" hidden="1" outlineLevel="2">
      <c r="A893" s="5" t="inlineStr">
        <is>
          <t>atp</t>
        </is>
      </c>
      <c r="B893" s="5" t="inlineStr">
        <is>
          <t>lpg</t>
        </is>
      </c>
      <c r="C893" s="5" t="inlineStr">
        <is>
          <t>srv</t>
        </is>
      </c>
      <c r="D893" s="40">
        <f>INDEX(Inputs!$R$5:$R$132,MATCH($B893&amp;"|"&amp;$C893,Inputs!$A$5:$A$132,0))</f>
        <v/>
      </c>
      <c r="E893" s="40">
        <f>INDEX(Inputs!$S$5:$S$132,MATCH($B893&amp;"|"&amp;$C893,Inputs!$A$5:$A$132,0))</f>
        <v/>
      </c>
      <c r="F893" s="39" t="n"/>
      <c r="G893" s="39" t="n"/>
      <c r="H893" s="5">
        <f>INDEX(Variables!$B$5:$B$105,MATCH($A893,Variables!$A$5:$A$105,0))&amp;IF($C893="",""," | "&amp;INDEX(Mapping!$B$5:$B$26,MATCH($C893,Mapping!$A$5:$A$26,0))&amp;" | "&amp;INDEX(Mapping!$B$30:$B$41,MATCH($B893,Mapping!$A$30:$A$41,0)))</f>
        <v/>
      </c>
      <c r="I893" s="5">
        <f>INDEX(Variables!$C$5:$C$105,MATCH($A893,Variables!$A$5:$A$105,0))</f>
        <v/>
      </c>
      <c r="J893" s="5">
        <f>INDEX(Variables!$E$5:$E$105,MATCH($A893,Variables!$A$5:$A$105,0))</f>
        <v/>
      </c>
      <c r="K893" s="25">
        <f>LOWER(Settings!$C$4)&amp;".mit."&amp;$A893&amp;IF($C893="","","."&amp;$C893&amp;"."&amp;$B893)&amp;IF(INDEX(Variables!$D$5:$D$105,MATCH($A893,Variables!$A$5:$A$105,0))="","","."&amp;INDEX(Variables!$D$5:$D$105,MATCH($A893,Variables!$A$5:$A$105,0)))&amp;"."&amp;K$5</f>
        <v/>
      </c>
      <c r="L893" s="41">
        <f>MAX(INDEX(L$232:L$243,$D893)+L884*(1+$E893),0.01)</f>
        <v/>
      </c>
      <c r="M893" s="40">
        <f>MAX(INDEX(M$232:M$243,$D893)+M884*(1+$E893),0.01)</f>
        <v/>
      </c>
      <c r="N893" s="40">
        <f>MAX(INDEX(N$232:N$243,$D893)+N884*(1+$E893),0.01)</f>
        <v/>
      </c>
      <c r="O893" s="40">
        <f>MAX(INDEX(O$232:O$243,$D893)+O884*(1+$E893),0.01)</f>
        <v/>
      </c>
      <c r="P893" s="40">
        <f>MAX(INDEX(P$232:P$243,$D893)+P884*(1+$E893),0.01)</f>
        <v/>
      </c>
      <c r="Q893" s="40">
        <f>MAX(INDEX(Q$232:Q$243,$D893)+Q884*(1+$E893),0.01)</f>
        <v/>
      </c>
      <c r="R893" s="40">
        <f>MAX(INDEX(R$232:R$243,$D893)+R884*(1+$E893),0.01)</f>
        <v/>
      </c>
      <c r="S893" s="40">
        <f>MAX(INDEX(S$232:S$243,$D893)+S884*(1+$E893),0.01)</f>
        <v/>
      </c>
      <c r="T893" s="40">
        <f>MAX(INDEX(T$232:T$243,$D893)+T884*(1+$E893),0.01)</f>
        <v/>
      </c>
      <c r="U893" s="40">
        <f>MAX(INDEX(U$232:U$243,$D893)+U884*(1+$E893),0.01)</f>
        <v/>
      </c>
      <c r="V893" s="40">
        <f>MAX(INDEX(V$232:V$243,$D893)+V884*(1+$E893),0.01)</f>
        <v/>
      </c>
      <c r="W893" s="40">
        <f>MAX(INDEX(W$232:W$243,$D893)+W884*(1+$E893),0.01)</f>
        <v/>
      </c>
      <c r="X893" s="40">
        <f>MAX(INDEX(X$232:X$243,$D893)+X884*(1+$E893),0.01)</f>
        <v/>
      </c>
      <c r="Y893" s="40">
        <f>MAX(INDEX(Y$232:Y$243,$D893)+Y884*(1+$E893),0.01)</f>
        <v/>
      </c>
      <c r="Z893" s="40">
        <f>MAX(INDEX(Z$232:Z$243,$D893)+Z884*(1+$E893),0.01)</f>
        <v/>
      </c>
      <c r="AA893" s="40">
        <f>MAX(INDEX(AA$232:AA$243,$D893)+AA884*(1+$E893),0.01)</f>
        <v/>
      </c>
      <c r="AB893" s="40">
        <f>MAX(INDEX(AB$232:AB$243,$D893)+AB884*(1+$E893),0.01)</f>
        <v/>
      </c>
      <c r="AC893" s="40">
        <f>MAX(INDEX(AC$232:AC$243,$D893)+AC884*(1+$E893),0.01)</f>
        <v/>
      </c>
      <c r="AD893" s="42">
        <f>POSTTAX(INDEX(AD$232:AD$243,$D893),AD884,$E893)</f>
        <v/>
      </c>
      <c r="AE893" s="25">
        <f>LOWER(Settings!$C$4)&amp;".mit."&amp;$A893&amp;IF($C893="","","."&amp;$C893&amp;"."&amp;$B893)&amp;IF(INDEX(Variables!$D$5:$D$105,MATCH($A893,Variables!$A$5:$A$105,0))="","","."&amp;INDEX(Variables!$D$5:$D$105,MATCH($A893,Variables!$A$5:$A$105,0)))&amp;"."&amp;AE$5</f>
        <v/>
      </c>
      <c r="AF893" s="41">
        <f>MAX(INDEX(AF$232:AF$243,$D893)+AF884*(1+$E893),0.01)</f>
        <v/>
      </c>
      <c r="AG893" s="40">
        <f>MAX(INDEX(AG$232:AG$243,$D893)+AG884*(1+$E893),0.01)</f>
        <v/>
      </c>
      <c r="AH893" s="40">
        <f>MAX(INDEX(AH$232:AH$243,$D893)+AH884*(1+$E893),0.01)</f>
        <v/>
      </c>
      <c r="AI893" s="40">
        <f>MAX(INDEX(AI$232:AI$243,$D893)+AI884*(1+$E893),0.01)</f>
        <v/>
      </c>
      <c r="AJ893" s="40">
        <f>MAX(INDEX(AJ$232:AJ$243,$D893)+AJ884*(1+$E893),0.01)</f>
        <v/>
      </c>
      <c r="AK893" s="40">
        <f>MAX(INDEX(AK$232:AK$243,$D893)+AK884*(1+$E893),0.01)</f>
        <v/>
      </c>
      <c r="AL893" s="40">
        <f>MAX(INDEX(AL$232:AL$243,$D893)+AL884*(1+$E893),0.01)</f>
        <v/>
      </c>
      <c r="AM893" s="40">
        <f>MAX(INDEX(AM$232:AM$243,$D893)+AM884*(1+$E893),0.01)</f>
        <v/>
      </c>
      <c r="AN893" s="40">
        <f>MAX(INDEX(AN$232:AN$243,$D893)+AN884*(1+$E893),0.01)</f>
        <v/>
      </c>
      <c r="AO893" s="40">
        <f>MAX(INDEX(AO$232:AO$243,$D893)+AO884*(1+$E893),0.01)</f>
        <v/>
      </c>
      <c r="AP893" s="40">
        <f>MAX(INDEX(AP$232:AP$243,$D893)+AP884*(1+$E893),0.01)</f>
        <v/>
      </c>
      <c r="AQ893" s="40">
        <f>MAX(INDEX(AQ$232:AQ$243,$D893)+AQ884*(1+$E893),0.01)</f>
        <v/>
      </c>
      <c r="AR893" s="40">
        <f>MAX(INDEX(AR$232:AR$243,$D893)+AR884*(1+$E893),0.01)</f>
        <v/>
      </c>
      <c r="AS893" s="40">
        <f>MAX(INDEX(AS$232:AS$243,$D893)+AS884*(1+$E893),0.01)</f>
        <v/>
      </c>
      <c r="AT893" s="40">
        <f>MAX(INDEX(AT$232:AT$243,$D893)+AT884*(1+$E893),0.01)</f>
        <v/>
      </c>
      <c r="AU893" s="40">
        <f>MAX(INDEX(AU$232:AU$243,$D893)+AU884*(1+$E893),0.01)</f>
        <v/>
      </c>
      <c r="AV893" s="40">
        <f>MAX(INDEX(AV$232:AV$243,$D893)+AV884*(1+$E893),0.01)</f>
        <v/>
      </c>
      <c r="AW893" s="40">
        <f>MAX(INDEX(AW$232:AW$243,$D893)+AW884*(1+$E893),0.01)</f>
        <v/>
      </c>
      <c r="AX893" s="42">
        <f>POSTTAX(INDEX(AX$232:AX$243,$D893),AX884,$E893)</f>
        <v/>
      </c>
    </row>
    <row r="894" hidden="1" outlineLevel="2">
      <c r="A894" s="5" t="inlineStr">
        <is>
          <t>atp</t>
        </is>
      </c>
      <c r="B894" s="5" t="inlineStr">
        <is>
          <t>ker</t>
        </is>
      </c>
      <c r="C894" s="5" t="inlineStr">
        <is>
          <t>srv</t>
        </is>
      </c>
      <c r="D894" s="40">
        <f>INDEX(Inputs!$R$5:$R$132,MATCH($B894&amp;"|"&amp;$C894,Inputs!$A$5:$A$132,0))</f>
        <v/>
      </c>
      <c r="E894" s="40">
        <f>INDEX(Inputs!$S$5:$S$132,MATCH($B894&amp;"|"&amp;$C894,Inputs!$A$5:$A$132,0))</f>
        <v/>
      </c>
      <c r="F894" s="39" t="n"/>
      <c r="G894" s="39" t="n"/>
      <c r="H894" s="5">
        <f>INDEX(Variables!$B$5:$B$105,MATCH($A894,Variables!$A$5:$A$105,0))&amp;IF($C894="",""," | "&amp;INDEX(Mapping!$B$5:$B$26,MATCH($C894,Mapping!$A$5:$A$26,0))&amp;" | "&amp;INDEX(Mapping!$B$30:$B$41,MATCH($B894,Mapping!$A$30:$A$41,0)))</f>
        <v/>
      </c>
      <c r="I894" s="5">
        <f>INDEX(Variables!$C$5:$C$105,MATCH($A894,Variables!$A$5:$A$105,0))</f>
        <v/>
      </c>
      <c r="J894" s="5">
        <f>INDEX(Variables!$E$5:$E$105,MATCH($A894,Variables!$A$5:$A$105,0))</f>
        <v/>
      </c>
      <c r="K894" s="25">
        <f>LOWER(Settings!$C$4)&amp;".mit."&amp;$A894&amp;IF($C894="","","."&amp;$C894&amp;"."&amp;$B894)&amp;IF(INDEX(Variables!$D$5:$D$105,MATCH($A894,Variables!$A$5:$A$105,0))="","","."&amp;INDEX(Variables!$D$5:$D$105,MATCH($A894,Variables!$A$5:$A$105,0)))&amp;"."&amp;K$5</f>
        <v/>
      </c>
      <c r="L894" s="41">
        <f>MAX(INDEX(L$232:L$243,$D894)+L885*(1+$E894),0.01)</f>
        <v/>
      </c>
      <c r="M894" s="40">
        <f>MAX(INDEX(M$232:M$243,$D894)+M885*(1+$E894),0.01)</f>
        <v/>
      </c>
      <c r="N894" s="40">
        <f>MAX(INDEX(N$232:N$243,$D894)+N885*(1+$E894),0.01)</f>
        <v/>
      </c>
      <c r="O894" s="40">
        <f>MAX(INDEX(O$232:O$243,$D894)+O885*(1+$E894),0.01)</f>
        <v/>
      </c>
      <c r="P894" s="40">
        <f>MAX(INDEX(P$232:P$243,$D894)+P885*(1+$E894),0.01)</f>
        <v/>
      </c>
      <c r="Q894" s="40">
        <f>MAX(INDEX(Q$232:Q$243,$D894)+Q885*(1+$E894),0.01)</f>
        <v/>
      </c>
      <c r="R894" s="40">
        <f>MAX(INDEX(R$232:R$243,$D894)+R885*(1+$E894),0.01)</f>
        <v/>
      </c>
      <c r="S894" s="40">
        <f>MAX(INDEX(S$232:S$243,$D894)+S885*(1+$E894),0.01)</f>
        <v/>
      </c>
      <c r="T894" s="40">
        <f>MAX(INDEX(T$232:T$243,$D894)+T885*(1+$E894),0.01)</f>
        <v/>
      </c>
      <c r="U894" s="40">
        <f>MAX(INDEX(U$232:U$243,$D894)+U885*(1+$E894),0.01)</f>
        <v/>
      </c>
      <c r="V894" s="40">
        <f>MAX(INDEX(V$232:V$243,$D894)+V885*(1+$E894),0.01)</f>
        <v/>
      </c>
      <c r="W894" s="40">
        <f>MAX(INDEX(W$232:W$243,$D894)+W885*(1+$E894),0.01)</f>
        <v/>
      </c>
      <c r="X894" s="40">
        <f>MAX(INDEX(X$232:X$243,$D894)+X885*(1+$E894),0.01)</f>
        <v/>
      </c>
      <c r="Y894" s="40">
        <f>MAX(INDEX(Y$232:Y$243,$D894)+Y885*(1+$E894),0.01)</f>
        <v/>
      </c>
      <c r="Z894" s="40">
        <f>MAX(INDEX(Z$232:Z$243,$D894)+Z885*(1+$E894),0.01)</f>
        <v/>
      </c>
      <c r="AA894" s="40">
        <f>MAX(INDEX(AA$232:AA$243,$D894)+AA885*(1+$E894),0.01)</f>
        <v/>
      </c>
      <c r="AB894" s="40">
        <f>MAX(INDEX(AB$232:AB$243,$D894)+AB885*(1+$E894),0.01)</f>
        <v/>
      </c>
      <c r="AC894" s="40">
        <f>MAX(INDEX(AC$232:AC$243,$D894)+AC885*(1+$E894),0.01)</f>
        <v/>
      </c>
      <c r="AD894" s="42">
        <f>POSTTAX(INDEX(AD$232:AD$243,$D894),AD885,$E894)</f>
        <v/>
      </c>
      <c r="AE894" s="25">
        <f>LOWER(Settings!$C$4)&amp;".mit."&amp;$A894&amp;IF($C894="","","."&amp;$C894&amp;"."&amp;$B894)&amp;IF(INDEX(Variables!$D$5:$D$105,MATCH($A894,Variables!$A$5:$A$105,0))="","","."&amp;INDEX(Variables!$D$5:$D$105,MATCH($A894,Variables!$A$5:$A$105,0)))&amp;"."&amp;AE$5</f>
        <v/>
      </c>
      <c r="AF894" s="41">
        <f>MAX(INDEX(AF$232:AF$243,$D894)+AF885*(1+$E894),0.01)</f>
        <v/>
      </c>
      <c r="AG894" s="40">
        <f>MAX(INDEX(AG$232:AG$243,$D894)+AG885*(1+$E894),0.01)</f>
        <v/>
      </c>
      <c r="AH894" s="40">
        <f>MAX(INDEX(AH$232:AH$243,$D894)+AH885*(1+$E894),0.01)</f>
        <v/>
      </c>
      <c r="AI894" s="40">
        <f>MAX(INDEX(AI$232:AI$243,$D894)+AI885*(1+$E894),0.01)</f>
        <v/>
      </c>
      <c r="AJ894" s="40">
        <f>MAX(INDEX(AJ$232:AJ$243,$D894)+AJ885*(1+$E894),0.01)</f>
        <v/>
      </c>
      <c r="AK894" s="40">
        <f>MAX(INDEX(AK$232:AK$243,$D894)+AK885*(1+$E894),0.01)</f>
        <v/>
      </c>
      <c r="AL894" s="40">
        <f>MAX(INDEX(AL$232:AL$243,$D894)+AL885*(1+$E894),0.01)</f>
        <v/>
      </c>
      <c r="AM894" s="40">
        <f>MAX(INDEX(AM$232:AM$243,$D894)+AM885*(1+$E894),0.01)</f>
        <v/>
      </c>
      <c r="AN894" s="40">
        <f>MAX(INDEX(AN$232:AN$243,$D894)+AN885*(1+$E894),0.01)</f>
        <v/>
      </c>
      <c r="AO894" s="40">
        <f>MAX(INDEX(AO$232:AO$243,$D894)+AO885*(1+$E894),0.01)</f>
        <v/>
      </c>
      <c r="AP894" s="40">
        <f>MAX(INDEX(AP$232:AP$243,$D894)+AP885*(1+$E894),0.01)</f>
        <v/>
      </c>
      <c r="AQ894" s="40">
        <f>MAX(INDEX(AQ$232:AQ$243,$D894)+AQ885*(1+$E894),0.01)</f>
        <v/>
      </c>
      <c r="AR894" s="40">
        <f>MAX(INDEX(AR$232:AR$243,$D894)+AR885*(1+$E894),0.01)</f>
        <v/>
      </c>
      <c r="AS894" s="40">
        <f>MAX(INDEX(AS$232:AS$243,$D894)+AS885*(1+$E894),0.01)</f>
        <v/>
      </c>
      <c r="AT894" s="40">
        <f>MAX(INDEX(AT$232:AT$243,$D894)+AT885*(1+$E894),0.01)</f>
        <v/>
      </c>
      <c r="AU894" s="40">
        <f>MAX(INDEX(AU$232:AU$243,$D894)+AU885*(1+$E894),0.01)</f>
        <v/>
      </c>
      <c r="AV894" s="40">
        <f>MAX(INDEX(AV$232:AV$243,$D894)+AV885*(1+$E894),0.01)</f>
        <v/>
      </c>
      <c r="AW894" s="40">
        <f>MAX(INDEX(AW$232:AW$243,$D894)+AW885*(1+$E894),0.01)</f>
        <v/>
      </c>
      <c r="AX894" s="42">
        <f>POSTTAX(INDEX(AX$232:AX$243,$D894),AX885,$E894)</f>
        <v/>
      </c>
    </row>
    <row r="895" hidden="1" outlineLevel="2">
      <c r="A895" s="5" t="inlineStr">
        <is>
          <t>atp</t>
        </is>
      </c>
      <c r="B895" s="5" t="inlineStr">
        <is>
          <t>oop</t>
        </is>
      </c>
      <c r="C895" s="5" t="inlineStr">
        <is>
          <t>srv</t>
        </is>
      </c>
      <c r="D895" s="40">
        <f>INDEX(Inputs!$R$5:$R$132,MATCH($B895&amp;"|"&amp;$C895,Inputs!$A$5:$A$132,0))</f>
        <v/>
      </c>
      <c r="E895" s="40">
        <f>INDEX(Inputs!$S$5:$S$132,MATCH($B895&amp;"|"&amp;$C895,Inputs!$A$5:$A$132,0))</f>
        <v/>
      </c>
      <c r="F895" s="39" t="n"/>
      <c r="G895" s="39" t="n"/>
      <c r="H895" s="5">
        <f>INDEX(Variables!$B$5:$B$105,MATCH($A895,Variables!$A$5:$A$105,0))&amp;IF($C895="",""," | "&amp;INDEX(Mapping!$B$5:$B$26,MATCH($C895,Mapping!$A$5:$A$26,0))&amp;" | "&amp;INDEX(Mapping!$B$30:$B$41,MATCH($B895,Mapping!$A$30:$A$41,0)))</f>
        <v/>
      </c>
      <c r="I895" s="5">
        <f>INDEX(Variables!$C$5:$C$105,MATCH($A895,Variables!$A$5:$A$105,0))</f>
        <v/>
      </c>
      <c r="J895" s="5">
        <f>INDEX(Variables!$E$5:$E$105,MATCH($A895,Variables!$A$5:$A$105,0))</f>
        <v/>
      </c>
      <c r="K895" s="25">
        <f>LOWER(Settings!$C$4)&amp;".mit."&amp;$A895&amp;IF($C895="","","."&amp;$C895&amp;"."&amp;$B895)&amp;IF(INDEX(Variables!$D$5:$D$105,MATCH($A895,Variables!$A$5:$A$105,0))="","","."&amp;INDEX(Variables!$D$5:$D$105,MATCH($A895,Variables!$A$5:$A$105,0)))&amp;"."&amp;K$5</f>
        <v/>
      </c>
      <c r="L895" s="41">
        <f>MAX(INDEX(L$232:L$243,$D895)+L886*(1+$E895),0.01)</f>
        <v/>
      </c>
      <c r="M895" s="40">
        <f>MAX(INDEX(M$232:M$243,$D895)+M886*(1+$E895),0.01)</f>
        <v/>
      </c>
      <c r="N895" s="40">
        <f>MAX(INDEX(N$232:N$243,$D895)+N886*(1+$E895),0.01)</f>
        <v/>
      </c>
      <c r="O895" s="40">
        <f>MAX(INDEX(O$232:O$243,$D895)+O886*(1+$E895),0.01)</f>
        <v/>
      </c>
      <c r="P895" s="40">
        <f>MAX(INDEX(P$232:P$243,$D895)+P886*(1+$E895),0.01)</f>
        <v/>
      </c>
      <c r="Q895" s="40">
        <f>MAX(INDEX(Q$232:Q$243,$D895)+Q886*(1+$E895),0.01)</f>
        <v/>
      </c>
      <c r="R895" s="40">
        <f>MAX(INDEX(R$232:R$243,$D895)+R886*(1+$E895),0.01)</f>
        <v/>
      </c>
      <c r="S895" s="40">
        <f>MAX(INDEX(S$232:S$243,$D895)+S886*(1+$E895),0.01)</f>
        <v/>
      </c>
      <c r="T895" s="40">
        <f>MAX(INDEX(T$232:T$243,$D895)+T886*(1+$E895),0.01)</f>
        <v/>
      </c>
      <c r="U895" s="40">
        <f>MAX(INDEX(U$232:U$243,$D895)+U886*(1+$E895),0.01)</f>
        <v/>
      </c>
      <c r="V895" s="40">
        <f>MAX(INDEX(V$232:V$243,$D895)+V886*(1+$E895),0.01)</f>
        <v/>
      </c>
      <c r="W895" s="40">
        <f>MAX(INDEX(W$232:W$243,$D895)+W886*(1+$E895),0.01)</f>
        <v/>
      </c>
      <c r="X895" s="40">
        <f>MAX(INDEX(X$232:X$243,$D895)+X886*(1+$E895),0.01)</f>
        <v/>
      </c>
      <c r="Y895" s="40">
        <f>MAX(INDEX(Y$232:Y$243,$D895)+Y886*(1+$E895),0.01)</f>
        <v/>
      </c>
      <c r="Z895" s="40">
        <f>MAX(INDEX(Z$232:Z$243,$D895)+Z886*(1+$E895),0.01)</f>
        <v/>
      </c>
      <c r="AA895" s="40">
        <f>MAX(INDEX(AA$232:AA$243,$D895)+AA886*(1+$E895),0.01)</f>
        <v/>
      </c>
      <c r="AB895" s="40">
        <f>MAX(INDEX(AB$232:AB$243,$D895)+AB886*(1+$E895),0.01)</f>
        <v/>
      </c>
      <c r="AC895" s="40">
        <f>MAX(INDEX(AC$232:AC$243,$D895)+AC886*(1+$E895),0.01)</f>
        <v/>
      </c>
      <c r="AD895" s="42">
        <f>POSTTAX(INDEX(AD$232:AD$243,$D895),AD886,$E895)</f>
        <v/>
      </c>
      <c r="AE895" s="25">
        <f>LOWER(Settings!$C$4)&amp;".mit."&amp;$A895&amp;IF($C895="","","."&amp;$C895&amp;"."&amp;$B895)&amp;IF(INDEX(Variables!$D$5:$D$105,MATCH($A895,Variables!$A$5:$A$105,0))="","","."&amp;INDEX(Variables!$D$5:$D$105,MATCH($A895,Variables!$A$5:$A$105,0)))&amp;"."&amp;AE$5</f>
        <v/>
      </c>
      <c r="AF895" s="41">
        <f>MAX(INDEX(AF$232:AF$243,$D895)+AF886*(1+$E895),0.01)</f>
        <v/>
      </c>
      <c r="AG895" s="40">
        <f>MAX(INDEX(AG$232:AG$243,$D895)+AG886*(1+$E895),0.01)</f>
        <v/>
      </c>
      <c r="AH895" s="40">
        <f>MAX(INDEX(AH$232:AH$243,$D895)+AH886*(1+$E895),0.01)</f>
        <v/>
      </c>
      <c r="AI895" s="40">
        <f>MAX(INDEX(AI$232:AI$243,$D895)+AI886*(1+$E895),0.01)</f>
        <v/>
      </c>
      <c r="AJ895" s="40">
        <f>MAX(INDEX(AJ$232:AJ$243,$D895)+AJ886*(1+$E895),0.01)</f>
        <v/>
      </c>
      <c r="AK895" s="40">
        <f>MAX(INDEX(AK$232:AK$243,$D895)+AK886*(1+$E895),0.01)</f>
        <v/>
      </c>
      <c r="AL895" s="40">
        <f>MAX(INDEX(AL$232:AL$243,$D895)+AL886*(1+$E895),0.01)</f>
        <v/>
      </c>
      <c r="AM895" s="40">
        <f>MAX(INDEX(AM$232:AM$243,$D895)+AM886*(1+$E895),0.01)</f>
        <v/>
      </c>
      <c r="AN895" s="40">
        <f>MAX(INDEX(AN$232:AN$243,$D895)+AN886*(1+$E895),0.01)</f>
        <v/>
      </c>
      <c r="AO895" s="40">
        <f>MAX(INDEX(AO$232:AO$243,$D895)+AO886*(1+$E895),0.01)</f>
        <v/>
      </c>
      <c r="AP895" s="40">
        <f>MAX(INDEX(AP$232:AP$243,$D895)+AP886*(1+$E895),0.01)</f>
        <v/>
      </c>
      <c r="AQ895" s="40">
        <f>MAX(INDEX(AQ$232:AQ$243,$D895)+AQ886*(1+$E895),0.01)</f>
        <v/>
      </c>
      <c r="AR895" s="40">
        <f>MAX(INDEX(AR$232:AR$243,$D895)+AR886*(1+$E895),0.01)</f>
        <v/>
      </c>
      <c r="AS895" s="40">
        <f>MAX(INDEX(AS$232:AS$243,$D895)+AS886*(1+$E895),0.01)</f>
        <v/>
      </c>
      <c r="AT895" s="40">
        <f>MAX(INDEX(AT$232:AT$243,$D895)+AT886*(1+$E895),0.01)</f>
        <v/>
      </c>
      <c r="AU895" s="40">
        <f>MAX(INDEX(AU$232:AU$243,$D895)+AU886*(1+$E895),0.01)</f>
        <v/>
      </c>
      <c r="AV895" s="40">
        <f>MAX(INDEX(AV$232:AV$243,$D895)+AV886*(1+$E895),0.01)</f>
        <v/>
      </c>
      <c r="AW895" s="40">
        <f>MAX(INDEX(AW$232:AW$243,$D895)+AW886*(1+$E895),0.01)</f>
        <v/>
      </c>
      <c r="AX895" s="42">
        <f>POSTTAX(INDEX(AX$232:AX$243,$D895),AX886,$E895)</f>
        <v/>
      </c>
    </row>
    <row r="896" hidden="1" outlineLevel="2">
      <c r="A896" s="5" t="inlineStr">
        <is>
          <t>atp</t>
        </is>
      </c>
      <c r="B896" s="5" t="inlineStr">
        <is>
          <t>bio</t>
        </is>
      </c>
      <c r="C896" s="5" t="inlineStr">
        <is>
          <t>srv</t>
        </is>
      </c>
      <c r="D896" s="40">
        <f>INDEX(Inputs!$R$5:$R$132,MATCH($B896&amp;"|"&amp;$C896,Inputs!$A$5:$A$132,0))</f>
        <v/>
      </c>
      <c r="E896" s="40">
        <f>INDEX(Inputs!$S$5:$S$132,MATCH($B896&amp;"|"&amp;$C896,Inputs!$A$5:$A$132,0))</f>
        <v/>
      </c>
      <c r="F896" s="39" t="n"/>
      <c r="G896" s="39" t="n"/>
      <c r="H896" s="5">
        <f>INDEX(Variables!$B$5:$B$105,MATCH($A896,Variables!$A$5:$A$105,0))&amp;IF($C896="",""," | "&amp;INDEX(Mapping!$B$5:$B$26,MATCH($C896,Mapping!$A$5:$A$26,0))&amp;" | "&amp;INDEX(Mapping!$B$30:$B$41,MATCH($B896,Mapping!$A$30:$A$41,0)))</f>
        <v/>
      </c>
      <c r="I896" s="5">
        <f>INDEX(Variables!$C$5:$C$105,MATCH($A896,Variables!$A$5:$A$105,0))</f>
        <v/>
      </c>
      <c r="J896" s="5">
        <f>INDEX(Variables!$E$5:$E$105,MATCH($A896,Variables!$A$5:$A$105,0))</f>
        <v/>
      </c>
      <c r="K896" s="25">
        <f>LOWER(Settings!$C$4)&amp;".mit."&amp;$A896&amp;IF($C896="","","."&amp;$C896&amp;"."&amp;$B896)&amp;IF(INDEX(Variables!$D$5:$D$105,MATCH($A896,Variables!$A$5:$A$105,0))="","","."&amp;INDEX(Variables!$D$5:$D$105,MATCH($A896,Variables!$A$5:$A$105,0)))&amp;"."&amp;K$5</f>
        <v/>
      </c>
      <c r="L896" s="41">
        <f>MAX(INDEX(L$232:L$243,$D896)+L887*(1+$E896),0.01)</f>
        <v/>
      </c>
      <c r="M896" s="40">
        <f>MAX(INDEX(M$232:M$243,$D896)+M887*(1+$E896),0.01)</f>
        <v/>
      </c>
      <c r="N896" s="40">
        <f>MAX(INDEX(N$232:N$243,$D896)+N887*(1+$E896),0.01)</f>
        <v/>
      </c>
      <c r="O896" s="40">
        <f>MAX(INDEX(O$232:O$243,$D896)+O887*(1+$E896),0.01)</f>
        <v/>
      </c>
      <c r="P896" s="40">
        <f>MAX(INDEX(P$232:P$243,$D896)+P887*(1+$E896),0.01)</f>
        <v/>
      </c>
      <c r="Q896" s="40">
        <f>MAX(INDEX(Q$232:Q$243,$D896)+Q887*(1+$E896),0.01)</f>
        <v/>
      </c>
      <c r="R896" s="40">
        <f>MAX(INDEX(R$232:R$243,$D896)+R887*(1+$E896),0.01)</f>
        <v/>
      </c>
      <c r="S896" s="40">
        <f>MAX(INDEX(S$232:S$243,$D896)+S887*(1+$E896),0.01)</f>
        <v/>
      </c>
      <c r="T896" s="40">
        <f>MAX(INDEX(T$232:T$243,$D896)+T887*(1+$E896),0.01)</f>
        <v/>
      </c>
      <c r="U896" s="40">
        <f>MAX(INDEX(U$232:U$243,$D896)+U887*(1+$E896),0.01)</f>
        <v/>
      </c>
      <c r="V896" s="40">
        <f>MAX(INDEX(V$232:V$243,$D896)+V887*(1+$E896),0.01)</f>
        <v/>
      </c>
      <c r="W896" s="40">
        <f>MAX(INDEX(W$232:W$243,$D896)+W887*(1+$E896),0.01)</f>
        <v/>
      </c>
      <c r="X896" s="40">
        <f>MAX(INDEX(X$232:X$243,$D896)+X887*(1+$E896),0.01)</f>
        <v/>
      </c>
      <c r="Y896" s="40">
        <f>MAX(INDEX(Y$232:Y$243,$D896)+Y887*(1+$E896),0.01)</f>
        <v/>
      </c>
      <c r="Z896" s="40">
        <f>MAX(INDEX(Z$232:Z$243,$D896)+Z887*(1+$E896),0.01)</f>
        <v/>
      </c>
      <c r="AA896" s="40">
        <f>MAX(INDEX(AA$232:AA$243,$D896)+AA887*(1+$E896),0.01)</f>
        <v/>
      </c>
      <c r="AB896" s="40">
        <f>MAX(INDEX(AB$232:AB$243,$D896)+AB887*(1+$E896),0.01)</f>
        <v/>
      </c>
      <c r="AC896" s="40">
        <f>MAX(INDEX(AC$232:AC$243,$D896)+AC887*(1+$E896),0.01)</f>
        <v/>
      </c>
      <c r="AD896" s="42">
        <f>POSTTAX(INDEX(AD$232:AD$243,$D896),AD887,$E896)</f>
        <v/>
      </c>
      <c r="AE896" s="25">
        <f>LOWER(Settings!$C$4)&amp;".mit."&amp;$A896&amp;IF($C896="","","."&amp;$C896&amp;"."&amp;$B896)&amp;IF(INDEX(Variables!$D$5:$D$105,MATCH($A896,Variables!$A$5:$A$105,0))="","","."&amp;INDEX(Variables!$D$5:$D$105,MATCH($A896,Variables!$A$5:$A$105,0)))&amp;"."&amp;AE$5</f>
        <v/>
      </c>
      <c r="AF896" s="41">
        <f>MAX(INDEX(AF$232:AF$243,$D896)+AF887*(1+$E896),0.01)</f>
        <v/>
      </c>
      <c r="AG896" s="40">
        <f>MAX(INDEX(AG$232:AG$243,$D896)+AG887*(1+$E896),0.01)</f>
        <v/>
      </c>
      <c r="AH896" s="40">
        <f>MAX(INDEX(AH$232:AH$243,$D896)+AH887*(1+$E896),0.01)</f>
        <v/>
      </c>
      <c r="AI896" s="40">
        <f>MAX(INDEX(AI$232:AI$243,$D896)+AI887*(1+$E896),0.01)</f>
        <v/>
      </c>
      <c r="AJ896" s="40">
        <f>MAX(INDEX(AJ$232:AJ$243,$D896)+AJ887*(1+$E896),0.01)</f>
        <v/>
      </c>
      <c r="AK896" s="40">
        <f>MAX(INDEX(AK$232:AK$243,$D896)+AK887*(1+$E896),0.01)</f>
        <v/>
      </c>
      <c r="AL896" s="40">
        <f>MAX(INDEX(AL$232:AL$243,$D896)+AL887*(1+$E896),0.01)</f>
        <v/>
      </c>
      <c r="AM896" s="40">
        <f>MAX(INDEX(AM$232:AM$243,$D896)+AM887*(1+$E896),0.01)</f>
        <v/>
      </c>
      <c r="AN896" s="40">
        <f>MAX(INDEX(AN$232:AN$243,$D896)+AN887*(1+$E896),0.01)</f>
        <v/>
      </c>
      <c r="AO896" s="40">
        <f>MAX(INDEX(AO$232:AO$243,$D896)+AO887*(1+$E896),0.01)</f>
        <v/>
      </c>
      <c r="AP896" s="40">
        <f>MAX(INDEX(AP$232:AP$243,$D896)+AP887*(1+$E896),0.01)</f>
        <v/>
      </c>
      <c r="AQ896" s="40">
        <f>MAX(INDEX(AQ$232:AQ$243,$D896)+AQ887*(1+$E896),0.01)</f>
        <v/>
      </c>
      <c r="AR896" s="40">
        <f>MAX(INDEX(AR$232:AR$243,$D896)+AR887*(1+$E896),0.01)</f>
        <v/>
      </c>
      <c r="AS896" s="40">
        <f>MAX(INDEX(AS$232:AS$243,$D896)+AS887*(1+$E896),0.01)</f>
        <v/>
      </c>
      <c r="AT896" s="40">
        <f>MAX(INDEX(AT$232:AT$243,$D896)+AT887*(1+$E896),0.01)</f>
        <v/>
      </c>
      <c r="AU896" s="40">
        <f>MAX(INDEX(AU$232:AU$243,$D896)+AU887*(1+$E896),0.01)</f>
        <v/>
      </c>
      <c r="AV896" s="40">
        <f>MAX(INDEX(AV$232:AV$243,$D896)+AV887*(1+$E896),0.01)</f>
        <v/>
      </c>
      <c r="AW896" s="40">
        <f>MAX(INDEX(AW$232:AW$243,$D896)+AW887*(1+$E896),0.01)</f>
        <v/>
      </c>
      <c r="AX896" s="42">
        <f>POSTTAX(INDEX(AX$232:AX$243,$D896),AX887,$E896)</f>
        <v/>
      </c>
    </row>
    <row r="897" hidden="1" outlineLevel="2"/>
    <row r="898" hidden="1" outlineLevel="2">
      <c r="A898" s="5" t="inlineStr">
        <is>
          <t>shp</t>
        </is>
      </c>
      <c r="B898" s="5" t="inlineStr">
        <is>
          <t>coa</t>
        </is>
      </c>
      <c r="C898" s="5" t="inlineStr">
        <is>
          <t>srv</t>
        </is>
      </c>
      <c r="D898" s="40">
        <f>INDEX(Inputs!$M$5:$M$132,MATCH($B898&amp;"|"&amp;$C898,Inputs!$A$5:$A$132,0))</f>
        <v/>
      </c>
      <c r="E898" s="40">
        <f>INDEX(Inputs!$T$5:$T$132,MATCH($B898&amp;"|"&amp;$C898,Inputs!$A$5:$A$132,0))</f>
        <v/>
      </c>
      <c r="F898" s="40">
        <f>INDEX(Inputs!$K$5:$K$132,MATCH($B898&amp;"|"&amp;$C898,Inputs!$A$5:$A$132,0))</f>
        <v/>
      </c>
      <c r="G898" s="39" t="n"/>
      <c r="H898" s="5">
        <f>INDEX(Variables!$B$5:$B$105,MATCH($A898,Variables!$A$5:$A$105,0))&amp;IF($C898="",""," | "&amp;INDEX(Mapping!$B$5:$B$26,MATCH($C898,Mapping!$A$5:$A$26,0))&amp;" | "&amp;INDEX(Mapping!$B$30:$B$41,MATCH($B898,Mapping!$A$30:$A$41,0)))</f>
        <v/>
      </c>
      <c r="I898" s="5">
        <f>INDEX(Variables!$C$5:$C$105,MATCH($A898,Variables!$A$5:$A$105,0))</f>
        <v/>
      </c>
      <c r="J898" s="5">
        <f>INDEX(Variables!$E$5:$E$105,MATCH($A898,Variables!$A$5:$A$105,0))</f>
        <v/>
      </c>
      <c r="K898" s="25">
        <f>LOWER(Settings!$C$4)&amp;".mit."&amp;$A898&amp;IF($C898="","","."&amp;$C898&amp;"."&amp;$B898)&amp;IF(INDEX(Variables!$D$5:$D$105,MATCH($A898,Variables!$A$5:$A$105,0))="","","."&amp;INDEX(Variables!$D$5:$D$105,MATCH($A898,Variables!$A$5:$A$105,0)))&amp;"."&amp;K$5</f>
        <v/>
      </c>
      <c r="L898" s="41">
        <f>INDEX(L$175:L$178,$D898)*$E898*INDEX(L$179:L$195,$F898)</f>
        <v/>
      </c>
      <c r="M898" s="40">
        <f>INDEX(M$175:M$178,$D898)*$E898*INDEX(M$179:M$195,$F898)</f>
        <v/>
      </c>
      <c r="N898" s="40">
        <f>INDEX(N$175:N$178,$D898)*$E898*INDEX(N$179:N$195,$F898)</f>
        <v/>
      </c>
      <c r="O898" s="40">
        <f>INDEX(O$175:O$178,$D898)*$E898*INDEX(O$179:O$195,$F898)</f>
        <v/>
      </c>
      <c r="P898" s="40">
        <f>INDEX(P$175:P$178,$D898)*$E898*INDEX(P$179:P$195,$F898)</f>
        <v/>
      </c>
      <c r="Q898" s="40">
        <f>INDEX(Q$175:Q$178,$D898)*$E898*INDEX(Q$179:Q$195,$F898)</f>
        <v/>
      </c>
      <c r="R898" s="40">
        <f>INDEX(R$175:R$178,$D898)*$E898*INDEX(R$179:R$195,$F898)</f>
        <v/>
      </c>
      <c r="S898" s="40">
        <f>INDEX(S$175:S$178,$D898)*$E898*INDEX(S$179:S$195,$F898)</f>
        <v/>
      </c>
      <c r="T898" s="40">
        <f>INDEX(T$175:T$178,$D898)*$E898*INDEX(T$179:T$195,$F898)</f>
        <v/>
      </c>
      <c r="U898" s="40">
        <f>INDEX(U$175:U$178,$D898)*$E898*INDEX(U$179:U$195,$F898)</f>
        <v/>
      </c>
      <c r="V898" s="40">
        <f>INDEX(V$175:V$178,$D898)*$E898*INDEX(V$179:V$195,$F898)</f>
        <v/>
      </c>
      <c r="W898" s="40">
        <f>INDEX(W$175:W$178,$D898)*$E898*INDEX(W$179:W$195,$F898)</f>
        <v/>
      </c>
      <c r="X898" s="40">
        <f>INDEX(X$175:X$178,$D898)*$E898*INDEX(X$179:X$195,$F898)</f>
        <v/>
      </c>
      <c r="Y898" s="40">
        <f>INDEX(Y$175:Y$178,$D898)*$E898*INDEX(Y$179:Y$195,$F898)</f>
        <v/>
      </c>
      <c r="Z898" s="40">
        <f>INDEX(Z$175:Z$178,$D898)*$E898*INDEX(Z$179:Z$195,$F898)</f>
        <v/>
      </c>
      <c r="AA898" s="40">
        <f>INDEX(AA$175:AA$178,$D898)*$E898*INDEX(AA$179:AA$195,$F898)</f>
        <v/>
      </c>
      <c r="AB898" s="40">
        <f>INDEX(AB$175:AB$178,$D898)*$E898*INDEX(AB$179:AB$195,$F898)</f>
        <v/>
      </c>
      <c r="AC898" s="40">
        <f>INDEX(AC$175:AC$178,$D898)*$E898*INDEX(AC$179:AC$195,$F898)</f>
        <v/>
      </c>
      <c r="AD898" s="42">
        <f>SHADOWEFF(INDEX(AD$175:AD$178,$D898),$E898,INDEX(AD$179:AD$195,$F898))</f>
        <v/>
      </c>
      <c r="AE898" s="25">
        <f>LOWER(Settings!$C$4)&amp;".mit."&amp;$A898&amp;IF($C898="","","."&amp;$C898&amp;"."&amp;$B898)&amp;IF(INDEX(Variables!$D$5:$D$105,MATCH($A898,Variables!$A$5:$A$105,0))="","","."&amp;INDEX(Variables!$D$5:$D$105,MATCH($A898,Variables!$A$5:$A$105,0)))&amp;"."&amp;AE$5</f>
        <v/>
      </c>
      <c r="AF898" s="41">
        <f>INDEX(AF$175:AF$178,$D898)*$E898*INDEX(AF$179:AF$195,$F898)</f>
        <v/>
      </c>
      <c r="AG898" s="40">
        <f>INDEX(AG$175:AG$178,$D898)*$E898*INDEX(AG$179:AG$195,$F898)</f>
        <v/>
      </c>
      <c r="AH898" s="40">
        <f>INDEX(AH$175:AH$178,$D898)*$E898*INDEX(AH$179:AH$195,$F898)</f>
        <v/>
      </c>
      <c r="AI898" s="40">
        <f>INDEX(AI$175:AI$178,$D898)*$E898*INDEX(AI$179:AI$195,$F898)</f>
        <v/>
      </c>
      <c r="AJ898" s="40">
        <f>INDEX(AJ$175:AJ$178,$D898)*$E898*INDEX(AJ$179:AJ$195,$F898)</f>
        <v/>
      </c>
      <c r="AK898" s="40">
        <f>INDEX(AK$175:AK$178,$D898)*$E898*INDEX(AK$179:AK$195,$F898)</f>
        <v/>
      </c>
      <c r="AL898" s="40">
        <f>INDEX(AL$175:AL$178,$D898)*$E898*INDEX(AL$179:AL$195,$F898)</f>
        <v/>
      </c>
      <c r="AM898" s="40">
        <f>INDEX(AM$175:AM$178,$D898)*$E898*INDEX(AM$179:AM$195,$F898)</f>
        <v/>
      </c>
      <c r="AN898" s="40">
        <f>INDEX(AN$175:AN$178,$D898)*$E898*INDEX(AN$179:AN$195,$F898)</f>
        <v/>
      </c>
      <c r="AO898" s="40">
        <f>INDEX(AO$175:AO$178,$D898)*$E898*INDEX(AO$179:AO$195,$F898)</f>
        <v/>
      </c>
      <c r="AP898" s="40">
        <f>INDEX(AP$175:AP$178,$D898)*$E898*INDEX(AP$179:AP$195,$F898)</f>
        <v/>
      </c>
      <c r="AQ898" s="40">
        <f>INDEX(AQ$175:AQ$178,$D898)*$E898*INDEX(AQ$179:AQ$195,$F898)</f>
        <v/>
      </c>
      <c r="AR898" s="40">
        <f>INDEX(AR$175:AR$178,$D898)*$E898*INDEX(AR$179:AR$195,$F898)</f>
        <v/>
      </c>
      <c r="AS898" s="40">
        <f>INDEX(AS$175:AS$178,$D898)*$E898*INDEX(AS$179:AS$195,$F898)</f>
        <v/>
      </c>
      <c r="AT898" s="40">
        <f>INDEX(AT$175:AT$178,$D898)*$E898*INDEX(AT$179:AT$195,$F898)</f>
        <v/>
      </c>
      <c r="AU898" s="40">
        <f>INDEX(AU$175:AU$178,$D898)*$E898*INDEX(AU$179:AU$195,$F898)</f>
        <v/>
      </c>
      <c r="AV898" s="40">
        <f>INDEX(AV$175:AV$178,$D898)*$E898*INDEX(AV$179:AV$195,$F898)</f>
        <v/>
      </c>
      <c r="AW898" s="40">
        <f>INDEX(AW$175:AW$178,$D898)*$E898*INDEX(AW$179:AW$195,$F898)</f>
        <v/>
      </c>
      <c r="AX898" s="42">
        <f>SHADOWEFF(INDEX(AX$175:AX$178,$D898),$E898,INDEX(AX$179:AX$195,$F898))</f>
        <v/>
      </c>
    </row>
    <row r="899" hidden="1" outlineLevel="2">
      <c r="A899" s="5" t="inlineStr">
        <is>
          <t>shp</t>
        </is>
      </c>
      <c r="B899" s="5" t="inlineStr">
        <is>
          <t>nga</t>
        </is>
      </c>
      <c r="C899" s="5" t="inlineStr">
        <is>
          <t>srv</t>
        </is>
      </c>
      <c r="D899" s="40">
        <f>INDEX(Inputs!$M$5:$M$132,MATCH($B899&amp;"|"&amp;$C899,Inputs!$A$5:$A$132,0))</f>
        <v/>
      </c>
      <c r="E899" s="40">
        <f>INDEX(Inputs!$T$5:$T$132,MATCH($B899&amp;"|"&amp;$C899,Inputs!$A$5:$A$132,0))</f>
        <v/>
      </c>
      <c r="F899" s="40">
        <f>INDEX(Inputs!$K$5:$K$132,MATCH($B899&amp;"|"&amp;$C899,Inputs!$A$5:$A$132,0))</f>
        <v/>
      </c>
      <c r="G899" s="39" t="n"/>
      <c r="H899" s="5">
        <f>INDEX(Variables!$B$5:$B$105,MATCH($A899,Variables!$A$5:$A$105,0))&amp;IF($C899="",""," | "&amp;INDEX(Mapping!$B$5:$B$26,MATCH($C899,Mapping!$A$5:$A$26,0))&amp;" | "&amp;INDEX(Mapping!$B$30:$B$41,MATCH($B899,Mapping!$A$30:$A$41,0)))</f>
        <v/>
      </c>
      <c r="I899" s="5">
        <f>INDEX(Variables!$C$5:$C$105,MATCH($A899,Variables!$A$5:$A$105,0))</f>
        <v/>
      </c>
      <c r="J899" s="5">
        <f>INDEX(Variables!$E$5:$E$105,MATCH($A899,Variables!$A$5:$A$105,0))</f>
        <v/>
      </c>
      <c r="K899" s="25">
        <f>LOWER(Settings!$C$4)&amp;".mit."&amp;$A899&amp;IF($C899="","","."&amp;$C899&amp;"."&amp;$B899)&amp;IF(INDEX(Variables!$D$5:$D$105,MATCH($A899,Variables!$A$5:$A$105,0))="","","."&amp;INDEX(Variables!$D$5:$D$105,MATCH($A899,Variables!$A$5:$A$105,0)))&amp;"."&amp;K$5</f>
        <v/>
      </c>
      <c r="L899" s="41">
        <f>INDEX(L$175:L$178,$D899)*$E899*INDEX(L$179:L$195,$F899)</f>
        <v/>
      </c>
      <c r="M899" s="40">
        <f>INDEX(M$175:M$178,$D899)*$E899*INDEX(M$179:M$195,$F899)</f>
        <v/>
      </c>
      <c r="N899" s="40">
        <f>INDEX(N$175:N$178,$D899)*$E899*INDEX(N$179:N$195,$F899)</f>
        <v/>
      </c>
      <c r="O899" s="40">
        <f>INDEX(O$175:O$178,$D899)*$E899*INDEX(O$179:O$195,$F899)</f>
        <v/>
      </c>
      <c r="P899" s="40">
        <f>INDEX(P$175:P$178,$D899)*$E899*INDEX(P$179:P$195,$F899)</f>
        <v/>
      </c>
      <c r="Q899" s="40">
        <f>INDEX(Q$175:Q$178,$D899)*$E899*INDEX(Q$179:Q$195,$F899)</f>
        <v/>
      </c>
      <c r="R899" s="40">
        <f>INDEX(R$175:R$178,$D899)*$E899*INDEX(R$179:R$195,$F899)</f>
        <v/>
      </c>
      <c r="S899" s="40">
        <f>INDEX(S$175:S$178,$D899)*$E899*INDEX(S$179:S$195,$F899)</f>
        <v/>
      </c>
      <c r="T899" s="40">
        <f>INDEX(T$175:T$178,$D899)*$E899*INDEX(T$179:T$195,$F899)</f>
        <v/>
      </c>
      <c r="U899" s="40">
        <f>INDEX(U$175:U$178,$D899)*$E899*INDEX(U$179:U$195,$F899)</f>
        <v/>
      </c>
      <c r="V899" s="40">
        <f>INDEX(V$175:V$178,$D899)*$E899*INDEX(V$179:V$195,$F899)</f>
        <v/>
      </c>
      <c r="W899" s="40">
        <f>INDEX(W$175:W$178,$D899)*$E899*INDEX(W$179:W$195,$F899)</f>
        <v/>
      </c>
      <c r="X899" s="40">
        <f>INDEX(X$175:X$178,$D899)*$E899*INDEX(X$179:X$195,$F899)</f>
        <v/>
      </c>
      <c r="Y899" s="40">
        <f>INDEX(Y$175:Y$178,$D899)*$E899*INDEX(Y$179:Y$195,$F899)</f>
        <v/>
      </c>
      <c r="Z899" s="40">
        <f>INDEX(Z$175:Z$178,$D899)*$E899*INDEX(Z$179:Z$195,$F899)</f>
        <v/>
      </c>
      <c r="AA899" s="40">
        <f>INDEX(AA$175:AA$178,$D899)*$E899*INDEX(AA$179:AA$195,$F899)</f>
        <v/>
      </c>
      <c r="AB899" s="40">
        <f>INDEX(AB$175:AB$178,$D899)*$E899*INDEX(AB$179:AB$195,$F899)</f>
        <v/>
      </c>
      <c r="AC899" s="40">
        <f>INDEX(AC$175:AC$178,$D899)*$E899*INDEX(AC$179:AC$195,$F899)</f>
        <v/>
      </c>
      <c r="AD899" s="42">
        <f>SHADOWEFF(INDEX(AD$175:AD$178,$D899),$E899,INDEX(AD$179:AD$195,$F899))</f>
        <v/>
      </c>
      <c r="AE899" s="25">
        <f>LOWER(Settings!$C$4)&amp;".mit."&amp;$A899&amp;IF($C899="","","."&amp;$C899&amp;"."&amp;$B899)&amp;IF(INDEX(Variables!$D$5:$D$105,MATCH($A899,Variables!$A$5:$A$105,0))="","","."&amp;INDEX(Variables!$D$5:$D$105,MATCH($A899,Variables!$A$5:$A$105,0)))&amp;"."&amp;AE$5</f>
        <v/>
      </c>
      <c r="AF899" s="41">
        <f>INDEX(AF$175:AF$178,$D899)*$E899*INDEX(AF$179:AF$195,$F899)</f>
        <v/>
      </c>
      <c r="AG899" s="40">
        <f>INDEX(AG$175:AG$178,$D899)*$E899*INDEX(AG$179:AG$195,$F899)</f>
        <v/>
      </c>
      <c r="AH899" s="40">
        <f>INDEX(AH$175:AH$178,$D899)*$E899*INDEX(AH$179:AH$195,$F899)</f>
        <v/>
      </c>
      <c r="AI899" s="40">
        <f>INDEX(AI$175:AI$178,$D899)*$E899*INDEX(AI$179:AI$195,$F899)</f>
        <v/>
      </c>
      <c r="AJ899" s="40">
        <f>INDEX(AJ$175:AJ$178,$D899)*$E899*INDEX(AJ$179:AJ$195,$F899)</f>
        <v/>
      </c>
      <c r="AK899" s="40">
        <f>INDEX(AK$175:AK$178,$D899)*$E899*INDEX(AK$179:AK$195,$F899)</f>
        <v/>
      </c>
      <c r="AL899" s="40">
        <f>INDEX(AL$175:AL$178,$D899)*$E899*INDEX(AL$179:AL$195,$F899)</f>
        <v/>
      </c>
      <c r="AM899" s="40">
        <f>INDEX(AM$175:AM$178,$D899)*$E899*INDEX(AM$179:AM$195,$F899)</f>
        <v/>
      </c>
      <c r="AN899" s="40">
        <f>INDEX(AN$175:AN$178,$D899)*$E899*INDEX(AN$179:AN$195,$F899)</f>
        <v/>
      </c>
      <c r="AO899" s="40">
        <f>INDEX(AO$175:AO$178,$D899)*$E899*INDEX(AO$179:AO$195,$F899)</f>
        <v/>
      </c>
      <c r="AP899" s="40">
        <f>INDEX(AP$175:AP$178,$D899)*$E899*INDEX(AP$179:AP$195,$F899)</f>
        <v/>
      </c>
      <c r="AQ899" s="40">
        <f>INDEX(AQ$175:AQ$178,$D899)*$E899*INDEX(AQ$179:AQ$195,$F899)</f>
        <v/>
      </c>
      <c r="AR899" s="40">
        <f>INDEX(AR$175:AR$178,$D899)*$E899*INDEX(AR$179:AR$195,$F899)</f>
        <v/>
      </c>
      <c r="AS899" s="40">
        <f>INDEX(AS$175:AS$178,$D899)*$E899*INDEX(AS$179:AS$195,$F899)</f>
        <v/>
      </c>
      <c r="AT899" s="40">
        <f>INDEX(AT$175:AT$178,$D899)*$E899*INDEX(AT$179:AT$195,$F899)</f>
        <v/>
      </c>
      <c r="AU899" s="40">
        <f>INDEX(AU$175:AU$178,$D899)*$E899*INDEX(AU$179:AU$195,$F899)</f>
        <v/>
      </c>
      <c r="AV899" s="40">
        <f>INDEX(AV$175:AV$178,$D899)*$E899*INDEX(AV$179:AV$195,$F899)</f>
        <v/>
      </c>
      <c r="AW899" s="40">
        <f>INDEX(AW$175:AW$178,$D899)*$E899*INDEX(AW$179:AW$195,$F899)</f>
        <v/>
      </c>
      <c r="AX899" s="42">
        <f>SHADOWEFF(INDEX(AX$175:AX$178,$D899),$E899,INDEX(AX$179:AX$195,$F899))</f>
        <v/>
      </c>
    </row>
    <row r="900" hidden="1" outlineLevel="2">
      <c r="A900" s="5" t="inlineStr">
        <is>
          <t>shp</t>
        </is>
      </c>
      <c r="B900" s="5" t="inlineStr">
        <is>
          <t>gso</t>
        </is>
      </c>
      <c r="C900" s="5" t="inlineStr">
        <is>
          <t>srv</t>
        </is>
      </c>
      <c r="D900" s="40">
        <f>INDEX(Inputs!$M$5:$M$132,MATCH($B900&amp;"|"&amp;$C900,Inputs!$A$5:$A$132,0))</f>
        <v/>
      </c>
      <c r="E900" s="40">
        <f>INDEX(Inputs!$T$5:$T$132,MATCH($B900&amp;"|"&amp;$C900,Inputs!$A$5:$A$132,0))</f>
        <v/>
      </c>
      <c r="F900" s="40">
        <f>INDEX(Inputs!$K$5:$K$132,MATCH($B900&amp;"|"&amp;$C900,Inputs!$A$5:$A$132,0))</f>
        <v/>
      </c>
      <c r="G900" s="39" t="n"/>
      <c r="H900" s="5">
        <f>INDEX(Variables!$B$5:$B$105,MATCH($A900,Variables!$A$5:$A$105,0))&amp;IF($C900="",""," | "&amp;INDEX(Mapping!$B$5:$B$26,MATCH($C900,Mapping!$A$5:$A$26,0))&amp;" | "&amp;INDEX(Mapping!$B$30:$B$41,MATCH($B900,Mapping!$A$30:$A$41,0)))</f>
        <v/>
      </c>
      <c r="I900" s="5">
        <f>INDEX(Variables!$C$5:$C$105,MATCH($A900,Variables!$A$5:$A$105,0))</f>
        <v/>
      </c>
      <c r="J900" s="5">
        <f>INDEX(Variables!$E$5:$E$105,MATCH($A900,Variables!$A$5:$A$105,0))</f>
        <v/>
      </c>
      <c r="K900" s="25">
        <f>LOWER(Settings!$C$4)&amp;".mit."&amp;$A900&amp;IF($C900="","","."&amp;$C900&amp;"."&amp;$B900)&amp;IF(INDEX(Variables!$D$5:$D$105,MATCH($A900,Variables!$A$5:$A$105,0))="","","."&amp;INDEX(Variables!$D$5:$D$105,MATCH($A900,Variables!$A$5:$A$105,0)))&amp;"."&amp;K$5</f>
        <v/>
      </c>
      <c r="L900" s="41">
        <f>INDEX(L$175:L$178,$D900)*$E900*INDEX(L$179:L$195,$F900)</f>
        <v/>
      </c>
      <c r="M900" s="40">
        <f>INDEX(M$175:M$178,$D900)*$E900*INDEX(M$179:M$195,$F900)</f>
        <v/>
      </c>
      <c r="N900" s="40">
        <f>INDEX(N$175:N$178,$D900)*$E900*INDEX(N$179:N$195,$F900)</f>
        <v/>
      </c>
      <c r="O900" s="40">
        <f>INDEX(O$175:O$178,$D900)*$E900*INDEX(O$179:O$195,$F900)</f>
        <v/>
      </c>
      <c r="P900" s="40">
        <f>INDEX(P$175:P$178,$D900)*$E900*INDEX(P$179:P$195,$F900)</f>
        <v/>
      </c>
      <c r="Q900" s="40">
        <f>INDEX(Q$175:Q$178,$D900)*$E900*INDEX(Q$179:Q$195,$F900)</f>
        <v/>
      </c>
      <c r="R900" s="40">
        <f>INDEX(R$175:R$178,$D900)*$E900*INDEX(R$179:R$195,$F900)</f>
        <v/>
      </c>
      <c r="S900" s="40">
        <f>INDEX(S$175:S$178,$D900)*$E900*INDEX(S$179:S$195,$F900)</f>
        <v/>
      </c>
      <c r="T900" s="40">
        <f>INDEX(T$175:T$178,$D900)*$E900*INDEX(T$179:T$195,$F900)</f>
        <v/>
      </c>
      <c r="U900" s="40">
        <f>INDEX(U$175:U$178,$D900)*$E900*INDEX(U$179:U$195,$F900)</f>
        <v/>
      </c>
      <c r="V900" s="40">
        <f>INDEX(V$175:V$178,$D900)*$E900*INDEX(V$179:V$195,$F900)</f>
        <v/>
      </c>
      <c r="W900" s="40">
        <f>INDEX(W$175:W$178,$D900)*$E900*INDEX(W$179:W$195,$F900)</f>
        <v/>
      </c>
      <c r="X900" s="40">
        <f>INDEX(X$175:X$178,$D900)*$E900*INDEX(X$179:X$195,$F900)</f>
        <v/>
      </c>
      <c r="Y900" s="40">
        <f>INDEX(Y$175:Y$178,$D900)*$E900*INDEX(Y$179:Y$195,$F900)</f>
        <v/>
      </c>
      <c r="Z900" s="40">
        <f>INDEX(Z$175:Z$178,$D900)*$E900*INDEX(Z$179:Z$195,$F900)</f>
        <v/>
      </c>
      <c r="AA900" s="40">
        <f>INDEX(AA$175:AA$178,$D900)*$E900*INDEX(AA$179:AA$195,$F900)</f>
        <v/>
      </c>
      <c r="AB900" s="40">
        <f>INDEX(AB$175:AB$178,$D900)*$E900*INDEX(AB$179:AB$195,$F900)</f>
        <v/>
      </c>
      <c r="AC900" s="40">
        <f>INDEX(AC$175:AC$178,$D900)*$E900*INDEX(AC$179:AC$195,$F900)</f>
        <v/>
      </c>
      <c r="AD900" s="42">
        <f>SHADOWEFF(INDEX(AD$175:AD$178,$D900),$E900,INDEX(AD$179:AD$195,$F900))</f>
        <v/>
      </c>
      <c r="AE900" s="25">
        <f>LOWER(Settings!$C$4)&amp;".mit."&amp;$A900&amp;IF($C900="","","."&amp;$C900&amp;"."&amp;$B900)&amp;IF(INDEX(Variables!$D$5:$D$105,MATCH($A900,Variables!$A$5:$A$105,0))="","","."&amp;INDEX(Variables!$D$5:$D$105,MATCH($A900,Variables!$A$5:$A$105,0)))&amp;"."&amp;AE$5</f>
        <v/>
      </c>
      <c r="AF900" s="41">
        <f>INDEX(AF$175:AF$178,$D900)*$E900*INDEX(AF$179:AF$195,$F900)</f>
        <v/>
      </c>
      <c r="AG900" s="40">
        <f>INDEX(AG$175:AG$178,$D900)*$E900*INDEX(AG$179:AG$195,$F900)</f>
        <v/>
      </c>
      <c r="AH900" s="40">
        <f>INDEX(AH$175:AH$178,$D900)*$E900*INDEX(AH$179:AH$195,$F900)</f>
        <v/>
      </c>
      <c r="AI900" s="40">
        <f>INDEX(AI$175:AI$178,$D900)*$E900*INDEX(AI$179:AI$195,$F900)</f>
        <v/>
      </c>
      <c r="AJ900" s="40">
        <f>INDEX(AJ$175:AJ$178,$D900)*$E900*INDEX(AJ$179:AJ$195,$F900)</f>
        <v/>
      </c>
      <c r="AK900" s="40">
        <f>INDEX(AK$175:AK$178,$D900)*$E900*INDEX(AK$179:AK$195,$F900)</f>
        <v/>
      </c>
      <c r="AL900" s="40">
        <f>INDEX(AL$175:AL$178,$D900)*$E900*INDEX(AL$179:AL$195,$F900)</f>
        <v/>
      </c>
      <c r="AM900" s="40">
        <f>INDEX(AM$175:AM$178,$D900)*$E900*INDEX(AM$179:AM$195,$F900)</f>
        <v/>
      </c>
      <c r="AN900" s="40">
        <f>INDEX(AN$175:AN$178,$D900)*$E900*INDEX(AN$179:AN$195,$F900)</f>
        <v/>
      </c>
      <c r="AO900" s="40">
        <f>INDEX(AO$175:AO$178,$D900)*$E900*INDEX(AO$179:AO$195,$F900)</f>
        <v/>
      </c>
      <c r="AP900" s="40">
        <f>INDEX(AP$175:AP$178,$D900)*$E900*INDEX(AP$179:AP$195,$F900)</f>
        <v/>
      </c>
      <c r="AQ900" s="40">
        <f>INDEX(AQ$175:AQ$178,$D900)*$E900*INDEX(AQ$179:AQ$195,$F900)</f>
        <v/>
      </c>
      <c r="AR900" s="40">
        <f>INDEX(AR$175:AR$178,$D900)*$E900*INDEX(AR$179:AR$195,$F900)</f>
        <v/>
      </c>
      <c r="AS900" s="40">
        <f>INDEX(AS$175:AS$178,$D900)*$E900*INDEX(AS$179:AS$195,$F900)</f>
        <v/>
      </c>
      <c r="AT900" s="40">
        <f>INDEX(AT$175:AT$178,$D900)*$E900*INDEX(AT$179:AT$195,$F900)</f>
        <v/>
      </c>
      <c r="AU900" s="40">
        <f>INDEX(AU$175:AU$178,$D900)*$E900*INDEX(AU$179:AU$195,$F900)</f>
        <v/>
      </c>
      <c r="AV900" s="40">
        <f>INDEX(AV$175:AV$178,$D900)*$E900*INDEX(AV$179:AV$195,$F900)</f>
        <v/>
      </c>
      <c r="AW900" s="40">
        <f>INDEX(AW$175:AW$178,$D900)*$E900*INDEX(AW$179:AW$195,$F900)</f>
        <v/>
      </c>
      <c r="AX900" s="42">
        <f>SHADOWEFF(INDEX(AX$175:AX$178,$D900),$E900,INDEX(AX$179:AX$195,$F900))</f>
        <v/>
      </c>
    </row>
    <row r="901" hidden="1" outlineLevel="2">
      <c r="A901" s="5" t="inlineStr">
        <is>
          <t>shp</t>
        </is>
      </c>
      <c r="B901" s="5" t="inlineStr">
        <is>
          <t>die</t>
        </is>
      </c>
      <c r="C901" s="5" t="inlineStr">
        <is>
          <t>srv</t>
        </is>
      </c>
      <c r="D901" s="40">
        <f>INDEX(Inputs!$M$5:$M$132,MATCH($B901&amp;"|"&amp;$C901,Inputs!$A$5:$A$132,0))</f>
        <v/>
      </c>
      <c r="E901" s="40">
        <f>INDEX(Inputs!$T$5:$T$132,MATCH($B901&amp;"|"&amp;$C901,Inputs!$A$5:$A$132,0))</f>
        <v/>
      </c>
      <c r="F901" s="40">
        <f>INDEX(Inputs!$K$5:$K$132,MATCH($B901&amp;"|"&amp;$C901,Inputs!$A$5:$A$132,0))</f>
        <v/>
      </c>
      <c r="G901" s="39" t="n"/>
      <c r="H901" s="5">
        <f>INDEX(Variables!$B$5:$B$105,MATCH($A901,Variables!$A$5:$A$105,0))&amp;IF($C901="",""," | "&amp;INDEX(Mapping!$B$5:$B$26,MATCH($C901,Mapping!$A$5:$A$26,0))&amp;" | "&amp;INDEX(Mapping!$B$30:$B$41,MATCH($B901,Mapping!$A$30:$A$41,0)))</f>
        <v/>
      </c>
      <c r="I901" s="5">
        <f>INDEX(Variables!$C$5:$C$105,MATCH($A901,Variables!$A$5:$A$105,0))</f>
        <v/>
      </c>
      <c r="J901" s="5">
        <f>INDEX(Variables!$E$5:$E$105,MATCH($A901,Variables!$A$5:$A$105,0))</f>
        <v/>
      </c>
      <c r="K901" s="25">
        <f>LOWER(Settings!$C$4)&amp;".mit."&amp;$A901&amp;IF($C901="","","."&amp;$C901&amp;"."&amp;$B901)&amp;IF(INDEX(Variables!$D$5:$D$105,MATCH($A901,Variables!$A$5:$A$105,0))="","","."&amp;INDEX(Variables!$D$5:$D$105,MATCH($A901,Variables!$A$5:$A$105,0)))&amp;"."&amp;K$5</f>
        <v/>
      </c>
      <c r="L901" s="41">
        <f>INDEX(L$175:L$178,$D901)*$E901*INDEX(L$179:L$195,$F901)</f>
        <v/>
      </c>
      <c r="M901" s="40">
        <f>INDEX(M$175:M$178,$D901)*$E901*INDEX(M$179:M$195,$F901)</f>
        <v/>
      </c>
      <c r="N901" s="40">
        <f>INDEX(N$175:N$178,$D901)*$E901*INDEX(N$179:N$195,$F901)</f>
        <v/>
      </c>
      <c r="O901" s="40">
        <f>INDEX(O$175:O$178,$D901)*$E901*INDEX(O$179:O$195,$F901)</f>
        <v/>
      </c>
      <c r="P901" s="40">
        <f>INDEX(P$175:P$178,$D901)*$E901*INDEX(P$179:P$195,$F901)</f>
        <v/>
      </c>
      <c r="Q901" s="40">
        <f>INDEX(Q$175:Q$178,$D901)*$E901*INDEX(Q$179:Q$195,$F901)</f>
        <v/>
      </c>
      <c r="R901" s="40">
        <f>INDEX(R$175:R$178,$D901)*$E901*INDEX(R$179:R$195,$F901)</f>
        <v/>
      </c>
      <c r="S901" s="40">
        <f>INDEX(S$175:S$178,$D901)*$E901*INDEX(S$179:S$195,$F901)</f>
        <v/>
      </c>
      <c r="T901" s="40">
        <f>INDEX(T$175:T$178,$D901)*$E901*INDEX(T$179:T$195,$F901)</f>
        <v/>
      </c>
      <c r="U901" s="40">
        <f>INDEX(U$175:U$178,$D901)*$E901*INDEX(U$179:U$195,$F901)</f>
        <v/>
      </c>
      <c r="V901" s="40">
        <f>INDEX(V$175:V$178,$D901)*$E901*INDEX(V$179:V$195,$F901)</f>
        <v/>
      </c>
      <c r="W901" s="40">
        <f>INDEX(W$175:W$178,$D901)*$E901*INDEX(W$179:W$195,$F901)</f>
        <v/>
      </c>
      <c r="X901" s="40">
        <f>INDEX(X$175:X$178,$D901)*$E901*INDEX(X$179:X$195,$F901)</f>
        <v/>
      </c>
      <c r="Y901" s="40">
        <f>INDEX(Y$175:Y$178,$D901)*$E901*INDEX(Y$179:Y$195,$F901)</f>
        <v/>
      </c>
      <c r="Z901" s="40">
        <f>INDEX(Z$175:Z$178,$D901)*$E901*INDEX(Z$179:Z$195,$F901)</f>
        <v/>
      </c>
      <c r="AA901" s="40">
        <f>INDEX(AA$175:AA$178,$D901)*$E901*INDEX(AA$179:AA$195,$F901)</f>
        <v/>
      </c>
      <c r="AB901" s="40">
        <f>INDEX(AB$175:AB$178,$D901)*$E901*INDEX(AB$179:AB$195,$F901)</f>
        <v/>
      </c>
      <c r="AC901" s="40">
        <f>INDEX(AC$175:AC$178,$D901)*$E901*INDEX(AC$179:AC$195,$F901)</f>
        <v/>
      </c>
      <c r="AD901" s="42">
        <f>SHADOWEFF(INDEX(AD$175:AD$178,$D901),$E901,INDEX(AD$179:AD$195,$F901))</f>
        <v/>
      </c>
      <c r="AE901" s="25">
        <f>LOWER(Settings!$C$4)&amp;".mit."&amp;$A901&amp;IF($C901="","","."&amp;$C901&amp;"."&amp;$B901)&amp;IF(INDEX(Variables!$D$5:$D$105,MATCH($A901,Variables!$A$5:$A$105,0))="","","."&amp;INDEX(Variables!$D$5:$D$105,MATCH($A901,Variables!$A$5:$A$105,0)))&amp;"."&amp;AE$5</f>
        <v/>
      </c>
      <c r="AF901" s="41">
        <f>INDEX(AF$175:AF$178,$D901)*$E901*INDEX(AF$179:AF$195,$F901)</f>
        <v/>
      </c>
      <c r="AG901" s="40">
        <f>INDEX(AG$175:AG$178,$D901)*$E901*INDEX(AG$179:AG$195,$F901)</f>
        <v/>
      </c>
      <c r="AH901" s="40">
        <f>INDEX(AH$175:AH$178,$D901)*$E901*INDEX(AH$179:AH$195,$F901)</f>
        <v/>
      </c>
      <c r="AI901" s="40">
        <f>INDEX(AI$175:AI$178,$D901)*$E901*INDEX(AI$179:AI$195,$F901)</f>
        <v/>
      </c>
      <c r="AJ901" s="40">
        <f>INDEX(AJ$175:AJ$178,$D901)*$E901*INDEX(AJ$179:AJ$195,$F901)</f>
        <v/>
      </c>
      <c r="AK901" s="40">
        <f>INDEX(AK$175:AK$178,$D901)*$E901*INDEX(AK$179:AK$195,$F901)</f>
        <v/>
      </c>
      <c r="AL901" s="40">
        <f>INDEX(AL$175:AL$178,$D901)*$E901*INDEX(AL$179:AL$195,$F901)</f>
        <v/>
      </c>
      <c r="AM901" s="40">
        <f>INDEX(AM$175:AM$178,$D901)*$E901*INDEX(AM$179:AM$195,$F901)</f>
        <v/>
      </c>
      <c r="AN901" s="40">
        <f>INDEX(AN$175:AN$178,$D901)*$E901*INDEX(AN$179:AN$195,$F901)</f>
        <v/>
      </c>
      <c r="AO901" s="40">
        <f>INDEX(AO$175:AO$178,$D901)*$E901*INDEX(AO$179:AO$195,$F901)</f>
        <v/>
      </c>
      <c r="AP901" s="40">
        <f>INDEX(AP$175:AP$178,$D901)*$E901*INDEX(AP$179:AP$195,$F901)</f>
        <v/>
      </c>
      <c r="AQ901" s="40">
        <f>INDEX(AQ$175:AQ$178,$D901)*$E901*INDEX(AQ$179:AQ$195,$F901)</f>
        <v/>
      </c>
      <c r="AR901" s="40">
        <f>INDEX(AR$175:AR$178,$D901)*$E901*INDEX(AR$179:AR$195,$F901)</f>
        <v/>
      </c>
      <c r="AS901" s="40">
        <f>INDEX(AS$175:AS$178,$D901)*$E901*INDEX(AS$179:AS$195,$F901)</f>
        <v/>
      </c>
      <c r="AT901" s="40">
        <f>INDEX(AT$175:AT$178,$D901)*$E901*INDEX(AT$179:AT$195,$F901)</f>
        <v/>
      </c>
      <c r="AU901" s="40">
        <f>INDEX(AU$175:AU$178,$D901)*$E901*INDEX(AU$179:AU$195,$F901)</f>
        <v/>
      </c>
      <c r="AV901" s="40">
        <f>INDEX(AV$175:AV$178,$D901)*$E901*INDEX(AV$179:AV$195,$F901)</f>
        <v/>
      </c>
      <c r="AW901" s="40">
        <f>INDEX(AW$175:AW$178,$D901)*$E901*INDEX(AW$179:AW$195,$F901)</f>
        <v/>
      </c>
      <c r="AX901" s="42">
        <f>SHADOWEFF(INDEX(AX$175:AX$178,$D901),$E901,INDEX(AX$179:AX$195,$F901))</f>
        <v/>
      </c>
    </row>
    <row r="902" hidden="1" outlineLevel="2">
      <c r="A902" s="5" t="inlineStr">
        <is>
          <t>shp</t>
        </is>
      </c>
      <c r="B902" s="5" t="inlineStr">
        <is>
          <t>lpg</t>
        </is>
      </c>
      <c r="C902" s="5" t="inlineStr">
        <is>
          <t>srv</t>
        </is>
      </c>
      <c r="D902" s="40">
        <f>INDEX(Inputs!$M$5:$M$132,MATCH($B902&amp;"|"&amp;$C902,Inputs!$A$5:$A$132,0))</f>
        <v/>
      </c>
      <c r="E902" s="40">
        <f>INDEX(Inputs!$T$5:$T$132,MATCH($B902&amp;"|"&amp;$C902,Inputs!$A$5:$A$132,0))</f>
        <v/>
      </c>
      <c r="F902" s="40">
        <f>INDEX(Inputs!$K$5:$K$132,MATCH($B902&amp;"|"&amp;$C902,Inputs!$A$5:$A$132,0))</f>
        <v/>
      </c>
      <c r="G902" s="39" t="n"/>
      <c r="H902" s="5">
        <f>INDEX(Variables!$B$5:$B$105,MATCH($A902,Variables!$A$5:$A$105,0))&amp;IF($C902="",""," | "&amp;INDEX(Mapping!$B$5:$B$26,MATCH($C902,Mapping!$A$5:$A$26,0))&amp;" | "&amp;INDEX(Mapping!$B$30:$B$41,MATCH($B902,Mapping!$A$30:$A$41,0)))</f>
        <v/>
      </c>
      <c r="I902" s="5">
        <f>INDEX(Variables!$C$5:$C$105,MATCH($A902,Variables!$A$5:$A$105,0))</f>
        <v/>
      </c>
      <c r="J902" s="5">
        <f>INDEX(Variables!$E$5:$E$105,MATCH($A902,Variables!$A$5:$A$105,0))</f>
        <v/>
      </c>
      <c r="K902" s="25">
        <f>LOWER(Settings!$C$4)&amp;".mit."&amp;$A902&amp;IF($C902="","","."&amp;$C902&amp;"."&amp;$B902)&amp;IF(INDEX(Variables!$D$5:$D$105,MATCH($A902,Variables!$A$5:$A$105,0))="","","."&amp;INDEX(Variables!$D$5:$D$105,MATCH($A902,Variables!$A$5:$A$105,0)))&amp;"."&amp;K$5</f>
        <v/>
      </c>
      <c r="L902" s="41">
        <f>INDEX(L$175:L$178,$D902)*$E902*INDEX(L$179:L$195,$F902)</f>
        <v/>
      </c>
      <c r="M902" s="40">
        <f>INDEX(M$175:M$178,$D902)*$E902*INDEX(M$179:M$195,$F902)</f>
        <v/>
      </c>
      <c r="N902" s="40">
        <f>INDEX(N$175:N$178,$D902)*$E902*INDEX(N$179:N$195,$F902)</f>
        <v/>
      </c>
      <c r="O902" s="40">
        <f>INDEX(O$175:O$178,$D902)*$E902*INDEX(O$179:O$195,$F902)</f>
        <v/>
      </c>
      <c r="P902" s="40">
        <f>INDEX(P$175:P$178,$D902)*$E902*INDEX(P$179:P$195,$F902)</f>
        <v/>
      </c>
      <c r="Q902" s="40">
        <f>INDEX(Q$175:Q$178,$D902)*$E902*INDEX(Q$179:Q$195,$F902)</f>
        <v/>
      </c>
      <c r="R902" s="40">
        <f>INDEX(R$175:R$178,$D902)*$E902*INDEX(R$179:R$195,$F902)</f>
        <v/>
      </c>
      <c r="S902" s="40">
        <f>INDEX(S$175:S$178,$D902)*$E902*INDEX(S$179:S$195,$F902)</f>
        <v/>
      </c>
      <c r="T902" s="40">
        <f>INDEX(T$175:T$178,$D902)*$E902*INDEX(T$179:T$195,$F902)</f>
        <v/>
      </c>
      <c r="U902" s="40">
        <f>INDEX(U$175:U$178,$D902)*$E902*INDEX(U$179:U$195,$F902)</f>
        <v/>
      </c>
      <c r="V902" s="40">
        <f>INDEX(V$175:V$178,$D902)*$E902*INDEX(V$179:V$195,$F902)</f>
        <v/>
      </c>
      <c r="W902" s="40">
        <f>INDEX(W$175:W$178,$D902)*$E902*INDEX(W$179:W$195,$F902)</f>
        <v/>
      </c>
      <c r="X902" s="40">
        <f>INDEX(X$175:X$178,$D902)*$E902*INDEX(X$179:X$195,$F902)</f>
        <v/>
      </c>
      <c r="Y902" s="40">
        <f>INDEX(Y$175:Y$178,$D902)*$E902*INDEX(Y$179:Y$195,$F902)</f>
        <v/>
      </c>
      <c r="Z902" s="40">
        <f>INDEX(Z$175:Z$178,$D902)*$E902*INDEX(Z$179:Z$195,$F902)</f>
        <v/>
      </c>
      <c r="AA902" s="40">
        <f>INDEX(AA$175:AA$178,$D902)*$E902*INDEX(AA$179:AA$195,$F902)</f>
        <v/>
      </c>
      <c r="AB902" s="40">
        <f>INDEX(AB$175:AB$178,$D902)*$E902*INDEX(AB$179:AB$195,$F902)</f>
        <v/>
      </c>
      <c r="AC902" s="40">
        <f>INDEX(AC$175:AC$178,$D902)*$E902*INDEX(AC$179:AC$195,$F902)</f>
        <v/>
      </c>
      <c r="AD902" s="42">
        <f>SHADOWEFF(INDEX(AD$175:AD$178,$D902),$E902,INDEX(AD$179:AD$195,$F902))</f>
        <v/>
      </c>
      <c r="AE902" s="25">
        <f>LOWER(Settings!$C$4)&amp;".mit."&amp;$A902&amp;IF($C902="","","."&amp;$C902&amp;"."&amp;$B902)&amp;IF(INDEX(Variables!$D$5:$D$105,MATCH($A902,Variables!$A$5:$A$105,0))="","","."&amp;INDEX(Variables!$D$5:$D$105,MATCH($A902,Variables!$A$5:$A$105,0)))&amp;"."&amp;AE$5</f>
        <v/>
      </c>
      <c r="AF902" s="41">
        <f>INDEX(AF$175:AF$178,$D902)*$E902*INDEX(AF$179:AF$195,$F902)</f>
        <v/>
      </c>
      <c r="AG902" s="40">
        <f>INDEX(AG$175:AG$178,$D902)*$E902*INDEX(AG$179:AG$195,$F902)</f>
        <v/>
      </c>
      <c r="AH902" s="40">
        <f>INDEX(AH$175:AH$178,$D902)*$E902*INDEX(AH$179:AH$195,$F902)</f>
        <v/>
      </c>
      <c r="AI902" s="40">
        <f>INDEX(AI$175:AI$178,$D902)*$E902*INDEX(AI$179:AI$195,$F902)</f>
        <v/>
      </c>
      <c r="AJ902" s="40">
        <f>INDEX(AJ$175:AJ$178,$D902)*$E902*INDEX(AJ$179:AJ$195,$F902)</f>
        <v/>
      </c>
      <c r="AK902" s="40">
        <f>INDEX(AK$175:AK$178,$D902)*$E902*INDEX(AK$179:AK$195,$F902)</f>
        <v/>
      </c>
      <c r="AL902" s="40">
        <f>INDEX(AL$175:AL$178,$D902)*$E902*INDEX(AL$179:AL$195,$F902)</f>
        <v/>
      </c>
      <c r="AM902" s="40">
        <f>INDEX(AM$175:AM$178,$D902)*$E902*INDEX(AM$179:AM$195,$F902)</f>
        <v/>
      </c>
      <c r="AN902" s="40">
        <f>INDEX(AN$175:AN$178,$D902)*$E902*INDEX(AN$179:AN$195,$F902)</f>
        <v/>
      </c>
      <c r="AO902" s="40">
        <f>INDEX(AO$175:AO$178,$D902)*$E902*INDEX(AO$179:AO$195,$F902)</f>
        <v/>
      </c>
      <c r="AP902" s="40">
        <f>INDEX(AP$175:AP$178,$D902)*$E902*INDEX(AP$179:AP$195,$F902)</f>
        <v/>
      </c>
      <c r="AQ902" s="40">
        <f>INDEX(AQ$175:AQ$178,$D902)*$E902*INDEX(AQ$179:AQ$195,$F902)</f>
        <v/>
      </c>
      <c r="AR902" s="40">
        <f>INDEX(AR$175:AR$178,$D902)*$E902*INDEX(AR$179:AR$195,$F902)</f>
        <v/>
      </c>
      <c r="AS902" s="40">
        <f>INDEX(AS$175:AS$178,$D902)*$E902*INDEX(AS$179:AS$195,$F902)</f>
        <v/>
      </c>
      <c r="AT902" s="40">
        <f>INDEX(AT$175:AT$178,$D902)*$E902*INDEX(AT$179:AT$195,$F902)</f>
        <v/>
      </c>
      <c r="AU902" s="40">
        <f>INDEX(AU$175:AU$178,$D902)*$E902*INDEX(AU$179:AU$195,$F902)</f>
        <v/>
      </c>
      <c r="AV902" s="40">
        <f>INDEX(AV$175:AV$178,$D902)*$E902*INDEX(AV$179:AV$195,$F902)</f>
        <v/>
      </c>
      <c r="AW902" s="40">
        <f>INDEX(AW$175:AW$178,$D902)*$E902*INDEX(AW$179:AW$195,$F902)</f>
        <v/>
      </c>
      <c r="AX902" s="42">
        <f>SHADOWEFF(INDEX(AX$175:AX$178,$D902),$E902,INDEX(AX$179:AX$195,$F902))</f>
        <v/>
      </c>
    </row>
    <row r="903" hidden="1" outlineLevel="2">
      <c r="A903" s="5" t="inlineStr">
        <is>
          <t>shp</t>
        </is>
      </c>
      <c r="B903" s="5" t="inlineStr">
        <is>
          <t>ker</t>
        </is>
      </c>
      <c r="C903" s="5" t="inlineStr">
        <is>
          <t>srv</t>
        </is>
      </c>
      <c r="D903" s="40">
        <f>INDEX(Inputs!$M$5:$M$132,MATCH($B903&amp;"|"&amp;$C903,Inputs!$A$5:$A$132,0))</f>
        <v/>
      </c>
      <c r="E903" s="40">
        <f>INDEX(Inputs!$T$5:$T$132,MATCH($B903&amp;"|"&amp;$C903,Inputs!$A$5:$A$132,0))</f>
        <v/>
      </c>
      <c r="F903" s="40">
        <f>INDEX(Inputs!$K$5:$K$132,MATCH($B903&amp;"|"&amp;$C903,Inputs!$A$5:$A$132,0))</f>
        <v/>
      </c>
      <c r="G903" s="39" t="n"/>
      <c r="H903" s="5">
        <f>INDEX(Variables!$B$5:$B$105,MATCH($A903,Variables!$A$5:$A$105,0))&amp;IF($C903="",""," | "&amp;INDEX(Mapping!$B$5:$B$26,MATCH($C903,Mapping!$A$5:$A$26,0))&amp;" | "&amp;INDEX(Mapping!$B$30:$B$41,MATCH($B903,Mapping!$A$30:$A$41,0)))</f>
        <v/>
      </c>
      <c r="I903" s="5">
        <f>INDEX(Variables!$C$5:$C$105,MATCH($A903,Variables!$A$5:$A$105,0))</f>
        <v/>
      </c>
      <c r="J903" s="5">
        <f>INDEX(Variables!$E$5:$E$105,MATCH($A903,Variables!$A$5:$A$105,0))</f>
        <v/>
      </c>
      <c r="K903" s="25">
        <f>LOWER(Settings!$C$4)&amp;".mit."&amp;$A903&amp;IF($C903="","","."&amp;$C903&amp;"."&amp;$B903)&amp;IF(INDEX(Variables!$D$5:$D$105,MATCH($A903,Variables!$A$5:$A$105,0))="","","."&amp;INDEX(Variables!$D$5:$D$105,MATCH($A903,Variables!$A$5:$A$105,0)))&amp;"."&amp;K$5</f>
        <v/>
      </c>
      <c r="L903" s="41">
        <f>INDEX(L$175:L$178,$D903)*$E903*INDEX(L$179:L$195,$F903)</f>
        <v/>
      </c>
      <c r="M903" s="40">
        <f>INDEX(M$175:M$178,$D903)*$E903*INDEX(M$179:M$195,$F903)</f>
        <v/>
      </c>
      <c r="N903" s="40">
        <f>INDEX(N$175:N$178,$D903)*$E903*INDEX(N$179:N$195,$F903)</f>
        <v/>
      </c>
      <c r="O903" s="40">
        <f>INDEX(O$175:O$178,$D903)*$E903*INDEX(O$179:O$195,$F903)</f>
        <v/>
      </c>
      <c r="P903" s="40">
        <f>INDEX(P$175:P$178,$D903)*$E903*INDEX(P$179:P$195,$F903)</f>
        <v/>
      </c>
      <c r="Q903" s="40">
        <f>INDEX(Q$175:Q$178,$D903)*$E903*INDEX(Q$179:Q$195,$F903)</f>
        <v/>
      </c>
      <c r="R903" s="40">
        <f>INDEX(R$175:R$178,$D903)*$E903*INDEX(R$179:R$195,$F903)</f>
        <v/>
      </c>
      <c r="S903" s="40">
        <f>INDEX(S$175:S$178,$D903)*$E903*INDEX(S$179:S$195,$F903)</f>
        <v/>
      </c>
      <c r="T903" s="40">
        <f>INDEX(T$175:T$178,$D903)*$E903*INDEX(T$179:T$195,$F903)</f>
        <v/>
      </c>
      <c r="U903" s="40">
        <f>INDEX(U$175:U$178,$D903)*$E903*INDEX(U$179:U$195,$F903)</f>
        <v/>
      </c>
      <c r="V903" s="40">
        <f>INDEX(V$175:V$178,$D903)*$E903*INDEX(V$179:V$195,$F903)</f>
        <v/>
      </c>
      <c r="W903" s="40">
        <f>INDEX(W$175:W$178,$D903)*$E903*INDEX(W$179:W$195,$F903)</f>
        <v/>
      </c>
      <c r="X903" s="40">
        <f>INDEX(X$175:X$178,$D903)*$E903*INDEX(X$179:X$195,$F903)</f>
        <v/>
      </c>
      <c r="Y903" s="40">
        <f>INDEX(Y$175:Y$178,$D903)*$E903*INDEX(Y$179:Y$195,$F903)</f>
        <v/>
      </c>
      <c r="Z903" s="40">
        <f>INDEX(Z$175:Z$178,$D903)*$E903*INDEX(Z$179:Z$195,$F903)</f>
        <v/>
      </c>
      <c r="AA903" s="40">
        <f>INDEX(AA$175:AA$178,$D903)*$E903*INDEX(AA$179:AA$195,$F903)</f>
        <v/>
      </c>
      <c r="AB903" s="40">
        <f>INDEX(AB$175:AB$178,$D903)*$E903*INDEX(AB$179:AB$195,$F903)</f>
        <v/>
      </c>
      <c r="AC903" s="40">
        <f>INDEX(AC$175:AC$178,$D903)*$E903*INDEX(AC$179:AC$195,$F903)</f>
        <v/>
      </c>
      <c r="AD903" s="42">
        <f>SHADOWEFF(INDEX(AD$175:AD$178,$D903),$E903,INDEX(AD$179:AD$195,$F903))</f>
        <v/>
      </c>
      <c r="AE903" s="25">
        <f>LOWER(Settings!$C$4)&amp;".mit."&amp;$A903&amp;IF($C903="","","."&amp;$C903&amp;"."&amp;$B903)&amp;IF(INDEX(Variables!$D$5:$D$105,MATCH($A903,Variables!$A$5:$A$105,0))="","","."&amp;INDEX(Variables!$D$5:$D$105,MATCH($A903,Variables!$A$5:$A$105,0)))&amp;"."&amp;AE$5</f>
        <v/>
      </c>
      <c r="AF903" s="41">
        <f>INDEX(AF$175:AF$178,$D903)*$E903*INDEX(AF$179:AF$195,$F903)</f>
        <v/>
      </c>
      <c r="AG903" s="40">
        <f>INDEX(AG$175:AG$178,$D903)*$E903*INDEX(AG$179:AG$195,$F903)</f>
        <v/>
      </c>
      <c r="AH903" s="40">
        <f>INDEX(AH$175:AH$178,$D903)*$E903*INDEX(AH$179:AH$195,$F903)</f>
        <v/>
      </c>
      <c r="AI903" s="40">
        <f>INDEX(AI$175:AI$178,$D903)*$E903*INDEX(AI$179:AI$195,$F903)</f>
        <v/>
      </c>
      <c r="AJ903" s="40">
        <f>INDEX(AJ$175:AJ$178,$D903)*$E903*INDEX(AJ$179:AJ$195,$F903)</f>
        <v/>
      </c>
      <c r="AK903" s="40">
        <f>INDEX(AK$175:AK$178,$D903)*$E903*INDEX(AK$179:AK$195,$F903)</f>
        <v/>
      </c>
      <c r="AL903" s="40">
        <f>INDEX(AL$175:AL$178,$D903)*$E903*INDEX(AL$179:AL$195,$F903)</f>
        <v/>
      </c>
      <c r="AM903" s="40">
        <f>INDEX(AM$175:AM$178,$D903)*$E903*INDEX(AM$179:AM$195,$F903)</f>
        <v/>
      </c>
      <c r="AN903" s="40">
        <f>INDEX(AN$175:AN$178,$D903)*$E903*INDEX(AN$179:AN$195,$F903)</f>
        <v/>
      </c>
      <c r="AO903" s="40">
        <f>INDEX(AO$175:AO$178,$D903)*$E903*INDEX(AO$179:AO$195,$F903)</f>
        <v/>
      </c>
      <c r="AP903" s="40">
        <f>INDEX(AP$175:AP$178,$D903)*$E903*INDEX(AP$179:AP$195,$F903)</f>
        <v/>
      </c>
      <c r="AQ903" s="40">
        <f>INDEX(AQ$175:AQ$178,$D903)*$E903*INDEX(AQ$179:AQ$195,$F903)</f>
        <v/>
      </c>
      <c r="AR903" s="40">
        <f>INDEX(AR$175:AR$178,$D903)*$E903*INDEX(AR$179:AR$195,$F903)</f>
        <v/>
      </c>
      <c r="AS903" s="40">
        <f>INDEX(AS$175:AS$178,$D903)*$E903*INDEX(AS$179:AS$195,$F903)</f>
        <v/>
      </c>
      <c r="AT903" s="40">
        <f>INDEX(AT$175:AT$178,$D903)*$E903*INDEX(AT$179:AT$195,$F903)</f>
        <v/>
      </c>
      <c r="AU903" s="40">
        <f>INDEX(AU$175:AU$178,$D903)*$E903*INDEX(AU$179:AU$195,$F903)</f>
        <v/>
      </c>
      <c r="AV903" s="40">
        <f>INDEX(AV$175:AV$178,$D903)*$E903*INDEX(AV$179:AV$195,$F903)</f>
        <v/>
      </c>
      <c r="AW903" s="40">
        <f>INDEX(AW$175:AW$178,$D903)*$E903*INDEX(AW$179:AW$195,$F903)</f>
        <v/>
      </c>
      <c r="AX903" s="42">
        <f>SHADOWEFF(INDEX(AX$175:AX$178,$D903),$E903,INDEX(AX$179:AX$195,$F903))</f>
        <v/>
      </c>
    </row>
    <row r="904" hidden="1" outlineLevel="2">
      <c r="A904" s="5" t="inlineStr">
        <is>
          <t>shp</t>
        </is>
      </c>
      <c r="B904" s="5" t="inlineStr">
        <is>
          <t>oop</t>
        </is>
      </c>
      <c r="C904" s="5" t="inlineStr">
        <is>
          <t>srv</t>
        </is>
      </c>
      <c r="D904" s="40">
        <f>INDEX(Inputs!$M$5:$M$132,MATCH($B904&amp;"|"&amp;$C904,Inputs!$A$5:$A$132,0))</f>
        <v/>
      </c>
      <c r="E904" s="40">
        <f>INDEX(Inputs!$T$5:$T$132,MATCH($B904&amp;"|"&amp;$C904,Inputs!$A$5:$A$132,0))</f>
        <v/>
      </c>
      <c r="F904" s="40">
        <f>INDEX(Inputs!$K$5:$K$132,MATCH($B904&amp;"|"&amp;$C904,Inputs!$A$5:$A$132,0))</f>
        <v/>
      </c>
      <c r="G904" s="39" t="n"/>
      <c r="H904" s="5">
        <f>INDEX(Variables!$B$5:$B$105,MATCH($A904,Variables!$A$5:$A$105,0))&amp;IF($C904="",""," | "&amp;INDEX(Mapping!$B$5:$B$26,MATCH($C904,Mapping!$A$5:$A$26,0))&amp;" | "&amp;INDEX(Mapping!$B$30:$B$41,MATCH($B904,Mapping!$A$30:$A$41,0)))</f>
        <v/>
      </c>
      <c r="I904" s="5">
        <f>INDEX(Variables!$C$5:$C$105,MATCH($A904,Variables!$A$5:$A$105,0))</f>
        <v/>
      </c>
      <c r="J904" s="5">
        <f>INDEX(Variables!$E$5:$E$105,MATCH($A904,Variables!$A$5:$A$105,0))</f>
        <v/>
      </c>
      <c r="K904" s="25">
        <f>LOWER(Settings!$C$4)&amp;".mit."&amp;$A904&amp;IF($C904="","","."&amp;$C904&amp;"."&amp;$B904)&amp;IF(INDEX(Variables!$D$5:$D$105,MATCH($A904,Variables!$A$5:$A$105,0))="","","."&amp;INDEX(Variables!$D$5:$D$105,MATCH($A904,Variables!$A$5:$A$105,0)))&amp;"."&amp;K$5</f>
        <v/>
      </c>
      <c r="L904" s="41">
        <f>INDEX(L$175:L$178,$D904)*$E904*INDEX(L$179:L$195,$F904)</f>
        <v/>
      </c>
      <c r="M904" s="40">
        <f>INDEX(M$175:M$178,$D904)*$E904*INDEX(M$179:M$195,$F904)</f>
        <v/>
      </c>
      <c r="N904" s="40">
        <f>INDEX(N$175:N$178,$D904)*$E904*INDEX(N$179:N$195,$F904)</f>
        <v/>
      </c>
      <c r="O904" s="40">
        <f>INDEX(O$175:O$178,$D904)*$E904*INDEX(O$179:O$195,$F904)</f>
        <v/>
      </c>
      <c r="P904" s="40">
        <f>INDEX(P$175:P$178,$D904)*$E904*INDEX(P$179:P$195,$F904)</f>
        <v/>
      </c>
      <c r="Q904" s="40">
        <f>INDEX(Q$175:Q$178,$D904)*$E904*INDEX(Q$179:Q$195,$F904)</f>
        <v/>
      </c>
      <c r="R904" s="40">
        <f>INDEX(R$175:R$178,$D904)*$E904*INDEX(R$179:R$195,$F904)</f>
        <v/>
      </c>
      <c r="S904" s="40">
        <f>INDEX(S$175:S$178,$D904)*$E904*INDEX(S$179:S$195,$F904)</f>
        <v/>
      </c>
      <c r="T904" s="40">
        <f>INDEX(T$175:T$178,$D904)*$E904*INDEX(T$179:T$195,$F904)</f>
        <v/>
      </c>
      <c r="U904" s="40">
        <f>INDEX(U$175:U$178,$D904)*$E904*INDEX(U$179:U$195,$F904)</f>
        <v/>
      </c>
      <c r="V904" s="40">
        <f>INDEX(V$175:V$178,$D904)*$E904*INDEX(V$179:V$195,$F904)</f>
        <v/>
      </c>
      <c r="W904" s="40">
        <f>INDEX(W$175:W$178,$D904)*$E904*INDEX(W$179:W$195,$F904)</f>
        <v/>
      </c>
      <c r="X904" s="40">
        <f>INDEX(X$175:X$178,$D904)*$E904*INDEX(X$179:X$195,$F904)</f>
        <v/>
      </c>
      <c r="Y904" s="40">
        <f>INDEX(Y$175:Y$178,$D904)*$E904*INDEX(Y$179:Y$195,$F904)</f>
        <v/>
      </c>
      <c r="Z904" s="40">
        <f>INDEX(Z$175:Z$178,$D904)*$E904*INDEX(Z$179:Z$195,$F904)</f>
        <v/>
      </c>
      <c r="AA904" s="40">
        <f>INDEX(AA$175:AA$178,$D904)*$E904*INDEX(AA$179:AA$195,$F904)</f>
        <v/>
      </c>
      <c r="AB904" s="40">
        <f>INDEX(AB$175:AB$178,$D904)*$E904*INDEX(AB$179:AB$195,$F904)</f>
        <v/>
      </c>
      <c r="AC904" s="40">
        <f>INDEX(AC$175:AC$178,$D904)*$E904*INDEX(AC$179:AC$195,$F904)</f>
        <v/>
      </c>
      <c r="AD904" s="42">
        <f>SHADOWEFF(INDEX(AD$175:AD$178,$D904),$E904,INDEX(AD$179:AD$195,$F904))</f>
        <v/>
      </c>
      <c r="AE904" s="25">
        <f>LOWER(Settings!$C$4)&amp;".mit."&amp;$A904&amp;IF($C904="","","."&amp;$C904&amp;"."&amp;$B904)&amp;IF(INDEX(Variables!$D$5:$D$105,MATCH($A904,Variables!$A$5:$A$105,0))="","","."&amp;INDEX(Variables!$D$5:$D$105,MATCH($A904,Variables!$A$5:$A$105,0)))&amp;"."&amp;AE$5</f>
        <v/>
      </c>
      <c r="AF904" s="41">
        <f>INDEX(AF$175:AF$178,$D904)*$E904*INDEX(AF$179:AF$195,$F904)</f>
        <v/>
      </c>
      <c r="AG904" s="40">
        <f>INDEX(AG$175:AG$178,$D904)*$E904*INDEX(AG$179:AG$195,$F904)</f>
        <v/>
      </c>
      <c r="AH904" s="40">
        <f>INDEX(AH$175:AH$178,$D904)*$E904*INDEX(AH$179:AH$195,$F904)</f>
        <v/>
      </c>
      <c r="AI904" s="40">
        <f>INDEX(AI$175:AI$178,$D904)*$E904*INDEX(AI$179:AI$195,$F904)</f>
        <v/>
      </c>
      <c r="AJ904" s="40">
        <f>INDEX(AJ$175:AJ$178,$D904)*$E904*INDEX(AJ$179:AJ$195,$F904)</f>
        <v/>
      </c>
      <c r="AK904" s="40">
        <f>INDEX(AK$175:AK$178,$D904)*$E904*INDEX(AK$179:AK$195,$F904)</f>
        <v/>
      </c>
      <c r="AL904" s="40">
        <f>INDEX(AL$175:AL$178,$D904)*$E904*INDEX(AL$179:AL$195,$F904)</f>
        <v/>
      </c>
      <c r="AM904" s="40">
        <f>INDEX(AM$175:AM$178,$D904)*$E904*INDEX(AM$179:AM$195,$F904)</f>
        <v/>
      </c>
      <c r="AN904" s="40">
        <f>INDEX(AN$175:AN$178,$D904)*$E904*INDEX(AN$179:AN$195,$F904)</f>
        <v/>
      </c>
      <c r="AO904" s="40">
        <f>INDEX(AO$175:AO$178,$D904)*$E904*INDEX(AO$179:AO$195,$F904)</f>
        <v/>
      </c>
      <c r="AP904" s="40">
        <f>INDEX(AP$175:AP$178,$D904)*$E904*INDEX(AP$179:AP$195,$F904)</f>
        <v/>
      </c>
      <c r="AQ904" s="40">
        <f>INDEX(AQ$175:AQ$178,$D904)*$E904*INDEX(AQ$179:AQ$195,$F904)</f>
        <v/>
      </c>
      <c r="AR904" s="40">
        <f>INDEX(AR$175:AR$178,$D904)*$E904*INDEX(AR$179:AR$195,$F904)</f>
        <v/>
      </c>
      <c r="AS904" s="40">
        <f>INDEX(AS$175:AS$178,$D904)*$E904*INDEX(AS$179:AS$195,$F904)</f>
        <v/>
      </c>
      <c r="AT904" s="40">
        <f>INDEX(AT$175:AT$178,$D904)*$E904*INDEX(AT$179:AT$195,$F904)</f>
        <v/>
      </c>
      <c r="AU904" s="40">
        <f>INDEX(AU$175:AU$178,$D904)*$E904*INDEX(AU$179:AU$195,$F904)</f>
        <v/>
      </c>
      <c r="AV904" s="40">
        <f>INDEX(AV$175:AV$178,$D904)*$E904*INDEX(AV$179:AV$195,$F904)</f>
        <v/>
      </c>
      <c r="AW904" s="40">
        <f>INDEX(AW$175:AW$178,$D904)*$E904*INDEX(AW$179:AW$195,$F904)</f>
        <v/>
      </c>
      <c r="AX904" s="42">
        <f>SHADOWEFF(INDEX(AX$175:AX$178,$D904),$E904,INDEX(AX$179:AX$195,$F904))</f>
        <v/>
      </c>
    </row>
    <row r="905" hidden="1" outlineLevel="2">
      <c r="A905" s="5" t="inlineStr">
        <is>
          <t>shp</t>
        </is>
      </c>
      <c r="B905" s="5" t="inlineStr">
        <is>
          <t>bio</t>
        </is>
      </c>
      <c r="C905" s="5" t="inlineStr">
        <is>
          <t>srv</t>
        </is>
      </c>
      <c r="D905" s="40">
        <f>INDEX(Inputs!$M$5:$M$132,MATCH($B905&amp;"|"&amp;$C905,Inputs!$A$5:$A$132,0))</f>
        <v/>
      </c>
      <c r="E905" s="40">
        <f>INDEX(Inputs!$T$5:$T$132,MATCH($B905&amp;"|"&amp;$C905,Inputs!$A$5:$A$132,0))</f>
        <v/>
      </c>
      <c r="F905" s="40">
        <f>INDEX(Inputs!$K$5:$K$132,MATCH($B905&amp;"|"&amp;$C905,Inputs!$A$5:$A$132,0))</f>
        <v/>
      </c>
      <c r="G905" s="39" t="n"/>
      <c r="H905" s="5">
        <f>INDEX(Variables!$B$5:$B$105,MATCH($A905,Variables!$A$5:$A$105,0))&amp;IF($C905="",""," | "&amp;INDEX(Mapping!$B$5:$B$26,MATCH($C905,Mapping!$A$5:$A$26,0))&amp;" | "&amp;INDEX(Mapping!$B$30:$B$41,MATCH($B905,Mapping!$A$30:$A$41,0)))</f>
        <v/>
      </c>
      <c r="I905" s="5">
        <f>INDEX(Variables!$C$5:$C$105,MATCH($A905,Variables!$A$5:$A$105,0))</f>
        <v/>
      </c>
      <c r="J905" s="5">
        <f>INDEX(Variables!$E$5:$E$105,MATCH($A905,Variables!$A$5:$A$105,0))</f>
        <v/>
      </c>
      <c r="K905" s="25">
        <f>LOWER(Settings!$C$4)&amp;".mit."&amp;$A905&amp;IF($C905="","","."&amp;$C905&amp;"."&amp;$B905)&amp;IF(INDEX(Variables!$D$5:$D$105,MATCH($A905,Variables!$A$5:$A$105,0))="","","."&amp;INDEX(Variables!$D$5:$D$105,MATCH($A905,Variables!$A$5:$A$105,0)))&amp;"."&amp;K$5</f>
        <v/>
      </c>
      <c r="L905" s="41">
        <f>INDEX(L$175:L$178,$D905)*$E905*INDEX(L$179:L$195,$F905)</f>
        <v/>
      </c>
      <c r="M905" s="40">
        <f>INDEX(M$175:M$178,$D905)*$E905*INDEX(M$179:M$195,$F905)</f>
        <v/>
      </c>
      <c r="N905" s="40">
        <f>INDEX(N$175:N$178,$D905)*$E905*INDEX(N$179:N$195,$F905)</f>
        <v/>
      </c>
      <c r="O905" s="40">
        <f>INDEX(O$175:O$178,$D905)*$E905*INDEX(O$179:O$195,$F905)</f>
        <v/>
      </c>
      <c r="P905" s="40">
        <f>INDEX(P$175:P$178,$D905)*$E905*INDEX(P$179:P$195,$F905)</f>
        <v/>
      </c>
      <c r="Q905" s="40">
        <f>INDEX(Q$175:Q$178,$D905)*$E905*INDEX(Q$179:Q$195,$F905)</f>
        <v/>
      </c>
      <c r="R905" s="40">
        <f>INDEX(R$175:R$178,$D905)*$E905*INDEX(R$179:R$195,$F905)</f>
        <v/>
      </c>
      <c r="S905" s="40">
        <f>INDEX(S$175:S$178,$D905)*$E905*INDEX(S$179:S$195,$F905)</f>
        <v/>
      </c>
      <c r="T905" s="40">
        <f>INDEX(T$175:T$178,$D905)*$E905*INDEX(T$179:T$195,$F905)</f>
        <v/>
      </c>
      <c r="U905" s="40">
        <f>INDEX(U$175:U$178,$D905)*$E905*INDEX(U$179:U$195,$F905)</f>
        <v/>
      </c>
      <c r="V905" s="40">
        <f>INDEX(V$175:V$178,$D905)*$E905*INDEX(V$179:V$195,$F905)</f>
        <v/>
      </c>
      <c r="W905" s="40">
        <f>INDEX(W$175:W$178,$D905)*$E905*INDEX(W$179:W$195,$F905)</f>
        <v/>
      </c>
      <c r="X905" s="40">
        <f>INDEX(X$175:X$178,$D905)*$E905*INDEX(X$179:X$195,$F905)</f>
        <v/>
      </c>
      <c r="Y905" s="40">
        <f>INDEX(Y$175:Y$178,$D905)*$E905*INDEX(Y$179:Y$195,$F905)</f>
        <v/>
      </c>
      <c r="Z905" s="40">
        <f>INDEX(Z$175:Z$178,$D905)*$E905*INDEX(Z$179:Z$195,$F905)</f>
        <v/>
      </c>
      <c r="AA905" s="40">
        <f>INDEX(AA$175:AA$178,$D905)*$E905*INDEX(AA$179:AA$195,$F905)</f>
        <v/>
      </c>
      <c r="AB905" s="40">
        <f>INDEX(AB$175:AB$178,$D905)*$E905*INDEX(AB$179:AB$195,$F905)</f>
        <v/>
      </c>
      <c r="AC905" s="40">
        <f>INDEX(AC$175:AC$178,$D905)*$E905*INDEX(AC$179:AC$195,$F905)</f>
        <v/>
      </c>
      <c r="AD905" s="42">
        <f>SHADOWEFF(INDEX(AD$175:AD$178,$D905),$E905,INDEX(AD$179:AD$195,$F905))</f>
        <v/>
      </c>
      <c r="AE905" s="25">
        <f>LOWER(Settings!$C$4)&amp;".mit."&amp;$A905&amp;IF($C905="","","."&amp;$C905&amp;"."&amp;$B905)&amp;IF(INDEX(Variables!$D$5:$D$105,MATCH($A905,Variables!$A$5:$A$105,0))="","","."&amp;INDEX(Variables!$D$5:$D$105,MATCH($A905,Variables!$A$5:$A$105,0)))&amp;"."&amp;AE$5</f>
        <v/>
      </c>
      <c r="AF905" s="41">
        <f>INDEX(AF$175:AF$178,$D905)*$E905*INDEX(AF$179:AF$195,$F905)</f>
        <v/>
      </c>
      <c r="AG905" s="40">
        <f>INDEX(AG$175:AG$178,$D905)*$E905*INDEX(AG$179:AG$195,$F905)</f>
        <v/>
      </c>
      <c r="AH905" s="40">
        <f>INDEX(AH$175:AH$178,$D905)*$E905*INDEX(AH$179:AH$195,$F905)</f>
        <v/>
      </c>
      <c r="AI905" s="40">
        <f>INDEX(AI$175:AI$178,$D905)*$E905*INDEX(AI$179:AI$195,$F905)</f>
        <v/>
      </c>
      <c r="AJ905" s="40">
        <f>INDEX(AJ$175:AJ$178,$D905)*$E905*INDEX(AJ$179:AJ$195,$F905)</f>
        <v/>
      </c>
      <c r="AK905" s="40">
        <f>INDEX(AK$175:AK$178,$D905)*$E905*INDEX(AK$179:AK$195,$F905)</f>
        <v/>
      </c>
      <c r="AL905" s="40">
        <f>INDEX(AL$175:AL$178,$D905)*$E905*INDEX(AL$179:AL$195,$F905)</f>
        <v/>
      </c>
      <c r="AM905" s="40">
        <f>INDEX(AM$175:AM$178,$D905)*$E905*INDEX(AM$179:AM$195,$F905)</f>
        <v/>
      </c>
      <c r="AN905" s="40">
        <f>INDEX(AN$175:AN$178,$D905)*$E905*INDEX(AN$179:AN$195,$F905)</f>
        <v/>
      </c>
      <c r="AO905" s="40">
        <f>INDEX(AO$175:AO$178,$D905)*$E905*INDEX(AO$179:AO$195,$F905)</f>
        <v/>
      </c>
      <c r="AP905" s="40">
        <f>INDEX(AP$175:AP$178,$D905)*$E905*INDEX(AP$179:AP$195,$F905)</f>
        <v/>
      </c>
      <c r="AQ905" s="40">
        <f>INDEX(AQ$175:AQ$178,$D905)*$E905*INDEX(AQ$179:AQ$195,$F905)</f>
        <v/>
      </c>
      <c r="AR905" s="40">
        <f>INDEX(AR$175:AR$178,$D905)*$E905*INDEX(AR$179:AR$195,$F905)</f>
        <v/>
      </c>
      <c r="AS905" s="40">
        <f>INDEX(AS$175:AS$178,$D905)*$E905*INDEX(AS$179:AS$195,$F905)</f>
        <v/>
      </c>
      <c r="AT905" s="40">
        <f>INDEX(AT$175:AT$178,$D905)*$E905*INDEX(AT$179:AT$195,$F905)</f>
        <v/>
      </c>
      <c r="AU905" s="40">
        <f>INDEX(AU$175:AU$178,$D905)*$E905*INDEX(AU$179:AU$195,$F905)</f>
        <v/>
      </c>
      <c r="AV905" s="40">
        <f>INDEX(AV$175:AV$178,$D905)*$E905*INDEX(AV$179:AV$195,$F905)</f>
        <v/>
      </c>
      <c r="AW905" s="40">
        <f>INDEX(AW$175:AW$178,$D905)*$E905*INDEX(AW$179:AW$195,$F905)</f>
        <v/>
      </c>
      <c r="AX905" s="42">
        <f>SHADOWEFF(INDEX(AX$175:AX$178,$D905),$E905,INDEX(AX$179:AX$195,$F905))</f>
        <v/>
      </c>
    </row>
    <row r="906" hidden="1" outlineLevel="2"/>
    <row r="907" hidden="1" outlineLevel="2">
      <c r="A907" s="5" t="inlineStr">
        <is>
          <t>ener</t>
        </is>
      </c>
      <c r="B907" s="5" t="inlineStr">
        <is>
          <t>coa</t>
        </is>
      </c>
      <c r="C907" s="5" t="inlineStr">
        <is>
          <t>srv</t>
        </is>
      </c>
      <c r="D907" s="40">
        <f>INDEX(Inputs!$N$5:$N$132,MATCH($B907&amp;"|"&amp;$C907,Inputs!$A$5:$A$132,0))</f>
        <v/>
      </c>
      <c r="E907" s="40">
        <f>INDEX(Inputs!$O$5:$O$132,MATCH($B907&amp;"|"&amp;$C907,Inputs!$A$5:$A$132,0))</f>
        <v/>
      </c>
      <c r="F907" s="40">
        <f>INDEX(Inputs!$P$5:$P$132,MATCH($B907&amp;"|"&amp;$C907,Inputs!$A$5:$A$132,0))</f>
        <v/>
      </c>
      <c r="G907" s="40">
        <f>INDEX(Inputs!$Q$5:$Q$132,MATCH($B907&amp;"|"&amp;$C907,Inputs!$A$5:$A$132,0))</f>
        <v/>
      </c>
      <c r="H907" s="5">
        <f>INDEX(Variables!$B$5:$B$105,MATCH($A907,Variables!$A$5:$A$105,0))&amp;IF($C907="",""," | "&amp;INDEX(Mapping!$B$5:$B$26,MATCH($C907,Mapping!$A$5:$A$26,0))&amp;" | "&amp;INDEX(Mapping!$B$30:$B$41,MATCH($B907,Mapping!$A$30:$A$41,0)))</f>
        <v/>
      </c>
      <c r="I907" s="5">
        <f>INDEX(Variables!$C$5:$C$105,MATCH($A907,Variables!$A$5:$A$105,0))</f>
        <v/>
      </c>
      <c r="J907" s="5">
        <f>INDEX(Variables!$E$5:$E$105,MATCH($A907,Variables!$A$5:$A$105,0))</f>
        <v/>
      </c>
      <c r="K907" s="25">
        <f>LOWER(Settings!$C$4)&amp;".mit."&amp;$A907&amp;IF($C907="","","."&amp;$C907&amp;"."&amp;$B907)&amp;IF(INDEX(Variables!$D$5:$D$105,MATCH($A907,Variables!$A$5:$A$105,0))="","","."&amp;INDEX(Variables!$D$5:$D$105,MATCH($A907,Variables!$A$5:$A$105,0)))&amp;"."&amp;K$5</f>
        <v/>
      </c>
      <c r="L907" s="46">
        <f>INDEX(Inputs!$U$5:$U$132,MATCH($B907&amp;"|"&amp;$C907,Inputs!$A$5:$A$132,0))</f>
        <v/>
      </c>
      <c r="M907" s="47">
        <f>L907*(1/(1+$G907))^(1+$E907)*(1+M$7)^$D907*(M889/L889)^$E907*((M889+M898)/(L889+L898))^($F907*(1+$E907))</f>
        <v/>
      </c>
      <c r="N907" s="47">
        <f>M907*(1/(1+$G907))^(1+$E907)*(1+N$7)^$D907*(N889/M889)^$E907*((N889+N898)/(M889+M898))^($F907*(1+$E907))</f>
        <v/>
      </c>
      <c r="O907" s="47">
        <f>N907*(1/(1+$G907))^(1+$E907)*(1+O$7)^$D907*(O889/N889)^$E907*((O889+O898)/(N889+N898))^($F907*(1+$E907))</f>
        <v/>
      </c>
      <c r="P907" s="47">
        <f>O907*(1/(1+$G907))^(1+$E907)*(1+P$7)^$D907*(P889/O889)^$E907*((P889+P898)/(O889+O898))^($F907*(1+$E907))</f>
        <v/>
      </c>
      <c r="Q907" s="47">
        <f>P907*(1/(1+$G907))^(1+$E907)*(1+Q$7)^$D907*(Q889/P889)^$E907*((Q889+Q898)/(P889+P898))^($F907*(1+$E907))</f>
        <v/>
      </c>
      <c r="R907" s="47">
        <f>Q907*(1/(1+$G907))^(1+$E907)*(1+R$7)^$D907*(R889/Q889)^$E907*((R889+R898)/(Q889+Q898))^($F907*(1+$E907))</f>
        <v/>
      </c>
      <c r="S907" s="47">
        <f>R907*(1/(1+$G907))^(1+$E907)*(1+S$7)^$D907*(S889/R889)^$E907*((S889+S898)/(R889+R898))^($F907*(1+$E907))</f>
        <v/>
      </c>
      <c r="T907" s="47">
        <f>S907*(1/(1+$G907))^(1+$E907)*(1+T$7)^$D907*(T889/S889)^$E907*((T889+T898)/(S889+S898))^($F907*(1+$E907))</f>
        <v/>
      </c>
      <c r="U907" s="47">
        <f>T907*(1/(1+$G907))^(1+$E907)*(1+U$7)^$D907*(U889/T889)^$E907*((U889+U898)/(T889+T898))^($F907*(1+$E907))</f>
        <v/>
      </c>
      <c r="V907" s="47">
        <f>U907*(1/(1+$G907))^(1+$E907)*(1+V$7)^$D907*(V889/U889)^$E907*((V889+V898)/(U889+U898))^($F907*(1+$E907))</f>
        <v/>
      </c>
      <c r="W907" s="47">
        <f>V907*(1/(1+$G907))^(1+$E907)*(1+W$7)^$D907*(W889/V889)^$E907*((W889+W898)/(V889+V898))^($F907*(1+$E907))</f>
        <v/>
      </c>
      <c r="X907" s="47">
        <f>W907*(1/(1+$G907))^(1+$E907)*(1+X$7)^$D907*(X889/W889)^$E907*((X889+X898)/(W889+W898))^($F907*(1+$E907))</f>
        <v/>
      </c>
      <c r="Y907" s="47">
        <f>X907*(1/(1+$G907))^(1+$E907)*(1+Y$7)^$D907*(Y889/X889)^$E907*((Y889+Y898)/(X889+X898))^($F907*(1+$E907))</f>
        <v/>
      </c>
      <c r="Z907" s="47">
        <f>Y907*(1/(1+$G907))^(1+$E907)*(1+Z$7)^$D907*(Z889/Y889)^$E907*((Z889+Z898)/(Y889+Y898))^($F907*(1+$E907))</f>
        <v/>
      </c>
      <c r="AA907" s="47">
        <f>Z907*(1/(1+$G907))^(1+$E907)*(1+AA$7)^$D907*(AA889/Z889)^$E907*((AA889+AA898)/(Z889+Z898))^($F907*(1+$E907))</f>
        <v/>
      </c>
      <c r="AB907" s="47">
        <f>AA907*(1/(1+$G907))^(1+$E907)*(1+AB$7)^$D907*(AB889/AA889)^$E907*((AB889+AB898)/(AA889+AA898))^($F907*(1+$E907))</f>
        <v/>
      </c>
      <c r="AC907" s="47">
        <f>AB907*(1/(1+$G907))^(1+$E907)*(1+AC$7)^$D907*(AC889/AB889)^$E907*((AC889+AC898)/(AB889+AB898))^($F907*(1+$E907))</f>
        <v/>
      </c>
      <c r="AD907" s="48">
        <f>FUELUSE(AC907,AD889,AC889,AD898,AC898,AD$7,$D907,$E907,$F907,$G907)</f>
        <v/>
      </c>
      <c r="AE907" s="25">
        <f>LOWER(Settings!$C$4)&amp;".mit."&amp;$A907&amp;IF($C907="","","."&amp;$C907&amp;"."&amp;$B907)&amp;IF(INDEX(Variables!$D$5:$D$105,MATCH($A907,Variables!$A$5:$A$105,0))="","","."&amp;INDEX(Variables!$D$5:$D$105,MATCH($A907,Variables!$A$5:$A$105,0)))&amp;"."&amp;AE$5</f>
        <v/>
      </c>
      <c r="AF907" s="46">
        <f>INDEX(Inputs!$U$5:$U$132,MATCH($B907&amp;"|"&amp;$C907,Inputs!$A$5:$A$132,0))</f>
        <v/>
      </c>
      <c r="AG907" s="47">
        <f>AF907*(1/(1+$G907))^(1+$E907)*(1+AG$7)^$D907*(AG889/AF889)^$E907*((AG889+AG898)/(AF889+AF898))^($F907*(1+$E907))</f>
        <v/>
      </c>
      <c r="AH907" s="47">
        <f>AG907*(1/(1+$G907))^(1+$E907)*(1+AH$7)^$D907*(AH889/AG889)^$E907*((AH889+AH898)/(AG889+AG898))^($F907*(1+$E907))</f>
        <v/>
      </c>
      <c r="AI907" s="47">
        <f>AH907*(1/(1+$G907))^(1+$E907)*(1+AI$7)^$D907*(AI889/AH889)^$E907*((AI889+AI898)/(AH889+AH898))^($F907*(1+$E907))</f>
        <v/>
      </c>
      <c r="AJ907" s="47">
        <f>AI907*(1/(1+$G907))^(1+$E907)*(1+AJ$7)^$D907*(AJ889/AI889)^$E907*((AJ889+AJ898)/(AI889+AI898))^($F907*(1+$E907))</f>
        <v/>
      </c>
      <c r="AK907" s="47">
        <f>AJ907*(1/(1+$G907))^(1+$E907)*(1+AK$7)^$D907*(AK889/AJ889)^$E907*((AK889+AK898)/(AJ889+AJ898))^($F907*(1+$E907))</f>
        <v/>
      </c>
      <c r="AL907" s="47">
        <f>AK907*(1/(1+$G907))^(1+$E907)*(1+AL$7)^$D907*(AL889/AK889)^$E907*((AL889+AL898)/(AK889+AK898))^($F907*(1+$E907))</f>
        <v/>
      </c>
      <c r="AM907" s="47">
        <f>AL907*(1/(1+$G907))^(1+$E907)*(1+AM$7)^$D907*(AM889/AL889)^$E907*((AM889+AM898)/(AL889+AL898))^($F907*(1+$E907))</f>
        <v/>
      </c>
      <c r="AN907" s="47">
        <f>AM907*(1/(1+$G907))^(1+$E907)*(1+AN$7)^$D907*(AN889/AM889)^$E907*((AN889+AN898)/(AM889+AM898))^($F907*(1+$E907))</f>
        <v/>
      </c>
      <c r="AO907" s="47">
        <f>AN907*(1/(1+$G907))^(1+$E907)*(1+AO$7)^$D907*(AO889/AN889)^$E907*((AO889+AO898)/(AN889+AN898))^($F907*(1+$E907))</f>
        <v/>
      </c>
      <c r="AP907" s="47">
        <f>AO907*(1/(1+$G907))^(1+$E907)*(1+AP$7)^$D907*(AP889/AO889)^$E907*((AP889+AP898)/(AO889+AO898))^($F907*(1+$E907))</f>
        <v/>
      </c>
      <c r="AQ907" s="47">
        <f>AP907*(1/(1+$G907))^(1+$E907)*(1+AQ$7)^$D907*(AQ889/AP889)^$E907*((AQ889+AQ898)/(AP889+AP898))^($F907*(1+$E907))</f>
        <v/>
      </c>
      <c r="AR907" s="47">
        <f>AQ907*(1/(1+$G907))^(1+$E907)*(1+AR$7)^$D907*(AR889/AQ889)^$E907*((AR889+AR898)/(AQ889+AQ898))^($F907*(1+$E907))</f>
        <v/>
      </c>
      <c r="AS907" s="47">
        <f>AR907*(1/(1+$G907))^(1+$E907)*(1+AS$7)^$D907*(AS889/AR889)^$E907*((AS889+AS898)/(AR889+AR898))^($F907*(1+$E907))</f>
        <v/>
      </c>
      <c r="AT907" s="47">
        <f>AS907*(1/(1+$G907))^(1+$E907)*(1+AT$7)^$D907*(AT889/AS889)^$E907*((AT889+AT898)/(AS889+AS898))^($F907*(1+$E907))</f>
        <v/>
      </c>
      <c r="AU907" s="47">
        <f>AT907*(1/(1+$G907))^(1+$E907)*(1+AU$7)^$D907*(AU889/AT889)^$E907*((AU889+AU898)/(AT889+AT898))^($F907*(1+$E907))</f>
        <v/>
      </c>
      <c r="AV907" s="47">
        <f>AU907*(1/(1+$G907))^(1+$E907)*(1+AV$7)^$D907*(AV889/AU889)^$E907*((AV889+AV898)/(AU889+AU898))^($F907*(1+$E907))</f>
        <v/>
      </c>
      <c r="AW907" s="47">
        <f>AV907*(1/(1+$G907))^(1+$E907)*(1+AW$7)^$D907*(AW889/AV889)^$E907*((AW889+AW898)/(AV889+AV898))^($F907*(1+$E907))</f>
        <v/>
      </c>
      <c r="AX907" s="48">
        <f>FUELUSE(AW907,AX889,AW889,AX898,AW898,AX$7,$D907,$E907,$F907,$G907)</f>
        <v/>
      </c>
    </row>
    <row r="908" hidden="1" outlineLevel="2">
      <c r="A908" s="5" t="inlineStr">
        <is>
          <t>ener</t>
        </is>
      </c>
      <c r="B908" s="5" t="inlineStr">
        <is>
          <t>nga</t>
        </is>
      </c>
      <c r="C908" s="5" t="inlineStr">
        <is>
          <t>srv</t>
        </is>
      </c>
      <c r="D908" s="40">
        <f>INDEX(Inputs!$N$5:$N$132,MATCH($B908&amp;"|"&amp;$C908,Inputs!$A$5:$A$132,0))</f>
        <v/>
      </c>
      <c r="E908" s="40">
        <f>INDEX(Inputs!$O$5:$O$132,MATCH($B908&amp;"|"&amp;$C908,Inputs!$A$5:$A$132,0))</f>
        <v/>
      </c>
      <c r="F908" s="40">
        <f>INDEX(Inputs!$P$5:$P$132,MATCH($B908&amp;"|"&amp;$C908,Inputs!$A$5:$A$132,0))</f>
        <v/>
      </c>
      <c r="G908" s="40">
        <f>INDEX(Inputs!$Q$5:$Q$132,MATCH($B908&amp;"|"&amp;$C908,Inputs!$A$5:$A$132,0))</f>
        <v/>
      </c>
      <c r="H908" s="5">
        <f>INDEX(Variables!$B$5:$B$105,MATCH($A908,Variables!$A$5:$A$105,0))&amp;IF($C908="",""," | "&amp;INDEX(Mapping!$B$5:$B$26,MATCH($C908,Mapping!$A$5:$A$26,0))&amp;" | "&amp;INDEX(Mapping!$B$30:$B$41,MATCH($B908,Mapping!$A$30:$A$41,0)))</f>
        <v/>
      </c>
      <c r="I908" s="5">
        <f>INDEX(Variables!$C$5:$C$105,MATCH($A908,Variables!$A$5:$A$105,0))</f>
        <v/>
      </c>
      <c r="J908" s="5">
        <f>INDEX(Variables!$E$5:$E$105,MATCH($A908,Variables!$A$5:$A$105,0))</f>
        <v/>
      </c>
      <c r="K908" s="25">
        <f>LOWER(Settings!$C$4)&amp;".mit."&amp;$A908&amp;IF($C908="","","."&amp;$C908&amp;"."&amp;$B908)&amp;IF(INDEX(Variables!$D$5:$D$105,MATCH($A908,Variables!$A$5:$A$105,0))="","","."&amp;INDEX(Variables!$D$5:$D$105,MATCH($A908,Variables!$A$5:$A$105,0)))&amp;"."&amp;K$5</f>
        <v/>
      </c>
      <c r="L908" s="46">
        <f>INDEX(Inputs!$U$5:$U$132,MATCH($B908&amp;"|"&amp;$C908,Inputs!$A$5:$A$132,0))</f>
        <v/>
      </c>
      <c r="M908" s="47">
        <f>L908*(1/(1+$G908))^(1+$E908)*(1+M$7)^$D908*(M890/L890)^$E908*((M890+M899)/(L890+L899))^($F908*(1+$E908))</f>
        <v/>
      </c>
      <c r="N908" s="47">
        <f>M908*(1/(1+$G908))^(1+$E908)*(1+N$7)^$D908*(N890/M890)^$E908*((N890+N899)/(M890+M899))^($F908*(1+$E908))</f>
        <v/>
      </c>
      <c r="O908" s="47">
        <f>N908*(1/(1+$G908))^(1+$E908)*(1+O$7)^$D908*(O890/N890)^$E908*((O890+O899)/(N890+N899))^($F908*(1+$E908))</f>
        <v/>
      </c>
      <c r="P908" s="47">
        <f>O908*(1/(1+$G908))^(1+$E908)*(1+P$7)^$D908*(P890/O890)^$E908*((P890+P899)/(O890+O899))^($F908*(1+$E908))</f>
        <v/>
      </c>
      <c r="Q908" s="47">
        <f>P908*(1/(1+$G908))^(1+$E908)*(1+Q$7)^$D908*(Q890/P890)^$E908*((Q890+Q899)/(P890+P899))^($F908*(1+$E908))</f>
        <v/>
      </c>
      <c r="R908" s="47">
        <f>Q908*(1/(1+$G908))^(1+$E908)*(1+R$7)^$D908*(R890/Q890)^$E908*((R890+R899)/(Q890+Q899))^($F908*(1+$E908))</f>
        <v/>
      </c>
      <c r="S908" s="47">
        <f>R908*(1/(1+$G908))^(1+$E908)*(1+S$7)^$D908*(S890/R890)^$E908*((S890+S899)/(R890+R899))^($F908*(1+$E908))</f>
        <v/>
      </c>
      <c r="T908" s="47">
        <f>S908*(1/(1+$G908))^(1+$E908)*(1+T$7)^$D908*(T890/S890)^$E908*((T890+T899)/(S890+S899))^($F908*(1+$E908))</f>
        <v/>
      </c>
      <c r="U908" s="47">
        <f>T908*(1/(1+$G908))^(1+$E908)*(1+U$7)^$D908*(U890/T890)^$E908*((U890+U899)/(T890+T899))^($F908*(1+$E908))</f>
        <v/>
      </c>
      <c r="V908" s="47">
        <f>U908*(1/(1+$G908))^(1+$E908)*(1+V$7)^$D908*(V890/U890)^$E908*((V890+V899)/(U890+U899))^($F908*(1+$E908))</f>
        <v/>
      </c>
      <c r="W908" s="47">
        <f>V908*(1/(1+$G908))^(1+$E908)*(1+W$7)^$D908*(W890/V890)^$E908*((W890+W899)/(V890+V899))^($F908*(1+$E908))</f>
        <v/>
      </c>
      <c r="X908" s="47">
        <f>W908*(1/(1+$G908))^(1+$E908)*(1+X$7)^$D908*(X890/W890)^$E908*((X890+X899)/(W890+W899))^($F908*(1+$E908))</f>
        <v/>
      </c>
      <c r="Y908" s="47">
        <f>X908*(1/(1+$G908))^(1+$E908)*(1+Y$7)^$D908*(Y890/X890)^$E908*((Y890+Y899)/(X890+X899))^($F908*(1+$E908))</f>
        <v/>
      </c>
      <c r="Z908" s="47">
        <f>Y908*(1/(1+$G908))^(1+$E908)*(1+Z$7)^$D908*(Z890/Y890)^$E908*((Z890+Z899)/(Y890+Y899))^($F908*(1+$E908))</f>
        <v/>
      </c>
      <c r="AA908" s="47">
        <f>Z908*(1/(1+$G908))^(1+$E908)*(1+AA$7)^$D908*(AA890/Z890)^$E908*((AA890+AA899)/(Z890+Z899))^($F908*(1+$E908))</f>
        <v/>
      </c>
      <c r="AB908" s="47">
        <f>AA908*(1/(1+$G908))^(1+$E908)*(1+AB$7)^$D908*(AB890/AA890)^$E908*((AB890+AB899)/(AA890+AA899))^($F908*(1+$E908))</f>
        <v/>
      </c>
      <c r="AC908" s="47">
        <f>AB908*(1/(1+$G908))^(1+$E908)*(1+AC$7)^$D908*(AC890/AB890)^$E908*((AC890+AC899)/(AB890+AB899))^($F908*(1+$E908))</f>
        <v/>
      </c>
      <c r="AD908" s="48">
        <f>FUELUSE(AC908,AD890,AC890,AD899,AC899,AD$7,$D908,$E908,$F908,$G908)</f>
        <v/>
      </c>
      <c r="AE908" s="25">
        <f>LOWER(Settings!$C$4)&amp;".mit."&amp;$A908&amp;IF($C908="","","."&amp;$C908&amp;"."&amp;$B908)&amp;IF(INDEX(Variables!$D$5:$D$105,MATCH($A908,Variables!$A$5:$A$105,0))="","","."&amp;INDEX(Variables!$D$5:$D$105,MATCH($A908,Variables!$A$5:$A$105,0)))&amp;"."&amp;AE$5</f>
        <v/>
      </c>
      <c r="AF908" s="46">
        <f>INDEX(Inputs!$U$5:$U$132,MATCH($B908&amp;"|"&amp;$C908,Inputs!$A$5:$A$132,0))</f>
        <v/>
      </c>
      <c r="AG908" s="47">
        <f>AF908*(1/(1+$G908))^(1+$E908)*(1+AG$7)^$D908*(AG890/AF890)^$E908*((AG890+AG899)/(AF890+AF899))^($F908*(1+$E908))</f>
        <v/>
      </c>
      <c r="AH908" s="47">
        <f>AG908*(1/(1+$G908))^(1+$E908)*(1+AH$7)^$D908*(AH890/AG890)^$E908*((AH890+AH899)/(AG890+AG899))^($F908*(1+$E908))</f>
        <v/>
      </c>
      <c r="AI908" s="47">
        <f>AH908*(1/(1+$G908))^(1+$E908)*(1+AI$7)^$D908*(AI890/AH890)^$E908*((AI890+AI899)/(AH890+AH899))^($F908*(1+$E908))</f>
        <v/>
      </c>
      <c r="AJ908" s="47">
        <f>AI908*(1/(1+$G908))^(1+$E908)*(1+AJ$7)^$D908*(AJ890/AI890)^$E908*((AJ890+AJ899)/(AI890+AI899))^($F908*(1+$E908))</f>
        <v/>
      </c>
      <c r="AK908" s="47">
        <f>AJ908*(1/(1+$G908))^(1+$E908)*(1+AK$7)^$D908*(AK890/AJ890)^$E908*((AK890+AK899)/(AJ890+AJ899))^($F908*(1+$E908))</f>
        <v/>
      </c>
      <c r="AL908" s="47">
        <f>AK908*(1/(1+$G908))^(1+$E908)*(1+AL$7)^$D908*(AL890/AK890)^$E908*((AL890+AL899)/(AK890+AK899))^($F908*(1+$E908))</f>
        <v/>
      </c>
      <c r="AM908" s="47">
        <f>AL908*(1/(1+$G908))^(1+$E908)*(1+AM$7)^$D908*(AM890/AL890)^$E908*((AM890+AM899)/(AL890+AL899))^($F908*(1+$E908))</f>
        <v/>
      </c>
      <c r="AN908" s="47">
        <f>AM908*(1/(1+$G908))^(1+$E908)*(1+AN$7)^$D908*(AN890/AM890)^$E908*((AN890+AN899)/(AM890+AM899))^($F908*(1+$E908))</f>
        <v/>
      </c>
      <c r="AO908" s="47">
        <f>AN908*(1/(1+$G908))^(1+$E908)*(1+AO$7)^$D908*(AO890/AN890)^$E908*((AO890+AO899)/(AN890+AN899))^($F908*(1+$E908))</f>
        <v/>
      </c>
      <c r="AP908" s="47">
        <f>AO908*(1/(1+$G908))^(1+$E908)*(1+AP$7)^$D908*(AP890/AO890)^$E908*((AP890+AP899)/(AO890+AO899))^($F908*(1+$E908))</f>
        <v/>
      </c>
      <c r="AQ908" s="47">
        <f>AP908*(1/(1+$G908))^(1+$E908)*(1+AQ$7)^$D908*(AQ890/AP890)^$E908*((AQ890+AQ899)/(AP890+AP899))^($F908*(1+$E908))</f>
        <v/>
      </c>
      <c r="AR908" s="47">
        <f>AQ908*(1/(1+$G908))^(1+$E908)*(1+AR$7)^$D908*(AR890/AQ890)^$E908*((AR890+AR899)/(AQ890+AQ899))^($F908*(1+$E908))</f>
        <v/>
      </c>
      <c r="AS908" s="47">
        <f>AR908*(1/(1+$G908))^(1+$E908)*(1+AS$7)^$D908*(AS890/AR890)^$E908*((AS890+AS899)/(AR890+AR899))^($F908*(1+$E908))</f>
        <v/>
      </c>
      <c r="AT908" s="47">
        <f>AS908*(1/(1+$G908))^(1+$E908)*(1+AT$7)^$D908*(AT890/AS890)^$E908*((AT890+AT899)/(AS890+AS899))^($F908*(1+$E908))</f>
        <v/>
      </c>
      <c r="AU908" s="47">
        <f>AT908*(1/(1+$G908))^(1+$E908)*(1+AU$7)^$D908*(AU890/AT890)^$E908*((AU890+AU899)/(AT890+AT899))^($F908*(1+$E908))</f>
        <v/>
      </c>
      <c r="AV908" s="47">
        <f>AU908*(1/(1+$G908))^(1+$E908)*(1+AV$7)^$D908*(AV890/AU890)^$E908*((AV890+AV899)/(AU890+AU899))^($F908*(1+$E908))</f>
        <v/>
      </c>
      <c r="AW908" s="47">
        <f>AV908*(1/(1+$G908))^(1+$E908)*(1+AW$7)^$D908*(AW890/AV890)^$E908*((AW890+AW899)/(AV890+AV899))^($F908*(1+$E908))</f>
        <v/>
      </c>
      <c r="AX908" s="48">
        <f>FUELUSE(AW908,AX890,AW890,AX899,AW899,AX$7,$D908,$E908,$F908,$G908)</f>
        <v/>
      </c>
    </row>
    <row r="909" hidden="1" outlineLevel="2">
      <c r="A909" s="5" t="inlineStr">
        <is>
          <t>ener</t>
        </is>
      </c>
      <c r="B909" s="5" t="inlineStr">
        <is>
          <t>gso</t>
        </is>
      </c>
      <c r="C909" s="5" t="inlineStr">
        <is>
          <t>srv</t>
        </is>
      </c>
      <c r="D909" s="40">
        <f>INDEX(Inputs!$N$5:$N$132,MATCH($B909&amp;"|"&amp;$C909,Inputs!$A$5:$A$132,0))</f>
        <v/>
      </c>
      <c r="E909" s="40">
        <f>INDEX(Inputs!$O$5:$O$132,MATCH($B909&amp;"|"&amp;$C909,Inputs!$A$5:$A$132,0))</f>
        <v/>
      </c>
      <c r="F909" s="40">
        <f>INDEX(Inputs!$P$5:$P$132,MATCH($B909&amp;"|"&amp;$C909,Inputs!$A$5:$A$132,0))</f>
        <v/>
      </c>
      <c r="G909" s="40">
        <f>INDEX(Inputs!$Q$5:$Q$132,MATCH($B909&amp;"|"&amp;$C909,Inputs!$A$5:$A$132,0))</f>
        <v/>
      </c>
      <c r="H909" s="5">
        <f>INDEX(Variables!$B$5:$B$105,MATCH($A909,Variables!$A$5:$A$105,0))&amp;IF($C909="",""," | "&amp;INDEX(Mapping!$B$5:$B$26,MATCH($C909,Mapping!$A$5:$A$26,0))&amp;" | "&amp;INDEX(Mapping!$B$30:$B$41,MATCH($B909,Mapping!$A$30:$A$41,0)))</f>
        <v/>
      </c>
      <c r="I909" s="5">
        <f>INDEX(Variables!$C$5:$C$105,MATCH($A909,Variables!$A$5:$A$105,0))</f>
        <v/>
      </c>
      <c r="J909" s="5">
        <f>INDEX(Variables!$E$5:$E$105,MATCH($A909,Variables!$A$5:$A$105,0))</f>
        <v/>
      </c>
      <c r="K909" s="25">
        <f>LOWER(Settings!$C$4)&amp;".mit."&amp;$A909&amp;IF($C909="","","."&amp;$C909&amp;"."&amp;$B909)&amp;IF(INDEX(Variables!$D$5:$D$105,MATCH($A909,Variables!$A$5:$A$105,0))="","","."&amp;INDEX(Variables!$D$5:$D$105,MATCH($A909,Variables!$A$5:$A$105,0)))&amp;"."&amp;K$5</f>
        <v/>
      </c>
      <c r="L909" s="46">
        <f>INDEX(Inputs!$U$5:$U$132,MATCH($B909&amp;"|"&amp;$C909,Inputs!$A$5:$A$132,0))</f>
        <v/>
      </c>
      <c r="M909" s="47">
        <f>L909*(1/(1+$G909))^(1+$E909)*(1+M$7)^$D909*(M891/L891)^$E909*((M891+M900)/(L891+L900))^($F909*(1+$E909))</f>
        <v/>
      </c>
      <c r="N909" s="47">
        <f>M909*(1/(1+$G909))^(1+$E909)*(1+N$7)^$D909*(N891/M891)^$E909*((N891+N900)/(M891+M900))^($F909*(1+$E909))</f>
        <v/>
      </c>
      <c r="O909" s="47">
        <f>N909*(1/(1+$G909))^(1+$E909)*(1+O$7)^$D909*(O891/N891)^$E909*((O891+O900)/(N891+N900))^($F909*(1+$E909))</f>
        <v/>
      </c>
      <c r="P909" s="47">
        <f>O909*(1/(1+$G909))^(1+$E909)*(1+P$7)^$D909*(P891/O891)^$E909*((P891+P900)/(O891+O900))^($F909*(1+$E909))</f>
        <v/>
      </c>
      <c r="Q909" s="47">
        <f>P909*(1/(1+$G909))^(1+$E909)*(1+Q$7)^$D909*(Q891/P891)^$E909*((Q891+Q900)/(P891+P900))^($F909*(1+$E909))</f>
        <v/>
      </c>
      <c r="R909" s="47">
        <f>Q909*(1/(1+$G909))^(1+$E909)*(1+R$7)^$D909*(R891/Q891)^$E909*((R891+R900)/(Q891+Q900))^($F909*(1+$E909))</f>
        <v/>
      </c>
      <c r="S909" s="47">
        <f>R909*(1/(1+$G909))^(1+$E909)*(1+S$7)^$D909*(S891/R891)^$E909*((S891+S900)/(R891+R900))^($F909*(1+$E909))</f>
        <v/>
      </c>
      <c r="T909" s="47">
        <f>S909*(1/(1+$G909))^(1+$E909)*(1+T$7)^$D909*(T891/S891)^$E909*((T891+T900)/(S891+S900))^($F909*(1+$E909))</f>
        <v/>
      </c>
      <c r="U909" s="47">
        <f>T909*(1/(1+$G909))^(1+$E909)*(1+U$7)^$D909*(U891/T891)^$E909*((U891+U900)/(T891+T900))^($F909*(1+$E909))</f>
        <v/>
      </c>
      <c r="V909" s="47">
        <f>U909*(1/(1+$G909))^(1+$E909)*(1+V$7)^$D909*(V891/U891)^$E909*((V891+V900)/(U891+U900))^($F909*(1+$E909))</f>
        <v/>
      </c>
      <c r="W909" s="47">
        <f>V909*(1/(1+$G909))^(1+$E909)*(1+W$7)^$D909*(W891/V891)^$E909*((W891+W900)/(V891+V900))^($F909*(1+$E909))</f>
        <v/>
      </c>
      <c r="X909" s="47">
        <f>W909*(1/(1+$G909))^(1+$E909)*(1+X$7)^$D909*(X891/W891)^$E909*((X891+X900)/(W891+W900))^($F909*(1+$E909))</f>
        <v/>
      </c>
      <c r="Y909" s="47">
        <f>X909*(1/(1+$G909))^(1+$E909)*(1+Y$7)^$D909*(Y891/X891)^$E909*((Y891+Y900)/(X891+X900))^($F909*(1+$E909))</f>
        <v/>
      </c>
      <c r="Z909" s="47">
        <f>Y909*(1/(1+$G909))^(1+$E909)*(1+Z$7)^$D909*(Z891/Y891)^$E909*((Z891+Z900)/(Y891+Y900))^($F909*(1+$E909))</f>
        <v/>
      </c>
      <c r="AA909" s="47">
        <f>Z909*(1/(1+$G909))^(1+$E909)*(1+AA$7)^$D909*(AA891/Z891)^$E909*((AA891+AA900)/(Z891+Z900))^($F909*(1+$E909))</f>
        <v/>
      </c>
      <c r="AB909" s="47">
        <f>AA909*(1/(1+$G909))^(1+$E909)*(1+AB$7)^$D909*(AB891/AA891)^$E909*((AB891+AB900)/(AA891+AA900))^($F909*(1+$E909))</f>
        <v/>
      </c>
      <c r="AC909" s="47">
        <f>AB909*(1/(1+$G909))^(1+$E909)*(1+AC$7)^$D909*(AC891/AB891)^$E909*((AC891+AC900)/(AB891+AB900))^($F909*(1+$E909))</f>
        <v/>
      </c>
      <c r="AD909" s="48">
        <f>FUELUSE(AC909,AD891,AC891,AD900,AC900,AD$7,$D909,$E909,$F909,$G909)</f>
        <v/>
      </c>
      <c r="AE909" s="25">
        <f>LOWER(Settings!$C$4)&amp;".mit."&amp;$A909&amp;IF($C909="","","."&amp;$C909&amp;"."&amp;$B909)&amp;IF(INDEX(Variables!$D$5:$D$105,MATCH($A909,Variables!$A$5:$A$105,0))="","","."&amp;INDEX(Variables!$D$5:$D$105,MATCH($A909,Variables!$A$5:$A$105,0)))&amp;"."&amp;AE$5</f>
        <v/>
      </c>
      <c r="AF909" s="46">
        <f>INDEX(Inputs!$U$5:$U$132,MATCH($B909&amp;"|"&amp;$C909,Inputs!$A$5:$A$132,0))</f>
        <v/>
      </c>
      <c r="AG909" s="47">
        <f>AF909*(1/(1+$G909))^(1+$E909)*(1+AG$7)^$D909*(AG891/AF891)^$E909*((AG891+AG900)/(AF891+AF900))^($F909*(1+$E909))</f>
        <v/>
      </c>
      <c r="AH909" s="47">
        <f>AG909*(1/(1+$G909))^(1+$E909)*(1+AH$7)^$D909*(AH891/AG891)^$E909*((AH891+AH900)/(AG891+AG900))^($F909*(1+$E909))</f>
        <v/>
      </c>
      <c r="AI909" s="47">
        <f>AH909*(1/(1+$G909))^(1+$E909)*(1+AI$7)^$D909*(AI891/AH891)^$E909*((AI891+AI900)/(AH891+AH900))^($F909*(1+$E909))</f>
        <v/>
      </c>
      <c r="AJ909" s="47">
        <f>AI909*(1/(1+$G909))^(1+$E909)*(1+AJ$7)^$D909*(AJ891/AI891)^$E909*((AJ891+AJ900)/(AI891+AI900))^($F909*(1+$E909))</f>
        <v/>
      </c>
      <c r="AK909" s="47">
        <f>AJ909*(1/(1+$G909))^(1+$E909)*(1+AK$7)^$D909*(AK891/AJ891)^$E909*((AK891+AK900)/(AJ891+AJ900))^($F909*(1+$E909))</f>
        <v/>
      </c>
      <c r="AL909" s="47">
        <f>AK909*(1/(1+$G909))^(1+$E909)*(1+AL$7)^$D909*(AL891/AK891)^$E909*((AL891+AL900)/(AK891+AK900))^($F909*(1+$E909))</f>
        <v/>
      </c>
      <c r="AM909" s="47">
        <f>AL909*(1/(1+$G909))^(1+$E909)*(1+AM$7)^$D909*(AM891/AL891)^$E909*((AM891+AM900)/(AL891+AL900))^($F909*(1+$E909))</f>
        <v/>
      </c>
      <c r="AN909" s="47">
        <f>AM909*(1/(1+$G909))^(1+$E909)*(1+AN$7)^$D909*(AN891/AM891)^$E909*((AN891+AN900)/(AM891+AM900))^($F909*(1+$E909))</f>
        <v/>
      </c>
      <c r="AO909" s="47">
        <f>AN909*(1/(1+$G909))^(1+$E909)*(1+AO$7)^$D909*(AO891/AN891)^$E909*((AO891+AO900)/(AN891+AN900))^($F909*(1+$E909))</f>
        <v/>
      </c>
      <c r="AP909" s="47">
        <f>AO909*(1/(1+$G909))^(1+$E909)*(1+AP$7)^$D909*(AP891/AO891)^$E909*((AP891+AP900)/(AO891+AO900))^($F909*(1+$E909))</f>
        <v/>
      </c>
      <c r="AQ909" s="47">
        <f>AP909*(1/(1+$G909))^(1+$E909)*(1+AQ$7)^$D909*(AQ891/AP891)^$E909*((AQ891+AQ900)/(AP891+AP900))^($F909*(1+$E909))</f>
        <v/>
      </c>
      <c r="AR909" s="47">
        <f>AQ909*(1/(1+$G909))^(1+$E909)*(1+AR$7)^$D909*(AR891/AQ891)^$E909*((AR891+AR900)/(AQ891+AQ900))^($F909*(1+$E909))</f>
        <v/>
      </c>
      <c r="AS909" s="47">
        <f>AR909*(1/(1+$G909))^(1+$E909)*(1+AS$7)^$D909*(AS891/AR891)^$E909*((AS891+AS900)/(AR891+AR900))^($F909*(1+$E909))</f>
        <v/>
      </c>
      <c r="AT909" s="47">
        <f>AS909*(1/(1+$G909))^(1+$E909)*(1+AT$7)^$D909*(AT891/AS891)^$E909*((AT891+AT900)/(AS891+AS900))^($F909*(1+$E909))</f>
        <v/>
      </c>
      <c r="AU909" s="47">
        <f>AT909*(1/(1+$G909))^(1+$E909)*(1+AU$7)^$D909*(AU891/AT891)^$E909*((AU891+AU900)/(AT891+AT900))^($F909*(1+$E909))</f>
        <v/>
      </c>
      <c r="AV909" s="47">
        <f>AU909*(1/(1+$G909))^(1+$E909)*(1+AV$7)^$D909*(AV891/AU891)^$E909*((AV891+AV900)/(AU891+AU900))^($F909*(1+$E909))</f>
        <v/>
      </c>
      <c r="AW909" s="47">
        <f>AV909*(1/(1+$G909))^(1+$E909)*(1+AW$7)^$D909*(AW891/AV891)^$E909*((AW891+AW900)/(AV891+AV900))^($F909*(1+$E909))</f>
        <v/>
      </c>
      <c r="AX909" s="48">
        <f>FUELUSE(AW909,AX891,AW891,AX900,AW900,AX$7,$D909,$E909,$F909,$G909)</f>
        <v/>
      </c>
    </row>
    <row r="910" hidden="1" outlineLevel="2">
      <c r="A910" s="5" t="inlineStr">
        <is>
          <t>ener</t>
        </is>
      </c>
      <c r="B910" s="5" t="inlineStr">
        <is>
          <t>die</t>
        </is>
      </c>
      <c r="C910" s="5" t="inlineStr">
        <is>
          <t>srv</t>
        </is>
      </c>
      <c r="D910" s="40">
        <f>INDEX(Inputs!$N$5:$N$132,MATCH($B910&amp;"|"&amp;$C910,Inputs!$A$5:$A$132,0))</f>
        <v/>
      </c>
      <c r="E910" s="40">
        <f>INDEX(Inputs!$O$5:$O$132,MATCH($B910&amp;"|"&amp;$C910,Inputs!$A$5:$A$132,0))</f>
        <v/>
      </c>
      <c r="F910" s="40">
        <f>INDEX(Inputs!$P$5:$P$132,MATCH($B910&amp;"|"&amp;$C910,Inputs!$A$5:$A$132,0))</f>
        <v/>
      </c>
      <c r="G910" s="40">
        <f>INDEX(Inputs!$Q$5:$Q$132,MATCH($B910&amp;"|"&amp;$C910,Inputs!$A$5:$A$132,0))</f>
        <v/>
      </c>
      <c r="H910" s="5">
        <f>INDEX(Variables!$B$5:$B$105,MATCH($A910,Variables!$A$5:$A$105,0))&amp;IF($C910="",""," | "&amp;INDEX(Mapping!$B$5:$B$26,MATCH($C910,Mapping!$A$5:$A$26,0))&amp;" | "&amp;INDEX(Mapping!$B$30:$B$41,MATCH($B910,Mapping!$A$30:$A$41,0)))</f>
        <v/>
      </c>
      <c r="I910" s="5">
        <f>INDEX(Variables!$C$5:$C$105,MATCH($A910,Variables!$A$5:$A$105,0))</f>
        <v/>
      </c>
      <c r="J910" s="5">
        <f>INDEX(Variables!$E$5:$E$105,MATCH($A910,Variables!$A$5:$A$105,0))</f>
        <v/>
      </c>
      <c r="K910" s="25">
        <f>LOWER(Settings!$C$4)&amp;".mit."&amp;$A910&amp;IF($C910="","","."&amp;$C910&amp;"."&amp;$B910)&amp;IF(INDEX(Variables!$D$5:$D$105,MATCH($A910,Variables!$A$5:$A$105,0))="","","."&amp;INDEX(Variables!$D$5:$D$105,MATCH($A910,Variables!$A$5:$A$105,0)))&amp;"."&amp;K$5</f>
        <v/>
      </c>
      <c r="L910" s="46">
        <f>INDEX(Inputs!$U$5:$U$132,MATCH($B910&amp;"|"&amp;$C910,Inputs!$A$5:$A$132,0))</f>
        <v/>
      </c>
      <c r="M910" s="47">
        <f>L910*(1/(1+$G910))^(1+$E910)*(1+M$7)^$D910*(M892/L892)^$E910*((M892+M901)/(L892+L901))^($F910*(1+$E910))</f>
        <v/>
      </c>
      <c r="N910" s="47">
        <f>M910*(1/(1+$G910))^(1+$E910)*(1+N$7)^$D910*(N892/M892)^$E910*((N892+N901)/(M892+M901))^($F910*(1+$E910))</f>
        <v/>
      </c>
      <c r="O910" s="47">
        <f>N910*(1/(1+$G910))^(1+$E910)*(1+O$7)^$D910*(O892/N892)^$E910*((O892+O901)/(N892+N901))^($F910*(1+$E910))</f>
        <v/>
      </c>
      <c r="P910" s="47">
        <f>O910*(1/(1+$G910))^(1+$E910)*(1+P$7)^$D910*(P892/O892)^$E910*((P892+P901)/(O892+O901))^($F910*(1+$E910))</f>
        <v/>
      </c>
      <c r="Q910" s="47">
        <f>P910*(1/(1+$G910))^(1+$E910)*(1+Q$7)^$D910*(Q892/P892)^$E910*((Q892+Q901)/(P892+P901))^($F910*(1+$E910))</f>
        <v/>
      </c>
      <c r="R910" s="47">
        <f>Q910*(1/(1+$G910))^(1+$E910)*(1+R$7)^$D910*(R892/Q892)^$E910*((R892+R901)/(Q892+Q901))^($F910*(1+$E910))</f>
        <v/>
      </c>
      <c r="S910" s="47">
        <f>R910*(1/(1+$G910))^(1+$E910)*(1+S$7)^$D910*(S892/R892)^$E910*((S892+S901)/(R892+R901))^($F910*(1+$E910))</f>
        <v/>
      </c>
      <c r="T910" s="47">
        <f>S910*(1/(1+$G910))^(1+$E910)*(1+T$7)^$D910*(T892/S892)^$E910*((T892+T901)/(S892+S901))^($F910*(1+$E910))</f>
        <v/>
      </c>
      <c r="U910" s="47">
        <f>T910*(1/(1+$G910))^(1+$E910)*(1+U$7)^$D910*(U892/T892)^$E910*((U892+U901)/(T892+T901))^($F910*(1+$E910))</f>
        <v/>
      </c>
      <c r="V910" s="47">
        <f>U910*(1/(1+$G910))^(1+$E910)*(1+V$7)^$D910*(V892/U892)^$E910*((V892+V901)/(U892+U901))^($F910*(1+$E910))</f>
        <v/>
      </c>
      <c r="W910" s="47">
        <f>V910*(1/(1+$G910))^(1+$E910)*(1+W$7)^$D910*(W892/V892)^$E910*((W892+W901)/(V892+V901))^($F910*(1+$E910))</f>
        <v/>
      </c>
      <c r="X910" s="47">
        <f>W910*(1/(1+$G910))^(1+$E910)*(1+X$7)^$D910*(X892/W892)^$E910*((X892+X901)/(W892+W901))^($F910*(1+$E910))</f>
        <v/>
      </c>
      <c r="Y910" s="47">
        <f>X910*(1/(1+$G910))^(1+$E910)*(1+Y$7)^$D910*(Y892/X892)^$E910*((Y892+Y901)/(X892+X901))^($F910*(1+$E910))</f>
        <v/>
      </c>
      <c r="Z910" s="47">
        <f>Y910*(1/(1+$G910))^(1+$E910)*(1+Z$7)^$D910*(Z892/Y892)^$E910*((Z892+Z901)/(Y892+Y901))^($F910*(1+$E910))</f>
        <v/>
      </c>
      <c r="AA910" s="47">
        <f>Z910*(1/(1+$G910))^(1+$E910)*(1+AA$7)^$D910*(AA892/Z892)^$E910*((AA892+AA901)/(Z892+Z901))^($F910*(1+$E910))</f>
        <v/>
      </c>
      <c r="AB910" s="47">
        <f>AA910*(1/(1+$G910))^(1+$E910)*(1+AB$7)^$D910*(AB892/AA892)^$E910*((AB892+AB901)/(AA892+AA901))^($F910*(1+$E910))</f>
        <v/>
      </c>
      <c r="AC910" s="47">
        <f>AB910*(1/(1+$G910))^(1+$E910)*(1+AC$7)^$D910*(AC892/AB892)^$E910*((AC892+AC901)/(AB892+AB901))^($F910*(1+$E910))</f>
        <v/>
      </c>
      <c r="AD910" s="48">
        <f>FUELUSE(AC910,AD892,AC892,AD901,AC901,AD$7,$D910,$E910,$F910,$G910)</f>
        <v/>
      </c>
      <c r="AE910" s="25">
        <f>LOWER(Settings!$C$4)&amp;".mit."&amp;$A910&amp;IF($C910="","","."&amp;$C910&amp;"."&amp;$B910)&amp;IF(INDEX(Variables!$D$5:$D$105,MATCH($A910,Variables!$A$5:$A$105,0))="","","."&amp;INDEX(Variables!$D$5:$D$105,MATCH($A910,Variables!$A$5:$A$105,0)))&amp;"."&amp;AE$5</f>
        <v/>
      </c>
      <c r="AF910" s="46">
        <f>INDEX(Inputs!$U$5:$U$132,MATCH($B910&amp;"|"&amp;$C910,Inputs!$A$5:$A$132,0))</f>
        <v/>
      </c>
      <c r="AG910" s="47">
        <f>AF910*(1/(1+$G910))^(1+$E910)*(1+AG$7)^$D910*(AG892/AF892)^$E910*((AG892+AG901)/(AF892+AF901))^($F910*(1+$E910))</f>
        <v/>
      </c>
      <c r="AH910" s="47">
        <f>AG910*(1/(1+$G910))^(1+$E910)*(1+AH$7)^$D910*(AH892/AG892)^$E910*((AH892+AH901)/(AG892+AG901))^($F910*(1+$E910))</f>
        <v/>
      </c>
      <c r="AI910" s="47">
        <f>AH910*(1/(1+$G910))^(1+$E910)*(1+AI$7)^$D910*(AI892/AH892)^$E910*((AI892+AI901)/(AH892+AH901))^($F910*(1+$E910))</f>
        <v/>
      </c>
      <c r="AJ910" s="47">
        <f>AI910*(1/(1+$G910))^(1+$E910)*(1+AJ$7)^$D910*(AJ892/AI892)^$E910*((AJ892+AJ901)/(AI892+AI901))^($F910*(1+$E910))</f>
        <v/>
      </c>
      <c r="AK910" s="47">
        <f>AJ910*(1/(1+$G910))^(1+$E910)*(1+AK$7)^$D910*(AK892/AJ892)^$E910*((AK892+AK901)/(AJ892+AJ901))^($F910*(1+$E910))</f>
        <v/>
      </c>
      <c r="AL910" s="47">
        <f>AK910*(1/(1+$G910))^(1+$E910)*(1+AL$7)^$D910*(AL892/AK892)^$E910*((AL892+AL901)/(AK892+AK901))^($F910*(1+$E910))</f>
        <v/>
      </c>
      <c r="AM910" s="47">
        <f>AL910*(1/(1+$G910))^(1+$E910)*(1+AM$7)^$D910*(AM892/AL892)^$E910*((AM892+AM901)/(AL892+AL901))^($F910*(1+$E910))</f>
        <v/>
      </c>
      <c r="AN910" s="47">
        <f>AM910*(1/(1+$G910))^(1+$E910)*(1+AN$7)^$D910*(AN892/AM892)^$E910*((AN892+AN901)/(AM892+AM901))^($F910*(1+$E910))</f>
        <v/>
      </c>
      <c r="AO910" s="47">
        <f>AN910*(1/(1+$G910))^(1+$E910)*(1+AO$7)^$D910*(AO892/AN892)^$E910*((AO892+AO901)/(AN892+AN901))^($F910*(1+$E910))</f>
        <v/>
      </c>
      <c r="AP910" s="47">
        <f>AO910*(1/(1+$G910))^(1+$E910)*(1+AP$7)^$D910*(AP892/AO892)^$E910*((AP892+AP901)/(AO892+AO901))^($F910*(1+$E910))</f>
        <v/>
      </c>
      <c r="AQ910" s="47">
        <f>AP910*(1/(1+$G910))^(1+$E910)*(1+AQ$7)^$D910*(AQ892/AP892)^$E910*((AQ892+AQ901)/(AP892+AP901))^($F910*(1+$E910))</f>
        <v/>
      </c>
      <c r="AR910" s="47">
        <f>AQ910*(1/(1+$G910))^(1+$E910)*(1+AR$7)^$D910*(AR892/AQ892)^$E910*((AR892+AR901)/(AQ892+AQ901))^($F910*(1+$E910))</f>
        <v/>
      </c>
      <c r="AS910" s="47">
        <f>AR910*(1/(1+$G910))^(1+$E910)*(1+AS$7)^$D910*(AS892/AR892)^$E910*((AS892+AS901)/(AR892+AR901))^($F910*(1+$E910))</f>
        <v/>
      </c>
      <c r="AT910" s="47">
        <f>AS910*(1/(1+$G910))^(1+$E910)*(1+AT$7)^$D910*(AT892/AS892)^$E910*((AT892+AT901)/(AS892+AS901))^($F910*(1+$E910))</f>
        <v/>
      </c>
      <c r="AU910" s="47">
        <f>AT910*(1/(1+$G910))^(1+$E910)*(1+AU$7)^$D910*(AU892/AT892)^$E910*((AU892+AU901)/(AT892+AT901))^($F910*(1+$E910))</f>
        <v/>
      </c>
      <c r="AV910" s="47">
        <f>AU910*(1/(1+$G910))^(1+$E910)*(1+AV$7)^$D910*(AV892/AU892)^$E910*((AV892+AV901)/(AU892+AU901))^($F910*(1+$E910))</f>
        <v/>
      </c>
      <c r="AW910" s="47">
        <f>AV910*(1/(1+$G910))^(1+$E910)*(1+AW$7)^$D910*(AW892/AV892)^$E910*((AW892+AW901)/(AV892+AV901))^($F910*(1+$E910))</f>
        <v/>
      </c>
      <c r="AX910" s="48">
        <f>FUELUSE(AW910,AX892,AW892,AX901,AW901,AX$7,$D910,$E910,$F910,$G910)</f>
        <v/>
      </c>
    </row>
    <row r="911" hidden="1" outlineLevel="2">
      <c r="A911" s="5" t="inlineStr">
        <is>
          <t>ener</t>
        </is>
      </c>
      <c r="B911" s="5" t="inlineStr">
        <is>
          <t>lpg</t>
        </is>
      </c>
      <c r="C911" s="5" t="inlineStr">
        <is>
          <t>srv</t>
        </is>
      </c>
      <c r="D911" s="40">
        <f>INDEX(Inputs!$N$5:$N$132,MATCH($B911&amp;"|"&amp;$C911,Inputs!$A$5:$A$132,0))</f>
        <v/>
      </c>
      <c r="E911" s="40">
        <f>INDEX(Inputs!$O$5:$O$132,MATCH($B911&amp;"|"&amp;$C911,Inputs!$A$5:$A$132,0))</f>
        <v/>
      </c>
      <c r="F911" s="40">
        <f>INDEX(Inputs!$P$5:$P$132,MATCH($B911&amp;"|"&amp;$C911,Inputs!$A$5:$A$132,0))</f>
        <v/>
      </c>
      <c r="G911" s="40">
        <f>INDEX(Inputs!$Q$5:$Q$132,MATCH($B911&amp;"|"&amp;$C911,Inputs!$A$5:$A$132,0))</f>
        <v/>
      </c>
      <c r="H911" s="5">
        <f>INDEX(Variables!$B$5:$B$105,MATCH($A911,Variables!$A$5:$A$105,0))&amp;IF($C911="",""," | "&amp;INDEX(Mapping!$B$5:$B$26,MATCH($C911,Mapping!$A$5:$A$26,0))&amp;" | "&amp;INDEX(Mapping!$B$30:$B$41,MATCH($B911,Mapping!$A$30:$A$41,0)))</f>
        <v/>
      </c>
      <c r="I911" s="5">
        <f>INDEX(Variables!$C$5:$C$105,MATCH($A911,Variables!$A$5:$A$105,0))</f>
        <v/>
      </c>
      <c r="J911" s="5">
        <f>INDEX(Variables!$E$5:$E$105,MATCH($A911,Variables!$A$5:$A$105,0))</f>
        <v/>
      </c>
      <c r="K911" s="25">
        <f>LOWER(Settings!$C$4)&amp;".mit."&amp;$A911&amp;IF($C911="","","."&amp;$C911&amp;"."&amp;$B911)&amp;IF(INDEX(Variables!$D$5:$D$105,MATCH($A911,Variables!$A$5:$A$105,0))="","","."&amp;INDEX(Variables!$D$5:$D$105,MATCH($A911,Variables!$A$5:$A$105,0)))&amp;"."&amp;K$5</f>
        <v/>
      </c>
      <c r="L911" s="46">
        <f>INDEX(Inputs!$U$5:$U$132,MATCH($B911&amp;"|"&amp;$C911,Inputs!$A$5:$A$132,0))</f>
        <v/>
      </c>
      <c r="M911" s="47">
        <f>L911*(1/(1+$G911))^(1+$E911)*(1+M$7)^$D911*(M893/L893)^$E911*((M893+M902)/(L893+L902))^($F911*(1+$E911))</f>
        <v/>
      </c>
      <c r="N911" s="47">
        <f>M911*(1/(1+$G911))^(1+$E911)*(1+N$7)^$D911*(N893/M893)^$E911*((N893+N902)/(M893+M902))^($F911*(1+$E911))</f>
        <v/>
      </c>
      <c r="O911" s="47">
        <f>N911*(1/(1+$G911))^(1+$E911)*(1+O$7)^$D911*(O893/N893)^$E911*((O893+O902)/(N893+N902))^($F911*(1+$E911))</f>
        <v/>
      </c>
      <c r="P911" s="47">
        <f>O911*(1/(1+$G911))^(1+$E911)*(1+P$7)^$D911*(P893/O893)^$E911*((P893+P902)/(O893+O902))^($F911*(1+$E911))</f>
        <v/>
      </c>
      <c r="Q911" s="47">
        <f>P911*(1/(1+$G911))^(1+$E911)*(1+Q$7)^$D911*(Q893/P893)^$E911*((Q893+Q902)/(P893+P902))^($F911*(1+$E911))</f>
        <v/>
      </c>
      <c r="R911" s="47">
        <f>Q911*(1/(1+$G911))^(1+$E911)*(1+R$7)^$D911*(R893/Q893)^$E911*((R893+R902)/(Q893+Q902))^($F911*(1+$E911))</f>
        <v/>
      </c>
      <c r="S911" s="47">
        <f>R911*(1/(1+$G911))^(1+$E911)*(1+S$7)^$D911*(S893/R893)^$E911*((S893+S902)/(R893+R902))^($F911*(1+$E911))</f>
        <v/>
      </c>
      <c r="T911" s="47">
        <f>S911*(1/(1+$G911))^(1+$E911)*(1+T$7)^$D911*(T893/S893)^$E911*((T893+T902)/(S893+S902))^($F911*(1+$E911))</f>
        <v/>
      </c>
      <c r="U911" s="47">
        <f>T911*(1/(1+$G911))^(1+$E911)*(1+U$7)^$D911*(U893/T893)^$E911*((U893+U902)/(T893+T902))^($F911*(1+$E911))</f>
        <v/>
      </c>
      <c r="V911" s="47">
        <f>U911*(1/(1+$G911))^(1+$E911)*(1+V$7)^$D911*(V893/U893)^$E911*((V893+V902)/(U893+U902))^($F911*(1+$E911))</f>
        <v/>
      </c>
      <c r="W911" s="47">
        <f>V911*(1/(1+$G911))^(1+$E911)*(1+W$7)^$D911*(W893/V893)^$E911*((W893+W902)/(V893+V902))^($F911*(1+$E911))</f>
        <v/>
      </c>
      <c r="X911" s="47">
        <f>W911*(1/(1+$G911))^(1+$E911)*(1+X$7)^$D911*(X893/W893)^$E911*((X893+X902)/(W893+W902))^($F911*(1+$E911))</f>
        <v/>
      </c>
      <c r="Y911" s="47">
        <f>X911*(1/(1+$G911))^(1+$E911)*(1+Y$7)^$D911*(Y893/X893)^$E911*((Y893+Y902)/(X893+X902))^($F911*(1+$E911))</f>
        <v/>
      </c>
      <c r="Z911" s="47">
        <f>Y911*(1/(1+$G911))^(1+$E911)*(1+Z$7)^$D911*(Z893/Y893)^$E911*((Z893+Z902)/(Y893+Y902))^($F911*(1+$E911))</f>
        <v/>
      </c>
      <c r="AA911" s="47">
        <f>Z911*(1/(1+$G911))^(1+$E911)*(1+AA$7)^$D911*(AA893/Z893)^$E911*((AA893+AA902)/(Z893+Z902))^($F911*(1+$E911))</f>
        <v/>
      </c>
      <c r="AB911" s="47">
        <f>AA911*(1/(1+$G911))^(1+$E911)*(1+AB$7)^$D911*(AB893/AA893)^$E911*((AB893+AB902)/(AA893+AA902))^($F911*(1+$E911))</f>
        <v/>
      </c>
      <c r="AC911" s="47">
        <f>AB911*(1/(1+$G911))^(1+$E911)*(1+AC$7)^$D911*(AC893/AB893)^$E911*((AC893+AC902)/(AB893+AB902))^($F911*(1+$E911))</f>
        <v/>
      </c>
      <c r="AD911" s="48">
        <f>FUELUSE(AC911,AD893,AC893,AD902,AC902,AD$7,$D911,$E911,$F911,$G911)</f>
        <v/>
      </c>
      <c r="AE911" s="25">
        <f>LOWER(Settings!$C$4)&amp;".mit."&amp;$A911&amp;IF($C911="","","."&amp;$C911&amp;"."&amp;$B911)&amp;IF(INDEX(Variables!$D$5:$D$105,MATCH($A911,Variables!$A$5:$A$105,0))="","","."&amp;INDEX(Variables!$D$5:$D$105,MATCH($A911,Variables!$A$5:$A$105,0)))&amp;"."&amp;AE$5</f>
        <v/>
      </c>
      <c r="AF911" s="46">
        <f>INDEX(Inputs!$U$5:$U$132,MATCH($B911&amp;"|"&amp;$C911,Inputs!$A$5:$A$132,0))</f>
        <v/>
      </c>
      <c r="AG911" s="47">
        <f>AF911*(1/(1+$G911))^(1+$E911)*(1+AG$7)^$D911*(AG893/AF893)^$E911*((AG893+AG902)/(AF893+AF902))^($F911*(1+$E911))</f>
        <v/>
      </c>
      <c r="AH911" s="47">
        <f>AG911*(1/(1+$G911))^(1+$E911)*(1+AH$7)^$D911*(AH893/AG893)^$E911*((AH893+AH902)/(AG893+AG902))^($F911*(1+$E911))</f>
        <v/>
      </c>
      <c r="AI911" s="47">
        <f>AH911*(1/(1+$G911))^(1+$E911)*(1+AI$7)^$D911*(AI893/AH893)^$E911*((AI893+AI902)/(AH893+AH902))^($F911*(1+$E911))</f>
        <v/>
      </c>
      <c r="AJ911" s="47">
        <f>AI911*(1/(1+$G911))^(1+$E911)*(1+AJ$7)^$D911*(AJ893/AI893)^$E911*((AJ893+AJ902)/(AI893+AI902))^($F911*(1+$E911))</f>
        <v/>
      </c>
      <c r="AK911" s="47">
        <f>AJ911*(1/(1+$G911))^(1+$E911)*(1+AK$7)^$D911*(AK893/AJ893)^$E911*((AK893+AK902)/(AJ893+AJ902))^($F911*(1+$E911))</f>
        <v/>
      </c>
      <c r="AL911" s="47">
        <f>AK911*(1/(1+$G911))^(1+$E911)*(1+AL$7)^$D911*(AL893/AK893)^$E911*((AL893+AL902)/(AK893+AK902))^($F911*(1+$E911))</f>
        <v/>
      </c>
      <c r="AM911" s="47">
        <f>AL911*(1/(1+$G911))^(1+$E911)*(1+AM$7)^$D911*(AM893/AL893)^$E911*((AM893+AM902)/(AL893+AL902))^($F911*(1+$E911))</f>
        <v/>
      </c>
      <c r="AN911" s="47">
        <f>AM911*(1/(1+$G911))^(1+$E911)*(1+AN$7)^$D911*(AN893/AM893)^$E911*((AN893+AN902)/(AM893+AM902))^($F911*(1+$E911))</f>
        <v/>
      </c>
      <c r="AO911" s="47">
        <f>AN911*(1/(1+$G911))^(1+$E911)*(1+AO$7)^$D911*(AO893/AN893)^$E911*((AO893+AO902)/(AN893+AN902))^($F911*(1+$E911))</f>
        <v/>
      </c>
      <c r="AP911" s="47">
        <f>AO911*(1/(1+$G911))^(1+$E911)*(1+AP$7)^$D911*(AP893/AO893)^$E911*((AP893+AP902)/(AO893+AO902))^($F911*(1+$E911))</f>
        <v/>
      </c>
      <c r="AQ911" s="47">
        <f>AP911*(1/(1+$G911))^(1+$E911)*(1+AQ$7)^$D911*(AQ893/AP893)^$E911*((AQ893+AQ902)/(AP893+AP902))^($F911*(1+$E911))</f>
        <v/>
      </c>
      <c r="AR911" s="47">
        <f>AQ911*(1/(1+$G911))^(1+$E911)*(1+AR$7)^$D911*(AR893/AQ893)^$E911*((AR893+AR902)/(AQ893+AQ902))^($F911*(1+$E911))</f>
        <v/>
      </c>
      <c r="AS911" s="47">
        <f>AR911*(1/(1+$G911))^(1+$E911)*(1+AS$7)^$D911*(AS893/AR893)^$E911*((AS893+AS902)/(AR893+AR902))^($F911*(1+$E911))</f>
        <v/>
      </c>
      <c r="AT911" s="47">
        <f>AS911*(1/(1+$G911))^(1+$E911)*(1+AT$7)^$D911*(AT893/AS893)^$E911*((AT893+AT902)/(AS893+AS902))^($F911*(1+$E911))</f>
        <v/>
      </c>
      <c r="AU911" s="47">
        <f>AT911*(1/(1+$G911))^(1+$E911)*(1+AU$7)^$D911*(AU893/AT893)^$E911*((AU893+AU902)/(AT893+AT902))^($F911*(1+$E911))</f>
        <v/>
      </c>
      <c r="AV911" s="47">
        <f>AU911*(1/(1+$G911))^(1+$E911)*(1+AV$7)^$D911*(AV893/AU893)^$E911*((AV893+AV902)/(AU893+AU902))^($F911*(1+$E911))</f>
        <v/>
      </c>
      <c r="AW911" s="47">
        <f>AV911*(1/(1+$G911))^(1+$E911)*(1+AW$7)^$D911*(AW893/AV893)^$E911*((AW893+AW902)/(AV893+AV902))^($F911*(1+$E911))</f>
        <v/>
      </c>
      <c r="AX911" s="48">
        <f>FUELUSE(AW911,AX893,AW893,AX902,AW902,AX$7,$D911,$E911,$F911,$G911)</f>
        <v/>
      </c>
    </row>
    <row r="912" hidden="1" outlineLevel="2">
      <c r="A912" s="5" t="inlineStr">
        <is>
          <t>ener</t>
        </is>
      </c>
      <c r="B912" s="5" t="inlineStr">
        <is>
          <t>ker</t>
        </is>
      </c>
      <c r="C912" s="5" t="inlineStr">
        <is>
          <t>srv</t>
        </is>
      </c>
      <c r="D912" s="40">
        <f>INDEX(Inputs!$N$5:$N$132,MATCH($B912&amp;"|"&amp;$C912,Inputs!$A$5:$A$132,0))</f>
        <v/>
      </c>
      <c r="E912" s="40">
        <f>INDEX(Inputs!$O$5:$O$132,MATCH($B912&amp;"|"&amp;$C912,Inputs!$A$5:$A$132,0))</f>
        <v/>
      </c>
      <c r="F912" s="40">
        <f>INDEX(Inputs!$P$5:$P$132,MATCH($B912&amp;"|"&amp;$C912,Inputs!$A$5:$A$132,0))</f>
        <v/>
      </c>
      <c r="G912" s="40">
        <f>INDEX(Inputs!$Q$5:$Q$132,MATCH($B912&amp;"|"&amp;$C912,Inputs!$A$5:$A$132,0))</f>
        <v/>
      </c>
      <c r="H912" s="5">
        <f>INDEX(Variables!$B$5:$B$105,MATCH($A912,Variables!$A$5:$A$105,0))&amp;IF($C912="",""," | "&amp;INDEX(Mapping!$B$5:$B$26,MATCH($C912,Mapping!$A$5:$A$26,0))&amp;" | "&amp;INDEX(Mapping!$B$30:$B$41,MATCH($B912,Mapping!$A$30:$A$41,0)))</f>
        <v/>
      </c>
      <c r="I912" s="5">
        <f>INDEX(Variables!$C$5:$C$105,MATCH($A912,Variables!$A$5:$A$105,0))</f>
        <v/>
      </c>
      <c r="J912" s="5">
        <f>INDEX(Variables!$E$5:$E$105,MATCH($A912,Variables!$A$5:$A$105,0))</f>
        <v/>
      </c>
      <c r="K912" s="25">
        <f>LOWER(Settings!$C$4)&amp;".mit."&amp;$A912&amp;IF($C912="","","."&amp;$C912&amp;"."&amp;$B912)&amp;IF(INDEX(Variables!$D$5:$D$105,MATCH($A912,Variables!$A$5:$A$105,0))="","","."&amp;INDEX(Variables!$D$5:$D$105,MATCH($A912,Variables!$A$5:$A$105,0)))&amp;"."&amp;K$5</f>
        <v/>
      </c>
      <c r="L912" s="46">
        <f>INDEX(Inputs!$U$5:$U$132,MATCH($B912&amp;"|"&amp;$C912,Inputs!$A$5:$A$132,0))</f>
        <v/>
      </c>
      <c r="M912" s="47">
        <f>L912*(1/(1+$G912))^(1+$E912)*(1+M$7)^$D912*(M894/L894)^$E912*((M894+M903)/(L894+L903))^($F912*(1+$E912))</f>
        <v/>
      </c>
      <c r="N912" s="47">
        <f>M912*(1/(1+$G912))^(1+$E912)*(1+N$7)^$D912*(N894/M894)^$E912*((N894+N903)/(M894+M903))^($F912*(1+$E912))</f>
        <v/>
      </c>
      <c r="O912" s="47">
        <f>N912*(1/(1+$G912))^(1+$E912)*(1+O$7)^$D912*(O894/N894)^$E912*((O894+O903)/(N894+N903))^($F912*(1+$E912))</f>
        <v/>
      </c>
      <c r="P912" s="47">
        <f>O912*(1/(1+$G912))^(1+$E912)*(1+P$7)^$D912*(P894/O894)^$E912*((P894+P903)/(O894+O903))^($F912*(1+$E912))</f>
        <v/>
      </c>
      <c r="Q912" s="47">
        <f>P912*(1/(1+$G912))^(1+$E912)*(1+Q$7)^$D912*(Q894/P894)^$E912*((Q894+Q903)/(P894+P903))^($F912*(1+$E912))</f>
        <v/>
      </c>
      <c r="R912" s="47">
        <f>Q912*(1/(1+$G912))^(1+$E912)*(1+R$7)^$D912*(R894/Q894)^$E912*((R894+R903)/(Q894+Q903))^($F912*(1+$E912))</f>
        <v/>
      </c>
      <c r="S912" s="47">
        <f>R912*(1/(1+$G912))^(1+$E912)*(1+S$7)^$D912*(S894/R894)^$E912*((S894+S903)/(R894+R903))^($F912*(1+$E912))</f>
        <v/>
      </c>
      <c r="T912" s="47">
        <f>S912*(1/(1+$G912))^(1+$E912)*(1+T$7)^$D912*(T894/S894)^$E912*((T894+T903)/(S894+S903))^($F912*(1+$E912))</f>
        <v/>
      </c>
      <c r="U912" s="47">
        <f>T912*(1/(1+$G912))^(1+$E912)*(1+U$7)^$D912*(U894/T894)^$E912*((U894+U903)/(T894+T903))^($F912*(1+$E912))</f>
        <v/>
      </c>
      <c r="V912" s="47">
        <f>U912*(1/(1+$G912))^(1+$E912)*(1+V$7)^$D912*(V894/U894)^$E912*((V894+V903)/(U894+U903))^($F912*(1+$E912))</f>
        <v/>
      </c>
      <c r="W912" s="47">
        <f>V912*(1/(1+$G912))^(1+$E912)*(1+W$7)^$D912*(W894/V894)^$E912*((W894+W903)/(V894+V903))^($F912*(1+$E912))</f>
        <v/>
      </c>
      <c r="X912" s="47">
        <f>W912*(1/(1+$G912))^(1+$E912)*(1+X$7)^$D912*(X894/W894)^$E912*((X894+X903)/(W894+W903))^($F912*(1+$E912))</f>
        <v/>
      </c>
      <c r="Y912" s="47">
        <f>X912*(1/(1+$G912))^(1+$E912)*(1+Y$7)^$D912*(Y894/X894)^$E912*((Y894+Y903)/(X894+X903))^($F912*(1+$E912))</f>
        <v/>
      </c>
      <c r="Z912" s="47">
        <f>Y912*(1/(1+$G912))^(1+$E912)*(1+Z$7)^$D912*(Z894/Y894)^$E912*((Z894+Z903)/(Y894+Y903))^($F912*(1+$E912))</f>
        <v/>
      </c>
      <c r="AA912" s="47">
        <f>Z912*(1/(1+$G912))^(1+$E912)*(1+AA$7)^$D912*(AA894/Z894)^$E912*((AA894+AA903)/(Z894+Z903))^($F912*(1+$E912))</f>
        <v/>
      </c>
      <c r="AB912" s="47">
        <f>AA912*(1/(1+$G912))^(1+$E912)*(1+AB$7)^$D912*(AB894/AA894)^$E912*((AB894+AB903)/(AA894+AA903))^($F912*(1+$E912))</f>
        <v/>
      </c>
      <c r="AC912" s="47">
        <f>AB912*(1/(1+$G912))^(1+$E912)*(1+AC$7)^$D912*(AC894/AB894)^$E912*((AC894+AC903)/(AB894+AB903))^($F912*(1+$E912))</f>
        <v/>
      </c>
      <c r="AD912" s="48">
        <f>FUELUSE(AC912,AD894,AC894,AD903,AC903,AD$7,$D912,$E912,$F912,$G912)</f>
        <v/>
      </c>
      <c r="AE912" s="25">
        <f>LOWER(Settings!$C$4)&amp;".mit."&amp;$A912&amp;IF($C912="","","."&amp;$C912&amp;"."&amp;$B912)&amp;IF(INDEX(Variables!$D$5:$D$105,MATCH($A912,Variables!$A$5:$A$105,0))="","","."&amp;INDEX(Variables!$D$5:$D$105,MATCH($A912,Variables!$A$5:$A$105,0)))&amp;"."&amp;AE$5</f>
        <v/>
      </c>
      <c r="AF912" s="46">
        <f>INDEX(Inputs!$U$5:$U$132,MATCH($B912&amp;"|"&amp;$C912,Inputs!$A$5:$A$132,0))</f>
        <v/>
      </c>
      <c r="AG912" s="47">
        <f>AF912*(1/(1+$G912))^(1+$E912)*(1+AG$7)^$D912*(AG894/AF894)^$E912*((AG894+AG903)/(AF894+AF903))^($F912*(1+$E912))</f>
        <v/>
      </c>
      <c r="AH912" s="47">
        <f>AG912*(1/(1+$G912))^(1+$E912)*(1+AH$7)^$D912*(AH894/AG894)^$E912*((AH894+AH903)/(AG894+AG903))^($F912*(1+$E912))</f>
        <v/>
      </c>
      <c r="AI912" s="47">
        <f>AH912*(1/(1+$G912))^(1+$E912)*(1+AI$7)^$D912*(AI894/AH894)^$E912*((AI894+AI903)/(AH894+AH903))^($F912*(1+$E912))</f>
        <v/>
      </c>
      <c r="AJ912" s="47">
        <f>AI912*(1/(1+$G912))^(1+$E912)*(1+AJ$7)^$D912*(AJ894/AI894)^$E912*((AJ894+AJ903)/(AI894+AI903))^($F912*(1+$E912))</f>
        <v/>
      </c>
      <c r="AK912" s="47">
        <f>AJ912*(1/(1+$G912))^(1+$E912)*(1+AK$7)^$D912*(AK894/AJ894)^$E912*((AK894+AK903)/(AJ894+AJ903))^($F912*(1+$E912))</f>
        <v/>
      </c>
      <c r="AL912" s="47">
        <f>AK912*(1/(1+$G912))^(1+$E912)*(1+AL$7)^$D912*(AL894/AK894)^$E912*((AL894+AL903)/(AK894+AK903))^($F912*(1+$E912))</f>
        <v/>
      </c>
      <c r="AM912" s="47">
        <f>AL912*(1/(1+$G912))^(1+$E912)*(1+AM$7)^$D912*(AM894/AL894)^$E912*((AM894+AM903)/(AL894+AL903))^($F912*(1+$E912))</f>
        <v/>
      </c>
      <c r="AN912" s="47">
        <f>AM912*(1/(1+$G912))^(1+$E912)*(1+AN$7)^$D912*(AN894/AM894)^$E912*((AN894+AN903)/(AM894+AM903))^($F912*(1+$E912))</f>
        <v/>
      </c>
      <c r="AO912" s="47">
        <f>AN912*(1/(1+$G912))^(1+$E912)*(1+AO$7)^$D912*(AO894/AN894)^$E912*((AO894+AO903)/(AN894+AN903))^($F912*(1+$E912))</f>
        <v/>
      </c>
      <c r="AP912" s="47">
        <f>AO912*(1/(1+$G912))^(1+$E912)*(1+AP$7)^$D912*(AP894/AO894)^$E912*((AP894+AP903)/(AO894+AO903))^($F912*(1+$E912))</f>
        <v/>
      </c>
      <c r="AQ912" s="47">
        <f>AP912*(1/(1+$G912))^(1+$E912)*(1+AQ$7)^$D912*(AQ894/AP894)^$E912*((AQ894+AQ903)/(AP894+AP903))^($F912*(1+$E912))</f>
        <v/>
      </c>
      <c r="AR912" s="47">
        <f>AQ912*(1/(1+$G912))^(1+$E912)*(1+AR$7)^$D912*(AR894/AQ894)^$E912*((AR894+AR903)/(AQ894+AQ903))^($F912*(1+$E912))</f>
        <v/>
      </c>
      <c r="AS912" s="47">
        <f>AR912*(1/(1+$G912))^(1+$E912)*(1+AS$7)^$D912*(AS894/AR894)^$E912*((AS894+AS903)/(AR894+AR903))^($F912*(1+$E912))</f>
        <v/>
      </c>
      <c r="AT912" s="47">
        <f>AS912*(1/(1+$G912))^(1+$E912)*(1+AT$7)^$D912*(AT894/AS894)^$E912*((AT894+AT903)/(AS894+AS903))^($F912*(1+$E912))</f>
        <v/>
      </c>
      <c r="AU912" s="47">
        <f>AT912*(1/(1+$G912))^(1+$E912)*(1+AU$7)^$D912*(AU894/AT894)^$E912*((AU894+AU903)/(AT894+AT903))^($F912*(1+$E912))</f>
        <v/>
      </c>
      <c r="AV912" s="47">
        <f>AU912*(1/(1+$G912))^(1+$E912)*(1+AV$7)^$D912*(AV894/AU894)^$E912*((AV894+AV903)/(AU894+AU903))^($F912*(1+$E912))</f>
        <v/>
      </c>
      <c r="AW912" s="47">
        <f>AV912*(1/(1+$G912))^(1+$E912)*(1+AW$7)^$D912*(AW894/AV894)^$E912*((AW894+AW903)/(AV894+AV903))^($F912*(1+$E912))</f>
        <v/>
      </c>
      <c r="AX912" s="48">
        <f>FUELUSE(AW912,AX894,AW894,AX903,AW903,AX$7,$D912,$E912,$F912,$G912)</f>
        <v/>
      </c>
    </row>
    <row r="913" hidden="1" outlineLevel="2">
      <c r="A913" s="5" t="inlineStr">
        <is>
          <t>ener</t>
        </is>
      </c>
      <c r="B913" s="5" t="inlineStr">
        <is>
          <t>oop</t>
        </is>
      </c>
      <c r="C913" s="5" t="inlineStr">
        <is>
          <t>srv</t>
        </is>
      </c>
      <c r="D913" s="40">
        <f>INDEX(Inputs!$N$5:$N$132,MATCH($B913&amp;"|"&amp;$C913,Inputs!$A$5:$A$132,0))</f>
        <v/>
      </c>
      <c r="E913" s="40">
        <f>INDEX(Inputs!$O$5:$O$132,MATCH($B913&amp;"|"&amp;$C913,Inputs!$A$5:$A$132,0))</f>
        <v/>
      </c>
      <c r="F913" s="40">
        <f>INDEX(Inputs!$P$5:$P$132,MATCH($B913&amp;"|"&amp;$C913,Inputs!$A$5:$A$132,0))</f>
        <v/>
      </c>
      <c r="G913" s="40">
        <f>INDEX(Inputs!$Q$5:$Q$132,MATCH($B913&amp;"|"&amp;$C913,Inputs!$A$5:$A$132,0))</f>
        <v/>
      </c>
      <c r="H913" s="5">
        <f>INDEX(Variables!$B$5:$B$105,MATCH($A913,Variables!$A$5:$A$105,0))&amp;IF($C913="",""," | "&amp;INDEX(Mapping!$B$5:$B$26,MATCH($C913,Mapping!$A$5:$A$26,0))&amp;" | "&amp;INDEX(Mapping!$B$30:$B$41,MATCH($B913,Mapping!$A$30:$A$41,0)))</f>
        <v/>
      </c>
      <c r="I913" s="5">
        <f>INDEX(Variables!$C$5:$C$105,MATCH($A913,Variables!$A$5:$A$105,0))</f>
        <v/>
      </c>
      <c r="J913" s="5">
        <f>INDEX(Variables!$E$5:$E$105,MATCH($A913,Variables!$A$5:$A$105,0))</f>
        <v/>
      </c>
      <c r="K913" s="25">
        <f>LOWER(Settings!$C$4)&amp;".mit."&amp;$A913&amp;IF($C913="","","."&amp;$C913&amp;"."&amp;$B913)&amp;IF(INDEX(Variables!$D$5:$D$105,MATCH($A913,Variables!$A$5:$A$105,0))="","","."&amp;INDEX(Variables!$D$5:$D$105,MATCH($A913,Variables!$A$5:$A$105,0)))&amp;"."&amp;K$5</f>
        <v/>
      </c>
      <c r="L913" s="46">
        <f>INDEX(Inputs!$U$5:$U$132,MATCH($B913&amp;"|"&amp;$C913,Inputs!$A$5:$A$132,0))</f>
        <v/>
      </c>
      <c r="M913" s="47">
        <f>L913*(1/(1+$G913))^(1+$E913)*(1+M$7)^$D913*(M895/L895)^$E913*((M895+M904)/(L895+L904))^($F913*(1+$E913))</f>
        <v/>
      </c>
      <c r="N913" s="47">
        <f>M913*(1/(1+$G913))^(1+$E913)*(1+N$7)^$D913*(N895/M895)^$E913*((N895+N904)/(M895+M904))^($F913*(1+$E913))</f>
        <v/>
      </c>
      <c r="O913" s="47">
        <f>N913*(1/(1+$G913))^(1+$E913)*(1+O$7)^$D913*(O895/N895)^$E913*((O895+O904)/(N895+N904))^($F913*(1+$E913))</f>
        <v/>
      </c>
      <c r="P913" s="47">
        <f>O913*(1/(1+$G913))^(1+$E913)*(1+P$7)^$D913*(P895/O895)^$E913*((P895+P904)/(O895+O904))^($F913*(1+$E913))</f>
        <v/>
      </c>
      <c r="Q913" s="47">
        <f>P913*(1/(1+$G913))^(1+$E913)*(1+Q$7)^$D913*(Q895/P895)^$E913*((Q895+Q904)/(P895+P904))^($F913*(1+$E913))</f>
        <v/>
      </c>
      <c r="R913" s="47">
        <f>Q913*(1/(1+$G913))^(1+$E913)*(1+R$7)^$D913*(R895/Q895)^$E913*((R895+R904)/(Q895+Q904))^($F913*(1+$E913))</f>
        <v/>
      </c>
      <c r="S913" s="47">
        <f>R913*(1/(1+$G913))^(1+$E913)*(1+S$7)^$D913*(S895/R895)^$E913*((S895+S904)/(R895+R904))^($F913*(1+$E913))</f>
        <v/>
      </c>
      <c r="T913" s="47">
        <f>S913*(1/(1+$G913))^(1+$E913)*(1+T$7)^$D913*(T895/S895)^$E913*((T895+T904)/(S895+S904))^($F913*(1+$E913))</f>
        <v/>
      </c>
      <c r="U913" s="47">
        <f>T913*(1/(1+$G913))^(1+$E913)*(1+U$7)^$D913*(U895/T895)^$E913*((U895+U904)/(T895+T904))^($F913*(1+$E913))</f>
        <v/>
      </c>
      <c r="V913" s="47">
        <f>U913*(1/(1+$G913))^(1+$E913)*(1+V$7)^$D913*(V895/U895)^$E913*((V895+V904)/(U895+U904))^($F913*(1+$E913))</f>
        <v/>
      </c>
      <c r="W913" s="47">
        <f>V913*(1/(1+$G913))^(1+$E913)*(1+W$7)^$D913*(W895/V895)^$E913*((W895+W904)/(V895+V904))^($F913*(1+$E913))</f>
        <v/>
      </c>
      <c r="X913" s="47">
        <f>W913*(1/(1+$G913))^(1+$E913)*(1+X$7)^$D913*(X895/W895)^$E913*((X895+X904)/(W895+W904))^($F913*(1+$E913))</f>
        <v/>
      </c>
      <c r="Y913" s="47">
        <f>X913*(1/(1+$G913))^(1+$E913)*(1+Y$7)^$D913*(Y895/X895)^$E913*((Y895+Y904)/(X895+X904))^($F913*(1+$E913))</f>
        <v/>
      </c>
      <c r="Z913" s="47">
        <f>Y913*(1/(1+$G913))^(1+$E913)*(1+Z$7)^$D913*(Z895/Y895)^$E913*((Z895+Z904)/(Y895+Y904))^($F913*(1+$E913))</f>
        <v/>
      </c>
      <c r="AA913" s="47">
        <f>Z913*(1/(1+$G913))^(1+$E913)*(1+AA$7)^$D913*(AA895/Z895)^$E913*((AA895+AA904)/(Z895+Z904))^($F913*(1+$E913))</f>
        <v/>
      </c>
      <c r="AB913" s="47">
        <f>AA913*(1/(1+$G913))^(1+$E913)*(1+AB$7)^$D913*(AB895/AA895)^$E913*((AB895+AB904)/(AA895+AA904))^($F913*(1+$E913))</f>
        <v/>
      </c>
      <c r="AC913" s="47">
        <f>AB913*(1/(1+$G913))^(1+$E913)*(1+AC$7)^$D913*(AC895/AB895)^$E913*((AC895+AC904)/(AB895+AB904))^($F913*(1+$E913))</f>
        <v/>
      </c>
      <c r="AD913" s="48">
        <f>FUELUSE(AC913,AD895,AC895,AD904,AC904,AD$7,$D913,$E913,$F913,$G913)</f>
        <v/>
      </c>
      <c r="AE913" s="25">
        <f>LOWER(Settings!$C$4)&amp;".mit."&amp;$A913&amp;IF($C913="","","."&amp;$C913&amp;"."&amp;$B913)&amp;IF(INDEX(Variables!$D$5:$D$105,MATCH($A913,Variables!$A$5:$A$105,0))="","","."&amp;INDEX(Variables!$D$5:$D$105,MATCH($A913,Variables!$A$5:$A$105,0)))&amp;"."&amp;AE$5</f>
        <v/>
      </c>
      <c r="AF913" s="46">
        <f>INDEX(Inputs!$U$5:$U$132,MATCH($B913&amp;"|"&amp;$C913,Inputs!$A$5:$A$132,0))</f>
        <v/>
      </c>
      <c r="AG913" s="47">
        <f>AF913*(1/(1+$G913))^(1+$E913)*(1+AG$7)^$D913*(AG895/AF895)^$E913*((AG895+AG904)/(AF895+AF904))^($F913*(1+$E913))</f>
        <v/>
      </c>
      <c r="AH913" s="47">
        <f>AG913*(1/(1+$G913))^(1+$E913)*(1+AH$7)^$D913*(AH895/AG895)^$E913*((AH895+AH904)/(AG895+AG904))^($F913*(1+$E913))</f>
        <v/>
      </c>
      <c r="AI913" s="47">
        <f>AH913*(1/(1+$G913))^(1+$E913)*(1+AI$7)^$D913*(AI895/AH895)^$E913*((AI895+AI904)/(AH895+AH904))^($F913*(1+$E913))</f>
        <v/>
      </c>
      <c r="AJ913" s="47">
        <f>AI913*(1/(1+$G913))^(1+$E913)*(1+AJ$7)^$D913*(AJ895/AI895)^$E913*((AJ895+AJ904)/(AI895+AI904))^($F913*(1+$E913))</f>
        <v/>
      </c>
      <c r="AK913" s="47">
        <f>AJ913*(1/(1+$G913))^(1+$E913)*(1+AK$7)^$D913*(AK895/AJ895)^$E913*((AK895+AK904)/(AJ895+AJ904))^($F913*(1+$E913))</f>
        <v/>
      </c>
      <c r="AL913" s="47">
        <f>AK913*(1/(1+$G913))^(1+$E913)*(1+AL$7)^$D913*(AL895/AK895)^$E913*((AL895+AL904)/(AK895+AK904))^($F913*(1+$E913))</f>
        <v/>
      </c>
      <c r="AM913" s="47">
        <f>AL913*(1/(1+$G913))^(1+$E913)*(1+AM$7)^$D913*(AM895/AL895)^$E913*((AM895+AM904)/(AL895+AL904))^($F913*(1+$E913))</f>
        <v/>
      </c>
      <c r="AN913" s="47">
        <f>AM913*(1/(1+$G913))^(1+$E913)*(1+AN$7)^$D913*(AN895/AM895)^$E913*((AN895+AN904)/(AM895+AM904))^($F913*(1+$E913))</f>
        <v/>
      </c>
      <c r="AO913" s="47">
        <f>AN913*(1/(1+$G913))^(1+$E913)*(1+AO$7)^$D913*(AO895/AN895)^$E913*((AO895+AO904)/(AN895+AN904))^($F913*(1+$E913))</f>
        <v/>
      </c>
      <c r="AP913" s="47">
        <f>AO913*(1/(1+$G913))^(1+$E913)*(1+AP$7)^$D913*(AP895/AO895)^$E913*((AP895+AP904)/(AO895+AO904))^($F913*(1+$E913))</f>
        <v/>
      </c>
      <c r="AQ913" s="47">
        <f>AP913*(1/(1+$G913))^(1+$E913)*(1+AQ$7)^$D913*(AQ895/AP895)^$E913*((AQ895+AQ904)/(AP895+AP904))^($F913*(1+$E913))</f>
        <v/>
      </c>
      <c r="AR913" s="47">
        <f>AQ913*(1/(1+$G913))^(1+$E913)*(1+AR$7)^$D913*(AR895/AQ895)^$E913*((AR895+AR904)/(AQ895+AQ904))^($F913*(1+$E913))</f>
        <v/>
      </c>
      <c r="AS913" s="47">
        <f>AR913*(1/(1+$G913))^(1+$E913)*(1+AS$7)^$D913*(AS895/AR895)^$E913*((AS895+AS904)/(AR895+AR904))^($F913*(1+$E913))</f>
        <v/>
      </c>
      <c r="AT913" s="47">
        <f>AS913*(1/(1+$G913))^(1+$E913)*(1+AT$7)^$D913*(AT895/AS895)^$E913*((AT895+AT904)/(AS895+AS904))^($F913*(1+$E913))</f>
        <v/>
      </c>
      <c r="AU913" s="47">
        <f>AT913*(1/(1+$G913))^(1+$E913)*(1+AU$7)^$D913*(AU895/AT895)^$E913*((AU895+AU904)/(AT895+AT904))^($F913*(1+$E913))</f>
        <v/>
      </c>
      <c r="AV913" s="47">
        <f>AU913*(1/(1+$G913))^(1+$E913)*(1+AV$7)^$D913*(AV895/AU895)^$E913*((AV895+AV904)/(AU895+AU904))^($F913*(1+$E913))</f>
        <v/>
      </c>
      <c r="AW913" s="47">
        <f>AV913*(1/(1+$G913))^(1+$E913)*(1+AW$7)^$D913*(AW895/AV895)^$E913*((AW895+AW904)/(AV895+AV904))^($F913*(1+$E913))</f>
        <v/>
      </c>
      <c r="AX913" s="48">
        <f>FUELUSE(AW913,AX895,AW895,AX904,AW904,AX$7,$D913,$E913,$F913,$G913)</f>
        <v/>
      </c>
    </row>
    <row r="914" hidden="1" outlineLevel="2">
      <c r="A914" s="5" t="inlineStr">
        <is>
          <t>ener</t>
        </is>
      </c>
      <c r="B914" s="5" t="inlineStr">
        <is>
          <t>bio</t>
        </is>
      </c>
      <c r="C914" s="5" t="inlineStr">
        <is>
          <t>srv</t>
        </is>
      </c>
      <c r="D914" s="40">
        <f>INDEX(Inputs!$N$5:$N$132,MATCH($B914&amp;"|"&amp;$C914,Inputs!$A$5:$A$132,0))</f>
        <v/>
      </c>
      <c r="E914" s="40">
        <f>INDEX(Inputs!$O$5:$O$132,MATCH($B914&amp;"|"&amp;$C914,Inputs!$A$5:$A$132,0))</f>
        <v/>
      </c>
      <c r="F914" s="40">
        <f>INDEX(Inputs!$P$5:$P$132,MATCH($B914&amp;"|"&amp;$C914,Inputs!$A$5:$A$132,0))</f>
        <v/>
      </c>
      <c r="G914" s="40">
        <f>INDEX(Inputs!$Q$5:$Q$132,MATCH($B914&amp;"|"&amp;$C914,Inputs!$A$5:$A$132,0))</f>
        <v/>
      </c>
      <c r="H914" s="5">
        <f>INDEX(Variables!$B$5:$B$105,MATCH($A914,Variables!$A$5:$A$105,0))&amp;IF($C914="",""," | "&amp;INDEX(Mapping!$B$5:$B$26,MATCH($C914,Mapping!$A$5:$A$26,0))&amp;" | "&amp;INDEX(Mapping!$B$30:$B$41,MATCH($B914,Mapping!$A$30:$A$41,0)))</f>
        <v/>
      </c>
      <c r="I914" s="5">
        <f>INDEX(Variables!$C$5:$C$105,MATCH($A914,Variables!$A$5:$A$105,0))</f>
        <v/>
      </c>
      <c r="J914" s="5">
        <f>INDEX(Variables!$E$5:$E$105,MATCH($A914,Variables!$A$5:$A$105,0))</f>
        <v/>
      </c>
      <c r="K914" s="25">
        <f>LOWER(Settings!$C$4)&amp;".mit."&amp;$A914&amp;IF($C914="","","."&amp;$C914&amp;"."&amp;$B914)&amp;IF(INDEX(Variables!$D$5:$D$105,MATCH($A914,Variables!$A$5:$A$105,0))="","","."&amp;INDEX(Variables!$D$5:$D$105,MATCH($A914,Variables!$A$5:$A$105,0)))&amp;"."&amp;K$5</f>
        <v/>
      </c>
      <c r="L914" s="46">
        <f>INDEX(Inputs!$U$5:$U$132,MATCH($B914&amp;"|"&amp;$C914,Inputs!$A$5:$A$132,0))</f>
        <v/>
      </c>
      <c r="M914" s="47">
        <f>L914*(1/(1+$G914))^(1+$E914)*(1+M$7)^$D914*(M896/L896)^$E914*((M896+M905)/(L896+L905))^($F914*(1+$E914))</f>
        <v/>
      </c>
      <c r="N914" s="47">
        <f>M914*(1/(1+$G914))^(1+$E914)*(1+N$7)^$D914*(N896/M896)^$E914*((N896+N905)/(M896+M905))^($F914*(1+$E914))</f>
        <v/>
      </c>
      <c r="O914" s="47">
        <f>N914*(1/(1+$G914))^(1+$E914)*(1+O$7)^$D914*(O896/N896)^$E914*((O896+O905)/(N896+N905))^($F914*(1+$E914))</f>
        <v/>
      </c>
      <c r="P914" s="47">
        <f>O914*(1/(1+$G914))^(1+$E914)*(1+P$7)^$D914*(P896/O896)^$E914*((P896+P905)/(O896+O905))^($F914*(1+$E914))</f>
        <v/>
      </c>
      <c r="Q914" s="47">
        <f>P914*(1/(1+$G914))^(1+$E914)*(1+Q$7)^$D914*(Q896/P896)^$E914*((Q896+Q905)/(P896+P905))^($F914*(1+$E914))</f>
        <v/>
      </c>
      <c r="R914" s="47">
        <f>Q914*(1/(1+$G914))^(1+$E914)*(1+R$7)^$D914*(R896/Q896)^$E914*((R896+R905)/(Q896+Q905))^($F914*(1+$E914))</f>
        <v/>
      </c>
      <c r="S914" s="47">
        <f>R914*(1/(1+$G914))^(1+$E914)*(1+S$7)^$D914*(S896/R896)^$E914*((S896+S905)/(R896+R905))^($F914*(1+$E914))</f>
        <v/>
      </c>
      <c r="T914" s="47">
        <f>S914*(1/(1+$G914))^(1+$E914)*(1+T$7)^$D914*(T896/S896)^$E914*((T896+T905)/(S896+S905))^($F914*(1+$E914))</f>
        <v/>
      </c>
      <c r="U914" s="47">
        <f>T914*(1/(1+$G914))^(1+$E914)*(1+U$7)^$D914*(U896/T896)^$E914*((U896+U905)/(T896+T905))^($F914*(1+$E914))</f>
        <v/>
      </c>
      <c r="V914" s="47">
        <f>U914*(1/(1+$G914))^(1+$E914)*(1+V$7)^$D914*(V896/U896)^$E914*((V896+V905)/(U896+U905))^($F914*(1+$E914))</f>
        <v/>
      </c>
      <c r="W914" s="47">
        <f>V914*(1/(1+$G914))^(1+$E914)*(1+W$7)^$D914*(W896/V896)^$E914*((W896+W905)/(V896+V905))^($F914*(1+$E914))</f>
        <v/>
      </c>
      <c r="X914" s="47">
        <f>W914*(1/(1+$G914))^(1+$E914)*(1+X$7)^$D914*(X896/W896)^$E914*((X896+X905)/(W896+W905))^($F914*(1+$E914))</f>
        <v/>
      </c>
      <c r="Y914" s="47">
        <f>X914*(1/(1+$G914))^(1+$E914)*(1+Y$7)^$D914*(Y896/X896)^$E914*((Y896+Y905)/(X896+X905))^($F914*(1+$E914))</f>
        <v/>
      </c>
      <c r="Z914" s="47">
        <f>Y914*(1/(1+$G914))^(1+$E914)*(1+Z$7)^$D914*(Z896/Y896)^$E914*((Z896+Z905)/(Y896+Y905))^($F914*(1+$E914))</f>
        <v/>
      </c>
      <c r="AA914" s="47">
        <f>Z914*(1/(1+$G914))^(1+$E914)*(1+AA$7)^$D914*(AA896/Z896)^$E914*((AA896+AA905)/(Z896+Z905))^($F914*(1+$E914))</f>
        <v/>
      </c>
      <c r="AB914" s="47">
        <f>AA914*(1/(1+$G914))^(1+$E914)*(1+AB$7)^$D914*(AB896/AA896)^$E914*((AB896+AB905)/(AA896+AA905))^($F914*(1+$E914))</f>
        <v/>
      </c>
      <c r="AC914" s="47">
        <f>AB914*(1/(1+$G914))^(1+$E914)*(1+AC$7)^$D914*(AC896/AB896)^$E914*((AC896+AC905)/(AB896+AB905))^($F914*(1+$E914))</f>
        <v/>
      </c>
      <c r="AD914" s="48">
        <f>FUELUSE(AC914,AD896,AC896,AD905,AC905,AD$7,$D914,$E914,$F914,$G914)</f>
        <v/>
      </c>
      <c r="AE914" s="25">
        <f>LOWER(Settings!$C$4)&amp;".mit."&amp;$A914&amp;IF($C914="","","."&amp;$C914&amp;"."&amp;$B914)&amp;IF(INDEX(Variables!$D$5:$D$105,MATCH($A914,Variables!$A$5:$A$105,0))="","","."&amp;INDEX(Variables!$D$5:$D$105,MATCH($A914,Variables!$A$5:$A$105,0)))&amp;"."&amp;AE$5</f>
        <v/>
      </c>
      <c r="AF914" s="46">
        <f>INDEX(Inputs!$U$5:$U$132,MATCH($B914&amp;"|"&amp;$C914,Inputs!$A$5:$A$132,0))</f>
        <v/>
      </c>
      <c r="AG914" s="47">
        <f>AF914*(1/(1+$G914))^(1+$E914)*(1+AG$7)^$D914*(AG896/AF896)^$E914*((AG896+AG905)/(AF896+AF905))^($F914*(1+$E914))</f>
        <v/>
      </c>
      <c r="AH914" s="47">
        <f>AG914*(1/(1+$G914))^(1+$E914)*(1+AH$7)^$D914*(AH896/AG896)^$E914*((AH896+AH905)/(AG896+AG905))^($F914*(1+$E914))</f>
        <v/>
      </c>
      <c r="AI914" s="47">
        <f>AH914*(1/(1+$G914))^(1+$E914)*(1+AI$7)^$D914*(AI896/AH896)^$E914*((AI896+AI905)/(AH896+AH905))^($F914*(1+$E914))</f>
        <v/>
      </c>
      <c r="AJ914" s="47">
        <f>AI914*(1/(1+$G914))^(1+$E914)*(1+AJ$7)^$D914*(AJ896/AI896)^$E914*((AJ896+AJ905)/(AI896+AI905))^($F914*(1+$E914))</f>
        <v/>
      </c>
      <c r="AK914" s="47">
        <f>AJ914*(1/(1+$G914))^(1+$E914)*(1+AK$7)^$D914*(AK896/AJ896)^$E914*((AK896+AK905)/(AJ896+AJ905))^($F914*(1+$E914))</f>
        <v/>
      </c>
      <c r="AL914" s="47">
        <f>AK914*(1/(1+$G914))^(1+$E914)*(1+AL$7)^$D914*(AL896/AK896)^$E914*((AL896+AL905)/(AK896+AK905))^($F914*(1+$E914))</f>
        <v/>
      </c>
      <c r="AM914" s="47">
        <f>AL914*(1/(1+$G914))^(1+$E914)*(1+AM$7)^$D914*(AM896/AL896)^$E914*((AM896+AM905)/(AL896+AL905))^($F914*(1+$E914))</f>
        <v/>
      </c>
      <c r="AN914" s="47">
        <f>AM914*(1/(1+$G914))^(1+$E914)*(1+AN$7)^$D914*(AN896/AM896)^$E914*((AN896+AN905)/(AM896+AM905))^($F914*(1+$E914))</f>
        <v/>
      </c>
      <c r="AO914" s="47">
        <f>AN914*(1/(1+$G914))^(1+$E914)*(1+AO$7)^$D914*(AO896/AN896)^$E914*((AO896+AO905)/(AN896+AN905))^($F914*(1+$E914))</f>
        <v/>
      </c>
      <c r="AP914" s="47">
        <f>AO914*(1/(1+$G914))^(1+$E914)*(1+AP$7)^$D914*(AP896/AO896)^$E914*((AP896+AP905)/(AO896+AO905))^($F914*(1+$E914))</f>
        <v/>
      </c>
      <c r="AQ914" s="47">
        <f>AP914*(1/(1+$G914))^(1+$E914)*(1+AQ$7)^$D914*(AQ896/AP896)^$E914*((AQ896+AQ905)/(AP896+AP905))^($F914*(1+$E914))</f>
        <v/>
      </c>
      <c r="AR914" s="47">
        <f>AQ914*(1/(1+$G914))^(1+$E914)*(1+AR$7)^$D914*(AR896/AQ896)^$E914*((AR896+AR905)/(AQ896+AQ905))^($F914*(1+$E914))</f>
        <v/>
      </c>
      <c r="AS914" s="47">
        <f>AR914*(1/(1+$G914))^(1+$E914)*(1+AS$7)^$D914*(AS896/AR896)^$E914*((AS896+AS905)/(AR896+AR905))^($F914*(1+$E914))</f>
        <v/>
      </c>
      <c r="AT914" s="47">
        <f>AS914*(1/(1+$G914))^(1+$E914)*(1+AT$7)^$D914*(AT896/AS896)^$E914*((AT896+AT905)/(AS896+AS905))^($F914*(1+$E914))</f>
        <v/>
      </c>
      <c r="AU914" s="47">
        <f>AT914*(1/(1+$G914))^(1+$E914)*(1+AU$7)^$D914*(AU896/AT896)^$E914*((AU896+AU905)/(AT896+AT905))^($F914*(1+$E914))</f>
        <v/>
      </c>
      <c r="AV914" s="47">
        <f>AU914*(1/(1+$G914))^(1+$E914)*(1+AV$7)^$D914*(AV896/AU896)^$E914*((AV896+AV905)/(AU896+AU905))^($F914*(1+$E914))</f>
        <v/>
      </c>
      <c r="AW914" s="47">
        <f>AV914*(1/(1+$G914))^(1+$E914)*(1+AW$7)^$D914*(AW896/AV896)^$E914*((AW896+AW905)/(AV896+AV905))^($F914*(1+$E914))</f>
        <v/>
      </c>
      <c r="AX914" s="48">
        <f>FUELUSE(AW914,AX896,AW896,AX905,AW905,AX$7,$D914,$E914,$F914,$G914)</f>
        <v/>
      </c>
    </row>
    <row r="915" hidden="1" outlineLevel="2"/>
    <row r="916" hidden="1" outlineLevel="2">
      <c r="A916" s="5" t="inlineStr">
        <is>
          <t>rtx</t>
        </is>
      </c>
      <c r="B916" s="5" t="inlineStr">
        <is>
          <t>coa</t>
        </is>
      </c>
      <c r="C916" s="5" t="inlineStr">
        <is>
          <t>srv</t>
        </is>
      </c>
      <c r="D916" s="40">
        <f>INDEX(Inputs!$R$5:$R$132,MATCH($B916&amp;"|"&amp;$C916,Inputs!$A$5:$A$132,0))</f>
        <v/>
      </c>
      <c r="E916" s="39" t="n"/>
      <c r="F916" s="39" t="n"/>
      <c r="G916" s="39" t="n"/>
      <c r="H916" s="5">
        <f>INDEX(Variables!$B$5:$B$105,MATCH($A916,Variables!$A$5:$A$105,0))&amp;IF($C916="",""," | "&amp;INDEX(Mapping!$B$5:$B$26,MATCH($C916,Mapping!$A$5:$A$26,0))&amp;" | "&amp;INDEX(Mapping!$B$30:$B$41,MATCH($B916,Mapping!$A$30:$A$41,0)))</f>
        <v/>
      </c>
      <c r="I916" s="5">
        <f>INDEX(Variables!$C$5:$C$105,MATCH($A916,Variables!$A$5:$A$105,0))</f>
        <v/>
      </c>
      <c r="J916" s="5">
        <f>INDEX(Variables!$E$5:$E$105,MATCH($A916,Variables!$A$5:$A$105,0))</f>
        <v/>
      </c>
      <c r="K916" s="25">
        <f>LOWER(Settings!$C$4)&amp;".mit."&amp;$A916&amp;IF($C916="","","."&amp;$C916&amp;"."&amp;$B916)&amp;IF(INDEX(Variables!$D$5:$D$105,MATCH($A916,Variables!$A$5:$A$105,0))="","","."&amp;INDEX(Variables!$D$5:$D$105,MATCH($A916,Variables!$A$5:$A$105,0)))&amp;"."&amp;K$5</f>
        <v/>
      </c>
      <c r="L916" s="46">
        <f>L907*Settings!$C$13*(INDEX(L$258:L$269,$D916)+INDEX(L$245:L$256,$D916))</f>
        <v/>
      </c>
      <c r="M916" s="47">
        <f>M907*Settings!$C$13*(INDEX(M$258:M$269,$D916)+INDEX(M$245:M$256,$D916))</f>
        <v/>
      </c>
      <c r="N916" s="47">
        <f>N907*Settings!$C$13*(INDEX(N$258:N$269,$D916)+INDEX(N$245:N$256,$D916))</f>
        <v/>
      </c>
      <c r="O916" s="47">
        <f>O907*Settings!$C$13*(INDEX(O$258:O$269,$D916)+INDEX(O$245:O$256,$D916))</f>
        <v/>
      </c>
      <c r="P916" s="47">
        <f>P907*Settings!$C$13*(INDEX(P$258:P$269,$D916)+INDEX(P$245:P$256,$D916))</f>
        <v/>
      </c>
      <c r="Q916" s="47">
        <f>Q907*Settings!$C$13*(INDEX(Q$258:Q$269,$D916)+INDEX(Q$245:Q$256,$D916))</f>
        <v/>
      </c>
      <c r="R916" s="47">
        <f>R907*Settings!$C$13*(INDEX(R$258:R$269,$D916)+INDEX(R$245:R$256,$D916))</f>
        <v/>
      </c>
      <c r="S916" s="47">
        <f>S907*Settings!$C$13*(INDEX(S$258:S$269,$D916)+INDEX(S$245:S$256,$D916))</f>
        <v/>
      </c>
      <c r="T916" s="47">
        <f>T907*Settings!$C$13*(INDEX(T$258:T$269,$D916)+INDEX(T$245:T$256,$D916))</f>
        <v/>
      </c>
      <c r="U916" s="47">
        <f>U907*Settings!$C$13*(INDEX(U$258:U$269,$D916)+INDEX(U$245:U$256,$D916))</f>
        <v/>
      </c>
      <c r="V916" s="47">
        <f>V907*Settings!$C$13*(INDEX(V$258:V$269,$D916)+INDEX(V$245:V$256,$D916))</f>
        <v/>
      </c>
      <c r="W916" s="47">
        <f>W907*Settings!$C$13*(INDEX(W$258:W$269,$D916)+INDEX(W$245:W$256,$D916))</f>
        <v/>
      </c>
      <c r="X916" s="47">
        <f>X907*Settings!$C$13*(INDEX(X$258:X$269,$D916)+INDEX(X$245:X$256,$D916))</f>
        <v/>
      </c>
      <c r="Y916" s="47">
        <f>Y907*Settings!$C$13*(INDEX(Y$258:Y$269,$D916)+INDEX(Y$245:Y$256,$D916))</f>
        <v/>
      </c>
      <c r="Z916" s="47">
        <f>Z907*Settings!$C$13*(INDEX(Z$258:Z$269,$D916)+INDEX(Z$245:Z$256,$D916))</f>
        <v/>
      </c>
      <c r="AA916" s="47">
        <f>AA907*Settings!$C$13*(INDEX(AA$258:AA$269,$D916)+INDEX(AA$245:AA$256,$D916))</f>
        <v/>
      </c>
      <c r="AB916" s="47">
        <f>AB907*Settings!$C$13*(INDEX(AB$258:AB$269,$D916)+INDEX(AB$245:AB$256,$D916))</f>
        <v/>
      </c>
      <c r="AC916" s="47">
        <f>AC907*Settings!$C$13*(INDEX(AC$258:AC$269,$D916)+INDEX(AC$245:AC$256,$D916))</f>
        <v/>
      </c>
      <c r="AD916" s="48">
        <f>REVENUE(AD907,Settings!$C$13,INDEX(AD$258:AD$269,$D916)+INDEX(AD$245:AD$256,$D916))</f>
        <v/>
      </c>
      <c r="AE916" s="25">
        <f>LOWER(Settings!$C$4)&amp;".mit."&amp;$A916&amp;IF($C916="","","."&amp;$C916&amp;"."&amp;$B916)&amp;IF(INDEX(Variables!$D$5:$D$105,MATCH($A916,Variables!$A$5:$A$105,0))="","","."&amp;INDEX(Variables!$D$5:$D$105,MATCH($A916,Variables!$A$5:$A$105,0)))&amp;"."&amp;AE$5</f>
        <v/>
      </c>
      <c r="AF916" s="46">
        <f>AF907*Settings!$C$13*(INDEX(AF$258:AF$269,$D916)+INDEX(AF$245:AF$256,$D916))</f>
        <v/>
      </c>
      <c r="AG916" s="47">
        <f>AG907*Settings!$C$13*(INDEX(AG$258:AG$269,$D916)+INDEX(AG$245:AG$256,$D916))</f>
        <v/>
      </c>
      <c r="AH916" s="47">
        <f>AH907*Settings!$C$13*(INDEX(AH$258:AH$269,$D916)+INDEX(AH$245:AH$256,$D916))</f>
        <v/>
      </c>
      <c r="AI916" s="47">
        <f>AI907*Settings!$C$13*(INDEX(AI$258:AI$269,$D916)+INDEX(AI$245:AI$256,$D916))</f>
        <v/>
      </c>
      <c r="AJ916" s="47">
        <f>AJ907*Settings!$C$13*(INDEX(AJ$258:AJ$269,$D916)+INDEX(AJ$245:AJ$256,$D916))</f>
        <v/>
      </c>
      <c r="AK916" s="47">
        <f>AK907*Settings!$C$13*(INDEX(AK$258:AK$269,$D916)+INDEX(AK$245:AK$256,$D916))</f>
        <v/>
      </c>
      <c r="AL916" s="47">
        <f>AL907*Settings!$C$13*(INDEX(AL$258:AL$269,$D916)+INDEX(AL$245:AL$256,$D916))</f>
        <v/>
      </c>
      <c r="AM916" s="47">
        <f>AM907*Settings!$C$13*(INDEX(AM$258:AM$269,$D916)+INDEX(AM$245:AM$256,$D916))</f>
        <v/>
      </c>
      <c r="AN916" s="47">
        <f>AN907*Settings!$C$13*(INDEX(AN$258:AN$269,$D916)+INDEX(AN$245:AN$256,$D916))</f>
        <v/>
      </c>
      <c r="AO916" s="47">
        <f>AO907*Settings!$C$13*(INDEX(AO$258:AO$269,$D916)+INDEX(AO$245:AO$256,$D916))</f>
        <v/>
      </c>
      <c r="AP916" s="47">
        <f>AP907*Settings!$C$13*(INDEX(AP$258:AP$269,$D916)+INDEX(AP$245:AP$256,$D916))</f>
        <v/>
      </c>
      <c r="AQ916" s="47">
        <f>AQ907*Settings!$C$13*(INDEX(AQ$258:AQ$269,$D916)+INDEX(AQ$245:AQ$256,$D916))</f>
        <v/>
      </c>
      <c r="AR916" s="47">
        <f>AR907*Settings!$C$13*(INDEX(AR$258:AR$269,$D916)+INDEX(AR$245:AR$256,$D916))</f>
        <v/>
      </c>
      <c r="AS916" s="47">
        <f>AS907*Settings!$C$13*(INDEX(AS$258:AS$269,$D916)+INDEX(AS$245:AS$256,$D916))</f>
        <v/>
      </c>
      <c r="AT916" s="47">
        <f>AT907*Settings!$C$13*(INDEX(AT$258:AT$269,$D916)+INDEX(AT$245:AT$256,$D916))</f>
        <v/>
      </c>
      <c r="AU916" s="47">
        <f>AU907*Settings!$C$13*(INDEX(AU$258:AU$269,$D916)+INDEX(AU$245:AU$256,$D916))</f>
        <v/>
      </c>
      <c r="AV916" s="47">
        <f>AV907*Settings!$C$13*(INDEX(AV$258:AV$269,$D916)+INDEX(AV$245:AV$256,$D916))</f>
        <v/>
      </c>
      <c r="AW916" s="47">
        <f>AW907*Settings!$C$13*(INDEX(AW$258:AW$269,$D916)+INDEX(AW$245:AW$256,$D916))</f>
        <v/>
      </c>
      <c r="AX916" s="48">
        <f>REVENUE(AX907,Settings!$C$13,INDEX(AX$258:AX$269,$D916)+INDEX(AX$245:AX$256,$D916))</f>
        <v/>
      </c>
    </row>
    <row r="917" hidden="1" outlineLevel="2">
      <c r="A917" s="5" t="inlineStr">
        <is>
          <t>rtx</t>
        </is>
      </c>
      <c r="B917" s="5" t="inlineStr">
        <is>
          <t>nga</t>
        </is>
      </c>
      <c r="C917" s="5" t="inlineStr">
        <is>
          <t>srv</t>
        </is>
      </c>
      <c r="D917" s="40">
        <f>INDEX(Inputs!$R$5:$R$132,MATCH($B917&amp;"|"&amp;$C917,Inputs!$A$5:$A$132,0))</f>
        <v/>
      </c>
      <c r="E917" s="39" t="n"/>
      <c r="F917" s="39" t="n"/>
      <c r="G917" s="39" t="n"/>
      <c r="H917" s="5">
        <f>INDEX(Variables!$B$5:$B$105,MATCH($A917,Variables!$A$5:$A$105,0))&amp;IF($C917="",""," | "&amp;INDEX(Mapping!$B$5:$B$26,MATCH($C917,Mapping!$A$5:$A$26,0))&amp;" | "&amp;INDEX(Mapping!$B$30:$B$41,MATCH($B917,Mapping!$A$30:$A$41,0)))</f>
        <v/>
      </c>
      <c r="I917" s="5">
        <f>INDEX(Variables!$C$5:$C$105,MATCH($A917,Variables!$A$5:$A$105,0))</f>
        <v/>
      </c>
      <c r="J917" s="5">
        <f>INDEX(Variables!$E$5:$E$105,MATCH($A917,Variables!$A$5:$A$105,0))</f>
        <v/>
      </c>
      <c r="K917" s="25">
        <f>LOWER(Settings!$C$4)&amp;".mit."&amp;$A917&amp;IF($C917="","","."&amp;$C917&amp;"."&amp;$B917)&amp;IF(INDEX(Variables!$D$5:$D$105,MATCH($A917,Variables!$A$5:$A$105,0))="","","."&amp;INDEX(Variables!$D$5:$D$105,MATCH($A917,Variables!$A$5:$A$105,0)))&amp;"."&amp;K$5</f>
        <v/>
      </c>
      <c r="L917" s="46">
        <f>L908*Settings!$C$13*(INDEX(L$258:L$269,$D917)+INDEX(L$245:L$256,$D917))</f>
        <v/>
      </c>
      <c r="M917" s="47">
        <f>M908*Settings!$C$13*(INDEX(M$258:M$269,$D917)+INDEX(M$245:M$256,$D917))</f>
        <v/>
      </c>
      <c r="N917" s="47">
        <f>N908*Settings!$C$13*(INDEX(N$258:N$269,$D917)+INDEX(N$245:N$256,$D917))</f>
        <v/>
      </c>
      <c r="O917" s="47">
        <f>O908*Settings!$C$13*(INDEX(O$258:O$269,$D917)+INDEX(O$245:O$256,$D917))</f>
        <v/>
      </c>
      <c r="P917" s="47">
        <f>P908*Settings!$C$13*(INDEX(P$258:P$269,$D917)+INDEX(P$245:P$256,$D917))</f>
        <v/>
      </c>
      <c r="Q917" s="47">
        <f>Q908*Settings!$C$13*(INDEX(Q$258:Q$269,$D917)+INDEX(Q$245:Q$256,$D917))</f>
        <v/>
      </c>
      <c r="R917" s="47">
        <f>R908*Settings!$C$13*(INDEX(R$258:R$269,$D917)+INDEX(R$245:R$256,$D917))</f>
        <v/>
      </c>
      <c r="S917" s="47">
        <f>S908*Settings!$C$13*(INDEX(S$258:S$269,$D917)+INDEX(S$245:S$256,$D917))</f>
        <v/>
      </c>
      <c r="T917" s="47">
        <f>T908*Settings!$C$13*(INDEX(T$258:T$269,$D917)+INDEX(T$245:T$256,$D917))</f>
        <v/>
      </c>
      <c r="U917" s="47">
        <f>U908*Settings!$C$13*(INDEX(U$258:U$269,$D917)+INDEX(U$245:U$256,$D917))</f>
        <v/>
      </c>
      <c r="V917" s="47">
        <f>V908*Settings!$C$13*(INDEX(V$258:V$269,$D917)+INDEX(V$245:V$256,$D917))</f>
        <v/>
      </c>
      <c r="W917" s="47">
        <f>W908*Settings!$C$13*(INDEX(W$258:W$269,$D917)+INDEX(W$245:W$256,$D917))</f>
        <v/>
      </c>
      <c r="X917" s="47">
        <f>X908*Settings!$C$13*(INDEX(X$258:X$269,$D917)+INDEX(X$245:X$256,$D917))</f>
        <v/>
      </c>
      <c r="Y917" s="47">
        <f>Y908*Settings!$C$13*(INDEX(Y$258:Y$269,$D917)+INDEX(Y$245:Y$256,$D917))</f>
        <v/>
      </c>
      <c r="Z917" s="47">
        <f>Z908*Settings!$C$13*(INDEX(Z$258:Z$269,$D917)+INDEX(Z$245:Z$256,$D917))</f>
        <v/>
      </c>
      <c r="AA917" s="47">
        <f>AA908*Settings!$C$13*(INDEX(AA$258:AA$269,$D917)+INDEX(AA$245:AA$256,$D917))</f>
        <v/>
      </c>
      <c r="AB917" s="47">
        <f>AB908*Settings!$C$13*(INDEX(AB$258:AB$269,$D917)+INDEX(AB$245:AB$256,$D917))</f>
        <v/>
      </c>
      <c r="AC917" s="47">
        <f>AC908*Settings!$C$13*(INDEX(AC$258:AC$269,$D917)+INDEX(AC$245:AC$256,$D917))</f>
        <v/>
      </c>
      <c r="AD917" s="48">
        <f>REVENUE(AD908,Settings!$C$13,INDEX(AD$258:AD$269,$D917)+INDEX(AD$245:AD$256,$D917))</f>
        <v/>
      </c>
      <c r="AE917" s="25">
        <f>LOWER(Settings!$C$4)&amp;".mit."&amp;$A917&amp;IF($C917="","","."&amp;$C917&amp;"."&amp;$B917)&amp;IF(INDEX(Variables!$D$5:$D$105,MATCH($A917,Variables!$A$5:$A$105,0))="","","."&amp;INDEX(Variables!$D$5:$D$105,MATCH($A917,Variables!$A$5:$A$105,0)))&amp;"."&amp;AE$5</f>
        <v/>
      </c>
      <c r="AF917" s="46">
        <f>AF908*Settings!$C$13*(INDEX(AF$258:AF$269,$D917)+INDEX(AF$245:AF$256,$D917))</f>
        <v/>
      </c>
      <c r="AG917" s="47">
        <f>AG908*Settings!$C$13*(INDEX(AG$258:AG$269,$D917)+INDEX(AG$245:AG$256,$D917))</f>
        <v/>
      </c>
      <c r="AH917" s="47">
        <f>AH908*Settings!$C$13*(INDEX(AH$258:AH$269,$D917)+INDEX(AH$245:AH$256,$D917))</f>
        <v/>
      </c>
      <c r="AI917" s="47">
        <f>AI908*Settings!$C$13*(INDEX(AI$258:AI$269,$D917)+INDEX(AI$245:AI$256,$D917))</f>
        <v/>
      </c>
      <c r="AJ917" s="47">
        <f>AJ908*Settings!$C$13*(INDEX(AJ$258:AJ$269,$D917)+INDEX(AJ$245:AJ$256,$D917))</f>
        <v/>
      </c>
      <c r="AK917" s="47">
        <f>AK908*Settings!$C$13*(INDEX(AK$258:AK$269,$D917)+INDEX(AK$245:AK$256,$D917))</f>
        <v/>
      </c>
      <c r="AL917" s="47">
        <f>AL908*Settings!$C$13*(INDEX(AL$258:AL$269,$D917)+INDEX(AL$245:AL$256,$D917))</f>
        <v/>
      </c>
      <c r="AM917" s="47">
        <f>AM908*Settings!$C$13*(INDEX(AM$258:AM$269,$D917)+INDEX(AM$245:AM$256,$D917))</f>
        <v/>
      </c>
      <c r="AN917" s="47">
        <f>AN908*Settings!$C$13*(INDEX(AN$258:AN$269,$D917)+INDEX(AN$245:AN$256,$D917))</f>
        <v/>
      </c>
      <c r="AO917" s="47">
        <f>AO908*Settings!$C$13*(INDEX(AO$258:AO$269,$D917)+INDEX(AO$245:AO$256,$D917))</f>
        <v/>
      </c>
      <c r="AP917" s="47">
        <f>AP908*Settings!$C$13*(INDEX(AP$258:AP$269,$D917)+INDEX(AP$245:AP$256,$D917))</f>
        <v/>
      </c>
      <c r="AQ917" s="47">
        <f>AQ908*Settings!$C$13*(INDEX(AQ$258:AQ$269,$D917)+INDEX(AQ$245:AQ$256,$D917))</f>
        <v/>
      </c>
      <c r="AR917" s="47">
        <f>AR908*Settings!$C$13*(INDEX(AR$258:AR$269,$D917)+INDEX(AR$245:AR$256,$D917))</f>
        <v/>
      </c>
      <c r="AS917" s="47">
        <f>AS908*Settings!$C$13*(INDEX(AS$258:AS$269,$D917)+INDEX(AS$245:AS$256,$D917))</f>
        <v/>
      </c>
      <c r="AT917" s="47">
        <f>AT908*Settings!$C$13*(INDEX(AT$258:AT$269,$D917)+INDEX(AT$245:AT$256,$D917))</f>
        <v/>
      </c>
      <c r="AU917" s="47">
        <f>AU908*Settings!$C$13*(INDEX(AU$258:AU$269,$D917)+INDEX(AU$245:AU$256,$D917))</f>
        <v/>
      </c>
      <c r="AV917" s="47">
        <f>AV908*Settings!$C$13*(INDEX(AV$258:AV$269,$D917)+INDEX(AV$245:AV$256,$D917))</f>
        <v/>
      </c>
      <c r="AW917" s="47">
        <f>AW908*Settings!$C$13*(INDEX(AW$258:AW$269,$D917)+INDEX(AW$245:AW$256,$D917))</f>
        <v/>
      </c>
      <c r="AX917" s="48">
        <f>REVENUE(AX908,Settings!$C$13,INDEX(AX$258:AX$269,$D917)+INDEX(AX$245:AX$256,$D917))</f>
        <v/>
      </c>
    </row>
    <row r="918" hidden="1" outlineLevel="2">
      <c r="A918" s="5" t="inlineStr">
        <is>
          <t>rtx</t>
        </is>
      </c>
      <c r="B918" s="5" t="inlineStr">
        <is>
          <t>gso</t>
        </is>
      </c>
      <c r="C918" s="5" t="inlineStr">
        <is>
          <t>srv</t>
        </is>
      </c>
      <c r="D918" s="40">
        <f>INDEX(Inputs!$R$5:$R$132,MATCH($B918&amp;"|"&amp;$C918,Inputs!$A$5:$A$132,0))</f>
        <v/>
      </c>
      <c r="E918" s="39" t="n"/>
      <c r="F918" s="39" t="n"/>
      <c r="G918" s="39" t="n"/>
      <c r="H918" s="5">
        <f>INDEX(Variables!$B$5:$B$105,MATCH($A918,Variables!$A$5:$A$105,0))&amp;IF($C918="",""," | "&amp;INDEX(Mapping!$B$5:$B$26,MATCH($C918,Mapping!$A$5:$A$26,0))&amp;" | "&amp;INDEX(Mapping!$B$30:$B$41,MATCH($B918,Mapping!$A$30:$A$41,0)))</f>
        <v/>
      </c>
      <c r="I918" s="5">
        <f>INDEX(Variables!$C$5:$C$105,MATCH($A918,Variables!$A$5:$A$105,0))</f>
        <v/>
      </c>
      <c r="J918" s="5">
        <f>INDEX(Variables!$E$5:$E$105,MATCH($A918,Variables!$A$5:$A$105,0))</f>
        <v/>
      </c>
      <c r="K918" s="25">
        <f>LOWER(Settings!$C$4)&amp;".mit."&amp;$A918&amp;IF($C918="","","."&amp;$C918&amp;"."&amp;$B918)&amp;IF(INDEX(Variables!$D$5:$D$105,MATCH($A918,Variables!$A$5:$A$105,0))="","","."&amp;INDEX(Variables!$D$5:$D$105,MATCH($A918,Variables!$A$5:$A$105,0)))&amp;"."&amp;K$5</f>
        <v/>
      </c>
      <c r="L918" s="46">
        <f>L909*Settings!$C$13*(INDEX(L$258:L$269,$D918)+INDEX(L$245:L$256,$D918))</f>
        <v/>
      </c>
      <c r="M918" s="47">
        <f>M909*Settings!$C$13*(INDEX(M$258:M$269,$D918)+INDEX(M$245:M$256,$D918))</f>
        <v/>
      </c>
      <c r="N918" s="47">
        <f>N909*Settings!$C$13*(INDEX(N$258:N$269,$D918)+INDEX(N$245:N$256,$D918))</f>
        <v/>
      </c>
      <c r="O918" s="47">
        <f>O909*Settings!$C$13*(INDEX(O$258:O$269,$D918)+INDEX(O$245:O$256,$D918))</f>
        <v/>
      </c>
      <c r="P918" s="47">
        <f>P909*Settings!$C$13*(INDEX(P$258:P$269,$D918)+INDEX(P$245:P$256,$D918))</f>
        <v/>
      </c>
      <c r="Q918" s="47">
        <f>Q909*Settings!$C$13*(INDEX(Q$258:Q$269,$D918)+INDEX(Q$245:Q$256,$D918))</f>
        <v/>
      </c>
      <c r="R918" s="47">
        <f>R909*Settings!$C$13*(INDEX(R$258:R$269,$D918)+INDEX(R$245:R$256,$D918))</f>
        <v/>
      </c>
      <c r="S918" s="47">
        <f>S909*Settings!$C$13*(INDEX(S$258:S$269,$D918)+INDEX(S$245:S$256,$D918))</f>
        <v/>
      </c>
      <c r="T918" s="47">
        <f>T909*Settings!$C$13*(INDEX(T$258:T$269,$D918)+INDEX(T$245:T$256,$D918))</f>
        <v/>
      </c>
      <c r="U918" s="47">
        <f>U909*Settings!$C$13*(INDEX(U$258:U$269,$D918)+INDEX(U$245:U$256,$D918))</f>
        <v/>
      </c>
      <c r="V918" s="47">
        <f>V909*Settings!$C$13*(INDEX(V$258:V$269,$D918)+INDEX(V$245:V$256,$D918))</f>
        <v/>
      </c>
      <c r="W918" s="47">
        <f>W909*Settings!$C$13*(INDEX(W$258:W$269,$D918)+INDEX(W$245:W$256,$D918))</f>
        <v/>
      </c>
      <c r="X918" s="47">
        <f>X909*Settings!$C$13*(INDEX(X$258:X$269,$D918)+INDEX(X$245:X$256,$D918))</f>
        <v/>
      </c>
      <c r="Y918" s="47">
        <f>Y909*Settings!$C$13*(INDEX(Y$258:Y$269,$D918)+INDEX(Y$245:Y$256,$D918))</f>
        <v/>
      </c>
      <c r="Z918" s="47">
        <f>Z909*Settings!$C$13*(INDEX(Z$258:Z$269,$D918)+INDEX(Z$245:Z$256,$D918))</f>
        <v/>
      </c>
      <c r="AA918" s="47">
        <f>AA909*Settings!$C$13*(INDEX(AA$258:AA$269,$D918)+INDEX(AA$245:AA$256,$D918))</f>
        <v/>
      </c>
      <c r="AB918" s="47">
        <f>AB909*Settings!$C$13*(INDEX(AB$258:AB$269,$D918)+INDEX(AB$245:AB$256,$D918))</f>
        <v/>
      </c>
      <c r="AC918" s="47">
        <f>AC909*Settings!$C$13*(INDEX(AC$258:AC$269,$D918)+INDEX(AC$245:AC$256,$D918))</f>
        <v/>
      </c>
      <c r="AD918" s="48">
        <f>REVENUE(AD909,Settings!$C$13,INDEX(AD$258:AD$269,$D918)+INDEX(AD$245:AD$256,$D918))</f>
        <v/>
      </c>
      <c r="AE918" s="25">
        <f>LOWER(Settings!$C$4)&amp;".mit."&amp;$A918&amp;IF($C918="","","."&amp;$C918&amp;"."&amp;$B918)&amp;IF(INDEX(Variables!$D$5:$D$105,MATCH($A918,Variables!$A$5:$A$105,0))="","","."&amp;INDEX(Variables!$D$5:$D$105,MATCH($A918,Variables!$A$5:$A$105,0)))&amp;"."&amp;AE$5</f>
        <v/>
      </c>
      <c r="AF918" s="46">
        <f>AF909*Settings!$C$13*(INDEX(AF$258:AF$269,$D918)+INDEX(AF$245:AF$256,$D918))</f>
        <v/>
      </c>
      <c r="AG918" s="47">
        <f>AG909*Settings!$C$13*(INDEX(AG$258:AG$269,$D918)+INDEX(AG$245:AG$256,$D918))</f>
        <v/>
      </c>
      <c r="AH918" s="47">
        <f>AH909*Settings!$C$13*(INDEX(AH$258:AH$269,$D918)+INDEX(AH$245:AH$256,$D918))</f>
        <v/>
      </c>
      <c r="AI918" s="47">
        <f>AI909*Settings!$C$13*(INDEX(AI$258:AI$269,$D918)+INDEX(AI$245:AI$256,$D918))</f>
        <v/>
      </c>
      <c r="AJ918" s="47">
        <f>AJ909*Settings!$C$13*(INDEX(AJ$258:AJ$269,$D918)+INDEX(AJ$245:AJ$256,$D918))</f>
        <v/>
      </c>
      <c r="AK918" s="47">
        <f>AK909*Settings!$C$13*(INDEX(AK$258:AK$269,$D918)+INDEX(AK$245:AK$256,$D918))</f>
        <v/>
      </c>
      <c r="AL918" s="47">
        <f>AL909*Settings!$C$13*(INDEX(AL$258:AL$269,$D918)+INDEX(AL$245:AL$256,$D918))</f>
        <v/>
      </c>
      <c r="AM918" s="47">
        <f>AM909*Settings!$C$13*(INDEX(AM$258:AM$269,$D918)+INDEX(AM$245:AM$256,$D918))</f>
        <v/>
      </c>
      <c r="AN918" s="47">
        <f>AN909*Settings!$C$13*(INDEX(AN$258:AN$269,$D918)+INDEX(AN$245:AN$256,$D918))</f>
        <v/>
      </c>
      <c r="AO918" s="47">
        <f>AO909*Settings!$C$13*(INDEX(AO$258:AO$269,$D918)+INDEX(AO$245:AO$256,$D918))</f>
        <v/>
      </c>
      <c r="AP918" s="47">
        <f>AP909*Settings!$C$13*(INDEX(AP$258:AP$269,$D918)+INDEX(AP$245:AP$256,$D918))</f>
        <v/>
      </c>
      <c r="AQ918" s="47">
        <f>AQ909*Settings!$C$13*(INDEX(AQ$258:AQ$269,$D918)+INDEX(AQ$245:AQ$256,$D918))</f>
        <v/>
      </c>
      <c r="AR918" s="47">
        <f>AR909*Settings!$C$13*(INDEX(AR$258:AR$269,$D918)+INDEX(AR$245:AR$256,$D918))</f>
        <v/>
      </c>
      <c r="AS918" s="47">
        <f>AS909*Settings!$C$13*(INDEX(AS$258:AS$269,$D918)+INDEX(AS$245:AS$256,$D918))</f>
        <v/>
      </c>
      <c r="AT918" s="47">
        <f>AT909*Settings!$C$13*(INDEX(AT$258:AT$269,$D918)+INDEX(AT$245:AT$256,$D918))</f>
        <v/>
      </c>
      <c r="AU918" s="47">
        <f>AU909*Settings!$C$13*(INDEX(AU$258:AU$269,$D918)+INDEX(AU$245:AU$256,$D918))</f>
        <v/>
      </c>
      <c r="AV918" s="47">
        <f>AV909*Settings!$C$13*(INDEX(AV$258:AV$269,$D918)+INDEX(AV$245:AV$256,$D918))</f>
        <v/>
      </c>
      <c r="AW918" s="47">
        <f>AW909*Settings!$C$13*(INDEX(AW$258:AW$269,$D918)+INDEX(AW$245:AW$256,$D918))</f>
        <v/>
      </c>
      <c r="AX918" s="48">
        <f>REVENUE(AX909,Settings!$C$13,INDEX(AX$258:AX$269,$D918)+INDEX(AX$245:AX$256,$D918))</f>
        <v/>
      </c>
    </row>
    <row r="919" hidden="1" outlineLevel="2">
      <c r="A919" s="5" t="inlineStr">
        <is>
          <t>rtx</t>
        </is>
      </c>
      <c r="B919" s="5" t="inlineStr">
        <is>
          <t>die</t>
        </is>
      </c>
      <c r="C919" s="5" t="inlineStr">
        <is>
          <t>srv</t>
        </is>
      </c>
      <c r="D919" s="40">
        <f>INDEX(Inputs!$R$5:$R$132,MATCH($B919&amp;"|"&amp;$C919,Inputs!$A$5:$A$132,0))</f>
        <v/>
      </c>
      <c r="E919" s="39" t="n"/>
      <c r="F919" s="39" t="n"/>
      <c r="G919" s="39" t="n"/>
      <c r="H919" s="5">
        <f>INDEX(Variables!$B$5:$B$105,MATCH($A919,Variables!$A$5:$A$105,0))&amp;IF($C919="",""," | "&amp;INDEX(Mapping!$B$5:$B$26,MATCH($C919,Mapping!$A$5:$A$26,0))&amp;" | "&amp;INDEX(Mapping!$B$30:$B$41,MATCH($B919,Mapping!$A$30:$A$41,0)))</f>
        <v/>
      </c>
      <c r="I919" s="5">
        <f>INDEX(Variables!$C$5:$C$105,MATCH($A919,Variables!$A$5:$A$105,0))</f>
        <v/>
      </c>
      <c r="J919" s="5">
        <f>INDEX(Variables!$E$5:$E$105,MATCH($A919,Variables!$A$5:$A$105,0))</f>
        <v/>
      </c>
      <c r="K919" s="25">
        <f>LOWER(Settings!$C$4)&amp;".mit."&amp;$A919&amp;IF($C919="","","."&amp;$C919&amp;"."&amp;$B919)&amp;IF(INDEX(Variables!$D$5:$D$105,MATCH($A919,Variables!$A$5:$A$105,0))="","","."&amp;INDEX(Variables!$D$5:$D$105,MATCH($A919,Variables!$A$5:$A$105,0)))&amp;"."&amp;K$5</f>
        <v/>
      </c>
      <c r="L919" s="46">
        <f>L910*Settings!$C$13*(INDEX(L$258:L$269,$D919)+INDEX(L$245:L$256,$D919))</f>
        <v/>
      </c>
      <c r="M919" s="47">
        <f>M910*Settings!$C$13*(INDEX(M$258:M$269,$D919)+INDEX(M$245:M$256,$D919))</f>
        <v/>
      </c>
      <c r="N919" s="47">
        <f>N910*Settings!$C$13*(INDEX(N$258:N$269,$D919)+INDEX(N$245:N$256,$D919))</f>
        <v/>
      </c>
      <c r="O919" s="47">
        <f>O910*Settings!$C$13*(INDEX(O$258:O$269,$D919)+INDEX(O$245:O$256,$D919))</f>
        <v/>
      </c>
      <c r="P919" s="47">
        <f>P910*Settings!$C$13*(INDEX(P$258:P$269,$D919)+INDEX(P$245:P$256,$D919))</f>
        <v/>
      </c>
      <c r="Q919" s="47">
        <f>Q910*Settings!$C$13*(INDEX(Q$258:Q$269,$D919)+INDEX(Q$245:Q$256,$D919))</f>
        <v/>
      </c>
      <c r="R919" s="47">
        <f>R910*Settings!$C$13*(INDEX(R$258:R$269,$D919)+INDEX(R$245:R$256,$D919))</f>
        <v/>
      </c>
      <c r="S919" s="47">
        <f>S910*Settings!$C$13*(INDEX(S$258:S$269,$D919)+INDEX(S$245:S$256,$D919))</f>
        <v/>
      </c>
      <c r="T919" s="47">
        <f>T910*Settings!$C$13*(INDEX(T$258:T$269,$D919)+INDEX(T$245:T$256,$D919))</f>
        <v/>
      </c>
      <c r="U919" s="47">
        <f>U910*Settings!$C$13*(INDEX(U$258:U$269,$D919)+INDEX(U$245:U$256,$D919))</f>
        <v/>
      </c>
      <c r="V919" s="47">
        <f>V910*Settings!$C$13*(INDEX(V$258:V$269,$D919)+INDEX(V$245:V$256,$D919))</f>
        <v/>
      </c>
      <c r="W919" s="47">
        <f>W910*Settings!$C$13*(INDEX(W$258:W$269,$D919)+INDEX(W$245:W$256,$D919))</f>
        <v/>
      </c>
      <c r="X919" s="47">
        <f>X910*Settings!$C$13*(INDEX(X$258:X$269,$D919)+INDEX(X$245:X$256,$D919))</f>
        <v/>
      </c>
      <c r="Y919" s="47">
        <f>Y910*Settings!$C$13*(INDEX(Y$258:Y$269,$D919)+INDEX(Y$245:Y$256,$D919))</f>
        <v/>
      </c>
      <c r="Z919" s="47">
        <f>Z910*Settings!$C$13*(INDEX(Z$258:Z$269,$D919)+INDEX(Z$245:Z$256,$D919))</f>
        <v/>
      </c>
      <c r="AA919" s="47">
        <f>AA910*Settings!$C$13*(INDEX(AA$258:AA$269,$D919)+INDEX(AA$245:AA$256,$D919))</f>
        <v/>
      </c>
      <c r="AB919" s="47">
        <f>AB910*Settings!$C$13*(INDEX(AB$258:AB$269,$D919)+INDEX(AB$245:AB$256,$D919))</f>
        <v/>
      </c>
      <c r="AC919" s="47">
        <f>AC910*Settings!$C$13*(INDEX(AC$258:AC$269,$D919)+INDEX(AC$245:AC$256,$D919))</f>
        <v/>
      </c>
      <c r="AD919" s="48">
        <f>REVENUE(AD910,Settings!$C$13,INDEX(AD$258:AD$269,$D919)+INDEX(AD$245:AD$256,$D919))</f>
        <v/>
      </c>
      <c r="AE919" s="25">
        <f>LOWER(Settings!$C$4)&amp;".mit."&amp;$A919&amp;IF($C919="","","."&amp;$C919&amp;"."&amp;$B919)&amp;IF(INDEX(Variables!$D$5:$D$105,MATCH($A919,Variables!$A$5:$A$105,0))="","","."&amp;INDEX(Variables!$D$5:$D$105,MATCH($A919,Variables!$A$5:$A$105,0)))&amp;"."&amp;AE$5</f>
        <v/>
      </c>
      <c r="AF919" s="46">
        <f>AF910*Settings!$C$13*(INDEX(AF$258:AF$269,$D919)+INDEX(AF$245:AF$256,$D919))</f>
        <v/>
      </c>
      <c r="AG919" s="47">
        <f>AG910*Settings!$C$13*(INDEX(AG$258:AG$269,$D919)+INDEX(AG$245:AG$256,$D919))</f>
        <v/>
      </c>
      <c r="AH919" s="47">
        <f>AH910*Settings!$C$13*(INDEX(AH$258:AH$269,$D919)+INDEX(AH$245:AH$256,$D919))</f>
        <v/>
      </c>
      <c r="AI919" s="47">
        <f>AI910*Settings!$C$13*(INDEX(AI$258:AI$269,$D919)+INDEX(AI$245:AI$256,$D919))</f>
        <v/>
      </c>
      <c r="AJ919" s="47">
        <f>AJ910*Settings!$C$13*(INDEX(AJ$258:AJ$269,$D919)+INDEX(AJ$245:AJ$256,$D919))</f>
        <v/>
      </c>
      <c r="AK919" s="47">
        <f>AK910*Settings!$C$13*(INDEX(AK$258:AK$269,$D919)+INDEX(AK$245:AK$256,$D919))</f>
        <v/>
      </c>
      <c r="AL919" s="47">
        <f>AL910*Settings!$C$13*(INDEX(AL$258:AL$269,$D919)+INDEX(AL$245:AL$256,$D919))</f>
        <v/>
      </c>
      <c r="AM919" s="47">
        <f>AM910*Settings!$C$13*(INDEX(AM$258:AM$269,$D919)+INDEX(AM$245:AM$256,$D919))</f>
        <v/>
      </c>
      <c r="AN919" s="47">
        <f>AN910*Settings!$C$13*(INDEX(AN$258:AN$269,$D919)+INDEX(AN$245:AN$256,$D919))</f>
        <v/>
      </c>
      <c r="AO919" s="47">
        <f>AO910*Settings!$C$13*(INDEX(AO$258:AO$269,$D919)+INDEX(AO$245:AO$256,$D919))</f>
        <v/>
      </c>
      <c r="AP919" s="47">
        <f>AP910*Settings!$C$13*(INDEX(AP$258:AP$269,$D919)+INDEX(AP$245:AP$256,$D919))</f>
        <v/>
      </c>
      <c r="AQ919" s="47">
        <f>AQ910*Settings!$C$13*(INDEX(AQ$258:AQ$269,$D919)+INDEX(AQ$245:AQ$256,$D919))</f>
        <v/>
      </c>
      <c r="AR919" s="47">
        <f>AR910*Settings!$C$13*(INDEX(AR$258:AR$269,$D919)+INDEX(AR$245:AR$256,$D919))</f>
        <v/>
      </c>
      <c r="AS919" s="47">
        <f>AS910*Settings!$C$13*(INDEX(AS$258:AS$269,$D919)+INDEX(AS$245:AS$256,$D919))</f>
        <v/>
      </c>
      <c r="AT919" s="47">
        <f>AT910*Settings!$C$13*(INDEX(AT$258:AT$269,$D919)+INDEX(AT$245:AT$256,$D919))</f>
        <v/>
      </c>
      <c r="AU919" s="47">
        <f>AU910*Settings!$C$13*(INDEX(AU$258:AU$269,$D919)+INDEX(AU$245:AU$256,$D919))</f>
        <v/>
      </c>
      <c r="AV919" s="47">
        <f>AV910*Settings!$C$13*(INDEX(AV$258:AV$269,$D919)+INDEX(AV$245:AV$256,$D919))</f>
        <v/>
      </c>
      <c r="AW919" s="47">
        <f>AW910*Settings!$C$13*(INDEX(AW$258:AW$269,$D919)+INDEX(AW$245:AW$256,$D919))</f>
        <v/>
      </c>
      <c r="AX919" s="48">
        <f>REVENUE(AX910,Settings!$C$13,INDEX(AX$258:AX$269,$D919)+INDEX(AX$245:AX$256,$D919))</f>
        <v/>
      </c>
    </row>
    <row r="920" hidden="1" outlineLevel="2">
      <c r="A920" s="5" t="inlineStr">
        <is>
          <t>rtx</t>
        </is>
      </c>
      <c r="B920" s="5" t="inlineStr">
        <is>
          <t>lpg</t>
        </is>
      </c>
      <c r="C920" s="5" t="inlineStr">
        <is>
          <t>srv</t>
        </is>
      </c>
      <c r="D920" s="40">
        <f>INDEX(Inputs!$R$5:$R$132,MATCH($B920&amp;"|"&amp;$C920,Inputs!$A$5:$A$132,0))</f>
        <v/>
      </c>
      <c r="E920" s="39" t="n"/>
      <c r="F920" s="39" t="n"/>
      <c r="G920" s="39" t="n"/>
      <c r="H920" s="5">
        <f>INDEX(Variables!$B$5:$B$105,MATCH($A920,Variables!$A$5:$A$105,0))&amp;IF($C920="",""," | "&amp;INDEX(Mapping!$B$5:$B$26,MATCH($C920,Mapping!$A$5:$A$26,0))&amp;" | "&amp;INDEX(Mapping!$B$30:$B$41,MATCH($B920,Mapping!$A$30:$A$41,0)))</f>
        <v/>
      </c>
      <c r="I920" s="5">
        <f>INDEX(Variables!$C$5:$C$105,MATCH($A920,Variables!$A$5:$A$105,0))</f>
        <v/>
      </c>
      <c r="J920" s="5">
        <f>INDEX(Variables!$E$5:$E$105,MATCH($A920,Variables!$A$5:$A$105,0))</f>
        <v/>
      </c>
      <c r="K920" s="25">
        <f>LOWER(Settings!$C$4)&amp;".mit."&amp;$A920&amp;IF($C920="","","."&amp;$C920&amp;"."&amp;$B920)&amp;IF(INDEX(Variables!$D$5:$D$105,MATCH($A920,Variables!$A$5:$A$105,0))="","","."&amp;INDEX(Variables!$D$5:$D$105,MATCH($A920,Variables!$A$5:$A$105,0)))&amp;"."&amp;K$5</f>
        <v/>
      </c>
      <c r="L920" s="46">
        <f>L911*Settings!$C$13*(INDEX(L$258:L$269,$D920)+INDEX(L$245:L$256,$D920))</f>
        <v/>
      </c>
      <c r="M920" s="47">
        <f>M911*Settings!$C$13*(INDEX(M$258:M$269,$D920)+INDEX(M$245:M$256,$D920))</f>
        <v/>
      </c>
      <c r="N920" s="47">
        <f>N911*Settings!$C$13*(INDEX(N$258:N$269,$D920)+INDEX(N$245:N$256,$D920))</f>
        <v/>
      </c>
      <c r="O920" s="47">
        <f>O911*Settings!$C$13*(INDEX(O$258:O$269,$D920)+INDEX(O$245:O$256,$D920))</f>
        <v/>
      </c>
      <c r="P920" s="47">
        <f>P911*Settings!$C$13*(INDEX(P$258:P$269,$D920)+INDEX(P$245:P$256,$D920))</f>
        <v/>
      </c>
      <c r="Q920" s="47">
        <f>Q911*Settings!$C$13*(INDEX(Q$258:Q$269,$D920)+INDEX(Q$245:Q$256,$D920))</f>
        <v/>
      </c>
      <c r="R920" s="47">
        <f>R911*Settings!$C$13*(INDEX(R$258:R$269,$D920)+INDEX(R$245:R$256,$D920))</f>
        <v/>
      </c>
      <c r="S920" s="47">
        <f>S911*Settings!$C$13*(INDEX(S$258:S$269,$D920)+INDEX(S$245:S$256,$D920))</f>
        <v/>
      </c>
      <c r="T920" s="47">
        <f>T911*Settings!$C$13*(INDEX(T$258:T$269,$D920)+INDEX(T$245:T$256,$D920))</f>
        <v/>
      </c>
      <c r="U920" s="47">
        <f>U911*Settings!$C$13*(INDEX(U$258:U$269,$D920)+INDEX(U$245:U$256,$D920))</f>
        <v/>
      </c>
      <c r="V920" s="47">
        <f>V911*Settings!$C$13*(INDEX(V$258:V$269,$D920)+INDEX(V$245:V$256,$D920))</f>
        <v/>
      </c>
      <c r="W920" s="47">
        <f>W911*Settings!$C$13*(INDEX(W$258:W$269,$D920)+INDEX(W$245:W$256,$D920))</f>
        <v/>
      </c>
      <c r="X920" s="47">
        <f>X911*Settings!$C$13*(INDEX(X$258:X$269,$D920)+INDEX(X$245:X$256,$D920))</f>
        <v/>
      </c>
      <c r="Y920" s="47">
        <f>Y911*Settings!$C$13*(INDEX(Y$258:Y$269,$D920)+INDEX(Y$245:Y$256,$D920))</f>
        <v/>
      </c>
      <c r="Z920" s="47">
        <f>Z911*Settings!$C$13*(INDEX(Z$258:Z$269,$D920)+INDEX(Z$245:Z$256,$D920))</f>
        <v/>
      </c>
      <c r="AA920" s="47">
        <f>AA911*Settings!$C$13*(INDEX(AA$258:AA$269,$D920)+INDEX(AA$245:AA$256,$D920))</f>
        <v/>
      </c>
      <c r="AB920" s="47">
        <f>AB911*Settings!$C$13*(INDEX(AB$258:AB$269,$D920)+INDEX(AB$245:AB$256,$D920))</f>
        <v/>
      </c>
      <c r="AC920" s="47">
        <f>AC911*Settings!$C$13*(INDEX(AC$258:AC$269,$D920)+INDEX(AC$245:AC$256,$D920))</f>
        <v/>
      </c>
      <c r="AD920" s="48">
        <f>REVENUE(AD911,Settings!$C$13,INDEX(AD$258:AD$269,$D920)+INDEX(AD$245:AD$256,$D920))</f>
        <v/>
      </c>
      <c r="AE920" s="25">
        <f>LOWER(Settings!$C$4)&amp;".mit."&amp;$A920&amp;IF($C920="","","."&amp;$C920&amp;"."&amp;$B920)&amp;IF(INDEX(Variables!$D$5:$D$105,MATCH($A920,Variables!$A$5:$A$105,0))="","","."&amp;INDEX(Variables!$D$5:$D$105,MATCH($A920,Variables!$A$5:$A$105,0)))&amp;"."&amp;AE$5</f>
        <v/>
      </c>
      <c r="AF920" s="46">
        <f>AF911*Settings!$C$13*(INDEX(AF$258:AF$269,$D920)+INDEX(AF$245:AF$256,$D920))</f>
        <v/>
      </c>
      <c r="AG920" s="47">
        <f>AG911*Settings!$C$13*(INDEX(AG$258:AG$269,$D920)+INDEX(AG$245:AG$256,$D920))</f>
        <v/>
      </c>
      <c r="AH920" s="47">
        <f>AH911*Settings!$C$13*(INDEX(AH$258:AH$269,$D920)+INDEX(AH$245:AH$256,$D920))</f>
        <v/>
      </c>
      <c r="AI920" s="47">
        <f>AI911*Settings!$C$13*(INDEX(AI$258:AI$269,$D920)+INDEX(AI$245:AI$256,$D920))</f>
        <v/>
      </c>
      <c r="AJ920" s="47">
        <f>AJ911*Settings!$C$13*(INDEX(AJ$258:AJ$269,$D920)+INDEX(AJ$245:AJ$256,$D920))</f>
        <v/>
      </c>
      <c r="AK920" s="47">
        <f>AK911*Settings!$C$13*(INDEX(AK$258:AK$269,$D920)+INDEX(AK$245:AK$256,$D920))</f>
        <v/>
      </c>
      <c r="AL920" s="47">
        <f>AL911*Settings!$C$13*(INDEX(AL$258:AL$269,$D920)+INDEX(AL$245:AL$256,$D920))</f>
        <v/>
      </c>
      <c r="AM920" s="47">
        <f>AM911*Settings!$C$13*(INDEX(AM$258:AM$269,$D920)+INDEX(AM$245:AM$256,$D920))</f>
        <v/>
      </c>
      <c r="AN920" s="47">
        <f>AN911*Settings!$C$13*(INDEX(AN$258:AN$269,$D920)+INDEX(AN$245:AN$256,$D920))</f>
        <v/>
      </c>
      <c r="AO920" s="47">
        <f>AO911*Settings!$C$13*(INDEX(AO$258:AO$269,$D920)+INDEX(AO$245:AO$256,$D920))</f>
        <v/>
      </c>
      <c r="AP920" s="47">
        <f>AP911*Settings!$C$13*(INDEX(AP$258:AP$269,$D920)+INDEX(AP$245:AP$256,$D920))</f>
        <v/>
      </c>
      <c r="AQ920" s="47">
        <f>AQ911*Settings!$C$13*(INDEX(AQ$258:AQ$269,$D920)+INDEX(AQ$245:AQ$256,$D920))</f>
        <v/>
      </c>
      <c r="AR920" s="47">
        <f>AR911*Settings!$C$13*(INDEX(AR$258:AR$269,$D920)+INDEX(AR$245:AR$256,$D920))</f>
        <v/>
      </c>
      <c r="AS920" s="47">
        <f>AS911*Settings!$C$13*(INDEX(AS$258:AS$269,$D920)+INDEX(AS$245:AS$256,$D920))</f>
        <v/>
      </c>
      <c r="AT920" s="47">
        <f>AT911*Settings!$C$13*(INDEX(AT$258:AT$269,$D920)+INDEX(AT$245:AT$256,$D920))</f>
        <v/>
      </c>
      <c r="AU920" s="47">
        <f>AU911*Settings!$C$13*(INDEX(AU$258:AU$269,$D920)+INDEX(AU$245:AU$256,$D920))</f>
        <v/>
      </c>
      <c r="AV920" s="47">
        <f>AV911*Settings!$C$13*(INDEX(AV$258:AV$269,$D920)+INDEX(AV$245:AV$256,$D920))</f>
        <v/>
      </c>
      <c r="AW920" s="47">
        <f>AW911*Settings!$C$13*(INDEX(AW$258:AW$269,$D920)+INDEX(AW$245:AW$256,$D920))</f>
        <v/>
      </c>
      <c r="AX920" s="48">
        <f>REVENUE(AX911,Settings!$C$13,INDEX(AX$258:AX$269,$D920)+INDEX(AX$245:AX$256,$D920))</f>
        <v/>
      </c>
    </row>
    <row r="921" hidden="1" outlineLevel="2">
      <c r="A921" s="5" t="inlineStr">
        <is>
          <t>rtx</t>
        </is>
      </c>
      <c r="B921" s="5" t="inlineStr">
        <is>
          <t>ker</t>
        </is>
      </c>
      <c r="C921" s="5" t="inlineStr">
        <is>
          <t>srv</t>
        </is>
      </c>
      <c r="D921" s="40">
        <f>INDEX(Inputs!$R$5:$R$132,MATCH($B921&amp;"|"&amp;$C921,Inputs!$A$5:$A$132,0))</f>
        <v/>
      </c>
      <c r="E921" s="39" t="n"/>
      <c r="F921" s="39" t="n"/>
      <c r="G921" s="39" t="n"/>
      <c r="H921" s="5">
        <f>INDEX(Variables!$B$5:$B$105,MATCH($A921,Variables!$A$5:$A$105,0))&amp;IF($C921="",""," | "&amp;INDEX(Mapping!$B$5:$B$26,MATCH($C921,Mapping!$A$5:$A$26,0))&amp;" | "&amp;INDEX(Mapping!$B$30:$B$41,MATCH($B921,Mapping!$A$30:$A$41,0)))</f>
        <v/>
      </c>
      <c r="I921" s="5">
        <f>INDEX(Variables!$C$5:$C$105,MATCH($A921,Variables!$A$5:$A$105,0))</f>
        <v/>
      </c>
      <c r="J921" s="5">
        <f>INDEX(Variables!$E$5:$E$105,MATCH($A921,Variables!$A$5:$A$105,0))</f>
        <v/>
      </c>
      <c r="K921" s="25">
        <f>LOWER(Settings!$C$4)&amp;".mit."&amp;$A921&amp;IF($C921="","","."&amp;$C921&amp;"."&amp;$B921)&amp;IF(INDEX(Variables!$D$5:$D$105,MATCH($A921,Variables!$A$5:$A$105,0))="","","."&amp;INDEX(Variables!$D$5:$D$105,MATCH($A921,Variables!$A$5:$A$105,0)))&amp;"."&amp;K$5</f>
        <v/>
      </c>
      <c r="L921" s="46">
        <f>L912*Settings!$C$13*(INDEX(L$258:L$269,$D921)+INDEX(L$245:L$256,$D921))</f>
        <v/>
      </c>
      <c r="M921" s="47">
        <f>M912*Settings!$C$13*(INDEX(M$258:M$269,$D921)+INDEX(M$245:M$256,$D921))</f>
        <v/>
      </c>
      <c r="N921" s="47">
        <f>N912*Settings!$C$13*(INDEX(N$258:N$269,$D921)+INDEX(N$245:N$256,$D921))</f>
        <v/>
      </c>
      <c r="O921" s="47">
        <f>O912*Settings!$C$13*(INDEX(O$258:O$269,$D921)+INDEX(O$245:O$256,$D921))</f>
        <v/>
      </c>
      <c r="P921" s="47">
        <f>P912*Settings!$C$13*(INDEX(P$258:P$269,$D921)+INDEX(P$245:P$256,$D921))</f>
        <v/>
      </c>
      <c r="Q921" s="47">
        <f>Q912*Settings!$C$13*(INDEX(Q$258:Q$269,$D921)+INDEX(Q$245:Q$256,$D921))</f>
        <v/>
      </c>
      <c r="R921" s="47">
        <f>R912*Settings!$C$13*(INDEX(R$258:R$269,$D921)+INDEX(R$245:R$256,$D921))</f>
        <v/>
      </c>
      <c r="S921" s="47">
        <f>S912*Settings!$C$13*(INDEX(S$258:S$269,$D921)+INDEX(S$245:S$256,$D921))</f>
        <v/>
      </c>
      <c r="T921" s="47">
        <f>T912*Settings!$C$13*(INDEX(T$258:T$269,$D921)+INDEX(T$245:T$256,$D921))</f>
        <v/>
      </c>
      <c r="U921" s="47">
        <f>U912*Settings!$C$13*(INDEX(U$258:U$269,$D921)+INDEX(U$245:U$256,$D921))</f>
        <v/>
      </c>
      <c r="V921" s="47">
        <f>V912*Settings!$C$13*(INDEX(V$258:V$269,$D921)+INDEX(V$245:V$256,$D921))</f>
        <v/>
      </c>
      <c r="W921" s="47">
        <f>W912*Settings!$C$13*(INDEX(W$258:W$269,$D921)+INDEX(W$245:W$256,$D921))</f>
        <v/>
      </c>
      <c r="X921" s="47">
        <f>X912*Settings!$C$13*(INDEX(X$258:X$269,$D921)+INDEX(X$245:X$256,$D921))</f>
        <v/>
      </c>
      <c r="Y921" s="47">
        <f>Y912*Settings!$C$13*(INDEX(Y$258:Y$269,$D921)+INDEX(Y$245:Y$256,$D921))</f>
        <v/>
      </c>
      <c r="Z921" s="47">
        <f>Z912*Settings!$C$13*(INDEX(Z$258:Z$269,$D921)+INDEX(Z$245:Z$256,$D921))</f>
        <v/>
      </c>
      <c r="AA921" s="47">
        <f>AA912*Settings!$C$13*(INDEX(AA$258:AA$269,$D921)+INDEX(AA$245:AA$256,$D921))</f>
        <v/>
      </c>
      <c r="AB921" s="47">
        <f>AB912*Settings!$C$13*(INDEX(AB$258:AB$269,$D921)+INDEX(AB$245:AB$256,$D921))</f>
        <v/>
      </c>
      <c r="AC921" s="47">
        <f>AC912*Settings!$C$13*(INDEX(AC$258:AC$269,$D921)+INDEX(AC$245:AC$256,$D921))</f>
        <v/>
      </c>
      <c r="AD921" s="48">
        <f>REVENUE(AD912,Settings!$C$13,INDEX(AD$258:AD$269,$D921)+INDEX(AD$245:AD$256,$D921))</f>
        <v/>
      </c>
      <c r="AE921" s="25">
        <f>LOWER(Settings!$C$4)&amp;".mit."&amp;$A921&amp;IF($C921="","","."&amp;$C921&amp;"."&amp;$B921)&amp;IF(INDEX(Variables!$D$5:$D$105,MATCH($A921,Variables!$A$5:$A$105,0))="","","."&amp;INDEX(Variables!$D$5:$D$105,MATCH($A921,Variables!$A$5:$A$105,0)))&amp;"."&amp;AE$5</f>
        <v/>
      </c>
      <c r="AF921" s="46">
        <f>AF912*Settings!$C$13*(INDEX(AF$258:AF$269,$D921)+INDEX(AF$245:AF$256,$D921))</f>
        <v/>
      </c>
      <c r="AG921" s="47">
        <f>AG912*Settings!$C$13*(INDEX(AG$258:AG$269,$D921)+INDEX(AG$245:AG$256,$D921))</f>
        <v/>
      </c>
      <c r="AH921" s="47">
        <f>AH912*Settings!$C$13*(INDEX(AH$258:AH$269,$D921)+INDEX(AH$245:AH$256,$D921))</f>
        <v/>
      </c>
      <c r="AI921" s="47">
        <f>AI912*Settings!$C$13*(INDEX(AI$258:AI$269,$D921)+INDEX(AI$245:AI$256,$D921))</f>
        <v/>
      </c>
      <c r="AJ921" s="47">
        <f>AJ912*Settings!$C$13*(INDEX(AJ$258:AJ$269,$D921)+INDEX(AJ$245:AJ$256,$D921))</f>
        <v/>
      </c>
      <c r="AK921" s="47">
        <f>AK912*Settings!$C$13*(INDEX(AK$258:AK$269,$D921)+INDEX(AK$245:AK$256,$D921))</f>
        <v/>
      </c>
      <c r="AL921" s="47">
        <f>AL912*Settings!$C$13*(INDEX(AL$258:AL$269,$D921)+INDEX(AL$245:AL$256,$D921))</f>
        <v/>
      </c>
      <c r="AM921" s="47">
        <f>AM912*Settings!$C$13*(INDEX(AM$258:AM$269,$D921)+INDEX(AM$245:AM$256,$D921))</f>
        <v/>
      </c>
      <c r="AN921" s="47">
        <f>AN912*Settings!$C$13*(INDEX(AN$258:AN$269,$D921)+INDEX(AN$245:AN$256,$D921))</f>
        <v/>
      </c>
      <c r="AO921" s="47">
        <f>AO912*Settings!$C$13*(INDEX(AO$258:AO$269,$D921)+INDEX(AO$245:AO$256,$D921))</f>
        <v/>
      </c>
      <c r="AP921" s="47">
        <f>AP912*Settings!$C$13*(INDEX(AP$258:AP$269,$D921)+INDEX(AP$245:AP$256,$D921))</f>
        <v/>
      </c>
      <c r="AQ921" s="47">
        <f>AQ912*Settings!$C$13*(INDEX(AQ$258:AQ$269,$D921)+INDEX(AQ$245:AQ$256,$D921))</f>
        <v/>
      </c>
      <c r="AR921" s="47">
        <f>AR912*Settings!$C$13*(INDEX(AR$258:AR$269,$D921)+INDEX(AR$245:AR$256,$D921))</f>
        <v/>
      </c>
      <c r="AS921" s="47">
        <f>AS912*Settings!$C$13*(INDEX(AS$258:AS$269,$D921)+INDEX(AS$245:AS$256,$D921))</f>
        <v/>
      </c>
      <c r="AT921" s="47">
        <f>AT912*Settings!$C$13*(INDEX(AT$258:AT$269,$D921)+INDEX(AT$245:AT$256,$D921))</f>
        <v/>
      </c>
      <c r="AU921" s="47">
        <f>AU912*Settings!$C$13*(INDEX(AU$258:AU$269,$D921)+INDEX(AU$245:AU$256,$D921))</f>
        <v/>
      </c>
      <c r="AV921" s="47">
        <f>AV912*Settings!$C$13*(INDEX(AV$258:AV$269,$D921)+INDEX(AV$245:AV$256,$D921))</f>
        <v/>
      </c>
      <c r="AW921" s="47">
        <f>AW912*Settings!$C$13*(INDEX(AW$258:AW$269,$D921)+INDEX(AW$245:AW$256,$D921))</f>
        <v/>
      </c>
      <c r="AX921" s="48">
        <f>REVENUE(AX912,Settings!$C$13,INDEX(AX$258:AX$269,$D921)+INDEX(AX$245:AX$256,$D921))</f>
        <v/>
      </c>
    </row>
    <row r="922" hidden="1" outlineLevel="2">
      <c r="A922" s="5" t="inlineStr">
        <is>
          <t>rtx</t>
        </is>
      </c>
      <c r="B922" s="5" t="inlineStr">
        <is>
          <t>oop</t>
        </is>
      </c>
      <c r="C922" s="5" t="inlineStr">
        <is>
          <t>srv</t>
        </is>
      </c>
      <c r="D922" s="40">
        <f>INDEX(Inputs!$R$5:$R$132,MATCH($B922&amp;"|"&amp;$C922,Inputs!$A$5:$A$132,0))</f>
        <v/>
      </c>
      <c r="E922" s="39" t="n"/>
      <c r="F922" s="39" t="n"/>
      <c r="G922" s="39" t="n"/>
      <c r="H922" s="5">
        <f>INDEX(Variables!$B$5:$B$105,MATCH($A922,Variables!$A$5:$A$105,0))&amp;IF($C922="",""," | "&amp;INDEX(Mapping!$B$5:$B$26,MATCH($C922,Mapping!$A$5:$A$26,0))&amp;" | "&amp;INDEX(Mapping!$B$30:$B$41,MATCH($B922,Mapping!$A$30:$A$41,0)))</f>
        <v/>
      </c>
      <c r="I922" s="5">
        <f>INDEX(Variables!$C$5:$C$105,MATCH($A922,Variables!$A$5:$A$105,0))</f>
        <v/>
      </c>
      <c r="J922" s="5">
        <f>INDEX(Variables!$E$5:$E$105,MATCH($A922,Variables!$A$5:$A$105,0))</f>
        <v/>
      </c>
      <c r="K922" s="25">
        <f>LOWER(Settings!$C$4)&amp;".mit."&amp;$A922&amp;IF($C922="","","."&amp;$C922&amp;"."&amp;$B922)&amp;IF(INDEX(Variables!$D$5:$D$105,MATCH($A922,Variables!$A$5:$A$105,0))="","","."&amp;INDEX(Variables!$D$5:$D$105,MATCH($A922,Variables!$A$5:$A$105,0)))&amp;"."&amp;K$5</f>
        <v/>
      </c>
      <c r="L922" s="46">
        <f>L913*Settings!$C$13*(INDEX(L$258:L$269,$D922)+INDEX(L$245:L$256,$D922))</f>
        <v/>
      </c>
      <c r="M922" s="47">
        <f>M913*Settings!$C$13*(INDEX(M$258:M$269,$D922)+INDEX(M$245:M$256,$D922))</f>
        <v/>
      </c>
      <c r="N922" s="47">
        <f>N913*Settings!$C$13*(INDEX(N$258:N$269,$D922)+INDEX(N$245:N$256,$D922))</f>
        <v/>
      </c>
      <c r="O922" s="47">
        <f>O913*Settings!$C$13*(INDEX(O$258:O$269,$D922)+INDEX(O$245:O$256,$D922))</f>
        <v/>
      </c>
      <c r="P922" s="47">
        <f>P913*Settings!$C$13*(INDEX(P$258:P$269,$D922)+INDEX(P$245:P$256,$D922))</f>
        <v/>
      </c>
      <c r="Q922" s="47">
        <f>Q913*Settings!$C$13*(INDEX(Q$258:Q$269,$D922)+INDEX(Q$245:Q$256,$D922))</f>
        <v/>
      </c>
      <c r="R922" s="47">
        <f>R913*Settings!$C$13*(INDEX(R$258:R$269,$D922)+INDEX(R$245:R$256,$D922))</f>
        <v/>
      </c>
      <c r="S922" s="47">
        <f>S913*Settings!$C$13*(INDEX(S$258:S$269,$D922)+INDEX(S$245:S$256,$D922))</f>
        <v/>
      </c>
      <c r="T922" s="47">
        <f>T913*Settings!$C$13*(INDEX(T$258:T$269,$D922)+INDEX(T$245:T$256,$D922))</f>
        <v/>
      </c>
      <c r="U922" s="47">
        <f>U913*Settings!$C$13*(INDEX(U$258:U$269,$D922)+INDEX(U$245:U$256,$D922))</f>
        <v/>
      </c>
      <c r="V922" s="47">
        <f>V913*Settings!$C$13*(INDEX(V$258:V$269,$D922)+INDEX(V$245:V$256,$D922))</f>
        <v/>
      </c>
      <c r="W922" s="47">
        <f>W913*Settings!$C$13*(INDEX(W$258:W$269,$D922)+INDEX(W$245:W$256,$D922))</f>
        <v/>
      </c>
      <c r="X922" s="47">
        <f>X913*Settings!$C$13*(INDEX(X$258:X$269,$D922)+INDEX(X$245:X$256,$D922))</f>
        <v/>
      </c>
      <c r="Y922" s="47">
        <f>Y913*Settings!$C$13*(INDEX(Y$258:Y$269,$D922)+INDEX(Y$245:Y$256,$D922))</f>
        <v/>
      </c>
      <c r="Z922" s="47">
        <f>Z913*Settings!$C$13*(INDEX(Z$258:Z$269,$D922)+INDEX(Z$245:Z$256,$D922))</f>
        <v/>
      </c>
      <c r="AA922" s="47">
        <f>AA913*Settings!$C$13*(INDEX(AA$258:AA$269,$D922)+INDEX(AA$245:AA$256,$D922))</f>
        <v/>
      </c>
      <c r="AB922" s="47">
        <f>AB913*Settings!$C$13*(INDEX(AB$258:AB$269,$D922)+INDEX(AB$245:AB$256,$D922))</f>
        <v/>
      </c>
      <c r="AC922" s="47">
        <f>AC913*Settings!$C$13*(INDEX(AC$258:AC$269,$D922)+INDEX(AC$245:AC$256,$D922))</f>
        <v/>
      </c>
      <c r="AD922" s="48">
        <f>REVENUE(AD913,Settings!$C$13,INDEX(AD$258:AD$269,$D922)+INDEX(AD$245:AD$256,$D922))</f>
        <v/>
      </c>
      <c r="AE922" s="25">
        <f>LOWER(Settings!$C$4)&amp;".mit."&amp;$A922&amp;IF($C922="","","."&amp;$C922&amp;"."&amp;$B922)&amp;IF(INDEX(Variables!$D$5:$D$105,MATCH($A922,Variables!$A$5:$A$105,0))="","","."&amp;INDEX(Variables!$D$5:$D$105,MATCH($A922,Variables!$A$5:$A$105,0)))&amp;"."&amp;AE$5</f>
        <v/>
      </c>
      <c r="AF922" s="46">
        <f>AF913*Settings!$C$13*(INDEX(AF$258:AF$269,$D922)+INDEX(AF$245:AF$256,$D922))</f>
        <v/>
      </c>
      <c r="AG922" s="47">
        <f>AG913*Settings!$C$13*(INDEX(AG$258:AG$269,$D922)+INDEX(AG$245:AG$256,$D922))</f>
        <v/>
      </c>
      <c r="AH922" s="47">
        <f>AH913*Settings!$C$13*(INDEX(AH$258:AH$269,$D922)+INDEX(AH$245:AH$256,$D922))</f>
        <v/>
      </c>
      <c r="AI922" s="47">
        <f>AI913*Settings!$C$13*(INDEX(AI$258:AI$269,$D922)+INDEX(AI$245:AI$256,$D922))</f>
        <v/>
      </c>
      <c r="AJ922" s="47">
        <f>AJ913*Settings!$C$13*(INDEX(AJ$258:AJ$269,$D922)+INDEX(AJ$245:AJ$256,$D922))</f>
        <v/>
      </c>
      <c r="AK922" s="47">
        <f>AK913*Settings!$C$13*(INDEX(AK$258:AK$269,$D922)+INDEX(AK$245:AK$256,$D922))</f>
        <v/>
      </c>
      <c r="AL922" s="47">
        <f>AL913*Settings!$C$13*(INDEX(AL$258:AL$269,$D922)+INDEX(AL$245:AL$256,$D922))</f>
        <v/>
      </c>
      <c r="AM922" s="47">
        <f>AM913*Settings!$C$13*(INDEX(AM$258:AM$269,$D922)+INDEX(AM$245:AM$256,$D922))</f>
        <v/>
      </c>
      <c r="AN922" s="47">
        <f>AN913*Settings!$C$13*(INDEX(AN$258:AN$269,$D922)+INDEX(AN$245:AN$256,$D922))</f>
        <v/>
      </c>
      <c r="AO922" s="47">
        <f>AO913*Settings!$C$13*(INDEX(AO$258:AO$269,$D922)+INDEX(AO$245:AO$256,$D922))</f>
        <v/>
      </c>
      <c r="AP922" s="47">
        <f>AP913*Settings!$C$13*(INDEX(AP$258:AP$269,$D922)+INDEX(AP$245:AP$256,$D922))</f>
        <v/>
      </c>
      <c r="AQ922" s="47">
        <f>AQ913*Settings!$C$13*(INDEX(AQ$258:AQ$269,$D922)+INDEX(AQ$245:AQ$256,$D922))</f>
        <v/>
      </c>
      <c r="AR922" s="47">
        <f>AR913*Settings!$C$13*(INDEX(AR$258:AR$269,$D922)+INDEX(AR$245:AR$256,$D922))</f>
        <v/>
      </c>
      <c r="AS922" s="47">
        <f>AS913*Settings!$C$13*(INDEX(AS$258:AS$269,$D922)+INDEX(AS$245:AS$256,$D922))</f>
        <v/>
      </c>
      <c r="AT922" s="47">
        <f>AT913*Settings!$C$13*(INDEX(AT$258:AT$269,$D922)+INDEX(AT$245:AT$256,$D922))</f>
        <v/>
      </c>
      <c r="AU922" s="47">
        <f>AU913*Settings!$C$13*(INDEX(AU$258:AU$269,$D922)+INDEX(AU$245:AU$256,$D922))</f>
        <v/>
      </c>
      <c r="AV922" s="47">
        <f>AV913*Settings!$C$13*(INDEX(AV$258:AV$269,$D922)+INDEX(AV$245:AV$256,$D922))</f>
        <v/>
      </c>
      <c r="AW922" s="47">
        <f>AW913*Settings!$C$13*(INDEX(AW$258:AW$269,$D922)+INDEX(AW$245:AW$256,$D922))</f>
        <v/>
      </c>
      <c r="AX922" s="48">
        <f>REVENUE(AX913,Settings!$C$13,INDEX(AX$258:AX$269,$D922)+INDEX(AX$245:AX$256,$D922))</f>
        <v/>
      </c>
    </row>
    <row r="923" hidden="1" outlineLevel="2">
      <c r="A923" s="5" t="inlineStr">
        <is>
          <t>rtx</t>
        </is>
      </c>
      <c r="B923" s="5" t="inlineStr">
        <is>
          <t>bio</t>
        </is>
      </c>
      <c r="C923" s="5" t="inlineStr">
        <is>
          <t>srv</t>
        </is>
      </c>
      <c r="D923" s="40">
        <f>INDEX(Inputs!$R$5:$R$132,MATCH($B923&amp;"|"&amp;$C923,Inputs!$A$5:$A$132,0))</f>
        <v/>
      </c>
      <c r="E923" s="39" t="n"/>
      <c r="F923" s="39" t="n"/>
      <c r="G923" s="39" t="n"/>
      <c r="H923" s="5">
        <f>INDEX(Variables!$B$5:$B$105,MATCH($A923,Variables!$A$5:$A$105,0))&amp;IF($C923="",""," | "&amp;INDEX(Mapping!$B$5:$B$26,MATCH($C923,Mapping!$A$5:$A$26,0))&amp;" | "&amp;INDEX(Mapping!$B$30:$B$41,MATCH($B923,Mapping!$A$30:$A$41,0)))</f>
        <v/>
      </c>
      <c r="I923" s="5">
        <f>INDEX(Variables!$C$5:$C$105,MATCH($A923,Variables!$A$5:$A$105,0))</f>
        <v/>
      </c>
      <c r="J923" s="5">
        <f>INDEX(Variables!$E$5:$E$105,MATCH($A923,Variables!$A$5:$A$105,0))</f>
        <v/>
      </c>
      <c r="K923" s="25">
        <f>LOWER(Settings!$C$4)&amp;".mit."&amp;$A923&amp;IF($C923="","","."&amp;$C923&amp;"."&amp;$B923)&amp;IF(INDEX(Variables!$D$5:$D$105,MATCH($A923,Variables!$A$5:$A$105,0))="","","."&amp;INDEX(Variables!$D$5:$D$105,MATCH($A923,Variables!$A$5:$A$105,0)))&amp;"."&amp;K$5</f>
        <v/>
      </c>
      <c r="L923" s="46">
        <f>L914*Settings!$C$13*(INDEX(L$258:L$269,$D923)+INDEX(L$245:L$256,$D923))</f>
        <v/>
      </c>
      <c r="M923" s="47">
        <f>M914*Settings!$C$13*(INDEX(M$258:M$269,$D923)+INDEX(M$245:M$256,$D923))</f>
        <v/>
      </c>
      <c r="N923" s="47">
        <f>N914*Settings!$C$13*(INDEX(N$258:N$269,$D923)+INDEX(N$245:N$256,$D923))</f>
        <v/>
      </c>
      <c r="O923" s="47">
        <f>O914*Settings!$C$13*(INDEX(O$258:O$269,$D923)+INDEX(O$245:O$256,$D923))</f>
        <v/>
      </c>
      <c r="P923" s="47">
        <f>P914*Settings!$C$13*(INDEX(P$258:P$269,$D923)+INDEX(P$245:P$256,$D923))</f>
        <v/>
      </c>
      <c r="Q923" s="47">
        <f>Q914*Settings!$C$13*(INDEX(Q$258:Q$269,$D923)+INDEX(Q$245:Q$256,$D923))</f>
        <v/>
      </c>
      <c r="R923" s="47">
        <f>R914*Settings!$C$13*(INDEX(R$258:R$269,$D923)+INDEX(R$245:R$256,$D923))</f>
        <v/>
      </c>
      <c r="S923" s="47">
        <f>S914*Settings!$C$13*(INDEX(S$258:S$269,$D923)+INDEX(S$245:S$256,$D923))</f>
        <v/>
      </c>
      <c r="T923" s="47">
        <f>T914*Settings!$C$13*(INDEX(T$258:T$269,$D923)+INDEX(T$245:T$256,$D923))</f>
        <v/>
      </c>
      <c r="U923" s="47">
        <f>U914*Settings!$C$13*(INDEX(U$258:U$269,$D923)+INDEX(U$245:U$256,$D923))</f>
        <v/>
      </c>
      <c r="V923" s="47">
        <f>V914*Settings!$C$13*(INDEX(V$258:V$269,$D923)+INDEX(V$245:V$256,$D923))</f>
        <v/>
      </c>
      <c r="W923" s="47">
        <f>W914*Settings!$C$13*(INDEX(W$258:W$269,$D923)+INDEX(W$245:W$256,$D923))</f>
        <v/>
      </c>
      <c r="X923" s="47">
        <f>X914*Settings!$C$13*(INDEX(X$258:X$269,$D923)+INDEX(X$245:X$256,$D923))</f>
        <v/>
      </c>
      <c r="Y923" s="47">
        <f>Y914*Settings!$C$13*(INDEX(Y$258:Y$269,$D923)+INDEX(Y$245:Y$256,$D923))</f>
        <v/>
      </c>
      <c r="Z923" s="47">
        <f>Z914*Settings!$C$13*(INDEX(Z$258:Z$269,$D923)+INDEX(Z$245:Z$256,$D923))</f>
        <v/>
      </c>
      <c r="AA923" s="47">
        <f>AA914*Settings!$C$13*(INDEX(AA$258:AA$269,$D923)+INDEX(AA$245:AA$256,$D923))</f>
        <v/>
      </c>
      <c r="AB923" s="47">
        <f>AB914*Settings!$C$13*(INDEX(AB$258:AB$269,$D923)+INDEX(AB$245:AB$256,$D923))</f>
        <v/>
      </c>
      <c r="AC923" s="47">
        <f>AC914*Settings!$C$13*(INDEX(AC$258:AC$269,$D923)+INDEX(AC$245:AC$256,$D923))</f>
        <v/>
      </c>
      <c r="AD923" s="48">
        <f>REVENUE(AD914,Settings!$C$13,INDEX(AD$258:AD$269,$D923)+INDEX(AD$245:AD$256,$D923))</f>
        <v/>
      </c>
      <c r="AE923" s="25">
        <f>LOWER(Settings!$C$4)&amp;".mit."&amp;$A923&amp;IF($C923="","","."&amp;$C923&amp;"."&amp;$B923)&amp;IF(INDEX(Variables!$D$5:$D$105,MATCH($A923,Variables!$A$5:$A$105,0))="","","."&amp;INDEX(Variables!$D$5:$D$105,MATCH($A923,Variables!$A$5:$A$105,0)))&amp;"."&amp;AE$5</f>
        <v/>
      </c>
      <c r="AF923" s="46">
        <f>AF914*Settings!$C$13*(INDEX(AF$258:AF$269,$D923)+INDEX(AF$245:AF$256,$D923))</f>
        <v/>
      </c>
      <c r="AG923" s="47">
        <f>AG914*Settings!$C$13*(INDEX(AG$258:AG$269,$D923)+INDEX(AG$245:AG$256,$D923))</f>
        <v/>
      </c>
      <c r="AH923" s="47">
        <f>AH914*Settings!$C$13*(INDEX(AH$258:AH$269,$D923)+INDEX(AH$245:AH$256,$D923))</f>
        <v/>
      </c>
      <c r="AI923" s="47">
        <f>AI914*Settings!$C$13*(INDEX(AI$258:AI$269,$D923)+INDEX(AI$245:AI$256,$D923))</f>
        <v/>
      </c>
      <c r="AJ923" s="47">
        <f>AJ914*Settings!$C$13*(INDEX(AJ$258:AJ$269,$D923)+INDEX(AJ$245:AJ$256,$D923))</f>
        <v/>
      </c>
      <c r="AK923" s="47">
        <f>AK914*Settings!$C$13*(INDEX(AK$258:AK$269,$D923)+INDEX(AK$245:AK$256,$D923))</f>
        <v/>
      </c>
      <c r="AL923" s="47">
        <f>AL914*Settings!$C$13*(INDEX(AL$258:AL$269,$D923)+INDEX(AL$245:AL$256,$D923))</f>
        <v/>
      </c>
      <c r="AM923" s="47">
        <f>AM914*Settings!$C$13*(INDEX(AM$258:AM$269,$D923)+INDEX(AM$245:AM$256,$D923))</f>
        <v/>
      </c>
      <c r="AN923" s="47">
        <f>AN914*Settings!$C$13*(INDEX(AN$258:AN$269,$D923)+INDEX(AN$245:AN$256,$D923))</f>
        <v/>
      </c>
      <c r="AO923" s="47">
        <f>AO914*Settings!$C$13*(INDEX(AO$258:AO$269,$D923)+INDEX(AO$245:AO$256,$D923))</f>
        <v/>
      </c>
      <c r="AP923" s="47">
        <f>AP914*Settings!$C$13*(INDEX(AP$258:AP$269,$D923)+INDEX(AP$245:AP$256,$D923))</f>
        <v/>
      </c>
      <c r="AQ923" s="47">
        <f>AQ914*Settings!$C$13*(INDEX(AQ$258:AQ$269,$D923)+INDEX(AQ$245:AQ$256,$D923))</f>
        <v/>
      </c>
      <c r="AR923" s="47">
        <f>AR914*Settings!$C$13*(INDEX(AR$258:AR$269,$D923)+INDEX(AR$245:AR$256,$D923))</f>
        <v/>
      </c>
      <c r="AS923" s="47">
        <f>AS914*Settings!$C$13*(INDEX(AS$258:AS$269,$D923)+INDEX(AS$245:AS$256,$D923))</f>
        <v/>
      </c>
      <c r="AT923" s="47">
        <f>AT914*Settings!$C$13*(INDEX(AT$258:AT$269,$D923)+INDEX(AT$245:AT$256,$D923))</f>
        <v/>
      </c>
      <c r="AU923" s="47">
        <f>AU914*Settings!$C$13*(INDEX(AU$258:AU$269,$D923)+INDEX(AU$245:AU$256,$D923))</f>
        <v/>
      </c>
      <c r="AV923" s="47">
        <f>AV914*Settings!$C$13*(INDEX(AV$258:AV$269,$D923)+INDEX(AV$245:AV$256,$D923))</f>
        <v/>
      </c>
      <c r="AW923" s="47">
        <f>AW914*Settings!$C$13*(INDEX(AW$258:AW$269,$D923)+INDEX(AW$245:AW$256,$D923))</f>
        <v/>
      </c>
      <c r="AX923" s="48">
        <f>REVENUE(AX914,Settings!$C$13,INDEX(AX$258:AX$269,$D923)+INDEX(AX$245:AX$256,$D923))</f>
        <v/>
      </c>
    </row>
    <row r="924" hidden="1" outlineLevel="2"/>
    <row r="925" hidden="1" outlineLevel="2">
      <c r="A925" s="5" t="inlineStr">
        <is>
          <t>rsub</t>
        </is>
      </c>
      <c r="B925" s="5" t="inlineStr">
        <is>
          <t>coa</t>
        </is>
      </c>
      <c r="C925" s="5" t="inlineStr">
        <is>
          <t>srv</t>
        </is>
      </c>
      <c r="D925" s="40">
        <f>INDEX(Inputs!$R$5:$R$132,MATCH($B925&amp;"|"&amp;$C925,Inputs!$A$5:$A$132,0))</f>
        <v/>
      </c>
      <c r="E925" s="39" t="n"/>
      <c r="F925" s="39" t="n"/>
      <c r="G925" s="39" t="n"/>
      <c r="H925" s="5">
        <f>INDEX(Variables!$B$5:$B$105,MATCH($A925,Variables!$A$5:$A$105,0))&amp;IF($C925="",""," | "&amp;INDEX(Mapping!$B$5:$B$26,MATCH($C925,Mapping!$A$5:$A$26,0))&amp;" | "&amp;INDEX(Mapping!$B$30:$B$41,MATCH($B925,Mapping!$A$30:$A$41,0)))</f>
        <v/>
      </c>
      <c r="I925" s="5">
        <f>INDEX(Variables!$C$5:$C$105,MATCH($A925,Variables!$A$5:$A$105,0))</f>
        <v/>
      </c>
      <c r="J925" s="5">
        <f>INDEX(Variables!$E$5:$E$105,MATCH($A925,Variables!$A$5:$A$105,0))</f>
        <v/>
      </c>
      <c r="K925" s="25">
        <f>LOWER(Settings!$C$4)&amp;".mit."&amp;$A925&amp;IF($C925="","","."&amp;$C925&amp;"."&amp;$B925)&amp;IF(INDEX(Variables!$D$5:$D$105,MATCH($A925,Variables!$A$5:$A$105,0))="","","."&amp;INDEX(Variables!$D$5:$D$105,MATCH($A925,Variables!$A$5:$A$105,0)))&amp;"."&amp;K$5</f>
        <v/>
      </c>
      <c r="L925" s="46">
        <f>L907*Settings!$C$13*(INDEX(L$271:L$282,$D925))</f>
        <v/>
      </c>
      <c r="M925" s="47">
        <f>M907*Settings!$C$13*(INDEX(M$271:M$282,$D925))</f>
        <v/>
      </c>
      <c r="N925" s="47">
        <f>N907*Settings!$C$13*(INDEX(N$271:N$282,$D925))</f>
        <v/>
      </c>
      <c r="O925" s="47">
        <f>O907*Settings!$C$13*(INDEX(O$271:O$282,$D925))</f>
        <v/>
      </c>
      <c r="P925" s="47">
        <f>P907*Settings!$C$13*(INDEX(P$271:P$282,$D925))</f>
        <v/>
      </c>
      <c r="Q925" s="47">
        <f>Q907*Settings!$C$13*(INDEX(Q$271:Q$282,$D925))</f>
        <v/>
      </c>
      <c r="R925" s="47">
        <f>R907*Settings!$C$13*(INDEX(R$271:R$282,$D925))</f>
        <v/>
      </c>
      <c r="S925" s="47">
        <f>S907*Settings!$C$13*(INDEX(S$271:S$282,$D925))</f>
        <v/>
      </c>
      <c r="T925" s="47">
        <f>T907*Settings!$C$13*(INDEX(T$271:T$282,$D925))</f>
        <v/>
      </c>
      <c r="U925" s="47">
        <f>U907*Settings!$C$13*(INDEX(U$271:U$282,$D925))</f>
        <v/>
      </c>
      <c r="V925" s="47">
        <f>V907*Settings!$C$13*(INDEX(V$271:V$282,$D925))</f>
        <v/>
      </c>
      <c r="W925" s="47">
        <f>W907*Settings!$C$13*(INDEX(W$271:W$282,$D925))</f>
        <v/>
      </c>
      <c r="X925" s="47">
        <f>X907*Settings!$C$13*(INDEX(X$271:X$282,$D925))</f>
        <v/>
      </c>
      <c r="Y925" s="47">
        <f>Y907*Settings!$C$13*(INDEX(Y$271:Y$282,$D925))</f>
        <v/>
      </c>
      <c r="Z925" s="47">
        <f>Z907*Settings!$C$13*(INDEX(Z$271:Z$282,$D925))</f>
        <v/>
      </c>
      <c r="AA925" s="47">
        <f>AA907*Settings!$C$13*(INDEX(AA$271:AA$282,$D925))</f>
        <v/>
      </c>
      <c r="AB925" s="47">
        <f>AB907*Settings!$C$13*(INDEX(AB$271:AB$282,$D925))</f>
        <v/>
      </c>
      <c r="AC925" s="47">
        <f>AC907*Settings!$C$13*(INDEX(AC$271:AC$282,$D925))</f>
        <v/>
      </c>
      <c r="AD925" s="48">
        <f>REVENUE(AD907,Settings!$C$13,INDEX(AD$271:AD$282,$D925))</f>
        <v/>
      </c>
      <c r="AE925" s="25">
        <f>LOWER(Settings!$C$4)&amp;".mit."&amp;$A925&amp;IF($C925="","","."&amp;$C925&amp;"."&amp;$B925)&amp;IF(INDEX(Variables!$D$5:$D$105,MATCH($A925,Variables!$A$5:$A$105,0))="","","."&amp;INDEX(Variables!$D$5:$D$105,MATCH($A925,Variables!$A$5:$A$105,0)))&amp;"."&amp;AE$5</f>
        <v/>
      </c>
      <c r="AF925" s="46">
        <f>AF907*Settings!$C$13*(INDEX(AF$271:AF$282,$D925))</f>
        <v/>
      </c>
      <c r="AG925" s="47">
        <f>AG907*Settings!$C$13*(INDEX(AG$271:AG$282,$D925))</f>
        <v/>
      </c>
      <c r="AH925" s="47">
        <f>AH907*Settings!$C$13*(INDEX(AH$271:AH$282,$D925))</f>
        <v/>
      </c>
      <c r="AI925" s="47">
        <f>AI907*Settings!$C$13*(INDEX(AI$271:AI$282,$D925))</f>
        <v/>
      </c>
      <c r="AJ925" s="47">
        <f>AJ907*Settings!$C$13*(INDEX(AJ$271:AJ$282,$D925))</f>
        <v/>
      </c>
      <c r="AK925" s="47">
        <f>AK907*Settings!$C$13*(INDEX(AK$271:AK$282,$D925))</f>
        <v/>
      </c>
      <c r="AL925" s="47">
        <f>AL907*Settings!$C$13*(INDEX(AL$271:AL$282,$D925))</f>
        <v/>
      </c>
      <c r="AM925" s="47">
        <f>AM907*Settings!$C$13*(INDEX(AM$271:AM$282,$D925))</f>
        <v/>
      </c>
      <c r="AN925" s="47">
        <f>AN907*Settings!$C$13*(INDEX(AN$271:AN$282,$D925))</f>
        <v/>
      </c>
      <c r="AO925" s="47">
        <f>AO907*Settings!$C$13*(INDEX(AO$271:AO$282,$D925))</f>
        <v/>
      </c>
      <c r="AP925" s="47">
        <f>AP907*Settings!$C$13*(INDEX(AP$271:AP$282,$D925))</f>
        <v/>
      </c>
      <c r="AQ925" s="47">
        <f>AQ907*Settings!$C$13*(INDEX(AQ$271:AQ$282,$D925))</f>
        <v/>
      </c>
      <c r="AR925" s="47">
        <f>AR907*Settings!$C$13*(INDEX(AR$271:AR$282,$D925))</f>
        <v/>
      </c>
      <c r="AS925" s="47">
        <f>AS907*Settings!$C$13*(INDEX(AS$271:AS$282,$D925))</f>
        <v/>
      </c>
      <c r="AT925" s="47">
        <f>AT907*Settings!$C$13*(INDEX(AT$271:AT$282,$D925))</f>
        <v/>
      </c>
      <c r="AU925" s="47">
        <f>AU907*Settings!$C$13*(INDEX(AU$271:AU$282,$D925))</f>
        <v/>
      </c>
      <c r="AV925" s="47">
        <f>AV907*Settings!$C$13*(INDEX(AV$271:AV$282,$D925))</f>
        <v/>
      </c>
      <c r="AW925" s="47">
        <f>AW907*Settings!$C$13*(INDEX(AW$271:AW$282,$D925))</f>
        <v/>
      </c>
      <c r="AX925" s="48">
        <f>REVENUE(AX907,Settings!$C$13,INDEX(AX$271:AX$282,$D925))</f>
        <v/>
      </c>
    </row>
    <row r="926" hidden="1" outlineLevel="2">
      <c r="A926" s="5" t="inlineStr">
        <is>
          <t>rsub</t>
        </is>
      </c>
      <c r="B926" s="5" t="inlineStr">
        <is>
          <t>nga</t>
        </is>
      </c>
      <c r="C926" s="5" t="inlineStr">
        <is>
          <t>srv</t>
        </is>
      </c>
      <c r="D926" s="40">
        <f>INDEX(Inputs!$R$5:$R$132,MATCH($B926&amp;"|"&amp;$C926,Inputs!$A$5:$A$132,0))</f>
        <v/>
      </c>
      <c r="E926" s="39" t="n"/>
      <c r="F926" s="39" t="n"/>
      <c r="G926" s="39" t="n"/>
      <c r="H926" s="5">
        <f>INDEX(Variables!$B$5:$B$105,MATCH($A926,Variables!$A$5:$A$105,0))&amp;IF($C926="",""," | "&amp;INDEX(Mapping!$B$5:$B$26,MATCH($C926,Mapping!$A$5:$A$26,0))&amp;" | "&amp;INDEX(Mapping!$B$30:$B$41,MATCH($B926,Mapping!$A$30:$A$41,0)))</f>
        <v/>
      </c>
      <c r="I926" s="5">
        <f>INDEX(Variables!$C$5:$C$105,MATCH($A926,Variables!$A$5:$A$105,0))</f>
        <v/>
      </c>
      <c r="J926" s="5">
        <f>INDEX(Variables!$E$5:$E$105,MATCH($A926,Variables!$A$5:$A$105,0))</f>
        <v/>
      </c>
      <c r="K926" s="25">
        <f>LOWER(Settings!$C$4)&amp;".mit."&amp;$A926&amp;IF($C926="","","."&amp;$C926&amp;"."&amp;$B926)&amp;IF(INDEX(Variables!$D$5:$D$105,MATCH($A926,Variables!$A$5:$A$105,0))="","","."&amp;INDEX(Variables!$D$5:$D$105,MATCH($A926,Variables!$A$5:$A$105,0)))&amp;"."&amp;K$5</f>
        <v/>
      </c>
      <c r="L926" s="46">
        <f>L908*Settings!$C$13*(INDEX(L$271:L$282,$D926))</f>
        <v/>
      </c>
      <c r="M926" s="47">
        <f>M908*Settings!$C$13*(INDEX(M$271:M$282,$D926))</f>
        <v/>
      </c>
      <c r="N926" s="47">
        <f>N908*Settings!$C$13*(INDEX(N$271:N$282,$D926))</f>
        <v/>
      </c>
      <c r="O926" s="47">
        <f>O908*Settings!$C$13*(INDEX(O$271:O$282,$D926))</f>
        <v/>
      </c>
      <c r="P926" s="47">
        <f>P908*Settings!$C$13*(INDEX(P$271:P$282,$D926))</f>
        <v/>
      </c>
      <c r="Q926" s="47">
        <f>Q908*Settings!$C$13*(INDEX(Q$271:Q$282,$D926))</f>
        <v/>
      </c>
      <c r="R926" s="47">
        <f>R908*Settings!$C$13*(INDEX(R$271:R$282,$D926))</f>
        <v/>
      </c>
      <c r="S926" s="47">
        <f>S908*Settings!$C$13*(INDEX(S$271:S$282,$D926))</f>
        <v/>
      </c>
      <c r="T926" s="47">
        <f>T908*Settings!$C$13*(INDEX(T$271:T$282,$D926))</f>
        <v/>
      </c>
      <c r="U926" s="47">
        <f>U908*Settings!$C$13*(INDEX(U$271:U$282,$D926))</f>
        <v/>
      </c>
      <c r="V926" s="47">
        <f>V908*Settings!$C$13*(INDEX(V$271:V$282,$D926))</f>
        <v/>
      </c>
      <c r="W926" s="47">
        <f>W908*Settings!$C$13*(INDEX(W$271:W$282,$D926))</f>
        <v/>
      </c>
      <c r="X926" s="47">
        <f>X908*Settings!$C$13*(INDEX(X$271:X$282,$D926))</f>
        <v/>
      </c>
      <c r="Y926" s="47">
        <f>Y908*Settings!$C$13*(INDEX(Y$271:Y$282,$D926))</f>
        <v/>
      </c>
      <c r="Z926" s="47">
        <f>Z908*Settings!$C$13*(INDEX(Z$271:Z$282,$D926))</f>
        <v/>
      </c>
      <c r="AA926" s="47">
        <f>AA908*Settings!$C$13*(INDEX(AA$271:AA$282,$D926))</f>
        <v/>
      </c>
      <c r="AB926" s="47">
        <f>AB908*Settings!$C$13*(INDEX(AB$271:AB$282,$D926))</f>
        <v/>
      </c>
      <c r="AC926" s="47">
        <f>AC908*Settings!$C$13*(INDEX(AC$271:AC$282,$D926))</f>
        <v/>
      </c>
      <c r="AD926" s="48">
        <f>REVENUE(AD908,Settings!$C$13,INDEX(AD$271:AD$282,$D926))</f>
        <v/>
      </c>
      <c r="AE926" s="25">
        <f>LOWER(Settings!$C$4)&amp;".mit."&amp;$A926&amp;IF($C926="","","."&amp;$C926&amp;"."&amp;$B926)&amp;IF(INDEX(Variables!$D$5:$D$105,MATCH($A926,Variables!$A$5:$A$105,0))="","","."&amp;INDEX(Variables!$D$5:$D$105,MATCH($A926,Variables!$A$5:$A$105,0)))&amp;"."&amp;AE$5</f>
        <v/>
      </c>
      <c r="AF926" s="46">
        <f>AF908*Settings!$C$13*(INDEX(AF$271:AF$282,$D926))</f>
        <v/>
      </c>
      <c r="AG926" s="47">
        <f>AG908*Settings!$C$13*(INDEX(AG$271:AG$282,$D926))</f>
        <v/>
      </c>
      <c r="AH926" s="47">
        <f>AH908*Settings!$C$13*(INDEX(AH$271:AH$282,$D926))</f>
        <v/>
      </c>
      <c r="AI926" s="47">
        <f>AI908*Settings!$C$13*(INDEX(AI$271:AI$282,$D926))</f>
        <v/>
      </c>
      <c r="AJ926" s="47">
        <f>AJ908*Settings!$C$13*(INDEX(AJ$271:AJ$282,$D926))</f>
        <v/>
      </c>
      <c r="AK926" s="47">
        <f>AK908*Settings!$C$13*(INDEX(AK$271:AK$282,$D926))</f>
        <v/>
      </c>
      <c r="AL926" s="47">
        <f>AL908*Settings!$C$13*(INDEX(AL$271:AL$282,$D926))</f>
        <v/>
      </c>
      <c r="AM926" s="47">
        <f>AM908*Settings!$C$13*(INDEX(AM$271:AM$282,$D926))</f>
        <v/>
      </c>
      <c r="AN926" s="47">
        <f>AN908*Settings!$C$13*(INDEX(AN$271:AN$282,$D926))</f>
        <v/>
      </c>
      <c r="AO926" s="47">
        <f>AO908*Settings!$C$13*(INDEX(AO$271:AO$282,$D926))</f>
        <v/>
      </c>
      <c r="AP926" s="47">
        <f>AP908*Settings!$C$13*(INDEX(AP$271:AP$282,$D926))</f>
        <v/>
      </c>
      <c r="AQ926" s="47">
        <f>AQ908*Settings!$C$13*(INDEX(AQ$271:AQ$282,$D926))</f>
        <v/>
      </c>
      <c r="AR926" s="47">
        <f>AR908*Settings!$C$13*(INDEX(AR$271:AR$282,$D926))</f>
        <v/>
      </c>
      <c r="AS926" s="47">
        <f>AS908*Settings!$C$13*(INDEX(AS$271:AS$282,$D926))</f>
        <v/>
      </c>
      <c r="AT926" s="47">
        <f>AT908*Settings!$C$13*(INDEX(AT$271:AT$282,$D926))</f>
        <v/>
      </c>
      <c r="AU926" s="47">
        <f>AU908*Settings!$C$13*(INDEX(AU$271:AU$282,$D926))</f>
        <v/>
      </c>
      <c r="AV926" s="47">
        <f>AV908*Settings!$C$13*(INDEX(AV$271:AV$282,$D926))</f>
        <v/>
      </c>
      <c r="AW926" s="47">
        <f>AW908*Settings!$C$13*(INDEX(AW$271:AW$282,$D926))</f>
        <v/>
      </c>
      <c r="AX926" s="48">
        <f>REVENUE(AX908,Settings!$C$13,INDEX(AX$271:AX$282,$D926))</f>
        <v/>
      </c>
    </row>
    <row r="927" hidden="1" outlineLevel="2">
      <c r="A927" s="5" t="inlineStr">
        <is>
          <t>rsub</t>
        </is>
      </c>
      <c r="B927" s="5" t="inlineStr">
        <is>
          <t>gso</t>
        </is>
      </c>
      <c r="C927" s="5" t="inlineStr">
        <is>
          <t>srv</t>
        </is>
      </c>
      <c r="D927" s="40">
        <f>INDEX(Inputs!$R$5:$R$132,MATCH($B927&amp;"|"&amp;$C927,Inputs!$A$5:$A$132,0))</f>
        <v/>
      </c>
      <c r="E927" s="39" t="n"/>
      <c r="F927" s="39" t="n"/>
      <c r="G927" s="39" t="n"/>
      <c r="H927" s="5">
        <f>INDEX(Variables!$B$5:$B$105,MATCH($A927,Variables!$A$5:$A$105,0))&amp;IF($C927="",""," | "&amp;INDEX(Mapping!$B$5:$B$26,MATCH($C927,Mapping!$A$5:$A$26,0))&amp;" | "&amp;INDEX(Mapping!$B$30:$B$41,MATCH($B927,Mapping!$A$30:$A$41,0)))</f>
        <v/>
      </c>
      <c r="I927" s="5">
        <f>INDEX(Variables!$C$5:$C$105,MATCH($A927,Variables!$A$5:$A$105,0))</f>
        <v/>
      </c>
      <c r="J927" s="5">
        <f>INDEX(Variables!$E$5:$E$105,MATCH($A927,Variables!$A$5:$A$105,0))</f>
        <v/>
      </c>
      <c r="K927" s="25">
        <f>LOWER(Settings!$C$4)&amp;".mit."&amp;$A927&amp;IF($C927="","","."&amp;$C927&amp;"."&amp;$B927)&amp;IF(INDEX(Variables!$D$5:$D$105,MATCH($A927,Variables!$A$5:$A$105,0))="","","."&amp;INDEX(Variables!$D$5:$D$105,MATCH($A927,Variables!$A$5:$A$105,0)))&amp;"."&amp;K$5</f>
        <v/>
      </c>
      <c r="L927" s="46">
        <f>L909*Settings!$C$13*(INDEX(L$271:L$282,$D927))</f>
        <v/>
      </c>
      <c r="M927" s="47">
        <f>M909*Settings!$C$13*(INDEX(M$271:M$282,$D927))</f>
        <v/>
      </c>
      <c r="N927" s="47">
        <f>N909*Settings!$C$13*(INDEX(N$271:N$282,$D927))</f>
        <v/>
      </c>
      <c r="O927" s="47">
        <f>O909*Settings!$C$13*(INDEX(O$271:O$282,$D927))</f>
        <v/>
      </c>
      <c r="P927" s="47">
        <f>P909*Settings!$C$13*(INDEX(P$271:P$282,$D927))</f>
        <v/>
      </c>
      <c r="Q927" s="47">
        <f>Q909*Settings!$C$13*(INDEX(Q$271:Q$282,$D927))</f>
        <v/>
      </c>
      <c r="R927" s="47">
        <f>R909*Settings!$C$13*(INDEX(R$271:R$282,$D927))</f>
        <v/>
      </c>
      <c r="S927" s="47">
        <f>S909*Settings!$C$13*(INDEX(S$271:S$282,$D927))</f>
        <v/>
      </c>
      <c r="T927" s="47">
        <f>T909*Settings!$C$13*(INDEX(T$271:T$282,$D927))</f>
        <v/>
      </c>
      <c r="U927" s="47">
        <f>U909*Settings!$C$13*(INDEX(U$271:U$282,$D927))</f>
        <v/>
      </c>
      <c r="V927" s="47">
        <f>V909*Settings!$C$13*(INDEX(V$271:V$282,$D927))</f>
        <v/>
      </c>
      <c r="W927" s="47">
        <f>W909*Settings!$C$13*(INDEX(W$271:W$282,$D927))</f>
        <v/>
      </c>
      <c r="X927" s="47">
        <f>X909*Settings!$C$13*(INDEX(X$271:X$282,$D927))</f>
        <v/>
      </c>
      <c r="Y927" s="47">
        <f>Y909*Settings!$C$13*(INDEX(Y$271:Y$282,$D927))</f>
        <v/>
      </c>
      <c r="Z927" s="47">
        <f>Z909*Settings!$C$13*(INDEX(Z$271:Z$282,$D927))</f>
        <v/>
      </c>
      <c r="AA927" s="47">
        <f>AA909*Settings!$C$13*(INDEX(AA$271:AA$282,$D927))</f>
        <v/>
      </c>
      <c r="AB927" s="47">
        <f>AB909*Settings!$C$13*(INDEX(AB$271:AB$282,$D927))</f>
        <v/>
      </c>
      <c r="AC927" s="47">
        <f>AC909*Settings!$C$13*(INDEX(AC$271:AC$282,$D927))</f>
        <v/>
      </c>
      <c r="AD927" s="48">
        <f>REVENUE(AD909,Settings!$C$13,INDEX(AD$271:AD$282,$D927))</f>
        <v/>
      </c>
      <c r="AE927" s="25">
        <f>LOWER(Settings!$C$4)&amp;".mit."&amp;$A927&amp;IF($C927="","","."&amp;$C927&amp;"."&amp;$B927)&amp;IF(INDEX(Variables!$D$5:$D$105,MATCH($A927,Variables!$A$5:$A$105,0))="","","."&amp;INDEX(Variables!$D$5:$D$105,MATCH($A927,Variables!$A$5:$A$105,0)))&amp;"."&amp;AE$5</f>
        <v/>
      </c>
      <c r="AF927" s="46">
        <f>AF909*Settings!$C$13*(INDEX(AF$271:AF$282,$D927))</f>
        <v/>
      </c>
      <c r="AG927" s="47">
        <f>AG909*Settings!$C$13*(INDEX(AG$271:AG$282,$D927))</f>
        <v/>
      </c>
      <c r="AH927" s="47">
        <f>AH909*Settings!$C$13*(INDEX(AH$271:AH$282,$D927))</f>
        <v/>
      </c>
      <c r="AI927" s="47">
        <f>AI909*Settings!$C$13*(INDEX(AI$271:AI$282,$D927))</f>
        <v/>
      </c>
      <c r="AJ927" s="47">
        <f>AJ909*Settings!$C$13*(INDEX(AJ$271:AJ$282,$D927))</f>
        <v/>
      </c>
      <c r="AK927" s="47">
        <f>AK909*Settings!$C$13*(INDEX(AK$271:AK$282,$D927))</f>
        <v/>
      </c>
      <c r="AL927" s="47">
        <f>AL909*Settings!$C$13*(INDEX(AL$271:AL$282,$D927))</f>
        <v/>
      </c>
      <c r="AM927" s="47">
        <f>AM909*Settings!$C$13*(INDEX(AM$271:AM$282,$D927))</f>
        <v/>
      </c>
      <c r="AN927" s="47">
        <f>AN909*Settings!$C$13*(INDEX(AN$271:AN$282,$D927))</f>
        <v/>
      </c>
      <c r="AO927" s="47">
        <f>AO909*Settings!$C$13*(INDEX(AO$271:AO$282,$D927))</f>
        <v/>
      </c>
      <c r="AP927" s="47">
        <f>AP909*Settings!$C$13*(INDEX(AP$271:AP$282,$D927))</f>
        <v/>
      </c>
      <c r="AQ927" s="47">
        <f>AQ909*Settings!$C$13*(INDEX(AQ$271:AQ$282,$D927))</f>
        <v/>
      </c>
      <c r="AR927" s="47">
        <f>AR909*Settings!$C$13*(INDEX(AR$271:AR$282,$D927))</f>
        <v/>
      </c>
      <c r="AS927" s="47">
        <f>AS909*Settings!$C$13*(INDEX(AS$271:AS$282,$D927))</f>
        <v/>
      </c>
      <c r="AT927" s="47">
        <f>AT909*Settings!$C$13*(INDEX(AT$271:AT$282,$D927))</f>
        <v/>
      </c>
      <c r="AU927" s="47">
        <f>AU909*Settings!$C$13*(INDEX(AU$271:AU$282,$D927))</f>
        <v/>
      </c>
      <c r="AV927" s="47">
        <f>AV909*Settings!$C$13*(INDEX(AV$271:AV$282,$D927))</f>
        <v/>
      </c>
      <c r="AW927" s="47">
        <f>AW909*Settings!$C$13*(INDEX(AW$271:AW$282,$D927))</f>
        <v/>
      </c>
      <c r="AX927" s="48">
        <f>REVENUE(AX909,Settings!$C$13,INDEX(AX$271:AX$282,$D927))</f>
        <v/>
      </c>
    </row>
    <row r="928" hidden="1" outlineLevel="2">
      <c r="A928" s="5" t="inlineStr">
        <is>
          <t>rsub</t>
        </is>
      </c>
      <c r="B928" s="5" t="inlineStr">
        <is>
          <t>die</t>
        </is>
      </c>
      <c r="C928" s="5" t="inlineStr">
        <is>
          <t>srv</t>
        </is>
      </c>
      <c r="D928" s="40">
        <f>INDEX(Inputs!$R$5:$R$132,MATCH($B928&amp;"|"&amp;$C928,Inputs!$A$5:$A$132,0))</f>
        <v/>
      </c>
      <c r="E928" s="39" t="n"/>
      <c r="F928" s="39" t="n"/>
      <c r="G928" s="39" t="n"/>
      <c r="H928" s="5">
        <f>INDEX(Variables!$B$5:$B$105,MATCH($A928,Variables!$A$5:$A$105,0))&amp;IF($C928="",""," | "&amp;INDEX(Mapping!$B$5:$B$26,MATCH($C928,Mapping!$A$5:$A$26,0))&amp;" | "&amp;INDEX(Mapping!$B$30:$B$41,MATCH($B928,Mapping!$A$30:$A$41,0)))</f>
        <v/>
      </c>
      <c r="I928" s="5">
        <f>INDEX(Variables!$C$5:$C$105,MATCH($A928,Variables!$A$5:$A$105,0))</f>
        <v/>
      </c>
      <c r="J928" s="5">
        <f>INDEX(Variables!$E$5:$E$105,MATCH($A928,Variables!$A$5:$A$105,0))</f>
        <v/>
      </c>
      <c r="K928" s="25">
        <f>LOWER(Settings!$C$4)&amp;".mit."&amp;$A928&amp;IF($C928="","","."&amp;$C928&amp;"."&amp;$B928)&amp;IF(INDEX(Variables!$D$5:$D$105,MATCH($A928,Variables!$A$5:$A$105,0))="","","."&amp;INDEX(Variables!$D$5:$D$105,MATCH($A928,Variables!$A$5:$A$105,0)))&amp;"."&amp;K$5</f>
        <v/>
      </c>
      <c r="L928" s="46">
        <f>L910*Settings!$C$13*(INDEX(L$271:L$282,$D928))</f>
        <v/>
      </c>
      <c r="M928" s="47">
        <f>M910*Settings!$C$13*(INDEX(M$271:M$282,$D928))</f>
        <v/>
      </c>
      <c r="N928" s="47">
        <f>N910*Settings!$C$13*(INDEX(N$271:N$282,$D928))</f>
        <v/>
      </c>
      <c r="O928" s="47">
        <f>O910*Settings!$C$13*(INDEX(O$271:O$282,$D928))</f>
        <v/>
      </c>
      <c r="P928" s="47">
        <f>P910*Settings!$C$13*(INDEX(P$271:P$282,$D928))</f>
        <v/>
      </c>
      <c r="Q928" s="47">
        <f>Q910*Settings!$C$13*(INDEX(Q$271:Q$282,$D928))</f>
        <v/>
      </c>
      <c r="R928" s="47">
        <f>R910*Settings!$C$13*(INDEX(R$271:R$282,$D928))</f>
        <v/>
      </c>
      <c r="S928" s="47">
        <f>S910*Settings!$C$13*(INDEX(S$271:S$282,$D928))</f>
        <v/>
      </c>
      <c r="T928" s="47">
        <f>T910*Settings!$C$13*(INDEX(T$271:T$282,$D928))</f>
        <v/>
      </c>
      <c r="U928" s="47">
        <f>U910*Settings!$C$13*(INDEX(U$271:U$282,$D928))</f>
        <v/>
      </c>
      <c r="V928" s="47">
        <f>V910*Settings!$C$13*(INDEX(V$271:V$282,$D928))</f>
        <v/>
      </c>
      <c r="W928" s="47">
        <f>W910*Settings!$C$13*(INDEX(W$271:W$282,$D928))</f>
        <v/>
      </c>
      <c r="X928" s="47">
        <f>X910*Settings!$C$13*(INDEX(X$271:X$282,$D928))</f>
        <v/>
      </c>
      <c r="Y928" s="47">
        <f>Y910*Settings!$C$13*(INDEX(Y$271:Y$282,$D928))</f>
        <v/>
      </c>
      <c r="Z928" s="47">
        <f>Z910*Settings!$C$13*(INDEX(Z$271:Z$282,$D928))</f>
        <v/>
      </c>
      <c r="AA928" s="47">
        <f>AA910*Settings!$C$13*(INDEX(AA$271:AA$282,$D928))</f>
        <v/>
      </c>
      <c r="AB928" s="47">
        <f>AB910*Settings!$C$13*(INDEX(AB$271:AB$282,$D928))</f>
        <v/>
      </c>
      <c r="AC928" s="47">
        <f>AC910*Settings!$C$13*(INDEX(AC$271:AC$282,$D928))</f>
        <v/>
      </c>
      <c r="AD928" s="48">
        <f>REVENUE(AD910,Settings!$C$13,INDEX(AD$271:AD$282,$D928))</f>
        <v/>
      </c>
      <c r="AE928" s="25">
        <f>LOWER(Settings!$C$4)&amp;".mit."&amp;$A928&amp;IF($C928="","","."&amp;$C928&amp;"."&amp;$B928)&amp;IF(INDEX(Variables!$D$5:$D$105,MATCH($A928,Variables!$A$5:$A$105,0))="","","."&amp;INDEX(Variables!$D$5:$D$105,MATCH($A928,Variables!$A$5:$A$105,0)))&amp;"."&amp;AE$5</f>
        <v/>
      </c>
      <c r="AF928" s="46">
        <f>AF910*Settings!$C$13*(INDEX(AF$271:AF$282,$D928))</f>
        <v/>
      </c>
      <c r="AG928" s="47">
        <f>AG910*Settings!$C$13*(INDEX(AG$271:AG$282,$D928))</f>
        <v/>
      </c>
      <c r="AH928" s="47">
        <f>AH910*Settings!$C$13*(INDEX(AH$271:AH$282,$D928))</f>
        <v/>
      </c>
      <c r="AI928" s="47">
        <f>AI910*Settings!$C$13*(INDEX(AI$271:AI$282,$D928))</f>
        <v/>
      </c>
      <c r="AJ928" s="47">
        <f>AJ910*Settings!$C$13*(INDEX(AJ$271:AJ$282,$D928))</f>
        <v/>
      </c>
      <c r="AK928" s="47">
        <f>AK910*Settings!$C$13*(INDEX(AK$271:AK$282,$D928))</f>
        <v/>
      </c>
      <c r="AL928" s="47">
        <f>AL910*Settings!$C$13*(INDEX(AL$271:AL$282,$D928))</f>
        <v/>
      </c>
      <c r="AM928" s="47">
        <f>AM910*Settings!$C$13*(INDEX(AM$271:AM$282,$D928))</f>
        <v/>
      </c>
      <c r="AN928" s="47">
        <f>AN910*Settings!$C$13*(INDEX(AN$271:AN$282,$D928))</f>
        <v/>
      </c>
      <c r="AO928" s="47">
        <f>AO910*Settings!$C$13*(INDEX(AO$271:AO$282,$D928))</f>
        <v/>
      </c>
      <c r="AP928" s="47">
        <f>AP910*Settings!$C$13*(INDEX(AP$271:AP$282,$D928))</f>
        <v/>
      </c>
      <c r="AQ928" s="47">
        <f>AQ910*Settings!$C$13*(INDEX(AQ$271:AQ$282,$D928))</f>
        <v/>
      </c>
      <c r="AR928" s="47">
        <f>AR910*Settings!$C$13*(INDEX(AR$271:AR$282,$D928))</f>
        <v/>
      </c>
      <c r="AS928" s="47">
        <f>AS910*Settings!$C$13*(INDEX(AS$271:AS$282,$D928))</f>
        <v/>
      </c>
      <c r="AT928" s="47">
        <f>AT910*Settings!$C$13*(INDEX(AT$271:AT$282,$D928))</f>
        <v/>
      </c>
      <c r="AU928" s="47">
        <f>AU910*Settings!$C$13*(INDEX(AU$271:AU$282,$D928))</f>
        <v/>
      </c>
      <c r="AV928" s="47">
        <f>AV910*Settings!$C$13*(INDEX(AV$271:AV$282,$D928))</f>
        <v/>
      </c>
      <c r="AW928" s="47">
        <f>AW910*Settings!$C$13*(INDEX(AW$271:AW$282,$D928))</f>
        <v/>
      </c>
      <c r="AX928" s="48">
        <f>REVENUE(AX910,Settings!$C$13,INDEX(AX$271:AX$282,$D928))</f>
        <v/>
      </c>
    </row>
    <row r="929" hidden="1" outlineLevel="2">
      <c r="A929" s="5" t="inlineStr">
        <is>
          <t>rsub</t>
        </is>
      </c>
      <c r="B929" s="5" t="inlineStr">
        <is>
          <t>lpg</t>
        </is>
      </c>
      <c r="C929" s="5" t="inlineStr">
        <is>
          <t>srv</t>
        </is>
      </c>
      <c r="D929" s="40">
        <f>INDEX(Inputs!$R$5:$R$132,MATCH($B929&amp;"|"&amp;$C929,Inputs!$A$5:$A$132,0))</f>
        <v/>
      </c>
      <c r="E929" s="39" t="n"/>
      <c r="F929" s="39" t="n"/>
      <c r="G929" s="39" t="n"/>
      <c r="H929" s="5">
        <f>INDEX(Variables!$B$5:$B$105,MATCH($A929,Variables!$A$5:$A$105,0))&amp;IF($C929="",""," | "&amp;INDEX(Mapping!$B$5:$B$26,MATCH($C929,Mapping!$A$5:$A$26,0))&amp;" | "&amp;INDEX(Mapping!$B$30:$B$41,MATCH($B929,Mapping!$A$30:$A$41,0)))</f>
        <v/>
      </c>
      <c r="I929" s="5">
        <f>INDEX(Variables!$C$5:$C$105,MATCH($A929,Variables!$A$5:$A$105,0))</f>
        <v/>
      </c>
      <c r="J929" s="5">
        <f>INDEX(Variables!$E$5:$E$105,MATCH($A929,Variables!$A$5:$A$105,0))</f>
        <v/>
      </c>
      <c r="K929" s="25">
        <f>LOWER(Settings!$C$4)&amp;".mit."&amp;$A929&amp;IF($C929="","","."&amp;$C929&amp;"."&amp;$B929)&amp;IF(INDEX(Variables!$D$5:$D$105,MATCH($A929,Variables!$A$5:$A$105,0))="","","."&amp;INDEX(Variables!$D$5:$D$105,MATCH($A929,Variables!$A$5:$A$105,0)))&amp;"."&amp;K$5</f>
        <v/>
      </c>
      <c r="L929" s="46">
        <f>L911*Settings!$C$13*(INDEX(L$271:L$282,$D929))</f>
        <v/>
      </c>
      <c r="M929" s="47">
        <f>M911*Settings!$C$13*(INDEX(M$271:M$282,$D929))</f>
        <v/>
      </c>
      <c r="N929" s="47">
        <f>N911*Settings!$C$13*(INDEX(N$271:N$282,$D929))</f>
        <v/>
      </c>
      <c r="O929" s="47">
        <f>O911*Settings!$C$13*(INDEX(O$271:O$282,$D929))</f>
        <v/>
      </c>
      <c r="P929" s="47">
        <f>P911*Settings!$C$13*(INDEX(P$271:P$282,$D929))</f>
        <v/>
      </c>
      <c r="Q929" s="47">
        <f>Q911*Settings!$C$13*(INDEX(Q$271:Q$282,$D929))</f>
        <v/>
      </c>
      <c r="R929" s="47">
        <f>R911*Settings!$C$13*(INDEX(R$271:R$282,$D929))</f>
        <v/>
      </c>
      <c r="S929" s="47">
        <f>S911*Settings!$C$13*(INDEX(S$271:S$282,$D929))</f>
        <v/>
      </c>
      <c r="T929" s="47">
        <f>T911*Settings!$C$13*(INDEX(T$271:T$282,$D929))</f>
        <v/>
      </c>
      <c r="U929" s="47">
        <f>U911*Settings!$C$13*(INDEX(U$271:U$282,$D929))</f>
        <v/>
      </c>
      <c r="V929" s="47">
        <f>V911*Settings!$C$13*(INDEX(V$271:V$282,$D929))</f>
        <v/>
      </c>
      <c r="W929" s="47">
        <f>W911*Settings!$C$13*(INDEX(W$271:W$282,$D929))</f>
        <v/>
      </c>
      <c r="X929" s="47">
        <f>X911*Settings!$C$13*(INDEX(X$271:X$282,$D929))</f>
        <v/>
      </c>
      <c r="Y929" s="47">
        <f>Y911*Settings!$C$13*(INDEX(Y$271:Y$282,$D929))</f>
        <v/>
      </c>
      <c r="Z929" s="47">
        <f>Z911*Settings!$C$13*(INDEX(Z$271:Z$282,$D929))</f>
        <v/>
      </c>
      <c r="AA929" s="47">
        <f>AA911*Settings!$C$13*(INDEX(AA$271:AA$282,$D929))</f>
        <v/>
      </c>
      <c r="AB929" s="47">
        <f>AB911*Settings!$C$13*(INDEX(AB$271:AB$282,$D929))</f>
        <v/>
      </c>
      <c r="AC929" s="47">
        <f>AC911*Settings!$C$13*(INDEX(AC$271:AC$282,$D929))</f>
        <v/>
      </c>
      <c r="AD929" s="48">
        <f>REVENUE(AD911,Settings!$C$13,INDEX(AD$271:AD$282,$D929))</f>
        <v/>
      </c>
      <c r="AE929" s="25">
        <f>LOWER(Settings!$C$4)&amp;".mit."&amp;$A929&amp;IF($C929="","","."&amp;$C929&amp;"."&amp;$B929)&amp;IF(INDEX(Variables!$D$5:$D$105,MATCH($A929,Variables!$A$5:$A$105,0))="","","."&amp;INDEX(Variables!$D$5:$D$105,MATCH($A929,Variables!$A$5:$A$105,0)))&amp;"."&amp;AE$5</f>
        <v/>
      </c>
      <c r="AF929" s="46">
        <f>AF911*Settings!$C$13*(INDEX(AF$271:AF$282,$D929))</f>
        <v/>
      </c>
      <c r="AG929" s="47">
        <f>AG911*Settings!$C$13*(INDEX(AG$271:AG$282,$D929))</f>
        <v/>
      </c>
      <c r="AH929" s="47">
        <f>AH911*Settings!$C$13*(INDEX(AH$271:AH$282,$D929))</f>
        <v/>
      </c>
      <c r="AI929" s="47">
        <f>AI911*Settings!$C$13*(INDEX(AI$271:AI$282,$D929))</f>
        <v/>
      </c>
      <c r="AJ929" s="47">
        <f>AJ911*Settings!$C$13*(INDEX(AJ$271:AJ$282,$D929))</f>
        <v/>
      </c>
      <c r="AK929" s="47">
        <f>AK911*Settings!$C$13*(INDEX(AK$271:AK$282,$D929))</f>
        <v/>
      </c>
      <c r="AL929" s="47">
        <f>AL911*Settings!$C$13*(INDEX(AL$271:AL$282,$D929))</f>
        <v/>
      </c>
      <c r="AM929" s="47">
        <f>AM911*Settings!$C$13*(INDEX(AM$271:AM$282,$D929))</f>
        <v/>
      </c>
      <c r="AN929" s="47">
        <f>AN911*Settings!$C$13*(INDEX(AN$271:AN$282,$D929))</f>
        <v/>
      </c>
      <c r="AO929" s="47">
        <f>AO911*Settings!$C$13*(INDEX(AO$271:AO$282,$D929))</f>
        <v/>
      </c>
      <c r="AP929" s="47">
        <f>AP911*Settings!$C$13*(INDEX(AP$271:AP$282,$D929))</f>
        <v/>
      </c>
      <c r="AQ929" s="47">
        <f>AQ911*Settings!$C$13*(INDEX(AQ$271:AQ$282,$D929))</f>
        <v/>
      </c>
      <c r="AR929" s="47">
        <f>AR911*Settings!$C$13*(INDEX(AR$271:AR$282,$D929))</f>
        <v/>
      </c>
      <c r="AS929" s="47">
        <f>AS911*Settings!$C$13*(INDEX(AS$271:AS$282,$D929))</f>
        <v/>
      </c>
      <c r="AT929" s="47">
        <f>AT911*Settings!$C$13*(INDEX(AT$271:AT$282,$D929))</f>
        <v/>
      </c>
      <c r="AU929" s="47">
        <f>AU911*Settings!$C$13*(INDEX(AU$271:AU$282,$D929))</f>
        <v/>
      </c>
      <c r="AV929" s="47">
        <f>AV911*Settings!$C$13*(INDEX(AV$271:AV$282,$D929))</f>
        <v/>
      </c>
      <c r="AW929" s="47">
        <f>AW911*Settings!$C$13*(INDEX(AW$271:AW$282,$D929))</f>
        <v/>
      </c>
      <c r="AX929" s="48">
        <f>REVENUE(AX911,Settings!$C$13,INDEX(AX$271:AX$282,$D929))</f>
        <v/>
      </c>
    </row>
    <row r="930" hidden="1" outlineLevel="2">
      <c r="A930" s="5" t="inlineStr">
        <is>
          <t>rsub</t>
        </is>
      </c>
      <c r="B930" s="5" t="inlineStr">
        <is>
          <t>ker</t>
        </is>
      </c>
      <c r="C930" s="5" t="inlineStr">
        <is>
          <t>srv</t>
        </is>
      </c>
      <c r="D930" s="40">
        <f>INDEX(Inputs!$R$5:$R$132,MATCH($B930&amp;"|"&amp;$C930,Inputs!$A$5:$A$132,0))</f>
        <v/>
      </c>
      <c r="E930" s="39" t="n"/>
      <c r="F930" s="39" t="n"/>
      <c r="G930" s="39" t="n"/>
      <c r="H930" s="5">
        <f>INDEX(Variables!$B$5:$B$105,MATCH($A930,Variables!$A$5:$A$105,0))&amp;IF($C930="",""," | "&amp;INDEX(Mapping!$B$5:$B$26,MATCH($C930,Mapping!$A$5:$A$26,0))&amp;" | "&amp;INDEX(Mapping!$B$30:$B$41,MATCH($B930,Mapping!$A$30:$A$41,0)))</f>
        <v/>
      </c>
      <c r="I930" s="5">
        <f>INDEX(Variables!$C$5:$C$105,MATCH($A930,Variables!$A$5:$A$105,0))</f>
        <v/>
      </c>
      <c r="J930" s="5">
        <f>INDEX(Variables!$E$5:$E$105,MATCH($A930,Variables!$A$5:$A$105,0))</f>
        <v/>
      </c>
      <c r="K930" s="25">
        <f>LOWER(Settings!$C$4)&amp;".mit."&amp;$A930&amp;IF($C930="","","."&amp;$C930&amp;"."&amp;$B930)&amp;IF(INDEX(Variables!$D$5:$D$105,MATCH($A930,Variables!$A$5:$A$105,0))="","","."&amp;INDEX(Variables!$D$5:$D$105,MATCH($A930,Variables!$A$5:$A$105,0)))&amp;"."&amp;K$5</f>
        <v/>
      </c>
      <c r="L930" s="46">
        <f>L912*Settings!$C$13*(INDEX(L$271:L$282,$D930))</f>
        <v/>
      </c>
      <c r="M930" s="47">
        <f>M912*Settings!$C$13*(INDEX(M$271:M$282,$D930))</f>
        <v/>
      </c>
      <c r="N930" s="47">
        <f>N912*Settings!$C$13*(INDEX(N$271:N$282,$D930))</f>
        <v/>
      </c>
      <c r="O930" s="47">
        <f>O912*Settings!$C$13*(INDEX(O$271:O$282,$D930))</f>
        <v/>
      </c>
      <c r="P930" s="47">
        <f>P912*Settings!$C$13*(INDEX(P$271:P$282,$D930))</f>
        <v/>
      </c>
      <c r="Q930" s="47">
        <f>Q912*Settings!$C$13*(INDEX(Q$271:Q$282,$D930))</f>
        <v/>
      </c>
      <c r="R930" s="47">
        <f>R912*Settings!$C$13*(INDEX(R$271:R$282,$D930))</f>
        <v/>
      </c>
      <c r="S930" s="47">
        <f>S912*Settings!$C$13*(INDEX(S$271:S$282,$D930))</f>
        <v/>
      </c>
      <c r="T930" s="47">
        <f>T912*Settings!$C$13*(INDEX(T$271:T$282,$D930))</f>
        <v/>
      </c>
      <c r="U930" s="47">
        <f>U912*Settings!$C$13*(INDEX(U$271:U$282,$D930))</f>
        <v/>
      </c>
      <c r="V930" s="47">
        <f>V912*Settings!$C$13*(INDEX(V$271:V$282,$D930))</f>
        <v/>
      </c>
      <c r="W930" s="47">
        <f>W912*Settings!$C$13*(INDEX(W$271:W$282,$D930))</f>
        <v/>
      </c>
      <c r="X930" s="47">
        <f>X912*Settings!$C$13*(INDEX(X$271:X$282,$D930))</f>
        <v/>
      </c>
      <c r="Y930" s="47">
        <f>Y912*Settings!$C$13*(INDEX(Y$271:Y$282,$D930))</f>
        <v/>
      </c>
      <c r="Z930" s="47">
        <f>Z912*Settings!$C$13*(INDEX(Z$271:Z$282,$D930))</f>
        <v/>
      </c>
      <c r="AA930" s="47">
        <f>AA912*Settings!$C$13*(INDEX(AA$271:AA$282,$D930))</f>
        <v/>
      </c>
      <c r="AB930" s="47">
        <f>AB912*Settings!$C$13*(INDEX(AB$271:AB$282,$D930))</f>
        <v/>
      </c>
      <c r="AC930" s="47">
        <f>AC912*Settings!$C$13*(INDEX(AC$271:AC$282,$D930))</f>
        <v/>
      </c>
      <c r="AD930" s="48">
        <f>REVENUE(AD912,Settings!$C$13,INDEX(AD$271:AD$282,$D930))</f>
        <v/>
      </c>
      <c r="AE930" s="25">
        <f>LOWER(Settings!$C$4)&amp;".mit."&amp;$A930&amp;IF($C930="","","."&amp;$C930&amp;"."&amp;$B930)&amp;IF(INDEX(Variables!$D$5:$D$105,MATCH($A930,Variables!$A$5:$A$105,0))="","","."&amp;INDEX(Variables!$D$5:$D$105,MATCH($A930,Variables!$A$5:$A$105,0)))&amp;"."&amp;AE$5</f>
        <v/>
      </c>
      <c r="AF930" s="46">
        <f>AF912*Settings!$C$13*(INDEX(AF$271:AF$282,$D930))</f>
        <v/>
      </c>
      <c r="AG930" s="47">
        <f>AG912*Settings!$C$13*(INDEX(AG$271:AG$282,$D930))</f>
        <v/>
      </c>
      <c r="AH930" s="47">
        <f>AH912*Settings!$C$13*(INDEX(AH$271:AH$282,$D930))</f>
        <v/>
      </c>
      <c r="AI930" s="47">
        <f>AI912*Settings!$C$13*(INDEX(AI$271:AI$282,$D930))</f>
        <v/>
      </c>
      <c r="AJ930" s="47">
        <f>AJ912*Settings!$C$13*(INDEX(AJ$271:AJ$282,$D930))</f>
        <v/>
      </c>
      <c r="AK930" s="47">
        <f>AK912*Settings!$C$13*(INDEX(AK$271:AK$282,$D930))</f>
        <v/>
      </c>
      <c r="AL930" s="47">
        <f>AL912*Settings!$C$13*(INDEX(AL$271:AL$282,$D930))</f>
        <v/>
      </c>
      <c r="AM930" s="47">
        <f>AM912*Settings!$C$13*(INDEX(AM$271:AM$282,$D930))</f>
        <v/>
      </c>
      <c r="AN930" s="47">
        <f>AN912*Settings!$C$13*(INDEX(AN$271:AN$282,$D930))</f>
        <v/>
      </c>
      <c r="AO930" s="47">
        <f>AO912*Settings!$C$13*(INDEX(AO$271:AO$282,$D930))</f>
        <v/>
      </c>
      <c r="AP930" s="47">
        <f>AP912*Settings!$C$13*(INDEX(AP$271:AP$282,$D930))</f>
        <v/>
      </c>
      <c r="AQ930" s="47">
        <f>AQ912*Settings!$C$13*(INDEX(AQ$271:AQ$282,$D930))</f>
        <v/>
      </c>
      <c r="AR930" s="47">
        <f>AR912*Settings!$C$13*(INDEX(AR$271:AR$282,$D930))</f>
        <v/>
      </c>
      <c r="AS930" s="47">
        <f>AS912*Settings!$C$13*(INDEX(AS$271:AS$282,$D930))</f>
        <v/>
      </c>
      <c r="AT930" s="47">
        <f>AT912*Settings!$C$13*(INDEX(AT$271:AT$282,$D930))</f>
        <v/>
      </c>
      <c r="AU930" s="47">
        <f>AU912*Settings!$C$13*(INDEX(AU$271:AU$282,$D930))</f>
        <v/>
      </c>
      <c r="AV930" s="47">
        <f>AV912*Settings!$C$13*(INDEX(AV$271:AV$282,$D930))</f>
        <v/>
      </c>
      <c r="AW930" s="47">
        <f>AW912*Settings!$C$13*(INDEX(AW$271:AW$282,$D930))</f>
        <v/>
      </c>
      <c r="AX930" s="48">
        <f>REVENUE(AX912,Settings!$C$13,INDEX(AX$271:AX$282,$D930))</f>
        <v/>
      </c>
    </row>
    <row r="931" hidden="1" outlineLevel="2">
      <c r="A931" s="5" t="inlineStr">
        <is>
          <t>rsub</t>
        </is>
      </c>
      <c r="B931" s="5" t="inlineStr">
        <is>
          <t>oop</t>
        </is>
      </c>
      <c r="C931" s="5" t="inlineStr">
        <is>
          <t>srv</t>
        </is>
      </c>
      <c r="D931" s="40">
        <f>INDEX(Inputs!$R$5:$R$132,MATCH($B931&amp;"|"&amp;$C931,Inputs!$A$5:$A$132,0))</f>
        <v/>
      </c>
      <c r="E931" s="39" t="n"/>
      <c r="F931" s="39" t="n"/>
      <c r="G931" s="39" t="n"/>
      <c r="H931" s="5">
        <f>INDEX(Variables!$B$5:$B$105,MATCH($A931,Variables!$A$5:$A$105,0))&amp;IF($C931="",""," | "&amp;INDEX(Mapping!$B$5:$B$26,MATCH($C931,Mapping!$A$5:$A$26,0))&amp;" | "&amp;INDEX(Mapping!$B$30:$B$41,MATCH($B931,Mapping!$A$30:$A$41,0)))</f>
        <v/>
      </c>
      <c r="I931" s="5">
        <f>INDEX(Variables!$C$5:$C$105,MATCH($A931,Variables!$A$5:$A$105,0))</f>
        <v/>
      </c>
      <c r="J931" s="5">
        <f>INDEX(Variables!$E$5:$E$105,MATCH($A931,Variables!$A$5:$A$105,0))</f>
        <v/>
      </c>
      <c r="K931" s="25">
        <f>LOWER(Settings!$C$4)&amp;".mit."&amp;$A931&amp;IF($C931="","","."&amp;$C931&amp;"."&amp;$B931)&amp;IF(INDEX(Variables!$D$5:$D$105,MATCH($A931,Variables!$A$5:$A$105,0))="","","."&amp;INDEX(Variables!$D$5:$D$105,MATCH($A931,Variables!$A$5:$A$105,0)))&amp;"."&amp;K$5</f>
        <v/>
      </c>
      <c r="L931" s="46">
        <f>L913*Settings!$C$13*(INDEX(L$271:L$282,$D931))</f>
        <v/>
      </c>
      <c r="M931" s="47">
        <f>M913*Settings!$C$13*(INDEX(M$271:M$282,$D931))</f>
        <v/>
      </c>
      <c r="N931" s="47">
        <f>N913*Settings!$C$13*(INDEX(N$271:N$282,$D931))</f>
        <v/>
      </c>
      <c r="O931" s="47">
        <f>O913*Settings!$C$13*(INDEX(O$271:O$282,$D931))</f>
        <v/>
      </c>
      <c r="P931" s="47">
        <f>P913*Settings!$C$13*(INDEX(P$271:P$282,$D931))</f>
        <v/>
      </c>
      <c r="Q931" s="47">
        <f>Q913*Settings!$C$13*(INDEX(Q$271:Q$282,$D931))</f>
        <v/>
      </c>
      <c r="R931" s="47">
        <f>R913*Settings!$C$13*(INDEX(R$271:R$282,$D931))</f>
        <v/>
      </c>
      <c r="S931" s="47">
        <f>S913*Settings!$C$13*(INDEX(S$271:S$282,$D931))</f>
        <v/>
      </c>
      <c r="T931" s="47">
        <f>T913*Settings!$C$13*(INDEX(T$271:T$282,$D931))</f>
        <v/>
      </c>
      <c r="U931" s="47">
        <f>U913*Settings!$C$13*(INDEX(U$271:U$282,$D931))</f>
        <v/>
      </c>
      <c r="V931" s="47">
        <f>V913*Settings!$C$13*(INDEX(V$271:V$282,$D931))</f>
        <v/>
      </c>
      <c r="W931" s="47">
        <f>W913*Settings!$C$13*(INDEX(W$271:W$282,$D931))</f>
        <v/>
      </c>
      <c r="X931" s="47">
        <f>X913*Settings!$C$13*(INDEX(X$271:X$282,$D931))</f>
        <v/>
      </c>
      <c r="Y931" s="47">
        <f>Y913*Settings!$C$13*(INDEX(Y$271:Y$282,$D931))</f>
        <v/>
      </c>
      <c r="Z931" s="47">
        <f>Z913*Settings!$C$13*(INDEX(Z$271:Z$282,$D931))</f>
        <v/>
      </c>
      <c r="AA931" s="47">
        <f>AA913*Settings!$C$13*(INDEX(AA$271:AA$282,$D931))</f>
        <v/>
      </c>
      <c r="AB931" s="47">
        <f>AB913*Settings!$C$13*(INDEX(AB$271:AB$282,$D931))</f>
        <v/>
      </c>
      <c r="AC931" s="47">
        <f>AC913*Settings!$C$13*(INDEX(AC$271:AC$282,$D931))</f>
        <v/>
      </c>
      <c r="AD931" s="48">
        <f>REVENUE(AD913,Settings!$C$13,INDEX(AD$271:AD$282,$D931))</f>
        <v/>
      </c>
      <c r="AE931" s="25">
        <f>LOWER(Settings!$C$4)&amp;".mit."&amp;$A931&amp;IF($C931="","","."&amp;$C931&amp;"."&amp;$B931)&amp;IF(INDEX(Variables!$D$5:$D$105,MATCH($A931,Variables!$A$5:$A$105,0))="","","."&amp;INDEX(Variables!$D$5:$D$105,MATCH($A931,Variables!$A$5:$A$105,0)))&amp;"."&amp;AE$5</f>
        <v/>
      </c>
      <c r="AF931" s="46">
        <f>AF913*Settings!$C$13*(INDEX(AF$271:AF$282,$D931))</f>
        <v/>
      </c>
      <c r="AG931" s="47">
        <f>AG913*Settings!$C$13*(INDEX(AG$271:AG$282,$D931))</f>
        <v/>
      </c>
      <c r="AH931" s="47">
        <f>AH913*Settings!$C$13*(INDEX(AH$271:AH$282,$D931))</f>
        <v/>
      </c>
      <c r="AI931" s="47">
        <f>AI913*Settings!$C$13*(INDEX(AI$271:AI$282,$D931))</f>
        <v/>
      </c>
      <c r="AJ931" s="47">
        <f>AJ913*Settings!$C$13*(INDEX(AJ$271:AJ$282,$D931))</f>
        <v/>
      </c>
      <c r="AK931" s="47">
        <f>AK913*Settings!$C$13*(INDEX(AK$271:AK$282,$D931))</f>
        <v/>
      </c>
      <c r="AL931" s="47">
        <f>AL913*Settings!$C$13*(INDEX(AL$271:AL$282,$D931))</f>
        <v/>
      </c>
      <c r="AM931" s="47">
        <f>AM913*Settings!$C$13*(INDEX(AM$271:AM$282,$D931))</f>
        <v/>
      </c>
      <c r="AN931" s="47">
        <f>AN913*Settings!$C$13*(INDEX(AN$271:AN$282,$D931))</f>
        <v/>
      </c>
      <c r="AO931" s="47">
        <f>AO913*Settings!$C$13*(INDEX(AO$271:AO$282,$D931))</f>
        <v/>
      </c>
      <c r="AP931" s="47">
        <f>AP913*Settings!$C$13*(INDEX(AP$271:AP$282,$D931))</f>
        <v/>
      </c>
      <c r="AQ931" s="47">
        <f>AQ913*Settings!$C$13*(INDEX(AQ$271:AQ$282,$D931))</f>
        <v/>
      </c>
      <c r="AR931" s="47">
        <f>AR913*Settings!$C$13*(INDEX(AR$271:AR$282,$D931))</f>
        <v/>
      </c>
      <c r="AS931" s="47">
        <f>AS913*Settings!$C$13*(INDEX(AS$271:AS$282,$D931))</f>
        <v/>
      </c>
      <c r="AT931" s="47">
        <f>AT913*Settings!$C$13*(INDEX(AT$271:AT$282,$D931))</f>
        <v/>
      </c>
      <c r="AU931" s="47">
        <f>AU913*Settings!$C$13*(INDEX(AU$271:AU$282,$D931))</f>
        <v/>
      </c>
      <c r="AV931" s="47">
        <f>AV913*Settings!$C$13*(INDEX(AV$271:AV$282,$D931))</f>
        <v/>
      </c>
      <c r="AW931" s="47">
        <f>AW913*Settings!$C$13*(INDEX(AW$271:AW$282,$D931))</f>
        <v/>
      </c>
      <c r="AX931" s="48">
        <f>REVENUE(AX913,Settings!$C$13,INDEX(AX$271:AX$282,$D931))</f>
        <v/>
      </c>
    </row>
    <row r="932" hidden="1" outlineLevel="2">
      <c r="A932" s="5" t="inlineStr">
        <is>
          <t>rsub</t>
        </is>
      </c>
      <c r="B932" s="5" t="inlineStr">
        <is>
          <t>bio</t>
        </is>
      </c>
      <c r="C932" s="5" t="inlineStr">
        <is>
          <t>srv</t>
        </is>
      </c>
      <c r="D932" s="40">
        <f>INDEX(Inputs!$R$5:$R$132,MATCH($B932&amp;"|"&amp;$C932,Inputs!$A$5:$A$132,0))</f>
        <v/>
      </c>
      <c r="E932" s="39" t="n"/>
      <c r="F932" s="39" t="n"/>
      <c r="G932" s="39" t="n"/>
      <c r="H932" s="5">
        <f>INDEX(Variables!$B$5:$B$105,MATCH($A932,Variables!$A$5:$A$105,0))&amp;IF($C932="",""," | "&amp;INDEX(Mapping!$B$5:$B$26,MATCH($C932,Mapping!$A$5:$A$26,0))&amp;" | "&amp;INDEX(Mapping!$B$30:$B$41,MATCH($B932,Mapping!$A$30:$A$41,0)))</f>
        <v/>
      </c>
      <c r="I932" s="5">
        <f>INDEX(Variables!$C$5:$C$105,MATCH($A932,Variables!$A$5:$A$105,0))</f>
        <v/>
      </c>
      <c r="J932" s="5">
        <f>INDEX(Variables!$E$5:$E$105,MATCH($A932,Variables!$A$5:$A$105,0))</f>
        <v/>
      </c>
      <c r="K932" s="25">
        <f>LOWER(Settings!$C$4)&amp;".mit."&amp;$A932&amp;IF($C932="","","."&amp;$C932&amp;"."&amp;$B932)&amp;IF(INDEX(Variables!$D$5:$D$105,MATCH($A932,Variables!$A$5:$A$105,0))="","","."&amp;INDEX(Variables!$D$5:$D$105,MATCH($A932,Variables!$A$5:$A$105,0)))&amp;"."&amp;K$5</f>
        <v/>
      </c>
      <c r="L932" s="46">
        <f>L914*Settings!$C$13*(INDEX(L$271:L$282,$D932))</f>
        <v/>
      </c>
      <c r="M932" s="47">
        <f>M914*Settings!$C$13*(INDEX(M$271:M$282,$D932))</f>
        <v/>
      </c>
      <c r="N932" s="47">
        <f>N914*Settings!$C$13*(INDEX(N$271:N$282,$D932))</f>
        <v/>
      </c>
      <c r="O932" s="47">
        <f>O914*Settings!$C$13*(INDEX(O$271:O$282,$D932))</f>
        <v/>
      </c>
      <c r="P932" s="47">
        <f>P914*Settings!$C$13*(INDEX(P$271:P$282,$D932))</f>
        <v/>
      </c>
      <c r="Q932" s="47">
        <f>Q914*Settings!$C$13*(INDEX(Q$271:Q$282,$D932))</f>
        <v/>
      </c>
      <c r="R932" s="47">
        <f>R914*Settings!$C$13*(INDEX(R$271:R$282,$D932))</f>
        <v/>
      </c>
      <c r="S932" s="47">
        <f>S914*Settings!$C$13*(INDEX(S$271:S$282,$D932))</f>
        <v/>
      </c>
      <c r="T932" s="47">
        <f>T914*Settings!$C$13*(INDEX(T$271:T$282,$D932))</f>
        <v/>
      </c>
      <c r="U932" s="47">
        <f>U914*Settings!$C$13*(INDEX(U$271:U$282,$D932))</f>
        <v/>
      </c>
      <c r="V932" s="47">
        <f>V914*Settings!$C$13*(INDEX(V$271:V$282,$D932))</f>
        <v/>
      </c>
      <c r="W932" s="47">
        <f>W914*Settings!$C$13*(INDEX(W$271:W$282,$D932))</f>
        <v/>
      </c>
      <c r="X932" s="47">
        <f>X914*Settings!$C$13*(INDEX(X$271:X$282,$D932))</f>
        <v/>
      </c>
      <c r="Y932" s="47">
        <f>Y914*Settings!$C$13*(INDEX(Y$271:Y$282,$D932))</f>
        <v/>
      </c>
      <c r="Z932" s="47">
        <f>Z914*Settings!$C$13*(INDEX(Z$271:Z$282,$D932))</f>
        <v/>
      </c>
      <c r="AA932" s="47">
        <f>AA914*Settings!$C$13*(INDEX(AA$271:AA$282,$D932))</f>
        <v/>
      </c>
      <c r="AB932" s="47">
        <f>AB914*Settings!$C$13*(INDEX(AB$271:AB$282,$D932))</f>
        <v/>
      </c>
      <c r="AC932" s="47">
        <f>AC914*Settings!$C$13*(INDEX(AC$271:AC$282,$D932))</f>
        <v/>
      </c>
      <c r="AD932" s="48">
        <f>REVENUE(AD914,Settings!$C$13,INDEX(AD$271:AD$282,$D932))</f>
        <v/>
      </c>
      <c r="AE932" s="25">
        <f>LOWER(Settings!$C$4)&amp;".mit."&amp;$A932&amp;IF($C932="","","."&amp;$C932&amp;"."&amp;$B932)&amp;IF(INDEX(Variables!$D$5:$D$105,MATCH($A932,Variables!$A$5:$A$105,0))="","","."&amp;INDEX(Variables!$D$5:$D$105,MATCH($A932,Variables!$A$5:$A$105,0)))&amp;"."&amp;AE$5</f>
        <v/>
      </c>
      <c r="AF932" s="46">
        <f>AF914*Settings!$C$13*(INDEX(AF$271:AF$282,$D932))</f>
        <v/>
      </c>
      <c r="AG932" s="47">
        <f>AG914*Settings!$C$13*(INDEX(AG$271:AG$282,$D932))</f>
        <v/>
      </c>
      <c r="AH932" s="47">
        <f>AH914*Settings!$C$13*(INDEX(AH$271:AH$282,$D932))</f>
        <v/>
      </c>
      <c r="AI932" s="47">
        <f>AI914*Settings!$C$13*(INDEX(AI$271:AI$282,$D932))</f>
        <v/>
      </c>
      <c r="AJ932" s="47">
        <f>AJ914*Settings!$C$13*(INDEX(AJ$271:AJ$282,$D932))</f>
        <v/>
      </c>
      <c r="AK932" s="47">
        <f>AK914*Settings!$C$13*(INDEX(AK$271:AK$282,$D932))</f>
        <v/>
      </c>
      <c r="AL932" s="47">
        <f>AL914*Settings!$C$13*(INDEX(AL$271:AL$282,$D932))</f>
        <v/>
      </c>
      <c r="AM932" s="47">
        <f>AM914*Settings!$C$13*(INDEX(AM$271:AM$282,$D932))</f>
        <v/>
      </c>
      <c r="AN932" s="47">
        <f>AN914*Settings!$C$13*(INDEX(AN$271:AN$282,$D932))</f>
        <v/>
      </c>
      <c r="AO932" s="47">
        <f>AO914*Settings!$C$13*(INDEX(AO$271:AO$282,$D932))</f>
        <v/>
      </c>
      <c r="AP932" s="47">
        <f>AP914*Settings!$C$13*(INDEX(AP$271:AP$282,$D932))</f>
        <v/>
      </c>
      <c r="AQ932" s="47">
        <f>AQ914*Settings!$C$13*(INDEX(AQ$271:AQ$282,$D932))</f>
        <v/>
      </c>
      <c r="AR932" s="47">
        <f>AR914*Settings!$C$13*(INDEX(AR$271:AR$282,$D932))</f>
        <v/>
      </c>
      <c r="AS932" s="47">
        <f>AS914*Settings!$C$13*(INDEX(AS$271:AS$282,$D932))</f>
        <v/>
      </c>
      <c r="AT932" s="47">
        <f>AT914*Settings!$C$13*(INDEX(AT$271:AT$282,$D932))</f>
        <v/>
      </c>
      <c r="AU932" s="47">
        <f>AU914*Settings!$C$13*(INDEX(AU$271:AU$282,$D932))</f>
        <v/>
      </c>
      <c r="AV932" s="47">
        <f>AV914*Settings!$C$13*(INDEX(AV$271:AV$282,$D932))</f>
        <v/>
      </c>
      <c r="AW932" s="47">
        <f>AW914*Settings!$C$13*(INDEX(AW$271:AW$282,$D932))</f>
        <v/>
      </c>
      <c r="AX932" s="48">
        <f>REVENUE(AX914,Settings!$C$13,INDEX(AX$271:AX$282,$D932))</f>
        <v/>
      </c>
    </row>
    <row r="933" hidden="1" outlineLevel="2"/>
    <row r="934" hidden="1" outlineLevel="2">
      <c r="A934" s="5" t="inlineStr">
        <is>
          <t>rnew</t>
        </is>
      </c>
      <c r="B934" s="5" t="inlineStr">
        <is>
          <t>coa</t>
        </is>
      </c>
      <c r="C934" s="5" t="inlineStr">
        <is>
          <t>srv</t>
        </is>
      </c>
      <c r="D934" s="40">
        <f>INDEX(Inputs!$S$5:$S$132,MATCH($B934&amp;"|"&amp;$C934,Inputs!$A$5:$A$132,0))</f>
        <v/>
      </c>
      <c r="E934" s="39" t="n"/>
      <c r="F934" s="39" t="n"/>
      <c r="G934" s="39" t="n"/>
      <c r="H934" s="5">
        <f>INDEX(Variables!$B$5:$B$105,MATCH($A934,Variables!$A$5:$A$105,0))&amp;IF($C934="",""," | "&amp;INDEX(Mapping!$B$5:$B$26,MATCH($C934,Mapping!$A$5:$A$26,0))&amp;" | "&amp;INDEX(Mapping!$B$30:$B$41,MATCH($B934,Mapping!$A$30:$A$41,0)))</f>
        <v/>
      </c>
      <c r="I934" s="5">
        <f>INDEX(Variables!$C$5:$C$105,MATCH($A934,Variables!$A$5:$A$105,0))</f>
        <v/>
      </c>
      <c r="J934" s="5">
        <f>INDEX(Variables!$E$5:$E$105,MATCH($A934,Variables!$A$5:$A$105,0))</f>
        <v/>
      </c>
      <c r="K934" s="25">
        <f>LOWER(Settings!$C$4)&amp;".mit."&amp;$A934&amp;IF($C934="","","."&amp;$C934&amp;"."&amp;$B934)&amp;IF(INDEX(Variables!$D$5:$D$105,MATCH($A934,Variables!$A$5:$A$105,0))="","","."&amp;INDEX(Variables!$D$5:$D$105,MATCH($A934,Variables!$A$5:$A$105,0)))&amp;"."&amp;K$5</f>
        <v/>
      </c>
      <c r="L934" s="46">
        <f>L907*Settings!$C$13*(L853+L871+L862*L$135+L880*$D934)</f>
        <v/>
      </c>
      <c r="M934" s="47">
        <f>M907*Settings!$C$13*(M853+M871+M862*M$135+M880*$D934)</f>
        <v/>
      </c>
      <c r="N934" s="47">
        <f>N907*Settings!$C$13*(N853+N871+N862*N$135+N880*$D934)</f>
        <v/>
      </c>
      <c r="O934" s="47">
        <f>O907*Settings!$C$13*(O853+O871+O862*O$135+O880*$D934)</f>
        <v/>
      </c>
      <c r="P934" s="47">
        <f>P907*Settings!$C$13*(P853+P871+P862*P$135+P880*$D934)</f>
        <v/>
      </c>
      <c r="Q934" s="47">
        <f>Q907*Settings!$C$13*(Q853+Q871+Q862*Q$135+Q880*$D934)</f>
        <v/>
      </c>
      <c r="R934" s="47">
        <f>R907*Settings!$C$13*(R853+R871+R862*R$135+R880*$D934)</f>
        <v/>
      </c>
      <c r="S934" s="47">
        <f>S907*Settings!$C$13*(S853+S871+S862*S$135+S880*$D934)</f>
        <v/>
      </c>
      <c r="T934" s="47">
        <f>T907*Settings!$C$13*(T853+T871+T862*T$135+T880*$D934)</f>
        <v/>
      </c>
      <c r="U934" s="47">
        <f>U907*Settings!$C$13*(U853+U871+U862*U$135+U880*$D934)</f>
        <v/>
      </c>
      <c r="V934" s="47">
        <f>V907*Settings!$C$13*(V853+V871+V862*V$135+V880*$D934)</f>
        <v/>
      </c>
      <c r="W934" s="47">
        <f>W907*Settings!$C$13*(W853+W871+W862*W$135+W880*$D934)</f>
        <v/>
      </c>
      <c r="X934" s="47">
        <f>X907*Settings!$C$13*(X853+X871+X862*X$135+X880*$D934)</f>
        <v/>
      </c>
      <c r="Y934" s="47">
        <f>Y907*Settings!$C$13*(Y853+Y871+Y862*Y$135+Y880*$D934)</f>
        <v/>
      </c>
      <c r="Z934" s="47">
        <f>Z907*Settings!$C$13*(Z853+Z871+Z862*Z$135+Z880*$D934)</f>
        <v/>
      </c>
      <c r="AA934" s="47">
        <f>AA907*Settings!$C$13*(AA853+AA871+AA862*AA$135+AA880*$D934)</f>
        <v/>
      </c>
      <c r="AB934" s="47">
        <f>AB907*Settings!$C$13*(AB853+AB871+AB862*AB$135+AB880*$D934)</f>
        <v/>
      </c>
      <c r="AC934" s="47">
        <f>AC907*Settings!$C$13*(AC853+AC871+AC862*AC$135+AC880*$D934)</f>
        <v/>
      </c>
      <c r="AD934" s="48">
        <f>REVENUE(AD907,Settings!$C$13,NEWREVRATE(AD853,AD871,AD862,AD$135,AD880,$D934))</f>
        <v/>
      </c>
      <c r="AE934" s="25">
        <f>LOWER(Settings!$C$4)&amp;".mit."&amp;$A934&amp;IF($C934="","","."&amp;$C934&amp;"."&amp;$B934)&amp;IF(INDEX(Variables!$D$5:$D$105,MATCH($A934,Variables!$A$5:$A$105,0))="","","."&amp;INDEX(Variables!$D$5:$D$105,MATCH($A934,Variables!$A$5:$A$105,0)))&amp;"."&amp;AE$5</f>
        <v/>
      </c>
      <c r="AF934" s="46">
        <f>AF907*Settings!$C$13*(AF853+AF871+AF862*AF$135+AF880*$D934)</f>
        <v/>
      </c>
      <c r="AG934" s="47">
        <f>AG907*Settings!$C$13*(AG853+AG871+AG862*AG$135+AG880*$D934)</f>
        <v/>
      </c>
      <c r="AH934" s="47">
        <f>AH907*Settings!$C$13*(AH853+AH871+AH862*AH$135+AH880*$D934)</f>
        <v/>
      </c>
      <c r="AI934" s="47">
        <f>AI907*Settings!$C$13*(AI853+AI871+AI862*AI$135+AI880*$D934)</f>
        <v/>
      </c>
      <c r="AJ934" s="47">
        <f>AJ907*Settings!$C$13*(AJ853+AJ871+AJ862*AJ$135+AJ880*$D934)</f>
        <v/>
      </c>
      <c r="AK934" s="47">
        <f>AK907*Settings!$C$13*(AK853+AK871+AK862*AK$135+AK880*$D934)</f>
        <v/>
      </c>
      <c r="AL934" s="47">
        <f>AL907*Settings!$C$13*(AL853+AL871+AL862*AL$135+AL880*$D934)</f>
        <v/>
      </c>
      <c r="AM934" s="47">
        <f>AM907*Settings!$C$13*(AM853+AM871+AM862*AM$135+AM880*$D934)</f>
        <v/>
      </c>
      <c r="AN934" s="47">
        <f>AN907*Settings!$C$13*(AN853+AN871+AN862*AN$135+AN880*$D934)</f>
        <v/>
      </c>
      <c r="AO934" s="47">
        <f>AO907*Settings!$C$13*(AO853+AO871+AO862*AO$135+AO880*$D934)</f>
        <v/>
      </c>
      <c r="AP934" s="47">
        <f>AP907*Settings!$C$13*(AP853+AP871+AP862*AP$135+AP880*$D934)</f>
        <v/>
      </c>
      <c r="AQ934" s="47">
        <f>AQ907*Settings!$C$13*(AQ853+AQ871+AQ862*AQ$135+AQ880*$D934)</f>
        <v/>
      </c>
      <c r="AR934" s="47">
        <f>AR907*Settings!$C$13*(AR853+AR871+AR862*AR$135+AR880*$D934)</f>
        <v/>
      </c>
      <c r="AS934" s="47">
        <f>AS907*Settings!$C$13*(AS853+AS871+AS862*AS$135+AS880*$D934)</f>
        <v/>
      </c>
      <c r="AT934" s="47">
        <f>AT907*Settings!$C$13*(AT853+AT871+AT862*AT$135+AT880*$D934)</f>
        <v/>
      </c>
      <c r="AU934" s="47">
        <f>AU907*Settings!$C$13*(AU853+AU871+AU862*AU$135+AU880*$D934)</f>
        <v/>
      </c>
      <c r="AV934" s="47">
        <f>AV907*Settings!$C$13*(AV853+AV871+AV862*AV$135+AV880*$D934)</f>
        <v/>
      </c>
      <c r="AW934" s="47">
        <f>AW907*Settings!$C$13*(AW853+AW871+AW862*AW$135+AW880*$D934)</f>
        <v/>
      </c>
      <c r="AX934" s="48">
        <f>REVENUE(AX907,Settings!$C$13,NEWREVRATE(AX853,AX871,AX862,AX$135,AX880,$D934))</f>
        <v/>
      </c>
    </row>
    <row r="935" hidden="1" outlineLevel="2">
      <c r="A935" s="5" t="inlineStr">
        <is>
          <t>rnew</t>
        </is>
      </c>
      <c r="B935" s="5" t="inlineStr">
        <is>
          <t>nga</t>
        </is>
      </c>
      <c r="C935" s="5" t="inlineStr">
        <is>
          <t>srv</t>
        </is>
      </c>
      <c r="D935" s="40">
        <f>INDEX(Inputs!$S$5:$S$132,MATCH($B935&amp;"|"&amp;$C935,Inputs!$A$5:$A$132,0))</f>
        <v/>
      </c>
      <c r="E935" s="39" t="n"/>
      <c r="F935" s="39" t="n"/>
      <c r="G935" s="39" t="n"/>
      <c r="H935" s="5">
        <f>INDEX(Variables!$B$5:$B$105,MATCH($A935,Variables!$A$5:$A$105,0))&amp;IF($C935="",""," | "&amp;INDEX(Mapping!$B$5:$B$26,MATCH($C935,Mapping!$A$5:$A$26,0))&amp;" | "&amp;INDEX(Mapping!$B$30:$B$41,MATCH($B935,Mapping!$A$30:$A$41,0)))</f>
        <v/>
      </c>
      <c r="I935" s="5">
        <f>INDEX(Variables!$C$5:$C$105,MATCH($A935,Variables!$A$5:$A$105,0))</f>
        <v/>
      </c>
      <c r="J935" s="5">
        <f>INDEX(Variables!$E$5:$E$105,MATCH($A935,Variables!$A$5:$A$105,0))</f>
        <v/>
      </c>
      <c r="K935" s="25">
        <f>LOWER(Settings!$C$4)&amp;".mit."&amp;$A935&amp;IF($C935="","","."&amp;$C935&amp;"."&amp;$B935)&amp;IF(INDEX(Variables!$D$5:$D$105,MATCH($A935,Variables!$A$5:$A$105,0))="","","."&amp;INDEX(Variables!$D$5:$D$105,MATCH($A935,Variables!$A$5:$A$105,0)))&amp;"."&amp;K$5</f>
        <v/>
      </c>
      <c r="L935" s="46">
        <f>L908*Settings!$C$13*(L854+L872+L863*L$135+L881*$D935)</f>
        <v/>
      </c>
      <c r="M935" s="47">
        <f>M908*Settings!$C$13*(M854+M872+M863*M$135+M881*$D935)</f>
        <v/>
      </c>
      <c r="N935" s="47">
        <f>N908*Settings!$C$13*(N854+N872+N863*N$135+N881*$D935)</f>
        <v/>
      </c>
      <c r="O935" s="47">
        <f>O908*Settings!$C$13*(O854+O872+O863*O$135+O881*$D935)</f>
        <v/>
      </c>
      <c r="P935" s="47">
        <f>P908*Settings!$C$13*(P854+P872+P863*P$135+P881*$D935)</f>
        <v/>
      </c>
      <c r="Q935" s="47">
        <f>Q908*Settings!$C$13*(Q854+Q872+Q863*Q$135+Q881*$D935)</f>
        <v/>
      </c>
      <c r="R935" s="47">
        <f>R908*Settings!$C$13*(R854+R872+R863*R$135+R881*$D935)</f>
        <v/>
      </c>
      <c r="S935" s="47">
        <f>S908*Settings!$C$13*(S854+S872+S863*S$135+S881*$D935)</f>
        <v/>
      </c>
      <c r="T935" s="47">
        <f>T908*Settings!$C$13*(T854+T872+T863*T$135+T881*$D935)</f>
        <v/>
      </c>
      <c r="U935" s="47">
        <f>U908*Settings!$C$13*(U854+U872+U863*U$135+U881*$D935)</f>
        <v/>
      </c>
      <c r="V935" s="47">
        <f>V908*Settings!$C$13*(V854+V872+V863*V$135+V881*$D935)</f>
        <v/>
      </c>
      <c r="W935" s="47">
        <f>W908*Settings!$C$13*(W854+W872+W863*W$135+W881*$D935)</f>
        <v/>
      </c>
      <c r="X935" s="47">
        <f>X908*Settings!$C$13*(X854+X872+X863*X$135+X881*$D935)</f>
        <v/>
      </c>
      <c r="Y935" s="47">
        <f>Y908*Settings!$C$13*(Y854+Y872+Y863*Y$135+Y881*$D935)</f>
        <v/>
      </c>
      <c r="Z935" s="47">
        <f>Z908*Settings!$C$13*(Z854+Z872+Z863*Z$135+Z881*$D935)</f>
        <v/>
      </c>
      <c r="AA935" s="47">
        <f>AA908*Settings!$C$13*(AA854+AA872+AA863*AA$135+AA881*$D935)</f>
        <v/>
      </c>
      <c r="AB935" s="47">
        <f>AB908*Settings!$C$13*(AB854+AB872+AB863*AB$135+AB881*$D935)</f>
        <v/>
      </c>
      <c r="AC935" s="47">
        <f>AC908*Settings!$C$13*(AC854+AC872+AC863*AC$135+AC881*$D935)</f>
        <v/>
      </c>
      <c r="AD935" s="48">
        <f>REVENUE(AD908,Settings!$C$13,NEWREVRATE(AD854,AD872,AD863,AD$135,AD881,$D935))</f>
        <v/>
      </c>
      <c r="AE935" s="25">
        <f>LOWER(Settings!$C$4)&amp;".mit."&amp;$A935&amp;IF($C935="","","."&amp;$C935&amp;"."&amp;$B935)&amp;IF(INDEX(Variables!$D$5:$D$105,MATCH($A935,Variables!$A$5:$A$105,0))="","","."&amp;INDEX(Variables!$D$5:$D$105,MATCH($A935,Variables!$A$5:$A$105,0)))&amp;"."&amp;AE$5</f>
        <v/>
      </c>
      <c r="AF935" s="46">
        <f>AF908*Settings!$C$13*(AF854+AF872+AF863*AF$135+AF881*$D935)</f>
        <v/>
      </c>
      <c r="AG935" s="47">
        <f>AG908*Settings!$C$13*(AG854+AG872+AG863*AG$135+AG881*$D935)</f>
        <v/>
      </c>
      <c r="AH935" s="47">
        <f>AH908*Settings!$C$13*(AH854+AH872+AH863*AH$135+AH881*$D935)</f>
        <v/>
      </c>
      <c r="AI935" s="47">
        <f>AI908*Settings!$C$13*(AI854+AI872+AI863*AI$135+AI881*$D935)</f>
        <v/>
      </c>
      <c r="AJ935" s="47">
        <f>AJ908*Settings!$C$13*(AJ854+AJ872+AJ863*AJ$135+AJ881*$D935)</f>
        <v/>
      </c>
      <c r="AK935" s="47">
        <f>AK908*Settings!$C$13*(AK854+AK872+AK863*AK$135+AK881*$D935)</f>
        <v/>
      </c>
      <c r="AL935" s="47">
        <f>AL908*Settings!$C$13*(AL854+AL872+AL863*AL$135+AL881*$D935)</f>
        <v/>
      </c>
      <c r="AM935" s="47">
        <f>AM908*Settings!$C$13*(AM854+AM872+AM863*AM$135+AM881*$D935)</f>
        <v/>
      </c>
      <c r="AN935" s="47">
        <f>AN908*Settings!$C$13*(AN854+AN872+AN863*AN$135+AN881*$D935)</f>
        <v/>
      </c>
      <c r="AO935" s="47">
        <f>AO908*Settings!$C$13*(AO854+AO872+AO863*AO$135+AO881*$D935)</f>
        <v/>
      </c>
      <c r="AP935" s="47">
        <f>AP908*Settings!$C$13*(AP854+AP872+AP863*AP$135+AP881*$D935)</f>
        <v/>
      </c>
      <c r="AQ935" s="47">
        <f>AQ908*Settings!$C$13*(AQ854+AQ872+AQ863*AQ$135+AQ881*$D935)</f>
        <v/>
      </c>
      <c r="AR935" s="47">
        <f>AR908*Settings!$C$13*(AR854+AR872+AR863*AR$135+AR881*$D935)</f>
        <v/>
      </c>
      <c r="AS935" s="47">
        <f>AS908*Settings!$C$13*(AS854+AS872+AS863*AS$135+AS881*$D935)</f>
        <v/>
      </c>
      <c r="AT935" s="47">
        <f>AT908*Settings!$C$13*(AT854+AT872+AT863*AT$135+AT881*$D935)</f>
        <v/>
      </c>
      <c r="AU935" s="47">
        <f>AU908*Settings!$C$13*(AU854+AU872+AU863*AU$135+AU881*$D935)</f>
        <v/>
      </c>
      <c r="AV935" s="47">
        <f>AV908*Settings!$C$13*(AV854+AV872+AV863*AV$135+AV881*$D935)</f>
        <v/>
      </c>
      <c r="AW935" s="47">
        <f>AW908*Settings!$C$13*(AW854+AW872+AW863*AW$135+AW881*$D935)</f>
        <v/>
      </c>
      <c r="AX935" s="48">
        <f>REVENUE(AX908,Settings!$C$13,NEWREVRATE(AX854,AX872,AX863,AX$135,AX881,$D935))</f>
        <v/>
      </c>
    </row>
    <row r="936" hidden="1" outlineLevel="2">
      <c r="A936" s="5" t="inlineStr">
        <is>
          <t>rnew</t>
        </is>
      </c>
      <c r="B936" s="5" t="inlineStr">
        <is>
          <t>gso</t>
        </is>
      </c>
      <c r="C936" s="5" t="inlineStr">
        <is>
          <t>srv</t>
        </is>
      </c>
      <c r="D936" s="40">
        <f>INDEX(Inputs!$S$5:$S$132,MATCH($B936&amp;"|"&amp;$C936,Inputs!$A$5:$A$132,0))</f>
        <v/>
      </c>
      <c r="E936" s="39" t="n"/>
      <c r="F936" s="39" t="n"/>
      <c r="G936" s="39" t="n"/>
      <c r="H936" s="5">
        <f>INDEX(Variables!$B$5:$B$105,MATCH($A936,Variables!$A$5:$A$105,0))&amp;IF($C936="",""," | "&amp;INDEX(Mapping!$B$5:$B$26,MATCH($C936,Mapping!$A$5:$A$26,0))&amp;" | "&amp;INDEX(Mapping!$B$30:$B$41,MATCH($B936,Mapping!$A$30:$A$41,0)))</f>
        <v/>
      </c>
      <c r="I936" s="5">
        <f>INDEX(Variables!$C$5:$C$105,MATCH($A936,Variables!$A$5:$A$105,0))</f>
        <v/>
      </c>
      <c r="J936" s="5">
        <f>INDEX(Variables!$E$5:$E$105,MATCH($A936,Variables!$A$5:$A$105,0))</f>
        <v/>
      </c>
      <c r="K936" s="25">
        <f>LOWER(Settings!$C$4)&amp;".mit."&amp;$A936&amp;IF($C936="","","."&amp;$C936&amp;"."&amp;$B936)&amp;IF(INDEX(Variables!$D$5:$D$105,MATCH($A936,Variables!$A$5:$A$105,0))="","","."&amp;INDEX(Variables!$D$5:$D$105,MATCH($A936,Variables!$A$5:$A$105,0)))&amp;"."&amp;K$5</f>
        <v/>
      </c>
      <c r="L936" s="46">
        <f>L909*Settings!$C$13*(L855+L873+L864*L$135+L882*$D936)</f>
        <v/>
      </c>
      <c r="M936" s="47">
        <f>M909*Settings!$C$13*(M855+M873+M864*M$135+M882*$D936)</f>
        <v/>
      </c>
      <c r="N936" s="47">
        <f>N909*Settings!$C$13*(N855+N873+N864*N$135+N882*$D936)</f>
        <v/>
      </c>
      <c r="O936" s="47">
        <f>O909*Settings!$C$13*(O855+O873+O864*O$135+O882*$D936)</f>
        <v/>
      </c>
      <c r="P936" s="47">
        <f>P909*Settings!$C$13*(P855+P873+P864*P$135+P882*$D936)</f>
        <v/>
      </c>
      <c r="Q936" s="47">
        <f>Q909*Settings!$C$13*(Q855+Q873+Q864*Q$135+Q882*$D936)</f>
        <v/>
      </c>
      <c r="R936" s="47">
        <f>R909*Settings!$C$13*(R855+R873+R864*R$135+R882*$D936)</f>
        <v/>
      </c>
      <c r="S936" s="47">
        <f>S909*Settings!$C$13*(S855+S873+S864*S$135+S882*$D936)</f>
        <v/>
      </c>
      <c r="T936" s="47">
        <f>T909*Settings!$C$13*(T855+T873+T864*T$135+T882*$D936)</f>
        <v/>
      </c>
      <c r="U936" s="47">
        <f>U909*Settings!$C$13*(U855+U873+U864*U$135+U882*$D936)</f>
        <v/>
      </c>
      <c r="V936" s="47">
        <f>V909*Settings!$C$13*(V855+V873+V864*V$135+V882*$D936)</f>
        <v/>
      </c>
      <c r="W936" s="47">
        <f>W909*Settings!$C$13*(W855+W873+W864*W$135+W882*$D936)</f>
        <v/>
      </c>
      <c r="X936" s="47">
        <f>X909*Settings!$C$13*(X855+X873+X864*X$135+X882*$D936)</f>
        <v/>
      </c>
      <c r="Y936" s="47">
        <f>Y909*Settings!$C$13*(Y855+Y873+Y864*Y$135+Y882*$D936)</f>
        <v/>
      </c>
      <c r="Z936" s="47">
        <f>Z909*Settings!$C$13*(Z855+Z873+Z864*Z$135+Z882*$D936)</f>
        <v/>
      </c>
      <c r="AA936" s="47">
        <f>AA909*Settings!$C$13*(AA855+AA873+AA864*AA$135+AA882*$D936)</f>
        <v/>
      </c>
      <c r="AB936" s="47">
        <f>AB909*Settings!$C$13*(AB855+AB873+AB864*AB$135+AB882*$D936)</f>
        <v/>
      </c>
      <c r="AC936" s="47">
        <f>AC909*Settings!$C$13*(AC855+AC873+AC864*AC$135+AC882*$D936)</f>
        <v/>
      </c>
      <c r="AD936" s="48">
        <f>REVENUE(AD909,Settings!$C$13,NEWREVRATE(AD855,AD873,AD864,AD$135,AD882,$D936))</f>
        <v/>
      </c>
      <c r="AE936" s="25">
        <f>LOWER(Settings!$C$4)&amp;".mit."&amp;$A936&amp;IF($C936="","","."&amp;$C936&amp;"."&amp;$B936)&amp;IF(INDEX(Variables!$D$5:$D$105,MATCH($A936,Variables!$A$5:$A$105,0))="","","."&amp;INDEX(Variables!$D$5:$D$105,MATCH($A936,Variables!$A$5:$A$105,0)))&amp;"."&amp;AE$5</f>
        <v/>
      </c>
      <c r="AF936" s="46">
        <f>AF909*Settings!$C$13*(AF855+AF873+AF864*AF$135+AF882*$D936)</f>
        <v/>
      </c>
      <c r="AG936" s="47">
        <f>AG909*Settings!$C$13*(AG855+AG873+AG864*AG$135+AG882*$D936)</f>
        <v/>
      </c>
      <c r="AH936" s="47">
        <f>AH909*Settings!$C$13*(AH855+AH873+AH864*AH$135+AH882*$D936)</f>
        <v/>
      </c>
      <c r="AI936" s="47">
        <f>AI909*Settings!$C$13*(AI855+AI873+AI864*AI$135+AI882*$D936)</f>
        <v/>
      </c>
      <c r="AJ936" s="47">
        <f>AJ909*Settings!$C$13*(AJ855+AJ873+AJ864*AJ$135+AJ882*$D936)</f>
        <v/>
      </c>
      <c r="AK936" s="47">
        <f>AK909*Settings!$C$13*(AK855+AK873+AK864*AK$135+AK882*$D936)</f>
        <v/>
      </c>
      <c r="AL936" s="47">
        <f>AL909*Settings!$C$13*(AL855+AL873+AL864*AL$135+AL882*$D936)</f>
        <v/>
      </c>
      <c r="AM936" s="47">
        <f>AM909*Settings!$C$13*(AM855+AM873+AM864*AM$135+AM882*$D936)</f>
        <v/>
      </c>
      <c r="AN936" s="47">
        <f>AN909*Settings!$C$13*(AN855+AN873+AN864*AN$135+AN882*$D936)</f>
        <v/>
      </c>
      <c r="AO936" s="47">
        <f>AO909*Settings!$C$13*(AO855+AO873+AO864*AO$135+AO882*$D936)</f>
        <v/>
      </c>
      <c r="AP936" s="47">
        <f>AP909*Settings!$C$13*(AP855+AP873+AP864*AP$135+AP882*$D936)</f>
        <v/>
      </c>
      <c r="AQ936" s="47">
        <f>AQ909*Settings!$C$13*(AQ855+AQ873+AQ864*AQ$135+AQ882*$D936)</f>
        <v/>
      </c>
      <c r="AR936" s="47">
        <f>AR909*Settings!$C$13*(AR855+AR873+AR864*AR$135+AR882*$D936)</f>
        <v/>
      </c>
      <c r="AS936" s="47">
        <f>AS909*Settings!$C$13*(AS855+AS873+AS864*AS$135+AS882*$D936)</f>
        <v/>
      </c>
      <c r="AT936" s="47">
        <f>AT909*Settings!$C$13*(AT855+AT873+AT864*AT$135+AT882*$D936)</f>
        <v/>
      </c>
      <c r="AU936" s="47">
        <f>AU909*Settings!$C$13*(AU855+AU873+AU864*AU$135+AU882*$D936)</f>
        <v/>
      </c>
      <c r="AV936" s="47">
        <f>AV909*Settings!$C$13*(AV855+AV873+AV864*AV$135+AV882*$D936)</f>
        <v/>
      </c>
      <c r="AW936" s="47">
        <f>AW909*Settings!$C$13*(AW855+AW873+AW864*AW$135+AW882*$D936)</f>
        <v/>
      </c>
      <c r="AX936" s="48">
        <f>REVENUE(AX909,Settings!$C$13,NEWREVRATE(AX855,AX873,AX864,AX$135,AX882,$D936))</f>
        <v/>
      </c>
    </row>
    <row r="937" hidden="1" outlineLevel="2">
      <c r="A937" s="5" t="inlineStr">
        <is>
          <t>rnew</t>
        </is>
      </c>
      <c r="B937" s="5" t="inlineStr">
        <is>
          <t>die</t>
        </is>
      </c>
      <c r="C937" s="5" t="inlineStr">
        <is>
          <t>srv</t>
        </is>
      </c>
      <c r="D937" s="40">
        <f>INDEX(Inputs!$S$5:$S$132,MATCH($B937&amp;"|"&amp;$C937,Inputs!$A$5:$A$132,0))</f>
        <v/>
      </c>
      <c r="E937" s="39" t="n"/>
      <c r="F937" s="39" t="n"/>
      <c r="G937" s="39" t="n"/>
      <c r="H937" s="5">
        <f>INDEX(Variables!$B$5:$B$105,MATCH($A937,Variables!$A$5:$A$105,0))&amp;IF($C937="",""," | "&amp;INDEX(Mapping!$B$5:$B$26,MATCH($C937,Mapping!$A$5:$A$26,0))&amp;" | "&amp;INDEX(Mapping!$B$30:$B$41,MATCH($B937,Mapping!$A$30:$A$41,0)))</f>
        <v/>
      </c>
      <c r="I937" s="5">
        <f>INDEX(Variables!$C$5:$C$105,MATCH($A937,Variables!$A$5:$A$105,0))</f>
        <v/>
      </c>
      <c r="J937" s="5">
        <f>INDEX(Variables!$E$5:$E$105,MATCH($A937,Variables!$A$5:$A$105,0))</f>
        <v/>
      </c>
      <c r="K937" s="25">
        <f>LOWER(Settings!$C$4)&amp;".mit."&amp;$A937&amp;IF($C937="","","."&amp;$C937&amp;"."&amp;$B937)&amp;IF(INDEX(Variables!$D$5:$D$105,MATCH($A937,Variables!$A$5:$A$105,0))="","","."&amp;INDEX(Variables!$D$5:$D$105,MATCH($A937,Variables!$A$5:$A$105,0)))&amp;"."&amp;K$5</f>
        <v/>
      </c>
      <c r="L937" s="46">
        <f>L910*Settings!$C$13*(L856+L874+L865*L$135+L883*$D937)</f>
        <v/>
      </c>
      <c r="M937" s="47">
        <f>M910*Settings!$C$13*(M856+M874+M865*M$135+M883*$D937)</f>
        <v/>
      </c>
      <c r="N937" s="47">
        <f>N910*Settings!$C$13*(N856+N874+N865*N$135+N883*$D937)</f>
        <v/>
      </c>
      <c r="O937" s="47">
        <f>O910*Settings!$C$13*(O856+O874+O865*O$135+O883*$D937)</f>
        <v/>
      </c>
      <c r="P937" s="47">
        <f>P910*Settings!$C$13*(P856+P874+P865*P$135+P883*$D937)</f>
        <v/>
      </c>
      <c r="Q937" s="47">
        <f>Q910*Settings!$C$13*(Q856+Q874+Q865*Q$135+Q883*$D937)</f>
        <v/>
      </c>
      <c r="R937" s="47">
        <f>R910*Settings!$C$13*(R856+R874+R865*R$135+R883*$D937)</f>
        <v/>
      </c>
      <c r="S937" s="47">
        <f>S910*Settings!$C$13*(S856+S874+S865*S$135+S883*$D937)</f>
        <v/>
      </c>
      <c r="T937" s="47">
        <f>T910*Settings!$C$13*(T856+T874+T865*T$135+T883*$D937)</f>
        <v/>
      </c>
      <c r="U937" s="47">
        <f>U910*Settings!$C$13*(U856+U874+U865*U$135+U883*$D937)</f>
        <v/>
      </c>
      <c r="V937" s="47">
        <f>V910*Settings!$C$13*(V856+V874+V865*V$135+V883*$D937)</f>
        <v/>
      </c>
      <c r="W937" s="47">
        <f>W910*Settings!$C$13*(W856+W874+W865*W$135+W883*$D937)</f>
        <v/>
      </c>
      <c r="X937" s="47">
        <f>X910*Settings!$C$13*(X856+X874+X865*X$135+X883*$D937)</f>
        <v/>
      </c>
      <c r="Y937" s="47">
        <f>Y910*Settings!$C$13*(Y856+Y874+Y865*Y$135+Y883*$D937)</f>
        <v/>
      </c>
      <c r="Z937" s="47">
        <f>Z910*Settings!$C$13*(Z856+Z874+Z865*Z$135+Z883*$D937)</f>
        <v/>
      </c>
      <c r="AA937" s="47">
        <f>AA910*Settings!$C$13*(AA856+AA874+AA865*AA$135+AA883*$D937)</f>
        <v/>
      </c>
      <c r="AB937" s="47">
        <f>AB910*Settings!$C$13*(AB856+AB874+AB865*AB$135+AB883*$D937)</f>
        <v/>
      </c>
      <c r="AC937" s="47">
        <f>AC910*Settings!$C$13*(AC856+AC874+AC865*AC$135+AC883*$D937)</f>
        <v/>
      </c>
      <c r="AD937" s="48">
        <f>REVENUE(AD910,Settings!$C$13,NEWREVRATE(AD856,AD874,AD865,AD$135,AD883,$D937))</f>
        <v/>
      </c>
      <c r="AE937" s="25">
        <f>LOWER(Settings!$C$4)&amp;".mit."&amp;$A937&amp;IF($C937="","","."&amp;$C937&amp;"."&amp;$B937)&amp;IF(INDEX(Variables!$D$5:$D$105,MATCH($A937,Variables!$A$5:$A$105,0))="","","."&amp;INDEX(Variables!$D$5:$D$105,MATCH($A937,Variables!$A$5:$A$105,0)))&amp;"."&amp;AE$5</f>
        <v/>
      </c>
      <c r="AF937" s="46">
        <f>AF910*Settings!$C$13*(AF856+AF874+AF865*AF$135+AF883*$D937)</f>
        <v/>
      </c>
      <c r="AG937" s="47">
        <f>AG910*Settings!$C$13*(AG856+AG874+AG865*AG$135+AG883*$D937)</f>
        <v/>
      </c>
      <c r="AH937" s="47">
        <f>AH910*Settings!$C$13*(AH856+AH874+AH865*AH$135+AH883*$D937)</f>
        <v/>
      </c>
      <c r="AI937" s="47">
        <f>AI910*Settings!$C$13*(AI856+AI874+AI865*AI$135+AI883*$D937)</f>
        <v/>
      </c>
      <c r="AJ937" s="47">
        <f>AJ910*Settings!$C$13*(AJ856+AJ874+AJ865*AJ$135+AJ883*$D937)</f>
        <v/>
      </c>
      <c r="AK937" s="47">
        <f>AK910*Settings!$C$13*(AK856+AK874+AK865*AK$135+AK883*$D937)</f>
        <v/>
      </c>
      <c r="AL937" s="47">
        <f>AL910*Settings!$C$13*(AL856+AL874+AL865*AL$135+AL883*$D937)</f>
        <v/>
      </c>
      <c r="AM937" s="47">
        <f>AM910*Settings!$C$13*(AM856+AM874+AM865*AM$135+AM883*$D937)</f>
        <v/>
      </c>
      <c r="AN937" s="47">
        <f>AN910*Settings!$C$13*(AN856+AN874+AN865*AN$135+AN883*$D937)</f>
        <v/>
      </c>
      <c r="AO937" s="47">
        <f>AO910*Settings!$C$13*(AO856+AO874+AO865*AO$135+AO883*$D937)</f>
        <v/>
      </c>
      <c r="AP937" s="47">
        <f>AP910*Settings!$C$13*(AP856+AP874+AP865*AP$135+AP883*$D937)</f>
        <v/>
      </c>
      <c r="AQ937" s="47">
        <f>AQ910*Settings!$C$13*(AQ856+AQ874+AQ865*AQ$135+AQ883*$D937)</f>
        <v/>
      </c>
      <c r="AR937" s="47">
        <f>AR910*Settings!$C$13*(AR856+AR874+AR865*AR$135+AR883*$D937)</f>
        <v/>
      </c>
      <c r="AS937" s="47">
        <f>AS910*Settings!$C$13*(AS856+AS874+AS865*AS$135+AS883*$D937)</f>
        <v/>
      </c>
      <c r="AT937" s="47">
        <f>AT910*Settings!$C$13*(AT856+AT874+AT865*AT$135+AT883*$D937)</f>
        <v/>
      </c>
      <c r="AU937" s="47">
        <f>AU910*Settings!$C$13*(AU856+AU874+AU865*AU$135+AU883*$D937)</f>
        <v/>
      </c>
      <c r="AV937" s="47">
        <f>AV910*Settings!$C$13*(AV856+AV874+AV865*AV$135+AV883*$D937)</f>
        <v/>
      </c>
      <c r="AW937" s="47">
        <f>AW910*Settings!$C$13*(AW856+AW874+AW865*AW$135+AW883*$D937)</f>
        <v/>
      </c>
      <c r="AX937" s="48">
        <f>REVENUE(AX910,Settings!$C$13,NEWREVRATE(AX856,AX874,AX865,AX$135,AX883,$D937))</f>
        <v/>
      </c>
    </row>
    <row r="938" hidden="1" outlineLevel="2">
      <c r="A938" s="5" t="inlineStr">
        <is>
          <t>rnew</t>
        </is>
      </c>
      <c r="B938" s="5" t="inlineStr">
        <is>
          <t>lpg</t>
        </is>
      </c>
      <c r="C938" s="5" t="inlineStr">
        <is>
          <t>srv</t>
        </is>
      </c>
      <c r="D938" s="40">
        <f>INDEX(Inputs!$S$5:$S$132,MATCH($B938&amp;"|"&amp;$C938,Inputs!$A$5:$A$132,0))</f>
        <v/>
      </c>
      <c r="E938" s="39" t="n"/>
      <c r="F938" s="39" t="n"/>
      <c r="G938" s="39" t="n"/>
      <c r="H938" s="5">
        <f>INDEX(Variables!$B$5:$B$105,MATCH($A938,Variables!$A$5:$A$105,0))&amp;IF($C938="",""," | "&amp;INDEX(Mapping!$B$5:$B$26,MATCH($C938,Mapping!$A$5:$A$26,0))&amp;" | "&amp;INDEX(Mapping!$B$30:$B$41,MATCH($B938,Mapping!$A$30:$A$41,0)))</f>
        <v/>
      </c>
      <c r="I938" s="5">
        <f>INDEX(Variables!$C$5:$C$105,MATCH($A938,Variables!$A$5:$A$105,0))</f>
        <v/>
      </c>
      <c r="J938" s="5">
        <f>INDEX(Variables!$E$5:$E$105,MATCH($A938,Variables!$A$5:$A$105,0))</f>
        <v/>
      </c>
      <c r="K938" s="25">
        <f>LOWER(Settings!$C$4)&amp;".mit."&amp;$A938&amp;IF($C938="","","."&amp;$C938&amp;"."&amp;$B938)&amp;IF(INDEX(Variables!$D$5:$D$105,MATCH($A938,Variables!$A$5:$A$105,0))="","","."&amp;INDEX(Variables!$D$5:$D$105,MATCH($A938,Variables!$A$5:$A$105,0)))&amp;"."&amp;K$5</f>
        <v/>
      </c>
      <c r="L938" s="46">
        <f>L911*Settings!$C$13*(L857+L875+L866*L$135+L884*$D938)</f>
        <v/>
      </c>
      <c r="M938" s="47">
        <f>M911*Settings!$C$13*(M857+M875+M866*M$135+M884*$D938)</f>
        <v/>
      </c>
      <c r="N938" s="47">
        <f>N911*Settings!$C$13*(N857+N875+N866*N$135+N884*$D938)</f>
        <v/>
      </c>
      <c r="O938" s="47">
        <f>O911*Settings!$C$13*(O857+O875+O866*O$135+O884*$D938)</f>
        <v/>
      </c>
      <c r="P938" s="47">
        <f>P911*Settings!$C$13*(P857+P875+P866*P$135+P884*$D938)</f>
        <v/>
      </c>
      <c r="Q938" s="47">
        <f>Q911*Settings!$C$13*(Q857+Q875+Q866*Q$135+Q884*$D938)</f>
        <v/>
      </c>
      <c r="R938" s="47">
        <f>R911*Settings!$C$13*(R857+R875+R866*R$135+R884*$D938)</f>
        <v/>
      </c>
      <c r="S938" s="47">
        <f>S911*Settings!$C$13*(S857+S875+S866*S$135+S884*$D938)</f>
        <v/>
      </c>
      <c r="T938" s="47">
        <f>T911*Settings!$C$13*(T857+T875+T866*T$135+T884*$D938)</f>
        <v/>
      </c>
      <c r="U938" s="47">
        <f>U911*Settings!$C$13*(U857+U875+U866*U$135+U884*$D938)</f>
        <v/>
      </c>
      <c r="V938" s="47">
        <f>V911*Settings!$C$13*(V857+V875+V866*V$135+V884*$D938)</f>
        <v/>
      </c>
      <c r="W938" s="47">
        <f>W911*Settings!$C$13*(W857+W875+W866*W$135+W884*$D938)</f>
        <v/>
      </c>
      <c r="X938" s="47">
        <f>X911*Settings!$C$13*(X857+X875+X866*X$135+X884*$D938)</f>
        <v/>
      </c>
      <c r="Y938" s="47">
        <f>Y911*Settings!$C$13*(Y857+Y875+Y866*Y$135+Y884*$D938)</f>
        <v/>
      </c>
      <c r="Z938" s="47">
        <f>Z911*Settings!$C$13*(Z857+Z875+Z866*Z$135+Z884*$D938)</f>
        <v/>
      </c>
      <c r="AA938" s="47">
        <f>AA911*Settings!$C$13*(AA857+AA875+AA866*AA$135+AA884*$D938)</f>
        <v/>
      </c>
      <c r="AB938" s="47">
        <f>AB911*Settings!$C$13*(AB857+AB875+AB866*AB$135+AB884*$D938)</f>
        <v/>
      </c>
      <c r="AC938" s="47">
        <f>AC911*Settings!$C$13*(AC857+AC875+AC866*AC$135+AC884*$D938)</f>
        <v/>
      </c>
      <c r="AD938" s="48">
        <f>REVENUE(AD911,Settings!$C$13,NEWREVRATE(AD857,AD875,AD866,AD$135,AD884,$D938))</f>
        <v/>
      </c>
      <c r="AE938" s="25">
        <f>LOWER(Settings!$C$4)&amp;".mit."&amp;$A938&amp;IF($C938="","","."&amp;$C938&amp;"."&amp;$B938)&amp;IF(INDEX(Variables!$D$5:$D$105,MATCH($A938,Variables!$A$5:$A$105,0))="","","."&amp;INDEX(Variables!$D$5:$D$105,MATCH($A938,Variables!$A$5:$A$105,0)))&amp;"."&amp;AE$5</f>
        <v/>
      </c>
      <c r="AF938" s="46">
        <f>AF911*Settings!$C$13*(AF857+AF875+AF866*AF$135+AF884*$D938)</f>
        <v/>
      </c>
      <c r="AG938" s="47">
        <f>AG911*Settings!$C$13*(AG857+AG875+AG866*AG$135+AG884*$D938)</f>
        <v/>
      </c>
      <c r="AH938" s="47">
        <f>AH911*Settings!$C$13*(AH857+AH875+AH866*AH$135+AH884*$D938)</f>
        <v/>
      </c>
      <c r="AI938" s="47">
        <f>AI911*Settings!$C$13*(AI857+AI875+AI866*AI$135+AI884*$D938)</f>
        <v/>
      </c>
      <c r="AJ938" s="47">
        <f>AJ911*Settings!$C$13*(AJ857+AJ875+AJ866*AJ$135+AJ884*$D938)</f>
        <v/>
      </c>
      <c r="AK938" s="47">
        <f>AK911*Settings!$C$13*(AK857+AK875+AK866*AK$135+AK884*$D938)</f>
        <v/>
      </c>
      <c r="AL938" s="47">
        <f>AL911*Settings!$C$13*(AL857+AL875+AL866*AL$135+AL884*$D938)</f>
        <v/>
      </c>
      <c r="AM938" s="47">
        <f>AM911*Settings!$C$13*(AM857+AM875+AM866*AM$135+AM884*$D938)</f>
        <v/>
      </c>
      <c r="AN938" s="47">
        <f>AN911*Settings!$C$13*(AN857+AN875+AN866*AN$135+AN884*$D938)</f>
        <v/>
      </c>
      <c r="AO938" s="47">
        <f>AO911*Settings!$C$13*(AO857+AO875+AO866*AO$135+AO884*$D938)</f>
        <v/>
      </c>
      <c r="AP938" s="47">
        <f>AP911*Settings!$C$13*(AP857+AP875+AP866*AP$135+AP884*$D938)</f>
        <v/>
      </c>
      <c r="AQ938" s="47">
        <f>AQ911*Settings!$C$13*(AQ857+AQ875+AQ866*AQ$135+AQ884*$D938)</f>
        <v/>
      </c>
      <c r="AR938" s="47">
        <f>AR911*Settings!$C$13*(AR857+AR875+AR866*AR$135+AR884*$D938)</f>
        <v/>
      </c>
      <c r="AS938" s="47">
        <f>AS911*Settings!$C$13*(AS857+AS875+AS866*AS$135+AS884*$D938)</f>
        <v/>
      </c>
      <c r="AT938" s="47">
        <f>AT911*Settings!$C$13*(AT857+AT875+AT866*AT$135+AT884*$D938)</f>
        <v/>
      </c>
      <c r="AU938" s="47">
        <f>AU911*Settings!$C$13*(AU857+AU875+AU866*AU$135+AU884*$D938)</f>
        <v/>
      </c>
      <c r="AV938" s="47">
        <f>AV911*Settings!$C$13*(AV857+AV875+AV866*AV$135+AV884*$D938)</f>
        <v/>
      </c>
      <c r="AW938" s="47">
        <f>AW911*Settings!$C$13*(AW857+AW875+AW866*AW$135+AW884*$D938)</f>
        <v/>
      </c>
      <c r="AX938" s="48">
        <f>REVENUE(AX911,Settings!$C$13,NEWREVRATE(AX857,AX875,AX866,AX$135,AX884,$D938))</f>
        <v/>
      </c>
    </row>
    <row r="939" hidden="1" outlineLevel="2">
      <c r="A939" s="5" t="inlineStr">
        <is>
          <t>rnew</t>
        </is>
      </c>
      <c r="B939" s="5" t="inlineStr">
        <is>
          <t>ker</t>
        </is>
      </c>
      <c r="C939" s="5" t="inlineStr">
        <is>
          <t>srv</t>
        </is>
      </c>
      <c r="D939" s="40">
        <f>INDEX(Inputs!$S$5:$S$132,MATCH($B939&amp;"|"&amp;$C939,Inputs!$A$5:$A$132,0))</f>
        <v/>
      </c>
      <c r="E939" s="39" t="n"/>
      <c r="F939" s="39" t="n"/>
      <c r="G939" s="39" t="n"/>
      <c r="H939" s="5">
        <f>INDEX(Variables!$B$5:$B$105,MATCH($A939,Variables!$A$5:$A$105,0))&amp;IF($C939="",""," | "&amp;INDEX(Mapping!$B$5:$B$26,MATCH($C939,Mapping!$A$5:$A$26,0))&amp;" | "&amp;INDEX(Mapping!$B$30:$B$41,MATCH($B939,Mapping!$A$30:$A$41,0)))</f>
        <v/>
      </c>
      <c r="I939" s="5">
        <f>INDEX(Variables!$C$5:$C$105,MATCH($A939,Variables!$A$5:$A$105,0))</f>
        <v/>
      </c>
      <c r="J939" s="5">
        <f>INDEX(Variables!$E$5:$E$105,MATCH($A939,Variables!$A$5:$A$105,0))</f>
        <v/>
      </c>
      <c r="K939" s="25">
        <f>LOWER(Settings!$C$4)&amp;".mit."&amp;$A939&amp;IF($C939="","","."&amp;$C939&amp;"."&amp;$B939)&amp;IF(INDEX(Variables!$D$5:$D$105,MATCH($A939,Variables!$A$5:$A$105,0))="","","."&amp;INDEX(Variables!$D$5:$D$105,MATCH($A939,Variables!$A$5:$A$105,0)))&amp;"."&amp;K$5</f>
        <v/>
      </c>
      <c r="L939" s="46">
        <f>L912*Settings!$C$13*(L858+L876+L867*L$135+L885*$D939)</f>
        <v/>
      </c>
      <c r="M939" s="47">
        <f>M912*Settings!$C$13*(M858+M876+M867*M$135+M885*$D939)</f>
        <v/>
      </c>
      <c r="N939" s="47">
        <f>N912*Settings!$C$13*(N858+N876+N867*N$135+N885*$D939)</f>
        <v/>
      </c>
      <c r="O939" s="47">
        <f>O912*Settings!$C$13*(O858+O876+O867*O$135+O885*$D939)</f>
        <v/>
      </c>
      <c r="P939" s="47">
        <f>P912*Settings!$C$13*(P858+P876+P867*P$135+P885*$D939)</f>
        <v/>
      </c>
      <c r="Q939" s="47">
        <f>Q912*Settings!$C$13*(Q858+Q876+Q867*Q$135+Q885*$D939)</f>
        <v/>
      </c>
      <c r="R939" s="47">
        <f>R912*Settings!$C$13*(R858+R876+R867*R$135+R885*$D939)</f>
        <v/>
      </c>
      <c r="S939" s="47">
        <f>S912*Settings!$C$13*(S858+S876+S867*S$135+S885*$D939)</f>
        <v/>
      </c>
      <c r="T939" s="47">
        <f>T912*Settings!$C$13*(T858+T876+T867*T$135+T885*$D939)</f>
        <v/>
      </c>
      <c r="U939" s="47">
        <f>U912*Settings!$C$13*(U858+U876+U867*U$135+U885*$D939)</f>
        <v/>
      </c>
      <c r="V939" s="47">
        <f>V912*Settings!$C$13*(V858+V876+V867*V$135+V885*$D939)</f>
        <v/>
      </c>
      <c r="W939" s="47">
        <f>W912*Settings!$C$13*(W858+W876+W867*W$135+W885*$D939)</f>
        <v/>
      </c>
      <c r="X939" s="47">
        <f>X912*Settings!$C$13*(X858+X876+X867*X$135+X885*$D939)</f>
        <v/>
      </c>
      <c r="Y939" s="47">
        <f>Y912*Settings!$C$13*(Y858+Y876+Y867*Y$135+Y885*$D939)</f>
        <v/>
      </c>
      <c r="Z939" s="47">
        <f>Z912*Settings!$C$13*(Z858+Z876+Z867*Z$135+Z885*$D939)</f>
        <v/>
      </c>
      <c r="AA939" s="47">
        <f>AA912*Settings!$C$13*(AA858+AA876+AA867*AA$135+AA885*$D939)</f>
        <v/>
      </c>
      <c r="AB939" s="47">
        <f>AB912*Settings!$C$13*(AB858+AB876+AB867*AB$135+AB885*$D939)</f>
        <v/>
      </c>
      <c r="AC939" s="47">
        <f>AC912*Settings!$C$13*(AC858+AC876+AC867*AC$135+AC885*$D939)</f>
        <v/>
      </c>
      <c r="AD939" s="48">
        <f>REVENUE(AD912,Settings!$C$13,NEWREVRATE(AD858,AD876,AD867,AD$135,AD885,$D939))</f>
        <v/>
      </c>
      <c r="AE939" s="25">
        <f>LOWER(Settings!$C$4)&amp;".mit."&amp;$A939&amp;IF($C939="","","."&amp;$C939&amp;"."&amp;$B939)&amp;IF(INDEX(Variables!$D$5:$D$105,MATCH($A939,Variables!$A$5:$A$105,0))="","","."&amp;INDEX(Variables!$D$5:$D$105,MATCH($A939,Variables!$A$5:$A$105,0)))&amp;"."&amp;AE$5</f>
        <v/>
      </c>
      <c r="AF939" s="46">
        <f>AF912*Settings!$C$13*(AF858+AF876+AF867*AF$135+AF885*$D939)</f>
        <v/>
      </c>
      <c r="AG939" s="47">
        <f>AG912*Settings!$C$13*(AG858+AG876+AG867*AG$135+AG885*$D939)</f>
        <v/>
      </c>
      <c r="AH939" s="47">
        <f>AH912*Settings!$C$13*(AH858+AH876+AH867*AH$135+AH885*$D939)</f>
        <v/>
      </c>
      <c r="AI939" s="47">
        <f>AI912*Settings!$C$13*(AI858+AI876+AI867*AI$135+AI885*$D939)</f>
        <v/>
      </c>
      <c r="AJ939" s="47">
        <f>AJ912*Settings!$C$13*(AJ858+AJ876+AJ867*AJ$135+AJ885*$D939)</f>
        <v/>
      </c>
      <c r="AK939" s="47">
        <f>AK912*Settings!$C$13*(AK858+AK876+AK867*AK$135+AK885*$D939)</f>
        <v/>
      </c>
      <c r="AL939" s="47">
        <f>AL912*Settings!$C$13*(AL858+AL876+AL867*AL$135+AL885*$D939)</f>
        <v/>
      </c>
      <c r="AM939" s="47">
        <f>AM912*Settings!$C$13*(AM858+AM876+AM867*AM$135+AM885*$D939)</f>
        <v/>
      </c>
      <c r="AN939" s="47">
        <f>AN912*Settings!$C$13*(AN858+AN876+AN867*AN$135+AN885*$D939)</f>
        <v/>
      </c>
      <c r="AO939" s="47">
        <f>AO912*Settings!$C$13*(AO858+AO876+AO867*AO$135+AO885*$D939)</f>
        <v/>
      </c>
      <c r="AP939" s="47">
        <f>AP912*Settings!$C$13*(AP858+AP876+AP867*AP$135+AP885*$D939)</f>
        <v/>
      </c>
      <c r="AQ939" s="47">
        <f>AQ912*Settings!$C$13*(AQ858+AQ876+AQ867*AQ$135+AQ885*$D939)</f>
        <v/>
      </c>
      <c r="AR939" s="47">
        <f>AR912*Settings!$C$13*(AR858+AR876+AR867*AR$135+AR885*$D939)</f>
        <v/>
      </c>
      <c r="AS939" s="47">
        <f>AS912*Settings!$C$13*(AS858+AS876+AS867*AS$135+AS885*$D939)</f>
        <v/>
      </c>
      <c r="AT939" s="47">
        <f>AT912*Settings!$C$13*(AT858+AT876+AT867*AT$135+AT885*$D939)</f>
        <v/>
      </c>
      <c r="AU939" s="47">
        <f>AU912*Settings!$C$13*(AU858+AU876+AU867*AU$135+AU885*$D939)</f>
        <v/>
      </c>
      <c r="AV939" s="47">
        <f>AV912*Settings!$C$13*(AV858+AV876+AV867*AV$135+AV885*$D939)</f>
        <v/>
      </c>
      <c r="AW939" s="47">
        <f>AW912*Settings!$C$13*(AW858+AW876+AW867*AW$135+AW885*$D939)</f>
        <v/>
      </c>
      <c r="AX939" s="48">
        <f>REVENUE(AX912,Settings!$C$13,NEWREVRATE(AX858,AX876,AX867,AX$135,AX885,$D939))</f>
        <v/>
      </c>
    </row>
    <row r="940" hidden="1" outlineLevel="2">
      <c r="A940" s="5" t="inlineStr">
        <is>
          <t>rnew</t>
        </is>
      </c>
      <c r="B940" s="5" t="inlineStr">
        <is>
          <t>oop</t>
        </is>
      </c>
      <c r="C940" s="5" t="inlineStr">
        <is>
          <t>srv</t>
        </is>
      </c>
      <c r="D940" s="40">
        <f>INDEX(Inputs!$S$5:$S$132,MATCH($B940&amp;"|"&amp;$C940,Inputs!$A$5:$A$132,0))</f>
        <v/>
      </c>
      <c r="E940" s="39" t="n"/>
      <c r="F940" s="39" t="n"/>
      <c r="G940" s="39" t="n"/>
      <c r="H940" s="5">
        <f>INDEX(Variables!$B$5:$B$105,MATCH($A940,Variables!$A$5:$A$105,0))&amp;IF($C940="",""," | "&amp;INDEX(Mapping!$B$5:$B$26,MATCH($C940,Mapping!$A$5:$A$26,0))&amp;" | "&amp;INDEX(Mapping!$B$30:$B$41,MATCH($B940,Mapping!$A$30:$A$41,0)))</f>
        <v/>
      </c>
      <c r="I940" s="5">
        <f>INDEX(Variables!$C$5:$C$105,MATCH($A940,Variables!$A$5:$A$105,0))</f>
        <v/>
      </c>
      <c r="J940" s="5">
        <f>INDEX(Variables!$E$5:$E$105,MATCH($A940,Variables!$A$5:$A$105,0))</f>
        <v/>
      </c>
      <c r="K940" s="25">
        <f>LOWER(Settings!$C$4)&amp;".mit."&amp;$A940&amp;IF($C940="","","."&amp;$C940&amp;"."&amp;$B940)&amp;IF(INDEX(Variables!$D$5:$D$105,MATCH($A940,Variables!$A$5:$A$105,0))="","","."&amp;INDEX(Variables!$D$5:$D$105,MATCH($A940,Variables!$A$5:$A$105,0)))&amp;"."&amp;K$5</f>
        <v/>
      </c>
      <c r="L940" s="46">
        <f>L913*Settings!$C$13*(L859+L877+L868*L$135+L886*$D940)</f>
        <v/>
      </c>
      <c r="M940" s="47">
        <f>M913*Settings!$C$13*(M859+M877+M868*M$135+M886*$D940)</f>
        <v/>
      </c>
      <c r="N940" s="47">
        <f>N913*Settings!$C$13*(N859+N877+N868*N$135+N886*$D940)</f>
        <v/>
      </c>
      <c r="O940" s="47">
        <f>O913*Settings!$C$13*(O859+O877+O868*O$135+O886*$D940)</f>
        <v/>
      </c>
      <c r="P940" s="47">
        <f>P913*Settings!$C$13*(P859+P877+P868*P$135+P886*$D940)</f>
        <v/>
      </c>
      <c r="Q940" s="47">
        <f>Q913*Settings!$C$13*(Q859+Q877+Q868*Q$135+Q886*$D940)</f>
        <v/>
      </c>
      <c r="R940" s="47">
        <f>R913*Settings!$C$13*(R859+R877+R868*R$135+R886*$D940)</f>
        <v/>
      </c>
      <c r="S940" s="47">
        <f>S913*Settings!$C$13*(S859+S877+S868*S$135+S886*$D940)</f>
        <v/>
      </c>
      <c r="T940" s="47">
        <f>T913*Settings!$C$13*(T859+T877+T868*T$135+T886*$D940)</f>
        <v/>
      </c>
      <c r="U940" s="47">
        <f>U913*Settings!$C$13*(U859+U877+U868*U$135+U886*$D940)</f>
        <v/>
      </c>
      <c r="V940" s="47">
        <f>V913*Settings!$C$13*(V859+V877+V868*V$135+V886*$D940)</f>
        <v/>
      </c>
      <c r="W940" s="47">
        <f>W913*Settings!$C$13*(W859+W877+W868*W$135+W886*$D940)</f>
        <v/>
      </c>
      <c r="X940" s="47">
        <f>X913*Settings!$C$13*(X859+X877+X868*X$135+X886*$D940)</f>
        <v/>
      </c>
      <c r="Y940" s="47">
        <f>Y913*Settings!$C$13*(Y859+Y877+Y868*Y$135+Y886*$D940)</f>
        <v/>
      </c>
      <c r="Z940" s="47">
        <f>Z913*Settings!$C$13*(Z859+Z877+Z868*Z$135+Z886*$D940)</f>
        <v/>
      </c>
      <c r="AA940" s="47">
        <f>AA913*Settings!$C$13*(AA859+AA877+AA868*AA$135+AA886*$D940)</f>
        <v/>
      </c>
      <c r="AB940" s="47">
        <f>AB913*Settings!$C$13*(AB859+AB877+AB868*AB$135+AB886*$D940)</f>
        <v/>
      </c>
      <c r="AC940" s="47">
        <f>AC913*Settings!$C$13*(AC859+AC877+AC868*AC$135+AC886*$D940)</f>
        <v/>
      </c>
      <c r="AD940" s="48">
        <f>REVENUE(AD913,Settings!$C$13,NEWREVRATE(AD859,AD877,AD868,AD$135,AD886,$D940))</f>
        <v/>
      </c>
      <c r="AE940" s="25">
        <f>LOWER(Settings!$C$4)&amp;".mit."&amp;$A940&amp;IF($C940="","","."&amp;$C940&amp;"."&amp;$B940)&amp;IF(INDEX(Variables!$D$5:$D$105,MATCH($A940,Variables!$A$5:$A$105,0))="","","."&amp;INDEX(Variables!$D$5:$D$105,MATCH($A940,Variables!$A$5:$A$105,0)))&amp;"."&amp;AE$5</f>
        <v/>
      </c>
      <c r="AF940" s="46">
        <f>AF913*Settings!$C$13*(AF859+AF877+AF868*AF$135+AF886*$D940)</f>
        <v/>
      </c>
      <c r="AG940" s="47">
        <f>AG913*Settings!$C$13*(AG859+AG877+AG868*AG$135+AG886*$D940)</f>
        <v/>
      </c>
      <c r="AH940" s="47">
        <f>AH913*Settings!$C$13*(AH859+AH877+AH868*AH$135+AH886*$D940)</f>
        <v/>
      </c>
      <c r="AI940" s="47">
        <f>AI913*Settings!$C$13*(AI859+AI877+AI868*AI$135+AI886*$D940)</f>
        <v/>
      </c>
      <c r="AJ940" s="47">
        <f>AJ913*Settings!$C$13*(AJ859+AJ877+AJ868*AJ$135+AJ886*$D940)</f>
        <v/>
      </c>
      <c r="AK940" s="47">
        <f>AK913*Settings!$C$13*(AK859+AK877+AK868*AK$135+AK886*$D940)</f>
        <v/>
      </c>
      <c r="AL940" s="47">
        <f>AL913*Settings!$C$13*(AL859+AL877+AL868*AL$135+AL886*$D940)</f>
        <v/>
      </c>
      <c r="AM940" s="47">
        <f>AM913*Settings!$C$13*(AM859+AM877+AM868*AM$135+AM886*$D940)</f>
        <v/>
      </c>
      <c r="AN940" s="47">
        <f>AN913*Settings!$C$13*(AN859+AN877+AN868*AN$135+AN886*$D940)</f>
        <v/>
      </c>
      <c r="AO940" s="47">
        <f>AO913*Settings!$C$13*(AO859+AO877+AO868*AO$135+AO886*$D940)</f>
        <v/>
      </c>
      <c r="AP940" s="47">
        <f>AP913*Settings!$C$13*(AP859+AP877+AP868*AP$135+AP886*$D940)</f>
        <v/>
      </c>
      <c r="AQ940" s="47">
        <f>AQ913*Settings!$C$13*(AQ859+AQ877+AQ868*AQ$135+AQ886*$D940)</f>
        <v/>
      </c>
      <c r="AR940" s="47">
        <f>AR913*Settings!$C$13*(AR859+AR877+AR868*AR$135+AR886*$D940)</f>
        <v/>
      </c>
      <c r="AS940" s="47">
        <f>AS913*Settings!$C$13*(AS859+AS877+AS868*AS$135+AS886*$D940)</f>
        <v/>
      </c>
      <c r="AT940" s="47">
        <f>AT913*Settings!$C$13*(AT859+AT877+AT868*AT$135+AT886*$D940)</f>
        <v/>
      </c>
      <c r="AU940" s="47">
        <f>AU913*Settings!$C$13*(AU859+AU877+AU868*AU$135+AU886*$D940)</f>
        <v/>
      </c>
      <c r="AV940" s="47">
        <f>AV913*Settings!$C$13*(AV859+AV877+AV868*AV$135+AV886*$D940)</f>
        <v/>
      </c>
      <c r="AW940" s="47">
        <f>AW913*Settings!$C$13*(AW859+AW877+AW868*AW$135+AW886*$D940)</f>
        <v/>
      </c>
      <c r="AX940" s="48">
        <f>REVENUE(AX913,Settings!$C$13,NEWREVRATE(AX859,AX877,AX868,AX$135,AX886,$D940))</f>
        <v/>
      </c>
    </row>
    <row r="941" hidden="1" outlineLevel="2">
      <c r="A941" s="5" t="inlineStr">
        <is>
          <t>rnew</t>
        </is>
      </c>
      <c r="B941" s="5" t="inlineStr">
        <is>
          <t>bio</t>
        </is>
      </c>
      <c r="C941" s="5" t="inlineStr">
        <is>
          <t>srv</t>
        </is>
      </c>
      <c r="D941" s="40">
        <f>INDEX(Inputs!$S$5:$S$132,MATCH($B941&amp;"|"&amp;$C941,Inputs!$A$5:$A$132,0))</f>
        <v/>
      </c>
      <c r="E941" s="39" t="n"/>
      <c r="F941" s="39" t="n"/>
      <c r="G941" s="39" t="n"/>
      <c r="H941" s="5">
        <f>INDEX(Variables!$B$5:$B$105,MATCH($A941,Variables!$A$5:$A$105,0))&amp;IF($C941="",""," | "&amp;INDEX(Mapping!$B$5:$B$26,MATCH($C941,Mapping!$A$5:$A$26,0))&amp;" | "&amp;INDEX(Mapping!$B$30:$B$41,MATCH($B941,Mapping!$A$30:$A$41,0)))</f>
        <v/>
      </c>
      <c r="I941" s="5">
        <f>INDEX(Variables!$C$5:$C$105,MATCH($A941,Variables!$A$5:$A$105,0))</f>
        <v/>
      </c>
      <c r="J941" s="5">
        <f>INDEX(Variables!$E$5:$E$105,MATCH($A941,Variables!$A$5:$A$105,0))</f>
        <v/>
      </c>
      <c r="K941" s="25">
        <f>LOWER(Settings!$C$4)&amp;".mit."&amp;$A941&amp;IF($C941="","","."&amp;$C941&amp;"."&amp;$B941)&amp;IF(INDEX(Variables!$D$5:$D$105,MATCH($A941,Variables!$A$5:$A$105,0))="","","."&amp;INDEX(Variables!$D$5:$D$105,MATCH($A941,Variables!$A$5:$A$105,0)))&amp;"."&amp;K$5</f>
        <v/>
      </c>
      <c r="L941" s="46">
        <f>L914*Settings!$C$13*(L860+L878+L869*L$135+L887*$D941)</f>
        <v/>
      </c>
      <c r="M941" s="47">
        <f>M914*Settings!$C$13*(M860+M878+M869*M$135+M887*$D941)</f>
        <v/>
      </c>
      <c r="N941" s="47">
        <f>N914*Settings!$C$13*(N860+N878+N869*N$135+N887*$D941)</f>
        <v/>
      </c>
      <c r="O941" s="47">
        <f>O914*Settings!$C$13*(O860+O878+O869*O$135+O887*$D941)</f>
        <v/>
      </c>
      <c r="P941" s="47">
        <f>P914*Settings!$C$13*(P860+P878+P869*P$135+P887*$D941)</f>
        <v/>
      </c>
      <c r="Q941" s="47">
        <f>Q914*Settings!$C$13*(Q860+Q878+Q869*Q$135+Q887*$D941)</f>
        <v/>
      </c>
      <c r="R941" s="47">
        <f>R914*Settings!$C$13*(R860+R878+R869*R$135+R887*$D941)</f>
        <v/>
      </c>
      <c r="S941" s="47">
        <f>S914*Settings!$C$13*(S860+S878+S869*S$135+S887*$D941)</f>
        <v/>
      </c>
      <c r="T941" s="47">
        <f>T914*Settings!$C$13*(T860+T878+T869*T$135+T887*$D941)</f>
        <v/>
      </c>
      <c r="U941" s="47">
        <f>U914*Settings!$C$13*(U860+U878+U869*U$135+U887*$D941)</f>
        <v/>
      </c>
      <c r="V941" s="47">
        <f>V914*Settings!$C$13*(V860+V878+V869*V$135+V887*$D941)</f>
        <v/>
      </c>
      <c r="W941" s="47">
        <f>W914*Settings!$C$13*(W860+W878+W869*W$135+W887*$D941)</f>
        <v/>
      </c>
      <c r="X941" s="47">
        <f>X914*Settings!$C$13*(X860+X878+X869*X$135+X887*$D941)</f>
        <v/>
      </c>
      <c r="Y941" s="47">
        <f>Y914*Settings!$C$13*(Y860+Y878+Y869*Y$135+Y887*$D941)</f>
        <v/>
      </c>
      <c r="Z941" s="47">
        <f>Z914*Settings!$C$13*(Z860+Z878+Z869*Z$135+Z887*$D941)</f>
        <v/>
      </c>
      <c r="AA941" s="47">
        <f>AA914*Settings!$C$13*(AA860+AA878+AA869*AA$135+AA887*$D941)</f>
        <v/>
      </c>
      <c r="AB941" s="47">
        <f>AB914*Settings!$C$13*(AB860+AB878+AB869*AB$135+AB887*$D941)</f>
        <v/>
      </c>
      <c r="AC941" s="47">
        <f>AC914*Settings!$C$13*(AC860+AC878+AC869*AC$135+AC887*$D941)</f>
        <v/>
      </c>
      <c r="AD941" s="48">
        <f>REVENUE(AD914,Settings!$C$13,NEWREVRATE(AD860,AD878,AD869,AD$135,AD887,$D941))</f>
        <v/>
      </c>
      <c r="AE941" s="25">
        <f>LOWER(Settings!$C$4)&amp;".mit."&amp;$A941&amp;IF($C941="","","."&amp;$C941&amp;"."&amp;$B941)&amp;IF(INDEX(Variables!$D$5:$D$105,MATCH($A941,Variables!$A$5:$A$105,0))="","","."&amp;INDEX(Variables!$D$5:$D$105,MATCH($A941,Variables!$A$5:$A$105,0)))&amp;"."&amp;AE$5</f>
        <v/>
      </c>
      <c r="AF941" s="46">
        <f>AF914*Settings!$C$13*(AF860+AF878+AF869*AF$135+AF887*$D941)</f>
        <v/>
      </c>
      <c r="AG941" s="47">
        <f>AG914*Settings!$C$13*(AG860+AG878+AG869*AG$135+AG887*$D941)</f>
        <v/>
      </c>
      <c r="AH941" s="47">
        <f>AH914*Settings!$C$13*(AH860+AH878+AH869*AH$135+AH887*$D941)</f>
        <v/>
      </c>
      <c r="AI941" s="47">
        <f>AI914*Settings!$C$13*(AI860+AI878+AI869*AI$135+AI887*$D941)</f>
        <v/>
      </c>
      <c r="AJ941" s="47">
        <f>AJ914*Settings!$C$13*(AJ860+AJ878+AJ869*AJ$135+AJ887*$D941)</f>
        <v/>
      </c>
      <c r="AK941" s="47">
        <f>AK914*Settings!$C$13*(AK860+AK878+AK869*AK$135+AK887*$D941)</f>
        <v/>
      </c>
      <c r="AL941" s="47">
        <f>AL914*Settings!$C$13*(AL860+AL878+AL869*AL$135+AL887*$D941)</f>
        <v/>
      </c>
      <c r="AM941" s="47">
        <f>AM914*Settings!$C$13*(AM860+AM878+AM869*AM$135+AM887*$D941)</f>
        <v/>
      </c>
      <c r="AN941" s="47">
        <f>AN914*Settings!$C$13*(AN860+AN878+AN869*AN$135+AN887*$D941)</f>
        <v/>
      </c>
      <c r="AO941" s="47">
        <f>AO914*Settings!$C$13*(AO860+AO878+AO869*AO$135+AO887*$D941)</f>
        <v/>
      </c>
      <c r="AP941" s="47">
        <f>AP914*Settings!$C$13*(AP860+AP878+AP869*AP$135+AP887*$D941)</f>
        <v/>
      </c>
      <c r="AQ941" s="47">
        <f>AQ914*Settings!$C$13*(AQ860+AQ878+AQ869*AQ$135+AQ887*$D941)</f>
        <v/>
      </c>
      <c r="AR941" s="47">
        <f>AR914*Settings!$C$13*(AR860+AR878+AR869*AR$135+AR887*$D941)</f>
        <v/>
      </c>
      <c r="AS941" s="47">
        <f>AS914*Settings!$C$13*(AS860+AS878+AS869*AS$135+AS887*$D941)</f>
        <v/>
      </c>
      <c r="AT941" s="47">
        <f>AT914*Settings!$C$13*(AT860+AT878+AT869*AT$135+AT887*$D941)</f>
        <v/>
      </c>
      <c r="AU941" s="47">
        <f>AU914*Settings!$C$13*(AU860+AU878+AU869*AU$135+AU887*$D941)</f>
        <v/>
      </c>
      <c r="AV941" s="47">
        <f>AV914*Settings!$C$13*(AV860+AV878+AV869*AV$135+AV887*$D941)</f>
        <v/>
      </c>
      <c r="AW941" s="47">
        <f>AW914*Settings!$C$13*(AW860+AW878+AW869*AW$135+AW887*$D941)</f>
        <v/>
      </c>
      <c r="AX941" s="48">
        <f>REVENUE(AX914,Settings!$C$13,NEWREVRATE(AX860,AX878,AX869,AX$135,AX887,$D941))</f>
        <v/>
      </c>
    </row>
    <row r="942" hidden="1" outlineLevel="2"/>
    <row r="944">
      <c r="A944" s="20" t="inlineStr">
        <is>
          <t>7. Industrial sector</t>
        </is>
      </c>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c r="AA944" s="21" t="n"/>
      <c r="AB944" s="21" t="n"/>
      <c r="AC944" s="21" t="n"/>
      <c r="AD944" s="21" t="n"/>
      <c r="AE944" s="21" t="n"/>
      <c r="AF944" s="21" t="n"/>
      <c r="AG944" s="21" t="n"/>
      <c r="AH944" s="21" t="n"/>
      <c r="AI944" s="21" t="n"/>
      <c r="AJ944" s="21" t="n"/>
      <c r="AK944" s="21" t="n"/>
      <c r="AL944" s="21" t="n"/>
      <c r="AM944" s="21" t="n"/>
      <c r="AN944" s="21" t="n"/>
      <c r="AO944" s="21" t="n"/>
      <c r="AP944" s="21" t="n"/>
      <c r="AQ944" s="21" t="n"/>
      <c r="AR944" s="21" t="n"/>
      <c r="AS944" s="21" t="n"/>
      <c r="AT944" s="21" t="n"/>
      <c r="AU944" s="21" t="n"/>
      <c r="AV944" s="21" t="n"/>
      <c r="AW944" s="21" t="n"/>
      <c r="AX944" s="21" t="n"/>
    </row>
    <row r="945">
      <c r="A945" s="9" t="inlineStr">
        <is>
          <t>ener</t>
        </is>
      </c>
      <c r="B945" s="9" t="inlineStr">
        <is>
          <t>all</t>
        </is>
      </c>
      <c r="C945" s="9" t="inlineStr">
        <is>
          <t>ind</t>
        </is>
      </c>
      <c r="H945" s="9">
        <f>INDEX(Variables!$B$5:$B$105,MATCH($A945,Variables!$A$5:$A$105,0))&amp;IF($C945="",""," | "&amp;INDEX(Mapping!$B$5:$B$26,MATCH($C945,Mapping!$A$5:$A$26,0))&amp;" | "&amp;INDEX(Mapping!$B$30:$B$41,MATCH($B945,Mapping!$A$30:$A$41,0)))</f>
        <v/>
      </c>
      <c r="I945" s="9">
        <f>INDEX(Variables!$C$5:$C$105,MATCH($A945,Variables!$A$5:$A$105,0))</f>
        <v/>
      </c>
      <c r="J945" s="9">
        <f>INDEX(Variables!$E$5:$E$105,MATCH($A945,Variables!$A$5:$A$105,0))</f>
        <v/>
      </c>
      <c r="K945" s="30">
        <f>LOWER(Settings!$C$4)&amp;".mit."&amp;$A945&amp;IF($C945="","","."&amp;$C945&amp;"."&amp;$B945)&amp;IF(INDEX(Variables!$D$5:$D$105,MATCH($A945,Variables!$A$5:$A$105,0))="","","."&amp;INDEX(Variables!$D$5:$D$105,MATCH($A945,Variables!$A$5:$A$105,0)))&amp;"."&amp;K$5</f>
        <v/>
      </c>
      <c r="L945" s="44">
        <f>SUMIFS(L946:L1673,$A946:$A1673,"ener",$B946:$B1673,"&lt;&gt;all")</f>
        <v/>
      </c>
      <c r="M945" s="45">
        <f>SUMIFS(M946:M1673,$A946:$A1673,"ener",$B946:$B1673,"&lt;&gt;all")</f>
        <v/>
      </c>
      <c r="N945" s="45">
        <f>SUMIFS(N946:N1673,$A946:$A1673,"ener",$B946:$B1673,"&lt;&gt;all")</f>
        <v/>
      </c>
      <c r="O945" s="45">
        <f>SUMIFS(O946:O1673,$A946:$A1673,"ener",$B946:$B1673,"&lt;&gt;all")</f>
        <v/>
      </c>
      <c r="P945" s="45">
        <f>SUMIFS(P946:P1673,$A946:$A1673,"ener",$B946:$B1673,"&lt;&gt;all")</f>
        <v/>
      </c>
      <c r="Q945" s="45">
        <f>SUMIFS(Q946:Q1673,$A946:$A1673,"ener",$B946:$B1673,"&lt;&gt;all")</f>
        <v/>
      </c>
      <c r="R945" s="45">
        <f>SUMIFS(R946:R1673,$A946:$A1673,"ener",$B946:$B1673,"&lt;&gt;all")</f>
        <v/>
      </c>
      <c r="S945" s="45">
        <f>SUMIFS(S946:S1673,$A946:$A1673,"ener",$B946:$B1673,"&lt;&gt;all")</f>
        <v/>
      </c>
      <c r="T945" s="45">
        <f>SUMIFS(T946:T1673,$A946:$A1673,"ener",$B946:$B1673,"&lt;&gt;all")</f>
        <v/>
      </c>
      <c r="U945" s="45">
        <f>SUMIFS(U946:U1673,$A946:$A1673,"ener",$B946:$B1673,"&lt;&gt;all")</f>
        <v/>
      </c>
      <c r="V945" s="45">
        <f>SUMIFS(V946:V1673,$A946:$A1673,"ener",$B946:$B1673,"&lt;&gt;all")</f>
        <v/>
      </c>
      <c r="W945" s="45">
        <f>SUMIFS(W946:W1673,$A946:$A1673,"ener",$B946:$B1673,"&lt;&gt;all")</f>
        <v/>
      </c>
      <c r="X945" s="45">
        <f>SUMIFS(X946:X1673,$A946:$A1673,"ener",$B946:$B1673,"&lt;&gt;all")</f>
        <v/>
      </c>
      <c r="Y945" s="45">
        <f>SUMIFS(Y946:Y1673,$A946:$A1673,"ener",$B946:$B1673,"&lt;&gt;all")</f>
        <v/>
      </c>
      <c r="Z945" s="45">
        <f>SUMIFS(Z946:Z1673,$A946:$A1673,"ener",$B946:$B1673,"&lt;&gt;all")</f>
        <v/>
      </c>
      <c r="AA945" s="45">
        <f>SUMIFS(AA946:AA1673,$A946:$A1673,"ener",$B946:$B1673,"&lt;&gt;all")</f>
        <v/>
      </c>
      <c r="AB945" s="45">
        <f>SUMIFS(AB946:AB1673,$A946:$A1673,"ener",$B946:$B1673,"&lt;&gt;all")</f>
        <v/>
      </c>
      <c r="AC945" s="45">
        <f>SUMIFS(AC946:AC1673,$A946:$A1673,"ener",$B946:$B1673,"&lt;&gt;all")</f>
        <v/>
      </c>
      <c r="AD945" s="45">
        <f>SUMIFS(AD946:AD1673,$A946:$A1673,"ener",$B946:$B1673,"&lt;&gt;all")</f>
        <v/>
      </c>
      <c r="AE945" s="30">
        <f>LOWER(Settings!$C$4)&amp;".mit."&amp;$A945&amp;IF($C945="","","."&amp;$C945&amp;"."&amp;$B945)&amp;IF(INDEX(Variables!$D$5:$D$105,MATCH($A945,Variables!$A$5:$A$105,0))="","","."&amp;INDEX(Variables!$D$5:$D$105,MATCH($A945,Variables!$A$5:$A$105,0)))&amp;"."&amp;AE$5</f>
        <v/>
      </c>
      <c r="AF945" s="44">
        <f>SUMIFS(AF946:AF1673,$A946:$A1673,"ener",$B946:$B1673,"&lt;&gt;all")</f>
        <v/>
      </c>
      <c r="AG945" s="45">
        <f>SUMIFS(AG946:AG1673,$A946:$A1673,"ener",$B946:$B1673,"&lt;&gt;all")</f>
        <v/>
      </c>
      <c r="AH945" s="45">
        <f>SUMIFS(AH946:AH1673,$A946:$A1673,"ener",$B946:$B1673,"&lt;&gt;all")</f>
        <v/>
      </c>
      <c r="AI945" s="45">
        <f>SUMIFS(AI946:AI1673,$A946:$A1673,"ener",$B946:$B1673,"&lt;&gt;all")</f>
        <v/>
      </c>
      <c r="AJ945" s="45">
        <f>SUMIFS(AJ946:AJ1673,$A946:$A1673,"ener",$B946:$B1673,"&lt;&gt;all")</f>
        <v/>
      </c>
      <c r="AK945" s="45">
        <f>SUMIFS(AK946:AK1673,$A946:$A1673,"ener",$B946:$B1673,"&lt;&gt;all")</f>
        <v/>
      </c>
      <c r="AL945" s="45">
        <f>SUMIFS(AL946:AL1673,$A946:$A1673,"ener",$B946:$B1673,"&lt;&gt;all")</f>
        <v/>
      </c>
      <c r="AM945" s="45">
        <f>SUMIFS(AM946:AM1673,$A946:$A1673,"ener",$B946:$B1673,"&lt;&gt;all")</f>
        <v/>
      </c>
      <c r="AN945" s="45">
        <f>SUMIFS(AN946:AN1673,$A946:$A1673,"ener",$B946:$B1673,"&lt;&gt;all")</f>
        <v/>
      </c>
      <c r="AO945" s="45">
        <f>SUMIFS(AO946:AO1673,$A946:$A1673,"ener",$B946:$B1673,"&lt;&gt;all")</f>
        <v/>
      </c>
      <c r="AP945" s="45">
        <f>SUMIFS(AP946:AP1673,$A946:$A1673,"ener",$B946:$B1673,"&lt;&gt;all")</f>
        <v/>
      </c>
      <c r="AQ945" s="45">
        <f>SUMIFS(AQ946:AQ1673,$A946:$A1673,"ener",$B946:$B1673,"&lt;&gt;all")</f>
        <v/>
      </c>
      <c r="AR945" s="45">
        <f>SUMIFS(AR946:AR1673,$A946:$A1673,"ener",$B946:$B1673,"&lt;&gt;all")</f>
        <v/>
      </c>
      <c r="AS945" s="45">
        <f>SUMIFS(AS946:AS1673,$A946:$A1673,"ener",$B946:$B1673,"&lt;&gt;all")</f>
        <v/>
      </c>
      <c r="AT945" s="45">
        <f>SUMIFS(AT946:AT1673,$A946:$A1673,"ener",$B946:$B1673,"&lt;&gt;all")</f>
        <v/>
      </c>
      <c r="AU945" s="45">
        <f>SUMIFS(AU946:AU1673,$A946:$A1673,"ener",$B946:$B1673,"&lt;&gt;all")</f>
        <v/>
      </c>
      <c r="AV945" s="45">
        <f>SUMIFS(AV946:AV1673,$A946:$A1673,"ener",$B946:$B1673,"&lt;&gt;all")</f>
        <v/>
      </c>
      <c r="AW945" s="45">
        <f>SUMIFS(AW946:AW1673,$A946:$A1673,"ener",$B946:$B1673,"&lt;&gt;all")</f>
        <v/>
      </c>
      <c r="AX945" s="45">
        <f>SUMIFS(AX946:AX1673,$A946:$A1673,"ener",$B946:$B1673,"&lt;&gt;all")</f>
        <v/>
      </c>
    </row>
    <row r="946" outlineLevel="1" collapsed="1">
      <c r="A946" s="9" t="inlineStr">
        <is>
          <t>ener</t>
        </is>
      </c>
      <c r="B946" s="9" t="inlineStr">
        <is>
          <t>all</t>
        </is>
      </c>
      <c r="C946" s="9" t="inlineStr">
        <is>
          <t>mch</t>
        </is>
      </c>
      <c r="H946" s="9">
        <f>INDEX(Variables!$B$5:$B$105,MATCH($A946,Variables!$A$5:$A$105,0))&amp;IF($C946="",""," | "&amp;INDEX(Mapping!$B$5:$B$26,MATCH($C946,Mapping!$A$5:$A$26,0))&amp;" | "&amp;INDEX(Mapping!$B$30:$B$41,MATCH($B946,Mapping!$A$30:$A$41,0)))</f>
        <v/>
      </c>
      <c r="I946" s="9">
        <f>INDEX(Variables!$C$5:$C$105,MATCH($A946,Variables!$A$5:$A$105,0))</f>
        <v/>
      </c>
      <c r="J946" s="9">
        <f>INDEX(Variables!$E$5:$E$105,MATCH($A946,Variables!$A$5:$A$105,0))</f>
        <v/>
      </c>
      <c r="K946" s="30">
        <f>LOWER(Settings!$C$4)&amp;".mit."&amp;$A946&amp;IF($C946="","","."&amp;$C946&amp;"."&amp;$B946)&amp;IF(INDEX(Variables!$D$5:$D$105,MATCH($A946,Variables!$A$5:$A$105,0))="","","."&amp;INDEX(Variables!$D$5:$D$105,MATCH($A946,Variables!$A$5:$A$105,0)))&amp;"."&amp;K$5</f>
        <v/>
      </c>
      <c r="L946" s="44">
        <f>SUM(L1001:L1008)</f>
        <v/>
      </c>
      <c r="M946" s="45">
        <f>SUM(M1001:M1008)</f>
        <v/>
      </c>
      <c r="N946" s="45">
        <f>SUM(N1001:N1008)</f>
        <v/>
      </c>
      <c r="O946" s="45">
        <f>SUM(O1001:O1008)</f>
        <v/>
      </c>
      <c r="P946" s="45">
        <f>SUM(P1001:P1008)</f>
        <v/>
      </c>
      <c r="Q946" s="45">
        <f>SUM(Q1001:Q1008)</f>
        <v/>
      </c>
      <c r="R946" s="45">
        <f>SUM(R1001:R1008)</f>
        <v/>
      </c>
      <c r="S946" s="45">
        <f>SUM(S1001:S1008)</f>
        <v/>
      </c>
      <c r="T946" s="45">
        <f>SUM(T1001:T1008)</f>
        <v/>
      </c>
      <c r="U946" s="45">
        <f>SUM(U1001:U1008)</f>
        <v/>
      </c>
      <c r="V946" s="45">
        <f>SUM(V1001:V1008)</f>
        <v/>
      </c>
      <c r="W946" s="45">
        <f>SUM(W1001:W1008)</f>
        <v/>
      </c>
      <c r="X946" s="45">
        <f>SUM(X1001:X1008)</f>
        <v/>
      </c>
      <c r="Y946" s="45">
        <f>SUM(Y1001:Y1008)</f>
        <v/>
      </c>
      <c r="Z946" s="45">
        <f>SUM(Z1001:Z1008)</f>
        <v/>
      </c>
      <c r="AA946" s="45">
        <f>SUM(AA1001:AA1008)</f>
        <v/>
      </c>
      <c r="AB946" s="45">
        <f>SUM(AB1001:AB1008)</f>
        <v/>
      </c>
      <c r="AC946" s="45">
        <f>SUM(AC1001:AC1008)</f>
        <v/>
      </c>
      <c r="AD946" s="45">
        <f>SUM(AD1001:AD1008)</f>
        <v/>
      </c>
      <c r="AE946" s="30">
        <f>LOWER(Settings!$C$4)&amp;".mit."&amp;$A946&amp;IF($C946="","","."&amp;$C946&amp;"."&amp;$B946)&amp;IF(INDEX(Variables!$D$5:$D$105,MATCH($A946,Variables!$A$5:$A$105,0))="","","."&amp;INDEX(Variables!$D$5:$D$105,MATCH($A946,Variables!$A$5:$A$105,0)))&amp;"."&amp;AE$5</f>
        <v/>
      </c>
      <c r="AF946" s="44">
        <f>SUM(AF1001:AF1008)</f>
        <v/>
      </c>
      <c r="AG946" s="45">
        <f>SUM(AG1001:AG1008)</f>
        <v/>
      </c>
      <c r="AH946" s="45">
        <f>SUM(AH1001:AH1008)</f>
        <v/>
      </c>
      <c r="AI946" s="45">
        <f>SUM(AI1001:AI1008)</f>
        <v/>
      </c>
      <c r="AJ946" s="45">
        <f>SUM(AJ1001:AJ1008)</f>
        <v/>
      </c>
      <c r="AK946" s="45">
        <f>SUM(AK1001:AK1008)</f>
        <v/>
      </c>
      <c r="AL946" s="45">
        <f>SUM(AL1001:AL1008)</f>
        <v/>
      </c>
      <c r="AM946" s="45">
        <f>SUM(AM1001:AM1008)</f>
        <v/>
      </c>
      <c r="AN946" s="45">
        <f>SUM(AN1001:AN1008)</f>
        <v/>
      </c>
      <c r="AO946" s="45">
        <f>SUM(AO1001:AO1008)</f>
        <v/>
      </c>
      <c r="AP946" s="45">
        <f>SUM(AP1001:AP1008)</f>
        <v/>
      </c>
      <c r="AQ946" s="45">
        <f>SUM(AQ1001:AQ1008)</f>
        <v/>
      </c>
      <c r="AR946" s="45">
        <f>SUM(AR1001:AR1008)</f>
        <v/>
      </c>
      <c r="AS946" s="45">
        <f>SUM(AS1001:AS1008)</f>
        <v/>
      </c>
      <c r="AT946" s="45">
        <f>SUM(AT1001:AT1008)</f>
        <v/>
      </c>
      <c r="AU946" s="45">
        <f>SUM(AU1001:AU1008)</f>
        <v/>
      </c>
      <c r="AV946" s="45">
        <f>SUM(AV1001:AV1008)</f>
        <v/>
      </c>
      <c r="AW946" s="45">
        <f>SUM(AW1001:AW1008)</f>
        <v/>
      </c>
      <c r="AX946" s="45">
        <f>SUM(AX1001:AX1008)</f>
        <v/>
      </c>
    </row>
    <row r="947" hidden="1" outlineLevel="2">
      <c r="A947" s="5" t="inlineStr">
        <is>
          <t>ctxnew</t>
        </is>
      </c>
      <c r="B947" s="5" t="inlineStr">
        <is>
          <t>coa</t>
        </is>
      </c>
      <c r="C947" s="5" t="inlineStr">
        <is>
          <t>mch</t>
        </is>
      </c>
      <c r="D947" s="40">
        <f>INDEX(Inputs!$T$5:$T$132,MATCH($B947&amp;"|"&amp;$C947,Inputs!$A$5:$A$132,0))</f>
        <v/>
      </c>
      <c r="E947" s="40">
        <f>INDEX(Inputs!$J$5:$J$132,MATCH($B947&amp;"|"&amp;$C947,Inputs!$A$5:$A$132,0))</f>
        <v/>
      </c>
      <c r="F947" s="40">
        <f>INDEX(Inputs!$K$5:$K$132,MATCH($B947&amp;"|"&amp;$C947,Inputs!$A$5:$A$132,0))</f>
        <v/>
      </c>
      <c r="G947" s="39" t="n"/>
      <c r="H947" s="5">
        <f>INDEX(Variables!$B$5:$B$105,MATCH($A947,Variables!$A$5:$A$105,0))&amp;IF($C947="",""," | "&amp;INDEX(Mapping!$B$5:$B$26,MATCH($C947,Mapping!$A$5:$A$26,0))&amp;" | "&amp;INDEX(Mapping!$B$30:$B$41,MATCH($B947,Mapping!$A$30:$A$41,0)))</f>
        <v/>
      </c>
      <c r="I947" s="5">
        <f>INDEX(Variables!$C$5:$C$105,MATCH($A947,Variables!$A$5:$A$105,0))</f>
        <v/>
      </c>
      <c r="J947" s="5">
        <f>INDEX(Variables!$E$5:$E$105,MATCH($A947,Variables!$A$5:$A$105,0))</f>
        <v/>
      </c>
      <c r="K947" s="25">
        <f>LOWER(Settings!$C$4)&amp;".mit."&amp;$A947&amp;IF($C947="","","."&amp;$C947&amp;"."&amp;$B947)&amp;IF(INDEX(Variables!$D$5:$D$105,MATCH($A947,Variables!$A$5:$A$105,0))="","","."&amp;INDEX(Variables!$D$5:$D$105,MATCH($A947,Variables!$A$5:$A$105,0)))&amp;"."&amp;K$5</f>
        <v/>
      </c>
      <c r="L947" s="41">
        <f>L$12*$D947*INDEX(L$21:L$28,$E947)*INDEX(L$30:L$46,$F947)*(1-INDEX(L$117:L$133,$F947))</f>
        <v/>
      </c>
      <c r="M947" s="40">
        <f>M$12*$D947*INDEX(M$21:M$28,$E947)*INDEX(M$30:M$46,$F947)*(1-INDEX(M$117:M$133,$F947))</f>
        <v/>
      </c>
      <c r="N947" s="40">
        <f>N$12*$D947*INDEX(N$21:N$28,$E947)*INDEX(N$30:N$46,$F947)*(1-INDEX(N$117:N$133,$F947))</f>
        <v/>
      </c>
      <c r="O947" s="40">
        <f>O$12*$D947*INDEX(O$21:O$28,$E947)*INDEX(O$30:O$46,$F947)*(1-INDEX(O$117:O$133,$F947))</f>
        <v/>
      </c>
      <c r="P947" s="40">
        <f>P$12*$D947*INDEX(P$21:P$28,$E947)*INDEX(P$30:P$46,$F947)*(1-INDEX(P$117:P$133,$F947))</f>
        <v/>
      </c>
      <c r="Q947" s="40">
        <f>Q$12*$D947*INDEX(Q$21:Q$28,$E947)*INDEX(Q$30:Q$46,$F947)*(1-INDEX(Q$117:Q$133,$F947))</f>
        <v/>
      </c>
      <c r="R947" s="40">
        <f>R$12*$D947*INDEX(R$21:R$28,$E947)*INDEX(R$30:R$46,$F947)*(1-INDEX(R$117:R$133,$F947))</f>
        <v/>
      </c>
      <c r="S947" s="40">
        <f>S$12*$D947*INDEX(S$21:S$28,$E947)*INDEX(S$30:S$46,$F947)*(1-INDEX(S$117:S$133,$F947))</f>
        <v/>
      </c>
      <c r="T947" s="40">
        <f>T$12*$D947*INDEX(T$21:T$28,$E947)*INDEX(T$30:T$46,$F947)*(1-INDEX(T$117:T$133,$F947))</f>
        <v/>
      </c>
      <c r="U947" s="40">
        <f>U$12*$D947*INDEX(U$21:U$28,$E947)*INDEX(U$30:U$46,$F947)*(1-INDEX(U$117:U$133,$F947))</f>
        <v/>
      </c>
      <c r="V947" s="40">
        <f>V$12*$D947*INDEX(V$21:V$28,$E947)*INDEX(V$30:V$46,$F947)*(1-INDEX(V$117:V$133,$F947))</f>
        <v/>
      </c>
      <c r="W947" s="40">
        <f>W$12*$D947*INDEX(W$21:W$28,$E947)*INDEX(W$30:W$46,$F947)*(1-INDEX(W$117:W$133,$F947))</f>
        <v/>
      </c>
      <c r="X947" s="40">
        <f>X$12*$D947*INDEX(X$21:X$28,$E947)*INDEX(X$30:X$46,$F947)*(1-INDEX(X$117:X$133,$F947))</f>
        <v/>
      </c>
      <c r="Y947" s="40">
        <f>Y$12*$D947*INDEX(Y$21:Y$28,$E947)*INDEX(Y$30:Y$46,$F947)*(1-INDEX(Y$117:Y$133,$F947))</f>
        <v/>
      </c>
      <c r="Z947" s="40">
        <f>Z$12*$D947*INDEX(Z$21:Z$28,$E947)*INDEX(Z$30:Z$46,$F947)*(1-INDEX(Z$117:Z$133,$F947))</f>
        <v/>
      </c>
      <c r="AA947" s="40">
        <f>AA$12*$D947*INDEX(AA$21:AA$28,$E947)*INDEX(AA$30:AA$46,$F947)*(1-INDEX(AA$117:AA$133,$F947))</f>
        <v/>
      </c>
      <c r="AB947" s="40">
        <f>AB$12*$D947*INDEX(AB$21:AB$28,$E947)*INDEX(AB$30:AB$46,$F947)*(1-INDEX(AB$117:AB$133,$F947))</f>
        <v/>
      </c>
      <c r="AC947" s="40">
        <f>AC$12*$D947*INDEX(AC$21:AC$28,$E947)*INDEX(AC$30:AC$46,$F947)*(1-INDEX(AC$117:AC$133,$F947))</f>
        <v/>
      </c>
      <c r="AD947" s="42">
        <f>CARBONTAX(AD$12,$D947,INDEX(AD$21:AD$28,$E947),INDEX(AD$30:AD$46,$F947),INDEX(AD$117:AD$133,$F947))</f>
        <v/>
      </c>
      <c r="AE947" s="25">
        <f>LOWER(Settings!$C$4)&amp;".mit."&amp;$A947&amp;IF($C947="","","."&amp;$C947&amp;"."&amp;$B947)&amp;IF(INDEX(Variables!$D$5:$D$105,MATCH($A947,Variables!$A$5:$A$105,0))="","","."&amp;INDEX(Variables!$D$5:$D$105,MATCH($A947,Variables!$A$5:$A$105,0)))&amp;"."&amp;AE$5</f>
        <v/>
      </c>
      <c r="AF947" s="41">
        <f>AF$12*$D947*INDEX(AF$21:AF$28,$E947)*INDEX(AF$30:AF$46,$F947)*(1-INDEX(AF$117:AF$133,$F947))</f>
        <v/>
      </c>
      <c r="AG947" s="40">
        <f>AG$12*$D947*INDEX(AG$21:AG$28,$E947)*INDEX(AG$30:AG$46,$F947)*(1-INDEX(AG$117:AG$133,$F947))</f>
        <v/>
      </c>
      <c r="AH947" s="40">
        <f>AH$12*$D947*INDEX(AH$21:AH$28,$E947)*INDEX(AH$30:AH$46,$F947)*(1-INDEX(AH$117:AH$133,$F947))</f>
        <v/>
      </c>
      <c r="AI947" s="40">
        <f>AI$12*$D947*INDEX(AI$21:AI$28,$E947)*INDEX(AI$30:AI$46,$F947)*(1-INDEX(AI$117:AI$133,$F947))</f>
        <v/>
      </c>
      <c r="AJ947" s="40">
        <f>AJ$12*$D947*INDEX(AJ$21:AJ$28,$E947)*INDEX(AJ$30:AJ$46,$F947)*(1-INDEX(AJ$117:AJ$133,$F947))</f>
        <v/>
      </c>
      <c r="AK947" s="40">
        <f>AK$12*$D947*INDEX(AK$21:AK$28,$E947)*INDEX(AK$30:AK$46,$F947)*(1-INDEX(AK$117:AK$133,$F947))</f>
        <v/>
      </c>
      <c r="AL947" s="40">
        <f>AL$12*$D947*INDEX(AL$21:AL$28,$E947)*INDEX(AL$30:AL$46,$F947)*(1-INDEX(AL$117:AL$133,$F947))</f>
        <v/>
      </c>
      <c r="AM947" s="40">
        <f>AM$12*$D947*INDEX(AM$21:AM$28,$E947)*INDEX(AM$30:AM$46,$F947)*(1-INDEX(AM$117:AM$133,$F947))</f>
        <v/>
      </c>
      <c r="AN947" s="40">
        <f>AN$12*$D947*INDEX(AN$21:AN$28,$E947)*INDEX(AN$30:AN$46,$F947)*(1-INDEX(AN$117:AN$133,$F947))</f>
        <v/>
      </c>
      <c r="AO947" s="40">
        <f>AO$12*$D947*INDEX(AO$21:AO$28,$E947)*INDEX(AO$30:AO$46,$F947)*(1-INDEX(AO$117:AO$133,$F947))</f>
        <v/>
      </c>
      <c r="AP947" s="40">
        <f>AP$12*$D947*INDEX(AP$21:AP$28,$E947)*INDEX(AP$30:AP$46,$F947)*(1-INDEX(AP$117:AP$133,$F947))</f>
        <v/>
      </c>
      <c r="AQ947" s="40">
        <f>AQ$12*$D947*INDEX(AQ$21:AQ$28,$E947)*INDEX(AQ$30:AQ$46,$F947)*(1-INDEX(AQ$117:AQ$133,$F947))</f>
        <v/>
      </c>
      <c r="AR947" s="40">
        <f>AR$12*$D947*INDEX(AR$21:AR$28,$E947)*INDEX(AR$30:AR$46,$F947)*(1-INDEX(AR$117:AR$133,$F947))</f>
        <v/>
      </c>
      <c r="AS947" s="40">
        <f>AS$12*$D947*INDEX(AS$21:AS$28,$E947)*INDEX(AS$30:AS$46,$F947)*(1-INDEX(AS$117:AS$133,$F947))</f>
        <v/>
      </c>
      <c r="AT947" s="40">
        <f>AT$12*$D947*INDEX(AT$21:AT$28,$E947)*INDEX(AT$30:AT$46,$F947)*(1-INDEX(AT$117:AT$133,$F947))</f>
        <v/>
      </c>
      <c r="AU947" s="40">
        <f>AU$12*$D947*INDEX(AU$21:AU$28,$E947)*INDEX(AU$30:AU$46,$F947)*(1-INDEX(AU$117:AU$133,$F947))</f>
        <v/>
      </c>
      <c r="AV947" s="40">
        <f>AV$12*$D947*INDEX(AV$21:AV$28,$E947)*INDEX(AV$30:AV$46,$F947)*(1-INDEX(AV$117:AV$133,$F947))</f>
        <v/>
      </c>
      <c r="AW947" s="40">
        <f>AW$12*$D947*INDEX(AW$21:AW$28,$E947)*INDEX(AW$30:AW$46,$F947)*(1-INDEX(AW$117:AW$133,$F947))</f>
        <v/>
      </c>
      <c r="AX947" s="42">
        <f>CARBONTAX(AX$12,$D947,INDEX(AX$21:AX$28,$E947),INDEX(AX$30:AX$46,$F947),INDEX(AX$117:AX$133,$F947))</f>
        <v/>
      </c>
    </row>
    <row r="948" hidden="1" outlineLevel="2">
      <c r="A948" s="5" t="inlineStr">
        <is>
          <t>ctxnew</t>
        </is>
      </c>
      <c r="B948" s="5" t="inlineStr">
        <is>
          <t>nga</t>
        </is>
      </c>
      <c r="C948" s="5" t="inlineStr">
        <is>
          <t>mch</t>
        </is>
      </c>
      <c r="D948" s="40">
        <f>INDEX(Inputs!$T$5:$T$132,MATCH($B948&amp;"|"&amp;$C948,Inputs!$A$5:$A$132,0))</f>
        <v/>
      </c>
      <c r="E948" s="40">
        <f>INDEX(Inputs!$J$5:$J$132,MATCH($B948&amp;"|"&amp;$C948,Inputs!$A$5:$A$132,0))</f>
        <v/>
      </c>
      <c r="F948" s="40">
        <f>INDEX(Inputs!$K$5:$K$132,MATCH($B948&amp;"|"&amp;$C948,Inputs!$A$5:$A$132,0))</f>
        <v/>
      </c>
      <c r="G948" s="39" t="n"/>
      <c r="H948" s="5">
        <f>INDEX(Variables!$B$5:$B$105,MATCH($A948,Variables!$A$5:$A$105,0))&amp;IF($C948="",""," | "&amp;INDEX(Mapping!$B$5:$B$26,MATCH($C948,Mapping!$A$5:$A$26,0))&amp;" | "&amp;INDEX(Mapping!$B$30:$B$41,MATCH($B948,Mapping!$A$30:$A$41,0)))</f>
        <v/>
      </c>
      <c r="I948" s="5">
        <f>INDEX(Variables!$C$5:$C$105,MATCH($A948,Variables!$A$5:$A$105,0))</f>
        <v/>
      </c>
      <c r="J948" s="5">
        <f>INDEX(Variables!$E$5:$E$105,MATCH($A948,Variables!$A$5:$A$105,0))</f>
        <v/>
      </c>
      <c r="K948" s="25">
        <f>LOWER(Settings!$C$4)&amp;".mit."&amp;$A948&amp;IF($C948="","","."&amp;$C948&amp;"."&amp;$B948)&amp;IF(INDEX(Variables!$D$5:$D$105,MATCH($A948,Variables!$A$5:$A$105,0))="","","."&amp;INDEX(Variables!$D$5:$D$105,MATCH($A948,Variables!$A$5:$A$105,0)))&amp;"."&amp;K$5</f>
        <v/>
      </c>
      <c r="L948" s="41">
        <f>L$12*$D948*INDEX(L$21:L$28,$E948)*INDEX(L$30:L$46,$F948)*(1-INDEX(L$117:L$133,$F948))</f>
        <v/>
      </c>
      <c r="M948" s="40">
        <f>M$12*$D948*INDEX(M$21:M$28,$E948)*INDEX(M$30:M$46,$F948)*(1-INDEX(M$117:M$133,$F948))</f>
        <v/>
      </c>
      <c r="N948" s="40">
        <f>N$12*$D948*INDEX(N$21:N$28,$E948)*INDEX(N$30:N$46,$F948)*(1-INDEX(N$117:N$133,$F948))</f>
        <v/>
      </c>
      <c r="O948" s="40">
        <f>O$12*$D948*INDEX(O$21:O$28,$E948)*INDEX(O$30:O$46,$F948)*(1-INDEX(O$117:O$133,$F948))</f>
        <v/>
      </c>
      <c r="P948" s="40">
        <f>P$12*$D948*INDEX(P$21:P$28,$E948)*INDEX(P$30:P$46,$F948)*(1-INDEX(P$117:P$133,$F948))</f>
        <v/>
      </c>
      <c r="Q948" s="40">
        <f>Q$12*$D948*INDEX(Q$21:Q$28,$E948)*INDEX(Q$30:Q$46,$F948)*(1-INDEX(Q$117:Q$133,$F948))</f>
        <v/>
      </c>
      <c r="R948" s="40">
        <f>R$12*$D948*INDEX(R$21:R$28,$E948)*INDEX(R$30:R$46,$F948)*(1-INDEX(R$117:R$133,$F948))</f>
        <v/>
      </c>
      <c r="S948" s="40">
        <f>S$12*$D948*INDEX(S$21:S$28,$E948)*INDEX(S$30:S$46,$F948)*(1-INDEX(S$117:S$133,$F948))</f>
        <v/>
      </c>
      <c r="T948" s="40">
        <f>T$12*$D948*INDEX(T$21:T$28,$E948)*INDEX(T$30:T$46,$F948)*(1-INDEX(T$117:T$133,$F948))</f>
        <v/>
      </c>
      <c r="U948" s="40">
        <f>U$12*$D948*INDEX(U$21:U$28,$E948)*INDEX(U$30:U$46,$F948)*(1-INDEX(U$117:U$133,$F948))</f>
        <v/>
      </c>
      <c r="V948" s="40">
        <f>V$12*$D948*INDEX(V$21:V$28,$E948)*INDEX(V$30:V$46,$F948)*(1-INDEX(V$117:V$133,$F948))</f>
        <v/>
      </c>
      <c r="W948" s="40">
        <f>W$12*$D948*INDEX(W$21:W$28,$E948)*INDEX(W$30:W$46,$F948)*(1-INDEX(W$117:W$133,$F948))</f>
        <v/>
      </c>
      <c r="X948" s="40">
        <f>X$12*$D948*INDEX(X$21:X$28,$E948)*INDEX(X$30:X$46,$F948)*(1-INDEX(X$117:X$133,$F948))</f>
        <v/>
      </c>
      <c r="Y948" s="40">
        <f>Y$12*$D948*INDEX(Y$21:Y$28,$E948)*INDEX(Y$30:Y$46,$F948)*(1-INDEX(Y$117:Y$133,$F948))</f>
        <v/>
      </c>
      <c r="Z948" s="40">
        <f>Z$12*$D948*INDEX(Z$21:Z$28,$E948)*INDEX(Z$30:Z$46,$F948)*(1-INDEX(Z$117:Z$133,$F948))</f>
        <v/>
      </c>
      <c r="AA948" s="40">
        <f>AA$12*$D948*INDEX(AA$21:AA$28,$E948)*INDEX(AA$30:AA$46,$F948)*(1-INDEX(AA$117:AA$133,$F948))</f>
        <v/>
      </c>
      <c r="AB948" s="40">
        <f>AB$12*$D948*INDEX(AB$21:AB$28,$E948)*INDEX(AB$30:AB$46,$F948)*(1-INDEX(AB$117:AB$133,$F948))</f>
        <v/>
      </c>
      <c r="AC948" s="40">
        <f>AC$12*$D948*INDEX(AC$21:AC$28,$E948)*INDEX(AC$30:AC$46,$F948)*(1-INDEX(AC$117:AC$133,$F948))</f>
        <v/>
      </c>
      <c r="AD948" s="42">
        <f>CARBONTAX(AD$12,$D948,INDEX(AD$21:AD$28,$E948),INDEX(AD$30:AD$46,$F948),INDEX(AD$117:AD$133,$F948))</f>
        <v/>
      </c>
      <c r="AE948" s="25">
        <f>LOWER(Settings!$C$4)&amp;".mit."&amp;$A948&amp;IF($C948="","","."&amp;$C948&amp;"."&amp;$B948)&amp;IF(INDEX(Variables!$D$5:$D$105,MATCH($A948,Variables!$A$5:$A$105,0))="","","."&amp;INDEX(Variables!$D$5:$D$105,MATCH($A948,Variables!$A$5:$A$105,0)))&amp;"."&amp;AE$5</f>
        <v/>
      </c>
      <c r="AF948" s="41">
        <f>AF$12*$D948*INDEX(AF$21:AF$28,$E948)*INDEX(AF$30:AF$46,$F948)*(1-INDEX(AF$117:AF$133,$F948))</f>
        <v/>
      </c>
      <c r="AG948" s="40">
        <f>AG$12*$D948*INDEX(AG$21:AG$28,$E948)*INDEX(AG$30:AG$46,$F948)*(1-INDEX(AG$117:AG$133,$F948))</f>
        <v/>
      </c>
      <c r="AH948" s="40">
        <f>AH$12*$D948*INDEX(AH$21:AH$28,$E948)*INDEX(AH$30:AH$46,$F948)*(1-INDEX(AH$117:AH$133,$F948))</f>
        <v/>
      </c>
      <c r="AI948" s="40">
        <f>AI$12*$D948*INDEX(AI$21:AI$28,$E948)*INDEX(AI$30:AI$46,$F948)*(1-INDEX(AI$117:AI$133,$F948))</f>
        <v/>
      </c>
      <c r="AJ948" s="40">
        <f>AJ$12*$D948*INDEX(AJ$21:AJ$28,$E948)*INDEX(AJ$30:AJ$46,$F948)*(1-INDEX(AJ$117:AJ$133,$F948))</f>
        <v/>
      </c>
      <c r="AK948" s="40">
        <f>AK$12*$D948*INDEX(AK$21:AK$28,$E948)*INDEX(AK$30:AK$46,$F948)*(1-INDEX(AK$117:AK$133,$F948))</f>
        <v/>
      </c>
      <c r="AL948" s="40">
        <f>AL$12*$D948*INDEX(AL$21:AL$28,$E948)*INDEX(AL$30:AL$46,$F948)*(1-INDEX(AL$117:AL$133,$F948))</f>
        <v/>
      </c>
      <c r="AM948" s="40">
        <f>AM$12*$D948*INDEX(AM$21:AM$28,$E948)*INDEX(AM$30:AM$46,$F948)*(1-INDEX(AM$117:AM$133,$F948))</f>
        <v/>
      </c>
      <c r="AN948" s="40">
        <f>AN$12*$D948*INDEX(AN$21:AN$28,$E948)*INDEX(AN$30:AN$46,$F948)*(1-INDEX(AN$117:AN$133,$F948))</f>
        <v/>
      </c>
      <c r="AO948" s="40">
        <f>AO$12*$D948*INDEX(AO$21:AO$28,$E948)*INDEX(AO$30:AO$46,$F948)*(1-INDEX(AO$117:AO$133,$F948))</f>
        <v/>
      </c>
      <c r="AP948" s="40">
        <f>AP$12*$D948*INDEX(AP$21:AP$28,$E948)*INDEX(AP$30:AP$46,$F948)*(1-INDEX(AP$117:AP$133,$F948))</f>
        <v/>
      </c>
      <c r="AQ948" s="40">
        <f>AQ$12*$D948*INDEX(AQ$21:AQ$28,$E948)*INDEX(AQ$30:AQ$46,$F948)*(1-INDEX(AQ$117:AQ$133,$F948))</f>
        <v/>
      </c>
      <c r="AR948" s="40">
        <f>AR$12*$D948*INDEX(AR$21:AR$28,$E948)*INDEX(AR$30:AR$46,$F948)*(1-INDEX(AR$117:AR$133,$F948))</f>
        <v/>
      </c>
      <c r="AS948" s="40">
        <f>AS$12*$D948*INDEX(AS$21:AS$28,$E948)*INDEX(AS$30:AS$46,$F948)*(1-INDEX(AS$117:AS$133,$F948))</f>
        <v/>
      </c>
      <c r="AT948" s="40">
        <f>AT$12*$D948*INDEX(AT$21:AT$28,$E948)*INDEX(AT$30:AT$46,$F948)*(1-INDEX(AT$117:AT$133,$F948))</f>
        <v/>
      </c>
      <c r="AU948" s="40">
        <f>AU$12*$D948*INDEX(AU$21:AU$28,$E948)*INDEX(AU$30:AU$46,$F948)*(1-INDEX(AU$117:AU$133,$F948))</f>
        <v/>
      </c>
      <c r="AV948" s="40">
        <f>AV$12*$D948*INDEX(AV$21:AV$28,$E948)*INDEX(AV$30:AV$46,$F948)*(1-INDEX(AV$117:AV$133,$F948))</f>
        <v/>
      </c>
      <c r="AW948" s="40">
        <f>AW$12*$D948*INDEX(AW$21:AW$28,$E948)*INDEX(AW$30:AW$46,$F948)*(1-INDEX(AW$117:AW$133,$F948))</f>
        <v/>
      </c>
      <c r="AX948" s="42">
        <f>CARBONTAX(AX$12,$D948,INDEX(AX$21:AX$28,$E948),INDEX(AX$30:AX$46,$F948),INDEX(AX$117:AX$133,$F948))</f>
        <v/>
      </c>
    </row>
    <row r="949" hidden="1" outlineLevel="2">
      <c r="A949" s="5" t="inlineStr">
        <is>
          <t>ctxnew</t>
        </is>
      </c>
      <c r="B949" s="5" t="inlineStr">
        <is>
          <t>gso</t>
        </is>
      </c>
      <c r="C949" s="5" t="inlineStr">
        <is>
          <t>mch</t>
        </is>
      </c>
      <c r="D949" s="40">
        <f>INDEX(Inputs!$T$5:$T$132,MATCH($B949&amp;"|"&amp;$C949,Inputs!$A$5:$A$132,0))</f>
        <v/>
      </c>
      <c r="E949" s="40">
        <f>INDEX(Inputs!$J$5:$J$132,MATCH($B949&amp;"|"&amp;$C949,Inputs!$A$5:$A$132,0))</f>
        <v/>
      </c>
      <c r="F949" s="40">
        <f>INDEX(Inputs!$K$5:$K$132,MATCH($B949&amp;"|"&amp;$C949,Inputs!$A$5:$A$132,0))</f>
        <v/>
      </c>
      <c r="G949" s="39" t="n"/>
      <c r="H949" s="5">
        <f>INDEX(Variables!$B$5:$B$105,MATCH($A949,Variables!$A$5:$A$105,0))&amp;IF($C949="",""," | "&amp;INDEX(Mapping!$B$5:$B$26,MATCH($C949,Mapping!$A$5:$A$26,0))&amp;" | "&amp;INDEX(Mapping!$B$30:$B$41,MATCH($B949,Mapping!$A$30:$A$41,0)))</f>
        <v/>
      </c>
      <c r="I949" s="5">
        <f>INDEX(Variables!$C$5:$C$105,MATCH($A949,Variables!$A$5:$A$105,0))</f>
        <v/>
      </c>
      <c r="J949" s="5">
        <f>INDEX(Variables!$E$5:$E$105,MATCH($A949,Variables!$A$5:$A$105,0))</f>
        <v/>
      </c>
      <c r="K949" s="25">
        <f>LOWER(Settings!$C$4)&amp;".mit."&amp;$A949&amp;IF($C949="","","."&amp;$C949&amp;"."&amp;$B949)&amp;IF(INDEX(Variables!$D$5:$D$105,MATCH($A949,Variables!$A$5:$A$105,0))="","","."&amp;INDEX(Variables!$D$5:$D$105,MATCH($A949,Variables!$A$5:$A$105,0)))&amp;"."&amp;K$5</f>
        <v/>
      </c>
      <c r="L949" s="41">
        <f>L$12*$D949*INDEX(L$21:L$28,$E949)*INDEX(L$30:L$46,$F949)*(1-INDEX(L$117:L$133,$F949))</f>
        <v/>
      </c>
      <c r="M949" s="40">
        <f>M$12*$D949*INDEX(M$21:M$28,$E949)*INDEX(M$30:M$46,$F949)*(1-INDEX(M$117:M$133,$F949))</f>
        <v/>
      </c>
      <c r="N949" s="40">
        <f>N$12*$D949*INDEX(N$21:N$28,$E949)*INDEX(N$30:N$46,$F949)*(1-INDEX(N$117:N$133,$F949))</f>
        <v/>
      </c>
      <c r="O949" s="40">
        <f>O$12*$D949*INDEX(O$21:O$28,$E949)*INDEX(O$30:O$46,$F949)*(1-INDEX(O$117:O$133,$F949))</f>
        <v/>
      </c>
      <c r="P949" s="40">
        <f>P$12*$D949*INDEX(P$21:P$28,$E949)*INDEX(P$30:P$46,$F949)*(1-INDEX(P$117:P$133,$F949))</f>
        <v/>
      </c>
      <c r="Q949" s="40">
        <f>Q$12*$D949*INDEX(Q$21:Q$28,$E949)*INDEX(Q$30:Q$46,$F949)*(1-INDEX(Q$117:Q$133,$F949))</f>
        <v/>
      </c>
      <c r="R949" s="40">
        <f>R$12*$D949*INDEX(R$21:R$28,$E949)*INDEX(R$30:R$46,$F949)*(1-INDEX(R$117:R$133,$F949))</f>
        <v/>
      </c>
      <c r="S949" s="40">
        <f>S$12*$D949*INDEX(S$21:S$28,$E949)*INDEX(S$30:S$46,$F949)*(1-INDEX(S$117:S$133,$F949))</f>
        <v/>
      </c>
      <c r="T949" s="40">
        <f>T$12*$D949*INDEX(T$21:T$28,$E949)*INDEX(T$30:T$46,$F949)*(1-INDEX(T$117:T$133,$F949))</f>
        <v/>
      </c>
      <c r="U949" s="40">
        <f>U$12*$D949*INDEX(U$21:U$28,$E949)*INDEX(U$30:U$46,$F949)*(1-INDEX(U$117:U$133,$F949))</f>
        <v/>
      </c>
      <c r="V949" s="40">
        <f>V$12*$D949*INDEX(V$21:V$28,$E949)*INDEX(V$30:V$46,$F949)*(1-INDEX(V$117:V$133,$F949))</f>
        <v/>
      </c>
      <c r="W949" s="40">
        <f>W$12*$D949*INDEX(W$21:W$28,$E949)*INDEX(W$30:W$46,$F949)*(1-INDEX(W$117:W$133,$F949))</f>
        <v/>
      </c>
      <c r="X949" s="40">
        <f>X$12*$D949*INDEX(X$21:X$28,$E949)*INDEX(X$30:X$46,$F949)*(1-INDEX(X$117:X$133,$F949))</f>
        <v/>
      </c>
      <c r="Y949" s="40">
        <f>Y$12*$D949*INDEX(Y$21:Y$28,$E949)*INDEX(Y$30:Y$46,$F949)*(1-INDEX(Y$117:Y$133,$F949))</f>
        <v/>
      </c>
      <c r="Z949" s="40">
        <f>Z$12*$D949*INDEX(Z$21:Z$28,$E949)*INDEX(Z$30:Z$46,$F949)*(1-INDEX(Z$117:Z$133,$F949))</f>
        <v/>
      </c>
      <c r="AA949" s="40">
        <f>AA$12*$D949*INDEX(AA$21:AA$28,$E949)*INDEX(AA$30:AA$46,$F949)*(1-INDEX(AA$117:AA$133,$F949))</f>
        <v/>
      </c>
      <c r="AB949" s="40">
        <f>AB$12*$D949*INDEX(AB$21:AB$28,$E949)*INDEX(AB$30:AB$46,$F949)*(1-INDEX(AB$117:AB$133,$F949))</f>
        <v/>
      </c>
      <c r="AC949" s="40">
        <f>AC$12*$D949*INDEX(AC$21:AC$28,$E949)*INDEX(AC$30:AC$46,$F949)*(1-INDEX(AC$117:AC$133,$F949))</f>
        <v/>
      </c>
      <c r="AD949" s="42">
        <f>CARBONTAX(AD$12,$D949,INDEX(AD$21:AD$28,$E949),INDEX(AD$30:AD$46,$F949),INDEX(AD$117:AD$133,$F949))</f>
        <v/>
      </c>
      <c r="AE949" s="25">
        <f>LOWER(Settings!$C$4)&amp;".mit."&amp;$A949&amp;IF($C949="","","."&amp;$C949&amp;"."&amp;$B949)&amp;IF(INDEX(Variables!$D$5:$D$105,MATCH($A949,Variables!$A$5:$A$105,0))="","","."&amp;INDEX(Variables!$D$5:$D$105,MATCH($A949,Variables!$A$5:$A$105,0)))&amp;"."&amp;AE$5</f>
        <v/>
      </c>
      <c r="AF949" s="41">
        <f>AF$12*$D949*INDEX(AF$21:AF$28,$E949)*INDEX(AF$30:AF$46,$F949)*(1-INDEX(AF$117:AF$133,$F949))</f>
        <v/>
      </c>
      <c r="AG949" s="40">
        <f>AG$12*$D949*INDEX(AG$21:AG$28,$E949)*INDEX(AG$30:AG$46,$F949)*(1-INDEX(AG$117:AG$133,$F949))</f>
        <v/>
      </c>
      <c r="AH949" s="40">
        <f>AH$12*$D949*INDEX(AH$21:AH$28,$E949)*INDEX(AH$30:AH$46,$F949)*(1-INDEX(AH$117:AH$133,$F949))</f>
        <v/>
      </c>
      <c r="AI949" s="40">
        <f>AI$12*$D949*INDEX(AI$21:AI$28,$E949)*INDEX(AI$30:AI$46,$F949)*(1-INDEX(AI$117:AI$133,$F949))</f>
        <v/>
      </c>
      <c r="AJ949" s="40">
        <f>AJ$12*$D949*INDEX(AJ$21:AJ$28,$E949)*INDEX(AJ$30:AJ$46,$F949)*(1-INDEX(AJ$117:AJ$133,$F949))</f>
        <v/>
      </c>
      <c r="AK949" s="40">
        <f>AK$12*$D949*INDEX(AK$21:AK$28,$E949)*INDEX(AK$30:AK$46,$F949)*(1-INDEX(AK$117:AK$133,$F949))</f>
        <v/>
      </c>
      <c r="AL949" s="40">
        <f>AL$12*$D949*INDEX(AL$21:AL$28,$E949)*INDEX(AL$30:AL$46,$F949)*(1-INDEX(AL$117:AL$133,$F949))</f>
        <v/>
      </c>
      <c r="AM949" s="40">
        <f>AM$12*$D949*INDEX(AM$21:AM$28,$E949)*INDEX(AM$30:AM$46,$F949)*(1-INDEX(AM$117:AM$133,$F949))</f>
        <v/>
      </c>
      <c r="AN949" s="40">
        <f>AN$12*$D949*INDEX(AN$21:AN$28,$E949)*INDEX(AN$30:AN$46,$F949)*(1-INDEX(AN$117:AN$133,$F949))</f>
        <v/>
      </c>
      <c r="AO949" s="40">
        <f>AO$12*$D949*INDEX(AO$21:AO$28,$E949)*INDEX(AO$30:AO$46,$F949)*(1-INDEX(AO$117:AO$133,$F949))</f>
        <v/>
      </c>
      <c r="AP949" s="40">
        <f>AP$12*$D949*INDEX(AP$21:AP$28,$E949)*INDEX(AP$30:AP$46,$F949)*(1-INDEX(AP$117:AP$133,$F949))</f>
        <v/>
      </c>
      <c r="AQ949" s="40">
        <f>AQ$12*$D949*INDEX(AQ$21:AQ$28,$E949)*INDEX(AQ$30:AQ$46,$F949)*(1-INDEX(AQ$117:AQ$133,$F949))</f>
        <v/>
      </c>
      <c r="AR949" s="40">
        <f>AR$12*$D949*INDEX(AR$21:AR$28,$E949)*INDEX(AR$30:AR$46,$F949)*(1-INDEX(AR$117:AR$133,$F949))</f>
        <v/>
      </c>
      <c r="AS949" s="40">
        <f>AS$12*$D949*INDEX(AS$21:AS$28,$E949)*INDEX(AS$30:AS$46,$F949)*(1-INDEX(AS$117:AS$133,$F949))</f>
        <v/>
      </c>
      <c r="AT949" s="40">
        <f>AT$12*$D949*INDEX(AT$21:AT$28,$E949)*INDEX(AT$30:AT$46,$F949)*(1-INDEX(AT$117:AT$133,$F949))</f>
        <v/>
      </c>
      <c r="AU949" s="40">
        <f>AU$12*$D949*INDEX(AU$21:AU$28,$E949)*INDEX(AU$30:AU$46,$F949)*(1-INDEX(AU$117:AU$133,$F949))</f>
        <v/>
      </c>
      <c r="AV949" s="40">
        <f>AV$12*$D949*INDEX(AV$21:AV$28,$E949)*INDEX(AV$30:AV$46,$F949)*(1-INDEX(AV$117:AV$133,$F949))</f>
        <v/>
      </c>
      <c r="AW949" s="40">
        <f>AW$12*$D949*INDEX(AW$21:AW$28,$E949)*INDEX(AW$30:AW$46,$F949)*(1-INDEX(AW$117:AW$133,$F949))</f>
        <v/>
      </c>
      <c r="AX949" s="42">
        <f>CARBONTAX(AX$12,$D949,INDEX(AX$21:AX$28,$E949),INDEX(AX$30:AX$46,$F949),INDEX(AX$117:AX$133,$F949))</f>
        <v/>
      </c>
    </row>
    <row r="950" hidden="1" outlineLevel="2">
      <c r="A950" s="5" t="inlineStr">
        <is>
          <t>ctxnew</t>
        </is>
      </c>
      <c r="B950" s="5" t="inlineStr">
        <is>
          <t>die</t>
        </is>
      </c>
      <c r="C950" s="5" t="inlineStr">
        <is>
          <t>mch</t>
        </is>
      </c>
      <c r="D950" s="40">
        <f>INDEX(Inputs!$T$5:$T$132,MATCH($B950&amp;"|"&amp;$C950,Inputs!$A$5:$A$132,0))</f>
        <v/>
      </c>
      <c r="E950" s="40">
        <f>INDEX(Inputs!$J$5:$J$132,MATCH($B950&amp;"|"&amp;$C950,Inputs!$A$5:$A$132,0))</f>
        <v/>
      </c>
      <c r="F950" s="40">
        <f>INDEX(Inputs!$K$5:$K$132,MATCH($B950&amp;"|"&amp;$C950,Inputs!$A$5:$A$132,0))</f>
        <v/>
      </c>
      <c r="G950" s="39" t="n"/>
      <c r="H950" s="5">
        <f>INDEX(Variables!$B$5:$B$105,MATCH($A950,Variables!$A$5:$A$105,0))&amp;IF($C950="",""," | "&amp;INDEX(Mapping!$B$5:$B$26,MATCH($C950,Mapping!$A$5:$A$26,0))&amp;" | "&amp;INDEX(Mapping!$B$30:$B$41,MATCH($B950,Mapping!$A$30:$A$41,0)))</f>
        <v/>
      </c>
      <c r="I950" s="5">
        <f>INDEX(Variables!$C$5:$C$105,MATCH($A950,Variables!$A$5:$A$105,0))</f>
        <v/>
      </c>
      <c r="J950" s="5">
        <f>INDEX(Variables!$E$5:$E$105,MATCH($A950,Variables!$A$5:$A$105,0))</f>
        <v/>
      </c>
      <c r="K950" s="25">
        <f>LOWER(Settings!$C$4)&amp;".mit."&amp;$A950&amp;IF($C950="","","."&amp;$C950&amp;"."&amp;$B950)&amp;IF(INDEX(Variables!$D$5:$D$105,MATCH($A950,Variables!$A$5:$A$105,0))="","","."&amp;INDEX(Variables!$D$5:$D$105,MATCH($A950,Variables!$A$5:$A$105,0)))&amp;"."&amp;K$5</f>
        <v/>
      </c>
      <c r="L950" s="41">
        <f>L$12*$D950*INDEX(L$21:L$28,$E950)*INDEX(L$30:L$46,$F950)*(1-INDEX(L$117:L$133,$F950))</f>
        <v/>
      </c>
      <c r="M950" s="40">
        <f>M$12*$D950*INDEX(M$21:M$28,$E950)*INDEX(M$30:M$46,$F950)*(1-INDEX(M$117:M$133,$F950))</f>
        <v/>
      </c>
      <c r="N950" s="40">
        <f>N$12*$D950*INDEX(N$21:N$28,$E950)*INDEX(N$30:N$46,$F950)*(1-INDEX(N$117:N$133,$F950))</f>
        <v/>
      </c>
      <c r="O950" s="40">
        <f>O$12*$D950*INDEX(O$21:O$28,$E950)*INDEX(O$30:O$46,$F950)*(1-INDEX(O$117:O$133,$F950))</f>
        <v/>
      </c>
      <c r="P950" s="40">
        <f>P$12*$D950*INDEX(P$21:P$28,$E950)*INDEX(P$30:P$46,$F950)*(1-INDEX(P$117:P$133,$F950))</f>
        <v/>
      </c>
      <c r="Q950" s="40">
        <f>Q$12*$D950*INDEX(Q$21:Q$28,$E950)*INDEX(Q$30:Q$46,$F950)*(1-INDEX(Q$117:Q$133,$F950))</f>
        <v/>
      </c>
      <c r="R950" s="40">
        <f>R$12*$D950*INDEX(R$21:R$28,$E950)*INDEX(R$30:R$46,$F950)*(1-INDEX(R$117:R$133,$F950))</f>
        <v/>
      </c>
      <c r="S950" s="40">
        <f>S$12*$D950*INDEX(S$21:S$28,$E950)*INDEX(S$30:S$46,$F950)*(1-INDEX(S$117:S$133,$F950))</f>
        <v/>
      </c>
      <c r="T950" s="40">
        <f>T$12*$D950*INDEX(T$21:T$28,$E950)*INDEX(T$30:T$46,$F950)*(1-INDEX(T$117:T$133,$F950))</f>
        <v/>
      </c>
      <c r="U950" s="40">
        <f>U$12*$D950*INDEX(U$21:U$28,$E950)*INDEX(U$30:U$46,$F950)*(1-INDEX(U$117:U$133,$F950))</f>
        <v/>
      </c>
      <c r="V950" s="40">
        <f>V$12*$D950*INDEX(V$21:V$28,$E950)*INDEX(V$30:V$46,$F950)*(1-INDEX(V$117:V$133,$F950))</f>
        <v/>
      </c>
      <c r="W950" s="40">
        <f>W$12*$D950*INDEX(W$21:W$28,$E950)*INDEX(W$30:W$46,$F950)*(1-INDEX(W$117:W$133,$F950))</f>
        <v/>
      </c>
      <c r="X950" s="40">
        <f>X$12*$D950*INDEX(X$21:X$28,$E950)*INDEX(X$30:X$46,$F950)*(1-INDEX(X$117:X$133,$F950))</f>
        <v/>
      </c>
      <c r="Y950" s="40">
        <f>Y$12*$D950*INDEX(Y$21:Y$28,$E950)*INDEX(Y$30:Y$46,$F950)*(1-INDEX(Y$117:Y$133,$F950))</f>
        <v/>
      </c>
      <c r="Z950" s="40">
        <f>Z$12*$D950*INDEX(Z$21:Z$28,$E950)*INDEX(Z$30:Z$46,$F950)*(1-INDEX(Z$117:Z$133,$F950))</f>
        <v/>
      </c>
      <c r="AA950" s="40">
        <f>AA$12*$D950*INDEX(AA$21:AA$28,$E950)*INDEX(AA$30:AA$46,$F950)*(1-INDEX(AA$117:AA$133,$F950))</f>
        <v/>
      </c>
      <c r="AB950" s="40">
        <f>AB$12*$D950*INDEX(AB$21:AB$28,$E950)*INDEX(AB$30:AB$46,$F950)*(1-INDEX(AB$117:AB$133,$F950))</f>
        <v/>
      </c>
      <c r="AC950" s="40">
        <f>AC$12*$D950*INDEX(AC$21:AC$28,$E950)*INDEX(AC$30:AC$46,$F950)*(1-INDEX(AC$117:AC$133,$F950))</f>
        <v/>
      </c>
      <c r="AD950" s="42">
        <f>CARBONTAX(AD$12,$D950,INDEX(AD$21:AD$28,$E950),INDEX(AD$30:AD$46,$F950),INDEX(AD$117:AD$133,$F950))</f>
        <v/>
      </c>
      <c r="AE950" s="25">
        <f>LOWER(Settings!$C$4)&amp;".mit."&amp;$A950&amp;IF($C950="","","."&amp;$C950&amp;"."&amp;$B950)&amp;IF(INDEX(Variables!$D$5:$D$105,MATCH($A950,Variables!$A$5:$A$105,0))="","","."&amp;INDEX(Variables!$D$5:$D$105,MATCH($A950,Variables!$A$5:$A$105,0)))&amp;"."&amp;AE$5</f>
        <v/>
      </c>
      <c r="AF950" s="41">
        <f>AF$12*$D950*INDEX(AF$21:AF$28,$E950)*INDEX(AF$30:AF$46,$F950)*(1-INDEX(AF$117:AF$133,$F950))</f>
        <v/>
      </c>
      <c r="AG950" s="40">
        <f>AG$12*$D950*INDEX(AG$21:AG$28,$E950)*INDEX(AG$30:AG$46,$F950)*(1-INDEX(AG$117:AG$133,$F950))</f>
        <v/>
      </c>
      <c r="AH950" s="40">
        <f>AH$12*$D950*INDEX(AH$21:AH$28,$E950)*INDEX(AH$30:AH$46,$F950)*(1-INDEX(AH$117:AH$133,$F950))</f>
        <v/>
      </c>
      <c r="AI950" s="40">
        <f>AI$12*$D950*INDEX(AI$21:AI$28,$E950)*INDEX(AI$30:AI$46,$F950)*(1-INDEX(AI$117:AI$133,$F950))</f>
        <v/>
      </c>
      <c r="AJ950" s="40">
        <f>AJ$12*$D950*INDEX(AJ$21:AJ$28,$E950)*INDEX(AJ$30:AJ$46,$F950)*(1-INDEX(AJ$117:AJ$133,$F950))</f>
        <v/>
      </c>
      <c r="AK950" s="40">
        <f>AK$12*$D950*INDEX(AK$21:AK$28,$E950)*INDEX(AK$30:AK$46,$F950)*(1-INDEX(AK$117:AK$133,$F950))</f>
        <v/>
      </c>
      <c r="AL950" s="40">
        <f>AL$12*$D950*INDEX(AL$21:AL$28,$E950)*INDEX(AL$30:AL$46,$F950)*(1-INDEX(AL$117:AL$133,$F950))</f>
        <v/>
      </c>
      <c r="AM950" s="40">
        <f>AM$12*$D950*INDEX(AM$21:AM$28,$E950)*INDEX(AM$30:AM$46,$F950)*(1-INDEX(AM$117:AM$133,$F950))</f>
        <v/>
      </c>
      <c r="AN950" s="40">
        <f>AN$12*$D950*INDEX(AN$21:AN$28,$E950)*INDEX(AN$30:AN$46,$F950)*(1-INDEX(AN$117:AN$133,$F950))</f>
        <v/>
      </c>
      <c r="AO950" s="40">
        <f>AO$12*$D950*INDEX(AO$21:AO$28,$E950)*INDEX(AO$30:AO$46,$F950)*(1-INDEX(AO$117:AO$133,$F950))</f>
        <v/>
      </c>
      <c r="AP950" s="40">
        <f>AP$12*$D950*INDEX(AP$21:AP$28,$E950)*INDEX(AP$30:AP$46,$F950)*(1-INDEX(AP$117:AP$133,$F950))</f>
        <v/>
      </c>
      <c r="AQ950" s="40">
        <f>AQ$12*$D950*INDEX(AQ$21:AQ$28,$E950)*INDEX(AQ$30:AQ$46,$F950)*(1-INDEX(AQ$117:AQ$133,$F950))</f>
        <v/>
      </c>
      <c r="AR950" s="40">
        <f>AR$12*$D950*INDEX(AR$21:AR$28,$E950)*INDEX(AR$30:AR$46,$F950)*(1-INDEX(AR$117:AR$133,$F950))</f>
        <v/>
      </c>
      <c r="AS950" s="40">
        <f>AS$12*$D950*INDEX(AS$21:AS$28,$E950)*INDEX(AS$30:AS$46,$F950)*(1-INDEX(AS$117:AS$133,$F950))</f>
        <v/>
      </c>
      <c r="AT950" s="40">
        <f>AT$12*$D950*INDEX(AT$21:AT$28,$E950)*INDEX(AT$30:AT$46,$F950)*(1-INDEX(AT$117:AT$133,$F950))</f>
        <v/>
      </c>
      <c r="AU950" s="40">
        <f>AU$12*$D950*INDEX(AU$21:AU$28,$E950)*INDEX(AU$30:AU$46,$F950)*(1-INDEX(AU$117:AU$133,$F950))</f>
        <v/>
      </c>
      <c r="AV950" s="40">
        <f>AV$12*$D950*INDEX(AV$21:AV$28,$E950)*INDEX(AV$30:AV$46,$F950)*(1-INDEX(AV$117:AV$133,$F950))</f>
        <v/>
      </c>
      <c r="AW950" s="40">
        <f>AW$12*$D950*INDEX(AW$21:AW$28,$E950)*INDEX(AW$30:AW$46,$F950)*(1-INDEX(AW$117:AW$133,$F950))</f>
        <v/>
      </c>
      <c r="AX950" s="42">
        <f>CARBONTAX(AX$12,$D950,INDEX(AX$21:AX$28,$E950),INDEX(AX$30:AX$46,$F950),INDEX(AX$117:AX$133,$F950))</f>
        <v/>
      </c>
    </row>
    <row r="951" hidden="1" outlineLevel="2">
      <c r="A951" s="5" t="inlineStr">
        <is>
          <t>ctxnew</t>
        </is>
      </c>
      <c r="B951" s="5" t="inlineStr">
        <is>
          <t>lpg</t>
        </is>
      </c>
      <c r="C951" s="5" t="inlineStr">
        <is>
          <t>mch</t>
        </is>
      </c>
      <c r="D951" s="40">
        <f>INDEX(Inputs!$T$5:$T$132,MATCH($B951&amp;"|"&amp;$C951,Inputs!$A$5:$A$132,0))</f>
        <v/>
      </c>
      <c r="E951" s="40">
        <f>INDEX(Inputs!$J$5:$J$132,MATCH($B951&amp;"|"&amp;$C951,Inputs!$A$5:$A$132,0))</f>
        <v/>
      </c>
      <c r="F951" s="40">
        <f>INDEX(Inputs!$K$5:$K$132,MATCH($B951&amp;"|"&amp;$C951,Inputs!$A$5:$A$132,0))</f>
        <v/>
      </c>
      <c r="G951" s="39" t="n"/>
      <c r="H951" s="5">
        <f>INDEX(Variables!$B$5:$B$105,MATCH($A951,Variables!$A$5:$A$105,0))&amp;IF($C951="",""," | "&amp;INDEX(Mapping!$B$5:$B$26,MATCH($C951,Mapping!$A$5:$A$26,0))&amp;" | "&amp;INDEX(Mapping!$B$30:$B$41,MATCH($B951,Mapping!$A$30:$A$41,0)))</f>
        <v/>
      </c>
      <c r="I951" s="5">
        <f>INDEX(Variables!$C$5:$C$105,MATCH($A951,Variables!$A$5:$A$105,0))</f>
        <v/>
      </c>
      <c r="J951" s="5">
        <f>INDEX(Variables!$E$5:$E$105,MATCH($A951,Variables!$A$5:$A$105,0))</f>
        <v/>
      </c>
      <c r="K951" s="25">
        <f>LOWER(Settings!$C$4)&amp;".mit."&amp;$A951&amp;IF($C951="","","."&amp;$C951&amp;"."&amp;$B951)&amp;IF(INDEX(Variables!$D$5:$D$105,MATCH($A951,Variables!$A$5:$A$105,0))="","","."&amp;INDEX(Variables!$D$5:$D$105,MATCH($A951,Variables!$A$5:$A$105,0)))&amp;"."&amp;K$5</f>
        <v/>
      </c>
      <c r="L951" s="41">
        <f>L$12*$D951*INDEX(L$21:L$28,$E951)*INDEX(L$30:L$46,$F951)*(1-INDEX(L$117:L$133,$F951))</f>
        <v/>
      </c>
      <c r="M951" s="40">
        <f>M$12*$D951*INDEX(M$21:M$28,$E951)*INDEX(M$30:M$46,$F951)*(1-INDEX(M$117:M$133,$F951))</f>
        <v/>
      </c>
      <c r="N951" s="40">
        <f>N$12*$D951*INDEX(N$21:N$28,$E951)*INDEX(N$30:N$46,$F951)*(1-INDEX(N$117:N$133,$F951))</f>
        <v/>
      </c>
      <c r="O951" s="40">
        <f>O$12*$D951*INDEX(O$21:O$28,$E951)*INDEX(O$30:O$46,$F951)*(1-INDEX(O$117:O$133,$F951))</f>
        <v/>
      </c>
      <c r="P951" s="40">
        <f>P$12*$D951*INDEX(P$21:P$28,$E951)*INDEX(P$30:P$46,$F951)*(1-INDEX(P$117:P$133,$F951))</f>
        <v/>
      </c>
      <c r="Q951" s="40">
        <f>Q$12*$D951*INDEX(Q$21:Q$28,$E951)*INDEX(Q$30:Q$46,$F951)*(1-INDEX(Q$117:Q$133,$F951))</f>
        <v/>
      </c>
      <c r="R951" s="40">
        <f>R$12*$D951*INDEX(R$21:R$28,$E951)*INDEX(R$30:R$46,$F951)*(1-INDEX(R$117:R$133,$F951))</f>
        <v/>
      </c>
      <c r="S951" s="40">
        <f>S$12*$D951*INDEX(S$21:S$28,$E951)*INDEX(S$30:S$46,$F951)*(1-INDEX(S$117:S$133,$F951))</f>
        <v/>
      </c>
      <c r="T951" s="40">
        <f>T$12*$D951*INDEX(T$21:T$28,$E951)*INDEX(T$30:T$46,$F951)*(1-INDEX(T$117:T$133,$F951))</f>
        <v/>
      </c>
      <c r="U951" s="40">
        <f>U$12*$D951*INDEX(U$21:U$28,$E951)*INDEX(U$30:U$46,$F951)*(1-INDEX(U$117:U$133,$F951))</f>
        <v/>
      </c>
      <c r="V951" s="40">
        <f>V$12*$D951*INDEX(V$21:V$28,$E951)*INDEX(V$30:V$46,$F951)*(1-INDEX(V$117:V$133,$F951))</f>
        <v/>
      </c>
      <c r="W951" s="40">
        <f>W$12*$D951*INDEX(W$21:W$28,$E951)*INDEX(W$30:W$46,$F951)*(1-INDEX(W$117:W$133,$F951))</f>
        <v/>
      </c>
      <c r="X951" s="40">
        <f>X$12*$D951*INDEX(X$21:X$28,$E951)*INDEX(X$30:X$46,$F951)*(1-INDEX(X$117:X$133,$F951))</f>
        <v/>
      </c>
      <c r="Y951" s="40">
        <f>Y$12*$D951*INDEX(Y$21:Y$28,$E951)*INDEX(Y$30:Y$46,$F951)*(1-INDEX(Y$117:Y$133,$F951))</f>
        <v/>
      </c>
      <c r="Z951" s="40">
        <f>Z$12*$D951*INDEX(Z$21:Z$28,$E951)*INDEX(Z$30:Z$46,$F951)*(1-INDEX(Z$117:Z$133,$F951))</f>
        <v/>
      </c>
      <c r="AA951" s="40">
        <f>AA$12*$D951*INDEX(AA$21:AA$28,$E951)*INDEX(AA$30:AA$46,$F951)*(1-INDEX(AA$117:AA$133,$F951))</f>
        <v/>
      </c>
      <c r="AB951" s="40">
        <f>AB$12*$D951*INDEX(AB$21:AB$28,$E951)*INDEX(AB$30:AB$46,$F951)*(1-INDEX(AB$117:AB$133,$F951))</f>
        <v/>
      </c>
      <c r="AC951" s="40">
        <f>AC$12*$D951*INDEX(AC$21:AC$28,$E951)*INDEX(AC$30:AC$46,$F951)*(1-INDEX(AC$117:AC$133,$F951))</f>
        <v/>
      </c>
      <c r="AD951" s="42">
        <f>CARBONTAX(AD$12,$D951,INDEX(AD$21:AD$28,$E951),INDEX(AD$30:AD$46,$F951),INDEX(AD$117:AD$133,$F951))</f>
        <v/>
      </c>
      <c r="AE951" s="25">
        <f>LOWER(Settings!$C$4)&amp;".mit."&amp;$A951&amp;IF($C951="","","."&amp;$C951&amp;"."&amp;$B951)&amp;IF(INDEX(Variables!$D$5:$D$105,MATCH($A951,Variables!$A$5:$A$105,0))="","","."&amp;INDEX(Variables!$D$5:$D$105,MATCH($A951,Variables!$A$5:$A$105,0)))&amp;"."&amp;AE$5</f>
        <v/>
      </c>
      <c r="AF951" s="41">
        <f>AF$12*$D951*INDEX(AF$21:AF$28,$E951)*INDEX(AF$30:AF$46,$F951)*(1-INDEX(AF$117:AF$133,$F951))</f>
        <v/>
      </c>
      <c r="AG951" s="40">
        <f>AG$12*$D951*INDEX(AG$21:AG$28,$E951)*INDEX(AG$30:AG$46,$F951)*(1-INDEX(AG$117:AG$133,$F951))</f>
        <v/>
      </c>
      <c r="AH951" s="40">
        <f>AH$12*$D951*INDEX(AH$21:AH$28,$E951)*INDEX(AH$30:AH$46,$F951)*(1-INDEX(AH$117:AH$133,$F951))</f>
        <v/>
      </c>
      <c r="AI951" s="40">
        <f>AI$12*$D951*INDEX(AI$21:AI$28,$E951)*INDEX(AI$30:AI$46,$F951)*(1-INDEX(AI$117:AI$133,$F951))</f>
        <v/>
      </c>
      <c r="AJ951" s="40">
        <f>AJ$12*$D951*INDEX(AJ$21:AJ$28,$E951)*INDEX(AJ$30:AJ$46,$F951)*(1-INDEX(AJ$117:AJ$133,$F951))</f>
        <v/>
      </c>
      <c r="AK951" s="40">
        <f>AK$12*$D951*INDEX(AK$21:AK$28,$E951)*INDEX(AK$30:AK$46,$F951)*(1-INDEX(AK$117:AK$133,$F951))</f>
        <v/>
      </c>
      <c r="AL951" s="40">
        <f>AL$12*$D951*INDEX(AL$21:AL$28,$E951)*INDEX(AL$30:AL$46,$F951)*(1-INDEX(AL$117:AL$133,$F951))</f>
        <v/>
      </c>
      <c r="AM951" s="40">
        <f>AM$12*$D951*INDEX(AM$21:AM$28,$E951)*INDEX(AM$30:AM$46,$F951)*(1-INDEX(AM$117:AM$133,$F951))</f>
        <v/>
      </c>
      <c r="AN951" s="40">
        <f>AN$12*$D951*INDEX(AN$21:AN$28,$E951)*INDEX(AN$30:AN$46,$F951)*(1-INDEX(AN$117:AN$133,$F951))</f>
        <v/>
      </c>
      <c r="AO951" s="40">
        <f>AO$12*$D951*INDEX(AO$21:AO$28,$E951)*INDEX(AO$30:AO$46,$F951)*(1-INDEX(AO$117:AO$133,$F951))</f>
        <v/>
      </c>
      <c r="AP951" s="40">
        <f>AP$12*$D951*INDEX(AP$21:AP$28,$E951)*INDEX(AP$30:AP$46,$F951)*(1-INDEX(AP$117:AP$133,$F951))</f>
        <v/>
      </c>
      <c r="AQ951" s="40">
        <f>AQ$12*$D951*INDEX(AQ$21:AQ$28,$E951)*INDEX(AQ$30:AQ$46,$F951)*(1-INDEX(AQ$117:AQ$133,$F951))</f>
        <v/>
      </c>
      <c r="AR951" s="40">
        <f>AR$12*$D951*INDEX(AR$21:AR$28,$E951)*INDEX(AR$30:AR$46,$F951)*(1-INDEX(AR$117:AR$133,$F951))</f>
        <v/>
      </c>
      <c r="AS951" s="40">
        <f>AS$12*$D951*INDEX(AS$21:AS$28,$E951)*INDEX(AS$30:AS$46,$F951)*(1-INDEX(AS$117:AS$133,$F951))</f>
        <v/>
      </c>
      <c r="AT951" s="40">
        <f>AT$12*$D951*INDEX(AT$21:AT$28,$E951)*INDEX(AT$30:AT$46,$F951)*(1-INDEX(AT$117:AT$133,$F951))</f>
        <v/>
      </c>
      <c r="AU951" s="40">
        <f>AU$12*$D951*INDEX(AU$21:AU$28,$E951)*INDEX(AU$30:AU$46,$F951)*(1-INDEX(AU$117:AU$133,$F951))</f>
        <v/>
      </c>
      <c r="AV951" s="40">
        <f>AV$12*$D951*INDEX(AV$21:AV$28,$E951)*INDEX(AV$30:AV$46,$F951)*(1-INDEX(AV$117:AV$133,$F951))</f>
        <v/>
      </c>
      <c r="AW951" s="40">
        <f>AW$12*$D951*INDEX(AW$21:AW$28,$E951)*INDEX(AW$30:AW$46,$F951)*(1-INDEX(AW$117:AW$133,$F951))</f>
        <v/>
      </c>
      <c r="AX951" s="42">
        <f>CARBONTAX(AX$12,$D951,INDEX(AX$21:AX$28,$E951),INDEX(AX$30:AX$46,$F951),INDEX(AX$117:AX$133,$F951))</f>
        <v/>
      </c>
    </row>
    <row r="952" hidden="1" outlineLevel="2">
      <c r="A952" s="5" t="inlineStr">
        <is>
          <t>ctxnew</t>
        </is>
      </c>
      <c r="B952" s="5" t="inlineStr">
        <is>
          <t>ker</t>
        </is>
      </c>
      <c r="C952" s="5" t="inlineStr">
        <is>
          <t>mch</t>
        </is>
      </c>
      <c r="D952" s="40">
        <f>INDEX(Inputs!$T$5:$T$132,MATCH($B952&amp;"|"&amp;$C952,Inputs!$A$5:$A$132,0))</f>
        <v/>
      </c>
      <c r="E952" s="40">
        <f>INDEX(Inputs!$J$5:$J$132,MATCH($B952&amp;"|"&amp;$C952,Inputs!$A$5:$A$132,0))</f>
        <v/>
      </c>
      <c r="F952" s="40">
        <f>INDEX(Inputs!$K$5:$K$132,MATCH($B952&amp;"|"&amp;$C952,Inputs!$A$5:$A$132,0))</f>
        <v/>
      </c>
      <c r="G952" s="39" t="n"/>
      <c r="H952" s="5">
        <f>INDEX(Variables!$B$5:$B$105,MATCH($A952,Variables!$A$5:$A$105,0))&amp;IF($C952="",""," | "&amp;INDEX(Mapping!$B$5:$B$26,MATCH($C952,Mapping!$A$5:$A$26,0))&amp;" | "&amp;INDEX(Mapping!$B$30:$B$41,MATCH($B952,Mapping!$A$30:$A$41,0)))</f>
        <v/>
      </c>
      <c r="I952" s="5">
        <f>INDEX(Variables!$C$5:$C$105,MATCH($A952,Variables!$A$5:$A$105,0))</f>
        <v/>
      </c>
      <c r="J952" s="5">
        <f>INDEX(Variables!$E$5:$E$105,MATCH($A952,Variables!$A$5:$A$105,0))</f>
        <v/>
      </c>
      <c r="K952" s="25">
        <f>LOWER(Settings!$C$4)&amp;".mit."&amp;$A952&amp;IF($C952="","","."&amp;$C952&amp;"."&amp;$B952)&amp;IF(INDEX(Variables!$D$5:$D$105,MATCH($A952,Variables!$A$5:$A$105,0))="","","."&amp;INDEX(Variables!$D$5:$D$105,MATCH($A952,Variables!$A$5:$A$105,0)))&amp;"."&amp;K$5</f>
        <v/>
      </c>
      <c r="L952" s="41">
        <f>L$12*$D952*INDEX(L$21:L$28,$E952)*INDEX(L$30:L$46,$F952)*(1-INDEX(L$117:L$133,$F952))</f>
        <v/>
      </c>
      <c r="M952" s="40">
        <f>M$12*$D952*INDEX(M$21:M$28,$E952)*INDEX(M$30:M$46,$F952)*(1-INDEX(M$117:M$133,$F952))</f>
        <v/>
      </c>
      <c r="N952" s="40">
        <f>N$12*$D952*INDEX(N$21:N$28,$E952)*INDEX(N$30:N$46,$F952)*(1-INDEX(N$117:N$133,$F952))</f>
        <v/>
      </c>
      <c r="O952" s="40">
        <f>O$12*$D952*INDEX(O$21:O$28,$E952)*INDEX(O$30:O$46,$F952)*(1-INDEX(O$117:O$133,$F952))</f>
        <v/>
      </c>
      <c r="P952" s="40">
        <f>P$12*$D952*INDEX(P$21:P$28,$E952)*INDEX(P$30:P$46,$F952)*(1-INDEX(P$117:P$133,$F952))</f>
        <v/>
      </c>
      <c r="Q952" s="40">
        <f>Q$12*$D952*INDEX(Q$21:Q$28,$E952)*INDEX(Q$30:Q$46,$F952)*(1-INDEX(Q$117:Q$133,$F952))</f>
        <v/>
      </c>
      <c r="R952" s="40">
        <f>R$12*$D952*INDEX(R$21:R$28,$E952)*INDEX(R$30:R$46,$F952)*(1-INDEX(R$117:R$133,$F952))</f>
        <v/>
      </c>
      <c r="S952" s="40">
        <f>S$12*$D952*INDEX(S$21:S$28,$E952)*INDEX(S$30:S$46,$F952)*(1-INDEX(S$117:S$133,$F952))</f>
        <v/>
      </c>
      <c r="T952" s="40">
        <f>T$12*$D952*INDEX(T$21:T$28,$E952)*INDEX(T$30:T$46,$F952)*(1-INDEX(T$117:T$133,$F952))</f>
        <v/>
      </c>
      <c r="U952" s="40">
        <f>U$12*$D952*INDEX(U$21:U$28,$E952)*INDEX(U$30:U$46,$F952)*(1-INDEX(U$117:U$133,$F952))</f>
        <v/>
      </c>
      <c r="V952" s="40">
        <f>V$12*$D952*INDEX(V$21:V$28,$E952)*INDEX(V$30:V$46,$F952)*(1-INDEX(V$117:V$133,$F952))</f>
        <v/>
      </c>
      <c r="W952" s="40">
        <f>W$12*$D952*INDEX(W$21:W$28,$E952)*INDEX(W$30:W$46,$F952)*(1-INDEX(W$117:W$133,$F952))</f>
        <v/>
      </c>
      <c r="X952" s="40">
        <f>X$12*$D952*INDEX(X$21:X$28,$E952)*INDEX(X$30:X$46,$F952)*(1-INDEX(X$117:X$133,$F952))</f>
        <v/>
      </c>
      <c r="Y952" s="40">
        <f>Y$12*$D952*INDEX(Y$21:Y$28,$E952)*INDEX(Y$30:Y$46,$F952)*(1-INDEX(Y$117:Y$133,$F952))</f>
        <v/>
      </c>
      <c r="Z952" s="40">
        <f>Z$12*$D952*INDEX(Z$21:Z$28,$E952)*INDEX(Z$30:Z$46,$F952)*(1-INDEX(Z$117:Z$133,$F952))</f>
        <v/>
      </c>
      <c r="AA952" s="40">
        <f>AA$12*$D952*INDEX(AA$21:AA$28,$E952)*INDEX(AA$30:AA$46,$F952)*(1-INDEX(AA$117:AA$133,$F952))</f>
        <v/>
      </c>
      <c r="AB952" s="40">
        <f>AB$12*$D952*INDEX(AB$21:AB$28,$E952)*INDEX(AB$30:AB$46,$F952)*(1-INDEX(AB$117:AB$133,$F952))</f>
        <v/>
      </c>
      <c r="AC952" s="40">
        <f>AC$12*$D952*INDEX(AC$21:AC$28,$E952)*INDEX(AC$30:AC$46,$F952)*(1-INDEX(AC$117:AC$133,$F952))</f>
        <v/>
      </c>
      <c r="AD952" s="42">
        <f>CARBONTAX(AD$12,$D952,INDEX(AD$21:AD$28,$E952),INDEX(AD$30:AD$46,$F952),INDEX(AD$117:AD$133,$F952))</f>
        <v/>
      </c>
      <c r="AE952" s="25">
        <f>LOWER(Settings!$C$4)&amp;".mit."&amp;$A952&amp;IF($C952="","","."&amp;$C952&amp;"."&amp;$B952)&amp;IF(INDEX(Variables!$D$5:$D$105,MATCH($A952,Variables!$A$5:$A$105,0))="","","."&amp;INDEX(Variables!$D$5:$D$105,MATCH($A952,Variables!$A$5:$A$105,0)))&amp;"."&amp;AE$5</f>
        <v/>
      </c>
      <c r="AF952" s="41">
        <f>AF$12*$D952*INDEX(AF$21:AF$28,$E952)*INDEX(AF$30:AF$46,$F952)*(1-INDEX(AF$117:AF$133,$F952))</f>
        <v/>
      </c>
      <c r="AG952" s="40">
        <f>AG$12*$D952*INDEX(AG$21:AG$28,$E952)*INDEX(AG$30:AG$46,$F952)*(1-INDEX(AG$117:AG$133,$F952))</f>
        <v/>
      </c>
      <c r="AH952" s="40">
        <f>AH$12*$D952*INDEX(AH$21:AH$28,$E952)*INDEX(AH$30:AH$46,$F952)*(1-INDEX(AH$117:AH$133,$F952))</f>
        <v/>
      </c>
      <c r="AI952" s="40">
        <f>AI$12*$D952*INDEX(AI$21:AI$28,$E952)*INDEX(AI$30:AI$46,$F952)*(1-INDEX(AI$117:AI$133,$F952))</f>
        <v/>
      </c>
      <c r="AJ952" s="40">
        <f>AJ$12*$D952*INDEX(AJ$21:AJ$28,$E952)*INDEX(AJ$30:AJ$46,$F952)*(1-INDEX(AJ$117:AJ$133,$F952))</f>
        <v/>
      </c>
      <c r="AK952" s="40">
        <f>AK$12*$D952*INDEX(AK$21:AK$28,$E952)*INDEX(AK$30:AK$46,$F952)*(1-INDEX(AK$117:AK$133,$F952))</f>
        <v/>
      </c>
      <c r="AL952" s="40">
        <f>AL$12*$D952*INDEX(AL$21:AL$28,$E952)*INDEX(AL$30:AL$46,$F952)*(1-INDEX(AL$117:AL$133,$F952))</f>
        <v/>
      </c>
      <c r="AM952" s="40">
        <f>AM$12*$D952*INDEX(AM$21:AM$28,$E952)*INDEX(AM$30:AM$46,$F952)*(1-INDEX(AM$117:AM$133,$F952))</f>
        <v/>
      </c>
      <c r="AN952" s="40">
        <f>AN$12*$D952*INDEX(AN$21:AN$28,$E952)*INDEX(AN$30:AN$46,$F952)*(1-INDEX(AN$117:AN$133,$F952))</f>
        <v/>
      </c>
      <c r="AO952" s="40">
        <f>AO$12*$D952*INDEX(AO$21:AO$28,$E952)*INDEX(AO$30:AO$46,$F952)*(1-INDEX(AO$117:AO$133,$F952))</f>
        <v/>
      </c>
      <c r="AP952" s="40">
        <f>AP$12*$D952*INDEX(AP$21:AP$28,$E952)*INDEX(AP$30:AP$46,$F952)*(1-INDEX(AP$117:AP$133,$F952))</f>
        <v/>
      </c>
      <c r="AQ952" s="40">
        <f>AQ$12*$D952*INDEX(AQ$21:AQ$28,$E952)*INDEX(AQ$30:AQ$46,$F952)*(1-INDEX(AQ$117:AQ$133,$F952))</f>
        <v/>
      </c>
      <c r="AR952" s="40">
        <f>AR$12*$D952*INDEX(AR$21:AR$28,$E952)*INDEX(AR$30:AR$46,$F952)*(1-INDEX(AR$117:AR$133,$F952))</f>
        <v/>
      </c>
      <c r="AS952" s="40">
        <f>AS$12*$D952*INDEX(AS$21:AS$28,$E952)*INDEX(AS$30:AS$46,$F952)*(1-INDEX(AS$117:AS$133,$F952))</f>
        <v/>
      </c>
      <c r="AT952" s="40">
        <f>AT$12*$D952*INDEX(AT$21:AT$28,$E952)*INDEX(AT$30:AT$46,$F952)*(1-INDEX(AT$117:AT$133,$F952))</f>
        <v/>
      </c>
      <c r="AU952" s="40">
        <f>AU$12*$D952*INDEX(AU$21:AU$28,$E952)*INDEX(AU$30:AU$46,$F952)*(1-INDEX(AU$117:AU$133,$F952))</f>
        <v/>
      </c>
      <c r="AV952" s="40">
        <f>AV$12*$D952*INDEX(AV$21:AV$28,$E952)*INDEX(AV$30:AV$46,$F952)*(1-INDEX(AV$117:AV$133,$F952))</f>
        <v/>
      </c>
      <c r="AW952" s="40">
        <f>AW$12*$D952*INDEX(AW$21:AW$28,$E952)*INDEX(AW$30:AW$46,$F952)*(1-INDEX(AW$117:AW$133,$F952))</f>
        <v/>
      </c>
      <c r="AX952" s="42">
        <f>CARBONTAX(AX$12,$D952,INDEX(AX$21:AX$28,$E952),INDEX(AX$30:AX$46,$F952),INDEX(AX$117:AX$133,$F952))</f>
        <v/>
      </c>
    </row>
    <row r="953" hidden="1" outlineLevel="2">
      <c r="A953" s="5" t="inlineStr">
        <is>
          <t>ctxnew</t>
        </is>
      </c>
      <c r="B953" s="5" t="inlineStr">
        <is>
          <t>oop</t>
        </is>
      </c>
      <c r="C953" s="5" t="inlineStr">
        <is>
          <t>mch</t>
        </is>
      </c>
      <c r="D953" s="40">
        <f>INDEX(Inputs!$T$5:$T$132,MATCH($B953&amp;"|"&amp;$C953,Inputs!$A$5:$A$132,0))</f>
        <v/>
      </c>
      <c r="E953" s="40">
        <f>INDEX(Inputs!$J$5:$J$132,MATCH($B953&amp;"|"&amp;$C953,Inputs!$A$5:$A$132,0))</f>
        <v/>
      </c>
      <c r="F953" s="40">
        <f>INDEX(Inputs!$K$5:$K$132,MATCH($B953&amp;"|"&amp;$C953,Inputs!$A$5:$A$132,0))</f>
        <v/>
      </c>
      <c r="G953" s="39" t="n"/>
      <c r="H953" s="5">
        <f>INDEX(Variables!$B$5:$B$105,MATCH($A953,Variables!$A$5:$A$105,0))&amp;IF($C953="",""," | "&amp;INDEX(Mapping!$B$5:$B$26,MATCH($C953,Mapping!$A$5:$A$26,0))&amp;" | "&amp;INDEX(Mapping!$B$30:$B$41,MATCH($B953,Mapping!$A$30:$A$41,0)))</f>
        <v/>
      </c>
      <c r="I953" s="5">
        <f>INDEX(Variables!$C$5:$C$105,MATCH($A953,Variables!$A$5:$A$105,0))</f>
        <v/>
      </c>
      <c r="J953" s="5">
        <f>INDEX(Variables!$E$5:$E$105,MATCH($A953,Variables!$A$5:$A$105,0))</f>
        <v/>
      </c>
      <c r="K953" s="25">
        <f>LOWER(Settings!$C$4)&amp;".mit."&amp;$A953&amp;IF($C953="","","."&amp;$C953&amp;"."&amp;$B953)&amp;IF(INDEX(Variables!$D$5:$D$105,MATCH($A953,Variables!$A$5:$A$105,0))="","","."&amp;INDEX(Variables!$D$5:$D$105,MATCH($A953,Variables!$A$5:$A$105,0)))&amp;"."&amp;K$5</f>
        <v/>
      </c>
      <c r="L953" s="41">
        <f>L$12*$D953*INDEX(L$21:L$28,$E953)*INDEX(L$30:L$46,$F953)*(1-INDEX(L$117:L$133,$F953))</f>
        <v/>
      </c>
      <c r="M953" s="40">
        <f>M$12*$D953*INDEX(M$21:M$28,$E953)*INDEX(M$30:M$46,$F953)*(1-INDEX(M$117:M$133,$F953))</f>
        <v/>
      </c>
      <c r="N953" s="40">
        <f>N$12*$D953*INDEX(N$21:N$28,$E953)*INDEX(N$30:N$46,$F953)*(1-INDEX(N$117:N$133,$F953))</f>
        <v/>
      </c>
      <c r="O953" s="40">
        <f>O$12*$D953*INDEX(O$21:O$28,$E953)*INDEX(O$30:O$46,$F953)*(1-INDEX(O$117:O$133,$F953))</f>
        <v/>
      </c>
      <c r="P953" s="40">
        <f>P$12*$D953*INDEX(P$21:P$28,$E953)*INDEX(P$30:P$46,$F953)*(1-INDEX(P$117:P$133,$F953))</f>
        <v/>
      </c>
      <c r="Q953" s="40">
        <f>Q$12*$D953*INDEX(Q$21:Q$28,$E953)*INDEX(Q$30:Q$46,$F953)*(1-INDEX(Q$117:Q$133,$F953))</f>
        <v/>
      </c>
      <c r="R953" s="40">
        <f>R$12*$D953*INDEX(R$21:R$28,$E953)*INDEX(R$30:R$46,$F953)*(1-INDEX(R$117:R$133,$F953))</f>
        <v/>
      </c>
      <c r="S953" s="40">
        <f>S$12*$D953*INDEX(S$21:S$28,$E953)*INDEX(S$30:S$46,$F953)*(1-INDEX(S$117:S$133,$F953))</f>
        <v/>
      </c>
      <c r="T953" s="40">
        <f>T$12*$D953*INDEX(T$21:T$28,$E953)*INDEX(T$30:T$46,$F953)*(1-INDEX(T$117:T$133,$F953))</f>
        <v/>
      </c>
      <c r="U953" s="40">
        <f>U$12*$D953*INDEX(U$21:U$28,$E953)*INDEX(U$30:U$46,$F953)*(1-INDEX(U$117:U$133,$F953))</f>
        <v/>
      </c>
      <c r="V953" s="40">
        <f>V$12*$D953*INDEX(V$21:V$28,$E953)*INDEX(V$30:V$46,$F953)*(1-INDEX(V$117:V$133,$F953))</f>
        <v/>
      </c>
      <c r="W953" s="40">
        <f>W$12*$D953*INDEX(W$21:W$28,$E953)*INDEX(W$30:W$46,$F953)*(1-INDEX(W$117:W$133,$F953))</f>
        <v/>
      </c>
      <c r="X953" s="40">
        <f>X$12*$D953*INDEX(X$21:X$28,$E953)*INDEX(X$30:X$46,$F953)*(1-INDEX(X$117:X$133,$F953))</f>
        <v/>
      </c>
      <c r="Y953" s="40">
        <f>Y$12*$D953*INDEX(Y$21:Y$28,$E953)*INDEX(Y$30:Y$46,$F953)*(1-INDEX(Y$117:Y$133,$F953))</f>
        <v/>
      </c>
      <c r="Z953" s="40">
        <f>Z$12*$D953*INDEX(Z$21:Z$28,$E953)*INDEX(Z$30:Z$46,$F953)*(1-INDEX(Z$117:Z$133,$F953))</f>
        <v/>
      </c>
      <c r="AA953" s="40">
        <f>AA$12*$D953*INDEX(AA$21:AA$28,$E953)*INDEX(AA$30:AA$46,$F953)*(1-INDEX(AA$117:AA$133,$F953))</f>
        <v/>
      </c>
      <c r="AB953" s="40">
        <f>AB$12*$D953*INDEX(AB$21:AB$28,$E953)*INDEX(AB$30:AB$46,$F953)*(1-INDEX(AB$117:AB$133,$F953))</f>
        <v/>
      </c>
      <c r="AC953" s="40">
        <f>AC$12*$D953*INDEX(AC$21:AC$28,$E953)*INDEX(AC$30:AC$46,$F953)*(1-INDEX(AC$117:AC$133,$F953))</f>
        <v/>
      </c>
      <c r="AD953" s="42">
        <f>CARBONTAX(AD$12,$D953,INDEX(AD$21:AD$28,$E953),INDEX(AD$30:AD$46,$F953),INDEX(AD$117:AD$133,$F953))</f>
        <v/>
      </c>
      <c r="AE953" s="25">
        <f>LOWER(Settings!$C$4)&amp;".mit."&amp;$A953&amp;IF($C953="","","."&amp;$C953&amp;"."&amp;$B953)&amp;IF(INDEX(Variables!$D$5:$D$105,MATCH($A953,Variables!$A$5:$A$105,0))="","","."&amp;INDEX(Variables!$D$5:$D$105,MATCH($A953,Variables!$A$5:$A$105,0)))&amp;"."&amp;AE$5</f>
        <v/>
      </c>
      <c r="AF953" s="41">
        <f>AF$12*$D953*INDEX(AF$21:AF$28,$E953)*INDEX(AF$30:AF$46,$F953)*(1-INDEX(AF$117:AF$133,$F953))</f>
        <v/>
      </c>
      <c r="AG953" s="40">
        <f>AG$12*$D953*INDEX(AG$21:AG$28,$E953)*INDEX(AG$30:AG$46,$F953)*(1-INDEX(AG$117:AG$133,$F953))</f>
        <v/>
      </c>
      <c r="AH953" s="40">
        <f>AH$12*$D953*INDEX(AH$21:AH$28,$E953)*INDEX(AH$30:AH$46,$F953)*(1-INDEX(AH$117:AH$133,$F953))</f>
        <v/>
      </c>
      <c r="AI953" s="40">
        <f>AI$12*$D953*INDEX(AI$21:AI$28,$E953)*INDEX(AI$30:AI$46,$F953)*(1-INDEX(AI$117:AI$133,$F953))</f>
        <v/>
      </c>
      <c r="AJ953" s="40">
        <f>AJ$12*$D953*INDEX(AJ$21:AJ$28,$E953)*INDEX(AJ$30:AJ$46,$F953)*(1-INDEX(AJ$117:AJ$133,$F953))</f>
        <v/>
      </c>
      <c r="AK953" s="40">
        <f>AK$12*$D953*INDEX(AK$21:AK$28,$E953)*INDEX(AK$30:AK$46,$F953)*(1-INDEX(AK$117:AK$133,$F953))</f>
        <v/>
      </c>
      <c r="AL953" s="40">
        <f>AL$12*$D953*INDEX(AL$21:AL$28,$E953)*INDEX(AL$30:AL$46,$F953)*(1-INDEX(AL$117:AL$133,$F953))</f>
        <v/>
      </c>
      <c r="AM953" s="40">
        <f>AM$12*$D953*INDEX(AM$21:AM$28,$E953)*INDEX(AM$30:AM$46,$F953)*(1-INDEX(AM$117:AM$133,$F953))</f>
        <v/>
      </c>
      <c r="AN953" s="40">
        <f>AN$12*$D953*INDEX(AN$21:AN$28,$E953)*INDEX(AN$30:AN$46,$F953)*(1-INDEX(AN$117:AN$133,$F953))</f>
        <v/>
      </c>
      <c r="AO953" s="40">
        <f>AO$12*$D953*INDEX(AO$21:AO$28,$E953)*INDEX(AO$30:AO$46,$F953)*(1-INDEX(AO$117:AO$133,$F953))</f>
        <v/>
      </c>
      <c r="AP953" s="40">
        <f>AP$12*$D953*INDEX(AP$21:AP$28,$E953)*INDEX(AP$30:AP$46,$F953)*(1-INDEX(AP$117:AP$133,$F953))</f>
        <v/>
      </c>
      <c r="AQ953" s="40">
        <f>AQ$12*$D953*INDEX(AQ$21:AQ$28,$E953)*INDEX(AQ$30:AQ$46,$F953)*(1-INDEX(AQ$117:AQ$133,$F953))</f>
        <v/>
      </c>
      <c r="AR953" s="40">
        <f>AR$12*$D953*INDEX(AR$21:AR$28,$E953)*INDEX(AR$30:AR$46,$F953)*(1-INDEX(AR$117:AR$133,$F953))</f>
        <v/>
      </c>
      <c r="AS953" s="40">
        <f>AS$12*$D953*INDEX(AS$21:AS$28,$E953)*INDEX(AS$30:AS$46,$F953)*(1-INDEX(AS$117:AS$133,$F953))</f>
        <v/>
      </c>
      <c r="AT953" s="40">
        <f>AT$12*$D953*INDEX(AT$21:AT$28,$E953)*INDEX(AT$30:AT$46,$F953)*(1-INDEX(AT$117:AT$133,$F953))</f>
        <v/>
      </c>
      <c r="AU953" s="40">
        <f>AU$12*$D953*INDEX(AU$21:AU$28,$E953)*INDEX(AU$30:AU$46,$F953)*(1-INDEX(AU$117:AU$133,$F953))</f>
        <v/>
      </c>
      <c r="AV953" s="40">
        <f>AV$12*$D953*INDEX(AV$21:AV$28,$E953)*INDEX(AV$30:AV$46,$F953)*(1-INDEX(AV$117:AV$133,$F953))</f>
        <v/>
      </c>
      <c r="AW953" s="40">
        <f>AW$12*$D953*INDEX(AW$21:AW$28,$E953)*INDEX(AW$30:AW$46,$F953)*(1-INDEX(AW$117:AW$133,$F953))</f>
        <v/>
      </c>
      <c r="AX953" s="42">
        <f>CARBONTAX(AX$12,$D953,INDEX(AX$21:AX$28,$E953),INDEX(AX$30:AX$46,$F953),INDEX(AX$117:AX$133,$F953))</f>
        <v/>
      </c>
    </row>
    <row r="954" hidden="1" outlineLevel="2">
      <c r="A954" s="5" t="inlineStr">
        <is>
          <t>ctxnew</t>
        </is>
      </c>
      <c r="B954" s="5" t="inlineStr">
        <is>
          <t>bio</t>
        </is>
      </c>
      <c r="C954" s="5" t="inlineStr">
        <is>
          <t>mch</t>
        </is>
      </c>
      <c r="D954" s="40">
        <f>INDEX(Inputs!$T$5:$T$132,MATCH($B954&amp;"|"&amp;$C954,Inputs!$A$5:$A$132,0))</f>
        <v/>
      </c>
      <c r="E954" s="40">
        <f>INDEX(Inputs!$J$5:$J$132,MATCH($B954&amp;"|"&amp;$C954,Inputs!$A$5:$A$132,0))</f>
        <v/>
      </c>
      <c r="F954" s="40">
        <f>INDEX(Inputs!$K$5:$K$132,MATCH($B954&amp;"|"&amp;$C954,Inputs!$A$5:$A$132,0))</f>
        <v/>
      </c>
      <c r="G954" s="39" t="n"/>
      <c r="H954" s="5">
        <f>INDEX(Variables!$B$5:$B$105,MATCH($A954,Variables!$A$5:$A$105,0))&amp;IF($C954="",""," | "&amp;INDEX(Mapping!$B$5:$B$26,MATCH($C954,Mapping!$A$5:$A$26,0))&amp;" | "&amp;INDEX(Mapping!$B$30:$B$41,MATCH($B954,Mapping!$A$30:$A$41,0)))</f>
        <v/>
      </c>
      <c r="I954" s="5">
        <f>INDEX(Variables!$C$5:$C$105,MATCH($A954,Variables!$A$5:$A$105,0))</f>
        <v/>
      </c>
      <c r="J954" s="5">
        <f>INDEX(Variables!$E$5:$E$105,MATCH($A954,Variables!$A$5:$A$105,0))</f>
        <v/>
      </c>
      <c r="K954" s="25">
        <f>LOWER(Settings!$C$4)&amp;".mit."&amp;$A954&amp;IF($C954="","","."&amp;$C954&amp;"."&amp;$B954)&amp;IF(INDEX(Variables!$D$5:$D$105,MATCH($A954,Variables!$A$5:$A$105,0))="","","."&amp;INDEX(Variables!$D$5:$D$105,MATCH($A954,Variables!$A$5:$A$105,0)))&amp;"."&amp;K$5</f>
        <v/>
      </c>
      <c r="L954" s="41">
        <f>L$12*$D954*INDEX(L$21:L$28,$E954)*INDEX(L$30:L$46,$F954)*(1-INDEX(L$117:L$133,$F954))</f>
        <v/>
      </c>
      <c r="M954" s="40">
        <f>M$12*$D954*INDEX(M$21:M$28,$E954)*INDEX(M$30:M$46,$F954)*(1-INDEX(M$117:M$133,$F954))</f>
        <v/>
      </c>
      <c r="N954" s="40">
        <f>N$12*$D954*INDEX(N$21:N$28,$E954)*INDEX(N$30:N$46,$F954)*(1-INDEX(N$117:N$133,$F954))</f>
        <v/>
      </c>
      <c r="O954" s="40">
        <f>O$12*$D954*INDEX(O$21:O$28,$E954)*INDEX(O$30:O$46,$F954)*(1-INDEX(O$117:O$133,$F954))</f>
        <v/>
      </c>
      <c r="P954" s="40">
        <f>P$12*$D954*INDEX(P$21:P$28,$E954)*INDEX(P$30:P$46,$F954)*(1-INDEX(P$117:P$133,$F954))</f>
        <v/>
      </c>
      <c r="Q954" s="40">
        <f>Q$12*$D954*INDEX(Q$21:Q$28,$E954)*INDEX(Q$30:Q$46,$F954)*(1-INDEX(Q$117:Q$133,$F954))</f>
        <v/>
      </c>
      <c r="R954" s="40">
        <f>R$12*$D954*INDEX(R$21:R$28,$E954)*INDEX(R$30:R$46,$F954)*(1-INDEX(R$117:R$133,$F954))</f>
        <v/>
      </c>
      <c r="S954" s="40">
        <f>S$12*$D954*INDEX(S$21:S$28,$E954)*INDEX(S$30:S$46,$F954)*(1-INDEX(S$117:S$133,$F954))</f>
        <v/>
      </c>
      <c r="T954" s="40">
        <f>T$12*$D954*INDEX(T$21:T$28,$E954)*INDEX(T$30:T$46,$F954)*(1-INDEX(T$117:T$133,$F954))</f>
        <v/>
      </c>
      <c r="U954" s="40">
        <f>U$12*$D954*INDEX(U$21:U$28,$E954)*INDEX(U$30:U$46,$F954)*(1-INDEX(U$117:U$133,$F954))</f>
        <v/>
      </c>
      <c r="V954" s="40">
        <f>V$12*$D954*INDEX(V$21:V$28,$E954)*INDEX(V$30:V$46,$F954)*(1-INDEX(V$117:V$133,$F954))</f>
        <v/>
      </c>
      <c r="W954" s="40">
        <f>W$12*$D954*INDEX(W$21:W$28,$E954)*INDEX(W$30:W$46,$F954)*(1-INDEX(W$117:W$133,$F954))</f>
        <v/>
      </c>
      <c r="X954" s="40">
        <f>X$12*$D954*INDEX(X$21:X$28,$E954)*INDEX(X$30:X$46,$F954)*(1-INDEX(X$117:X$133,$F954))</f>
        <v/>
      </c>
      <c r="Y954" s="40">
        <f>Y$12*$D954*INDEX(Y$21:Y$28,$E954)*INDEX(Y$30:Y$46,$F954)*(1-INDEX(Y$117:Y$133,$F954))</f>
        <v/>
      </c>
      <c r="Z954" s="40">
        <f>Z$12*$D954*INDEX(Z$21:Z$28,$E954)*INDEX(Z$30:Z$46,$F954)*(1-INDEX(Z$117:Z$133,$F954))</f>
        <v/>
      </c>
      <c r="AA954" s="40">
        <f>AA$12*$D954*INDEX(AA$21:AA$28,$E954)*INDEX(AA$30:AA$46,$F954)*(1-INDEX(AA$117:AA$133,$F954))</f>
        <v/>
      </c>
      <c r="AB954" s="40">
        <f>AB$12*$D954*INDEX(AB$21:AB$28,$E954)*INDEX(AB$30:AB$46,$F954)*(1-INDEX(AB$117:AB$133,$F954))</f>
        <v/>
      </c>
      <c r="AC954" s="40">
        <f>AC$12*$D954*INDEX(AC$21:AC$28,$E954)*INDEX(AC$30:AC$46,$F954)*(1-INDEX(AC$117:AC$133,$F954))</f>
        <v/>
      </c>
      <c r="AD954" s="42">
        <f>CARBONTAX(AD$12,$D954,INDEX(AD$21:AD$28,$E954),INDEX(AD$30:AD$46,$F954),INDEX(AD$117:AD$133,$F954))</f>
        <v/>
      </c>
      <c r="AE954" s="25">
        <f>LOWER(Settings!$C$4)&amp;".mit."&amp;$A954&amp;IF($C954="","","."&amp;$C954&amp;"."&amp;$B954)&amp;IF(INDEX(Variables!$D$5:$D$105,MATCH($A954,Variables!$A$5:$A$105,0))="","","."&amp;INDEX(Variables!$D$5:$D$105,MATCH($A954,Variables!$A$5:$A$105,0)))&amp;"."&amp;AE$5</f>
        <v/>
      </c>
      <c r="AF954" s="41">
        <f>AF$12*$D954*INDEX(AF$21:AF$28,$E954)*INDEX(AF$30:AF$46,$F954)*(1-INDEX(AF$117:AF$133,$F954))</f>
        <v/>
      </c>
      <c r="AG954" s="40">
        <f>AG$12*$D954*INDEX(AG$21:AG$28,$E954)*INDEX(AG$30:AG$46,$F954)*(1-INDEX(AG$117:AG$133,$F954))</f>
        <v/>
      </c>
      <c r="AH954" s="40">
        <f>AH$12*$D954*INDEX(AH$21:AH$28,$E954)*INDEX(AH$30:AH$46,$F954)*(1-INDEX(AH$117:AH$133,$F954))</f>
        <v/>
      </c>
      <c r="AI954" s="40">
        <f>AI$12*$D954*INDEX(AI$21:AI$28,$E954)*INDEX(AI$30:AI$46,$F954)*(1-INDEX(AI$117:AI$133,$F954))</f>
        <v/>
      </c>
      <c r="AJ954" s="40">
        <f>AJ$12*$D954*INDEX(AJ$21:AJ$28,$E954)*INDEX(AJ$30:AJ$46,$F954)*(1-INDEX(AJ$117:AJ$133,$F954))</f>
        <v/>
      </c>
      <c r="AK954" s="40">
        <f>AK$12*$D954*INDEX(AK$21:AK$28,$E954)*INDEX(AK$30:AK$46,$F954)*(1-INDEX(AK$117:AK$133,$F954))</f>
        <v/>
      </c>
      <c r="AL954" s="40">
        <f>AL$12*$D954*INDEX(AL$21:AL$28,$E954)*INDEX(AL$30:AL$46,$F954)*(1-INDEX(AL$117:AL$133,$F954))</f>
        <v/>
      </c>
      <c r="AM954" s="40">
        <f>AM$12*$D954*INDEX(AM$21:AM$28,$E954)*INDEX(AM$30:AM$46,$F954)*(1-INDEX(AM$117:AM$133,$F954))</f>
        <v/>
      </c>
      <c r="AN954" s="40">
        <f>AN$12*$D954*INDEX(AN$21:AN$28,$E954)*INDEX(AN$30:AN$46,$F954)*(1-INDEX(AN$117:AN$133,$F954))</f>
        <v/>
      </c>
      <c r="AO954" s="40">
        <f>AO$12*$D954*INDEX(AO$21:AO$28,$E954)*INDEX(AO$30:AO$46,$F954)*(1-INDEX(AO$117:AO$133,$F954))</f>
        <v/>
      </c>
      <c r="AP954" s="40">
        <f>AP$12*$D954*INDEX(AP$21:AP$28,$E954)*INDEX(AP$30:AP$46,$F954)*(1-INDEX(AP$117:AP$133,$F954))</f>
        <v/>
      </c>
      <c r="AQ954" s="40">
        <f>AQ$12*$D954*INDEX(AQ$21:AQ$28,$E954)*INDEX(AQ$30:AQ$46,$F954)*(1-INDEX(AQ$117:AQ$133,$F954))</f>
        <v/>
      </c>
      <c r="AR954" s="40">
        <f>AR$12*$D954*INDEX(AR$21:AR$28,$E954)*INDEX(AR$30:AR$46,$F954)*(1-INDEX(AR$117:AR$133,$F954))</f>
        <v/>
      </c>
      <c r="AS954" s="40">
        <f>AS$12*$D954*INDEX(AS$21:AS$28,$E954)*INDEX(AS$30:AS$46,$F954)*(1-INDEX(AS$117:AS$133,$F954))</f>
        <v/>
      </c>
      <c r="AT954" s="40">
        <f>AT$12*$D954*INDEX(AT$21:AT$28,$E954)*INDEX(AT$30:AT$46,$F954)*(1-INDEX(AT$117:AT$133,$F954))</f>
        <v/>
      </c>
      <c r="AU954" s="40">
        <f>AU$12*$D954*INDEX(AU$21:AU$28,$E954)*INDEX(AU$30:AU$46,$F954)*(1-INDEX(AU$117:AU$133,$F954))</f>
        <v/>
      </c>
      <c r="AV954" s="40">
        <f>AV$12*$D954*INDEX(AV$21:AV$28,$E954)*INDEX(AV$30:AV$46,$F954)*(1-INDEX(AV$117:AV$133,$F954))</f>
        <v/>
      </c>
      <c r="AW954" s="40">
        <f>AW$12*$D954*INDEX(AW$21:AW$28,$E954)*INDEX(AW$30:AW$46,$F954)*(1-INDEX(AW$117:AW$133,$F954))</f>
        <v/>
      </c>
      <c r="AX954" s="42">
        <f>CARBONTAX(AX$12,$D954,INDEX(AX$21:AX$28,$E954),INDEX(AX$30:AX$46,$F954),INDEX(AX$117:AX$133,$F954))</f>
        <v/>
      </c>
    </row>
    <row r="955" hidden="1" outlineLevel="2"/>
    <row r="956" hidden="1" outlineLevel="2">
      <c r="A956" s="5" t="inlineStr">
        <is>
          <t>ets</t>
        </is>
      </c>
      <c r="B956" s="5" t="inlineStr">
        <is>
          <t>coa</t>
        </is>
      </c>
      <c r="C956" s="5" t="inlineStr">
        <is>
          <t>mch</t>
        </is>
      </c>
      <c r="D956" s="40">
        <f>INDEX(Inputs!$T$5:$T$132,MATCH($B956&amp;"|"&amp;$C956,Inputs!$A$5:$A$132,0))</f>
        <v/>
      </c>
      <c r="E956" s="40">
        <f>INDEX(Inputs!$K$5:$K$132,MATCH($B956&amp;"|"&amp;$C956,Inputs!$A$5:$A$132,0))</f>
        <v/>
      </c>
      <c r="F956" s="39" t="n"/>
      <c r="G956" s="39" t="n"/>
      <c r="H956" s="5">
        <f>INDEX(Variables!$B$5:$B$105,MATCH($A956,Variables!$A$5:$A$105,0))&amp;IF($C956="",""," | "&amp;INDEX(Mapping!$B$5:$B$26,MATCH($C956,Mapping!$A$5:$A$26,0))&amp;" | "&amp;INDEX(Mapping!$B$30:$B$41,MATCH($B956,Mapping!$A$30:$A$41,0)))</f>
        <v/>
      </c>
      <c r="I956" s="5">
        <f>INDEX(Variables!$C$5:$C$105,MATCH($A956,Variables!$A$5:$A$105,0))</f>
        <v/>
      </c>
      <c r="J956" s="5">
        <f>INDEX(Variables!$E$5:$E$105,MATCH($A956,Variables!$A$5:$A$105,0))</f>
        <v/>
      </c>
      <c r="K956" s="25">
        <f>LOWER(Settings!$C$4)&amp;".mit."&amp;$A956&amp;IF($C956="","","."&amp;$C956&amp;"."&amp;$B956)&amp;IF(INDEX(Variables!$D$5:$D$105,MATCH($A956,Variables!$A$5:$A$105,0))="","","."&amp;INDEX(Variables!$D$5:$D$105,MATCH($A956,Variables!$A$5:$A$105,0)))&amp;"."&amp;K$5</f>
        <v/>
      </c>
      <c r="L956" s="41">
        <f>L$134*$D956*INDEX(L$117:L$133,$E956)</f>
        <v/>
      </c>
      <c r="M956" s="40">
        <f>M$134*$D956*INDEX(M$117:M$133,$E956)</f>
        <v/>
      </c>
      <c r="N956" s="40">
        <f>N$134*$D956*INDEX(N$117:N$133,$E956)</f>
        <v/>
      </c>
      <c r="O956" s="40">
        <f>O$134*$D956*INDEX(O$117:O$133,$E956)</f>
        <v/>
      </c>
      <c r="P956" s="40">
        <f>P$134*$D956*INDEX(P$117:P$133,$E956)</f>
        <v/>
      </c>
      <c r="Q956" s="40">
        <f>Q$134*$D956*INDEX(Q$117:Q$133,$E956)</f>
        <v/>
      </c>
      <c r="R956" s="40">
        <f>R$134*$D956*INDEX(R$117:R$133,$E956)</f>
        <v/>
      </c>
      <c r="S956" s="40">
        <f>S$134*$D956*INDEX(S$117:S$133,$E956)</f>
        <v/>
      </c>
      <c r="T956" s="40">
        <f>T$134*$D956*INDEX(T$117:T$133,$E956)</f>
        <v/>
      </c>
      <c r="U956" s="40">
        <f>U$134*$D956*INDEX(U$117:U$133,$E956)</f>
        <v/>
      </c>
      <c r="V956" s="40">
        <f>V$134*$D956*INDEX(V$117:V$133,$E956)</f>
        <v/>
      </c>
      <c r="W956" s="40">
        <f>W$134*$D956*INDEX(W$117:W$133,$E956)</f>
        <v/>
      </c>
      <c r="X956" s="40">
        <f>X$134*$D956*INDEX(X$117:X$133,$E956)</f>
        <v/>
      </c>
      <c r="Y956" s="40">
        <f>Y$134*$D956*INDEX(Y$117:Y$133,$E956)</f>
        <v/>
      </c>
      <c r="Z956" s="40">
        <f>Z$134*$D956*INDEX(Z$117:Z$133,$E956)</f>
        <v/>
      </c>
      <c r="AA956" s="40">
        <f>AA$134*$D956*INDEX(AA$117:AA$133,$E956)</f>
        <v/>
      </c>
      <c r="AB956" s="40">
        <f>AB$134*$D956*INDEX(AB$117:AB$133,$E956)</f>
        <v/>
      </c>
      <c r="AC956" s="40">
        <f>AC$134*$D956*INDEX(AC$117:AC$133,$E956)</f>
        <v/>
      </c>
      <c r="AD956" s="42">
        <f>ETSCOST(AD$134,$D956,INDEX(AD$117:AD$133,$E956))</f>
        <v/>
      </c>
      <c r="AE956" s="25">
        <f>LOWER(Settings!$C$4)&amp;".mit."&amp;$A956&amp;IF($C956="","","."&amp;$C956&amp;"."&amp;$B956)&amp;IF(INDEX(Variables!$D$5:$D$105,MATCH($A956,Variables!$A$5:$A$105,0))="","","."&amp;INDEX(Variables!$D$5:$D$105,MATCH($A956,Variables!$A$5:$A$105,0)))&amp;"."&amp;AE$5</f>
        <v/>
      </c>
      <c r="AF956" s="41">
        <f>AF$134*$D956*INDEX(AF$117:AF$133,$E956)</f>
        <v/>
      </c>
      <c r="AG956" s="40">
        <f>AG$134*$D956*INDEX(AG$117:AG$133,$E956)</f>
        <v/>
      </c>
      <c r="AH956" s="40">
        <f>AH$134*$D956*INDEX(AH$117:AH$133,$E956)</f>
        <v/>
      </c>
      <c r="AI956" s="40">
        <f>AI$134*$D956*INDEX(AI$117:AI$133,$E956)</f>
        <v/>
      </c>
      <c r="AJ956" s="40">
        <f>AJ$134*$D956*INDEX(AJ$117:AJ$133,$E956)</f>
        <v/>
      </c>
      <c r="AK956" s="40">
        <f>AK$134*$D956*INDEX(AK$117:AK$133,$E956)</f>
        <v/>
      </c>
      <c r="AL956" s="40">
        <f>AL$134*$D956*INDEX(AL$117:AL$133,$E956)</f>
        <v/>
      </c>
      <c r="AM956" s="40">
        <f>AM$134*$D956*INDEX(AM$117:AM$133,$E956)</f>
        <v/>
      </c>
      <c r="AN956" s="40">
        <f>AN$134*$D956*INDEX(AN$117:AN$133,$E956)</f>
        <v/>
      </c>
      <c r="AO956" s="40">
        <f>AO$134*$D956*INDEX(AO$117:AO$133,$E956)</f>
        <v/>
      </c>
      <c r="AP956" s="40">
        <f>AP$134*$D956*INDEX(AP$117:AP$133,$E956)</f>
        <v/>
      </c>
      <c r="AQ956" s="40">
        <f>AQ$134*$D956*INDEX(AQ$117:AQ$133,$E956)</f>
        <v/>
      </c>
      <c r="AR956" s="40">
        <f>AR$134*$D956*INDEX(AR$117:AR$133,$E956)</f>
        <v/>
      </c>
      <c r="AS956" s="40">
        <f>AS$134*$D956*INDEX(AS$117:AS$133,$E956)</f>
        <v/>
      </c>
      <c r="AT956" s="40">
        <f>AT$134*$D956*INDEX(AT$117:AT$133,$E956)</f>
        <v/>
      </c>
      <c r="AU956" s="40">
        <f>AU$134*$D956*INDEX(AU$117:AU$133,$E956)</f>
        <v/>
      </c>
      <c r="AV956" s="40">
        <f>AV$134*$D956*INDEX(AV$117:AV$133,$E956)</f>
        <v/>
      </c>
      <c r="AW956" s="40">
        <f>AW$134*$D956*INDEX(AW$117:AW$133,$E956)</f>
        <v/>
      </c>
      <c r="AX956" s="42">
        <f>ETSCOST(AX$134,$D956,INDEX(AX$117:AX$133,$E956))</f>
        <v/>
      </c>
    </row>
    <row r="957" hidden="1" outlineLevel="2">
      <c r="A957" s="5" t="inlineStr">
        <is>
          <t>ets</t>
        </is>
      </c>
      <c r="B957" s="5" t="inlineStr">
        <is>
          <t>nga</t>
        </is>
      </c>
      <c r="C957" s="5" t="inlineStr">
        <is>
          <t>mch</t>
        </is>
      </c>
      <c r="D957" s="40">
        <f>INDEX(Inputs!$T$5:$T$132,MATCH($B957&amp;"|"&amp;$C957,Inputs!$A$5:$A$132,0))</f>
        <v/>
      </c>
      <c r="E957" s="40">
        <f>INDEX(Inputs!$K$5:$K$132,MATCH($B957&amp;"|"&amp;$C957,Inputs!$A$5:$A$132,0))</f>
        <v/>
      </c>
      <c r="F957" s="39" t="n"/>
      <c r="G957" s="39" t="n"/>
      <c r="H957" s="5">
        <f>INDEX(Variables!$B$5:$B$105,MATCH($A957,Variables!$A$5:$A$105,0))&amp;IF($C957="",""," | "&amp;INDEX(Mapping!$B$5:$B$26,MATCH($C957,Mapping!$A$5:$A$26,0))&amp;" | "&amp;INDEX(Mapping!$B$30:$B$41,MATCH($B957,Mapping!$A$30:$A$41,0)))</f>
        <v/>
      </c>
      <c r="I957" s="5">
        <f>INDEX(Variables!$C$5:$C$105,MATCH($A957,Variables!$A$5:$A$105,0))</f>
        <v/>
      </c>
      <c r="J957" s="5">
        <f>INDEX(Variables!$E$5:$E$105,MATCH($A957,Variables!$A$5:$A$105,0))</f>
        <v/>
      </c>
      <c r="K957" s="25">
        <f>LOWER(Settings!$C$4)&amp;".mit."&amp;$A957&amp;IF($C957="","","."&amp;$C957&amp;"."&amp;$B957)&amp;IF(INDEX(Variables!$D$5:$D$105,MATCH($A957,Variables!$A$5:$A$105,0))="","","."&amp;INDEX(Variables!$D$5:$D$105,MATCH($A957,Variables!$A$5:$A$105,0)))&amp;"."&amp;K$5</f>
        <v/>
      </c>
      <c r="L957" s="41">
        <f>L$134*$D957*INDEX(L$117:L$133,$E957)</f>
        <v/>
      </c>
      <c r="M957" s="40">
        <f>M$134*$D957*INDEX(M$117:M$133,$E957)</f>
        <v/>
      </c>
      <c r="N957" s="40">
        <f>N$134*$D957*INDEX(N$117:N$133,$E957)</f>
        <v/>
      </c>
      <c r="O957" s="40">
        <f>O$134*$D957*INDEX(O$117:O$133,$E957)</f>
        <v/>
      </c>
      <c r="P957" s="40">
        <f>P$134*$D957*INDEX(P$117:P$133,$E957)</f>
        <v/>
      </c>
      <c r="Q957" s="40">
        <f>Q$134*$D957*INDEX(Q$117:Q$133,$E957)</f>
        <v/>
      </c>
      <c r="R957" s="40">
        <f>R$134*$D957*INDEX(R$117:R$133,$E957)</f>
        <v/>
      </c>
      <c r="S957" s="40">
        <f>S$134*$D957*INDEX(S$117:S$133,$E957)</f>
        <v/>
      </c>
      <c r="T957" s="40">
        <f>T$134*$D957*INDEX(T$117:T$133,$E957)</f>
        <v/>
      </c>
      <c r="U957" s="40">
        <f>U$134*$D957*INDEX(U$117:U$133,$E957)</f>
        <v/>
      </c>
      <c r="V957" s="40">
        <f>V$134*$D957*INDEX(V$117:V$133,$E957)</f>
        <v/>
      </c>
      <c r="W957" s="40">
        <f>W$134*$D957*INDEX(W$117:W$133,$E957)</f>
        <v/>
      </c>
      <c r="X957" s="40">
        <f>X$134*$D957*INDEX(X$117:X$133,$E957)</f>
        <v/>
      </c>
      <c r="Y957" s="40">
        <f>Y$134*$D957*INDEX(Y$117:Y$133,$E957)</f>
        <v/>
      </c>
      <c r="Z957" s="40">
        <f>Z$134*$D957*INDEX(Z$117:Z$133,$E957)</f>
        <v/>
      </c>
      <c r="AA957" s="40">
        <f>AA$134*$D957*INDEX(AA$117:AA$133,$E957)</f>
        <v/>
      </c>
      <c r="AB957" s="40">
        <f>AB$134*$D957*INDEX(AB$117:AB$133,$E957)</f>
        <v/>
      </c>
      <c r="AC957" s="40">
        <f>AC$134*$D957*INDEX(AC$117:AC$133,$E957)</f>
        <v/>
      </c>
      <c r="AD957" s="42">
        <f>ETSCOST(AD$134,$D957,INDEX(AD$117:AD$133,$E957))</f>
        <v/>
      </c>
      <c r="AE957" s="25">
        <f>LOWER(Settings!$C$4)&amp;".mit."&amp;$A957&amp;IF($C957="","","."&amp;$C957&amp;"."&amp;$B957)&amp;IF(INDEX(Variables!$D$5:$D$105,MATCH($A957,Variables!$A$5:$A$105,0))="","","."&amp;INDEX(Variables!$D$5:$D$105,MATCH($A957,Variables!$A$5:$A$105,0)))&amp;"."&amp;AE$5</f>
        <v/>
      </c>
      <c r="AF957" s="41">
        <f>AF$134*$D957*INDEX(AF$117:AF$133,$E957)</f>
        <v/>
      </c>
      <c r="AG957" s="40">
        <f>AG$134*$D957*INDEX(AG$117:AG$133,$E957)</f>
        <v/>
      </c>
      <c r="AH957" s="40">
        <f>AH$134*$D957*INDEX(AH$117:AH$133,$E957)</f>
        <v/>
      </c>
      <c r="AI957" s="40">
        <f>AI$134*$D957*INDEX(AI$117:AI$133,$E957)</f>
        <v/>
      </c>
      <c r="AJ957" s="40">
        <f>AJ$134*$D957*INDEX(AJ$117:AJ$133,$E957)</f>
        <v/>
      </c>
      <c r="AK957" s="40">
        <f>AK$134*$D957*INDEX(AK$117:AK$133,$E957)</f>
        <v/>
      </c>
      <c r="AL957" s="40">
        <f>AL$134*$D957*INDEX(AL$117:AL$133,$E957)</f>
        <v/>
      </c>
      <c r="AM957" s="40">
        <f>AM$134*$D957*INDEX(AM$117:AM$133,$E957)</f>
        <v/>
      </c>
      <c r="AN957" s="40">
        <f>AN$134*$D957*INDEX(AN$117:AN$133,$E957)</f>
        <v/>
      </c>
      <c r="AO957" s="40">
        <f>AO$134*$D957*INDEX(AO$117:AO$133,$E957)</f>
        <v/>
      </c>
      <c r="AP957" s="40">
        <f>AP$134*$D957*INDEX(AP$117:AP$133,$E957)</f>
        <v/>
      </c>
      <c r="AQ957" s="40">
        <f>AQ$134*$D957*INDEX(AQ$117:AQ$133,$E957)</f>
        <v/>
      </c>
      <c r="AR957" s="40">
        <f>AR$134*$D957*INDEX(AR$117:AR$133,$E957)</f>
        <v/>
      </c>
      <c r="AS957" s="40">
        <f>AS$134*$D957*INDEX(AS$117:AS$133,$E957)</f>
        <v/>
      </c>
      <c r="AT957" s="40">
        <f>AT$134*$D957*INDEX(AT$117:AT$133,$E957)</f>
        <v/>
      </c>
      <c r="AU957" s="40">
        <f>AU$134*$D957*INDEX(AU$117:AU$133,$E957)</f>
        <v/>
      </c>
      <c r="AV957" s="40">
        <f>AV$134*$D957*INDEX(AV$117:AV$133,$E957)</f>
        <v/>
      </c>
      <c r="AW957" s="40">
        <f>AW$134*$D957*INDEX(AW$117:AW$133,$E957)</f>
        <v/>
      </c>
      <c r="AX957" s="42">
        <f>ETSCOST(AX$134,$D957,INDEX(AX$117:AX$133,$E957))</f>
        <v/>
      </c>
    </row>
    <row r="958" hidden="1" outlineLevel="2">
      <c r="A958" s="5" t="inlineStr">
        <is>
          <t>ets</t>
        </is>
      </c>
      <c r="B958" s="5" t="inlineStr">
        <is>
          <t>gso</t>
        </is>
      </c>
      <c r="C958" s="5" t="inlineStr">
        <is>
          <t>mch</t>
        </is>
      </c>
      <c r="D958" s="40">
        <f>INDEX(Inputs!$T$5:$T$132,MATCH($B958&amp;"|"&amp;$C958,Inputs!$A$5:$A$132,0))</f>
        <v/>
      </c>
      <c r="E958" s="40">
        <f>INDEX(Inputs!$K$5:$K$132,MATCH($B958&amp;"|"&amp;$C958,Inputs!$A$5:$A$132,0))</f>
        <v/>
      </c>
      <c r="F958" s="39" t="n"/>
      <c r="G958" s="39" t="n"/>
      <c r="H958" s="5">
        <f>INDEX(Variables!$B$5:$B$105,MATCH($A958,Variables!$A$5:$A$105,0))&amp;IF($C958="",""," | "&amp;INDEX(Mapping!$B$5:$B$26,MATCH($C958,Mapping!$A$5:$A$26,0))&amp;" | "&amp;INDEX(Mapping!$B$30:$B$41,MATCH($B958,Mapping!$A$30:$A$41,0)))</f>
        <v/>
      </c>
      <c r="I958" s="5">
        <f>INDEX(Variables!$C$5:$C$105,MATCH($A958,Variables!$A$5:$A$105,0))</f>
        <v/>
      </c>
      <c r="J958" s="5">
        <f>INDEX(Variables!$E$5:$E$105,MATCH($A958,Variables!$A$5:$A$105,0))</f>
        <v/>
      </c>
      <c r="K958" s="25">
        <f>LOWER(Settings!$C$4)&amp;".mit."&amp;$A958&amp;IF($C958="","","."&amp;$C958&amp;"."&amp;$B958)&amp;IF(INDEX(Variables!$D$5:$D$105,MATCH($A958,Variables!$A$5:$A$105,0))="","","."&amp;INDEX(Variables!$D$5:$D$105,MATCH($A958,Variables!$A$5:$A$105,0)))&amp;"."&amp;K$5</f>
        <v/>
      </c>
      <c r="L958" s="41">
        <f>L$134*$D958*INDEX(L$117:L$133,$E958)</f>
        <v/>
      </c>
      <c r="M958" s="40">
        <f>M$134*$D958*INDEX(M$117:M$133,$E958)</f>
        <v/>
      </c>
      <c r="N958" s="40">
        <f>N$134*$D958*INDEX(N$117:N$133,$E958)</f>
        <v/>
      </c>
      <c r="O958" s="40">
        <f>O$134*$D958*INDEX(O$117:O$133,$E958)</f>
        <v/>
      </c>
      <c r="P958" s="40">
        <f>P$134*$D958*INDEX(P$117:P$133,$E958)</f>
        <v/>
      </c>
      <c r="Q958" s="40">
        <f>Q$134*$D958*INDEX(Q$117:Q$133,$E958)</f>
        <v/>
      </c>
      <c r="R958" s="40">
        <f>R$134*$D958*INDEX(R$117:R$133,$E958)</f>
        <v/>
      </c>
      <c r="S958" s="40">
        <f>S$134*$D958*INDEX(S$117:S$133,$E958)</f>
        <v/>
      </c>
      <c r="T958" s="40">
        <f>T$134*$D958*INDEX(T$117:T$133,$E958)</f>
        <v/>
      </c>
      <c r="U958" s="40">
        <f>U$134*$D958*INDEX(U$117:U$133,$E958)</f>
        <v/>
      </c>
      <c r="V958" s="40">
        <f>V$134*$D958*INDEX(V$117:V$133,$E958)</f>
        <v/>
      </c>
      <c r="W958" s="40">
        <f>W$134*$D958*INDEX(W$117:W$133,$E958)</f>
        <v/>
      </c>
      <c r="X958" s="40">
        <f>X$134*$D958*INDEX(X$117:X$133,$E958)</f>
        <v/>
      </c>
      <c r="Y958" s="40">
        <f>Y$134*$D958*INDEX(Y$117:Y$133,$E958)</f>
        <v/>
      </c>
      <c r="Z958" s="40">
        <f>Z$134*$D958*INDEX(Z$117:Z$133,$E958)</f>
        <v/>
      </c>
      <c r="AA958" s="40">
        <f>AA$134*$D958*INDEX(AA$117:AA$133,$E958)</f>
        <v/>
      </c>
      <c r="AB958" s="40">
        <f>AB$134*$D958*INDEX(AB$117:AB$133,$E958)</f>
        <v/>
      </c>
      <c r="AC958" s="40">
        <f>AC$134*$D958*INDEX(AC$117:AC$133,$E958)</f>
        <v/>
      </c>
      <c r="AD958" s="42">
        <f>ETSCOST(AD$134,$D958,INDEX(AD$117:AD$133,$E958))</f>
        <v/>
      </c>
      <c r="AE958" s="25">
        <f>LOWER(Settings!$C$4)&amp;".mit."&amp;$A958&amp;IF($C958="","","."&amp;$C958&amp;"."&amp;$B958)&amp;IF(INDEX(Variables!$D$5:$D$105,MATCH($A958,Variables!$A$5:$A$105,0))="","","."&amp;INDEX(Variables!$D$5:$D$105,MATCH($A958,Variables!$A$5:$A$105,0)))&amp;"."&amp;AE$5</f>
        <v/>
      </c>
      <c r="AF958" s="41">
        <f>AF$134*$D958*INDEX(AF$117:AF$133,$E958)</f>
        <v/>
      </c>
      <c r="AG958" s="40">
        <f>AG$134*$D958*INDEX(AG$117:AG$133,$E958)</f>
        <v/>
      </c>
      <c r="AH958" s="40">
        <f>AH$134*$D958*INDEX(AH$117:AH$133,$E958)</f>
        <v/>
      </c>
      <c r="AI958" s="40">
        <f>AI$134*$D958*INDEX(AI$117:AI$133,$E958)</f>
        <v/>
      </c>
      <c r="AJ958" s="40">
        <f>AJ$134*$D958*INDEX(AJ$117:AJ$133,$E958)</f>
        <v/>
      </c>
      <c r="AK958" s="40">
        <f>AK$134*$D958*INDEX(AK$117:AK$133,$E958)</f>
        <v/>
      </c>
      <c r="AL958" s="40">
        <f>AL$134*$D958*INDEX(AL$117:AL$133,$E958)</f>
        <v/>
      </c>
      <c r="AM958" s="40">
        <f>AM$134*$D958*INDEX(AM$117:AM$133,$E958)</f>
        <v/>
      </c>
      <c r="AN958" s="40">
        <f>AN$134*$D958*INDEX(AN$117:AN$133,$E958)</f>
        <v/>
      </c>
      <c r="AO958" s="40">
        <f>AO$134*$D958*INDEX(AO$117:AO$133,$E958)</f>
        <v/>
      </c>
      <c r="AP958" s="40">
        <f>AP$134*$D958*INDEX(AP$117:AP$133,$E958)</f>
        <v/>
      </c>
      <c r="AQ958" s="40">
        <f>AQ$134*$D958*INDEX(AQ$117:AQ$133,$E958)</f>
        <v/>
      </c>
      <c r="AR958" s="40">
        <f>AR$134*$D958*INDEX(AR$117:AR$133,$E958)</f>
        <v/>
      </c>
      <c r="AS958" s="40">
        <f>AS$134*$D958*INDEX(AS$117:AS$133,$E958)</f>
        <v/>
      </c>
      <c r="AT958" s="40">
        <f>AT$134*$D958*INDEX(AT$117:AT$133,$E958)</f>
        <v/>
      </c>
      <c r="AU958" s="40">
        <f>AU$134*$D958*INDEX(AU$117:AU$133,$E958)</f>
        <v/>
      </c>
      <c r="AV958" s="40">
        <f>AV$134*$D958*INDEX(AV$117:AV$133,$E958)</f>
        <v/>
      </c>
      <c r="AW958" s="40">
        <f>AW$134*$D958*INDEX(AW$117:AW$133,$E958)</f>
        <v/>
      </c>
      <c r="AX958" s="42">
        <f>ETSCOST(AX$134,$D958,INDEX(AX$117:AX$133,$E958))</f>
        <v/>
      </c>
    </row>
    <row r="959" hidden="1" outlineLevel="2">
      <c r="A959" s="5" t="inlineStr">
        <is>
          <t>ets</t>
        </is>
      </c>
      <c r="B959" s="5" t="inlineStr">
        <is>
          <t>die</t>
        </is>
      </c>
      <c r="C959" s="5" t="inlineStr">
        <is>
          <t>mch</t>
        </is>
      </c>
      <c r="D959" s="40">
        <f>INDEX(Inputs!$T$5:$T$132,MATCH($B959&amp;"|"&amp;$C959,Inputs!$A$5:$A$132,0))</f>
        <v/>
      </c>
      <c r="E959" s="40">
        <f>INDEX(Inputs!$K$5:$K$132,MATCH($B959&amp;"|"&amp;$C959,Inputs!$A$5:$A$132,0))</f>
        <v/>
      </c>
      <c r="F959" s="39" t="n"/>
      <c r="G959" s="39" t="n"/>
      <c r="H959" s="5">
        <f>INDEX(Variables!$B$5:$B$105,MATCH($A959,Variables!$A$5:$A$105,0))&amp;IF($C959="",""," | "&amp;INDEX(Mapping!$B$5:$B$26,MATCH($C959,Mapping!$A$5:$A$26,0))&amp;" | "&amp;INDEX(Mapping!$B$30:$B$41,MATCH($B959,Mapping!$A$30:$A$41,0)))</f>
        <v/>
      </c>
      <c r="I959" s="5">
        <f>INDEX(Variables!$C$5:$C$105,MATCH($A959,Variables!$A$5:$A$105,0))</f>
        <v/>
      </c>
      <c r="J959" s="5">
        <f>INDEX(Variables!$E$5:$E$105,MATCH($A959,Variables!$A$5:$A$105,0))</f>
        <v/>
      </c>
      <c r="K959" s="25">
        <f>LOWER(Settings!$C$4)&amp;".mit."&amp;$A959&amp;IF($C959="","","."&amp;$C959&amp;"."&amp;$B959)&amp;IF(INDEX(Variables!$D$5:$D$105,MATCH($A959,Variables!$A$5:$A$105,0))="","","."&amp;INDEX(Variables!$D$5:$D$105,MATCH($A959,Variables!$A$5:$A$105,0)))&amp;"."&amp;K$5</f>
        <v/>
      </c>
      <c r="L959" s="41">
        <f>L$134*$D959*INDEX(L$117:L$133,$E959)</f>
        <v/>
      </c>
      <c r="M959" s="40">
        <f>M$134*$D959*INDEX(M$117:M$133,$E959)</f>
        <v/>
      </c>
      <c r="N959" s="40">
        <f>N$134*$D959*INDEX(N$117:N$133,$E959)</f>
        <v/>
      </c>
      <c r="O959" s="40">
        <f>O$134*$D959*INDEX(O$117:O$133,$E959)</f>
        <v/>
      </c>
      <c r="P959" s="40">
        <f>P$134*$D959*INDEX(P$117:P$133,$E959)</f>
        <v/>
      </c>
      <c r="Q959" s="40">
        <f>Q$134*$D959*INDEX(Q$117:Q$133,$E959)</f>
        <v/>
      </c>
      <c r="R959" s="40">
        <f>R$134*$D959*INDEX(R$117:R$133,$E959)</f>
        <v/>
      </c>
      <c r="S959" s="40">
        <f>S$134*$D959*INDEX(S$117:S$133,$E959)</f>
        <v/>
      </c>
      <c r="T959" s="40">
        <f>T$134*$D959*INDEX(T$117:T$133,$E959)</f>
        <v/>
      </c>
      <c r="U959" s="40">
        <f>U$134*$D959*INDEX(U$117:U$133,$E959)</f>
        <v/>
      </c>
      <c r="V959" s="40">
        <f>V$134*$D959*INDEX(V$117:V$133,$E959)</f>
        <v/>
      </c>
      <c r="W959" s="40">
        <f>W$134*$D959*INDEX(W$117:W$133,$E959)</f>
        <v/>
      </c>
      <c r="X959" s="40">
        <f>X$134*$D959*INDEX(X$117:X$133,$E959)</f>
        <v/>
      </c>
      <c r="Y959" s="40">
        <f>Y$134*$D959*INDEX(Y$117:Y$133,$E959)</f>
        <v/>
      </c>
      <c r="Z959" s="40">
        <f>Z$134*$D959*INDEX(Z$117:Z$133,$E959)</f>
        <v/>
      </c>
      <c r="AA959" s="40">
        <f>AA$134*$D959*INDEX(AA$117:AA$133,$E959)</f>
        <v/>
      </c>
      <c r="AB959" s="40">
        <f>AB$134*$D959*INDEX(AB$117:AB$133,$E959)</f>
        <v/>
      </c>
      <c r="AC959" s="40">
        <f>AC$134*$D959*INDEX(AC$117:AC$133,$E959)</f>
        <v/>
      </c>
      <c r="AD959" s="42">
        <f>ETSCOST(AD$134,$D959,INDEX(AD$117:AD$133,$E959))</f>
        <v/>
      </c>
      <c r="AE959" s="25">
        <f>LOWER(Settings!$C$4)&amp;".mit."&amp;$A959&amp;IF($C959="","","."&amp;$C959&amp;"."&amp;$B959)&amp;IF(INDEX(Variables!$D$5:$D$105,MATCH($A959,Variables!$A$5:$A$105,0))="","","."&amp;INDEX(Variables!$D$5:$D$105,MATCH($A959,Variables!$A$5:$A$105,0)))&amp;"."&amp;AE$5</f>
        <v/>
      </c>
      <c r="AF959" s="41">
        <f>AF$134*$D959*INDEX(AF$117:AF$133,$E959)</f>
        <v/>
      </c>
      <c r="AG959" s="40">
        <f>AG$134*$D959*INDEX(AG$117:AG$133,$E959)</f>
        <v/>
      </c>
      <c r="AH959" s="40">
        <f>AH$134*$D959*INDEX(AH$117:AH$133,$E959)</f>
        <v/>
      </c>
      <c r="AI959" s="40">
        <f>AI$134*$D959*INDEX(AI$117:AI$133,$E959)</f>
        <v/>
      </c>
      <c r="AJ959" s="40">
        <f>AJ$134*$D959*INDEX(AJ$117:AJ$133,$E959)</f>
        <v/>
      </c>
      <c r="AK959" s="40">
        <f>AK$134*$D959*INDEX(AK$117:AK$133,$E959)</f>
        <v/>
      </c>
      <c r="AL959" s="40">
        <f>AL$134*$D959*INDEX(AL$117:AL$133,$E959)</f>
        <v/>
      </c>
      <c r="AM959" s="40">
        <f>AM$134*$D959*INDEX(AM$117:AM$133,$E959)</f>
        <v/>
      </c>
      <c r="AN959" s="40">
        <f>AN$134*$D959*INDEX(AN$117:AN$133,$E959)</f>
        <v/>
      </c>
      <c r="AO959" s="40">
        <f>AO$134*$D959*INDEX(AO$117:AO$133,$E959)</f>
        <v/>
      </c>
      <c r="AP959" s="40">
        <f>AP$134*$D959*INDEX(AP$117:AP$133,$E959)</f>
        <v/>
      </c>
      <c r="AQ959" s="40">
        <f>AQ$134*$D959*INDEX(AQ$117:AQ$133,$E959)</f>
        <v/>
      </c>
      <c r="AR959" s="40">
        <f>AR$134*$D959*INDEX(AR$117:AR$133,$E959)</f>
        <v/>
      </c>
      <c r="AS959" s="40">
        <f>AS$134*$D959*INDEX(AS$117:AS$133,$E959)</f>
        <v/>
      </c>
      <c r="AT959" s="40">
        <f>AT$134*$D959*INDEX(AT$117:AT$133,$E959)</f>
        <v/>
      </c>
      <c r="AU959" s="40">
        <f>AU$134*$D959*INDEX(AU$117:AU$133,$E959)</f>
        <v/>
      </c>
      <c r="AV959" s="40">
        <f>AV$134*$D959*INDEX(AV$117:AV$133,$E959)</f>
        <v/>
      </c>
      <c r="AW959" s="40">
        <f>AW$134*$D959*INDEX(AW$117:AW$133,$E959)</f>
        <v/>
      </c>
      <c r="AX959" s="42">
        <f>ETSCOST(AX$134,$D959,INDEX(AX$117:AX$133,$E959))</f>
        <v/>
      </c>
    </row>
    <row r="960" hidden="1" outlineLevel="2">
      <c r="A960" s="5" t="inlineStr">
        <is>
          <t>ets</t>
        </is>
      </c>
      <c r="B960" s="5" t="inlineStr">
        <is>
          <t>lpg</t>
        </is>
      </c>
      <c r="C960" s="5" t="inlineStr">
        <is>
          <t>mch</t>
        </is>
      </c>
      <c r="D960" s="40">
        <f>INDEX(Inputs!$T$5:$T$132,MATCH($B960&amp;"|"&amp;$C960,Inputs!$A$5:$A$132,0))</f>
        <v/>
      </c>
      <c r="E960" s="40">
        <f>INDEX(Inputs!$K$5:$K$132,MATCH($B960&amp;"|"&amp;$C960,Inputs!$A$5:$A$132,0))</f>
        <v/>
      </c>
      <c r="F960" s="39" t="n"/>
      <c r="G960" s="39" t="n"/>
      <c r="H960" s="5">
        <f>INDEX(Variables!$B$5:$B$105,MATCH($A960,Variables!$A$5:$A$105,0))&amp;IF($C960="",""," | "&amp;INDEX(Mapping!$B$5:$B$26,MATCH($C960,Mapping!$A$5:$A$26,0))&amp;" | "&amp;INDEX(Mapping!$B$30:$B$41,MATCH($B960,Mapping!$A$30:$A$41,0)))</f>
        <v/>
      </c>
      <c r="I960" s="5">
        <f>INDEX(Variables!$C$5:$C$105,MATCH($A960,Variables!$A$5:$A$105,0))</f>
        <v/>
      </c>
      <c r="J960" s="5">
        <f>INDEX(Variables!$E$5:$E$105,MATCH($A960,Variables!$A$5:$A$105,0))</f>
        <v/>
      </c>
      <c r="K960" s="25">
        <f>LOWER(Settings!$C$4)&amp;".mit."&amp;$A960&amp;IF($C960="","","."&amp;$C960&amp;"."&amp;$B960)&amp;IF(INDEX(Variables!$D$5:$D$105,MATCH($A960,Variables!$A$5:$A$105,0))="","","."&amp;INDEX(Variables!$D$5:$D$105,MATCH($A960,Variables!$A$5:$A$105,0)))&amp;"."&amp;K$5</f>
        <v/>
      </c>
      <c r="L960" s="41">
        <f>L$134*$D960*INDEX(L$117:L$133,$E960)</f>
        <v/>
      </c>
      <c r="M960" s="40">
        <f>M$134*$D960*INDEX(M$117:M$133,$E960)</f>
        <v/>
      </c>
      <c r="N960" s="40">
        <f>N$134*$D960*INDEX(N$117:N$133,$E960)</f>
        <v/>
      </c>
      <c r="O960" s="40">
        <f>O$134*$D960*INDEX(O$117:O$133,$E960)</f>
        <v/>
      </c>
      <c r="P960" s="40">
        <f>P$134*$D960*INDEX(P$117:P$133,$E960)</f>
        <v/>
      </c>
      <c r="Q960" s="40">
        <f>Q$134*$D960*INDEX(Q$117:Q$133,$E960)</f>
        <v/>
      </c>
      <c r="R960" s="40">
        <f>R$134*$D960*INDEX(R$117:R$133,$E960)</f>
        <v/>
      </c>
      <c r="S960" s="40">
        <f>S$134*$D960*INDEX(S$117:S$133,$E960)</f>
        <v/>
      </c>
      <c r="T960" s="40">
        <f>T$134*$D960*INDEX(T$117:T$133,$E960)</f>
        <v/>
      </c>
      <c r="U960" s="40">
        <f>U$134*$D960*INDEX(U$117:U$133,$E960)</f>
        <v/>
      </c>
      <c r="V960" s="40">
        <f>V$134*$D960*INDEX(V$117:V$133,$E960)</f>
        <v/>
      </c>
      <c r="W960" s="40">
        <f>W$134*$D960*INDEX(W$117:W$133,$E960)</f>
        <v/>
      </c>
      <c r="X960" s="40">
        <f>X$134*$D960*INDEX(X$117:X$133,$E960)</f>
        <v/>
      </c>
      <c r="Y960" s="40">
        <f>Y$134*$D960*INDEX(Y$117:Y$133,$E960)</f>
        <v/>
      </c>
      <c r="Z960" s="40">
        <f>Z$134*$D960*INDEX(Z$117:Z$133,$E960)</f>
        <v/>
      </c>
      <c r="AA960" s="40">
        <f>AA$134*$D960*INDEX(AA$117:AA$133,$E960)</f>
        <v/>
      </c>
      <c r="AB960" s="40">
        <f>AB$134*$D960*INDEX(AB$117:AB$133,$E960)</f>
        <v/>
      </c>
      <c r="AC960" s="40">
        <f>AC$134*$D960*INDEX(AC$117:AC$133,$E960)</f>
        <v/>
      </c>
      <c r="AD960" s="42">
        <f>ETSCOST(AD$134,$D960,INDEX(AD$117:AD$133,$E960))</f>
        <v/>
      </c>
      <c r="AE960" s="25">
        <f>LOWER(Settings!$C$4)&amp;".mit."&amp;$A960&amp;IF($C960="","","."&amp;$C960&amp;"."&amp;$B960)&amp;IF(INDEX(Variables!$D$5:$D$105,MATCH($A960,Variables!$A$5:$A$105,0))="","","."&amp;INDEX(Variables!$D$5:$D$105,MATCH($A960,Variables!$A$5:$A$105,0)))&amp;"."&amp;AE$5</f>
        <v/>
      </c>
      <c r="AF960" s="41">
        <f>AF$134*$D960*INDEX(AF$117:AF$133,$E960)</f>
        <v/>
      </c>
      <c r="AG960" s="40">
        <f>AG$134*$D960*INDEX(AG$117:AG$133,$E960)</f>
        <v/>
      </c>
      <c r="AH960" s="40">
        <f>AH$134*$D960*INDEX(AH$117:AH$133,$E960)</f>
        <v/>
      </c>
      <c r="AI960" s="40">
        <f>AI$134*$D960*INDEX(AI$117:AI$133,$E960)</f>
        <v/>
      </c>
      <c r="AJ960" s="40">
        <f>AJ$134*$D960*INDEX(AJ$117:AJ$133,$E960)</f>
        <v/>
      </c>
      <c r="AK960" s="40">
        <f>AK$134*$D960*INDEX(AK$117:AK$133,$E960)</f>
        <v/>
      </c>
      <c r="AL960" s="40">
        <f>AL$134*$D960*INDEX(AL$117:AL$133,$E960)</f>
        <v/>
      </c>
      <c r="AM960" s="40">
        <f>AM$134*$D960*INDEX(AM$117:AM$133,$E960)</f>
        <v/>
      </c>
      <c r="AN960" s="40">
        <f>AN$134*$D960*INDEX(AN$117:AN$133,$E960)</f>
        <v/>
      </c>
      <c r="AO960" s="40">
        <f>AO$134*$D960*INDEX(AO$117:AO$133,$E960)</f>
        <v/>
      </c>
      <c r="AP960" s="40">
        <f>AP$134*$D960*INDEX(AP$117:AP$133,$E960)</f>
        <v/>
      </c>
      <c r="AQ960" s="40">
        <f>AQ$134*$D960*INDEX(AQ$117:AQ$133,$E960)</f>
        <v/>
      </c>
      <c r="AR960" s="40">
        <f>AR$134*$D960*INDEX(AR$117:AR$133,$E960)</f>
        <v/>
      </c>
      <c r="AS960" s="40">
        <f>AS$134*$D960*INDEX(AS$117:AS$133,$E960)</f>
        <v/>
      </c>
      <c r="AT960" s="40">
        <f>AT$134*$D960*INDEX(AT$117:AT$133,$E960)</f>
        <v/>
      </c>
      <c r="AU960" s="40">
        <f>AU$134*$D960*INDEX(AU$117:AU$133,$E960)</f>
        <v/>
      </c>
      <c r="AV960" s="40">
        <f>AV$134*$D960*INDEX(AV$117:AV$133,$E960)</f>
        <v/>
      </c>
      <c r="AW960" s="40">
        <f>AW$134*$D960*INDEX(AW$117:AW$133,$E960)</f>
        <v/>
      </c>
      <c r="AX960" s="42">
        <f>ETSCOST(AX$134,$D960,INDEX(AX$117:AX$133,$E960))</f>
        <v/>
      </c>
    </row>
    <row r="961" hidden="1" outlineLevel="2">
      <c r="A961" s="5" t="inlineStr">
        <is>
          <t>ets</t>
        </is>
      </c>
      <c r="B961" s="5" t="inlineStr">
        <is>
          <t>ker</t>
        </is>
      </c>
      <c r="C961" s="5" t="inlineStr">
        <is>
          <t>mch</t>
        </is>
      </c>
      <c r="D961" s="40">
        <f>INDEX(Inputs!$T$5:$T$132,MATCH($B961&amp;"|"&amp;$C961,Inputs!$A$5:$A$132,0))</f>
        <v/>
      </c>
      <c r="E961" s="40">
        <f>INDEX(Inputs!$K$5:$K$132,MATCH($B961&amp;"|"&amp;$C961,Inputs!$A$5:$A$132,0))</f>
        <v/>
      </c>
      <c r="F961" s="39" t="n"/>
      <c r="G961" s="39" t="n"/>
      <c r="H961" s="5">
        <f>INDEX(Variables!$B$5:$B$105,MATCH($A961,Variables!$A$5:$A$105,0))&amp;IF($C961="",""," | "&amp;INDEX(Mapping!$B$5:$B$26,MATCH($C961,Mapping!$A$5:$A$26,0))&amp;" | "&amp;INDEX(Mapping!$B$30:$B$41,MATCH($B961,Mapping!$A$30:$A$41,0)))</f>
        <v/>
      </c>
      <c r="I961" s="5">
        <f>INDEX(Variables!$C$5:$C$105,MATCH($A961,Variables!$A$5:$A$105,0))</f>
        <v/>
      </c>
      <c r="J961" s="5">
        <f>INDEX(Variables!$E$5:$E$105,MATCH($A961,Variables!$A$5:$A$105,0))</f>
        <v/>
      </c>
      <c r="K961" s="25">
        <f>LOWER(Settings!$C$4)&amp;".mit."&amp;$A961&amp;IF($C961="","","."&amp;$C961&amp;"."&amp;$B961)&amp;IF(INDEX(Variables!$D$5:$D$105,MATCH($A961,Variables!$A$5:$A$105,0))="","","."&amp;INDEX(Variables!$D$5:$D$105,MATCH($A961,Variables!$A$5:$A$105,0)))&amp;"."&amp;K$5</f>
        <v/>
      </c>
      <c r="L961" s="41">
        <f>L$134*$D961*INDEX(L$117:L$133,$E961)</f>
        <v/>
      </c>
      <c r="M961" s="40">
        <f>M$134*$D961*INDEX(M$117:M$133,$E961)</f>
        <v/>
      </c>
      <c r="N961" s="40">
        <f>N$134*$D961*INDEX(N$117:N$133,$E961)</f>
        <v/>
      </c>
      <c r="O961" s="40">
        <f>O$134*$D961*INDEX(O$117:O$133,$E961)</f>
        <v/>
      </c>
      <c r="P961" s="40">
        <f>P$134*$D961*INDEX(P$117:P$133,$E961)</f>
        <v/>
      </c>
      <c r="Q961" s="40">
        <f>Q$134*$D961*INDEX(Q$117:Q$133,$E961)</f>
        <v/>
      </c>
      <c r="R961" s="40">
        <f>R$134*$D961*INDEX(R$117:R$133,$E961)</f>
        <v/>
      </c>
      <c r="S961" s="40">
        <f>S$134*$D961*INDEX(S$117:S$133,$E961)</f>
        <v/>
      </c>
      <c r="T961" s="40">
        <f>T$134*$D961*INDEX(T$117:T$133,$E961)</f>
        <v/>
      </c>
      <c r="U961" s="40">
        <f>U$134*$D961*INDEX(U$117:U$133,$E961)</f>
        <v/>
      </c>
      <c r="V961" s="40">
        <f>V$134*$D961*INDEX(V$117:V$133,$E961)</f>
        <v/>
      </c>
      <c r="W961" s="40">
        <f>W$134*$D961*INDEX(W$117:W$133,$E961)</f>
        <v/>
      </c>
      <c r="X961" s="40">
        <f>X$134*$D961*INDEX(X$117:X$133,$E961)</f>
        <v/>
      </c>
      <c r="Y961" s="40">
        <f>Y$134*$D961*INDEX(Y$117:Y$133,$E961)</f>
        <v/>
      </c>
      <c r="Z961" s="40">
        <f>Z$134*$D961*INDEX(Z$117:Z$133,$E961)</f>
        <v/>
      </c>
      <c r="AA961" s="40">
        <f>AA$134*$D961*INDEX(AA$117:AA$133,$E961)</f>
        <v/>
      </c>
      <c r="AB961" s="40">
        <f>AB$134*$D961*INDEX(AB$117:AB$133,$E961)</f>
        <v/>
      </c>
      <c r="AC961" s="40">
        <f>AC$134*$D961*INDEX(AC$117:AC$133,$E961)</f>
        <v/>
      </c>
      <c r="AD961" s="42">
        <f>ETSCOST(AD$134,$D961,INDEX(AD$117:AD$133,$E961))</f>
        <v/>
      </c>
      <c r="AE961" s="25">
        <f>LOWER(Settings!$C$4)&amp;".mit."&amp;$A961&amp;IF($C961="","","."&amp;$C961&amp;"."&amp;$B961)&amp;IF(INDEX(Variables!$D$5:$D$105,MATCH($A961,Variables!$A$5:$A$105,0))="","","."&amp;INDEX(Variables!$D$5:$D$105,MATCH($A961,Variables!$A$5:$A$105,0)))&amp;"."&amp;AE$5</f>
        <v/>
      </c>
      <c r="AF961" s="41">
        <f>AF$134*$D961*INDEX(AF$117:AF$133,$E961)</f>
        <v/>
      </c>
      <c r="AG961" s="40">
        <f>AG$134*$D961*INDEX(AG$117:AG$133,$E961)</f>
        <v/>
      </c>
      <c r="AH961" s="40">
        <f>AH$134*$D961*INDEX(AH$117:AH$133,$E961)</f>
        <v/>
      </c>
      <c r="AI961" s="40">
        <f>AI$134*$D961*INDEX(AI$117:AI$133,$E961)</f>
        <v/>
      </c>
      <c r="AJ961" s="40">
        <f>AJ$134*$D961*INDEX(AJ$117:AJ$133,$E961)</f>
        <v/>
      </c>
      <c r="AK961" s="40">
        <f>AK$134*$D961*INDEX(AK$117:AK$133,$E961)</f>
        <v/>
      </c>
      <c r="AL961" s="40">
        <f>AL$134*$D961*INDEX(AL$117:AL$133,$E961)</f>
        <v/>
      </c>
      <c r="AM961" s="40">
        <f>AM$134*$D961*INDEX(AM$117:AM$133,$E961)</f>
        <v/>
      </c>
      <c r="AN961" s="40">
        <f>AN$134*$D961*INDEX(AN$117:AN$133,$E961)</f>
        <v/>
      </c>
      <c r="AO961" s="40">
        <f>AO$134*$D961*INDEX(AO$117:AO$133,$E961)</f>
        <v/>
      </c>
      <c r="AP961" s="40">
        <f>AP$134*$D961*INDEX(AP$117:AP$133,$E961)</f>
        <v/>
      </c>
      <c r="AQ961" s="40">
        <f>AQ$134*$D961*INDEX(AQ$117:AQ$133,$E961)</f>
        <v/>
      </c>
      <c r="AR961" s="40">
        <f>AR$134*$D961*INDEX(AR$117:AR$133,$E961)</f>
        <v/>
      </c>
      <c r="AS961" s="40">
        <f>AS$134*$D961*INDEX(AS$117:AS$133,$E961)</f>
        <v/>
      </c>
      <c r="AT961" s="40">
        <f>AT$134*$D961*INDEX(AT$117:AT$133,$E961)</f>
        <v/>
      </c>
      <c r="AU961" s="40">
        <f>AU$134*$D961*INDEX(AU$117:AU$133,$E961)</f>
        <v/>
      </c>
      <c r="AV961" s="40">
        <f>AV$134*$D961*INDEX(AV$117:AV$133,$E961)</f>
        <v/>
      </c>
      <c r="AW961" s="40">
        <f>AW$134*$D961*INDEX(AW$117:AW$133,$E961)</f>
        <v/>
      </c>
      <c r="AX961" s="42">
        <f>ETSCOST(AX$134,$D961,INDEX(AX$117:AX$133,$E961))</f>
        <v/>
      </c>
    </row>
    <row r="962" hidden="1" outlineLevel="2">
      <c r="A962" s="5" t="inlineStr">
        <is>
          <t>ets</t>
        </is>
      </c>
      <c r="B962" s="5" t="inlineStr">
        <is>
          <t>oop</t>
        </is>
      </c>
      <c r="C962" s="5" t="inlineStr">
        <is>
          <t>mch</t>
        </is>
      </c>
      <c r="D962" s="40">
        <f>INDEX(Inputs!$T$5:$T$132,MATCH($B962&amp;"|"&amp;$C962,Inputs!$A$5:$A$132,0))</f>
        <v/>
      </c>
      <c r="E962" s="40">
        <f>INDEX(Inputs!$K$5:$K$132,MATCH($B962&amp;"|"&amp;$C962,Inputs!$A$5:$A$132,0))</f>
        <v/>
      </c>
      <c r="F962" s="39" t="n"/>
      <c r="G962" s="39" t="n"/>
      <c r="H962" s="5">
        <f>INDEX(Variables!$B$5:$B$105,MATCH($A962,Variables!$A$5:$A$105,0))&amp;IF($C962="",""," | "&amp;INDEX(Mapping!$B$5:$B$26,MATCH($C962,Mapping!$A$5:$A$26,0))&amp;" | "&amp;INDEX(Mapping!$B$30:$B$41,MATCH($B962,Mapping!$A$30:$A$41,0)))</f>
        <v/>
      </c>
      <c r="I962" s="5">
        <f>INDEX(Variables!$C$5:$C$105,MATCH($A962,Variables!$A$5:$A$105,0))</f>
        <v/>
      </c>
      <c r="J962" s="5">
        <f>INDEX(Variables!$E$5:$E$105,MATCH($A962,Variables!$A$5:$A$105,0))</f>
        <v/>
      </c>
      <c r="K962" s="25">
        <f>LOWER(Settings!$C$4)&amp;".mit."&amp;$A962&amp;IF($C962="","","."&amp;$C962&amp;"."&amp;$B962)&amp;IF(INDEX(Variables!$D$5:$D$105,MATCH($A962,Variables!$A$5:$A$105,0))="","","."&amp;INDEX(Variables!$D$5:$D$105,MATCH($A962,Variables!$A$5:$A$105,0)))&amp;"."&amp;K$5</f>
        <v/>
      </c>
      <c r="L962" s="41">
        <f>L$134*$D962*INDEX(L$117:L$133,$E962)</f>
        <v/>
      </c>
      <c r="M962" s="40">
        <f>M$134*$D962*INDEX(M$117:M$133,$E962)</f>
        <v/>
      </c>
      <c r="N962" s="40">
        <f>N$134*$D962*INDEX(N$117:N$133,$E962)</f>
        <v/>
      </c>
      <c r="O962" s="40">
        <f>O$134*$D962*INDEX(O$117:O$133,$E962)</f>
        <v/>
      </c>
      <c r="P962" s="40">
        <f>P$134*$D962*INDEX(P$117:P$133,$E962)</f>
        <v/>
      </c>
      <c r="Q962" s="40">
        <f>Q$134*$D962*INDEX(Q$117:Q$133,$E962)</f>
        <v/>
      </c>
      <c r="R962" s="40">
        <f>R$134*$D962*INDEX(R$117:R$133,$E962)</f>
        <v/>
      </c>
      <c r="S962" s="40">
        <f>S$134*$D962*INDEX(S$117:S$133,$E962)</f>
        <v/>
      </c>
      <c r="T962" s="40">
        <f>T$134*$D962*INDEX(T$117:T$133,$E962)</f>
        <v/>
      </c>
      <c r="U962" s="40">
        <f>U$134*$D962*INDEX(U$117:U$133,$E962)</f>
        <v/>
      </c>
      <c r="V962" s="40">
        <f>V$134*$D962*INDEX(V$117:V$133,$E962)</f>
        <v/>
      </c>
      <c r="W962" s="40">
        <f>W$134*$D962*INDEX(W$117:W$133,$E962)</f>
        <v/>
      </c>
      <c r="X962" s="40">
        <f>X$134*$D962*INDEX(X$117:X$133,$E962)</f>
        <v/>
      </c>
      <c r="Y962" s="40">
        <f>Y$134*$D962*INDEX(Y$117:Y$133,$E962)</f>
        <v/>
      </c>
      <c r="Z962" s="40">
        <f>Z$134*$D962*INDEX(Z$117:Z$133,$E962)</f>
        <v/>
      </c>
      <c r="AA962" s="40">
        <f>AA$134*$D962*INDEX(AA$117:AA$133,$E962)</f>
        <v/>
      </c>
      <c r="AB962" s="40">
        <f>AB$134*$D962*INDEX(AB$117:AB$133,$E962)</f>
        <v/>
      </c>
      <c r="AC962" s="40">
        <f>AC$134*$D962*INDEX(AC$117:AC$133,$E962)</f>
        <v/>
      </c>
      <c r="AD962" s="42">
        <f>ETSCOST(AD$134,$D962,INDEX(AD$117:AD$133,$E962))</f>
        <v/>
      </c>
      <c r="AE962" s="25">
        <f>LOWER(Settings!$C$4)&amp;".mit."&amp;$A962&amp;IF($C962="","","."&amp;$C962&amp;"."&amp;$B962)&amp;IF(INDEX(Variables!$D$5:$D$105,MATCH($A962,Variables!$A$5:$A$105,0))="","","."&amp;INDEX(Variables!$D$5:$D$105,MATCH($A962,Variables!$A$5:$A$105,0)))&amp;"."&amp;AE$5</f>
        <v/>
      </c>
      <c r="AF962" s="41">
        <f>AF$134*$D962*INDEX(AF$117:AF$133,$E962)</f>
        <v/>
      </c>
      <c r="AG962" s="40">
        <f>AG$134*$D962*INDEX(AG$117:AG$133,$E962)</f>
        <v/>
      </c>
      <c r="AH962" s="40">
        <f>AH$134*$D962*INDEX(AH$117:AH$133,$E962)</f>
        <v/>
      </c>
      <c r="AI962" s="40">
        <f>AI$134*$D962*INDEX(AI$117:AI$133,$E962)</f>
        <v/>
      </c>
      <c r="AJ962" s="40">
        <f>AJ$134*$D962*INDEX(AJ$117:AJ$133,$E962)</f>
        <v/>
      </c>
      <c r="AK962" s="40">
        <f>AK$134*$D962*INDEX(AK$117:AK$133,$E962)</f>
        <v/>
      </c>
      <c r="AL962" s="40">
        <f>AL$134*$D962*INDEX(AL$117:AL$133,$E962)</f>
        <v/>
      </c>
      <c r="AM962" s="40">
        <f>AM$134*$D962*INDEX(AM$117:AM$133,$E962)</f>
        <v/>
      </c>
      <c r="AN962" s="40">
        <f>AN$134*$D962*INDEX(AN$117:AN$133,$E962)</f>
        <v/>
      </c>
      <c r="AO962" s="40">
        <f>AO$134*$D962*INDEX(AO$117:AO$133,$E962)</f>
        <v/>
      </c>
      <c r="AP962" s="40">
        <f>AP$134*$D962*INDEX(AP$117:AP$133,$E962)</f>
        <v/>
      </c>
      <c r="AQ962" s="40">
        <f>AQ$134*$D962*INDEX(AQ$117:AQ$133,$E962)</f>
        <v/>
      </c>
      <c r="AR962" s="40">
        <f>AR$134*$D962*INDEX(AR$117:AR$133,$E962)</f>
        <v/>
      </c>
      <c r="AS962" s="40">
        <f>AS$134*$D962*INDEX(AS$117:AS$133,$E962)</f>
        <v/>
      </c>
      <c r="AT962" s="40">
        <f>AT$134*$D962*INDEX(AT$117:AT$133,$E962)</f>
        <v/>
      </c>
      <c r="AU962" s="40">
        <f>AU$134*$D962*INDEX(AU$117:AU$133,$E962)</f>
        <v/>
      </c>
      <c r="AV962" s="40">
        <f>AV$134*$D962*INDEX(AV$117:AV$133,$E962)</f>
        <v/>
      </c>
      <c r="AW962" s="40">
        <f>AW$134*$D962*INDEX(AW$117:AW$133,$E962)</f>
        <v/>
      </c>
      <c r="AX962" s="42">
        <f>ETSCOST(AX$134,$D962,INDEX(AX$117:AX$133,$E962))</f>
        <v/>
      </c>
    </row>
    <row r="963" hidden="1" outlineLevel="2">
      <c r="A963" s="5" t="inlineStr">
        <is>
          <t>ets</t>
        </is>
      </c>
      <c r="B963" s="5" t="inlineStr">
        <is>
          <t>bio</t>
        </is>
      </c>
      <c r="C963" s="5" t="inlineStr">
        <is>
          <t>mch</t>
        </is>
      </c>
      <c r="D963" s="40">
        <f>INDEX(Inputs!$T$5:$T$132,MATCH($B963&amp;"|"&amp;$C963,Inputs!$A$5:$A$132,0))</f>
        <v/>
      </c>
      <c r="E963" s="40">
        <f>INDEX(Inputs!$K$5:$K$132,MATCH($B963&amp;"|"&amp;$C963,Inputs!$A$5:$A$132,0))</f>
        <v/>
      </c>
      <c r="F963" s="39" t="n"/>
      <c r="G963" s="39" t="n"/>
      <c r="H963" s="5">
        <f>INDEX(Variables!$B$5:$B$105,MATCH($A963,Variables!$A$5:$A$105,0))&amp;IF($C963="",""," | "&amp;INDEX(Mapping!$B$5:$B$26,MATCH($C963,Mapping!$A$5:$A$26,0))&amp;" | "&amp;INDEX(Mapping!$B$30:$B$41,MATCH($B963,Mapping!$A$30:$A$41,0)))</f>
        <v/>
      </c>
      <c r="I963" s="5">
        <f>INDEX(Variables!$C$5:$C$105,MATCH($A963,Variables!$A$5:$A$105,0))</f>
        <v/>
      </c>
      <c r="J963" s="5">
        <f>INDEX(Variables!$E$5:$E$105,MATCH($A963,Variables!$A$5:$A$105,0))</f>
        <v/>
      </c>
      <c r="K963" s="25">
        <f>LOWER(Settings!$C$4)&amp;".mit."&amp;$A963&amp;IF($C963="","","."&amp;$C963&amp;"."&amp;$B963)&amp;IF(INDEX(Variables!$D$5:$D$105,MATCH($A963,Variables!$A$5:$A$105,0))="","","."&amp;INDEX(Variables!$D$5:$D$105,MATCH($A963,Variables!$A$5:$A$105,0)))&amp;"."&amp;K$5</f>
        <v/>
      </c>
      <c r="L963" s="41">
        <f>L$134*$D963*INDEX(L$117:L$133,$E963)</f>
        <v/>
      </c>
      <c r="M963" s="40">
        <f>M$134*$D963*INDEX(M$117:M$133,$E963)</f>
        <v/>
      </c>
      <c r="N963" s="40">
        <f>N$134*$D963*INDEX(N$117:N$133,$E963)</f>
        <v/>
      </c>
      <c r="O963" s="40">
        <f>O$134*$D963*INDEX(O$117:O$133,$E963)</f>
        <v/>
      </c>
      <c r="P963" s="40">
        <f>P$134*$D963*INDEX(P$117:P$133,$E963)</f>
        <v/>
      </c>
      <c r="Q963" s="40">
        <f>Q$134*$D963*INDEX(Q$117:Q$133,$E963)</f>
        <v/>
      </c>
      <c r="R963" s="40">
        <f>R$134*$D963*INDEX(R$117:R$133,$E963)</f>
        <v/>
      </c>
      <c r="S963" s="40">
        <f>S$134*$D963*INDEX(S$117:S$133,$E963)</f>
        <v/>
      </c>
      <c r="T963" s="40">
        <f>T$134*$D963*INDEX(T$117:T$133,$E963)</f>
        <v/>
      </c>
      <c r="U963" s="40">
        <f>U$134*$D963*INDEX(U$117:U$133,$E963)</f>
        <v/>
      </c>
      <c r="V963" s="40">
        <f>V$134*$D963*INDEX(V$117:V$133,$E963)</f>
        <v/>
      </c>
      <c r="W963" s="40">
        <f>W$134*$D963*INDEX(W$117:W$133,$E963)</f>
        <v/>
      </c>
      <c r="X963" s="40">
        <f>X$134*$D963*INDEX(X$117:X$133,$E963)</f>
        <v/>
      </c>
      <c r="Y963" s="40">
        <f>Y$134*$D963*INDEX(Y$117:Y$133,$E963)</f>
        <v/>
      </c>
      <c r="Z963" s="40">
        <f>Z$134*$D963*INDEX(Z$117:Z$133,$E963)</f>
        <v/>
      </c>
      <c r="AA963" s="40">
        <f>AA$134*$D963*INDEX(AA$117:AA$133,$E963)</f>
        <v/>
      </c>
      <c r="AB963" s="40">
        <f>AB$134*$D963*INDEX(AB$117:AB$133,$E963)</f>
        <v/>
      </c>
      <c r="AC963" s="40">
        <f>AC$134*$D963*INDEX(AC$117:AC$133,$E963)</f>
        <v/>
      </c>
      <c r="AD963" s="42">
        <f>ETSCOST(AD$134,$D963,INDEX(AD$117:AD$133,$E963))</f>
        <v/>
      </c>
      <c r="AE963" s="25">
        <f>LOWER(Settings!$C$4)&amp;".mit."&amp;$A963&amp;IF($C963="","","."&amp;$C963&amp;"."&amp;$B963)&amp;IF(INDEX(Variables!$D$5:$D$105,MATCH($A963,Variables!$A$5:$A$105,0))="","","."&amp;INDEX(Variables!$D$5:$D$105,MATCH($A963,Variables!$A$5:$A$105,0)))&amp;"."&amp;AE$5</f>
        <v/>
      </c>
      <c r="AF963" s="41">
        <f>AF$134*$D963*INDEX(AF$117:AF$133,$E963)</f>
        <v/>
      </c>
      <c r="AG963" s="40">
        <f>AG$134*$D963*INDEX(AG$117:AG$133,$E963)</f>
        <v/>
      </c>
      <c r="AH963" s="40">
        <f>AH$134*$D963*INDEX(AH$117:AH$133,$E963)</f>
        <v/>
      </c>
      <c r="AI963" s="40">
        <f>AI$134*$D963*INDEX(AI$117:AI$133,$E963)</f>
        <v/>
      </c>
      <c r="AJ963" s="40">
        <f>AJ$134*$D963*INDEX(AJ$117:AJ$133,$E963)</f>
        <v/>
      </c>
      <c r="AK963" s="40">
        <f>AK$134*$D963*INDEX(AK$117:AK$133,$E963)</f>
        <v/>
      </c>
      <c r="AL963" s="40">
        <f>AL$134*$D963*INDEX(AL$117:AL$133,$E963)</f>
        <v/>
      </c>
      <c r="AM963" s="40">
        <f>AM$134*$D963*INDEX(AM$117:AM$133,$E963)</f>
        <v/>
      </c>
      <c r="AN963" s="40">
        <f>AN$134*$D963*INDEX(AN$117:AN$133,$E963)</f>
        <v/>
      </c>
      <c r="AO963" s="40">
        <f>AO$134*$D963*INDEX(AO$117:AO$133,$E963)</f>
        <v/>
      </c>
      <c r="AP963" s="40">
        <f>AP$134*$D963*INDEX(AP$117:AP$133,$E963)</f>
        <v/>
      </c>
      <c r="AQ963" s="40">
        <f>AQ$134*$D963*INDEX(AQ$117:AQ$133,$E963)</f>
        <v/>
      </c>
      <c r="AR963" s="40">
        <f>AR$134*$D963*INDEX(AR$117:AR$133,$E963)</f>
        <v/>
      </c>
      <c r="AS963" s="40">
        <f>AS$134*$D963*INDEX(AS$117:AS$133,$E963)</f>
        <v/>
      </c>
      <c r="AT963" s="40">
        <f>AT$134*$D963*INDEX(AT$117:AT$133,$E963)</f>
        <v/>
      </c>
      <c r="AU963" s="40">
        <f>AU$134*$D963*INDEX(AU$117:AU$133,$E963)</f>
        <v/>
      </c>
      <c r="AV963" s="40">
        <f>AV$134*$D963*INDEX(AV$117:AV$133,$E963)</f>
        <v/>
      </c>
      <c r="AW963" s="40">
        <f>AW$134*$D963*INDEX(AW$117:AW$133,$E963)</f>
        <v/>
      </c>
      <c r="AX963" s="42">
        <f>ETSCOST(AX$134,$D963,INDEX(AX$117:AX$133,$E963))</f>
        <v/>
      </c>
    </row>
    <row r="964" hidden="1" outlineLevel="2"/>
    <row r="965" hidden="1" outlineLevel="2">
      <c r="A965" s="5" t="inlineStr">
        <is>
          <t>ntx</t>
        </is>
      </c>
      <c r="B965" s="5" t="inlineStr">
        <is>
          <t>coa</t>
        </is>
      </c>
      <c r="C965" s="5" t="inlineStr">
        <is>
          <t>mch</t>
        </is>
      </c>
      <c r="D965" s="40">
        <f>INDEX(Inputs!$L$5:$L$132,MATCH($B965&amp;"|"&amp;$C965,Inputs!$A$5:$A$132,0))</f>
        <v/>
      </c>
      <c r="E965" s="40">
        <f>INDEX(Inputs!$I$5:$I$132,MATCH($B965&amp;"|"&amp;$C965,Inputs!$A$5:$A$132,0))</f>
        <v/>
      </c>
      <c r="F965" s="39" t="n"/>
      <c r="G965" s="39" t="n"/>
      <c r="H965" s="5">
        <f>INDEX(Variables!$B$5:$B$105,MATCH($A965,Variables!$A$5:$A$105,0))&amp;IF($C965="",""," | "&amp;INDEX(Mapping!$B$5:$B$26,MATCH($C965,Mapping!$A$5:$A$26,0))&amp;" | "&amp;INDEX(Mapping!$B$30:$B$41,MATCH($B965,Mapping!$A$30:$A$41,0)))</f>
        <v/>
      </c>
      <c r="I965" s="5">
        <f>INDEX(Variables!$C$5:$C$105,MATCH($A965,Variables!$A$5:$A$105,0))</f>
        <v/>
      </c>
      <c r="J965" s="5">
        <f>INDEX(Variables!$E$5:$E$105,MATCH($A965,Variables!$A$5:$A$105,0))</f>
        <v/>
      </c>
      <c r="K965" s="25">
        <f>LOWER(Settings!$C$4)&amp;".mit."&amp;$A965&amp;IF($C965="","","."&amp;$C965&amp;"."&amp;$B965)&amp;IF(INDEX(Variables!$D$5:$D$105,MATCH($A965,Variables!$A$5:$A$105,0))="","","."&amp;INDEX(Variables!$D$5:$D$105,MATCH($A965,Variables!$A$5:$A$105,0)))&amp;"."&amp;K$5</f>
        <v/>
      </c>
      <c r="L965" s="41">
        <f>INDEX(L$78:L$91,$D965)/$E965</f>
        <v/>
      </c>
      <c r="M965" s="40">
        <f>INDEX(M$78:M$91,$D965)/$E965</f>
        <v/>
      </c>
      <c r="N965" s="40">
        <f>INDEX(N$78:N$91,$D965)/$E965</f>
        <v/>
      </c>
      <c r="O965" s="40">
        <f>INDEX(O$78:O$91,$D965)/$E965</f>
        <v/>
      </c>
      <c r="P965" s="40">
        <f>INDEX(P$78:P$91,$D965)/$E965</f>
        <v/>
      </c>
      <c r="Q965" s="40">
        <f>INDEX(Q$78:Q$91,$D965)/$E965</f>
        <v/>
      </c>
      <c r="R965" s="40">
        <f>INDEX(R$78:R$91,$D965)/$E965</f>
        <v/>
      </c>
      <c r="S965" s="40">
        <f>INDEX(S$78:S$91,$D965)/$E965</f>
        <v/>
      </c>
      <c r="T965" s="40">
        <f>INDEX(T$78:T$91,$D965)/$E965</f>
        <v/>
      </c>
      <c r="U965" s="40">
        <f>INDEX(U$78:U$91,$D965)/$E965</f>
        <v/>
      </c>
      <c r="V965" s="40">
        <f>INDEX(V$78:V$91,$D965)/$E965</f>
        <v/>
      </c>
      <c r="W965" s="40">
        <f>INDEX(W$78:W$91,$D965)/$E965</f>
        <v/>
      </c>
      <c r="X965" s="40">
        <f>INDEX(X$78:X$91,$D965)/$E965</f>
        <v/>
      </c>
      <c r="Y965" s="40">
        <f>INDEX(Y$78:Y$91,$D965)/$E965</f>
        <v/>
      </c>
      <c r="Z965" s="40">
        <f>INDEX(Z$78:Z$91,$D965)/$E965</f>
        <v/>
      </c>
      <c r="AA965" s="40">
        <f>INDEX(AA$78:AA$91,$D965)/$E965</f>
        <v/>
      </c>
      <c r="AB965" s="40">
        <f>INDEX(AB$78:AB$91,$D965)/$E965</f>
        <v/>
      </c>
      <c r="AC965" s="40">
        <f>INDEX(AC$78:AC$91,$D965)/$E965</f>
        <v/>
      </c>
      <c r="AD965" s="42">
        <f>NEWEXCISE(INDEX(AD$78:AD$91,$D965),$E965)</f>
        <v/>
      </c>
      <c r="AE965" s="25">
        <f>LOWER(Settings!$C$4)&amp;".mit."&amp;$A965&amp;IF($C965="","","."&amp;$C965&amp;"."&amp;$B965)&amp;IF(INDEX(Variables!$D$5:$D$105,MATCH($A965,Variables!$A$5:$A$105,0))="","","."&amp;INDEX(Variables!$D$5:$D$105,MATCH($A965,Variables!$A$5:$A$105,0)))&amp;"."&amp;AE$5</f>
        <v/>
      </c>
      <c r="AF965" s="41">
        <f>INDEX(AF$78:AF$91,$D965)/$E965</f>
        <v/>
      </c>
      <c r="AG965" s="40">
        <f>INDEX(AG$78:AG$91,$D965)/$E965</f>
        <v/>
      </c>
      <c r="AH965" s="40">
        <f>INDEX(AH$78:AH$91,$D965)/$E965</f>
        <v/>
      </c>
      <c r="AI965" s="40">
        <f>INDEX(AI$78:AI$91,$D965)/$E965</f>
        <v/>
      </c>
      <c r="AJ965" s="40">
        <f>INDEX(AJ$78:AJ$91,$D965)/$E965</f>
        <v/>
      </c>
      <c r="AK965" s="40">
        <f>INDEX(AK$78:AK$91,$D965)/$E965</f>
        <v/>
      </c>
      <c r="AL965" s="40">
        <f>INDEX(AL$78:AL$91,$D965)/$E965</f>
        <v/>
      </c>
      <c r="AM965" s="40">
        <f>INDEX(AM$78:AM$91,$D965)/$E965</f>
        <v/>
      </c>
      <c r="AN965" s="40">
        <f>INDEX(AN$78:AN$91,$D965)/$E965</f>
        <v/>
      </c>
      <c r="AO965" s="40">
        <f>INDEX(AO$78:AO$91,$D965)/$E965</f>
        <v/>
      </c>
      <c r="AP965" s="40">
        <f>INDEX(AP$78:AP$91,$D965)/$E965</f>
        <v/>
      </c>
      <c r="AQ965" s="40">
        <f>INDEX(AQ$78:AQ$91,$D965)/$E965</f>
        <v/>
      </c>
      <c r="AR965" s="40">
        <f>INDEX(AR$78:AR$91,$D965)/$E965</f>
        <v/>
      </c>
      <c r="AS965" s="40">
        <f>INDEX(AS$78:AS$91,$D965)/$E965</f>
        <v/>
      </c>
      <c r="AT965" s="40">
        <f>INDEX(AT$78:AT$91,$D965)/$E965</f>
        <v/>
      </c>
      <c r="AU965" s="40">
        <f>INDEX(AU$78:AU$91,$D965)/$E965</f>
        <v/>
      </c>
      <c r="AV965" s="40">
        <f>INDEX(AV$78:AV$91,$D965)/$E965</f>
        <v/>
      </c>
      <c r="AW965" s="40">
        <f>INDEX(AW$78:AW$91,$D965)/$E965</f>
        <v/>
      </c>
      <c r="AX965" s="42">
        <f>NEWEXCISE(INDEX(AX$78:AX$91,$D965),$E965)</f>
        <v/>
      </c>
    </row>
    <row r="966" hidden="1" outlineLevel="2">
      <c r="A966" s="5" t="inlineStr">
        <is>
          <t>ntx</t>
        </is>
      </c>
      <c r="B966" s="5" t="inlineStr">
        <is>
          <t>nga</t>
        </is>
      </c>
      <c r="C966" s="5" t="inlineStr">
        <is>
          <t>mch</t>
        </is>
      </c>
      <c r="D966" s="40">
        <f>INDEX(Inputs!$L$5:$L$132,MATCH($B966&amp;"|"&amp;$C966,Inputs!$A$5:$A$132,0))</f>
        <v/>
      </c>
      <c r="E966" s="40">
        <f>INDEX(Inputs!$I$5:$I$132,MATCH($B966&amp;"|"&amp;$C966,Inputs!$A$5:$A$132,0))</f>
        <v/>
      </c>
      <c r="F966" s="39" t="n"/>
      <c r="G966" s="39" t="n"/>
      <c r="H966" s="5">
        <f>INDEX(Variables!$B$5:$B$105,MATCH($A966,Variables!$A$5:$A$105,0))&amp;IF($C966="",""," | "&amp;INDEX(Mapping!$B$5:$B$26,MATCH($C966,Mapping!$A$5:$A$26,0))&amp;" | "&amp;INDEX(Mapping!$B$30:$B$41,MATCH($B966,Mapping!$A$30:$A$41,0)))</f>
        <v/>
      </c>
      <c r="I966" s="5">
        <f>INDEX(Variables!$C$5:$C$105,MATCH($A966,Variables!$A$5:$A$105,0))</f>
        <v/>
      </c>
      <c r="J966" s="5">
        <f>INDEX(Variables!$E$5:$E$105,MATCH($A966,Variables!$A$5:$A$105,0))</f>
        <v/>
      </c>
      <c r="K966" s="25">
        <f>LOWER(Settings!$C$4)&amp;".mit."&amp;$A966&amp;IF($C966="","","."&amp;$C966&amp;"."&amp;$B966)&amp;IF(INDEX(Variables!$D$5:$D$105,MATCH($A966,Variables!$A$5:$A$105,0))="","","."&amp;INDEX(Variables!$D$5:$D$105,MATCH($A966,Variables!$A$5:$A$105,0)))&amp;"."&amp;K$5</f>
        <v/>
      </c>
      <c r="L966" s="41">
        <f>INDEX(L$78:L$91,$D966)/$E966</f>
        <v/>
      </c>
      <c r="M966" s="40">
        <f>INDEX(M$78:M$91,$D966)/$E966</f>
        <v/>
      </c>
      <c r="N966" s="40">
        <f>INDEX(N$78:N$91,$D966)/$E966</f>
        <v/>
      </c>
      <c r="O966" s="40">
        <f>INDEX(O$78:O$91,$D966)/$E966</f>
        <v/>
      </c>
      <c r="P966" s="40">
        <f>INDEX(P$78:P$91,$D966)/$E966</f>
        <v/>
      </c>
      <c r="Q966" s="40">
        <f>INDEX(Q$78:Q$91,$D966)/$E966</f>
        <v/>
      </c>
      <c r="R966" s="40">
        <f>INDEX(R$78:R$91,$D966)/$E966</f>
        <v/>
      </c>
      <c r="S966" s="40">
        <f>INDEX(S$78:S$91,$D966)/$E966</f>
        <v/>
      </c>
      <c r="T966" s="40">
        <f>INDEX(T$78:T$91,$D966)/$E966</f>
        <v/>
      </c>
      <c r="U966" s="40">
        <f>INDEX(U$78:U$91,$D966)/$E966</f>
        <v/>
      </c>
      <c r="V966" s="40">
        <f>INDEX(V$78:V$91,$D966)/$E966</f>
        <v/>
      </c>
      <c r="W966" s="40">
        <f>INDEX(W$78:W$91,$D966)/$E966</f>
        <v/>
      </c>
      <c r="X966" s="40">
        <f>INDEX(X$78:X$91,$D966)/$E966</f>
        <v/>
      </c>
      <c r="Y966" s="40">
        <f>INDEX(Y$78:Y$91,$D966)/$E966</f>
        <v/>
      </c>
      <c r="Z966" s="40">
        <f>INDEX(Z$78:Z$91,$D966)/$E966</f>
        <v/>
      </c>
      <c r="AA966" s="40">
        <f>INDEX(AA$78:AA$91,$D966)/$E966</f>
        <v/>
      </c>
      <c r="AB966" s="40">
        <f>INDEX(AB$78:AB$91,$D966)/$E966</f>
        <v/>
      </c>
      <c r="AC966" s="40">
        <f>INDEX(AC$78:AC$91,$D966)/$E966</f>
        <v/>
      </c>
      <c r="AD966" s="42">
        <f>NEWEXCISE(INDEX(AD$78:AD$91,$D966),$E966)</f>
        <v/>
      </c>
      <c r="AE966" s="25">
        <f>LOWER(Settings!$C$4)&amp;".mit."&amp;$A966&amp;IF($C966="","","."&amp;$C966&amp;"."&amp;$B966)&amp;IF(INDEX(Variables!$D$5:$D$105,MATCH($A966,Variables!$A$5:$A$105,0))="","","."&amp;INDEX(Variables!$D$5:$D$105,MATCH($A966,Variables!$A$5:$A$105,0)))&amp;"."&amp;AE$5</f>
        <v/>
      </c>
      <c r="AF966" s="41">
        <f>INDEX(AF$78:AF$91,$D966)/$E966</f>
        <v/>
      </c>
      <c r="AG966" s="40">
        <f>INDEX(AG$78:AG$91,$D966)/$E966</f>
        <v/>
      </c>
      <c r="AH966" s="40">
        <f>INDEX(AH$78:AH$91,$D966)/$E966</f>
        <v/>
      </c>
      <c r="AI966" s="40">
        <f>INDEX(AI$78:AI$91,$D966)/$E966</f>
        <v/>
      </c>
      <c r="AJ966" s="40">
        <f>INDEX(AJ$78:AJ$91,$D966)/$E966</f>
        <v/>
      </c>
      <c r="AK966" s="40">
        <f>INDEX(AK$78:AK$91,$D966)/$E966</f>
        <v/>
      </c>
      <c r="AL966" s="40">
        <f>INDEX(AL$78:AL$91,$D966)/$E966</f>
        <v/>
      </c>
      <c r="AM966" s="40">
        <f>INDEX(AM$78:AM$91,$D966)/$E966</f>
        <v/>
      </c>
      <c r="AN966" s="40">
        <f>INDEX(AN$78:AN$91,$D966)/$E966</f>
        <v/>
      </c>
      <c r="AO966" s="40">
        <f>INDEX(AO$78:AO$91,$D966)/$E966</f>
        <v/>
      </c>
      <c r="AP966" s="40">
        <f>INDEX(AP$78:AP$91,$D966)/$E966</f>
        <v/>
      </c>
      <c r="AQ966" s="40">
        <f>INDEX(AQ$78:AQ$91,$D966)/$E966</f>
        <v/>
      </c>
      <c r="AR966" s="40">
        <f>INDEX(AR$78:AR$91,$D966)/$E966</f>
        <v/>
      </c>
      <c r="AS966" s="40">
        <f>INDEX(AS$78:AS$91,$D966)/$E966</f>
        <v/>
      </c>
      <c r="AT966" s="40">
        <f>INDEX(AT$78:AT$91,$D966)/$E966</f>
        <v/>
      </c>
      <c r="AU966" s="40">
        <f>INDEX(AU$78:AU$91,$D966)/$E966</f>
        <v/>
      </c>
      <c r="AV966" s="40">
        <f>INDEX(AV$78:AV$91,$D966)/$E966</f>
        <v/>
      </c>
      <c r="AW966" s="40">
        <f>INDEX(AW$78:AW$91,$D966)/$E966</f>
        <v/>
      </c>
      <c r="AX966" s="42">
        <f>NEWEXCISE(INDEX(AX$78:AX$91,$D966),$E966)</f>
        <v/>
      </c>
    </row>
    <row r="967" hidden="1" outlineLevel="2">
      <c r="A967" s="5" t="inlineStr">
        <is>
          <t>ntx</t>
        </is>
      </c>
      <c r="B967" s="5" t="inlineStr">
        <is>
          <t>gso</t>
        </is>
      </c>
      <c r="C967" s="5" t="inlineStr">
        <is>
          <t>mch</t>
        </is>
      </c>
      <c r="D967" s="40">
        <f>INDEX(Inputs!$L$5:$L$132,MATCH($B967&amp;"|"&amp;$C967,Inputs!$A$5:$A$132,0))</f>
        <v/>
      </c>
      <c r="E967" s="40">
        <f>INDEX(Inputs!$I$5:$I$132,MATCH($B967&amp;"|"&amp;$C967,Inputs!$A$5:$A$132,0))</f>
        <v/>
      </c>
      <c r="F967" s="39" t="n"/>
      <c r="G967" s="39" t="n"/>
      <c r="H967" s="5">
        <f>INDEX(Variables!$B$5:$B$105,MATCH($A967,Variables!$A$5:$A$105,0))&amp;IF($C967="",""," | "&amp;INDEX(Mapping!$B$5:$B$26,MATCH($C967,Mapping!$A$5:$A$26,0))&amp;" | "&amp;INDEX(Mapping!$B$30:$B$41,MATCH($B967,Mapping!$A$30:$A$41,0)))</f>
        <v/>
      </c>
      <c r="I967" s="5">
        <f>INDEX(Variables!$C$5:$C$105,MATCH($A967,Variables!$A$5:$A$105,0))</f>
        <v/>
      </c>
      <c r="J967" s="5">
        <f>INDEX(Variables!$E$5:$E$105,MATCH($A967,Variables!$A$5:$A$105,0))</f>
        <v/>
      </c>
      <c r="K967" s="25">
        <f>LOWER(Settings!$C$4)&amp;".mit."&amp;$A967&amp;IF($C967="","","."&amp;$C967&amp;"."&amp;$B967)&amp;IF(INDEX(Variables!$D$5:$D$105,MATCH($A967,Variables!$A$5:$A$105,0))="","","."&amp;INDEX(Variables!$D$5:$D$105,MATCH($A967,Variables!$A$5:$A$105,0)))&amp;"."&amp;K$5</f>
        <v/>
      </c>
      <c r="L967" s="41">
        <f>INDEX(L$78:L$91,$D967)/$E967</f>
        <v/>
      </c>
      <c r="M967" s="40">
        <f>INDEX(M$78:M$91,$D967)/$E967</f>
        <v/>
      </c>
      <c r="N967" s="40">
        <f>INDEX(N$78:N$91,$D967)/$E967</f>
        <v/>
      </c>
      <c r="O967" s="40">
        <f>INDEX(O$78:O$91,$D967)/$E967</f>
        <v/>
      </c>
      <c r="P967" s="40">
        <f>INDEX(P$78:P$91,$D967)/$E967</f>
        <v/>
      </c>
      <c r="Q967" s="40">
        <f>INDEX(Q$78:Q$91,$D967)/$E967</f>
        <v/>
      </c>
      <c r="R967" s="40">
        <f>INDEX(R$78:R$91,$D967)/$E967</f>
        <v/>
      </c>
      <c r="S967" s="40">
        <f>INDEX(S$78:S$91,$D967)/$E967</f>
        <v/>
      </c>
      <c r="T967" s="40">
        <f>INDEX(T$78:T$91,$D967)/$E967</f>
        <v/>
      </c>
      <c r="U967" s="40">
        <f>INDEX(U$78:U$91,$D967)/$E967</f>
        <v/>
      </c>
      <c r="V967" s="40">
        <f>INDEX(V$78:V$91,$D967)/$E967</f>
        <v/>
      </c>
      <c r="W967" s="40">
        <f>INDEX(W$78:W$91,$D967)/$E967</f>
        <v/>
      </c>
      <c r="X967" s="40">
        <f>INDEX(X$78:X$91,$D967)/$E967</f>
        <v/>
      </c>
      <c r="Y967" s="40">
        <f>INDEX(Y$78:Y$91,$D967)/$E967</f>
        <v/>
      </c>
      <c r="Z967" s="40">
        <f>INDEX(Z$78:Z$91,$D967)/$E967</f>
        <v/>
      </c>
      <c r="AA967" s="40">
        <f>INDEX(AA$78:AA$91,$D967)/$E967</f>
        <v/>
      </c>
      <c r="AB967" s="40">
        <f>INDEX(AB$78:AB$91,$D967)/$E967</f>
        <v/>
      </c>
      <c r="AC967" s="40">
        <f>INDEX(AC$78:AC$91,$D967)/$E967</f>
        <v/>
      </c>
      <c r="AD967" s="42">
        <f>NEWEXCISE(INDEX(AD$78:AD$91,$D967),$E967)</f>
        <v/>
      </c>
      <c r="AE967" s="25">
        <f>LOWER(Settings!$C$4)&amp;".mit."&amp;$A967&amp;IF($C967="","","."&amp;$C967&amp;"."&amp;$B967)&amp;IF(INDEX(Variables!$D$5:$D$105,MATCH($A967,Variables!$A$5:$A$105,0))="","","."&amp;INDEX(Variables!$D$5:$D$105,MATCH($A967,Variables!$A$5:$A$105,0)))&amp;"."&amp;AE$5</f>
        <v/>
      </c>
      <c r="AF967" s="41">
        <f>INDEX(AF$78:AF$91,$D967)/$E967</f>
        <v/>
      </c>
      <c r="AG967" s="40">
        <f>INDEX(AG$78:AG$91,$D967)/$E967</f>
        <v/>
      </c>
      <c r="AH967" s="40">
        <f>INDEX(AH$78:AH$91,$D967)/$E967</f>
        <v/>
      </c>
      <c r="AI967" s="40">
        <f>INDEX(AI$78:AI$91,$D967)/$E967</f>
        <v/>
      </c>
      <c r="AJ967" s="40">
        <f>INDEX(AJ$78:AJ$91,$D967)/$E967</f>
        <v/>
      </c>
      <c r="AK967" s="40">
        <f>INDEX(AK$78:AK$91,$D967)/$E967</f>
        <v/>
      </c>
      <c r="AL967" s="40">
        <f>INDEX(AL$78:AL$91,$D967)/$E967</f>
        <v/>
      </c>
      <c r="AM967" s="40">
        <f>INDEX(AM$78:AM$91,$D967)/$E967</f>
        <v/>
      </c>
      <c r="AN967" s="40">
        <f>INDEX(AN$78:AN$91,$D967)/$E967</f>
        <v/>
      </c>
      <c r="AO967" s="40">
        <f>INDEX(AO$78:AO$91,$D967)/$E967</f>
        <v/>
      </c>
      <c r="AP967" s="40">
        <f>INDEX(AP$78:AP$91,$D967)/$E967</f>
        <v/>
      </c>
      <c r="AQ967" s="40">
        <f>INDEX(AQ$78:AQ$91,$D967)/$E967</f>
        <v/>
      </c>
      <c r="AR967" s="40">
        <f>INDEX(AR$78:AR$91,$D967)/$E967</f>
        <v/>
      </c>
      <c r="AS967" s="40">
        <f>INDEX(AS$78:AS$91,$D967)/$E967</f>
        <v/>
      </c>
      <c r="AT967" s="40">
        <f>INDEX(AT$78:AT$91,$D967)/$E967</f>
        <v/>
      </c>
      <c r="AU967" s="40">
        <f>INDEX(AU$78:AU$91,$D967)/$E967</f>
        <v/>
      </c>
      <c r="AV967" s="40">
        <f>INDEX(AV$78:AV$91,$D967)/$E967</f>
        <v/>
      </c>
      <c r="AW967" s="40">
        <f>INDEX(AW$78:AW$91,$D967)/$E967</f>
        <v/>
      </c>
      <c r="AX967" s="42">
        <f>NEWEXCISE(INDEX(AX$78:AX$91,$D967),$E967)</f>
        <v/>
      </c>
    </row>
    <row r="968" hidden="1" outlineLevel="2">
      <c r="A968" s="5" t="inlineStr">
        <is>
          <t>ntx</t>
        </is>
      </c>
      <c r="B968" s="5" t="inlineStr">
        <is>
          <t>die</t>
        </is>
      </c>
      <c r="C968" s="5" t="inlineStr">
        <is>
          <t>mch</t>
        </is>
      </c>
      <c r="D968" s="40">
        <f>INDEX(Inputs!$L$5:$L$132,MATCH($B968&amp;"|"&amp;$C968,Inputs!$A$5:$A$132,0))</f>
        <v/>
      </c>
      <c r="E968" s="40">
        <f>INDEX(Inputs!$I$5:$I$132,MATCH($B968&amp;"|"&amp;$C968,Inputs!$A$5:$A$132,0))</f>
        <v/>
      </c>
      <c r="F968" s="39" t="n"/>
      <c r="G968" s="39" t="n"/>
      <c r="H968" s="5">
        <f>INDEX(Variables!$B$5:$B$105,MATCH($A968,Variables!$A$5:$A$105,0))&amp;IF($C968="",""," | "&amp;INDEX(Mapping!$B$5:$B$26,MATCH($C968,Mapping!$A$5:$A$26,0))&amp;" | "&amp;INDEX(Mapping!$B$30:$B$41,MATCH($B968,Mapping!$A$30:$A$41,0)))</f>
        <v/>
      </c>
      <c r="I968" s="5">
        <f>INDEX(Variables!$C$5:$C$105,MATCH($A968,Variables!$A$5:$A$105,0))</f>
        <v/>
      </c>
      <c r="J968" s="5">
        <f>INDEX(Variables!$E$5:$E$105,MATCH($A968,Variables!$A$5:$A$105,0))</f>
        <v/>
      </c>
      <c r="K968" s="25">
        <f>LOWER(Settings!$C$4)&amp;".mit."&amp;$A968&amp;IF($C968="","","."&amp;$C968&amp;"."&amp;$B968)&amp;IF(INDEX(Variables!$D$5:$D$105,MATCH($A968,Variables!$A$5:$A$105,0))="","","."&amp;INDEX(Variables!$D$5:$D$105,MATCH($A968,Variables!$A$5:$A$105,0)))&amp;"."&amp;K$5</f>
        <v/>
      </c>
      <c r="L968" s="41">
        <f>INDEX(L$78:L$91,$D968)/$E968</f>
        <v/>
      </c>
      <c r="M968" s="40">
        <f>INDEX(M$78:M$91,$D968)/$E968</f>
        <v/>
      </c>
      <c r="N968" s="40">
        <f>INDEX(N$78:N$91,$D968)/$E968</f>
        <v/>
      </c>
      <c r="O968" s="40">
        <f>INDEX(O$78:O$91,$D968)/$E968</f>
        <v/>
      </c>
      <c r="P968" s="40">
        <f>INDEX(P$78:P$91,$D968)/$E968</f>
        <v/>
      </c>
      <c r="Q968" s="40">
        <f>INDEX(Q$78:Q$91,$D968)/$E968</f>
        <v/>
      </c>
      <c r="R968" s="40">
        <f>INDEX(R$78:R$91,$D968)/$E968</f>
        <v/>
      </c>
      <c r="S968" s="40">
        <f>INDEX(S$78:S$91,$D968)/$E968</f>
        <v/>
      </c>
      <c r="T968" s="40">
        <f>INDEX(T$78:T$91,$D968)/$E968</f>
        <v/>
      </c>
      <c r="U968" s="40">
        <f>INDEX(U$78:U$91,$D968)/$E968</f>
        <v/>
      </c>
      <c r="V968" s="40">
        <f>INDEX(V$78:V$91,$D968)/$E968</f>
        <v/>
      </c>
      <c r="W968" s="40">
        <f>INDEX(W$78:W$91,$D968)/$E968</f>
        <v/>
      </c>
      <c r="X968" s="40">
        <f>INDEX(X$78:X$91,$D968)/$E968</f>
        <v/>
      </c>
      <c r="Y968" s="40">
        <f>INDEX(Y$78:Y$91,$D968)/$E968</f>
        <v/>
      </c>
      <c r="Z968" s="40">
        <f>INDEX(Z$78:Z$91,$D968)/$E968</f>
        <v/>
      </c>
      <c r="AA968" s="40">
        <f>INDEX(AA$78:AA$91,$D968)/$E968</f>
        <v/>
      </c>
      <c r="AB968" s="40">
        <f>INDEX(AB$78:AB$91,$D968)/$E968</f>
        <v/>
      </c>
      <c r="AC968" s="40">
        <f>INDEX(AC$78:AC$91,$D968)/$E968</f>
        <v/>
      </c>
      <c r="AD968" s="42">
        <f>NEWEXCISE(INDEX(AD$78:AD$91,$D968),$E968)</f>
        <v/>
      </c>
      <c r="AE968" s="25">
        <f>LOWER(Settings!$C$4)&amp;".mit."&amp;$A968&amp;IF($C968="","","."&amp;$C968&amp;"."&amp;$B968)&amp;IF(INDEX(Variables!$D$5:$D$105,MATCH($A968,Variables!$A$5:$A$105,0))="","","."&amp;INDEX(Variables!$D$5:$D$105,MATCH($A968,Variables!$A$5:$A$105,0)))&amp;"."&amp;AE$5</f>
        <v/>
      </c>
      <c r="AF968" s="41">
        <f>INDEX(AF$78:AF$91,$D968)/$E968</f>
        <v/>
      </c>
      <c r="AG968" s="40">
        <f>INDEX(AG$78:AG$91,$D968)/$E968</f>
        <v/>
      </c>
      <c r="AH968" s="40">
        <f>INDEX(AH$78:AH$91,$D968)/$E968</f>
        <v/>
      </c>
      <c r="AI968" s="40">
        <f>INDEX(AI$78:AI$91,$D968)/$E968</f>
        <v/>
      </c>
      <c r="AJ968" s="40">
        <f>INDEX(AJ$78:AJ$91,$D968)/$E968</f>
        <v/>
      </c>
      <c r="AK968" s="40">
        <f>INDEX(AK$78:AK$91,$D968)/$E968</f>
        <v/>
      </c>
      <c r="AL968" s="40">
        <f>INDEX(AL$78:AL$91,$D968)/$E968</f>
        <v/>
      </c>
      <c r="AM968" s="40">
        <f>INDEX(AM$78:AM$91,$D968)/$E968</f>
        <v/>
      </c>
      <c r="AN968" s="40">
        <f>INDEX(AN$78:AN$91,$D968)/$E968</f>
        <v/>
      </c>
      <c r="AO968" s="40">
        <f>INDEX(AO$78:AO$91,$D968)/$E968</f>
        <v/>
      </c>
      <c r="AP968" s="40">
        <f>INDEX(AP$78:AP$91,$D968)/$E968</f>
        <v/>
      </c>
      <c r="AQ968" s="40">
        <f>INDEX(AQ$78:AQ$91,$D968)/$E968</f>
        <v/>
      </c>
      <c r="AR968" s="40">
        <f>INDEX(AR$78:AR$91,$D968)/$E968</f>
        <v/>
      </c>
      <c r="AS968" s="40">
        <f>INDEX(AS$78:AS$91,$D968)/$E968</f>
        <v/>
      </c>
      <c r="AT968" s="40">
        <f>INDEX(AT$78:AT$91,$D968)/$E968</f>
        <v/>
      </c>
      <c r="AU968" s="40">
        <f>INDEX(AU$78:AU$91,$D968)/$E968</f>
        <v/>
      </c>
      <c r="AV968" s="40">
        <f>INDEX(AV$78:AV$91,$D968)/$E968</f>
        <v/>
      </c>
      <c r="AW968" s="40">
        <f>INDEX(AW$78:AW$91,$D968)/$E968</f>
        <v/>
      </c>
      <c r="AX968" s="42">
        <f>NEWEXCISE(INDEX(AX$78:AX$91,$D968),$E968)</f>
        <v/>
      </c>
    </row>
    <row r="969" hidden="1" outlineLevel="2">
      <c r="A969" s="5" t="inlineStr">
        <is>
          <t>ntx</t>
        </is>
      </c>
      <c r="B969" s="5" t="inlineStr">
        <is>
          <t>lpg</t>
        </is>
      </c>
      <c r="C969" s="5" t="inlineStr">
        <is>
          <t>mch</t>
        </is>
      </c>
      <c r="D969" s="40">
        <f>INDEX(Inputs!$L$5:$L$132,MATCH($B969&amp;"|"&amp;$C969,Inputs!$A$5:$A$132,0))</f>
        <v/>
      </c>
      <c r="E969" s="40">
        <f>INDEX(Inputs!$I$5:$I$132,MATCH($B969&amp;"|"&amp;$C969,Inputs!$A$5:$A$132,0))</f>
        <v/>
      </c>
      <c r="F969" s="39" t="n"/>
      <c r="G969" s="39" t="n"/>
      <c r="H969" s="5">
        <f>INDEX(Variables!$B$5:$B$105,MATCH($A969,Variables!$A$5:$A$105,0))&amp;IF($C969="",""," | "&amp;INDEX(Mapping!$B$5:$B$26,MATCH($C969,Mapping!$A$5:$A$26,0))&amp;" | "&amp;INDEX(Mapping!$B$30:$B$41,MATCH($B969,Mapping!$A$30:$A$41,0)))</f>
        <v/>
      </c>
      <c r="I969" s="5">
        <f>INDEX(Variables!$C$5:$C$105,MATCH($A969,Variables!$A$5:$A$105,0))</f>
        <v/>
      </c>
      <c r="J969" s="5">
        <f>INDEX(Variables!$E$5:$E$105,MATCH($A969,Variables!$A$5:$A$105,0))</f>
        <v/>
      </c>
      <c r="K969" s="25">
        <f>LOWER(Settings!$C$4)&amp;".mit."&amp;$A969&amp;IF($C969="","","."&amp;$C969&amp;"."&amp;$B969)&amp;IF(INDEX(Variables!$D$5:$D$105,MATCH($A969,Variables!$A$5:$A$105,0))="","","."&amp;INDEX(Variables!$D$5:$D$105,MATCH($A969,Variables!$A$5:$A$105,0)))&amp;"."&amp;K$5</f>
        <v/>
      </c>
      <c r="L969" s="41">
        <f>INDEX(L$78:L$91,$D969)/$E969</f>
        <v/>
      </c>
      <c r="M969" s="40">
        <f>INDEX(M$78:M$91,$D969)/$E969</f>
        <v/>
      </c>
      <c r="N969" s="40">
        <f>INDEX(N$78:N$91,$D969)/$E969</f>
        <v/>
      </c>
      <c r="O969" s="40">
        <f>INDEX(O$78:O$91,$D969)/$E969</f>
        <v/>
      </c>
      <c r="P969" s="40">
        <f>INDEX(P$78:P$91,$D969)/$E969</f>
        <v/>
      </c>
      <c r="Q969" s="40">
        <f>INDEX(Q$78:Q$91,$D969)/$E969</f>
        <v/>
      </c>
      <c r="R969" s="40">
        <f>INDEX(R$78:R$91,$D969)/$E969</f>
        <v/>
      </c>
      <c r="S969" s="40">
        <f>INDEX(S$78:S$91,$D969)/$E969</f>
        <v/>
      </c>
      <c r="T969" s="40">
        <f>INDEX(T$78:T$91,$D969)/$E969</f>
        <v/>
      </c>
      <c r="U969" s="40">
        <f>INDEX(U$78:U$91,$D969)/$E969</f>
        <v/>
      </c>
      <c r="V969" s="40">
        <f>INDEX(V$78:V$91,$D969)/$E969</f>
        <v/>
      </c>
      <c r="W969" s="40">
        <f>INDEX(W$78:W$91,$D969)/$E969</f>
        <v/>
      </c>
      <c r="X969" s="40">
        <f>INDEX(X$78:X$91,$D969)/$E969</f>
        <v/>
      </c>
      <c r="Y969" s="40">
        <f>INDEX(Y$78:Y$91,$D969)/$E969</f>
        <v/>
      </c>
      <c r="Z969" s="40">
        <f>INDEX(Z$78:Z$91,$D969)/$E969</f>
        <v/>
      </c>
      <c r="AA969" s="40">
        <f>INDEX(AA$78:AA$91,$D969)/$E969</f>
        <v/>
      </c>
      <c r="AB969" s="40">
        <f>INDEX(AB$78:AB$91,$D969)/$E969</f>
        <v/>
      </c>
      <c r="AC969" s="40">
        <f>INDEX(AC$78:AC$91,$D969)/$E969</f>
        <v/>
      </c>
      <c r="AD969" s="42">
        <f>NEWEXCISE(INDEX(AD$78:AD$91,$D969),$E969)</f>
        <v/>
      </c>
      <c r="AE969" s="25">
        <f>LOWER(Settings!$C$4)&amp;".mit."&amp;$A969&amp;IF($C969="","","."&amp;$C969&amp;"."&amp;$B969)&amp;IF(INDEX(Variables!$D$5:$D$105,MATCH($A969,Variables!$A$5:$A$105,0))="","","."&amp;INDEX(Variables!$D$5:$D$105,MATCH($A969,Variables!$A$5:$A$105,0)))&amp;"."&amp;AE$5</f>
        <v/>
      </c>
      <c r="AF969" s="41">
        <f>INDEX(AF$78:AF$91,$D969)/$E969</f>
        <v/>
      </c>
      <c r="AG969" s="40">
        <f>INDEX(AG$78:AG$91,$D969)/$E969</f>
        <v/>
      </c>
      <c r="AH969" s="40">
        <f>INDEX(AH$78:AH$91,$D969)/$E969</f>
        <v/>
      </c>
      <c r="AI969" s="40">
        <f>INDEX(AI$78:AI$91,$D969)/$E969</f>
        <v/>
      </c>
      <c r="AJ969" s="40">
        <f>INDEX(AJ$78:AJ$91,$D969)/$E969</f>
        <v/>
      </c>
      <c r="AK969" s="40">
        <f>INDEX(AK$78:AK$91,$D969)/$E969</f>
        <v/>
      </c>
      <c r="AL969" s="40">
        <f>INDEX(AL$78:AL$91,$D969)/$E969</f>
        <v/>
      </c>
      <c r="AM969" s="40">
        <f>INDEX(AM$78:AM$91,$D969)/$E969</f>
        <v/>
      </c>
      <c r="AN969" s="40">
        <f>INDEX(AN$78:AN$91,$D969)/$E969</f>
        <v/>
      </c>
      <c r="AO969" s="40">
        <f>INDEX(AO$78:AO$91,$D969)/$E969</f>
        <v/>
      </c>
      <c r="AP969" s="40">
        <f>INDEX(AP$78:AP$91,$D969)/$E969</f>
        <v/>
      </c>
      <c r="AQ969" s="40">
        <f>INDEX(AQ$78:AQ$91,$D969)/$E969</f>
        <v/>
      </c>
      <c r="AR969" s="40">
        <f>INDEX(AR$78:AR$91,$D969)/$E969</f>
        <v/>
      </c>
      <c r="AS969" s="40">
        <f>INDEX(AS$78:AS$91,$D969)/$E969</f>
        <v/>
      </c>
      <c r="AT969" s="40">
        <f>INDEX(AT$78:AT$91,$D969)/$E969</f>
        <v/>
      </c>
      <c r="AU969" s="40">
        <f>INDEX(AU$78:AU$91,$D969)/$E969</f>
        <v/>
      </c>
      <c r="AV969" s="40">
        <f>INDEX(AV$78:AV$91,$D969)/$E969</f>
        <v/>
      </c>
      <c r="AW969" s="40">
        <f>INDEX(AW$78:AW$91,$D969)/$E969</f>
        <v/>
      </c>
      <c r="AX969" s="42">
        <f>NEWEXCISE(INDEX(AX$78:AX$91,$D969),$E969)</f>
        <v/>
      </c>
    </row>
    <row r="970" hidden="1" outlineLevel="2">
      <c r="A970" s="5" t="inlineStr">
        <is>
          <t>ntx</t>
        </is>
      </c>
      <c r="B970" s="5" t="inlineStr">
        <is>
          <t>ker</t>
        </is>
      </c>
      <c r="C970" s="5" t="inlineStr">
        <is>
          <t>mch</t>
        </is>
      </c>
      <c r="D970" s="40">
        <f>INDEX(Inputs!$L$5:$L$132,MATCH($B970&amp;"|"&amp;$C970,Inputs!$A$5:$A$132,0))</f>
        <v/>
      </c>
      <c r="E970" s="40">
        <f>INDEX(Inputs!$I$5:$I$132,MATCH($B970&amp;"|"&amp;$C970,Inputs!$A$5:$A$132,0))</f>
        <v/>
      </c>
      <c r="F970" s="39" t="n"/>
      <c r="G970" s="39" t="n"/>
      <c r="H970" s="5">
        <f>INDEX(Variables!$B$5:$B$105,MATCH($A970,Variables!$A$5:$A$105,0))&amp;IF($C970="",""," | "&amp;INDEX(Mapping!$B$5:$B$26,MATCH($C970,Mapping!$A$5:$A$26,0))&amp;" | "&amp;INDEX(Mapping!$B$30:$B$41,MATCH($B970,Mapping!$A$30:$A$41,0)))</f>
        <v/>
      </c>
      <c r="I970" s="5">
        <f>INDEX(Variables!$C$5:$C$105,MATCH($A970,Variables!$A$5:$A$105,0))</f>
        <v/>
      </c>
      <c r="J970" s="5">
        <f>INDEX(Variables!$E$5:$E$105,MATCH($A970,Variables!$A$5:$A$105,0))</f>
        <v/>
      </c>
      <c r="K970" s="25">
        <f>LOWER(Settings!$C$4)&amp;".mit."&amp;$A970&amp;IF($C970="","","."&amp;$C970&amp;"."&amp;$B970)&amp;IF(INDEX(Variables!$D$5:$D$105,MATCH($A970,Variables!$A$5:$A$105,0))="","","."&amp;INDEX(Variables!$D$5:$D$105,MATCH($A970,Variables!$A$5:$A$105,0)))&amp;"."&amp;K$5</f>
        <v/>
      </c>
      <c r="L970" s="41">
        <f>INDEX(L$78:L$91,$D970)/$E970</f>
        <v/>
      </c>
      <c r="M970" s="40">
        <f>INDEX(M$78:M$91,$D970)/$E970</f>
        <v/>
      </c>
      <c r="N970" s="40">
        <f>INDEX(N$78:N$91,$D970)/$E970</f>
        <v/>
      </c>
      <c r="O970" s="40">
        <f>INDEX(O$78:O$91,$D970)/$E970</f>
        <v/>
      </c>
      <c r="P970" s="40">
        <f>INDEX(P$78:P$91,$D970)/$E970</f>
        <v/>
      </c>
      <c r="Q970" s="40">
        <f>INDEX(Q$78:Q$91,$D970)/$E970</f>
        <v/>
      </c>
      <c r="R970" s="40">
        <f>INDEX(R$78:R$91,$D970)/$E970</f>
        <v/>
      </c>
      <c r="S970" s="40">
        <f>INDEX(S$78:S$91,$D970)/$E970</f>
        <v/>
      </c>
      <c r="T970" s="40">
        <f>INDEX(T$78:T$91,$D970)/$E970</f>
        <v/>
      </c>
      <c r="U970" s="40">
        <f>INDEX(U$78:U$91,$D970)/$E970</f>
        <v/>
      </c>
      <c r="V970" s="40">
        <f>INDEX(V$78:V$91,$D970)/$E970</f>
        <v/>
      </c>
      <c r="W970" s="40">
        <f>INDEX(W$78:W$91,$D970)/$E970</f>
        <v/>
      </c>
      <c r="X970" s="40">
        <f>INDEX(X$78:X$91,$D970)/$E970</f>
        <v/>
      </c>
      <c r="Y970" s="40">
        <f>INDEX(Y$78:Y$91,$D970)/$E970</f>
        <v/>
      </c>
      <c r="Z970" s="40">
        <f>INDEX(Z$78:Z$91,$D970)/$E970</f>
        <v/>
      </c>
      <c r="AA970" s="40">
        <f>INDEX(AA$78:AA$91,$D970)/$E970</f>
        <v/>
      </c>
      <c r="AB970" s="40">
        <f>INDEX(AB$78:AB$91,$D970)/$E970</f>
        <v/>
      </c>
      <c r="AC970" s="40">
        <f>INDEX(AC$78:AC$91,$D970)/$E970</f>
        <v/>
      </c>
      <c r="AD970" s="42">
        <f>NEWEXCISE(INDEX(AD$78:AD$91,$D970),$E970)</f>
        <v/>
      </c>
      <c r="AE970" s="25">
        <f>LOWER(Settings!$C$4)&amp;".mit."&amp;$A970&amp;IF($C970="","","."&amp;$C970&amp;"."&amp;$B970)&amp;IF(INDEX(Variables!$D$5:$D$105,MATCH($A970,Variables!$A$5:$A$105,0))="","","."&amp;INDEX(Variables!$D$5:$D$105,MATCH($A970,Variables!$A$5:$A$105,0)))&amp;"."&amp;AE$5</f>
        <v/>
      </c>
      <c r="AF970" s="41">
        <f>INDEX(AF$78:AF$91,$D970)/$E970</f>
        <v/>
      </c>
      <c r="AG970" s="40">
        <f>INDEX(AG$78:AG$91,$D970)/$E970</f>
        <v/>
      </c>
      <c r="AH970" s="40">
        <f>INDEX(AH$78:AH$91,$D970)/$E970</f>
        <v/>
      </c>
      <c r="AI970" s="40">
        <f>INDEX(AI$78:AI$91,$D970)/$E970</f>
        <v/>
      </c>
      <c r="AJ970" s="40">
        <f>INDEX(AJ$78:AJ$91,$D970)/$E970</f>
        <v/>
      </c>
      <c r="AK970" s="40">
        <f>INDEX(AK$78:AK$91,$D970)/$E970</f>
        <v/>
      </c>
      <c r="AL970" s="40">
        <f>INDEX(AL$78:AL$91,$D970)/$E970</f>
        <v/>
      </c>
      <c r="AM970" s="40">
        <f>INDEX(AM$78:AM$91,$D970)/$E970</f>
        <v/>
      </c>
      <c r="AN970" s="40">
        <f>INDEX(AN$78:AN$91,$D970)/$E970</f>
        <v/>
      </c>
      <c r="AO970" s="40">
        <f>INDEX(AO$78:AO$91,$D970)/$E970</f>
        <v/>
      </c>
      <c r="AP970" s="40">
        <f>INDEX(AP$78:AP$91,$D970)/$E970</f>
        <v/>
      </c>
      <c r="AQ970" s="40">
        <f>INDEX(AQ$78:AQ$91,$D970)/$E970</f>
        <v/>
      </c>
      <c r="AR970" s="40">
        <f>INDEX(AR$78:AR$91,$D970)/$E970</f>
        <v/>
      </c>
      <c r="AS970" s="40">
        <f>INDEX(AS$78:AS$91,$D970)/$E970</f>
        <v/>
      </c>
      <c r="AT970" s="40">
        <f>INDEX(AT$78:AT$91,$D970)/$E970</f>
        <v/>
      </c>
      <c r="AU970" s="40">
        <f>INDEX(AU$78:AU$91,$D970)/$E970</f>
        <v/>
      </c>
      <c r="AV970" s="40">
        <f>INDEX(AV$78:AV$91,$D970)/$E970</f>
        <v/>
      </c>
      <c r="AW970" s="40">
        <f>INDEX(AW$78:AW$91,$D970)/$E970</f>
        <v/>
      </c>
      <c r="AX970" s="42">
        <f>NEWEXCISE(INDEX(AX$78:AX$91,$D970),$E970)</f>
        <v/>
      </c>
    </row>
    <row r="971" hidden="1" outlineLevel="2">
      <c r="A971" s="5" t="inlineStr">
        <is>
          <t>ntx</t>
        </is>
      </c>
      <c r="B971" s="5" t="inlineStr">
        <is>
          <t>oop</t>
        </is>
      </c>
      <c r="C971" s="5" t="inlineStr">
        <is>
          <t>mch</t>
        </is>
      </c>
      <c r="D971" s="40">
        <f>INDEX(Inputs!$L$5:$L$132,MATCH($B971&amp;"|"&amp;$C971,Inputs!$A$5:$A$132,0))</f>
        <v/>
      </c>
      <c r="E971" s="40">
        <f>INDEX(Inputs!$I$5:$I$132,MATCH($B971&amp;"|"&amp;$C971,Inputs!$A$5:$A$132,0))</f>
        <v/>
      </c>
      <c r="F971" s="39" t="n"/>
      <c r="G971" s="39" t="n"/>
      <c r="H971" s="5">
        <f>INDEX(Variables!$B$5:$B$105,MATCH($A971,Variables!$A$5:$A$105,0))&amp;IF($C971="",""," | "&amp;INDEX(Mapping!$B$5:$B$26,MATCH($C971,Mapping!$A$5:$A$26,0))&amp;" | "&amp;INDEX(Mapping!$B$30:$B$41,MATCH($B971,Mapping!$A$30:$A$41,0)))</f>
        <v/>
      </c>
      <c r="I971" s="5">
        <f>INDEX(Variables!$C$5:$C$105,MATCH($A971,Variables!$A$5:$A$105,0))</f>
        <v/>
      </c>
      <c r="J971" s="5">
        <f>INDEX(Variables!$E$5:$E$105,MATCH($A971,Variables!$A$5:$A$105,0))</f>
        <v/>
      </c>
      <c r="K971" s="25">
        <f>LOWER(Settings!$C$4)&amp;".mit."&amp;$A971&amp;IF($C971="","","."&amp;$C971&amp;"."&amp;$B971)&amp;IF(INDEX(Variables!$D$5:$D$105,MATCH($A971,Variables!$A$5:$A$105,0))="","","."&amp;INDEX(Variables!$D$5:$D$105,MATCH($A971,Variables!$A$5:$A$105,0)))&amp;"."&amp;K$5</f>
        <v/>
      </c>
      <c r="L971" s="41">
        <f>INDEX(L$78:L$91,$D971)/$E971</f>
        <v/>
      </c>
      <c r="M971" s="40">
        <f>INDEX(M$78:M$91,$D971)/$E971</f>
        <v/>
      </c>
      <c r="N971" s="40">
        <f>INDEX(N$78:N$91,$D971)/$E971</f>
        <v/>
      </c>
      <c r="O971" s="40">
        <f>INDEX(O$78:O$91,$D971)/$E971</f>
        <v/>
      </c>
      <c r="P971" s="40">
        <f>INDEX(P$78:P$91,$D971)/$E971</f>
        <v/>
      </c>
      <c r="Q971" s="40">
        <f>INDEX(Q$78:Q$91,$D971)/$E971</f>
        <v/>
      </c>
      <c r="R971" s="40">
        <f>INDEX(R$78:R$91,$D971)/$E971</f>
        <v/>
      </c>
      <c r="S971" s="40">
        <f>INDEX(S$78:S$91,$D971)/$E971</f>
        <v/>
      </c>
      <c r="T971" s="40">
        <f>INDEX(T$78:T$91,$D971)/$E971</f>
        <v/>
      </c>
      <c r="U971" s="40">
        <f>INDEX(U$78:U$91,$D971)/$E971</f>
        <v/>
      </c>
      <c r="V971" s="40">
        <f>INDEX(V$78:V$91,$D971)/$E971</f>
        <v/>
      </c>
      <c r="W971" s="40">
        <f>INDEX(W$78:W$91,$D971)/$E971</f>
        <v/>
      </c>
      <c r="X971" s="40">
        <f>INDEX(X$78:X$91,$D971)/$E971</f>
        <v/>
      </c>
      <c r="Y971" s="40">
        <f>INDEX(Y$78:Y$91,$D971)/$E971</f>
        <v/>
      </c>
      <c r="Z971" s="40">
        <f>INDEX(Z$78:Z$91,$D971)/$E971</f>
        <v/>
      </c>
      <c r="AA971" s="40">
        <f>INDEX(AA$78:AA$91,$D971)/$E971</f>
        <v/>
      </c>
      <c r="AB971" s="40">
        <f>INDEX(AB$78:AB$91,$D971)/$E971</f>
        <v/>
      </c>
      <c r="AC971" s="40">
        <f>INDEX(AC$78:AC$91,$D971)/$E971</f>
        <v/>
      </c>
      <c r="AD971" s="42">
        <f>NEWEXCISE(INDEX(AD$78:AD$91,$D971),$E971)</f>
        <v/>
      </c>
      <c r="AE971" s="25">
        <f>LOWER(Settings!$C$4)&amp;".mit."&amp;$A971&amp;IF($C971="","","."&amp;$C971&amp;"."&amp;$B971)&amp;IF(INDEX(Variables!$D$5:$D$105,MATCH($A971,Variables!$A$5:$A$105,0))="","","."&amp;INDEX(Variables!$D$5:$D$105,MATCH($A971,Variables!$A$5:$A$105,0)))&amp;"."&amp;AE$5</f>
        <v/>
      </c>
      <c r="AF971" s="41">
        <f>INDEX(AF$78:AF$91,$D971)/$E971</f>
        <v/>
      </c>
      <c r="AG971" s="40">
        <f>INDEX(AG$78:AG$91,$D971)/$E971</f>
        <v/>
      </c>
      <c r="AH971" s="40">
        <f>INDEX(AH$78:AH$91,$D971)/$E971</f>
        <v/>
      </c>
      <c r="AI971" s="40">
        <f>INDEX(AI$78:AI$91,$D971)/$E971</f>
        <v/>
      </c>
      <c r="AJ971" s="40">
        <f>INDEX(AJ$78:AJ$91,$D971)/$E971</f>
        <v/>
      </c>
      <c r="AK971" s="40">
        <f>INDEX(AK$78:AK$91,$D971)/$E971</f>
        <v/>
      </c>
      <c r="AL971" s="40">
        <f>INDEX(AL$78:AL$91,$D971)/$E971</f>
        <v/>
      </c>
      <c r="AM971" s="40">
        <f>INDEX(AM$78:AM$91,$D971)/$E971</f>
        <v/>
      </c>
      <c r="AN971" s="40">
        <f>INDEX(AN$78:AN$91,$D971)/$E971</f>
        <v/>
      </c>
      <c r="AO971" s="40">
        <f>INDEX(AO$78:AO$91,$D971)/$E971</f>
        <v/>
      </c>
      <c r="AP971" s="40">
        <f>INDEX(AP$78:AP$91,$D971)/$E971</f>
        <v/>
      </c>
      <c r="AQ971" s="40">
        <f>INDEX(AQ$78:AQ$91,$D971)/$E971</f>
        <v/>
      </c>
      <c r="AR971" s="40">
        <f>INDEX(AR$78:AR$91,$D971)/$E971</f>
        <v/>
      </c>
      <c r="AS971" s="40">
        <f>INDEX(AS$78:AS$91,$D971)/$E971</f>
        <v/>
      </c>
      <c r="AT971" s="40">
        <f>INDEX(AT$78:AT$91,$D971)/$E971</f>
        <v/>
      </c>
      <c r="AU971" s="40">
        <f>INDEX(AU$78:AU$91,$D971)/$E971</f>
        <v/>
      </c>
      <c r="AV971" s="40">
        <f>INDEX(AV$78:AV$91,$D971)/$E971</f>
        <v/>
      </c>
      <c r="AW971" s="40">
        <f>INDEX(AW$78:AW$91,$D971)/$E971</f>
        <v/>
      </c>
      <c r="AX971" s="42">
        <f>NEWEXCISE(INDEX(AX$78:AX$91,$D971),$E971)</f>
        <v/>
      </c>
    </row>
    <row r="972" hidden="1" outlineLevel="2">
      <c r="A972" s="5" t="inlineStr">
        <is>
          <t>ntx</t>
        </is>
      </c>
      <c r="B972" s="5" t="inlineStr">
        <is>
          <t>bio</t>
        </is>
      </c>
      <c r="C972" s="5" t="inlineStr">
        <is>
          <t>mch</t>
        </is>
      </c>
      <c r="D972" s="40">
        <f>INDEX(Inputs!$L$5:$L$132,MATCH($B972&amp;"|"&amp;$C972,Inputs!$A$5:$A$132,0))</f>
        <v/>
      </c>
      <c r="E972" s="40">
        <f>INDEX(Inputs!$I$5:$I$132,MATCH($B972&amp;"|"&amp;$C972,Inputs!$A$5:$A$132,0))</f>
        <v/>
      </c>
      <c r="F972" s="39" t="n"/>
      <c r="G972" s="39" t="n"/>
      <c r="H972" s="5">
        <f>INDEX(Variables!$B$5:$B$105,MATCH($A972,Variables!$A$5:$A$105,0))&amp;IF($C972="",""," | "&amp;INDEX(Mapping!$B$5:$B$26,MATCH($C972,Mapping!$A$5:$A$26,0))&amp;" | "&amp;INDEX(Mapping!$B$30:$B$41,MATCH($B972,Mapping!$A$30:$A$41,0)))</f>
        <v/>
      </c>
      <c r="I972" s="5">
        <f>INDEX(Variables!$C$5:$C$105,MATCH($A972,Variables!$A$5:$A$105,0))</f>
        <v/>
      </c>
      <c r="J972" s="5">
        <f>INDEX(Variables!$E$5:$E$105,MATCH($A972,Variables!$A$5:$A$105,0))</f>
        <v/>
      </c>
      <c r="K972" s="25">
        <f>LOWER(Settings!$C$4)&amp;".mit."&amp;$A972&amp;IF($C972="","","."&amp;$C972&amp;"."&amp;$B972)&amp;IF(INDEX(Variables!$D$5:$D$105,MATCH($A972,Variables!$A$5:$A$105,0))="","","."&amp;INDEX(Variables!$D$5:$D$105,MATCH($A972,Variables!$A$5:$A$105,0)))&amp;"."&amp;K$5</f>
        <v/>
      </c>
      <c r="L972" s="41">
        <f>INDEX(L$78:L$91,$D972)/$E972</f>
        <v/>
      </c>
      <c r="M972" s="40">
        <f>INDEX(M$78:M$91,$D972)/$E972</f>
        <v/>
      </c>
      <c r="N972" s="40">
        <f>INDEX(N$78:N$91,$D972)/$E972</f>
        <v/>
      </c>
      <c r="O972" s="40">
        <f>INDEX(O$78:O$91,$D972)/$E972</f>
        <v/>
      </c>
      <c r="P972" s="40">
        <f>INDEX(P$78:P$91,$D972)/$E972</f>
        <v/>
      </c>
      <c r="Q972" s="40">
        <f>INDEX(Q$78:Q$91,$D972)/$E972</f>
        <v/>
      </c>
      <c r="R972" s="40">
        <f>INDEX(R$78:R$91,$D972)/$E972</f>
        <v/>
      </c>
      <c r="S972" s="40">
        <f>INDEX(S$78:S$91,$D972)/$E972</f>
        <v/>
      </c>
      <c r="T972" s="40">
        <f>INDEX(T$78:T$91,$D972)/$E972</f>
        <v/>
      </c>
      <c r="U972" s="40">
        <f>INDEX(U$78:U$91,$D972)/$E972</f>
        <v/>
      </c>
      <c r="V972" s="40">
        <f>INDEX(V$78:V$91,$D972)/$E972</f>
        <v/>
      </c>
      <c r="W972" s="40">
        <f>INDEX(W$78:W$91,$D972)/$E972</f>
        <v/>
      </c>
      <c r="X972" s="40">
        <f>INDEX(X$78:X$91,$D972)/$E972</f>
        <v/>
      </c>
      <c r="Y972" s="40">
        <f>INDEX(Y$78:Y$91,$D972)/$E972</f>
        <v/>
      </c>
      <c r="Z972" s="40">
        <f>INDEX(Z$78:Z$91,$D972)/$E972</f>
        <v/>
      </c>
      <c r="AA972" s="40">
        <f>INDEX(AA$78:AA$91,$D972)/$E972</f>
        <v/>
      </c>
      <c r="AB972" s="40">
        <f>INDEX(AB$78:AB$91,$D972)/$E972</f>
        <v/>
      </c>
      <c r="AC972" s="40">
        <f>INDEX(AC$78:AC$91,$D972)/$E972</f>
        <v/>
      </c>
      <c r="AD972" s="42">
        <f>NEWEXCISE(INDEX(AD$78:AD$91,$D972),$E972)</f>
        <v/>
      </c>
      <c r="AE972" s="25">
        <f>LOWER(Settings!$C$4)&amp;".mit."&amp;$A972&amp;IF($C972="","","."&amp;$C972&amp;"."&amp;$B972)&amp;IF(INDEX(Variables!$D$5:$D$105,MATCH($A972,Variables!$A$5:$A$105,0))="","","."&amp;INDEX(Variables!$D$5:$D$105,MATCH($A972,Variables!$A$5:$A$105,0)))&amp;"."&amp;AE$5</f>
        <v/>
      </c>
      <c r="AF972" s="41">
        <f>INDEX(AF$78:AF$91,$D972)/$E972</f>
        <v/>
      </c>
      <c r="AG972" s="40">
        <f>INDEX(AG$78:AG$91,$D972)/$E972</f>
        <v/>
      </c>
      <c r="AH972" s="40">
        <f>INDEX(AH$78:AH$91,$D972)/$E972</f>
        <v/>
      </c>
      <c r="AI972" s="40">
        <f>INDEX(AI$78:AI$91,$D972)/$E972</f>
        <v/>
      </c>
      <c r="AJ972" s="40">
        <f>INDEX(AJ$78:AJ$91,$D972)/$E972</f>
        <v/>
      </c>
      <c r="AK972" s="40">
        <f>INDEX(AK$78:AK$91,$D972)/$E972</f>
        <v/>
      </c>
      <c r="AL972" s="40">
        <f>INDEX(AL$78:AL$91,$D972)/$E972</f>
        <v/>
      </c>
      <c r="AM972" s="40">
        <f>INDEX(AM$78:AM$91,$D972)/$E972</f>
        <v/>
      </c>
      <c r="AN972" s="40">
        <f>INDEX(AN$78:AN$91,$D972)/$E972</f>
        <v/>
      </c>
      <c r="AO972" s="40">
        <f>INDEX(AO$78:AO$91,$D972)/$E972</f>
        <v/>
      </c>
      <c r="AP972" s="40">
        <f>INDEX(AP$78:AP$91,$D972)/$E972</f>
        <v/>
      </c>
      <c r="AQ972" s="40">
        <f>INDEX(AQ$78:AQ$91,$D972)/$E972</f>
        <v/>
      </c>
      <c r="AR972" s="40">
        <f>INDEX(AR$78:AR$91,$D972)/$E972</f>
        <v/>
      </c>
      <c r="AS972" s="40">
        <f>INDEX(AS$78:AS$91,$D972)/$E972</f>
        <v/>
      </c>
      <c r="AT972" s="40">
        <f>INDEX(AT$78:AT$91,$D972)/$E972</f>
        <v/>
      </c>
      <c r="AU972" s="40">
        <f>INDEX(AU$78:AU$91,$D972)/$E972</f>
        <v/>
      </c>
      <c r="AV972" s="40">
        <f>INDEX(AV$78:AV$91,$D972)/$E972</f>
        <v/>
      </c>
      <c r="AW972" s="40">
        <f>INDEX(AW$78:AW$91,$D972)/$E972</f>
        <v/>
      </c>
      <c r="AX972" s="42">
        <f>NEWEXCISE(INDEX(AX$78:AX$91,$D972),$E972)</f>
        <v/>
      </c>
    </row>
    <row r="973" hidden="1" outlineLevel="2"/>
    <row r="974" hidden="1" outlineLevel="2">
      <c r="A974" s="5" t="inlineStr">
        <is>
          <t>nce</t>
        </is>
      </c>
      <c r="B974" s="5" t="inlineStr">
        <is>
          <t>coa</t>
        </is>
      </c>
      <c r="C974" s="5" t="inlineStr">
        <is>
          <t>mch</t>
        </is>
      </c>
      <c r="D974" s="39" t="n"/>
      <c r="E974" s="39" t="n"/>
      <c r="F974" s="39" t="n"/>
      <c r="G974" s="39" t="n"/>
      <c r="H974" s="5">
        <f>INDEX(Variables!$B$5:$B$105,MATCH($A974,Variables!$A$5:$A$105,0))&amp;IF($C974="",""," | "&amp;INDEX(Mapping!$B$5:$B$26,MATCH($C974,Mapping!$A$5:$A$26,0))&amp;" | "&amp;INDEX(Mapping!$B$30:$B$41,MATCH($B974,Mapping!$A$30:$A$41,0)))</f>
        <v/>
      </c>
      <c r="I974" s="5">
        <f>INDEX(Variables!$C$5:$C$105,MATCH($A974,Variables!$A$5:$A$105,0))</f>
        <v/>
      </c>
      <c r="J974" s="5">
        <f>INDEX(Variables!$E$5:$E$105,MATCH($A974,Variables!$A$5:$A$105,0))</f>
        <v/>
      </c>
      <c r="K974" s="25">
        <f>LOWER(Settings!$C$4)&amp;".mit."&amp;$A974&amp;IF($C974="","","."&amp;$C974&amp;"."&amp;$B974)&amp;IF(INDEX(Variables!$D$5:$D$105,MATCH($A974,Variables!$A$5:$A$105,0))="","","."&amp;INDEX(Variables!$D$5:$D$105,MATCH($A974,Variables!$A$5:$A$105,0)))&amp;"."&amp;K$5</f>
        <v/>
      </c>
      <c r="L974" s="41">
        <f>L947+L956+L965</f>
        <v/>
      </c>
      <c r="M974" s="40">
        <f>M947+M956+M965</f>
        <v/>
      </c>
      <c r="N974" s="40">
        <f>N947+N956+N965</f>
        <v/>
      </c>
      <c r="O974" s="40">
        <f>O947+O956+O965</f>
        <v/>
      </c>
      <c r="P974" s="40">
        <f>P947+P956+P965</f>
        <v/>
      </c>
      <c r="Q974" s="40">
        <f>Q947+Q956+Q965</f>
        <v/>
      </c>
      <c r="R974" s="40">
        <f>R947+R956+R965</f>
        <v/>
      </c>
      <c r="S974" s="40">
        <f>S947+S956+S965</f>
        <v/>
      </c>
      <c r="T974" s="40">
        <f>T947+T956+T965</f>
        <v/>
      </c>
      <c r="U974" s="40">
        <f>U947+U956+U965</f>
        <v/>
      </c>
      <c r="V974" s="40">
        <f>V947+V956+V965</f>
        <v/>
      </c>
      <c r="W974" s="40">
        <f>W947+W956+W965</f>
        <v/>
      </c>
      <c r="X974" s="40">
        <f>X947+X956+X965</f>
        <v/>
      </c>
      <c r="Y974" s="40">
        <f>Y947+Y956+Y965</f>
        <v/>
      </c>
      <c r="Z974" s="40">
        <f>Z947+Z956+Z965</f>
        <v/>
      </c>
      <c r="AA974" s="40">
        <f>AA947+AA956+AA965</f>
        <v/>
      </c>
      <c r="AB974" s="40">
        <f>AB947+AB956+AB965</f>
        <v/>
      </c>
      <c r="AC974" s="40">
        <f>AC947+AC956+AC965</f>
        <v/>
      </c>
      <c r="AD974" s="42">
        <f>NEWPOLICY(AD947,AD956,AD965)</f>
        <v/>
      </c>
      <c r="AE974" s="25">
        <f>LOWER(Settings!$C$4)&amp;".mit."&amp;$A974&amp;IF($C974="","","."&amp;$C974&amp;"."&amp;$B974)&amp;IF(INDEX(Variables!$D$5:$D$105,MATCH($A974,Variables!$A$5:$A$105,0))="","","."&amp;INDEX(Variables!$D$5:$D$105,MATCH($A974,Variables!$A$5:$A$105,0)))&amp;"."&amp;AE$5</f>
        <v/>
      </c>
      <c r="AF974" s="41">
        <f>AF947+AF956+AF965</f>
        <v/>
      </c>
      <c r="AG974" s="40">
        <f>AG947+AG956+AG965</f>
        <v/>
      </c>
      <c r="AH974" s="40">
        <f>AH947+AH956+AH965</f>
        <v/>
      </c>
      <c r="AI974" s="40">
        <f>AI947+AI956+AI965</f>
        <v/>
      </c>
      <c r="AJ974" s="40">
        <f>AJ947+AJ956+AJ965</f>
        <v/>
      </c>
      <c r="AK974" s="40">
        <f>AK947+AK956+AK965</f>
        <v/>
      </c>
      <c r="AL974" s="40">
        <f>AL947+AL956+AL965</f>
        <v/>
      </c>
      <c r="AM974" s="40">
        <f>AM947+AM956+AM965</f>
        <v/>
      </c>
      <c r="AN974" s="40">
        <f>AN947+AN956+AN965</f>
        <v/>
      </c>
      <c r="AO974" s="40">
        <f>AO947+AO956+AO965</f>
        <v/>
      </c>
      <c r="AP974" s="40">
        <f>AP947+AP956+AP965</f>
        <v/>
      </c>
      <c r="AQ974" s="40">
        <f>AQ947+AQ956+AQ965</f>
        <v/>
      </c>
      <c r="AR974" s="40">
        <f>AR947+AR956+AR965</f>
        <v/>
      </c>
      <c r="AS974" s="40">
        <f>AS947+AS956+AS965</f>
        <v/>
      </c>
      <c r="AT974" s="40">
        <f>AT947+AT956+AT965</f>
        <v/>
      </c>
      <c r="AU974" s="40">
        <f>AU947+AU956+AU965</f>
        <v/>
      </c>
      <c r="AV974" s="40">
        <f>AV947+AV956+AV965</f>
        <v/>
      </c>
      <c r="AW974" s="40">
        <f>AW947+AW956+AW965</f>
        <v/>
      </c>
      <c r="AX974" s="42">
        <f>NEWPOLICY(AX947,AX956,AX965)</f>
        <v/>
      </c>
    </row>
    <row r="975" hidden="1" outlineLevel="2">
      <c r="A975" s="5" t="inlineStr">
        <is>
          <t>nce</t>
        </is>
      </c>
      <c r="B975" s="5" t="inlineStr">
        <is>
          <t>nga</t>
        </is>
      </c>
      <c r="C975" s="5" t="inlineStr">
        <is>
          <t>mch</t>
        </is>
      </c>
      <c r="D975" s="39" t="n"/>
      <c r="E975" s="39" t="n"/>
      <c r="F975" s="39" t="n"/>
      <c r="G975" s="39" t="n"/>
      <c r="H975" s="5">
        <f>INDEX(Variables!$B$5:$B$105,MATCH($A975,Variables!$A$5:$A$105,0))&amp;IF($C975="",""," | "&amp;INDEX(Mapping!$B$5:$B$26,MATCH($C975,Mapping!$A$5:$A$26,0))&amp;" | "&amp;INDEX(Mapping!$B$30:$B$41,MATCH($B975,Mapping!$A$30:$A$41,0)))</f>
        <v/>
      </c>
      <c r="I975" s="5">
        <f>INDEX(Variables!$C$5:$C$105,MATCH($A975,Variables!$A$5:$A$105,0))</f>
        <v/>
      </c>
      <c r="J975" s="5">
        <f>INDEX(Variables!$E$5:$E$105,MATCH($A975,Variables!$A$5:$A$105,0))</f>
        <v/>
      </c>
      <c r="K975" s="25">
        <f>LOWER(Settings!$C$4)&amp;".mit."&amp;$A975&amp;IF($C975="","","."&amp;$C975&amp;"."&amp;$B975)&amp;IF(INDEX(Variables!$D$5:$D$105,MATCH($A975,Variables!$A$5:$A$105,0))="","","."&amp;INDEX(Variables!$D$5:$D$105,MATCH($A975,Variables!$A$5:$A$105,0)))&amp;"."&amp;K$5</f>
        <v/>
      </c>
      <c r="L975" s="41">
        <f>L948+L957+L966</f>
        <v/>
      </c>
      <c r="M975" s="40">
        <f>M948+M957+M966</f>
        <v/>
      </c>
      <c r="N975" s="40">
        <f>N948+N957+N966</f>
        <v/>
      </c>
      <c r="O975" s="40">
        <f>O948+O957+O966</f>
        <v/>
      </c>
      <c r="P975" s="40">
        <f>P948+P957+P966</f>
        <v/>
      </c>
      <c r="Q975" s="40">
        <f>Q948+Q957+Q966</f>
        <v/>
      </c>
      <c r="R975" s="40">
        <f>R948+R957+R966</f>
        <v/>
      </c>
      <c r="S975" s="40">
        <f>S948+S957+S966</f>
        <v/>
      </c>
      <c r="T975" s="40">
        <f>T948+T957+T966</f>
        <v/>
      </c>
      <c r="U975" s="40">
        <f>U948+U957+U966</f>
        <v/>
      </c>
      <c r="V975" s="40">
        <f>V948+V957+V966</f>
        <v/>
      </c>
      <c r="W975" s="40">
        <f>W948+W957+W966</f>
        <v/>
      </c>
      <c r="X975" s="40">
        <f>X948+X957+X966</f>
        <v/>
      </c>
      <c r="Y975" s="40">
        <f>Y948+Y957+Y966</f>
        <v/>
      </c>
      <c r="Z975" s="40">
        <f>Z948+Z957+Z966</f>
        <v/>
      </c>
      <c r="AA975" s="40">
        <f>AA948+AA957+AA966</f>
        <v/>
      </c>
      <c r="AB975" s="40">
        <f>AB948+AB957+AB966</f>
        <v/>
      </c>
      <c r="AC975" s="40">
        <f>AC948+AC957+AC966</f>
        <v/>
      </c>
      <c r="AD975" s="42">
        <f>NEWPOLICY(AD948,AD957,AD966)</f>
        <v/>
      </c>
      <c r="AE975" s="25">
        <f>LOWER(Settings!$C$4)&amp;".mit."&amp;$A975&amp;IF($C975="","","."&amp;$C975&amp;"."&amp;$B975)&amp;IF(INDEX(Variables!$D$5:$D$105,MATCH($A975,Variables!$A$5:$A$105,0))="","","."&amp;INDEX(Variables!$D$5:$D$105,MATCH($A975,Variables!$A$5:$A$105,0)))&amp;"."&amp;AE$5</f>
        <v/>
      </c>
      <c r="AF975" s="41">
        <f>AF948+AF957+AF966</f>
        <v/>
      </c>
      <c r="AG975" s="40">
        <f>AG948+AG957+AG966</f>
        <v/>
      </c>
      <c r="AH975" s="40">
        <f>AH948+AH957+AH966</f>
        <v/>
      </c>
      <c r="AI975" s="40">
        <f>AI948+AI957+AI966</f>
        <v/>
      </c>
      <c r="AJ975" s="40">
        <f>AJ948+AJ957+AJ966</f>
        <v/>
      </c>
      <c r="AK975" s="40">
        <f>AK948+AK957+AK966</f>
        <v/>
      </c>
      <c r="AL975" s="40">
        <f>AL948+AL957+AL966</f>
        <v/>
      </c>
      <c r="AM975" s="40">
        <f>AM948+AM957+AM966</f>
        <v/>
      </c>
      <c r="AN975" s="40">
        <f>AN948+AN957+AN966</f>
        <v/>
      </c>
      <c r="AO975" s="40">
        <f>AO948+AO957+AO966</f>
        <v/>
      </c>
      <c r="AP975" s="40">
        <f>AP948+AP957+AP966</f>
        <v/>
      </c>
      <c r="AQ975" s="40">
        <f>AQ948+AQ957+AQ966</f>
        <v/>
      </c>
      <c r="AR975" s="40">
        <f>AR948+AR957+AR966</f>
        <v/>
      </c>
      <c r="AS975" s="40">
        <f>AS948+AS957+AS966</f>
        <v/>
      </c>
      <c r="AT975" s="40">
        <f>AT948+AT957+AT966</f>
        <v/>
      </c>
      <c r="AU975" s="40">
        <f>AU948+AU957+AU966</f>
        <v/>
      </c>
      <c r="AV975" s="40">
        <f>AV948+AV957+AV966</f>
        <v/>
      </c>
      <c r="AW975" s="40">
        <f>AW948+AW957+AW966</f>
        <v/>
      </c>
      <c r="AX975" s="42">
        <f>NEWPOLICY(AX948,AX957,AX966)</f>
        <v/>
      </c>
    </row>
    <row r="976" hidden="1" outlineLevel="2">
      <c r="A976" s="5" t="inlineStr">
        <is>
          <t>nce</t>
        </is>
      </c>
      <c r="B976" s="5" t="inlineStr">
        <is>
          <t>gso</t>
        </is>
      </c>
      <c r="C976" s="5" t="inlineStr">
        <is>
          <t>mch</t>
        </is>
      </c>
      <c r="D976" s="39" t="n"/>
      <c r="E976" s="39" t="n"/>
      <c r="F976" s="39" t="n"/>
      <c r="G976" s="39" t="n"/>
      <c r="H976" s="5">
        <f>INDEX(Variables!$B$5:$B$105,MATCH($A976,Variables!$A$5:$A$105,0))&amp;IF($C976="",""," | "&amp;INDEX(Mapping!$B$5:$B$26,MATCH($C976,Mapping!$A$5:$A$26,0))&amp;" | "&amp;INDEX(Mapping!$B$30:$B$41,MATCH($B976,Mapping!$A$30:$A$41,0)))</f>
        <v/>
      </c>
      <c r="I976" s="5">
        <f>INDEX(Variables!$C$5:$C$105,MATCH($A976,Variables!$A$5:$A$105,0))</f>
        <v/>
      </c>
      <c r="J976" s="5">
        <f>INDEX(Variables!$E$5:$E$105,MATCH($A976,Variables!$A$5:$A$105,0))</f>
        <v/>
      </c>
      <c r="K976" s="25">
        <f>LOWER(Settings!$C$4)&amp;".mit."&amp;$A976&amp;IF($C976="","","."&amp;$C976&amp;"."&amp;$B976)&amp;IF(INDEX(Variables!$D$5:$D$105,MATCH($A976,Variables!$A$5:$A$105,0))="","","."&amp;INDEX(Variables!$D$5:$D$105,MATCH($A976,Variables!$A$5:$A$105,0)))&amp;"."&amp;K$5</f>
        <v/>
      </c>
      <c r="L976" s="41">
        <f>L949+L958+L967</f>
        <v/>
      </c>
      <c r="M976" s="40">
        <f>M949+M958+M967</f>
        <v/>
      </c>
      <c r="N976" s="40">
        <f>N949+N958+N967</f>
        <v/>
      </c>
      <c r="O976" s="40">
        <f>O949+O958+O967</f>
        <v/>
      </c>
      <c r="P976" s="40">
        <f>P949+P958+P967</f>
        <v/>
      </c>
      <c r="Q976" s="40">
        <f>Q949+Q958+Q967</f>
        <v/>
      </c>
      <c r="R976" s="40">
        <f>R949+R958+R967</f>
        <v/>
      </c>
      <c r="S976" s="40">
        <f>S949+S958+S967</f>
        <v/>
      </c>
      <c r="T976" s="40">
        <f>T949+T958+T967</f>
        <v/>
      </c>
      <c r="U976" s="40">
        <f>U949+U958+U967</f>
        <v/>
      </c>
      <c r="V976" s="40">
        <f>V949+V958+V967</f>
        <v/>
      </c>
      <c r="W976" s="40">
        <f>W949+W958+W967</f>
        <v/>
      </c>
      <c r="X976" s="40">
        <f>X949+X958+X967</f>
        <v/>
      </c>
      <c r="Y976" s="40">
        <f>Y949+Y958+Y967</f>
        <v/>
      </c>
      <c r="Z976" s="40">
        <f>Z949+Z958+Z967</f>
        <v/>
      </c>
      <c r="AA976" s="40">
        <f>AA949+AA958+AA967</f>
        <v/>
      </c>
      <c r="AB976" s="40">
        <f>AB949+AB958+AB967</f>
        <v/>
      </c>
      <c r="AC976" s="40">
        <f>AC949+AC958+AC967</f>
        <v/>
      </c>
      <c r="AD976" s="42">
        <f>NEWPOLICY(AD949,AD958,AD967)</f>
        <v/>
      </c>
      <c r="AE976" s="25">
        <f>LOWER(Settings!$C$4)&amp;".mit."&amp;$A976&amp;IF($C976="","","."&amp;$C976&amp;"."&amp;$B976)&amp;IF(INDEX(Variables!$D$5:$D$105,MATCH($A976,Variables!$A$5:$A$105,0))="","","."&amp;INDEX(Variables!$D$5:$D$105,MATCH($A976,Variables!$A$5:$A$105,0)))&amp;"."&amp;AE$5</f>
        <v/>
      </c>
      <c r="AF976" s="41">
        <f>AF949+AF958+AF967</f>
        <v/>
      </c>
      <c r="AG976" s="40">
        <f>AG949+AG958+AG967</f>
        <v/>
      </c>
      <c r="AH976" s="40">
        <f>AH949+AH958+AH967</f>
        <v/>
      </c>
      <c r="AI976" s="40">
        <f>AI949+AI958+AI967</f>
        <v/>
      </c>
      <c r="AJ976" s="40">
        <f>AJ949+AJ958+AJ967</f>
        <v/>
      </c>
      <c r="AK976" s="40">
        <f>AK949+AK958+AK967</f>
        <v/>
      </c>
      <c r="AL976" s="40">
        <f>AL949+AL958+AL967</f>
        <v/>
      </c>
      <c r="AM976" s="40">
        <f>AM949+AM958+AM967</f>
        <v/>
      </c>
      <c r="AN976" s="40">
        <f>AN949+AN958+AN967</f>
        <v/>
      </c>
      <c r="AO976" s="40">
        <f>AO949+AO958+AO967</f>
        <v/>
      </c>
      <c r="AP976" s="40">
        <f>AP949+AP958+AP967</f>
        <v/>
      </c>
      <c r="AQ976" s="40">
        <f>AQ949+AQ958+AQ967</f>
        <v/>
      </c>
      <c r="AR976" s="40">
        <f>AR949+AR958+AR967</f>
        <v/>
      </c>
      <c r="AS976" s="40">
        <f>AS949+AS958+AS967</f>
        <v/>
      </c>
      <c r="AT976" s="40">
        <f>AT949+AT958+AT967</f>
        <v/>
      </c>
      <c r="AU976" s="40">
        <f>AU949+AU958+AU967</f>
        <v/>
      </c>
      <c r="AV976" s="40">
        <f>AV949+AV958+AV967</f>
        <v/>
      </c>
      <c r="AW976" s="40">
        <f>AW949+AW958+AW967</f>
        <v/>
      </c>
      <c r="AX976" s="42">
        <f>NEWPOLICY(AX949,AX958,AX967)</f>
        <v/>
      </c>
    </row>
    <row r="977" hidden="1" outlineLevel="2">
      <c r="A977" s="5" t="inlineStr">
        <is>
          <t>nce</t>
        </is>
      </c>
      <c r="B977" s="5" t="inlineStr">
        <is>
          <t>die</t>
        </is>
      </c>
      <c r="C977" s="5" t="inlineStr">
        <is>
          <t>mch</t>
        </is>
      </c>
      <c r="D977" s="39" t="n"/>
      <c r="E977" s="39" t="n"/>
      <c r="F977" s="39" t="n"/>
      <c r="G977" s="39" t="n"/>
      <c r="H977" s="5">
        <f>INDEX(Variables!$B$5:$B$105,MATCH($A977,Variables!$A$5:$A$105,0))&amp;IF($C977="",""," | "&amp;INDEX(Mapping!$B$5:$B$26,MATCH($C977,Mapping!$A$5:$A$26,0))&amp;" | "&amp;INDEX(Mapping!$B$30:$B$41,MATCH($B977,Mapping!$A$30:$A$41,0)))</f>
        <v/>
      </c>
      <c r="I977" s="5">
        <f>INDEX(Variables!$C$5:$C$105,MATCH($A977,Variables!$A$5:$A$105,0))</f>
        <v/>
      </c>
      <c r="J977" s="5">
        <f>INDEX(Variables!$E$5:$E$105,MATCH($A977,Variables!$A$5:$A$105,0))</f>
        <v/>
      </c>
      <c r="K977" s="25">
        <f>LOWER(Settings!$C$4)&amp;".mit."&amp;$A977&amp;IF($C977="","","."&amp;$C977&amp;"."&amp;$B977)&amp;IF(INDEX(Variables!$D$5:$D$105,MATCH($A977,Variables!$A$5:$A$105,0))="","","."&amp;INDEX(Variables!$D$5:$D$105,MATCH($A977,Variables!$A$5:$A$105,0)))&amp;"."&amp;K$5</f>
        <v/>
      </c>
      <c r="L977" s="41">
        <f>L950+L959+L968</f>
        <v/>
      </c>
      <c r="M977" s="40">
        <f>M950+M959+M968</f>
        <v/>
      </c>
      <c r="N977" s="40">
        <f>N950+N959+N968</f>
        <v/>
      </c>
      <c r="O977" s="40">
        <f>O950+O959+O968</f>
        <v/>
      </c>
      <c r="P977" s="40">
        <f>P950+P959+P968</f>
        <v/>
      </c>
      <c r="Q977" s="40">
        <f>Q950+Q959+Q968</f>
        <v/>
      </c>
      <c r="R977" s="40">
        <f>R950+R959+R968</f>
        <v/>
      </c>
      <c r="S977" s="40">
        <f>S950+S959+S968</f>
        <v/>
      </c>
      <c r="T977" s="40">
        <f>T950+T959+T968</f>
        <v/>
      </c>
      <c r="U977" s="40">
        <f>U950+U959+U968</f>
        <v/>
      </c>
      <c r="V977" s="40">
        <f>V950+V959+V968</f>
        <v/>
      </c>
      <c r="W977" s="40">
        <f>W950+W959+W968</f>
        <v/>
      </c>
      <c r="X977" s="40">
        <f>X950+X959+X968</f>
        <v/>
      </c>
      <c r="Y977" s="40">
        <f>Y950+Y959+Y968</f>
        <v/>
      </c>
      <c r="Z977" s="40">
        <f>Z950+Z959+Z968</f>
        <v/>
      </c>
      <c r="AA977" s="40">
        <f>AA950+AA959+AA968</f>
        <v/>
      </c>
      <c r="AB977" s="40">
        <f>AB950+AB959+AB968</f>
        <v/>
      </c>
      <c r="AC977" s="40">
        <f>AC950+AC959+AC968</f>
        <v/>
      </c>
      <c r="AD977" s="42">
        <f>NEWPOLICY(AD950,AD959,AD968)</f>
        <v/>
      </c>
      <c r="AE977" s="25">
        <f>LOWER(Settings!$C$4)&amp;".mit."&amp;$A977&amp;IF($C977="","","."&amp;$C977&amp;"."&amp;$B977)&amp;IF(INDEX(Variables!$D$5:$D$105,MATCH($A977,Variables!$A$5:$A$105,0))="","","."&amp;INDEX(Variables!$D$5:$D$105,MATCH($A977,Variables!$A$5:$A$105,0)))&amp;"."&amp;AE$5</f>
        <v/>
      </c>
      <c r="AF977" s="41">
        <f>AF950+AF959+AF968</f>
        <v/>
      </c>
      <c r="AG977" s="40">
        <f>AG950+AG959+AG968</f>
        <v/>
      </c>
      <c r="AH977" s="40">
        <f>AH950+AH959+AH968</f>
        <v/>
      </c>
      <c r="AI977" s="40">
        <f>AI950+AI959+AI968</f>
        <v/>
      </c>
      <c r="AJ977" s="40">
        <f>AJ950+AJ959+AJ968</f>
        <v/>
      </c>
      <c r="AK977" s="40">
        <f>AK950+AK959+AK968</f>
        <v/>
      </c>
      <c r="AL977" s="40">
        <f>AL950+AL959+AL968</f>
        <v/>
      </c>
      <c r="AM977" s="40">
        <f>AM950+AM959+AM968</f>
        <v/>
      </c>
      <c r="AN977" s="40">
        <f>AN950+AN959+AN968</f>
        <v/>
      </c>
      <c r="AO977" s="40">
        <f>AO950+AO959+AO968</f>
        <v/>
      </c>
      <c r="AP977" s="40">
        <f>AP950+AP959+AP968</f>
        <v/>
      </c>
      <c r="AQ977" s="40">
        <f>AQ950+AQ959+AQ968</f>
        <v/>
      </c>
      <c r="AR977" s="40">
        <f>AR950+AR959+AR968</f>
        <v/>
      </c>
      <c r="AS977" s="40">
        <f>AS950+AS959+AS968</f>
        <v/>
      </c>
      <c r="AT977" s="40">
        <f>AT950+AT959+AT968</f>
        <v/>
      </c>
      <c r="AU977" s="40">
        <f>AU950+AU959+AU968</f>
        <v/>
      </c>
      <c r="AV977" s="40">
        <f>AV950+AV959+AV968</f>
        <v/>
      </c>
      <c r="AW977" s="40">
        <f>AW950+AW959+AW968</f>
        <v/>
      </c>
      <c r="AX977" s="42">
        <f>NEWPOLICY(AX950,AX959,AX968)</f>
        <v/>
      </c>
    </row>
    <row r="978" hidden="1" outlineLevel="2">
      <c r="A978" s="5" t="inlineStr">
        <is>
          <t>nce</t>
        </is>
      </c>
      <c r="B978" s="5" t="inlineStr">
        <is>
          <t>lpg</t>
        </is>
      </c>
      <c r="C978" s="5" t="inlineStr">
        <is>
          <t>mch</t>
        </is>
      </c>
      <c r="D978" s="39" t="n"/>
      <c r="E978" s="39" t="n"/>
      <c r="F978" s="39" t="n"/>
      <c r="G978" s="39" t="n"/>
      <c r="H978" s="5">
        <f>INDEX(Variables!$B$5:$B$105,MATCH($A978,Variables!$A$5:$A$105,0))&amp;IF($C978="",""," | "&amp;INDEX(Mapping!$B$5:$B$26,MATCH($C978,Mapping!$A$5:$A$26,0))&amp;" | "&amp;INDEX(Mapping!$B$30:$B$41,MATCH($B978,Mapping!$A$30:$A$41,0)))</f>
        <v/>
      </c>
      <c r="I978" s="5">
        <f>INDEX(Variables!$C$5:$C$105,MATCH($A978,Variables!$A$5:$A$105,0))</f>
        <v/>
      </c>
      <c r="J978" s="5">
        <f>INDEX(Variables!$E$5:$E$105,MATCH($A978,Variables!$A$5:$A$105,0))</f>
        <v/>
      </c>
      <c r="K978" s="25">
        <f>LOWER(Settings!$C$4)&amp;".mit."&amp;$A978&amp;IF($C978="","","."&amp;$C978&amp;"."&amp;$B978)&amp;IF(INDEX(Variables!$D$5:$D$105,MATCH($A978,Variables!$A$5:$A$105,0))="","","."&amp;INDEX(Variables!$D$5:$D$105,MATCH($A978,Variables!$A$5:$A$105,0)))&amp;"."&amp;K$5</f>
        <v/>
      </c>
      <c r="L978" s="41">
        <f>L951+L960+L969</f>
        <v/>
      </c>
      <c r="M978" s="40">
        <f>M951+M960+M969</f>
        <v/>
      </c>
      <c r="N978" s="40">
        <f>N951+N960+N969</f>
        <v/>
      </c>
      <c r="O978" s="40">
        <f>O951+O960+O969</f>
        <v/>
      </c>
      <c r="P978" s="40">
        <f>P951+P960+P969</f>
        <v/>
      </c>
      <c r="Q978" s="40">
        <f>Q951+Q960+Q969</f>
        <v/>
      </c>
      <c r="R978" s="40">
        <f>R951+R960+R969</f>
        <v/>
      </c>
      <c r="S978" s="40">
        <f>S951+S960+S969</f>
        <v/>
      </c>
      <c r="T978" s="40">
        <f>T951+T960+T969</f>
        <v/>
      </c>
      <c r="U978" s="40">
        <f>U951+U960+U969</f>
        <v/>
      </c>
      <c r="V978" s="40">
        <f>V951+V960+V969</f>
        <v/>
      </c>
      <c r="W978" s="40">
        <f>W951+W960+W969</f>
        <v/>
      </c>
      <c r="X978" s="40">
        <f>X951+X960+X969</f>
        <v/>
      </c>
      <c r="Y978" s="40">
        <f>Y951+Y960+Y969</f>
        <v/>
      </c>
      <c r="Z978" s="40">
        <f>Z951+Z960+Z969</f>
        <v/>
      </c>
      <c r="AA978" s="40">
        <f>AA951+AA960+AA969</f>
        <v/>
      </c>
      <c r="AB978" s="40">
        <f>AB951+AB960+AB969</f>
        <v/>
      </c>
      <c r="AC978" s="40">
        <f>AC951+AC960+AC969</f>
        <v/>
      </c>
      <c r="AD978" s="42">
        <f>NEWPOLICY(AD951,AD960,AD969)</f>
        <v/>
      </c>
      <c r="AE978" s="25">
        <f>LOWER(Settings!$C$4)&amp;".mit."&amp;$A978&amp;IF($C978="","","."&amp;$C978&amp;"."&amp;$B978)&amp;IF(INDEX(Variables!$D$5:$D$105,MATCH($A978,Variables!$A$5:$A$105,0))="","","."&amp;INDEX(Variables!$D$5:$D$105,MATCH($A978,Variables!$A$5:$A$105,0)))&amp;"."&amp;AE$5</f>
        <v/>
      </c>
      <c r="AF978" s="41">
        <f>AF951+AF960+AF969</f>
        <v/>
      </c>
      <c r="AG978" s="40">
        <f>AG951+AG960+AG969</f>
        <v/>
      </c>
      <c r="AH978" s="40">
        <f>AH951+AH960+AH969</f>
        <v/>
      </c>
      <c r="AI978" s="40">
        <f>AI951+AI960+AI969</f>
        <v/>
      </c>
      <c r="AJ978" s="40">
        <f>AJ951+AJ960+AJ969</f>
        <v/>
      </c>
      <c r="AK978" s="40">
        <f>AK951+AK960+AK969</f>
        <v/>
      </c>
      <c r="AL978" s="40">
        <f>AL951+AL960+AL969</f>
        <v/>
      </c>
      <c r="AM978" s="40">
        <f>AM951+AM960+AM969</f>
        <v/>
      </c>
      <c r="AN978" s="40">
        <f>AN951+AN960+AN969</f>
        <v/>
      </c>
      <c r="AO978" s="40">
        <f>AO951+AO960+AO969</f>
        <v/>
      </c>
      <c r="AP978" s="40">
        <f>AP951+AP960+AP969</f>
        <v/>
      </c>
      <c r="AQ978" s="40">
        <f>AQ951+AQ960+AQ969</f>
        <v/>
      </c>
      <c r="AR978" s="40">
        <f>AR951+AR960+AR969</f>
        <v/>
      </c>
      <c r="AS978" s="40">
        <f>AS951+AS960+AS969</f>
        <v/>
      </c>
      <c r="AT978" s="40">
        <f>AT951+AT960+AT969</f>
        <v/>
      </c>
      <c r="AU978" s="40">
        <f>AU951+AU960+AU969</f>
        <v/>
      </c>
      <c r="AV978" s="40">
        <f>AV951+AV960+AV969</f>
        <v/>
      </c>
      <c r="AW978" s="40">
        <f>AW951+AW960+AW969</f>
        <v/>
      </c>
      <c r="AX978" s="42">
        <f>NEWPOLICY(AX951,AX960,AX969)</f>
        <v/>
      </c>
    </row>
    <row r="979" hidden="1" outlineLevel="2">
      <c r="A979" s="5" t="inlineStr">
        <is>
          <t>nce</t>
        </is>
      </c>
      <c r="B979" s="5" t="inlineStr">
        <is>
          <t>ker</t>
        </is>
      </c>
      <c r="C979" s="5" t="inlineStr">
        <is>
          <t>mch</t>
        </is>
      </c>
      <c r="D979" s="39" t="n"/>
      <c r="E979" s="39" t="n"/>
      <c r="F979" s="39" t="n"/>
      <c r="G979" s="39" t="n"/>
      <c r="H979" s="5">
        <f>INDEX(Variables!$B$5:$B$105,MATCH($A979,Variables!$A$5:$A$105,0))&amp;IF($C979="",""," | "&amp;INDEX(Mapping!$B$5:$B$26,MATCH($C979,Mapping!$A$5:$A$26,0))&amp;" | "&amp;INDEX(Mapping!$B$30:$B$41,MATCH($B979,Mapping!$A$30:$A$41,0)))</f>
        <v/>
      </c>
      <c r="I979" s="5">
        <f>INDEX(Variables!$C$5:$C$105,MATCH($A979,Variables!$A$5:$A$105,0))</f>
        <v/>
      </c>
      <c r="J979" s="5">
        <f>INDEX(Variables!$E$5:$E$105,MATCH($A979,Variables!$A$5:$A$105,0))</f>
        <v/>
      </c>
      <c r="K979" s="25">
        <f>LOWER(Settings!$C$4)&amp;".mit."&amp;$A979&amp;IF($C979="","","."&amp;$C979&amp;"."&amp;$B979)&amp;IF(INDEX(Variables!$D$5:$D$105,MATCH($A979,Variables!$A$5:$A$105,0))="","","."&amp;INDEX(Variables!$D$5:$D$105,MATCH($A979,Variables!$A$5:$A$105,0)))&amp;"."&amp;K$5</f>
        <v/>
      </c>
      <c r="L979" s="41">
        <f>L952+L961+L970</f>
        <v/>
      </c>
      <c r="M979" s="40">
        <f>M952+M961+M970</f>
        <v/>
      </c>
      <c r="N979" s="40">
        <f>N952+N961+N970</f>
        <v/>
      </c>
      <c r="O979" s="40">
        <f>O952+O961+O970</f>
        <v/>
      </c>
      <c r="P979" s="40">
        <f>P952+P961+P970</f>
        <v/>
      </c>
      <c r="Q979" s="40">
        <f>Q952+Q961+Q970</f>
        <v/>
      </c>
      <c r="R979" s="40">
        <f>R952+R961+R970</f>
        <v/>
      </c>
      <c r="S979" s="40">
        <f>S952+S961+S970</f>
        <v/>
      </c>
      <c r="T979" s="40">
        <f>T952+T961+T970</f>
        <v/>
      </c>
      <c r="U979" s="40">
        <f>U952+U961+U970</f>
        <v/>
      </c>
      <c r="V979" s="40">
        <f>V952+V961+V970</f>
        <v/>
      </c>
      <c r="W979" s="40">
        <f>W952+W961+W970</f>
        <v/>
      </c>
      <c r="X979" s="40">
        <f>X952+X961+X970</f>
        <v/>
      </c>
      <c r="Y979" s="40">
        <f>Y952+Y961+Y970</f>
        <v/>
      </c>
      <c r="Z979" s="40">
        <f>Z952+Z961+Z970</f>
        <v/>
      </c>
      <c r="AA979" s="40">
        <f>AA952+AA961+AA970</f>
        <v/>
      </c>
      <c r="AB979" s="40">
        <f>AB952+AB961+AB970</f>
        <v/>
      </c>
      <c r="AC979" s="40">
        <f>AC952+AC961+AC970</f>
        <v/>
      </c>
      <c r="AD979" s="42">
        <f>NEWPOLICY(AD952,AD961,AD970)</f>
        <v/>
      </c>
      <c r="AE979" s="25">
        <f>LOWER(Settings!$C$4)&amp;".mit."&amp;$A979&amp;IF($C979="","","."&amp;$C979&amp;"."&amp;$B979)&amp;IF(INDEX(Variables!$D$5:$D$105,MATCH($A979,Variables!$A$5:$A$105,0))="","","."&amp;INDEX(Variables!$D$5:$D$105,MATCH($A979,Variables!$A$5:$A$105,0)))&amp;"."&amp;AE$5</f>
        <v/>
      </c>
      <c r="AF979" s="41">
        <f>AF952+AF961+AF970</f>
        <v/>
      </c>
      <c r="AG979" s="40">
        <f>AG952+AG961+AG970</f>
        <v/>
      </c>
      <c r="AH979" s="40">
        <f>AH952+AH961+AH970</f>
        <v/>
      </c>
      <c r="AI979" s="40">
        <f>AI952+AI961+AI970</f>
        <v/>
      </c>
      <c r="AJ979" s="40">
        <f>AJ952+AJ961+AJ970</f>
        <v/>
      </c>
      <c r="AK979" s="40">
        <f>AK952+AK961+AK970</f>
        <v/>
      </c>
      <c r="AL979" s="40">
        <f>AL952+AL961+AL970</f>
        <v/>
      </c>
      <c r="AM979" s="40">
        <f>AM952+AM961+AM970</f>
        <v/>
      </c>
      <c r="AN979" s="40">
        <f>AN952+AN961+AN970</f>
        <v/>
      </c>
      <c r="AO979" s="40">
        <f>AO952+AO961+AO970</f>
        <v/>
      </c>
      <c r="AP979" s="40">
        <f>AP952+AP961+AP970</f>
        <v/>
      </c>
      <c r="AQ979" s="40">
        <f>AQ952+AQ961+AQ970</f>
        <v/>
      </c>
      <c r="AR979" s="40">
        <f>AR952+AR961+AR970</f>
        <v/>
      </c>
      <c r="AS979" s="40">
        <f>AS952+AS961+AS970</f>
        <v/>
      </c>
      <c r="AT979" s="40">
        <f>AT952+AT961+AT970</f>
        <v/>
      </c>
      <c r="AU979" s="40">
        <f>AU952+AU961+AU970</f>
        <v/>
      </c>
      <c r="AV979" s="40">
        <f>AV952+AV961+AV970</f>
        <v/>
      </c>
      <c r="AW979" s="40">
        <f>AW952+AW961+AW970</f>
        <v/>
      </c>
      <c r="AX979" s="42">
        <f>NEWPOLICY(AX952,AX961,AX970)</f>
        <v/>
      </c>
    </row>
    <row r="980" hidden="1" outlineLevel="2">
      <c r="A980" s="5" t="inlineStr">
        <is>
          <t>nce</t>
        </is>
      </c>
      <c r="B980" s="5" t="inlineStr">
        <is>
          <t>oop</t>
        </is>
      </c>
      <c r="C980" s="5" t="inlineStr">
        <is>
          <t>mch</t>
        </is>
      </c>
      <c r="D980" s="39" t="n"/>
      <c r="E980" s="39" t="n"/>
      <c r="F980" s="39" t="n"/>
      <c r="G980" s="39" t="n"/>
      <c r="H980" s="5">
        <f>INDEX(Variables!$B$5:$B$105,MATCH($A980,Variables!$A$5:$A$105,0))&amp;IF($C980="",""," | "&amp;INDEX(Mapping!$B$5:$B$26,MATCH($C980,Mapping!$A$5:$A$26,0))&amp;" | "&amp;INDEX(Mapping!$B$30:$B$41,MATCH($B980,Mapping!$A$30:$A$41,0)))</f>
        <v/>
      </c>
      <c r="I980" s="5">
        <f>INDEX(Variables!$C$5:$C$105,MATCH($A980,Variables!$A$5:$A$105,0))</f>
        <v/>
      </c>
      <c r="J980" s="5">
        <f>INDEX(Variables!$E$5:$E$105,MATCH($A980,Variables!$A$5:$A$105,0))</f>
        <v/>
      </c>
      <c r="K980" s="25">
        <f>LOWER(Settings!$C$4)&amp;".mit."&amp;$A980&amp;IF($C980="","","."&amp;$C980&amp;"."&amp;$B980)&amp;IF(INDEX(Variables!$D$5:$D$105,MATCH($A980,Variables!$A$5:$A$105,0))="","","."&amp;INDEX(Variables!$D$5:$D$105,MATCH($A980,Variables!$A$5:$A$105,0)))&amp;"."&amp;K$5</f>
        <v/>
      </c>
      <c r="L980" s="41">
        <f>L953+L962+L971</f>
        <v/>
      </c>
      <c r="M980" s="40">
        <f>M953+M962+M971</f>
        <v/>
      </c>
      <c r="N980" s="40">
        <f>N953+N962+N971</f>
        <v/>
      </c>
      <c r="O980" s="40">
        <f>O953+O962+O971</f>
        <v/>
      </c>
      <c r="P980" s="40">
        <f>P953+P962+P971</f>
        <v/>
      </c>
      <c r="Q980" s="40">
        <f>Q953+Q962+Q971</f>
        <v/>
      </c>
      <c r="R980" s="40">
        <f>R953+R962+R971</f>
        <v/>
      </c>
      <c r="S980" s="40">
        <f>S953+S962+S971</f>
        <v/>
      </c>
      <c r="T980" s="40">
        <f>T953+T962+T971</f>
        <v/>
      </c>
      <c r="U980" s="40">
        <f>U953+U962+U971</f>
        <v/>
      </c>
      <c r="V980" s="40">
        <f>V953+V962+V971</f>
        <v/>
      </c>
      <c r="W980" s="40">
        <f>W953+W962+W971</f>
        <v/>
      </c>
      <c r="X980" s="40">
        <f>X953+X962+X971</f>
        <v/>
      </c>
      <c r="Y980" s="40">
        <f>Y953+Y962+Y971</f>
        <v/>
      </c>
      <c r="Z980" s="40">
        <f>Z953+Z962+Z971</f>
        <v/>
      </c>
      <c r="AA980" s="40">
        <f>AA953+AA962+AA971</f>
        <v/>
      </c>
      <c r="AB980" s="40">
        <f>AB953+AB962+AB971</f>
        <v/>
      </c>
      <c r="AC980" s="40">
        <f>AC953+AC962+AC971</f>
        <v/>
      </c>
      <c r="AD980" s="42">
        <f>NEWPOLICY(AD953,AD962,AD971)</f>
        <v/>
      </c>
      <c r="AE980" s="25">
        <f>LOWER(Settings!$C$4)&amp;".mit."&amp;$A980&amp;IF($C980="","","."&amp;$C980&amp;"."&amp;$B980)&amp;IF(INDEX(Variables!$D$5:$D$105,MATCH($A980,Variables!$A$5:$A$105,0))="","","."&amp;INDEX(Variables!$D$5:$D$105,MATCH($A980,Variables!$A$5:$A$105,0)))&amp;"."&amp;AE$5</f>
        <v/>
      </c>
      <c r="AF980" s="41">
        <f>AF953+AF962+AF971</f>
        <v/>
      </c>
      <c r="AG980" s="40">
        <f>AG953+AG962+AG971</f>
        <v/>
      </c>
      <c r="AH980" s="40">
        <f>AH953+AH962+AH971</f>
        <v/>
      </c>
      <c r="AI980" s="40">
        <f>AI953+AI962+AI971</f>
        <v/>
      </c>
      <c r="AJ980" s="40">
        <f>AJ953+AJ962+AJ971</f>
        <v/>
      </c>
      <c r="AK980" s="40">
        <f>AK953+AK962+AK971</f>
        <v/>
      </c>
      <c r="AL980" s="40">
        <f>AL953+AL962+AL971</f>
        <v/>
      </c>
      <c r="AM980" s="40">
        <f>AM953+AM962+AM971</f>
        <v/>
      </c>
      <c r="AN980" s="40">
        <f>AN953+AN962+AN971</f>
        <v/>
      </c>
      <c r="AO980" s="40">
        <f>AO953+AO962+AO971</f>
        <v/>
      </c>
      <c r="AP980" s="40">
        <f>AP953+AP962+AP971</f>
        <v/>
      </c>
      <c r="AQ980" s="40">
        <f>AQ953+AQ962+AQ971</f>
        <v/>
      </c>
      <c r="AR980" s="40">
        <f>AR953+AR962+AR971</f>
        <v/>
      </c>
      <c r="AS980" s="40">
        <f>AS953+AS962+AS971</f>
        <v/>
      </c>
      <c r="AT980" s="40">
        <f>AT953+AT962+AT971</f>
        <v/>
      </c>
      <c r="AU980" s="40">
        <f>AU953+AU962+AU971</f>
        <v/>
      </c>
      <c r="AV980" s="40">
        <f>AV953+AV962+AV971</f>
        <v/>
      </c>
      <c r="AW980" s="40">
        <f>AW953+AW962+AW971</f>
        <v/>
      </c>
      <c r="AX980" s="42">
        <f>NEWPOLICY(AX953,AX962,AX971)</f>
        <v/>
      </c>
    </row>
    <row r="981" hidden="1" outlineLevel="2">
      <c r="A981" s="5" t="inlineStr">
        <is>
          <t>nce</t>
        </is>
      </c>
      <c r="B981" s="5" t="inlineStr">
        <is>
          <t>bio</t>
        </is>
      </c>
      <c r="C981" s="5" t="inlineStr">
        <is>
          <t>mch</t>
        </is>
      </c>
      <c r="D981" s="39" t="n"/>
      <c r="E981" s="39" t="n"/>
      <c r="F981" s="39" t="n"/>
      <c r="G981" s="39" t="n"/>
      <c r="H981" s="5">
        <f>INDEX(Variables!$B$5:$B$105,MATCH($A981,Variables!$A$5:$A$105,0))&amp;IF($C981="",""," | "&amp;INDEX(Mapping!$B$5:$B$26,MATCH($C981,Mapping!$A$5:$A$26,0))&amp;" | "&amp;INDEX(Mapping!$B$30:$B$41,MATCH($B981,Mapping!$A$30:$A$41,0)))</f>
        <v/>
      </c>
      <c r="I981" s="5">
        <f>INDEX(Variables!$C$5:$C$105,MATCH($A981,Variables!$A$5:$A$105,0))</f>
        <v/>
      </c>
      <c r="J981" s="5">
        <f>INDEX(Variables!$E$5:$E$105,MATCH($A981,Variables!$A$5:$A$105,0))</f>
        <v/>
      </c>
      <c r="K981" s="25">
        <f>LOWER(Settings!$C$4)&amp;".mit."&amp;$A981&amp;IF($C981="","","."&amp;$C981&amp;"."&amp;$B981)&amp;IF(INDEX(Variables!$D$5:$D$105,MATCH($A981,Variables!$A$5:$A$105,0))="","","."&amp;INDEX(Variables!$D$5:$D$105,MATCH($A981,Variables!$A$5:$A$105,0)))&amp;"."&amp;K$5</f>
        <v/>
      </c>
      <c r="L981" s="41">
        <f>L954+L963+L972</f>
        <v/>
      </c>
      <c r="M981" s="40">
        <f>M954+M963+M972</f>
        <v/>
      </c>
      <c r="N981" s="40">
        <f>N954+N963+N972</f>
        <v/>
      </c>
      <c r="O981" s="40">
        <f>O954+O963+O972</f>
        <v/>
      </c>
      <c r="P981" s="40">
        <f>P954+P963+P972</f>
        <v/>
      </c>
      <c r="Q981" s="40">
        <f>Q954+Q963+Q972</f>
        <v/>
      </c>
      <c r="R981" s="40">
        <f>R954+R963+R972</f>
        <v/>
      </c>
      <c r="S981" s="40">
        <f>S954+S963+S972</f>
        <v/>
      </c>
      <c r="T981" s="40">
        <f>T954+T963+T972</f>
        <v/>
      </c>
      <c r="U981" s="40">
        <f>U954+U963+U972</f>
        <v/>
      </c>
      <c r="V981" s="40">
        <f>V954+V963+V972</f>
        <v/>
      </c>
      <c r="W981" s="40">
        <f>W954+W963+W972</f>
        <v/>
      </c>
      <c r="X981" s="40">
        <f>X954+X963+X972</f>
        <v/>
      </c>
      <c r="Y981" s="40">
        <f>Y954+Y963+Y972</f>
        <v/>
      </c>
      <c r="Z981" s="40">
        <f>Z954+Z963+Z972</f>
        <v/>
      </c>
      <c r="AA981" s="40">
        <f>AA954+AA963+AA972</f>
        <v/>
      </c>
      <c r="AB981" s="40">
        <f>AB954+AB963+AB972</f>
        <v/>
      </c>
      <c r="AC981" s="40">
        <f>AC954+AC963+AC972</f>
        <v/>
      </c>
      <c r="AD981" s="42">
        <f>NEWPOLICY(AD954,AD963,AD972)</f>
        <v/>
      </c>
      <c r="AE981" s="25">
        <f>LOWER(Settings!$C$4)&amp;".mit."&amp;$A981&amp;IF($C981="","","."&amp;$C981&amp;"."&amp;$B981)&amp;IF(INDEX(Variables!$D$5:$D$105,MATCH($A981,Variables!$A$5:$A$105,0))="","","."&amp;INDEX(Variables!$D$5:$D$105,MATCH($A981,Variables!$A$5:$A$105,0)))&amp;"."&amp;AE$5</f>
        <v/>
      </c>
      <c r="AF981" s="41">
        <f>AF954+AF963+AF972</f>
        <v/>
      </c>
      <c r="AG981" s="40">
        <f>AG954+AG963+AG972</f>
        <v/>
      </c>
      <c r="AH981" s="40">
        <f>AH954+AH963+AH972</f>
        <v/>
      </c>
      <c r="AI981" s="40">
        <f>AI954+AI963+AI972</f>
        <v/>
      </c>
      <c r="AJ981" s="40">
        <f>AJ954+AJ963+AJ972</f>
        <v/>
      </c>
      <c r="AK981" s="40">
        <f>AK954+AK963+AK972</f>
        <v/>
      </c>
      <c r="AL981" s="40">
        <f>AL954+AL963+AL972</f>
        <v/>
      </c>
      <c r="AM981" s="40">
        <f>AM954+AM963+AM972</f>
        <v/>
      </c>
      <c r="AN981" s="40">
        <f>AN954+AN963+AN972</f>
        <v/>
      </c>
      <c r="AO981" s="40">
        <f>AO954+AO963+AO972</f>
        <v/>
      </c>
      <c r="AP981" s="40">
        <f>AP954+AP963+AP972</f>
        <v/>
      </c>
      <c r="AQ981" s="40">
        <f>AQ954+AQ963+AQ972</f>
        <v/>
      </c>
      <c r="AR981" s="40">
        <f>AR954+AR963+AR972</f>
        <v/>
      </c>
      <c r="AS981" s="40">
        <f>AS954+AS963+AS972</f>
        <v/>
      </c>
      <c r="AT981" s="40">
        <f>AT954+AT963+AT972</f>
        <v/>
      </c>
      <c r="AU981" s="40">
        <f>AU954+AU963+AU972</f>
        <v/>
      </c>
      <c r="AV981" s="40">
        <f>AV954+AV963+AV972</f>
        <v/>
      </c>
      <c r="AW981" s="40">
        <f>AW954+AW963+AW972</f>
        <v/>
      </c>
      <c r="AX981" s="42">
        <f>NEWPOLICY(AX954,AX963,AX972)</f>
        <v/>
      </c>
    </row>
    <row r="982" hidden="1" outlineLevel="2"/>
    <row r="983" hidden="1" outlineLevel="2">
      <c r="A983" s="5" t="inlineStr">
        <is>
          <t>atp</t>
        </is>
      </c>
      <c r="B983" s="5" t="inlineStr">
        <is>
          <t>coa</t>
        </is>
      </c>
      <c r="C983" s="5" t="inlineStr">
        <is>
          <t>mch</t>
        </is>
      </c>
      <c r="D983" s="40">
        <f>INDEX(Inputs!$R$5:$R$132,MATCH($B983&amp;"|"&amp;$C983,Inputs!$A$5:$A$132,0))</f>
        <v/>
      </c>
      <c r="E983" s="40">
        <f>INDEX(Inputs!$S$5:$S$132,MATCH($B983&amp;"|"&amp;$C983,Inputs!$A$5:$A$132,0))</f>
        <v/>
      </c>
      <c r="F983" s="39" t="n"/>
      <c r="G983" s="39" t="n"/>
      <c r="H983" s="5">
        <f>INDEX(Variables!$B$5:$B$105,MATCH($A983,Variables!$A$5:$A$105,0))&amp;IF($C983="",""," | "&amp;INDEX(Mapping!$B$5:$B$26,MATCH($C983,Mapping!$A$5:$A$26,0))&amp;" | "&amp;INDEX(Mapping!$B$30:$B$41,MATCH($B983,Mapping!$A$30:$A$41,0)))</f>
        <v/>
      </c>
      <c r="I983" s="5">
        <f>INDEX(Variables!$C$5:$C$105,MATCH($A983,Variables!$A$5:$A$105,0))</f>
        <v/>
      </c>
      <c r="J983" s="5">
        <f>INDEX(Variables!$E$5:$E$105,MATCH($A983,Variables!$A$5:$A$105,0))</f>
        <v/>
      </c>
      <c r="K983" s="25">
        <f>LOWER(Settings!$C$4)&amp;".mit."&amp;$A983&amp;IF($C983="","","."&amp;$C983&amp;"."&amp;$B983)&amp;IF(INDEX(Variables!$D$5:$D$105,MATCH($A983,Variables!$A$5:$A$105,0))="","","."&amp;INDEX(Variables!$D$5:$D$105,MATCH($A983,Variables!$A$5:$A$105,0)))&amp;"."&amp;K$5</f>
        <v/>
      </c>
      <c r="L983" s="41">
        <f>MAX(INDEX(L$232:L$243,$D983)+L974*(1+$E983),0.01)</f>
        <v/>
      </c>
      <c r="M983" s="40">
        <f>MAX(INDEX(M$232:M$243,$D983)+M974*(1+$E983),0.01)</f>
        <v/>
      </c>
      <c r="N983" s="40">
        <f>MAX(INDEX(N$232:N$243,$D983)+N974*(1+$E983),0.01)</f>
        <v/>
      </c>
      <c r="O983" s="40">
        <f>MAX(INDEX(O$232:O$243,$D983)+O974*(1+$E983),0.01)</f>
        <v/>
      </c>
      <c r="P983" s="40">
        <f>MAX(INDEX(P$232:P$243,$D983)+P974*(1+$E983),0.01)</f>
        <v/>
      </c>
      <c r="Q983" s="40">
        <f>MAX(INDEX(Q$232:Q$243,$D983)+Q974*(1+$E983),0.01)</f>
        <v/>
      </c>
      <c r="R983" s="40">
        <f>MAX(INDEX(R$232:R$243,$D983)+R974*(1+$E983),0.01)</f>
        <v/>
      </c>
      <c r="S983" s="40">
        <f>MAX(INDEX(S$232:S$243,$D983)+S974*(1+$E983),0.01)</f>
        <v/>
      </c>
      <c r="T983" s="40">
        <f>MAX(INDEX(T$232:T$243,$D983)+T974*(1+$E983),0.01)</f>
        <v/>
      </c>
      <c r="U983" s="40">
        <f>MAX(INDEX(U$232:U$243,$D983)+U974*(1+$E983),0.01)</f>
        <v/>
      </c>
      <c r="V983" s="40">
        <f>MAX(INDEX(V$232:V$243,$D983)+V974*(1+$E983),0.01)</f>
        <v/>
      </c>
      <c r="W983" s="40">
        <f>MAX(INDEX(W$232:W$243,$D983)+W974*(1+$E983),0.01)</f>
        <v/>
      </c>
      <c r="X983" s="40">
        <f>MAX(INDEX(X$232:X$243,$D983)+X974*(1+$E983),0.01)</f>
        <v/>
      </c>
      <c r="Y983" s="40">
        <f>MAX(INDEX(Y$232:Y$243,$D983)+Y974*(1+$E983),0.01)</f>
        <v/>
      </c>
      <c r="Z983" s="40">
        <f>MAX(INDEX(Z$232:Z$243,$D983)+Z974*(1+$E983),0.01)</f>
        <v/>
      </c>
      <c r="AA983" s="40">
        <f>MAX(INDEX(AA$232:AA$243,$D983)+AA974*(1+$E983),0.01)</f>
        <v/>
      </c>
      <c r="AB983" s="40">
        <f>MAX(INDEX(AB$232:AB$243,$D983)+AB974*(1+$E983),0.01)</f>
        <v/>
      </c>
      <c r="AC983" s="40">
        <f>MAX(INDEX(AC$232:AC$243,$D983)+AC974*(1+$E983),0.01)</f>
        <v/>
      </c>
      <c r="AD983" s="42">
        <f>POSTTAX(INDEX(AD$232:AD$243,$D983),AD974,$E983)</f>
        <v/>
      </c>
      <c r="AE983" s="25">
        <f>LOWER(Settings!$C$4)&amp;".mit."&amp;$A983&amp;IF($C983="","","."&amp;$C983&amp;"."&amp;$B983)&amp;IF(INDEX(Variables!$D$5:$D$105,MATCH($A983,Variables!$A$5:$A$105,0))="","","."&amp;INDEX(Variables!$D$5:$D$105,MATCH($A983,Variables!$A$5:$A$105,0)))&amp;"."&amp;AE$5</f>
        <v/>
      </c>
      <c r="AF983" s="41">
        <f>MAX(INDEX(AF$232:AF$243,$D983)+AF974*(1+$E983),0.01)</f>
        <v/>
      </c>
      <c r="AG983" s="40">
        <f>MAX(INDEX(AG$232:AG$243,$D983)+AG974*(1+$E983),0.01)</f>
        <v/>
      </c>
      <c r="AH983" s="40">
        <f>MAX(INDEX(AH$232:AH$243,$D983)+AH974*(1+$E983),0.01)</f>
        <v/>
      </c>
      <c r="AI983" s="40">
        <f>MAX(INDEX(AI$232:AI$243,$D983)+AI974*(1+$E983),0.01)</f>
        <v/>
      </c>
      <c r="AJ983" s="40">
        <f>MAX(INDEX(AJ$232:AJ$243,$D983)+AJ974*(1+$E983),0.01)</f>
        <v/>
      </c>
      <c r="AK983" s="40">
        <f>MAX(INDEX(AK$232:AK$243,$D983)+AK974*(1+$E983),0.01)</f>
        <v/>
      </c>
      <c r="AL983" s="40">
        <f>MAX(INDEX(AL$232:AL$243,$D983)+AL974*(1+$E983),0.01)</f>
        <v/>
      </c>
      <c r="AM983" s="40">
        <f>MAX(INDEX(AM$232:AM$243,$D983)+AM974*(1+$E983),0.01)</f>
        <v/>
      </c>
      <c r="AN983" s="40">
        <f>MAX(INDEX(AN$232:AN$243,$D983)+AN974*(1+$E983),0.01)</f>
        <v/>
      </c>
      <c r="AO983" s="40">
        <f>MAX(INDEX(AO$232:AO$243,$D983)+AO974*(1+$E983),0.01)</f>
        <v/>
      </c>
      <c r="AP983" s="40">
        <f>MAX(INDEX(AP$232:AP$243,$D983)+AP974*(1+$E983),0.01)</f>
        <v/>
      </c>
      <c r="AQ983" s="40">
        <f>MAX(INDEX(AQ$232:AQ$243,$D983)+AQ974*(1+$E983),0.01)</f>
        <v/>
      </c>
      <c r="AR983" s="40">
        <f>MAX(INDEX(AR$232:AR$243,$D983)+AR974*(1+$E983),0.01)</f>
        <v/>
      </c>
      <c r="AS983" s="40">
        <f>MAX(INDEX(AS$232:AS$243,$D983)+AS974*(1+$E983),0.01)</f>
        <v/>
      </c>
      <c r="AT983" s="40">
        <f>MAX(INDEX(AT$232:AT$243,$D983)+AT974*(1+$E983),0.01)</f>
        <v/>
      </c>
      <c r="AU983" s="40">
        <f>MAX(INDEX(AU$232:AU$243,$D983)+AU974*(1+$E983),0.01)</f>
        <v/>
      </c>
      <c r="AV983" s="40">
        <f>MAX(INDEX(AV$232:AV$243,$D983)+AV974*(1+$E983),0.01)</f>
        <v/>
      </c>
      <c r="AW983" s="40">
        <f>MAX(INDEX(AW$232:AW$243,$D983)+AW974*(1+$E983),0.01)</f>
        <v/>
      </c>
      <c r="AX983" s="42">
        <f>POSTTAX(INDEX(AX$232:AX$243,$D983),AX974,$E983)</f>
        <v/>
      </c>
    </row>
    <row r="984" hidden="1" outlineLevel="2">
      <c r="A984" s="5" t="inlineStr">
        <is>
          <t>atp</t>
        </is>
      </c>
      <c r="B984" s="5" t="inlineStr">
        <is>
          <t>nga</t>
        </is>
      </c>
      <c r="C984" s="5" t="inlineStr">
        <is>
          <t>mch</t>
        </is>
      </c>
      <c r="D984" s="40">
        <f>INDEX(Inputs!$R$5:$R$132,MATCH($B984&amp;"|"&amp;$C984,Inputs!$A$5:$A$132,0))</f>
        <v/>
      </c>
      <c r="E984" s="40">
        <f>INDEX(Inputs!$S$5:$S$132,MATCH($B984&amp;"|"&amp;$C984,Inputs!$A$5:$A$132,0))</f>
        <v/>
      </c>
      <c r="F984" s="39" t="n"/>
      <c r="G984" s="39" t="n"/>
      <c r="H984" s="5">
        <f>INDEX(Variables!$B$5:$B$105,MATCH($A984,Variables!$A$5:$A$105,0))&amp;IF($C984="",""," | "&amp;INDEX(Mapping!$B$5:$B$26,MATCH($C984,Mapping!$A$5:$A$26,0))&amp;" | "&amp;INDEX(Mapping!$B$30:$B$41,MATCH($B984,Mapping!$A$30:$A$41,0)))</f>
        <v/>
      </c>
      <c r="I984" s="5">
        <f>INDEX(Variables!$C$5:$C$105,MATCH($A984,Variables!$A$5:$A$105,0))</f>
        <v/>
      </c>
      <c r="J984" s="5">
        <f>INDEX(Variables!$E$5:$E$105,MATCH($A984,Variables!$A$5:$A$105,0))</f>
        <v/>
      </c>
      <c r="K984" s="25">
        <f>LOWER(Settings!$C$4)&amp;".mit."&amp;$A984&amp;IF($C984="","","."&amp;$C984&amp;"."&amp;$B984)&amp;IF(INDEX(Variables!$D$5:$D$105,MATCH($A984,Variables!$A$5:$A$105,0))="","","."&amp;INDEX(Variables!$D$5:$D$105,MATCH($A984,Variables!$A$5:$A$105,0)))&amp;"."&amp;K$5</f>
        <v/>
      </c>
      <c r="L984" s="41">
        <f>MAX(INDEX(L$232:L$243,$D984)+L975*(1+$E984),0.01)</f>
        <v/>
      </c>
      <c r="M984" s="40">
        <f>MAX(INDEX(M$232:M$243,$D984)+M975*(1+$E984),0.01)</f>
        <v/>
      </c>
      <c r="N984" s="40">
        <f>MAX(INDEX(N$232:N$243,$D984)+N975*(1+$E984),0.01)</f>
        <v/>
      </c>
      <c r="O984" s="40">
        <f>MAX(INDEX(O$232:O$243,$D984)+O975*(1+$E984),0.01)</f>
        <v/>
      </c>
      <c r="P984" s="40">
        <f>MAX(INDEX(P$232:P$243,$D984)+P975*(1+$E984),0.01)</f>
        <v/>
      </c>
      <c r="Q984" s="40">
        <f>MAX(INDEX(Q$232:Q$243,$D984)+Q975*(1+$E984),0.01)</f>
        <v/>
      </c>
      <c r="R984" s="40">
        <f>MAX(INDEX(R$232:R$243,$D984)+R975*(1+$E984),0.01)</f>
        <v/>
      </c>
      <c r="S984" s="40">
        <f>MAX(INDEX(S$232:S$243,$D984)+S975*(1+$E984),0.01)</f>
        <v/>
      </c>
      <c r="T984" s="40">
        <f>MAX(INDEX(T$232:T$243,$D984)+T975*(1+$E984),0.01)</f>
        <v/>
      </c>
      <c r="U984" s="40">
        <f>MAX(INDEX(U$232:U$243,$D984)+U975*(1+$E984),0.01)</f>
        <v/>
      </c>
      <c r="V984" s="40">
        <f>MAX(INDEX(V$232:V$243,$D984)+V975*(1+$E984),0.01)</f>
        <v/>
      </c>
      <c r="W984" s="40">
        <f>MAX(INDEX(W$232:W$243,$D984)+W975*(1+$E984),0.01)</f>
        <v/>
      </c>
      <c r="X984" s="40">
        <f>MAX(INDEX(X$232:X$243,$D984)+X975*(1+$E984),0.01)</f>
        <v/>
      </c>
      <c r="Y984" s="40">
        <f>MAX(INDEX(Y$232:Y$243,$D984)+Y975*(1+$E984),0.01)</f>
        <v/>
      </c>
      <c r="Z984" s="40">
        <f>MAX(INDEX(Z$232:Z$243,$D984)+Z975*(1+$E984),0.01)</f>
        <v/>
      </c>
      <c r="AA984" s="40">
        <f>MAX(INDEX(AA$232:AA$243,$D984)+AA975*(1+$E984),0.01)</f>
        <v/>
      </c>
      <c r="AB984" s="40">
        <f>MAX(INDEX(AB$232:AB$243,$D984)+AB975*(1+$E984),0.01)</f>
        <v/>
      </c>
      <c r="AC984" s="40">
        <f>MAX(INDEX(AC$232:AC$243,$D984)+AC975*(1+$E984),0.01)</f>
        <v/>
      </c>
      <c r="AD984" s="42">
        <f>POSTTAX(INDEX(AD$232:AD$243,$D984),AD975,$E984)</f>
        <v/>
      </c>
      <c r="AE984" s="25">
        <f>LOWER(Settings!$C$4)&amp;".mit."&amp;$A984&amp;IF($C984="","","."&amp;$C984&amp;"."&amp;$B984)&amp;IF(INDEX(Variables!$D$5:$D$105,MATCH($A984,Variables!$A$5:$A$105,0))="","","."&amp;INDEX(Variables!$D$5:$D$105,MATCH($A984,Variables!$A$5:$A$105,0)))&amp;"."&amp;AE$5</f>
        <v/>
      </c>
      <c r="AF984" s="41">
        <f>MAX(INDEX(AF$232:AF$243,$D984)+AF975*(1+$E984),0.01)</f>
        <v/>
      </c>
      <c r="AG984" s="40">
        <f>MAX(INDEX(AG$232:AG$243,$D984)+AG975*(1+$E984),0.01)</f>
        <v/>
      </c>
      <c r="AH984" s="40">
        <f>MAX(INDEX(AH$232:AH$243,$D984)+AH975*(1+$E984),0.01)</f>
        <v/>
      </c>
      <c r="AI984" s="40">
        <f>MAX(INDEX(AI$232:AI$243,$D984)+AI975*(1+$E984),0.01)</f>
        <v/>
      </c>
      <c r="AJ984" s="40">
        <f>MAX(INDEX(AJ$232:AJ$243,$D984)+AJ975*(1+$E984),0.01)</f>
        <v/>
      </c>
      <c r="AK984" s="40">
        <f>MAX(INDEX(AK$232:AK$243,$D984)+AK975*(1+$E984),0.01)</f>
        <v/>
      </c>
      <c r="AL984" s="40">
        <f>MAX(INDEX(AL$232:AL$243,$D984)+AL975*(1+$E984),0.01)</f>
        <v/>
      </c>
      <c r="AM984" s="40">
        <f>MAX(INDEX(AM$232:AM$243,$D984)+AM975*(1+$E984),0.01)</f>
        <v/>
      </c>
      <c r="AN984" s="40">
        <f>MAX(INDEX(AN$232:AN$243,$D984)+AN975*(1+$E984),0.01)</f>
        <v/>
      </c>
      <c r="AO984" s="40">
        <f>MAX(INDEX(AO$232:AO$243,$D984)+AO975*(1+$E984),0.01)</f>
        <v/>
      </c>
      <c r="AP984" s="40">
        <f>MAX(INDEX(AP$232:AP$243,$D984)+AP975*(1+$E984),0.01)</f>
        <v/>
      </c>
      <c r="AQ984" s="40">
        <f>MAX(INDEX(AQ$232:AQ$243,$D984)+AQ975*(1+$E984),0.01)</f>
        <v/>
      </c>
      <c r="AR984" s="40">
        <f>MAX(INDEX(AR$232:AR$243,$D984)+AR975*(1+$E984),0.01)</f>
        <v/>
      </c>
      <c r="AS984" s="40">
        <f>MAX(INDEX(AS$232:AS$243,$D984)+AS975*(1+$E984),0.01)</f>
        <v/>
      </c>
      <c r="AT984" s="40">
        <f>MAX(INDEX(AT$232:AT$243,$D984)+AT975*(1+$E984),0.01)</f>
        <v/>
      </c>
      <c r="AU984" s="40">
        <f>MAX(INDEX(AU$232:AU$243,$D984)+AU975*(1+$E984),0.01)</f>
        <v/>
      </c>
      <c r="AV984" s="40">
        <f>MAX(INDEX(AV$232:AV$243,$D984)+AV975*(1+$E984),0.01)</f>
        <v/>
      </c>
      <c r="AW984" s="40">
        <f>MAX(INDEX(AW$232:AW$243,$D984)+AW975*(1+$E984),0.01)</f>
        <v/>
      </c>
      <c r="AX984" s="42">
        <f>POSTTAX(INDEX(AX$232:AX$243,$D984),AX975,$E984)</f>
        <v/>
      </c>
    </row>
    <row r="985" hidden="1" outlineLevel="2">
      <c r="A985" s="5" t="inlineStr">
        <is>
          <t>atp</t>
        </is>
      </c>
      <c r="B985" s="5" t="inlineStr">
        <is>
          <t>gso</t>
        </is>
      </c>
      <c r="C985" s="5" t="inlineStr">
        <is>
          <t>mch</t>
        </is>
      </c>
      <c r="D985" s="40">
        <f>INDEX(Inputs!$R$5:$R$132,MATCH($B985&amp;"|"&amp;$C985,Inputs!$A$5:$A$132,0))</f>
        <v/>
      </c>
      <c r="E985" s="40">
        <f>INDEX(Inputs!$S$5:$S$132,MATCH($B985&amp;"|"&amp;$C985,Inputs!$A$5:$A$132,0))</f>
        <v/>
      </c>
      <c r="F985" s="39" t="n"/>
      <c r="G985" s="39" t="n"/>
      <c r="H985" s="5">
        <f>INDEX(Variables!$B$5:$B$105,MATCH($A985,Variables!$A$5:$A$105,0))&amp;IF($C985="",""," | "&amp;INDEX(Mapping!$B$5:$B$26,MATCH($C985,Mapping!$A$5:$A$26,0))&amp;" | "&amp;INDEX(Mapping!$B$30:$B$41,MATCH($B985,Mapping!$A$30:$A$41,0)))</f>
        <v/>
      </c>
      <c r="I985" s="5">
        <f>INDEX(Variables!$C$5:$C$105,MATCH($A985,Variables!$A$5:$A$105,0))</f>
        <v/>
      </c>
      <c r="J985" s="5">
        <f>INDEX(Variables!$E$5:$E$105,MATCH($A985,Variables!$A$5:$A$105,0))</f>
        <v/>
      </c>
      <c r="K985" s="25">
        <f>LOWER(Settings!$C$4)&amp;".mit."&amp;$A985&amp;IF($C985="","","."&amp;$C985&amp;"."&amp;$B985)&amp;IF(INDEX(Variables!$D$5:$D$105,MATCH($A985,Variables!$A$5:$A$105,0))="","","."&amp;INDEX(Variables!$D$5:$D$105,MATCH($A985,Variables!$A$5:$A$105,0)))&amp;"."&amp;K$5</f>
        <v/>
      </c>
      <c r="L985" s="41">
        <f>MAX(INDEX(L$232:L$243,$D985)+L976*(1+$E985),0.01)</f>
        <v/>
      </c>
      <c r="M985" s="40">
        <f>MAX(INDEX(M$232:M$243,$D985)+M976*(1+$E985),0.01)</f>
        <v/>
      </c>
      <c r="N985" s="40">
        <f>MAX(INDEX(N$232:N$243,$D985)+N976*(1+$E985),0.01)</f>
        <v/>
      </c>
      <c r="O985" s="40">
        <f>MAX(INDEX(O$232:O$243,$D985)+O976*(1+$E985),0.01)</f>
        <v/>
      </c>
      <c r="P985" s="40">
        <f>MAX(INDEX(P$232:P$243,$D985)+P976*(1+$E985),0.01)</f>
        <v/>
      </c>
      <c r="Q985" s="40">
        <f>MAX(INDEX(Q$232:Q$243,$D985)+Q976*(1+$E985),0.01)</f>
        <v/>
      </c>
      <c r="R985" s="40">
        <f>MAX(INDEX(R$232:R$243,$D985)+R976*(1+$E985),0.01)</f>
        <v/>
      </c>
      <c r="S985" s="40">
        <f>MAX(INDEX(S$232:S$243,$D985)+S976*(1+$E985),0.01)</f>
        <v/>
      </c>
      <c r="T985" s="40">
        <f>MAX(INDEX(T$232:T$243,$D985)+T976*(1+$E985),0.01)</f>
        <v/>
      </c>
      <c r="U985" s="40">
        <f>MAX(INDEX(U$232:U$243,$D985)+U976*(1+$E985),0.01)</f>
        <v/>
      </c>
      <c r="V985" s="40">
        <f>MAX(INDEX(V$232:V$243,$D985)+V976*(1+$E985),0.01)</f>
        <v/>
      </c>
      <c r="W985" s="40">
        <f>MAX(INDEX(W$232:W$243,$D985)+W976*(1+$E985),0.01)</f>
        <v/>
      </c>
      <c r="X985" s="40">
        <f>MAX(INDEX(X$232:X$243,$D985)+X976*(1+$E985),0.01)</f>
        <v/>
      </c>
      <c r="Y985" s="40">
        <f>MAX(INDEX(Y$232:Y$243,$D985)+Y976*(1+$E985),0.01)</f>
        <v/>
      </c>
      <c r="Z985" s="40">
        <f>MAX(INDEX(Z$232:Z$243,$D985)+Z976*(1+$E985),0.01)</f>
        <v/>
      </c>
      <c r="AA985" s="40">
        <f>MAX(INDEX(AA$232:AA$243,$D985)+AA976*(1+$E985),0.01)</f>
        <v/>
      </c>
      <c r="AB985" s="40">
        <f>MAX(INDEX(AB$232:AB$243,$D985)+AB976*(1+$E985),0.01)</f>
        <v/>
      </c>
      <c r="AC985" s="40">
        <f>MAX(INDEX(AC$232:AC$243,$D985)+AC976*(1+$E985),0.01)</f>
        <v/>
      </c>
      <c r="AD985" s="42">
        <f>POSTTAX(INDEX(AD$232:AD$243,$D985),AD976,$E985)</f>
        <v/>
      </c>
      <c r="AE985" s="25">
        <f>LOWER(Settings!$C$4)&amp;".mit."&amp;$A985&amp;IF($C985="","","."&amp;$C985&amp;"."&amp;$B985)&amp;IF(INDEX(Variables!$D$5:$D$105,MATCH($A985,Variables!$A$5:$A$105,0))="","","."&amp;INDEX(Variables!$D$5:$D$105,MATCH($A985,Variables!$A$5:$A$105,0)))&amp;"."&amp;AE$5</f>
        <v/>
      </c>
      <c r="AF985" s="41">
        <f>MAX(INDEX(AF$232:AF$243,$D985)+AF976*(1+$E985),0.01)</f>
        <v/>
      </c>
      <c r="AG985" s="40">
        <f>MAX(INDEX(AG$232:AG$243,$D985)+AG976*(1+$E985),0.01)</f>
        <v/>
      </c>
      <c r="AH985" s="40">
        <f>MAX(INDEX(AH$232:AH$243,$D985)+AH976*(1+$E985),0.01)</f>
        <v/>
      </c>
      <c r="AI985" s="40">
        <f>MAX(INDEX(AI$232:AI$243,$D985)+AI976*(1+$E985),0.01)</f>
        <v/>
      </c>
      <c r="AJ985" s="40">
        <f>MAX(INDEX(AJ$232:AJ$243,$D985)+AJ976*(1+$E985),0.01)</f>
        <v/>
      </c>
      <c r="AK985" s="40">
        <f>MAX(INDEX(AK$232:AK$243,$D985)+AK976*(1+$E985),0.01)</f>
        <v/>
      </c>
      <c r="AL985" s="40">
        <f>MAX(INDEX(AL$232:AL$243,$D985)+AL976*(1+$E985),0.01)</f>
        <v/>
      </c>
      <c r="AM985" s="40">
        <f>MAX(INDEX(AM$232:AM$243,$D985)+AM976*(1+$E985),0.01)</f>
        <v/>
      </c>
      <c r="AN985" s="40">
        <f>MAX(INDEX(AN$232:AN$243,$D985)+AN976*(1+$E985),0.01)</f>
        <v/>
      </c>
      <c r="AO985" s="40">
        <f>MAX(INDEX(AO$232:AO$243,$D985)+AO976*(1+$E985),0.01)</f>
        <v/>
      </c>
      <c r="AP985" s="40">
        <f>MAX(INDEX(AP$232:AP$243,$D985)+AP976*(1+$E985),0.01)</f>
        <v/>
      </c>
      <c r="AQ985" s="40">
        <f>MAX(INDEX(AQ$232:AQ$243,$D985)+AQ976*(1+$E985),0.01)</f>
        <v/>
      </c>
      <c r="AR985" s="40">
        <f>MAX(INDEX(AR$232:AR$243,$D985)+AR976*(1+$E985),0.01)</f>
        <v/>
      </c>
      <c r="AS985" s="40">
        <f>MAX(INDEX(AS$232:AS$243,$D985)+AS976*(1+$E985),0.01)</f>
        <v/>
      </c>
      <c r="AT985" s="40">
        <f>MAX(INDEX(AT$232:AT$243,$D985)+AT976*(1+$E985),0.01)</f>
        <v/>
      </c>
      <c r="AU985" s="40">
        <f>MAX(INDEX(AU$232:AU$243,$D985)+AU976*(1+$E985),0.01)</f>
        <v/>
      </c>
      <c r="AV985" s="40">
        <f>MAX(INDEX(AV$232:AV$243,$D985)+AV976*(1+$E985),0.01)</f>
        <v/>
      </c>
      <c r="AW985" s="40">
        <f>MAX(INDEX(AW$232:AW$243,$D985)+AW976*(1+$E985),0.01)</f>
        <v/>
      </c>
      <c r="AX985" s="42">
        <f>POSTTAX(INDEX(AX$232:AX$243,$D985),AX976,$E985)</f>
        <v/>
      </c>
    </row>
    <row r="986" hidden="1" outlineLevel="2">
      <c r="A986" s="5" t="inlineStr">
        <is>
          <t>atp</t>
        </is>
      </c>
      <c r="B986" s="5" t="inlineStr">
        <is>
          <t>die</t>
        </is>
      </c>
      <c r="C986" s="5" t="inlineStr">
        <is>
          <t>mch</t>
        </is>
      </c>
      <c r="D986" s="40">
        <f>INDEX(Inputs!$R$5:$R$132,MATCH($B986&amp;"|"&amp;$C986,Inputs!$A$5:$A$132,0))</f>
        <v/>
      </c>
      <c r="E986" s="40">
        <f>INDEX(Inputs!$S$5:$S$132,MATCH($B986&amp;"|"&amp;$C986,Inputs!$A$5:$A$132,0))</f>
        <v/>
      </c>
      <c r="F986" s="39" t="n"/>
      <c r="G986" s="39" t="n"/>
      <c r="H986" s="5">
        <f>INDEX(Variables!$B$5:$B$105,MATCH($A986,Variables!$A$5:$A$105,0))&amp;IF($C986="",""," | "&amp;INDEX(Mapping!$B$5:$B$26,MATCH($C986,Mapping!$A$5:$A$26,0))&amp;" | "&amp;INDEX(Mapping!$B$30:$B$41,MATCH($B986,Mapping!$A$30:$A$41,0)))</f>
        <v/>
      </c>
      <c r="I986" s="5">
        <f>INDEX(Variables!$C$5:$C$105,MATCH($A986,Variables!$A$5:$A$105,0))</f>
        <v/>
      </c>
      <c r="J986" s="5">
        <f>INDEX(Variables!$E$5:$E$105,MATCH($A986,Variables!$A$5:$A$105,0))</f>
        <v/>
      </c>
      <c r="K986" s="25">
        <f>LOWER(Settings!$C$4)&amp;".mit."&amp;$A986&amp;IF($C986="","","."&amp;$C986&amp;"."&amp;$B986)&amp;IF(INDEX(Variables!$D$5:$D$105,MATCH($A986,Variables!$A$5:$A$105,0))="","","."&amp;INDEX(Variables!$D$5:$D$105,MATCH($A986,Variables!$A$5:$A$105,0)))&amp;"."&amp;K$5</f>
        <v/>
      </c>
      <c r="L986" s="41">
        <f>MAX(INDEX(L$232:L$243,$D986)+L977*(1+$E986),0.01)</f>
        <v/>
      </c>
      <c r="M986" s="40">
        <f>MAX(INDEX(M$232:M$243,$D986)+M977*(1+$E986),0.01)</f>
        <v/>
      </c>
      <c r="N986" s="40">
        <f>MAX(INDEX(N$232:N$243,$D986)+N977*(1+$E986),0.01)</f>
        <v/>
      </c>
      <c r="O986" s="40">
        <f>MAX(INDEX(O$232:O$243,$D986)+O977*(1+$E986),0.01)</f>
        <v/>
      </c>
      <c r="P986" s="40">
        <f>MAX(INDEX(P$232:P$243,$D986)+P977*(1+$E986),0.01)</f>
        <v/>
      </c>
      <c r="Q986" s="40">
        <f>MAX(INDEX(Q$232:Q$243,$D986)+Q977*(1+$E986),0.01)</f>
        <v/>
      </c>
      <c r="R986" s="40">
        <f>MAX(INDEX(R$232:R$243,$D986)+R977*(1+$E986),0.01)</f>
        <v/>
      </c>
      <c r="S986" s="40">
        <f>MAX(INDEX(S$232:S$243,$D986)+S977*(1+$E986),0.01)</f>
        <v/>
      </c>
      <c r="T986" s="40">
        <f>MAX(INDEX(T$232:T$243,$D986)+T977*(1+$E986),0.01)</f>
        <v/>
      </c>
      <c r="U986" s="40">
        <f>MAX(INDEX(U$232:U$243,$D986)+U977*(1+$E986),0.01)</f>
        <v/>
      </c>
      <c r="V986" s="40">
        <f>MAX(INDEX(V$232:V$243,$D986)+V977*(1+$E986),0.01)</f>
        <v/>
      </c>
      <c r="W986" s="40">
        <f>MAX(INDEX(W$232:W$243,$D986)+W977*(1+$E986),0.01)</f>
        <v/>
      </c>
      <c r="X986" s="40">
        <f>MAX(INDEX(X$232:X$243,$D986)+X977*(1+$E986),0.01)</f>
        <v/>
      </c>
      <c r="Y986" s="40">
        <f>MAX(INDEX(Y$232:Y$243,$D986)+Y977*(1+$E986),0.01)</f>
        <v/>
      </c>
      <c r="Z986" s="40">
        <f>MAX(INDEX(Z$232:Z$243,$D986)+Z977*(1+$E986),0.01)</f>
        <v/>
      </c>
      <c r="AA986" s="40">
        <f>MAX(INDEX(AA$232:AA$243,$D986)+AA977*(1+$E986),0.01)</f>
        <v/>
      </c>
      <c r="AB986" s="40">
        <f>MAX(INDEX(AB$232:AB$243,$D986)+AB977*(1+$E986),0.01)</f>
        <v/>
      </c>
      <c r="AC986" s="40">
        <f>MAX(INDEX(AC$232:AC$243,$D986)+AC977*(1+$E986),0.01)</f>
        <v/>
      </c>
      <c r="AD986" s="42">
        <f>POSTTAX(INDEX(AD$232:AD$243,$D986),AD977,$E986)</f>
        <v/>
      </c>
      <c r="AE986" s="25">
        <f>LOWER(Settings!$C$4)&amp;".mit."&amp;$A986&amp;IF($C986="","","."&amp;$C986&amp;"."&amp;$B986)&amp;IF(INDEX(Variables!$D$5:$D$105,MATCH($A986,Variables!$A$5:$A$105,0))="","","."&amp;INDEX(Variables!$D$5:$D$105,MATCH($A986,Variables!$A$5:$A$105,0)))&amp;"."&amp;AE$5</f>
        <v/>
      </c>
      <c r="AF986" s="41">
        <f>MAX(INDEX(AF$232:AF$243,$D986)+AF977*(1+$E986),0.01)</f>
        <v/>
      </c>
      <c r="AG986" s="40">
        <f>MAX(INDEX(AG$232:AG$243,$D986)+AG977*(1+$E986),0.01)</f>
        <v/>
      </c>
      <c r="AH986" s="40">
        <f>MAX(INDEX(AH$232:AH$243,$D986)+AH977*(1+$E986),0.01)</f>
        <v/>
      </c>
      <c r="AI986" s="40">
        <f>MAX(INDEX(AI$232:AI$243,$D986)+AI977*(1+$E986),0.01)</f>
        <v/>
      </c>
      <c r="AJ986" s="40">
        <f>MAX(INDEX(AJ$232:AJ$243,$D986)+AJ977*(1+$E986),0.01)</f>
        <v/>
      </c>
      <c r="AK986" s="40">
        <f>MAX(INDEX(AK$232:AK$243,$D986)+AK977*(1+$E986),0.01)</f>
        <v/>
      </c>
      <c r="AL986" s="40">
        <f>MAX(INDEX(AL$232:AL$243,$D986)+AL977*(1+$E986),0.01)</f>
        <v/>
      </c>
      <c r="AM986" s="40">
        <f>MAX(INDEX(AM$232:AM$243,$D986)+AM977*(1+$E986),0.01)</f>
        <v/>
      </c>
      <c r="AN986" s="40">
        <f>MAX(INDEX(AN$232:AN$243,$D986)+AN977*(1+$E986),0.01)</f>
        <v/>
      </c>
      <c r="AO986" s="40">
        <f>MAX(INDEX(AO$232:AO$243,$D986)+AO977*(1+$E986),0.01)</f>
        <v/>
      </c>
      <c r="AP986" s="40">
        <f>MAX(INDEX(AP$232:AP$243,$D986)+AP977*(1+$E986),0.01)</f>
        <v/>
      </c>
      <c r="AQ986" s="40">
        <f>MAX(INDEX(AQ$232:AQ$243,$D986)+AQ977*(1+$E986),0.01)</f>
        <v/>
      </c>
      <c r="AR986" s="40">
        <f>MAX(INDEX(AR$232:AR$243,$D986)+AR977*(1+$E986),0.01)</f>
        <v/>
      </c>
      <c r="AS986" s="40">
        <f>MAX(INDEX(AS$232:AS$243,$D986)+AS977*(1+$E986),0.01)</f>
        <v/>
      </c>
      <c r="AT986" s="40">
        <f>MAX(INDEX(AT$232:AT$243,$D986)+AT977*(1+$E986),0.01)</f>
        <v/>
      </c>
      <c r="AU986" s="40">
        <f>MAX(INDEX(AU$232:AU$243,$D986)+AU977*(1+$E986),0.01)</f>
        <v/>
      </c>
      <c r="AV986" s="40">
        <f>MAX(INDEX(AV$232:AV$243,$D986)+AV977*(1+$E986),0.01)</f>
        <v/>
      </c>
      <c r="AW986" s="40">
        <f>MAX(INDEX(AW$232:AW$243,$D986)+AW977*(1+$E986),0.01)</f>
        <v/>
      </c>
      <c r="AX986" s="42">
        <f>POSTTAX(INDEX(AX$232:AX$243,$D986),AX977,$E986)</f>
        <v/>
      </c>
    </row>
    <row r="987" hidden="1" outlineLevel="2">
      <c r="A987" s="5" t="inlineStr">
        <is>
          <t>atp</t>
        </is>
      </c>
      <c r="B987" s="5" t="inlineStr">
        <is>
          <t>lpg</t>
        </is>
      </c>
      <c r="C987" s="5" t="inlineStr">
        <is>
          <t>mch</t>
        </is>
      </c>
      <c r="D987" s="40">
        <f>INDEX(Inputs!$R$5:$R$132,MATCH($B987&amp;"|"&amp;$C987,Inputs!$A$5:$A$132,0))</f>
        <v/>
      </c>
      <c r="E987" s="40">
        <f>INDEX(Inputs!$S$5:$S$132,MATCH($B987&amp;"|"&amp;$C987,Inputs!$A$5:$A$132,0))</f>
        <v/>
      </c>
      <c r="F987" s="39" t="n"/>
      <c r="G987" s="39" t="n"/>
      <c r="H987" s="5">
        <f>INDEX(Variables!$B$5:$B$105,MATCH($A987,Variables!$A$5:$A$105,0))&amp;IF($C987="",""," | "&amp;INDEX(Mapping!$B$5:$B$26,MATCH($C987,Mapping!$A$5:$A$26,0))&amp;" | "&amp;INDEX(Mapping!$B$30:$B$41,MATCH($B987,Mapping!$A$30:$A$41,0)))</f>
        <v/>
      </c>
      <c r="I987" s="5">
        <f>INDEX(Variables!$C$5:$C$105,MATCH($A987,Variables!$A$5:$A$105,0))</f>
        <v/>
      </c>
      <c r="J987" s="5">
        <f>INDEX(Variables!$E$5:$E$105,MATCH($A987,Variables!$A$5:$A$105,0))</f>
        <v/>
      </c>
      <c r="K987" s="25">
        <f>LOWER(Settings!$C$4)&amp;".mit."&amp;$A987&amp;IF($C987="","","."&amp;$C987&amp;"."&amp;$B987)&amp;IF(INDEX(Variables!$D$5:$D$105,MATCH($A987,Variables!$A$5:$A$105,0))="","","."&amp;INDEX(Variables!$D$5:$D$105,MATCH($A987,Variables!$A$5:$A$105,0)))&amp;"."&amp;K$5</f>
        <v/>
      </c>
      <c r="L987" s="41">
        <f>MAX(INDEX(L$232:L$243,$D987)+L978*(1+$E987),0.01)</f>
        <v/>
      </c>
      <c r="M987" s="40">
        <f>MAX(INDEX(M$232:M$243,$D987)+M978*(1+$E987),0.01)</f>
        <v/>
      </c>
      <c r="N987" s="40">
        <f>MAX(INDEX(N$232:N$243,$D987)+N978*(1+$E987),0.01)</f>
        <v/>
      </c>
      <c r="O987" s="40">
        <f>MAX(INDEX(O$232:O$243,$D987)+O978*(1+$E987),0.01)</f>
        <v/>
      </c>
      <c r="P987" s="40">
        <f>MAX(INDEX(P$232:P$243,$D987)+P978*(1+$E987),0.01)</f>
        <v/>
      </c>
      <c r="Q987" s="40">
        <f>MAX(INDEX(Q$232:Q$243,$D987)+Q978*(1+$E987),0.01)</f>
        <v/>
      </c>
      <c r="R987" s="40">
        <f>MAX(INDEX(R$232:R$243,$D987)+R978*(1+$E987),0.01)</f>
        <v/>
      </c>
      <c r="S987" s="40">
        <f>MAX(INDEX(S$232:S$243,$D987)+S978*(1+$E987),0.01)</f>
        <v/>
      </c>
      <c r="T987" s="40">
        <f>MAX(INDEX(T$232:T$243,$D987)+T978*(1+$E987),0.01)</f>
        <v/>
      </c>
      <c r="U987" s="40">
        <f>MAX(INDEX(U$232:U$243,$D987)+U978*(1+$E987),0.01)</f>
        <v/>
      </c>
      <c r="V987" s="40">
        <f>MAX(INDEX(V$232:V$243,$D987)+V978*(1+$E987),0.01)</f>
        <v/>
      </c>
      <c r="W987" s="40">
        <f>MAX(INDEX(W$232:W$243,$D987)+W978*(1+$E987),0.01)</f>
        <v/>
      </c>
      <c r="X987" s="40">
        <f>MAX(INDEX(X$232:X$243,$D987)+X978*(1+$E987),0.01)</f>
        <v/>
      </c>
      <c r="Y987" s="40">
        <f>MAX(INDEX(Y$232:Y$243,$D987)+Y978*(1+$E987),0.01)</f>
        <v/>
      </c>
      <c r="Z987" s="40">
        <f>MAX(INDEX(Z$232:Z$243,$D987)+Z978*(1+$E987),0.01)</f>
        <v/>
      </c>
      <c r="AA987" s="40">
        <f>MAX(INDEX(AA$232:AA$243,$D987)+AA978*(1+$E987),0.01)</f>
        <v/>
      </c>
      <c r="AB987" s="40">
        <f>MAX(INDEX(AB$232:AB$243,$D987)+AB978*(1+$E987),0.01)</f>
        <v/>
      </c>
      <c r="AC987" s="40">
        <f>MAX(INDEX(AC$232:AC$243,$D987)+AC978*(1+$E987),0.01)</f>
        <v/>
      </c>
      <c r="AD987" s="42">
        <f>POSTTAX(INDEX(AD$232:AD$243,$D987),AD978,$E987)</f>
        <v/>
      </c>
      <c r="AE987" s="25">
        <f>LOWER(Settings!$C$4)&amp;".mit."&amp;$A987&amp;IF($C987="","","."&amp;$C987&amp;"."&amp;$B987)&amp;IF(INDEX(Variables!$D$5:$D$105,MATCH($A987,Variables!$A$5:$A$105,0))="","","."&amp;INDEX(Variables!$D$5:$D$105,MATCH($A987,Variables!$A$5:$A$105,0)))&amp;"."&amp;AE$5</f>
        <v/>
      </c>
      <c r="AF987" s="41">
        <f>MAX(INDEX(AF$232:AF$243,$D987)+AF978*(1+$E987),0.01)</f>
        <v/>
      </c>
      <c r="AG987" s="40">
        <f>MAX(INDEX(AG$232:AG$243,$D987)+AG978*(1+$E987),0.01)</f>
        <v/>
      </c>
      <c r="AH987" s="40">
        <f>MAX(INDEX(AH$232:AH$243,$D987)+AH978*(1+$E987),0.01)</f>
        <v/>
      </c>
      <c r="AI987" s="40">
        <f>MAX(INDEX(AI$232:AI$243,$D987)+AI978*(1+$E987),0.01)</f>
        <v/>
      </c>
      <c r="AJ987" s="40">
        <f>MAX(INDEX(AJ$232:AJ$243,$D987)+AJ978*(1+$E987),0.01)</f>
        <v/>
      </c>
      <c r="AK987" s="40">
        <f>MAX(INDEX(AK$232:AK$243,$D987)+AK978*(1+$E987),0.01)</f>
        <v/>
      </c>
      <c r="AL987" s="40">
        <f>MAX(INDEX(AL$232:AL$243,$D987)+AL978*(1+$E987),0.01)</f>
        <v/>
      </c>
      <c r="AM987" s="40">
        <f>MAX(INDEX(AM$232:AM$243,$D987)+AM978*(1+$E987),0.01)</f>
        <v/>
      </c>
      <c r="AN987" s="40">
        <f>MAX(INDEX(AN$232:AN$243,$D987)+AN978*(1+$E987),0.01)</f>
        <v/>
      </c>
      <c r="AO987" s="40">
        <f>MAX(INDEX(AO$232:AO$243,$D987)+AO978*(1+$E987),0.01)</f>
        <v/>
      </c>
      <c r="AP987" s="40">
        <f>MAX(INDEX(AP$232:AP$243,$D987)+AP978*(1+$E987),0.01)</f>
        <v/>
      </c>
      <c r="AQ987" s="40">
        <f>MAX(INDEX(AQ$232:AQ$243,$D987)+AQ978*(1+$E987),0.01)</f>
        <v/>
      </c>
      <c r="AR987" s="40">
        <f>MAX(INDEX(AR$232:AR$243,$D987)+AR978*(1+$E987),0.01)</f>
        <v/>
      </c>
      <c r="AS987" s="40">
        <f>MAX(INDEX(AS$232:AS$243,$D987)+AS978*(1+$E987),0.01)</f>
        <v/>
      </c>
      <c r="AT987" s="40">
        <f>MAX(INDEX(AT$232:AT$243,$D987)+AT978*(1+$E987),0.01)</f>
        <v/>
      </c>
      <c r="AU987" s="40">
        <f>MAX(INDEX(AU$232:AU$243,$D987)+AU978*(1+$E987),0.01)</f>
        <v/>
      </c>
      <c r="AV987" s="40">
        <f>MAX(INDEX(AV$232:AV$243,$D987)+AV978*(1+$E987),0.01)</f>
        <v/>
      </c>
      <c r="AW987" s="40">
        <f>MAX(INDEX(AW$232:AW$243,$D987)+AW978*(1+$E987),0.01)</f>
        <v/>
      </c>
      <c r="AX987" s="42">
        <f>POSTTAX(INDEX(AX$232:AX$243,$D987),AX978,$E987)</f>
        <v/>
      </c>
    </row>
    <row r="988" hidden="1" outlineLevel="2">
      <c r="A988" s="5" t="inlineStr">
        <is>
          <t>atp</t>
        </is>
      </c>
      <c r="B988" s="5" t="inlineStr">
        <is>
          <t>ker</t>
        </is>
      </c>
      <c r="C988" s="5" t="inlineStr">
        <is>
          <t>mch</t>
        </is>
      </c>
      <c r="D988" s="40">
        <f>INDEX(Inputs!$R$5:$R$132,MATCH($B988&amp;"|"&amp;$C988,Inputs!$A$5:$A$132,0))</f>
        <v/>
      </c>
      <c r="E988" s="40">
        <f>INDEX(Inputs!$S$5:$S$132,MATCH($B988&amp;"|"&amp;$C988,Inputs!$A$5:$A$132,0))</f>
        <v/>
      </c>
      <c r="F988" s="39" t="n"/>
      <c r="G988" s="39" t="n"/>
      <c r="H988" s="5">
        <f>INDEX(Variables!$B$5:$B$105,MATCH($A988,Variables!$A$5:$A$105,0))&amp;IF($C988="",""," | "&amp;INDEX(Mapping!$B$5:$B$26,MATCH($C988,Mapping!$A$5:$A$26,0))&amp;" | "&amp;INDEX(Mapping!$B$30:$B$41,MATCH($B988,Mapping!$A$30:$A$41,0)))</f>
        <v/>
      </c>
      <c r="I988" s="5">
        <f>INDEX(Variables!$C$5:$C$105,MATCH($A988,Variables!$A$5:$A$105,0))</f>
        <v/>
      </c>
      <c r="J988" s="5">
        <f>INDEX(Variables!$E$5:$E$105,MATCH($A988,Variables!$A$5:$A$105,0))</f>
        <v/>
      </c>
      <c r="K988" s="25">
        <f>LOWER(Settings!$C$4)&amp;".mit."&amp;$A988&amp;IF($C988="","","."&amp;$C988&amp;"."&amp;$B988)&amp;IF(INDEX(Variables!$D$5:$D$105,MATCH($A988,Variables!$A$5:$A$105,0))="","","."&amp;INDEX(Variables!$D$5:$D$105,MATCH($A988,Variables!$A$5:$A$105,0)))&amp;"."&amp;K$5</f>
        <v/>
      </c>
      <c r="L988" s="41">
        <f>MAX(INDEX(L$232:L$243,$D988)+L979*(1+$E988),0.01)</f>
        <v/>
      </c>
      <c r="M988" s="40">
        <f>MAX(INDEX(M$232:M$243,$D988)+M979*(1+$E988),0.01)</f>
        <v/>
      </c>
      <c r="N988" s="40">
        <f>MAX(INDEX(N$232:N$243,$D988)+N979*(1+$E988),0.01)</f>
        <v/>
      </c>
      <c r="O988" s="40">
        <f>MAX(INDEX(O$232:O$243,$D988)+O979*(1+$E988),0.01)</f>
        <v/>
      </c>
      <c r="P988" s="40">
        <f>MAX(INDEX(P$232:P$243,$D988)+P979*(1+$E988),0.01)</f>
        <v/>
      </c>
      <c r="Q988" s="40">
        <f>MAX(INDEX(Q$232:Q$243,$D988)+Q979*(1+$E988),0.01)</f>
        <v/>
      </c>
      <c r="R988" s="40">
        <f>MAX(INDEX(R$232:R$243,$D988)+R979*(1+$E988),0.01)</f>
        <v/>
      </c>
      <c r="S988" s="40">
        <f>MAX(INDEX(S$232:S$243,$D988)+S979*(1+$E988),0.01)</f>
        <v/>
      </c>
      <c r="T988" s="40">
        <f>MAX(INDEX(T$232:T$243,$D988)+T979*(1+$E988),0.01)</f>
        <v/>
      </c>
      <c r="U988" s="40">
        <f>MAX(INDEX(U$232:U$243,$D988)+U979*(1+$E988),0.01)</f>
        <v/>
      </c>
      <c r="V988" s="40">
        <f>MAX(INDEX(V$232:V$243,$D988)+V979*(1+$E988),0.01)</f>
        <v/>
      </c>
      <c r="W988" s="40">
        <f>MAX(INDEX(W$232:W$243,$D988)+W979*(1+$E988),0.01)</f>
        <v/>
      </c>
      <c r="X988" s="40">
        <f>MAX(INDEX(X$232:X$243,$D988)+X979*(1+$E988),0.01)</f>
        <v/>
      </c>
      <c r="Y988" s="40">
        <f>MAX(INDEX(Y$232:Y$243,$D988)+Y979*(1+$E988),0.01)</f>
        <v/>
      </c>
      <c r="Z988" s="40">
        <f>MAX(INDEX(Z$232:Z$243,$D988)+Z979*(1+$E988),0.01)</f>
        <v/>
      </c>
      <c r="AA988" s="40">
        <f>MAX(INDEX(AA$232:AA$243,$D988)+AA979*(1+$E988),0.01)</f>
        <v/>
      </c>
      <c r="AB988" s="40">
        <f>MAX(INDEX(AB$232:AB$243,$D988)+AB979*(1+$E988),0.01)</f>
        <v/>
      </c>
      <c r="AC988" s="40">
        <f>MAX(INDEX(AC$232:AC$243,$D988)+AC979*(1+$E988),0.01)</f>
        <v/>
      </c>
      <c r="AD988" s="42">
        <f>POSTTAX(INDEX(AD$232:AD$243,$D988),AD979,$E988)</f>
        <v/>
      </c>
      <c r="AE988" s="25">
        <f>LOWER(Settings!$C$4)&amp;".mit."&amp;$A988&amp;IF($C988="","","."&amp;$C988&amp;"."&amp;$B988)&amp;IF(INDEX(Variables!$D$5:$D$105,MATCH($A988,Variables!$A$5:$A$105,0))="","","."&amp;INDEX(Variables!$D$5:$D$105,MATCH($A988,Variables!$A$5:$A$105,0)))&amp;"."&amp;AE$5</f>
        <v/>
      </c>
      <c r="AF988" s="41">
        <f>MAX(INDEX(AF$232:AF$243,$D988)+AF979*(1+$E988),0.01)</f>
        <v/>
      </c>
      <c r="AG988" s="40">
        <f>MAX(INDEX(AG$232:AG$243,$D988)+AG979*(1+$E988),0.01)</f>
        <v/>
      </c>
      <c r="AH988" s="40">
        <f>MAX(INDEX(AH$232:AH$243,$D988)+AH979*(1+$E988),0.01)</f>
        <v/>
      </c>
      <c r="AI988" s="40">
        <f>MAX(INDEX(AI$232:AI$243,$D988)+AI979*(1+$E988),0.01)</f>
        <v/>
      </c>
      <c r="AJ988" s="40">
        <f>MAX(INDEX(AJ$232:AJ$243,$D988)+AJ979*(1+$E988),0.01)</f>
        <v/>
      </c>
      <c r="AK988" s="40">
        <f>MAX(INDEX(AK$232:AK$243,$D988)+AK979*(1+$E988),0.01)</f>
        <v/>
      </c>
      <c r="AL988" s="40">
        <f>MAX(INDEX(AL$232:AL$243,$D988)+AL979*(1+$E988),0.01)</f>
        <v/>
      </c>
      <c r="AM988" s="40">
        <f>MAX(INDEX(AM$232:AM$243,$D988)+AM979*(1+$E988),0.01)</f>
        <v/>
      </c>
      <c r="AN988" s="40">
        <f>MAX(INDEX(AN$232:AN$243,$D988)+AN979*(1+$E988),0.01)</f>
        <v/>
      </c>
      <c r="AO988" s="40">
        <f>MAX(INDEX(AO$232:AO$243,$D988)+AO979*(1+$E988),0.01)</f>
        <v/>
      </c>
      <c r="AP988" s="40">
        <f>MAX(INDEX(AP$232:AP$243,$D988)+AP979*(1+$E988),0.01)</f>
        <v/>
      </c>
      <c r="AQ988" s="40">
        <f>MAX(INDEX(AQ$232:AQ$243,$D988)+AQ979*(1+$E988),0.01)</f>
        <v/>
      </c>
      <c r="AR988" s="40">
        <f>MAX(INDEX(AR$232:AR$243,$D988)+AR979*(1+$E988),0.01)</f>
        <v/>
      </c>
      <c r="AS988" s="40">
        <f>MAX(INDEX(AS$232:AS$243,$D988)+AS979*(1+$E988),0.01)</f>
        <v/>
      </c>
      <c r="AT988" s="40">
        <f>MAX(INDEX(AT$232:AT$243,$D988)+AT979*(1+$E988),0.01)</f>
        <v/>
      </c>
      <c r="AU988" s="40">
        <f>MAX(INDEX(AU$232:AU$243,$D988)+AU979*(1+$E988),0.01)</f>
        <v/>
      </c>
      <c r="AV988" s="40">
        <f>MAX(INDEX(AV$232:AV$243,$D988)+AV979*(1+$E988),0.01)</f>
        <v/>
      </c>
      <c r="AW988" s="40">
        <f>MAX(INDEX(AW$232:AW$243,$D988)+AW979*(1+$E988),0.01)</f>
        <v/>
      </c>
      <c r="AX988" s="42">
        <f>POSTTAX(INDEX(AX$232:AX$243,$D988),AX979,$E988)</f>
        <v/>
      </c>
    </row>
    <row r="989" hidden="1" outlineLevel="2">
      <c r="A989" s="5" t="inlineStr">
        <is>
          <t>atp</t>
        </is>
      </c>
      <c r="B989" s="5" t="inlineStr">
        <is>
          <t>oop</t>
        </is>
      </c>
      <c r="C989" s="5" t="inlineStr">
        <is>
          <t>mch</t>
        </is>
      </c>
      <c r="D989" s="40">
        <f>INDEX(Inputs!$R$5:$R$132,MATCH($B989&amp;"|"&amp;$C989,Inputs!$A$5:$A$132,0))</f>
        <v/>
      </c>
      <c r="E989" s="40">
        <f>INDEX(Inputs!$S$5:$S$132,MATCH($B989&amp;"|"&amp;$C989,Inputs!$A$5:$A$132,0))</f>
        <v/>
      </c>
      <c r="F989" s="39" t="n"/>
      <c r="G989" s="39" t="n"/>
      <c r="H989" s="5">
        <f>INDEX(Variables!$B$5:$B$105,MATCH($A989,Variables!$A$5:$A$105,0))&amp;IF($C989="",""," | "&amp;INDEX(Mapping!$B$5:$B$26,MATCH($C989,Mapping!$A$5:$A$26,0))&amp;" | "&amp;INDEX(Mapping!$B$30:$B$41,MATCH($B989,Mapping!$A$30:$A$41,0)))</f>
        <v/>
      </c>
      <c r="I989" s="5">
        <f>INDEX(Variables!$C$5:$C$105,MATCH($A989,Variables!$A$5:$A$105,0))</f>
        <v/>
      </c>
      <c r="J989" s="5">
        <f>INDEX(Variables!$E$5:$E$105,MATCH($A989,Variables!$A$5:$A$105,0))</f>
        <v/>
      </c>
      <c r="K989" s="25">
        <f>LOWER(Settings!$C$4)&amp;".mit."&amp;$A989&amp;IF($C989="","","."&amp;$C989&amp;"."&amp;$B989)&amp;IF(INDEX(Variables!$D$5:$D$105,MATCH($A989,Variables!$A$5:$A$105,0))="","","."&amp;INDEX(Variables!$D$5:$D$105,MATCH($A989,Variables!$A$5:$A$105,0)))&amp;"."&amp;K$5</f>
        <v/>
      </c>
      <c r="L989" s="41">
        <f>MAX(INDEX(L$232:L$243,$D989)+L980*(1+$E989),0.01)</f>
        <v/>
      </c>
      <c r="M989" s="40">
        <f>MAX(INDEX(M$232:M$243,$D989)+M980*(1+$E989),0.01)</f>
        <v/>
      </c>
      <c r="N989" s="40">
        <f>MAX(INDEX(N$232:N$243,$D989)+N980*(1+$E989),0.01)</f>
        <v/>
      </c>
      <c r="O989" s="40">
        <f>MAX(INDEX(O$232:O$243,$D989)+O980*(1+$E989),0.01)</f>
        <v/>
      </c>
      <c r="P989" s="40">
        <f>MAX(INDEX(P$232:P$243,$D989)+P980*(1+$E989),0.01)</f>
        <v/>
      </c>
      <c r="Q989" s="40">
        <f>MAX(INDEX(Q$232:Q$243,$D989)+Q980*(1+$E989),0.01)</f>
        <v/>
      </c>
      <c r="R989" s="40">
        <f>MAX(INDEX(R$232:R$243,$D989)+R980*(1+$E989),0.01)</f>
        <v/>
      </c>
      <c r="S989" s="40">
        <f>MAX(INDEX(S$232:S$243,$D989)+S980*(1+$E989),0.01)</f>
        <v/>
      </c>
      <c r="T989" s="40">
        <f>MAX(INDEX(T$232:T$243,$D989)+T980*(1+$E989),0.01)</f>
        <v/>
      </c>
      <c r="U989" s="40">
        <f>MAX(INDEX(U$232:U$243,$D989)+U980*(1+$E989),0.01)</f>
        <v/>
      </c>
      <c r="V989" s="40">
        <f>MAX(INDEX(V$232:V$243,$D989)+V980*(1+$E989),0.01)</f>
        <v/>
      </c>
      <c r="W989" s="40">
        <f>MAX(INDEX(W$232:W$243,$D989)+W980*(1+$E989),0.01)</f>
        <v/>
      </c>
      <c r="X989" s="40">
        <f>MAX(INDEX(X$232:X$243,$D989)+X980*(1+$E989),0.01)</f>
        <v/>
      </c>
      <c r="Y989" s="40">
        <f>MAX(INDEX(Y$232:Y$243,$D989)+Y980*(1+$E989),0.01)</f>
        <v/>
      </c>
      <c r="Z989" s="40">
        <f>MAX(INDEX(Z$232:Z$243,$D989)+Z980*(1+$E989),0.01)</f>
        <v/>
      </c>
      <c r="AA989" s="40">
        <f>MAX(INDEX(AA$232:AA$243,$D989)+AA980*(1+$E989),0.01)</f>
        <v/>
      </c>
      <c r="AB989" s="40">
        <f>MAX(INDEX(AB$232:AB$243,$D989)+AB980*(1+$E989),0.01)</f>
        <v/>
      </c>
      <c r="AC989" s="40">
        <f>MAX(INDEX(AC$232:AC$243,$D989)+AC980*(1+$E989),0.01)</f>
        <v/>
      </c>
      <c r="AD989" s="42">
        <f>POSTTAX(INDEX(AD$232:AD$243,$D989),AD980,$E989)</f>
        <v/>
      </c>
      <c r="AE989" s="25">
        <f>LOWER(Settings!$C$4)&amp;".mit."&amp;$A989&amp;IF($C989="","","."&amp;$C989&amp;"."&amp;$B989)&amp;IF(INDEX(Variables!$D$5:$D$105,MATCH($A989,Variables!$A$5:$A$105,0))="","","."&amp;INDEX(Variables!$D$5:$D$105,MATCH($A989,Variables!$A$5:$A$105,0)))&amp;"."&amp;AE$5</f>
        <v/>
      </c>
      <c r="AF989" s="41">
        <f>MAX(INDEX(AF$232:AF$243,$D989)+AF980*(1+$E989),0.01)</f>
        <v/>
      </c>
      <c r="AG989" s="40">
        <f>MAX(INDEX(AG$232:AG$243,$D989)+AG980*(1+$E989),0.01)</f>
        <v/>
      </c>
      <c r="AH989" s="40">
        <f>MAX(INDEX(AH$232:AH$243,$D989)+AH980*(1+$E989),0.01)</f>
        <v/>
      </c>
      <c r="AI989" s="40">
        <f>MAX(INDEX(AI$232:AI$243,$D989)+AI980*(1+$E989),0.01)</f>
        <v/>
      </c>
      <c r="AJ989" s="40">
        <f>MAX(INDEX(AJ$232:AJ$243,$D989)+AJ980*(1+$E989),0.01)</f>
        <v/>
      </c>
      <c r="AK989" s="40">
        <f>MAX(INDEX(AK$232:AK$243,$D989)+AK980*(1+$E989),0.01)</f>
        <v/>
      </c>
      <c r="AL989" s="40">
        <f>MAX(INDEX(AL$232:AL$243,$D989)+AL980*(1+$E989),0.01)</f>
        <v/>
      </c>
      <c r="AM989" s="40">
        <f>MAX(INDEX(AM$232:AM$243,$D989)+AM980*(1+$E989),0.01)</f>
        <v/>
      </c>
      <c r="AN989" s="40">
        <f>MAX(INDEX(AN$232:AN$243,$D989)+AN980*(1+$E989),0.01)</f>
        <v/>
      </c>
      <c r="AO989" s="40">
        <f>MAX(INDEX(AO$232:AO$243,$D989)+AO980*(1+$E989),0.01)</f>
        <v/>
      </c>
      <c r="AP989" s="40">
        <f>MAX(INDEX(AP$232:AP$243,$D989)+AP980*(1+$E989),0.01)</f>
        <v/>
      </c>
      <c r="AQ989" s="40">
        <f>MAX(INDEX(AQ$232:AQ$243,$D989)+AQ980*(1+$E989),0.01)</f>
        <v/>
      </c>
      <c r="AR989" s="40">
        <f>MAX(INDEX(AR$232:AR$243,$D989)+AR980*(1+$E989),0.01)</f>
        <v/>
      </c>
      <c r="AS989" s="40">
        <f>MAX(INDEX(AS$232:AS$243,$D989)+AS980*(1+$E989),0.01)</f>
        <v/>
      </c>
      <c r="AT989" s="40">
        <f>MAX(INDEX(AT$232:AT$243,$D989)+AT980*(1+$E989),0.01)</f>
        <v/>
      </c>
      <c r="AU989" s="40">
        <f>MAX(INDEX(AU$232:AU$243,$D989)+AU980*(1+$E989),0.01)</f>
        <v/>
      </c>
      <c r="AV989" s="40">
        <f>MAX(INDEX(AV$232:AV$243,$D989)+AV980*(1+$E989),0.01)</f>
        <v/>
      </c>
      <c r="AW989" s="40">
        <f>MAX(INDEX(AW$232:AW$243,$D989)+AW980*(1+$E989),0.01)</f>
        <v/>
      </c>
      <c r="AX989" s="42">
        <f>POSTTAX(INDEX(AX$232:AX$243,$D989),AX980,$E989)</f>
        <v/>
      </c>
    </row>
    <row r="990" hidden="1" outlineLevel="2">
      <c r="A990" s="5" t="inlineStr">
        <is>
          <t>atp</t>
        </is>
      </c>
      <c r="B990" s="5" t="inlineStr">
        <is>
          <t>bio</t>
        </is>
      </c>
      <c r="C990" s="5" t="inlineStr">
        <is>
          <t>mch</t>
        </is>
      </c>
      <c r="D990" s="40">
        <f>INDEX(Inputs!$R$5:$R$132,MATCH($B990&amp;"|"&amp;$C990,Inputs!$A$5:$A$132,0))</f>
        <v/>
      </c>
      <c r="E990" s="40">
        <f>INDEX(Inputs!$S$5:$S$132,MATCH($B990&amp;"|"&amp;$C990,Inputs!$A$5:$A$132,0))</f>
        <v/>
      </c>
      <c r="F990" s="39" t="n"/>
      <c r="G990" s="39" t="n"/>
      <c r="H990" s="5">
        <f>INDEX(Variables!$B$5:$B$105,MATCH($A990,Variables!$A$5:$A$105,0))&amp;IF($C990="",""," | "&amp;INDEX(Mapping!$B$5:$B$26,MATCH($C990,Mapping!$A$5:$A$26,0))&amp;" | "&amp;INDEX(Mapping!$B$30:$B$41,MATCH($B990,Mapping!$A$30:$A$41,0)))</f>
        <v/>
      </c>
      <c r="I990" s="5">
        <f>INDEX(Variables!$C$5:$C$105,MATCH($A990,Variables!$A$5:$A$105,0))</f>
        <v/>
      </c>
      <c r="J990" s="5">
        <f>INDEX(Variables!$E$5:$E$105,MATCH($A990,Variables!$A$5:$A$105,0))</f>
        <v/>
      </c>
      <c r="K990" s="25">
        <f>LOWER(Settings!$C$4)&amp;".mit."&amp;$A990&amp;IF($C990="","","."&amp;$C990&amp;"."&amp;$B990)&amp;IF(INDEX(Variables!$D$5:$D$105,MATCH($A990,Variables!$A$5:$A$105,0))="","","."&amp;INDEX(Variables!$D$5:$D$105,MATCH($A990,Variables!$A$5:$A$105,0)))&amp;"."&amp;K$5</f>
        <v/>
      </c>
      <c r="L990" s="41">
        <f>MAX(INDEX(L$232:L$243,$D990)+L981*(1+$E990),0.01)</f>
        <v/>
      </c>
      <c r="M990" s="40">
        <f>MAX(INDEX(M$232:M$243,$D990)+M981*(1+$E990),0.01)</f>
        <v/>
      </c>
      <c r="N990" s="40">
        <f>MAX(INDEX(N$232:N$243,$D990)+N981*(1+$E990),0.01)</f>
        <v/>
      </c>
      <c r="O990" s="40">
        <f>MAX(INDEX(O$232:O$243,$D990)+O981*(1+$E990),0.01)</f>
        <v/>
      </c>
      <c r="P990" s="40">
        <f>MAX(INDEX(P$232:P$243,$D990)+P981*(1+$E990),0.01)</f>
        <v/>
      </c>
      <c r="Q990" s="40">
        <f>MAX(INDEX(Q$232:Q$243,$D990)+Q981*(1+$E990),0.01)</f>
        <v/>
      </c>
      <c r="R990" s="40">
        <f>MAX(INDEX(R$232:R$243,$D990)+R981*(1+$E990),0.01)</f>
        <v/>
      </c>
      <c r="S990" s="40">
        <f>MAX(INDEX(S$232:S$243,$D990)+S981*(1+$E990),0.01)</f>
        <v/>
      </c>
      <c r="T990" s="40">
        <f>MAX(INDEX(T$232:T$243,$D990)+T981*(1+$E990),0.01)</f>
        <v/>
      </c>
      <c r="U990" s="40">
        <f>MAX(INDEX(U$232:U$243,$D990)+U981*(1+$E990),0.01)</f>
        <v/>
      </c>
      <c r="V990" s="40">
        <f>MAX(INDEX(V$232:V$243,$D990)+V981*(1+$E990),0.01)</f>
        <v/>
      </c>
      <c r="W990" s="40">
        <f>MAX(INDEX(W$232:W$243,$D990)+W981*(1+$E990),0.01)</f>
        <v/>
      </c>
      <c r="X990" s="40">
        <f>MAX(INDEX(X$232:X$243,$D990)+X981*(1+$E990),0.01)</f>
        <v/>
      </c>
      <c r="Y990" s="40">
        <f>MAX(INDEX(Y$232:Y$243,$D990)+Y981*(1+$E990),0.01)</f>
        <v/>
      </c>
      <c r="Z990" s="40">
        <f>MAX(INDEX(Z$232:Z$243,$D990)+Z981*(1+$E990),0.01)</f>
        <v/>
      </c>
      <c r="AA990" s="40">
        <f>MAX(INDEX(AA$232:AA$243,$D990)+AA981*(1+$E990),0.01)</f>
        <v/>
      </c>
      <c r="AB990" s="40">
        <f>MAX(INDEX(AB$232:AB$243,$D990)+AB981*(1+$E990),0.01)</f>
        <v/>
      </c>
      <c r="AC990" s="40">
        <f>MAX(INDEX(AC$232:AC$243,$D990)+AC981*(1+$E990),0.01)</f>
        <v/>
      </c>
      <c r="AD990" s="42">
        <f>POSTTAX(INDEX(AD$232:AD$243,$D990),AD981,$E990)</f>
        <v/>
      </c>
      <c r="AE990" s="25">
        <f>LOWER(Settings!$C$4)&amp;".mit."&amp;$A990&amp;IF($C990="","","."&amp;$C990&amp;"."&amp;$B990)&amp;IF(INDEX(Variables!$D$5:$D$105,MATCH($A990,Variables!$A$5:$A$105,0))="","","."&amp;INDEX(Variables!$D$5:$D$105,MATCH($A990,Variables!$A$5:$A$105,0)))&amp;"."&amp;AE$5</f>
        <v/>
      </c>
      <c r="AF990" s="41">
        <f>MAX(INDEX(AF$232:AF$243,$D990)+AF981*(1+$E990),0.01)</f>
        <v/>
      </c>
      <c r="AG990" s="40">
        <f>MAX(INDEX(AG$232:AG$243,$D990)+AG981*(1+$E990),0.01)</f>
        <v/>
      </c>
      <c r="AH990" s="40">
        <f>MAX(INDEX(AH$232:AH$243,$D990)+AH981*(1+$E990),0.01)</f>
        <v/>
      </c>
      <c r="AI990" s="40">
        <f>MAX(INDEX(AI$232:AI$243,$D990)+AI981*(1+$E990),0.01)</f>
        <v/>
      </c>
      <c r="AJ990" s="40">
        <f>MAX(INDEX(AJ$232:AJ$243,$D990)+AJ981*(1+$E990),0.01)</f>
        <v/>
      </c>
      <c r="AK990" s="40">
        <f>MAX(INDEX(AK$232:AK$243,$D990)+AK981*(1+$E990),0.01)</f>
        <v/>
      </c>
      <c r="AL990" s="40">
        <f>MAX(INDEX(AL$232:AL$243,$D990)+AL981*(1+$E990),0.01)</f>
        <v/>
      </c>
      <c r="AM990" s="40">
        <f>MAX(INDEX(AM$232:AM$243,$D990)+AM981*(1+$E990),0.01)</f>
        <v/>
      </c>
      <c r="AN990" s="40">
        <f>MAX(INDEX(AN$232:AN$243,$D990)+AN981*(1+$E990),0.01)</f>
        <v/>
      </c>
      <c r="AO990" s="40">
        <f>MAX(INDEX(AO$232:AO$243,$D990)+AO981*(1+$E990),0.01)</f>
        <v/>
      </c>
      <c r="AP990" s="40">
        <f>MAX(INDEX(AP$232:AP$243,$D990)+AP981*(1+$E990),0.01)</f>
        <v/>
      </c>
      <c r="AQ990" s="40">
        <f>MAX(INDEX(AQ$232:AQ$243,$D990)+AQ981*(1+$E990),0.01)</f>
        <v/>
      </c>
      <c r="AR990" s="40">
        <f>MAX(INDEX(AR$232:AR$243,$D990)+AR981*(1+$E990),0.01)</f>
        <v/>
      </c>
      <c r="AS990" s="40">
        <f>MAX(INDEX(AS$232:AS$243,$D990)+AS981*(1+$E990),0.01)</f>
        <v/>
      </c>
      <c r="AT990" s="40">
        <f>MAX(INDEX(AT$232:AT$243,$D990)+AT981*(1+$E990),0.01)</f>
        <v/>
      </c>
      <c r="AU990" s="40">
        <f>MAX(INDEX(AU$232:AU$243,$D990)+AU981*(1+$E990),0.01)</f>
        <v/>
      </c>
      <c r="AV990" s="40">
        <f>MAX(INDEX(AV$232:AV$243,$D990)+AV981*(1+$E990),0.01)</f>
        <v/>
      </c>
      <c r="AW990" s="40">
        <f>MAX(INDEX(AW$232:AW$243,$D990)+AW981*(1+$E990),0.01)</f>
        <v/>
      </c>
      <c r="AX990" s="42">
        <f>POSTTAX(INDEX(AX$232:AX$243,$D990),AX981,$E990)</f>
        <v/>
      </c>
    </row>
    <row r="991" hidden="1" outlineLevel="2"/>
    <row r="992" hidden="1" outlineLevel="2">
      <c r="A992" s="5" t="inlineStr">
        <is>
          <t>shp</t>
        </is>
      </c>
      <c r="B992" s="5" t="inlineStr">
        <is>
          <t>coa</t>
        </is>
      </c>
      <c r="C992" s="5" t="inlineStr">
        <is>
          <t>mch</t>
        </is>
      </c>
      <c r="D992" s="40">
        <f>INDEX(Inputs!$M$5:$M$132,MATCH($B992&amp;"|"&amp;$C992,Inputs!$A$5:$A$132,0))</f>
        <v/>
      </c>
      <c r="E992" s="40">
        <f>INDEX(Inputs!$T$5:$T$132,MATCH($B992&amp;"|"&amp;$C992,Inputs!$A$5:$A$132,0))</f>
        <v/>
      </c>
      <c r="F992" s="40">
        <f>INDEX(Inputs!$K$5:$K$132,MATCH($B992&amp;"|"&amp;$C992,Inputs!$A$5:$A$132,0))</f>
        <v/>
      </c>
      <c r="G992" s="39" t="n"/>
      <c r="H992" s="5">
        <f>INDEX(Variables!$B$5:$B$105,MATCH($A992,Variables!$A$5:$A$105,0))&amp;IF($C992="",""," | "&amp;INDEX(Mapping!$B$5:$B$26,MATCH($C992,Mapping!$A$5:$A$26,0))&amp;" | "&amp;INDEX(Mapping!$B$30:$B$41,MATCH($B992,Mapping!$A$30:$A$41,0)))</f>
        <v/>
      </c>
      <c r="I992" s="5">
        <f>INDEX(Variables!$C$5:$C$105,MATCH($A992,Variables!$A$5:$A$105,0))</f>
        <v/>
      </c>
      <c r="J992" s="5">
        <f>INDEX(Variables!$E$5:$E$105,MATCH($A992,Variables!$A$5:$A$105,0))</f>
        <v/>
      </c>
      <c r="K992" s="25">
        <f>LOWER(Settings!$C$4)&amp;".mit."&amp;$A992&amp;IF($C992="","","."&amp;$C992&amp;"."&amp;$B992)&amp;IF(INDEX(Variables!$D$5:$D$105,MATCH($A992,Variables!$A$5:$A$105,0))="","","."&amp;INDEX(Variables!$D$5:$D$105,MATCH($A992,Variables!$A$5:$A$105,0)))&amp;"."&amp;K$5</f>
        <v/>
      </c>
      <c r="L992" s="41">
        <f>INDEX(L$175:L$178,$D992)*$E992*INDEX(L$179:L$195,$F992)</f>
        <v/>
      </c>
      <c r="M992" s="40">
        <f>INDEX(M$175:M$178,$D992)*$E992*INDEX(M$179:M$195,$F992)</f>
        <v/>
      </c>
      <c r="N992" s="40">
        <f>INDEX(N$175:N$178,$D992)*$E992*INDEX(N$179:N$195,$F992)</f>
        <v/>
      </c>
      <c r="O992" s="40">
        <f>INDEX(O$175:O$178,$D992)*$E992*INDEX(O$179:O$195,$F992)</f>
        <v/>
      </c>
      <c r="P992" s="40">
        <f>INDEX(P$175:P$178,$D992)*$E992*INDEX(P$179:P$195,$F992)</f>
        <v/>
      </c>
      <c r="Q992" s="40">
        <f>INDEX(Q$175:Q$178,$D992)*$E992*INDEX(Q$179:Q$195,$F992)</f>
        <v/>
      </c>
      <c r="R992" s="40">
        <f>INDEX(R$175:R$178,$D992)*$E992*INDEX(R$179:R$195,$F992)</f>
        <v/>
      </c>
      <c r="S992" s="40">
        <f>INDEX(S$175:S$178,$D992)*$E992*INDEX(S$179:S$195,$F992)</f>
        <v/>
      </c>
      <c r="T992" s="40">
        <f>INDEX(T$175:T$178,$D992)*$E992*INDEX(T$179:T$195,$F992)</f>
        <v/>
      </c>
      <c r="U992" s="40">
        <f>INDEX(U$175:U$178,$D992)*$E992*INDEX(U$179:U$195,$F992)</f>
        <v/>
      </c>
      <c r="V992" s="40">
        <f>INDEX(V$175:V$178,$D992)*$E992*INDEX(V$179:V$195,$F992)</f>
        <v/>
      </c>
      <c r="W992" s="40">
        <f>INDEX(W$175:W$178,$D992)*$E992*INDEX(W$179:W$195,$F992)</f>
        <v/>
      </c>
      <c r="X992" s="40">
        <f>INDEX(X$175:X$178,$D992)*$E992*INDEX(X$179:X$195,$F992)</f>
        <v/>
      </c>
      <c r="Y992" s="40">
        <f>INDEX(Y$175:Y$178,$D992)*$E992*INDEX(Y$179:Y$195,$F992)</f>
        <v/>
      </c>
      <c r="Z992" s="40">
        <f>INDEX(Z$175:Z$178,$D992)*$E992*INDEX(Z$179:Z$195,$F992)</f>
        <v/>
      </c>
      <c r="AA992" s="40">
        <f>INDEX(AA$175:AA$178,$D992)*$E992*INDEX(AA$179:AA$195,$F992)</f>
        <v/>
      </c>
      <c r="AB992" s="40">
        <f>INDEX(AB$175:AB$178,$D992)*$E992*INDEX(AB$179:AB$195,$F992)</f>
        <v/>
      </c>
      <c r="AC992" s="40">
        <f>INDEX(AC$175:AC$178,$D992)*$E992*INDEX(AC$179:AC$195,$F992)</f>
        <v/>
      </c>
      <c r="AD992" s="42">
        <f>SHADOWEFF(INDEX(AD$175:AD$178,$D992),$E992,INDEX(AD$179:AD$195,$F992))</f>
        <v/>
      </c>
      <c r="AE992" s="25">
        <f>LOWER(Settings!$C$4)&amp;".mit."&amp;$A992&amp;IF($C992="","","."&amp;$C992&amp;"."&amp;$B992)&amp;IF(INDEX(Variables!$D$5:$D$105,MATCH($A992,Variables!$A$5:$A$105,0))="","","."&amp;INDEX(Variables!$D$5:$D$105,MATCH($A992,Variables!$A$5:$A$105,0)))&amp;"."&amp;AE$5</f>
        <v/>
      </c>
      <c r="AF992" s="41">
        <f>INDEX(AF$175:AF$178,$D992)*$E992*INDEX(AF$179:AF$195,$F992)</f>
        <v/>
      </c>
      <c r="AG992" s="40">
        <f>INDEX(AG$175:AG$178,$D992)*$E992*INDEX(AG$179:AG$195,$F992)</f>
        <v/>
      </c>
      <c r="AH992" s="40">
        <f>INDEX(AH$175:AH$178,$D992)*$E992*INDEX(AH$179:AH$195,$F992)</f>
        <v/>
      </c>
      <c r="AI992" s="40">
        <f>INDEX(AI$175:AI$178,$D992)*$E992*INDEX(AI$179:AI$195,$F992)</f>
        <v/>
      </c>
      <c r="AJ992" s="40">
        <f>INDEX(AJ$175:AJ$178,$D992)*$E992*INDEX(AJ$179:AJ$195,$F992)</f>
        <v/>
      </c>
      <c r="AK992" s="40">
        <f>INDEX(AK$175:AK$178,$D992)*$E992*INDEX(AK$179:AK$195,$F992)</f>
        <v/>
      </c>
      <c r="AL992" s="40">
        <f>INDEX(AL$175:AL$178,$D992)*$E992*INDEX(AL$179:AL$195,$F992)</f>
        <v/>
      </c>
      <c r="AM992" s="40">
        <f>INDEX(AM$175:AM$178,$D992)*$E992*INDEX(AM$179:AM$195,$F992)</f>
        <v/>
      </c>
      <c r="AN992" s="40">
        <f>INDEX(AN$175:AN$178,$D992)*$E992*INDEX(AN$179:AN$195,$F992)</f>
        <v/>
      </c>
      <c r="AO992" s="40">
        <f>INDEX(AO$175:AO$178,$D992)*$E992*INDEX(AO$179:AO$195,$F992)</f>
        <v/>
      </c>
      <c r="AP992" s="40">
        <f>INDEX(AP$175:AP$178,$D992)*$E992*INDEX(AP$179:AP$195,$F992)</f>
        <v/>
      </c>
      <c r="AQ992" s="40">
        <f>INDEX(AQ$175:AQ$178,$D992)*$E992*INDEX(AQ$179:AQ$195,$F992)</f>
        <v/>
      </c>
      <c r="AR992" s="40">
        <f>INDEX(AR$175:AR$178,$D992)*$E992*INDEX(AR$179:AR$195,$F992)</f>
        <v/>
      </c>
      <c r="AS992" s="40">
        <f>INDEX(AS$175:AS$178,$D992)*$E992*INDEX(AS$179:AS$195,$F992)</f>
        <v/>
      </c>
      <c r="AT992" s="40">
        <f>INDEX(AT$175:AT$178,$D992)*$E992*INDEX(AT$179:AT$195,$F992)</f>
        <v/>
      </c>
      <c r="AU992" s="40">
        <f>INDEX(AU$175:AU$178,$D992)*$E992*INDEX(AU$179:AU$195,$F992)</f>
        <v/>
      </c>
      <c r="AV992" s="40">
        <f>INDEX(AV$175:AV$178,$D992)*$E992*INDEX(AV$179:AV$195,$F992)</f>
        <v/>
      </c>
      <c r="AW992" s="40">
        <f>INDEX(AW$175:AW$178,$D992)*$E992*INDEX(AW$179:AW$195,$F992)</f>
        <v/>
      </c>
      <c r="AX992" s="42">
        <f>SHADOWEFF(INDEX(AX$175:AX$178,$D992),$E992,INDEX(AX$179:AX$195,$F992))</f>
        <v/>
      </c>
    </row>
    <row r="993" hidden="1" outlineLevel="2">
      <c r="A993" s="5" t="inlineStr">
        <is>
          <t>shp</t>
        </is>
      </c>
      <c r="B993" s="5" t="inlineStr">
        <is>
          <t>nga</t>
        </is>
      </c>
      <c r="C993" s="5" t="inlineStr">
        <is>
          <t>mch</t>
        </is>
      </c>
      <c r="D993" s="40">
        <f>INDEX(Inputs!$M$5:$M$132,MATCH($B993&amp;"|"&amp;$C993,Inputs!$A$5:$A$132,0))</f>
        <v/>
      </c>
      <c r="E993" s="40">
        <f>INDEX(Inputs!$T$5:$T$132,MATCH($B993&amp;"|"&amp;$C993,Inputs!$A$5:$A$132,0))</f>
        <v/>
      </c>
      <c r="F993" s="40">
        <f>INDEX(Inputs!$K$5:$K$132,MATCH($B993&amp;"|"&amp;$C993,Inputs!$A$5:$A$132,0))</f>
        <v/>
      </c>
      <c r="G993" s="39" t="n"/>
      <c r="H993" s="5">
        <f>INDEX(Variables!$B$5:$B$105,MATCH($A993,Variables!$A$5:$A$105,0))&amp;IF($C993="",""," | "&amp;INDEX(Mapping!$B$5:$B$26,MATCH($C993,Mapping!$A$5:$A$26,0))&amp;" | "&amp;INDEX(Mapping!$B$30:$B$41,MATCH($B993,Mapping!$A$30:$A$41,0)))</f>
        <v/>
      </c>
      <c r="I993" s="5">
        <f>INDEX(Variables!$C$5:$C$105,MATCH($A993,Variables!$A$5:$A$105,0))</f>
        <v/>
      </c>
      <c r="J993" s="5">
        <f>INDEX(Variables!$E$5:$E$105,MATCH($A993,Variables!$A$5:$A$105,0))</f>
        <v/>
      </c>
      <c r="K993" s="25">
        <f>LOWER(Settings!$C$4)&amp;".mit."&amp;$A993&amp;IF($C993="","","."&amp;$C993&amp;"."&amp;$B993)&amp;IF(INDEX(Variables!$D$5:$D$105,MATCH($A993,Variables!$A$5:$A$105,0))="","","."&amp;INDEX(Variables!$D$5:$D$105,MATCH($A993,Variables!$A$5:$A$105,0)))&amp;"."&amp;K$5</f>
        <v/>
      </c>
      <c r="L993" s="41">
        <f>INDEX(L$175:L$178,$D993)*$E993*INDEX(L$179:L$195,$F993)</f>
        <v/>
      </c>
      <c r="M993" s="40">
        <f>INDEX(M$175:M$178,$D993)*$E993*INDEX(M$179:M$195,$F993)</f>
        <v/>
      </c>
      <c r="N993" s="40">
        <f>INDEX(N$175:N$178,$D993)*$E993*INDEX(N$179:N$195,$F993)</f>
        <v/>
      </c>
      <c r="O993" s="40">
        <f>INDEX(O$175:O$178,$D993)*$E993*INDEX(O$179:O$195,$F993)</f>
        <v/>
      </c>
      <c r="P993" s="40">
        <f>INDEX(P$175:P$178,$D993)*$E993*INDEX(P$179:P$195,$F993)</f>
        <v/>
      </c>
      <c r="Q993" s="40">
        <f>INDEX(Q$175:Q$178,$D993)*$E993*INDEX(Q$179:Q$195,$F993)</f>
        <v/>
      </c>
      <c r="R993" s="40">
        <f>INDEX(R$175:R$178,$D993)*$E993*INDEX(R$179:R$195,$F993)</f>
        <v/>
      </c>
      <c r="S993" s="40">
        <f>INDEX(S$175:S$178,$D993)*$E993*INDEX(S$179:S$195,$F993)</f>
        <v/>
      </c>
      <c r="T993" s="40">
        <f>INDEX(T$175:T$178,$D993)*$E993*INDEX(T$179:T$195,$F993)</f>
        <v/>
      </c>
      <c r="U993" s="40">
        <f>INDEX(U$175:U$178,$D993)*$E993*INDEX(U$179:U$195,$F993)</f>
        <v/>
      </c>
      <c r="V993" s="40">
        <f>INDEX(V$175:V$178,$D993)*$E993*INDEX(V$179:V$195,$F993)</f>
        <v/>
      </c>
      <c r="W993" s="40">
        <f>INDEX(W$175:W$178,$D993)*$E993*INDEX(W$179:W$195,$F993)</f>
        <v/>
      </c>
      <c r="X993" s="40">
        <f>INDEX(X$175:X$178,$D993)*$E993*INDEX(X$179:X$195,$F993)</f>
        <v/>
      </c>
      <c r="Y993" s="40">
        <f>INDEX(Y$175:Y$178,$D993)*$E993*INDEX(Y$179:Y$195,$F993)</f>
        <v/>
      </c>
      <c r="Z993" s="40">
        <f>INDEX(Z$175:Z$178,$D993)*$E993*INDEX(Z$179:Z$195,$F993)</f>
        <v/>
      </c>
      <c r="AA993" s="40">
        <f>INDEX(AA$175:AA$178,$D993)*$E993*INDEX(AA$179:AA$195,$F993)</f>
        <v/>
      </c>
      <c r="AB993" s="40">
        <f>INDEX(AB$175:AB$178,$D993)*$E993*INDEX(AB$179:AB$195,$F993)</f>
        <v/>
      </c>
      <c r="AC993" s="40">
        <f>INDEX(AC$175:AC$178,$D993)*$E993*INDEX(AC$179:AC$195,$F993)</f>
        <v/>
      </c>
      <c r="AD993" s="42">
        <f>SHADOWEFF(INDEX(AD$175:AD$178,$D993),$E993,INDEX(AD$179:AD$195,$F993))</f>
        <v/>
      </c>
      <c r="AE993" s="25">
        <f>LOWER(Settings!$C$4)&amp;".mit."&amp;$A993&amp;IF($C993="","","."&amp;$C993&amp;"."&amp;$B993)&amp;IF(INDEX(Variables!$D$5:$D$105,MATCH($A993,Variables!$A$5:$A$105,0))="","","."&amp;INDEX(Variables!$D$5:$D$105,MATCH($A993,Variables!$A$5:$A$105,0)))&amp;"."&amp;AE$5</f>
        <v/>
      </c>
      <c r="AF993" s="41">
        <f>INDEX(AF$175:AF$178,$D993)*$E993*INDEX(AF$179:AF$195,$F993)</f>
        <v/>
      </c>
      <c r="AG993" s="40">
        <f>INDEX(AG$175:AG$178,$D993)*$E993*INDEX(AG$179:AG$195,$F993)</f>
        <v/>
      </c>
      <c r="AH993" s="40">
        <f>INDEX(AH$175:AH$178,$D993)*$E993*INDEX(AH$179:AH$195,$F993)</f>
        <v/>
      </c>
      <c r="AI993" s="40">
        <f>INDEX(AI$175:AI$178,$D993)*$E993*INDEX(AI$179:AI$195,$F993)</f>
        <v/>
      </c>
      <c r="AJ993" s="40">
        <f>INDEX(AJ$175:AJ$178,$D993)*$E993*INDEX(AJ$179:AJ$195,$F993)</f>
        <v/>
      </c>
      <c r="AK993" s="40">
        <f>INDEX(AK$175:AK$178,$D993)*$E993*INDEX(AK$179:AK$195,$F993)</f>
        <v/>
      </c>
      <c r="AL993" s="40">
        <f>INDEX(AL$175:AL$178,$D993)*$E993*INDEX(AL$179:AL$195,$F993)</f>
        <v/>
      </c>
      <c r="AM993" s="40">
        <f>INDEX(AM$175:AM$178,$D993)*$E993*INDEX(AM$179:AM$195,$F993)</f>
        <v/>
      </c>
      <c r="AN993" s="40">
        <f>INDEX(AN$175:AN$178,$D993)*$E993*INDEX(AN$179:AN$195,$F993)</f>
        <v/>
      </c>
      <c r="AO993" s="40">
        <f>INDEX(AO$175:AO$178,$D993)*$E993*INDEX(AO$179:AO$195,$F993)</f>
        <v/>
      </c>
      <c r="AP993" s="40">
        <f>INDEX(AP$175:AP$178,$D993)*$E993*INDEX(AP$179:AP$195,$F993)</f>
        <v/>
      </c>
      <c r="AQ993" s="40">
        <f>INDEX(AQ$175:AQ$178,$D993)*$E993*INDEX(AQ$179:AQ$195,$F993)</f>
        <v/>
      </c>
      <c r="AR993" s="40">
        <f>INDEX(AR$175:AR$178,$D993)*$E993*INDEX(AR$179:AR$195,$F993)</f>
        <v/>
      </c>
      <c r="AS993" s="40">
        <f>INDEX(AS$175:AS$178,$D993)*$E993*INDEX(AS$179:AS$195,$F993)</f>
        <v/>
      </c>
      <c r="AT993" s="40">
        <f>INDEX(AT$175:AT$178,$D993)*$E993*INDEX(AT$179:AT$195,$F993)</f>
        <v/>
      </c>
      <c r="AU993" s="40">
        <f>INDEX(AU$175:AU$178,$D993)*$E993*INDEX(AU$179:AU$195,$F993)</f>
        <v/>
      </c>
      <c r="AV993" s="40">
        <f>INDEX(AV$175:AV$178,$D993)*$E993*INDEX(AV$179:AV$195,$F993)</f>
        <v/>
      </c>
      <c r="AW993" s="40">
        <f>INDEX(AW$175:AW$178,$D993)*$E993*INDEX(AW$179:AW$195,$F993)</f>
        <v/>
      </c>
      <c r="AX993" s="42">
        <f>SHADOWEFF(INDEX(AX$175:AX$178,$D993),$E993,INDEX(AX$179:AX$195,$F993))</f>
        <v/>
      </c>
    </row>
    <row r="994" hidden="1" outlineLevel="2">
      <c r="A994" s="5" t="inlineStr">
        <is>
          <t>shp</t>
        </is>
      </c>
      <c r="B994" s="5" t="inlineStr">
        <is>
          <t>gso</t>
        </is>
      </c>
      <c r="C994" s="5" t="inlineStr">
        <is>
          <t>mch</t>
        </is>
      </c>
      <c r="D994" s="40">
        <f>INDEX(Inputs!$M$5:$M$132,MATCH($B994&amp;"|"&amp;$C994,Inputs!$A$5:$A$132,0))</f>
        <v/>
      </c>
      <c r="E994" s="40">
        <f>INDEX(Inputs!$T$5:$T$132,MATCH($B994&amp;"|"&amp;$C994,Inputs!$A$5:$A$132,0))</f>
        <v/>
      </c>
      <c r="F994" s="40">
        <f>INDEX(Inputs!$K$5:$K$132,MATCH($B994&amp;"|"&amp;$C994,Inputs!$A$5:$A$132,0))</f>
        <v/>
      </c>
      <c r="G994" s="39" t="n"/>
      <c r="H994" s="5">
        <f>INDEX(Variables!$B$5:$B$105,MATCH($A994,Variables!$A$5:$A$105,0))&amp;IF($C994="",""," | "&amp;INDEX(Mapping!$B$5:$B$26,MATCH($C994,Mapping!$A$5:$A$26,0))&amp;" | "&amp;INDEX(Mapping!$B$30:$B$41,MATCH($B994,Mapping!$A$30:$A$41,0)))</f>
        <v/>
      </c>
      <c r="I994" s="5">
        <f>INDEX(Variables!$C$5:$C$105,MATCH($A994,Variables!$A$5:$A$105,0))</f>
        <v/>
      </c>
      <c r="J994" s="5">
        <f>INDEX(Variables!$E$5:$E$105,MATCH($A994,Variables!$A$5:$A$105,0))</f>
        <v/>
      </c>
      <c r="K994" s="25">
        <f>LOWER(Settings!$C$4)&amp;".mit."&amp;$A994&amp;IF($C994="","","."&amp;$C994&amp;"."&amp;$B994)&amp;IF(INDEX(Variables!$D$5:$D$105,MATCH($A994,Variables!$A$5:$A$105,0))="","","."&amp;INDEX(Variables!$D$5:$D$105,MATCH($A994,Variables!$A$5:$A$105,0)))&amp;"."&amp;K$5</f>
        <v/>
      </c>
      <c r="L994" s="41">
        <f>INDEX(L$175:L$178,$D994)*$E994*INDEX(L$179:L$195,$F994)</f>
        <v/>
      </c>
      <c r="M994" s="40">
        <f>INDEX(M$175:M$178,$D994)*$E994*INDEX(M$179:M$195,$F994)</f>
        <v/>
      </c>
      <c r="N994" s="40">
        <f>INDEX(N$175:N$178,$D994)*$E994*INDEX(N$179:N$195,$F994)</f>
        <v/>
      </c>
      <c r="O994" s="40">
        <f>INDEX(O$175:O$178,$D994)*$E994*INDEX(O$179:O$195,$F994)</f>
        <v/>
      </c>
      <c r="P994" s="40">
        <f>INDEX(P$175:P$178,$D994)*$E994*INDEX(P$179:P$195,$F994)</f>
        <v/>
      </c>
      <c r="Q994" s="40">
        <f>INDEX(Q$175:Q$178,$D994)*$E994*INDEX(Q$179:Q$195,$F994)</f>
        <v/>
      </c>
      <c r="R994" s="40">
        <f>INDEX(R$175:R$178,$D994)*$E994*INDEX(R$179:R$195,$F994)</f>
        <v/>
      </c>
      <c r="S994" s="40">
        <f>INDEX(S$175:S$178,$D994)*$E994*INDEX(S$179:S$195,$F994)</f>
        <v/>
      </c>
      <c r="T994" s="40">
        <f>INDEX(T$175:T$178,$D994)*$E994*INDEX(T$179:T$195,$F994)</f>
        <v/>
      </c>
      <c r="U994" s="40">
        <f>INDEX(U$175:U$178,$D994)*$E994*INDEX(U$179:U$195,$F994)</f>
        <v/>
      </c>
      <c r="V994" s="40">
        <f>INDEX(V$175:V$178,$D994)*$E994*INDEX(V$179:V$195,$F994)</f>
        <v/>
      </c>
      <c r="W994" s="40">
        <f>INDEX(W$175:W$178,$D994)*$E994*INDEX(W$179:W$195,$F994)</f>
        <v/>
      </c>
      <c r="X994" s="40">
        <f>INDEX(X$175:X$178,$D994)*$E994*INDEX(X$179:X$195,$F994)</f>
        <v/>
      </c>
      <c r="Y994" s="40">
        <f>INDEX(Y$175:Y$178,$D994)*$E994*INDEX(Y$179:Y$195,$F994)</f>
        <v/>
      </c>
      <c r="Z994" s="40">
        <f>INDEX(Z$175:Z$178,$D994)*$E994*INDEX(Z$179:Z$195,$F994)</f>
        <v/>
      </c>
      <c r="AA994" s="40">
        <f>INDEX(AA$175:AA$178,$D994)*$E994*INDEX(AA$179:AA$195,$F994)</f>
        <v/>
      </c>
      <c r="AB994" s="40">
        <f>INDEX(AB$175:AB$178,$D994)*$E994*INDEX(AB$179:AB$195,$F994)</f>
        <v/>
      </c>
      <c r="AC994" s="40">
        <f>INDEX(AC$175:AC$178,$D994)*$E994*INDEX(AC$179:AC$195,$F994)</f>
        <v/>
      </c>
      <c r="AD994" s="42">
        <f>SHADOWEFF(INDEX(AD$175:AD$178,$D994),$E994,INDEX(AD$179:AD$195,$F994))</f>
        <v/>
      </c>
      <c r="AE994" s="25">
        <f>LOWER(Settings!$C$4)&amp;".mit."&amp;$A994&amp;IF($C994="","","."&amp;$C994&amp;"."&amp;$B994)&amp;IF(INDEX(Variables!$D$5:$D$105,MATCH($A994,Variables!$A$5:$A$105,0))="","","."&amp;INDEX(Variables!$D$5:$D$105,MATCH($A994,Variables!$A$5:$A$105,0)))&amp;"."&amp;AE$5</f>
        <v/>
      </c>
      <c r="AF994" s="41">
        <f>INDEX(AF$175:AF$178,$D994)*$E994*INDEX(AF$179:AF$195,$F994)</f>
        <v/>
      </c>
      <c r="AG994" s="40">
        <f>INDEX(AG$175:AG$178,$D994)*$E994*INDEX(AG$179:AG$195,$F994)</f>
        <v/>
      </c>
      <c r="AH994" s="40">
        <f>INDEX(AH$175:AH$178,$D994)*$E994*INDEX(AH$179:AH$195,$F994)</f>
        <v/>
      </c>
      <c r="AI994" s="40">
        <f>INDEX(AI$175:AI$178,$D994)*$E994*INDEX(AI$179:AI$195,$F994)</f>
        <v/>
      </c>
      <c r="AJ994" s="40">
        <f>INDEX(AJ$175:AJ$178,$D994)*$E994*INDEX(AJ$179:AJ$195,$F994)</f>
        <v/>
      </c>
      <c r="AK994" s="40">
        <f>INDEX(AK$175:AK$178,$D994)*$E994*INDEX(AK$179:AK$195,$F994)</f>
        <v/>
      </c>
      <c r="AL994" s="40">
        <f>INDEX(AL$175:AL$178,$D994)*$E994*INDEX(AL$179:AL$195,$F994)</f>
        <v/>
      </c>
      <c r="AM994" s="40">
        <f>INDEX(AM$175:AM$178,$D994)*$E994*INDEX(AM$179:AM$195,$F994)</f>
        <v/>
      </c>
      <c r="AN994" s="40">
        <f>INDEX(AN$175:AN$178,$D994)*$E994*INDEX(AN$179:AN$195,$F994)</f>
        <v/>
      </c>
      <c r="AO994" s="40">
        <f>INDEX(AO$175:AO$178,$D994)*$E994*INDEX(AO$179:AO$195,$F994)</f>
        <v/>
      </c>
      <c r="AP994" s="40">
        <f>INDEX(AP$175:AP$178,$D994)*$E994*INDEX(AP$179:AP$195,$F994)</f>
        <v/>
      </c>
      <c r="AQ994" s="40">
        <f>INDEX(AQ$175:AQ$178,$D994)*$E994*INDEX(AQ$179:AQ$195,$F994)</f>
        <v/>
      </c>
      <c r="AR994" s="40">
        <f>INDEX(AR$175:AR$178,$D994)*$E994*INDEX(AR$179:AR$195,$F994)</f>
        <v/>
      </c>
      <c r="AS994" s="40">
        <f>INDEX(AS$175:AS$178,$D994)*$E994*INDEX(AS$179:AS$195,$F994)</f>
        <v/>
      </c>
      <c r="AT994" s="40">
        <f>INDEX(AT$175:AT$178,$D994)*$E994*INDEX(AT$179:AT$195,$F994)</f>
        <v/>
      </c>
      <c r="AU994" s="40">
        <f>INDEX(AU$175:AU$178,$D994)*$E994*INDEX(AU$179:AU$195,$F994)</f>
        <v/>
      </c>
      <c r="AV994" s="40">
        <f>INDEX(AV$175:AV$178,$D994)*$E994*INDEX(AV$179:AV$195,$F994)</f>
        <v/>
      </c>
      <c r="AW994" s="40">
        <f>INDEX(AW$175:AW$178,$D994)*$E994*INDEX(AW$179:AW$195,$F994)</f>
        <v/>
      </c>
      <c r="AX994" s="42">
        <f>SHADOWEFF(INDEX(AX$175:AX$178,$D994),$E994,INDEX(AX$179:AX$195,$F994))</f>
        <v/>
      </c>
    </row>
    <row r="995" hidden="1" outlineLevel="2">
      <c r="A995" s="5" t="inlineStr">
        <is>
          <t>shp</t>
        </is>
      </c>
      <c r="B995" s="5" t="inlineStr">
        <is>
          <t>die</t>
        </is>
      </c>
      <c r="C995" s="5" t="inlineStr">
        <is>
          <t>mch</t>
        </is>
      </c>
      <c r="D995" s="40">
        <f>INDEX(Inputs!$M$5:$M$132,MATCH($B995&amp;"|"&amp;$C995,Inputs!$A$5:$A$132,0))</f>
        <v/>
      </c>
      <c r="E995" s="40">
        <f>INDEX(Inputs!$T$5:$T$132,MATCH($B995&amp;"|"&amp;$C995,Inputs!$A$5:$A$132,0))</f>
        <v/>
      </c>
      <c r="F995" s="40">
        <f>INDEX(Inputs!$K$5:$K$132,MATCH($B995&amp;"|"&amp;$C995,Inputs!$A$5:$A$132,0))</f>
        <v/>
      </c>
      <c r="G995" s="39" t="n"/>
      <c r="H995" s="5">
        <f>INDEX(Variables!$B$5:$B$105,MATCH($A995,Variables!$A$5:$A$105,0))&amp;IF($C995="",""," | "&amp;INDEX(Mapping!$B$5:$B$26,MATCH($C995,Mapping!$A$5:$A$26,0))&amp;" | "&amp;INDEX(Mapping!$B$30:$B$41,MATCH($B995,Mapping!$A$30:$A$41,0)))</f>
        <v/>
      </c>
      <c r="I995" s="5">
        <f>INDEX(Variables!$C$5:$C$105,MATCH($A995,Variables!$A$5:$A$105,0))</f>
        <v/>
      </c>
      <c r="J995" s="5">
        <f>INDEX(Variables!$E$5:$E$105,MATCH($A995,Variables!$A$5:$A$105,0))</f>
        <v/>
      </c>
      <c r="K995" s="25">
        <f>LOWER(Settings!$C$4)&amp;".mit."&amp;$A995&amp;IF($C995="","","."&amp;$C995&amp;"."&amp;$B995)&amp;IF(INDEX(Variables!$D$5:$D$105,MATCH($A995,Variables!$A$5:$A$105,0))="","","."&amp;INDEX(Variables!$D$5:$D$105,MATCH($A995,Variables!$A$5:$A$105,0)))&amp;"."&amp;K$5</f>
        <v/>
      </c>
      <c r="L995" s="41">
        <f>INDEX(L$175:L$178,$D995)*$E995*INDEX(L$179:L$195,$F995)</f>
        <v/>
      </c>
      <c r="M995" s="40">
        <f>INDEX(M$175:M$178,$D995)*$E995*INDEX(M$179:M$195,$F995)</f>
        <v/>
      </c>
      <c r="N995" s="40">
        <f>INDEX(N$175:N$178,$D995)*$E995*INDEX(N$179:N$195,$F995)</f>
        <v/>
      </c>
      <c r="O995" s="40">
        <f>INDEX(O$175:O$178,$D995)*$E995*INDEX(O$179:O$195,$F995)</f>
        <v/>
      </c>
      <c r="P995" s="40">
        <f>INDEX(P$175:P$178,$D995)*$E995*INDEX(P$179:P$195,$F995)</f>
        <v/>
      </c>
      <c r="Q995" s="40">
        <f>INDEX(Q$175:Q$178,$D995)*$E995*INDEX(Q$179:Q$195,$F995)</f>
        <v/>
      </c>
      <c r="R995" s="40">
        <f>INDEX(R$175:R$178,$D995)*$E995*INDEX(R$179:R$195,$F995)</f>
        <v/>
      </c>
      <c r="S995" s="40">
        <f>INDEX(S$175:S$178,$D995)*$E995*INDEX(S$179:S$195,$F995)</f>
        <v/>
      </c>
      <c r="T995" s="40">
        <f>INDEX(T$175:T$178,$D995)*$E995*INDEX(T$179:T$195,$F995)</f>
        <v/>
      </c>
      <c r="U995" s="40">
        <f>INDEX(U$175:U$178,$D995)*$E995*INDEX(U$179:U$195,$F995)</f>
        <v/>
      </c>
      <c r="V995" s="40">
        <f>INDEX(V$175:V$178,$D995)*$E995*INDEX(V$179:V$195,$F995)</f>
        <v/>
      </c>
      <c r="W995" s="40">
        <f>INDEX(W$175:W$178,$D995)*$E995*INDEX(W$179:W$195,$F995)</f>
        <v/>
      </c>
      <c r="X995" s="40">
        <f>INDEX(X$175:X$178,$D995)*$E995*INDEX(X$179:X$195,$F995)</f>
        <v/>
      </c>
      <c r="Y995" s="40">
        <f>INDEX(Y$175:Y$178,$D995)*$E995*INDEX(Y$179:Y$195,$F995)</f>
        <v/>
      </c>
      <c r="Z995" s="40">
        <f>INDEX(Z$175:Z$178,$D995)*$E995*INDEX(Z$179:Z$195,$F995)</f>
        <v/>
      </c>
      <c r="AA995" s="40">
        <f>INDEX(AA$175:AA$178,$D995)*$E995*INDEX(AA$179:AA$195,$F995)</f>
        <v/>
      </c>
      <c r="AB995" s="40">
        <f>INDEX(AB$175:AB$178,$D995)*$E995*INDEX(AB$179:AB$195,$F995)</f>
        <v/>
      </c>
      <c r="AC995" s="40">
        <f>INDEX(AC$175:AC$178,$D995)*$E995*INDEX(AC$179:AC$195,$F995)</f>
        <v/>
      </c>
      <c r="AD995" s="42">
        <f>SHADOWEFF(INDEX(AD$175:AD$178,$D995),$E995,INDEX(AD$179:AD$195,$F995))</f>
        <v/>
      </c>
      <c r="AE995" s="25">
        <f>LOWER(Settings!$C$4)&amp;".mit."&amp;$A995&amp;IF($C995="","","."&amp;$C995&amp;"."&amp;$B995)&amp;IF(INDEX(Variables!$D$5:$D$105,MATCH($A995,Variables!$A$5:$A$105,0))="","","."&amp;INDEX(Variables!$D$5:$D$105,MATCH($A995,Variables!$A$5:$A$105,0)))&amp;"."&amp;AE$5</f>
        <v/>
      </c>
      <c r="AF995" s="41">
        <f>INDEX(AF$175:AF$178,$D995)*$E995*INDEX(AF$179:AF$195,$F995)</f>
        <v/>
      </c>
      <c r="AG995" s="40">
        <f>INDEX(AG$175:AG$178,$D995)*$E995*INDEX(AG$179:AG$195,$F995)</f>
        <v/>
      </c>
      <c r="AH995" s="40">
        <f>INDEX(AH$175:AH$178,$D995)*$E995*INDEX(AH$179:AH$195,$F995)</f>
        <v/>
      </c>
      <c r="AI995" s="40">
        <f>INDEX(AI$175:AI$178,$D995)*$E995*INDEX(AI$179:AI$195,$F995)</f>
        <v/>
      </c>
      <c r="AJ995" s="40">
        <f>INDEX(AJ$175:AJ$178,$D995)*$E995*INDEX(AJ$179:AJ$195,$F995)</f>
        <v/>
      </c>
      <c r="AK995" s="40">
        <f>INDEX(AK$175:AK$178,$D995)*$E995*INDEX(AK$179:AK$195,$F995)</f>
        <v/>
      </c>
      <c r="AL995" s="40">
        <f>INDEX(AL$175:AL$178,$D995)*$E995*INDEX(AL$179:AL$195,$F995)</f>
        <v/>
      </c>
      <c r="AM995" s="40">
        <f>INDEX(AM$175:AM$178,$D995)*$E995*INDEX(AM$179:AM$195,$F995)</f>
        <v/>
      </c>
      <c r="AN995" s="40">
        <f>INDEX(AN$175:AN$178,$D995)*$E995*INDEX(AN$179:AN$195,$F995)</f>
        <v/>
      </c>
      <c r="AO995" s="40">
        <f>INDEX(AO$175:AO$178,$D995)*$E995*INDEX(AO$179:AO$195,$F995)</f>
        <v/>
      </c>
      <c r="AP995" s="40">
        <f>INDEX(AP$175:AP$178,$D995)*$E995*INDEX(AP$179:AP$195,$F995)</f>
        <v/>
      </c>
      <c r="AQ995" s="40">
        <f>INDEX(AQ$175:AQ$178,$D995)*$E995*INDEX(AQ$179:AQ$195,$F995)</f>
        <v/>
      </c>
      <c r="AR995" s="40">
        <f>INDEX(AR$175:AR$178,$D995)*$E995*INDEX(AR$179:AR$195,$F995)</f>
        <v/>
      </c>
      <c r="AS995" s="40">
        <f>INDEX(AS$175:AS$178,$D995)*$E995*INDEX(AS$179:AS$195,$F995)</f>
        <v/>
      </c>
      <c r="AT995" s="40">
        <f>INDEX(AT$175:AT$178,$D995)*$E995*INDEX(AT$179:AT$195,$F995)</f>
        <v/>
      </c>
      <c r="AU995" s="40">
        <f>INDEX(AU$175:AU$178,$D995)*$E995*INDEX(AU$179:AU$195,$F995)</f>
        <v/>
      </c>
      <c r="AV995" s="40">
        <f>INDEX(AV$175:AV$178,$D995)*$E995*INDEX(AV$179:AV$195,$F995)</f>
        <v/>
      </c>
      <c r="AW995" s="40">
        <f>INDEX(AW$175:AW$178,$D995)*$E995*INDEX(AW$179:AW$195,$F995)</f>
        <v/>
      </c>
      <c r="AX995" s="42">
        <f>SHADOWEFF(INDEX(AX$175:AX$178,$D995),$E995,INDEX(AX$179:AX$195,$F995))</f>
        <v/>
      </c>
    </row>
    <row r="996" hidden="1" outlineLevel="2">
      <c r="A996" s="5" t="inlineStr">
        <is>
          <t>shp</t>
        </is>
      </c>
      <c r="B996" s="5" t="inlineStr">
        <is>
          <t>lpg</t>
        </is>
      </c>
      <c r="C996" s="5" t="inlineStr">
        <is>
          <t>mch</t>
        </is>
      </c>
      <c r="D996" s="40">
        <f>INDEX(Inputs!$M$5:$M$132,MATCH($B996&amp;"|"&amp;$C996,Inputs!$A$5:$A$132,0))</f>
        <v/>
      </c>
      <c r="E996" s="40">
        <f>INDEX(Inputs!$T$5:$T$132,MATCH($B996&amp;"|"&amp;$C996,Inputs!$A$5:$A$132,0))</f>
        <v/>
      </c>
      <c r="F996" s="40">
        <f>INDEX(Inputs!$K$5:$K$132,MATCH($B996&amp;"|"&amp;$C996,Inputs!$A$5:$A$132,0))</f>
        <v/>
      </c>
      <c r="G996" s="39" t="n"/>
      <c r="H996" s="5">
        <f>INDEX(Variables!$B$5:$B$105,MATCH($A996,Variables!$A$5:$A$105,0))&amp;IF($C996="",""," | "&amp;INDEX(Mapping!$B$5:$B$26,MATCH($C996,Mapping!$A$5:$A$26,0))&amp;" | "&amp;INDEX(Mapping!$B$30:$B$41,MATCH($B996,Mapping!$A$30:$A$41,0)))</f>
        <v/>
      </c>
      <c r="I996" s="5">
        <f>INDEX(Variables!$C$5:$C$105,MATCH($A996,Variables!$A$5:$A$105,0))</f>
        <v/>
      </c>
      <c r="J996" s="5">
        <f>INDEX(Variables!$E$5:$E$105,MATCH($A996,Variables!$A$5:$A$105,0))</f>
        <v/>
      </c>
      <c r="K996" s="25">
        <f>LOWER(Settings!$C$4)&amp;".mit."&amp;$A996&amp;IF($C996="","","."&amp;$C996&amp;"."&amp;$B996)&amp;IF(INDEX(Variables!$D$5:$D$105,MATCH($A996,Variables!$A$5:$A$105,0))="","","."&amp;INDEX(Variables!$D$5:$D$105,MATCH($A996,Variables!$A$5:$A$105,0)))&amp;"."&amp;K$5</f>
        <v/>
      </c>
      <c r="L996" s="41">
        <f>INDEX(L$175:L$178,$D996)*$E996*INDEX(L$179:L$195,$F996)</f>
        <v/>
      </c>
      <c r="M996" s="40">
        <f>INDEX(M$175:M$178,$D996)*$E996*INDEX(M$179:M$195,$F996)</f>
        <v/>
      </c>
      <c r="N996" s="40">
        <f>INDEX(N$175:N$178,$D996)*$E996*INDEX(N$179:N$195,$F996)</f>
        <v/>
      </c>
      <c r="O996" s="40">
        <f>INDEX(O$175:O$178,$D996)*$E996*INDEX(O$179:O$195,$F996)</f>
        <v/>
      </c>
      <c r="P996" s="40">
        <f>INDEX(P$175:P$178,$D996)*$E996*INDEX(P$179:P$195,$F996)</f>
        <v/>
      </c>
      <c r="Q996" s="40">
        <f>INDEX(Q$175:Q$178,$D996)*$E996*INDEX(Q$179:Q$195,$F996)</f>
        <v/>
      </c>
      <c r="R996" s="40">
        <f>INDEX(R$175:R$178,$D996)*$E996*INDEX(R$179:R$195,$F996)</f>
        <v/>
      </c>
      <c r="S996" s="40">
        <f>INDEX(S$175:S$178,$D996)*$E996*INDEX(S$179:S$195,$F996)</f>
        <v/>
      </c>
      <c r="T996" s="40">
        <f>INDEX(T$175:T$178,$D996)*$E996*INDEX(T$179:T$195,$F996)</f>
        <v/>
      </c>
      <c r="U996" s="40">
        <f>INDEX(U$175:U$178,$D996)*$E996*INDEX(U$179:U$195,$F996)</f>
        <v/>
      </c>
      <c r="V996" s="40">
        <f>INDEX(V$175:V$178,$D996)*$E996*INDEX(V$179:V$195,$F996)</f>
        <v/>
      </c>
      <c r="W996" s="40">
        <f>INDEX(W$175:W$178,$D996)*$E996*INDEX(W$179:W$195,$F996)</f>
        <v/>
      </c>
      <c r="X996" s="40">
        <f>INDEX(X$175:X$178,$D996)*$E996*INDEX(X$179:X$195,$F996)</f>
        <v/>
      </c>
      <c r="Y996" s="40">
        <f>INDEX(Y$175:Y$178,$D996)*$E996*INDEX(Y$179:Y$195,$F996)</f>
        <v/>
      </c>
      <c r="Z996" s="40">
        <f>INDEX(Z$175:Z$178,$D996)*$E996*INDEX(Z$179:Z$195,$F996)</f>
        <v/>
      </c>
      <c r="AA996" s="40">
        <f>INDEX(AA$175:AA$178,$D996)*$E996*INDEX(AA$179:AA$195,$F996)</f>
        <v/>
      </c>
      <c r="AB996" s="40">
        <f>INDEX(AB$175:AB$178,$D996)*$E996*INDEX(AB$179:AB$195,$F996)</f>
        <v/>
      </c>
      <c r="AC996" s="40">
        <f>INDEX(AC$175:AC$178,$D996)*$E996*INDEX(AC$179:AC$195,$F996)</f>
        <v/>
      </c>
      <c r="AD996" s="42">
        <f>SHADOWEFF(INDEX(AD$175:AD$178,$D996),$E996,INDEX(AD$179:AD$195,$F996))</f>
        <v/>
      </c>
      <c r="AE996" s="25">
        <f>LOWER(Settings!$C$4)&amp;".mit."&amp;$A996&amp;IF($C996="","","."&amp;$C996&amp;"."&amp;$B996)&amp;IF(INDEX(Variables!$D$5:$D$105,MATCH($A996,Variables!$A$5:$A$105,0))="","","."&amp;INDEX(Variables!$D$5:$D$105,MATCH($A996,Variables!$A$5:$A$105,0)))&amp;"."&amp;AE$5</f>
        <v/>
      </c>
      <c r="AF996" s="41">
        <f>INDEX(AF$175:AF$178,$D996)*$E996*INDEX(AF$179:AF$195,$F996)</f>
        <v/>
      </c>
      <c r="AG996" s="40">
        <f>INDEX(AG$175:AG$178,$D996)*$E996*INDEX(AG$179:AG$195,$F996)</f>
        <v/>
      </c>
      <c r="AH996" s="40">
        <f>INDEX(AH$175:AH$178,$D996)*$E996*INDEX(AH$179:AH$195,$F996)</f>
        <v/>
      </c>
      <c r="AI996" s="40">
        <f>INDEX(AI$175:AI$178,$D996)*$E996*INDEX(AI$179:AI$195,$F996)</f>
        <v/>
      </c>
      <c r="AJ996" s="40">
        <f>INDEX(AJ$175:AJ$178,$D996)*$E996*INDEX(AJ$179:AJ$195,$F996)</f>
        <v/>
      </c>
      <c r="AK996" s="40">
        <f>INDEX(AK$175:AK$178,$D996)*$E996*INDEX(AK$179:AK$195,$F996)</f>
        <v/>
      </c>
      <c r="AL996" s="40">
        <f>INDEX(AL$175:AL$178,$D996)*$E996*INDEX(AL$179:AL$195,$F996)</f>
        <v/>
      </c>
      <c r="AM996" s="40">
        <f>INDEX(AM$175:AM$178,$D996)*$E996*INDEX(AM$179:AM$195,$F996)</f>
        <v/>
      </c>
      <c r="AN996" s="40">
        <f>INDEX(AN$175:AN$178,$D996)*$E996*INDEX(AN$179:AN$195,$F996)</f>
        <v/>
      </c>
      <c r="AO996" s="40">
        <f>INDEX(AO$175:AO$178,$D996)*$E996*INDEX(AO$179:AO$195,$F996)</f>
        <v/>
      </c>
      <c r="AP996" s="40">
        <f>INDEX(AP$175:AP$178,$D996)*$E996*INDEX(AP$179:AP$195,$F996)</f>
        <v/>
      </c>
      <c r="AQ996" s="40">
        <f>INDEX(AQ$175:AQ$178,$D996)*$E996*INDEX(AQ$179:AQ$195,$F996)</f>
        <v/>
      </c>
      <c r="AR996" s="40">
        <f>INDEX(AR$175:AR$178,$D996)*$E996*INDEX(AR$179:AR$195,$F996)</f>
        <v/>
      </c>
      <c r="AS996" s="40">
        <f>INDEX(AS$175:AS$178,$D996)*$E996*INDEX(AS$179:AS$195,$F996)</f>
        <v/>
      </c>
      <c r="AT996" s="40">
        <f>INDEX(AT$175:AT$178,$D996)*$E996*INDEX(AT$179:AT$195,$F996)</f>
        <v/>
      </c>
      <c r="AU996" s="40">
        <f>INDEX(AU$175:AU$178,$D996)*$E996*INDEX(AU$179:AU$195,$F996)</f>
        <v/>
      </c>
      <c r="AV996" s="40">
        <f>INDEX(AV$175:AV$178,$D996)*$E996*INDEX(AV$179:AV$195,$F996)</f>
        <v/>
      </c>
      <c r="AW996" s="40">
        <f>INDEX(AW$175:AW$178,$D996)*$E996*INDEX(AW$179:AW$195,$F996)</f>
        <v/>
      </c>
      <c r="AX996" s="42">
        <f>SHADOWEFF(INDEX(AX$175:AX$178,$D996),$E996,INDEX(AX$179:AX$195,$F996))</f>
        <v/>
      </c>
    </row>
    <row r="997" hidden="1" outlineLevel="2">
      <c r="A997" s="5" t="inlineStr">
        <is>
          <t>shp</t>
        </is>
      </c>
      <c r="B997" s="5" t="inlineStr">
        <is>
          <t>ker</t>
        </is>
      </c>
      <c r="C997" s="5" t="inlineStr">
        <is>
          <t>mch</t>
        </is>
      </c>
      <c r="D997" s="40">
        <f>INDEX(Inputs!$M$5:$M$132,MATCH($B997&amp;"|"&amp;$C997,Inputs!$A$5:$A$132,0))</f>
        <v/>
      </c>
      <c r="E997" s="40">
        <f>INDEX(Inputs!$T$5:$T$132,MATCH($B997&amp;"|"&amp;$C997,Inputs!$A$5:$A$132,0))</f>
        <v/>
      </c>
      <c r="F997" s="40">
        <f>INDEX(Inputs!$K$5:$K$132,MATCH($B997&amp;"|"&amp;$C997,Inputs!$A$5:$A$132,0))</f>
        <v/>
      </c>
      <c r="G997" s="39" t="n"/>
      <c r="H997" s="5">
        <f>INDEX(Variables!$B$5:$B$105,MATCH($A997,Variables!$A$5:$A$105,0))&amp;IF($C997="",""," | "&amp;INDEX(Mapping!$B$5:$B$26,MATCH($C997,Mapping!$A$5:$A$26,0))&amp;" | "&amp;INDEX(Mapping!$B$30:$B$41,MATCH($B997,Mapping!$A$30:$A$41,0)))</f>
        <v/>
      </c>
      <c r="I997" s="5">
        <f>INDEX(Variables!$C$5:$C$105,MATCH($A997,Variables!$A$5:$A$105,0))</f>
        <v/>
      </c>
      <c r="J997" s="5">
        <f>INDEX(Variables!$E$5:$E$105,MATCH($A997,Variables!$A$5:$A$105,0))</f>
        <v/>
      </c>
      <c r="K997" s="25">
        <f>LOWER(Settings!$C$4)&amp;".mit."&amp;$A997&amp;IF($C997="","","."&amp;$C997&amp;"."&amp;$B997)&amp;IF(INDEX(Variables!$D$5:$D$105,MATCH($A997,Variables!$A$5:$A$105,0))="","","."&amp;INDEX(Variables!$D$5:$D$105,MATCH($A997,Variables!$A$5:$A$105,0)))&amp;"."&amp;K$5</f>
        <v/>
      </c>
      <c r="L997" s="41">
        <f>INDEX(L$175:L$178,$D997)*$E997*INDEX(L$179:L$195,$F997)</f>
        <v/>
      </c>
      <c r="M997" s="40">
        <f>INDEX(M$175:M$178,$D997)*$E997*INDEX(M$179:M$195,$F997)</f>
        <v/>
      </c>
      <c r="N997" s="40">
        <f>INDEX(N$175:N$178,$D997)*$E997*INDEX(N$179:N$195,$F997)</f>
        <v/>
      </c>
      <c r="O997" s="40">
        <f>INDEX(O$175:O$178,$D997)*$E997*INDEX(O$179:O$195,$F997)</f>
        <v/>
      </c>
      <c r="P997" s="40">
        <f>INDEX(P$175:P$178,$D997)*$E997*INDEX(P$179:P$195,$F997)</f>
        <v/>
      </c>
      <c r="Q997" s="40">
        <f>INDEX(Q$175:Q$178,$D997)*$E997*INDEX(Q$179:Q$195,$F997)</f>
        <v/>
      </c>
      <c r="R997" s="40">
        <f>INDEX(R$175:R$178,$D997)*$E997*INDEX(R$179:R$195,$F997)</f>
        <v/>
      </c>
      <c r="S997" s="40">
        <f>INDEX(S$175:S$178,$D997)*$E997*INDEX(S$179:S$195,$F997)</f>
        <v/>
      </c>
      <c r="T997" s="40">
        <f>INDEX(T$175:T$178,$D997)*$E997*INDEX(T$179:T$195,$F997)</f>
        <v/>
      </c>
      <c r="U997" s="40">
        <f>INDEX(U$175:U$178,$D997)*$E997*INDEX(U$179:U$195,$F997)</f>
        <v/>
      </c>
      <c r="V997" s="40">
        <f>INDEX(V$175:V$178,$D997)*$E997*INDEX(V$179:V$195,$F997)</f>
        <v/>
      </c>
      <c r="W997" s="40">
        <f>INDEX(W$175:W$178,$D997)*$E997*INDEX(W$179:W$195,$F997)</f>
        <v/>
      </c>
      <c r="X997" s="40">
        <f>INDEX(X$175:X$178,$D997)*$E997*INDEX(X$179:X$195,$F997)</f>
        <v/>
      </c>
      <c r="Y997" s="40">
        <f>INDEX(Y$175:Y$178,$D997)*$E997*INDEX(Y$179:Y$195,$F997)</f>
        <v/>
      </c>
      <c r="Z997" s="40">
        <f>INDEX(Z$175:Z$178,$D997)*$E997*INDEX(Z$179:Z$195,$F997)</f>
        <v/>
      </c>
      <c r="AA997" s="40">
        <f>INDEX(AA$175:AA$178,$D997)*$E997*INDEX(AA$179:AA$195,$F997)</f>
        <v/>
      </c>
      <c r="AB997" s="40">
        <f>INDEX(AB$175:AB$178,$D997)*$E997*INDEX(AB$179:AB$195,$F997)</f>
        <v/>
      </c>
      <c r="AC997" s="40">
        <f>INDEX(AC$175:AC$178,$D997)*$E997*INDEX(AC$179:AC$195,$F997)</f>
        <v/>
      </c>
      <c r="AD997" s="42">
        <f>SHADOWEFF(INDEX(AD$175:AD$178,$D997),$E997,INDEX(AD$179:AD$195,$F997))</f>
        <v/>
      </c>
      <c r="AE997" s="25">
        <f>LOWER(Settings!$C$4)&amp;".mit."&amp;$A997&amp;IF($C997="","","."&amp;$C997&amp;"."&amp;$B997)&amp;IF(INDEX(Variables!$D$5:$D$105,MATCH($A997,Variables!$A$5:$A$105,0))="","","."&amp;INDEX(Variables!$D$5:$D$105,MATCH($A997,Variables!$A$5:$A$105,0)))&amp;"."&amp;AE$5</f>
        <v/>
      </c>
      <c r="AF997" s="41">
        <f>INDEX(AF$175:AF$178,$D997)*$E997*INDEX(AF$179:AF$195,$F997)</f>
        <v/>
      </c>
      <c r="AG997" s="40">
        <f>INDEX(AG$175:AG$178,$D997)*$E997*INDEX(AG$179:AG$195,$F997)</f>
        <v/>
      </c>
      <c r="AH997" s="40">
        <f>INDEX(AH$175:AH$178,$D997)*$E997*INDEX(AH$179:AH$195,$F997)</f>
        <v/>
      </c>
      <c r="AI997" s="40">
        <f>INDEX(AI$175:AI$178,$D997)*$E997*INDEX(AI$179:AI$195,$F997)</f>
        <v/>
      </c>
      <c r="AJ997" s="40">
        <f>INDEX(AJ$175:AJ$178,$D997)*$E997*INDEX(AJ$179:AJ$195,$F997)</f>
        <v/>
      </c>
      <c r="AK997" s="40">
        <f>INDEX(AK$175:AK$178,$D997)*$E997*INDEX(AK$179:AK$195,$F997)</f>
        <v/>
      </c>
      <c r="AL997" s="40">
        <f>INDEX(AL$175:AL$178,$D997)*$E997*INDEX(AL$179:AL$195,$F997)</f>
        <v/>
      </c>
      <c r="AM997" s="40">
        <f>INDEX(AM$175:AM$178,$D997)*$E997*INDEX(AM$179:AM$195,$F997)</f>
        <v/>
      </c>
      <c r="AN997" s="40">
        <f>INDEX(AN$175:AN$178,$D997)*$E997*INDEX(AN$179:AN$195,$F997)</f>
        <v/>
      </c>
      <c r="AO997" s="40">
        <f>INDEX(AO$175:AO$178,$D997)*$E997*INDEX(AO$179:AO$195,$F997)</f>
        <v/>
      </c>
      <c r="AP997" s="40">
        <f>INDEX(AP$175:AP$178,$D997)*$E997*INDEX(AP$179:AP$195,$F997)</f>
        <v/>
      </c>
      <c r="AQ997" s="40">
        <f>INDEX(AQ$175:AQ$178,$D997)*$E997*INDEX(AQ$179:AQ$195,$F997)</f>
        <v/>
      </c>
      <c r="AR997" s="40">
        <f>INDEX(AR$175:AR$178,$D997)*$E997*INDEX(AR$179:AR$195,$F997)</f>
        <v/>
      </c>
      <c r="AS997" s="40">
        <f>INDEX(AS$175:AS$178,$D997)*$E997*INDEX(AS$179:AS$195,$F997)</f>
        <v/>
      </c>
      <c r="AT997" s="40">
        <f>INDEX(AT$175:AT$178,$D997)*$E997*INDEX(AT$179:AT$195,$F997)</f>
        <v/>
      </c>
      <c r="AU997" s="40">
        <f>INDEX(AU$175:AU$178,$D997)*$E997*INDEX(AU$179:AU$195,$F997)</f>
        <v/>
      </c>
      <c r="AV997" s="40">
        <f>INDEX(AV$175:AV$178,$D997)*$E997*INDEX(AV$179:AV$195,$F997)</f>
        <v/>
      </c>
      <c r="AW997" s="40">
        <f>INDEX(AW$175:AW$178,$D997)*$E997*INDEX(AW$179:AW$195,$F997)</f>
        <v/>
      </c>
      <c r="AX997" s="42">
        <f>SHADOWEFF(INDEX(AX$175:AX$178,$D997),$E997,INDEX(AX$179:AX$195,$F997))</f>
        <v/>
      </c>
    </row>
    <row r="998" hidden="1" outlineLevel="2">
      <c r="A998" s="5" t="inlineStr">
        <is>
          <t>shp</t>
        </is>
      </c>
      <c r="B998" s="5" t="inlineStr">
        <is>
          <t>oop</t>
        </is>
      </c>
      <c r="C998" s="5" t="inlineStr">
        <is>
          <t>mch</t>
        </is>
      </c>
      <c r="D998" s="40">
        <f>INDEX(Inputs!$M$5:$M$132,MATCH($B998&amp;"|"&amp;$C998,Inputs!$A$5:$A$132,0))</f>
        <v/>
      </c>
      <c r="E998" s="40">
        <f>INDEX(Inputs!$T$5:$T$132,MATCH($B998&amp;"|"&amp;$C998,Inputs!$A$5:$A$132,0))</f>
        <v/>
      </c>
      <c r="F998" s="40">
        <f>INDEX(Inputs!$K$5:$K$132,MATCH($B998&amp;"|"&amp;$C998,Inputs!$A$5:$A$132,0))</f>
        <v/>
      </c>
      <c r="G998" s="39" t="n"/>
      <c r="H998" s="5">
        <f>INDEX(Variables!$B$5:$B$105,MATCH($A998,Variables!$A$5:$A$105,0))&amp;IF($C998="",""," | "&amp;INDEX(Mapping!$B$5:$B$26,MATCH($C998,Mapping!$A$5:$A$26,0))&amp;" | "&amp;INDEX(Mapping!$B$30:$B$41,MATCH($B998,Mapping!$A$30:$A$41,0)))</f>
        <v/>
      </c>
      <c r="I998" s="5">
        <f>INDEX(Variables!$C$5:$C$105,MATCH($A998,Variables!$A$5:$A$105,0))</f>
        <v/>
      </c>
      <c r="J998" s="5">
        <f>INDEX(Variables!$E$5:$E$105,MATCH($A998,Variables!$A$5:$A$105,0))</f>
        <v/>
      </c>
      <c r="K998" s="25">
        <f>LOWER(Settings!$C$4)&amp;".mit."&amp;$A998&amp;IF($C998="","","."&amp;$C998&amp;"."&amp;$B998)&amp;IF(INDEX(Variables!$D$5:$D$105,MATCH($A998,Variables!$A$5:$A$105,0))="","","."&amp;INDEX(Variables!$D$5:$D$105,MATCH($A998,Variables!$A$5:$A$105,0)))&amp;"."&amp;K$5</f>
        <v/>
      </c>
      <c r="L998" s="41">
        <f>INDEX(L$175:L$178,$D998)*$E998*INDEX(L$179:L$195,$F998)</f>
        <v/>
      </c>
      <c r="M998" s="40">
        <f>INDEX(M$175:M$178,$D998)*$E998*INDEX(M$179:M$195,$F998)</f>
        <v/>
      </c>
      <c r="N998" s="40">
        <f>INDEX(N$175:N$178,$D998)*$E998*INDEX(N$179:N$195,$F998)</f>
        <v/>
      </c>
      <c r="O998" s="40">
        <f>INDEX(O$175:O$178,$D998)*$E998*INDEX(O$179:O$195,$F998)</f>
        <v/>
      </c>
      <c r="P998" s="40">
        <f>INDEX(P$175:P$178,$D998)*$E998*INDEX(P$179:P$195,$F998)</f>
        <v/>
      </c>
      <c r="Q998" s="40">
        <f>INDEX(Q$175:Q$178,$D998)*$E998*INDEX(Q$179:Q$195,$F998)</f>
        <v/>
      </c>
      <c r="R998" s="40">
        <f>INDEX(R$175:R$178,$D998)*$E998*INDEX(R$179:R$195,$F998)</f>
        <v/>
      </c>
      <c r="S998" s="40">
        <f>INDEX(S$175:S$178,$D998)*$E998*INDEX(S$179:S$195,$F998)</f>
        <v/>
      </c>
      <c r="T998" s="40">
        <f>INDEX(T$175:T$178,$D998)*$E998*INDEX(T$179:T$195,$F998)</f>
        <v/>
      </c>
      <c r="U998" s="40">
        <f>INDEX(U$175:U$178,$D998)*$E998*INDEX(U$179:U$195,$F998)</f>
        <v/>
      </c>
      <c r="V998" s="40">
        <f>INDEX(V$175:V$178,$D998)*$E998*INDEX(V$179:V$195,$F998)</f>
        <v/>
      </c>
      <c r="W998" s="40">
        <f>INDEX(W$175:W$178,$D998)*$E998*INDEX(W$179:W$195,$F998)</f>
        <v/>
      </c>
      <c r="X998" s="40">
        <f>INDEX(X$175:X$178,$D998)*$E998*INDEX(X$179:X$195,$F998)</f>
        <v/>
      </c>
      <c r="Y998" s="40">
        <f>INDEX(Y$175:Y$178,$D998)*$E998*INDEX(Y$179:Y$195,$F998)</f>
        <v/>
      </c>
      <c r="Z998" s="40">
        <f>INDEX(Z$175:Z$178,$D998)*$E998*INDEX(Z$179:Z$195,$F998)</f>
        <v/>
      </c>
      <c r="AA998" s="40">
        <f>INDEX(AA$175:AA$178,$D998)*$E998*INDEX(AA$179:AA$195,$F998)</f>
        <v/>
      </c>
      <c r="AB998" s="40">
        <f>INDEX(AB$175:AB$178,$D998)*$E998*INDEX(AB$179:AB$195,$F998)</f>
        <v/>
      </c>
      <c r="AC998" s="40">
        <f>INDEX(AC$175:AC$178,$D998)*$E998*INDEX(AC$179:AC$195,$F998)</f>
        <v/>
      </c>
      <c r="AD998" s="42">
        <f>SHADOWEFF(INDEX(AD$175:AD$178,$D998),$E998,INDEX(AD$179:AD$195,$F998))</f>
        <v/>
      </c>
      <c r="AE998" s="25">
        <f>LOWER(Settings!$C$4)&amp;".mit."&amp;$A998&amp;IF($C998="","","."&amp;$C998&amp;"."&amp;$B998)&amp;IF(INDEX(Variables!$D$5:$D$105,MATCH($A998,Variables!$A$5:$A$105,0))="","","."&amp;INDEX(Variables!$D$5:$D$105,MATCH($A998,Variables!$A$5:$A$105,0)))&amp;"."&amp;AE$5</f>
        <v/>
      </c>
      <c r="AF998" s="41">
        <f>INDEX(AF$175:AF$178,$D998)*$E998*INDEX(AF$179:AF$195,$F998)</f>
        <v/>
      </c>
      <c r="AG998" s="40">
        <f>INDEX(AG$175:AG$178,$D998)*$E998*INDEX(AG$179:AG$195,$F998)</f>
        <v/>
      </c>
      <c r="AH998" s="40">
        <f>INDEX(AH$175:AH$178,$D998)*$E998*INDEX(AH$179:AH$195,$F998)</f>
        <v/>
      </c>
      <c r="AI998" s="40">
        <f>INDEX(AI$175:AI$178,$D998)*$E998*INDEX(AI$179:AI$195,$F998)</f>
        <v/>
      </c>
      <c r="AJ998" s="40">
        <f>INDEX(AJ$175:AJ$178,$D998)*$E998*INDEX(AJ$179:AJ$195,$F998)</f>
        <v/>
      </c>
      <c r="AK998" s="40">
        <f>INDEX(AK$175:AK$178,$D998)*$E998*INDEX(AK$179:AK$195,$F998)</f>
        <v/>
      </c>
      <c r="AL998" s="40">
        <f>INDEX(AL$175:AL$178,$D998)*$E998*INDEX(AL$179:AL$195,$F998)</f>
        <v/>
      </c>
      <c r="AM998" s="40">
        <f>INDEX(AM$175:AM$178,$D998)*$E998*INDEX(AM$179:AM$195,$F998)</f>
        <v/>
      </c>
      <c r="AN998" s="40">
        <f>INDEX(AN$175:AN$178,$D998)*$E998*INDEX(AN$179:AN$195,$F998)</f>
        <v/>
      </c>
      <c r="AO998" s="40">
        <f>INDEX(AO$175:AO$178,$D998)*$E998*INDEX(AO$179:AO$195,$F998)</f>
        <v/>
      </c>
      <c r="AP998" s="40">
        <f>INDEX(AP$175:AP$178,$D998)*$E998*INDEX(AP$179:AP$195,$F998)</f>
        <v/>
      </c>
      <c r="AQ998" s="40">
        <f>INDEX(AQ$175:AQ$178,$D998)*$E998*INDEX(AQ$179:AQ$195,$F998)</f>
        <v/>
      </c>
      <c r="AR998" s="40">
        <f>INDEX(AR$175:AR$178,$D998)*$E998*INDEX(AR$179:AR$195,$F998)</f>
        <v/>
      </c>
      <c r="AS998" s="40">
        <f>INDEX(AS$175:AS$178,$D998)*$E998*INDEX(AS$179:AS$195,$F998)</f>
        <v/>
      </c>
      <c r="AT998" s="40">
        <f>INDEX(AT$175:AT$178,$D998)*$E998*INDEX(AT$179:AT$195,$F998)</f>
        <v/>
      </c>
      <c r="AU998" s="40">
        <f>INDEX(AU$175:AU$178,$D998)*$E998*INDEX(AU$179:AU$195,$F998)</f>
        <v/>
      </c>
      <c r="AV998" s="40">
        <f>INDEX(AV$175:AV$178,$D998)*$E998*INDEX(AV$179:AV$195,$F998)</f>
        <v/>
      </c>
      <c r="AW998" s="40">
        <f>INDEX(AW$175:AW$178,$D998)*$E998*INDEX(AW$179:AW$195,$F998)</f>
        <v/>
      </c>
      <c r="AX998" s="42">
        <f>SHADOWEFF(INDEX(AX$175:AX$178,$D998),$E998,INDEX(AX$179:AX$195,$F998))</f>
        <v/>
      </c>
    </row>
    <row r="999" hidden="1" outlineLevel="2">
      <c r="A999" s="5" t="inlineStr">
        <is>
          <t>shp</t>
        </is>
      </c>
      <c r="B999" s="5" t="inlineStr">
        <is>
          <t>bio</t>
        </is>
      </c>
      <c r="C999" s="5" t="inlineStr">
        <is>
          <t>mch</t>
        </is>
      </c>
      <c r="D999" s="40">
        <f>INDEX(Inputs!$M$5:$M$132,MATCH($B999&amp;"|"&amp;$C999,Inputs!$A$5:$A$132,0))</f>
        <v/>
      </c>
      <c r="E999" s="40">
        <f>INDEX(Inputs!$T$5:$T$132,MATCH($B999&amp;"|"&amp;$C999,Inputs!$A$5:$A$132,0))</f>
        <v/>
      </c>
      <c r="F999" s="40">
        <f>INDEX(Inputs!$K$5:$K$132,MATCH($B999&amp;"|"&amp;$C999,Inputs!$A$5:$A$132,0))</f>
        <v/>
      </c>
      <c r="G999" s="39" t="n"/>
      <c r="H999" s="5">
        <f>INDEX(Variables!$B$5:$B$105,MATCH($A999,Variables!$A$5:$A$105,0))&amp;IF($C999="",""," | "&amp;INDEX(Mapping!$B$5:$B$26,MATCH($C999,Mapping!$A$5:$A$26,0))&amp;" | "&amp;INDEX(Mapping!$B$30:$B$41,MATCH($B999,Mapping!$A$30:$A$41,0)))</f>
        <v/>
      </c>
      <c r="I999" s="5">
        <f>INDEX(Variables!$C$5:$C$105,MATCH($A999,Variables!$A$5:$A$105,0))</f>
        <v/>
      </c>
      <c r="J999" s="5">
        <f>INDEX(Variables!$E$5:$E$105,MATCH($A999,Variables!$A$5:$A$105,0))</f>
        <v/>
      </c>
      <c r="K999" s="25">
        <f>LOWER(Settings!$C$4)&amp;".mit."&amp;$A999&amp;IF($C999="","","."&amp;$C999&amp;"."&amp;$B999)&amp;IF(INDEX(Variables!$D$5:$D$105,MATCH($A999,Variables!$A$5:$A$105,0))="","","."&amp;INDEX(Variables!$D$5:$D$105,MATCH($A999,Variables!$A$5:$A$105,0)))&amp;"."&amp;K$5</f>
        <v/>
      </c>
      <c r="L999" s="41">
        <f>INDEX(L$175:L$178,$D999)*$E999*INDEX(L$179:L$195,$F999)</f>
        <v/>
      </c>
      <c r="M999" s="40">
        <f>INDEX(M$175:M$178,$D999)*$E999*INDEX(M$179:M$195,$F999)</f>
        <v/>
      </c>
      <c r="N999" s="40">
        <f>INDEX(N$175:N$178,$D999)*$E999*INDEX(N$179:N$195,$F999)</f>
        <v/>
      </c>
      <c r="O999" s="40">
        <f>INDEX(O$175:O$178,$D999)*$E999*INDEX(O$179:O$195,$F999)</f>
        <v/>
      </c>
      <c r="P999" s="40">
        <f>INDEX(P$175:P$178,$D999)*$E999*INDEX(P$179:P$195,$F999)</f>
        <v/>
      </c>
      <c r="Q999" s="40">
        <f>INDEX(Q$175:Q$178,$D999)*$E999*INDEX(Q$179:Q$195,$F999)</f>
        <v/>
      </c>
      <c r="R999" s="40">
        <f>INDEX(R$175:R$178,$D999)*$E999*INDEX(R$179:R$195,$F999)</f>
        <v/>
      </c>
      <c r="S999" s="40">
        <f>INDEX(S$175:S$178,$D999)*$E999*INDEX(S$179:S$195,$F999)</f>
        <v/>
      </c>
      <c r="T999" s="40">
        <f>INDEX(T$175:T$178,$D999)*$E999*INDEX(T$179:T$195,$F999)</f>
        <v/>
      </c>
      <c r="U999" s="40">
        <f>INDEX(U$175:U$178,$D999)*$E999*INDEX(U$179:U$195,$F999)</f>
        <v/>
      </c>
      <c r="V999" s="40">
        <f>INDEX(V$175:V$178,$D999)*$E999*INDEX(V$179:V$195,$F999)</f>
        <v/>
      </c>
      <c r="W999" s="40">
        <f>INDEX(W$175:W$178,$D999)*$E999*INDEX(W$179:W$195,$F999)</f>
        <v/>
      </c>
      <c r="X999" s="40">
        <f>INDEX(X$175:X$178,$D999)*$E999*INDEX(X$179:X$195,$F999)</f>
        <v/>
      </c>
      <c r="Y999" s="40">
        <f>INDEX(Y$175:Y$178,$D999)*$E999*INDEX(Y$179:Y$195,$F999)</f>
        <v/>
      </c>
      <c r="Z999" s="40">
        <f>INDEX(Z$175:Z$178,$D999)*$E999*INDEX(Z$179:Z$195,$F999)</f>
        <v/>
      </c>
      <c r="AA999" s="40">
        <f>INDEX(AA$175:AA$178,$D999)*$E999*INDEX(AA$179:AA$195,$F999)</f>
        <v/>
      </c>
      <c r="AB999" s="40">
        <f>INDEX(AB$175:AB$178,$D999)*$E999*INDEX(AB$179:AB$195,$F999)</f>
        <v/>
      </c>
      <c r="AC999" s="40">
        <f>INDEX(AC$175:AC$178,$D999)*$E999*INDEX(AC$179:AC$195,$F999)</f>
        <v/>
      </c>
      <c r="AD999" s="42">
        <f>SHADOWEFF(INDEX(AD$175:AD$178,$D999),$E999,INDEX(AD$179:AD$195,$F999))</f>
        <v/>
      </c>
      <c r="AE999" s="25">
        <f>LOWER(Settings!$C$4)&amp;".mit."&amp;$A999&amp;IF($C999="","","."&amp;$C999&amp;"."&amp;$B999)&amp;IF(INDEX(Variables!$D$5:$D$105,MATCH($A999,Variables!$A$5:$A$105,0))="","","."&amp;INDEX(Variables!$D$5:$D$105,MATCH($A999,Variables!$A$5:$A$105,0)))&amp;"."&amp;AE$5</f>
        <v/>
      </c>
      <c r="AF999" s="41">
        <f>INDEX(AF$175:AF$178,$D999)*$E999*INDEX(AF$179:AF$195,$F999)</f>
        <v/>
      </c>
      <c r="AG999" s="40">
        <f>INDEX(AG$175:AG$178,$D999)*$E999*INDEX(AG$179:AG$195,$F999)</f>
        <v/>
      </c>
      <c r="AH999" s="40">
        <f>INDEX(AH$175:AH$178,$D999)*$E999*INDEX(AH$179:AH$195,$F999)</f>
        <v/>
      </c>
      <c r="AI999" s="40">
        <f>INDEX(AI$175:AI$178,$D999)*$E999*INDEX(AI$179:AI$195,$F999)</f>
        <v/>
      </c>
      <c r="AJ999" s="40">
        <f>INDEX(AJ$175:AJ$178,$D999)*$E999*INDEX(AJ$179:AJ$195,$F999)</f>
        <v/>
      </c>
      <c r="AK999" s="40">
        <f>INDEX(AK$175:AK$178,$D999)*$E999*INDEX(AK$179:AK$195,$F999)</f>
        <v/>
      </c>
      <c r="AL999" s="40">
        <f>INDEX(AL$175:AL$178,$D999)*$E999*INDEX(AL$179:AL$195,$F999)</f>
        <v/>
      </c>
      <c r="AM999" s="40">
        <f>INDEX(AM$175:AM$178,$D999)*$E999*INDEX(AM$179:AM$195,$F999)</f>
        <v/>
      </c>
      <c r="AN999" s="40">
        <f>INDEX(AN$175:AN$178,$D999)*$E999*INDEX(AN$179:AN$195,$F999)</f>
        <v/>
      </c>
      <c r="AO999" s="40">
        <f>INDEX(AO$175:AO$178,$D999)*$E999*INDEX(AO$179:AO$195,$F999)</f>
        <v/>
      </c>
      <c r="AP999" s="40">
        <f>INDEX(AP$175:AP$178,$D999)*$E999*INDEX(AP$179:AP$195,$F999)</f>
        <v/>
      </c>
      <c r="AQ999" s="40">
        <f>INDEX(AQ$175:AQ$178,$D999)*$E999*INDEX(AQ$179:AQ$195,$F999)</f>
        <v/>
      </c>
      <c r="AR999" s="40">
        <f>INDEX(AR$175:AR$178,$D999)*$E999*INDEX(AR$179:AR$195,$F999)</f>
        <v/>
      </c>
      <c r="AS999" s="40">
        <f>INDEX(AS$175:AS$178,$D999)*$E999*INDEX(AS$179:AS$195,$F999)</f>
        <v/>
      </c>
      <c r="AT999" s="40">
        <f>INDEX(AT$175:AT$178,$D999)*$E999*INDEX(AT$179:AT$195,$F999)</f>
        <v/>
      </c>
      <c r="AU999" s="40">
        <f>INDEX(AU$175:AU$178,$D999)*$E999*INDEX(AU$179:AU$195,$F999)</f>
        <v/>
      </c>
      <c r="AV999" s="40">
        <f>INDEX(AV$175:AV$178,$D999)*$E999*INDEX(AV$179:AV$195,$F999)</f>
        <v/>
      </c>
      <c r="AW999" s="40">
        <f>INDEX(AW$175:AW$178,$D999)*$E999*INDEX(AW$179:AW$195,$F999)</f>
        <v/>
      </c>
      <c r="AX999" s="42">
        <f>SHADOWEFF(INDEX(AX$175:AX$178,$D999),$E999,INDEX(AX$179:AX$195,$F999))</f>
        <v/>
      </c>
    </row>
    <row r="1000" hidden="1" outlineLevel="2"/>
    <row r="1001" hidden="1" outlineLevel="2">
      <c r="A1001" s="5" t="inlineStr">
        <is>
          <t>ener</t>
        </is>
      </c>
      <c r="B1001" s="5" t="inlineStr">
        <is>
          <t>coa</t>
        </is>
      </c>
      <c r="C1001" s="5" t="inlineStr">
        <is>
          <t>mch</t>
        </is>
      </c>
      <c r="D1001" s="40">
        <f>INDEX(Inputs!$N$5:$N$132,MATCH($B1001&amp;"|"&amp;$C1001,Inputs!$A$5:$A$132,0))</f>
        <v/>
      </c>
      <c r="E1001" s="40">
        <f>INDEX(Inputs!$O$5:$O$132,MATCH($B1001&amp;"|"&amp;$C1001,Inputs!$A$5:$A$132,0))</f>
        <v/>
      </c>
      <c r="F1001" s="40">
        <f>INDEX(Inputs!$P$5:$P$132,MATCH($B1001&amp;"|"&amp;$C1001,Inputs!$A$5:$A$132,0))</f>
        <v/>
      </c>
      <c r="G1001" s="40">
        <f>INDEX(Inputs!$Q$5:$Q$132,MATCH($B1001&amp;"|"&amp;$C1001,Inputs!$A$5:$A$132,0))</f>
        <v/>
      </c>
      <c r="H1001" s="5">
        <f>INDEX(Variables!$B$5:$B$105,MATCH($A1001,Variables!$A$5:$A$105,0))&amp;IF($C1001="",""," | "&amp;INDEX(Mapping!$B$5:$B$26,MATCH($C1001,Mapping!$A$5:$A$26,0))&amp;" | "&amp;INDEX(Mapping!$B$30:$B$41,MATCH($B1001,Mapping!$A$30:$A$41,0)))</f>
        <v/>
      </c>
      <c r="I1001" s="5">
        <f>INDEX(Variables!$C$5:$C$105,MATCH($A1001,Variables!$A$5:$A$105,0))</f>
        <v/>
      </c>
      <c r="J1001" s="5">
        <f>INDEX(Variables!$E$5:$E$105,MATCH($A1001,Variables!$A$5:$A$105,0))</f>
        <v/>
      </c>
      <c r="K1001" s="25">
        <f>LOWER(Settings!$C$4)&amp;".mit."&amp;$A1001&amp;IF($C1001="","","."&amp;$C1001&amp;"."&amp;$B1001)&amp;IF(INDEX(Variables!$D$5:$D$105,MATCH($A1001,Variables!$A$5:$A$105,0))="","","."&amp;INDEX(Variables!$D$5:$D$105,MATCH($A1001,Variables!$A$5:$A$105,0)))&amp;"."&amp;K$5</f>
        <v/>
      </c>
      <c r="L1001" s="46">
        <f>INDEX(Inputs!$U$5:$U$132,MATCH($B1001&amp;"|"&amp;$C1001,Inputs!$A$5:$A$132,0))</f>
        <v/>
      </c>
      <c r="M1001" s="47">
        <f>L1001*(1/(1+$G1001))^(1+$E1001)*(1+M$7)^$D1001*(M983/L983)^$E1001*((M983+M992)/(L983+L992))^($F1001*(1+$E1001))</f>
        <v/>
      </c>
      <c r="N1001" s="47">
        <f>M1001*(1/(1+$G1001))^(1+$E1001)*(1+N$7)^$D1001*(N983/M983)^$E1001*((N983+N992)/(M983+M992))^($F1001*(1+$E1001))</f>
        <v/>
      </c>
      <c r="O1001" s="47">
        <f>N1001*(1/(1+$G1001))^(1+$E1001)*(1+O$7)^$D1001*(O983/N983)^$E1001*((O983+O992)/(N983+N992))^($F1001*(1+$E1001))</f>
        <v/>
      </c>
      <c r="P1001" s="47">
        <f>O1001*(1/(1+$G1001))^(1+$E1001)*(1+P$7)^$D1001*(P983/O983)^$E1001*((P983+P992)/(O983+O992))^($F1001*(1+$E1001))</f>
        <v/>
      </c>
      <c r="Q1001" s="47">
        <f>P1001*(1/(1+$G1001))^(1+$E1001)*(1+Q$7)^$D1001*(Q983/P983)^$E1001*((Q983+Q992)/(P983+P992))^($F1001*(1+$E1001))</f>
        <v/>
      </c>
      <c r="R1001" s="47">
        <f>Q1001*(1/(1+$G1001))^(1+$E1001)*(1+R$7)^$D1001*(R983/Q983)^$E1001*((R983+R992)/(Q983+Q992))^($F1001*(1+$E1001))</f>
        <v/>
      </c>
      <c r="S1001" s="47">
        <f>R1001*(1/(1+$G1001))^(1+$E1001)*(1+S$7)^$D1001*(S983/R983)^$E1001*((S983+S992)/(R983+R992))^($F1001*(1+$E1001))</f>
        <v/>
      </c>
      <c r="T1001" s="47">
        <f>S1001*(1/(1+$G1001))^(1+$E1001)*(1+T$7)^$D1001*(T983/S983)^$E1001*((T983+T992)/(S983+S992))^($F1001*(1+$E1001))</f>
        <v/>
      </c>
      <c r="U1001" s="47">
        <f>T1001*(1/(1+$G1001))^(1+$E1001)*(1+U$7)^$D1001*(U983/T983)^$E1001*((U983+U992)/(T983+T992))^($F1001*(1+$E1001))</f>
        <v/>
      </c>
      <c r="V1001" s="47">
        <f>U1001*(1/(1+$G1001))^(1+$E1001)*(1+V$7)^$D1001*(V983/U983)^$E1001*((V983+V992)/(U983+U992))^($F1001*(1+$E1001))</f>
        <v/>
      </c>
      <c r="W1001" s="47">
        <f>V1001*(1/(1+$G1001))^(1+$E1001)*(1+W$7)^$D1001*(W983/V983)^$E1001*((W983+W992)/(V983+V992))^($F1001*(1+$E1001))</f>
        <v/>
      </c>
      <c r="X1001" s="47">
        <f>W1001*(1/(1+$G1001))^(1+$E1001)*(1+X$7)^$D1001*(X983/W983)^$E1001*((X983+X992)/(W983+W992))^($F1001*(1+$E1001))</f>
        <v/>
      </c>
      <c r="Y1001" s="47">
        <f>X1001*(1/(1+$G1001))^(1+$E1001)*(1+Y$7)^$D1001*(Y983/X983)^$E1001*((Y983+Y992)/(X983+X992))^($F1001*(1+$E1001))</f>
        <v/>
      </c>
      <c r="Z1001" s="47">
        <f>Y1001*(1/(1+$G1001))^(1+$E1001)*(1+Z$7)^$D1001*(Z983/Y983)^$E1001*((Z983+Z992)/(Y983+Y992))^($F1001*(1+$E1001))</f>
        <v/>
      </c>
      <c r="AA1001" s="47">
        <f>Z1001*(1/(1+$G1001))^(1+$E1001)*(1+AA$7)^$D1001*(AA983/Z983)^$E1001*((AA983+AA992)/(Z983+Z992))^($F1001*(1+$E1001))</f>
        <v/>
      </c>
      <c r="AB1001" s="47">
        <f>AA1001*(1/(1+$G1001))^(1+$E1001)*(1+AB$7)^$D1001*(AB983/AA983)^$E1001*((AB983+AB992)/(AA983+AA992))^($F1001*(1+$E1001))</f>
        <v/>
      </c>
      <c r="AC1001" s="47">
        <f>AB1001*(1/(1+$G1001))^(1+$E1001)*(1+AC$7)^$D1001*(AC983/AB983)^$E1001*((AC983+AC992)/(AB983+AB992))^($F1001*(1+$E1001))</f>
        <v/>
      </c>
      <c r="AD1001" s="48">
        <f>FUELUSE(AC1001,AD983,AC983,AD992,AC992,AD$7,$D1001,$E1001,$F1001,$G1001)</f>
        <v/>
      </c>
      <c r="AE1001" s="25">
        <f>LOWER(Settings!$C$4)&amp;".mit."&amp;$A1001&amp;IF($C1001="","","."&amp;$C1001&amp;"."&amp;$B1001)&amp;IF(INDEX(Variables!$D$5:$D$105,MATCH($A1001,Variables!$A$5:$A$105,0))="","","."&amp;INDEX(Variables!$D$5:$D$105,MATCH($A1001,Variables!$A$5:$A$105,0)))&amp;"."&amp;AE$5</f>
        <v/>
      </c>
      <c r="AF1001" s="46">
        <f>INDEX(Inputs!$U$5:$U$132,MATCH($B1001&amp;"|"&amp;$C1001,Inputs!$A$5:$A$132,0))</f>
        <v/>
      </c>
      <c r="AG1001" s="47">
        <f>AF1001*(1/(1+$G1001))^(1+$E1001)*(1+AG$7)^$D1001*(AG983/AF983)^$E1001*((AG983+AG992)/(AF983+AF992))^($F1001*(1+$E1001))</f>
        <v/>
      </c>
      <c r="AH1001" s="47">
        <f>AG1001*(1/(1+$G1001))^(1+$E1001)*(1+AH$7)^$D1001*(AH983/AG983)^$E1001*((AH983+AH992)/(AG983+AG992))^($F1001*(1+$E1001))</f>
        <v/>
      </c>
      <c r="AI1001" s="47">
        <f>AH1001*(1/(1+$G1001))^(1+$E1001)*(1+AI$7)^$D1001*(AI983/AH983)^$E1001*((AI983+AI992)/(AH983+AH992))^($F1001*(1+$E1001))</f>
        <v/>
      </c>
      <c r="AJ1001" s="47">
        <f>AI1001*(1/(1+$G1001))^(1+$E1001)*(1+AJ$7)^$D1001*(AJ983/AI983)^$E1001*((AJ983+AJ992)/(AI983+AI992))^($F1001*(1+$E1001))</f>
        <v/>
      </c>
      <c r="AK1001" s="47">
        <f>AJ1001*(1/(1+$G1001))^(1+$E1001)*(1+AK$7)^$D1001*(AK983/AJ983)^$E1001*((AK983+AK992)/(AJ983+AJ992))^($F1001*(1+$E1001))</f>
        <v/>
      </c>
      <c r="AL1001" s="47">
        <f>AK1001*(1/(1+$G1001))^(1+$E1001)*(1+AL$7)^$D1001*(AL983/AK983)^$E1001*((AL983+AL992)/(AK983+AK992))^($F1001*(1+$E1001))</f>
        <v/>
      </c>
      <c r="AM1001" s="47">
        <f>AL1001*(1/(1+$G1001))^(1+$E1001)*(1+AM$7)^$D1001*(AM983/AL983)^$E1001*((AM983+AM992)/(AL983+AL992))^($F1001*(1+$E1001))</f>
        <v/>
      </c>
      <c r="AN1001" s="47">
        <f>AM1001*(1/(1+$G1001))^(1+$E1001)*(1+AN$7)^$D1001*(AN983/AM983)^$E1001*((AN983+AN992)/(AM983+AM992))^($F1001*(1+$E1001))</f>
        <v/>
      </c>
      <c r="AO1001" s="47">
        <f>AN1001*(1/(1+$G1001))^(1+$E1001)*(1+AO$7)^$D1001*(AO983/AN983)^$E1001*((AO983+AO992)/(AN983+AN992))^($F1001*(1+$E1001))</f>
        <v/>
      </c>
      <c r="AP1001" s="47">
        <f>AO1001*(1/(1+$G1001))^(1+$E1001)*(1+AP$7)^$D1001*(AP983/AO983)^$E1001*((AP983+AP992)/(AO983+AO992))^($F1001*(1+$E1001))</f>
        <v/>
      </c>
      <c r="AQ1001" s="47">
        <f>AP1001*(1/(1+$G1001))^(1+$E1001)*(1+AQ$7)^$D1001*(AQ983/AP983)^$E1001*((AQ983+AQ992)/(AP983+AP992))^($F1001*(1+$E1001))</f>
        <v/>
      </c>
      <c r="AR1001" s="47">
        <f>AQ1001*(1/(1+$G1001))^(1+$E1001)*(1+AR$7)^$D1001*(AR983/AQ983)^$E1001*((AR983+AR992)/(AQ983+AQ992))^($F1001*(1+$E1001))</f>
        <v/>
      </c>
      <c r="AS1001" s="47">
        <f>AR1001*(1/(1+$G1001))^(1+$E1001)*(1+AS$7)^$D1001*(AS983/AR983)^$E1001*((AS983+AS992)/(AR983+AR992))^($F1001*(1+$E1001))</f>
        <v/>
      </c>
      <c r="AT1001" s="47">
        <f>AS1001*(1/(1+$G1001))^(1+$E1001)*(1+AT$7)^$D1001*(AT983/AS983)^$E1001*((AT983+AT992)/(AS983+AS992))^($F1001*(1+$E1001))</f>
        <v/>
      </c>
      <c r="AU1001" s="47">
        <f>AT1001*(1/(1+$G1001))^(1+$E1001)*(1+AU$7)^$D1001*(AU983/AT983)^$E1001*((AU983+AU992)/(AT983+AT992))^($F1001*(1+$E1001))</f>
        <v/>
      </c>
      <c r="AV1001" s="47">
        <f>AU1001*(1/(1+$G1001))^(1+$E1001)*(1+AV$7)^$D1001*(AV983/AU983)^$E1001*((AV983+AV992)/(AU983+AU992))^($F1001*(1+$E1001))</f>
        <v/>
      </c>
      <c r="AW1001" s="47">
        <f>AV1001*(1/(1+$G1001))^(1+$E1001)*(1+AW$7)^$D1001*(AW983/AV983)^$E1001*((AW983+AW992)/(AV983+AV992))^($F1001*(1+$E1001))</f>
        <v/>
      </c>
      <c r="AX1001" s="48">
        <f>FUELUSE(AW1001,AX983,AW983,AX992,AW992,AX$7,$D1001,$E1001,$F1001,$G1001)</f>
        <v/>
      </c>
    </row>
    <row r="1002" hidden="1" outlineLevel="2">
      <c r="A1002" s="5" t="inlineStr">
        <is>
          <t>ener</t>
        </is>
      </c>
      <c r="B1002" s="5" t="inlineStr">
        <is>
          <t>nga</t>
        </is>
      </c>
      <c r="C1002" s="5" t="inlineStr">
        <is>
          <t>mch</t>
        </is>
      </c>
      <c r="D1002" s="40">
        <f>INDEX(Inputs!$N$5:$N$132,MATCH($B1002&amp;"|"&amp;$C1002,Inputs!$A$5:$A$132,0))</f>
        <v/>
      </c>
      <c r="E1002" s="40">
        <f>INDEX(Inputs!$O$5:$O$132,MATCH($B1002&amp;"|"&amp;$C1002,Inputs!$A$5:$A$132,0))</f>
        <v/>
      </c>
      <c r="F1002" s="40">
        <f>INDEX(Inputs!$P$5:$P$132,MATCH($B1002&amp;"|"&amp;$C1002,Inputs!$A$5:$A$132,0))</f>
        <v/>
      </c>
      <c r="G1002" s="40">
        <f>INDEX(Inputs!$Q$5:$Q$132,MATCH($B1002&amp;"|"&amp;$C1002,Inputs!$A$5:$A$132,0))</f>
        <v/>
      </c>
      <c r="H1002" s="5">
        <f>INDEX(Variables!$B$5:$B$105,MATCH($A1002,Variables!$A$5:$A$105,0))&amp;IF($C1002="",""," | "&amp;INDEX(Mapping!$B$5:$B$26,MATCH($C1002,Mapping!$A$5:$A$26,0))&amp;" | "&amp;INDEX(Mapping!$B$30:$B$41,MATCH($B1002,Mapping!$A$30:$A$41,0)))</f>
        <v/>
      </c>
      <c r="I1002" s="5">
        <f>INDEX(Variables!$C$5:$C$105,MATCH($A1002,Variables!$A$5:$A$105,0))</f>
        <v/>
      </c>
      <c r="J1002" s="5">
        <f>INDEX(Variables!$E$5:$E$105,MATCH($A1002,Variables!$A$5:$A$105,0))</f>
        <v/>
      </c>
      <c r="K1002" s="25">
        <f>LOWER(Settings!$C$4)&amp;".mit."&amp;$A1002&amp;IF($C1002="","","."&amp;$C1002&amp;"."&amp;$B1002)&amp;IF(INDEX(Variables!$D$5:$D$105,MATCH($A1002,Variables!$A$5:$A$105,0))="","","."&amp;INDEX(Variables!$D$5:$D$105,MATCH($A1002,Variables!$A$5:$A$105,0)))&amp;"."&amp;K$5</f>
        <v/>
      </c>
      <c r="L1002" s="46">
        <f>INDEX(Inputs!$U$5:$U$132,MATCH($B1002&amp;"|"&amp;$C1002,Inputs!$A$5:$A$132,0))</f>
        <v/>
      </c>
      <c r="M1002" s="47">
        <f>L1002*(1/(1+$G1002))^(1+$E1002)*(1+M$7)^$D1002*(M984/L984)^$E1002*((M984+M993)/(L984+L993))^($F1002*(1+$E1002))</f>
        <v/>
      </c>
      <c r="N1002" s="47">
        <f>M1002*(1/(1+$G1002))^(1+$E1002)*(1+N$7)^$D1002*(N984/M984)^$E1002*((N984+N993)/(M984+M993))^($F1002*(1+$E1002))</f>
        <v/>
      </c>
      <c r="O1002" s="47">
        <f>N1002*(1/(1+$G1002))^(1+$E1002)*(1+O$7)^$D1002*(O984/N984)^$E1002*((O984+O993)/(N984+N993))^($F1002*(1+$E1002))</f>
        <v/>
      </c>
      <c r="P1002" s="47">
        <f>O1002*(1/(1+$G1002))^(1+$E1002)*(1+P$7)^$D1002*(P984/O984)^$E1002*((P984+P993)/(O984+O993))^($F1002*(1+$E1002))</f>
        <v/>
      </c>
      <c r="Q1002" s="47">
        <f>P1002*(1/(1+$G1002))^(1+$E1002)*(1+Q$7)^$D1002*(Q984/P984)^$E1002*((Q984+Q993)/(P984+P993))^($F1002*(1+$E1002))</f>
        <v/>
      </c>
      <c r="R1002" s="47">
        <f>Q1002*(1/(1+$G1002))^(1+$E1002)*(1+R$7)^$D1002*(R984/Q984)^$E1002*((R984+R993)/(Q984+Q993))^($F1002*(1+$E1002))</f>
        <v/>
      </c>
      <c r="S1002" s="47">
        <f>R1002*(1/(1+$G1002))^(1+$E1002)*(1+S$7)^$D1002*(S984/R984)^$E1002*((S984+S993)/(R984+R993))^($F1002*(1+$E1002))</f>
        <v/>
      </c>
      <c r="T1002" s="47">
        <f>S1002*(1/(1+$G1002))^(1+$E1002)*(1+T$7)^$D1002*(T984/S984)^$E1002*((T984+T993)/(S984+S993))^($F1002*(1+$E1002))</f>
        <v/>
      </c>
      <c r="U1002" s="47">
        <f>T1002*(1/(1+$G1002))^(1+$E1002)*(1+U$7)^$D1002*(U984/T984)^$E1002*((U984+U993)/(T984+T993))^($F1002*(1+$E1002))</f>
        <v/>
      </c>
      <c r="V1002" s="47">
        <f>U1002*(1/(1+$G1002))^(1+$E1002)*(1+V$7)^$D1002*(V984/U984)^$E1002*((V984+V993)/(U984+U993))^($F1002*(1+$E1002))</f>
        <v/>
      </c>
      <c r="W1002" s="47">
        <f>V1002*(1/(1+$G1002))^(1+$E1002)*(1+W$7)^$D1002*(W984/V984)^$E1002*((W984+W993)/(V984+V993))^($F1002*(1+$E1002))</f>
        <v/>
      </c>
      <c r="X1002" s="47">
        <f>W1002*(1/(1+$G1002))^(1+$E1002)*(1+X$7)^$D1002*(X984/W984)^$E1002*((X984+X993)/(W984+W993))^($F1002*(1+$E1002))</f>
        <v/>
      </c>
      <c r="Y1002" s="47">
        <f>X1002*(1/(1+$G1002))^(1+$E1002)*(1+Y$7)^$D1002*(Y984/X984)^$E1002*((Y984+Y993)/(X984+X993))^($F1002*(1+$E1002))</f>
        <v/>
      </c>
      <c r="Z1002" s="47">
        <f>Y1002*(1/(1+$G1002))^(1+$E1002)*(1+Z$7)^$D1002*(Z984/Y984)^$E1002*((Z984+Z993)/(Y984+Y993))^($F1002*(1+$E1002))</f>
        <v/>
      </c>
      <c r="AA1002" s="47">
        <f>Z1002*(1/(1+$G1002))^(1+$E1002)*(1+AA$7)^$D1002*(AA984/Z984)^$E1002*((AA984+AA993)/(Z984+Z993))^($F1002*(1+$E1002))</f>
        <v/>
      </c>
      <c r="AB1002" s="47">
        <f>AA1002*(1/(1+$G1002))^(1+$E1002)*(1+AB$7)^$D1002*(AB984/AA984)^$E1002*((AB984+AB993)/(AA984+AA993))^($F1002*(1+$E1002))</f>
        <v/>
      </c>
      <c r="AC1002" s="47">
        <f>AB1002*(1/(1+$G1002))^(1+$E1002)*(1+AC$7)^$D1002*(AC984/AB984)^$E1002*((AC984+AC993)/(AB984+AB993))^($F1002*(1+$E1002))</f>
        <v/>
      </c>
      <c r="AD1002" s="48">
        <f>FUELUSE(AC1002,AD984,AC984,AD993,AC993,AD$7,$D1002,$E1002,$F1002,$G1002)</f>
        <v/>
      </c>
      <c r="AE1002" s="25">
        <f>LOWER(Settings!$C$4)&amp;".mit."&amp;$A1002&amp;IF($C1002="","","."&amp;$C1002&amp;"."&amp;$B1002)&amp;IF(INDEX(Variables!$D$5:$D$105,MATCH($A1002,Variables!$A$5:$A$105,0))="","","."&amp;INDEX(Variables!$D$5:$D$105,MATCH($A1002,Variables!$A$5:$A$105,0)))&amp;"."&amp;AE$5</f>
        <v/>
      </c>
      <c r="AF1002" s="46">
        <f>INDEX(Inputs!$U$5:$U$132,MATCH($B1002&amp;"|"&amp;$C1002,Inputs!$A$5:$A$132,0))</f>
        <v/>
      </c>
      <c r="AG1002" s="47">
        <f>AF1002*(1/(1+$G1002))^(1+$E1002)*(1+AG$7)^$D1002*(AG984/AF984)^$E1002*((AG984+AG993)/(AF984+AF993))^($F1002*(1+$E1002))</f>
        <v/>
      </c>
      <c r="AH1002" s="47">
        <f>AG1002*(1/(1+$G1002))^(1+$E1002)*(1+AH$7)^$D1002*(AH984/AG984)^$E1002*((AH984+AH993)/(AG984+AG993))^($F1002*(1+$E1002))</f>
        <v/>
      </c>
      <c r="AI1002" s="47">
        <f>AH1002*(1/(1+$G1002))^(1+$E1002)*(1+AI$7)^$D1002*(AI984/AH984)^$E1002*((AI984+AI993)/(AH984+AH993))^($F1002*(1+$E1002))</f>
        <v/>
      </c>
      <c r="AJ1002" s="47">
        <f>AI1002*(1/(1+$G1002))^(1+$E1002)*(1+AJ$7)^$D1002*(AJ984/AI984)^$E1002*((AJ984+AJ993)/(AI984+AI993))^($F1002*(1+$E1002))</f>
        <v/>
      </c>
      <c r="AK1002" s="47">
        <f>AJ1002*(1/(1+$G1002))^(1+$E1002)*(1+AK$7)^$D1002*(AK984/AJ984)^$E1002*((AK984+AK993)/(AJ984+AJ993))^($F1002*(1+$E1002))</f>
        <v/>
      </c>
      <c r="AL1002" s="47">
        <f>AK1002*(1/(1+$G1002))^(1+$E1002)*(1+AL$7)^$D1002*(AL984/AK984)^$E1002*((AL984+AL993)/(AK984+AK993))^($F1002*(1+$E1002))</f>
        <v/>
      </c>
      <c r="AM1002" s="47">
        <f>AL1002*(1/(1+$G1002))^(1+$E1002)*(1+AM$7)^$D1002*(AM984/AL984)^$E1002*((AM984+AM993)/(AL984+AL993))^($F1002*(1+$E1002))</f>
        <v/>
      </c>
      <c r="AN1002" s="47">
        <f>AM1002*(1/(1+$G1002))^(1+$E1002)*(1+AN$7)^$D1002*(AN984/AM984)^$E1002*((AN984+AN993)/(AM984+AM993))^($F1002*(1+$E1002))</f>
        <v/>
      </c>
      <c r="AO1002" s="47">
        <f>AN1002*(1/(1+$G1002))^(1+$E1002)*(1+AO$7)^$D1002*(AO984/AN984)^$E1002*((AO984+AO993)/(AN984+AN993))^($F1002*(1+$E1002))</f>
        <v/>
      </c>
      <c r="AP1002" s="47">
        <f>AO1002*(1/(1+$G1002))^(1+$E1002)*(1+AP$7)^$D1002*(AP984/AO984)^$E1002*((AP984+AP993)/(AO984+AO993))^($F1002*(1+$E1002))</f>
        <v/>
      </c>
      <c r="AQ1002" s="47">
        <f>AP1002*(1/(1+$G1002))^(1+$E1002)*(1+AQ$7)^$D1002*(AQ984/AP984)^$E1002*((AQ984+AQ993)/(AP984+AP993))^($F1002*(1+$E1002))</f>
        <v/>
      </c>
      <c r="AR1002" s="47">
        <f>AQ1002*(1/(1+$G1002))^(1+$E1002)*(1+AR$7)^$D1002*(AR984/AQ984)^$E1002*((AR984+AR993)/(AQ984+AQ993))^($F1002*(1+$E1002))</f>
        <v/>
      </c>
      <c r="AS1002" s="47">
        <f>AR1002*(1/(1+$G1002))^(1+$E1002)*(1+AS$7)^$D1002*(AS984/AR984)^$E1002*((AS984+AS993)/(AR984+AR993))^($F1002*(1+$E1002))</f>
        <v/>
      </c>
      <c r="AT1002" s="47">
        <f>AS1002*(1/(1+$G1002))^(1+$E1002)*(1+AT$7)^$D1002*(AT984/AS984)^$E1002*((AT984+AT993)/(AS984+AS993))^($F1002*(1+$E1002))</f>
        <v/>
      </c>
      <c r="AU1002" s="47">
        <f>AT1002*(1/(1+$G1002))^(1+$E1002)*(1+AU$7)^$D1002*(AU984/AT984)^$E1002*((AU984+AU993)/(AT984+AT993))^($F1002*(1+$E1002))</f>
        <v/>
      </c>
      <c r="AV1002" s="47">
        <f>AU1002*(1/(1+$G1002))^(1+$E1002)*(1+AV$7)^$D1002*(AV984/AU984)^$E1002*((AV984+AV993)/(AU984+AU993))^($F1002*(1+$E1002))</f>
        <v/>
      </c>
      <c r="AW1002" s="47">
        <f>AV1002*(1/(1+$G1002))^(1+$E1002)*(1+AW$7)^$D1002*(AW984/AV984)^$E1002*((AW984+AW993)/(AV984+AV993))^($F1002*(1+$E1002))</f>
        <v/>
      </c>
      <c r="AX1002" s="48">
        <f>FUELUSE(AW1002,AX984,AW984,AX993,AW993,AX$7,$D1002,$E1002,$F1002,$G1002)</f>
        <v/>
      </c>
    </row>
    <row r="1003" hidden="1" outlineLevel="2">
      <c r="A1003" s="5" t="inlineStr">
        <is>
          <t>ener</t>
        </is>
      </c>
      <c r="B1003" s="5" t="inlineStr">
        <is>
          <t>gso</t>
        </is>
      </c>
      <c r="C1003" s="5" t="inlineStr">
        <is>
          <t>mch</t>
        </is>
      </c>
      <c r="D1003" s="40">
        <f>INDEX(Inputs!$N$5:$N$132,MATCH($B1003&amp;"|"&amp;$C1003,Inputs!$A$5:$A$132,0))</f>
        <v/>
      </c>
      <c r="E1003" s="40">
        <f>INDEX(Inputs!$O$5:$O$132,MATCH($B1003&amp;"|"&amp;$C1003,Inputs!$A$5:$A$132,0))</f>
        <v/>
      </c>
      <c r="F1003" s="40">
        <f>INDEX(Inputs!$P$5:$P$132,MATCH($B1003&amp;"|"&amp;$C1003,Inputs!$A$5:$A$132,0))</f>
        <v/>
      </c>
      <c r="G1003" s="40">
        <f>INDEX(Inputs!$Q$5:$Q$132,MATCH($B1003&amp;"|"&amp;$C1003,Inputs!$A$5:$A$132,0))</f>
        <v/>
      </c>
      <c r="H1003" s="5">
        <f>INDEX(Variables!$B$5:$B$105,MATCH($A1003,Variables!$A$5:$A$105,0))&amp;IF($C1003="",""," | "&amp;INDEX(Mapping!$B$5:$B$26,MATCH($C1003,Mapping!$A$5:$A$26,0))&amp;" | "&amp;INDEX(Mapping!$B$30:$B$41,MATCH($B1003,Mapping!$A$30:$A$41,0)))</f>
        <v/>
      </c>
      <c r="I1003" s="5">
        <f>INDEX(Variables!$C$5:$C$105,MATCH($A1003,Variables!$A$5:$A$105,0))</f>
        <v/>
      </c>
      <c r="J1003" s="5">
        <f>INDEX(Variables!$E$5:$E$105,MATCH($A1003,Variables!$A$5:$A$105,0))</f>
        <v/>
      </c>
      <c r="K1003" s="25">
        <f>LOWER(Settings!$C$4)&amp;".mit."&amp;$A1003&amp;IF($C1003="","","."&amp;$C1003&amp;"."&amp;$B1003)&amp;IF(INDEX(Variables!$D$5:$D$105,MATCH($A1003,Variables!$A$5:$A$105,0))="","","."&amp;INDEX(Variables!$D$5:$D$105,MATCH($A1003,Variables!$A$5:$A$105,0)))&amp;"."&amp;K$5</f>
        <v/>
      </c>
      <c r="L1003" s="46">
        <f>INDEX(Inputs!$U$5:$U$132,MATCH($B1003&amp;"|"&amp;$C1003,Inputs!$A$5:$A$132,0))</f>
        <v/>
      </c>
      <c r="M1003" s="47">
        <f>L1003*(1/(1+$G1003))^(1+$E1003)*(1+M$7)^$D1003*(M985/L985)^$E1003*((M985+M994)/(L985+L994))^($F1003*(1+$E1003))</f>
        <v/>
      </c>
      <c r="N1003" s="47">
        <f>M1003*(1/(1+$G1003))^(1+$E1003)*(1+N$7)^$D1003*(N985/M985)^$E1003*((N985+N994)/(M985+M994))^($F1003*(1+$E1003))</f>
        <v/>
      </c>
      <c r="O1003" s="47">
        <f>N1003*(1/(1+$G1003))^(1+$E1003)*(1+O$7)^$D1003*(O985/N985)^$E1003*((O985+O994)/(N985+N994))^($F1003*(1+$E1003))</f>
        <v/>
      </c>
      <c r="P1003" s="47">
        <f>O1003*(1/(1+$G1003))^(1+$E1003)*(1+P$7)^$D1003*(P985/O985)^$E1003*((P985+P994)/(O985+O994))^($F1003*(1+$E1003))</f>
        <v/>
      </c>
      <c r="Q1003" s="47">
        <f>P1003*(1/(1+$G1003))^(1+$E1003)*(1+Q$7)^$D1003*(Q985/P985)^$E1003*((Q985+Q994)/(P985+P994))^($F1003*(1+$E1003))</f>
        <v/>
      </c>
      <c r="R1003" s="47">
        <f>Q1003*(1/(1+$G1003))^(1+$E1003)*(1+R$7)^$D1003*(R985/Q985)^$E1003*((R985+R994)/(Q985+Q994))^($F1003*(1+$E1003))</f>
        <v/>
      </c>
      <c r="S1003" s="47">
        <f>R1003*(1/(1+$G1003))^(1+$E1003)*(1+S$7)^$D1003*(S985/R985)^$E1003*((S985+S994)/(R985+R994))^($F1003*(1+$E1003))</f>
        <v/>
      </c>
      <c r="T1003" s="47">
        <f>S1003*(1/(1+$G1003))^(1+$E1003)*(1+T$7)^$D1003*(T985/S985)^$E1003*((T985+T994)/(S985+S994))^($F1003*(1+$E1003))</f>
        <v/>
      </c>
      <c r="U1003" s="47">
        <f>T1003*(1/(1+$G1003))^(1+$E1003)*(1+U$7)^$D1003*(U985/T985)^$E1003*((U985+U994)/(T985+T994))^($F1003*(1+$E1003))</f>
        <v/>
      </c>
      <c r="V1003" s="47">
        <f>U1003*(1/(1+$G1003))^(1+$E1003)*(1+V$7)^$D1003*(V985/U985)^$E1003*((V985+V994)/(U985+U994))^($F1003*(1+$E1003))</f>
        <v/>
      </c>
      <c r="W1003" s="47">
        <f>V1003*(1/(1+$G1003))^(1+$E1003)*(1+W$7)^$D1003*(W985/V985)^$E1003*((W985+W994)/(V985+V994))^($F1003*(1+$E1003))</f>
        <v/>
      </c>
      <c r="X1003" s="47">
        <f>W1003*(1/(1+$G1003))^(1+$E1003)*(1+X$7)^$D1003*(X985/W985)^$E1003*((X985+X994)/(W985+W994))^($F1003*(1+$E1003))</f>
        <v/>
      </c>
      <c r="Y1003" s="47">
        <f>X1003*(1/(1+$G1003))^(1+$E1003)*(1+Y$7)^$D1003*(Y985/X985)^$E1003*((Y985+Y994)/(X985+X994))^($F1003*(1+$E1003))</f>
        <v/>
      </c>
      <c r="Z1003" s="47">
        <f>Y1003*(1/(1+$G1003))^(1+$E1003)*(1+Z$7)^$D1003*(Z985/Y985)^$E1003*((Z985+Z994)/(Y985+Y994))^($F1003*(1+$E1003))</f>
        <v/>
      </c>
      <c r="AA1003" s="47">
        <f>Z1003*(1/(1+$G1003))^(1+$E1003)*(1+AA$7)^$D1003*(AA985/Z985)^$E1003*((AA985+AA994)/(Z985+Z994))^($F1003*(1+$E1003))</f>
        <v/>
      </c>
      <c r="AB1003" s="47">
        <f>AA1003*(1/(1+$G1003))^(1+$E1003)*(1+AB$7)^$D1003*(AB985/AA985)^$E1003*((AB985+AB994)/(AA985+AA994))^($F1003*(1+$E1003))</f>
        <v/>
      </c>
      <c r="AC1003" s="47">
        <f>AB1003*(1/(1+$G1003))^(1+$E1003)*(1+AC$7)^$D1003*(AC985/AB985)^$E1003*((AC985+AC994)/(AB985+AB994))^($F1003*(1+$E1003))</f>
        <v/>
      </c>
      <c r="AD1003" s="48">
        <f>FUELUSE(AC1003,AD985,AC985,AD994,AC994,AD$7,$D1003,$E1003,$F1003,$G1003)</f>
        <v/>
      </c>
      <c r="AE1003" s="25">
        <f>LOWER(Settings!$C$4)&amp;".mit."&amp;$A1003&amp;IF($C1003="","","."&amp;$C1003&amp;"."&amp;$B1003)&amp;IF(INDEX(Variables!$D$5:$D$105,MATCH($A1003,Variables!$A$5:$A$105,0))="","","."&amp;INDEX(Variables!$D$5:$D$105,MATCH($A1003,Variables!$A$5:$A$105,0)))&amp;"."&amp;AE$5</f>
        <v/>
      </c>
      <c r="AF1003" s="46">
        <f>INDEX(Inputs!$U$5:$U$132,MATCH($B1003&amp;"|"&amp;$C1003,Inputs!$A$5:$A$132,0))</f>
        <v/>
      </c>
      <c r="AG1003" s="47">
        <f>AF1003*(1/(1+$G1003))^(1+$E1003)*(1+AG$7)^$D1003*(AG985/AF985)^$E1003*((AG985+AG994)/(AF985+AF994))^($F1003*(1+$E1003))</f>
        <v/>
      </c>
      <c r="AH1003" s="47">
        <f>AG1003*(1/(1+$G1003))^(1+$E1003)*(1+AH$7)^$D1003*(AH985/AG985)^$E1003*((AH985+AH994)/(AG985+AG994))^($F1003*(1+$E1003))</f>
        <v/>
      </c>
      <c r="AI1003" s="47">
        <f>AH1003*(1/(1+$G1003))^(1+$E1003)*(1+AI$7)^$D1003*(AI985/AH985)^$E1003*((AI985+AI994)/(AH985+AH994))^($F1003*(1+$E1003))</f>
        <v/>
      </c>
      <c r="AJ1003" s="47">
        <f>AI1003*(1/(1+$G1003))^(1+$E1003)*(1+AJ$7)^$D1003*(AJ985/AI985)^$E1003*((AJ985+AJ994)/(AI985+AI994))^($F1003*(1+$E1003))</f>
        <v/>
      </c>
      <c r="AK1003" s="47">
        <f>AJ1003*(1/(1+$G1003))^(1+$E1003)*(1+AK$7)^$D1003*(AK985/AJ985)^$E1003*((AK985+AK994)/(AJ985+AJ994))^($F1003*(1+$E1003))</f>
        <v/>
      </c>
      <c r="AL1003" s="47">
        <f>AK1003*(1/(1+$G1003))^(1+$E1003)*(1+AL$7)^$D1003*(AL985/AK985)^$E1003*((AL985+AL994)/(AK985+AK994))^($F1003*(1+$E1003))</f>
        <v/>
      </c>
      <c r="AM1003" s="47">
        <f>AL1003*(1/(1+$G1003))^(1+$E1003)*(1+AM$7)^$D1003*(AM985/AL985)^$E1003*((AM985+AM994)/(AL985+AL994))^($F1003*(1+$E1003))</f>
        <v/>
      </c>
      <c r="AN1003" s="47">
        <f>AM1003*(1/(1+$G1003))^(1+$E1003)*(1+AN$7)^$D1003*(AN985/AM985)^$E1003*((AN985+AN994)/(AM985+AM994))^($F1003*(1+$E1003))</f>
        <v/>
      </c>
      <c r="AO1003" s="47">
        <f>AN1003*(1/(1+$G1003))^(1+$E1003)*(1+AO$7)^$D1003*(AO985/AN985)^$E1003*((AO985+AO994)/(AN985+AN994))^($F1003*(1+$E1003))</f>
        <v/>
      </c>
      <c r="AP1003" s="47">
        <f>AO1003*(1/(1+$G1003))^(1+$E1003)*(1+AP$7)^$D1003*(AP985/AO985)^$E1003*((AP985+AP994)/(AO985+AO994))^($F1003*(1+$E1003))</f>
        <v/>
      </c>
      <c r="AQ1003" s="47">
        <f>AP1003*(1/(1+$G1003))^(1+$E1003)*(1+AQ$7)^$D1003*(AQ985/AP985)^$E1003*((AQ985+AQ994)/(AP985+AP994))^($F1003*(1+$E1003))</f>
        <v/>
      </c>
      <c r="AR1003" s="47">
        <f>AQ1003*(1/(1+$G1003))^(1+$E1003)*(1+AR$7)^$D1003*(AR985/AQ985)^$E1003*((AR985+AR994)/(AQ985+AQ994))^($F1003*(1+$E1003))</f>
        <v/>
      </c>
      <c r="AS1003" s="47">
        <f>AR1003*(1/(1+$G1003))^(1+$E1003)*(1+AS$7)^$D1003*(AS985/AR985)^$E1003*((AS985+AS994)/(AR985+AR994))^($F1003*(1+$E1003))</f>
        <v/>
      </c>
      <c r="AT1003" s="47">
        <f>AS1003*(1/(1+$G1003))^(1+$E1003)*(1+AT$7)^$D1003*(AT985/AS985)^$E1003*((AT985+AT994)/(AS985+AS994))^($F1003*(1+$E1003))</f>
        <v/>
      </c>
      <c r="AU1003" s="47">
        <f>AT1003*(1/(1+$G1003))^(1+$E1003)*(1+AU$7)^$D1003*(AU985/AT985)^$E1003*((AU985+AU994)/(AT985+AT994))^($F1003*(1+$E1003))</f>
        <v/>
      </c>
      <c r="AV1003" s="47">
        <f>AU1003*(1/(1+$G1003))^(1+$E1003)*(1+AV$7)^$D1003*(AV985/AU985)^$E1003*((AV985+AV994)/(AU985+AU994))^($F1003*(1+$E1003))</f>
        <v/>
      </c>
      <c r="AW1003" s="47">
        <f>AV1003*(1/(1+$G1003))^(1+$E1003)*(1+AW$7)^$D1003*(AW985/AV985)^$E1003*((AW985+AW994)/(AV985+AV994))^($F1003*(1+$E1003))</f>
        <v/>
      </c>
      <c r="AX1003" s="48">
        <f>FUELUSE(AW1003,AX985,AW985,AX994,AW994,AX$7,$D1003,$E1003,$F1003,$G1003)</f>
        <v/>
      </c>
    </row>
    <row r="1004" hidden="1" outlineLevel="2">
      <c r="A1004" s="5" t="inlineStr">
        <is>
          <t>ener</t>
        </is>
      </c>
      <c r="B1004" s="5" t="inlineStr">
        <is>
          <t>die</t>
        </is>
      </c>
      <c r="C1004" s="5" t="inlineStr">
        <is>
          <t>mch</t>
        </is>
      </c>
      <c r="D1004" s="40">
        <f>INDEX(Inputs!$N$5:$N$132,MATCH($B1004&amp;"|"&amp;$C1004,Inputs!$A$5:$A$132,0))</f>
        <v/>
      </c>
      <c r="E1004" s="40">
        <f>INDEX(Inputs!$O$5:$O$132,MATCH($B1004&amp;"|"&amp;$C1004,Inputs!$A$5:$A$132,0))</f>
        <v/>
      </c>
      <c r="F1004" s="40">
        <f>INDEX(Inputs!$P$5:$P$132,MATCH($B1004&amp;"|"&amp;$C1004,Inputs!$A$5:$A$132,0))</f>
        <v/>
      </c>
      <c r="G1004" s="40">
        <f>INDEX(Inputs!$Q$5:$Q$132,MATCH($B1004&amp;"|"&amp;$C1004,Inputs!$A$5:$A$132,0))</f>
        <v/>
      </c>
      <c r="H1004" s="5">
        <f>INDEX(Variables!$B$5:$B$105,MATCH($A1004,Variables!$A$5:$A$105,0))&amp;IF($C1004="",""," | "&amp;INDEX(Mapping!$B$5:$B$26,MATCH($C1004,Mapping!$A$5:$A$26,0))&amp;" | "&amp;INDEX(Mapping!$B$30:$B$41,MATCH($B1004,Mapping!$A$30:$A$41,0)))</f>
        <v/>
      </c>
      <c r="I1004" s="5">
        <f>INDEX(Variables!$C$5:$C$105,MATCH($A1004,Variables!$A$5:$A$105,0))</f>
        <v/>
      </c>
      <c r="J1004" s="5">
        <f>INDEX(Variables!$E$5:$E$105,MATCH($A1004,Variables!$A$5:$A$105,0))</f>
        <v/>
      </c>
      <c r="K1004" s="25">
        <f>LOWER(Settings!$C$4)&amp;".mit."&amp;$A1004&amp;IF($C1004="","","."&amp;$C1004&amp;"."&amp;$B1004)&amp;IF(INDEX(Variables!$D$5:$D$105,MATCH($A1004,Variables!$A$5:$A$105,0))="","","."&amp;INDEX(Variables!$D$5:$D$105,MATCH($A1004,Variables!$A$5:$A$105,0)))&amp;"."&amp;K$5</f>
        <v/>
      </c>
      <c r="L1004" s="46">
        <f>INDEX(Inputs!$U$5:$U$132,MATCH($B1004&amp;"|"&amp;$C1004,Inputs!$A$5:$A$132,0))</f>
        <v/>
      </c>
      <c r="M1004" s="47">
        <f>L1004*(1/(1+$G1004))^(1+$E1004)*(1+M$7)^$D1004*(M986/L986)^$E1004*((M986+M995)/(L986+L995))^($F1004*(1+$E1004))</f>
        <v/>
      </c>
      <c r="N1004" s="47">
        <f>M1004*(1/(1+$G1004))^(1+$E1004)*(1+N$7)^$D1004*(N986/M986)^$E1004*((N986+N995)/(M986+M995))^($F1004*(1+$E1004))</f>
        <v/>
      </c>
      <c r="O1004" s="47">
        <f>N1004*(1/(1+$G1004))^(1+$E1004)*(1+O$7)^$D1004*(O986/N986)^$E1004*((O986+O995)/(N986+N995))^($F1004*(1+$E1004))</f>
        <v/>
      </c>
      <c r="P1004" s="47">
        <f>O1004*(1/(1+$G1004))^(1+$E1004)*(1+P$7)^$D1004*(P986/O986)^$E1004*((P986+P995)/(O986+O995))^($F1004*(1+$E1004))</f>
        <v/>
      </c>
      <c r="Q1004" s="47">
        <f>P1004*(1/(1+$G1004))^(1+$E1004)*(1+Q$7)^$D1004*(Q986/P986)^$E1004*((Q986+Q995)/(P986+P995))^($F1004*(1+$E1004))</f>
        <v/>
      </c>
      <c r="R1004" s="47">
        <f>Q1004*(1/(1+$G1004))^(1+$E1004)*(1+R$7)^$D1004*(R986/Q986)^$E1004*((R986+R995)/(Q986+Q995))^($F1004*(1+$E1004))</f>
        <v/>
      </c>
      <c r="S1004" s="47">
        <f>R1004*(1/(1+$G1004))^(1+$E1004)*(1+S$7)^$D1004*(S986/R986)^$E1004*((S986+S995)/(R986+R995))^($F1004*(1+$E1004))</f>
        <v/>
      </c>
      <c r="T1004" s="47">
        <f>S1004*(1/(1+$G1004))^(1+$E1004)*(1+T$7)^$D1004*(T986/S986)^$E1004*((T986+T995)/(S986+S995))^($F1004*(1+$E1004))</f>
        <v/>
      </c>
      <c r="U1004" s="47">
        <f>T1004*(1/(1+$G1004))^(1+$E1004)*(1+U$7)^$D1004*(U986/T986)^$E1004*((U986+U995)/(T986+T995))^($F1004*(1+$E1004))</f>
        <v/>
      </c>
      <c r="V1004" s="47">
        <f>U1004*(1/(1+$G1004))^(1+$E1004)*(1+V$7)^$D1004*(V986/U986)^$E1004*((V986+V995)/(U986+U995))^($F1004*(1+$E1004))</f>
        <v/>
      </c>
      <c r="W1004" s="47">
        <f>V1004*(1/(1+$G1004))^(1+$E1004)*(1+W$7)^$D1004*(W986/V986)^$E1004*((W986+W995)/(V986+V995))^($F1004*(1+$E1004))</f>
        <v/>
      </c>
      <c r="X1004" s="47">
        <f>W1004*(1/(1+$G1004))^(1+$E1004)*(1+X$7)^$D1004*(X986/W986)^$E1004*((X986+X995)/(W986+W995))^($F1004*(1+$E1004))</f>
        <v/>
      </c>
      <c r="Y1004" s="47">
        <f>X1004*(1/(1+$G1004))^(1+$E1004)*(1+Y$7)^$D1004*(Y986/X986)^$E1004*((Y986+Y995)/(X986+X995))^($F1004*(1+$E1004))</f>
        <v/>
      </c>
      <c r="Z1004" s="47">
        <f>Y1004*(1/(1+$G1004))^(1+$E1004)*(1+Z$7)^$D1004*(Z986/Y986)^$E1004*((Z986+Z995)/(Y986+Y995))^($F1004*(1+$E1004))</f>
        <v/>
      </c>
      <c r="AA1004" s="47">
        <f>Z1004*(1/(1+$G1004))^(1+$E1004)*(1+AA$7)^$D1004*(AA986/Z986)^$E1004*((AA986+AA995)/(Z986+Z995))^($F1004*(1+$E1004))</f>
        <v/>
      </c>
      <c r="AB1004" s="47">
        <f>AA1004*(1/(1+$G1004))^(1+$E1004)*(1+AB$7)^$D1004*(AB986/AA986)^$E1004*((AB986+AB995)/(AA986+AA995))^($F1004*(1+$E1004))</f>
        <v/>
      </c>
      <c r="AC1004" s="47">
        <f>AB1004*(1/(1+$G1004))^(1+$E1004)*(1+AC$7)^$D1004*(AC986/AB986)^$E1004*((AC986+AC995)/(AB986+AB995))^($F1004*(1+$E1004))</f>
        <v/>
      </c>
      <c r="AD1004" s="48">
        <f>FUELUSE(AC1004,AD986,AC986,AD995,AC995,AD$7,$D1004,$E1004,$F1004,$G1004)</f>
        <v/>
      </c>
      <c r="AE1004" s="25">
        <f>LOWER(Settings!$C$4)&amp;".mit."&amp;$A1004&amp;IF($C1004="","","."&amp;$C1004&amp;"."&amp;$B1004)&amp;IF(INDEX(Variables!$D$5:$D$105,MATCH($A1004,Variables!$A$5:$A$105,0))="","","."&amp;INDEX(Variables!$D$5:$D$105,MATCH($A1004,Variables!$A$5:$A$105,0)))&amp;"."&amp;AE$5</f>
        <v/>
      </c>
      <c r="AF1004" s="46">
        <f>INDEX(Inputs!$U$5:$U$132,MATCH($B1004&amp;"|"&amp;$C1004,Inputs!$A$5:$A$132,0))</f>
        <v/>
      </c>
      <c r="AG1004" s="47">
        <f>AF1004*(1/(1+$G1004))^(1+$E1004)*(1+AG$7)^$D1004*(AG986/AF986)^$E1004*((AG986+AG995)/(AF986+AF995))^($F1004*(1+$E1004))</f>
        <v/>
      </c>
      <c r="AH1004" s="47">
        <f>AG1004*(1/(1+$G1004))^(1+$E1004)*(1+AH$7)^$D1004*(AH986/AG986)^$E1004*((AH986+AH995)/(AG986+AG995))^($F1004*(1+$E1004))</f>
        <v/>
      </c>
      <c r="AI1004" s="47">
        <f>AH1004*(1/(1+$G1004))^(1+$E1004)*(1+AI$7)^$D1004*(AI986/AH986)^$E1004*((AI986+AI995)/(AH986+AH995))^($F1004*(1+$E1004))</f>
        <v/>
      </c>
      <c r="AJ1004" s="47">
        <f>AI1004*(1/(1+$G1004))^(1+$E1004)*(1+AJ$7)^$D1004*(AJ986/AI986)^$E1004*((AJ986+AJ995)/(AI986+AI995))^($F1004*(1+$E1004))</f>
        <v/>
      </c>
      <c r="AK1004" s="47">
        <f>AJ1004*(1/(1+$G1004))^(1+$E1004)*(1+AK$7)^$D1004*(AK986/AJ986)^$E1004*((AK986+AK995)/(AJ986+AJ995))^($F1004*(1+$E1004))</f>
        <v/>
      </c>
      <c r="AL1004" s="47">
        <f>AK1004*(1/(1+$G1004))^(1+$E1004)*(1+AL$7)^$D1004*(AL986/AK986)^$E1004*((AL986+AL995)/(AK986+AK995))^($F1004*(1+$E1004))</f>
        <v/>
      </c>
      <c r="AM1004" s="47">
        <f>AL1004*(1/(1+$G1004))^(1+$E1004)*(1+AM$7)^$D1004*(AM986/AL986)^$E1004*((AM986+AM995)/(AL986+AL995))^($F1004*(1+$E1004))</f>
        <v/>
      </c>
      <c r="AN1004" s="47">
        <f>AM1004*(1/(1+$G1004))^(1+$E1004)*(1+AN$7)^$D1004*(AN986/AM986)^$E1004*((AN986+AN995)/(AM986+AM995))^($F1004*(1+$E1004))</f>
        <v/>
      </c>
      <c r="AO1004" s="47">
        <f>AN1004*(1/(1+$G1004))^(1+$E1004)*(1+AO$7)^$D1004*(AO986/AN986)^$E1004*((AO986+AO995)/(AN986+AN995))^($F1004*(1+$E1004))</f>
        <v/>
      </c>
      <c r="AP1004" s="47">
        <f>AO1004*(1/(1+$G1004))^(1+$E1004)*(1+AP$7)^$D1004*(AP986/AO986)^$E1004*((AP986+AP995)/(AO986+AO995))^($F1004*(1+$E1004))</f>
        <v/>
      </c>
      <c r="AQ1004" s="47">
        <f>AP1004*(1/(1+$G1004))^(1+$E1004)*(1+AQ$7)^$D1004*(AQ986/AP986)^$E1004*((AQ986+AQ995)/(AP986+AP995))^($F1004*(1+$E1004))</f>
        <v/>
      </c>
      <c r="AR1004" s="47">
        <f>AQ1004*(1/(1+$G1004))^(1+$E1004)*(1+AR$7)^$D1004*(AR986/AQ986)^$E1004*((AR986+AR995)/(AQ986+AQ995))^($F1004*(1+$E1004))</f>
        <v/>
      </c>
      <c r="AS1004" s="47">
        <f>AR1004*(1/(1+$G1004))^(1+$E1004)*(1+AS$7)^$D1004*(AS986/AR986)^$E1004*((AS986+AS995)/(AR986+AR995))^($F1004*(1+$E1004))</f>
        <v/>
      </c>
      <c r="AT1004" s="47">
        <f>AS1004*(1/(1+$G1004))^(1+$E1004)*(1+AT$7)^$D1004*(AT986/AS986)^$E1004*((AT986+AT995)/(AS986+AS995))^($F1004*(1+$E1004))</f>
        <v/>
      </c>
      <c r="AU1004" s="47">
        <f>AT1004*(1/(1+$G1004))^(1+$E1004)*(1+AU$7)^$D1004*(AU986/AT986)^$E1004*((AU986+AU995)/(AT986+AT995))^($F1004*(1+$E1004))</f>
        <v/>
      </c>
      <c r="AV1004" s="47">
        <f>AU1004*(1/(1+$G1004))^(1+$E1004)*(1+AV$7)^$D1004*(AV986/AU986)^$E1004*((AV986+AV995)/(AU986+AU995))^($F1004*(1+$E1004))</f>
        <v/>
      </c>
      <c r="AW1004" s="47">
        <f>AV1004*(1/(1+$G1004))^(1+$E1004)*(1+AW$7)^$D1004*(AW986/AV986)^$E1004*((AW986+AW995)/(AV986+AV995))^($F1004*(1+$E1004))</f>
        <v/>
      </c>
      <c r="AX1004" s="48">
        <f>FUELUSE(AW1004,AX986,AW986,AX995,AW995,AX$7,$D1004,$E1004,$F1004,$G1004)</f>
        <v/>
      </c>
    </row>
    <row r="1005" hidden="1" outlineLevel="2">
      <c r="A1005" s="5" t="inlineStr">
        <is>
          <t>ener</t>
        </is>
      </c>
      <c r="B1005" s="5" t="inlineStr">
        <is>
          <t>lpg</t>
        </is>
      </c>
      <c r="C1005" s="5" t="inlineStr">
        <is>
          <t>mch</t>
        </is>
      </c>
      <c r="D1005" s="40">
        <f>INDEX(Inputs!$N$5:$N$132,MATCH($B1005&amp;"|"&amp;$C1005,Inputs!$A$5:$A$132,0))</f>
        <v/>
      </c>
      <c r="E1005" s="40">
        <f>INDEX(Inputs!$O$5:$O$132,MATCH($B1005&amp;"|"&amp;$C1005,Inputs!$A$5:$A$132,0))</f>
        <v/>
      </c>
      <c r="F1005" s="40">
        <f>INDEX(Inputs!$P$5:$P$132,MATCH($B1005&amp;"|"&amp;$C1005,Inputs!$A$5:$A$132,0))</f>
        <v/>
      </c>
      <c r="G1005" s="40">
        <f>INDEX(Inputs!$Q$5:$Q$132,MATCH($B1005&amp;"|"&amp;$C1005,Inputs!$A$5:$A$132,0))</f>
        <v/>
      </c>
      <c r="H1005" s="5">
        <f>INDEX(Variables!$B$5:$B$105,MATCH($A1005,Variables!$A$5:$A$105,0))&amp;IF($C1005="",""," | "&amp;INDEX(Mapping!$B$5:$B$26,MATCH($C1005,Mapping!$A$5:$A$26,0))&amp;" | "&amp;INDEX(Mapping!$B$30:$B$41,MATCH($B1005,Mapping!$A$30:$A$41,0)))</f>
        <v/>
      </c>
      <c r="I1005" s="5">
        <f>INDEX(Variables!$C$5:$C$105,MATCH($A1005,Variables!$A$5:$A$105,0))</f>
        <v/>
      </c>
      <c r="J1005" s="5">
        <f>INDEX(Variables!$E$5:$E$105,MATCH($A1005,Variables!$A$5:$A$105,0))</f>
        <v/>
      </c>
      <c r="K1005" s="25">
        <f>LOWER(Settings!$C$4)&amp;".mit."&amp;$A1005&amp;IF($C1005="","","."&amp;$C1005&amp;"."&amp;$B1005)&amp;IF(INDEX(Variables!$D$5:$D$105,MATCH($A1005,Variables!$A$5:$A$105,0))="","","."&amp;INDEX(Variables!$D$5:$D$105,MATCH($A1005,Variables!$A$5:$A$105,0)))&amp;"."&amp;K$5</f>
        <v/>
      </c>
      <c r="L1005" s="46">
        <f>INDEX(Inputs!$U$5:$U$132,MATCH($B1005&amp;"|"&amp;$C1005,Inputs!$A$5:$A$132,0))</f>
        <v/>
      </c>
      <c r="M1005" s="47">
        <f>L1005*(1/(1+$G1005))^(1+$E1005)*(1+M$7)^$D1005*(M987/L987)^$E1005*((M987+M996)/(L987+L996))^($F1005*(1+$E1005))</f>
        <v/>
      </c>
      <c r="N1005" s="47">
        <f>M1005*(1/(1+$G1005))^(1+$E1005)*(1+N$7)^$D1005*(N987/M987)^$E1005*((N987+N996)/(M987+M996))^($F1005*(1+$E1005))</f>
        <v/>
      </c>
      <c r="O1005" s="47">
        <f>N1005*(1/(1+$G1005))^(1+$E1005)*(1+O$7)^$D1005*(O987/N987)^$E1005*((O987+O996)/(N987+N996))^($F1005*(1+$E1005))</f>
        <v/>
      </c>
      <c r="P1005" s="47">
        <f>O1005*(1/(1+$G1005))^(1+$E1005)*(1+P$7)^$D1005*(P987/O987)^$E1005*((P987+P996)/(O987+O996))^($F1005*(1+$E1005))</f>
        <v/>
      </c>
      <c r="Q1005" s="47">
        <f>P1005*(1/(1+$G1005))^(1+$E1005)*(1+Q$7)^$D1005*(Q987/P987)^$E1005*((Q987+Q996)/(P987+P996))^($F1005*(1+$E1005))</f>
        <v/>
      </c>
      <c r="R1005" s="47">
        <f>Q1005*(1/(1+$G1005))^(1+$E1005)*(1+R$7)^$D1005*(R987/Q987)^$E1005*((R987+R996)/(Q987+Q996))^($F1005*(1+$E1005))</f>
        <v/>
      </c>
      <c r="S1005" s="47">
        <f>R1005*(1/(1+$G1005))^(1+$E1005)*(1+S$7)^$D1005*(S987/R987)^$E1005*((S987+S996)/(R987+R996))^($F1005*(1+$E1005))</f>
        <v/>
      </c>
      <c r="T1005" s="47">
        <f>S1005*(1/(1+$G1005))^(1+$E1005)*(1+T$7)^$D1005*(T987/S987)^$E1005*((T987+T996)/(S987+S996))^($F1005*(1+$E1005))</f>
        <v/>
      </c>
      <c r="U1005" s="47">
        <f>T1005*(1/(1+$G1005))^(1+$E1005)*(1+U$7)^$D1005*(U987/T987)^$E1005*((U987+U996)/(T987+T996))^($F1005*(1+$E1005))</f>
        <v/>
      </c>
      <c r="V1005" s="47">
        <f>U1005*(1/(1+$G1005))^(1+$E1005)*(1+V$7)^$D1005*(V987/U987)^$E1005*((V987+V996)/(U987+U996))^($F1005*(1+$E1005))</f>
        <v/>
      </c>
      <c r="W1005" s="47">
        <f>V1005*(1/(1+$G1005))^(1+$E1005)*(1+W$7)^$D1005*(W987/V987)^$E1005*((W987+W996)/(V987+V996))^($F1005*(1+$E1005))</f>
        <v/>
      </c>
      <c r="X1005" s="47">
        <f>W1005*(1/(1+$G1005))^(1+$E1005)*(1+X$7)^$D1005*(X987/W987)^$E1005*((X987+X996)/(W987+W996))^($F1005*(1+$E1005))</f>
        <v/>
      </c>
      <c r="Y1005" s="47">
        <f>X1005*(1/(1+$G1005))^(1+$E1005)*(1+Y$7)^$D1005*(Y987/X987)^$E1005*((Y987+Y996)/(X987+X996))^($F1005*(1+$E1005))</f>
        <v/>
      </c>
      <c r="Z1005" s="47">
        <f>Y1005*(1/(1+$G1005))^(1+$E1005)*(1+Z$7)^$D1005*(Z987/Y987)^$E1005*((Z987+Z996)/(Y987+Y996))^($F1005*(1+$E1005))</f>
        <v/>
      </c>
      <c r="AA1005" s="47">
        <f>Z1005*(1/(1+$G1005))^(1+$E1005)*(1+AA$7)^$D1005*(AA987/Z987)^$E1005*((AA987+AA996)/(Z987+Z996))^($F1005*(1+$E1005))</f>
        <v/>
      </c>
      <c r="AB1005" s="47">
        <f>AA1005*(1/(1+$G1005))^(1+$E1005)*(1+AB$7)^$D1005*(AB987/AA987)^$E1005*((AB987+AB996)/(AA987+AA996))^($F1005*(1+$E1005))</f>
        <v/>
      </c>
      <c r="AC1005" s="47">
        <f>AB1005*(1/(1+$G1005))^(1+$E1005)*(1+AC$7)^$D1005*(AC987/AB987)^$E1005*((AC987+AC996)/(AB987+AB996))^($F1005*(1+$E1005))</f>
        <v/>
      </c>
      <c r="AD1005" s="48">
        <f>FUELUSE(AC1005,AD987,AC987,AD996,AC996,AD$7,$D1005,$E1005,$F1005,$G1005)</f>
        <v/>
      </c>
      <c r="AE1005" s="25">
        <f>LOWER(Settings!$C$4)&amp;".mit."&amp;$A1005&amp;IF($C1005="","","."&amp;$C1005&amp;"."&amp;$B1005)&amp;IF(INDEX(Variables!$D$5:$D$105,MATCH($A1005,Variables!$A$5:$A$105,0))="","","."&amp;INDEX(Variables!$D$5:$D$105,MATCH($A1005,Variables!$A$5:$A$105,0)))&amp;"."&amp;AE$5</f>
        <v/>
      </c>
      <c r="AF1005" s="46">
        <f>INDEX(Inputs!$U$5:$U$132,MATCH($B1005&amp;"|"&amp;$C1005,Inputs!$A$5:$A$132,0))</f>
        <v/>
      </c>
      <c r="AG1005" s="47">
        <f>AF1005*(1/(1+$G1005))^(1+$E1005)*(1+AG$7)^$D1005*(AG987/AF987)^$E1005*((AG987+AG996)/(AF987+AF996))^($F1005*(1+$E1005))</f>
        <v/>
      </c>
      <c r="AH1005" s="47">
        <f>AG1005*(1/(1+$G1005))^(1+$E1005)*(1+AH$7)^$D1005*(AH987/AG987)^$E1005*((AH987+AH996)/(AG987+AG996))^($F1005*(1+$E1005))</f>
        <v/>
      </c>
      <c r="AI1005" s="47">
        <f>AH1005*(1/(1+$G1005))^(1+$E1005)*(1+AI$7)^$D1005*(AI987/AH987)^$E1005*((AI987+AI996)/(AH987+AH996))^($F1005*(1+$E1005))</f>
        <v/>
      </c>
      <c r="AJ1005" s="47">
        <f>AI1005*(1/(1+$G1005))^(1+$E1005)*(1+AJ$7)^$D1005*(AJ987/AI987)^$E1005*((AJ987+AJ996)/(AI987+AI996))^($F1005*(1+$E1005))</f>
        <v/>
      </c>
      <c r="AK1005" s="47">
        <f>AJ1005*(1/(1+$G1005))^(1+$E1005)*(1+AK$7)^$D1005*(AK987/AJ987)^$E1005*((AK987+AK996)/(AJ987+AJ996))^($F1005*(1+$E1005))</f>
        <v/>
      </c>
      <c r="AL1005" s="47">
        <f>AK1005*(1/(1+$G1005))^(1+$E1005)*(1+AL$7)^$D1005*(AL987/AK987)^$E1005*((AL987+AL996)/(AK987+AK996))^($F1005*(1+$E1005))</f>
        <v/>
      </c>
      <c r="AM1005" s="47">
        <f>AL1005*(1/(1+$G1005))^(1+$E1005)*(1+AM$7)^$D1005*(AM987/AL987)^$E1005*((AM987+AM996)/(AL987+AL996))^($F1005*(1+$E1005))</f>
        <v/>
      </c>
      <c r="AN1005" s="47">
        <f>AM1005*(1/(1+$G1005))^(1+$E1005)*(1+AN$7)^$D1005*(AN987/AM987)^$E1005*((AN987+AN996)/(AM987+AM996))^($F1005*(1+$E1005))</f>
        <v/>
      </c>
      <c r="AO1005" s="47">
        <f>AN1005*(1/(1+$G1005))^(1+$E1005)*(1+AO$7)^$D1005*(AO987/AN987)^$E1005*((AO987+AO996)/(AN987+AN996))^($F1005*(1+$E1005))</f>
        <v/>
      </c>
      <c r="AP1005" s="47">
        <f>AO1005*(1/(1+$G1005))^(1+$E1005)*(1+AP$7)^$D1005*(AP987/AO987)^$E1005*((AP987+AP996)/(AO987+AO996))^($F1005*(1+$E1005))</f>
        <v/>
      </c>
      <c r="AQ1005" s="47">
        <f>AP1005*(1/(1+$G1005))^(1+$E1005)*(1+AQ$7)^$D1005*(AQ987/AP987)^$E1005*((AQ987+AQ996)/(AP987+AP996))^($F1005*(1+$E1005))</f>
        <v/>
      </c>
      <c r="AR1005" s="47">
        <f>AQ1005*(1/(1+$G1005))^(1+$E1005)*(1+AR$7)^$D1005*(AR987/AQ987)^$E1005*((AR987+AR996)/(AQ987+AQ996))^($F1005*(1+$E1005))</f>
        <v/>
      </c>
      <c r="AS1005" s="47">
        <f>AR1005*(1/(1+$G1005))^(1+$E1005)*(1+AS$7)^$D1005*(AS987/AR987)^$E1005*((AS987+AS996)/(AR987+AR996))^($F1005*(1+$E1005))</f>
        <v/>
      </c>
      <c r="AT1005" s="47">
        <f>AS1005*(1/(1+$G1005))^(1+$E1005)*(1+AT$7)^$D1005*(AT987/AS987)^$E1005*((AT987+AT996)/(AS987+AS996))^($F1005*(1+$E1005))</f>
        <v/>
      </c>
      <c r="AU1005" s="47">
        <f>AT1005*(1/(1+$G1005))^(1+$E1005)*(1+AU$7)^$D1005*(AU987/AT987)^$E1005*((AU987+AU996)/(AT987+AT996))^($F1005*(1+$E1005))</f>
        <v/>
      </c>
      <c r="AV1005" s="47">
        <f>AU1005*(1/(1+$G1005))^(1+$E1005)*(1+AV$7)^$D1005*(AV987/AU987)^$E1005*((AV987+AV996)/(AU987+AU996))^($F1005*(1+$E1005))</f>
        <v/>
      </c>
      <c r="AW1005" s="47">
        <f>AV1005*(1/(1+$G1005))^(1+$E1005)*(1+AW$7)^$D1005*(AW987/AV987)^$E1005*((AW987+AW996)/(AV987+AV996))^($F1005*(1+$E1005))</f>
        <v/>
      </c>
      <c r="AX1005" s="48">
        <f>FUELUSE(AW1005,AX987,AW987,AX996,AW996,AX$7,$D1005,$E1005,$F1005,$G1005)</f>
        <v/>
      </c>
    </row>
    <row r="1006" hidden="1" outlineLevel="2">
      <c r="A1006" s="5" t="inlineStr">
        <is>
          <t>ener</t>
        </is>
      </c>
      <c r="B1006" s="5" t="inlineStr">
        <is>
          <t>ker</t>
        </is>
      </c>
      <c r="C1006" s="5" t="inlineStr">
        <is>
          <t>mch</t>
        </is>
      </c>
      <c r="D1006" s="40">
        <f>INDEX(Inputs!$N$5:$N$132,MATCH($B1006&amp;"|"&amp;$C1006,Inputs!$A$5:$A$132,0))</f>
        <v/>
      </c>
      <c r="E1006" s="40">
        <f>INDEX(Inputs!$O$5:$O$132,MATCH($B1006&amp;"|"&amp;$C1006,Inputs!$A$5:$A$132,0))</f>
        <v/>
      </c>
      <c r="F1006" s="40">
        <f>INDEX(Inputs!$P$5:$P$132,MATCH($B1006&amp;"|"&amp;$C1006,Inputs!$A$5:$A$132,0))</f>
        <v/>
      </c>
      <c r="G1006" s="40">
        <f>INDEX(Inputs!$Q$5:$Q$132,MATCH($B1006&amp;"|"&amp;$C1006,Inputs!$A$5:$A$132,0))</f>
        <v/>
      </c>
      <c r="H1006" s="5">
        <f>INDEX(Variables!$B$5:$B$105,MATCH($A1006,Variables!$A$5:$A$105,0))&amp;IF($C1006="",""," | "&amp;INDEX(Mapping!$B$5:$B$26,MATCH($C1006,Mapping!$A$5:$A$26,0))&amp;" | "&amp;INDEX(Mapping!$B$30:$B$41,MATCH($B1006,Mapping!$A$30:$A$41,0)))</f>
        <v/>
      </c>
      <c r="I1006" s="5">
        <f>INDEX(Variables!$C$5:$C$105,MATCH($A1006,Variables!$A$5:$A$105,0))</f>
        <v/>
      </c>
      <c r="J1006" s="5">
        <f>INDEX(Variables!$E$5:$E$105,MATCH($A1006,Variables!$A$5:$A$105,0))</f>
        <v/>
      </c>
      <c r="K1006" s="25">
        <f>LOWER(Settings!$C$4)&amp;".mit."&amp;$A1006&amp;IF($C1006="","","."&amp;$C1006&amp;"."&amp;$B1006)&amp;IF(INDEX(Variables!$D$5:$D$105,MATCH($A1006,Variables!$A$5:$A$105,0))="","","."&amp;INDEX(Variables!$D$5:$D$105,MATCH($A1006,Variables!$A$5:$A$105,0)))&amp;"."&amp;K$5</f>
        <v/>
      </c>
      <c r="L1006" s="46">
        <f>INDEX(Inputs!$U$5:$U$132,MATCH($B1006&amp;"|"&amp;$C1006,Inputs!$A$5:$A$132,0))</f>
        <v/>
      </c>
      <c r="M1006" s="47">
        <f>L1006*(1/(1+$G1006))^(1+$E1006)*(1+M$7)^$D1006*(M988/L988)^$E1006*((M988+M997)/(L988+L997))^($F1006*(1+$E1006))</f>
        <v/>
      </c>
      <c r="N1006" s="47">
        <f>M1006*(1/(1+$G1006))^(1+$E1006)*(1+N$7)^$D1006*(N988/M988)^$E1006*((N988+N997)/(M988+M997))^($F1006*(1+$E1006))</f>
        <v/>
      </c>
      <c r="O1006" s="47">
        <f>N1006*(1/(1+$G1006))^(1+$E1006)*(1+O$7)^$D1006*(O988/N988)^$E1006*((O988+O997)/(N988+N997))^($F1006*(1+$E1006))</f>
        <v/>
      </c>
      <c r="P1006" s="47">
        <f>O1006*(1/(1+$G1006))^(1+$E1006)*(1+P$7)^$D1006*(P988/O988)^$E1006*((P988+P997)/(O988+O997))^($F1006*(1+$E1006))</f>
        <v/>
      </c>
      <c r="Q1006" s="47">
        <f>P1006*(1/(1+$G1006))^(1+$E1006)*(1+Q$7)^$D1006*(Q988/P988)^$E1006*((Q988+Q997)/(P988+P997))^($F1006*(1+$E1006))</f>
        <v/>
      </c>
      <c r="R1006" s="47">
        <f>Q1006*(1/(1+$G1006))^(1+$E1006)*(1+R$7)^$D1006*(R988/Q988)^$E1006*((R988+R997)/(Q988+Q997))^($F1006*(1+$E1006))</f>
        <v/>
      </c>
      <c r="S1006" s="47">
        <f>R1006*(1/(1+$G1006))^(1+$E1006)*(1+S$7)^$D1006*(S988/R988)^$E1006*((S988+S997)/(R988+R997))^($F1006*(1+$E1006))</f>
        <v/>
      </c>
      <c r="T1006" s="47">
        <f>S1006*(1/(1+$G1006))^(1+$E1006)*(1+T$7)^$D1006*(T988/S988)^$E1006*((T988+T997)/(S988+S997))^($F1006*(1+$E1006))</f>
        <v/>
      </c>
      <c r="U1006" s="47">
        <f>T1006*(1/(1+$G1006))^(1+$E1006)*(1+U$7)^$D1006*(U988/T988)^$E1006*((U988+U997)/(T988+T997))^($F1006*(1+$E1006))</f>
        <v/>
      </c>
      <c r="V1006" s="47">
        <f>U1006*(1/(1+$G1006))^(1+$E1006)*(1+V$7)^$D1006*(V988/U988)^$E1006*((V988+V997)/(U988+U997))^($F1006*(1+$E1006))</f>
        <v/>
      </c>
      <c r="W1006" s="47">
        <f>V1006*(1/(1+$G1006))^(1+$E1006)*(1+W$7)^$D1006*(W988/V988)^$E1006*((W988+W997)/(V988+V997))^($F1006*(1+$E1006))</f>
        <v/>
      </c>
      <c r="X1006" s="47">
        <f>W1006*(1/(1+$G1006))^(1+$E1006)*(1+X$7)^$D1006*(X988/W988)^$E1006*((X988+X997)/(W988+W997))^($F1006*(1+$E1006))</f>
        <v/>
      </c>
      <c r="Y1006" s="47">
        <f>X1006*(1/(1+$G1006))^(1+$E1006)*(1+Y$7)^$D1006*(Y988/X988)^$E1006*((Y988+Y997)/(X988+X997))^($F1006*(1+$E1006))</f>
        <v/>
      </c>
      <c r="Z1006" s="47">
        <f>Y1006*(1/(1+$G1006))^(1+$E1006)*(1+Z$7)^$D1006*(Z988/Y988)^$E1006*((Z988+Z997)/(Y988+Y997))^($F1006*(1+$E1006))</f>
        <v/>
      </c>
      <c r="AA1006" s="47">
        <f>Z1006*(1/(1+$G1006))^(1+$E1006)*(1+AA$7)^$D1006*(AA988/Z988)^$E1006*((AA988+AA997)/(Z988+Z997))^($F1006*(1+$E1006))</f>
        <v/>
      </c>
      <c r="AB1006" s="47">
        <f>AA1006*(1/(1+$G1006))^(1+$E1006)*(1+AB$7)^$D1006*(AB988/AA988)^$E1006*((AB988+AB997)/(AA988+AA997))^($F1006*(1+$E1006))</f>
        <v/>
      </c>
      <c r="AC1006" s="47">
        <f>AB1006*(1/(1+$G1006))^(1+$E1006)*(1+AC$7)^$D1006*(AC988/AB988)^$E1006*((AC988+AC997)/(AB988+AB997))^($F1006*(1+$E1006))</f>
        <v/>
      </c>
      <c r="AD1006" s="48">
        <f>FUELUSE(AC1006,AD988,AC988,AD997,AC997,AD$7,$D1006,$E1006,$F1006,$G1006)</f>
        <v/>
      </c>
      <c r="AE1006" s="25">
        <f>LOWER(Settings!$C$4)&amp;".mit."&amp;$A1006&amp;IF($C1006="","","."&amp;$C1006&amp;"."&amp;$B1006)&amp;IF(INDEX(Variables!$D$5:$D$105,MATCH($A1006,Variables!$A$5:$A$105,0))="","","."&amp;INDEX(Variables!$D$5:$D$105,MATCH($A1006,Variables!$A$5:$A$105,0)))&amp;"."&amp;AE$5</f>
        <v/>
      </c>
      <c r="AF1006" s="46">
        <f>INDEX(Inputs!$U$5:$U$132,MATCH($B1006&amp;"|"&amp;$C1006,Inputs!$A$5:$A$132,0))</f>
        <v/>
      </c>
      <c r="AG1006" s="47">
        <f>AF1006*(1/(1+$G1006))^(1+$E1006)*(1+AG$7)^$D1006*(AG988/AF988)^$E1006*((AG988+AG997)/(AF988+AF997))^($F1006*(1+$E1006))</f>
        <v/>
      </c>
      <c r="AH1006" s="47">
        <f>AG1006*(1/(1+$G1006))^(1+$E1006)*(1+AH$7)^$D1006*(AH988/AG988)^$E1006*((AH988+AH997)/(AG988+AG997))^($F1006*(1+$E1006))</f>
        <v/>
      </c>
      <c r="AI1006" s="47">
        <f>AH1006*(1/(1+$G1006))^(1+$E1006)*(1+AI$7)^$D1006*(AI988/AH988)^$E1006*((AI988+AI997)/(AH988+AH997))^($F1006*(1+$E1006))</f>
        <v/>
      </c>
      <c r="AJ1006" s="47">
        <f>AI1006*(1/(1+$G1006))^(1+$E1006)*(1+AJ$7)^$D1006*(AJ988/AI988)^$E1006*((AJ988+AJ997)/(AI988+AI997))^($F1006*(1+$E1006))</f>
        <v/>
      </c>
      <c r="AK1006" s="47">
        <f>AJ1006*(1/(1+$G1006))^(1+$E1006)*(1+AK$7)^$D1006*(AK988/AJ988)^$E1006*((AK988+AK997)/(AJ988+AJ997))^($F1006*(1+$E1006))</f>
        <v/>
      </c>
      <c r="AL1006" s="47">
        <f>AK1006*(1/(1+$G1006))^(1+$E1006)*(1+AL$7)^$D1006*(AL988/AK988)^$E1006*((AL988+AL997)/(AK988+AK997))^($F1006*(1+$E1006))</f>
        <v/>
      </c>
      <c r="AM1006" s="47">
        <f>AL1006*(1/(1+$G1006))^(1+$E1006)*(1+AM$7)^$D1006*(AM988/AL988)^$E1006*((AM988+AM997)/(AL988+AL997))^($F1006*(1+$E1006))</f>
        <v/>
      </c>
      <c r="AN1006" s="47">
        <f>AM1006*(1/(1+$G1006))^(1+$E1006)*(1+AN$7)^$D1006*(AN988/AM988)^$E1006*((AN988+AN997)/(AM988+AM997))^($F1006*(1+$E1006))</f>
        <v/>
      </c>
      <c r="AO1006" s="47">
        <f>AN1006*(1/(1+$G1006))^(1+$E1006)*(1+AO$7)^$D1006*(AO988/AN988)^$E1006*((AO988+AO997)/(AN988+AN997))^($F1006*(1+$E1006))</f>
        <v/>
      </c>
      <c r="AP1006" s="47">
        <f>AO1006*(1/(1+$G1006))^(1+$E1006)*(1+AP$7)^$D1006*(AP988/AO988)^$E1006*((AP988+AP997)/(AO988+AO997))^($F1006*(1+$E1006))</f>
        <v/>
      </c>
      <c r="AQ1006" s="47">
        <f>AP1006*(1/(1+$G1006))^(1+$E1006)*(1+AQ$7)^$D1006*(AQ988/AP988)^$E1006*((AQ988+AQ997)/(AP988+AP997))^($F1006*(1+$E1006))</f>
        <v/>
      </c>
      <c r="AR1006" s="47">
        <f>AQ1006*(1/(1+$G1006))^(1+$E1006)*(1+AR$7)^$D1006*(AR988/AQ988)^$E1006*((AR988+AR997)/(AQ988+AQ997))^($F1006*(1+$E1006))</f>
        <v/>
      </c>
      <c r="AS1006" s="47">
        <f>AR1006*(1/(1+$G1006))^(1+$E1006)*(1+AS$7)^$D1006*(AS988/AR988)^$E1006*((AS988+AS997)/(AR988+AR997))^($F1006*(1+$E1006))</f>
        <v/>
      </c>
      <c r="AT1006" s="47">
        <f>AS1006*(1/(1+$G1006))^(1+$E1006)*(1+AT$7)^$D1006*(AT988/AS988)^$E1006*((AT988+AT997)/(AS988+AS997))^($F1006*(1+$E1006))</f>
        <v/>
      </c>
      <c r="AU1006" s="47">
        <f>AT1006*(1/(1+$G1006))^(1+$E1006)*(1+AU$7)^$D1006*(AU988/AT988)^$E1006*((AU988+AU997)/(AT988+AT997))^($F1006*(1+$E1006))</f>
        <v/>
      </c>
      <c r="AV1006" s="47">
        <f>AU1006*(1/(1+$G1006))^(1+$E1006)*(1+AV$7)^$D1006*(AV988/AU988)^$E1006*((AV988+AV997)/(AU988+AU997))^($F1006*(1+$E1006))</f>
        <v/>
      </c>
      <c r="AW1006" s="47">
        <f>AV1006*(1/(1+$G1006))^(1+$E1006)*(1+AW$7)^$D1006*(AW988/AV988)^$E1006*((AW988+AW997)/(AV988+AV997))^($F1006*(1+$E1006))</f>
        <v/>
      </c>
      <c r="AX1006" s="48">
        <f>FUELUSE(AW1006,AX988,AW988,AX997,AW997,AX$7,$D1006,$E1006,$F1006,$G1006)</f>
        <v/>
      </c>
    </row>
    <row r="1007" hidden="1" outlineLevel="2">
      <c r="A1007" s="5" t="inlineStr">
        <is>
          <t>ener</t>
        </is>
      </c>
      <c r="B1007" s="5" t="inlineStr">
        <is>
          <t>oop</t>
        </is>
      </c>
      <c r="C1007" s="5" t="inlineStr">
        <is>
          <t>mch</t>
        </is>
      </c>
      <c r="D1007" s="40">
        <f>INDEX(Inputs!$N$5:$N$132,MATCH($B1007&amp;"|"&amp;$C1007,Inputs!$A$5:$A$132,0))</f>
        <v/>
      </c>
      <c r="E1007" s="40">
        <f>INDEX(Inputs!$O$5:$O$132,MATCH($B1007&amp;"|"&amp;$C1007,Inputs!$A$5:$A$132,0))</f>
        <v/>
      </c>
      <c r="F1007" s="40">
        <f>INDEX(Inputs!$P$5:$P$132,MATCH($B1007&amp;"|"&amp;$C1007,Inputs!$A$5:$A$132,0))</f>
        <v/>
      </c>
      <c r="G1007" s="40">
        <f>INDEX(Inputs!$Q$5:$Q$132,MATCH($B1007&amp;"|"&amp;$C1007,Inputs!$A$5:$A$132,0))</f>
        <v/>
      </c>
      <c r="H1007" s="5">
        <f>INDEX(Variables!$B$5:$B$105,MATCH($A1007,Variables!$A$5:$A$105,0))&amp;IF($C1007="",""," | "&amp;INDEX(Mapping!$B$5:$B$26,MATCH($C1007,Mapping!$A$5:$A$26,0))&amp;" | "&amp;INDEX(Mapping!$B$30:$B$41,MATCH($B1007,Mapping!$A$30:$A$41,0)))</f>
        <v/>
      </c>
      <c r="I1007" s="5">
        <f>INDEX(Variables!$C$5:$C$105,MATCH($A1007,Variables!$A$5:$A$105,0))</f>
        <v/>
      </c>
      <c r="J1007" s="5">
        <f>INDEX(Variables!$E$5:$E$105,MATCH($A1007,Variables!$A$5:$A$105,0))</f>
        <v/>
      </c>
      <c r="K1007" s="25">
        <f>LOWER(Settings!$C$4)&amp;".mit."&amp;$A1007&amp;IF($C1007="","","."&amp;$C1007&amp;"."&amp;$B1007)&amp;IF(INDEX(Variables!$D$5:$D$105,MATCH($A1007,Variables!$A$5:$A$105,0))="","","."&amp;INDEX(Variables!$D$5:$D$105,MATCH($A1007,Variables!$A$5:$A$105,0)))&amp;"."&amp;K$5</f>
        <v/>
      </c>
      <c r="L1007" s="46">
        <f>INDEX(Inputs!$U$5:$U$132,MATCH($B1007&amp;"|"&amp;$C1007,Inputs!$A$5:$A$132,0))</f>
        <v/>
      </c>
      <c r="M1007" s="47">
        <f>L1007*(1/(1+$G1007))^(1+$E1007)*(1+M$7)^$D1007*(M989/L989)^$E1007*((M989+M998)/(L989+L998))^($F1007*(1+$E1007))</f>
        <v/>
      </c>
      <c r="N1007" s="47">
        <f>M1007*(1/(1+$G1007))^(1+$E1007)*(1+N$7)^$D1007*(N989/M989)^$E1007*((N989+N998)/(M989+M998))^($F1007*(1+$E1007))</f>
        <v/>
      </c>
      <c r="O1007" s="47">
        <f>N1007*(1/(1+$G1007))^(1+$E1007)*(1+O$7)^$D1007*(O989/N989)^$E1007*((O989+O998)/(N989+N998))^($F1007*(1+$E1007))</f>
        <v/>
      </c>
      <c r="P1007" s="47">
        <f>O1007*(1/(1+$G1007))^(1+$E1007)*(1+P$7)^$D1007*(P989/O989)^$E1007*((P989+P998)/(O989+O998))^($F1007*(1+$E1007))</f>
        <v/>
      </c>
      <c r="Q1007" s="47">
        <f>P1007*(1/(1+$G1007))^(1+$E1007)*(1+Q$7)^$D1007*(Q989/P989)^$E1007*((Q989+Q998)/(P989+P998))^($F1007*(1+$E1007))</f>
        <v/>
      </c>
      <c r="R1007" s="47">
        <f>Q1007*(1/(1+$G1007))^(1+$E1007)*(1+R$7)^$D1007*(R989/Q989)^$E1007*((R989+R998)/(Q989+Q998))^($F1007*(1+$E1007))</f>
        <v/>
      </c>
      <c r="S1007" s="47">
        <f>R1007*(1/(1+$G1007))^(1+$E1007)*(1+S$7)^$D1007*(S989/R989)^$E1007*((S989+S998)/(R989+R998))^($F1007*(1+$E1007))</f>
        <v/>
      </c>
      <c r="T1007" s="47">
        <f>S1007*(1/(1+$G1007))^(1+$E1007)*(1+T$7)^$D1007*(T989/S989)^$E1007*((T989+T998)/(S989+S998))^($F1007*(1+$E1007))</f>
        <v/>
      </c>
      <c r="U1007" s="47">
        <f>T1007*(1/(1+$G1007))^(1+$E1007)*(1+U$7)^$D1007*(U989/T989)^$E1007*((U989+U998)/(T989+T998))^($F1007*(1+$E1007))</f>
        <v/>
      </c>
      <c r="V1007" s="47">
        <f>U1007*(1/(1+$G1007))^(1+$E1007)*(1+V$7)^$D1007*(V989/U989)^$E1007*((V989+V998)/(U989+U998))^($F1007*(1+$E1007))</f>
        <v/>
      </c>
      <c r="W1007" s="47">
        <f>V1007*(1/(1+$G1007))^(1+$E1007)*(1+W$7)^$D1007*(W989/V989)^$E1007*((W989+W998)/(V989+V998))^($F1007*(1+$E1007))</f>
        <v/>
      </c>
      <c r="X1007" s="47">
        <f>W1007*(1/(1+$G1007))^(1+$E1007)*(1+X$7)^$D1007*(X989/W989)^$E1007*((X989+X998)/(W989+W998))^($F1007*(1+$E1007))</f>
        <v/>
      </c>
      <c r="Y1007" s="47">
        <f>X1007*(1/(1+$G1007))^(1+$E1007)*(1+Y$7)^$D1007*(Y989/X989)^$E1007*((Y989+Y998)/(X989+X998))^($F1007*(1+$E1007))</f>
        <v/>
      </c>
      <c r="Z1007" s="47">
        <f>Y1007*(1/(1+$G1007))^(1+$E1007)*(1+Z$7)^$D1007*(Z989/Y989)^$E1007*((Z989+Z998)/(Y989+Y998))^($F1007*(1+$E1007))</f>
        <v/>
      </c>
      <c r="AA1007" s="47">
        <f>Z1007*(1/(1+$G1007))^(1+$E1007)*(1+AA$7)^$D1007*(AA989/Z989)^$E1007*((AA989+AA998)/(Z989+Z998))^($F1007*(1+$E1007))</f>
        <v/>
      </c>
      <c r="AB1007" s="47">
        <f>AA1007*(1/(1+$G1007))^(1+$E1007)*(1+AB$7)^$D1007*(AB989/AA989)^$E1007*((AB989+AB998)/(AA989+AA998))^($F1007*(1+$E1007))</f>
        <v/>
      </c>
      <c r="AC1007" s="47">
        <f>AB1007*(1/(1+$G1007))^(1+$E1007)*(1+AC$7)^$D1007*(AC989/AB989)^$E1007*((AC989+AC998)/(AB989+AB998))^($F1007*(1+$E1007))</f>
        <v/>
      </c>
      <c r="AD1007" s="48">
        <f>FUELUSE(AC1007,AD989,AC989,AD998,AC998,AD$7,$D1007,$E1007,$F1007,$G1007)</f>
        <v/>
      </c>
      <c r="AE1007" s="25">
        <f>LOWER(Settings!$C$4)&amp;".mit."&amp;$A1007&amp;IF($C1007="","","."&amp;$C1007&amp;"."&amp;$B1007)&amp;IF(INDEX(Variables!$D$5:$D$105,MATCH($A1007,Variables!$A$5:$A$105,0))="","","."&amp;INDEX(Variables!$D$5:$D$105,MATCH($A1007,Variables!$A$5:$A$105,0)))&amp;"."&amp;AE$5</f>
        <v/>
      </c>
      <c r="AF1007" s="46">
        <f>INDEX(Inputs!$U$5:$U$132,MATCH($B1007&amp;"|"&amp;$C1007,Inputs!$A$5:$A$132,0))</f>
        <v/>
      </c>
      <c r="AG1007" s="47">
        <f>AF1007*(1/(1+$G1007))^(1+$E1007)*(1+AG$7)^$D1007*(AG989/AF989)^$E1007*((AG989+AG998)/(AF989+AF998))^($F1007*(1+$E1007))</f>
        <v/>
      </c>
      <c r="AH1007" s="47">
        <f>AG1007*(1/(1+$G1007))^(1+$E1007)*(1+AH$7)^$D1007*(AH989/AG989)^$E1007*((AH989+AH998)/(AG989+AG998))^($F1007*(1+$E1007))</f>
        <v/>
      </c>
      <c r="AI1007" s="47">
        <f>AH1007*(1/(1+$G1007))^(1+$E1007)*(1+AI$7)^$D1007*(AI989/AH989)^$E1007*((AI989+AI998)/(AH989+AH998))^($F1007*(1+$E1007))</f>
        <v/>
      </c>
      <c r="AJ1007" s="47">
        <f>AI1007*(1/(1+$G1007))^(1+$E1007)*(1+AJ$7)^$D1007*(AJ989/AI989)^$E1007*((AJ989+AJ998)/(AI989+AI998))^($F1007*(1+$E1007))</f>
        <v/>
      </c>
      <c r="AK1007" s="47">
        <f>AJ1007*(1/(1+$G1007))^(1+$E1007)*(1+AK$7)^$D1007*(AK989/AJ989)^$E1007*((AK989+AK998)/(AJ989+AJ998))^($F1007*(1+$E1007))</f>
        <v/>
      </c>
      <c r="AL1007" s="47">
        <f>AK1007*(1/(1+$G1007))^(1+$E1007)*(1+AL$7)^$D1007*(AL989/AK989)^$E1007*((AL989+AL998)/(AK989+AK998))^($F1007*(1+$E1007))</f>
        <v/>
      </c>
      <c r="AM1007" s="47">
        <f>AL1007*(1/(1+$G1007))^(1+$E1007)*(1+AM$7)^$D1007*(AM989/AL989)^$E1007*((AM989+AM998)/(AL989+AL998))^($F1007*(1+$E1007))</f>
        <v/>
      </c>
      <c r="AN1007" s="47">
        <f>AM1007*(1/(1+$G1007))^(1+$E1007)*(1+AN$7)^$D1007*(AN989/AM989)^$E1007*((AN989+AN998)/(AM989+AM998))^($F1007*(1+$E1007))</f>
        <v/>
      </c>
      <c r="AO1007" s="47">
        <f>AN1007*(1/(1+$G1007))^(1+$E1007)*(1+AO$7)^$D1007*(AO989/AN989)^$E1007*((AO989+AO998)/(AN989+AN998))^($F1007*(1+$E1007))</f>
        <v/>
      </c>
      <c r="AP1007" s="47">
        <f>AO1007*(1/(1+$G1007))^(1+$E1007)*(1+AP$7)^$D1007*(AP989/AO989)^$E1007*((AP989+AP998)/(AO989+AO998))^($F1007*(1+$E1007))</f>
        <v/>
      </c>
      <c r="AQ1007" s="47">
        <f>AP1007*(1/(1+$G1007))^(1+$E1007)*(1+AQ$7)^$D1007*(AQ989/AP989)^$E1007*((AQ989+AQ998)/(AP989+AP998))^($F1007*(1+$E1007))</f>
        <v/>
      </c>
      <c r="AR1007" s="47">
        <f>AQ1007*(1/(1+$G1007))^(1+$E1007)*(1+AR$7)^$D1007*(AR989/AQ989)^$E1007*((AR989+AR998)/(AQ989+AQ998))^($F1007*(1+$E1007))</f>
        <v/>
      </c>
      <c r="AS1007" s="47">
        <f>AR1007*(1/(1+$G1007))^(1+$E1007)*(1+AS$7)^$D1007*(AS989/AR989)^$E1007*((AS989+AS998)/(AR989+AR998))^($F1007*(1+$E1007))</f>
        <v/>
      </c>
      <c r="AT1007" s="47">
        <f>AS1007*(1/(1+$G1007))^(1+$E1007)*(1+AT$7)^$D1007*(AT989/AS989)^$E1007*((AT989+AT998)/(AS989+AS998))^($F1007*(1+$E1007))</f>
        <v/>
      </c>
      <c r="AU1007" s="47">
        <f>AT1007*(1/(1+$G1007))^(1+$E1007)*(1+AU$7)^$D1007*(AU989/AT989)^$E1007*((AU989+AU998)/(AT989+AT998))^($F1007*(1+$E1007))</f>
        <v/>
      </c>
      <c r="AV1007" s="47">
        <f>AU1007*(1/(1+$G1007))^(1+$E1007)*(1+AV$7)^$D1007*(AV989/AU989)^$E1007*((AV989+AV998)/(AU989+AU998))^($F1007*(1+$E1007))</f>
        <v/>
      </c>
      <c r="AW1007" s="47">
        <f>AV1007*(1/(1+$G1007))^(1+$E1007)*(1+AW$7)^$D1007*(AW989/AV989)^$E1007*((AW989+AW998)/(AV989+AV998))^($F1007*(1+$E1007))</f>
        <v/>
      </c>
      <c r="AX1007" s="48">
        <f>FUELUSE(AW1007,AX989,AW989,AX998,AW998,AX$7,$D1007,$E1007,$F1007,$G1007)</f>
        <v/>
      </c>
    </row>
    <row r="1008" hidden="1" outlineLevel="2">
      <c r="A1008" s="5" t="inlineStr">
        <is>
          <t>ener</t>
        </is>
      </c>
      <c r="B1008" s="5" t="inlineStr">
        <is>
          <t>bio</t>
        </is>
      </c>
      <c r="C1008" s="5" t="inlineStr">
        <is>
          <t>mch</t>
        </is>
      </c>
      <c r="D1008" s="40">
        <f>INDEX(Inputs!$N$5:$N$132,MATCH($B1008&amp;"|"&amp;$C1008,Inputs!$A$5:$A$132,0))</f>
        <v/>
      </c>
      <c r="E1008" s="40">
        <f>INDEX(Inputs!$O$5:$O$132,MATCH($B1008&amp;"|"&amp;$C1008,Inputs!$A$5:$A$132,0))</f>
        <v/>
      </c>
      <c r="F1008" s="40">
        <f>INDEX(Inputs!$P$5:$P$132,MATCH($B1008&amp;"|"&amp;$C1008,Inputs!$A$5:$A$132,0))</f>
        <v/>
      </c>
      <c r="G1008" s="40">
        <f>INDEX(Inputs!$Q$5:$Q$132,MATCH($B1008&amp;"|"&amp;$C1008,Inputs!$A$5:$A$132,0))</f>
        <v/>
      </c>
      <c r="H1008" s="5">
        <f>INDEX(Variables!$B$5:$B$105,MATCH($A1008,Variables!$A$5:$A$105,0))&amp;IF($C1008="",""," | "&amp;INDEX(Mapping!$B$5:$B$26,MATCH($C1008,Mapping!$A$5:$A$26,0))&amp;" | "&amp;INDEX(Mapping!$B$30:$B$41,MATCH($B1008,Mapping!$A$30:$A$41,0)))</f>
        <v/>
      </c>
      <c r="I1008" s="5">
        <f>INDEX(Variables!$C$5:$C$105,MATCH($A1008,Variables!$A$5:$A$105,0))</f>
        <v/>
      </c>
      <c r="J1008" s="5">
        <f>INDEX(Variables!$E$5:$E$105,MATCH($A1008,Variables!$A$5:$A$105,0))</f>
        <v/>
      </c>
      <c r="K1008" s="25">
        <f>LOWER(Settings!$C$4)&amp;".mit."&amp;$A1008&amp;IF($C1008="","","."&amp;$C1008&amp;"."&amp;$B1008)&amp;IF(INDEX(Variables!$D$5:$D$105,MATCH($A1008,Variables!$A$5:$A$105,0))="","","."&amp;INDEX(Variables!$D$5:$D$105,MATCH($A1008,Variables!$A$5:$A$105,0)))&amp;"."&amp;K$5</f>
        <v/>
      </c>
      <c r="L1008" s="46">
        <f>INDEX(Inputs!$U$5:$U$132,MATCH($B1008&amp;"|"&amp;$C1008,Inputs!$A$5:$A$132,0))</f>
        <v/>
      </c>
      <c r="M1008" s="47">
        <f>L1008*(1/(1+$G1008))^(1+$E1008)*(1+M$7)^$D1008*(M990/L990)^$E1008*((M990+M999)/(L990+L999))^($F1008*(1+$E1008))</f>
        <v/>
      </c>
      <c r="N1008" s="47">
        <f>M1008*(1/(1+$G1008))^(1+$E1008)*(1+N$7)^$D1008*(N990/M990)^$E1008*((N990+N999)/(M990+M999))^($F1008*(1+$E1008))</f>
        <v/>
      </c>
      <c r="O1008" s="47">
        <f>N1008*(1/(1+$G1008))^(1+$E1008)*(1+O$7)^$D1008*(O990/N990)^$E1008*((O990+O999)/(N990+N999))^($F1008*(1+$E1008))</f>
        <v/>
      </c>
      <c r="P1008" s="47">
        <f>O1008*(1/(1+$G1008))^(1+$E1008)*(1+P$7)^$D1008*(P990/O990)^$E1008*((P990+P999)/(O990+O999))^($F1008*(1+$E1008))</f>
        <v/>
      </c>
      <c r="Q1008" s="47">
        <f>P1008*(1/(1+$G1008))^(1+$E1008)*(1+Q$7)^$D1008*(Q990/P990)^$E1008*((Q990+Q999)/(P990+P999))^($F1008*(1+$E1008))</f>
        <v/>
      </c>
      <c r="R1008" s="47">
        <f>Q1008*(1/(1+$G1008))^(1+$E1008)*(1+R$7)^$D1008*(R990/Q990)^$E1008*((R990+R999)/(Q990+Q999))^($F1008*(1+$E1008))</f>
        <v/>
      </c>
      <c r="S1008" s="47">
        <f>R1008*(1/(1+$G1008))^(1+$E1008)*(1+S$7)^$D1008*(S990/R990)^$E1008*((S990+S999)/(R990+R999))^($F1008*(1+$E1008))</f>
        <v/>
      </c>
      <c r="T1008" s="47">
        <f>S1008*(1/(1+$G1008))^(1+$E1008)*(1+T$7)^$D1008*(T990/S990)^$E1008*((T990+T999)/(S990+S999))^($F1008*(1+$E1008))</f>
        <v/>
      </c>
      <c r="U1008" s="47">
        <f>T1008*(1/(1+$G1008))^(1+$E1008)*(1+U$7)^$D1008*(U990/T990)^$E1008*((U990+U999)/(T990+T999))^($F1008*(1+$E1008))</f>
        <v/>
      </c>
      <c r="V1008" s="47">
        <f>U1008*(1/(1+$G1008))^(1+$E1008)*(1+V$7)^$D1008*(V990/U990)^$E1008*((V990+V999)/(U990+U999))^($F1008*(1+$E1008))</f>
        <v/>
      </c>
      <c r="W1008" s="47">
        <f>V1008*(1/(1+$G1008))^(1+$E1008)*(1+W$7)^$D1008*(W990/V990)^$E1008*((W990+W999)/(V990+V999))^($F1008*(1+$E1008))</f>
        <v/>
      </c>
      <c r="X1008" s="47">
        <f>W1008*(1/(1+$G1008))^(1+$E1008)*(1+X$7)^$D1008*(X990/W990)^$E1008*((X990+X999)/(W990+W999))^($F1008*(1+$E1008))</f>
        <v/>
      </c>
      <c r="Y1008" s="47">
        <f>X1008*(1/(1+$G1008))^(1+$E1008)*(1+Y$7)^$D1008*(Y990/X990)^$E1008*((Y990+Y999)/(X990+X999))^($F1008*(1+$E1008))</f>
        <v/>
      </c>
      <c r="Z1008" s="47">
        <f>Y1008*(1/(1+$G1008))^(1+$E1008)*(1+Z$7)^$D1008*(Z990/Y990)^$E1008*((Z990+Z999)/(Y990+Y999))^($F1008*(1+$E1008))</f>
        <v/>
      </c>
      <c r="AA1008" s="47">
        <f>Z1008*(1/(1+$G1008))^(1+$E1008)*(1+AA$7)^$D1008*(AA990/Z990)^$E1008*((AA990+AA999)/(Z990+Z999))^($F1008*(1+$E1008))</f>
        <v/>
      </c>
      <c r="AB1008" s="47">
        <f>AA1008*(1/(1+$G1008))^(1+$E1008)*(1+AB$7)^$D1008*(AB990/AA990)^$E1008*((AB990+AB999)/(AA990+AA999))^($F1008*(1+$E1008))</f>
        <v/>
      </c>
      <c r="AC1008" s="47">
        <f>AB1008*(1/(1+$G1008))^(1+$E1008)*(1+AC$7)^$D1008*(AC990/AB990)^$E1008*((AC990+AC999)/(AB990+AB999))^($F1008*(1+$E1008))</f>
        <v/>
      </c>
      <c r="AD1008" s="48">
        <f>FUELUSE(AC1008,AD990,AC990,AD999,AC999,AD$7,$D1008,$E1008,$F1008,$G1008)</f>
        <v/>
      </c>
      <c r="AE1008" s="25">
        <f>LOWER(Settings!$C$4)&amp;".mit."&amp;$A1008&amp;IF($C1008="","","."&amp;$C1008&amp;"."&amp;$B1008)&amp;IF(INDEX(Variables!$D$5:$D$105,MATCH($A1008,Variables!$A$5:$A$105,0))="","","."&amp;INDEX(Variables!$D$5:$D$105,MATCH($A1008,Variables!$A$5:$A$105,0)))&amp;"."&amp;AE$5</f>
        <v/>
      </c>
      <c r="AF1008" s="46">
        <f>INDEX(Inputs!$U$5:$U$132,MATCH($B1008&amp;"|"&amp;$C1008,Inputs!$A$5:$A$132,0))</f>
        <v/>
      </c>
      <c r="AG1008" s="47">
        <f>AF1008*(1/(1+$G1008))^(1+$E1008)*(1+AG$7)^$D1008*(AG990/AF990)^$E1008*((AG990+AG999)/(AF990+AF999))^($F1008*(1+$E1008))</f>
        <v/>
      </c>
      <c r="AH1008" s="47">
        <f>AG1008*(1/(1+$G1008))^(1+$E1008)*(1+AH$7)^$D1008*(AH990/AG990)^$E1008*((AH990+AH999)/(AG990+AG999))^($F1008*(1+$E1008))</f>
        <v/>
      </c>
      <c r="AI1008" s="47">
        <f>AH1008*(1/(1+$G1008))^(1+$E1008)*(1+AI$7)^$D1008*(AI990/AH990)^$E1008*((AI990+AI999)/(AH990+AH999))^($F1008*(1+$E1008))</f>
        <v/>
      </c>
      <c r="AJ1008" s="47">
        <f>AI1008*(1/(1+$G1008))^(1+$E1008)*(1+AJ$7)^$D1008*(AJ990/AI990)^$E1008*((AJ990+AJ999)/(AI990+AI999))^($F1008*(1+$E1008))</f>
        <v/>
      </c>
      <c r="AK1008" s="47">
        <f>AJ1008*(1/(1+$G1008))^(1+$E1008)*(1+AK$7)^$D1008*(AK990/AJ990)^$E1008*((AK990+AK999)/(AJ990+AJ999))^($F1008*(1+$E1008))</f>
        <v/>
      </c>
      <c r="AL1008" s="47">
        <f>AK1008*(1/(1+$G1008))^(1+$E1008)*(1+AL$7)^$D1008*(AL990/AK990)^$E1008*((AL990+AL999)/(AK990+AK999))^($F1008*(1+$E1008))</f>
        <v/>
      </c>
      <c r="AM1008" s="47">
        <f>AL1008*(1/(1+$G1008))^(1+$E1008)*(1+AM$7)^$D1008*(AM990/AL990)^$E1008*((AM990+AM999)/(AL990+AL999))^($F1008*(1+$E1008))</f>
        <v/>
      </c>
      <c r="AN1008" s="47">
        <f>AM1008*(1/(1+$G1008))^(1+$E1008)*(1+AN$7)^$D1008*(AN990/AM990)^$E1008*((AN990+AN999)/(AM990+AM999))^($F1008*(1+$E1008))</f>
        <v/>
      </c>
      <c r="AO1008" s="47">
        <f>AN1008*(1/(1+$G1008))^(1+$E1008)*(1+AO$7)^$D1008*(AO990/AN990)^$E1008*((AO990+AO999)/(AN990+AN999))^($F1008*(1+$E1008))</f>
        <v/>
      </c>
      <c r="AP1008" s="47">
        <f>AO1008*(1/(1+$G1008))^(1+$E1008)*(1+AP$7)^$D1008*(AP990/AO990)^$E1008*((AP990+AP999)/(AO990+AO999))^($F1008*(1+$E1008))</f>
        <v/>
      </c>
      <c r="AQ1008" s="47">
        <f>AP1008*(1/(1+$G1008))^(1+$E1008)*(1+AQ$7)^$D1008*(AQ990/AP990)^$E1008*((AQ990+AQ999)/(AP990+AP999))^($F1008*(1+$E1008))</f>
        <v/>
      </c>
      <c r="AR1008" s="47">
        <f>AQ1008*(1/(1+$G1008))^(1+$E1008)*(1+AR$7)^$D1008*(AR990/AQ990)^$E1008*((AR990+AR999)/(AQ990+AQ999))^($F1008*(1+$E1008))</f>
        <v/>
      </c>
      <c r="AS1008" s="47">
        <f>AR1008*(1/(1+$G1008))^(1+$E1008)*(1+AS$7)^$D1008*(AS990/AR990)^$E1008*((AS990+AS999)/(AR990+AR999))^($F1008*(1+$E1008))</f>
        <v/>
      </c>
      <c r="AT1008" s="47">
        <f>AS1008*(1/(1+$G1008))^(1+$E1008)*(1+AT$7)^$D1008*(AT990/AS990)^$E1008*((AT990+AT999)/(AS990+AS999))^($F1008*(1+$E1008))</f>
        <v/>
      </c>
      <c r="AU1008" s="47">
        <f>AT1008*(1/(1+$G1008))^(1+$E1008)*(1+AU$7)^$D1008*(AU990/AT990)^$E1008*((AU990+AU999)/(AT990+AT999))^($F1008*(1+$E1008))</f>
        <v/>
      </c>
      <c r="AV1008" s="47">
        <f>AU1008*(1/(1+$G1008))^(1+$E1008)*(1+AV$7)^$D1008*(AV990/AU990)^$E1008*((AV990+AV999)/(AU990+AU999))^($F1008*(1+$E1008))</f>
        <v/>
      </c>
      <c r="AW1008" s="47">
        <f>AV1008*(1/(1+$G1008))^(1+$E1008)*(1+AW$7)^$D1008*(AW990/AV990)^$E1008*((AW990+AW999)/(AV990+AV999))^($F1008*(1+$E1008))</f>
        <v/>
      </c>
      <c r="AX1008" s="48">
        <f>FUELUSE(AW1008,AX990,AW990,AX999,AW999,AX$7,$D1008,$E1008,$F1008,$G1008)</f>
        <v/>
      </c>
    </row>
    <row r="1009" hidden="1" outlineLevel="2"/>
    <row r="1010" hidden="1" outlineLevel="2">
      <c r="A1010" s="5" t="inlineStr">
        <is>
          <t>rtx</t>
        </is>
      </c>
      <c r="B1010" s="5" t="inlineStr">
        <is>
          <t>coa</t>
        </is>
      </c>
      <c r="C1010" s="5" t="inlineStr">
        <is>
          <t>mch</t>
        </is>
      </c>
      <c r="D1010" s="40">
        <f>INDEX(Inputs!$R$5:$R$132,MATCH($B1010&amp;"|"&amp;$C1010,Inputs!$A$5:$A$132,0))</f>
        <v/>
      </c>
      <c r="E1010" s="39" t="n"/>
      <c r="F1010" s="39" t="n"/>
      <c r="G1010" s="39" t="n"/>
      <c r="H1010" s="5">
        <f>INDEX(Variables!$B$5:$B$105,MATCH($A1010,Variables!$A$5:$A$105,0))&amp;IF($C1010="",""," | "&amp;INDEX(Mapping!$B$5:$B$26,MATCH($C1010,Mapping!$A$5:$A$26,0))&amp;" | "&amp;INDEX(Mapping!$B$30:$B$41,MATCH($B1010,Mapping!$A$30:$A$41,0)))</f>
        <v/>
      </c>
      <c r="I1010" s="5">
        <f>INDEX(Variables!$C$5:$C$105,MATCH($A1010,Variables!$A$5:$A$105,0))</f>
        <v/>
      </c>
      <c r="J1010" s="5">
        <f>INDEX(Variables!$E$5:$E$105,MATCH($A1010,Variables!$A$5:$A$105,0))</f>
        <v/>
      </c>
      <c r="K1010" s="25">
        <f>LOWER(Settings!$C$4)&amp;".mit."&amp;$A1010&amp;IF($C1010="","","."&amp;$C1010&amp;"."&amp;$B1010)&amp;IF(INDEX(Variables!$D$5:$D$105,MATCH($A1010,Variables!$A$5:$A$105,0))="","","."&amp;INDEX(Variables!$D$5:$D$105,MATCH($A1010,Variables!$A$5:$A$105,0)))&amp;"."&amp;K$5</f>
        <v/>
      </c>
      <c r="L1010" s="46">
        <f>L1001*Settings!$C$13*(INDEX(L$258:L$269,$D1010)+INDEX(L$245:L$256,$D1010))</f>
        <v/>
      </c>
      <c r="M1010" s="47">
        <f>M1001*Settings!$C$13*(INDEX(M$258:M$269,$D1010)+INDEX(M$245:M$256,$D1010))</f>
        <v/>
      </c>
      <c r="N1010" s="47">
        <f>N1001*Settings!$C$13*(INDEX(N$258:N$269,$D1010)+INDEX(N$245:N$256,$D1010))</f>
        <v/>
      </c>
      <c r="O1010" s="47">
        <f>O1001*Settings!$C$13*(INDEX(O$258:O$269,$D1010)+INDEX(O$245:O$256,$D1010))</f>
        <v/>
      </c>
      <c r="P1010" s="47">
        <f>P1001*Settings!$C$13*(INDEX(P$258:P$269,$D1010)+INDEX(P$245:P$256,$D1010))</f>
        <v/>
      </c>
      <c r="Q1010" s="47">
        <f>Q1001*Settings!$C$13*(INDEX(Q$258:Q$269,$D1010)+INDEX(Q$245:Q$256,$D1010))</f>
        <v/>
      </c>
      <c r="R1010" s="47">
        <f>R1001*Settings!$C$13*(INDEX(R$258:R$269,$D1010)+INDEX(R$245:R$256,$D1010))</f>
        <v/>
      </c>
      <c r="S1010" s="47">
        <f>S1001*Settings!$C$13*(INDEX(S$258:S$269,$D1010)+INDEX(S$245:S$256,$D1010))</f>
        <v/>
      </c>
      <c r="T1010" s="47">
        <f>T1001*Settings!$C$13*(INDEX(T$258:T$269,$D1010)+INDEX(T$245:T$256,$D1010))</f>
        <v/>
      </c>
      <c r="U1010" s="47">
        <f>U1001*Settings!$C$13*(INDEX(U$258:U$269,$D1010)+INDEX(U$245:U$256,$D1010))</f>
        <v/>
      </c>
      <c r="V1010" s="47">
        <f>V1001*Settings!$C$13*(INDEX(V$258:V$269,$D1010)+INDEX(V$245:V$256,$D1010))</f>
        <v/>
      </c>
      <c r="W1010" s="47">
        <f>W1001*Settings!$C$13*(INDEX(W$258:W$269,$D1010)+INDEX(W$245:W$256,$D1010))</f>
        <v/>
      </c>
      <c r="X1010" s="47">
        <f>X1001*Settings!$C$13*(INDEX(X$258:X$269,$D1010)+INDEX(X$245:X$256,$D1010))</f>
        <v/>
      </c>
      <c r="Y1010" s="47">
        <f>Y1001*Settings!$C$13*(INDEX(Y$258:Y$269,$D1010)+INDEX(Y$245:Y$256,$D1010))</f>
        <v/>
      </c>
      <c r="Z1010" s="47">
        <f>Z1001*Settings!$C$13*(INDEX(Z$258:Z$269,$D1010)+INDEX(Z$245:Z$256,$D1010))</f>
        <v/>
      </c>
      <c r="AA1010" s="47">
        <f>AA1001*Settings!$C$13*(INDEX(AA$258:AA$269,$D1010)+INDEX(AA$245:AA$256,$D1010))</f>
        <v/>
      </c>
      <c r="AB1010" s="47">
        <f>AB1001*Settings!$C$13*(INDEX(AB$258:AB$269,$D1010)+INDEX(AB$245:AB$256,$D1010))</f>
        <v/>
      </c>
      <c r="AC1010" s="47">
        <f>AC1001*Settings!$C$13*(INDEX(AC$258:AC$269,$D1010)+INDEX(AC$245:AC$256,$D1010))</f>
        <v/>
      </c>
      <c r="AD1010" s="48">
        <f>REVENUE(AD1001,Settings!$C$13,INDEX(AD$258:AD$269,$D1010)+INDEX(AD$245:AD$256,$D1010))</f>
        <v/>
      </c>
      <c r="AE1010" s="25">
        <f>LOWER(Settings!$C$4)&amp;".mit."&amp;$A1010&amp;IF($C1010="","","."&amp;$C1010&amp;"."&amp;$B1010)&amp;IF(INDEX(Variables!$D$5:$D$105,MATCH($A1010,Variables!$A$5:$A$105,0))="","","."&amp;INDEX(Variables!$D$5:$D$105,MATCH($A1010,Variables!$A$5:$A$105,0)))&amp;"."&amp;AE$5</f>
        <v/>
      </c>
      <c r="AF1010" s="46">
        <f>AF1001*Settings!$C$13*(INDEX(AF$258:AF$269,$D1010)+INDEX(AF$245:AF$256,$D1010))</f>
        <v/>
      </c>
      <c r="AG1010" s="47">
        <f>AG1001*Settings!$C$13*(INDEX(AG$258:AG$269,$D1010)+INDEX(AG$245:AG$256,$D1010))</f>
        <v/>
      </c>
      <c r="AH1010" s="47">
        <f>AH1001*Settings!$C$13*(INDEX(AH$258:AH$269,$D1010)+INDEX(AH$245:AH$256,$D1010))</f>
        <v/>
      </c>
      <c r="AI1010" s="47">
        <f>AI1001*Settings!$C$13*(INDEX(AI$258:AI$269,$D1010)+INDEX(AI$245:AI$256,$D1010))</f>
        <v/>
      </c>
      <c r="AJ1010" s="47">
        <f>AJ1001*Settings!$C$13*(INDEX(AJ$258:AJ$269,$D1010)+INDEX(AJ$245:AJ$256,$D1010))</f>
        <v/>
      </c>
      <c r="AK1010" s="47">
        <f>AK1001*Settings!$C$13*(INDEX(AK$258:AK$269,$D1010)+INDEX(AK$245:AK$256,$D1010))</f>
        <v/>
      </c>
      <c r="AL1010" s="47">
        <f>AL1001*Settings!$C$13*(INDEX(AL$258:AL$269,$D1010)+INDEX(AL$245:AL$256,$D1010))</f>
        <v/>
      </c>
      <c r="AM1010" s="47">
        <f>AM1001*Settings!$C$13*(INDEX(AM$258:AM$269,$D1010)+INDEX(AM$245:AM$256,$D1010))</f>
        <v/>
      </c>
      <c r="AN1010" s="47">
        <f>AN1001*Settings!$C$13*(INDEX(AN$258:AN$269,$D1010)+INDEX(AN$245:AN$256,$D1010))</f>
        <v/>
      </c>
      <c r="AO1010" s="47">
        <f>AO1001*Settings!$C$13*(INDEX(AO$258:AO$269,$D1010)+INDEX(AO$245:AO$256,$D1010))</f>
        <v/>
      </c>
      <c r="AP1010" s="47">
        <f>AP1001*Settings!$C$13*(INDEX(AP$258:AP$269,$D1010)+INDEX(AP$245:AP$256,$D1010))</f>
        <v/>
      </c>
      <c r="AQ1010" s="47">
        <f>AQ1001*Settings!$C$13*(INDEX(AQ$258:AQ$269,$D1010)+INDEX(AQ$245:AQ$256,$D1010))</f>
        <v/>
      </c>
      <c r="AR1010" s="47">
        <f>AR1001*Settings!$C$13*(INDEX(AR$258:AR$269,$D1010)+INDEX(AR$245:AR$256,$D1010))</f>
        <v/>
      </c>
      <c r="AS1010" s="47">
        <f>AS1001*Settings!$C$13*(INDEX(AS$258:AS$269,$D1010)+INDEX(AS$245:AS$256,$D1010))</f>
        <v/>
      </c>
      <c r="AT1010" s="47">
        <f>AT1001*Settings!$C$13*(INDEX(AT$258:AT$269,$D1010)+INDEX(AT$245:AT$256,$D1010))</f>
        <v/>
      </c>
      <c r="AU1010" s="47">
        <f>AU1001*Settings!$C$13*(INDEX(AU$258:AU$269,$D1010)+INDEX(AU$245:AU$256,$D1010))</f>
        <v/>
      </c>
      <c r="AV1010" s="47">
        <f>AV1001*Settings!$C$13*(INDEX(AV$258:AV$269,$D1010)+INDEX(AV$245:AV$256,$D1010))</f>
        <v/>
      </c>
      <c r="AW1010" s="47">
        <f>AW1001*Settings!$C$13*(INDEX(AW$258:AW$269,$D1010)+INDEX(AW$245:AW$256,$D1010))</f>
        <v/>
      </c>
      <c r="AX1010" s="48">
        <f>REVENUE(AX1001,Settings!$C$13,INDEX(AX$258:AX$269,$D1010)+INDEX(AX$245:AX$256,$D1010))</f>
        <v/>
      </c>
    </row>
    <row r="1011" hidden="1" outlineLevel="2">
      <c r="A1011" s="5" t="inlineStr">
        <is>
          <t>rtx</t>
        </is>
      </c>
      <c r="B1011" s="5" t="inlineStr">
        <is>
          <t>nga</t>
        </is>
      </c>
      <c r="C1011" s="5" t="inlineStr">
        <is>
          <t>mch</t>
        </is>
      </c>
      <c r="D1011" s="40">
        <f>INDEX(Inputs!$R$5:$R$132,MATCH($B1011&amp;"|"&amp;$C1011,Inputs!$A$5:$A$132,0))</f>
        <v/>
      </c>
      <c r="E1011" s="39" t="n"/>
      <c r="F1011" s="39" t="n"/>
      <c r="G1011" s="39" t="n"/>
      <c r="H1011" s="5">
        <f>INDEX(Variables!$B$5:$B$105,MATCH($A1011,Variables!$A$5:$A$105,0))&amp;IF($C1011="",""," | "&amp;INDEX(Mapping!$B$5:$B$26,MATCH($C1011,Mapping!$A$5:$A$26,0))&amp;" | "&amp;INDEX(Mapping!$B$30:$B$41,MATCH($B1011,Mapping!$A$30:$A$41,0)))</f>
        <v/>
      </c>
      <c r="I1011" s="5">
        <f>INDEX(Variables!$C$5:$C$105,MATCH($A1011,Variables!$A$5:$A$105,0))</f>
        <v/>
      </c>
      <c r="J1011" s="5">
        <f>INDEX(Variables!$E$5:$E$105,MATCH($A1011,Variables!$A$5:$A$105,0))</f>
        <v/>
      </c>
      <c r="K1011" s="25">
        <f>LOWER(Settings!$C$4)&amp;".mit."&amp;$A1011&amp;IF($C1011="","","."&amp;$C1011&amp;"."&amp;$B1011)&amp;IF(INDEX(Variables!$D$5:$D$105,MATCH($A1011,Variables!$A$5:$A$105,0))="","","."&amp;INDEX(Variables!$D$5:$D$105,MATCH($A1011,Variables!$A$5:$A$105,0)))&amp;"."&amp;K$5</f>
        <v/>
      </c>
      <c r="L1011" s="46">
        <f>L1002*Settings!$C$13*(INDEX(L$258:L$269,$D1011)+INDEX(L$245:L$256,$D1011))</f>
        <v/>
      </c>
      <c r="M1011" s="47">
        <f>M1002*Settings!$C$13*(INDEX(M$258:M$269,$D1011)+INDEX(M$245:M$256,$D1011))</f>
        <v/>
      </c>
      <c r="N1011" s="47">
        <f>N1002*Settings!$C$13*(INDEX(N$258:N$269,$D1011)+INDEX(N$245:N$256,$D1011))</f>
        <v/>
      </c>
      <c r="O1011" s="47">
        <f>O1002*Settings!$C$13*(INDEX(O$258:O$269,$D1011)+INDEX(O$245:O$256,$D1011))</f>
        <v/>
      </c>
      <c r="P1011" s="47">
        <f>P1002*Settings!$C$13*(INDEX(P$258:P$269,$D1011)+INDEX(P$245:P$256,$D1011))</f>
        <v/>
      </c>
      <c r="Q1011" s="47">
        <f>Q1002*Settings!$C$13*(INDEX(Q$258:Q$269,$D1011)+INDEX(Q$245:Q$256,$D1011))</f>
        <v/>
      </c>
      <c r="R1011" s="47">
        <f>R1002*Settings!$C$13*(INDEX(R$258:R$269,$D1011)+INDEX(R$245:R$256,$D1011))</f>
        <v/>
      </c>
      <c r="S1011" s="47">
        <f>S1002*Settings!$C$13*(INDEX(S$258:S$269,$D1011)+INDEX(S$245:S$256,$D1011))</f>
        <v/>
      </c>
      <c r="T1011" s="47">
        <f>T1002*Settings!$C$13*(INDEX(T$258:T$269,$D1011)+INDEX(T$245:T$256,$D1011))</f>
        <v/>
      </c>
      <c r="U1011" s="47">
        <f>U1002*Settings!$C$13*(INDEX(U$258:U$269,$D1011)+INDEX(U$245:U$256,$D1011))</f>
        <v/>
      </c>
      <c r="V1011" s="47">
        <f>V1002*Settings!$C$13*(INDEX(V$258:V$269,$D1011)+INDEX(V$245:V$256,$D1011))</f>
        <v/>
      </c>
      <c r="W1011" s="47">
        <f>W1002*Settings!$C$13*(INDEX(W$258:W$269,$D1011)+INDEX(W$245:W$256,$D1011))</f>
        <v/>
      </c>
      <c r="X1011" s="47">
        <f>X1002*Settings!$C$13*(INDEX(X$258:X$269,$D1011)+INDEX(X$245:X$256,$D1011))</f>
        <v/>
      </c>
      <c r="Y1011" s="47">
        <f>Y1002*Settings!$C$13*(INDEX(Y$258:Y$269,$D1011)+INDEX(Y$245:Y$256,$D1011))</f>
        <v/>
      </c>
      <c r="Z1011" s="47">
        <f>Z1002*Settings!$C$13*(INDEX(Z$258:Z$269,$D1011)+INDEX(Z$245:Z$256,$D1011))</f>
        <v/>
      </c>
      <c r="AA1011" s="47">
        <f>AA1002*Settings!$C$13*(INDEX(AA$258:AA$269,$D1011)+INDEX(AA$245:AA$256,$D1011))</f>
        <v/>
      </c>
      <c r="AB1011" s="47">
        <f>AB1002*Settings!$C$13*(INDEX(AB$258:AB$269,$D1011)+INDEX(AB$245:AB$256,$D1011))</f>
        <v/>
      </c>
      <c r="AC1011" s="47">
        <f>AC1002*Settings!$C$13*(INDEX(AC$258:AC$269,$D1011)+INDEX(AC$245:AC$256,$D1011))</f>
        <v/>
      </c>
      <c r="AD1011" s="48">
        <f>REVENUE(AD1002,Settings!$C$13,INDEX(AD$258:AD$269,$D1011)+INDEX(AD$245:AD$256,$D1011))</f>
        <v/>
      </c>
      <c r="AE1011" s="25">
        <f>LOWER(Settings!$C$4)&amp;".mit."&amp;$A1011&amp;IF($C1011="","","."&amp;$C1011&amp;"."&amp;$B1011)&amp;IF(INDEX(Variables!$D$5:$D$105,MATCH($A1011,Variables!$A$5:$A$105,0))="","","."&amp;INDEX(Variables!$D$5:$D$105,MATCH($A1011,Variables!$A$5:$A$105,0)))&amp;"."&amp;AE$5</f>
        <v/>
      </c>
      <c r="AF1011" s="46">
        <f>AF1002*Settings!$C$13*(INDEX(AF$258:AF$269,$D1011)+INDEX(AF$245:AF$256,$D1011))</f>
        <v/>
      </c>
      <c r="AG1011" s="47">
        <f>AG1002*Settings!$C$13*(INDEX(AG$258:AG$269,$D1011)+INDEX(AG$245:AG$256,$D1011))</f>
        <v/>
      </c>
      <c r="AH1011" s="47">
        <f>AH1002*Settings!$C$13*(INDEX(AH$258:AH$269,$D1011)+INDEX(AH$245:AH$256,$D1011))</f>
        <v/>
      </c>
      <c r="AI1011" s="47">
        <f>AI1002*Settings!$C$13*(INDEX(AI$258:AI$269,$D1011)+INDEX(AI$245:AI$256,$D1011))</f>
        <v/>
      </c>
      <c r="AJ1011" s="47">
        <f>AJ1002*Settings!$C$13*(INDEX(AJ$258:AJ$269,$D1011)+INDEX(AJ$245:AJ$256,$D1011))</f>
        <v/>
      </c>
      <c r="AK1011" s="47">
        <f>AK1002*Settings!$C$13*(INDEX(AK$258:AK$269,$D1011)+INDEX(AK$245:AK$256,$D1011))</f>
        <v/>
      </c>
      <c r="AL1011" s="47">
        <f>AL1002*Settings!$C$13*(INDEX(AL$258:AL$269,$D1011)+INDEX(AL$245:AL$256,$D1011))</f>
        <v/>
      </c>
      <c r="AM1011" s="47">
        <f>AM1002*Settings!$C$13*(INDEX(AM$258:AM$269,$D1011)+INDEX(AM$245:AM$256,$D1011))</f>
        <v/>
      </c>
      <c r="AN1011" s="47">
        <f>AN1002*Settings!$C$13*(INDEX(AN$258:AN$269,$D1011)+INDEX(AN$245:AN$256,$D1011))</f>
        <v/>
      </c>
      <c r="AO1011" s="47">
        <f>AO1002*Settings!$C$13*(INDEX(AO$258:AO$269,$D1011)+INDEX(AO$245:AO$256,$D1011))</f>
        <v/>
      </c>
      <c r="AP1011" s="47">
        <f>AP1002*Settings!$C$13*(INDEX(AP$258:AP$269,$D1011)+INDEX(AP$245:AP$256,$D1011))</f>
        <v/>
      </c>
      <c r="AQ1011" s="47">
        <f>AQ1002*Settings!$C$13*(INDEX(AQ$258:AQ$269,$D1011)+INDEX(AQ$245:AQ$256,$D1011))</f>
        <v/>
      </c>
      <c r="AR1011" s="47">
        <f>AR1002*Settings!$C$13*(INDEX(AR$258:AR$269,$D1011)+INDEX(AR$245:AR$256,$D1011))</f>
        <v/>
      </c>
      <c r="AS1011" s="47">
        <f>AS1002*Settings!$C$13*(INDEX(AS$258:AS$269,$D1011)+INDEX(AS$245:AS$256,$D1011))</f>
        <v/>
      </c>
      <c r="AT1011" s="47">
        <f>AT1002*Settings!$C$13*(INDEX(AT$258:AT$269,$D1011)+INDEX(AT$245:AT$256,$D1011))</f>
        <v/>
      </c>
      <c r="AU1011" s="47">
        <f>AU1002*Settings!$C$13*(INDEX(AU$258:AU$269,$D1011)+INDEX(AU$245:AU$256,$D1011))</f>
        <v/>
      </c>
      <c r="AV1011" s="47">
        <f>AV1002*Settings!$C$13*(INDEX(AV$258:AV$269,$D1011)+INDEX(AV$245:AV$256,$D1011))</f>
        <v/>
      </c>
      <c r="AW1011" s="47">
        <f>AW1002*Settings!$C$13*(INDEX(AW$258:AW$269,$D1011)+INDEX(AW$245:AW$256,$D1011))</f>
        <v/>
      </c>
      <c r="AX1011" s="48">
        <f>REVENUE(AX1002,Settings!$C$13,INDEX(AX$258:AX$269,$D1011)+INDEX(AX$245:AX$256,$D1011))</f>
        <v/>
      </c>
    </row>
    <row r="1012" hidden="1" outlineLevel="2">
      <c r="A1012" s="5" t="inlineStr">
        <is>
          <t>rtx</t>
        </is>
      </c>
      <c r="B1012" s="5" t="inlineStr">
        <is>
          <t>gso</t>
        </is>
      </c>
      <c r="C1012" s="5" t="inlineStr">
        <is>
          <t>mch</t>
        </is>
      </c>
      <c r="D1012" s="40">
        <f>INDEX(Inputs!$R$5:$R$132,MATCH($B1012&amp;"|"&amp;$C1012,Inputs!$A$5:$A$132,0))</f>
        <v/>
      </c>
      <c r="E1012" s="39" t="n"/>
      <c r="F1012" s="39" t="n"/>
      <c r="G1012" s="39" t="n"/>
      <c r="H1012" s="5">
        <f>INDEX(Variables!$B$5:$B$105,MATCH($A1012,Variables!$A$5:$A$105,0))&amp;IF($C1012="",""," | "&amp;INDEX(Mapping!$B$5:$B$26,MATCH($C1012,Mapping!$A$5:$A$26,0))&amp;" | "&amp;INDEX(Mapping!$B$30:$B$41,MATCH($B1012,Mapping!$A$30:$A$41,0)))</f>
        <v/>
      </c>
      <c r="I1012" s="5">
        <f>INDEX(Variables!$C$5:$C$105,MATCH($A1012,Variables!$A$5:$A$105,0))</f>
        <v/>
      </c>
      <c r="J1012" s="5">
        <f>INDEX(Variables!$E$5:$E$105,MATCH($A1012,Variables!$A$5:$A$105,0))</f>
        <v/>
      </c>
      <c r="K1012" s="25">
        <f>LOWER(Settings!$C$4)&amp;".mit."&amp;$A1012&amp;IF($C1012="","","."&amp;$C1012&amp;"."&amp;$B1012)&amp;IF(INDEX(Variables!$D$5:$D$105,MATCH($A1012,Variables!$A$5:$A$105,0))="","","."&amp;INDEX(Variables!$D$5:$D$105,MATCH($A1012,Variables!$A$5:$A$105,0)))&amp;"."&amp;K$5</f>
        <v/>
      </c>
      <c r="L1012" s="46">
        <f>L1003*Settings!$C$13*(INDEX(L$258:L$269,$D1012)+INDEX(L$245:L$256,$D1012))</f>
        <v/>
      </c>
      <c r="M1012" s="47">
        <f>M1003*Settings!$C$13*(INDEX(M$258:M$269,$D1012)+INDEX(M$245:M$256,$D1012))</f>
        <v/>
      </c>
      <c r="N1012" s="47">
        <f>N1003*Settings!$C$13*(INDEX(N$258:N$269,$D1012)+INDEX(N$245:N$256,$D1012))</f>
        <v/>
      </c>
      <c r="O1012" s="47">
        <f>O1003*Settings!$C$13*(INDEX(O$258:O$269,$D1012)+INDEX(O$245:O$256,$D1012))</f>
        <v/>
      </c>
      <c r="P1012" s="47">
        <f>P1003*Settings!$C$13*(INDEX(P$258:P$269,$D1012)+INDEX(P$245:P$256,$D1012))</f>
        <v/>
      </c>
      <c r="Q1012" s="47">
        <f>Q1003*Settings!$C$13*(INDEX(Q$258:Q$269,$D1012)+INDEX(Q$245:Q$256,$D1012))</f>
        <v/>
      </c>
      <c r="R1012" s="47">
        <f>R1003*Settings!$C$13*(INDEX(R$258:R$269,$D1012)+INDEX(R$245:R$256,$D1012))</f>
        <v/>
      </c>
      <c r="S1012" s="47">
        <f>S1003*Settings!$C$13*(INDEX(S$258:S$269,$D1012)+INDEX(S$245:S$256,$D1012))</f>
        <v/>
      </c>
      <c r="T1012" s="47">
        <f>T1003*Settings!$C$13*(INDEX(T$258:T$269,$D1012)+INDEX(T$245:T$256,$D1012))</f>
        <v/>
      </c>
      <c r="U1012" s="47">
        <f>U1003*Settings!$C$13*(INDEX(U$258:U$269,$D1012)+INDEX(U$245:U$256,$D1012))</f>
        <v/>
      </c>
      <c r="V1012" s="47">
        <f>V1003*Settings!$C$13*(INDEX(V$258:V$269,$D1012)+INDEX(V$245:V$256,$D1012))</f>
        <v/>
      </c>
      <c r="W1012" s="47">
        <f>W1003*Settings!$C$13*(INDEX(W$258:W$269,$D1012)+INDEX(W$245:W$256,$D1012))</f>
        <v/>
      </c>
      <c r="X1012" s="47">
        <f>X1003*Settings!$C$13*(INDEX(X$258:X$269,$D1012)+INDEX(X$245:X$256,$D1012))</f>
        <v/>
      </c>
      <c r="Y1012" s="47">
        <f>Y1003*Settings!$C$13*(INDEX(Y$258:Y$269,$D1012)+INDEX(Y$245:Y$256,$D1012))</f>
        <v/>
      </c>
      <c r="Z1012" s="47">
        <f>Z1003*Settings!$C$13*(INDEX(Z$258:Z$269,$D1012)+INDEX(Z$245:Z$256,$D1012))</f>
        <v/>
      </c>
      <c r="AA1012" s="47">
        <f>AA1003*Settings!$C$13*(INDEX(AA$258:AA$269,$D1012)+INDEX(AA$245:AA$256,$D1012))</f>
        <v/>
      </c>
      <c r="AB1012" s="47">
        <f>AB1003*Settings!$C$13*(INDEX(AB$258:AB$269,$D1012)+INDEX(AB$245:AB$256,$D1012))</f>
        <v/>
      </c>
      <c r="AC1012" s="47">
        <f>AC1003*Settings!$C$13*(INDEX(AC$258:AC$269,$D1012)+INDEX(AC$245:AC$256,$D1012))</f>
        <v/>
      </c>
      <c r="AD1012" s="48">
        <f>REVENUE(AD1003,Settings!$C$13,INDEX(AD$258:AD$269,$D1012)+INDEX(AD$245:AD$256,$D1012))</f>
        <v/>
      </c>
      <c r="AE1012" s="25">
        <f>LOWER(Settings!$C$4)&amp;".mit."&amp;$A1012&amp;IF($C1012="","","."&amp;$C1012&amp;"."&amp;$B1012)&amp;IF(INDEX(Variables!$D$5:$D$105,MATCH($A1012,Variables!$A$5:$A$105,0))="","","."&amp;INDEX(Variables!$D$5:$D$105,MATCH($A1012,Variables!$A$5:$A$105,0)))&amp;"."&amp;AE$5</f>
        <v/>
      </c>
      <c r="AF1012" s="46">
        <f>AF1003*Settings!$C$13*(INDEX(AF$258:AF$269,$D1012)+INDEX(AF$245:AF$256,$D1012))</f>
        <v/>
      </c>
      <c r="AG1012" s="47">
        <f>AG1003*Settings!$C$13*(INDEX(AG$258:AG$269,$D1012)+INDEX(AG$245:AG$256,$D1012))</f>
        <v/>
      </c>
      <c r="AH1012" s="47">
        <f>AH1003*Settings!$C$13*(INDEX(AH$258:AH$269,$D1012)+INDEX(AH$245:AH$256,$D1012))</f>
        <v/>
      </c>
      <c r="AI1012" s="47">
        <f>AI1003*Settings!$C$13*(INDEX(AI$258:AI$269,$D1012)+INDEX(AI$245:AI$256,$D1012))</f>
        <v/>
      </c>
      <c r="AJ1012" s="47">
        <f>AJ1003*Settings!$C$13*(INDEX(AJ$258:AJ$269,$D1012)+INDEX(AJ$245:AJ$256,$D1012))</f>
        <v/>
      </c>
      <c r="AK1012" s="47">
        <f>AK1003*Settings!$C$13*(INDEX(AK$258:AK$269,$D1012)+INDEX(AK$245:AK$256,$D1012))</f>
        <v/>
      </c>
      <c r="AL1012" s="47">
        <f>AL1003*Settings!$C$13*(INDEX(AL$258:AL$269,$D1012)+INDEX(AL$245:AL$256,$D1012))</f>
        <v/>
      </c>
      <c r="AM1012" s="47">
        <f>AM1003*Settings!$C$13*(INDEX(AM$258:AM$269,$D1012)+INDEX(AM$245:AM$256,$D1012))</f>
        <v/>
      </c>
      <c r="AN1012" s="47">
        <f>AN1003*Settings!$C$13*(INDEX(AN$258:AN$269,$D1012)+INDEX(AN$245:AN$256,$D1012))</f>
        <v/>
      </c>
      <c r="AO1012" s="47">
        <f>AO1003*Settings!$C$13*(INDEX(AO$258:AO$269,$D1012)+INDEX(AO$245:AO$256,$D1012))</f>
        <v/>
      </c>
      <c r="AP1012" s="47">
        <f>AP1003*Settings!$C$13*(INDEX(AP$258:AP$269,$D1012)+INDEX(AP$245:AP$256,$D1012))</f>
        <v/>
      </c>
      <c r="AQ1012" s="47">
        <f>AQ1003*Settings!$C$13*(INDEX(AQ$258:AQ$269,$D1012)+INDEX(AQ$245:AQ$256,$D1012))</f>
        <v/>
      </c>
      <c r="AR1012" s="47">
        <f>AR1003*Settings!$C$13*(INDEX(AR$258:AR$269,$D1012)+INDEX(AR$245:AR$256,$D1012))</f>
        <v/>
      </c>
      <c r="AS1012" s="47">
        <f>AS1003*Settings!$C$13*(INDEX(AS$258:AS$269,$D1012)+INDEX(AS$245:AS$256,$D1012))</f>
        <v/>
      </c>
      <c r="AT1012" s="47">
        <f>AT1003*Settings!$C$13*(INDEX(AT$258:AT$269,$D1012)+INDEX(AT$245:AT$256,$D1012))</f>
        <v/>
      </c>
      <c r="AU1012" s="47">
        <f>AU1003*Settings!$C$13*(INDEX(AU$258:AU$269,$D1012)+INDEX(AU$245:AU$256,$D1012))</f>
        <v/>
      </c>
      <c r="AV1012" s="47">
        <f>AV1003*Settings!$C$13*(INDEX(AV$258:AV$269,$D1012)+INDEX(AV$245:AV$256,$D1012))</f>
        <v/>
      </c>
      <c r="AW1012" s="47">
        <f>AW1003*Settings!$C$13*(INDEX(AW$258:AW$269,$D1012)+INDEX(AW$245:AW$256,$D1012))</f>
        <v/>
      </c>
      <c r="AX1012" s="48">
        <f>REVENUE(AX1003,Settings!$C$13,INDEX(AX$258:AX$269,$D1012)+INDEX(AX$245:AX$256,$D1012))</f>
        <v/>
      </c>
    </row>
    <row r="1013" hidden="1" outlineLevel="2">
      <c r="A1013" s="5" t="inlineStr">
        <is>
          <t>rtx</t>
        </is>
      </c>
      <c r="B1013" s="5" t="inlineStr">
        <is>
          <t>die</t>
        </is>
      </c>
      <c r="C1013" s="5" t="inlineStr">
        <is>
          <t>mch</t>
        </is>
      </c>
      <c r="D1013" s="40">
        <f>INDEX(Inputs!$R$5:$R$132,MATCH($B1013&amp;"|"&amp;$C1013,Inputs!$A$5:$A$132,0))</f>
        <v/>
      </c>
      <c r="E1013" s="39" t="n"/>
      <c r="F1013" s="39" t="n"/>
      <c r="G1013" s="39" t="n"/>
      <c r="H1013" s="5">
        <f>INDEX(Variables!$B$5:$B$105,MATCH($A1013,Variables!$A$5:$A$105,0))&amp;IF($C1013="",""," | "&amp;INDEX(Mapping!$B$5:$B$26,MATCH($C1013,Mapping!$A$5:$A$26,0))&amp;" | "&amp;INDEX(Mapping!$B$30:$B$41,MATCH($B1013,Mapping!$A$30:$A$41,0)))</f>
        <v/>
      </c>
      <c r="I1013" s="5">
        <f>INDEX(Variables!$C$5:$C$105,MATCH($A1013,Variables!$A$5:$A$105,0))</f>
        <v/>
      </c>
      <c r="J1013" s="5">
        <f>INDEX(Variables!$E$5:$E$105,MATCH($A1013,Variables!$A$5:$A$105,0))</f>
        <v/>
      </c>
      <c r="K1013" s="25">
        <f>LOWER(Settings!$C$4)&amp;".mit."&amp;$A1013&amp;IF($C1013="","","."&amp;$C1013&amp;"."&amp;$B1013)&amp;IF(INDEX(Variables!$D$5:$D$105,MATCH($A1013,Variables!$A$5:$A$105,0))="","","."&amp;INDEX(Variables!$D$5:$D$105,MATCH($A1013,Variables!$A$5:$A$105,0)))&amp;"."&amp;K$5</f>
        <v/>
      </c>
      <c r="L1013" s="46">
        <f>L1004*Settings!$C$13*(INDEX(L$258:L$269,$D1013)+INDEX(L$245:L$256,$D1013))</f>
        <v/>
      </c>
      <c r="M1013" s="47">
        <f>M1004*Settings!$C$13*(INDEX(M$258:M$269,$D1013)+INDEX(M$245:M$256,$D1013))</f>
        <v/>
      </c>
      <c r="N1013" s="47">
        <f>N1004*Settings!$C$13*(INDEX(N$258:N$269,$D1013)+INDEX(N$245:N$256,$D1013))</f>
        <v/>
      </c>
      <c r="O1013" s="47">
        <f>O1004*Settings!$C$13*(INDEX(O$258:O$269,$D1013)+INDEX(O$245:O$256,$D1013))</f>
        <v/>
      </c>
      <c r="P1013" s="47">
        <f>P1004*Settings!$C$13*(INDEX(P$258:P$269,$D1013)+INDEX(P$245:P$256,$D1013))</f>
        <v/>
      </c>
      <c r="Q1013" s="47">
        <f>Q1004*Settings!$C$13*(INDEX(Q$258:Q$269,$D1013)+INDEX(Q$245:Q$256,$D1013))</f>
        <v/>
      </c>
      <c r="R1013" s="47">
        <f>R1004*Settings!$C$13*(INDEX(R$258:R$269,$D1013)+INDEX(R$245:R$256,$D1013))</f>
        <v/>
      </c>
      <c r="S1013" s="47">
        <f>S1004*Settings!$C$13*(INDEX(S$258:S$269,$D1013)+INDEX(S$245:S$256,$D1013))</f>
        <v/>
      </c>
      <c r="T1013" s="47">
        <f>T1004*Settings!$C$13*(INDEX(T$258:T$269,$D1013)+INDEX(T$245:T$256,$D1013))</f>
        <v/>
      </c>
      <c r="U1013" s="47">
        <f>U1004*Settings!$C$13*(INDEX(U$258:U$269,$D1013)+INDEX(U$245:U$256,$D1013))</f>
        <v/>
      </c>
      <c r="V1013" s="47">
        <f>V1004*Settings!$C$13*(INDEX(V$258:V$269,$D1013)+INDEX(V$245:V$256,$D1013))</f>
        <v/>
      </c>
      <c r="W1013" s="47">
        <f>W1004*Settings!$C$13*(INDEX(W$258:W$269,$D1013)+INDEX(W$245:W$256,$D1013))</f>
        <v/>
      </c>
      <c r="X1013" s="47">
        <f>X1004*Settings!$C$13*(INDEX(X$258:X$269,$D1013)+INDEX(X$245:X$256,$D1013))</f>
        <v/>
      </c>
      <c r="Y1013" s="47">
        <f>Y1004*Settings!$C$13*(INDEX(Y$258:Y$269,$D1013)+INDEX(Y$245:Y$256,$D1013))</f>
        <v/>
      </c>
      <c r="Z1013" s="47">
        <f>Z1004*Settings!$C$13*(INDEX(Z$258:Z$269,$D1013)+INDEX(Z$245:Z$256,$D1013))</f>
        <v/>
      </c>
      <c r="AA1013" s="47">
        <f>AA1004*Settings!$C$13*(INDEX(AA$258:AA$269,$D1013)+INDEX(AA$245:AA$256,$D1013))</f>
        <v/>
      </c>
      <c r="AB1013" s="47">
        <f>AB1004*Settings!$C$13*(INDEX(AB$258:AB$269,$D1013)+INDEX(AB$245:AB$256,$D1013))</f>
        <v/>
      </c>
      <c r="AC1013" s="47">
        <f>AC1004*Settings!$C$13*(INDEX(AC$258:AC$269,$D1013)+INDEX(AC$245:AC$256,$D1013))</f>
        <v/>
      </c>
      <c r="AD1013" s="48">
        <f>REVENUE(AD1004,Settings!$C$13,INDEX(AD$258:AD$269,$D1013)+INDEX(AD$245:AD$256,$D1013))</f>
        <v/>
      </c>
      <c r="AE1013" s="25">
        <f>LOWER(Settings!$C$4)&amp;".mit."&amp;$A1013&amp;IF($C1013="","","."&amp;$C1013&amp;"."&amp;$B1013)&amp;IF(INDEX(Variables!$D$5:$D$105,MATCH($A1013,Variables!$A$5:$A$105,0))="","","."&amp;INDEX(Variables!$D$5:$D$105,MATCH($A1013,Variables!$A$5:$A$105,0)))&amp;"."&amp;AE$5</f>
        <v/>
      </c>
      <c r="AF1013" s="46">
        <f>AF1004*Settings!$C$13*(INDEX(AF$258:AF$269,$D1013)+INDEX(AF$245:AF$256,$D1013))</f>
        <v/>
      </c>
      <c r="AG1013" s="47">
        <f>AG1004*Settings!$C$13*(INDEX(AG$258:AG$269,$D1013)+INDEX(AG$245:AG$256,$D1013))</f>
        <v/>
      </c>
      <c r="AH1013" s="47">
        <f>AH1004*Settings!$C$13*(INDEX(AH$258:AH$269,$D1013)+INDEX(AH$245:AH$256,$D1013))</f>
        <v/>
      </c>
      <c r="AI1013" s="47">
        <f>AI1004*Settings!$C$13*(INDEX(AI$258:AI$269,$D1013)+INDEX(AI$245:AI$256,$D1013))</f>
        <v/>
      </c>
      <c r="AJ1013" s="47">
        <f>AJ1004*Settings!$C$13*(INDEX(AJ$258:AJ$269,$D1013)+INDEX(AJ$245:AJ$256,$D1013))</f>
        <v/>
      </c>
      <c r="AK1013" s="47">
        <f>AK1004*Settings!$C$13*(INDEX(AK$258:AK$269,$D1013)+INDEX(AK$245:AK$256,$D1013))</f>
        <v/>
      </c>
      <c r="AL1013" s="47">
        <f>AL1004*Settings!$C$13*(INDEX(AL$258:AL$269,$D1013)+INDEX(AL$245:AL$256,$D1013))</f>
        <v/>
      </c>
      <c r="AM1013" s="47">
        <f>AM1004*Settings!$C$13*(INDEX(AM$258:AM$269,$D1013)+INDEX(AM$245:AM$256,$D1013))</f>
        <v/>
      </c>
      <c r="AN1013" s="47">
        <f>AN1004*Settings!$C$13*(INDEX(AN$258:AN$269,$D1013)+INDEX(AN$245:AN$256,$D1013))</f>
        <v/>
      </c>
      <c r="AO1013" s="47">
        <f>AO1004*Settings!$C$13*(INDEX(AO$258:AO$269,$D1013)+INDEX(AO$245:AO$256,$D1013))</f>
        <v/>
      </c>
      <c r="AP1013" s="47">
        <f>AP1004*Settings!$C$13*(INDEX(AP$258:AP$269,$D1013)+INDEX(AP$245:AP$256,$D1013))</f>
        <v/>
      </c>
      <c r="AQ1013" s="47">
        <f>AQ1004*Settings!$C$13*(INDEX(AQ$258:AQ$269,$D1013)+INDEX(AQ$245:AQ$256,$D1013))</f>
        <v/>
      </c>
      <c r="AR1013" s="47">
        <f>AR1004*Settings!$C$13*(INDEX(AR$258:AR$269,$D1013)+INDEX(AR$245:AR$256,$D1013))</f>
        <v/>
      </c>
      <c r="AS1013" s="47">
        <f>AS1004*Settings!$C$13*(INDEX(AS$258:AS$269,$D1013)+INDEX(AS$245:AS$256,$D1013))</f>
        <v/>
      </c>
      <c r="AT1013" s="47">
        <f>AT1004*Settings!$C$13*(INDEX(AT$258:AT$269,$D1013)+INDEX(AT$245:AT$256,$D1013))</f>
        <v/>
      </c>
      <c r="AU1013" s="47">
        <f>AU1004*Settings!$C$13*(INDEX(AU$258:AU$269,$D1013)+INDEX(AU$245:AU$256,$D1013))</f>
        <v/>
      </c>
      <c r="AV1013" s="47">
        <f>AV1004*Settings!$C$13*(INDEX(AV$258:AV$269,$D1013)+INDEX(AV$245:AV$256,$D1013))</f>
        <v/>
      </c>
      <c r="AW1013" s="47">
        <f>AW1004*Settings!$C$13*(INDEX(AW$258:AW$269,$D1013)+INDEX(AW$245:AW$256,$D1013))</f>
        <v/>
      </c>
      <c r="AX1013" s="48">
        <f>REVENUE(AX1004,Settings!$C$13,INDEX(AX$258:AX$269,$D1013)+INDEX(AX$245:AX$256,$D1013))</f>
        <v/>
      </c>
    </row>
    <row r="1014" hidden="1" outlineLevel="2">
      <c r="A1014" s="5" t="inlineStr">
        <is>
          <t>rtx</t>
        </is>
      </c>
      <c r="B1014" s="5" t="inlineStr">
        <is>
          <t>lpg</t>
        </is>
      </c>
      <c r="C1014" s="5" t="inlineStr">
        <is>
          <t>mch</t>
        </is>
      </c>
      <c r="D1014" s="40">
        <f>INDEX(Inputs!$R$5:$R$132,MATCH($B1014&amp;"|"&amp;$C1014,Inputs!$A$5:$A$132,0))</f>
        <v/>
      </c>
      <c r="E1014" s="39" t="n"/>
      <c r="F1014" s="39" t="n"/>
      <c r="G1014" s="39" t="n"/>
      <c r="H1014" s="5">
        <f>INDEX(Variables!$B$5:$B$105,MATCH($A1014,Variables!$A$5:$A$105,0))&amp;IF($C1014="",""," | "&amp;INDEX(Mapping!$B$5:$B$26,MATCH($C1014,Mapping!$A$5:$A$26,0))&amp;" | "&amp;INDEX(Mapping!$B$30:$B$41,MATCH($B1014,Mapping!$A$30:$A$41,0)))</f>
        <v/>
      </c>
      <c r="I1014" s="5">
        <f>INDEX(Variables!$C$5:$C$105,MATCH($A1014,Variables!$A$5:$A$105,0))</f>
        <v/>
      </c>
      <c r="J1014" s="5">
        <f>INDEX(Variables!$E$5:$E$105,MATCH($A1014,Variables!$A$5:$A$105,0))</f>
        <v/>
      </c>
      <c r="K1014" s="25">
        <f>LOWER(Settings!$C$4)&amp;".mit."&amp;$A1014&amp;IF($C1014="","","."&amp;$C1014&amp;"."&amp;$B1014)&amp;IF(INDEX(Variables!$D$5:$D$105,MATCH($A1014,Variables!$A$5:$A$105,0))="","","."&amp;INDEX(Variables!$D$5:$D$105,MATCH($A1014,Variables!$A$5:$A$105,0)))&amp;"."&amp;K$5</f>
        <v/>
      </c>
      <c r="L1014" s="46">
        <f>L1005*Settings!$C$13*(INDEX(L$258:L$269,$D1014)+INDEX(L$245:L$256,$D1014))</f>
        <v/>
      </c>
      <c r="M1014" s="47">
        <f>M1005*Settings!$C$13*(INDEX(M$258:M$269,$D1014)+INDEX(M$245:M$256,$D1014))</f>
        <v/>
      </c>
      <c r="N1014" s="47">
        <f>N1005*Settings!$C$13*(INDEX(N$258:N$269,$D1014)+INDEX(N$245:N$256,$D1014))</f>
        <v/>
      </c>
      <c r="O1014" s="47">
        <f>O1005*Settings!$C$13*(INDEX(O$258:O$269,$D1014)+INDEX(O$245:O$256,$D1014))</f>
        <v/>
      </c>
      <c r="P1014" s="47">
        <f>P1005*Settings!$C$13*(INDEX(P$258:P$269,$D1014)+INDEX(P$245:P$256,$D1014))</f>
        <v/>
      </c>
      <c r="Q1014" s="47">
        <f>Q1005*Settings!$C$13*(INDEX(Q$258:Q$269,$D1014)+INDEX(Q$245:Q$256,$D1014))</f>
        <v/>
      </c>
      <c r="R1014" s="47">
        <f>R1005*Settings!$C$13*(INDEX(R$258:R$269,$D1014)+INDEX(R$245:R$256,$D1014))</f>
        <v/>
      </c>
      <c r="S1014" s="47">
        <f>S1005*Settings!$C$13*(INDEX(S$258:S$269,$D1014)+INDEX(S$245:S$256,$D1014))</f>
        <v/>
      </c>
      <c r="T1014" s="47">
        <f>T1005*Settings!$C$13*(INDEX(T$258:T$269,$D1014)+INDEX(T$245:T$256,$D1014))</f>
        <v/>
      </c>
      <c r="U1014" s="47">
        <f>U1005*Settings!$C$13*(INDEX(U$258:U$269,$D1014)+INDEX(U$245:U$256,$D1014))</f>
        <v/>
      </c>
      <c r="V1014" s="47">
        <f>V1005*Settings!$C$13*(INDEX(V$258:V$269,$D1014)+INDEX(V$245:V$256,$D1014))</f>
        <v/>
      </c>
      <c r="W1014" s="47">
        <f>W1005*Settings!$C$13*(INDEX(W$258:W$269,$D1014)+INDEX(W$245:W$256,$D1014))</f>
        <v/>
      </c>
      <c r="X1014" s="47">
        <f>X1005*Settings!$C$13*(INDEX(X$258:X$269,$D1014)+INDEX(X$245:X$256,$D1014))</f>
        <v/>
      </c>
      <c r="Y1014" s="47">
        <f>Y1005*Settings!$C$13*(INDEX(Y$258:Y$269,$D1014)+INDEX(Y$245:Y$256,$D1014))</f>
        <v/>
      </c>
      <c r="Z1014" s="47">
        <f>Z1005*Settings!$C$13*(INDEX(Z$258:Z$269,$D1014)+INDEX(Z$245:Z$256,$D1014))</f>
        <v/>
      </c>
      <c r="AA1014" s="47">
        <f>AA1005*Settings!$C$13*(INDEX(AA$258:AA$269,$D1014)+INDEX(AA$245:AA$256,$D1014))</f>
        <v/>
      </c>
      <c r="AB1014" s="47">
        <f>AB1005*Settings!$C$13*(INDEX(AB$258:AB$269,$D1014)+INDEX(AB$245:AB$256,$D1014))</f>
        <v/>
      </c>
      <c r="AC1014" s="47">
        <f>AC1005*Settings!$C$13*(INDEX(AC$258:AC$269,$D1014)+INDEX(AC$245:AC$256,$D1014))</f>
        <v/>
      </c>
      <c r="AD1014" s="48">
        <f>REVENUE(AD1005,Settings!$C$13,INDEX(AD$258:AD$269,$D1014)+INDEX(AD$245:AD$256,$D1014))</f>
        <v/>
      </c>
      <c r="AE1014" s="25">
        <f>LOWER(Settings!$C$4)&amp;".mit."&amp;$A1014&amp;IF($C1014="","","."&amp;$C1014&amp;"."&amp;$B1014)&amp;IF(INDEX(Variables!$D$5:$D$105,MATCH($A1014,Variables!$A$5:$A$105,0))="","","."&amp;INDEX(Variables!$D$5:$D$105,MATCH($A1014,Variables!$A$5:$A$105,0)))&amp;"."&amp;AE$5</f>
        <v/>
      </c>
      <c r="AF1014" s="46">
        <f>AF1005*Settings!$C$13*(INDEX(AF$258:AF$269,$D1014)+INDEX(AF$245:AF$256,$D1014))</f>
        <v/>
      </c>
      <c r="AG1014" s="47">
        <f>AG1005*Settings!$C$13*(INDEX(AG$258:AG$269,$D1014)+INDEX(AG$245:AG$256,$D1014))</f>
        <v/>
      </c>
      <c r="AH1014" s="47">
        <f>AH1005*Settings!$C$13*(INDEX(AH$258:AH$269,$D1014)+INDEX(AH$245:AH$256,$D1014))</f>
        <v/>
      </c>
      <c r="AI1014" s="47">
        <f>AI1005*Settings!$C$13*(INDEX(AI$258:AI$269,$D1014)+INDEX(AI$245:AI$256,$D1014))</f>
        <v/>
      </c>
      <c r="AJ1014" s="47">
        <f>AJ1005*Settings!$C$13*(INDEX(AJ$258:AJ$269,$D1014)+INDEX(AJ$245:AJ$256,$D1014))</f>
        <v/>
      </c>
      <c r="AK1014" s="47">
        <f>AK1005*Settings!$C$13*(INDEX(AK$258:AK$269,$D1014)+INDEX(AK$245:AK$256,$D1014))</f>
        <v/>
      </c>
      <c r="AL1014" s="47">
        <f>AL1005*Settings!$C$13*(INDEX(AL$258:AL$269,$D1014)+INDEX(AL$245:AL$256,$D1014))</f>
        <v/>
      </c>
      <c r="AM1014" s="47">
        <f>AM1005*Settings!$C$13*(INDEX(AM$258:AM$269,$D1014)+INDEX(AM$245:AM$256,$D1014))</f>
        <v/>
      </c>
      <c r="AN1014" s="47">
        <f>AN1005*Settings!$C$13*(INDEX(AN$258:AN$269,$D1014)+INDEX(AN$245:AN$256,$D1014))</f>
        <v/>
      </c>
      <c r="AO1014" s="47">
        <f>AO1005*Settings!$C$13*(INDEX(AO$258:AO$269,$D1014)+INDEX(AO$245:AO$256,$D1014))</f>
        <v/>
      </c>
      <c r="AP1014" s="47">
        <f>AP1005*Settings!$C$13*(INDEX(AP$258:AP$269,$D1014)+INDEX(AP$245:AP$256,$D1014))</f>
        <v/>
      </c>
      <c r="AQ1014" s="47">
        <f>AQ1005*Settings!$C$13*(INDEX(AQ$258:AQ$269,$D1014)+INDEX(AQ$245:AQ$256,$D1014))</f>
        <v/>
      </c>
      <c r="AR1014" s="47">
        <f>AR1005*Settings!$C$13*(INDEX(AR$258:AR$269,$D1014)+INDEX(AR$245:AR$256,$D1014))</f>
        <v/>
      </c>
      <c r="AS1014" s="47">
        <f>AS1005*Settings!$C$13*(INDEX(AS$258:AS$269,$D1014)+INDEX(AS$245:AS$256,$D1014))</f>
        <v/>
      </c>
      <c r="AT1014" s="47">
        <f>AT1005*Settings!$C$13*(INDEX(AT$258:AT$269,$D1014)+INDEX(AT$245:AT$256,$D1014))</f>
        <v/>
      </c>
      <c r="AU1014" s="47">
        <f>AU1005*Settings!$C$13*(INDEX(AU$258:AU$269,$D1014)+INDEX(AU$245:AU$256,$D1014))</f>
        <v/>
      </c>
      <c r="AV1014" s="47">
        <f>AV1005*Settings!$C$13*(INDEX(AV$258:AV$269,$D1014)+INDEX(AV$245:AV$256,$D1014))</f>
        <v/>
      </c>
      <c r="AW1014" s="47">
        <f>AW1005*Settings!$C$13*(INDEX(AW$258:AW$269,$D1014)+INDEX(AW$245:AW$256,$D1014))</f>
        <v/>
      </c>
      <c r="AX1014" s="48">
        <f>REVENUE(AX1005,Settings!$C$13,INDEX(AX$258:AX$269,$D1014)+INDEX(AX$245:AX$256,$D1014))</f>
        <v/>
      </c>
    </row>
    <row r="1015" hidden="1" outlineLevel="2">
      <c r="A1015" s="5" t="inlineStr">
        <is>
          <t>rtx</t>
        </is>
      </c>
      <c r="B1015" s="5" t="inlineStr">
        <is>
          <t>ker</t>
        </is>
      </c>
      <c r="C1015" s="5" t="inlineStr">
        <is>
          <t>mch</t>
        </is>
      </c>
      <c r="D1015" s="40">
        <f>INDEX(Inputs!$R$5:$R$132,MATCH($B1015&amp;"|"&amp;$C1015,Inputs!$A$5:$A$132,0))</f>
        <v/>
      </c>
      <c r="E1015" s="39" t="n"/>
      <c r="F1015" s="39" t="n"/>
      <c r="G1015" s="39" t="n"/>
      <c r="H1015" s="5">
        <f>INDEX(Variables!$B$5:$B$105,MATCH($A1015,Variables!$A$5:$A$105,0))&amp;IF($C1015="",""," | "&amp;INDEX(Mapping!$B$5:$B$26,MATCH($C1015,Mapping!$A$5:$A$26,0))&amp;" | "&amp;INDEX(Mapping!$B$30:$B$41,MATCH($B1015,Mapping!$A$30:$A$41,0)))</f>
        <v/>
      </c>
      <c r="I1015" s="5">
        <f>INDEX(Variables!$C$5:$C$105,MATCH($A1015,Variables!$A$5:$A$105,0))</f>
        <v/>
      </c>
      <c r="J1015" s="5">
        <f>INDEX(Variables!$E$5:$E$105,MATCH($A1015,Variables!$A$5:$A$105,0))</f>
        <v/>
      </c>
      <c r="K1015" s="25">
        <f>LOWER(Settings!$C$4)&amp;".mit."&amp;$A1015&amp;IF($C1015="","","."&amp;$C1015&amp;"."&amp;$B1015)&amp;IF(INDEX(Variables!$D$5:$D$105,MATCH($A1015,Variables!$A$5:$A$105,0))="","","."&amp;INDEX(Variables!$D$5:$D$105,MATCH($A1015,Variables!$A$5:$A$105,0)))&amp;"."&amp;K$5</f>
        <v/>
      </c>
      <c r="L1015" s="46">
        <f>L1006*Settings!$C$13*(INDEX(L$258:L$269,$D1015)+INDEX(L$245:L$256,$D1015))</f>
        <v/>
      </c>
      <c r="M1015" s="47">
        <f>M1006*Settings!$C$13*(INDEX(M$258:M$269,$D1015)+INDEX(M$245:M$256,$D1015))</f>
        <v/>
      </c>
      <c r="N1015" s="47">
        <f>N1006*Settings!$C$13*(INDEX(N$258:N$269,$D1015)+INDEX(N$245:N$256,$D1015))</f>
        <v/>
      </c>
      <c r="O1015" s="47">
        <f>O1006*Settings!$C$13*(INDEX(O$258:O$269,$D1015)+INDEX(O$245:O$256,$D1015))</f>
        <v/>
      </c>
      <c r="P1015" s="47">
        <f>P1006*Settings!$C$13*(INDEX(P$258:P$269,$D1015)+INDEX(P$245:P$256,$D1015))</f>
        <v/>
      </c>
      <c r="Q1015" s="47">
        <f>Q1006*Settings!$C$13*(INDEX(Q$258:Q$269,$D1015)+INDEX(Q$245:Q$256,$D1015))</f>
        <v/>
      </c>
      <c r="R1015" s="47">
        <f>R1006*Settings!$C$13*(INDEX(R$258:R$269,$D1015)+INDEX(R$245:R$256,$D1015))</f>
        <v/>
      </c>
      <c r="S1015" s="47">
        <f>S1006*Settings!$C$13*(INDEX(S$258:S$269,$D1015)+INDEX(S$245:S$256,$D1015))</f>
        <v/>
      </c>
      <c r="T1015" s="47">
        <f>T1006*Settings!$C$13*(INDEX(T$258:T$269,$D1015)+INDEX(T$245:T$256,$D1015))</f>
        <v/>
      </c>
      <c r="U1015" s="47">
        <f>U1006*Settings!$C$13*(INDEX(U$258:U$269,$D1015)+INDEX(U$245:U$256,$D1015))</f>
        <v/>
      </c>
      <c r="V1015" s="47">
        <f>V1006*Settings!$C$13*(INDEX(V$258:V$269,$D1015)+INDEX(V$245:V$256,$D1015))</f>
        <v/>
      </c>
      <c r="W1015" s="47">
        <f>W1006*Settings!$C$13*(INDEX(W$258:W$269,$D1015)+INDEX(W$245:W$256,$D1015))</f>
        <v/>
      </c>
      <c r="X1015" s="47">
        <f>X1006*Settings!$C$13*(INDEX(X$258:X$269,$D1015)+INDEX(X$245:X$256,$D1015))</f>
        <v/>
      </c>
      <c r="Y1015" s="47">
        <f>Y1006*Settings!$C$13*(INDEX(Y$258:Y$269,$D1015)+INDEX(Y$245:Y$256,$D1015))</f>
        <v/>
      </c>
      <c r="Z1015" s="47">
        <f>Z1006*Settings!$C$13*(INDEX(Z$258:Z$269,$D1015)+INDEX(Z$245:Z$256,$D1015))</f>
        <v/>
      </c>
      <c r="AA1015" s="47">
        <f>AA1006*Settings!$C$13*(INDEX(AA$258:AA$269,$D1015)+INDEX(AA$245:AA$256,$D1015))</f>
        <v/>
      </c>
      <c r="AB1015" s="47">
        <f>AB1006*Settings!$C$13*(INDEX(AB$258:AB$269,$D1015)+INDEX(AB$245:AB$256,$D1015))</f>
        <v/>
      </c>
      <c r="AC1015" s="47">
        <f>AC1006*Settings!$C$13*(INDEX(AC$258:AC$269,$D1015)+INDEX(AC$245:AC$256,$D1015))</f>
        <v/>
      </c>
      <c r="AD1015" s="48">
        <f>REVENUE(AD1006,Settings!$C$13,INDEX(AD$258:AD$269,$D1015)+INDEX(AD$245:AD$256,$D1015))</f>
        <v/>
      </c>
      <c r="AE1015" s="25">
        <f>LOWER(Settings!$C$4)&amp;".mit."&amp;$A1015&amp;IF($C1015="","","."&amp;$C1015&amp;"."&amp;$B1015)&amp;IF(INDEX(Variables!$D$5:$D$105,MATCH($A1015,Variables!$A$5:$A$105,0))="","","."&amp;INDEX(Variables!$D$5:$D$105,MATCH($A1015,Variables!$A$5:$A$105,0)))&amp;"."&amp;AE$5</f>
        <v/>
      </c>
      <c r="AF1015" s="46">
        <f>AF1006*Settings!$C$13*(INDEX(AF$258:AF$269,$D1015)+INDEX(AF$245:AF$256,$D1015))</f>
        <v/>
      </c>
      <c r="AG1015" s="47">
        <f>AG1006*Settings!$C$13*(INDEX(AG$258:AG$269,$D1015)+INDEX(AG$245:AG$256,$D1015))</f>
        <v/>
      </c>
      <c r="AH1015" s="47">
        <f>AH1006*Settings!$C$13*(INDEX(AH$258:AH$269,$D1015)+INDEX(AH$245:AH$256,$D1015))</f>
        <v/>
      </c>
      <c r="AI1015" s="47">
        <f>AI1006*Settings!$C$13*(INDEX(AI$258:AI$269,$D1015)+INDEX(AI$245:AI$256,$D1015))</f>
        <v/>
      </c>
      <c r="AJ1015" s="47">
        <f>AJ1006*Settings!$C$13*(INDEX(AJ$258:AJ$269,$D1015)+INDEX(AJ$245:AJ$256,$D1015))</f>
        <v/>
      </c>
      <c r="AK1015" s="47">
        <f>AK1006*Settings!$C$13*(INDEX(AK$258:AK$269,$D1015)+INDEX(AK$245:AK$256,$D1015))</f>
        <v/>
      </c>
      <c r="AL1015" s="47">
        <f>AL1006*Settings!$C$13*(INDEX(AL$258:AL$269,$D1015)+INDEX(AL$245:AL$256,$D1015))</f>
        <v/>
      </c>
      <c r="AM1015" s="47">
        <f>AM1006*Settings!$C$13*(INDEX(AM$258:AM$269,$D1015)+INDEX(AM$245:AM$256,$D1015))</f>
        <v/>
      </c>
      <c r="AN1015" s="47">
        <f>AN1006*Settings!$C$13*(INDEX(AN$258:AN$269,$D1015)+INDEX(AN$245:AN$256,$D1015))</f>
        <v/>
      </c>
      <c r="AO1015" s="47">
        <f>AO1006*Settings!$C$13*(INDEX(AO$258:AO$269,$D1015)+INDEX(AO$245:AO$256,$D1015))</f>
        <v/>
      </c>
      <c r="AP1015" s="47">
        <f>AP1006*Settings!$C$13*(INDEX(AP$258:AP$269,$D1015)+INDEX(AP$245:AP$256,$D1015))</f>
        <v/>
      </c>
      <c r="AQ1015" s="47">
        <f>AQ1006*Settings!$C$13*(INDEX(AQ$258:AQ$269,$D1015)+INDEX(AQ$245:AQ$256,$D1015))</f>
        <v/>
      </c>
      <c r="AR1015" s="47">
        <f>AR1006*Settings!$C$13*(INDEX(AR$258:AR$269,$D1015)+INDEX(AR$245:AR$256,$D1015))</f>
        <v/>
      </c>
      <c r="AS1015" s="47">
        <f>AS1006*Settings!$C$13*(INDEX(AS$258:AS$269,$D1015)+INDEX(AS$245:AS$256,$D1015))</f>
        <v/>
      </c>
      <c r="AT1015" s="47">
        <f>AT1006*Settings!$C$13*(INDEX(AT$258:AT$269,$D1015)+INDEX(AT$245:AT$256,$D1015))</f>
        <v/>
      </c>
      <c r="AU1015" s="47">
        <f>AU1006*Settings!$C$13*(INDEX(AU$258:AU$269,$D1015)+INDEX(AU$245:AU$256,$D1015))</f>
        <v/>
      </c>
      <c r="AV1015" s="47">
        <f>AV1006*Settings!$C$13*(INDEX(AV$258:AV$269,$D1015)+INDEX(AV$245:AV$256,$D1015))</f>
        <v/>
      </c>
      <c r="AW1015" s="47">
        <f>AW1006*Settings!$C$13*(INDEX(AW$258:AW$269,$D1015)+INDEX(AW$245:AW$256,$D1015))</f>
        <v/>
      </c>
      <c r="AX1015" s="48">
        <f>REVENUE(AX1006,Settings!$C$13,INDEX(AX$258:AX$269,$D1015)+INDEX(AX$245:AX$256,$D1015))</f>
        <v/>
      </c>
    </row>
    <row r="1016" hidden="1" outlineLevel="2">
      <c r="A1016" s="5" t="inlineStr">
        <is>
          <t>rtx</t>
        </is>
      </c>
      <c r="B1016" s="5" t="inlineStr">
        <is>
          <t>oop</t>
        </is>
      </c>
      <c r="C1016" s="5" t="inlineStr">
        <is>
          <t>mch</t>
        </is>
      </c>
      <c r="D1016" s="40">
        <f>INDEX(Inputs!$R$5:$R$132,MATCH($B1016&amp;"|"&amp;$C1016,Inputs!$A$5:$A$132,0))</f>
        <v/>
      </c>
      <c r="E1016" s="39" t="n"/>
      <c r="F1016" s="39" t="n"/>
      <c r="G1016" s="39" t="n"/>
      <c r="H1016" s="5">
        <f>INDEX(Variables!$B$5:$B$105,MATCH($A1016,Variables!$A$5:$A$105,0))&amp;IF($C1016="",""," | "&amp;INDEX(Mapping!$B$5:$B$26,MATCH($C1016,Mapping!$A$5:$A$26,0))&amp;" | "&amp;INDEX(Mapping!$B$30:$B$41,MATCH($B1016,Mapping!$A$30:$A$41,0)))</f>
        <v/>
      </c>
      <c r="I1016" s="5">
        <f>INDEX(Variables!$C$5:$C$105,MATCH($A1016,Variables!$A$5:$A$105,0))</f>
        <v/>
      </c>
      <c r="J1016" s="5">
        <f>INDEX(Variables!$E$5:$E$105,MATCH($A1016,Variables!$A$5:$A$105,0))</f>
        <v/>
      </c>
      <c r="K1016" s="25">
        <f>LOWER(Settings!$C$4)&amp;".mit."&amp;$A1016&amp;IF($C1016="","","."&amp;$C1016&amp;"."&amp;$B1016)&amp;IF(INDEX(Variables!$D$5:$D$105,MATCH($A1016,Variables!$A$5:$A$105,0))="","","."&amp;INDEX(Variables!$D$5:$D$105,MATCH($A1016,Variables!$A$5:$A$105,0)))&amp;"."&amp;K$5</f>
        <v/>
      </c>
      <c r="L1016" s="46">
        <f>L1007*Settings!$C$13*(INDEX(L$258:L$269,$D1016)+INDEX(L$245:L$256,$D1016))</f>
        <v/>
      </c>
      <c r="M1016" s="47">
        <f>M1007*Settings!$C$13*(INDEX(M$258:M$269,$D1016)+INDEX(M$245:M$256,$D1016))</f>
        <v/>
      </c>
      <c r="N1016" s="47">
        <f>N1007*Settings!$C$13*(INDEX(N$258:N$269,$D1016)+INDEX(N$245:N$256,$D1016))</f>
        <v/>
      </c>
      <c r="O1016" s="47">
        <f>O1007*Settings!$C$13*(INDEX(O$258:O$269,$D1016)+INDEX(O$245:O$256,$D1016))</f>
        <v/>
      </c>
      <c r="P1016" s="47">
        <f>P1007*Settings!$C$13*(INDEX(P$258:P$269,$D1016)+INDEX(P$245:P$256,$D1016))</f>
        <v/>
      </c>
      <c r="Q1016" s="47">
        <f>Q1007*Settings!$C$13*(INDEX(Q$258:Q$269,$D1016)+INDEX(Q$245:Q$256,$D1016))</f>
        <v/>
      </c>
      <c r="R1016" s="47">
        <f>R1007*Settings!$C$13*(INDEX(R$258:R$269,$D1016)+INDEX(R$245:R$256,$D1016))</f>
        <v/>
      </c>
      <c r="S1016" s="47">
        <f>S1007*Settings!$C$13*(INDEX(S$258:S$269,$D1016)+INDEX(S$245:S$256,$D1016))</f>
        <v/>
      </c>
      <c r="T1016" s="47">
        <f>T1007*Settings!$C$13*(INDEX(T$258:T$269,$D1016)+INDEX(T$245:T$256,$D1016))</f>
        <v/>
      </c>
      <c r="U1016" s="47">
        <f>U1007*Settings!$C$13*(INDEX(U$258:U$269,$D1016)+INDEX(U$245:U$256,$D1016))</f>
        <v/>
      </c>
      <c r="V1016" s="47">
        <f>V1007*Settings!$C$13*(INDEX(V$258:V$269,$D1016)+INDEX(V$245:V$256,$D1016))</f>
        <v/>
      </c>
      <c r="W1016" s="47">
        <f>W1007*Settings!$C$13*(INDEX(W$258:W$269,$D1016)+INDEX(W$245:W$256,$D1016))</f>
        <v/>
      </c>
      <c r="X1016" s="47">
        <f>X1007*Settings!$C$13*(INDEX(X$258:X$269,$D1016)+INDEX(X$245:X$256,$D1016))</f>
        <v/>
      </c>
      <c r="Y1016" s="47">
        <f>Y1007*Settings!$C$13*(INDEX(Y$258:Y$269,$D1016)+INDEX(Y$245:Y$256,$D1016))</f>
        <v/>
      </c>
      <c r="Z1016" s="47">
        <f>Z1007*Settings!$C$13*(INDEX(Z$258:Z$269,$D1016)+INDEX(Z$245:Z$256,$D1016))</f>
        <v/>
      </c>
      <c r="AA1016" s="47">
        <f>AA1007*Settings!$C$13*(INDEX(AA$258:AA$269,$D1016)+INDEX(AA$245:AA$256,$D1016))</f>
        <v/>
      </c>
      <c r="AB1016" s="47">
        <f>AB1007*Settings!$C$13*(INDEX(AB$258:AB$269,$D1016)+INDEX(AB$245:AB$256,$D1016))</f>
        <v/>
      </c>
      <c r="AC1016" s="47">
        <f>AC1007*Settings!$C$13*(INDEX(AC$258:AC$269,$D1016)+INDEX(AC$245:AC$256,$D1016))</f>
        <v/>
      </c>
      <c r="AD1016" s="48">
        <f>REVENUE(AD1007,Settings!$C$13,INDEX(AD$258:AD$269,$D1016)+INDEX(AD$245:AD$256,$D1016))</f>
        <v/>
      </c>
      <c r="AE1016" s="25">
        <f>LOWER(Settings!$C$4)&amp;".mit."&amp;$A1016&amp;IF($C1016="","","."&amp;$C1016&amp;"."&amp;$B1016)&amp;IF(INDEX(Variables!$D$5:$D$105,MATCH($A1016,Variables!$A$5:$A$105,0))="","","."&amp;INDEX(Variables!$D$5:$D$105,MATCH($A1016,Variables!$A$5:$A$105,0)))&amp;"."&amp;AE$5</f>
        <v/>
      </c>
      <c r="AF1016" s="46">
        <f>AF1007*Settings!$C$13*(INDEX(AF$258:AF$269,$D1016)+INDEX(AF$245:AF$256,$D1016))</f>
        <v/>
      </c>
      <c r="AG1016" s="47">
        <f>AG1007*Settings!$C$13*(INDEX(AG$258:AG$269,$D1016)+INDEX(AG$245:AG$256,$D1016))</f>
        <v/>
      </c>
      <c r="AH1016" s="47">
        <f>AH1007*Settings!$C$13*(INDEX(AH$258:AH$269,$D1016)+INDEX(AH$245:AH$256,$D1016))</f>
        <v/>
      </c>
      <c r="AI1016" s="47">
        <f>AI1007*Settings!$C$13*(INDEX(AI$258:AI$269,$D1016)+INDEX(AI$245:AI$256,$D1016))</f>
        <v/>
      </c>
      <c r="AJ1016" s="47">
        <f>AJ1007*Settings!$C$13*(INDEX(AJ$258:AJ$269,$D1016)+INDEX(AJ$245:AJ$256,$D1016))</f>
        <v/>
      </c>
      <c r="AK1016" s="47">
        <f>AK1007*Settings!$C$13*(INDEX(AK$258:AK$269,$D1016)+INDEX(AK$245:AK$256,$D1016))</f>
        <v/>
      </c>
      <c r="AL1016" s="47">
        <f>AL1007*Settings!$C$13*(INDEX(AL$258:AL$269,$D1016)+INDEX(AL$245:AL$256,$D1016))</f>
        <v/>
      </c>
      <c r="AM1016" s="47">
        <f>AM1007*Settings!$C$13*(INDEX(AM$258:AM$269,$D1016)+INDEX(AM$245:AM$256,$D1016))</f>
        <v/>
      </c>
      <c r="AN1016" s="47">
        <f>AN1007*Settings!$C$13*(INDEX(AN$258:AN$269,$D1016)+INDEX(AN$245:AN$256,$D1016))</f>
        <v/>
      </c>
      <c r="AO1016" s="47">
        <f>AO1007*Settings!$C$13*(INDEX(AO$258:AO$269,$D1016)+INDEX(AO$245:AO$256,$D1016))</f>
        <v/>
      </c>
      <c r="AP1016" s="47">
        <f>AP1007*Settings!$C$13*(INDEX(AP$258:AP$269,$D1016)+INDEX(AP$245:AP$256,$D1016))</f>
        <v/>
      </c>
      <c r="AQ1016" s="47">
        <f>AQ1007*Settings!$C$13*(INDEX(AQ$258:AQ$269,$D1016)+INDEX(AQ$245:AQ$256,$D1016))</f>
        <v/>
      </c>
      <c r="AR1016" s="47">
        <f>AR1007*Settings!$C$13*(INDEX(AR$258:AR$269,$D1016)+INDEX(AR$245:AR$256,$D1016))</f>
        <v/>
      </c>
      <c r="AS1016" s="47">
        <f>AS1007*Settings!$C$13*(INDEX(AS$258:AS$269,$D1016)+INDEX(AS$245:AS$256,$D1016))</f>
        <v/>
      </c>
      <c r="AT1016" s="47">
        <f>AT1007*Settings!$C$13*(INDEX(AT$258:AT$269,$D1016)+INDEX(AT$245:AT$256,$D1016))</f>
        <v/>
      </c>
      <c r="AU1016" s="47">
        <f>AU1007*Settings!$C$13*(INDEX(AU$258:AU$269,$D1016)+INDEX(AU$245:AU$256,$D1016))</f>
        <v/>
      </c>
      <c r="AV1016" s="47">
        <f>AV1007*Settings!$C$13*(INDEX(AV$258:AV$269,$D1016)+INDEX(AV$245:AV$256,$D1016))</f>
        <v/>
      </c>
      <c r="AW1016" s="47">
        <f>AW1007*Settings!$C$13*(INDEX(AW$258:AW$269,$D1016)+INDEX(AW$245:AW$256,$D1016))</f>
        <v/>
      </c>
      <c r="AX1016" s="48">
        <f>REVENUE(AX1007,Settings!$C$13,INDEX(AX$258:AX$269,$D1016)+INDEX(AX$245:AX$256,$D1016))</f>
        <v/>
      </c>
    </row>
    <row r="1017" hidden="1" outlineLevel="2">
      <c r="A1017" s="5" t="inlineStr">
        <is>
          <t>rtx</t>
        </is>
      </c>
      <c r="B1017" s="5" t="inlineStr">
        <is>
          <t>bio</t>
        </is>
      </c>
      <c r="C1017" s="5" t="inlineStr">
        <is>
          <t>mch</t>
        </is>
      </c>
      <c r="D1017" s="40">
        <f>INDEX(Inputs!$R$5:$R$132,MATCH($B1017&amp;"|"&amp;$C1017,Inputs!$A$5:$A$132,0))</f>
        <v/>
      </c>
      <c r="E1017" s="39" t="n"/>
      <c r="F1017" s="39" t="n"/>
      <c r="G1017" s="39" t="n"/>
      <c r="H1017" s="5">
        <f>INDEX(Variables!$B$5:$B$105,MATCH($A1017,Variables!$A$5:$A$105,0))&amp;IF($C1017="",""," | "&amp;INDEX(Mapping!$B$5:$B$26,MATCH($C1017,Mapping!$A$5:$A$26,0))&amp;" | "&amp;INDEX(Mapping!$B$30:$B$41,MATCH($B1017,Mapping!$A$30:$A$41,0)))</f>
        <v/>
      </c>
      <c r="I1017" s="5">
        <f>INDEX(Variables!$C$5:$C$105,MATCH($A1017,Variables!$A$5:$A$105,0))</f>
        <v/>
      </c>
      <c r="J1017" s="5">
        <f>INDEX(Variables!$E$5:$E$105,MATCH($A1017,Variables!$A$5:$A$105,0))</f>
        <v/>
      </c>
      <c r="K1017" s="25">
        <f>LOWER(Settings!$C$4)&amp;".mit."&amp;$A1017&amp;IF($C1017="","","."&amp;$C1017&amp;"."&amp;$B1017)&amp;IF(INDEX(Variables!$D$5:$D$105,MATCH($A1017,Variables!$A$5:$A$105,0))="","","."&amp;INDEX(Variables!$D$5:$D$105,MATCH($A1017,Variables!$A$5:$A$105,0)))&amp;"."&amp;K$5</f>
        <v/>
      </c>
      <c r="L1017" s="46">
        <f>L1008*Settings!$C$13*(INDEX(L$258:L$269,$D1017)+INDEX(L$245:L$256,$D1017))</f>
        <v/>
      </c>
      <c r="M1017" s="47">
        <f>M1008*Settings!$C$13*(INDEX(M$258:M$269,$D1017)+INDEX(M$245:M$256,$D1017))</f>
        <v/>
      </c>
      <c r="N1017" s="47">
        <f>N1008*Settings!$C$13*(INDEX(N$258:N$269,$D1017)+INDEX(N$245:N$256,$D1017))</f>
        <v/>
      </c>
      <c r="O1017" s="47">
        <f>O1008*Settings!$C$13*(INDEX(O$258:O$269,$D1017)+INDEX(O$245:O$256,$D1017))</f>
        <v/>
      </c>
      <c r="P1017" s="47">
        <f>P1008*Settings!$C$13*(INDEX(P$258:P$269,$D1017)+INDEX(P$245:P$256,$D1017))</f>
        <v/>
      </c>
      <c r="Q1017" s="47">
        <f>Q1008*Settings!$C$13*(INDEX(Q$258:Q$269,$D1017)+INDEX(Q$245:Q$256,$D1017))</f>
        <v/>
      </c>
      <c r="R1017" s="47">
        <f>R1008*Settings!$C$13*(INDEX(R$258:R$269,$D1017)+INDEX(R$245:R$256,$D1017))</f>
        <v/>
      </c>
      <c r="S1017" s="47">
        <f>S1008*Settings!$C$13*(INDEX(S$258:S$269,$D1017)+INDEX(S$245:S$256,$D1017))</f>
        <v/>
      </c>
      <c r="T1017" s="47">
        <f>T1008*Settings!$C$13*(INDEX(T$258:T$269,$D1017)+INDEX(T$245:T$256,$D1017))</f>
        <v/>
      </c>
      <c r="U1017" s="47">
        <f>U1008*Settings!$C$13*(INDEX(U$258:U$269,$D1017)+INDEX(U$245:U$256,$D1017))</f>
        <v/>
      </c>
      <c r="V1017" s="47">
        <f>V1008*Settings!$C$13*(INDEX(V$258:V$269,$D1017)+INDEX(V$245:V$256,$D1017))</f>
        <v/>
      </c>
      <c r="W1017" s="47">
        <f>W1008*Settings!$C$13*(INDEX(W$258:W$269,$D1017)+INDEX(W$245:W$256,$D1017))</f>
        <v/>
      </c>
      <c r="X1017" s="47">
        <f>X1008*Settings!$C$13*(INDEX(X$258:X$269,$D1017)+INDEX(X$245:X$256,$D1017))</f>
        <v/>
      </c>
      <c r="Y1017" s="47">
        <f>Y1008*Settings!$C$13*(INDEX(Y$258:Y$269,$D1017)+INDEX(Y$245:Y$256,$D1017))</f>
        <v/>
      </c>
      <c r="Z1017" s="47">
        <f>Z1008*Settings!$C$13*(INDEX(Z$258:Z$269,$D1017)+INDEX(Z$245:Z$256,$D1017))</f>
        <v/>
      </c>
      <c r="AA1017" s="47">
        <f>AA1008*Settings!$C$13*(INDEX(AA$258:AA$269,$D1017)+INDEX(AA$245:AA$256,$D1017))</f>
        <v/>
      </c>
      <c r="AB1017" s="47">
        <f>AB1008*Settings!$C$13*(INDEX(AB$258:AB$269,$D1017)+INDEX(AB$245:AB$256,$D1017))</f>
        <v/>
      </c>
      <c r="AC1017" s="47">
        <f>AC1008*Settings!$C$13*(INDEX(AC$258:AC$269,$D1017)+INDEX(AC$245:AC$256,$D1017))</f>
        <v/>
      </c>
      <c r="AD1017" s="48">
        <f>REVENUE(AD1008,Settings!$C$13,INDEX(AD$258:AD$269,$D1017)+INDEX(AD$245:AD$256,$D1017))</f>
        <v/>
      </c>
      <c r="AE1017" s="25">
        <f>LOWER(Settings!$C$4)&amp;".mit."&amp;$A1017&amp;IF($C1017="","","."&amp;$C1017&amp;"."&amp;$B1017)&amp;IF(INDEX(Variables!$D$5:$D$105,MATCH($A1017,Variables!$A$5:$A$105,0))="","","."&amp;INDEX(Variables!$D$5:$D$105,MATCH($A1017,Variables!$A$5:$A$105,0)))&amp;"."&amp;AE$5</f>
        <v/>
      </c>
      <c r="AF1017" s="46">
        <f>AF1008*Settings!$C$13*(INDEX(AF$258:AF$269,$D1017)+INDEX(AF$245:AF$256,$D1017))</f>
        <v/>
      </c>
      <c r="AG1017" s="47">
        <f>AG1008*Settings!$C$13*(INDEX(AG$258:AG$269,$D1017)+INDEX(AG$245:AG$256,$D1017))</f>
        <v/>
      </c>
      <c r="AH1017" s="47">
        <f>AH1008*Settings!$C$13*(INDEX(AH$258:AH$269,$D1017)+INDEX(AH$245:AH$256,$D1017))</f>
        <v/>
      </c>
      <c r="AI1017" s="47">
        <f>AI1008*Settings!$C$13*(INDEX(AI$258:AI$269,$D1017)+INDEX(AI$245:AI$256,$D1017))</f>
        <v/>
      </c>
      <c r="AJ1017" s="47">
        <f>AJ1008*Settings!$C$13*(INDEX(AJ$258:AJ$269,$D1017)+INDEX(AJ$245:AJ$256,$D1017))</f>
        <v/>
      </c>
      <c r="AK1017" s="47">
        <f>AK1008*Settings!$C$13*(INDEX(AK$258:AK$269,$D1017)+INDEX(AK$245:AK$256,$D1017))</f>
        <v/>
      </c>
      <c r="AL1017" s="47">
        <f>AL1008*Settings!$C$13*(INDEX(AL$258:AL$269,$D1017)+INDEX(AL$245:AL$256,$D1017))</f>
        <v/>
      </c>
      <c r="AM1017" s="47">
        <f>AM1008*Settings!$C$13*(INDEX(AM$258:AM$269,$D1017)+INDEX(AM$245:AM$256,$D1017))</f>
        <v/>
      </c>
      <c r="AN1017" s="47">
        <f>AN1008*Settings!$C$13*(INDEX(AN$258:AN$269,$D1017)+INDEX(AN$245:AN$256,$D1017))</f>
        <v/>
      </c>
      <c r="AO1017" s="47">
        <f>AO1008*Settings!$C$13*(INDEX(AO$258:AO$269,$D1017)+INDEX(AO$245:AO$256,$D1017))</f>
        <v/>
      </c>
      <c r="AP1017" s="47">
        <f>AP1008*Settings!$C$13*(INDEX(AP$258:AP$269,$D1017)+INDEX(AP$245:AP$256,$D1017))</f>
        <v/>
      </c>
      <c r="AQ1017" s="47">
        <f>AQ1008*Settings!$C$13*(INDEX(AQ$258:AQ$269,$D1017)+INDEX(AQ$245:AQ$256,$D1017))</f>
        <v/>
      </c>
      <c r="AR1017" s="47">
        <f>AR1008*Settings!$C$13*(INDEX(AR$258:AR$269,$D1017)+INDEX(AR$245:AR$256,$D1017))</f>
        <v/>
      </c>
      <c r="AS1017" s="47">
        <f>AS1008*Settings!$C$13*(INDEX(AS$258:AS$269,$D1017)+INDEX(AS$245:AS$256,$D1017))</f>
        <v/>
      </c>
      <c r="AT1017" s="47">
        <f>AT1008*Settings!$C$13*(INDEX(AT$258:AT$269,$D1017)+INDEX(AT$245:AT$256,$D1017))</f>
        <v/>
      </c>
      <c r="AU1017" s="47">
        <f>AU1008*Settings!$C$13*(INDEX(AU$258:AU$269,$D1017)+INDEX(AU$245:AU$256,$D1017))</f>
        <v/>
      </c>
      <c r="AV1017" s="47">
        <f>AV1008*Settings!$C$13*(INDEX(AV$258:AV$269,$D1017)+INDEX(AV$245:AV$256,$D1017))</f>
        <v/>
      </c>
      <c r="AW1017" s="47">
        <f>AW1008*Settings!$C$13*(INDEX(AW$258:AW$269,$D1017)+INDEX(AW$245:AW$256,$D1017))</f>
        <v/>
      </c>
      <c r="AX1017" s="48">
        <f>REVENUE(AX1008,Settings!$C$13,INDEX(AX$258:AX$269,$D1017)+INDEX(AX$245:AX$256,$D1017))</f>
        <v/>
      </c>
    </row>
    <row r="1018" hidden="1" outlineLevel="2"/>
    <row r="1019" hidden="1" outlineLevel="2">
      <c r="A1019" s="5" t="inlineStr">
        <is>
          <t>rsub</t>
        </is>
      </c>
      <c r="B1019" s="5" t="inlineStr">
        <is>
          <t>coa</t>
        </is>
      </c>
      <c r="C1019" s="5" t="inlineStr">
        <is>
          <t>mch</t>
        </is>
      </c>
      <c r="D1019" s="40">
        <f>INDEX(Inputs!$R$5:$R$132,MATCH($B1019&amp;"|"&amp;$C1019,Inputs!$A$5:$A$132,0))</f>
        <v/>
      </c>
      <c r="E1019" s="39" t="n"/>
      <c r="F1019" s="39" t="n"/>
      <c r="G1019" s="39" t="n"/>
      <c r="H1019" s="5">
        <f>INDEX(Variables!$B$5:$B$105,MATCH($A1019,Variables!$A$5:$A$105,0))&amp;IF($C1019="",""," | "&amp;INDEX(Mapping!$B$5:$B$26,MATCH($C1019,Mapping!$A$5:$A$26,0))&amp;" | "&amp;INDEX(Mapping!$B$30:$B$41,MATCH($B1019,Mapping!$A$30:$A$41,0)))</f>
        <v/>
      </c>
      <c r="I1019" s="5">
        <f>INDEX(Variables!$C$5:$C$105,MATCH($A1019,Variables!$A$5:$A$105,0))</f>
        <v/>
      </c>
      <c r="J1019" s="5">
        <f>INDEX(Variables!$E$5:$E$105,MATCH($A1019,Variables!$A$5:$A$105,0))</f>
        <v/>
      </c>
      <c r="K1019" s="25">
        <f>LOWER(Settings!$C$4)&amp;".mit."&amp;$A1019&amp;IF($C1019="","","."&amp;$C1019&amp;"."&amp;$B1019)&amp;IF(INDEX(Variables!$D$5:$D$105,MATCH($A1019,Variables!$A$5:$A$105,0))="","","."&amp;INDEX(Variables!$D$5:$D$105,MATCH($A1019,Variables!$A$5:$A$105,0)))&amp;"."&amp;K$5</f>
        <v/>
      </c>
      <c r="L1019" s="46">
        <f>L1001*Settings!$C$13*(INDEX(L$271:L$282,$D1019))</f>
        <v/>
      </c>
      <c r="M1019" s="47">
        <f>M1001*Settings!$C$13*(INDEX(M$271:M$282,$D1019))</f>
        <v/>
      </c>
      <c r="N1019" s="47">
        <f>N1001*Settings!$C$13*(INDEX(N$271:N$282,$D1019))</f>
        <v/>
      </c>
      <c r="O1019" s="47">
        <f>O1001*Settings!$C$13*(INDEX(O$271:O$282,$D1019))</f>
        <v/>
      </c>
      <c r="P1019" s="47">
        <f>P1001*Settings!$C$13*(INDEX(P$271:P$282,$D1019))</f>
        <v/>
      </c>
      <c r="Q1019" s="47">
        <f>Q1001*Settings!$C$13*(INDEX(Q$271:Q$282,$D1019))</f>
        <v/>
      </c>
      <c r="R1019" s="47">
        <f>R1001*Settings!$C$13*(INDEX(R$271:R$282,$D1019))</f>
        <v/>
      </c>
      <c r="S1019" s="47">
        <f>S1001*Settings!$C$13*(INDEX(S$271:S$282,$D1019))</f>
        <v/>
      </c>
      <c r="T1019" s="47">
        <f>T1001*Settings!$C$13*(INDEX(T$271:T$282,$D1019))</f>
        <v/>
      </c>
      <c r="U1019" s="47">
        <f>U1001*Settings!$C$13*(INDEX(U$271:U$282,$D1019))</f>
        <v/>
      </c>
      <c r="V1019" s="47">
        <f>V1001*Settings!$C$13*(INDEX(V$271:V$282,$D1019))</f>
        <v/>
      </c>
      <c r="W1019" s="47">
        <f>W1001*Settings!$C$13*(INDEX(W$271:W$282,$D1019))</f>
        <v/>
      </c>
      <c r="X1019" s="47">
        <f>X1001*Settings!$C$13*(INDEX(X$271:X$282,$D1019))</f>
        <v/>
      </c>
      <c r="Y1019" s="47">
        <f>Y1001*Settings!$C$13*(INDEX(Y$271:Y$282,$D1019))</f>
        <v/>
      </c>
      <c r="Z1019" s="47">
        <f>Z1001*Settings!$C$13*(INDEX(Z$271:Z$282,$D1019))</f>
        <v/>
      </c>
      <c r="AA1019" s="47">
        <f>AA1001*Settings!$C$13*(INDEX(AA$271:AA$282,$D1019))</f>
        <v/>
      </c>
      <c r="AB1019" s="47">
        <f>AB1001*Settings!$C$13*(INDEX(AB$271:AB$282,$D1019))</f>
        <v/>
      </c>
      <c r="AC1019" s="47">
        <f>AC1001*Settings!$C$13*(INDEX(AC$271:AC$282,$D1019))</f>
        <v/>
      </c>
      <c r="AD1019" s="48">
        <f>REVENUE(AD1001,Settings!$C$13,INDEX(AD$271:AD$282,$D1019))</f>
        <v/>
      </c>
      <c r="AE1019" s="25">
        <f>LOWER(Settings!$C$4)&amp;".mit."&amp;$A1019&amp;IF($C1019="","","."&amp;$C1019&amp;"."&amp;$B1019)&amp;IF(INDEX(Variables!$D$5:$D$105,MATCH($A1019,Variables!$A$5:$A$105,0))="","","."&amp;INDEX(Variables!$D$5:$D$105,MATCH($A1019,Variables!$A$5:$A$105,0)))&amp;"."&amp;AE$5</f>
        <v/>
      </c>
      <c r="AF1019" s="46">
        <f>AF1001*Settings!$C$13*(INDEX(AF$271:AF$282,$D1019))</f>
        <v/>
      </c>
      <c r="AG1019" s="47">
        <f>AG1001*Settings!$C$13*(INDEX(AG$271:AG$282,$D1019))</f>
        <v/>
      </c>
      <c r="AH1019" s="47">
        <f>AH1001*Settings!$C$13*(INDEX(AH$271:AH$282,$D1019))</f>
        <v/>
      </c>
      <c r="AI1019" s="47">
        <f>AI1001*Settings!$C$13*(INDEX(AI$271:AI$282,$D1019))</f>
        <v/>
      </c>
      <c r="AJ1019" s="47">
        <f>AJ1001*Settings!$C$13*(INDEX(AJ$271:AJ$282,$D1019))</f>
        <v/>
      </c>
      <c r="AK1019" s="47">
        <f>AK1001*Settings!$C$13*(INDEX(AK$271:AK$282,$D1019))</f>
        <v/>
      </c>
      <c r="AL1019" s="47">
        <f>AL1001*Settings!$C$13*(INDEX(AL$271:AL$282,$D1019))</f>
        <v/>
      </c>
      <c r="AM1019" s="47">
        <f>AM1001*Settings!$C$13*(INDEX(AM$271:AM$282,$D1019))</f>
        <v/>
      </c>
      <c r="AN1019" s="47">
        <f>AN1001*Settings!$C$13*(INDEX(AN$271:AN$282,$D1019))</f>
        <v/>
      </c>
      <c r="AO1019" s="47">
        <f>AO1001*Settings!$C$13*(INDEX(AO$271:AO$282,$D1019))</f>
        <v/>
      </c>
      <c r="AP1019" s="47">
        <f>AP1001*Settings!$C$13*(INDEX(AP$271:AP$282,$D1019))</f>
        <v/>
      </c>
      <c r="AQ1019" s="47">
        <f>AQ1001*Settings!$C$13*(INDEX(AQ$271:AQ$282,$D1019))</f>
        <v/>
      </c>
      <c r="AR1019" s="47">
        <f>AR1001*Settings!$C$13*(INDEX(AR$271:AR$282,$D1019))</f>
        <v/>
      </c>
      <c r="AS1019" s="47">
        <f>AS1001*Settings!$C$13*(INDEX(AS$271:AS$282,$D1019))</f>
        <v/>
      </c>
      <c r="AT1019" s="47">
        <f>AT1001*Settings!$C$13*(INDEX(AT$271:AT$282,$D1019))</f>
        <v/>
      </c>
      <c r="AU1019" s="47">
        <f>AU1001*Settings!$C$13*(INDEX(AU$271:AU$282,$D1019))</f>
        <v/>
      </c>
      <c r="AV1019" s="47">
        <f>AV1001*Settings!$C$13*(INDEX(AV$271:AV$282,$D1019))</f>
        <v/>
      </c>
      <c r="AW1019" s="47">
        <f>AW1001*Settings!$C$13*(INDEX(AW$271:AW$282,$D1019))</f>
        <v/>
      </c>
      <c r="AX1019" s="48">
        <f>REVENUE(AX1001,Settings!$C$13,INDEX(AX$271:AX$282,$D1019))</f>
        <v/>
      </c>
    </row>
    <row r="1020" hidden="1" outlineLevel="2">
      <c r="A1020" s="5" t="inlineStr">
        <is>
          <t>rsub</t>
        </is>
      </c>
      <c r="B1020" s="5" t="inlineStr">
        <is>
          <t>nga</t>
        </is>
      </c>
      <c r="C1020" s="5" t="inlineStr">
        <is>
          <t>mch</t>
        </is>
      </c>
      <c r="D1020" s="40">
        <f>INDEX(Inputs!$R$5:$R$132,MATCH($B1020&amp;"|"&amp;$C1020,Inputs!$A$5:$A$132,0))</f>
        <v/>
      </c>
      <c r="E1020" s="39" t="n"/>
      <c r="F1020" s="39" t="n"/>
      <c r="G1020" s="39" t="n"/>
      <c r="H1020" s="5">
        <f>INDEX(Variables!$B$5:$B$105,MATCH($A1020,Variables!$A$5:$A$105,0))&amp;IF($C1020="",""," | "&amp;INDEX(Mapping!$B$5:$B$26,MATCH($C1020,Mapping!$A$5:$A$26,0))&amp;" | "&amp;INDEX(Mapping!$B$30:$B$41,MATCH($B1020,Mapping!$A$30:$A$41,0)))</f>
        <v/>
      </c>
      <c r="I1020" s="5">
        <f>INDEX(Variables!$C$5:$C$105,MATCH($A1020,Variables!$A$5:$A$105,0))</f>
        <v/>
      </c>
      <c r="J1020" s="5">
        <f>INDEX(Variables!$E$5:$E$105,MATCH($A1020,Variables!$A$5:$A$105,0))</f>
        <v/>
      </c>
      <c r="K1020" s="25">
        <f>LOWER(Settings!$C$4)&amp;".mit."&amp;$A1020&amp;IF($C1020="","","."&amp;$C1020&amp;"."&amp;$B1020)&amp;IF(INDEX(Variables!$D$5:$D$105,MATCH($A1020,Variables!$A$5:$A$105,0))="","","."&amp;INDEX(Variables!$D$5:$D$105,MATCH($A1020,Variables!$A$5:$A$105,0)))&amp;"."&amp;K$5</f>
        <v/>
      </c>
      <c r="L1020" s="46">
        <f>L1002*Settings!$C$13*(INDEX(L$271:L$282,$D1020))</f>
        <v/>
      </c>
      <c r="M1020" s="47">
        <f>M1002*Settings!$C$13*(INDEX(M$271:M$282,$D1020))</f>
        <v/>
      </c>
      <c r="N1020" s="47">
        <f>N1002*Settings!$C$13*(INDEX(N$271:N$282,$D1020))</f>
        <v/>
      </c>
      <c r="O1020" s="47">
        <f>O1002*Settings!$C$13*(INDEX(O$271:O$282,$D1020))</f>
        <v/>
      </c>
      <c r="P1020" s="47">
        <f>P1002*Settings!$C$13*(INDEX(P$271:P$282,$D1020))</f>
        <v/>
      </c>
      <c r="Q1020" s="47">
        <f>Q1002*Settings!$C$13*(INDEX(Q$271:Q$282,$D1020))</f>
        <v/>
      </c>
      <c r="R1020" s="47">
        <f>R1002*Settings!$C$13*(INDEX(R$271:R$282,$D1020))</f>
        <v/>
      </c>
      <c r="S1020" s="47">
        <f>S1002*Settings!$C$13*(INDEX(S$271:S$282,$D1020))</f>
        <v/>
      </c>
      <c r="T1020" s="47">
        <f>T1002*Settings!$C$13*(INDEX(T$271:T$282,$D1020))</f>
        <v/>
      </c>
      <c r="U1020" s="47">
        <f>U1002*Settings!$C$13*(INDEX(U$271:U$282,$D1020))</f>
        <v/>
      </c>
      <c r="V1020" s="47">
        <f>V1002*Settings!$C$13*(INDEX(V$271:V$282,$D1020))</f>
        <v/>
      </c>
      <c r="W1020" s="47">
        <f>W1002*Settings!$C$13*(INDEX(W$271:W$282,$D1020))</f>
        <v/>
      </c>
      <c r="X1020" s="47">
        <f>X1002*Settings!$C$13*(INDEX(X$271:X$282,$D1020))</f>
        <v/>
      </c>
      <c r="Y1020" s="47">
        <f>Y1002*Settings!$C$13*(INDEX(Y$271:Y$282,$D1020))</f>
        <v/>
      </c>
      <c r="Z1020" s="47">
        <f>Z1002*Settings!$C$13*(INDEX(Z$271:Z$282,$D1020))</f>
        <v/>
      </c>
      <c r="AA1020" s="47">
        <f>AA1002*Settings!$C$13*(INDEX(AA$271:AA$282,$D1020))</f>
        <v/>
      </c>
      <c r="AB1020" s="47">
        <f>AB1002*Settings!$C$13*(INDEX(AB$271:AB$282,$D1020))</f>
        <v/>
      </c>
      <c r="AC1020" s="47">
        <f>AC1002*Settings!$C$13*(INDEX(AC$271:AC$282,$D1020))</f>
        <v/>
      </c>
      <c r="AD1020" s="48">
        <f>REVENUE(AD1002,Settings!$C$13,INDEX(AD$271:AD$282,$D1020))</f>
        <v/>
      </c>
      <c r="AE1020" s="25">
        <f>LOWER(Settings!$C$4)&amp;".mit."&amp;$A1020&amp;IF($C1020="","","."&amp;$C1020&amp;"."&amp;$B1020)&amp;IF(INDEX(Variables!$D$5:$D$105,MATCH($A1020,Variables!$A$5:$A$105,0))="","","."&amp;INDEX(Variables!$D$5:$D$105,MATCH($A1020,Variables!$A$5:$A$105,0)))&amp;"."&amp;AE$5</f>
        <v/>
      </c>
      <c r="AF1020" s="46">
        <f>AF1002*Settings!$C$13*(INDEX(AF$271:AF$282,$D1020))</f>
        <v/>
      </c>
      <c r="AG1020" s="47">
        <f>AG1002*Settings!$C$13*(INDEX(AG$271:AG$282,$D1020))</f>
        <v/>
      </c>
      <c r="AH1020" s="47">
        <f>AH1002*Settings!$C$13*(INDEX(AH$271:AH$282,$D1020))</f>
        <v/>
      </c>
      <c r="AI1020" s="47">
        <f>AI1002*Settings!$C$13*(INDEX(AI$271:AI$282,$D1020))</f>
        <v/>
      </c>
      <c r="AJ1020" s="47">
        <f>AJ1002*Settings!$C$13*(INDEX(AJ$271:AJ$282,$D1020))</f>
        <v/>
      </c>
      <c r="AK1020" s="47">
        <f>AK1002*Settings!$C$13*(INDEX(AK$271:AK$282,$D1020))</f>
        <v/>
      </c>
      <c r="AL1020" s="47">
        <f>AL1002*Settings!$C$13*(INDEX(AL$271:AL$282,$D1020))</f>
        <v/>
      </c>
      <c r="AM1020" s="47">
        <f>AM1002*Settings!$C$13*(INDEX(AM$271:AM$282,$D1020))</f>
        <v/>
      </c>
      <c r="AN1020" s="47">
        <f>AN1002*Settings!$C$13*(INDEX(AN$271:AN$282,$D1020))</f>
        <v/>
      </c>
      <c r="AO1020" s="47">
        <f>AO1002*Settings!$C$13*(INDEX(AO$271:AO$282,$D1020))</f>
        <v/>
      </c>
      <c r="AP1020" s="47">
        <f>AP1002*Settings!$C$13*(INDEX(AP$271:AP$282,$D1020))</f>
        <v/>
      </c>
      <c r="AQ1020" s="47">
        <f>AQ1002*Settings!$C$13*(INDEX(AQ$271:AQ$282,$D1020))</f>
        <v/>
      </c>
      <c r="AR1020" s="47">
        <f>AR1002*Settings!$C$13*(INDEX(AR$271:AR$282,$D1020))</f>
        <v/>
      </c>
      <c r="AS1020" s="47">
        <f>AS1002*Settings!$C$13*(INDEX(AS$271:AS$282,$D1020))</f>
        <v/>
      </c>
      <c r="AT1020" s="47">
        <f>AT1002*Settings!$C$13*(INDEX(AT$271:AT$282,$D1020))</f>
        <v/>
      </c>
      <c r="AU1020" s="47">
        <f>AU1002*Settings!$C$13*(INDEX(AU$271:AU$282,$D1020))</f>
        <v/>
      </c>
      <c r="AV1020" s="47">
        <f>AV1002*Settings!$C$13*(INDEX(AV$271:AV$282,$D1020))</f>
        <v/>
      </c>
      <c r="AW1020" s="47">
        <f>AW1002*Settings!$C$13*(INDEX(AW$271:AW$282,$D1020))</f>
        <v/>
      </c>
      <c r="AX1020" s="48">
        <f>REVENUE(AX1002,Settings!$C$13,INDEX(AX$271:AX$282,$D1020))</f>
        <v/>
      </c>
    </row>
    <row r="1021" hidden="1" outlineLevel="2">
      <c r="A1021" s="5" t="inlineStr">
        <is>
          <t>rsub</t>
        </is>
      </c>
      <c r="B1021" s="5" t="inlineStr">
        <is>
          <t>gso</t>
        </is>
      </c>
      <c r="C1021" s="5" t="inlineStr">
        <is>
          <t>mch</t>
        </is>
      </c>
      <c r="D1021" s="40">
        <f>INDEX(Inputs!$R$5:$R$132,MATCH($B1021&amp;"|"&amp;$C1021,Inputs!$A$5:$A$132,0))</f>
        <v/>
      </c>
      <c r="E1021" s="39" t="n"/>
      <c r="F1021" s="39" t="n"/>
      <c r="G1021" s="39" t="n"/>
      <c r="H1021" s="5">
        <f>INDEX(Variables!$B$5:$B$105,MATCH($A1021,Variables!$A$5:$A$105,0))&amp;IF($C1021="",""," | "&amp;INDEX(Mapping!$B$5:$B$26,MATCH($C1021,Mapping!$A$5:$A$26,0))&amp;" | "&amp;INDEX(Mapping!$B$30:$B$41,MATCH($B1021,Mapping!$A$30:$A$41,0)))</f>
        <v/>
      </c>
      <c r="I1021" s="5">
        <f>INDEX(Variables!$C$5:$C$105,MATCH($A1021,Variables!$A$5:$A$105,0))</f>
        <v/>
      </c>
      <c r="J1021" s="5">
        <f>INDEX(Variables!$E$5:$E$105,MATCH($A1021,Variables!$A$5:$A$105,0))</f>
        <v/>
      </c>
      <c r="K1021" s="25">
        <f>LOWER(Settings!$C$4)&amp;".mit."&amp;$A1021&amp;IF($C1021="","","."&amp;$C1021&amp;"."&amp;$B1021)&amp;IF(INDEX(Variables!$D$5:$D$105,MATCH($A1021,Variables!$A$5:$A$105,0))="","","."&amp;INDEX(Variables!$D$5:$D$105,MATCH($A1021,Variables!$A$5:$A$105,0)))&amp;"."&amp;K$5</f>
        <v/>
      </c>
      <c r="L1021" s="46">
        <f>L1003*Settings!$C$13*(INDEX(L$271:L$282,$D1021))</f>
        <v/>
      </c>
      <c r="M1021" s="47">
        <f>M1003*Settings!$C$13*(INDEX(M$271:M$282,$D1021))</f>
        <v/>
      </c>
      <c r="N1021" s="47">
        <f>N1003*Settings!$C$13*(INDEX(N$271:N$282,$D1021))</f>
        <v/>
      </c>
      <c r="O1021" s="47">
        <f>O1003*Settings!$C$13*(INDEX(O$271:O$282,$D1021))</f>
        <v/>
      </c>
      <c r="P1021" s="47">
        <f>P1003*Settings!$C$13*(INDEX(P$271:P$282,$D1021))</f>
        <v/>
      </c>
      <c r="Q1021" s="47">
        <f>Q1003*Settings!$C$13*(INDEX(Q$271:Q$282,$D1021))</f>
        <v/>
      </c>
      <c r="R1021" s="47">
        <f>R1003*Settings!$C$13*(INDEX(R$271:R$282,$D1021))</f>
        <v/>
      </c>
      <c r="S1021" s="47">
        <f>S1003*Settings!$C$13*(INDEX(S$271:S$282,$D1021))</f>
        <v/>
      </c>
      <c r="T1021" s="47">
        <f>T1003*Settings!$C$13*(INDEX(T$271:T$282,$D1021))</f>
        <v/>
      </c>
      <c r="U1021" s="47">
        <f>U1003*Settings!$C$13*(INDEX(U$271:U$282,$D1021))</f>
        <v/>
      </c>
      <c r="V1021" s="47">
        <f>V1003*Settings!$C$13*(INDEX(V$271:V$282,$D1021))</f>
        <v/>
      </c>
      <c r="W1021" s="47">
        <f>W1003*Settings!$C$13*(INDEX(W$271:W$282,$D1021))</f>
        <v/>
      </c>
      <c r="X1021" s="47">
        <f>X1003*Settings!$C$13*(INDEX(X$271:X$282,$D1021))</f>
        <v/>
      </c>
      <c r="Y1021" s="47">
        <f>Y1003*Settings!$C$13*(INDEX(Y$271:Y$282,$D1021))</f>
        <v/>
      </c>
      <c r="Z1021" s="47">
        <f>Z1003*Settings!$C$13*(INDEX(Z$271:Z$282,$D1021))</f>
        <v/>
      </c>
      <c r="AA1021" s="47">
        <f>AA1003*Settings!$C$13*(INDEX(AA$271:AA$282,$D1021))</f>
        <v/>
      </c>
      <c r="AB1021" s="47">
        <f>AB1003*Settings!$C$13*(INDEX(AB$271:AB$282,$D1021))</f>
        <v/>
      </c>
      <c r="AC1021" s="47">
        <f>AC1003*Settings!$C$13*(INDEX(AC$271:AC$282,$D1021))</f>
        <v/>
      </c>
      <c r="AD1021" s="48">
        <f>REVENUE(AD1003,Settings!$C$13,INDEX(AD$271:AD$282,$D1021))</f>
        <v/>
      </c>
      <c r="AE1021" s="25">
        <f>LOWER(Settings!$C$4)&amp;".mit."&amp;$A1021&amp;IF($C1021="","","."&amp;$C1021&amp;"."&amp;$B1021)&amp;IF(INDEX(Variables!$D$5:$D$105,MATCH($A1021,Variables!$A$5:$A$105,0))="","","."&amp;INDEX(Variables!$D$5:$D$105,MATCH($A1021,Variables!$A$5:$A$105,0)))&amp;"."&amp;AE$5</f>
        <v/>
      </c>
      <c r="AF1021" s="46">
        <f>AF1003*Settings!$C$13*(INDEX(AF$271:AF$282,$D1021))</f>
        <v/>
      </c>
      <c r="AG1021" s="47">
        <f>AG1003*Settings!$C$13*(INDEX(AG$271:AG$282,$D1021))</f>
        <v/>
      </c>
      <c r="AH1021" s="47">
        <f>AH1003*Settings!$C$13*(INDEX(AH$271:AH$282,$D1021))</f>
        <v/>
      </c>
      <c r="AI1021" s="47">
        <f>AI1003*Settings!$C$13*(INDEX(AI$271:AI$282,$D1021))</f>
        <v/>
      </c>
      <c r="AJ1021" s="47">
        <f>AJ1003*Settings!$C$13*(INDEX(AJ$271:AJ$282,$D1021))</f>
        <v/>
      </c>
      <c r="AK1021" s="47">
        <f>AK1003*Settings!$C$13*(INDEX(AK$271:AK$282,$D1021))</f>
        <v/>
      </c>
      <c r="AL1021" s="47">
        <f>AL1003*Settings!$C$13*(INDEX(AL$271:AL$282,$D1021))</f>
        <v/>
      </c>
      <c r="AM1021" s="47">
        <f>AM1003*Settings!$C$13*(INDEX(AM$271:AM$282,$D1021))</f>
        <v/>
      </c>
      <c r="AN1021" s="47">
        <f>AN1003*Settings!$C$13*(INDEX(AN$271:AN$282,$D1021))</f>
        <v/>
      </c>
      <c r="AO1021" s="47">
        <f>AO1003*Settings!$C$13*(INDEX(AO$271:AO$282,$D1021))</f>
        <v/>
      </c>
      <c r="AP1021" s="47">
        <f>AP1003*Settings!$C$13*(INDEX(AP$271:AP$282,$D1021))</f>
        <v/>
      </c>
      <c r="AQ1021" s="47">
        <f>AQ1003*Settings!$C$13*(INDEX(AQ$271:AQ$282,$D1021))</f>
        <v/>
      </c>
      <c r="AR1021" s="47">
        <f>AR1003*Settings!$C$13*(INDEX(AR$271:AR$282,$D1021))</f>
        <v/>
      </c>
      <c r="AS1021" s="47">
        <f>AS1003*Settings!$C$13*(INDEX(AS$271:AS$282,$D1021))</f>
        <v/>
      </c>
      <c r="AT1021" s="47">
        <f>AT1003*Settings!$C$13*(INDEX(AT$271:AT$282,$D1021))</f>
        <v/>
      </c>
      <c r="AU1021" s="47">
        <f>AU1003*Settings!$C$13*(INDEX(AU$271:AU$282,$D1021))</f>
        <v/>
      </c>
      <c r="AV1021" s="47">
        <f>AV1003*Settings!$C$13*(INDEX(AV$271:AV$282,$D1021))</f>
        <v/>
      </c>
      <c r="AW1021" s="47">
        <f>AW1003*Settings!$C$13*(INDEX(AW$271:AW$282,$D1021))</f>
        <v/>
      </c>
      <c r="AX1021" s="48">
        <f>REVENUE(AX1003,Settings!$C$13,INDEX(AX$271:AX$282,$D1021))</f>
        <v/>
      </c>
    </row>
    <row r="1022" hidden="1" outlineLevel="2">
      <c r="A1022" s="5" t="inlineStr">
        <is>
          <t>rsub</t>
        </is>
      </c>
      <c r="B1022" s="5" t="inlineStr">
        <is>
          <t>die</t>
        </is>
      </c>
      <c r="C1022" s="5" t="inlineStr">
        <is>
          <t>mch</t>
        </is>
      </c>
      <c r="D1022" s="40">
        <f>INDEX(Inputs!$R$5:$R$132,MATCH($B1022&amp;"|"&amp;$C1022,Inputs!$A$5:$A$132,0))</f>
        <v/>
      </c>
      <c r="E1022" s="39" t="n"/>
      <c r="F1022" s="39" t="n"/>
      <c r="G1022" s="39" t="n"/>
      <c r="H1022" s="5">
        <f>INDEX(Variables!$B$5:$B$105,MATCH($A1022,Variables!$A$5:$A$105,0))&amp;IF($C1022="",""," | "&amp;INDEX(Mapping!$B$5:$B$26,MATCH($C1022,Mapping!$A$5:$A$26,0))&amp;" | "&amp;INDEX(Mapping!$B$30:$B$41,MATCH($B1022,Mapping!$A$30:$A$41,0)))</f>
        <v/>
      </c>
      <c r="I1022" s="5">
        <f>INDEX(Variables!$C$5:$C$105,MATCH($A1022,Variables!$A$5:$A$105,0))</f>
        <v/>
      </c>
      <c r="J1022" s="5">
        <f>INDEX(Variables!$E$5:$E$105,MATCH($A1022,Variables!$A$5:$A$105,0))</f>
        <v/>
      </c>
      <c r="K1022" s="25">
        <f>LOWER(Settings!$C$4)&amp;".mit."&amp;$A1022&amp;IF($C1022="","","."&amp;$C1022&amp;"."&amp;$B1022)&amp;IF(INDEX(Variables!$D$5:$D$105,MATCH($A1022,Variables!$A$5:$A$105,0))="","","."&amp;INDEX(Variables!$D$5:$D$105,MATCH($A1022,Variables!$A$5:$A$105,0)))&amp;"."&amp;K$5</f>
        <v/>
      </c>
      <c r="L1022" s="46">
        <f>L1004*Settings!$C$13*(INDEX(L$271:L$282,$D1022))</f>
        <v/>
      </c>
      <c r="M1022" s="47">
        <f>M1004*Settings!$C$13*(INDEX(M$271:M$282,$D1022))</f>
        <v/>
      </c>
      <c r="N1022" s="47">
        <f>N1004*Settings!$C$13*(INDEX(N$271:N$282,$D1022))</f>
        <v/>
      </c>
      <c r="O1022" s="47">
        <f>O1004*Settings!$C$13*(INDEX(O$271:O$282,$D1022))</f>
        <v/>
      </c>
      <c r="P1022" s="47">
        <f>P1004*Settings!$C$13*(INDEX(P$271:P$282,$D1022))</f>
        <v/>
      </c>
      <c r="Q1022" s="47">
        <f>Q1004*Settings!$C$13*(INDEX(Q$271:Q$282,$D1022))</f>
        <v/>
      </c>
      <c r="R1022" s="47">
        <f>R1004*Settings!$C$13*(INDEX(R$271:R$282,$D1022))</f>
        <v/>
      </c>
      <c r="S1022" s="47">
        <f>S1004*Settings!$C$13*(INDEX(S$271:S$282,$D1022))</f>
        <v/>
      </c>
      <c r="T1022" s="47">
        <f>T1004*Settings!$C$13*(INDEX(T$271:T$282,$D1022))</f>
        <v/>
      </c>
      <c r="U1022" s="47">
        <f>U1004*Settings!$C$13*(INDEX(U$271:U$282,$D1022))</f>
        <v/>
      </c>
      <c r="V1022" s="47">
        <f>V1004*Settings!$C$13*(INDEX(V$271:V$282,$D1022))</f>
        <v/>
      </c>
      <c r="W1022" s="47">
        <f>W1004*Settings!$C$13*(INDEX(W$271:W$282,$D1022))</f>
        <v/>
      </c>
      <c r="X1022" s="47">
        <f>X1004*Settings!$C$13*(INDEX(X$271:X$282,$D1022))</f>
        <v/>
      </c>
      <c r="Y1022" s="47">
        <f>Y1004*Settings!$C$13*(INDEX(Y$271:Y$282,$D1022))</f>
        <v/>
      </c>
      <c r="Z1022" s="47">
        <f>Z1004*Settings!$C$13*(INDEX(Z$271:Z$282,$D1022))</f>
        <v/>
      </c>
      <c r="AA1022" s="47">
        <f>AA1004*Settings!$C$13*(INDEX(AA$271:AA$282,$D1022))</f>
        <v/>
      </c>
      <c r="AB1022" s="47">
        <f>AB1004*Settings!$C$13*(INDEX(AB$271:AB$282,$D1022))</f>
        <v/>
      </c>
      <c r="AC1022" s="47">
        <f>AC1004*Settings!$C$13*(INDEX(AC$271:AC$282,$D1022))</f>
        <v/>
      </c>
      <c r="AD1022" s="48">
        <f>REVENUE(AD1004,Settings!$C$13,INDEX(AD$271:AD$282,$D1022))</f>
        <v/>
      </c>
      <c r="AE1022" s="25">
        <f>LOWER(Settings!$C$4)&amp;".mit."&amp;$A1022&amp;IF($C1022="","","."&amp;$C1022&amp;"."&amp;$B1022)&amp;IF(INDEX(Variables!$D$5:$D$105,MATCH($A1022,Variables!$A$5:$A$105,0))="","","."&amp;INDEX(Variables!$D$5:$D$105,MATCH($A1022,Variables!$A$5:$A$105,0)))&amp;"."&amp;AE$5</f>
        <v/>
      </c>
      <c r="AF1022" s="46">
        <f>AF1004*Settings!$C$13*(INDEX(AF$271:AF$282,$D1022))</f>
        <v/>
      </c>
      <c r="AG1022" s="47">
        <f>AG1004*Settings!$C$13*(INDEX(AG$271:AG$282,$D1022))</f>
        <v/>
      </c>
      <c r="AH1022" s="47">
        <f>AH1004*Settings!$C$13*(INDEX(AH$271:AH$282,$D1022))</f>
        <v/>
      </c>
      <c r="AI1022" s="47">
        <f>AI1004*Settings!$C$13*(INDEX(AI$271:AI$282,$D1022))</f>
        <v/>
      </c>
      <c r="AJ1022" s="47">
        <f>AJ1004*Settings!$C$13*(INDEX(AJ$271:AJ$282,$D1022))</f>
        <v/>
      </c>
      <c r="AK1022" s="47">
        <f>AK1004*Settings!$C$13*(INDEX(AK$271:AK$282,$D1022))</f>
        <v/>
      </c>
      <c r="AL1022" s="47">
        <f>AL1004*Settings!$C$13*(INDEX(AL$271:AL$282,$D1022))</f>
        <v/>
      </c>
      <c r="AM1022" s="47">
        <f>AM1004*Settings!$C$13*(INDEX(AM$271:AM$282,$D1022))</f>
        <v/>
      </c>
      <c r="AN1022" s="47">
        <f>AN1004*Settings!$C$13*(INDEX(AN$271:AN$282,$D1022))</f>
        <v/>
      </c>
      <c r="AO1022" s="47">
        <f>AO1004*Settings!$C$13*(INDEX(AO$271:AO$282,$D1022))</f>
        <v/>
      </c>
      <c r="AP1022" s="47">
        <f>AP1004*Settings!$C$13*(INDEX(AP$271:AP$282,$D1022))</f>
        <v/>
      </c>
      <c r="AQ1022" s="47">
        <f>AQ1004*Settings!$C$13*(INDEX(AQ$271:AQ$282,$D1022))</f>
        <v/>
      </c>
      <c r="AR1022" s="47">
        <f>AR1004*Settings!$C$13*(INDEX(AR$271:AR$282,$D1022))</f>
        <v/>
      </c>
      <c r="AS1022" s="47">
        <f>AS1004*Settings!$C$13*(INDEX(AS$271:AS$282,$D1022))</f>
        <v/>
      </c>
      <c r="AT1022" s="47">
        <f>AT1004*Settings!$C$13*(INDEX(AT$271:AT$282,$D1022))</f>
        <v/>
      </c>
      <c r="AU1022" s="47">
        <f>AU1004*Settings!$C$13*(INDEX(AU$271:AU$282,$D1022))</f>
        <v/>
      </c>
      <c r="AV1022" s="47">
        <f>AV1004*Settings!$C$13*(INDEX(AV$271:AV$282,$D1022))</f>
        <v/>
      </c>
      <c r="AW1022" s="47">
        <f>AW1004*Settings!$C$13*(INDEX(AW$271:AW$282,$D1022))</f>
        <v/>
      </c>
      <c r="AX1022" s="48">
        <f>REVENUE(AX1004,Settings!$C$13,INDEX(AX$271:AX$282,$D1022))</f>
        <v/>
      </c>
    </row>
    <row r="1023" hidden="1" outlineLevel="2">
      <c r="A1023" s="5" t="inlineStr">
        <is>
          <t>rsub</t>
        </is>
      </c>
      <c r="B1023" s="5" t="inlineStr">
        <is>
          <t>lpg</t>
        </is>
      </c>
      <c r="C1023" s="5" t="inlineStr">
        <is>
          <t>mch</t>
        </is>
      </c>
      <c r="D1023" s="40">
        <f>INDEX(Inputs!$R$5:$R$132,MATCH($B1023&amp;"|"&amp;$C1023,Inputs!$A$5:$A$132,0))</f>
        <v/>
      </c>
      <c r="E1023" s="39" t="n"/>
      <c r="F1023" s="39" t="n"/>
      <c r="G1023" s="39" t="n"/>
      <c r="H1023" s="5">
        <f>INDEX(Variables!$B$5:$B$105,MATCH($A1023,Variables!$A$5:$A$105,0))&amp;IF($C1023="",""," | "&amp;INDEX(Mapping!$B$5:$B$26,MATCH($C1023,Mapping!$A$5:$A$26,0))&amp;" | "&amp;INDEX(Mapping!$B$30:$B$41,MATCH($B1023,Mapping!$A$30:$A$41,0)))</f>
        <v/>
      </c>
      <c r="I1023" s="5">
        <f>INDEX(Variables!$C$5:$C$105,MATCH($A1023,Variables!$A$5:$A$105,0))</f>
        <v/>
      </c>
      <c r="J1023" s="5">
        <f>INDEX(Variables!$E$5:$E$105,MATCH($A1023,Variables!$A$5:$A$105,0))</f>
        <v/>
      </c>
      <c r="K1023" s="25">
        <f>LOWER(Settings!$C$4)&amp;".mit."&amp;$A1023&amp;IF($C1023="","","."&amp;$C1023&amp;"."&amp;$B1023)&amp;IF(INDEX(Variables!$D$5:$D$105,MATCH($A1023,Variables!$A$5:$A$105,0))="","","."&amp;INDEX(Variables!$D$5:$D$105,MATCH($A1023,Variables!$A$5:$A$105,0)))&amp;"."&amp;K$5</f>
        <v/>
      </c>
      <c r="L1023" s="46">
        <f>L1005*Settings!$C$13*(INDEX(L$271:L$282,$D1023))</f>
        <v/>
      </c>
      <c r="M1023" s="47">
        <f>M1005*Settings!$C$13*(INDEX(M$271:M$282,$D1023))</f>
        <v/>
      </c>
      <c r="N1023" s="47">
        <f>N1005*Settings!$C$13*(INDEX(N$271:N$282,$D1023))</f>
        <v/>
      </c>
      <c r="O1023" s="47">
        <f>O1005*Settings!$C$13*(INDEX(O$271:O$282,$D1023))</f>
        <v/>
      </c>
      <c r="P1023" s="47">
        <f>P1005*Settings!$C$13*(INDEX(P$271:P$282,$D1023))</f>
        <v/>
      </c>
      <c r="Q1023" s="47">
        <f>Q1005*Settings!$C$13*(INDEX(Q$271:Q$282,$D1023))</f>
        <v/>
      </c>
      <c r="R1023" s="47">
        <f>R1005*Settings!$C$13*(INDEX(R$271:R$282,$D1023))</f>
        <v/>
      </c>
      <c r="S1023" s="47">
        <f>S1005*Settings!$C$13*(INDEX(S$271:S$282,$D1023))</f>
        <v/>
      </c>
      <c r="T1023" s="47">
        <f>T1005*Settings!$C$13*(INDEX(T$271:T$282,$D1023))</f>
        <v/>
      </c>
      <c r="U1023" s="47">
        <f>U1005*Settings!$C$13*(INDEX(U$271:U$282,$D1023))</f>
        <v/>
      </c>
      <c r="V1023" s="47">
        <f>V1005*Settings!$C$13*(INDEX(V$271:V$282,$D1023))</f>
        <v/>
      </c>
      <c r="W1023" s="47">
        <f>W1005*Settings!$C$13*(INDEX(W$271:W$282,$D1023))</f>
        <v/>
      </c>
      <c r="X1023" s="47">
        <f>X1005*Settings!$C$13*(INDEX(X$271:X$282,$D1023))</f>
        <v/>
      </c>
      <c r="Y1023" s="47">
        <f>Y1005*Settings!$C$13*(INDEX(Y$271:Y$282,$D1023))</f>
        <v/>
      </c>
      <c r="Z1023" s="47">
        <f>Z1005*Settings!$C$13*(INDEX(Z$271:Z$282,$D1023))</f>
        <v/>
      </c>
      <c r="AA1023" s="47">
        <f>AA1005*Settings!$C$13*(INDEX(AA$271:AA$282,$D1023))</f>
        <v/>
      </c>
      <c r="AB1023" s="47">
        <f>AB1005*Settings!$C$13*(INDEX(AB$271:AB$282,$D1023))</f>
        <v/>
      </c>
      <c r="AC1023" s="47">
        <f>AC1005*Settings!$C$13*(INDEX(AC$271:AC$282,$D1023))</f>
        <v/>
      </c>
      <c r="AD1023" s="48">
        <f>REVENUE(AD1005,Settings!$C$13,INDEX(AD$271:AD$282,$D1023))</f>
        <v/>
      </c>
      <c r="AE1023" s="25">
        <f>LOWER(Settings!$C$4)&amp;".mit."&amp;$A1023&amp;IF($C1023="","","."&amp;$C1023&amp;"."&amp;$B1023)&amp;IF(INDEX(Variables!$D$5:$D$105,MATCH($A1023,Variables!$A$5:$A$105,0))="","","."&amp;INDEX(Variables!$D$5:$D$105,MATCH($A1023,Variables!$A$5:$A$105,0)))&amp;"."&amp;AE$5</f>
        <v/>
      </c>
      <c r="AF1023" s="46">
        <f>AF1005*Settings!$C$13*(INDEX(AF$271:AF$282,$D1023))</f>
        <v/>
      </c>
      <c r="AG1023" s="47">
        <f>AG1005*Settings!$C$13*(INDEX(AG$271:AG$282,$D1023))</f>
        <v/>
      </c>
      <c r="AH1023" s="47">
        <f>AH1005*Settings!$C$13*(INDEX(AH$271:AH$282,$D1023))</f>
        <v/>
      </c>
      <c r="AI1023" s="47">
        <f>AI1005*Settings!$C$13*(INDEX(AI$271:AI$282,$D1023))</f>
        <v/>
      </c>
      <c r="AJ1023" s="47">
        <f>AJ1005*Settings!$C$13*(INDEX(AJ$271:AJ$282,$D1023))</f>
        <v/>
      </c>
      <c r="AK1023" s="47">
        <f>AK1005*Settings!$C$13*(INDEX(AK$271:AK$282,$D1023))</f>
        <v/>
      </c>
      <c r="AL1023" s="47">
        <f>AL1005*Settings!$C$13*(INDEX(AL$271:AL$282,$D1023))</f>
        <v/>
      </c>
      <c r="AM1023" s="47">
        <f>AM1005*Settings!$C$13*(INDEX(AM$271:AM$282,$D1023))</f>
        <v/>
      </c>
      <c r="AN1023" s="47">
        <f>AN1005*Settings!$C$13*(INDEX(AN$271:AN$282,$D1023))</f>
        <v/>
      </c>
      <c r="AO1023" s="47">
        <f>AO1005*Settings!$C$13*(INDEX(AO$271:AO$282,$D1023))</f>
        <v/>
      </c>
      <c r="AP1023" s="47">
        <f>AP1005*Settings!$C$13*(INDEX(AP$271:AP$282,$D1023))</f>
        <v/>
      </c>
      <c r="AQ1023" s="47">
        <f>AQ1005*Settings!$C$13*(INDEX(AQ$271:AQ$282,$D1023))</f>
        <v/>
      </c>
      <c r="AR1023" s="47">
        <f>AR1005*Settings!$C$13*(INDEX(AR$271:AR$282,$D1023))</f>
        <v/>
      </c>
      <c r="AS1023" s="47">
        <f>AS1005*Settings!$C$13*(INDEX(AS$271:AS$282,$D1023))</f>
        <v/>
      </c>
      <c r="AT1023" s="47">
        <f>AT1005*Settings!$C$13*(INDEX(AT$271:AT$282,$D1023))</f>
        <v/>
      </c>
      <c r="AU1023" s="47">
        <f>AU1005*Settings!$C$13*(INDEX(AU$271:AU$282,$D1023))</f>
        <v/>
      </c>
      <c r="AV1023" s="47">
        <f>AV1005*Settings!$C$13*(INDEX(AV$271:AV$282,$D1023))</f>
        <v/>
      </c>
      <c r="AW1023" s="47">
        <f>AW1005*Settings!$C$13*(INDEX(AW$271:AW$282,$D1023))</f>
        <v/>
      </c>
      <c r="AX1023" s="48">
        <f>REVENUE(AX1005,Settings!$C$13,INDEX(AX$271:AX$282,$D1023))</f>
        <v/>
      </c>
    </row>
    <row r="1024" hidden="1" outlineLevel="2">
      <c r="A1024" s="5" t="inlineStr">
        <is>
          <t>rsub</t>
        </is>
      </c>
      <c r="B1024" s="5" t="inlineStr">
        <is>
          <t>ker</t>
        </is>
      </c>
      <c r="C1024" s="5" t="inlineStr">
        <is>
          <t>mch</t>
        </is>
      </c>
      <c r="D1024" s="40">
        <f>INDEX(Inputs!$R$5:$R$132,MATCH($B1024&amp;"|"&amp;$C1024,Inputs!$A$5:$A$132,0))</f>
        <v/>
      </c>
      <c r="E1024" s="39" t="n"/>
      <c r="F1024" s="39" t="n"/>
      <c r="G1024" s="39" t="n"/>
      <c r="H1024" s="5">
        <f>INDEX(Variables!$B$5:$B$105,MATCH($A1024,Variables!$A$5:$A$105,0))&amp;IF($C1024="",""," | "&amp;INDEX(Mapping!$B$5:$B$26,MATCH($C1024,Mapping!$A$5:$A$26,0))&amp;" | "&amp;INDEX(Mapping!$B$30:$B$41,MATCH($B1024,Mapping!$A$30:$A$41,0)))</f>
        <v/>
      </c>
      <c r="I1024" s="5">
        <f>INDEX(Variables!$C$5:$C$105,MATCH($A1024,Variables!$A$5:$A$105,0))</f>
        <v/>
      </c>
      <c r="J1024" s="5">
        <f>INDEX(Variables!$E$5:$E$105,MATCH($A1024,Variables!$A$5:$A$105,0))</f>
        <v/>
      </c>
      <c r="K1024" s="25">
        <f>LOWER(Settings!$C$4)&amp;".mit."&amp;$A1024&amp;IF($C1024="","","."&amp;$C1024&amp;"."&amp;$B1024)&amp;IF(INDEX(Variables!$D$5:$D$105,MATCH($A1024,Variables!$A$5:$A$105,0))="","","."&amp;INDEX(Variables!$D$5:$D$105,MATCH($A1024,Variables!$A$5:$A$105,0)))&amp;"."&amp;K$5</f>
        <v/>
      </c>
      <c r="L1024" s="46">
        <f>L1006*Settings!$C$13*(INDEX(L$271:L$282,$D1024))</f>
        <v/>
      </c>
      <c r="M1024" s="47">
        <f>M1006*Settings!$C$13*(INDEX(M$271:M$282,$D1024))</f>
        <v/>
      </c>
      <c r="N1024" s="47">
        <f>N1006*Settings!$C$13*(INDEX(N$271:N$282,$D1024))</f>
        <v/>
      </c>
      <c r="O1024" s="47">
        <f>O1006*Settings!$C$13*(INDEX(O$271:O$282,$D1024))</f>
        <v/>
      </c>
      <c r="P1024" s="47">
        <f>P1006*Settings!$C$13*(INDEX(P$271:P$282,$D1024))</f>
        <v/>
      </c>
      <c r="Q1024" s="47">
        <f>Q1006*Settings!$C$13*(INDEX(Q$271:Q$282,$D1024))</f>
        <v/>
      </c>
      <c r="R1024" s="47">
        <f>R1006*Settings!$C$13*(INDEX(R$271:R$282,$D1024))</f>
        <v/>
      </c>
      <c r="S1024" s="47">
        <f>S1006*Settings!$C$13*(INDEX(S$271:S$282,$D1024))</f>
        <v/>
      </c>
      <c r="T1024" s="47">
        <f>T1006*Settings!$C$13*(INDEX(T$271:T$282,$D1024))</f>
        <v/>
      </c>
      <c r="U1024" s="47">
        <f>U1006*Settings!$C$13*(INDEX(U$271:U$282,$D1024))</f>
        <v/>
      </c>
      <c r="V1024" s="47">
        <f>V1006*Settings!$C$13*(INDEX(V$271:V$282,$D1024))</f>
        <v/>
      </c>
      <c r="W1024" s="47">
        <f>W1006*Settings!$C$13*(INDEX(W$271:W$282,$D1024))</f>
        <v/>
      </c>
      <c r="X1024" s="47">
        <f>X1006*Settings!$C$13*(INDEX(X$271:X$282,$D1024))</f>
        <v/>
      </c>
      <c r="Y1024" s="47">
        <f>Y1006*Settings!$C$13*(INDEX(Y$271:Y$282,$D1024))</f>
        <v/>
      </c>
      <c r="Z1024" s="47">
        <f>Z1006*Settings!$C$13*(INDEX(Z$271:Z$282,$D1024))</f>
        <v/>
      </c>
      <c r="AA1024" s="47">
        <f>AA1006*Settings!$C$13*(INDEX(AA$271:AA$282,$D1024))</f>
        <v/>
      </c>
      <c r="AB1024" s="47">
        <f>AB1006*Settings!$C$13*(INDEX(AB$271:AB$282,$D1024))</f>
        <v/>
      </c>
      <c r="AC1024" s="47">
        <f>AC1006*Settings!$C$13*(INDEX(AC$271:AC$282,$D1024))</f>
        <v/>
      </c>
      <c r="AD1024" s="48">
        <f>REVENUE(AD1006,Settings!$C$13,INDEX(AD$271:AD$282,$D1024))</f>
        <v/>
      </c>
      <c r="AE1024" s="25">
        <f>LOWER(Settings!$C$4)&amp;".mit."&amp;$A1024&amp;IF($C1024="","","."&amp;$C1024&amp;"."&amp;$B1024)&amp;IF(INDEX(Variables!$D$5:$D$105,MATCH($A1024,Variables!$A$5:$A$105,0))="","","."&amp;INDEX(Variables!$D$5:$D$105,MATCH($A1024,Variables!$A$5:$A$105,0)))&amp;"."&amp;AE$5</f>
        <v/>
      </c>
      <c r="AF1024" s="46">
        <f>AF1006*Settings!$C$13*(INDEX(AF$271:AF$282,$D1024))</f>
        <v/>
      </c>
      <c r="AG1024" s="47">
        <f>AG1006*Settings!$C$13*(INDEX(AG$271:AG$282,$D1024))</f>
        <v/>
      </c>
      <c r="AH1024" s="47">
        <f>AH1006*Settings!$C$13*(INDEX(AH$271:AH$282,$D1024))</f>
        <v/>
      </c>
      <c r="AI1024" s="47">
        <f>AI1006*Settings!$C$13*(INDEX(AI$271:AI$282,$D1024))</f>
        <v/>
      </c>
      <c r="AJ1024" s="47">
        <f>AJ1006*Settings!$C$13*(INDEX(AJ$271:AJ$282,$D1024))</f>
        <v/>
      </c>
      <c r="AK1024" s="47">
        <f>AK1006*Settings!$C$13*(INDEX(AK$271:AK$282,$D1024))</f>
        <v/>
      </c>
      <c r="AL1024" s="47">
        <f>AL1006*Settings!$C$13*(INDEX(AL$271:AL$282,$D1024))</f>
        <v/>
      </c>
      <c r="AM1024" s="47">
        <f>AM1006*Settings!$C$13*(INDEX(AM$271:AM$282,$D1024))</f>
        <v/>
      </c>
      <c r="AN1024" s="47">
        <f>AN1006*Settings!$C$13*(INDEX(AN$271:AN$282,$D1024))</f>
        <v/>
      </c>
      <c r="AO1024" s="47">
        <f>AO1006*Settings!$C$13*(INDEX(AO$271:AO$282,$D1024))</f>
        <v/>
      </c>
      <c r="AP1024" s="47">
        <f>AP1006*Settings!$C$13*(INDEX(AP$271:AP$282,$D1024))</f>
        <v/>
      </c>
      <c r="AQ1024" s="47">
        <f>AQ1006*Settings!$C$13*(INDEX(AQ$271:AQ$282,$D1024))</f>
        <v/>
      </c>
      <c r="AR1024" s="47">
        <f>AR1006*Settings!$C$13*(INDEX(AR$271:AR$282,$D1024))</f>
        <v/>
      </c>
      <c r="AS1024" s="47">
        <f>AS1006*Settings!$C$13*(INDEX(AS$271:AS$282,$D1024))</f>
        <v/>
      </c>
      <c r="AT1024" s="47">
        <f>AT1006*Settings!$C$13*(INDEX(AT$271:AT$282,$D1024))</f>
        <v/>
      </c>
      <c r="AU1024" s="47">
        <f>AU1006*Settings!$C$13*(INDEX(AU$271:AU$282,$D1024))</f>
        <v/>
      </c>
      <c r="AV1024" s="47">
        <f>AV1006*Settings!$C$13*(INDEX(AV$271:AV$282,$D1024))</f>
        <v/>
      </c>
      <c r="AW1024" s="47">
        <f>AW1006*Settings!$C$13*(INDEX(AW$271:AW$282,$D1024))</f>
        <v/>
      </c>
      <c r="AX1024" s="48">
        <f>REVENUE(AX1006,Settings!$C$13,INDEX(AX$271:AX$282,$D1024))</f>
        <v/>
      </c>
    </row>
    <row r="1025" hidden="1" outlineLevel="2">
      <c r="A1025" s="5" t="inlineStr">
        <is>
          <t>rsub</t>
        </is>
      </c>
      <c r="B1025" s="5" t="inlineStr">
        <is>
          <t>oop</t>
        </is>
      </c>
      <c r="C1025" s="5" t="inlineStr">
        <is>
          <t>mch</t>
        </is>
      </c>
      <c r="D1025" s="40">
        <f>INDEX(Inputs!$R$5:$R$132,MATCH($B1025&amp;"|"&amp;$C1025,Inputs!$A$5:$A$132,0))</f>
        <v/>
      </c>
      <c r="E1025" s="39" t="n"/>
      <c r="F1025" s="39" t="n"/>
      <c r="G1025" s="39" t="n"/>
      <c r="H1025" s="5">
        <f>INDEX(Variables!$B$5:$B$105,MATCH($A1025,Variables!$A$5:$A$105,0))&amp;IF($C1025="",""," | "&amp;INDEX(Mapping!$B$5:$B$26,MATCH($C1025,Mapping!$A$5:$A$26,0))&amp;" | "&amp;INDEX(Mapping!$B$30:$B$41,MATCH($B1025,Mapping!$A$30:$A$41,0)))</f>
        <v/>
      </c>
      <c r="I1025" s="5">
        <f>INDEX(Variables!$C$5:$C$105,MATCH($A1025,Variables!$A$5:$A$105,0))</f>
        <v/>
      </c>
      <c r="J1025" s="5">
        <f>INDEX(Variables!$E$5:$E$105,MATCH($A1025,Variables!$A$5:$A$105,0))</f>
        <v/>
      </c>
      <c r="K1025" s="25">
        <f>LOWER(Settings!$C$4)&amp;".mit."&amp;$A1025&amp;IF($C1025="","","."&amp;$C1025&amp;"."&amp;$B1025)&amp;IF(INDEX(Variables!$D$5:$D$105,MATCH($A1025,Variables!$A$5:$A$105,0))="","","."&amp;INDEX(Variables!$D$5:$D$105,MATCH($A1025,Variables!$A$5:$A$105,0)))&amp;"."&amp;K$5</f>
        <v/>
      </c>
      <c r="L1025" s="46">
        <f>L1007*Settings!$C$13*(INDEX(L$271:L$282,$D1025))</f>
        <v/>
      </c>
      <c r="M1025" s="47">
        <f>M1007*Settings!$C$13*(INDEX(M$271:M$282,$D1025))</f>
        <v/>
      </c>
      <c r="N1025" s="47">
        <f>N1007*Settings!$C$13*(INDEX(N$271:N$282,$D1025))</f>
        <v/>
      </c>
      <c r="O1025" s="47">
        <f>O1007*Settings!$C$13*(INDEX(O$271:O$282,$D1025))</f>
        <v/>
      </c>
      <c r="P1025" s="47">
        <f>P1007*Settings!$C$13*(INDEX(P$271:P$282,$D1025))</f>
        <v/>
      </c>
      <c r="Q1025" s="47">
        <f>Q1007*Settings!$C$13*(INDEX(Q$271:Q$282,$D1025))</f>
        <v/>
      </c>
      <c r="R1025" s="47">
        <f>R1007*Settings!$C$13*(INDEX(R$271:R$282,$D1025))</f>
        <v/>
      </c>
      <c r="S1025" s="47">
        <f>S1007*Settings!$C$13*(INDEX(S$271:S$282,$D1025))</f>
        <v/>
      </c>
      <c r="T1025" s="47">
        <f>T1007*Settings!$C$13*(INDEX(T$271:T$282,$D1025))</f>
        <v/>
      </c>
      <c r="U1025" s="47">
        <f>U1007*Settings!$C$13*(INDEX(U$271:U$282,$D1025))</f>
        <v/>
      </c>
      <c r="V1025" s="47">
        <f>V1007*Settings!$C$13*(INDEX(V$271:V$282,$D1025))</f>
        <v/>
      </c>
      <c r="W1025" s="47">
        <f>W1007*Settings!$C$13*(INDEX(W$271:W$282,$D1025))</f>
        <v/>
      </c>
      <c r="X1025" s="47">
        <f>X1007*Settings!$C$13*(INDEX(X$271:X$282,$D1025))</f>
        <v/>
      </c>
      <c r="Y1025" s="47">
        <f>Y1007*Settings!$C$13*(INDEX(Y$271:Y$282,$D1025))</f>
        <v/>
      </c>
      <c r="Z1025" s="47">
        <f>Z1007*Settings!$C$13*(INDEX(Z$271:Z$282,$D1025))</f>
        <v/>
      </c>
      <c r="AA1025" s="47">
        <f>AA1007*Settings!$C$13*(INDEX(AA$271:AA$282,$D1025))</f>
        <v/>
      </c>
      <c r="AB1025" s="47">
        <f>AB1007*Settings!$C$13*(INDEX(AB$271:AB$282,$D1025))</f>
        <v/>
      </c>
      <c r="AC1025" s="47">
        <f>AC1007*Settings!$C$13*(INDEX(AC$271:AC$282,$D1025))</f>
        <v/>
      </c>
      <c r="AD1025" s="48">
        <f>REVENUE(AD1007,Settings!$C$13,INDEX(AD$271:AD$282,$D1025))</f>
        <v/>
      </c>
      <c r="AE1025" s="25">
        <f>LOWER(Settings!$C$4)&amp;".mit."&amp;$A1025&amp;IF($C1025="","","."&amp;$C1025&amp;"."&amp;$B1025)&amp;IF(INDEX(Variables!$D$5:$D$105,MATCH($A1025,Variables!$A$5:$A$105,0))="","","."&amp;INDEX(Variables!$D$5:$D$105,MATCH($A1025,Variables!$A$5:$A$105,0)))&amp;"."&amp;AE$5</f>
        <v/>
      </c>
      <c r="AF1025" s="46">
        <f>AF1007*Settings!$C$13*(INDEX(AF$271:AF$282,$D1025))</f>
        <v/>
      </c>
      <c r="AG1025" s="47">
        <f>AG1007*Settings!$C$13*(INDEX(AG$271:AG$282,$D1025))</f>
        <v/>
      </c>
      <c r="AH1025" s="47">
        <f>AH1007*Settings!$C$13*(INDEX(AH$271:AH$282,$D1025))</f>
        <v/>
      </c>
      <c r="AI1025" s="47">
        <f>AI1007*Settings!$C$13*(INDEX(AI$271:AI$282,$D1025))</f>
        <v/>
      </c>
      <c r="AJ1025" s="47">
        <f>AJ1007*Settings!$C$13*(INDEX(AJ$271:AJ$282,$D1025))</f>
        <v/>
      </c>
      <c r="AK1025" s="47">
        <f>AK1007*Settings!$C$13*(INDEX(AK$271:AK$282,$D1025))</f>
        <v/>
      </c>
      <c r="AL1025" s="47">
        <f>AL1007*Settings!$C$13*(INDEX(AL$271:AL$282,$D1025))</f>
        <v/>
      </c>
      <c r="AM1025" s="47">
        <f>AM1007*Settings!$C$13*(INDEX(AM$271:AM$282,$D1025))</f>
        <v/>
      </c>
      <c r="AN1025" s="47">
        <f>AN1007*Settings!$C$13*(INDEX(AN$271:AN$282,$D1025))</f>
        <v/>
      </c>
      <c r="AO1025" s="47">
        <f>AO1007*Settings!$C$13*(INDEX(AO$271:AO$282,$D1025))</f>
        <v/>
      </c>
      <c r="AP1025" s="47">
        <f>AP1007*Settings!$C$13*(INDEX(AP$271:AP$282,$D1025))</f>
        <v/>
      </c>
      <c r="AQ1025" s="47">
        <f>AQ1007*Settings!$C$13*(INDEX(AQ$271:AQ$282,$D1025))</f>
        <v/>
      </c>
      <c r="AR1025" s="47">
        <f>AR1007*Settings!$C$13*(INDEX(AR$271:AR$282,$D1025))</f>
        <v/>
      </c>
      <c r="AS1025" s="47">
        <f>AS1007*Settings!$C$13*(INDEX(AS$271:AS$282,$D1025))</f>
        <v/>
      </c>
      <c r="AT1025" s="47">
        <f>AT1007*Settings!$C$13*(INDEX(AT$271:AT$282,$D1025))</f>
        <v/>
      </c>
      <c r="AU1025" s="47">
        <f>AU1007*Settings!$C$13*(INDEX(AU$271:AU$282,$D1025))</f>
        <v/>
      </c>
      <c r="AV1025" s="47">
        <f>AV1007*Settings!$C$13*(INDEX(AV$271:AV$282,$D1025))</f>
        <v/>
      </c>
      <c r="AW1025" s="47">
        <f>AW1007*Settings!$C$13*(INDEX(AW$271:AW$282,$D1025))</f>
        <v/>
      </c>
      <c r="AX1025" s="48">
        <f>REVENUE(AX1007,Settings!$C$13,INDEX(AX$271:AX$282,$D1025))</f>
        <v/>
      </c>
    </row>
    <row r="1026" hidden="1" outlineLevel="2">
      <c r="A1026" s="5" t="inlineStr">
        <is>
          <t>rsub</t>
        </is>
      </c>
      <c r="B1026" s="5" t="inlineStr">
        <is>
          <t>bio</t>
        </is>
      </c>
      <c r="C1026" s="5" t="inlineStr">
        <is>
          <t>mch</t>
        </is>
      </c>
      <c r="D1026" s="40">
        <f>INDEX(Inputs!$R$5:$R$132,MATCH($B1026&amp;"|"&amp;$C1026,Inputs!$A$5:$A$132,0))</f>
        <v/>
      </c>
      <c r="E1026" s="39" t="n"/>
      <c r="F1026" s="39" t="n"/>
      <c r="G1026" s="39" t="n"/>
      <c r="H1026" s="5">
        <f>INDEX(Variables!$B$5:$B$105,MATCH($A1026,Variables!$A$5:$A$105,0))&amp;IF($C1026="",""," | "&amp;INDEX(Mapping!$B$5:$B$26,MATCH($C1026,Mapping!$A$5:$A$26,0))&amp;" | "&amp;INDEX(Mapping!$B$30:$B$41,MATCH($B1026,Mapping!$A$30:$A$41,0)))</f>
        <v/>
      </c>
      <c r="I1026" s="5">
        <f>INDEX(Variables!$C$5:$C$105,MATCH($A1026,Variables!$A$5:$A$105,0))</f>
        <v/>
      </c>
      <c r="J1026" s="5">
        <f>INDEX(Variables!$E$5:$E$105,MATCH($A1026,Variables!$A$5:$A$105,0))</f>
        <v/>
      </c>
      <c r="K1026" s="25">
        <f>LOWER(Settings!$C$4)&amp;".mit."&amp;$A1026&amp;IF($C1026="","","."&amp;$C1026&amp;"."&amp;$B1026)&amp;IF(INDEX(Variables!$D$5:$D$105,MATCH($A1026,Variables!$A$5:$A$105,0))="","","."&amp;INDEX(Variables!$D$5:$D$105,MATCH($A1026,Variables!$A$5:$A$105,0)))&amp;"."&amp;K$5</f>
        <v/>
      </c>
      <c r="L1026" s="46">
        <f>L1008*Settings!$C$13*(INDEX(L$271:L$282,$D1026))</f>
        <v/>
      </c>
      <c r="M1026" s="47">
        <f>M1008*Settings!$C$13*(INDEX(M$271:M$282,$D1026))</f>
        <v/>
      </c>
      <c r="N1026" s="47">
        <f>N1008*Settings!$C$13*(INDEX(N$271:N$282,$D1026))</f>
        <v/>
      </c>
      <c r="O1026" s="47">
        <f>O1008*Settings!$C$13*(INDEX(O$271:O$282,$D1026))</f>
        <v/>
      </c>
      <c r="P1026" s="47">
        <f>P1008*Settings!$C$13*(INDEX(P$271:P$282,$D1026))</f>
        <v/>
      </c>
      <c r="Q1026" s="47">
        <f>Q1008*Settings!$C$13*(INDEX(Q$271:Q$282,$D1026))</f>
        <v/>
      </c>
      <c r="R1026" s="47">
        <f>R1008*Settings!$C$13*(INDEX(R$271:R$282,$D1026))</f>
        <v/>
      </c>
      <c r="S1026" s="47">
        <f>S1008*Settings!$C$13*(INDEX(S$271:S$282,$D1026))</f>
        <v/>
      </c>
      <c r="T1026" s="47">
        <f>T1008*Settings!$C$13*(INDEX(T$271:T$282,$D1026))</f>
        <v/>
      </c>
      <c r="U1026" s="47">
        <f>U1008*Settings!$C$13*(INDEX(U$271:U$282,$D1026))</f>
        <v/>
      </c>
      <c r="V1026" s="47">
        <f>V1008*Settings!$C$13*(INDEX(V$271:V$282,$D1026))</f>
        <v/>
      </c>
      <c r="W1026" s="47">
        <f>W1008*Settings!$C$13*(INDEX(W$271:W$282,$D1026))</f>
        <v/>
      </c>
      <c r="X1026" s="47">
        <f>X1008*Settings!$C$13*(INDEX(X$271:X$282,$D1026))</f>
        <v/>
      </c>
      <c r="Y1026" s="47">
        <f>Y1008*Settings!$C$13*(INDEX(Y$271:Y$282,$D1026))</f>
        <v/>
      </c>
      <c r="Z1026" s="47">
        <f>Z1008*Settings!$C$13*(INDEX(Z$271:Z$282,$D1026))</f>
        <v/>
      </c>
      <c r="AA1026" s="47">
        <f>AA1008*Settings!$C$13*(INDEX(AA$271:AA$282,$D1026))</f>
        <v/>
      </c>
      <c r="AB1026" s="47">
        <f>AB1008*Settings!$C$13*(INDEX(AB$271:AB$282,$D1026))</f>
        <v/>
      </c>
      <c r="AC1026" s="47">
        <f>AC1008*Settings!$C$13*(INDEX(AC$271:AC$282,$D1026))</f>
        <v/>
      </c>
      <c r="AD1026" s="48">
        <f>REVENUE(AD1008,Settings!$C$13,INDEX(AD$271:AD$282,$D1026))</f>
        <v/>
      </c>
      <c r="AE1026" s="25">
        <f>LOWER(Settings!$C$4)&amp;".mit."&amp;$A1026&amp;IF($C1026="","","."&amp;$C1026&amp;"."&amp;$B1026)&amp;IF(INDEX(Variables!$D$5:$D$105,MATCH($A1026,Variables!$A$5:$A$105,0))="","","."&amp;INDEX(Variables!$D$5:$D$105,MATCH($A1026,Variables!$A$5:$A$105,0)))&amp;"."&amp;AE$5</f>
        <v/>
      </c>
      <c r="AF1026" s="46">
        <f>AF1008*Settings!$C$13*(INDEX(AF$271:AF$282,$D1026))</f>
        <v/>
      </c>
      <c r="AG1026" s="47">
        <f>AG1008*Settings!$C$13*(INDEX(AG$271:AG$282,$D1026))</f>
        <v/>
      </c>
      <c r="AH1026" s="47">
        <f>AH1008*Settings!$C$13*(INDEX(AH$271:AH$282,$D1026))</f>
        <v/>
      </c>
      <c r="AI1026" s="47">
        <f>AI1008*Settings!$C$13*(INDEX(AI$271:AI$282,$D1026))</f>
        <v/>
      </c>
      <c r="AJ1026" s="47">
        <f>AJ1008*Settings!$C$13*(INDEX(AJ$271:AJ$282,$D1026))</f>
        <v/>
      </c>
      <c r="AK1026" s="47">
        <f>AK1008*Settings!$C$13*(INDEX(AK$271:AK$282,$D1026))</f>
        <v/>
      </c>
      <c r="AL1026" s="47">
        <f>AL1008*Settings!$C$13*(INDEX(AL$271:AL$282,$D1026))</f>
        <v/>
      </c>
      <c r="AM1026" s="47">
        <f>AM1008*Settings!$C$13*(INDEX(AM$271:AM$282,$D1026))</f>
        <v/>
      </c>
      <c r="AN1026" s="47">
        <f>AN1008*Settings!$C$13*(INDEX(AN$271:AN$282,$D1026))</f>
        <v/>
      </c>
      <c r="AO1026" s="47">
        <f>AO1008*Settings!$C$13*(INDEX(AO$271:AO$282,$D1026))</f>
        <v/>
      </c>
      <c r="AP1026" s="47">
        <f>AP1008*Settings!$C$13*(INDEX(AP$271:AP$282,$D1026))</f>
        <v/>
      </c>
      <c r="AQ1026" s="47">
        <f>AQ1008*Settings!$C$13*(INDEX(AQ$271:AQ$282,$D1026))</f>
        <v/>
      </c>
      <c r="AR1026" s="47">
        <f>AR1008*Settings!$C$13*(INDEX(AR$271:AR$282,$D1026))</f>
        <v/>
      </c>
      <c r="AS1026" s="47">
        <f>AS1008*Settings!$C$13*(INDEX(AS$271:AS$282,$D1026))</f>
        <v/>
      </c>
      <c r="AT1026" s="47">
        <f>AT1008*Settings!$C$13*(INDEX(AT$271:AT$282,$D1026))</f>
        <v/>
      </c>
      <c r="AU1026" s="47">
        <f>AU1008*Settings!$C$13*(INDEX(AU$271:AU$282,$D1026))</f>
        <v/>
      </c>
      <c r="AV1026" s="47">
        <f>AV1008*Settings!$C$13*(INDEX(AV$271:AV$282,$D1026))</f>
        <v/>
      </c>
      <c r="AW1026" s="47">
        <f>AW1008*Settings!$C$13*(INDEX(AW$271:AW$282,$D1026))</f>
        <v/>
      </c>
      <c r="AX1026" s="48">
        <f>REVENUE(AX1008,Settings!$C$13,INDEX(AX$271:AX$282,$D1026))</f>
        <v/>
      </c>
    </row>
    <row r="1027" hidden="1" outlineLevel="2"/>
    <row r="1028" hidden="1" outlineLevel="2">
      <c r="A1028" s="5" t="inlineStr">
        <is>
          <t>rnew</t>
        </is>
      </c>
      <c r="B1028" s="5" t="inlineStr">
        <is>
          <t>coa</t>
        </is>
      </c>
      <c r="C1028" s="5" t="inlineStr">
        <is>
          <t>mch</t>
        </is>
      </c>
      <c r="D1028" s="40">
        <f>INDEX(Inputs!$S$5:$S$132,MATCH($B1028&amp;"|"&amp;$C1028,Inputs!$A$5:$A$132,0))</f>
        <v/>
      </c>
      <c r="E1028" s="39" t="n"/>
      <c r="F1028" s="39" t="n"/>
      <c r="G1028" s="39" t="n"/>
      <c r="H1028" s="5">
        <f>INDEX(Variables!$B$5:$B$105,MATCH($A1028,Variables!$A$5:$A$105,0))&amp;IF($C1028="",""," | "&amp;INDEX(Mapping!$B$5:$B$26,MATCH($C1028,Mapping!$A$5:$A$26,0))&amp;" | "&amp;INDEX(Mapping!$B$30:$B$41,MATCH($B1028,Mapping!$A$30:$A$41,0)))</f>
        <v/>
      </c>
      <c r="I1028" s="5">
        <f>INDEX(Variables!$C$5:$C$105,MATCH($A1028,Variables!$A$5:$A$105,0))</f>
        <v/>
      </c>
      <c r="J1028" s="5">
        <f>INDEX(Variables!$E$5:$E$105,MATCH($A1028,Variables!$A$5:$A$105,0))</f>
        <v/>
      </c>
      <c r="K1028" s="25">
        <f>LOWER(Settings!$C$4)&amp;".mit."&amp;$A1028&amp;IF($C1028="","","."&amp;$C1028&amp;"."&amp;$B1028)&amp;IF(INDEX(Variables!$D$5:$D$105,MATCH($A1028,Variables!$A$5:$A$105,0))="","","."&amp;INDEX(Variables!$D$5:$D$105,MATCH($A1028,Variables!$A$5:$A$105,0)))&amp;"."&amp;K$5</f>
        <v/>
      </c>
      <c r="L1028" s="46">
        <f>L1001*Settings!$C$13*(L947+L965+L956*L$135+L974*$D1028)</f>
        <v/>
      </c>
      <c r="M1028" s="47">
        <f>M1001*Settings!$C$13*(M947+M965+M956*M$135+M974*$D1028)</f>
        <v/>
      </c>
      <c r="N1028" s="47">
        <f>N1001*Settings!$C$13*(N947+N965+N956*N$135+N974*$D1028)</f>
        <v/>
      </c>
      <c r="O1028" s="47">
        <f>O1001*Settings!$C$13*(O947+O965+O956*O$135+O974*$D1028)</f>
        <v/>
      </c>
      <c r="P1028" s="47">
        <f>P1001*Settings!$C$13*(P947+P965+P956*P$135+P974*$D1028)</f>
        <v/>
      </c>
      <c r="Q1028" s="47">
        <f>Q1001*Settings!$C$13*(Q947+Q965+Q956*Q$135+Q974*$D1028)</f>
        <v/>
      </c>
      <c r="R1028" s="47">
        <f>R1001*Settings!$C$13*(R947+R965+R956*R$135+R974*$D1028)</f>
        <v/>
      </c>
      <c r="S1028" s="47">
        <f>S1001*Settings!$C$13*(S947+S965+S956*S$135+S974*$D1028)</f>
        <v/>
      </c>
      <c r="T1028" s="47">
        <f>T1001*Settings!$C$13*(T947+T965+T956*T$135+T974*$D1028)</f>
        <v/>
      </c>
      <c r="U1028" s="47">
        <f>U1001*Settings!$C$13*(U947+U965+U956*U$135+U974*$D1028)</f>
        <v/>
      </c>
      <c r="V1028" s="47">
        <f>V1001*Settings!$C$13*(V947+V965+V956*V$135+V974*$D1028)</f>
        <v/>
      </c>
      <c r="W1028" s="47">
        <f>W1001*Settings!$C$13*(W947+W965+W956*W$135+W974*$D1028)</f>
        <v/>
      </c>
      <c r="X1028" s="47">
        <f>X1001*Settings!$C$13*(X947+X965+X956*X$135+X974*$D1028)</f>
        <v/>
      </c>
      <c r="Y1028" s="47">
        <f>Y1001*Settings!$C$13*(Y947+Y965+Y956*Y$135+Y974*$D1028)</f>
        <v/>
      </c>
      <c r="Z1028" s="47">
        <f>Z1001*Settings!$C$13*(Z947+Z965+Z956*Z$135+Z974*$D1028)</f>
        <v/>
      </c>
      <c r="AA1028" s="47">
        <f>AA1001*Settings!$C$13*(AA947+AA965+AA956*AA$135+AA974*$D1028)</f>
        <v/>
      </c>
      <c r="AB1028" s="47">
        <f>AB1001*Settings!$C$13*(AB947+AB965+AB956*AB$135+AB974*$D1028)</f>
        <v/>
      </c>
      <c r="AC1028" s="47">
        <f>AC1001*Settings!$C$13*(AC947+AC965+AC956*AC$135+AC974*$D1028)</f>
        <v/>
      </c>
      <c r="AD1028" s="48">
        <f>REVENUE(AD1001,Settings!$C$13,NEWREVRATE(AD947,AD965,AD956,AD$135,AD974,$D1028))</f>
        <v/>
      </c>
      <c r="AE1028" s="25">
        <f>LOWER(Settings!$C$4)&amp;".mit."&amp;$A1028&amp;IF($C1028="","","."&amp;$C1028&amp;"."&amp;$B1028)&amp;IF(INDEX(Variables!$D$5:$D$105,MATCH($A1028,Variables!$A$5:$A$105,0))="","","."&amp;INDEX(Variables!$D$5:$D$105,MATCH($A1028,Variables!$A$5:$A$105,0)))&amp;"."&amp;AE$5</f>
        <v/>
      </c>
      <c r="AF1028" s="46">
        <f>AF1001*Settings!$C$13*(AF947+AF965+AF956*AF$135+AF974*$D1028)</f>
        <v/>
      </c>
      <c r="AG1028" s="47">
        <f>AG1001*Settings!$C$13*(AG947+AG965+AG956*AG$135+AG974*$D1028)</f>
        <v/>
      </c>
      <c r="AH1028" s="47">
        <f>AH1001*Settings!$C$13*(AH947+AH965+AH956*AH$135+AH974*$D1028)</f>
        <v/>
      </c>
      <c r="AI1028" s="47">
        <f>AI1001*Settings!$C$13*(AI947+AI965+AI956*AI$135+AI974*$D1028)</f>
        <v/>
      </c>
      <c r="AJ1028" s="47">
        <f>AJ1001*Settings!$C$13*(AJ947+AJ965+AJ956*AJ$135+AJ974*$D1028)</f>
        <v/>
      </c>
      <c r="AK1028" s="47">
        <f>AK1001*Settings!$C$13*(AK947+AK965+AK956*AK$135+AK974*$D1028)</f>
        <v/>
      </c>
      <c r="AL1028" s="47">
        <f>AL1001*Settings!$C$13*(AL947+AL965+AL956*AL$135+AL974*$D1028)</f>
        <v/>
      </c>
      <c r="AM1028" s="47">
        <f>AM1001*Settings!$C$13*(AM947+AM965+AM956*AM$135+AM974*$D1028)</f>
        <v/>
      </c>
      <c r="AN1028" s="47">
        <f>AN1001*Settings!$C$13*(AN947+AN965+AN956*AN$135+AN974*$D1028)</f>
        <v/>
      </c>
      <c r="AO1028" s="47">
        <f>AO1001*Settings!$C$13*(AO947+AO965+AO956*AO$135+AO974*$D1028)</f>
        <v/>
      </c>
      <c r="AP1028" s="47">
        <f>AP1001*Settings!$C$13*(AP947+AP965+AP956*AP$135+AP974*$D1028)</f>
        <v/>
      </c>
      <c r="AQ1028" s="47">
        <f>AQ1001*Settings!$C$13*(AQ947+AQ965+AQ956*AQ$135+AQ974*$D1028)</f>
        <v/>
      </c>
      <c r="AR1028" s="47">
        <f>AR1001*Settings!$C$13*(AR947+AR965+AR956*AR$135+AR974*$D1028)</f>
        <v/>
      </c>
      <c r="AS1028" s="47">
        <f>AS1001*Settings!$C$13*(AS947+AS965+AS956*AS$135+AS974*$D1028)</f>
        <v/>
      </c>
      <c r="AT1028" s="47">
        <f>AT1001*Settings!$C$13*(AT947+AT965+AT956*AT$135+AT974*$D1028)</f>
        <v/>
      </c>
      <c r="AU1028" s="47">
        <f>AU1001*Settings!$C$13*(AU947+AU965+AU956*AU$135+AU974*$D1028)</f>
        <v/>
      </c>
      <c r="AV1028" s="47">
        <f>AV1001*Settings!$C$13*(AV947+AV965+AV956*AV$135+AV974*$D1028)</f>
        <v/>
      </c>
      <c r="AW1028" s="47">
        <f>AW1001*Settings!$C$13*(AW947+AW965+AW956*AW$135+AW974*$D1028)</f>
        <v/>
      </c>
      <c r="AX1028" s="48">
        <f>REVENUE(AX1001,Settings!$C$13,NEWREVRATE(AX947,AX965,AX956,AX$135,AX974,$D1028))</f>
        <v/>
      </c>
    </row>
    <row r="1029" hidden="1" outlineLevel="2">
      <c r="A1029" s="5" t="inlineStr">
        <is>
          <t>rnew</t>
        </is>
      </c>
      <c r="B1029" s="5" t="inlineStr">
        <is>
          <t>nga</t>
        </is>
      </c>
      <c r="C1029" s="5" t="inlineStr">
        <is>
          <t>mch</t>
        </is>
      </c>
      <c r="D1029" s="40">
        <f>INDEX(Inputs!$S$5:$S$132,MATCH($B1029&amp;"|"&amp;$C1029,Inputs!$A$5:$A$132,0))</f>
        <v/>
      </c>
      <c r="E1029" s="39" t="n"/>
      <c r="F1029" s="39" t="n"/>
      <c r="G1029" s="39" t="n"/>
      <c r="H1029" s="5">
        <f>INDEX(Variables!$B$5:$B$105,MATCH($A1029,Variables!$A$5:$A$105,0))&amp;IF($C1029="",""," | "&amp;INDEX(Mapping!$B$5:$B$26,MATCH($C1029,Mapping!$A$5:$A$26,0))&amp;" | "&amp;INDEX(Mapping!$B$30:$B$41,MATCH($B1029,Mapping!$A$30:$A$41,0)))</f>
        <v/>
      </c>
      <c r="I1029" s="5">
        <f>INDEX(Variables!$C$5:$C$105,MATCH($A1029,Variables!$A$5:$A$105,0))</f>
        <v/>
      </c>
      <c r="J1029" s="5">
        <f>INDEX(Variables!$E$5:$E$105,MATCH($A1029,Variables!$A$5:$A$105,0))</f>
        <v/>
      </c>
      <c r="K1029" s="25">
        <f>LOWER(Settings!$C$4)&amp;".mit."&amp;$A1029&amp;IF($C1029="","","."&amp;$C1029&amp;"."&amp;$B1029)&amp;IF(INDEX(Variables!$D$5:$D$105,MATCH($A1029,Variables!$A$5:$A$105,0))="","","."&amp;INDEX(Variables!$D$5:$D$105,MATCH($A1029,Variables!$A$5:$A$105,0)))&amp;"."&amp;K$5</f>
        <v/>
      </c>
      <c r="L1029" s="46">
        <f>L1002*Settings!$C$13*(L948+L966+L957*L$135+L975*$D1029)</f>
        <v/>
      </c>
      <c r="M1029" s="47">
        <f>M1002*Settings!$C$13*(M948+M966+M957*M$135+M975*$D1029)</f>
        <v/>
      </c>
      <c r="N1029" s="47">
        <f>N1002*Settings!$C$13*(N948+N966+N957*N$135+N975*$D1029)</f>
        <v/>
      </c>
      <c r="O1029" s="47">
        <f>O1002*Settings!$C$13*(O948+O966+O957*O$135+O975*$D1029)</f>
        <v/>
      </c>
      <c r="P1029" s="47">
        <f>P1002*Settings!$C$13*(P948+P966+P957*P$135+P975*$D1029)</f>
        <v/>
      </c>
      <c r="Q1029" s="47">
        <f>Q1002*Settings!$C$13*(Q948+Q966+Q957*Q$135+Q975*$D1029)</f>
        <v/>
      </c>
      <c r="R1029" s="47">
        <f>R1002*Settings!$C$13*(R948+R966+R957*R$135+R975*$D1029)</f>
        <v/>
      </c>
      <c r="S1029" s="47">
        <f>S1002*Settings!$C$13*(S948+S966+S957*S$135+S975*$D1029)</f>
        <v/>
      </c>
      <c r="T1029" s="47">
        <f>T1002*Settings!$C$13*(T948+T966+T957*T$135+T975*$D1029)</f>
        <v/>
      </c>
      <c r="U1029" s="47">
        <f>U1002*Settings!$C$13*(U948+U966+U957*U$135+U975*$D1029)</f>
        <v/>
      </c>
      <c r="V1029" s="47">
        <f>V1002*Settings!$C$13*(V948+V966+V957*V$135+V975*$D1029)</f>
        <v/>
      </c>
      <c r="W1029" s="47">
        <f>W1002*Settings!$C$13*(W948+W966+W957*W$135+W975*$D1029)</f>
        <v/>
      </c>
      <c r="X1029" s="47">
        <f>X1002*Settings!$C$13*(X948+X966+X957*X$135+X975*$D1029)</f>
        <v/>
      </c>
      <c r="Y1029" s="47">
        <f>Y1002*Settings!$C$13*(Y948+Y966+Y957*Y$135+Y975*$D1029)</f>
        <v/>
      </c>
      <c r="Z1029" s="47">
        <f>Z1002*Settings!$C$13*(Z948+Z966+Z957*Z$135+Z975*$D1029)</f>
        <v/>
      </c>
      <c r="AA1029" s="47">
        <f>AA1002*Settings!$C$13*(AA948+AA966+AA957*AA$135+AA975*$D1029)</f>
        <v/>
      </c>
      <c r="AB1029" s="47">
        <f>AB1002*Settings!$C$13*(AB948+AB966+AB957*AB$135+AB975*$D1029)</f>
        <v/>
      </c>
      <c r="AC1029" s="47">
        <f>AC1002*Settings!$C$13*(AC948+AC966+AC957*AC$135+AC975*$D1029)</f>
        <v/>
      </c>
      <c r="AD1029" s="48">
        <f>REVENUE(AD1002,Settings!$C$13,NEWREVRATE(AD948,AD966,AD957,AD$135,AD975,$D1029))</f>
        <v/>
      </c>
      <c r="AE1029" s="25">
        <f>LOWER(Settings!$C$4)&amp;".mit."&amp;$A1029&amp;IF($C1029="","","."&amp;$C1029&amp;"."&amp;$B1029)&amp;IF(INDEX(Variables!$D$5:$D$105,MATCH($A1029,Variables!$A$5:$A$105,0))="","","."&amp;INDEX(Variables!$D$5:$D$105,MATCH($A1029,Variables!$A$5:$A$105,0)))&amp;"."&amp;AE$5</f>
        <v/>
      </c>
      <c r="AF1029" s="46">
        <f>AF1002*Settings!$C$13*(AF948+AF966+AF957*AF$135+AF975*$D1029)</f>
        <v/>
      </c>
      <c r="AG1029" s="47">
        <f>AG1002*Settings!$C$13*(AG948+AG966+AG957*AG$135+AG975*$D1029)</f>
        <v/>
      </c>
      <c r="AH1029" s="47">
        <f>AH1002*Settings!$C$13*(AH948+AH966+AH957*AH$135+AH975*$D1029)</f>
        <v/>
      </c>
      <c r="AI1029" s="47">
        <f>AI1002*Settings!$C$13*(AI948+AI966+AI957*AI$135+AI975*$D1029)</f>
        <v/>
      </c>
      <c r="AJ1029" s="47">
        <f>AJ1002*Settings!$C$13*(AJ948+AJ966+AJ957*AJ$135+AJ975*$D1029)</f>
        <v/>
      </c>
      <c r="AK1029" s="47">
        <f>AK1002*Settings!$C$13*(AK948+AK966+AK957*AK$135+AK975*$D1029)</f>
        <v/>
      </c>
      <c r="AL1029" s="47">
        <f>AL1002*Settings!$C$13*(AL948+AL966+AL957*AL$135+AL975*$D1029)</f>
        <v/>
      </c>
      <c r="AM1029" s="47">
        <f>AM1002*Settings!$C$13*(AM948+AM966+AM957*AM$135+AM975*$D1029)</f>
        <v/>
      </c>
      <c r="AN1029" s="47">
        <f>AN1002*Settings!$C$13*(AN948+AN966+AN957*AN$135+AN975*$D1029)</f>
        <v/>
      </c>
      <c r="AO1029" s="47">
        <f>AO1002*Settings!$C$13*(AO948+AO966+AO957*AO$135+AO975*$D1029)</f>
        <v/>
      </c>
      <c r="AP1029" s="47">
        <f>AP1002*Settings!$C$13*(AP948+AP966+AP957*AP$135+AP975*$D1029)</f>
        <v/>
      </c>
      <c r="AQ1029" s="47">
        <f>AQ1002*Settings!$C$13*(AQ948+AQ966+AQ957*AQ$135+AQ975*$D1029)</f>
        <v/>
      </c>
      <c r="AR1029" s="47">
        <f>AR1002*Settings!$C$13*(AR948+AR966+AR957*AR$135+AR975*$D1029)</f>
        <v/>
      </c>
      <c r="AS1029" s="47">
        <f>AS1002*Settings!$C$13*(AS948+AS966+AS957*AS$135+AS975*$D1029)</f>
        <v/>
      </c>
      <c r="AT1029" s="47">
        <f>AT1002*Settings!$C$13*(AT948+AT966+AT957*AT$135+AT975*$D1029)</f>
        <v/>
      </c>
      <c r="AU1029" s="47">
        <f>AU1002*Settings!$C$13*(AU948+AU966+AU957*AU$135+AU975*$D1029)</f>
        <v/>
      </c>
      <c r="AV1029" s="47">
        <f>AV1002*Settings!$C$13*(AV948+AV966+AV957*AV$135+AV975*$D1029)</f>
        <v/>
      </c>
      <c r="AW1029" s="47">
        <f>AW1002*Settings!$C$13*(AW948+AW966+AW957*AW$135+AW975*$D1029)</f>
        <v/>
      </c>
      <c r="AX1029" s="48">
        <f>REVENUE(AX1002,Settings!$C$13,NEWREVRATE(AX948,AX966,AX957,AX$135,AX975,$D1029))</f>
        <v/>
      </c>
    </row>
    <row r="1030" hidden="1" outlineLevel="2">
      <c r="A1030" s="5" t="inlineStr">
        <is>
          <t>rnew</t>
        </is>
      </c>
      <c r="B1030" s="5" t="inlineStr">
        <is>
          <t>gso</t>
        </is>
      </c>
      <c r="C1030" s="5" t="inlineStr">
        <is>
          <t>mch</t>
        </is>
      </c>
      <c r="D1030" s="40">
        <f>INDEX(Inputs!$S$5:$S$132,MATCH($B1030&amp;"|"&amp;$C1030,Inputs!$A$5:$A$132,0))</f>
        <v/>
      </c>
      <c r="E1030" s="39" t="n"/>
      <c r="F1030" s="39" t="n"/>
      <c r="G1030" s="39" t="n"/>
      <c r="H1030" s="5">
        <f>INDEX(Variables!$B$5:$B$105,MATCH($A1030,Variables!$A$5:$A$105,0))&amp;IF($C1030="",""," | "&amp;INDEX(Mapping!$B$5:$B$26,MATCH($C1030,Mapping!$A$5:$A$26,0))&amp;" | "&amp;INDEX(Mapping!$B$30:$B$41,MATCH($B1030,Mapping!$A$30:$A$41,0)))</f>
        <v/>
      </c>
      <c r="I1030" s="5">
        <f>INDEX(Variables!$C$5:$C$105,MATCH($A1030,Variables!$A$5:$A$105,0))</f>
        <v/>
      </c>
      <c r="J1030" s="5">
        <f>INDEX(Variables!$E$5:$E$105,MATCH($A1030,Variables!$A$5:$A$105,0))</f>
        <v/>
      </c>
      <c r="K1030" s="25">
        <f>LOWER(Settings!$C$4)&amp;".mit."&amp;$A1030&amp;IF($C1030="","","."&amp;$C1030&amp;"."&amp;$B1030)&amp;IF(INDEX(Variables!$D$5:$D$105,MATCH($A1030,Variables!$A$5:$A$105,0))="","","."&amp;INDEX(Variables!$D$5:$D$105,MATCH($A1030,Variables!$A$5:$A$105,0)))&amp;"."&amp;K$5</f>
        <v/>
      </c>
      <c r="L1030" s="46">
        <f>L1003*Settings!$C$13*(L949+L967+L958*L$135+L976*$D1030)</f>
        <v/>
      </c>
      <c r="M1030" s="47">
        <f>M1003*Settings!$C$13*(M949+M967+M958*M$135+M976*$D1030)</f>
        <v/>
      </c>
      <c r="N1030" s="47">
        <f>N1003*Settings!$C$13*(N949+N967+N958*N$135+N976*$D1030)</f>
        <v/>
      </c>
      <c r="O1030" s="47">
        <f>O1003*Settings!$C$13*(O949+O967+O958*O$135+O976*$D1030)</f>
        <v/>
      </c>
      <c r="P1030" s="47">
        <f>P1003*Settings!$C$13*(P949+P967+P958*P$135+P976*$D1030)</f>
        <v/>
      </c>
      <c r="Q1030" s="47">
        <f>Q1003*Settings!$C$13*(Q949+Q967+Q958*Q$135+Q976*$D1030)</f>
        <v/>
      </c>
      <c r="R1030" s="47">
        <f>R1003*Settings!$C$13*(R949+R967+R958*R$135+R976*$D1030)</f>
        <v/>
      </c>
      <c r="S1030" s="47">
        <f>S1003*Settings!$C$13*(S949+S967+S958*S$135+S976*$D1030)</f>
        <v/>
      </c>
      <c r="T1030" s="47">
        <f>T1003*Settings!$C$13*(T949+T967+T958*T$135+T976*$D1030)</f>
        <v/>
      </c>
      <c r="U1030" s="47">
        <f>U1003*Settings!$C$13*(U949+U967+U958*U$135+U976*$D1030)</f>
        <v/>
      </c>
      <c r="V1030" s="47">
        <f>V1003*Settings!$C$13*(V949+V967+V958*V$135+V976*$D1030)</f>
        <v/>
      </c>
      <c r="W1030" s="47">
        <f>W1003*Settings!$C$13*(W949+W967+W958*W$135+W976*$D1030)</f>
        <v/>
      </c>
      <c r="X1030" s="47">
        <f>X1003*Settings!$C$13*(X949+X967+X958*X$135+X976*$D1030)</f>
        <v/>
      </c>
      <c r="Y1030" s="47">
        <f>Y1003*Settings!$C$13*(Y949+Y967+Y958*Y$135+Y976*$D1030)</f>
        <v/>
      </c>
      <c r="Z1030" s="47">
        <f>Z1003*Settings!$C$13*(Z949+Z967+Z958*Z$135+Z976*$D1030)</f>
        <v/>
      </c>
      <c r="AA1030" s="47">
        <f>AA1003*Settings!$C$13*(AA949+AA967+AA958*AA$135+AA976*$D1030)</f>
        <v/>
      </c>
      <c r="AB1030" s="47">
        <f>AB1003*Settings!$C$13*(AB949+AB967+AB958*AB$135+AB976*$D1030)</f>
        <v/>
      </c>
      <c r="AC1030" s="47">
        <f>AC1003*Settings!$C$13*(AC949+AC967+AC958*AC$135+AC976*$D1030)</f>
        <v/>
      </c>
      <c r="AD1030" s="48">
        <f>REVENUE(AD1003,Settings!$C$13,NEWREVRATE(AD949,AD967,AD958,AD$135,AD976,$D1030))</f>
        <v/>
      </c>
      <c r="AE1030" s="25">
        <f>LOWER(Settings!$C$4)&amp;".mit."&amp;$A1030&amp;IF($C1030="","","."&amp;$C1030&amp;"."&amp;$B1030)&amp;IF(INDEX(Variables!$D$5:$D$105,MATCH($A1030,Variables!$A$5:$A$105,0))="","","."&amp;INDEX(Variables!$D$5:$D$105,MATCH($A1030,Variables!$A$5:$A$105,0)))&amp;"."&amp;AE$5</f>
        <v/>
      </c>
      <c r="AF1030" s="46">
        <f>AF1003*Settings!$C$13*(AF949+AF967+AF958*AF$135+AF976*$D1030)</f>
        <v/>
      </c>
      <c r="AG1030" s="47">
        <f>AG1003*Settings!$C$13*(AG949+AG967+AG958*AG$135+AG976*$D1030)</f>
        <v/>
      </c>
      <c r="AH1030" s="47">
        <f>AH1003*Settings!$C$13*(AH949+AH967+AH958*AH$135+AH976*$D1030)</f>
        <v/>
      </c>
      <c r="AI1030" s="47">
        <f>AI1003*Settings!$C$13*(AI949+AI967+AI958*AI$135+AI976*$D1030)</f>
        <v/>
      </c>
      <c r="AJ1030" s="47">
        <f>AJ1003*Settings!$C$13*(AJ949+AJ967+AJ958*AJ$135+AJ976*$D1030)</f>
        <v/>
      </c>
      <c r="AK1030" s="47">
        <f>AK1003*Settings!$C$13*(AK949+AK967+AK958*AK$135+AK976*$D1030)</f>
        <v/>
      </c>
      <c r="AL1030" s="47">
        <f>AL1003*Settings!$C$13*(AL949+AL967+AL958*AL$135+AL976*$D1030)</f>
        <v/>
      </c>
      <c r="AM1030" s="47">
        <f>AM1003*Settings!$C$13*(AM949+AM967+AM958*AM$135+AM976*$D1030)</f>
        <v/>
      </c>
      <c r="AN1030" s="47">
        <f>AN1003*Settings!$C$13*(AN949+AN967+AN958*AN$135+AN976*$D1030)</f>
        <v/>
      </c>
      <c r="AO1030" s="47">
        <f>AO1003*Settings!$C$13*(AO949+AO967+AO958*AO$135+AO976*$D1030)</f>
        <v/>
      </c>
      <c r="AP1030" s="47">
        <f>AP1003*Settings!$C$13*(AP949+AP967+AP958*AP$135+AP976*$D1030)</f>
        <v/>
      </c>
      <c r="AQ1030" s="47">
        <f>AQ1003*Settings!$C$13*(AQ949+AQ967+AQ958*AQ$135+AQ976*$D1030)</f>
        <v/>
      </c>
      <c r="AR1030" s="47">
        <f>AR1003*Settings!$C$13*(AR949+AR967+AR958*AR$135+AR976*$D1030)</f>
        <v/>
      </c>
      <c r="AS1030" s="47">
        <f>AS1003*Settings!$C$13*(AS949+AS967+AS958*AS$135+AS976*$D1030)</f>
        <v/>
      </c>
      <c r="AT1030" s="47">
        <f>AT1003*Settings!$C$13*(AT949+AT967+AT958*AT$135+AT976*$D1030)</f>
        <v/>
      </c>
      <c r="AU1030" s="47">
        <f>AU1003*Settings!$C$13*(AU949+AU967+AU958*AU$135+AU976*$D1030)</f>
        <v/>
      </c>
      <c r="AV1030" s="47">
        <f>AV1003*Settings!$C$13*(AV949+AV967+AV958*AV$135+AV976*$D1030)</f>
        <v/>
      </c>
      <c r="AW1030" s="47">
        <f>AW1003*Settings!$C$13*(AW949+AW967+AW958*AW$135+AW976*$D1030)</f>
        <v/>
      </c>
      <c r="AX1030" s="48">
        <f>REVENUE(AX1003,Settings!$C$13,NEWREVRATE(AX949,AX967,AX958,AX$135,AX976,$D1030))</f>
        <v/>
      </c>
    </row>
    <row r="1031" hidden="1" outlineLevel="2">
      <c r="A1031" s="5" t="inlineStr">
        <is>
          <t>rnew</t>
        </is>
      </c>
      <c r="B1031" s="5" t="inlineStr">
        <is>
          <t>die</t>
        </is>
      </c>
      <c r="C1031" s="5" t="inlineStr">
        <is>
          <t>mch</t>
        </is>
      </c>
      <c r="D1031" s="40">
        <f>INDEX(Inputs!$S$5:$S$132,MATCH($B1031&amp;"|"&amp;$C1031,Inputs!$A$5:$A$132,0))</f>
        <v/>
      </c>
      <c r="E1031" s="39" t="n"/>
      <c r="F1031" s="39" t="n"/>
      <c r="G1031" s="39" t="n"/>
      <c r="H1031" s="5">
        <f>INDEX(Variables!$B$5:$B$105,MATCH($A1031,Variables!$A$5:$A$105,0))&amp;IF($C1031="",""," | "&amp;INDEX(Mapping!$B$5:$B$26,MATCH($C1031,Mapping!$A$5:$A$26,0))&amp;" | "&amp;INDEX(Mapping!$B$30:$B$41,MATCH($B1031,Mapping!$A$30:$A$41,0)))</f>
        <v/>
      </c>
      <c r="I1031" s="5">
        <f>INDEX(Variables!$C$5:$C$105,MATCH($A1031,Variables!$A$5:$A$105,0))</f>
        <v/>
      </c>
      <c r="J1031" s="5">
        <f>INDEX(Variables!$E$5:$E$105,MATCH($A1031,Variables!$A$5:$A$105,0))</f>
        <v/>
      </c>
      <c r="K1031" s="25">
        <f>LOWER(Settings!$C$4)&amp;".mit."&amp;$A1031&amp;IF($C1031="","","."&amp;$C1031&amp;"."&amp;$B1031)&amp;IF(INDEX(Variables!$D$5:$D$105,MATCH($A1031,Variables!$A$5:$A$105,0))="","","."&amp;INDEX(Variables!$D$5:$D$105,MATCH($A1031,Variables!$A$5:$A$105,0)))&amp;"."&amp;K$5</f>
        <v/>
      </c>
      <c r="L1031" s="46">
        <f>L1004*Settings!$C$13*(L950+L968+L959*L$135+L977*$D1031)</f>
        <v/>
      </c>
      <c r="M1031" s="47">
        <f>M1004*Settings!$C$13*(M950+M968+M959*M$135+M977*$D1031)</f>
        <v/>
      </c>
      <c r="N1031" s="47">
        <f>N1004*Settings!$C$13*(N950+N968+N959*N$135+N977*$D1031)</f>
        <v/>
      </c>
      <c r="O1031" s="47">
        <f>O1004*Settings!$C$13*(O950+O968+O959*O$135+O977*$D1031)</f>
        <v/>
      </c>
      <c r="P1031" s="47">
        <f>P1004*Settings!$C$13*(P950+P968+P959*P$135+P977*$D1031)</f>
        <v/>
      </c>
      <c r="Q1031" s="47">
        <f>Q1004*Settings!$C$13*(Q950+Q968+Q959*Q$135+Q977*$D1031)</f>
        <v/>
      </c>
      <c r="R1031" s="47">
        <f>R1004*Settings!$C$13*(R950+R968+R959*R$135+R977*$D1031)</f>
        <v/>
      </c>
      <c r="S1031" s="47">
        <f>S1004*Settings!$C$13*(S950+S968+S959*S$135+S977*$D1031)</f>
        <v/>
      </c>
      <c r="T1031" s="47">
        <f>T1004*Settings!$C$13*(T950+T968+T959*T$135+T977*$D1031)</f>
        <v/>
      </c>
      <c r="U1031" s="47">
        <f>U1004*Settings!$C$13*(U950+U968+U959*U$135+U977*$D1031)</f>
        <v/>
      </c>
      <c r="V1031" s="47">
        <f>V1004*Settings!$C$13*(V950+V968+V959*V$135+V977*$D1031)</f>
        <v/>
      </c>
      <c r="W1031" s="47">
        <f>W1004*Settings!$C$13*(W950+W968+W959*W$135+W977*$D1031)</f>
        <v/>
      </c>
      <c r="X1031" s="47">
        <f>X1004*Settings!$C$13*(X950+X968+X959*X$135+X977*$D1031)</f>
        <v/>
      </c>
      <c r="Y1031" s="47">
        <f>Y1004*Settings!$C$13*(Y950+Y968+Y959*Y$135+Y977*$D1031)</f>
        <v/>
      </c>
      <c r="Z1031" s="47">
        <f>Z1004*Settings!$C$13*(Z950+Z968+Z959*Z$135+Z977*$D1031)</f>
        <v/>
      </c>
      <c r="AA1031" s="47">
        <f>AA1004*Settings!$C$13*(AA950+AA968+AA959*AA$135+AA977*$D1031)</f>
        <v/>
      </c>
      <c r="AB1031" s="47">
        <f>AB1004*Settings!$C$13*(AB950+AB968+AB959*AB$135+AB977*$D1031)</f>
        <v/>
      </c>
      <c r="AC1031" s="47">
        <f>AC1004*Settings!$C$13*(AC950+AC968+AC959*AC$135+AC977*$D1031)</f>
        <v/>
      </c>
      <c r="AD1031" s="48">
        <f>REVENUE(AD1004,Settings!$C$13,NEWREVRATE(AD950,AD968,AD959,AD$135,AD977,$D1031))</f>
        <v/>
      </c>
      <c r="AE1031" s="25">
        <f>LOWER(Settings!$C$4)&amp;".mit."&amp;$A1031&amp;IF($C1031="","","."&amp;$C1031&amp;"."&amp;$B1031)&amp;IF(INDEX(Variables!$D$5:$D$105,MATCH($A1031,Variables!$A$5:$A$105,0))="","","."&amp;INDEX(Variables!$D$5:$D$105,MATCH($A1031,Variables!$A$5:$A$105,0)))&amp;"."&amp;AE$5</f>
        <v/>
      </c>
      <c r="AF1031" s="46">
        <f>AF1004*Settings!$C$13*(AF950+AF968+AF959*AF$135+AF977*$D1031)</f>
        <v/>
      </c>
      <c r="AG1031" s="47">
        <f>AG1004*Settings!$C$13*(AG950+AG968+AG959*AG$135+AG977*$D1031)</f>
        <v/>
      </c>
      <c r="AH1031" s="47">
        <f>AH1004*Settings!$C$13*(AH950+AH968+AH959*AH$135+AH977*$D1031)</f>
        <v/>
      </c>
      <c r="AI1031" s="47">
        <f>AI1004*Settings!$C$13*(AI950+AI968+AI959*AI$135+AI977*$D1031)</f>
        <v/>
      </c>
      <c r="AJ1031" s="47">
        <f>AJ1004*Settings!$C$13*(AJ950+AJ968+AJ959*AJ$135+AJ977*$D1031)</f>
        <v/>
      </c>
      <c r="AK1031" s="47">
        <f>AK1004*Settings!$C$13*(AK950+AK968+AK959*AK$135+AK977*$D1031)</f>
        <v/>
      </c>
      <c r="AL1031" s="47">
        <f>AL1004*Settings!$C$13*(AL950+AL968+AL959*AL$135+AL977*$D1031)</f>
        <v/>
      </c>
      <c r="AM1031" s="47">
        <f>AM1004*Settings!$C$13*(AM950+AM968+AM959*AM$135+AM977*$D1031)</f>
        <v/>
      </c>
      <c r="AN1031" s="47">
        <f>AN1004*Settings!$C$13*(AN950+AN968+AN959*AN$135+AN977*$D1031)</f>
        <v/>
      </c>
      <c r="AO1031" s="47">
        <f>AO1004*Settings!$C$13*(AO950+AO968+AO959*AO$135+AO977*$D1031)</f>
        <v/>
      </c>
      <c r="AP1031" s="47">
        <f>AP1004*Settings!$C$13*(AP950+AP968+AP959*AP$135+AP977*$D1031)</f>
        <v/>
      </c>
      <c r="AQ1031" s="47">
        <f>AQ1004*Settings!$C$13*(AQ950+AQ968+AQ959*AQ$135+AQ977*$D1031)</f>
        <v/>
      </c>
      <c r="AR1031" s="47">
        <f>AR1004*Settings!$C$13*(AR950+AR968+AR959*AR$135+AR977*$D1031)</f>
        <v/>
      </c>
      <c r="AS1031" s="47">
        <f>AS1004*Settings!$C$13*(AS950+AS968+AS959*AS$135+AS977*$D1031)</f>
        <v/>
      </c>
      <c r="AT1031" s="47">
        <f>AT1004*Settings!$C$13*(AT950+AT968+AT959*AT$135+AT977*$D1031)</f>
        <v/>
      </c>
      <c r="AU1031" s="47">
        <f>AU1004*Settings!$C$13*(AU950+AU968+AU959*AU$135+AU977*$D1031)</f>
        <v/>
      </c>
      <c r="AV1031" s="47">
        <f>AV1004*Settings!$C$13*(AV950+AV968+AV959*AV$135+AV977*$D1031)</f>
        <v/>
      </c>
      <c r="AW1031" s="47">
        <f>AW1004*Settings!$C$13*(AW950+AW968+AW959*AW$135+AW977*$D1031)</f>
        <v/>
      </c>
      <c r="AX1031" s="48">
        <f>REVENUE(AX1004,Settings!$C$13,NEWREVRATE(AX950,AX968,AX959,AX$135,AX977,$D1031))</f>
        <v/>
      </c>
    </row>
    <row r="1032" hidden="1" outlineLevel="2">
      <c r="A1032" s="5" t="inlineStr">
        <is>
          <t>rnew</t>
        </is>
      </c>
      <c r="B1032" s="5" t="inlineStr">
        <is>
          <t>lpg</t>
        </is>
      </c>
      <c r="C1032" s="5" t="inlineStr">
        <is>
          <t>mch</t>
        </is>
      </c>
      <c r="D1032" s="40">
        <f>INDEX(Inputs!$S$5:$S$132,MATCH($B1032&amp;"|"&amp;$C1032,Inputs!$A$5:$A$132,0))</f>
        <v/>
      </c>
      <c r="E1032" s="39" t="n"/>
      <c r="F1032" s="39" t="n"/>
      <c r="G1032" s="39" t="n"/>
      <c r="H1032" s="5">
        <f>INDEX(Variables!$B$5:$B$105,MATCH($A1032,Variables!$A$5:$A$105,0))&amp;IF($C1032="",""," | "&amp;INDEX(Mapping!$B$5:$B$26,MATCH($C1032,Mapping!$A$5:$A$26,0))&amp;" | "&amp;INDEX(Mapping!$B$30:$B$41,MATCH($B1032,Mapping!$A$30:$A$41,0)))</f>
        <v/>
      </c>
      <c r="I1032" s="5">
        <f>INDEX(Variables!$C$5:$C$105,MATCH($A1032,Variables!$A$5:$A$105,0))</f>
        <v/>
      </c>
      <c r="J1032" s="5">
        <f>INDEX(Variables!$E$5:$E$105,MATCH($A1032,Variables!$A$5:$A$105,0))</f>
        <v/>
      </c>
      <c r="K1032" s="25">
        <f>LOWER(Settings!$C$4)&amp;".mit."&amp;$A1032&amp;IF($C1032="","","."&amp;$C1032&amp;"."&amp;$B1032)&amp;IF(INDEX(Variables!$D$5:$D$105,MATCH($A1032,Variables!$A$5:$A$105,0))="","","."&amp;INDEX(Variables!$D$5:$D$105,MATCH($A1032,Variables!$A$5:$A$105,0)))&amp;"."&amp;K$5</f>
        <v/>
      </c>
      <c r="L1032" s="46">
        <f>L1005*Settings!$C$13*(L951+L969+L960*L$135+L978*$D1032)</f>
        <v/>
      </c>
      <c r="M1032" s="47">
        <f>M1005*Settings!$C$13*(M951+M969+M960*M$135+M978*$D1032)</f>
        <v/>
      </c>
      <c r="N1032" s="47">
        <f>N1005*Settings!$C$13*(N951+N969+N960*N$135+N978*$D1032)</f>
        <v/>
      </c>
      <c r="O1032" s="47">
        <f>O1005*Settings!$C$13*(O951+O969+O960*O$135+O978*$D1032)</f>
        <v/>
      </c>
      <c r="P1032" s="47">
        <f>P1005*Settings!$C$13*(P951+P969+P960*P$135+P978*$D1032)</f>
        <v/>
      </c>
      <c r="Q1032" s="47">
        <f>Q1005*Settings!$C$13*(Q951+Q969+Q960*Q$135+Q978*$D1032)</f>
        <v/>
      </c>
      <c r="R1032" s="47">
        <f>R1005*Settings!$C$13*(R951+R969+R960*R$135+R978*$D1032)</f>
        <v/>
      </c>
      <c r="S1032" s="47">
        <f>S1005*Settings!$C$13*(S951+S969+S960*S$135+S978*$D1032)</f>
        <v/>
      </c>
      <c r="T1032" s="47">
        <f>T1005*Settings!$C$13*(T951+T969+T960*T$135+T978*$D1032)</f>
        <v/>
      </c>
      <c r="U1032" s="47">
        <f>U1005*Settings!$C$13*(U951+U969+U960*U$135+U978*$D1032)</f>
        <v/>
      </c>
      <c r="V1032" s="47">
        <f>V1005*Settings!$C$13*(V951+V969+V960*V$135+V978*$D1032)</f>
        <v/>
      </c>
      <c r="W1032" s="47">
        <f>W1005*Settings!$C$13*(W951+W969+W960*W$135+W978*$D1032)</f>
        <v/>
      </c>
      <c r="X1032" s="47">
        <f>X1005*Settings!$C$13*(X951+X969+X960*X$135+X978*$D1032)</f>
        <v/>
      </c>
      <c r="Y1032" s="47">
        <f>Y1005*Settings!$C$13*(Y951+Y969+Y960*Y$135+Y978*$D1032)</f>
        <v/>
      </c>
      <c r="Z1032" s="47">
        <f>Z1005*Settings!$C$13*(Z951+Z969+Z960*Z$135+Z978*$D1032)</f>
        <v/>
      </c>
      <c r="AA1032" s="47">
        <f>AA1005*Settings!$C$13*(AA951+AA969+AA960*AA$135+AA978*$D1032)</f>
        <v/>
      </c>
      <c r="AB1032" s="47">
        <f>AB1005*Settings!$C$13*(AB951+AB969+AB960*AB$135+AB978*$D1032)</f>
        <v/>
      </c>
      <c r="AC1032" s="47">
        <f>AC1005*Settings!$C$13*(AC951+AC969+AC960*AC$135+AC978*$D1032)</f>
        <v/>
      </c>
      <c r="AD1032" s="48">
        <f>REVENUE(AD1005,Settings!$C$13,NEWREVRATE(AD951,AD969,AD960,AD$135,AD978,$D1032))</f>
        <v/>
      </c>
      <c r="AE1032" s="25">
        <f>LOWER(Settings!$C$4)&amp;".mit."&amp;$A1032&amp;IF($C1032="","","."&amp;$C1032&amp;"."&amp;$B1032)&amp;IF(INDEX(Variables!$D$5:$D$105,MATCH($A1032,Variables!$A$5:$A$105,0))="","","."&amp;INDEX(Variables!$D$5:$D$105,MATCH($A1032,Variables!$A$5:$A$105,0)))&amp;"."&amp;AE$5</f>
        <v/>
      </c>
      <c r="AF1032" s="46">
        <f>AF1005*Settings!$C$13*(AF951+AF969+AF960*AF$135+AF978*$D1032)</f>
        <v/>
      </c>
      <c r="AG1032" s="47">
        <f>AG1005*Settings!$C$13*(AG951+AG969+AG960*AG$135+AG978*$D1032)</f>
        <v/>
      </c>
      <c r="AH1032" s="47">
        <f>AH1005*Settings!$C$13*(AH951+AH969+AH960*AH$135+AH978*$D1032)</f>
        <v/>
      </c>
      <c r="AI1032" s="47">
        <f>AI1005*Settings!$C$13*(AI951+AI969+AI960*AI$135+AI978*$D1032)</f>
        <v/>
      </c>
      <c r="AJ1032" s="47">
        <f>AJ1005*Settings!$C$13*(AJ951+AJ969+AJ960*AJ$135+AJ978*$D1032)</f>
        <v/>
      </c>
      <c r="AK1032" s="47">
        <f>AK1005*Settings!$C$13*(AK951+AK969+AK960*AK$135+AK978*$D1032)</f>
        <v/>
      </c>
      <c r="AL1032" s="47">
        <f>AL1005*Settings!$C$13*(AL951+AL969+AL960*AL$135+AL978*$D1032)</f>
        <v/>
      </c>
      <c r="AM1032" s="47">
        <f>AM1005*Settings!$C$13*(AM951+AM969+AM960*AM$135+AM978*$D1032)</f>
        <v/>
      </c>
      <c r="AN1032" s="47">
        <f>AN1005*Settings!$C$13*(AN951+AN969+AN960*AN$135+AN978*$D1032)</f>
        <v/>
      </c>
      <c r="AO1032" s="47">
        <f>AO1005*Settings!$C$13*(AO951+AO969+AO960*AO$135+AO978*$D1032)</f>
        <v/>
      </c>
      <c r="AP1032" s="47">
        <f>AP1005*Settings!$C$13*(AP951+AP969+AP960*AP$135+AP978*$D1032)</f>
        <v/>
      </c>
      <c r="AQ1032" s="47">
        <f>AQ1005*Settings!$C$13*(AQ951+AQ969+AQ960*AQ$135+AQ978*$D1032)</f>
        <v/>
      </c>
      <c r="AR1032" s="47">
        <f>AR1005*Settings!$C$13*(AR951+AR969+AR960*AR$135+AR978*$D1032)</f>
        <v/>
      </c>
      <c r="AS1032" s="47">
        <f>AS1005*Settings!$C$13*(AS951+AS969+AS960*AS$135+AS978*$D1032)</f>
        <v/>
      </c>
      <c r="AT1032" s="47">
        <f>AT1005*Settings!$C$13*(AT951+AT969+AT960*AT$135+AT978*$D1032)</f>
        <v/>
      </c>
      <c r="AU1032" s="47">
        <f>AU1005*Settings!$C$13*(AU951+AU969+AU960*AU$135+AU978*$D1032)</f>
        <v/>
      </c>
      <c r="AV1032" s="47">
        <f>AV1005*Settings!$C$13*(AV951+AV969+AV960*AV$135+AV978*$D1032)</f>
        <v/>
      </c>
      <c r="AW1032" s="47">
        <f>AW1005*Settings!$C$13*(AW951+AW969+AW960*AW$135+AW978*$D1032)</f>
        <v/>
      </c>
      <c r="AX1032" s="48">
        <f>REVENUE(AX1005,Settings!$C$13,NEWREVRATE(AX951,AX969,AX960,AX$135,AX978,$D1032))</f>
        <v/>
      </c>
    </row>
    <row r="1033" hidden="1" outlineLevel="2">
      <c r="A1033" s="5" t="inlineStr">
        <is>
          <t>rnew</t>
        </is>
      </c>
      <c r="B1033" s="5" t="inlineStr">
        <is>
          <t>ker</t>
        </is>
      </c>
      <c r="C1033" s="5" t="inlineStr">
        <is>
          <t>mch</t>
        </is>
      </c>
      <c r="D1033" s="40">
        <f>INDEX(Inputs!$S$5:$S$132,MATCH($B1033&amp;"|"&amp;$C1033,Inputs!$A$5:$A$132,0))</f>
        <v/>
      </c>
      <c r="E1033" s="39" t="n"/>
      <c r="F1033" s="39" t="n"/>
      <c r="G1033" s="39" t="n"/>
      <c r="H1033" s="5">
        <f>INDEX(Variables!$B$5:$B$105,MATCH($A1033,Variables!$A$5:$A$105,0))&amp;IF($C1033="",""," | "&amp;INDEX(Mapping!$B$5:$B$26,MATCH($C1033,Mapping!$A$5:$A$26,0))&amp;" | "&amp;INDEX(Mapping!$B$30:$B$41,MATCH($B1033,Mapping!$A$30:$A$41,0)))</f>
        <v/>
      </c>
      <c r="I1033" s="5">
        <f>INDEX(Variables!$C$5:$C$105,MATCH($A1033,Variables!$A$5:$A$105,0))</f>
        <v/>
      </c>
      <c r="J1033" s="5">
        <f>INDEX(Variables!$E$5:$E$105,MATCH($A1033,Variables!$A$5:$A$105,0))</f>
        <v/>
      </c>
      <c r="K1033" s="25">
        <f>LOWER(Settings!$C$4)&amp;".mit."&amp;$A1033&amp;IF($C1033="","","."&amp;$C1033&amp;"."&amp;$B1033)&amp;IF(INDEX(Variables!$D$5:$D$105,MATCH($A1033,Variables!$A$5:$A$105,0))="","","."&amp;INDEX(Variables!$D$5:$D$105,MATCH($A1033,Variables!$A$5:$A$105,0)))&amp;"."&amp;K$5</f>
        <v/>
      </c>
      <c r="L1033" s="46">
        <f>L1006*Settings!$C$13*(L952+L970+L961*L$135+L979*$D1033)</f>
        <v/>
      </c>
      <c r="M1033" s="47">
        <f>M1006*Settings!$C$13*(M952+M970+M961*M$135+M979*$D1033)</f>
        <v/>
      </c>
      <c r="N1033" s="47">
        <f>N1006*Settings!$C$13*(N952+N970+N961*N$135+N979*$D1033)</f>
        <v/>
      </c>
      <c r="O1033" s="47">
        <f>O1006*Settings!$C$13*(O952+O970+O961*O$135+O979*$D1033)</f>
        <v/>
      </c>
      <c r="P1033" s="47">
        <f>P1006*Settings!$C$13*(P952+P970+P961*P$135+P979*$D1033)</f>
        <v/>
      </c>
      <c r="Q1033" s="47">
        <f>Q1006*Settings!$C$13*(Q952+Q970+Q961*Q$135+Q979*$D1033)</f>
        <v/>
      </c>
      <c r="R1033" s="47">
        <f>R1006*Settings!$C$13*(R952+R970+R961*R$135+R979*$D1033)</f>
        <v/>
      </c>
      <c r="S1033" s="47">
        <f>S1006*Settings!$C$13*(S952+S970+S961*S$135+S979*$D1033)</f>
        <v/>
      </c>
      <c r="T1033" s="47">
        <f>T1006*Settings!$C$13*(T952+T970+T961*T$135+T979*$D1033)</f>
        <v/>
      </c>
      <c r="U1033" s="47">
        <f>U1006*Settings!$C$13*(U952+U970+U961*U$135+U979*$D1033)</f>
        <v/>
      </c>
      <c r="V1033" s="47">
        <f>V1006*Settings!$C$13*(V952+V970+V961*V$135+V979*$D1033)</f>
        <v/>
      </c>
      <c r="W1033" s="47">
        <f>W1006*Settings!$C$13*(W952+W970+W961*W$135+W979*$D1033)</f>
        <v/>
      </c>
      <c r="X1033" s="47">
        <f>X1006*Settings!$C$13*(X952+X970+X961*X$135+X979*$D1033)</f>
        <v/>
      </c>
      <c r="Y1033" s="47">
        <f>Y1006*Settings!$C$13*(Y952+Y970+Y961*Y$135+Y979*$D1033)</f>
        <v/>
      </c>
      <c r="Z1033" s="47">
        <f>Z1006*Settings!$C$13*(Z952+Z970+Z961*Z$135+Z979*$D1033)</f>
        <v/>
      </c>
      <c r="AA1033" s="47">
        <f>AA1006*Settings!$C$13*(AA952+AA970+AA961*AA$135+AA979*$D1033)</f>
        <v/>
      </c>
      <c r="AB1033" s="47">
        <f>AB1006*Settings!$C$13*(AB952+AB970+AB961*AB$135+AB979*$D1033)</f>
        <v/>
      </c>
      <c r="AC1033" s="47">
        <f>AC1006*Settings!$C$13*(AC952+AC970+AC961*AC$135+AC979*$D1033)</f>
        <v/>
      </c>
      <c r="AD1033" s="48">
        <f>REVENUE(AD1006,Settings!$C$13,NEWREVRATE(AD952,AD970,AD961,AD$135,AD979,$D1033))</f>
        <v/>
      </c>
      <c r="AE1033" s="25">
        <f>LOWER(Settings!$C$4)&amp;".mit."&amp;$A1033&amp;IF($C1033="","","."&amp;$C1033&amp;"."&amp;$B1033)&amp;IF(INDEX(Variables!$D$5:$D$105,MATCH($A1033,Variables!$A$5:$A$105,0))="","","."&amp;INDEX(Variables!$D$5:$D$105,MATCH($A1033,Variables!$A$5:$A$105,0)))&amp;"."&amp;AE$5</f>
        <v/>
      </c>
      <c r="AF1033" s="46">
        <f>AF1006*Settings!$C$13*(AF952+AF970+AF961*AF$135+AF979*$D1033)</f>
        <v/>
      </c>
      <c r="AG1033" s="47">
        <f>AG1006*Settings!$C$13*(AG952+AG970+AG961*AG$135+AG979*$D1033)</f>
        <v/>
      </c>
      <c r="AH1033" s="47">
        <f>AH1006*Settings!$C$13*(AH952+AH970+AH961*AH$135+AH979*$D1033)</f>
        <v/>
      </c>
      <c r="AI1033" s="47">
        <f>AI1006*Settings!$C$13*(AI952+AI970+AI961*AI$135+AI979*$D1033)</f>
        <v/>
      </c>
      <c r="AJ1033" s="47">
        <f>AJ1006*Settings!$C$13*(AJ952+AJ970+AJ961*AJ$135+AJ979*$D1033)</f>
        <v/>
      </c>
      <c r="AK1033" s="47">
        <f>AK1006*Settings!$C$13*(AK952+AK970+AK961*AK$135+AK979*$D1033)</f>
        <v/>
      </c>
      <c r="AL1033" s="47">
        <f>AL1006*Settings!$C$13*(AL952+AL970+AL961*AL$135+AL979*$D1033)</f>
        <v/>
      </c>
      <c r="AM1033" s="47">
        <f>AM1006*Settings!$C$13*(AM952+AM970+AM961*AM$135+AM979*$D1033)</f>
        <v/>
      </c>
      <c r="AN1033" s="47">
        <f>AN1006*Settings!$C$13*(AN952+AN970+AN961*AN$135+AN979*$D1033)</f>
        <v/>
      </c>
      <c r="AO1033" s="47">
        <f>AO1006*Settings!$C$13*(AO952+AO970+AO961*AO$135+AO979*$D1033)</f>
        <v/>
      </c>
      <c r="AP1033" s="47">
        <f>AP1006*Settings!$C$13*(AP952+AP970+AP961*AP$135+AP979*$D1033)</f>
        <v/>
      </c>
      <c r="AQ1033" s="47">
        <f>AQ1006*Settings!$C$13*(AQ952+AQ970+AQ961*AQ$135+AQ979*$D1033)</f>
        <v/>
      </c>
      <c r="AR1033" s="47">
        <f>AR1006*Settings!$C$13*(AR952+AR970+AR961*AR$135+AR979*$D1033)</f>
        <v/>
      </c>
      <c r="AS1033" s="47">
        <f>AS1006*Settings!$C$13*(AS952+AS970+AS961*AS$135+AS979*$D1033)</f>
        <v/>
      </c>
      <c r="AT1033" s="47">
        <f>AT1006*Settings!$C$13*(AT952+AT970+AT961*AT$135+AT979*$D1033)</f>
        <v/>
      </c>
      <c r="AU1033" s="47">
        <f>AU1006*Settings!$C$13*(AU952+AU970+AU961*AU$135+AU979*$D1033)</f>
        <v/>
      </c>
      <c r="AV1033" s="47">
        <f>AV1006*Settings!$C$13*(AV952+AV970+AV961*AV$135+AV979*$D1033)</f>
        <v/>
      </c>
      <c r="AW1033" s="47">
        <f>AW1006*Settings!$C$13*(AW952+AW970+AW961*AW$135+AW979*$D1033)</f>
        <v/>
      </c>
      <c r="AX1033" s="48">
        <f>REVENUE(AX1006,Settings!$C$13,NEWREVRATE(AX952,AX970,AX961,AX$135,AX979,$D1033))</f>
        <v/>
      </c>
    </row>
    <row r="1034" hidden="1" outlineLevel="2">
      <c r="A1034" s="5" t="inlineStr">
        <is>
          <t>rnew</t>
        </is>
      </c>
      <c r="B1034" s="5" t="inlineStr">
        <is>
          <t>oop</t>
        </is>
      </c>
      <c r="C1034" s="5" t="inlineStr">
        <is>
          <t>mch</t>
        </is>
      </c>
      <c r="D1034" s="40">
        <f>INDEX(Inputs!$S$5:$S$132,MATCH($B1034&amp;"|"&amp;$C1034,Inputs!$A$5:$A$132,0))</f>
        <v/>
      </c>
      <c r="E1034" s="39" t="n"/>
      <c r="F1034" s="39" t="n"/>
      <c r="G1034" s="39" t="n"/>
      <c r="H1034" s="5">
        <f>INDEX(Variables!$B$5:$B$105,MATCH($A1034,Variables!$A$5:$A$105,0))&amp;IF($C1034="",""," | "&amp;INDEX(Mapping!$B$5:$B$26,MATCH($C1034,Mapping!$A$5:$A$26,0))&amp;" | "&amp;INDEX(Mapping!$B$30:$B$41,MATCH($B1034,Mapping!$A$30:$A$41,0)))</f>
        <v/>
      </c>
      <c r="I1034" s="5">
        <f>INDEX(Variables!$C$5:$C$105,MATCH($A1034,Variables!$A$5:$A$105,0))</f>
        <v/>
      </c>
      <c r="J1034" s="5">
        <f>INDEX(Variables!$E$5:$E$105,MATCH($A1034,Variables!$A$5:$A$105,0))</f>
        <v/>
      </c>
      <c r="K1034" s="25">
        <f>LOWER(Settings!$C$4)&amp;".mit."&amp;$A1034&amp;IF($C1034="","","."&amp;$C1034&amp;"."&amp;$B1034)&amp;IF(INDEX(Variables!$D$5:$D$105,MATCH($A1034,Variables!$A$5:$A$105,0))="","","."&amp;INDEX(Variables!$D$5:$D$105,MATCH($A1034,Variables!$A$5:$A$105,0)))&amp;"."&amp;K$5</f>
        <v/>
      </c>
      <c r="L1034" s="46">
        <f>L1007*Settings!$C$13*(L953+L971+L962*L$135+L980*$D1034)</f>
        <v/>
      </c>
      <c r="M1034" s="47">
        <f>M1007*Settings!$C$13*(M953+M971+M962*M$135+M980*$D1034)</f>
        <v/>
      </c>
      <c r="N1034" s="47">
        <f>N1007*Settings!$C$13*(N953+N971+N962*N$135+N980*$D1034)</f>
        <v/>
      </c>
      <c r="O1034" s="47">
        <f>O1007*Settings!$C$13*(O953+O971+O962*O$135+O980*$D1034)</f>
        <v/>
      </c>
      <c r="P1034" s="47">
        <f>P1007*Settings!$C$13*(P953+P971+P962*P$135+P980*$D1034)</f>
        <v/>
      </c>
      <c r="Q1034" s="47">
        <f>Q1007*Settings!$C$13*(Q953+Q971+Q962*Q$135+Q980*$D1034)</f>
        <v/>
      </c>
      <c r="R1034" s="47">
        <f>R1007*Settings!$C$13*(R953+R971+R962*R$135+R980*$D1034)</f>
        <v/>
      </c>
      <c r="S1034" s="47">
        <f>S1007*Settings!$C$13*(S953+S971+S962*S$135+S980*$D1034)</f>
        <v/>
      </c>
      <c r="T1034" s="47">
        <f>T1007*Settings!$C$13*(T953+T971+T962*T$135+T980*$D1034)</f>
        <v/>
      </c>
      <c r="U1034" s="47">
        <f>U1007*Settings!$C$13*(U953+U971+U962*U$135+U980*$D1034)</f>
        <v/>
      </c>
      <c r="V1034" s="47">
        <f>V1007*Settings!$C$13*(V953+V971+V962*V$135+V980*$D1034)</f>
        <v/>
      </c>
      <c r="W1034" s="47">
        <f>W1007*Settings!$C$13*(W953+W971+W962*W$135+W980*$D1034)</f>
        <v/>
      </c>
      <c r="X1034" s="47">
        <f>X1007*Settings!$C$13*(X953+X971+X962*X$135+X980*$D1034)</f>
        <v/>
      </c>
      <c r="Y1034" s="47">
        <f>Y1007*Settings!$C$13*(Y953+Y971+Y962*Y$135+Y980*$D1034)</f>
        <v/>
      </c>
      <c r="Z1034" s="47">
        <f>Z1007*Settings!$C$13*(Z953+Z971+Z962*Z$135+Z980*$D1034)</f>
        <v/>
      </c>
      <c r="AA1034" s="47">
        <f>AA1007*Settings!$C$13*(AA953+AA971+AA962*AA$135+AA980*$D1034)</f>
        <v/>
      </c>
      <c r="AB1034" s="47">
        <f>AB1007*Settings!$C$13*(AB953+AB971+AB962*AB$135+AB980*$D1034)</f>
        <v/>
      </c>
      <c r="AC1034" s="47">
        <f>AC1007*Settings!$C$13*(AC953+AC971+AC962*AC$135+AC980*$D1034)</f>
        <v/>
      </c>
      <c r="AD1034" s="48">
        <f>REVENUE(AD1007,Settings!$C$13,NEWREVRATE(AD953,AD971,AD962,AD$135,AD980,$D1034))</f>
        <v/>
      </c>
      <c r="AE1034" s="25">
        <f>LOWER(Settings!$C$4)&amp;".mit."&amp;$A1034&amp;IF($C1034="","","."&amp;$C1034&amp;"."&amp;$B1034)&amp;IF(INDEX(Variables!$D$5:$D$105,MATCH($A1034,Variables!$A$5:$A$105,0))="","","."&amp;INDEX(Variables!$D$5:$D$105,MATCH($A1034,Variables!$A$5:$A$105,0)))&amp;"."&amp;AE$5</f>
        <v/>
      </c>
      <c r="AF1034" s="46">
        <f>AF1007*Settings!$C$13*(AF953+AF971+AF962*AF$135+AF980*$D1034)</f>
        <v/>
      </c>
      <c r="AG1034" s="47">
        <f>AG1007*Settings!$C$13*(AG953+AG971+AG962*AG$135+AG980*$D1034)</f>
        <v/>
      </c>
      <c r="AH1034" s="47">
        <f>AH1007*Settings!$C$13*(AH953+AH971+AH962*AH$135+AH980*$D1034)</f>
        <v/>
      </c>
      <c r="AI1034" s="47">
        <f>AI1007*Settings!$C$13*(AI953+AI971+AI962*AI$135+AI980*$D1034)</f>
        <v/>
      </c>
      <c r="AJ1034" s="47">
        <f>AJ1007*Settings!$C$13*(AJ953+AJ971+AJ962*AJ$135+AJ980*$D1034)</f>
        <v/>
      </c>
      <c r="AK1034" s="47">
        <f>AK1007*Settings!$C$13*(AK953+AK971+AK962*AK$135+AK980*$D1034)</f>
        <v/>
      </c>
      <c r="AL1034" s="47">
        <f>AL1007*Settings!$C$13*(AL953+AL971+AL962*AL$135+AL980*$D1034)</f>
        <v/>
      </c>
      <c r="AM1034" s="47">
        <f>AM1007*Settings!$C$13*(AM953+AM971+AM962*AM$135+AM980*$D1034)</f>
        <v/>
      </c>
      <c r="AN1034" s="47">
        <f>AN1007*Settings!$C$13*(AN953+AN971+AN962*AN$135+AN980*$D1034)</f>
        <v/>
      </c>
      <c r="AO1034" s="47">
        <f>AO1007*Settings!$C$13*(AO953+AO971+AO962*AO$135+AO980*$D1034)</f>
        <v/>
      </c>
      <c r="AP1034" s="47">
        <f>AP1007*Settings!$C$13*(AP953+AP971+AP962*AP$135+AP980*$D1034)</f>
        <v/>
      </c>
      <c r="AQ1034" s="47">
        <f>AQ1007*Settings!$C$13*(AQ953+AQ971+AQ962*AQ$135+AQ980*$D1034)</f>
        <v/>
      </c>
      <c r="AR1034" s="47">
        <f>AR1007*Settings!$C$13*(AR953+AR971+AR962*AR$135+AR980*$D1034)</f>
        <v/>
      </c>
      <c r="AS1034" s="47">
        <f>AS1007*Settings!$C$13*(AS953+AS971+AS962*AS$135+AS980*$D1034)</f>
        <v/>
      </c>
      <c r="AT1034" s="47">
        <f>AT1007*Settings!$C$13*(AT953+AT971+AT962*AT$135+AT980*$D1034)</f>
        <v/>
      </c>
      <c r="AU1034" s="47">
        <f>AU1007*Settings!$C$13*(AU953+AU971+AU962*AU$135+AU980*$D1034)</f>
        <v/>
      </c>
      <c r="AV1034" s="47">
        <f>AV1007*Settings!$C$13*(AV953+AV971+AV962*AV$135+AV980*$D1034)</f>
        <v/>
      </c>
      <c r="AW1034" s="47">
        <f>AW1007*Settings!$C$13*(AW953+AW971+AW962*AW$135+AW980*$D1034)</f>
        <v/>
      </c>
      <c r="AX1034" s="48">
        <f>REVENUE(AX1007,Settings!$C$13,NEWREVRATE(AX953,AX971,AX962,AX$135,AX980,$D1034))</f>
        <v/>
      </c>
    </row>
    <row r="1035" hidden="1" outlineLevel="2">
      <c r="A1035" s="5" t="inlineStr">
        <is>
          <t>rnew</t>
        </is>
      </c>
      <c r="B1035" s="5" t="inlineStr">
        <is>
          <t>bio</t>
        </is>
      </c>
      <c r="C1035" s="5" t="inlineStr">
        <is>
          <t>mch</t>
        </is>
      </c>
      <c r="D1035" s="40">
        <f>INDEX(Inputs!$S$5:$S$132,MATCH($B1035&amp;"|"&amp;$C1035,Inputs!$A$5:$A$132,0))</f>
        <v/>
      </c>
      <c r="E1035" s="39" t="n"/>
      <c r="F1035" s="39" t="n"/>
      <c r="G1035" s="39" t="n"/>
      <c r="H1035" s="5">
        <f>INDEX(Variables!$B$5:$B$105,MATCH($A1035,Variables!$A$5:$A$105,0))&amp;IF($C1035="",""," | "&amp;INDEX(Mapping!$B$5:$B$26,MATCH($C1035,Mapping!$A$5:$A$26,0))&amp;" | "&amp;INDEX(Mapping!$B$30:$B$41,MATCH($B1035,Mapping!$A$30:$A$41,0)))</f>
        <v/>
      </c>
      <c r="I1035" s="5">
        <f>INDEX(Variables!$C$5:$C$105,MATCH($A1035,Variables!$A$5:$A$105,0))</f>
        <v/>
      </c>
      <c r="J1035" s="5">
        <f>INDEX(Variables!$E$5:$E$105,MATCH($A1035,Variables!$A$5:$A$105,0))</f>
        <v/>
      </c>
      <c r="K1035" s="25">
        <f>LOWER(Settings!$C$4)&amp;".mit."&amp;$A1035&amp;IF($C1035="","","."&amp;$C1035&amp;"."&amp;$B1035)&amp;IF(INDEX(Variables!$D$5:$D$105,MATCH($A1035,Variables!$A$5:$A$105,0))="","","."&amp;INDEX(Variables!$D$5:$D$105,MATCH($A1035,Variables!$A$5:$A$105,0)))&amp;"."&amp;K$5</f>
        <v/>
      </c>
      <c r="L1035" s="46">
        <f>L1008*Settings!$C$13*(L954+L972+L963*L$135+L981*$D1035)</f>
        <v/>
      </c>
      <c r="M1035" s="47">
        <f>M1008*Settings!$C$13*(M954+M972+M963*M$135+M981*$D1035)</f>
        <v/>
      </c>
      <c r="N1035" s="47">
        <f>N1008*Settings!$C$13*(N954+N972+N963*N$135+N981*$D1035)</f>
        <v/>
      </c>
      <c r="O1035" s="47">
        <f>O1008*Settings!$C$13*(O954+O972+O963*O$135+O981*$D1035)</f>
        <v/>
      </c>
      <c r="P1035" s="47">
        <f>P1008*Settings!$C$13*(P954+P972+P963*P$135+P981*$D1035)</f>
        <v/>
      </c>
      <c r="Q1035" s="47">
        <f>Q1008*Settings!$C$13*(Q954+Q972+Q963*Q$135+Q981*$D1035)</f>
        <v/>
      </c>
      <c r="R1035" s="47">
        <f>R1008*Settings!$C$13*(R954+R972+R963*R$135+R981*$D1035)</f>
        <v/>
      </c>
      <c r="S1035" s="47">
        <f>S1008*Settings!$C$13*(S954+S972+S963*S$135+S981*$D1035)</f>
        <v/>
      </c>
      <c r="T1035" s="47">
        <f>T1008*Settings!$C$13*(T954+T972+T963*T$135+T981*$D1035)</f>
        <v/>
      </c>
      <c r="U1035" s="47">
        <f>U1008*Settings!$C$13*(U954+U972+U963*U$135+U981*$D1035)</f>
        <v/>
      </c>
      <c r="V1035" s="47">
        <f>V1008*Settings!$C$13*(V954+V972+V963*V$135+V981*$D1035)</f>
        <v/>
      </c>
      <c r="W1035" s="47">
        <f>W1008*Settings!$C$13*(W954+W972+W963*W$135+W981*$D1035)</f>
        <v/>
      </c>
      <c r="X1035" s="47">
        <f>X1008*Settings!$C$13*(X954+X972+X963*X$135+X981*$D1035)</f>
        <v/>
      </c>
      <c r="Y1035" s="47">
        <f>Y1008*Settings!$C$13*(Y954+Y972+Y963*Y$135+Y981*$D1035)</f>
        <v/>
      </c>
      <c r="Z1035" s="47">
        <f>Z1008*Settings!$C$13*(Z954+Z972+Z963*Z$135+Z981*$D1035)</f>
        <v/>
      </c>
      <c r="AA1035" s="47">
        <f>AA1008*Settings!$C$13*(AA954+AA972+AA963*AA$135+AA981*$D1035)</f>
        <v/>
      </c>
      <c r="AB1035" s="47">
        <f>AB1008*Settings!$C$13*(AB954+AB972+AB963*AB$135+AB981*$D1035)</f>
        <v/>
      </c>
      <c r="AC1035" s="47">
        <f>AC1008*Settings!$C$13*(AC954+AC972+AC963*AC$135+AC981*$D1035)</f>
        <v/>
      </c>
      <c r="AD1035" s="48">
        <f>REVENUE(AD1008,Settings!$C$13,NEWREVRATE(AD954,AD972,AD963,AD$135,AD981,$D1035))</f>
        <v/>
      </c>
      <c r="AE1035" s="25">
        <f>LOWER(Settings!$C$4)&amp;".mit."&amp;$A1035&amp;IF($C1035="","","."&amp;$C1035&amp;"."&amp;$B1035)&amp;IF(INDEX(Variables!$D$5:$D$105,MATCH($A1035,Variables!$A$5:$A$105,0))="","","."&amp;INDEX(Variables!$D$5:$D$105,MATCH($A1035,Variables!$A$5:$A$105,0)))&amp;"."&amp;AE$5</f>
        <v/>
      </c>
      <c r="AF1035" s="46">
        <f>AF1008*Settings!$C$13*(AF954+AF972+AF963*AF$135+AF981*$D1035)</f>
        <v/>
      </c>
      <c r="AG1035" s="47">
        <f>AG1008*Settings!$C$13*(AG954+AG972+AG963*AG$135+AG981*$D1035)</f>
        <v/>
      </c>
      <c r="AH1035" s="47">
        <f>AH1008*Settings!$C$13*(AH954+AH972+AH963*AH$135+AH981*$D1035)</f>
        <v/>
      </c>
      <c r="AI1035" s="47">
        <f>AI1008*Settings!$C$13*(AI954+AI972+AI963*AI$135+AI981*$D1035)</f>
        <v/>
      </c>
      <c r="AJ1035" s="47">
        <f>AJ1008*Settings!$C$13*(AJ954+AJ972+AJ963*AJ$135+AJ981*$D1035)</f>
        <v/>
      </c>
      <c r="AK1035" s="47">
        <f>AK1008*Settings!$C$13*(AK954+AK972+AK963*AK$135+AK981*$D1035)</f>
        <v/>
      </c>
      <c r="AL1035" s="47">
        <f>AL1008*Settings!$C$13*(AL954+AL972+AL963*AL$135+AL981*$D1035)</f>
        <v/>
      </c>
      <c r="AM1035" s="47">
        <f>AM1008*Settings!$C$13*(AM954+AM972+AM963*AM$135+AM981*$D1035)</f>
        <v/>
      </c>
      <c r="AN1035" s="47">
        <f>AN1008*Settings!$C$13*(AN954+AN972+AN963*AN$135+AN981*$D1035)</f>
        <v/>
      </c>
      <c r="AO1035" s="47">
        <f>AO1008*Settings!$C$13*(AO954+AO972+AO963*AO$135+AO981*$D1035)</f>
        <v/>
      </c>
      <c r="AP1035" s="47">
        <f>AP1008*Settings!$C$13*(AP954+AP972+AP963*AP$135+AP981*$D1035)</f>
        <v/>
      </c>
      <c r="AQ1035" s="47">
        <f>AQ1008*Settings!$C$13*(AQ954+AQ972+AQ963*AQ$135+AQ981*$D1035)</f>
        <v/>
      </c>
      <c r="AR1035" s="47">
        <f>AR1008*Settings!$C$13*(AR954+AR972+AR963*AR$135+AR981*$D1035)</f>
        <v/>
      </c>
      <c r="AS1035" s="47">
        <f>AS1008*Settings!$C$13*(AS954+AS972+AS963*AS$135+AS981*$D1035)</f>
        <v/>
      </c>
      <c r="AT1035" s="47">
        <f>AT1008*Settings!$C$13*(AT954+AT972+AT963*AT$135+AT981*$D1035)</f>
        <v/>
      </c>
      <c r="AU1035" s="47">
        <f>AU1008*Settings!$C$13*(AU954+AU972+AU963*AU$135+AU981*$D1035)</f>
        <v/>
      </c>
      <c r="AV1035" s="47">
        <f>AV1008*Settings!$C$13*(AV954+AV972+AV963*AV$135+AV981*$D1035)</f>
        <v/>
      </c>
      <c r="AW1035" s="47">
        <f>AW1008*Settings!$C$13*(AW954+AW972+AW963*AW$135+AW981*$D1035)</f>
        <v/>
      </c>
      <c r="AX1035" s="48">
        <f>REVENUE(AX1008,Settings!$C$13,NEWREVRATE(AX954,AX972,AX963,AX$135,AX981,$D1035))</f>
        <v/>
      </c>
    </row>
    <row r="1036" hidden="1" outlineLevel="2"/>
    <row r="1037" outlineLevel="1" collapsed="1">
      <c r="A1037" s="9" t="inlineStr">
        <is>
          <t>ener</t>
        </is>
      </c>
      <c r="B1037" s="9" t="inlineStr">
        <is>
          <t>all</t>
        </is>
      </c>
      <c r="C1037" s="9" t="inlineStr">
        <is>
          <t>irn</t>
        </is>
      </c>
      <c r="H1037" s="9">
        <f>INDEX(Variables!$B$5:$B$105,MATCH($A1037,Variables!$A$5:$A$105,0))&amp;IF($C1037="",""," | "&amp;INDEX(Mapping!$B$5:$B$26,MATCH($C1037,Mapping!$A$5:$A$26,0))&amp;" | "&amp;INDEX(Mapping!$B$30:$B$41,MATCH($B1037,Mapping!$A$30:$A$41,0)))</f>
        <v/>
      </c>
      <c r="I1037" s="9">
        <f>INDEX(Variables!$C$5:$C$105,MATCH($A1037,Variables!$A$5:$A$105,0))</f>
        <v/>
      </c>
      <c r="J1037" s="9">
        <f>INDEX(Variables!$E$5:$E$105,MATCH($A1037,Variables!$A$5:$A$105,0))</f>
        <v/>
      </c>
      <c r="K1037" s="30">
        <f>LOWER(Settings!$C$4)&amp;".mit."&amp;$A1037&amp;IF($C1037="","","."&amp;$C1037&amp;"."&amp;$B1037)&amp;IF(INDEX(Variables!$D$5:$D$105,MATCH($A1037,Variables!$A$5:$A$105,0))="","","."&amp;INDEX(Variables!$D$5:$D$105,MATCH($A1037,Variables!$A$5:$A$105,0)))&amp;"."&amp;K$5</f>
        <v/>
      </c>
      <c r="L1037" s="44">
        <f>SUM(L1092:L1099)</f>
        <v/>
      </c>
      <c r="M1037" s="45">
        <f>SUM(M1092:M1099)</f>
        <v/>
      </c>
      <c r="N1037" s="45">
        <f>SUM(N1092:N1099)</f>
        <v/>
      </c>
      <c r="O1037" s="45">
        <f>SUM(O1092:O1099)</f>
        <v/>
      </c>
      <c r="P1037" s="45">
        <f>SUM(P1092:P1099)</f>
        <v/>
      </c>
      <c r="Q1037" s="45">
        <f>SUM(Q1092:Q1099)</f>
        <v/>
      </c>
      <c r="R1037" s="45">
        <f>SUM(R1092:R1099)</f>
        <v/>
      </c>
      <c r="S1037" s="45">
        <f>SUM(S1092:S1099)</f>
        <v/>
      </c>
      <c r="T1037" s="45">
        <f>SUM(T1092:T1099)</f>
        <v/>
      </c>
      <c r="U1037" s="45">
        <f>SUM(U1092:U1099)</f>
        <v/>
      </c>
      <c r="V1037" s="45">
        <f>SUM(V1092:V1099)</f>
        <v/>
      </c>
      <c r="W1037" s="45">
        <f>SUM(W1092:W1099)</f>
        <v/>
      </c>
      <c r="X1037" s="45">
        <f>SUM(X1092:X1099)</f>
        <v/>
      </c>
      <c r="Y1037" s="45">
        <f>SUM(Y1092:Y1099)</f>
        <v/>
      </c>
      <c r="Z1037" s="45">
        <f>SUM(Z1092:Z1099)</f>
        <v/>
      </c>
      <c r="AA1037" s="45">
        <f>SUM(AA1092:AA1099)</f>
        <v/>
      </c>
      <c r="AB1037" s="45">
        <f>SUM(AB1092:AB1099)</f>
        <v/>
      </c>
      <c r="AC1037" s="45">
        <f>SUM(AC1092:AC1099)</f>
        <v/>
      </c>
      <c r="AD1037" s="45">
        <f>SUM(AD1092:AD1099)</f>
        <v/>
      </c>
      <c r="AE1037" s="30">
        <f>LOWER(Settings!$C$4)&amp;".mit."&amp;$A1037&amp;IF($C1037="","","."&amp;$C1037&amp;"."&amp;$B1037)&amp;IF(INDEX(Variables!$D$5:$D$105,MATCH($A1037,Variables!$A$5:$A$105,0))="","","."&amp;INDEX(Variables!$D$5:$D$105,MATCH($A1037,Variables!$A$5:$A$105,0)))&amp;"."&amp;AE$5</f>
        <v/>
      </c>
      <c r="AF1037" s="44">
        <f>SUM(AF1092:AF1099)</f>
        <v/>
      </c>
      <c r="AG1037" s="45">
        <f>SUM(AG1092:AG1099)</f>
        <v/>
      </c>
      <c r="AH1037" s="45">
        <f>SUM(AH1092:AH1099)</f>
        <v/>
      </c>
      <c r="AI1037" s="45">
        <f>SUM(AI1092:AI1099)</f>
        <v/>
      </c>
      <c r="AJ1037" s="45">
        <f>SUM(AJ1092:AJ1099)</f>
        <v/>
      </c>
      <c r="AK1037" s="45">
        <f>SUM(AK1092:AK1099)</f>
        <v/>
      </c>
      <c r="AL1037" s="45">
        <f>SUM(AL1092:AL1099)</f>
        <v/>
      </c>
      <c r="AM1037" s="45">
        <f>SUM(AM1092:AM1099)</f>
        <v/>
      </c>
      <c r="AN1037" s="45">
        <f>SUM(AN1092:AN1099)</f>
        <v/>
      </c>
      <c r="AO1037" s="45">
        <f>SUM(AO1092:AO1099)</f>
        <v/>
      </c>
      <c r="AP1037" s="45">
        <f>SUM(AP1092:AP1099)</f>
        <v/>
      </c>
      <c r="AQ1037" s="45">
        <f>SUM(AQ1092:AQ1099)</f>
        <v/>
      </c>
      <c r="AR1037" s="45">
        <f>SUM(AR1092:AR1099)</f>
        <v/>
      </c>
      <c r="AS1037" s="45">
        <f>SUM(AS1092:AS1099)</f>
        <v/>
      </c>
      <c r="AT1037" s="45">
        <f>SUM(AT1092:AT1099)</f>
        <v/>
      </c>
      <c r="AU1037" s="45">
        <f>SUM(AU1092:AU1099)</f>
        <v/>
      </c>
      <c r="AV1037" s="45">
        <f>SUM(AV1092:AV1099)</f>
        <v/>
      </c>
      <c r="AW1037" s="45">
        <f>SUM(AW1092:AW1099)</f>
        <v/>
      </c>
      <c r="AX1037" s="45">
        <f>SUM(AX1092:AX1099)</f>
        <v/>
      </c>
    </row>
    <row r="1038" hidden="1" outlineLevel="2">
      <c r="A1038" s="5" t="inlineStr">
        <is>
          <t>ctxnew</t>
        </is>
      </c>
      <c r="B1038" s="5" t="inlineStr">
        <is>
          <t>coa</t>
        </is>
      </c>
      <c r="C1038" s="5" t="inlineStr">
        <is>
          <t>irn</t>
        </is>
      </c>
      <c r="D1038" s="40">
        <f>INDEX(Inputs!$T$5:$T$132,MATCH($B1038&amp;"|"&amp;$C1038,Inputs!$A$5:$A$132,0))</f>
        <v/>
      </c>
      <c r="E1038" s="40">
        <f>INDEX(Inputs!$J$5:$J$132,MATCH($B1038&amp;"|"&amp;$C1038,Inputs!$A$5:$A$132,0))</f>
        <v/>
      </c>
      <c r="F1038" s="40">
        <f>INDEX(Inputs!$K$5:$K$132,MATCH($B1038&amp;"|"&amp;$C1038,Inputs!$A$5:$A$132,0))</f>
        <v/>
      </c>
      <c r="G1038" s="39" t="n"/>
      <c r="H1038" s="5">
        <f>INDEX(Variables!$B$5:$B$105,MATCH($A1038,Variables!$A$5:$A$105,0))&amp;IF($C1038="",""," | "&amp;INDEX(Mapping!$B$5:$B$26,MATCH($C1038,Mapping!$A$5:$A$26,0))&amp;" | "&amp;INDEX(Mapping!$B$30:$B$41,MATCH($B1038,Mapping!$A$30:$A$41,0)))</f>
        <v/>
      </c>
      <c r="I1038" s="5">
        <f>INDEX(Variables!$C$5:$C$105,MATCH($A1038,Variables!$A$5:$A$105,0))</f>
        <v/>
      </c>
      <c r="J1038" s="5">
        <f>INDEX(Variables!$E$5:$E$105,MATCH($A1038,Variables!$A$5:$A$105,0))</f>
        <v/>
      </c>
      <c r="K1038" s="25">
        <f>LOWER(Settings!$C$4)&amp;".mit."&amp;$A1038&amp;IF($C1038="","","."&amp;$C1038&amp;"."&amp;$B1038)&amp;IF(INDEX(Variables!$D$5:$D$105,MATCH($A1038,Variables!$A$5:$A$105,0))="","","."&amp;INDEX(Variables!$D$5:$D$105,MATCH($A1038,Variables!$A$5:$A$105,0)))&amp;"."&amp;K$5</f>
        <v/>
      </c>
      <c r="L1038" s="41">
        <f>L$12*$D1038*INDEX(L$21:L$28,$E1038)*INDEX(L$30:L$46,$F1038)*(1-INDEX(L$117:L$133,$F1038))</f>
        <v/>
      </c>
      <c r="M1038" s="40">
        <f>M$12*$D1038*INDEX(M$21:M$28,$E1038)*INDEX(M$30:M$46,$F1038)*(1-INDEX(M$117:M$133,$F1038))</f>
        <v/>
      </c>
      <c r="N1038" s="40">
        <f>N$12*$D1038*INDEX(N$21:N$28,$E1038)*INDEX(N$30:N$46,$F1038)*(1-INDEX(N$117:N$133,$F1038))</f>
        <v/>
      </c>
      <c r="O1038" s="40">
        <f>O$12*$D1038*INDEX(O$21:O$28,$E1038)*INDEX(O$30:O$46,$F1038)*(1-INDEX(O$117:O$133,$F1038))</f>
        <v/>
      </c>
      <c r="P1038" s="40">
        <f>P$12*$D1038*INDEX(P$21:P$28,$E1038)*INDEX(P$30:P$46,$F1038)*(1-INDEX(P$117:P$133,$F1038))</f>
        <v/>
      </c>
      <c r="Q1038" s="40">
        <f>Q$12*$D1038*INDEX(Q$21:Q$28,$E1038)*INDEX(Q$30:Q$46,$F1038)*(1-INDEX(Q$117:Q$133,$F1038))</f>
        <v/>
      </c>
      <c r="R1038" s="40">
        <f>R$12*$D1038*INDEX(R$21:R$28,$E1038)*INDEX(R$30:R$46,$F1038)*(1-INDEX(R$117:R$133,$F1038))</f>
        <v/>
      </c>
      <c r="S1038" s="40">
        <f>S$12*$D1038*INDEX(S$21:S$28,$E1038)*INDEX(S$30:S$46,$F1038)*(1-INDEX(S$117:S$133,$F1038))</f>
        <v/>
      </c>
      <c r="T1038" s="40">
        <f>T$12*$D1038*INDEX(T$21:T$28,$E1038)*INDEX(T$30:T$46,$F1038)*(1-INDEX(T$117:T$133,$F1038))</f>
        <v/>
      </c>
      <c r="U1038" s="40">
        <f>U$12*$D1038*INDEX(U$21:U$28,$E1038)*INDEX(U$30:U$46,$F1038)*(1-INDEX(U$117:U$133,$F1038))</f>
        <v/>
      </c>
      <c r="V1038" s="40">
        <f>V$12*$D1038*INDEX(V$21:V$28,$E1038)*INDEX(V$30:V$46,$F1038)*(1-INDEX(V$117:V$133,$F1038))</f>
        <v/>
      </c>
      <c r="W1038" s="40">
        <f>W$12*$D1038*INDEX(W$21:W$28,$E1038)*INDEX(W$30:W$46,$F1038)*(1-INDEX(W$117:W$133,$F1038))</f>
        <v/>
      </c>
      <c r="X1038" s="40">
        <f>X$12*$D1038*INDEX(X$21:X$28,$E1038)*INDEX(X$30:X$46,$F1038)*(1-INDEX(X$117:X$133,$F1038))</f>
        <v/>
      </c>
      <c r="Y1038" s="40">
        <f>Y$12*$D1038*INDEX(Y$21:Y$28,$E1038)*INDEX(Y$30:Y$46,$F1038)*(1-INDEX(Y$117:Y$133,$F1038))</f>
        <v/>
      </c>
      <c r="Z1038" s="40">
        <f>Z$12*$D1038*INDEX(Z$21:Z$28,$E1038)*INDEX(Z$30:Z$46,$F1038)*(1-INDEX(Z$117:Z$133,$F1038))</f>
        <v/>
      </c>
      <c r="AA1038" s="40">
        <f>AA$12*$D1038*INDEX(AA$21:AA$28,$E1038)*INDEX(AA$30:AA$46,$F1038)*(1-INDEX(AA$117:AA$133,$F1038))</f>
        <v/>
      </c>
      <c r="AB1038" s="40">
        <f>AB$12*$D1038*INDEX(AB$21:AB$28,$E1038)*INDEX(AB$30:AB$46,$F1038)*(1-INDEX(AB$117:AB$133,$F1038))</f>
        <v/>
      </c>
      <c r="AC1038" s="40">
        <f>AC$12*$D1038*INDEX(AC$21:AC$28,$E1038)*INDEX(AC$30:AC$46,$F1038)*(1-INDEX(AC$117:AC$133,$F1038))</f>
        <v/>
      </c>
      <c r="AD1038" s="42">
        <f>CARBONTAX(AD$12,$D1038,INDEX(AD$21:AD$28,$E1038),INDEX(AD$30:AD$46,$F1038),INDEX(AD$117:AD$133,$F1038))</f>
        <v/>
      </c>
      <c r="AE1038" s="25">
        <f>LOWER(Settings!$C$4)&amp;".mit."&amp;$A1038&amp;IF($C1038="","","."&amp;$C1038&amp;"."&amp;$B1038)&amp;IF(INDEX(Variables!$D$5:$D$105,MATCH($A1038,Variables!$A$5:$A$105,0))="","","."&amp;INDEX(Variables!$D$5:$D$105,MATCH($A1038,Variables!$A$5:$A$105,0)))&amp;"."&amp;AE$5</f>
        <v/>
      </c>
      <c r="AF1038" s="41">
        <f>AF$12*$D1038*INDEX(AF$21:AF$28,$E1038)*INDEX(AF$30:AF$46,$F1038)*(1-INDEX(AF$117:AF$133,$F1038))</f>
        <v/>
      </c>
      <c r="AG1038" s="40">
        <f>AG$12*$D1038*INDEX(AG$21:AG$28,$E1038)*INDEX(AG$30:AG$46,$F1038)*(1-INDEX(AG$117:AG$133,$F1038))</f>
        <v/>
      </c>
      <c r="AH1038" s="40">
        <f>AH$12*$D1038*INDEX(AH$21:AH$28,$E1038)*INDEX(AH$30:AH$46,$F1038)*(1-INDEX(AH$117:AH$133,$F1038))</f>
        <v/>
      </c>
      <c r="AI1038" s="40">
        <f>AI$12*$D1038*INDEX(AI$21:AI$28,$E1038)*INDEX(AI$30:AI$46,$F1038)*(1-INDEX(AI$117:AI$133,$F1038))</f>
        <v/>
      </c>
      <c r="AJ1038" s="40">
        <f>AJ$12*$D1038*INDEX(AJ$21:AJ$28,$E1038)*INDEX(AJ$30:AJ$46,$F1038)*(1-INDEX(AJ$117:AJ$133,$F1038))</f>
        <v/>
      </c>
      <c r="AK1038" s="40">
        <f>AK$12*$D1038*INDEX(AK$21:AK$28,$E1038)*INDEX(AK$30:AK$46,$F1038)*(1-INDEX(AK$117:AK$133,$F1038))</f>
        <v/>
      </c>
      <c r="AL1038" s="40">
        <f>AL$12*$D1038*INDEX(AL$21:AL$28,$E1038)*INDEX(AL$30:AL$46,$F1038)*(1-INDEX(AL$117:AL$133,$F1038))</f>
        <v/>
      </c>
      <c r="AM1038" s="40">
        <f>AM$12*$D1038*INDEX(AM$21:AM$28,$E1038)*INDEX(AM$30:AM$46,$F1038)*(1-INDEX(AM$117:AM$133,$F1038))</f>
        <v/>
      </c>
      <c r="AN1038" s="40">
        <f>AN$12*$D1038*INDEX(AN$21:AN$28,$E1038)*INDEX(AN$30:AN$46,$F1038)*(1-INDEX(AN$117:AN$133,$F1038))</f>
        <v/>
      </c>
      <c r="AO1038" s="40">
        <f>AO$12*$D1038*INDEX(AO$21:AO$28,$E1038)*INDEX(AO$30:AO$46,$F1038)*(1-INDEX(AO$117:AO$133,$F1038))</f>
        <v/>
      </c>
      <c r="AP1038" s="40">
        <f>AP$12*$D1038*INDEX(AP$21:AP$28,$E1038)*INDEX(AP$30:AP$46,$F1038)*(1-INDEX(AP$117:AP$133,$F1038))</f>
        <v/>
      </c>
      <c r="AQ1038" s="40">
        <f>AQ$12*$D1038*INDEX(AQ$21:AQ$28,$E1038)*INDEX(AQ$30:AQ$46,$F1038)*(1-INDEX(AQ$117:AQ$133,$F1038))</f>
        <v/>
      </c>
      <c r="AR1038" s="40">
        <f>AR$12*$D1038*INDEX(AR$21:AR$28,$E1038)*INDEX(AR$30:AR$46,$F1038)*(1-INDEX(AR$117:AR$133,$F1038))</f>
        <v/>
      </c>
      <c r="AS1038" s="40">
        <f>AS$12*$D1038*INDEX(AS$21:AS$28,$E1038)*INDEX(AS$30:AS$46,$F1038)*(1-INDEX(AS$117:AS$133,$F1038))</f>
        <v/>
      </c>
      <c r="AT1038" s="40">
        <f>AT$12*$D1038*INDEX(AT$21:AT$28,$E1038)*INDEX(AT$30:AT$46,$F1038)*(1-INDEX(AT$117:AT$133,$F1038))</f>
        <v/>
      </c>
      <c r="AU1038" s="40">
        <f>AU$12*$D1038*INDEX(AU$21:AU$28,$E1038)*INDEX(AU$30:AU$46,$F1038)*(1-INDEX(AU$117:AU$133,$F1038))</f>
        <v/>
      </c>
      <c r="AV1038" s="40">
        <f>AV$12*$D1038*INDEX(AV$21:AV$28,$E1038)*INDEX(AV$30:AV$46,$F1038)*(1-INDEX(AV$117:AV$133,$F1038))</f>
        <v/>
      </c>
      <c r="AW1038" s="40">
        <f>AW$12*$D1038*INDEX(AW$21:AW$28,$E1038)*INDEX(AW$30:AW$46,$F1038)*(1-INDEX(AW$117:AW$133,$F1038))</f>
        <v/>
      </c>
      <c r="AX1038" s="42">
        <f>CARBONTAX(AX$12,$D1038,INDEX(AX$21:AX$28,$E1038),INDEX(AX$30:AX$46,$F1038),INDEX(AX$117:AX$133,$F1038))</f>
        <v/>
      </c>
    </row>
    <row r="1039" hidden="1" outlineLevel="2">
      <c r="A1039" s="5" t="inlineStr">
        <is>
          <t>ctxnew</t>
        </is>
      </c>
      <c r="B1039" s="5" t="inlineStr">
        <is>
          <t>nga</t>
        </is>
      </c>
      <c r="C1039" s="5" t="inlineStr">
        <is>
          <t>irn</t>
        </is>
      </c>
      <c r="D1039" s="40">
        <f>INDEX(Inputs!$T$5:$T$132,MATCH($B1039&amp;"|"&amp;$C1039,Inputs!$A$5:$A$132,0))</f>
        <v/>
      </c>
      <c r="E1039" s="40">
        <f>INDEX(Inputs!$J$5:$J$132,MATCH($B1039&amp;"|"&amp;$C1039,Inputs!$A$5:$A$132,0))</f>
        <v/>
      </c>
      <c r="F1039" s="40">
        <f>INDEX(Inputs!$K$5:$K$132,MATCH($B1039&amp;"|"&amp;$C1039,Inputs!$A$5:$A$132,0))</f>
        <v/>
      </c>
      <c r="G1039" s="39" t="n"/>
      <c r="H1039" s="5">
        <f>INDEX(Variables!$B$5:$B$105,MATCH($A1039,Variables!$A$5:$A$105,0))&amp;IF($C1039="",""," | "&amp;INDEX(Mapping!$B$5:$B$26,MATCH($C1039,Mapping!$A$5:$A$26,0))&amp;" | "&amp;INDEX(Mapping!$B$30:$B$41,MATCH($B1039,Mapping!$A$30:$A$41,0)))</f>
        <v/>
      </c>
      <c r="I1039" s="5">
        <f>INDEX(Variables!$C$5:$C$105,MATCH($A1039,Variables!$A$5:$A$105,0))</f>
        <v/>
      </c>
      <c r="J1039" s="5">
        <f>INDEX(Variables!$E$5:$E$105,MATCH($A1039,Variables!$A$5:$A$105,0))</f>
        <v/>
      </c>
      <c r="K1039" s="25">
        <f>LOWER(Settings!$C$4)&amp;".mit."&amp;$A1039&amp;IF($C1039="","","."&amp;$C1039&amp;"."&amp;$B1039)&amp;IF(INDEX(Variables!$D$5:$D$105,MATCH($A1039,Variables!$A$5:$A$105,0))="","","."&amp;INDEX(Variables!$D$5:$D$105,MATCH($A1039,Variables!$A$5:$A$105,0)))&amp;"."&amp;K$5</f>
        <v/>
      </c>
      <c r="L1039" s="41">
        <f>L$12*$D1039*INDEX(L$21:L$28,$E1039)*INDEX(L$30:L$46,$F1039)*(1-INDEX(L$117:L$133,$F1039))</f>
        <v/>
      </c>
      <c r="M1039" s="40">
        <f>M$12*$D1039*INDEX(M$21:M$28,$E1039)*INDEX(M$30:M$46,$F1039)*(1-INDEX(M$117:M$133,$F1039))</f>
        <v/>
      </c>
      <c r="N1039" s="40">
        <f>N$12*$D1039*INDEX(N$21:N$28,$E1039)*INDEX(N$30:N$46,$F1039)*(1-INDEX(N$117:N$133,$F1039))</f>
        <v/>
      </c>
      <c r="O1039" s="40">
        <f>O$12*$D1039*INDEX(O$21:O$28,$E1039)*INDEX(O$30:O$46,$F1039)*(1-INDEX(O$117:O$133,$F1039))</f>
        <v/>
      </c>
      <c r="P1039" s="40">
        <f>P$12*$D1039*INDEX(P$21:P$28,$E1039)*INDEX(P$30:P$46,$F1039)*(1-INDEX(P$117:P$133,$F1039))</f>
        <v/>
      </c>
      <c r="Q1039" s="40">
        <f>Q$12*$D1039*INDEX(Q$21:Q$28,$E1039)*INDEX(Q$30:Q$46,$F1039)*(1-INDEX(Q$117:Q$133,$F1039))</f>
        <v/>
      </c>
      <c r="R1039" s="40">
        <f>R$12*$D1039*INDEX(R$21:R$28,$E1039)*INDEX(R$30:R$46,$F1039)*(1-INDEX(R$117:R$133,$F1039))</f>
        <v/>
      </c>
      <c r="S1039" s="40">
        <f>S$12*$D1039*INDEX(S$21:S$28,$E1039)*INDEX(S$30:S$46,$F1039)*(1-INDEX(S$117:S$133,$F1039))</f>
        <v/>
      </c>
      <c r="T1039" s="40">
        <f>T$12*$D1039*INDEX(T$21:T$28,$E1039)*INDEX(T$30:T$46,$F1039)*(1-INDEX(T$117:T$133,$F1039))</f>
        <v/>
      </c>
      <c r="U1039" s="40">
        <f>U$12*$D1039*INDEX(U$21:U$28,$E1039)*INDEX(U$30:U$46,$F1039)*(1-INDEX(U$117:U$133,$F1039))</f>
        <v/>
      </c>
      <c r="V1039" s="40">
        <f>V$12*$D1039*INDEX(V$21:V$28,$E1039)*INDEX(V$30:V$46,$F1039)*(1-INDEX(V$117:V$133,$F1039))</f>
        <v/>
      </c>
      <c r="W1039" s="40">
        <f>W$12*$D1039*INDEX(W$21:W$28,$E1039)*INDEX(W$30:W$46,$F1039)*(1-INDEX(W$117:W$133,$F1039))</f>
        <v/>
      </c>
      <c r="X1039" s="40">
        <f>X$12*$D1039*INDEX(X$21:X$28,$E1039)*INDEX(X$30:X$46,$F1039)*(1-INDEX(X$117:X$133,$F1039))</f>
        <v/>
      </c>
      <c r="Y1039" s="40">
        <f>Y$12*$D1039*INDEX(Y$21:Y$28,$E1039)*INDEX(Y$30:Y$46,$F1039)*(1-INDEX(Y$117:Y$133,$F1039))</f>
        <v/>
      </c>
      <c r="Z1039" s="40">
        <f>Z$12*$D1039*INDEX(Z$21:Z$28,$E1039)*INDEX(Z$30:Z$46,$F1039)*(1-INDEX(Z$117:Z$133,$F1039))</f>
        <v/>
      </c>
      <c r="AA1039" s="40">
        <f>AA$12*$D1039*INDEX(AA$21:AA$28,$E1039)*INDEX(AA$30:AA$46,$F1039)*(1-INDEX(AA$117:AA$133,$F1039))</f>
        <v/>
      </c>
      <c r="AB1039" s="40">
        <f>AB$12*$D1039*INDEX(AB$21:AB$28,$E1039)*INDEX(AB$30:AB$46,$F1039)*(1-INDEX(AB$117:AB$133,$F1039))</f>
        <v/>
      </c>
      <c r="AC1039" s="40">
        <f>AC$12*$D1039*INDEX(AC$21:AC$28,$E1039)*INDEX(AC$30:AC$46,$F1039)*(1-INDEX(AC$117:AC$133,$F1039))</f>
        <v/>
      </c>
      <c r="AD1039" s="42">
        <f>CARBONTAX(AD$12,$D1039,INDEX(AD$21:AD$28,$E1039),INDEX(AD$30:AD$46,$F1039),INDEX(AD$117:AD$133,$F1039))</f>
        <v/>
      </c>
      <c r="AE1039" s="25">
        <f>LOWER(Settings!$C$4)&amp;".mit."&amp;$A1039&amp;IF($C1039="","","."&amp;$C1039&amp;"."&amp;$B1039)&amp;IF(INDEX(Variables!$D$5:$D$105,MATCH($A1039,Variables!$A$5:$A$105,0))="","","."&amp;INDEX(Variables!$D$5:$D$105,MATCH($A1039,Variables!$A$5:$A$105,0)))&amp;"."&amp;AE$5</f>
        <v/>
      </c>
      <c r="AF1039" s="41">
        <f>AF$12*$D1039*INDEX(AF$21:AF$28,$E1039)*INDEX(AF$30:AF$46,$F1039)*(1-INDEX(AF$117:AF$133,$F1039))</f>
        <v/>
      </c>
      <c r="AG1039" s="40">
        <f>AG$12*$D1039*INDEX(AG$21:AG$28,$E1039)*INDEX(AG$30:AG$46,$F1039)*(1-INDEX(AG$117:AG$133,$F1039))</f>
        <v/>
      </c>
      <c r="AH1039" s="40">
        <f>AH$12*$D1039*INDEX(AH$21:AH$28,$E1039)*INDEX(AH$30:AH$46,$F1039)*(1-INDEX(AH$117:AH$133,$F1039))</f>
        <v/>
      </c>
      <c r="AI1039" s="40">
        <f>AI$12*$D1039*INDEX(AI$21:AI$28,$E1039)*INDEX(AI$30:AI$46,$F1039)*(1-INDEX(AI$117:AI$133,$F1039))</f>
        <v/>
      </c>
      <c r="AJ1039" s="40">
        <f>AJ$12*$D1039*INDEX(AJ$21:AJ$28,$E1039)*INDEX(AJ$30:AJ$46,$F1039)*(1-INDEX(AJ$117:AJ$133,$F1039))</f>
        <v/>
      </c>
      <c r="AK1039" s="40">
        <f>AK$12*$D1039*INDEX(AK$21:AK$28,$E1039)*INDEX(AK$30:AK$46,$F1039)*(1-INDEX(AK$117:AK$133,$F1039))</f>
        <v/>
      </c>
      <c r="AL1039" s="40">
        <f>AL$12*$D1039*INDEX(AL$21:AL$28,$E1039)*INDEX(AL$30:AL$46,$F1039)*(1-INDEX(AL$117:AL$133,$F1039))</f>
        <v/>
      </c>
      <c r="AM1039" s="40">
        <f>AM$12*$D1039*INDEX(AM$21:AM$28,$E1039)*INDEX(AM$30:AM$46,$F1039)*(1-INDEX(AM$117:AM$133,$F1039))</f>
        <v/>
      </c>
      <c r="AN1039" s="40">
        <f>AN$12*$D1039*INDEX(AN$21:AN$28,$E1039)*INDEX(AN$30:AN$46,$F1039)*(1-INDEX(AN$117:AN$133,$F1039))</f>
        <v/>
      </c>
      <c r="AO1039" s="40">
        <f>AO$12*$D1039*INDEX(AO$21:AO$28,$E1039)*INDEX(AO$30:AO$46,$F1039)*(1-INDEX(AO$117:AO$133,$F1039))</f>
        <v/>
      </c>
      <c r="AP1039" s="40">
        <f>AP$12*$D1039*INDEX(AP$21:AP$28,$E1039)*INDEX(AP$30:AP$46,$F1039)*(1-INDEX(AP$117:AP$133,$F1039))</f>
        <v/>
      </c>
      <c r="AQ1039" s="40">
        <f>AQ$12*$D1039*INDEX(AQ$21:AQ$28,$E1039)*INDEX(AQ$30:AQ$46,$F1039)*(1-INDEX(AQ$117:AQ$133,$F1039))</f>
        <v/>
      </c>
      <c r="AR1039" s="40">
        <f>AR$12*$D1039*INDEX(AR$21:AR$28,$E1039)*INDEX(AR$30:AR$46,$F1039)*(1-INDEX(AR$117:AR$133,$F1039))</f>
        <v/>
      </c>
      <c r="AS1039" s="40">
        <f>AS$12*$D1039*INDEX(AS$21:AS$28,$E1039)*INDEX(AS$30:AS$46,$F1039)*(1-INDEX(AS$117:AS$133,$F1039))</f>
        <v/>
      </c>
      <c r="AT1039" s="40">
        <f>AT$12*$D1039*INDEX(AT$21:AT$28,$E1039)*INDEX(AT$30:AT$46,$F1039)*(1-INDEX(AT$117:AT$133,$F1039))</f>
        <v/>
      </c>
      <c r="AU1039" s="40">
        <f>AU$12*$D1039*INDEX(AU$21:AU$28,$E1039)*INDEX(AU$30:AU$46,$F1039)*(1-INDEX(AU$117:AU$133,$F1039))</f>
        <v/>
      </c>
      <c r="AV1039" s="40">
        <f>AV$12*$D1039*INDEX(AV$21:AV$28,$E1039)*INDEX(AV$30:AV$46,$F1039)*(1-INDEX(AV$117:AV$133,$F1039))</f>
        <v/>
      </c>
      <c r="AW1039" s="40">
        <f>AW$12*$D1039*INDEX(AW$21:AW$28,$E1039)*INDEX(AW$30:AW$46,$F1039)*(1-INDEX(AW$117:AW$133,$F1039))</f>
        <v/>
      </c>
      <c r="AX1039" s="42">
        <f>CARBONTAX(AX$12,$D1039,INDEX(AX$21:AX$28,$E1039),INDEX(AX$30:AX$46,$F1039),INDEX(AX$117:AX$133,$F1039))</f>
        <v/>
      </c>
    </row>
    <row r="1040" hidden="1" outlineLevel="2">
      <c r="A1040" s="5" t="inlineStr">
        <is>
          <t>ctxnew</t>
        </is>
      </c>
      <c r="B1040" s="5" t="inlineStr">
        <is>
          <t>gso</t>
        </is>
      </c>
      <c r="C1040" s="5" t="inlineStr">
        <is>
          <t>irn</t>
        </is>
      </c>
      <c r="D1040" s="40">
        <f>INDEX(Inputs!$T$5:$T$132,MATCH($B1040&amp;"|"&amp;$C1040,Inputs!$A$5:$A$132,0))</f>
        <v/>
      </c>
      <c r="E1040" s="40">
        <f>INDEX(Inputs!$J$5:$J$132,MATCH($B1040&amp;"|"&amp;$C1040,Inputs!$A$5:$A$132,0))</f>
        <v/>
      </c>
      <c r="F1040" s="40">
        <f>INDEX(Inputs!$K$5:$K$132,MATCH($B1040&amp;"|"&amp;$C1040,Inputs!$A$5:$A$132,0))</f>
        <v/>
      </c>
      <c r="G1040" s="39" t="n"/>
      <c r="H1040" s="5">
        <f>INDEX(Variables!$B$5:$B$105,MATCH($A1040,Variables!$A$5:$A$105,0))&amp;IF($C1040="",""," | "&amp;INDEX(Mapping!$B$5:$B$26,MATCH($C1040,Mapping!$A$5:$A$26,0))&amp;" | "&amp;INDEX(Mapping!$B$30:$B$41,MATCH($B1040,Mapping!$A$30:$A$41,0)))</f>
        <v/>
      </c>
      <c r="I1040" s="5">
        <f>INDEX(Variables!$C$5:$C$105,MATCH($A1040,Variables!$A$5:$A$105,0))</f>
        <v/>
      </c>
      <c r="J1040" s="5">
        <f>INDEX(Variables!$E$5:$E$105,MATCH($A1040,Variables!$A$5:$A$105,0))</f>
        <v/>
      </c>
      <c r="K1040" s="25">
        <f>LOWER(Settings!$C$4)&amp;".mit."&amp;$A1040&amp;IF($C1040="","","."&amp;$C1040&amp;"."&amp;$B1040)&amp;IF(INDEX(Variables!$D$5:$D$105,MATCH($A1040,Variables!$A$5:$A$105,0))="","","."&amp;INDEX(Variables!$D$5:$D$105,MATCH($A1040,Variables!$A$5:$A$105,0)))&amp;"."&amp;K$5</f>
        <v/>
      </c>
      <c r="L1040" s="41">
        <f>L$12*$D1040*INDEX(L$21:L$28,$E1040)*INDEX(L$30:L$46,$F1040)*(1-INDEX(L$117:L$133,$F1040))</f>
        <v/>
      </c>
      <c r="M1040" s="40">
        <f>M$12*$D1040*INDEX(M$21:M$28,$E1040)*INDEX(M$30:M$46,$F1040)*(1-INDEX(M$117:M$133,$F1040))</f>
        <v/>
      </c>
      <c r="N1040" s="40">
        <f>N$12*$D1040*INDEX(N$21:N$28,$E1040)*INDEX(N$30:N$46,$F1040)*(1-INDEX(N$117:N$133,$F1040))</f>
        <v/>
      </c>
      <c r="O1040" s="40">
        <f>O$12*$D1040*INDEX(O$21:O$28,$E1040)*INDEX(O$30:O$46,$F1040)*(1-INDEX(O$117:O$133,$F1040))</f>
        <v/>
      </c>
      <c r="P1040" s="40">
        <f>P$12*$D1040*INDEX(P$21:P$28,$E1040)*INDEX(P$30:P$46,$F1040)*(1-INDEX(P$117:P$133,$F1040))</f>
        <v/>
      </c>
      <c r="Q1040" s="40">
        <f>Q$12*$D1040*INDEX(Q$21:Q$28,$E1040)*INDEX(Q$30:Q$46,$F1040)*(1-INDEX(Q$117:Q$133,$F1040))</f>
        <v/>
      </c>
      <c r="R1040" s="40">
        <f>R$12*$D1040*INDEX(R$21:R$28,$E1040)*INDEX(R$30:R$46,$F1040)*(1-INDEX(R$117:R$133,$F1040))</f>
        <v/>
      </c>
      <c r="S1040" s="40">
        <f>S$12*$D1040*INDEX(S$21:S$28,$E1040)*INDEX(S$30:S$46,$F1040)*(1-INDEX(S$117:S$133,$F1040))</f>
        <v/>
      </c>
      <c r="T1040" s="40">
        <f>T$12*$D1040*INDEX(T$21:T$28,$E1040)*INDEX(T$30:T$46,$F1040)*(1-INDEX(T$117:T$133,$F1040))</f>
        <v/>
      </c>
      <c r="U1040" s="40">
        <f>U$12*$D1040*INDEX(U$21:U$28,$E1040)*INDEX(U$30:U$46,$F1040)*(1-INDEX(U$117:U$133,$F1040))</f>
        <v/>
      </c>
      <c r="V1040" s="40">
        <f>V$12*$D1040*INDEX(V$21:V$28,$E1040)*INDEX(V$30:V$46,$F1040)*(1-INDEX(V$117:V$133,$F1040))</f>
        <v/>
      </c>
      <c r="W1040" s="40">
        <f>W$12*$D1040*INDEX(W$21:W$28,$E1040)*INDEX(W$30:W$46,$F1040)*(1-INDEX(W$117:W$133,$F1040))</f>
        <v/>
      </c>
      <c r="X1040" s="40">
        <f>X$12*$D1040*INDEX(X$21:X$28,$E1040)*INDEX(X$30:X$46,$F1040)*(1-INDEX(X$117:X$133,$F1040))</f>
        <v/>
      </c>
      <c r="Y1040" s="40">
        <f>Y$12*$D1040*INDEX(Y$21:Y$28,$E1040)*INDEX(Y$30:Y$46,$F1040)*(1-INDEX(Y$117:Y$133,$F1040))</f>
        <v/>
      </c>
      <c r="Z1040" s="40">
        <f>Z$12*$D1040*INDEX(Z$21:Z$28,$E1040)*INDEX(Z$30:Z$46,$F1040)*(1-INDEX(Z$117:Z$133,$F1040))</f>
        <v/>
      </c>
      <c r="AA1040" s="40">
        <f>AA$12*$D1040*INDEX(AA$21:AA$28,$E1040)*INDEX(AA$30:AA$46,$F1040)*(1-INDEX(AA$117:AA$133,$F1040))</f>
        <v/>
      </c>
      <c r="AB1040" s="40">
        <f>AB$12*$D1040*INDEX(AB$21:AB$28,$E1040)*INDEX(AB$30:AB$46,$F1040)*(1-INDEX(AB$117:AB$133,$F1040))</f>
        <v/>
      </c>
      <c r="AC1040" s="40">
        <f>AC$12*$D1040*INDEX(AC$21:AC$28,$E1040)*INDEX(AC$30:AC$46,$F1040)*(1-INDEX(AC$117:AC$133,$F1040))</f>
        <v/>
      </c>
      <c r="AD1040" s="42">
        <f>CARBONTAX(AD$12,$D1040,INDEX(AD$21:AD$28,$E1040),INDEX(AD$30:AD$46,$F1040),INDEX(AD$117:AD$133,$F1040))</f>
        <v/>
      </c>
      <c r="AE1040" s="25">
        <f>LOWER(Settings!$C$4)&amp;".mit."&amp;$A1040&amp;IF($C1040="","","."&amp;$C1040&amp;"."&amp;$B1040)&amp;IF(INDEX(Variables!$D$5:$D$105,MATCH($A1040,Variables!$A$5:$A$105,0))="","","."&amp;INDEX(Variables!$D$5:$D$105,MATCH($A1040,Variables!$A$5:$A$105,0)))&amp;"."&amp;AE$5</f>
        <v/>
      </c>
      <c r="AF1040" s="41">
        <f>AF$12*$D1040*INDEX(AF$21:AF$28,$E1040)*INDEX(AF$30:AF$46,$F1040)*(1-INDEX(AF$117:AF$133,$F1040))</f>
        <v/>
      </c>
      <c r="AG1040" s="40">
        <f>AG$12*$D1040*INDEX(AG$21:AG$28,$E1040)*INDEX(AG$30:AG$46,$F1040)*(1-INDEX(AG$117:AG$133,$F1040))</f>
        <v/>
      </c>
      <c r="AH1040" s="40">
        <f>AH$12*$D1040*INDEX(AH$21:AH$28,$E1040)*INDEX(AH$30:AH$46,$F1040)*(1-INDEX(AH$117:AH$133,$F1040))</f>
        <v/>
      </c>
      <c r="AI1040" s="40">
        <f>AI$12*$D1040*INDEX(AI$21:AI$28,$E1040)*INDEX(AI$30:AI$46,$F1040)*(1-INDEX(AI$117:AI$133,$F1040))</f>
        <v/>
      </c>
      <c r="AJ1040" s="40">
        <f>AJ$12*$D1040*INDEX(AJ$21:AJ$28,$E1040)*INDEX(AJ$30:AJ$46,$F1040)*(1-INDEX(AJ$117:AJ$133,$F1040))</f>
        <v/>
      </c>
      <c r="AK1040" s="40">
        <f>AK$12*$D1040*INDEX(AK$21:AK$28,$E1040)*INDEX(AK$30:AK$46,$F1040)*(1-INDEX(AK$117:AK$133,$F1040))</f>
        <v/>
      </c>
      <c r="AL1040" s="40">
        <f>AL$12*$D1040*INDEX(AL$21:AL$28,$E1040)*INDEX(AL$30:AL$46,$F1040)*(1-INDEX(AL$117:AL$133,$F1040))</f>
        <v/>
      </c>
      <c r="AM1040" s="40">
        <f>AM$12*$D1040*INDEX(AM$21:AM$28,$E1040)*INDEX(AM$30:AM$46,$F1040)*(1-INDEX(AM$117:AM$133,$F1040))</f>
        <v/>
      </c>
      <c r="AN1040" s="40">
        <f>AN$12*$D1040*INDEX(AN$21:AN$28,$E1040)*INDEX(AN$30:AN$46,$F1040)*(1-INDEX(AN$117:AN$133,$F1040))</f>
        <v/>
      </c>
      <c r="AO1040" s="40">
        <f>AO$12*$D1040*INDEX(AO$21:AO$28,$E1040)*INDEX(AO$30:AO$46,$F1040)*(1-INDEX(AO$117:AO$133,$F1040))</f>
        <v/>
      </c>
      <c r="AP1040" s="40">
        <f>AP$12*$D1040*INDEX(AP$21:AP$28,$E1040)*INDEX(AP$30:AP$46,$F1040)*(1-INDEX(AP$117:AP$133,$F1040))</f>
        <v/>
      </c>
      <c r="AQ1040" s="40">
        <f>AQ$12*$D1040*INDEX(AQ$21:AQ$28,$E1040)*INDEX(AQ$30:AQ$46,$F1040)*(1-INDEX(AQ$117:AQ$133,$F1040))</f>
        <v/>
      </c>
      <c r="AR1040" s="40">
        <f>AR$12*$D1040*INDEX(AR$21:AR$28,$E1040)*INDEX(AR$30:AR$46,$F1040)*(1-INDEX(AR$117:AR$133,$F1040))</f>
        <v/>
      </c>
      <c r="AS1040" s="40">
        <f>AS$12*$D1040*INDEX(AS$21:AS$28,$E1040)*INDEX(AS$30:AS$46,$F1040)*(1-INDEX(AS$117:AS$133,$F1040))</f>
        <v/>
      </c>
      <c r="AT1040" s="40">
        <f>AT$12*$D1040*INDEX(AT$21:AT$28,$E1040)*INDEX(AT$30:AT$46,$F1040)*(1-INDEX(AT$117:AT$133,$F1040))</f>
        <v/>
      </c>
      <c r="AU1040" s="40">
        <f>AU$12*$D1040*INDEX(AU$21:AU$28,$E1040)*INDEX(AU$30:AU$46,$F1040)*(1-INDEX(AU$117:AU$133,$F1040))</f>
        <v/>
      </c>
      <c r="AV1040" s="40">
        <f>AV$12*$D1040*INDEX(AV$21:AV$28,$E1040)*INDEX(AV$30:AV$46,$F1040)*(1-INDEX(AV$117:AV$133,$F1040))</f>
        <v/>
      </c>
      <c r="AW1040" s="40">
        <f>AW$12*$D1040*INDEX(AW$21:AW$28,$E1040)*INDEX(AW$30:AW$46,$F1040)*(1-INDEX(AW$117:AW$133,$F1040))</f>
        <v/>
      </c>
      <c r="AX1040" s="42">
        <f>CARBONTAX(AX$12,$D1040,INDEX(AX$21:AX$28,$E1040),INDEX(AX$30:AX$46,$F1040),INDEX(AX$117:AX$133,$F1040))</f>
        <v/>
      </c>
    </row>
    <row r="1041" hidden="1" outlineLevel="2">
      <c r="A1041" s="5" t="inlineStr">
        <is>
          <t>ctxnew</t>
        </is>
      </c>
      <c r="B1041" s="5" t="inlineStr">
        <is>
          <t>die</t>
        </is>
      </c>
      <c r="C1041" s="5" t="inlineStr">
        <is>
          <t>irn</t>
        </is>
      </c>
      <c r="D1041" s="40">
        <f>INDEX(Inputs!$T$5:$T$132,MATCH($B1041&amp;"|"&amp;$C1041,Inputs!$A$5:$A$132,0))</f>
        <v/>
      </c>
      <c r="E1041" s="40">
        <f>INDEX(Inputs!$J$5:$J$132,MATCH($B1041&amp;"|"&amp;$C1041,Inputs!$A$5:$A$132,0))</f>
        <v/>
      </c>
      <c r="F1041" s="40">
        <f>INDEX(Inputs!$K$5:$K$132,MATCH($B1041&amp;"|"&amp;$C1041,Inputs!$A$5:$A$132,0))</f>
        <v/>
      </c>
      <c r="G1041" s="39" t="n"/>
      <c r="H1041" s="5">
        <f>INDEX(Variables!$B$5:$B$105,MATCH($A1041,Variables!$A$5:$A$105,0))&amp;IF($C1041="",""," | "&amp;INDEX(Mapping!$B$5:$B$26,MATCH($C1041,Mapping!$A$5:$A$26,0))&amp;" | "&amp;INDEX(Mapping!$B$30:$B$41,MATCH($B1041,Mapping!$A$30:$A$41,0)))</f>
        <v/>
      </c>
      <c r="I1041" s="5">
        <f>INDEX(Variables!$C$5:$C$105,MATCH($A1041,Variables!$A$5:$A$105,0))</f>
        <v/>
      </c>
      <c r="J1041" s="5">
        <f>INDEX(Variables!$E$5:$E$105,MATCH($A1041,Variables!$A$5:$A$105,0))</f>
        <v/>
      </c>
      <c r="K1041" s="25">
        <f>LOWER(Settings!$C$4)&amp;".mit."&amp;$A1041&amp;IF($C1041="","","."&amp;$C1041&amp;"."&amp;$B1041)&amp;IF(INDEX(Variables!$D$5:$D$105,MATCH($A1041,Variables!$A$5:$A$105,0))="","","."&amp;INDEX(Variables!$D$5:$D$105,MATCH($A1041,Variables!$A$5:$A$105,0)))&amp;"."&amp;K$5</f>
        <v/>
      </c>
      <c r="L1041" s="41">
        <f>L$12*$D1041*INDEX(L$21:L$28,$E1041)*INDEX(L$30:L$46,$F1041)*(1-INDEX(L$117:L$133,$F1041))</f>
        <v/>
      </c>
      <c r="M1041" s="40">
        <f>M$12*$D1041*INDEX(M$21:M$28,$E1041)*INDEX(M$30:M$46,$F1041)*(1-INDEX(M$117:M$133,$F1041))</f>
        <v/>
      </c>
      <c r="N1041" s="40">
        <f>N$12*$D1041*INDEX(N$21:N$28,$E1041)*INDEX(N$30:N$46,$F1041)*(1-INDEX(N$117:N$133,$F1041))</f>
        <v/>
      </c>
      <c r="O1041" s="40">
        <f>O$12*$D1041*INDEX(O$21:O$28,$E1041)*INDEX(O$30:O$46,$F1041)*(1-INDEX(O$117:O$133,$F1041))</f>
        <v/>
      </c>
      <c r="P1041" s="40">
        <f>P$12*$D1041*INDEX(P$21:P$28,$E1041)*INDEX(P$30:P$46,$F1041)*(1-INDEX(P$117:P$133,$F1041))</f>
        <v/>
      </c>
      <c r="Q1041" s="40">
        <f>Q$12*$D1041*INDEX(Q$21:Q$28,$E1041)*INDEX(Q$30:Q$46,$F1041)*(1-INDEX(Q$117:Q$133,$F1041))</f>
        <v/>
      </c>
      <c r="R1041" s="40">
        <f>R$12*$D1041*INDEX(R$21:R$28,$E1041)*INDEX(R$30:R$46,$F1041)*(1-INDEX(R$117:R$133,$F1041))</f>
        <v/>
      </c>
      <c r="S1041" s="40">
        <f>S$12*$D1041*INDEX(S$21:S$28,$E1041)*INDEX(S$30:S$46,$F1041)*(1-INDEX(S$117:S$133,$F1041))</f>
        <v/>
      </c>
      <c r="T1041" s="40">
        <f>T$12*$D1041*INDEX(T$21:T$28,$E1041)*INDEX(T$30:T$46,$F1041)*(1-INDEX(T$117:T$133,$F1041))</f>
        <v/>
      </c>
      <c r="U1041" s="40">
        <f>U$12*$D1041*INDEX(U$21:U$28,$E1041)*INDEX(U$30:U$46,$F1041)*(1-INDEX(U$117:U$133,$F1041))</f>
        <v/>
      </c>
      <c r="V1041" s="40">
        <f>V$12*$D1041*INDEX(V$21:V$28,$E1041)*INDEX(V$30:V$46,$F1041)*(1-INDEX(V$117:V$133,$F1041))</f>
        <v/>
      </c>
      <c r="W1041" s="40">
        <f>W$12*$D1041*INDEX(W$21:W$28,$E1041)*INDEX(W$30:W$46,$F1041)*(1-INDEX(W$117:W$133,$F1041))</f>
        <v/>
      </c>
      <c r="X1041" s="40">
        <f>X$12*$D1041*INDEX(X$21:X$28,$E1041)*INDEX(X$30:X$46,$F1041)*(1-INDEX(X$117:X$133,$F1041))</f>
        <v/>
      </c>
      <c r="Y1041" s="40">
        <f>Y$12*$D1041*INDEX(Y$21:Y$28,$E1041)*INDEX(Y$30:Y$46,$F1041)*(1-INDEX(Y$117:Y$133,$F1041))</f>
        <v/>
      </c>
      <c r="Z1041" s="40">
        <f>Z$12*$D1041*INDEX(Z$21:Z$28,$E1041)*INDEX(Z$30:Z$46,$F1041)*(1-INDEX(Z$117:Z$133,$F1041))</f>
        <v/>
      </c>
      <c r="AA1041" s="40">
        <f>AA$12*$D1041*INDEX(AA$21:AA$28,$E1041)*INDEX(AA$30:AA$46,$F1041)*(1-INDEX(AA$117:AA$133,$F1041))</f>
        <v/>
      </c>
      <c r="AB1041" s="40">
        <f>AB$12*$D1041*INDEX(AB$21:AB$28,$E1041)*INDEX(AB$30:AB$46,$F1041)*(1-INDEX(AB$117:AB$133,$F1041))</f>
        <v/>
      </c>
      <c r="AC1041" s="40">
        <f>AC$12*$D1041*INDEX(AC$21:AC$28,$E1041)*INDEX(AC$30:AC$46,$F1041)*(1-INDEX(AC$117:AC$133,$F1041))</f>
        <v/>
      </c>
      <c r="AD1041" s="42">
        <f>CARBONTAX(AD$12,$D1041,INDEX(AD$21:AD$28,$E1041),INDEX(AD$30:AD$46,$F1041),INDEX(AD$117:AD$133,$F1041))</f>
        <v/>
      </c>
      <c r="AE1041" s="25">
        <f>LOWER(Settings!$C$4)&amp;".mit."&amp;$A1041&amp;IF($C1041="","","."&amp;$C1041&amp;"."&amp;$B1041)&amp;IF(INDEX(Variables!$D$5:$D$105,MATCH($A1041,Variables!$A$5:$A$105,0))="","","."&amp;INDEX(Variables!$D$5:$D$105,MATCH($A1041,Variables!$A$5:$A$105,0)))&amp;"."&amp;AE$5</f>
        <v/>
      </c>
      <c r="AF1041" s="41">
        <f>AF$12*$D1041*INDEX(AF$21:AF$28,$E1041)*INDEX(AF$30:AF$46,$F1041)*(1-INDEX(AF$117:AF$133,$F1041))</f>
        <v/>
      </c>
      <c r="AG1041" s="40">
        <f>AG$12*$D1041*INDEX(AG$21:AG$28,$E1041)*INDEX(AG$30:AG$46,$F1041)*(1-INDEX(AG$117:AG$133,$F1041))</f>
        <v/>
      </c>
      <c r="AH1041" s="40">
        <f>AH$12*$D1041*INDEX(AH$21:AH$28,$E1041)*INDEX(AH$30:AH$46,$F1041)*(1-INDEX(AH$117:AH$133,$F1041))</f>
        <v/>
      </c>
      <c r="AI1041" s="40">
        <f>AI$12*$D1041*INDEX(AI$21:AI$28,$E1041)*INDEX(AI$30:AI$46,$F1041)*(1-INDEX(AI$117:AI$133,$F1041))</f>
        <v/>
      </c>
      <c r="AJ1041" s="40">
        <f>AJ$12*$D1041*INDEX(AJ$21:AJ$28,$E1041)*INDEX(AJ$30:AJ$46,$F1041)*(1-INDEX(AJ$117:AJ$133,$F1041))</f>
        <v/>
      </c>
      <c r="AK1041" s="40">
        <f>AK$12*$D1041*INDEX(AK$21:AK$28,$E1041)*INDEX(AK$30:AK$46,$F1041)*(1-INDEX(AK$117:AK$133,$F1041))</f>
        <v/>
      </c>
      <c r="AL1041" s="40">
        <f>AL$12*$D1041*INDEX(AL$21:AL$28,$E1041)*INDEX(AL$30:AL$46,$F1041)*(1-INDEX(AL$117:AL$133,$F1041))</f>
        <v/>
      </c>
      <c r="AM1041" s="40">
        <f>AM$12*$D1041*INDEX(AM$21:AM$28,$E1041)*INDEX(AM$30:AM$46,$F1041)*(1-INDEX(AM$117:AM$133,$F1041))</f>
        <v/>
      </c>
      <c r="AN1041" s="40">
        <f>AN$12*$D1041*INDEX(AN$21:AN$28,$E1041)*INDEX(AN$30:AN$46,$F1041)*(1-INDEX(AN$117:AN$133,$F1041))</f>
        <v/>
      </c>
      <c r="AO1041" s="40">
        <f>AO$12*$D1041*INDEX(AO$21:AO$28,$E1041)*INDEX(AO$30:AO$46,$F1041)*(1-INDEX(AO$117:AO$133,$F1041))</f>
        <v/>
      </c>
      <c r="AP1041" s="40">
        <f>AP$12*$D1041*INDEX(AP$21:AP$28,$E1041)*INDEX(AP$30:AP$46,$F1041)*(1-INDEX(AP$117:AP$133,$F1041))</f>
        <v/>
      </c>
      <c r="AQ1041" s="40">
        <f>AQ$12*$D1041*INDEX(AQ$21:AQ$28,$E1041)*INDEX(AQ$30:AQ$46,$F1041)*(1-INDEX(AQ$117:AQ$133,$F1041))</f>
        <v/>
      </c>
      <c r="AR1041" s="40">
        <f>AR$12*$D1041*INDEX(AR$21:AR$28,$E1041)*INDEX(AR$30:AR$46,$F1041)*(1-INDEX(AR$117:AR$133,$F1041))</f>
        <v/>
      </c>
      <c r="AS1041" s="40">
        <f>AS$12*$D1041*INDEX(AS$21:AS$28,$E1041)*INDEX(AS$30:AS$46,$F1041)*(1-INDEX(AS$117:AS$133,$F1041))</f>
        <v/>
      </c>
      <c r="AT1041" s="40">
        <f>AT$12*$D1041*INDEX(AT$21:AT$28,$E1041)*INDEX(AT$30:AT$46,$F1041)*(1-INDEX(AT$117:AT$133,$F1041))</f>
        <v/>
      </c>
      <c r="AU1041" s="40">
        <f>AU$12*$D1041*INDEX(AU$21:AU$28,$E1041)*INDEX(AU$30:AU$46,$F1041)*(1-INDEX(AU$117:AU$133,$F1041))</f>
        <v/>
      </c>
      <c r="AV1041" s="40">
        <f>AV$12*$D1041*INDEX(AV$21:AV$28,$E1041)*INDEX(AV$30:AV$46,$F1041)*(1-INDEX(AV$117:AV$133,$F1041))</f>
        <v/>
      </c>
      <c r="AW1041" s="40">
        <f>AW$12*$D1041*INDEX(AW$21:AW$28,$E1041)*INDEX(AW$30:AW$46,$F1041)*(1-INDEX(AW$117:AW$133,$F1041))</f>
        <v/>
      </c>
      <c r="AX1041" s="42">
        <f>CARBONTAX(AX$12,$D1041,INDEX(AX$21:AX$28,$E1041),INDEX(AX$30:AX$46,$F1041),INDEX(AX$117:AX$133,$F1041))</f>
        <v/>
      </c>
    </row>
    <row r="1042" hidden="1" outlineLevel="2">
      <c r="A1042" s="5" t="inlineStr">
        <is>
          <t>ctxnew</t>
        </is>
      </c>
      <c r="B1042" s="5" t="inlineStr">
        <is>
          <t>lpg</t>
        </is>
      </c>
      <c r="C1042" s="5" t="inlineStr">
        <is>
          <t>irn</t>
        </is>
      </c>
      <c r="D1042" s="40">
        <f>INDEX(Inputs!$T$5:$T$132,MATCH($B1042&amp;"|"&amp;$C1042,Inputs!$A$5:$A$132,0))</f>
        <v/>
      </c>
      <c r="E1042" s="40">
        <f>INDEX(Inputs!$J$5:$J$132,MATCH($B1042&amp;"|"&amp;$C1042,Inputs!$A$5:$A$132,0))</f>
        <v/>
      </c>
      <c r="F1042" s="40">
        <f>INDEX(Inputs!$K$5:$K$132,MATCH($B1042&amp;"|"&amp;$C1042,Inputs!$A$5:$A$132,0))</f>
        <v/>
      </c>
      <c r="G1042" s="39" t="n"/>
      <c r="H1042" s="5">
        <f>INDEX(Variables!$B$5:$B$105,MATCH($A1042,Variables!$A$5:$A$105,0))&amp;IF($C1042="",""," | "&amp;INDEX(Mapping!$B$5:$B$26,MATCH($C1042,Mapping!$A$5:$A$26,0))&amp;" | "&amp;INDEX(Mapping!$B$30:$B$41,MATCH($B1042,Mapping!$A$30:$A$41,0)))</f>
        <v/>
      </c>
      <c r="I1042" s="5">
        <f>INDEX(Variables!$C$5:$C$105,MATCH($A1042,Variables!$A$5:$A$105,0))</f>
        <v/>
      </c>
      <c r="J1042" s="5">
        <f>INDEX(Variables!$E$5:$E$105,MATCH($A1042,Variables!$A$5:$A$105,0))</f>
        <v/>
      </c>
      <c r="K1042" s="25">
        <f>LOWER(Settings!$C$4)&amp;".mit."&amp;$A1042&amp;IF($C1042="","","."&amp;$C1042&amp;"."&amp;$B1042)&amp;IF(INDEX(Variables!$D$5:$D$105,MATCH($A1042,Variables!$A$5:$A$105,0))="","","."&amp;INDEX(Variables!$D$5:$D$105,MATCH($A1042,Variables!$A$5:$A$105,0)))&amp;"."&amp;K$5</f>
        <v/>
      </c>
      <c r="L1042" s="41">
        <f>L$12*$D1042*INDEX(L$21:L$28,$E1042)*INDEX(L$30:L$46,$F1042)*(1-INDEX(L$117:L$133,$F1042))</f>
        <v/>
      </c>
      <c r="M1042" s="40">
        <f>M$12*$D1042*INDEX(M$21:M$28,$E1042)*INDEX(M$30:M$46,$F1042)*(1-INDEX(M$117:M$133,$F1042))</f>
        <v/>
      </c>
      <c r="N1042" s="40">
        <f>N$12*$D1042*INDEX(N$21:N$28,$E1042)*INDEX(N$30:N$46,$F1042)*(1-INDEX(N$117:N$133,$F1042))</f>
        <v/>
      </c>
      <c r="O1042" s="40">
        <f>O$12*$D1042*INDEX(O$21:O$28,$E1042)*INDEX(O$30:O$46,$F1042)*(1-INDEX(O$117:O$133,$F1042))</f>
        <v/>
      </c>
      <c r="P1042" s="40">
        <f>P$12*$D1042*INDEX(P$21:P$28,$E1042)*INDEX(P$30:P$46,$F1042)*(1-INDEX(P$117:P$133,$F1042))</f>
        <v/>
      </c>
      <c r="Q1042" s="40">
        <f>Q$12*$D1042*INDEX(Q$21:Q$28,$E1042)*INDEX(Q$30:Q$46,$F1042)*(1-INDEX(Q$117:Q$133,$F1042))</f>
        <v/>
      </c>
      <c r="R1042" s="40">
        <f>R$12*$D1042*INDEX(R$21:R$28,$E1042)*INDEX(R$30:R$46,$F1042)*(1-INDEX(R$117:R$133,$F1042))</f>
        <v/>
      </c>
      <c r="S1042" s="40">
        <f>S$12*$D1042*INDEX(S$21:S$28,$E1042)*INDEX(S$30:S$46,$F1042)*(1-INDEX(S$117:S$133,$F1042))</f>
        <v/>
      </c>
      <c r="T1042" s="40">
        <f>T$12*$D1042*INDEX(T$21:T$28,$E1042)*INDEX(T$30:T$46,$F1042)*(1-INDEX(T$117:T$133,$F1042))</f>
        <v/>
      </c>
      <c r="U1042" s="40">
        <f>U$12*$D1042*INDEX(U$21:U$28,$E1042)*INDEX(U$30:U$46,$F1042)*(1-INDEX(U$117:U$133,$F1042))</f>
        <v/>
      </c>
      <c r="V1042" s="40">
        <f>V$12*$D1042*INDEX(V$21:V$28,$E1042)*INDEX(V$30:V$46,$F1042)*(1-INDEX(V$117:V$133,$F1042))</f>
        <v/>
      </c>
      <c r="W1042" s="40">
        <f>W$12*$D1042*INDEX(W$21:W$28,$E1042)*INDEX(W$30:W$46,$F1042)*(1-INDEX(W$117:W$133,$F1042))</f>
        <v/>
      </c>
      <c r="X1042" s="40">
        <f>X$12*$D1042*INDEX(X$21:X$28,$E1042)*INDEX(X$30:X$46,$F1042)*(1-INDEX(X$117:X$133,$F1042))</f>
        <v/>
      </c>
      <c r="Y1042" s="40">
        <f>Y$12*$D1042*INDEX(Y$21:Y$28,$E1042)*INDEX(Y$30:Y$46,$F1042)*(1-INDEX(Y$117:Y$133,$F1042))</f>
        <v/>
      </c>
      <c r="Z1042" s="40">
        <f>Z$12*$D1042*INDEX(Z$21:Z$28,$E1042)*INDEX(Z$30:Z$46,$F1042)*(1-INDEX(Z$117:Z$133,$F1042))</f>
        <v/>
      </c>
      <c r="AA1042" s="40">
        <f>AA$12*$D1042*INDEX(AA$21:AA$28,$E1042)*INDEX(AA$30:AA$46,$F1042)*(1-INDEX(AA$117:AA$133,$F1042))</f>
        <v/>
      </c>
      <c r="AB1042" s="40">
        <f>AB$12*$D1042*INDEX(AB$21:AB$28,$E1042)*INDEX(AB$30:AB$46,$F1042)*(1-INDEX(AB$117:AB$133,$F1042))</f>
        <v/>
      </c>
      <c r="AC1042" s="40">
        <f>AC$12*$D1042*INDEX(AC$21:AC$28,$E1042)*INDEX(AC$30:AC$46,$F1042)*(1-INDEX(AC$117:AC$133,$F1042))</f>
        <v/>
      </c>
      <c r="AD1042" s="42">
        <f>CARBONTAX(AD$12,$D1042,INDEX(AD$21:AD$28,$E1042),INDEX(AD$30:AD$46,$F1042),INDEX(AD$117:AD$133,$F1042))</f>
        <v/>
      </c>
      <c r="AE1042" s="25">
        <f>LOWER(Settings!$C$4)&amp;".mit."&amp;$A1042&amp;IF($C1042="","","."&amp;$C1042&amp;"."&amp;$B1042)&amp;IF(INDEX(Variables!$D$5:$D$105,MATCH($A1042,Variables!$A$5:$A$105,0))="","","."&amp;INDEX(Variables!$D$5:$D$105,MATCH($A1042,Variables!$A$5:$A$105,0)))&amp;"."&amp;AE$5</f>
        <v/>
      </c>
      <c r="AF1042" s="41">
        <f>AF$12*$D1042*INDEX(AF$21:AF$28,$E1042)*INDEX(AF$30:AF$46,$F1042)*(1-INDEX(AF$117:AF$133,$F1042))</f>
        <v/>
      </c>
      <c r="AG1042" s="40">
        <f>AG$12*$D1042*INDEX(AG$21:AG$28,$E1042)*INDEX(AG$30:AG$46,$F1042)*(1-INDEX(AG$117:AG$133,$F1042))</f>
        <v/>
      </c>
      <c r="AH1042" s="40">
        <f>AH$12*$D1042*INDEX(AH$21:AH$28,$E1042)*INDEX(AH$30:AH$46,$F1042)*(1-INDEX(AH$117:AH$133,$F1042))</f>
        <v/>
      </c>
      <c r="AI1042" s="40">
        <f>AI$12*$D1042*INDEX(AI$21:AI$28,$E1042)*INDEX(AI$30:AI$46,$F1042)*(1-INDEX(AI$117:AI$133,$F1042))</f>
        <v/>
      </c>
      <c r="AJ1042" s="40">
        <f>AJ$12*$D1042*INDEX(AJ$21:AJ$28,$E1042)*INDEX(AJ$30:AJ$46,$F1042)*(1-INDEX(AJ$117:AJ$133,$F1042))</f>
        <v/>
      </c>
      <c r="AK1042" s="40">
        <f>AK$12*$D1042*INDEX(AK$21:AK$28,$E1042)*INDEX(AK$30:AK$46,$F1042)*(1-INDEX(AK$117:AK$133,$F1042))</f>
        <v/>
      </c>
      <c r="AL1042" s="40">
        <f>AL$12*$D1042*INDEX(AL$21:AL$28,$E1042)*INDEX(AL$30:AL$46,$F1042)*(1-INDEX(AL$117:AL$133,$F1042))</f>
        <v/>
      </c>
      <c r="AM1042" s="40">
        <f>AM$12*$D1042*INDEX(AM$21:AM$28,$E1042)*INDEX(AM$30:AM$46,$F1042)*(1-INDEX(AM$117:AM$133,$F1042))</f>
        <v/>
      </c>
      <c r="AN1042" s="40">
        <f>AN$12*$D1042*INDEX(AN$21:AN$28,$E1042)*INDEX(AN$30:AN$46,$F1042)*(1-INDEX(AN$117:AN$133,$F1042))</f>
        <v/>
      </c>
      <c r="AO1042" s="40">
        <f>AO$12*$D1042*INDEX(AO$21:AO$28,$E1042)*INDEX(AO$30:AO$46,$F1042)*(1-INDEX(AO$117:AO$133,$F1042))</f>
        <v/>
      </c>
      <c r="AP1042" s="40">
        <f>AP$12*$D1042*INDEX(AP$21:AP$28,$E1042)*INDEX(AP$30:AP$46,$F1042)*(1-INDEX(AP$117:AP$133,$F1042))</f>
        <v/>
      </c>
      <c r="AQ1042" s="40">
        <f>AQ$12*$D1042*INDEX(AQ$21:AQ$28,$E1042)*INDEX(AQ$30:AQ$46,$F1042)*(1-INDEX(AQ$117:AQ$133,$F1042))</f>
        <v/>
      </c>
      <c r="AR1042" s="40">
        <f>AR$12*$D1042*INDEX(AR$21:AR$28,$E1042)*INDEX(AR$30:AR$46,$F1042)*(1-INDEX(AR$117:AR$133,$F1042))</f>
        <v/>
      </c>
      <c r="AS1042" s="40">
        <f>AS$12*$D1042*INDEX(AS$21:AS$28,$E1042)*INDEX(AS$30:AS$46,$F1042)*(1-INDEX(AS$117:AS$133,$F1042))</f>
        <v/>
      </c>
      <c r="AT1042" s="40">
        <f>AT$12*$D1042*INDEX(AT$21:AT$28,$E1042)*INDEX(AT$30:AT$46,$F1042)*(1-INDEX(AT$117:AT$133,$F1042))</f>
        <v/>
      </c>
      <c r="AU1042" s="40">
        <f>AU$12*$D1042*INDEX(AU$21:AU$28,$E1042)*INDEX(AU$30:AU$46,$F1042)*(1-INDEX(AU$117:AU$133,$F1042))</f>
        <v/>
      </c>
      <c r="AV1042" s="40">
        <f>AV$12*$D1042*INDEX(AV$21:AV$28,$E1042)*INDEX(AV$30:AV$46,$F1042)*(1-INDEX(AV$117:AV$133,$F1042))</f>
        <v/>
      </c>
      <c r="AW1042" s="40">
        <f>AW$12*$D1042*INDEX(AW$21:AW$28,$E1042)*INDEX(AW$30:AW$46,$F1042)*(1-INDEX(AW$117:AW$133,$F1042))</f>
        <v/>
      </c>
      <c r="AX1042" s="42">
        <f>CARBONTAX(AX$12,$D1042,INDEX(AX$21:AX$28,$E1042),INDEX(AX$30:AX$46,$F1042),INDEX(AX$117:AX$133,$F1042))</f>
        <v/>
      </c>
    </row>
    <row r="1043" hidden="1" outlineLevel="2">
      <c r="A1043" s="5" t="inlineStr">
        <is>
          <t>ctxnew</t>
        </is>
      </c>
      <c r="B1043" s="5" t="inlineStr">
        <is>
          <t>ker</t>
        </is>
      </c>
      <c r="C1043" s="5" t="inlineStr">
        <is>
          <t>irn</t>
        </is>
      </c>
      <c r="D1043" s="40">
        <f>INDEX(Inputs!$T$5:$T$132,MATCH($B1043&amp;"|"&amp;$C1043,Inputs!$A$5:$A$132,0))</f>
        <v/>
      </c>
      <c r="E1043" s="40">
        <f>INDEX(Inputs!$J$5:$J$132,MATCH($B1043&amp;"|"&amp;$C1043,Inputs!$A$5:$A$132,0))</f>
        <v/>
      </c>
      <c r="F1043" s="40">
        <f>INDEX(Inputs!$K$5:$K$132,MATCH($B1043&amp;"|"&amp;$C1043,Inputs!$A$5:$A$132,0))</f>
        <v/>
      </c>
      <c r="G1043" s="39" t="n"/>
      <c r="H1043" s="5">
        <f>INDEX(Variables!$B$5:$B$105,MATCH($A1043,Variables!$A$5:$A$105,0))&amp;IF($C1043="",""," | "&amp;INDEX(Mapping!$B$5:$B$26,MATCH($C1043,Mapping!$A$5:$A$26,0))&amp;" | "&amp;INDEX(Mapping!$B$30:$B$41,MATCH($B1043,Mapping!$A$30:$A$41,0)))</f>
        <v/>
      </c>
      <c r="I1043" s="5">
        <f>INDEX(Variables!$C$5:$C$105,MATCH($A1043,Variables!$A$5:$A$105,0))</f>
        <v/>
      </c>
      <c r="J1043" s="5">
        <f>INDEX(Variables!$E$5:$E$105,MATCH($A1043,Variables!$A$5:$A$105,0))</f>
        <v/>
      </c>
      <c r="K1043" s="25">
        <f>LOWER(Settings!$C$4)&amp;".mit."&amp;$A1043&amp;IF($C1043="","","."&amp;$C1043&amp;"."&amp;$B1043)&amp;IF(INDEX(Variables!$D$5:$D$105,MATCH($A1043,Variables!$A$5:$A$105,0))="","","."&amp;INDEX(Variables!$D$5:$D$105,MATCH($A1043,Variables!$A$5:$A$105,0)))&amp;"."&amp;K$5</f>
        <v/>
      </c>
      <c r="L1043" s="41">
        <f>L$12*$D1043*INDEX(L$21:L$28,$E1043)*INDEX(L$30:L$46,$F1043)*(1-INDEX(L$117:L$133,$F1043))</f>
        <v/>
      </c>
      <c r="M1043" s="40">
        <f>M$12*$D1043*INDEX(M$21:M$28,$E1043)*INDEX(M$30:M$46,$F1043)*(1-INDEX(M$117:M$133,$F1043))</f>
        <v/>
      </c>
      <c r="N1043" s="40">
        <f>N$12*$D1043*INDEX(N$21:N$28,$E1043)*INDEX(N$30:N$46,$F1043)*(1-INDEX(N$117:N$133,$F1043))</f>
        <v/>
      </c>
      <c r="O1043" s="40">
        <f>O$12*$D1043*INDEX(O$21:O$28,$E1043)*INDEX(O$30:O$46,$F1043)*(1-INDEX(O$117:O$133,$F1043))</f>
        <v/>
      </c>
      <c r="P1043" s="40">
        <f>P$12*$D1043*INDEX(P$21:P$28,$E1043)*INDEX(P$30:P$46,$F1043)*(1-INDEX(P$117:P$133,$F1043))</f>
        <v/>
      </c>
      <c r="Q1043" s="40">
        <f>Q$12*$D1043*INDEX(Q$21:Q$28,$E1043)*INDEX(Q$30:Q$46,$F1043)*(1-INDEX(Q$117:Q$133,$F1043))</f>
        <v/>
      </c>
      <c r="R1043" s="40">
        <f>R$12*$D1043*INDEX(R$21:R$28,$E1043)*INDEX(R$30:R$46,$F1043)*(1-INDEX(R$117:R$133,$F1043))</f>
        <v/>
      </c>
      <c r="S1043" s="40">
        <f>S$12*$D1043*INDEX(S$21:S$28,$E1043)*INDEX(S$30:S$46,$F1043)*(1-INDEX(S$117:S$133,$F1043))</f>
        <v/>
      </c>
      <c r="T1043" s="40">
        <f>T$12*$D1043*INDEX(T$21:T$28,$E1043)*INDEX(T$30:T$46,$F1043)*(1-INDEX(T$117:T$133,$F1043))</f>
        <v/>
      </c>
      <c r="U1043" s="40">
        <f>U$12*$D1043*INDEX(U$21:U$28,$E1043)*INDEX(U$30:U$46,$F1043)*(1-INDEX(U$117:U$133,$F1043))</f>
        <v/>
      </c>
      <c r="V1043" s="40">
        <f>V$12*$D1043*INDEX(V$21:V$28,$E1043)*INDEX(V$30:V$46,$F1043)*(1-INDEX(V$117:V$133,$F1043))</f>
        <v/>
      </c>
      <c r="W1043" s="40">
        <f>W$12*$D1043*INDEX(W$21:W$28,$E1043)*INDEX(W$30:W$46,$F1043)*(1-INDEX(W$117:W$133,$F1043))</f>
        <v/>
      </c>
      <c r="X1043" s="40">
        <f>X$12*$D1043*INDEX(X$21:X$28,$E1043)*INDEX(X$30:X$46,$F1043)*(1-INDEX(X$117:X$133,$F1043))</f>
        <v/>
      </c>
      <c r="Y1043" s="40">
        <f>Y$12*$D1043*INDEX(Y$21:Y$28,$E1043)*INDEX(Y$30:Y$46,$F1043)*(1-INDEX(Y$117:Y$133,$F1043))</f>
        <v/>
      </c>
      <c r="Z1043" s="40">
        <f>Z$12*$D1043*INDEX(Z$21:Z$28,$E1043)*INDEX(Z$30:Z$46,$F1043)*(1-INDEX(Z$117:Z$133,$F1043))</f>
        <v/>
      </c>
      <c r="AA1043" s="40">
        <f>AA$12*$D1043*INDEX(AA$21:AA$28,$E1043)*INDEX(AA$30:AA$46,$F1043)*(1-INDEX(AA$117:AA$133,$F1043))</f>
        <v/>
      </c>
      <c r="AB1043" s="40">
        <f>AB$12*$D1043*INDEX(AB$21:AB$28,$E1043)*INDEX(AB$30:AB$46,$F1043)*(1-INDEX(AB$117:AB$133,$F1043))</f>
        <v/>
      </c>
      <c r="AC1043" s="40">
        <f>AC$12*$D1043*INDEX(AC$21:AC$28,$E1043)*INDEX(AC$30:AC$46,$F1043)*(1-INDEX(AC$117:AC$133,$F1043))</f>
        <v/>
      </c>
      <c r="AD1043" s="42">
        <f>CARBONTAX(AD$12,$D1043,INDEX(AD$21:AD$28,$E1043),INDEX(AD$30:AD$46,$F1043),INDEX(AD$117:AD$133,$F1043))</f>
        <v/>
      </c>
      <c r="AE1043" s="25">
        <f>LOWER(Settings!$C$4)&amp;".mit."&amp;$A1043&amp;IF($C1043="","","."&amp;$C1043&amp;"."&amp;$B1043)&amp;IF(INDEX(Variables!$D$5:$D$105,MATCH($A1043,Variables!$A$5:$A$105,0))="","","."&amp;INDEX(Variables!$D$5:$D$105,MATCH($A1043,Variables!$A$5:$A$105,0)))&amp;"."&amp;AE$5</f>
        <v/>
      </c>
      <c r="AF1043" s="41">
        <f>AF$12*$D1043*INDEX(AF$21:AF$28,$E1043)*INDEX(AF$30:AF$46,$F1043)*(1-INDEX(AF$117:AF$133,$F1043))</f>
        <v/>
      </c>
      <c r="AG1043" s="40">
        <f>AG$12*$D1043*INDEX(AG$21:AG$28,$E1043)*INDEX(AG$30:AG$46,$F1043)*(1-INDEX(AG$117:AG$133,$F1043))</f>
        <v/>
      </c>
      <c r="AH1043" s="40">
        <f>AH$12*$D1043*INDEX(AH$21:AH$28,$E1043)*INDEX(AH$30:AH$46,$F1043)*(1-INDEX(AH$117:AH$133,$F1043))</f>
        <v/>
      </c>
      <c r="AI1043" s="40">
        <f>AI$12*$D1043*INDEX(AI$21:AI$28,$E1043)*INDEX(AI$30:AI$46,$F1043)*(1-INDEX(AI$117:AI$133,$F1043))</f>
        <v/>
      </c>
      <c r="AJ1043" s="40">
        <f>AJ$12*$D1043*INDEX(AJ$21:AJ$28,$E1043)*INDEX(AJ$30:AJ$46,$F1043)*(1-INDEX(AJ$117:AJ$133,$F1043))</f>
        <v/>
      </c>
      <c r="AK1043" s="40">
        <f>AK$12*$D1043*INDEX(AK$21:AK$28,$E1043)*INDEX(AK$30:AK$46,$F1043)*(1-INDEX(AK$117:AK$133,$F1043))</f>
        <v/>
      </c>
      <c r="AL1043" s="40">
        <f>AL$12*$D1043*INDEX(AL$21:AL$28,$E1043)*INDEX(AL$30:AL$46,$F1043)*(1-INDEX(AL$117:AL$133,$F1043))</f>
        <v/>
      </c>
      <c r="AM1043" s="40">
        <f>AM$12*$D1043*INDEX(AM$21:AM$28,$E1043)*INDEX(AM$30:AM$46,$F1043)*(1-INDEX(AM$117:AM$133,$F1043))</f>
        <v/>
      </c>
      <c r="AN1043" s="40">
        <f>AN$12*$D1043*INDEX(AN$21:AN$28,$E1043)*INDEX(AN$30:AN$46,$F1043)*(1-INDEX(AN$117:AN$133,$F1043))</f>
        <v/>
      </c>
      <c r="AO1043" s="40">
        <f>AO$12*$D1043*INDEX(AO$21:AO$28,$E1043)*INDEX(AO$30:AO$46,$F1043)*(1-INDEX(AO$117:AO$133,$F1043))</f>
        <v/>
      </c>
      <c r="AP1043" s="40">
        <f>AP$12*$D1043*INDEX(AP$21:AP$28,$E1043)*INDEX(AP$30:AP$46,$F1043)*(1-INDEX(AP$117:AP$133,$F1043))</f>
        <v/>
      </c>
      <c r="AQ1043" s="40">
        <f>AQ$12*$D1043*INDEX(AQ$21:AQ$28,$E1043)*INDEX(AQ$30:AQ$46,$F1043)*(1-INDEX(AQ$117:AQ$133,$F1043))</f>
        <v/>
      </c>
      <c r="AR1043" s="40">
        <f>AR$12*$D1043*INDEX(AR$21:AR$28,$E1043)*INDEX(AR$30:AR$46,$F1043)*(1-INDEX(AR$117:AR$133,$F1043))</f>
        <v/>
      </c>
      <c r="AS1043" s="40">
        <f>AS$12*$D1043*INDEX(AS$21:AS$28,$E1043)*INDEX(AS$30:AS$46,$F1043)*(1-INDEX(AS$117:AS$133,$F1043))</f>
        <v/>
      </c>
      <c r="AT1043" s="40">
        <f>AT$12*$D1043*INDEX(AT$21:AT$28,$E1043)*INDEX(AT$30:AT$46,$F1043)*(1-INDEX(AT$117:AT$133,$F1043))</f>
        <v/>
      </c>
      <c r="AU1043" s="40">
        <f>AU$12*$D1043*INDEX(AU$21:AU$28,$E1043)*INDEX(AU$30:AU$46,$F1043)*(1-INDEX(AU$117:AU$133,$F1043))</f>
        <v/>
      </c>
      <c r="AV1043" s="40">
        <f>AV$12*$D1043*INDEX(AV$21:AV$28,$E1043)*INDEX(AV$30:AV$46,$F1043)*(1-INDEX(AV$117:AV$133,$F1043))</f>
        <v/>
      </c>
      <c r="AW1043" s="40">
        <f>AW$12*$D1043*INDEX(AW$21:AW$28,$E1043)*INDEX(AW$30:AW$46,$F1043)*(1-INDEX(AW$117:AW$133,$F1043))</f>
        <v/>
      </c>
      <c r="AX1043" s="42">
        <f>CARBONTAX(AX$12,$D1043,INDEX(AX$21:AX$28,$E1043),INDEX(AX$30:AX$46,$F1043),INDEX(AX$117:AX$133,$F1043))</f>
        <v/>
      </c>
    </row>
    <row r="1044" hidden="1" outlineLevel="2">
      <c r="A1044" s="5" t="inlineStr">
        <is>
          <t>ctxnew</t>
        </is>
      </c>
      <c r="B1044" s="5" t="inlineStr">
        <is>
          <t>oop</t>
        </is>
      </c>
      <c r="C1044" s="5" t="inlineStr">
        <is>
          <t>irn</t>
        </is>
      </c>
      <c r="D1044" s="40">
        <f>INDEX(Inputs!$T$5:$T$132,MATCH($B1044&amp;"|"&amp;$C1044,Inputs!$A$5:$A$132,0))</f>
        <v/>
      </c>
      <c r="E1044" s="40">
        <f>INDEX(Inputs!$J$5:$J$132,MATCH($B1044&amp;"|"&amp;$C1044,Inputs!$A$5:$A$132,0))</f>
        <v/>
      </c>
      <c r="F1044" s="40">
        <f>INDEX(Inputs!$K$5:$K$132,MATCH($B1044&amp;"|"&amp;$C1044,Inputs!$A$5:$A$132,0))</f>
        <v/>
      </c>
      <c r="G1044" s="39" t="n"/>
      <c r="H1044" s="5">
        <f>INDEX(Variables!$B$5:$B$105,MATCH($A1044,Variables!$A$5:$A$105,0))&amp;IF($C1044="",""," | "&amp;INDEX(Mapping!$B$5:$B$26,MATCH($C1044,Mapping!$A$5:$A$26,0))&amp;" | "&amp;INDEX(Mapping!$B$30:$B$41,MATCH($B1044,Mapping!$A$30:$A$41,0)))</f>
        <v/>
      </c>
      <c r="I1044" s="5">
        <f>INDEX(Variables!$C$5:$C$105,MATCH($A1044,Variables!$A$5:$A$105,0))</f>
        <v/>
      </c>
      <c r="J1044" s="5">
        <f>INDEX(Variables!$E$5:$E$105,MATCH($A1044,Variables!$A$5:$A$105,0))</f>
        <v/>
      </c>
      <c r="K1044" s="25">
        <f>LOWER(Settings!$C$4)&amp;".mit."&amp;$A1044&amp;IF($C1044="","","."&amp;$C1044&amp;"."&amp;$B1044)&amp;IF(INDEX(Variables!$D$5:$D$105,MATCH($A1044,Variables!$A$5:$A$105,0))="","","."&amp;INDEX(Variables!$D$5:$D$105,MATCH($A1044,Variables!$A$5:$A$105,0)))&amp;"."&amp;K$5</f>
        <v/>
      </c>
      <c r="L1044" s="41">
        <f>L$12*$D1044*INDEX(L$21:L$28,$E1044)*INDEX(L$30:L$46,$F1044)*(1-INDEX(L$117:L$133,$F1044))</f>
        <v/>
      </c>
      <c r="M1044" s="40">
        <f>M$12*$D1044*INDEX(M$21:M$28,$E1044)*INDEX(M$30:M$46,$F1044)*(1-INDEX(M$117:M$133,$F1044))</f>
        <v/>
      </c>
      <c r="N1044" s="40">
        <f>N$12*$D1044*INDEX(N$21:N$28,$E1044)*INDEX(N$30:N$46,$F1044)*(1-INDEX(N$117:N$133,$F1044))</f>
        <v/>
      </c>
      <c r="O1044" s="40">
        <f>O$12*$D1044*INDEX(O$21:O$28,$E1044)*INDEX(O$30:O$46,$F1044)*(1-INDEX(O$117:O$133,$F1044))</f>
        <v/>
      </c>
      <c r="P1044" s="40">
        <f>P$12*$D1044*INDEX(P$21:P$28,$E1044)*INDEX(P$30:P$46,$F1044)*(1-INDEX(P$117:P$133,$F1044))</f>
        <v/>
      </c>
      <c r="Q1044" s="40">
        <f>Q$12*$D1044*INDEX(Q$21:Q$28,$E1044)*INDEX(Q$30:Q$46,$F1044)*(1-INDEX(Q$117:Q$133,$F1044))</f>
        <v/>
      </c>
      <c r="R1044" s="40">
        <f>R$12*$D1044*INDEX(R$21:R$28,$E1044)*INDEX(R$30:R$46,$F1044)*(1-INDEX(R$117:R$133,$F1044))</f>
        <v/>
      </c>
      <c r="S1044" s="40">
        <f>S$12*$D1044*INDEX(S$21:S$28,$E1044)*INDEX(S$30:S$46,$F1044)*(1-INDEX(S$117:S$133,$F1044))</f>
        <v/>
      </c>
      <c r="T1044" s="40">
        <f>T$12*$D1044*INDEX(T$21:T$28,$E1044)*INDEX(T$30:T$46,$F1044)*(1-INDEX(T$117:T$133,$F1044))</f>
        <v/>
      </c>
      <c r="U1044" s="40">
        <f>U$12*$D1044*INDEX(U$21:U$28,$E1044)*INDEX(U$30:U$46,$F1044)*(1-INDEX(U$117:U$133,$F1044))</f>
        <v/>
      </c>
      <c r="V1044" s="40">
        <f>V$12*$D1044*INDEX(V$21:V$28,$E1044)*INDEX(V$30:V$46,$F1044)*(1-INDEX(V$117:V$133,$F1044))</f>
        <v/>
      </c>
      <c r="W1044" s="40">
        <f>W$12*$D1044*INDEX(W$21:W$28,$E1044)*INDEX(W$30:W$46,$F1044)*(1-INDEX(W$117:W$133,$F1044))</f>
        <v/>
      </c>
      <c r="X1044" s="40">
        <f>X$12*$D1044*INDEX(X$21:X$28,$E1044)*INDEX(X$30:X$46,$F1044)*(1-INDEX(X$117:X$133,$F1044))</f>
        <v/>
      </c>
      <c r="Y1044" s="40">
        <f>Y$12*$D1044*INDEX(Y$21:Y$28,$E1044)*INDEX(Y$30:Y$46,$F1044)*(1-INDEX(Y$117:Y$133,$F1044))</f>
        <v/>
      </c>
      <c r="Z1044" s="40">
        <f>Z$12*$D1044*INDEX(Z$21:Z$28,$E1044)*INDEX(Z$30:Z$46,$F1044)*(1-INDEX(Z$117:Z$133,$F1044))</f>
        <v/>
      </c>
      <c r="AA1044" s="40">
        <f>AA$12*$D1044*INDEX(AA$21:AA$28,$E1044)*INDEX(AA$30:AA$46,$F1044)*(1-INDEX(AA$117:AA$133,$F1044))</f>
        <v/>
      </c>
      <c r="AB1044" s="40">
        <f>AB$12*$D1044*INDEX(AB$21:AB$28,$E1044)*INDEX(AB$30:AB$46,$F1044)*(1-INDEX(AB$117:AB$133,$F1044))</f>
        <v/>
      </c>
      <c r="AC1044" s="40">
        <f>AC$12*$D1044*INDEX(AC$21:AC$28,$E1044)*INDEX(AC$30:AC$46,$F1044)*(1-INDEX(AC$117:AC$133,$F1044))</f>
        <v/>
      </c>
      <c r="AD1044" s="42">
        <f>CARBONTAX(AD$12,$D1044,INDEX(AD$21:AD$28,$E1044),INDEX(AD$30:AD$46,$F1044),INDEX(AD$117:AD$133,$F1044))</f>
        <v/>
      </c>
      <c r="AE1044" s="25">
        <f>LOWER(Settings!$C$4)&amp;".mit."&amp;$A1044&amp;IF($C1044="","","."&amp;$C1044&amp;"."&amp;$B1044)&amp;IF(INDEX(Variables!$D$5:$D$105,MATCH($A1044,Variables!$A$5:$A$105,0))="","","."&amp;INDEX(Variables!$D$5:$D$105,MATCH($A1044,Variables!$A$5:$A$105,0)))&amp;"."&amp;AE$5</f>
        <v/>
      </c>
      <c r="AF1044" s="41">
        <f>AF$12*$D1044*INDEX(AF$21:AF$28,$E1044)*INDEX(AF$30:AF$46,$F1044)*(1-INDEX(AF$117:AF$133,$F1044))</f>
        <v/>
      </c>
      <c r="AG1044" s="40">
        <f>AG$12*$D1044*INDEX(AG$21:AG$28,$E1044)*INDEX(AG$30:AG$46,$F1044)*(1-INDEX(AG$117:AG$133,$F1044))</f>
        <v/>
      </c>
      <c r="AH1044" s="40">
        <f>AH$12*$D1044*INDEX(AH$21:AH$28,$E1044)*INDEX(AH$30:AH$46,$F1044)*(1-INDEX(AH$117:AH$133,$F1044))</f>
        <v/>
      </c>
      <c r="AI1044" s="40">
        <f>AI$12*$D1044*INDEX(AI$21:AI$28,$E1044)*INDEX(AI$30:AI$46,$F1044)*(1-INDEX(AI$117:AI$133,$F1044))</f>
        <v/>
      </c>
      <c r="AJ1044" s="40">
        <f>AJ$12*$D1044*INDEX(AJ$21:AJ$28,$E1044)*INDEX(AJ$30:AJ$46,$F1044)*(1-INDEX(AJ$117:AJ$133,$F1044))</f>
        <v/>
      </c>
      <c r="AK1044" s="40">
        <f>AK$12*$D1044*INDEX(AK$21:AK$28,$E1044)*INDEX(AK$30:AK$46,$F1044)*(1-INDEX(AK$117:AK$133,$F1044))</f>
        <v/>
      </c>
      <c r="AL1044" s="40">
        <f>AL$12*$D1044*INDEX(AL$21:AL$28,$E1044)*INDEX(AL$30:AL$46,$F1044)*(1-INDEX(AL$117:AL$133,$F1044))</f>
        <v/>
      </c>
      <c r="AM1044" s="40">
        <f>AM$12*$D1044*INDEX(AM$21:AM$28,$E1044)*INDEX(AM$30:AM$46,$F1044)*(1-INDEX(AM$117:AM$133,$F1044))</f>
        <v/>
      </c>
      <c r="AN1044" s="40">
        <f>AN$12*$D1044*INDEX(AN$21:AN$28,$E1044)*INDEX(AN$30:AN$46,$F1044)*(1-INDEX(AN$117:AN$133,$F1044))</f>
        <v/>
      </c>
      <c r="AO1044" s="40">
        <f>AO$12*$D1044*INDEX(AO$21:AO$28,$E1044)*INDEX(AO$30:AO$46,$F1044)*(1-INDEX(AO$117:AO$133,$F1044))</f>
        <v/>
      </c>
      <c r="AP1044" s="40">
        <f>AP$12*$D1044*INDEX(AP$21:AP$28,$E1044)*INDEX(AP$30:AP$46,$F1044)*(1-INDEX(AP$117:AP$133,$F1044))</f>
        <v/>
      </c>
      <c r="AQ1044" s="40">
        <f>AQ$12*$D1044*INDEX(AQ$21:AQ$28,$E1044)*INDEX(AQ$30:AQ$46,$F1044)*(1-INDEX(AQ$117:AQ$133,$F1044))</f>
        <v/>
      </c>
      <c r="AR1044" s="40">
        <f>AR$12*$D1044*INDEX(AR$21:AR$28,$E1044)*INDEX(AR$30:AR$46,$F1044)*(1-INDEX(AR$117:AR$133,$F1044))</f>
        <v/>
      </c>
      <c r="AS1044" s="40">
        <f>AS$12*$D1044*INDEX(AS$21:AS$28,$E1044)*INDEX(AS$30:AS$46,$F1044)*(1-INDEX(AS$117:AS$133,$F1044))</f>
        <v/>
      </c>
      <c r="AT1044" s="40">
        <f>AT$12*$D1044*INDEX(AT$21:AT$28,$E1044)*INDEX(AT$30:AT$46,$F1044)*(1-INDEX(AT$117:AT$133,$F1044))</f>
        <v/>
      </c>
      <c r="AU1044" s="40">
        <f>AU$12*$D1044*INDEX(AU$21:AU$28,$E1044)*INDEX(AU$30:AU$46,$F1044)*(1-INDEX(AU$117:AU$133,$F1044))</f>
        <v/>
      </c>
      <c r="AV1044" s="40">
        <f>AV$12*$D1044*INDEX(AV$21:AV$28,$E1044)*INDEX(AV$30:AV$46,$F1044)*(1-INDEX(AV$117:AV$133,$F1044))</f>
        <v/>
      </c>
      <c r="AW1044" s="40">
        <f>AW$12*$D1044*INDEX(AW$21:AW$28,$E1044)*INDEX(AW$30:AW$46,$F1044)*(1-INDEX(AW$117:AW$133,$F1044))</f>
        <v/>
      </c>
      <c r="AX1044" s="42">
        <f>CARBONTAX(AX$12,$D1044,INDEX(AX$21:AX$28,$E1044),INDEX(AX$30:AX$46,$F1044),INDEX(AX$117:AX$133,$F1044))</f>
        <v/>
      </c>
    </row>
    <row r="1045" hidden="1" outlineLevel="2">
      <c r="A1045" s="5" t="inlineStr">
        <is>
          <t>ctxnew</t>
        </is>
      </c>
      <c r="B1045" s="5" t="inlineStr">
        <is>
          <t>bio</t>
        </is>
      </c>
      <c r="C1045" s="5" t="inlineStr">
        <is>
          <t>irn</t>
        </is>
      </c>
      <c r="D1045" s="40">
        <f>INDEX(Inputs!$T$5:$T$132,MATCH($B1045&amp;"|"&amp;$C1045,Inputs!$A$5:$A$132,0))</f>
        <v/>
      </c>
      <c r="E1045" s="40">
        <f>INDEX(Inputs!$J$5:$J$132,MATCH($B1045&amp;"|"&amp;$C1045,Inputs!$A$5:$A$132,0))</f>
        <v/>
      </c>
      <c r="F1045" s="40">
        <f>INDEX(Inputs!$K$5:$K$132,MATCH($B1045&amp;"|"&amp;$C1045,Inputs!$A$5:$A$132,0))</f>
        <v/>
      </c>
      <c r="G1045" s="39" t="n"/>
      <c r="H1045" s="5">
        <f>INDEX(Variables!$B$5:$B$105,MATCH($A1045,Variables!$A$5:$A$105,0))&amp;IF($C1045="",""," | "&amp;INDEX(Mapping!$B$5:$B$26,MATCH($C1045,Mapping!$A$5:$A$26,0))&amp;" | "&amp;INDEX(Mapping!$B$30:$B$41,MATCH($B1045,Mapping!$A$30:$A$41,0)))</f>
        <v/>
      </c>
      <c r="I1045" s="5">
        <f>INDEX(Variables!$C$5:$C$105,MATCH($A1045,Variables!$A$5:$A$105,0))</f>
        <v/>
      </c>
      <c r="J1045" s="5">
        <f>INDEX(Variables!$E$5:$E$105,MATCH($A1045,Variables!$A$5:$A$105,0))</f>
        <v/>
      </c>
      <c r="K1045" s="25">
        <f>LOWER(Settings!$C$4)&amp;".mit."&amp;$A1045&amp;IF($C1045="","","."&amp;$C1045&amp;"."&amp;$B1045)&amp;IF(INDEX(Variables!$D$5:$D$105,MATCH($A1045,Variables!$A$5:$A$105,0))="","","."&amp;INDEX(Variables!$D$5:$D$105,MATCH($A1045,Variables!$A$5:$A$105,0)))&amp;"."&amp;K$5</f>
        <v/>
      </c>
      <c r="L1045" s="41">
        <f>L$12*$D1045*INDEX(L$21:L$28,$E1045)*INDEX(L$30:L$46,$F1045)*(1-INDEX(L$117:L$133,$F1045))</f>
        <v/>
      </c>
      <c r="M1045" s="40">
        <f>M$12*$D1045*INDEX(M$21:M$28,$E1045)*INDEX(M$30:M$46,$F1045)*(1-INDEX(M$117:M$133,$F1045))</f>
        <v/>
      </c>
      <c r="N1045" s="40">
        <f>N$12*$D1045*INDEX(N$21:N$28,$E1045)*INDEX(N$30:N$46,$F1045)*(1-INDEX(N$117:N$133,$F1045))</f>
        <v/>
      </c>
      <c r="O1045" s="40">
        <f>O$12*$D1045*INDEX(O$21:O$28,$E1045)*INDEX(O$30:O$46,$F1045)*(1-INDEX(O$117:O$133,$F1045))</f>
        <v/>
      </c>
      <c r="P1045" s="40">
        <f>P$12*$D1045*INDEX(P$21:P$28,$E1045)*INDEX(P$30:P$46,$F1045)*(1-INDEX(P$117:P$133,$F1045))</f>
        <v/>
      </c>
      <c r="Q1045" s="40">
        <f>Q$12*$D1045*INDEX(Q$21:Q$28,$E1045)*INDEX(Q$30:Q$46,$F1045)*(1-INDEX(Q$117:Q$133,$F1045))</f>
        <v/>
      </c>
      <c r="R1045" s="40">
        <f>R$12*$D1045*INDEX(R$21:R$28,$E1045)*INDEX(R$30:R$46,$F1045)*(1-INDEX(R$117:R$133,$F1045))</f>
        <v/>
      </c>
      <c r="S1045" s="40">
        <f>S$12*$D1045*INDEX(S$21:S$28,$E1045)*INDEX(S$30:S$46,$F1045)*(1-INDEX(S$117:S$133,$F1045))</f>
        <v/>
      </c>
      <c r="T1045" s="40">
        <f>T$12*$D1045*INDEX(T$21:T$28,$E1045)*INDEX(T$30:T$46,$F1045)*(1-INDEX(T$117:T$133,$F1045))</f>
        <v/>
      </c>
      <c r="U1045" s="40">
        <f>U$12*$D1045*INDEX(U$21:U$28,$E1045)*INDEX(U$30:U$46,$F1045)*(1-INDEX(U$117:U$133,$F1045))</f>
        <v/>
      </c>
      <c r="V1045" s="40">
        <f>V$12*$D1045*INDEX(V$21:V$28,$E1045)*INDEX(V$30:V$46,$F1045)*(1-INDEX(V$117:V$133,$F1045))</f>
        <v/>
      </c>
      <c r="W1045" s="40">
        <f>W$12*$D1045*INDEX(W$21:W$28,$E1045)*INDEX(W$30:W$46,$F1045)*(1-INDEX(W$117:W$133,$F1045))</f>
        <v/>
      </c>
      <c r="X1045" s="40">
        <f>X$12*$D1045*INDEX(X$21:X$28,$E1045)*INDEX(X$30:X$46,$F1045)*(1-INDEX(X$117:X$133,$F1045))</f>
        <v/>
      </c>
      <c r="Y1045" s="40">
        <f>Y$12*$D1045*INDEX(Y$21:Y$28,$E1045)*INDEX(Y$30:Y$46,$F1045)*(1-INDEX(Y$117:Y$133,$F1045))</f>
        <v/>
      </c>
      <c r="Z1045" s="40">
        <f>Z$12*$D1045*INDEX(Z$21:Z$28,$E1045)*INDEX(Z$30:Z$46,$F1045)*(1-INDEX(Z$117:Z$133,$F1045))</f>
        <v/>
      </c>
      <c r="AA1045" s="40">
        <f>AA$12*$D1045*INDEX(AA$21:AA$28,$E1045)*INDEX(AA$30:AA$46,$F1045)*(1-INDEX(AA$117:AA$133,$F1045))</f>
        <v/>
      </c>
      <c r="AB1045" s="40">
        <f>AB$12*$D1045*INDEX(AB$21:AB$28,$E1045)*INDEX(AB$30:AB$46,$F1045)*(1-INDEX(AB$117:AB$133,$F1045))</f>
        <v/>
      </c>
      <c r="AC1045" s="40">
        <f>AC$12*$D1045*INDEX(AC$21:AC$28,$E1045)*INDEX(AC$30:AC$46,$F1045)*(1-INDEX(AC$117:AC$133,$F1045))</f>
        <v/>
      </c>
      <c r="AD1045" s="42">
        <f>CARBONTAX(AD$12,$D1045,INDEX(AD$21:AD$28,$E1045),INDEX(AD$30:AD$46,$F1045),INDEX(AD$117:AD$133,$F1045))</f>
        <v/>
      </c>
      <c r="AE1045" s="25">
        <f>LOWER(Settings!$C$4)&amp;".mit."&amp;$A1045&amp;IF($C1045="","","."&amp;$C1045&amp;"."&amp;$B1045)&amp;IF(INDEX(Variables!$D$5:$D$105,MATCH($A1045,Variables!$A$5:$A$105,0))="","","."&amp;INDEX(Variables!$D$5:$D$105,MATCH($A1045,Variables!$A$5:$A$105,0)))&amp;"."&amp;AE$5</f>
        <v/>
      </c>
      <c r="AF1045" s="41">
        <f>AF$12*$D1045*INDEX(AF$21:AF$28,$E1045)*INDEX(AF$30:AF$46,$F1045)*(1-INDEX(AF$117:AF$133,$F1045))</f>
        <v/>
      </c>
      <c r="AG1045" s="40">
        <f>AG$12*$D1045*INDEX(AG$21:AG$28,$E1045)*INDEX(AG$30:AG$46,$F1045)*(1-INDEX(AG$117:AG$133,$F1045))</f>
        <v/>
      </c>
      <c r="AH1045" s="40">
        <f>AH$12*$D1045*INDEX(AH$21:AH$28,$E1045)*INDEX(AH$30:AH$46,$F1045)*(1-INDEX(AH$117:AH$133,$F1045))</f>
        <v/>
      </c>
      <c r="AI1045" s="40">
        <f>AI$12*$D1045*INDEX(AI$21:AI$28,$E1045)*INDEX(AI$30:AI$46,$F1045)*(1-INDEX(AI$117:AI$133,$F1045))</f>
        <v/>
      </c>
      <c r="AJ1045" s="40">
        <f>AJ$12*$D1045*INDEX(AJ$21:AJ$28,$E1045)*INDEX(AJ$30:AJ$46,$F1045)*(1-INDEX(AJ$117:AJ$133,$F1045))</f>
        <v/>
      </c>
      <c r="AK1045" s="40">
        <f>AK$12*$D1045*INDEX(AK$21:AK$28,$E1045)*INDEX(AK$30:AK$46,$F1045)*(1-INDEX(AK$117:AK$133,$F1045))</f>
        <v/>
      </c>
      <c r="AL1045" s="40">
        <f>AL$12*$D1045*INDEX(AL$21:AL$28,$E1045)*INDEX(AL$30:AL$46,$F1045)*(1-INDEX(AL$117:AL$133,$F1045))</f>
        <v/>
      </c>
      <c r="AM1045" s="40">
        <f>AM$12*$D1045*INDEX(AM$21:AM$28,$E1045)*INDEX(AM$30:AM$46,$F1045)*(1-INDEX(AM$117:AM$133,$F1045))</f>
        <v/>
      </c>
      <c r="AN1045" s="40">
        <f>AN$12*$D1045*INDEX(AN$21:AN$28,$E1045)*INDEX(AN$30:AN$46,$F1045)*(1-INDEX(AN$117:AN$133,$F1045))</f>
        <v/>
      </c>
      <c r="AO1045" s="40">
        <f>AO$12*$D1045*INDEX(AO$21:AO$28,$E1045)*INDEX(AO$30:AO$46,$F1045)*(1-INDEX(AO$117:AO$133,$F1045))</f>
        <v/>
      </c>
      <c r="AP1045" s="40">
        <f>AP$12*$D1045*INDEX(AP$21:AP$28,$E1045)*INDEX(AP$30:AP$46,$F1045)*(1-INDEX(AP$117:AP$133,$F1045))</f>
        <v/>
      </c>
      <c r="AQ1045" s="40">
        <f>AQ$12*$D1045*INDEX(AQ$21:AQ$28,$E1045)*INDEX(AQ$30:AQ$46,$F1045)*(1-INDEX(AQ$117:AQ$133,$F1045))</f>
        <v/>
      </c>
      <c r="AR1045" s="40">
        <f>AR$12*$D1045*INDEX(AR$21:AR$28,$E1045)*INDEX(AR$30:AR$46,$F1045)*(1-INDEX(AR$117:AR$133,$F1045))</f>
        <v/>
      </c>
      <c r="AS1045" s="40">
        <f>AS$12*$D1045*INDEX(AS$21:AS$28,$E1045)*INDEX(AS$30:AS$46,$F1045)*(1-INDEX(AS$117:AS$133,$F1045))</f>
        <v/>
      </c>
      <c r="AT1045" s="40">
        <f>AT$12*$D1045*INDEX(AT$21:AT$28,$E1045)*INDEX(AT$30:AT$46,$F1045)*(1-INDEX(AT$117:AT$133,$F1045))</f>
        <v/>
      </c>
      <c r="AU1045" s="40">
        <f>AU$12*$D1045*INDEX(AU$21:AU$28,$E1045)*INDEX(AU$30:AU$46,$F1045)*(1-INDEX(AU$117:AU$133,$F1045))</f>
        <v/>
      </c>
      <c r="AV1045" s="40">
        <f>AV$12*$D1045*INDEX(AV$21:AV$28,$E1045)*INDEX(AV$30:AV$46,$F1045)*(1-INDEX(AV$117:AV$133,$F1045))</f>
        <v/>
      </c>
      <c r="AW1045" s="40">
        <f>AW$12*$D1045*INDEX(AW$21:AW$28,$E1045)*INDEX(AW$30:AW$46,$F1045)*(1-INDEX(AW$117:AW$133,$F1045))</f>
        <v/>
      </c>
      <c r="AX1045" s="42">
        <f>CARBONTAX(AX$12,$D1045,INDEX(AX$21:AX$28,$E1045),INDEX(AX$30:AX$46,$F1045),INDEX(AX$117:AX$133,$F1045))</f>
        <v/>
      </c>
    </row>
    <row r="1046" hidden="1" outlineLevel="2"/>
    <row r="1047" hidden="1" outlineLevel="2">
      <c r="A1047" s="5" t="inlineStr">
        <is>
          <t>ets</t>
        </is>
      </c>
      <c r="B1047" s="5" t="inlineStr">
        <is>
          <t>coa</t>
        </is>
      </c>
      <c r="C1047" s="5" t="inlineStr">
        <is>
          <t>irn</t>
        </is>
      </c>
      <c r="D1047" s="40">
        <f>INDEX(Inputs!$T$5:$T$132,MATCH($B1047&amp;"|"&amp;$C1047,Inputs!$A$5:$A$132,0))</f>
        <v/>
      </c>
      <c r="E1047" s="40">
        <f>INDEX(Inputs!$K$5:$K$132,MATCH($B1047&amp;"|"&amp;$C1047,Inputs!$A$5:$A$132,0))</f>
        <v/>
      </c>
      <c r="F1047" s="39" t="n"/>
      <c r="G1047" s="39" t="n"/>
      <c r="H1047" s="5">
        <f>INDEX(Variables!$B$5:$B$105,MATCH($A1047,Variables!$A$5:$A$105,0))&amp;IF($C1047="",""," | "&amp;INDEX(Mapping!$B$5:$B$26,MATCH($C1047,Mapping!$A$5:$A$26,0))&amp;" | "&amp;INDEX(Mapping!$B$30:$B$41,MATCH($B1047,Mapping!$A$30:$A$41,0)))</f>
        <v/>
      </c>
      <c r="I1047" s="5">
        <f>INDEX(Variables!$C$5:$C$105,MATCH($A1047,Variables!$A$5:$A$105,0))</f>
        <v/>
      </c>
      <c r="J1047" s="5">
        <f>INDEX(Variables!$E$5:$E$105,MATCH($A1047,Variables!$A$5:$A$105,0))</f>
        <v/>
      </c>
      <c r="K1047" s="25">
        <f>LOWER(Settings!$C$4)&amp;".mit."&amp;$A1047&amp;IF($C1047="","","."&amp;$C1047&amp;"."&amp;$B1047)&amp;IF(INDEX(Variables!$D$5:$D$105,MATCH($A1047,Variables!$A$5:$A$105,0))="","","."&amp;INDEX(Variables!$D$5:$D$105,MATCH($A1047,Variables!$A$5:$A$105,0)))&amp;"."&amp;K$5</f>
        <v/>
      </c>
      <c r="L1047" s="41">
        <f>L$134*$D1047*INDEX(L$117:L$133,$E1047)</f>
        <v/>
      </c>
      <c r="M1047" s="40">
        <f>M$134*$D1047*INDEX(M$117:M$133,$E1047)</f>
        <v/>
      </c>
      <c r="N1047" s="40">
        <f>N$134*$D1047*INDEX(N$117:N$133,$E1047)</f>
        <v/>
      </c>
      <c r="O1047" s="40">
        <f>O$134*$D1047*INDEX(O$117:O$133,$E1047)</f>
        <v/>
      </c>
      <c r="P1047" s="40">
        <f>P$134*$D1047*INDEX(P$117:P$133,$E1047)</f>
        <v/>
      </c>
      <c r="Q1047" s="40">
        <f>Q$134*$D1047*INDEX(Q$117:Q$133,$E1047)</f>
        <v/>
      </c>
      <c r="R1047" s="40">
        <f>R$134*$D1047*INDEX(R$117:R$133,$E1047)</f>
        <v/>
      </c>
      <c r="S1047" s="40">
        <f>S$134*$D1047*INDEX(S$117:S$133,$E1047)</f>
        <v/>
      </c>
      <c r="T1047" s="40">
        <f>T$134*$D1047*INDEX(T$117:T$133,$E1047)</f>
        <v/>
      </c>
      <c r="U1047" s="40">
        <f>U$134*$D1047*INDEX(U$117:U$133,$E1047)</f>
        <v/>
      </c>
      <c r="V1047" s="40">
        <f>V$134*$D1047*INDEX(V$117:V$133,$E1047)</f>
        <v/>
      </c>
      <c r="W1047" s="40">
        <f>W$134*$D1047*INDEX(W$117:W$133,$E1047)</f>
        <v/>
      </c>
      <c r="X1047" s="40">
        <f>X$134*$D1047*INDEX(X$117:X$133,$E1047)</f>
        <v/>
      </c>
      <c r="Y1047" s="40">
        <f>Y$134*$D1047*INDEX(Y$117:Y$133,$E1047)</f>
        <v/>
      </c>
      <c r="Z1047" s="40">
        <f>Z$134*$D1047*INDEX(Z$117:Z$133,$E1047)</f>
        <v/>
      </c>
      <c r="AA1047" s="40">
        <f>AA$134*$D1047*INDEX(AA$117:AA$133,$E1047)</f>
        <v/>
      </c>
      <c r="AB1047" s="40">
        <f>AB$134*$D1047*INDEX(AB$117:AB$133,$E1047)</f>
        <v/>
      </c>
      <c r="AC1047" s="40">
        <f>AC$134*$D1047*INDEX(AC$117:AC$133,$E1047)</f>
        <v/>
      </c>
      <c r="AD1047" s="42">
        <f>ETSCOST(AD$134,$D1047,INDEX(AD$117:AD$133,$E1047))</f>
        <v/>
      </c>
      <c r="AE1047" s="25">
        <f>LOWER(Settings!$C$4)&amp;".mit."&amp;$A1047&amp;IF($C1047="","","."&amp;$C1047&amp;"."&amp;$B1047)&amp;IF(INDEX(Variables!$D$5:$D$105,MATCH($A1047,Variables!$A$5:$A$105,0))="","","."&amp;INDEX(Variables!$D$5:$D$105,MATCH($A1047,Variables!$A$5:$A$105,0)))&amp;"."&amp;AE$5</f>
        <v/>
      </c>
      <c r="AF1047" s="41">
        <f>AF$134*$D1047*INDEX(AF$117:AF$133,$E1047)</f>
        <v/>
      </c>
      <c r="AG1047" s="40">
        <f>AG$134*$D1047*INDEX(AG$117:AG$133,$E1047)</f>
        <v/>
      </c>
      <c r="AH1047" s="40">
        <f>AH$134*$D1047*INDEX(AH$117:AH$133,$E1047)</f>
        <v/>
      </c>
      <c r="AI1047" s="40">
        <f>AI$134*$D1047*INDEX(AI$117:AI$133,$E1047)</f>
        <v/>
      </c>
      <c r="AJ1047" s="40">
        <f>AJ$134*$D1047*INDEX(AJ$117:AJ$133,$E1047)</f>
        <v/>
      </c>
      <c r="AK1047" s="40">
        <f>AK$134*$D1047*INDEX(AK$117:AK$133,$E1047)</f>
        <v/>
      </c>
      <c r="AL1047" s="40">
        <f>AL$134*$D1047*INDEX(AL$117:AL$133,$E1047)</f>
        <v/>
      </c>
      <c r="AM1047" s="40">
        <f>AM$134*$D1047*INDEX(AM$117:AM$133,$E1047)</f>
        <v/>
      </c>
      <c r="AN1047" s="40">
        <f>AN$134*$D1047*INDEX(AN$117:AN$133,$E1047)</f>
        <v/>
      </c>
      <c r="AO1047" s="40">
        <f>AO$134*$D1047*INDEX(AO$117:AO$133,$E1047)</f>
        <v/>
      </c>
      <c r="AP1047" s="40">
        <f>AP$134*$D1047*INDEX(AP$117:AP$133,$E1047)</f>
        <v/>
      </c>
      <c r="AQ1047" s="40">
        <f>AQ$134*$D1047*INDEX(AQ$117:AQ$133,$E1047)</f>
        <v/>
      </c>
      <c r="AR1047" s="40">
        <f>AR$134*$D1047*INDEX(AR$117:AR$133,$E1047)</f>
        <v/>
      </c>
      <c r="AS1047" s="40">
        <f>AS$134*$D1047*INDEX(AS$117:AS$133,$E1047)</f>
        <v/>
      </c>
      <c r="AT1047" s="40">
        <f>AT$134*$D1047*INDEX(AT$117:AT$133,$E1047)</f>
        <v/>
      </c>
      <c r="AU1047" s="40">
        <f>AU$134*$D1047*INDEX(AU$117:AU$133,$E1047)</f>
        <v/>
      </c>
      <c r="AV1047" s="40">
        <f>AV$134*$D1047*INDEX(AV$117:AV$133,$E1047)</f>
        <v/>
      </c>
      <c r="AW1047" s="40">
        <f>AW$134*$D1047*INDEX(AW$117:AW$133,$E1047)</f>
        <v/>
      </c>
      <c r="AX1047" s="42">
        <f>ETSCOST(AX$134,$D1047,INDEX(AX$117:AX$133,$E1047))</f>
        <v/>
      </c>
    </row>
    <row r="1048" hidden="1" outlineLevel="2">
      <c r="A1048" s="5" t="inlineStr">
        <is>
          <t>ets</t>
        </is>
      </c>
      <c r="B1048" s="5" t="inlineStr">
        <is>
          <t>nga</t>
        </is>
      </c>
      <c r="C1048" s="5" t="inlineStr">
        <is>
          <t>irn</t>
        </is>
      </c>
      <c r="D1048" s="40">
        <f>INDEX(Inputs!$T$5:$T$132,MATCH($B1048&amp;"|"&amp;$C1048,Inputs!$A$5:$A$132,0))</f>
        <v/>
      </c>
      <c r="E1048" s="40">
        <f>INDEX(Inputs!$K$5:$K$132,MATCH($B1048&amp;"|"&amp;$C1048,Inputs!$A$5:$A$132,0))</f>
        <v/>
      </c>
      <c r="F1048" s="39" t="n"/>
      <c r="G1048" s="39" t="n"/>
      <c r="H1048" s="5">
        <f>INDEX(Variables!$B$5:$B$105,MATCH($A1048,Variables!$A$5:$A$105,0))&amp;IF($C1048="",""," | "&amp;INDEX(Mapping!$B$5:$B$26,MATCH($C1048,Mapping!$A$5:$A$26,0))&amp;" | "&amp;INDEX(Mapping!$B$30:$B$41,MATCH($B1048,Mapping!$A$30:$A$41,0)))</f>
        <v/>
      </c>
      <c r="I1048" s="5">
        <f>INDEX(Variables!$C$5:$C$105,MATCH($A1048,Variables!$A$5:$A$105,0))</f>
        <v/>
      </c>
      <c r="J1048" s="5">
        <f>INDEX(Variables!$E$5:$E$105,MATCH($A1048,Variables!$A$5:$A$105,0))</f>
        <v/>
      </c>
      <c r="K1048" s="25">
        <f>LOWER(Settings!$C$4)&amp;".mit."&amp;$A1048&amp;IF($C1048="","","."&amp;$C1048&amp;"."&amp;$B1048)&amp;IF(INDEX(Variables!$D$5:$D$105,MATCH($A1048,Variables!$A$5:$A$105,0))="","","."&amp;INDEX(Variables!$D$5:$D$105,MATCH($A1048,Variables!$A$5:$A$105,0)))&amp;"."&amp;K$5</f>
        <v/>
      </c>
      <c r="L1048" s="41">
        <f>L$134*$D1048*INDEX(L$117:L$133,$E1048)</f>
        <v/>
      </c>
      <c r="M1048" s="40">
        <f>M$134*$D1048*INDEX(M$117:M$133,$E1048)</f>
        <v/>
      </c>
      <c r="N1048" s="40">
        <f>N$134*$D1048*INDEX(N$117:N$133,$E1048)</f>
        <v/>
      </c>
      <c r="O1048" s="40">
        <f>O$134*$D1048*INDEX(O$117:O$133,$E1048)</f>
        <v/>
      </c>
      <c r="P1048" s="40">
        <f>P$134*$D1048*INDEX(P$117:P$133,$E1048)</f>
        <v/>
      </c>
      <c r="Q1048" s="40">
        <f>Q$134*$D1048*INDEX(Q$117:Q$133,$E1048)</f>
        <v/>
      </c>
      <c r="R1048" s="40">
        <f>R$134*$D1048*INDEX(R$117:R$133,$E1048)</f>
        <v/>
      </c>
      <c r="S1048" s="40">
        <f>S$134*$D1048*INDEX(S$117:S$133,$E1048)</f>
        <v/>
      </c>
      <c r="T1048" s="40">
        <f>T$134*$D1048*INDEX(T$117:T$133,$E1048)</f>
        <v/>
      </c>
      <c r="U1048" s="40">
        <f>U$134*$D1048*INDEX(U$117:U$133,$E1048)</f>
        <v/>
      </c>
      <c r="V1048" s="40">
        <f>V$134*$D1048*INDEX(V$117:V$133,$E1048)</f>
        <v/>
      </c>
      <c r="W1048" s="40">
        <f>W$134*$D1048*INDEX(W$117:W$133,$E1048)</f>
        <v/>
      </c>
      <c r="X1048" s="40">
        <f>X$134*$D1048*INDEX(X$117:X$133,$E1048)</f>
        <v/>
      </c>
      <c r="Y1048" s="40">
        <f>Y$134*$D1048*INDEX(Y$117:Y$133,$E1048)</f>
        <v/>
      </c>
      <c r="Z1048" s="40">
        <f>Z$134*$D1048*INDEX(Z$117:Z$133,$E1048)</f>
        <v/>
      </c>
      <c r="AA1048" s="40">
        <f>AA$134*$D1048*INDEX(AA$117:AA$133,$E1048)</f>
        <v/>
      </c>
      <c r="AB1048" s="40">
        <f>AB$134*$D1048*INDEX(AB$117:AB$133,$E1048)</f>
        <v/>
      </c>
      <c r="AC1048" s="40">
        <f>AC$134*$D1048*INDEX(AC$117:AC$133,$E1048)</f>
        <v/>
      </c>
      <c r="AD1048" s="42">
        <f>ETSCOST(AD$134,$D1048,INDEX(AD$117:AD$133,$E1048))</f>
        <v/>
      </c>
      <c r="AE1048" s="25">
        <f>LOWER(Settings!$C$4)&amp;".mit."&amp;$A1048&amp;IF($C1048="","","."&amp;$C1048&amp;"."&amp;$B1048)&amp;IF(INDEX(Variables!$D$5:$D$105,MATCH($A1048,Variables!$A$5:$A$105,0))="","","."&amp;INDEX(Variables!$D$5:$D$105,MATCH($A1048,Variables!$A$5:$A$105,0)))&amp;"."&amp;AE$5</f>
        <v/>
      </c>
      <c r="AF1048" s="41">
        <f>AF$134*$D1048*INDEX(AF$117:AF$133,$E1048)</f>
        <v/>
      </c>
      <c r="AG1048" s="40">
        <f>AG$134*$D1048*INDEX(AG$117:AG$133,$E1048)</f>
        <v/>
      </c>
      <c r="AH1048" s="40">
        <f>AH$134*$D1048*INDEX(AH$117:AH$133,$E1048)</f>
        <v/>
      </c>
      <c r="AI1048" s="40">
        <f>AI$134*$D1048*INDEX(AI$117:AI$133,$E1048)</f>
        <v/>
      </c>
      <c r="AJ1048" s="40">
        <f>AJ$134*$D1048*INDEX(AJ$117:AJ$133,$E1048)</f>
        <v/>
      </c>
      <c r="AK1048" s="40">
        <f>AK$134*$D1048*INDEX(AK$117:AK$133,$E1048)</f>
        <v/>
      </c>
      <c r="AL1048" s="40">
        <f>AL$134*$D1048*INDEX(AL$117:AL$133,$E1048)</f>
        <v/>
      </c>
      <c r="AM1048" s="40">
        <f>AM$134*$D1048*INDEX(AM$117:AM$133,$E1048)</f>
        <v/>
      </c>
      <c r="AN1048" s="40">
        <f>AN$134*$D1048*INDEX(AN$117:AN$133,$E1048)</f>
        <v/>
      </c>
      <c r="AO1048" s="40">
        <f>AO$134*$D1048*INDEX(AO$117:AO$133,$E1048)</f>
        <v/>
      </c>
      <c r="AP1048" s="40">
        <f>AP$134*$D1048*INDEX(AP$117:AP$133,$E1048)</f>
        <v/>
      </c>
      <c r="AQ1048" s="40">
        <f>AQ$134*$D1048*INDEX(AQ$117:AQ$133,$E1048)</f>
        <v/>
      </c>
      <c r="AR1048" s="40">
        <f>AR$134*$D1048*INDEX(AR$117:AR$133,$E1048)</f>
        <v/>
      </c>
      <c r="AS1048" s="40">
        <f>AS$134*$D1048*INDEX(AS$117:AS$133,$E1048)</f>
        <v/>
      </c>
      <c r="AT1048" s="40">
        <f>AT$134*$D1048*INDEX(AT$117:AT$133,$E1048)</f>
        <v/>
      </c>
      <c r="AU1048" s="40">
        <f>AU$134*$D1048*INDEX(AU$117:AU$133,$E1048)</f>
        <v/>
      </c>
      <c r="AV1048" s="40">
        <f>AV$134*$D1048*INDEX(AV$117:AV$133,$E1048)</f>
        <v/>
      </c>
      <c r="AW1048" s="40">
        <f>AW$134*$D1048*INDEX(AW$117:AW$133,$E1048)</f>
        <v/>
      </c>
      <c r="AX1048" s="42">
        <f>ETSCOST(AX$134,$D1048,INDEX(AX$117:AX$133,$E1048))</f>
        <v/>
      </c>
    </row>
    <row r="1049" hidden="1" outlineLevel="2">
      <c r="A1049" s="5" t="inlineStr">
        <is>
          <t>ets</t>
        </is>
      </c>
      <c r="B1049" s="5" t="inlineStr">
        <is>
          <t>gso</t>
        </is>
      </c>
      <c r="C1049" s="5" t="inlineStr">
        <is>
          <t>irn</t>
        </is>
      </c>
      <c r="D1049" s="40">
        <f>INDEX(Inputs!$T$5:$T$132,MATCH($B1049&amp;"|"&amp;$C1049,Inputs!$A$5:$A$132,0))</f>
        <v/>
      </c>
      <c r="E1049" s="40">
        <f>INDEX(Inputs!$K$5:$K$132,MATCH($B1049&amp;"|"&amp;$C1049,Inputs!$A$5:$A$132,0))</f>
        <v/>
      </c>
      <c r="F1049" s="39" t="n"/>
      <c r="G1049" s="39" t="n"/>
      <c r="H1049" s="5">
        <f>INDEX(Variables!$B$5:$B$105,MATCH($A1049,Variables!$A$5:$A$105,0))&amp;IF($C1049="",""," | "&amp;INDEX(Mapping!$B$5:$B$26,MATCH($C1049,Mapping!$A$5:$A$26,0))&amp;" | "&amp;INDEX(Mapping!$B$30:$B$41,MATCH($B1049,Mapping!$A$30:$A$41,0)))</f>
        <v/>
      </c>
      <c r="I1049" s="5">
        <f>INDEX(Variables!$C$5:$C$105,MATCH($A1049,Variables!$A$5:$A$105,0))</f>
        <v/>
      </c>
      <c r="J1049" s="5">
        <f>INDEX(Variables!$E$5:$E$105,MATCH($A1049,Variables!$A$5:$A$105,0))</f>
        <v/>
      </c>
      <c r="K1049" s="25">
        <f>LOWER(Settings!$C$4)&amp;".mit."&amp;$A1049&amp;IF($C1049="","","."&amp;$C1049&amp;"."&amp;$B1049)&amp;IF(INDEX(Variables!$D$5:$D$105,MATCH($A1049,Variables!$A$5:$A$105,0))="","","."&amp;INDEX(Variables!$D$5:$D$105,MATCH($A1049,Variables!$A$5:$A$105,0)))&amp;"."&amp;K$5</f>
        <v/>
      </c>
      <c r="L1049" s="41">
        <f>L$134*$D1049*INDEX(L$117:L$133,$E1049)</f>
        <v/>
      </c>
      <c r="M1049" s="40">
        <f>M$134*$D1049*INDEX(M$117:M$133,$E1049)</f>
        <v/>
      </c>
      <c r="N1049" s="40">
        <f>N$134*$D1049*INDEX(N$117:N$133,$E1049)</f>
        <v/>
      </c>
      <c r="O1049" s="40">
        <f>O$134*$D1049*INDEX(O$117:O$133,$E1049)</f>
        <v/>
      </c>
      <c r="P1049" s="40">
        <f>P$134*$D1049*INDEX(P$117:P$133,$E1049)</f>
        <v/>
      </c>
      <c r="Q1049" s="40">
        <f>Q$134*$D1049*INDEX(Q$117:Q$133,$E1049)</f>
        <v/>
      </c>
      <c r="R1049" s="40">
        <f>R$134*$D1049*INDEX(R$117:R$133,$E1049)</f>
        <v/>
      </c>
      <c r="S1049" s="40">
        <f>S$134*$D1049*INDEX(S$117:S$133,$E1049)</f>
        <v/>
      </c>
      <c r="T1049" s="40">
        <f>T$134*$D1049*INDEX(T$117:T$133,$E1049)</f>
        <v/>
      </c>
      <c r="U1049" s="40">
        <f>U$134*$D1049*INDEX(U$117:U$133,$E1049)</f>
        <v/>
      </c>
      <c r="V1049" s="40">
        <f>V$134*$D1049*INDEX(V$117:V$133,$E1049)</f>
        <v/>
      </c>
      <c r="W1049" s="40">
        <f>W$134*$D1049*INDEX(W$117:W$133,$E1049)</f>
        <v/>
      </c>
      <c r="X1049" s="40">
        <f>X$134*$D1049*INDEX(X$117:X$133,$E1049)</f>
        <v/>
      </c>
      <c r="Y1049" s="40">
        <f>Y$134*$D1049*INDEX(Y$117:Y$133,$E1049)</f>
        <v/>
      </c>
      <c r="Z1049" s="40">
        <f>Z$134*$D1049*INDEX(Z$117:Z$133,$E1049)</f>
        <v/>
      </c>
      <c r="AA1049" s="40">
        <f>AA$134*$D1049*INDEX(AA$117:AA$133,$E1049)</f>
        <v/>
      </c>
      <c r="AB1049" s="40">
        <f>AB$134*$D1049*INDEX(AB$117:AB$133,$E1049)</f>
        <v/>
      </c>
      <c r="AC1049" s="40">
        <f>AC$134*$D1049*INDEX(AC$117:AC$133,$E1049)</f>
        <v/>
      </c>
      <c r="AD1049" s="42">
        <f>ETSCOST(AD$134,$D1049,INDEX(AD$117:AD$133,$E1049))</f>
        <v/>
      </c>
      <c r="AE1049" s="25">
        <f>LOWER(Settings!$C$4)&amp;".mit."&amp;$A1049&amp;IF($C1049="","","."&amp;$C1049&amp;"."&amp;$B1049)&amp;IF(INDEX(Variables!$D$5:$D$105,MATCH($A1049,Variables!$A$5:$A$105,0))="","","."&amp;INDEX(Variables!$D$5:$D$105,MATCH($A1049,Variables!$A$5:$A$105,0)))&amp;"."&amp;AE$5</f>
        <v/>
      </c>
      <c r="AF1049" s="41">
        <f>AF$134*$D1049*INDEX(AF$117:AF$133,$E1049)</f>
        <v/>
      </c>
      <c r="AG1049" s="40">
        <f>AG$134*$D1049*INDEX(AG$117:AG$133,$E1049)</f>
        <v/>
      </c>
      <c r="AH1049" s="40">
        <f>AH$134*$D1049*INDEX(AH$117:AH$133,$E1049)</f>
        <v/>
      </c>
      <c r="AI1049" s="40">
        <f>AI$134*$D1049*INDEX(AI$117:AI$133,$E1049)</f>
        <v/>
      </c>
      <c r="AJ1049" s="40">
        <f>AJ$134*$D1049*INDEX(AJ$117:AJ$133,$E1049)</f>
        <v/>
      </c>
      <c r="AK1049" s="40">
        <f>AK$134*$D1049*INDEX(AK$117:AK$133,$E1049)</f>
        <v/>
      </c>
      <c r="AL1049" s="40">
        <f>AL$134*$D1049*INDEX(AL$117:AL$133,$E1049)</f>
        <v/>
      </c>
      <c r="AM1049" s="40">
        <f>AM$134*$D1049*INDEX(AM$117:AM$133,$E1049)</f>
        <v/>
      </c>
      <c r="AN1049" s="40">
        <f>AN$134*$D1049*INDEX(AN$117:AN$133,$E1049)</f>
        <v/>
      </c>
      <c r="AO1049" s="40">
        <f>AO$134*$D1049*INDEX(AO$117:AO$133,$E1049)</f>
        <v/>
      </c>
      <c r="AP1049" s="40">
        <f>AP$134*$D1049*INDEX(AP$117:AP$133,$E1049)</f>
        <v/>
      </c>
      <c r="AQ1049" s="40">
        <f>AQ$134*$D1049*INDEX(AQ$117:AQ$133,$E1049)</f>
        <v/>
      </c>
      <c r="AR1049" s="40">
        <f>AR$134*$D1049*INDEX(AR$117:AR$133,$E1049)</f>
        <v/>
      </c>
      <c r="AS1049" s="40">
        <f>AS$134*$D1049*INDEX(AS$117:AS$133,$E1049)</f>
        <v/>
      </c>
      <c r="AT1049" s="40">
        <f>AT$134*$D1049*INDEX(AT$117:AT$133,$E1049)</f>
        <v/>
      </c>
      <c r="AU1049" s="40">
        <f>AU$134*$D1049*INDEX(AU$117:AU$133,$E1049)</f>
        <v/>
      </c>
      <c r="AV1049" s="40">
        <f>AV$134*$D1049*INDEX(AV$117:AV$133,$E1049)</f>
        <v/>
      </c>
      <c r="AW1049" s="40">
        <f>AW$134*$D1049*INDEX(AW$117:AW$133,$E1049)</f>
        <v/>
      </c>
      <c r="AX1049" s="42">
        <f>ETSCOST(AX$134,$D1049,INDEX(AX$117:AX$133,$E1049))</f>
        <v/>
      </c>
    </row>
    <row r="1050" hidden="1" outlineLevel="2">
      <c r="A1050" s="5" t="inlineStr">
        <is>
          <t>ets</t>
        </is>
      </c>
      <c r="B1050" s="5" t="inlineStr">
        <is>
          <t>die</t>
        </is>
      </c>
      <c r="C1050" s="5" t="inlineStr">
        <is>
          <t>irn</t>
        </is>
      </c>
      <c r="D1050" s="40">
        <f>INDEX(Inputs!$T$5:$T$132,MATCH($B1050&amp;"|"&amp;$C1050,Inputs!$A$5:$A$132,0))</f>
        <v/>
      </c>
      <c r="E1050" s="40">
        <f>INDEX(Inputs!$K$5:$K$132,MATCH($B1050&amp;"|"&amp;$C1050,Inputs!$A$5:$A$132,0))</f>
        <v/>
      </c>
      <c r="F1050" s="39" t="n"/>
      <c r="G1050" s="39" t="n"/>
      <c r="H1050" s="5">
        <f>INDEX(Variables!$B$5:$B$105,MATCH($A1050,Variables!$A$5:$A$105,0))&amp;IF($C1050="",""," | "&amp;INDEX(Mapping!$B$5:$B$26,MATCH($C1050,Mapping!$A$5:$A$26,0))&amp;" | "&amp;INDEX(Mapping!$B$30:$B$41,MATCH($B1050,Mapping!$A$30:$A$41,0)))</f>
        <v/>
      </c>
      <c r="I1050" s="5">
        <f>INDEX(Variables!$C$5:$C$105,MATCH($A1050,Variables!$A$5:$A$105,0))</f>
        <v/>
      </c>
      <c r="J1050" s="5">
        <f>INDEX(Variables!$E$5:$E$105,MATCH($A1050,Variables!$A$5:$A$105,0))</f>
        <v/>
      </c>
      <c r="K1050" s="25">
        <f>LOWER(Settings!$C$4)&amp;".mit."&amp;$A1050&amp;IF($C1050="","","."&amp;$C1050&amp;"."&amp;$B1050)&amp;IF(INDEX(Variables!$D$5:$D$105,MATCH($A1050,Variables!$A$5:$A$105,0))="","","."&amp;INDEX(Variables!$D$5:$D$105,MATCH($A1050,Variables!$A$5:$A$105,0)))&amp;"."&amp;K$5</f>
        <v/>
      </c>
      <c r="L1050" s="41">
        <f>L$134*$D1050*INDEX(L$117:L$133,$E1050)</f>
        <v/>
      </c>
      <c r="M1050" s="40">
        <f>M$134*$D1050*INDEX(M$117:M$133,$E1050)</f>
        <v/>
      </c>
      <c r="N1050" s="40">
        <f>N$134*$D1050*INDEX(N$117:N$133,$E1050)</f>
        <v/>
      </c>
      <c r="O1050" s="40">
        <f>O$134*$D1050*INDEX(O$117:O$133,$E1050)</f>
        <v/>
      </c>
      <c r="P1050" s="40">
        <f>P$134*$D1050*INDEX(P$117:P$133,$E1050)</f>
        <v/>
      </c>
      <c r="Q1050" s="40">
        <f>Q$134*$D1050*INDEX(Q$117:Q$133,$E1050)</f>
        <v/>
      </c>
      <c r="R1050" s="40">
        <f>R$134*$D1050*INDEX(R$117:R$133,$E1050)</f>
        <v/>
      </c>
      <c r="S1050" s="40">
        <f>S$134*$D1050*INDEX(S$117:S$133,$E1050)</f>
        <v/>
      </c>
      <c r="T1050" s="40">
        <f>T$134*$D1050*INDEX(T$117:T$133,$E1050)</f>
        <v/>
      </c>
      <c r="U1050" s="40">
        <f>U$134*$D1050*INDEX(U$117:U$133,$E1050)</f>
        <v/>
      </c>
      <c r="V1050" s="40">
        <f>V$134*$D1050*INDEX(V$117:V$133,$E1050)</f>
        <v/>
      </c>
      <c r="W1050" s="40">
        <f>W$134*$D1050*INDEX(W$117:W$133,$E1050)</f>
        <v/>
      </c>
      <c r="X1050" s="40">
        <f>X$134*$D1050*INDEX(X$117:X$133,$E1050)</f>
        <v/>
      </c>
      <c r="Y1050" s="40">
        <f>Y$134*$D1050*INDEX(Y$117:Y$133,$E1050)</f>
        <v/>
      </c>
      <c r="Z1050" s="40">
        <f>Z$134*$D1050*INDEX(Z$117:Z$133,$E1050)</f>
        <v/>
      </c>
      <c r="AA1050" s="40">
        <f>AA$134*$D1050*INDEX(AA$117:AA$133,$E1050)</f>
        <v/>
      </c>
      <c r="AB1050" s="40">
        <f>AB$134*$D1050*INDEX(AB$117:AB$133,$E1050)</f>
        <v/>
      </c>
      <c r="AC1050" s="40">
        <f>AC$134*$D1050*INDEX(AC$117:AC$133,$E1050)</f>
        <v/>
      </c>
      <c r="AD1050" s="42">
        <f>ETSCOST(AD$134,$D1050,INDEX(AD$117:AD$133,$E1050))</f>
        <v/>
      </c>
      <c r="AE1050" s="25">
        <f>LOWER(Settings!$C$4)&amp;".mit."&amp;$A1050&amp;IF($C1050="","","."&amp;$C1050&amp;"."&amp;$B1050)&amp;IF(INDEX(Variables!$D$5:$D$105,MATCH($A1050,Variables!$A$5:$A$105,0))="","","."&amp;INDEX(Variables!$D$5:$D$105,MATCH($A1050,Variables!$A$5:$A$105,0)))&amp;"."&amp;AE$5</f>
        <v/>
      </c>
      <c r="AF1050" s="41">
        <f>AF$134*$D1050*INDEX(AF$117:AF$133,$E1050)</f>
        <v/>
      </c>
      <c r="AG1050" s="40">
        <f>AG$134*$D1050*INDEX(AG$117:AG$133,$E1050)</f>
        <v/>
      </c>
      <c r="AH1050" s="40">
        <f>AH$134*$D1050*INDEX(AH$117:AH$133,$E1050)</f>
        <v/>
      </c>
      <c r="AI1050" s="40">
        <f>AI$134*$D1050*INDEX(AI$117:AI$133,$E1050)</f>
        <v/>
      </c>
      <c r="AJ1050" s="40">
        <f>AJ$134*$D1050*INDEX(AJ$117:AJ$133,$E1050)</f>
        <v/>
      </c>
      <c r="AK1050" s="40">
        <f>AK$134*$D1050*INDEX(AK$117:AK$133,$E1050)</f>
        <v/>
      </c>
      <c r="AL1050" s="40">
        <f>AL$134*$D1050*INDEX(AL$117:AL$133,$E1050)</f>
        <v/>
      </c>
      <c r="AM1050" s="40">
        <f>AM$134*$D1050*INDEX(AM$117:AM$133,$E1050)</f>
        <v/>
      </c>
      <c r="AN1050" s="40">
        <f>AN$134*$D1050*INDEX(AN$117:AN$133,$E1050)</f>
        <v/>
      </c>
      <c r="AO1050" s="40">
        <f>AO$134*$D1050*INDEX(AO$117:AO$133,$E1050)</f>
        <v/>
      </c>
      <c r="AP1050" s="40">
        <f>AP$134*$D1050*INDEX(AP$117:AP$133,$E1050)</f>
        <v/>
      </c>
      <c r="AQ1050" s="40">
        <f>AQ$134*$D1050*INDEX(AQ$117:AQ$133,$E1050)</f>
        <v/>
      </c>
      <c r="AR1050" s="40">
        <f>AR$134*$D1050*INDEX(AR$117:AR$133,$E1050)</f>
        <v/>
      </c>
      <c r="AS1050" s="40">
        <f>AS$134*$D1050*INDEX(AS$117:AS$133,$E1050)</f>
        <v/>
      </c>
      <c r="AT1050" s="40">
        <f>AT$134*$D1050*INDEX(AT$117:AT$133,$E1050)</f>
        <v/>
      </c>
      <c r="AU1050" s="40">
        <f>AU$134*$D1050*INDEX(AU$117:AU$133,$E1050)</f>
        <v/>
      </c>
      <c r="AV1050" s="40">
        <f>AV$134*$D1050*INDEX(AV$117:AV$133,$E1050)</f>
        <v/>
      </c>
      <c r="AW1050" s="40">
        <f>AW$134*$D1050*INDEX(AW$117:AW$133,$E1050)</f>
        <v/>
      </c>
      <c r="AX1050" s="42">
        <f>ETSCOST(AX$134,$D1050,INDEX(AX$117:AX$133,$E1050))</f>
        <v/>
      </c>
    </row>
    <row r="1051" hidden="1" outlineLevel="2">
      <c r="A1051" s="5" t="inlineStr">
        <is>
          <t>ets</t>
        </is>
      </c>
      <c r="B1051" s="5" t="inlineStr">
        <is>
          <t>lpg</t>
        </is>
      </c>
      <c r="C1051" s="5" t="inlineStr">
        <is>
          <t>irn</t>
        </is>
      </c>
      <c r="D1051" s="40">
        <f>INDEX(Inputs!$T$5:$T$132,MATCH($B1051&amp;"|"&amp;$C1051,Inputs!$A$5:$A$132,0))</f>
        <v/>
      </c>
      <c r="E1051" s="40">
        <f>INDEX(Inputs!$K$5:$K$132,MATCH($B1051&amp;"|"&amp;$C1051,Inputs!$A$5:$A$132,0))</f>
        <v/>
      </c>
      <c r="F1051" s="39" t="n"/>
      <c r="G1051" s="39" t="n"/>
      <c r="H1051" s="5">
        <f>INDEX(Variables!$B$5:$B$105,MATCH($A1051,Variables!$A$5:$A$105,0))&amp;IF($C1051="",""," | "&amp;INDEX(Mapping!$B$5:$B$26,MATCH($C1051,Mapping!$A$5:$A$26,0))&amp;" | "&amp;INDEX(Mapping!$B$30:$B$41,MATCH($B1051,Mapping!$A$30:$A$41,0)))</f>
        <v/>
      </c>
      <c r="I1051" s="5">
        <f>INDEX(Variables!$C$5:$C$105,MATCH($A1051,Variables!$A$5:$A$105,0))</f>
        <v/>
      </c>
      <c r="J1051" s="5">
        <f>INDEX(Variables!$E$5:$E$105,MATCH($A1051,Variables!$A$5:$A$105,0))</f>
        <v/>
      </c>
      <c r="K1051" s="25">
        <f>LOWER(Settings!$C$4)&amp;".mit."&amp;$A1051&amp;IF($C1051="","","."&amp;$C1051&amp;"."&amp;$B1051)&amp;IF(INDEX(Variables!$D$5:$D$105,MATCH($A1051,Variables!$A$5:$A$105,0))="","","."&amp;INDEX(Variables!$D$5:$D$105,MATCH($A1051,Variables!$A$5:$A$105,0)))&amp;"."&amp;K$5</f>
        <v/>
      </c>
      <c r="L1051" s="41">
        <f>L$134*$D1051*INDEX(L$117:L$133,$E1051)</f>
        <v/>
      </c>
      <c r="M1051" s="40">
        <f>M$134*$D1051*INDEX(M$117:M$133,$E1051)</f>
        <v/>
      </c>
      <c r="N1051" s="40">
        <f>N$134*$D1051*INDEX(N$117:N$133,$E1051)</f>
        <v/>
      </c>
      <c r="O1051" s="40">
        <f>O$134*$D1051*INDEX(O$117:O$133,$E1051)</f>
        <v/>
      </c>
      <c r="P1051" s="40">
        <f>P$134*$D1051*INDEX(P$117:P$133,$E1051)</f>
        <v/>
      </c>
      <c r="Q1051" s="40">
        <f>Q$134*$D1051*INDEX(Q$117:Q$133,$E1051)</f>
        <v/>
      </c>
      <c r="R1051" s="40">
        <f>R$134*$D1051*INDEX(R$117:R$133,$E1051)</f>
        <v/>
      </c>
      <c r="S1051" s="40">
        <f>S$134*$D1051*INDEX(S$117:S$133,$E1051)</f>
        <v/>
      </c>
      <c r="T1051" s="40">
        <f>T$134*$D1051*INDEX(T$117:T$133,$E1051)</f>
        <v/>
      </c>
      <c r="U1051" s="40">
        <f>U$134*$D1051*INDEX(U$117:U$133,$E1051)</f>
        <v/>
      </c>
      <c r="V1051" s="40">
        <f>V$134*$D1051*INDEX(V$117:V$133,$E1051)</f>
        <v/>
      </c>
      <c r="W1051" s="40">
        <f>W$134*$D1051*INDEX(W$117:W$133,$E1051)</f>
        <v/>
      </c>
      <c r="X1051" s="40">
        <f>X$134*$D1051*INDEX(X$117:X$133,$E1051)</f>
        <v/>
      </c>
      <c r="Y1051" s="40">
        <f>Y$134*$D1051*INDEX(Y$117:Y$133,$E1051)</f>
        <v/>
      </c>
      <c r="Z1051" s="40">
        <f>Z$134*$D1051*INDEX(Z$117:Z$133,$E1051)</f>
        <v/>
      </c>
      <c r="AA1051" s="40">
        <f>AA$134*$D1051*INDEX(AA$117:AA$133,$E1051)</f>
        <v/>
      </c>
      <c r="AB1051" s="40">
        <f>AB$134*$D1051*INDEX(AB$117:AB$133,$E1051)</f>
        <v/>
      </c>
      <c r="AC1051" s="40">
        <f>AC$134*$D1051*INDEX(AC$117:AC$133,$E1051)</f>
        <v/>
      </c>
      <c r="AD1051" s="42">
        <f>ETSCOST(AD$134,$D1051,INDEX(AD$117:AD$133,$E1051))</f>
        <v/>
      </c>
      <c r="AE1051" s="25">
        <f>LOWER(Settings!$C$4)&amp;".mit."&amp;$A1051&amp;IF($C1051="","","."&amp;$C1051&amp;"."&amp;$B1051)&amp;IF(INDEX(Variables!$D$5:$D$105,MATCH($A1051,Variables!$A$5:$A$105,0))="","","."&amp;INDEX(Variables!$D$5:$D$105,MATCH($A1051,Variables!$A$5:$A$105,0)))&amp;"."&amp;AE$5</f>
        <v/>
      </c>
      <c r="AF1051" s="41">
        <f>AF$134*$D1051*INDEX(AF$117:AF$133,$E1051)</f>
        <v/>
      </c>
      <c r="AG1051" s="40">
        <f>AG$134*$D1051*INDEX(AG$117:AG$133,$E1051)</f>
        <v/>
      </c>
      <c r="AH1051" s="40">
        <f>AH$134*$D1051*INDEX(AH$117:AH$133,$E1051)</f>
        <v/>
      </c>
      <c r="AI1051" s="40">
        <f>AI$134*$D1051*INDEX(AI$117:AI$133,$E1051)</f>
        <v/>
      </c>
      <c r="AJ1051" s="40">
        <f>AJ$134*$D1051*INDEX(AJ$117:AJ$133,$E1051)</f>
        <v/>
      </c>
      <c r="AK1051" s="40">
        <f>AK$134*$D1051*INDEX(AK$117:AK$133,$E1051)</f>
        <v/>
      </c>
      <c r="AL1051" s="40">
        <f>AL$134*$D1051*INDEX(AL$117:AL$133,$E1051)</f>
        <v/>
      </c>
      <c r="AM1051" s="40">
        <f>AM$134*$D1051*INDEX(AM$117:AM$133,$E1051)</f>
        <v/>
      </c>
      <c r="AN1051" s="40">
        <f>AN$134*$D1051*INDEX(AN$117:AN$133,$E1051)</f>
        <v/>
      </c>
      <c r="AO1051" s="40">
        <f>AO$134*$D1051*INDEX(AO$117:AO$133,$E1051)</f>
        <v/>
      </c>
      <c r="AP1051" s="40">
        <f>AP$134*$D1051*INDEX(AP$117:AP$133,$E1051)</f>
        <v/>
      </c>
      <c r="AQ1051" s="40">
        <f>AQ$134*$D1051*INDEX(AQ$117:AQ$133,$E1051)</f>
        <v/>
      </c>
      <c r="AR1051" s="40">
        <f>AR$134*$D1051*INDEX(AR$117:AR$133,$E1051)</f>
        <v/>
      </c>
      <c r="AS1051" s="40">
        <f>AS$134*$D1051*INDEX(AS$117:AS$133,$E1051)</f>
        <v/>
      </c>
      <c r="AT1051" s="40">
        <f>AT$134*$D1051*INDEX(AT$117:AT$133,$E1051)</f>
        <v/>
      </c>
      <c r="AU1051" s="40">
        <f>AU$134*$D1051*INDEX(AU$117:AU$133,$E1051)</f>
        <v/>
      </c>
      <c r="AV1051" s="40">
        <f>AV$134*$D1051*INDEX(AV$117:AV$133,$E1051)</f>
        <v/>
      </c>
      <c r="AW1051" s="40">
        <f>AW$134*$D1051*INDEX(AW$117:AW$133,$E1051)</f>
        <v/>
      </c>
      <c r="AX1051" s="42">
        <f>ETSCOST(AX$134,$D1051,INDEX(AX$117:AX$133,$E1051))</f>
        <v/>
      </c>
    </row>
    <row r="1052" hidden="1" outlineLevel="2">
      <c r="A1052" s="5" t="inlineStr">
        <is>
          <t>ets</t>
        </is>
      </c>
      <c r="B1052" s="5" t="inlineStr">
        <is>
          <t>ker</t>
        </is>
      </c>
      <c r="C1052" s="5" t="inlineStr">
        <is>
          <t>irn</t>
        </is>
      </c>
      <c r="D1052" s="40">
        <f>INDEX(Inputs!$T$5:$T$132,MATCH($B1052&amp;"|"&amp;$C1052,Inputs!$A$5:$A$132,0))</f>
        <v/>
      </c>
      <c r="E1052" s="40">
        <f>INDEX(Inputs!$K$5:$K$132,MATCH($B1052&amp;"|"&amp;$C1052,Inputs!$A$5:$A$132,0))</f>
        <v/>
      </c>
      <c r="F1052" s="39" t="n"/>
      <c r="G1052" s="39" t="n"/>
      <c r="H1052" s="5">
        <f>INDEX(Variables!$B$5:$B$105,MATCH($A1052,Variables!$A$5:$A$105,0))&amp;IF($C1052="",""," | "&amp;INDEX(Mapping!$B$5:$B$26,MATCH($C1052,Mapping!$A$5:$A$26,0))&amp;" | "&amp;INDEX(Mapping!$B$30:$B$41,MATCH($B1052,Mapping!$A$30:$A$41,0)))</f>
        <v/>
      </c>
      <c r="I1052" s="5">
        <f>INDEX(Variables!$C$5:$C$105,MATCH($A1052,Variables!$A$5:$A$105,0))</f>
        <v/>
      </c>
      <c r="J1052" s="5">
        <f>INDEX(Variables!$E$5:$E$105,MATCH($A1052,Variables!$A$5:$A$105,0))</f>
        <v/>
      </c>
      <c r="K1052" s="25">
        <f>LOWER(Settings!$C$4)&amp;".mit."&amp;$A1052&amp;IF($C1052="","","."&amp;$C1052&amp;"."&amp;$B1052)&amp;IF(INDEX(Variables!$D$5:$D$105,MATCH($A1052,Variables!$A$5:$A$105,0))="","","."&amp;INDEX(Variables!$D$5:$D$105,MATCH($A1052,Variables!$A$5:$A$105,0)))&amp;"."&amp;K$5</f>
        <v/>
      </c>
      <c r="L1052" s="41">
        <f>L$134*$D1052*INDEX(L$117:L$133,$E1052)</f>
        <v/>
      </c>
      <c r="M1052" s="40">
        <f>M$134*$D1052*INDEX(M$117:M$133,$E1052)</f>
        <v/>
      </c>
      <c r="N1052" s="40">
        <f>N$134*$D1052*INDEX(N$117:N$133,$E1052)</f>
        <v/>
      </c>
      <c r="O1052" s="40">
        <f>O$134*$D1052*INDEX(O$117:O$133,$E1052)</f>
        <v/>
      </c>
      <c r="P1052" s="40">
        <f>P$134*$D1052*INDEX(P$117:P$133,$E1052)</f>
        <v/>
      </c>
      <c r="Q1052" s="40">
        <f>Q$134*$D1052*INDEX(Q$117:Q$133,$E1052)</f>
        <v/>
      </c>
      <c r="R1052" s="40">
        <f>R$134*$D1052*INDEX(R$117:R$133,$E1052)</f>
        <v/>
      </c>
      <c r="S1052" s="40">
        <f>S$134*$D1052*INDEX(S$117:S$133,$E1052)</f>
        <v/>
      </c>
      <c r="T1052" s="40">
        <f>T$134*$D1052*INDEX(T$117:T$133,$E1052)</f>
        <v/>
      </c>
      <c r="U1052" s="40">
        <f>U$134*$D1052*INDEX(U$117:U$133,$E1052)</f>
        <v/>
      </c>
      <c r="V1052" s="40">
        <f>V$134*$D1052*INDEX(V$117:V$133,$E1052)</f>
        <v/>
      </c>
      <c r="W1052" s="40">
        <f>W$134*$D1052*INDEX(W$117:W$133,$E1052)</f>
        <v/>
      </c>
      <c r="X1052" s="40">
        <f>X$134*$D1052*INDEX(X$117:X$133,$E1052)</f>
        <v/>
      </c>
      <c r="Y1052" s="40">
        <f>Y$134*$D1052*INDEX(Y$117:Y$133,$E1052)</f>
        <v/>
      </c>
      <c r="Z1052" s="40">
        <f>Z$134*$D1052*INDEX(Z$117:Z$133,$E1052)</f>
        <v/>
      </c>
      <c r="AA1052" s="40">
        <f>AA$134*$D1052*INDEX(AA$117:AA$133,$E1052)</f>
        <v/>
      </c>
      <c r="AB1052" s="40">
        <f>AB$134*$D1052*INDEX(AB$117:AB$133,$E1052)</f>
        <v/>
      </c>
      <c r="AC1052" s="40">
        <f>AC$134*$D1052*INDEX(AC$117:AC$133,$E1052)</f>
        <v/>
      </c>
      <c r="AD1052" s="42">
        <f>ETSCOST(AD$134,$D1052,INDEX(AD$117:AD$133,$E1052))</f>
        <v/>
      </c>
      <c r="AE1052" s="25">
        <f>LOWER(Settings!$C$4)&amp;".mit."&amp;$A1052&amp;IF($C1052="","","."&amp;$C1052&amp;"."&amp;$B1052)&amp;IF(INDEX(Variables!$D$5:$D$105,MATCH($A1052,Variables!$A$5:$A$105,0))="","","."&amp;INDEX(Variables!$D$5:$D$105,MATCH($A1052,Variables!$A$5:$A$105,0)))&amp;"."&amp;AE$5</f>
        <v/>
      </c>
      <c r="AF1052" s="41">
        <f>AF$134*$D1052*INDEX(AF$117:AF$133,$E1052)</f>
        <v/>
      </c>
      <c r="AG1052" s="40">
        <f>AG$134*$D1052*INDEX(AG$117:AG$133,$E1052)</f>
        <v/>
      </c>
      <c r="AH1052" s="40">
        <f>AH$134*$D1052*INDEX(AH$117:AH$133,$E1052)</f>
        <v/>
      </c>
      <c r="AI1052" s="40">
        <f>AI$134*$D1052*INDEX(AI$117:AI$133,$E1052)</f>
        <v/>
      </c>
      <c r="AJ1052" s="40">
        <f>AJ$134*$D1052*INDEX(AJ$117:AJ$133,$E1052)</f>
        <v/>
      </c>
      <c r="AK1052" s="40">
        <f>AK$134*$D1052*INDEX(AK$117:AK$133,$E1052)</f>
        <v/>
      </c>
      <c r="AL1052" s="40">
        <f>AL$134*$D1052*INDEX(AL$117:AL$133,$E1052)</f>
        <v/>
      </c>
      <c r="AM1052" s="40">
        <f>AM$134*$D1052*INDEX(AM$117:AM$133,$E1052)</f>
        <v/>
      </c>
      <c r="AN1052" s="40">
        <f>AN$134*$D1052*INDEX(AN$117:AN$133,$E1052)</f>
        <v/>
      </c>
      <c r="AO1052" s="40">
        <f>AO$134*$D1052*INDEX(AO$117:AO$133,$E1052)</f>
        <v/>
      </c>
      <c r="AP1052" s="40">
        <f>AP$134*$D1052*INDEX(AP$117:AP$133,$E1052)</f>
        <v/>
      </c>
      <c r="AQ1052" s="40">
        <f>AQ$134*$D1052*INDEX(AQ$117:AQ$133,$E1052)</f>
        <v/>
      </c>
      <c r="AR1052" s="40">
        <f>AR$134*$D1052*INDEX(AR$117:AR$133,$E1052)</f>
        <v/>
      </c>
      <c r="AS1052" s="40">
        <f>AS$134*$D1052*INDEX(AS$117:AS$133,$E1052)</f>
        <v/>
      </c>
      <c r="AT1052" s="40">
        <f>AT$134*$D1052*INDEX(AT$117:AT$133,$E1052)</f>
        <v/>
      </c>
      <c r="AU1052" s="40">
        <f>AU$134*$D1052*INDEX(AU$117:AU$133,$E1052)</f>
        <v/>
      </c>
      <c r="AV1052" s="40">
        <f>AV$134*$D1052*INDEX(AV$117:AV$133,$E1052)</f>
        <v/>
      </c>
      <c r="AW1052" s="40">
        <f>AW$134*$D1052*INDEX(AW$117:AW$133,$E1052)</f>
        <v/>
      </c>
      <c r="AX1052" s="42">
        <f>ETSCOST(AX$134,$D1052,INDEX(AX$117:AX$133,$E1052))</f>
        <v/>
      </c>
    </row>
    <row r="1053" hidden="1" outlineLevel="2">
      <c r="A1053" s="5" t="inlineStr">
        <is>
          <t>ets</t>
        </is>
      </c>
      <c r="B1053" s="5" t="inlineStr">
        <is>
          <t>oop</t>
        </is>
      </c>
      <c r="C1053" s="5" t="inlineStr">
        <is>
          <t>irn</t>
        </is>
      </c>
      <c r="D1053" s="40">
        <f>INDEX(Inputs!$T$5:$T$132,MATCH($B1053&amp;"|"&amp;$C1053,Inputs!$A$5:$A$132,0))</f>
        <v/>
      </c>
      <c r="E1053" s="40">
        <f>INDEX(Inputs!$K$5:$K$132,MATCH($B1053&amp;"|"&amp;$C1053,Inputs!$A$5:$A$132,0))</f>
        <v/>
      </c>
      <c r="F1053" s="39" t="n"/>
      <c r="G1053" s="39" t="n"/>
      <c r="H1053" s="5">
        <f>INDEX(Variables!$B$5:$B$105,MATCH($A1053,Variables!$A$5:$A$105,0))&amp;IF($C1053="",""," | "&amp;INDEX(Mapping!$B$5:$B$26,MATCH($C1053,Mapping!$A$5:$A$26,0))&amp;" | "&amp;INDEX(Mapping!$B$30:$B$41,MATCH($B1053,Mapping!$A$30:$A$41,0)))</f>
        <v/>
      </c>
      <c r="I1053" s="5">
        <f>INDEX(Variables!$C$5:$C$105,MATCH($A1053,Variables!$A$5:$A$105,0))</f>
        <v/>
      </c>
      <c r="J1053" s="5">
        <f>INDEX(Variables!$E$5:$E$105,MATCH($A1053,Variables!$A$5:$A$105,0))</f>
        <v/>
      </c>
      <c r="K1053" s="25">
        <f>LOWER(Settings!$C$4)&amp;".mit."&amp;$A1053&amp;IF($C1053="","","."&amp;$C1053&amp;"."&amp;$B1053)&amp;IF(INDEX(Variables!$D$5:$D$105,MATCH($A1053,Variables!$A$5:$A$105,0))="","","."&amp;INDEX(Variables!$D$5:$D$105,MATCH($A1053,Variables!$A$5:$A$105,0)))&amp;"."&amp;K$5</f>
        <v/>
      </c>
      <c r="L1053" s="41">
        <f>L$134*$D1053*INDEX(L$117:L$133,$E1053)</f>
        <v/>
      </c>
      <c r="M1053" s="40">
        <f>M$134*$D1053*INDEX(M$117:M$133,$E1053)</f>
        <v/>
      </c>
      <c r="N1053" s="40">
        <f>N$134*$D1053*INDEX(N$117:N$133,$E1053)</f>
        <v/>
      </c>
      <c r="O1053" s="40">
        <f>O$134*$D1053*INDEX(O$117:O$133,$E1053)</f>
        <v/>
      </c>
      <c r="P1053" s="40">
        <f>P$134*$D1053*INDEX(P$117:P$133,$E1053)</f>
        <v/>
      </c>
      <c r="Q1053" s="40">
        <f>Q$134*$D1053*INDEX(Q$117:Q$133,$E1053)</f>
        <v/>
      </c>
      <c r="R1053" s="40">
        <f>R$134*$D1053*INDEX(R$117:R$133,$E1053)</f>
        <v/>
      </c>
      <c r="S1053" s="40">
        <f>S$134*$D1053*INDEX(S$117:S$133,$E1053)</f>
        <v/>
      </c>
      <c r="T1053" s="40">
        <f>T$134*$D1053*INDEX(T$117:T$133,$E1053)</f>
        <v/>
      </c>
      <c r="U1053" s="40">
        <f>U$134*$D1053*INDEX(U$117:U$133,$E1053)</f>
        <v/>
      </c>
      <c r="V1053" s="40">
        <f>V$134*$D1053*INDEX(V$117:V$133,$E1053)</f>
        <v/>
      </c>
      <c r="W1053" s="40">
        <f>W$134*$D1053*INDEX(W$117:W$133,$E1053)</f>
        <v/>
      </c>
      <c r="X1053" s="40">
        <f>X$134*$D1053*INDEX(X$117:X$133,$E1053)</f>
        <v/>
      </c>
      <c r="Y1053" s="40">
        <f>Y$134*$D1053*INDEX(Y$117:Y$133,$E1053)</f>
        <v/>
      </c>
      <c r="Z1053" s="40">
        <f>Z$134*$D1053*INDEX(Z$117:Z$133,$E1053)</f>
        <v/>
      </c>
      <c r="AA1053" s="40">
        <f>AA$134*$D1053*INDEX(AA$117:AA$133,$E1053)</f>
        <v/>
      </c>
      <c r="AB1053" s="40">
        <f>AB$134*$D1053*INDEX(AB$117:AB$133,$E1053)</f>
        <v/>
      </c>
      <c r="AC1053" s="40">
        <f>AC$134*$D1053*INDEX(AC$117:AC$133,$E1053)</f>
        <v/>
      </c>
      <c r="AD1053" s="42">
        <f>ETSCOST(AD$134,$D1053,INDEX(AD$117:AD$133,$E1053))</f>
        <v/>
      </c>
      <c r="AE1053" s="25">
        <f>LOWER(Settings!$C$4)&amp;".mit."&amp;$A1053&amp;IF($C1053="","","."&amp;$C1053&amp;"."&amp;$B1053)&amp;IF(INDEX(Variables!$D$5:$D$105,MATCH($A1053,Variables!$A$5:$A$105,0))="","","."&amp;INDEX(Variables!$D$5:$D$105,MATCH($A1053,Variables!$A$5:$A$105,0)))&amp;"."&amp;AE$5</f>
        <v/>
      </c>
      <c r="AF1053" s="41">
        <f>AF$134*$D1053*INDEX(AF$117:AF$133,$E1053)</f>
        <v/>
      </c>
      <c r="AG1053" s="40">
        <f>AG$134*$D1053*INDEX(AG$117:AG$133,$E1053)</f>
        <v/>
      </c>
      <c r="AH1053" s="40">
        <f>AH$134*$D1053*INDEX(AH$117:AH$133,$E1053)</f>
        <v/>
      </c>
      <c r="AI1053" s="40">
        <f>AI$134*$D1053*INDEX(AI$117:AI$133,$E1053)</f>
        <v/>
      </c>
      <c r="AJ1053" s="40">
        <f>AJ$134*$D1053*INDEX(AJ$117:AJ$133,$E1053)</f>
        <v/>
      </c>
      <c r="AK1053" s="40">
        <f>AK$134*$D1053*INDEX(AK$117:AK$133,$E1053)</f>
        <v/>
      </c>
      <c r="AL1053" s="40">
        <f>AL$134*$D1053*INDEX(AL$117:AL$133,$E1053)</f>
        <v/>
      </c>
      <c r="AM1053" s="40">
        <f>AM$134*$D1053*INDEX(AM$117:AM$133,$E1053)</f>
        <v/>
      </c>
      <c r="AN1053" s="40">
        <f>AN$134*$D1053*INDEX(AN$117:AN$133,$E1053)</f>
        <v/>
      </c>
      <c r="AO1053" s="40">
        <f>AO$134*$D1053*INDEX(AO$117:AO$133,$E1053)</f>
        <v/>
      </c>
      <c r="AP1053" s="40">
        <f>AP$134*$D1053*INDEX(AP$117:AP$133,$E1053)</f>
        <v/>
      </c>
      <c r="AQ1053" s="40">
        <f>AQ$134*$D1053*INDEX(AQ$117:AQ$133,$E1053)</f>
        <v/>
      </c>
      <c r="AR1053" s="40">
        <f>AR$134*$D1053*INDEX(AR$117:AR$133,$E1053)</f>
        <v/>
      </c>
      <c r="AS1053" s="40">
        <f>AS$134*$D1053*INDEX(AS$117:AS$133,$E1053)</f>
        <v/>
      </c>
      <c r="AT1053" s="40">
        <f>AT$134*$D1053*INDEX(AT$117:AT$133,$E1053)</f>
        <v/>
      </c>
      <c r="AU1053" s="40">
        <f>AU$134*$D1053*INDEX(AU$117:AU$133,$E1053)</f>
        <v/>
      </c>
      <c r="AV1053" s="40">
        <f>AV$134*$D1053*INDEX(AV$117:AV$133,$E1053)</f>
        <v/>
      </c>
      <c r="AW1053" s="40">
        <f>AW$134*$D1053*INDEX(AW$117:AW$133,$E1053)</f>
        <v/>
      </c>
      <c r="AX1053" s="42">
        <f>ETSCOST(AX$134,$D1053,INDEX(AX$117:AX$133,$E1053))</f>
        <v/>
      </c>
    </row>
    <row r="1054" hidden="1" outlineLevel="2">
      <c r="A1054" s="5" t="inlineStr">
        <is>
          <t>ets</t>
        </is>
      </c>
      <c r="B1054" s="5" t="inlineStr">
        <is>
          <t>bio</t>
        </is>
      </c>
      <c r="C1054" s="5" t="inlineStr">
        <is>
          <t>irn</t>
        </is>
      </c>
      <c r="D1054" s="40">
        <f>INDEX(Inputs!$T$5:$T$132,MATCH($B1054&amp;"|"&amp;$C1054,Inputs!$A$5:$A$132,0))</f>
        <v/>
      </c>
      <c r="E1054" s="40">
        <f>INDEX(Inputs!$K$5:$K$132,MATCH($B1054&amp;"|"&amp;$C1054,Inputs!$A$5:$A$132,0))</f>
        <v/>
      </c>
      <c r="F1054" s="39" t="n"/>
      <c r="G1054" s="39" t="n"/>
      <c r="H1054" s="5">
        <f>INDEX(Variables!$B$5:$B$105,MATCH($A1054,Variables!$A$5:$A$105,0))&amp;IF($C1054="",""," | "&amp;INDEX(Mapping!$B$5:$B$26,MATCH($C1054,Mapping!$A$5:$A$26,0))&amp;" | "&amp;INDEX(Mapping!$B$30:$B$41,MATCH($B1054,Mapping!$A$30:$A$41,0)))</f>
        <v/>
      </c>
      <c r="I1054" s="5">
        <f>INDEX(Variables!$C$5:$C$105,MATCH($A1054,Variables!$A$5:$A$105,0))</f>
        <v/>
      </c>
      <c r="J1054" s="5">
        <f>INDEX(Variables!$E$5:$E$105,MATCH($A1054,Variables!$A$5:$A$105,0))</f>
        <v/>
      </c>
      <c r="K1054" s="25">
        <f>LOWER(Settings!$C$4)&amp;".mit."&amp;$A1054&amp;IF($C1054="","","."&amp;$C1054&amp;"."&amp;$B1054)&amp;IF(INDEX(Variables!$D$5:$D$105,MATCH($A1054,Variables!$A$5:$A$105,0))="","","."&amp;INDEX(Variables!$D$5:$D$105,MATCH($A1054,Variables!$A$5:$A$105,0)))&amp;"."&amp;K$5</f>
        <v/>
      </c>
      <c r="L1054" s="41">
        <f>L$134*$D1054*INDEX(L$117:L$133,$E1054)</f>
        <v/>
      </c>
      <c r="M1054" s="40">
        <f>M$134*$D1054*INDEX(M$117:M$133,$E1054)</f>
        <v/>
      </c>
      <c r="N1054" s="40">
        <f>N$134*$D1054*INDEX(N$117:N$133,$E1054)</f>
        <v/>
      </c>
      <c r="O1054" s="40">
        <f>O$134*$D1054*INDEX(O$117:O$133,$E1054)</f>
        <v/>
      </c>
      <c r="P1054" s="40">
        <f>P$134*$D1054*INDEX(P$117:P$133,$E1054)</f>
        <v/>
      </c>
      <c r="Q1054" s="40">
        <f>Q$134*$D1054*INDEX(Q$117:Q$133,$E1054)</f>
        <v/>
      </c>
      <c r="R1054" s="40">
        <f>R$134*$D1054*INDEX(R$117:R$133,$E1054)</f>
        <v/>
      </c>
      <c r="S1054" s="40">
        <f>S$134*$D1054*INDEX(S$117:S$133,$E1054)</f>
        <v/>
      </c>
      <c r="T1054" s="40">
        <f>T$134*$D1054*INDEX(T$117:T$133,$E1054)</f>
        <v/>
      </c>
      <c r="U1054" s="40">
        <f>U$134*$D1054*INDEX(U$117:U$133,$E1054)</f>
        <v/>
      </c>
      <c r="V1054" s="40">
        <f>V$134*$D1054*INDEX(V$117:V$133,$E1054)</f>
        <v/>
      </c>
      <c r="W1054" s="40">
        <f>W$134*$D1054*INDEX(W$117:W$133,$E1054)</f>
        <v/>
      </c>
      <c r="X1054" s="40">
        <f>X$134*$D1054*INDEX(X$117:X$133,$E1054)</f>
        <v/>
      </c>
      <c r="Y1054" s="40">
        <f>Y$134*$D1054*INDEX(Y$117:Y$133,$E1054)</f>
        <v/>
      </c>
      <c r="Z1054" s="40">
        <f>Z$134*$D1054*INDEX(Z$117:Z$133,$E1054)</f>
        <v/>
      </c>
      <c r="AA1054" s="40">
        <f>AA$134*$D1054*INDEX(AA$117:AA$133,$E1054)</f>
        <v/>
      </c>
      <c r="AB1054" s="40">
        <f>AB$134*$D1054*INDEX(AB$117:AB$133,$E1054)</f>
        <v/>
      </c>
      <c r="AC1054" s="40">
        <f>AC$134*$D1054*INDEX(AC$117:AC$133,$E1054)</f>
        <v/>
      </c>
      <c r="AD1054" s="42">
        <f>ETSCOST(AD$134,$D1054,INDEX(AD$117:AD$133,$E1054))</f>
        <v/>
      </c>
      <c r="AE1054" s="25">
        <f>LOWER(Settings!$C$4)&amp;".mit."&amp;$A1054&amp;IF($C1054="","","."&amp;$C1054&amp;"."&amp;$B1054)&amp;IF(INDEX(Variables!$D$5:$D$105,MATCH($A1054,Variables!$A$5:$A$105,0))="","","."&amp;INDEX(Variables!$D$5:$D$105,MATCH($A1054,Variables!$A$5:$A$105,0)))&amp;"."&amp;AE$5</f>
        <v/>
      </c>
      <c r="AF1054" s="41">
        <f>AF$134*$D1054*INDEX(AF$117:AF$133,$E1054)</f>
        <v/>
      </c>
      <c r="AG1054" s="40">
        <f>AG$134*$D1054*INDEX(AG$117:AG$133,$E1054)</f>
        <v/>
      </c>
      <c r="AH1054" s="40">
        <f>AH$134*$D1054*INDEX(AH$117:AH$133,$E1054)</f>
        <v/>
      </c>
      <c r="AI1054" s="40">
        <f>AI$134*$D1054*INDEX(AI$117:AI$133,$E1054)</f>
        <v/>
      </c>
      <c r="AJ1054" s="40">
        <f>AJ$134*$D1054*INDEX(AJ$117:AJ$133,$E1054)</f>
        <v/>
      </c>
      <c r="AK1054" s="40">
        <f>AK$134*$D1054*INDEX(AK$117:AK$133,$E1054)</f>
        <v/>
      </c>
      <c r="AL1054" s="40">
        <f>AL$134*$D1054*INDEX(AL$117:AL$133,$E1054)</f>
        <v/>
      </c>
      <c r="AM1054" s="40">
        <f>AM$134*$D1054*INDEX(AM$117:AM$133,$E1054)</f>
        <v/>
      </c>
      <c r="AN1054" s="40">
        <f>AN$134*$D1054*INDEX(AN$117:AN$133,$E1054)</f>
        <v/>
      </c>
      <c r="AO1054" s="40">
        <f>AO$134*$D1054*INDEX(AO$117:AO$133,$E1054)</f>
        <v/>
      </c>
      <c r="AP1054" s="40">
        <f>AP$134*$D1054*INDEX(AP$117:AP$133,$E1054)</f>
        <v/>
      </c>
      <c r="AQ1054" s="40">
        <f>AQ$134*$D1054*INDEX(AQ$117:AQ$133,$E1054)</f>
        <v/>
      </c>
      <c r="AR1054" s="40">
        <f>AR$134*$D1054*INDEX(AR$117:AR$133,$E1054)</f>
        <v/>
      </c>
      <c r="AS1054" s="40">
        <f>AS$134*$D1054*INDEX(AS$117:AS$133,$E1054)</f>
        <v/>
      </c>
      <c r="AT1054" s="40">
        <f>AT$134*$D1054*INDEX(AT$117:AT$133,$E1054)</f>
        <v/>
      </c>
      <c r="AU1054" s="40">
        <f>AU$134*$D1054*INDEX(AU$117:AU$133,$E1054)</f>
        <v/>
      </c>
      <c r="AV1054" s="40">
        <f>AV$134*$D1054*INDEX(AV$117:AV$133,$E1054)</f>
        <v/>
      </c>
      <c r="AW1054" s="40">
        <f>AW$134*$D1054*INDEX(AW$117:AW$133,$E1054)</f>
        <v/>
      </c>
      <c r="AX1054" s="42">
        <f>ETSCOST(AX$134,$D1054,INDEX(AX$117:AX$133,$E1054))</f>
        <v/>
      </c>
    </row>
    <row r="1055" hidden="1" outlineLevel="2"/>
    <row r="1056" hidden="1" outlineLevel="2">
      <c r="A1056" s="5" t="inlineStr">
        <is>
          <t>ntx</t>
        </is>
      </c>
      <c r="B1056" s="5" t="inlineStr">
        <is>
          <t>coa</t>
        </is>
      </c>
      <c r="C1056" s="5" t="inlineStr">
        <is>
          <t>irn</t>
        </is>
      </c>
      <c r="D1056" s="40">
        <f>INDEX(Inputs!$L$5:$L$132,MATCH($B1056&amp;"|"&amp;$C1056,Inputs!$A$5:$A$132,0))</f>
        <v/>
      </c>
      <c r="E1056" s="40">
        <f>INDEX(Inputs!$I$5:$I$132,MATCH($B1056&amp;"|"&amp;$C1056,Inputs!$A$5:$A$132,0))</f>
        <v/>
      </c>
      <c r="F1056" s="39" t="n"/>
      <c r="G1056" s="39" t="n"/>
      <c r="H1056" s="5">
        <f>INDEX(Variables!$B$5:$B$105,MATCH($A1056,Variables!$A$5:$A$105,0))&amp;IF($C1056="",""," | "&amp;INDEX(Mapping!$B$5:$B$26,MATCH($C1056,Mapping!$A$5:$A$26,0))&amp;" | "&amp;INDEX(Mapping!$B$30:$B$41,MATCH($B1056,Mapping!$A$30:$A$41,0)))</f>
        <v/>
      </c>
      <c r="I1056" s="5">
        <f>INDEX(Variables!$C$5:$C$105,MATCH($A1056,Variables!$A$5:$A$105,0))</f>
        <v/>
      </c>
      <c r="J1056" s="5">
        <f>INDEX(Variables!$E$5:$E$105,MATCH($A1056,Variables!$A$5:$A$105,0))</f>
        <v/>
      </c>
      <c r="K1056" s="25">
        <f>LOWER(Settings!$C$4)&amp;".mit."&amp;$A1056&amp;IF($C1056="","","."&amp;$C1056&amp;"."&amp;$B1056)&amp;IF(INDEX(Variables!$D$5:$D$105,MATCH($A1056,Variables!$A$5:$A$105,0))="","","."&amp;INDEX(Variables!$D$5:$D$105,MATCH($A1056,Variables!$A$5:$A$105,0)))&amp;"."&amp;K$5</f>
        <v/>
      </c>
      <c r="L1056" s="41">
        <f>INDEX(L$78:L$91,$D1056)/$E1056</f>
        <v/>
      </c>
      <c r="M1056" s="40">
        <f>INDEX(M$78:M$91,$D1056)/$E1056</f>
        <v/>
      </c>
      <c r="N1056" s="40">
        <f>INDEX(N$78:N$91,$D1056)/$E1056</f>
        <v/>
      </c>
      <c r="O1056" s="40">
        <f>INDEX(O$78:O$91,$D1056)/$E1056</f>
        <v/>
      </c>
      <c r="P1056" s="40">
        <f>INDEX(P$78:P$91,$D1056)/$E1056</f>
        <v/>
      </c>
      <c r="Q1056" s="40">
        <f>INDEX(Q$78:Q$91,$D1056)/$E1056</f>
        <v/>
      </c>
      <c r="R1056" s="40">
        <f>INDEX(R$78:R$91,$D1056)/$E1056</f>
        <v/>
      </c>
      <c r="S1056" s="40">
        <f>INDEX(S$78:S$91,$D1056)/$E1056</f>
        <v/>
      </c>
      <c r="T1056" s="40">
        <f>INDEX(T$78:T$91,$D1056)/$E1056</f>
        <v/>
      </c>
      <c r="U1056" s="40">
        <f>INDEX(U$78:U$91,$D1056)/$E1056</f>
        <v/>
      </c>
      <c r="V1056" s="40">
        <f>INDEX(V$78:V$91,$D1056)/$E1056</f>
        <v/>
      </c>
      <c r="W1056" s="40">
        <f>INDEX(W$78:W$91,$D1056)/$E1056</f>
        <v/>
      </c>
      <c r="X1056" s="40">
        <f>INDEX(X$78:X$91,$D1056)/$E1056</f>
        <v/>
      </c>
      <c r="Y1056" s="40">
        <f>INDEX(Y$78:Y$91,$D1056)/$E1056</f>
        <v/>
      </c>
      <c r="Z1056" s="40">
        <f>INDEX(Z$78:Z$91,$D1056)/$E1056</f>
        <v/>
      </c>
      <c r="AA1056" s="40">
        <f>INDEX(AA$78:AA$91,$D1056)/$E1056</f>
        <v/>
      </c>
      <c r="AB1056" s="40">
        <f>INDEX(AB$78:AB$91,$D1056)/$E1056</f>
        <v/>
      </c>
      <c r="AC1056" s="40">
        <f>INDEX(AC$78:AC$91,$D1056)/$E1056</f>
        <v/>
      </c>
      <c r="AD1056" s="42">
        <f>NEWEXCISE(INDEX(AD$78:AD$91,$D1056),$E1056)</f>
        <v/>
      </c>
      <c r="AE1056" s="25">
        <f>LOWER(Settings!$C$4)&amp;".mit."&amp;$A1056&amp;IF($C1056="","","."&amp;$C1056&amp;"."&amp;$B1056)&amp;IF(INDEX(Variables!$D$5:$D$105,MATCH($A1056,Variables!$A$5:$A$105,0))="","","."&amp;INDEX(Variables!$D$5:$D$105,MATCH($A1056,Variables!$A$5:$A$105,0)))&amp;"."&amp;AE$5</f>
        <v/>
      </c>
      <c r="AF1056" s="41">
        <f>INDEX(AF$78:AF$91,$D1056)/$E1056</f>
        <v/>
      </c>
      <c r="AG1056" s="40">
        <f>INDEX(AG$78:AG$91,$D1056)/$E1056</f>
        <v/>
      </c>
      <c r="AH1056" s="40">
        <f>INDEX(AH$78:AH$91,$D1056)/$E1056</f>
        <v/>
      </c>
      <c r="AI1056" s="40">
        <f>INDEX(AI$78:AI$91,$D1056)/$E1056</f>
        <v/>
      </c>
      <c r="AJ1056" s="40">
        <f>INDEX(AJ$78:AJ$91,$D1056)/$E1056</f>
        <v/>
      </c>
      <c r="AK1056" s="40">
        <f>INDEX(AK$78:AK$91,$D1056)/$E1056</f>
        <v/>
      </c>
      <c r="AL1056" s="40">
        <f>INDEX(AL$78:AL$91,$D1056)/$E1056</f>
        <v/>
      </c>
      <c r="AM1056" s="40">
        <f>INDEX(AM$78:AM$91,$D1056)/$E1056</f>
        <v/>
      </c>
      <c r="AN1056" s="40">
        <f>INDEX(AN$78:AN$91,$D1056)/$E1056</f>
        <v/>
      </c>
      <c r="AO1056" s="40">
        <f>INDEX(AO$78:AO$91,$D1056)/$E1056</f>
        <v/>
      </c>
      <c r="AP1056" s="40">
        <f>INDEX(AP$78:AP$91,$D1056)/$E1056</f>
        <v/>
      </c>
      <c r="AQ1056" s="40">
        <f>INDEX(AQ$78:AQ$91,$D1056)/$E1056</f>
        <v/>
      </c>
      <c r="AR1056" s="40">
        <f>INDEX(AR$78:AR$91,$D1056)/$E1056</f>
        <v/>
      </c>
      <c r="AS1056" s="40">
        <f>INDEX(AS$78:AS$91,$D1056)/$E1056</f>
        <v/>
      </c>
      <c r="AT1056" s="40">
        <f>INDEX(AT$78:AT$91,$D1056)/$E1056</f>
        <v/>
      </c>
      <c r="AU1056" s="40">
        <f>INDEX(AU$78:AU$91,$D1056)/$E1056</f>
        <v/>
      </c>
      <c r="AV1056" s="40">
        <f>INDEX(AV$78:AV$91,$D1056)/$E1056</f>
        <v/>
      </c>
      <c r="AW1056" s="40">
        <f>INDEX(AW$78:AW$91,$D1056)/$E1056</f>
        <v/>
      </c>
      <c r="AX1056" s="42">
        <f>NEWEXCISE(INDEX(AX$78:AX$91,$D1056),$E1056)</f>
        <v/>
      </c>
    </row>
    <row r="1057" hidden="1" outlineLevel="2">
      <c r="A1057" s="5" t="inlineStr">
        <is>
          <t>ntx</t>
        </is>
      </c>
      <c r="B1057" s="5" t="inlineStr">
        <is>
          <t>nga</t>
        </is>
      </c>
      <c r="C1057" s="5" t="inlineStr">
        <is>
          <t>irn</t>
        </is>
      </c>
      <c r="D1057" s="40">
        <f>INDEX(Inputs!$L$5:$L$132,MATCH($B1057&amp;"|"&amp;$C1057,Inputs!$A$5:$A$132,0))</f>
        <v/>
      </c>
      <c r="E1057" s="40">
        <f>INDEX(Inputs!$I$5:$I$132,MATCH($B1057&amp;"|"&amp;$C1057,Inputs!$A$5:$A$132,0))</f>
        <v/>
      </c>
      <c r="F1057" s="39" t="n"/>
      <c r="G1057" s="39" t="n"/>
      <c r="H1057" s="5">
        <f>INDEX(Variables!$B$5:$B$105,MATCH($A1057,Variables!$A$5:$A$105,0))&amp;IF($C1057="",""," | "&amp;INDEX(Mapping!$B$5:$B$26,MATCH($C1057,Mapping!$A$5:$A$26,0))&amp;" | "&amp;INDEX(Mapping!$B$30:$B$41,MATCH($B1057,Mapping!$A$30:$A$41,0)))</f>
        <v/>
      </c>
      <c r="I1057" s="5">
        <f>INDEX(Variables!$C$5:$C$105,MATCH($A1057,Variables!$A$5:$A$105,0))</f>
        <v/>
      </c>
      <c r="J1057" s="5">
        <f>INDEX(Variables!$E$5:$E$105,MATCH($A1057,Variables!$A$5:$A$105,0))</f>
        <v/>
      </c>
      <c r="K1057" s="25">
        <f>LOWER(Settings!$C$4)&amp;".mit."&amp;$A1057&amp;IF($C1057="","","."&amp;$C1057&amp;"."&amp;$B1057)&amp;IF(INDEX(Variables!$D$5:$D$105,MATCH($A1057,Variables!$A$5:$A$105,0))="","","."&amp;INDEX(Variables!$D$5:$D$105,MATCH($A1057,Variables!$A$5:$A$105,0)))&amp;"."&amp;K$5</f>
        <v/>
      </c>
      <c r="L1057" s="41">
        <f>INDEX(L$78:L$91,$D1057)/$E1057</f>
        <v/>
      </c>
      <c r="M1057" s="40">
        <f>INDEX(M$78:M$91,$D1057)/$E1057</f>
        <v/>
      </c>
      <c r="N1057" s="40">
        <f>INDEX(N$78:N$91,$D1057)/$E1057</f>
        <v/>
      </c>
      <c r="O1057" s="40">
        <f>INDEX(O$78:O$91,$D1057)/$E1057</f>
        <v/>
      </c>
      <c r="P1057" s="40">
        <f>INDEX(P$78:P$91,$D1057)/$E1057</f>
        <v/>
      </c>
      <c r="Q1057" s="40">
        <f>INDEX(Q$78:Q$91,$D1057)/$E1057</f>
        <v/>
      </c>
      <c r="R1057" s="40">
        <f>INDEX(R$78:R$91,$D1057)/$E1057</f>
        <v/>
      </c>
      <c r="S1057" s="40">
        <f>INDEX(S$78:S$91,$D1057)/$E1057</f>
        <v/>
      </c>
      <c r="T1057" s="40">
        <f>INDEX(T$78:T$91,$D1057)/$E1057</f>
        <v/>
      </c>
      <c r="U1057" s="40">
        <f>INDEX(U$78:U$91,$D1057)/$E1057</f>
        <v/>
      </c>
      <c r="V1057" s="40">
        <f>INDEX(V$78:V$91,$D1057)/$E1057</f>
        <v/>
      </c>
      <c r="W1057" s="40">
        <f>INDEX(W$78:W$91,$D1057)/$E1057</f>
        <v/>
      </c>
      <c r="X1057" s="40">
        <f>INDEX(X$78:X$91,$D1057)/$E1057</f>
        <v/>
      </c>
      <c r="Y1057" s="40">
        <f>INDEX(Y$78:Y$91,$D1057)/$E1057</f>
        <v/>
      </c>
      <c r="Z1057" s="40">
        <f>INDEX(Z$78:Z$91,$D1057)/$E1057</f>
        <v/>
      </c>
      <c r="AA1057" s="40">
        <f>INDEX(AA$78:AA$91,$D1057)/$E1057</f>
        <v/>
      </c>
      <c r="AB1057" s="40">
        <f>INDEX(AB$78:AB$91,$D1057)/$E1057</f>
        <v/>
      </c>
      <c r="AC1057" s="40">
        <f>INDEX(AC$78:AC$91,$D1057)/$E1057</f>
        <v/>
      </c>
      <c r="AD1057" s="42">
        <f>NEWEXCISE(INDEX(AD$78:AD$91,$D1057),$E1057)</f>
        <v/>
      </c>
      <c r="AE1057" s="25">
        <f>LOWER(Settings!$C$4)&amp;".mit."&amp;$A1057&amp;IF($C1057="","","."&amp;$C1057&amp;"."&amp;$B1057)&amp;IF(INDEX(Variables!$D$5:$D$105,MATCH($A1057,Variables!$A$5:$A$105,0))="","","."&amp;INDEX(Variables!$D$5:$D$105,MATCH($A1057,Variables!$A$5:$A$105,0)))&amp;"."&amp;AE$5</f>
        <v/>
      </c>
      <c r="AF1057" s="41">
        <f>INDEX(AF$78:AF$91,$D1057)/$E1057</f>
        <v/>
      </c>
      <c r="AG1057" s="40">
        <f>INDEX(AG$78:AG$91,$D1057)/$E1057</f>
        <v/>
      </c>
      <c r="AH1057" s="40">
        <f>INDEX(AH$78:AH$91,$D1057)/$E1057</f>
        <v/>
      </c>
      <c r="AI1057" s="40">
        <f>INDEX(AI$78:AI$91,$D1057)/$E1057</f>
        <v/>
      </c>
      <c r="AJ1057" s="40">
        <f>INDEX(AJ$78:AJ$91,$D1057)/$E1057</f>
        <v/>
      </c>
      <c r="AK1057" s="40">
        <f>INDEX(AK$78:AK$91,$D1057)/$E1057</f>
        <v/>
      </c>
      <c r="AL1057" s="40">
        <f>INDEX(AL$78:AL$91,$D1057)/$E1057</f>
        <v/>
      </c>
      <c r="AM1057" s="40">
        <f>INDEX(AM$78:AM$91,$D1057)/$E1057</f>
        <v/>
      </c>
      <c r="AN1057" s="40">
        <f>INDEX(AN$78:AN$91,$D1057)/$E1057</f>
        <v/>
      </c>
      <c r="AO1057" s="40">
        <f>INDEX(AO$78:AO$91,$D1057)/$E1057</f>
        <v/>
      </c>
      <c r="AP1057" s="40">
        <f>INDEX(AP$78:AP$91,$D1057)/$E1057</f>
        <v/>
      </c>
      <c r="AQ1057" s="40">
        <f>INDEX(AQ$78:AQ$91,$D1057)/$E1057</f>
        <v/>
      </c>
      <c r="AR1057" s="40">
        <f>INDEX(AR$78:AR$91,$D1057)/$E1057</f>
        <v/>
      </c>
      <c r="AS1057" s="40">
        <f>INDEX(AS$78:AS$91,$D1057)/$E1057</f>
        <v/>
      </c>
      <c r="AT1057" s="40">
        <f>INDEX(AT$78:AT$91,$D1057)/$E1057</f>
        <v/>
      </c>
      <c r="AU1057" s="40">
        <f>INDEX(AU$78:AU$91,$D1057)/$E1057</f>
        <v/>
      </c>
      <c r="AV1057" s="40">
        <f>INDEX(AV$78:AV$91,$D1057)/$E1057</f>
        <v/>
      </c>
      <c r="AW1057" s="40">
        <f>INDEX(AW$78:AW$91,$D1057)/$E1057</f>
        <v/>
      </c>
      <c r="AX1057" s="42">
        <f>NEWEXCISE(INDEX(AX$78:AX$91,$D1057),$E1057)</f>
        <v/>
      </c>
    </row>
    <row r="1058" hidden="1" outlineLevel="2">
      <c r="A1058" s="5" t="inlineStr">
        <is>
          <t>ntx</t>
        </is>
      </c>
      <c r="B1058" s="5" t="inlineStr">
        <is>
          <t>gso</t>
        </is>
      </c>
      <c r="C1058" s="5" t="inlineStr">
        <is>
          <t>irn</t>
        </is>
      </c>
      <c r="D1058" s="40">
        <f>INDEX(Inputs!$L$5:$L$132,MATCH($B1058&amp;"|"&amp;$C1058,Inputs!$A$5:$A$132,0))</f>
        <v/>
      </c>
      <c r="E1058" s="40">
        <f>INDEX(Inputs!$I$5:$I$132,MATCH($B1058&amp;"|"&amp;$C1058,Inputs!$A$5:$A$132,0))</f>
        <v/>
      </c>
      <c r="F1058" s="39" t="n"/>
      <c r="G1058" s="39" t="n"/>
      <c r="H1058" s="5">
        <f>INDEX(Variables!$B$5:$B$105,MATCH($A1058,Variables!$A$5:$A$105,0))&amp;IF($C1058="",""," | "&amp;INDEX(Mapping!$B$5:$B$26,MATCH($C1058,Mapping!$A$5:$A$26,0))&amp;" | "&amp;INDEX(Mapping!$B$30:$B$41,MATCH($B1058,Mapping!$A$30:$A$41,0)))</f>
        <v/>
      </c>
      <c r="I1058" s="5">
        <f>INDEX(Variables!$C$5:$C$105,MATCH($A1058,Variables!$A$5:$A$105,0))</f>
        <v/>
      </c>
      <c r="J1058" s="5">
        <f>INDEX(Variables!$E$5:$E$105,MATCH($A1058,Variables!$A$5:$A$105,0))</f>
        <v/>
      </c>
      <c r="K1058" s="25">
        <f>LOWER(Settings!$C$4)&amp;".mit."&amp;$A1058&amp;IF($C1058="","","."&amp;$C1058&amp;"."&amp;$B1058)&amp;IF(INDEX(Variables!$D$5:$D$105,MATCH($A1058,Variables!$A$5:$A$105,0))="","","."&amp;INDEX(Variables!$D$5:$D$105,MATCH($A1058,Variables!$A$5:$A$105,0)))&amp;"."&amp;K$5</f>
        <v/>
      </c>
      <c r="L1058" s="41">
        <f>INDEX(L$78:L$91,$D1058)/$E1058</f>
        <v/>
      </c>
      <c r="M1058" s="40">
        <f>INDEX(M$78:M$91,$D1058)/$E1058</f>
        <v/>
      </c>
      <c r="N1058" s="40">
        <f>INDEX(N$78:N$91,$D1058)/$E1058</f>
        <v/>
      </c>
      <c r="O1058" s="40">
        <f>INDEX(O$78:O$91,$D1058)/$E1058</f>
        <v/>
      </c>
      <c r="P1058" s="40">
        <f>INDEX(P$78:P$91,$D1058)/$E1058</f>
        <v/>
      </c>
      <c r="Q1058" s="40">
        <f>INDEX(Q$78:Q$91,$D1058)/$E1058</f>
        <v/>
      </c>
      <c r="R1058" s="40">
        <f>INDEX(R$78:R$91,$D1058)/$E1058</f>
        <v/>
      </c>
      <c r="S1058" s="40">
        <f>INDEX(S$78:S$91,$D1058)/$E1058</f>
        <v/>
      </c>
      <c r="T1058" s="40">
        <f>INDEX(T$78:T$91,$D1058)/$E1058</f>
        <v/>
      </c>
      <c r="U1058" s="40">
        <f>INDEX(U$78:U$91,$D1058)/$E1058</f>
        <v/>
      </c>
      <c r="V1058" s="40">
        <f>INDEX(V$78:V$91,$D1058)/$E1058</f>
        <v/>
      </c>
      <c r="W1058" s="40">
        <f>INDEX(W$78:W$91,$D1058)/$E1058</f>
        <v/>
      </c>
      <c r="X1058" s="40">
        <f>INDEX(X$78:X$91,$D1058)/$E1058</f>
        <v/>
      </c>
      <c r="Y1058" s="40">
        <f>INDEX(Y$78:Y$91,$D1058)/$E1058</f>
        <v/>
      </c>
      <c r="Z1058" s="40">
        <f>INDEX(Z$78:Z$91,$D1058)/$E1058</f>
        <v/>
      </c>
      <c r="AA1058" s="40">
        <f>INDEX(AA$78:AA$91,$D1058)/$E1058</f>
        <v/>
      </c>
      <c r="AB1058" s="40">
        <f>INDEX(AB$78:AB$91,$D1058)/$E1058</f>
        <v/>
      </c>
      <c r="AC1058" s="40">
        <f>INDEX(AC$78:AC$91,$D1058)/$E1058</f>
        <v/>
      </c>
      <c r="AD1058" s="42">
        <f>NEWEXCISE(INDEX(AD$78:AD$91,$D1058),$E1058)</f>
        <v/>
      </c>
      <c r="AE1058" s="25">
        <f>LOWER(Settings!$C$4)&amp;".mit."&amp;$A1058&amp;IF($C1058="","","."&amp;$C1058&amp;"."&amp;$B1058)&amp;IF(INDEX(Variables!$D$5:$D$105,MATCH($A1058,Variables!$A$5:$A$105,0))="","","."&amp;INDEX(Variables!$D$5:$D$105,MATCH($A1058,Variables!$A$5:$A$105,0)))&amp;"."&amp;AE$5</f>
        <v/>
      </c>
      <c r="AF1058" s="41">
        <f>INDEX(AF$78:AF$91,$D1058)/$E1058</f>
        <v/>
      </c>
      <c r="AG1058" s="40">
        <f>INDEX(AG$78:AG$91,$D1058)/$E1058</f>
        <v/>
      </c>
      <c r="AH1058" s="40">
        <f>INDEX(AH$78:AH$91,$D1058)/$E1058</f>
        <v/>
      </c>
      <c r="AI1058" s="40">
        <f>INDEX(AI$78:AI$91,$D1058)/$E1058</f>
        <v/>
      </c>
      <c r="AJ1058" s="40">
        <f>INDEX(AJ$78:AJ$91,$D1058)/$E1058</f>
        <v/>
      </c>
      <c r="AK1058" s="40">
        <f>INDEX(AK$78:AK$91,$D1058)/$E1058</f>
        <v/>
      </c>
      <c r="AL1058" s="40">
        <f>INDEX(AL$78:AL$91,$D1058)/$E1058</f>
        <v/>
      </c>
      <c r="AM1058" s="40">
        <f>INDEX(AM$78:AM$91,$D1058)/$E1058</f>
        <v/>
      </c>
      <c r="AN1058" s="40">
        <f>INDEX(AN$78:AN$91,$D1058)/$E1058</f>
        <v/>
      </c>
      <c r="AO1058" s="40">
        <f>INDEX(AO$78:AO$91,$D1058)/$E1058</f>
        <v/>
      </c>
      <c r="AP1058" s="40">
        <f>INDEX(AP$78:AP$91,$D1058)/$E1058</f>
        <v/>
      </c>
      <c r="AQ1058" s="40">
        <f>INDEX(AQ$78:AQ$91,$D1058)/$E1058</f>
        <v/>
      </c>
      <c r="AR1058" s="40">
        <f>INDEX(AR$78:AR$91,$D1058)/$E1058</f>
        <v/>
      </c>
      <c r="AS1058" s="40">
        <f>INDEX(AS$78:AS$91,$D1058)/$E1058</f>
        <v/>
      </c>
      <c r="AT1058" s="40">
        <f>INDEX(AT$78:AT$91,$D1058)/$E1058</f>
        <v/>
      </c>
      <c r="AU1058" s="40">
        <f>INDEX(AU$78:AU$91,$D1058)/$E1058</f>
        <v/>
      </c>
      <c r="AV1058" s="40">
        <f>INDEX(AV$78:AV$91,$D1058)/$E1058</f>
        <v/>
      </c>
      <c r="AW1058" s="40">
        <f>INDEX(AW$78:AW$91,$D1058)/$E1058</f>
        <v/>
      </c>
      <c r="AX1058" s="42">
        <f>NEWEXCISE(INDEX(AX$78:AX$91,$D1058),$E1058)</f>
        <v/>
      </c>
    </row>
    <row r="1059" hidden="1" outlineLevel="2">
      <c r="A1059" s="5" t="inlineStr">
        <is>
          <t>ntx</t>
        </is>
      </c>
      <c r="B1059" s="5" t="inlineStr">
        <is>
          <t>die</t>
        </is>
      </c>
      <c r="C1059" s="5" t="inlineStr">
        <is>
          <t>irn</t>
        </is>
      </c>
      <c r="D1059" s="40">
        <f>INDEX(Inputs!$L$5:$L$132,MATCH($B1059&amp;"|"&amp;$C1059,Inputs!$A$5:$A$132,0))</f>
        <v/>
      </c>
      <c r="E1059" s="40">
        <f>INDEX(Inputs!$I$5:$I$132,MATCH($B1059&amp;"|"&amp;$C1059,Inputs!$A$5:$A$132,0))</f>
        <v/>
      </c>
      <c r="F1059" s="39" t="n"/>
      <c r="G1059" s="39" t="n"/>
      <c r="H1059" s="5">
        <f>INDEX(Variables!$B$5:$B$105,MATCH($A1059,Variables!$A$5:$A$105,0))&amp;IF($C1059="",""," | "&amp;INDEX(Mapping!$B$5:$B$26,MATCH($C1059,Mapping!$A$5:$A$26,0))&amp;" | "&amp;INDEX(Mapping!$B$30:$B$41,MATCH($B1059,Mapping!$A$30:$A$41,0)))</f>
        <v/>
      </c>
      <c r="I1059" s="5">
        <f>INDEX(Variables!$C$5:$C$105,MATCH($A1059,Variables!$A$5:$A$105,0))</f>
        <v/>
      </c>
      <c r="J1059" s="5">
        <f>INDEX(Variables!$E$5:$E$105,MATCH($A1059,Variables!$A$5:$A$105,0))</f>
        <v/>
      </c>
      <c r="K1059" s="25">
        <f>LOWER(Settings!$C$4)&amp;".mit."&amp;$A1059&amp;IF($C1059="","","."&amp;$C1059&amp;"."&amp;$B1059)&amp;IF(INDEX(Variables!$D$5:$D$105,MATCH($A1059,Variables!$A$5:$A$105,0))="","","."&amp;INDEX(Variables!$D$5:$D$105,MATCH($A1059,Variables!$A$5:$A$105,0)))&amp;"."&amp;K$5</f>
        <v/>
      </c>
      <c r="L1059" s="41">
        <f>INDEX(L$78:L$91,$D1059)/$E1059</f>
        <v/>
      </c>
      <c r="M1059" s="40">
        <f>INDEX(M$78:M$91,$D1059)/$E1059</f>
        <v/>
      </c>
      <c r="N1059" s="40">
        <f>INDEX(N$78:N$91,$D1059)/$E1059</f>
        <v/>
      </c>
      <c r="O1059" s="40">
        <f>INDEX(O$78:O$91,$D1059)/$E1059</f>
        <v/>
      </c>
      <c r="P1059" s="40">
        <f>INDEX(P$78:P$91,$D1059)/$E1059</f>
        <v/>
      </c>
      <c r="Q1059" s="40">
        <f>INDEX(Q$78:Q$91,$D1059)/$E1059</f>
        <v/>
      </c>
      <c r="R1059" s="40">
        <f>INDEX(R$78:R$91,$D1059)/$E1059</f>
        <v/>
      </c>
      <c r="S1059" s="40">
        <f>INDEX(S$78:S$91,$D1059)/$E1059</f>
        <v/>
      </c>
      <c r="T1059" s="40">
        <f>INDEX(T$78:T$91,$D1059)/$E1059</f>
        <v/>
      </c>
      <c r="U1059" s="40">
        <f>INDEX(U$78:U$91,$D1059)/$E1059</f>
        <v/>
      </c>
      <c r="V1059" s="40">
        <f>INDEX(V$78:V$91,$D1059)/$E1059</f>
        <v/>
      </c>
      <c r="W1059" s="40">
        <f>INDEX(W$78:W$91,$D1059)/$E1059</f>
        <v/>
      </c>
      <c r="X1059" s="40">
        <f>INDEX(X$78:X$91,$D1059)/$E1059</f>
        <v/>
      </c>
      <c r="Y1059" s="40">
        <f>INDEX(Y$78:Y$91,$D1059)/$E1059</f>
        <v/>
      </c>
      <c r="Z1059" s="40">
        <f>INDEX(Z$78:Z$91,$D1059)/$E1059</f>
        <v/>
      </c>
      <c r="AA1059" s="40">
        <f>INDEX(AA$78:AA$91,$D1059)/$E1059</f>
        <v/>
      </c>
      <c r="AB1059" s="40">
        <f>INDEX(AB$78:AB$91,$D1059)/$E1059</f>
        <v/>
      </c>
      <c r="AC1059" s="40">
        <f>INDEX(AC$78:AC$91,$D1059)/$E1059</f>
        <v/>
      </c>
      <c r="AD1059" s="42">
        <f>NEWEXCISE(INDEX(AD$78:AD$91,$D1059),$E1059)</f>
        <v/>
      </c>
      <c r="AE1059" s="25">
        <f>LOWER(Settings!$C$4)&amp;".mit."&amp;$A1059&amp;IF($C1059="","","."&amp;$C1059&amp;"."&amp;$B1059)&amp;IF(INDEX(Variables!$D$5:$D$105,MATCH($A1059,Variables!$A$5:$A$105,0))="","","."&amp;INDEX(Variables!$D$5:$D$105,MATCH($A1059,Variables!$A$5:$A$105,0)))&amp;"."&amp;AE$5</f>
        <v/>
      </c>
      <c r="AF1059" s="41">
        <f>INDEX(AF$78:AF$91,$D1059)/$E1059</f>
        <v/>
      </c>
      <c r="AG1059" s="40">
        <f>INDEX(AG$78:AG$91,$D1059)/$E1059</f>
        <v/>
      </c>
      <c r="AH1059" s="40">
        <f>INDEX(AH$78:AH$91,$D1059)/$E1059</f>
        <v/>
      </c>
      <c r="AI1059" s="40">
        <f>INDEX(AI$78:AI$91,$D1059)/$E1059</f>
        <v/>
      </c>
      <c r="AJ1059" s="40">
        <f>INDEX(AJ$78:AJ$91,$D1059)/$E1059</f>
        <v/>
      </c>
      <c r="AK1059" s="40">
        <f>INDEX(AK$78:AK$91,$D1059)/$E1059</f>
        <v/>
      </c>
      <c r="AL1059" s="40">
        <f>INDEX(AL$78:AL$91,$D1059)/$E1059</f>
        <v/>
      </c>
      <c r="AM1059" s="40">
        <f>INDEX(AM$78:AM$91,$D1059)/$E1059</f>
        <v/>
      </c>
      <c r="AN1059" s="40">
        <f>INDEX(AN$78:AN$91,$D1059)/$E1059</f>
        <v/>
      </c>
      <c r="AO1059" s="40">
        <f>INDEX(AO$78:AO$91,$D1059)/$E1059</f>
        <v/>
      </c>
      <c r="AP1059" s="40">
        <f>INDEX(AP$78:AP$91,$D1059)/$E1059</f>
        <v/>
      </c>
      <c r="AQ1059" s="40">
        <f>INDEX(AQ$78:AQ$91,$D1059)/$E1059</f>
        <v/>
      </c>
      <c r="AR1059" s="40">
        <f>INDEX(AR$78:AR$91,$D1059)/$E1059</f>
        <v/>
      </c>
      <c r="AS1059" s="40">
        <f>INDEX(AS$78:AS$91,$D1059)/$E1059</f>
        <v/>
      </c>
      <c r="AT1059" s="40">
        <f>INDEX(AT$78:AT$91,$D1059)/$E1059</f>
        <v/>
      </c>
      <c r="AU1059" s="40">
        <f>INDEX(AU$78:AU$91,$D1059)/$E1059</f>
        <v/>
      </c>
      <c r="AV1059" s="40">
        <f>INDEX(AV$78:AV$91,$D1059)/$E1059</f>
        <v/>
      </c>
      <c r="AW1059" s="40">
        <f>INDEX(AW$78:AW$91,$D1059)/$E1059</f>
        <v/>
      </c>
      <c r="AX1059" s="42">
        <f>NEWEXCISE(INDEX(AX$78:AX$91,$D1059),$E1059)</f>
        <v/>
      </c>
    </row>
    <row r="1060" hidden="1" outlineLevel="2">
      <c r="A1060" s="5" t="inlineStr">
        <is>
          <t>ntx</t>
        </is>
      </c>
      <c r="B1060" s="5" t="inlineStr">
        <is>
          <t>lpg</t>
        </is>
      </c>
      <c r="C1060" s="5" t="inlineStr">
        <is>
          <t>irn</t>
        </is>
      </c>
      <c r="D1060" s="40">
        <f>INDEX(Inputs!$L$5:$L$132,MATCH($B1060&amp;"|"&amp;$C1060,Inputs!$A$5:$A$132,0))</f>
        <v/>
      </c>
      <c r="E1060" s="40">
        <f>INDEX(Inputs!$I$5:$I$132,MATCH($B1060&amp;"|"&amp;$C1060,Inputs!$A$5:$A$132,0))</f>
        <v/>
      </c>
      <c r="F1060" s="39" t="n"/>
      <c r="G1060" s="39" t="n"/>
      <c r="H1060" s="5">
        <f>INDEX(Variables!$B$5:$B$105,MATCH($A1060,Variables!$A$5:$A$105,0))&amp;IF($C1060="",""," | "&amp;INDEX(Mapping!$B$5:$B$26,MATCH($C1060,Mapping!$A$5:$A$26,0))&amp;" | "&amp;INDEX(Mapping!$B$30:$B$41,MATCH($B1060,Mapping!$A$30:$A$41,0)))</f>
        <v/>
      </c>
      <c r="I1060" s="5">
        <f>INDEX(Variables!$C$5:$C$105,MATCH($A1060,Variables!$A$5:$A$105,0))</f>
        <v/>
      </c>
      <c r="J1060" s="5">
        <f>INDEX(Variables!$E$5:$E$105,MATCH($A1060,Variables!$A$5:$A$105,0))</f>
        <v/>
      </c>
      <c r="K1060" s="25">
        <f>LOWER(Settings!$C$4)&amp;".mit."&amp;$A1060&amp;IF($C1060="","","."&amp;$C1060&amp;"."&amp;$B1060)&amp;IF(INDEX(Variables!$D$5:$D$105,MATCH($A1060,Variables!$A$5:$A$105,0))="","","."&amp;INDEX(Variables!$D$5:$D$105,MATCH($A1060,Variables!$A$5:$A$105,0)))&amp;"."&amp;K$5</f>
        <v/>
      </c>
      <c r="L1060" s="41">
        <f>INDEX(L$78:L$91,$D1060)/$E1060</f>
        <v/>
      </c>
      <c r="M1060" s="40">
        <f>INDEX(M$78:M$91,$D1060)/$E1060</f>
        <v/>
      </c>
      <c r="N1060" s="40">
        <f>INDEX(N$78:N$91,$D1060)/$E1060</f>
        <v/>
      </c>
      <c r="O1060" s="40">
        <f>INDEX(O$78:O$91,$D1060)/$E1060</f>
        <v/>
      </c>
      <c r="P1060" s="40">
        <f>INDEX(P$78:P$91,$D1060)/$E1060</f>
        <v/>
      </c>
      <c r="Q1060" s="40">
        <f>INDEX(Q$78:Q$91,$D1060)/$E1060</f>
        <v/>
      </c>
      <c r="R1060" s="40">
        <f>INDEX(R$78:R$91,$D1060)/$E1060</f>
        <v/>
      </c>
      <c r="S1060" s="40">
        <f>INDEX(S$78:S$91,$D1060)/$E1060</f>
        <v/>
      </c>
      <c r="T1060" s="40">
        <f>INDEX(T$78:T$91,$D1060)/$E1060</f>
        <v/>
      </c>
      <c r="U1060" s="40">
        <f>INDEX(U$78:U$91,$D1060)/$E1060</f>
        <v/>
      </c>
      <c r="V1060" s="40">
        <f>INDEX(V$78:V$91,$D1060)/$E1060</f>
        <v/>
      </c>
      <c r="W1060" s="40">
        <f>INDEX(W$78:W$91,$D1060)/$E1060</f>
        <v/>
      </c>
      <c r="X1060" s="40">
        <f>INDEX(X$78:X$91,$D1060)/$E1060</f>
        <v/>
      </c>
      <c r="Y1060" s="40">
        <f>INDEX(Y$78:Y$91,$D1060)/$E1060</f>
        <v/>
      </c>
      <c r="Z1060" s="40">
        <f>INDEX(Z$78:Z$91,$D1060)/$E1060</f>
        <v/>
      </c>
      <c r="AA1060" s="40">
        <f>INDEX(AA$78:AA$91,$D1060)/$E1060</f>
        <v/>
      </c>
      <c r="AB1060" s="40">
        <f>INDEX(AB$78:AB$91,$D1060)/$E1060</f>
        <v/>
      </c>
      <c r="AC1060" s="40">
        <f>INDEX(AC$78:AC$91,$D1060)/$E1060</f>
        <v/>
      </c>
      <c r="AD1060" s="42">
        <f>NEWEXCISE(INDEX(AD$78:AD$91,$D1060),$E1060)</f>
        <v/>
      </c>
      <c r="AE1060" s="25">
        <f>LOWER(Settings!$C$4)&amp;".mit."&amp;$A1060&amp;IF($C1060="","","."&amp;$C1060&amp;"."&amp;$B1060)&amp;IF(INDEX(Variables!$D$5:$D$105,MATCH($A1060,Variables!$A$5:$A$105,0))="","","."&amp;INDEX(Variables!$D$5:$D$105,MATCH($A1060,Variables!$A$5:$A$105,0)))&amp;"."&amp;AE$5</f>
        <v/>
      </c>
      <c r="AF1060" s="41">
        <f>INDEX(AF$78:AF$91,$D1060)/$E1060</f>
        <v/>
      </c>
      <c r="AG1060" s="40">
        <f>INDEX(AG$78:AG$91,$D1060)/$E1060</f>
        <v/>
      </c>
      <c r="AH1060" s="40">
        <f>INDEX(AH$78:AH$91,$D1060)/$E1060</f>
        <v/>
      </c>
      <c r="AI1060" s="40">
        <f>INDEX(AI$78:AI$91,$D1060)/$E1060</f>
        <v/>
      </c>
      <c r="AJ1060" s="40">
        <f>INDEX(AJ$78:AJ$91,$D1060)/$E1060</f>
        <v/>
      </c>
      <c r="AK1060" s="40">
        <f>INDEX(AK$78:AK$91,$D1060)/$E1060</f>
        <v/>
      </c>
      <c r="AL1060" s="40">
        <f>INDEX(AL$78:AL$91,$D1060)/$E1060</f>
        <v/>
      </c>
      <c r="AM1060" s="40">
        <f>INDEX(AM$78:AM$91,$D1060)/$E1060</f>
        <v/>
      </c>
      <c r="AN1060" s="40">
        <f>INDEX(AN$78:AN$91,$D1060)/$E1060</f>
        <v/>
      </c>
      <c r="AO1060" s="40">
        <f>INDEX(AO$78:AO$91,$D1060)/$E1060</f>
        <v/>
      </c>
      <c r="AP1060" s="40">
        <f>INDEX(AP$78:AP$91,$D1060)/$E1060</f>
        <v/>
      </c>
      <c r="AQ1060" s="40">
        <f>INDEX(AQ$78:AQ$91,$D1060)/$E1060</f>
        <v/>
      </c>
      <c r="AR1060" s="40">
        <f>INDEX(AR$78:AR$91,$D1060)/$E1060</f>
        <v/>
      </c>
      <c r="AS1060" s="40">
        <f>INDEX(AS$78:AS$91,$D1060)/$E1060</f>
        <v/>
      </c>
      <c r="AT1060" s="40">
        <f>INDEX(AT$78:AT$91,$D1060)/$E1060</f>
        <v/>
      </c>
      <c r="AU1060" s="40">
        <f>INDEX(AU$78:AU$91,$D1060)/$E1060</f>
        <v/>
      </c>
      <c r="AV1060" s="40">
        <f>INDEX(AV$78:AV$91,$D1060)/$E1060</f>
        <v/>
      </c>
      <c r="AW1060" s="40">
        <f>INDEX(AW$78:AW$91,$D1060)/$E1060</f>
        <v/>
      </c>
      <c r="AX1060" s="42">
        <f>NEWEXCISE(INDEX(AX$78:AX$91,$D1060),$E1060)</f>
        <v/>
      </c>
    </row>
    <row r="1061" hidden="1" outlineLevel="2">
      <c r="A1061" s="5" t="inlineStr">
        <is>
          <t>ntx</t>
        </is>
      </c>
      <c r="B1061" s="5" t="inlineStr">
        <is>
          <t>ker</t>
        </is>
      </c>
      <c r="C1061" s="5" t="inlineStr">
        <is>
          <t>irn</t>
        </is>
      </c>
      <c r="D1061" s="40">
        <f>INDEX(Inputs!$L$5:$L$132,MATCH($B1061&amp;"|"&amp;$C1061,Inputs!$A$5:$A$132,0))</f>
        <v/>
      </c>
      <c r="E1061" s="40">
        <f>INDEX(Inputs!$I$5:$I$132,MATCH($B1061&amp;"|"&amp;$C1061,Inputs!$A$5:$A$132,0))</f>
        <v/>
      </c>
      <c r="F1061" s="39" t="n"/>
      <c r="G1061" s="39" t="n"/>
      <c r="H1061" s="5">
        <f>INDEX(Variables!$B$5:$B$105,MATCH($A1061,Variables!$A$5:$A$105,0))&amp;IF($C1061="",""," | "&amp;INDEX(Mapping!$B$5:$B$26,MATCH($C1061,Mapping!$A$5:$A$26,0))&amp;" | "&amp;INDEX(Mapping!$B$30:$B$41,MATCH($B1061,Mapping!$A$30:$A$41,0)))</f>
        <v/>
      </c>
      <c r="I1061" s="5">
        <f>INDEX(Variables!$C$5:$C$105,MATCH($A1061,Variables!$A$5:$A$105,0))</f>
        <v/>
      </c>
      <c r="J1061" s="5">
        <f>INDEX(Variables!$E$5:$E$105,MATCH($A1061,Variables!$A$5:$A$105,0))</f>
        <v/>
      </c>
      <c r="K1061" s="25">
        <f>LOWER(Settings!$C$4)&amp;".mit."&amp;$A1061&amp;IF($C1061="","","."&amp;$C1061&amp;"."&amp;$B1061)&amp;IF(INDEX(Variables!$D$5:$D$105,MATCH($A1061,Variables!$A$5:$A$105,0))="","","."&amp;INDEX(Variables!$D$5:$D$105,MATCH($A1061,Variables!$A$5:$A$105,0)))&amp;"."&amp;K$5</f>
        <v/>
      </c>
      <c r="L1061" s="41">
        <f>INDEX(L$78:L$91,$D1061)/$E1061</f>
        <v/>
      </c>
      <c r="M1061" s="40">
        <f>INDEX(M$78:M$91,$D1061)/$E1061</f>
        <v/>
      </c>
      <c r="N1061" s="40">
        <f>INDEX(N$78:N$91,$D1061)/$E1061</f>
        <v/>
      </c>
      <c r="O1061" s="40">
        <f>INDEX(O$78:O$91,$D1061)/$E1061</f>
        <v/>
      </c>
      <c r="P1061" s="40">
        <f>INDEX(P$78:P$91,$D1061)/$E1061</f>
        <v/>
      </c>
      <c r="Q1061" s="40">
        <f>INDEX(Q$78:Q$91,$D1061)/$E1061</f>
        <v/>
      </c>
      <c r="R1061" s="40">
        <f>INDEX(R$78:R$91,$D1061)/$E1061</f>
        <v/>
      </c>
      <c r="S1061" s="40">
        <f>INDEX(S$78:S$91,$D1061)/$E1061</f>
        <v/>
      </c>
      <c r="T1061" s="40">
        <f>INDEX(T$78:T$91,$D1061)/$E1061</f>
        <v/>
      </c>
      <c r="U1061" s="40">
        <f>INDEX(U$78:U$91,$D1061)/$E1061</f>
        <v/>
      </c>
      <c r="V1061" s="40">
        <f>INDEX(V$78:V$91,$D1061)/$E1061</f>
        <v/>
      </c>
      <c r="W1061" s="40">
        <f>INDEX(W$78:W$91,$D1061)/$E1061</f>
        <v/>
      </c>
      <c r="X1061" s="40">
        <f>INDEX(X$78:X$91,$D1061)/$E1061</f>
        <v/>
      </c>
      <c r="Y1061" s="40">
        <f>INDEX(Y$78:Y$91,$D1061)/$E1061</f>
        <v/>
      </c>
      <c r="Z1061" s="40">
        <f>INDEX(Z$78:Z$91,$D1061)/$E1061</f>
        <v/>
      </c>
      <c r="AA1061" s="40">
        <f>INDEX(AA$78:AA$91,$D1061)/$E1061</f>
        <v/>
      </c>
      <c r="AB1061" s="40">
        <f>INDEX(AB$78:AB$91,$D1061)/$E1061</f>
        <v/>
      </c>
      <c r="AC1061" s="40">
        <f>INDEX(AC$78:AC$91,$D1061)/$E1061</f>
        <v/>
      </c>
      <c r="AD1061" s="42">
        <f>NEWEXCISE(INDEX(AD$78:AD$91,$D1061),$E1061)</f>
        <v/>
      </c>
      <c r="AE1061" s="25">
        <f>LOWER(Settings!$C$4)&amp;".mit."&amp;$A1061&amp;IF($C1061="","","."&amp;$C1061&amp;"."&amp;$B1061)&amp;IF(INDEX(Variables!$D$5:$D$105,MATCH($A1061,Variables!$A$5:$A$105,0))="","","."&amp;INDEX(Variables!$D$5:$D$105,MATCH($A1061,Variables!$A$5:$A$105,0)))&amp;"."&amp;AE$5</f>
        <v/>
      </c>
      <c r="AF1061" s="41">
        <f>INDEX(AF$78:AF$91,$D1061)/$E1061</f>
        <v/>
      </c>
      <c r="AG1061" s="40">
        <f>INDEX(AG$78:AG$91,$D1061)/$E1061</f>
        <v/>
      </c>
      <c r="AH1061" s="40">
        <f>INDEX(AH$78:AH$91,$D1061)/$E1061</f>
        <v/>
      </c>
      <c r="AI1061" s="40">
        <f>INDEX(AI$78:AI$91,$D1061)/$E1061</f>
        <v/>
      </c>
      <c r="AJ1061" s="40">
        <f>INDEX(AJ$78:AJ$91,$D1061)/$E1061</f>
        <v/>
      </c>
      <c r="AK1061" s="40">
        <f>INDEX(AK$78:AK$91,$D1061)/$E1061</f>
        <v/>
      </c>
      <c r="AL1061" s="40">
        <f>INDEX(AL$78:AL$91,$D1061)/$E1061</f>
        <v/>
      </c>
      <c r="AM1061" s="40">
        <f>INDEX(AM$78:AM$91,$D1061)/$E1061</f>
        <v/>
      </c>
      <c r="AN1061" s="40">
        <f>INDEX(AN$78:AN$91,$D1061)/$E1061</f>
        <v/>
      </c>
      <c r="AO1061" s="40">
        <f>INDEX(AO$78:AO$91,$D1061)/$E1061</f>
        <v/>
      </c>
      <c r="AP1061" s="40">
        <f>INDEX(AP$78:AP$91,$D1061)/$E1061</f>
        <v/>
      </c>
      <c r="AQ1061" s="40">
        <f>INDEX(AQ$78:AQ$91,$D1061)/$E1061</f>
        <v/>
      </c>
      <c r="AR1061" s="40">
        <f>INDEX(AR$78:AR$91,$D1061)/$E1061</f>
        <v/>
      </c>
      <c r="AS1061" s="40">
        <f>INDEX(AS$78:AS$91,$D1061)/$E1061</f>
        <v/>
      </c>
      <c r="AT1061" s="40">
        <f>INDEX(AT$78:AT$91,$D1061)/$E1061</f>
        <v/>
      </c>
      <c r="AU1061" s="40">
        <f>INDEX(AU$78:AU$91,$D1061)/$E1061</f>
        <v/>
      </c>
      <c r="AV1061" s="40">
        <f>INDEX(AV$78:AV$91,$D1061)/$E1061</f>
        <v/>
      </c>
      <c r="AW1061" s="40">
        <f>INDEX(AW$78:AW$91,$D1061)/$E1061</f>
        <v/>
      </c>
      <c r="AX1061" s="42">
        <f>NEWEXCISE(INDEX(AX$78:AX$91,$D1061),$E1061)</f>
        <v/>
      </c>
    </row>
    <row r="1062" hidden="1" outlineLevel="2">
      <c r="A1062" s="5" t="inlineStr">
        <is>
          <t>ntx</t>
        </is>
      </c>
      <c r="B1062" s="5" t="inlineStr">
        <is>
          <t>oop</t>
        </is>
      </c>
      <c r="C1062" s="5" t="inlineStr">
        <is>
          <t>irn</t>
        </is>
      </c>
      <c r="D1062" s="40">
        <f>INDEX(Inputs!$L$5:$L$132,MATCH($B1062&amp;"|"&amp;$C1062,Inputs!$A$5:$A$132,0))</f>
        <v/>
      </c>
      <c r="E1062" s="40">
        <f>INDEX(Inputs!$I$5:$I$132,MATCH($B1062&amp;"|"&amp;$C1062,Inputs!$A$5:$A$132,0))</f>
        <v/>
      </c>
      <c r="F1062" s="39" t="n"/>
      <c r="G1062" s="39" t="n"/>
      <c r="H1062" s="5">
        <f>INDEX(Variables!$B$5:$B$105,MATCH($A1062,Variables!$A$5:$A$105,0))&amp;IF($C1062="",""," | "&amp;INDEX(Mapping!$B$5:$B$26,MATCH($C1062,Mapping!$A$5:$A$26,0))&amp;" | "&amp;INDEX(Mapping!$B$30:$B$41,MATCH($B1062,Mapping!$A$30:$A$41,0)))</f>
        <v/>
      </c>
      <c r="I1062" s="5">
        <f>INDEX(Variables!$C$5:$C$105,MATCH($A1062,Variables!$A$5:$A$105,0))</f>
        <v/>
      </c>
      <c r="J1062" s="5">
        <f>INDEX(Variables!$E$5:$E$105,MATCH($A1062,Variables!$A$5:$A$105,0))</f>
        <v/>
      </c>
      <c r="K1062" s="25">
        <f>LOWER(Settings!$C$4)&amp;".mit."&amp;$A1062&amp;IF($C1062="","","."&amp;$C1062&amp;"."&amp;$B1062)&amp;IF(INDEX(Variables!$D$5:$D$105,MATCH($A1062,Variables!$A$5:$A$105,0))="","","."&amp;INDEX(Variables!$D$5:$D$105,MATCH($A1062,Variables!$A$5:$A$105,0)))&amp;"."&amp;K$5</f>
        <v/>
      </c>
      <c r="L1062" s="41">
        <f>INDEX(L$78:L$91,$D1062)/$E1062</f>
        <v/>
      </c>
      <c r="M1062" s="40">
        <f>INDEX(M$78:M$91,$D1062)/$E1062</f>
        <v/>
      </c>
      <c r="N1062" s="40">
        <f>INDEX(N$78:N$91,$D1062)/$E1062</f>
        <v/>
      </c>
      <c r="O1062" s="40">
        <f>INDEX(O$78:O$91,$D1062)/$E1062</f>
        <v/>
      </c>
      <c r="P1062" s="40">
        <f>INDEX(P$78:P$91,$D1062)/$E1062</f>
        <v/>
      </c>
      <c r="Q1062" s="40">
        <f>INDEX(Q$78:Q$91,$D1062)/$E1062</f>
        <v/>
      </c>
      <c r="R1062" s="40">
        <f>INDEX(R$78:R$91,$D1062)/$E1062</f>
        <v/>
      </c>
      <c r="S1062" s="40">
        <f>INDEX(S$78:S$91,$D1062)/$E1062</f>
        <v/>
      </c>
      <c r="T1062" s="40">
        <f>INDEX(T$78:T$91,$D1062)/$E1062</f>
        <v/>
      </c>
      <c r="U1062" s="40">
        <f>INDEX(U$78:U$91,$D1062)/$E1062</f>
        <v/>
      </c>
      <c r="V1062" s="40">
        <f>INDEX(V$78:V$91,$D1062)/$E1062</f>
        <v/>
      </c>
      <c r="W1062" s="40">
        <f>INDEX(W$78:W$91,$D1062)/$E1062</f>
        <v/>
      </c>
      <c r="X1062" s="40">
        <f>INDEX(X$78:X$91,$D1062)/$E1062</f>
        <v/>
      </c>
      <c r="Y1062" s="40">
        <f>INDEX(Y$78:Y$91,$D1062)/$E1062</f>
        <v/>
      </c>
      <c r="Z1062" s="40">
        <f>INDEX(Z$78:Z$91,$D1062)/$E1062</f>
        <v/>
      </c>
      <c r="AA1062" s="40">
        <f>INDEX(AA$78:AA$91,$D1062)/$E1062</f>
        <v/>
      </c>
      <c r="AB1062" s="40">
        <f>INDEX(AB$78:AB$91,$D1062)/$E1062</f>
        <v/>
      </c>
      <c r="AC1062" s="40">
        <f>INDEX(AC$78:AC$91,$D1062)/$E1062</f>
        <v/>
      </c>
      <c r="AD1062" s="42">
        <f>NEWEXCISE(INDEX(AD$78:AD$91,$D1062),$E1062)</f>
        <v/>
      </c>
      <c r="AE1062" s="25">
        <f>LOWER(Settings!$C$4)&amp;".mit."&amp;$A1062&amp;IF($C1062="","","."&amp;$C1062&amp;"."&amp;$B1062)&amp;IF(INDEX(Variables!$D$5:$D$105,MATCH($A1062,Variables!$A$5:$A$105,0))="","","."&amp;INDEX(Variables!$D$5:$D$105,MATCH($A1062,Variables!$A$5:$A$105,0)))&amp;"."&amp;AE$5</f>
        <v/>
      </c>
      <c r="AF1062" s="41">
        <f>INDEX(AF$78:AF$91,$D1062)/$E1062</f>
        <v/>
      </c>
      <c r="AG1062" s="40">
        <f>INDEX(AG$78:AG$91,$D1062)/$E1062</f>
        <v/>
      </c>
      <c r="AH1062" s="40">
        <f>INDEX(AH$78:AH$91,$D1062)/$E1062</f>
        <v/>
      </c>
      <c r="AI1062" s="40">
        <f>INDEX(AI$78:AI$91,$D1062)/$E1062</f>
        <v/>
      </c>
      <c r="AJ1062" s="40">
        <f>INDEX(AJ$78:AJ$91,$D1062)/$E1062</f>
        <v/>
      </c>
      <c r="AK1062" s="40">
        <f>INDEX(AK$78:AK$91,$D1062)/$E1062</f>
        <v/>
      </c>
      <c r="AL1062" s="40">
        <f>INDEX(AL$78:AL$91,$D1062)/$E1062</f>
        <v/>
      </c>
      <c r="AM1062" s="40">
        <f>INDEX(AM$78:AM$91,$D1062)/$E1062</f>
        <v/>
      </c>
      <c r="AN1062" s="40">
        <f>INDEX(AN$78:AN$91,$D1062)/$E1062</f>
        <v/>
      </c>
      <c r="AO1062" s="40">
        <f>INDEX(AO$78:AO$91,$D1062)/$E1062</f>
        <v/>
      </c>
      <c r="AP1062" s="40">
        <f>INDEX(AP$78:AP$91,$D1062)/$E1062</f>
        <v/>
      </c>
      <c r="AQ1062" s="40">
        <f>INDEX(AQ$78:AQ$91,$D1062)/$E1062</f>
        <v/>
      </c>
      <c r="AR1062" s="40">
        <f>INDEX(AR$78:AR$91,$D1062)/$E1062</f>
        <v/>
      </c>
      <c r="AS1062" s="40">
        <f>INDEX(AS$78:AS$91,$D1062)/$E1062</f>
        <v/>
      </c>
      <c r="AT1062" s="40">
        <f>INDEX(AT$78:AT$91,$D1062)/$E1062</f>
        <v/>
      </c>
      <c r="AU1062" s="40">
        <f>INDEX(AU$78:AU$91,$D1062)/$E1062</f>
        <v/>
      </c>
      <c r="AV1062" s="40">
        <f>INDEX(AV$78:AV$91,$D1062)/$E1062</f>
        <v/>
      </c>
      <c r="AW1062" s="40">
        <f>INDEX(AW$78:AW$91,$D1062)/$E1062</f>
        <v/>
      </c>
      <c r="AX1062" s="42">
        <f>NEWEXCISE(INDEX(AX$78:AX$91,$D1062),$E1062)</f>
        <v/>
      </c>
    </row>
    <row r="1063" hidden="1" outlineLevel="2">
      <c r="A1063" s="5" t="inlineStr">
        <is>
          <t>ntx</t>
        </is>
      </c>
      <c r="B1063" s="5" t="inlineStr">
        <is>
          <t>bio</t>
        </is>
      </c>
      <c r="C1063" s="5" t="inlineStr">
        <is>
          <t>irn</t>
        </is>
      </c>
      <c r="D1063" s="40">
        <f>INDEX(Inputs!$L$5:$L$132,MATCH($B1063&amp;"|"&amp;$C1063,Inputs!$A$5:$A$132,0))</f>
        <v/>
      </c>
      <c r="E1063" s="40">
        <f>INDEX(Inputs!$I$5:$I$132,MATCH($B1063&amp;"|"&amp;$C1063,Inputs!$A$5:$A$132,0))</f>
        <v/>
      </c>
      <c r="F1063" s="39" t="n"/>
      <c r="G1063" s="39" t="n"/>
      <c r="H1063" s="5">
        <f>INDEX(Variables!$B$5:$B$105,MATCH($A1063,Variables!$A$5:$A$105,0))&amp;IF($C1063="",""," | "&amp;INDEX(Mapping!$B$5:$B$26,MATCH($C1063,Mapping!$A$5:$A$26,0))&amp;" | "&amp;INDEX(Mapping!$B$30:$B$41,MATCH($B1063,Mapping!$A$30:$A$41,0)))</f>
        <v/>
      </c>
      <c r="I1063" s="5">
        <f>INDEX(Variables!$C$5:$C$105,MATCH($A1063,Variables!$A$5:$A$105,0))</f>
        <v/>
      </c>
      <c r="J1063" s="5">
        <f>INDEX(Variables!$E$5:$E$105,MATCH($A1063,Variables!$A$5:$A$105,0))</f>
        <v/>
      </c>
      <c r="K1063" s="25">
        <f>LOWER(Settings!$C$4)&amp;".mit."&amp;$A1063&amp;IF($C1063="","","."&amp;$C1063&amp;"."&amp;$B1063)&amp;IF(INDEX(Variables!$D$5:$D$105,MATCH($A1063,Variables!$A$5:$A$105,0))="","","."&amp;INDEX(Variables!$D$5:$D$105,MATCH($A1063,Variables!$A$5:$A$105,0)))&amp;"."&amp;K$5</f>
        <v/>
      </c>
      <c r="L1063" s="41">
        <f>INDEX(L$78:L$91,$D1063)/$E1063</f>
        <v/>
      </c>
      <c r="M1063" s="40">
        <f>INDEX(M$78:M$91,$D1063)/$E1063</f>
        <v/>
      </c>
      <c r="N1063" s="40">
        <f>INDEX(N$78:N$91,$D1063)/$E1063</f>
        <v/>
      </c>
      <c r="O1063" s="40">
        <f>INDEX(O$78:O$91,$D1063)/$E1063</f>
        <v/>
      </c>
      <c r="P1063" s="40">
        <f>INDEX(P$78:P$91,$D1063)/$E1063</f>
        <v/>
      </c>
      <c r="Q1063" s="40">
        <f>INDEX(Q$78:Q$91,$D1063)/$E1063</f>
        <v/>
      </c>
      <c r="R1063" s="40">
        <f>INDEX(R$78:R$91,$D1063)/$E1063</f>
        <v/>
      </c>
      <c r="S1063" s="40">
        <f>INDEX(S$78:S$91,$D1063)/$E1063</f>
        <v/>
      </c>
      <c r="T1063" s="40">
        <f>INDEX(T$78:T$91,$D1063)/$E1063</f>
        <v/>
      </c>
      <c r="U1063" s="40">
        <f>INDEX(U$78:U$91,$D1063)/$E1063</f>
        <v/>
      </c>
      <c r="V1063" s="40">
        <f>INDEX(V$78:V$91,$D1063)/$E1063</f>
        <v/>
      </c>
      <c r="W1063" s="40">
        <f>INDEX(W$78:W$91,$D1063)/$E1063</f>
        <v/>
      </c>
      <c r="X1063" s="40">
        <f>INDEX(X$78:X$91,$D1063)/$E1063</f>
        <v/>
      </c>
      <c r="Y1063" s="40">
        <f>INDEX(Y$78:Y$91,$D1063)/$E1063</f>
        <v/>
      </c>
      <c r="Z1063" s="40">
        <f>INDEX(Z$78:Z$91,$D1063)/$E1063</f>
        <v/>
      </c>
      <c r="AA1063" s="40">
        <f>INDEX(AA$78:AA$91,$D1063)/$E1063</f>
        <v/>
      </c>
      <c r="AB1063" s="40">
        <f>INDEX(AB$78:AB$91,$D1063)/$E1063</f>
        <v/>
      </c>
      <c r="AC1063" s="40">
        <f>INDEX(AC$78:AC$91,$D1063)/$E1063</f>
        <v/>
      </c>
      <c r="AD1063" s="42">
        <f>NEWEXCISE(INDEX(AD$78:AD$91,$D1063),$E1063)</f>
        <v/>
      </c>
      <c r="AE1063" s="25">
        <f>LOWER(Settings!$C$4)&amp;".mit."&amp;$A1063&amp;IF($C1063="","","."&amp;$C1063&amp;"."&amp;$B1063)&amp;IF(INDEX(Variables!$D$5:$D$105,MATCH($A1063,Variables!$A$5:$A$105,0))="","","."&amp;INDEX(Variables!$D$5:$D$105,MATCH($A1063,Variables!$A$5:$A$105,0)))&amp;"."&amp;AE$5</f>
        <v/>
      </c>
      <c r="AF1063" s="41">
        <f>INDEX(AF$78:AF$91,$D1063)/$E1063</f>
        <v/>
      </c>
      <c r="AG1063" s="40">
        <f>INDEX(AG$78:AG$91,$D1063)/$E1063</f>
        <v/>
      </c>
      <c r="AH1063" s="40">
        <f>INDEX(AH$78:AH$91,$D1063)/$E1063</f>
        <v/>
      </c>
      <c r="AI1063" s="40">
        <f>INDEX(AI$78:AI$91,$D1063)/$E1063</f>
        <v/>
      </c>
      <c r="AJ1063" s="40">
        <f>INDEX(AJ$78:AJ$91,$D1063)/$E1063</f>
        <v/>
      </c>
      <c r="AK1063" s="40">
        <f>INDEX(AK$78:AK$91,$D1063)/$E1063</f>
        <v/>
      </c>
      <c r="AL1063" s="40">
        <f>INDEX(AL$78:AL$91,$D1063)/$E1063</f>
        <v/>
      </c>
      <c r="AM1063" s="40">
        <f>INDEX(AM$78:AM$91,$D1063)/$E1063</f>
        <v/>
      </c>
      <c r="AN1063" s="40">
        <f>INDEX(AN$78:AN$91,$D1063)/$E1063</f>
        <v/>
      </c>
      <c r="AO1063" s="40">
        <f>INDEX(AO$78:AO$91,$D1063)/$E1063</f>
        <v/>
      </c>
      <c r="AP1063" s="40">
        <f>INDEX(AP$78:AP$91,$D1063)/$E1063</f>
        <v/>
      </c>
      <c r="AQ1063" s="40">
        <f>INDEX(AQ$78:AQ$91,$D1063)/$E1063</f>
        <v/>
      </c>
      <c r="AR1063" s="40">
        <f>INDEX(AR$78:AR$91,$D1063)/$E1063</f>
        <v/>
      </c>
      <c r="AS1063" s="40">
        <f>INDEX(AS$78:AS$91,$D1063)/$E1063</f>
        <v/>
      </c>
      <c r="AT1063" s="40">
        <f>INDEX(AT$78:AT$91,$D1063)/$E1063</f>
        <v/>
      </c>
      <c r="AU1063" s="40">
        <f>INDEX(AU$78:AU$91,$D1063)/$E1063</f>
        <v/>
      </c>
      <c r="AV1063" s="40">
        <f>INDEX(AV$78:AV$91,$D1063)/$E1063</f>
        <v/>
      </c>
      <c r="AW1063" s="40">
        <f>INDEX(AW$78:AW$91,$D1063)/$E1063</f>
        <v/>
      </c>
      <c r="AX1063" s="42">
        <f>NEWEXCISE(INDEX(AX$78:AX$91,$D1063),$E1063)</f>
        <v/>
      </c>
    </row>
    <row r="1064" hidden="1" outlineLevel="2"/>
    <row r="1065" hidden="1" outlineLevel="2">
      <c r="A1065" s="5" t="inlineStr">
        <is>
          <t>nce</t>
        </is>
      </c>
      <c r="B1065" s="5" t="inlineStr">
        <is>
          <t>coa</t>
        </is>
      </c>
      <c r="C1065" s="5" t="inlineStr">
        <is>
          <t>irn</t>
        </is>
      </c>
      <c r="D1065" s="39" t="n"/>
      <c r="E1065" s="39" t="n"/>
      <c r="F1065" s="39" t="n"/>
      <c r="G1065" s="39" t="n"/>
      <c r="H1065" s="5">
        <f>INDEX(Variables!$B$5:$B$105,MATCH($A1065,Variables!$A$5:$A$105,0))&amp;IF($C1065="",""," | "&amp;INDEX(Mapping!$B$5:$B$26,MATCH($C1065,Mapping!$A$5:$A$26,0))&amp;" | "&amp;INDEX(Mapping!$B$30:$B$41,MATCH($B1065,Mapping!$A$30:$A$41,0)))</f>
        <v/>
      </c>
      <c r="I1065" s="5">
        <f>INDEX(Variables!$C$5:$C$105,MATCH($A1065,Variables!$A$5:$A$105,0))</f>
        <v/>
      </c>
      <c r="J1065" s="5">
        <f>INDEX(Variables!$E$5:$E$105,MATCH($A1065,Variables!$A$5:$A$105,0))</f>
        <v/>
      </c>
      <c r="K1065" s="25">
        <f>LOWER(Settings!$C$4)&amp;".mit."&amp;$A1065&amp;IF($C1065="","","."&amp;$C1065&amp;"."&amp;$B1065)&amp;IF(INDEX(Variables!$D$5:$D$105,MATCH($A1065,Variables!$A$5:$A$105,0))="","","."&amp;INDEX(Variables!$D$5:$D$105,MATCH($A1065,Variables!$A$5:$A$105,0)))&amp;"."&amp;K$5</f>
        <v/>
      </c>
      <c r="L1065" s="41">
        <f>L1038+L1047+L1056</f>
        <v/>
      </c>
      <c r="M1065" s="40">
        <f>M1038+M1047+M1056</f>
        <v/>
      </c>
      <c r="N1065" s="40">
        <f>N1038+N1047+N1056</f>
        <v/>
      </c>
      <c r="O1065" s="40">
        <f>O1038+O1047+O1056</f>
        <v/>
      </c>
      <c r="P1065" s="40">
        <f>P1038+P1047+P1056</f>
        <v/>
      </c>
      <c r="Q1065" s="40">
        <f>Q1038+Q1047+Q1056</f>
        <v/>
      </c>
      <c r="R1065" s="40">
        <f>R1038+R1047+R1056</f>
        <v/>
      </c>
      <c r="S1065" s="40">
        <f>S1038+S1047+S1056</f>
        <v/>
      </c>
      <c r="T1065" s="40">
        <f>T1038+T1047+T1056</f>
        <v/>
      </c>
      <c r="U1065" s="40">
        <f>U1038+U1047+U1056</f>
        <v/>
      </c>
      <c r="V1065" s="40">
        <f>V1038+V1047+V1056</f>
        <v/>
      </c>
      <c r="W1065" s="40">
        <f>W1038+W1047+W1056</f>
        <v/>
      </c>
      <c r="X1065" s="40">
        <f>X1038+X1047+X1056</f>
        <v/>
      </c>
      <c r="Y1065" s="40">
        <f>Y1038+Y1047+Y1056</f>
        <v/>
      </c>
      <c r="Z1065" s="40">
        <f>Z1038+Z1047+Z1056</f>
        <v/>
      </c>
      <c r="AA1065" s="40">
        <f>AA1038+AA1047+AA1056</f>
        <v/>
      </c>
      <c r="AB1065" s="40">
        <f>AB1038+AB1047+AB1056</f>
        <v/>
      </c>
      <c r="AC1065" s="40">
        <f>AC1038+AC1047+AC1056</f>
        <v/>
      </c>
      <c r="AD1065" s="42">
        <f>NEWPOLICY(AD1038,AD1047,AD1056)</f>
        <v/>
      </c>
      <c r="AE1065" s="25">
        <f>LOWER(Settings!$C$4)&amp;".mit."&amp;$A1065&amp;IF($C1065="","","."&amp;$C1065&amp;"."&amp;$B1065)&amp;IF(INDEX(Variables!$D$5:$D$105,MATCH($A1065,Variables!$A$5:$A$105,0))="","","."&amp;INDEX(Variables!$D$5:$D$105,MATCH($A1065,Variables!$A$5:$A$105,0)))&amp;"."&amp;AE$5</f>
        <v/>
      </c>
      <c r="AF1065" s="41">
        <f>AF1038+AF1047+AF1056</f>
        <v/>
      </c>
      <c r="AG1065" s="40">
        <f>AG1038+AG1047+AG1056</f>
        <v/>
      </c>
      <c r="AH1065" s="40">
        <f>AH1038+AH1047+AH1056</f>
        <v/>
      </c>
      <c r="AI1065" s="40">
        <f>AI1038+AI1047+AI1056</f>
        <v/>
      </c>
      <c r="AJ1065" s="40">
        <f>AJ1038+AJ1047+AJ1056</f>
        <v/>
      </c>
      <c r="AK1065" s="40">
        <f>AK1038+AK1047+AK1056</f>
        <v/>
      </c>
      <c r="AL1065" s="40">
        <f>AL1038+AL1047+AL1056</f>
        <v/>
      </c>
      <c r="AM1065" s="40">
        <f>AM1038+AM1047+AM1056</f>
        <v/>
      </c>
      <c r="AN1065" s="40">
        <f>AN1038+AN1047+AN1056</f>
        <v/>
      </c>
      <c r="AO1065" s="40">
        <f>AO1038+AO1047+AO1056</f>
        <v/>
      </c>
      <c r="AP1065" s="40">
        <f>AP1038+AP1047+AP1056</f>
        <v/>
      </c>
      <c r="AQ1065" s="40">
        <f>AQ1038+AQ1047+AQ1056</f>
        <v/>
      </c>
      <c r="AR1065" s="40">
        <f>AR1038+AR1047+AR1056</f>
        <v/>
      </c>
      <c r="AS1065" s="40">
        <f>AS1038+AS1047+AS1056</f>
        <v/>
      </c>
      <c r="AT1065" s="40">
        <f>AT1038+AT1047+AT1056</f>
        <v/>
      </c>
      <c r="AU1065" s="40">
        <f>AU1038+AU1047+AU1056</f>
        <v/>
      </c>
      <c r="AV1065" s="40">
        <f>AV1038+AV1047+AV1056</f>
        <v/>
      </c>
      <c r="AW1065" s="40">
        <f>AW1038+AW1047+AW1056</f>
        <v/>
      </c>
      <c r="AX1065" s="42">
        <f>NEWPOLICY(AX1038,AX1047,AX1056)</f>
        <v/>
      </c>
    </row>
    <row r="1066" hidden="1" outlineLevel="2">
      <c r="A1066" s="5" t="inlineStr">
        <is>
          <t>nce</t>
        </is>
      </c>
      <c r="B1066" s="5" t="inlineStr">
        <is>
          <t>nga</t>
        </is>
      </c>
      <c r="C1066" s="5" t="inlineStr">
        <is>
          <t>irn</t>
        </is>
      </c>
      <c r="D1066" s="39" t="n"/>
      <c r="E1066" s="39" t="n"/>
      <c r="F1066" s="39" t="n"/>
      <c r="G1066" s="39" t="n"/>
      <c r="H1066" s="5">
        <f>INDEX(Variables!$B$5:$B$105,MATCH($A1066,Variables!$A$5:$A$105,0))&amp;IF($C1066="",""," | "&amp;INDEX(Mapping!$B$5:$B$26,MATCH($C1066,Mapping!$A$5:$A$26,0))&amp;" | "&amp;INDEX(Mapping!$B$30:$B$41,MATCH($B1066,Mapping!$A$30:$A$41,0)))</f>
        <v/>
      </c>
      <c r="I1066" s="5">
        <f>INDEX(Variables!$C$5:$C$105,MATCH($A1066,Variables!$A$5:$A$105,0))</f>
        <v/>
      </c>
      <c r="J1066" s="5">
        <f>INDEX(Variables!$E$5:$E$105,MATCH($A1066,Variables!$A$5:$A$105,0))</f>
        <v/>
      </c>
      <c r="K1066" s="25">
        <f>LOWER(Settings!$C$4)&amp;".mit."&amp;$A1066&amp;IF($C1066="","","."&amp;$C1066&amp;"."&amp;$B1066)&amp;IF(INDEX(Variables!$D$5:$D$105,MATCH($A1066,Variables!$A$5:$A$105,0))="","","."&amp;INDEX(Variables!$D$5:$D$105,MATCH($A1066,Variables!$A$5:$A$105,0)))&amp;"."&amp;K$5</f>
        <v/>
      </c>
      <c r="L1066" s="41">
        <f>L1039+L1048+L1057</f>
        <v/>
      </c>
      <c r="M1066" s="40">
        <f>M1039+M1048+M1057</f>
        <v/>
      </c>
      <c r="N1066" s="40">
        <f>N1039+N1048+N1057</f>
        <v/>
      </c>
      <c r="O1066" s="40">
        <f>O1039+O1048+O1057</f>
        <v/>
      </c>
      <c r="P1066" s="40">
        <f>P1039+P1048+P1057</f>
        <v/>
      </c>
      <c r="Q1066" s="40">
        <f>Q1039+Q1048+Q1057</f>
        <v/>
      </c>
      <c r="R1066" s="40">
        <f>R1039+R1048+R1057</f>
        <v/>
      </c>
      <c r="S1066" s="40">
        <f>S1039+S1048+S1057</f>
        <v/>
      </c>
      <c r="T1066" s="40">
        <f>T1039+T1048+T1057</f>
        <v/>
      </c>
      <c r="U1066" s="40">
        <f>U1039+U1048+U1057</f>
        <v/>
      </c>
      <c r="V1066" s="40">
        <f>V1039+V1048+V1057</f>
        <v/>
      </c>
      <c r="W1066" s="40">
        <f>W1039+W1048+W1057</f>
        <v/>
      </c>
      <c r="X1066" s="40">
        <f>X1039+X1048+X1057</f>
        <v/>
      </c>
      <c r="Y1066" s="40">
        <f>Y1039+Y1048+Y1057</f>
        <v/>
      </c>
      <c r="Z1066" s="40">
        <f>Z1039+Z1048+Z1057</f>
        <v/>
      </c>
      <c r="AA1066" s="40">
        <f>AA1039+AA1048+AA1057</f>
        <v/>
      </c>
      <c r="AB1066" s="40">
        <f>AB1039+AB1048+AB1057</f>
        <v/>
      </c>
      <c r="AC1066" s="40">
        <f>AC1039+AC1048+AC1057</f>
        <v/>
      </c>
      <c r="AD1066" s="42">
        <f>NEWPOLICY(AD1039,AD1048,AD1057)</f>
        <v/>
      </c>
      <c r="AE1066" s="25">
        <f>LOWER(Settings!$C$4)&amp;".mit."&amp;$A1066&amp;IF($C1066="","","."&amp;$C1066&amp;"."&amp;$B1066)&amp;IF(INDEX(Variables!$D$5:$D$105,MATCH($A1066,Variables!$A$5:$A$105,0))="","","."&amp;INDEX(Variables!$D$5:$D$105,MATCH($A1066,Variables!$A$5:$A$105,0)))&amp;"."&amp;AE$5</f>
        <v/>
      </c>
      <c r="AF1066" s="41">
        <f>AF1039+AF1048+AF1057</f>
        <v/>
      </c>
      <c r="AG1066" s="40">
        <f>AG1039+AG1048+AG1057</f>
        <v/>
      </c>
      <c r="AH1066" s="40">
        <f>AH1039+AH1048+AH1057</f>
        <v/>
      </c>
      <c r="AI1066" s="40">
        <f>AI1039+AI1048+AI1057</f>
        <v/>
      </c>
      <c r="AJ1066" s="40">
        <f>AJ1039+AJ1048+AJ1057</f>
        <v/>
      </c>
      <c r="AK1066" s="40">
        <f>AK1039+AK1048+AK1057</f>
        <v/>
      </c>
      <c r="AL1066" s="40">
        <f>AL1039+AL1048+AL1057</f>
        <v/>
      </c>
      <c r="AM1066" s="40">
        <f>AM1039+AM1048+AM1057</f>
        <v/>
      </c>
      <c r="AN1066" s="40">
        <f>AN1039+AN1048+AN1057</f>
        <v/>
      </c>
      <c r="AO1066" s="40">
        <f>AO1039+AO1048+AO1057</f>
        <v/>
      </c>
      <c r="AP1066" s="40">
        <f>AP1039+AP1048+AP1057</f>
        <v/>
      </c>
      <c r="AQ1066" s="40">
        <f>AQ1039+AQ1048+AQ1057</f>
        <v/>
      </c>
      <c r="AR1066" s="40">
        <f>AR1039+AR1048+AR1057</f>
        <v/>
      </c>
      <c r="AS1066" s="40">
        <f>AS1039+AS1048+AS1057</f>
        <v/>
      </c>
      <c r="AT1066" s="40">
        <f>AT1039+AT1048+AT1057</f>
        <v/>
      </c>
      <c r="AU1066" s="40">
        <f>AU1039+AU1048+AU1057</f>
        <v/>
      </c>
      <c r="AV1066" s="40">
        <f>AV1039+AV1048+AV1057</f>
        <v/>
      </c>
      <c r="AW1066" s="40">
        <f>AW1039+AW1048+AW1057</f>
        <v/>
      </c>
      <c r="AX1066" s="42">
        <f>NEWPOLICY(AX1039,AX1048,AX1057)</f>
        <v/>
      </c>
    </row>
    <row r="1067" hidden="1" outlineLevel="2">
      <c r="A1067" s="5" t="inlineStr">
        <is>
          <t>nce</t>
        </is>
      </c>
      <c r="B1067" s="5" t="inlineStr">
        <is>
          <t>gso</t>
        </is>
      </c>
      <c r="C1067" s="5" t="inlineStr">
        <is>
          <t>irn</t>
        </is>
      </c>
      <c r="D1067" s="39" t="n"/>
      <c r="E1067" s="39" t="n"/>
      <c r="F1067" s="39" t="n"/>
      <c r="G1067" s="39" t="n"/>
      <c r="H1067" s="5">
        <f>INDEX(Variables!$B$5:$B$105,MATCH($A1067,Variables!$A$5:$A$105,0))&amp;IF($C1067="",""," | "&amp;INDEX(Mapping!$B$5:$B$26,MATCH($C1067,Mapping!$A$5:$A$26,0))&amp;" | "&amp;INDEX(Mapping!$B$30:$B$41,MATCH($B1067,Mapping!$A$30:$A$41,0)))</f>
        <v/>
      </c>
      <c r="I1067" s="5">
        <f>INDEX(Variables!$C$5:$C$105,MATCH($A1067,Variables!$A$5:$A$105,0))</f>
        <v/>
      </c>
      <c r="J1067" s="5">
        <f>INDEX(Variables!$E$5:$E$105,MATCH($A1067,Variables!$A$5:$A$105,0))</f>
        <v/>
      </c>
      <c r="K1067" s="25">
        <f>LOWER(Settings!$C$4)&amp;".mit."&amp;$A1067&amp;IF($C1067="","","."&amp;$C1067&amp;"."&amp;$B1067)&amp;IF(INDEX(Variables!$D$5:$D$105,MATCH($A1067,Variables!$A$5:$A$105,0))="","","."&amp;INDEX(Variables!$D$5:$D$105,MATCH($A1067,Variables!$A$5:$A$105,0)))&amp;"."&amp;K$5</f>
        <v/>
      </c>
      <c r="L1067" s="41">
        <f>L1040+L1049+L1058</f>
        <v/>
      </c>
      <c r="M1067" s="40">
        <f>M1040+M1049+M1058</f>
        <v/>
      </c>
      <c r="N1067" s="40">
        <f>N1040+N1049+N1058</f>
        <v/>
      </c>
      <c r="O1067" s="40">
        <f>O1040+O1049+O1058</f>
        <v/>
      </c>
      <c r="P1067" s="40">
        <f>P1040+P1049+P1058</f>
        <v/>
      </c>
      <c r="Q1067" s="40">
        <f>Q1040+Q1049+Q1058</f>
        <v/>
      </c>
      <c r="R1067" s="40">
        <f>R1040+R1049+R1058</f>
        <v/>
      </c>
      <c r="S1067" s="40">
        <f>S1040+S1049+S1058</f>
        <v/>
      </c>
      <c r="T1067" s="40">
        <f>T1040+T1049+T1058</f>
        <v/>
      </c>
      <c r="U1067" s="40">
        <f>U1040+U1049+U1058</f>
        <v/>
      </c>
      <c r="V1067" s="40">
        <f>V1040+V1049+V1058</f>
        <v/>
      </c>
      <c r="W1067" s="40">
        <f>W1040+W1049+W1058</f>
        <v/>
      </c>
      <c r="X1067" s="40">
        <f>X1040+X1049+X1058</f>
        <v/>
      </c>
      <c r="Y1067" s="40">
        <f>Y1040+Y1049+Y1058</f>
        <v/>
      </c>
      <c r="Z1067" s="40">
        <f>Z1040+Z1049+Z1058</f>
        <v/>
      </c>
      <c r="AA1067" s="40">
        <f>AA1040+AA1049+AA1058</f>
        <v/>
      </c>
      <c r="AB1067" s="40">
        <f>AB1040+AB1049+AB1058</f>
        <v/>
      </c>
      <c r="AC1067" s="40">
        <f>AC1040+AC1049+AC1058</f>
        <v/>
      </c>
      <c r="AD1067" s="42">
        <f>NEWPOLICY(AD1040,AD1049,AD1058)</f>
        <v/>
      </c>
      <c r="AE1067" s="25">
        <f>LOWER(Settings!$C$4)&amp;".mit."&amp;$A1067&amp;IF($C1067="","","."&amp;$C1067&amp;"."&amp;$B1067)&amp;IF(INDEX(Variables!$D$5:$D$105,MATCH($A1067,Variables!$A$5:$A$105,0))="","","."&amp;INDEX(Variables!$D$5:$D$105,MATCH($A1067,Variables!$A$5:$A$105,0)))&amp;"."&amp;AE$5</f>
        <v/>
      </c>
      <c r="AF1067" s="41">
        <f>AF1040+AF1049+AF1058</f>
        <v/>
      </c>
      <c r="AG1067" s="40">
        <f>AG1040+AG1049+AG1058</f>
        <v/>
      </c>
      <c r="AH1067" s="40">
        <f>AH1040+AH1049+AH1058</f>
        <v/>
      </c>
      <c r="AI1067" s="40">
        <f>AI1040+AI1049+AI1058</f>
        <v/>
      </c>
      <c r="AJ1067" s="40">
        <f>AJ1040+AJ1049+AJ1058</f>
        <v/>
      </c>
      <c r="AK1067" s="40">
        <f>AK1040+AK1049+AK1058</f>
        <v/>
      </c>
      <c r="AL1067" s="40">
        <f>AL1040+AL1049+AL1058</f>
        <v/>
      </c>
      <c r="AM1067" s="40">
        <f>AM1040+AM1049+AM1058</f>
        <v/>
      </c>
      <c r="AN1067" s="40">
        <f>AN1040+AN1049+AN1058</f>
        <v/>
      </c>
      <c r="AO1067" s="40">
        <f>AO1040+AO1049+AO1058</f>
        <v/>
      </c>
      <c r="AP1067" s="40">
        <f>AP1040+AP1049+AP1058</f>
        <v/>
      </c>
      <c r="AQ1067" s="40">
        <f>AQ1040+AQ1049+AQ1058</f>
        <v/>
      </c>
      <c r="AR1067" s="40">
        <f>AR1040+AR1049+AR1058</f>
        <v/>
      </c>
      <c r="AS1067" s="40">
        <f>AS1040+AS1049+AS1058</f>
        <v/>
      </c>
      <c r="AT1067" s="40">
        <f>AT1040+AT1049+AT1058</f>
        <v/>
      </c>
      <c r="AU1067" s="40">
        <f>AU1040+AU1049+AU1058</f>
        <v/>
      </c>
      <c r="AV1067" s="40">
        <f>AV1040+AV1049+AV1058</f>
        <v/>
      </c>
      <c r="AW1067" s="40">
        <f>AW1040+AW1049+AW1058</f>
        <v/>
      </c>
      <c r="AX1067" s="42">
        <f>NEWPOLICY(AX1040,AX1049,AX1058)</f>
        <v/>
      </c>
    </row>
    <row r="1068" hidden="1" outlineLevel="2">
      <c r="A1068" s="5" t="inlineStr">
        <is>
          <t>nce</t>
        </is>
      </c>
      <c r="B1068" s="5" t="inlineStr">
        <is>
          <t>die</t>
        </is>
      </c>
      <c r="C1068" s="5" t="inlineStr">
        <is>
          <t>irn</t>
        </is>
      </c>
      <c r="D1068" s="39" t="n"/>
      <c r="E1068" s="39" t="n"/>
      <c r="F1068" s="39" t="n"/>
      <c r="G1068" s="39" t="n"/>
      <c r="H1068" s="5">
        <f>INDEX(Variables!$B$5:$B$105,MATCH($A1068,Variables!$A$5:$A$105,0))&amp;IF($C1068="",""," | "&amp;INDEX(Mapping!$B$5:$B$26,MATCH($C1068,Mapping!$A$5:$A$26,0))&amp;" | "&amp;INDEX(Mapping!$B$30:$B$41,MATCH($B1068,Mapping!$A$30:$A$41,0)))</f>
        <v/>
      </c>
      <c r="I1068" s="5">
        <f>INDEX(Variables!$C$5:$C$105,MATCH($A1068,Variables!$A$5:$A$105,0))</f>
        <v/>
      </c>
      <c r="J1068" s="5">
        <f>INDEX(Variables!$E$5:$E$105,MATCH($A1068,Variables!$A$5:$A$105,0))</f>
        <v/>
      </c>
      <c r="K1068" s="25">
        <f>LOWER(Settings!$C$4)&amp;".mit."&amp;$A1068&amp;IF($C1068="","","."&amp;$C1068&amp;"."&amp;$B1068)&amp;IF(INDEX(Variables!$D$5:$D$105,MATCH($A1068,Variables!$A$5:$A$105,0))="","","."&amp;INDEX(Variables!$D$5:$D$105,MATCH($A1068,Variables!$A$5:$A$105,0)))&amp;"."&amp;K$5</f>
        <v/>
      </c>
      <c r="L1068" s="41">
        <f>L1041+L1050+L1059</f>
        <v/>
      </c>
      <c r="M1068" s="40">
        <f>M1041+M1050+M1059</f>
        <v/>
      </c>
      <c r="N1068" s="40">
        <f>N1041+N1050+N1059</f>
        <v/>
      </c>
      <c r="O1068" s="40">
        <f>O1041+O1050+O1059</f>
        <v/>
      </c>
      <c r="P1068" s="40">
        <f>P1041+P1050+P1059</f>
        <v/>
      </c>
      <c r="Q1068" s="40">
        <f>Q1041+Q1050+Q1059</f>
        <v/>
      </c>
      <c r="R1068" s="40">
        <f>R1041+R1050+R1059</f>
        <v/>
      </c>
      <c r="S1068" s="40">
        <f>S1041+S1050+S1059</f>
        <v/>
      </c>
      <c r="T1068" s="40">
        <f>T1041+T1050+T1059</f>
        <v/>
      </c>
      <c r="U1068" s="40">
        <f>U1041+U1050+U1059</f>
        <v/>
      </c>
      <c r="V1068" s="40">
        <f>V1041+V1050+V1059</f>
        <v/>
      </c>
      <c r="W1068" s="40">
        <f>W1041+W1050+W1059</f>
        <v/>
      </c>
      <c r="X1068" s="40">
        <f>X1041+X1050+X1059</f>
        <v/>
      </c>
      <c r="Y1068" s="40">
        <f>Y1041+Y1050+Y1059</f>
        <v/>
      </c>
      <c r="Z1068" s="40">
        <f>Z1041+Z1050+Z1059</f>
        <v/>
      </c>
      <c r="AA1068" s="40">
        <f>AA1041+AA1050+AA1059</f>
        <v/>
      </c>
      <c r="AB1068" s="40">
        <f>AB1041+AB1050+AB1059</f>
        <v/>
      </c>
      <c r="AC1068" s="40">
        <f>AC1041+AC1050+AC1059</f>
        <v/>
      </c>
      <c r="AD1068" s="42">
        <f>NEWPOLICY(AD1041,AD1050,AD1059)</f>
        <v/>
      </c>
      <c r="AE1068" s="25">
        <f>LOWER(Settings!$C$4)&amp;".mit."&amp;$A1068&amp;IF($C1068="","","."&amp;$C1068&amp;"."&amp;$B1068)&amp;IF(INDEX(Variables!$D$5:$D$105,MATCH($A1068,Variables!$A$5:$A$105,0))="","","."&amp;INDEX(Variables!$D$5:$D$105,MATCH($A1068,Variables!$A$5:$A$105,0)))&amp;"."&amp;AE$5</f>
        <v/>
      </c>
      <c r="AF1068" s="41">
        <f>AF1041+AF1050+AF1059</f>
        <v/>
      </c>
      <c r="AG1068" s="40">
        <f>AG1041+AG1050+AG1059</f>
        <v/>
      </c>
      <c r="AH1068" s="40">
        <f>AH1041+AH1050+AH1059</f>
        <v/>
      </c>
      <c r="AI1068" s="40">
        <f>AI1041+AI1050+AI1059</f>
        <v/>
      </c>
      <c r="AJ1068" s="40">
        <f>AJ1041+AJ1050+AJ1059</f>
        <v/>
      </c>
      <c r="AK1068" s="40">
        <f>AK1041+AK1050+AK1059</f>
        <v/>
      </c>
      <c r="AL1068" s="40">
        <f>AL1041+AL1050+AL1059</f>
        <v/>
      </c>
      <c r="AM1068" s="40">
        <f>AM1041+AM1050+AM1059</f>
        <v/>
      </c>
      <c r="AN1068" s="40">
        <f>AN1041+AN1050+AN1059</f>
        <v/>
      </c>
      <c r="AO1068" s="40">
        <f>AO1041+AO1050+AO1059</f>
        <v/>
      </c>
      <c r="AP1068" s="40">
        <f>AP1041+AP1050+AP1059</f>
        <v/>
      </c>
      <c r="AQ1068" s="40">
        <f>AQ1041+AQ1050+AQ1059</f>
        <v/>
      </c>
      <c r="AR1068" s="40">
        <f>AR1041+AR1050+AR1059</f>
        <v/>
      </c>
      <c r="AS1068" s="40">
        <f>AS1041+AS1050+AS1059</f>
        <v/>
      </c>
      <c r="AT1068" s="40">
        <f>AT1041+AT1050+AT1059</f>
        <v/>
      </c>
      <c r="AU1068" s="40">
        <f>AU1041+AU1050+AU1059</f>
        <v/>
      </c>
      <c r="AV1068" s="40">
        <f>AV1041+AV1050+AV1059</f>
        <v/>
      </c>
      <c r="AW1068" s="40">
        <f>AW1041+AW1050+AW1059</f>
        <v/>
      </c>
      <c r="AX1068" s="42">
        <f>NEWPOLICY(AX1041,AX1050,AX1059)</f>
        <v/>
      </c>
    </row>
    <row r="1069" hidden="1" outlineLevel="2">
      <c r="A1069" s="5" t="inlineStr">
        <is>
          <t>nce</t>
        </is>
      </c>
      <c r="B1069" s="5" t="inlineStr">
        <is>
          <t>lpg</t>
        </is>
      </c>
      <c r="C1069" s="5" t="inlineStr">
        <is>
          <t>irn</t>
        </is>
      </c>
      <c r="D1069" s="39" t="n"/>
      <c r="E1069" s="39" t="n"/>
      <c r="F1069" s="39" t="n"/>
      <c r="G1069" s="39" t="n"/>
      <c r="H1069" s="5">
        <f>INDEX(Variables!$B$5:$B$105,MATCH($A1069,Variables!$A$5:$A$105,0))&amp;IF($C1069="",""," | "&amp;INDEX(Mapping!$B$5:$B$26,MATCH($C1069,Mapping!$A$5:$A$26,0))&amp;" | "&amp;INDEX(Mapping!$B$30:$B$41,MATCH($B1069,Mapping!$A$30:$A$41,0)))</f>
        <v/>
      </c>
      <c r="I1069" s="5">
        <f>INDEX(Variables!$C$5:$C$105,MATCH($A1069,Variables!$A$5:$A$105,0))</f>
        <v/>
      </c>
      <c r="J1069" s="5">
        <f>INDEX(Variables!$E$5:$E$105,MATCH($A1069,Variables!$A$5:$A$105,0))</f>
        <v/>
      </c>
      <c r="K1069" s="25">
        <f>LOWER(Settings!$C$4)&amp;".mit."&amp;$A1069&amp;IF($C1069="","","."&amp;$C1069&amp;"."&amp;$B1069)&amp;IF(INDEX(Variables!$D$5:$D$105,MATCH($A1069,Variables!$A$5:$A$105,0))="","","."&amp;INDEX(Variables!$D$5:$D$105,MATCH($A1069,Variables!$A$5:$A$105,0)))&amp;"."&amp;K$5</f>
        <v/>
      </c>
      <c r="L1069" s="41">
        <f>L1042+L1051+L1060</f>
        <v/>
      </c>
      <c r="M1069" s="40">
        <f>M1042+M1051+M1060</f>
        <v/>
      </c>
      <c r="N1069" s="40">
        <f>N1042+N1051+N1060</f>
        <v/>
      </c>
      <c r="O1069" s="40">
        <f>O1042+O1051+O1060</f>
        <v/>
      </c>
      <c r="P1069" s="40">
        <f>P1042+P1051+P1060</f>
        <v/>
      </c>
      <c r="Q1069" s="40">
        <f>Q1042+Q1051+Q1060</f>
        <v/>
      </c>
      <c r="R1069" s="40">
        <f>R1042+R1051+R1060</f>
        <v/>
      </c>
      <c r="S1069" s="40">
        <f>S1042+S1051+S1060</f>
        <v/>
      </c>
      <c r="T1069" s="40">
        <f>T1042+T1051+T1060</f>
        <v/>
      </c>
      <c r="U1069" s="40">
        <f>U1042+U1051+U1060</f>
        <v/>
      </c>
      <c r="V1069" s="40">
        <f>V1042+V1051+V1060</f>
        <v/>
      </c>
      <c r="W1069" s="40">
        <f>W1042+W1051+W1060</f>
        <v/>
      </c>
      <c r="X1069" s="40">
        <f>X1042+X1051+X1060</f>
        <v/>
      </c>
      <c r="Y1069" s="40">
        <f>Y1042+Y1051+Y1060</f>
        <v/>
      </c>
      <c r="Z1069" s="40">
        <f>Z1042+Z1051+Z1060</f>
        <v/>
      </c>
      <c r="AA1069" s="40">
        <f>AA1042+AA1051+AA1060</f>
        <v/>
      </c>
      <c r="AB1069" s="40">
        <f>AB1042+AB1051+AB1060</f>
        <v/>
      </c>
      <c r="AC1069" s="40">
        <f>AC1042+AC1051+AC1060</f>
        <v/>
      </c>
      <c r="AD1069" s="42">
        <f>NEWPOLICY(AD1042,AD1051,AD1060)</f>
        <v/>
      </c>
      <c r="AE1069" s="25">
        <f>LOWER(Settings!$C$4)&amp;".mit."&amp;$A1069&amp;IF($C1069="","","."&amp;$C1069&amp;"."&amp;$B1069)&amp;IF(INDEX(Variables!$D$5:$D$105,MATCH($A1069,Variables!$A$5:$A$105,0))="","","."&amp;INDEX(Variables!$D$5:$D$105,MATCH($A1069,Variables!$A$5:$A$105,0)))&amp;"."&amp;AE$5</f>
        <v/>
      </c>
      <c r="AF1069" s="41">
        <f>AF1042+AF1051+AF1060</f>
        <v/>
      </c>
      <c r="AG1069" s="40">
        <f>AG1042+AG1051+AG1060</f>
        <v/>
      </c>
      <c r="AH1069" s="40">
        <f>AH1042+AH1051+AH1060</f>
        <v/>
      </c>
      <c r="AI1069" s="40">
        <f>AI1042+AI1051+AI1060</f>
        <v/>
      </c>
      <c r="AJ1069" s="40">
        <f>AJ1042+AJ1051+AJ1060</f>
        <v/>
      </c>
      <c r="AK1069" s="40">
        <f>AK1042+AK1051+AK1060</f>
        <v/>
      </c>
      <c r="AL1069" s="40">
        <f>AL1042+AL1051+AL1060</f>
        <v/>
      </c>
      <c r="AM1069" s="40">
        <f>AM1042+AM1051+AM1060</f>
        <v/>
      </c>
      <c r="AN1069" s="40">
        <f>AN1042+AN1051+AN1060</f>
        <v/>
      </c>
      <c r="AO1069" s="40">
        <f>AO1042+AO1051+AO1060</f>
        <v/>
      </c>
      <c r="AP1069" s="40">
        <f>AP1042+AP1051+AP1060</f>
        <v/>
      </c>
      <c r="AQ1069" s="40">
        <f>AQ1042+AQ1051+AQ1060</f>
        <v/>
      </c>
      <c r="AR1069" s="40">
        <f>AR1042+AR1051+AR1060</f>
        <v/>
      </c>
      <c r="AS1069" s="40">
        <f>AS1042+AS1051+AS1060</f>
        <v/>
      </c>
      <c r="AT1069" s="40">
        <f>AT1042+AT1051+AT1060</f>
        <v/>
      </c>
      <c r="AU1069" s="40">
        <f>AU1042+AU1051+AU1060</f>
        <v/>
      </c>
      <c r="AV1069" s="40">
        <f>AV1042+AV1051+AV1060</f>
        <v/>
      </c>
      <c r="AW1069" s="40">
        <f>AW1042+AW1051+AW1060</f>
        <v/>
      </c>
      <c r="AX1069" s="42">
        <f>NEWPOLICY(AX1042,AX1051,AX1060)</f>
        <v/>
      </c>
    </row>
    <row r="1070" hidden="1" outlineLevel="2">
      <c r="A1070" s="5" t="inlineStr">
        <is>
          <t>nce</t>
        </is>
      </c>
      <c r="B1070" s="5" t="inlineStr">
        <is>
          <t>ker</t>
        </is>
      </c>
      <c r="C1070" s="5" t="inlineStr">
        <is>
          <t>irn</t>
        </is>
      </c>
      <c r="D1070" s="39" t="n"/>
      <c r="E1070" s="39" t="n"/>
      <c r="F1070" s="39" t="n"/>
      <c r="G1070" s="39" t="n"/>
      <c r="H1070" s="5">
        <f>INDEX(Variables!$B$5:$B$105,MATCH($A1070,Variables!$A$5:$A$105,0))&amp;IF($C1070="",""," | "&amp;INDEX(Mapping!$B$5:$B$26,MATCH($C1070,Mapping!$A$5:$A$26,0))&amp;" | "&amp;INDEX(Mapping!$B$30:$B$41,MATCH($B1070,Mapping!$A$30:$A$41,0)))</f>
        <v/>
      </c>
      <c r="I1070" s="5">
        <f>INDEX(Variables!$C$5:$C$105,MATCH($A1070,Variables!$A$5:$A$105,0))</f>
        <v/>
      </c>
      <c r="J1070" s="5">
        <f>INDEX(Variables!$E$5:$E$105,MATCH($A1070,Variables!$A$5:$A$105,0))</f>
        <v/>
      </c>
      <c r="K1070" s="25">
        <f>LOWER(Settings!$C$4)&amp;".mit."&amp;$A1070&amp;IF($C1070="","","."&amp;$C1070&amp;"."&amp;$B1070)&amp;IF(INDEX(Variables!$D$5:$D$105,MATCH($A1070,Variables!$A$5:$A$105,0))="","","."&amp;INDEX(Variables!$D$5:$D$105,MATCH($A1070,Variables!$A$5:$A$105,0)))&amp;"."&amp;K$5</f>
        <v/>
      </c>
      <c r="L1070" s="41">
        <f>L1043+L1052+L1061</f>
        <v/>
      </c>
      <c r="M1070" s="40">
        <f>M1043+M1052+M1061</f>
        <v/>
      </c>
      <c r="N1070" s="40">
        <f>N1043+N1052+N1061</f>
        <v/>
      </c>
      <c r="O1070" s="40">
        <f>O1043+O1052+O1061</f>
        <v/>
      </c>
      <c r="P1070" s="40">
        <f>P1043+P1052+P1061</f>
        <v/>
      </c>
      <c r="Q1070" s="40">
        <f>Q1043+Q1052+Q1061</f>
        <v/>
      </c>
      <c r="R1070" s="40">
        <f>R1043+R1052+R1061</f>
        <v/>
      </c>
      <c r="S1070" s="40">
        <f>S1043+S1052+S1061</f>
        <v/>
      </c>
      <c r="T1070" s="40">
        <f>T1043+T1052+T1061</f>
        <v/>
      </c>
      <c r="U1070" s="40">
        <f>U1043+U1052+U1061</f>
        <v/>
      </c>
      <c r="V1070" s="40">
        <f>V1043+V1052+V1061</f>
        <v/>
      </c>
      <c r="W1070" s="40">
        <f>W1043+W1052+W1061</f>
        <v/>
      </c>
      <c r="X1070" s="40">
        <f>X1043+X1052+X1061</f>
        <v/>
      </c>
      <c r="Y1070" s="40">
        <f>Y1043+Y1052+Y1061</f>
        <v/>
      </c>
      <c r="Z1070" s="40">
        <f>Z1043+Z1052+Z1061</f>
        <v/>
      </c>
      <c r="AA1070" s="40">
        <f>AA1043+AA1052+AA1061</f>
        <v/>
      </c>
      <c r="AB1070" s="40">
        <f>AB1043+AB1052+AB1061</f>
        <v/>
      </c>
      <c r="AC1070" s="40">
        <f>AC1043+AC1052+AC1061</f>
        <v/>
      </c>
      <c r="AD1070" s="42">
        <f>NEWPOLICY(AD1043,AD1052,AD1061)</f>
        <v/>
      </c>
      <c r="AE1070" s="25">
        <f>LOWER(Settings!$C$4)&amp;".mit."&amp;$A1070&amp;IF($C1070="","","."&amp;$C1070&amp;"."&amp;$B1070)&amp;IF(INDEX(Variables!$D$5:$D$105,MATCH($A1070,Variables!$A$5:$A$105,0))="","","."&amp;INDEX(Variables!$D$5:$D$105,MATCH($A1070,Variables!$A$5:$A$105,0)))&amp;"."&amp;AE$5</f>
        <v/>
      </c>
      <c r="AF1070" s="41">
        <f>AF1043+AF1052+AF1061</f>
        <v/>
      </c>
      <c r="AG1070" s="40">
        <f>AG1043+AG1052+AG1061</f>
        <v/>
      </c>
      <c r="AH1070" s="40">
        <f>AH1043+AH1052+AH1061</f>
        <v/>
      </c>
      <c r="AI1070" s="40">
        <f>AI1043+AI1052+AI1061</f>
        <v/>
      </c>
      <c r="AJ1070" s="40">
        <f>AJ1043+AJ1052+AJ1061</f>
        <v/>
      </c>
      <c r="AK1070" s="40">
        <f>AK1043+AK1052+AK1061</f>
        <v/>
      </c>
      <c r="AL1070" s="40">
        <f>AL1043+AL1052+AL1061</f>
        <v/>
      </c>
      <c r="AM1070" s="40">
        <f>AM1043+AM1052+AM1061</f>
        <v/>
      </c>
      <c r="AN1070" s="40">
        <f>AN1043+AN1052+AN1061</f>
        <v/>
      </c>
      <c r="AO1070" s="40">
        <f>AO1043+AO1052+AO1061</f>
        <v/>
      </c>
      <c r="AP1070" s="40">
        <f>AP1043+AP1052+AP1061</f>
        <v/>
      </c>
      <c r="AQ1070" s="40">
        <f>AQ1043+AQ1052+AQ1061</f>
        <v/>
      </c>
      <c r="AR1070" s="40">
        <f>AR1043+AR1052+AR1061</f>
        <v/>
      </c>
      <c r="AS1070" s="40">
        <f>AS1043+AS1052+AS1061</f>
        <v/>
      </c>
      <c r="AT1070" s="40">
        <f>AT1043+AT1052+AT1061</f>
        <v/>
      </c>
      <c r="AU1070" s="40">
        <f>AU1043+AU1052+AU1061</f>
        <v/>
      </c>
      <c r="AV1070" s="40">
        <f>AV1043+AV1052+AV1061</f>
        <v/>
      </c>
      <c r="AW1070" s="40">
        <f>AW1043+AW1052+AW1061</f>
        <v/>
      </c>
      <c r="AX1070" s="42">
        <f>NEWPOLICY(AX1043,AX1052,AX1061)</f>
        <v/>
      </c>
    </row>
    <row r="1071" hidden="1" outlineLevel="2">
      <c r="A1071" s="5" t="inlineStr">
        <is>
          <t>nce</t>
        </is>
      </c>
      <c r="B1071" s="5" t="inlineStr">
        <is>
          <t>oop</t>
        </is>
      </c>
      <c r="C1071" s="5" t="inlineStr">
        <is>
          <t>irn</t>
        </is>
      </c>
      <c r="D1071" s="39" t="n"/>
      <c r="E1071" s="39" t="n"/>
      <c r="F1071" s="39" t="n"/>
      <c r="G1071" s="39" t="n"/>
      <c r="H1071" s="5">
        <f>INDEX(Variables!$B$5:$B$105,MATCH($A1071,Variables!$A$5:$A$105,0))&amp;IF($C1071="",""," | "&amp;INDEX(Mapping!$B$5:$B$26,MATCH($C1071,Mapping!$A$5:$A$26,0))&amp;" | "&amp;INDEX(Mapping!$B$30:$B$41,MATCH($B1071,Mapping!$A$30:$A$41,0)))</f>
        <v/>
      </c>
      <c r="I1071" s="5">
        <f>INDEX(Variables!$C$5:$C$105,MATCH($A1071,Variables!$A$5:$A$105,0))</f>
        <v/>
      </c>
      <c r="J1071" s="5">
        <f>INDEX(Variables!$E$5:$E$105,MATCH($A1071,Variables!$A$5:$A$105,0))</f>
        <v/>
      </c>
      <c r="K1071" s="25">
        <f>LOWER(Settings!$C$4)&amp;".mit."&amp;$A1071&amp;IF($C1071="","","."&amp;$C1071&amp;"."&amp;$B1071)&amp;IF(INDEX(Variables!$D$5:$D$105,MATCH($A1071,Variables!$A$5:$A$105,0))="","","."&amp;INDEX(Variables!$D$5:$D$105,MATCH($A1071,Variables!$A$5:$A$105,0)))&amp;"."&amp;K$5</f>
        <v/>
      </c>
      <c r="L1071" s="41">
        <f>L1044+L1053+L1062</f>
        <v/>
      </c>
      <c r="M1071" s="40">
        <f>M1044+M1053+M1062</f>
        <v/>
      </c>
      <c r="N1071" s="40">
        <f>N1044+N1053+N1062</f>
        <v/>
      </c>
      <c r="O1071" s="40">
        <f>O1044+O1053+O1062</f>
        <v/>
      </c>
      <c r="P1071" s="40">
        <f>P1044+P1053+P1062</f>
        <v/>
      </c>
      <c r="Q1071" s="40">
        <f>Q1044+Q1053+Q1062</f>
        <v/>
      </c>
      <c r="R1071" s="40">
        <f>R1044+R1053+R1062</f>
        <v/>
      </c>
      <c r="S1071" s="40">
        <f>S1044+S1053+S1062</f>
        <v/>
      </c>
      <c r="T1071" s="40">
        <f>T1044+T1053+T1062</f>
        <v/>
      </c>
      <c r="U1071" s="40">
        <f>U1044+U1053+U1062</f>
        <v/>
      </c>
      <c r="V1071" s="40">
        <f>V1044+V1053+V1062</f>
        <v/>
      </c>
      <c r="W1071" s="40">
        <f>W1044+W1053+W1062</f>
        <v/>
      </c>
      <c r="X1071" s="40">
        <f>X1044+X1053+X1062</f>
        <v/>
      </c>
      <c r="Y1071" s="40">
        <f>Y1044+Y1053+Y1062</f>
        <v/>
      </c>
      <c r="Z1071" s="40">
        <f>Z1044+Z1053+Z1062</f>
        <v/>
      </c>
      <c r="AA1071" s="40">
        <f>AA1044+AA1053+AA1062</f>
        <v/>
      </c>
      <c r="AB1071" s="40">
        <f>AB1044+AB1053+AB1062</f>
        <v/>
      </c>
      <c r="AC1071" s="40">
        <f>AC1044+AC1053+AC1062</f>
        <v/>
      </c>
      <c r="AD1071" s="42">
        <f>NEWPOLICY(AD1044,AD1053,AD1062)</f>
        <v/>
      </c>
      <c r="AE1071" s="25">
        <f>LOWER(Settings!$C$4)&amp;".mit."&amp;$A1071&amp;IF($C1071="","","."&amp;$C1071&amp;"."&amp;$B1071)&amp;IF(INDEX(Variables!$D$5:$D$105,MATCH($A1071,Variables!$A$5:$A$105,0))="","","."&amp;INDEX(Variables!$D$5:$D$105,MATCH($A1071,Variables!$A$5:$A$105,0)))&amp;"."&amp;AE$5</f>
        <v/>
      </c>
      <c r="AF1071" s="41">
        <f>AF1044+AF1053+AF1062</f>
        <v/>
      </c>
      <c r="AG1071" s="40">
        <f>AG1044+AG1053+AG1062</f>
        <v/>
      </c>
      <c r="AH1071" s="40">
        <f>AH1044+AH1053+AH1062</f>
        <v/>
      </c>
      <c r="AI1071" s="40">
        <f>AI1044+AI1053+AI1062</f>
        <v/>
      </c>
      <c r="AJ1071" s="40">
        <f>AJ1044+AJ1053+AJ1062</f>
        <v/>
      </c>
      <c r="AK1071" s="40">
        <f>AK1044+AK1053+AK1062</f>
        <v/>
      </c>
      <c r="AL1071" s="40">
        <f>AL1044+AL1053+AL1062</f>
        <v/>
      </c>
      <c r="AM1071" s="40">
        <f>AM1044+AM1053+AM1062</f>
        <v/>
      </c>
      <c r="AN1071" s="40">
        <f>AN1044+AN1053+AN1062</f>
        <v/>
      </c>
      <c r="AO1071" s="40">
        <f>AO1044+AO1053+AO1062</f>
        <v/>
      </c>
      <c r="AP1071" s="40">
        <f>AP1044+AP1053+AP1062</f>
        <v/>
      </c>
      <c r="AQ1071" s="40">
        <f>AQ1044+AQ1053+AQ1062</f>
        <v/>
      </c>
      <c r="AR1071" s="40">
        <f>AR1044+AR1053+AR1062</f>
        <v/>
      </c>
      <c r="AS1071" s="40">
        <f>AS1044+AS1053+AS1062</f>
        <v/>
      </c>
      <c r="AT1071" s="40">
        <f>AT1044+AT1053+AT1062</f>
        <v/>
      </c>
      <c r="AU1071" s="40">
        <f>AU1044+AU1053+AU1062</f>
        <v/>
      </c>
      <c r="AV1071" s="40">
        <f>AV1044+AV1053+AV1062</f>
        <v/>
      </c>
      <c r="AW1071" s="40">
        <f>AW1044+AW1053+AW1062</f>
        <v/>
      </c>
      <c r="AX1071" s="42">
        <f>NEWPOLICY(AX1044,AX1053,AX1062)</f>
        <v/>
      </c>
    </row>
    <row r="1072" hidden="1" outlineLevel="2">
      <c r="A1072" s="5" t="inlineStr">
        <is>
          <t>nce</t>
        </is>
      </c>
      <c r="B1072" s="5" t="inlineStr">
        <is>
          <t>bio</t>
        </is>
      </c>
      <c r="C1072" s="5" t="inlineStr">
        <is>
          <t>irn</t>
        </is>
      </c>
      <c r="D1072" s="39" t="n"/>
      <c r="E1072" s="39" t="n"/>
      <c r="F1072" s="39" t="n"/>
      <c r="G1072" s="39" t="n"/>
      <c r="H1072" s="5">
        <f>INDEX(Variables!$B$5:$B$105,MATCH($A1072,Variables!$A$5:$A$105,0))&amp;IF($C1072="",""," | "&amp;INDEX(Mapping!$B$5:$B$26,MATCH($C1072,Mapping!$A$5:$A$26,0))&amp;" | "&amp;INDEX(Mapping!$B$30:$B$41,MATCH($B1072,Mapping!$A$30:$A$41,0)))</f>
        <v/>
      </c>
      <c r="I1072" s="5">
        <f>INDEX(Variables!$C$5:$C$105,MATCH($A1072,Variables!$A$5:$A$105,0))</f>
        <v/>
      </c>
      <c r="J1072" s="5">
        <f>INDEX(Variables!$E$5:$E$105,MATCH($A1072,Variables!$A$5:$A$105,0))</f>
        <v/>
      </c>
      <c r="K1072" s="25">
        <f>LOWER(Settings!$C$4)&amp;".mit."&amp;$A1072&amp;IF($C1072="","","."&amp;$C1072&amp;"."&amp;$B1072)&amp;IF(INDEX(Variables!$D$5:$D$105,MATCH($A1072,Variables!$A$5:$A$105,0))="","","."&amp;INDEX(Variables!$D$5:$D$105,MATCH($A1072,Variables!$A$5:$A$105,0)))&amp;"."&amp;K$5</f>
        <v/>
      </c>
      <c r="L1072" s="41">
        <f>L1045+L1054+L1063</f>
        <v/>
      </c>
      <c r="M1072" s="40">
        <f>M1045+M1054+M1063</f>
        <v/>
      </c>
      <c r="N1072" s="40">
        <f>N1045+N1054+N1063</f>
        <v/>
      </c>
      <c r="O1072" s="40">
        <f>O1045+O1054+O1063</f>
        <v/>
      </c>
      <c r="P1072" s="40">
        <f>P1045+P1054+P1063</f>
        <v/>
      </c>
      <c r="Q1072" s="40">
        <f>Q1045+Q1054+Q1063</f>
        <v/>
      </c>
      <c r="R1072" s="40">
        <f>R1045+R1054+R1063</f>
        <v/>
      </c>
      <c r="S1072" s="40">
        <f>S1045+S1054+S1063</f>
        <v/>
      </c>
      <c r="T1072" s="40">
        <f>T1045+T1054+T1063</f>
        <v/>
      </c>
      <c r="U1072" s="40">
        <f>U1045+U1054+U1063</f>
        <v/>
      </c>
      <c r="V1072" s="40">
        <f>V1045+V1054+V1063</f>
        <v/>
      </c>
      <c r="W1072" s="40">
        <f>W1045+W1054+W1063</f>
        <v/>
      </c>
      <c r="X1072" s="40">
        <f>X1045+X1054+X1063</f>
        <v/>
      </c>
      <c r="Y1072" s="40">
        <f>Y1045+Y1054+Y1063</f>
        <v/>
      </c>
      <c r="Z1072" s="40">
        <f>Z1045+Z1054+Z1063</f>
        <v/>
      </c>
      <c r="AA1072" s="40">
        <f>AA1045+AA1054+AA1063</f>
        <v/>
      </c>
      <c r="AB1072" s="40">
        <f>AB1045+AB1054+AB1063</f>
        <v/>
      </c>
      <c r="AC1072" s="40">
        <f>AC1045+AC1054+AC1063</f>
        <v/>
      </c>
      <c r="AD1072" s="42">
        <f>NEWPOLICY(AD1045,AD1054,AD1063)</f>
        <v/>
      </c>
      <c r="AE1072" s="25">
        <f>LOWER(Settings!$C$4)&amp;".mit."&amp;$A1072&amp;IF($C1072="","","."&amp;$C1072&amp;"."&amp;$B1072)&amp;IF(INDEX(Variables!$D$5:$D$105,MATCH($A1072,Variables!$A$5:$A$105,0))="","","."&amp;INDEX(Variables!$D$5:$D$105,MATCH($A1072,Variables!$A$5:$A$105,0)))&amp;"."&amp;AE$5</f>
        <v/>
      </c>
      <c r="AF1072" s="41">
        <f>AF1045+AF1054+AF1063</f>
        <v/>
      </c>
      <c r="AG1072" s="40">
        <f>AG1045+AG1054+AG1063</f>
        <v/>
      </c>
      <c r="AH1072" s="40">
        <f>AH1045+AH1054+AH1063</f>
        <v/>
      </c>
      <c r="AI1072" s="40">
        <f>AI1045+AI1054+AI1063</f>
        <v/>
      </c>
      <c r="AJ1072" s="40">
        <f>AJ1045+AJ1054+AJ1063</f>
        <v/>
      </c>
      <c r="AK1072" s="40">
        <f>AK1045+AK1054+AK1063</f>
        <v/>
      </c>
      <c r="AL1072" s="40">
        <f>AL1045+AL1054+AL1063</f>
        <v/>
      </c>
      <c r="AM1072" s="40">
        <f>AM1045+AM1054+AM1063</f>
        <v/>
      </c>
      <c r="AN1072" s="40">
        <f>AN1045+AN1054+AN1063</f>
        <v/>
      </c>
      <c r="AO1072" s="40">
        <f>AO1045+AO1054+AO1063</f>
        <v/>
      </c>
      <c r="AP1072" s="40">
        <f>AP1045+AP1054+AP1063</f>
        <v/>
      </c>
      <c r="AQ1072" s="40">
        <f>AQ1045+AQ1054+AQ1063</f>
        <v/>
      </c>
      <c r="AR1072" s="40">
        <f>AR1045+AR1054+AR1063</f>
        <v/>
      </c>
      <c r="AS1072" s="40">
        <f>AS1045+AS1054+AS1063</f>
        <v/>
      </c>
      <c r="AT1072" s="40">
        <f>AT1045+AT1054+AT1063</f>
        <v/>
      </c>
      <c r="AU1072" s="40">
        <f>AU1045+AU1054+AU1063</f>
        <v/>
      </c>
      <c r="AV1072" s="40">
        <f>AV1045+AV1054+AV1063</f>
        <v/>
      </c>
      <c r="AW1072" s="40">
        <f>AW1045+AW1054+AW1063</f>
        <v/>
      </c>
      <c r="AX1072" s="42">
        <f>NEWPOLICY(AX1045,AX1054,AX1063)</f>
        <v/>
      </c>
    </row>
    <row r="1073" hidden="1" outlineLevel="2"/>
    <row r="1074" hidden="1" outlineLevel="2">
      <c r="A1074" s="5" t="inlineStr">
        <is>
          <t>atp</t>
        </is>
      </c>
      <c r="B1074" s="5" t="inlineStr">
        <is>
          <t>coa</t>
        </is>
      </c>
      <c r="C1074" s="5" t="inlineStr">
        <is>
          <t>irn</t>
        </is>
      </c>
      <c r="D1074" s="40">
        <f>INDEX(Inputs!$R$5:$R$132,MATCH($B1074&amp;"|"&amp;$C1074,Inputs!$A$5:$A$132,0))</f>
        <v/>
      </c>
      <c r="E1074" s="40">
        <f>INDEX(Inputs!$S$5:$S$132,MATCH($B1074&amp;"|"&amp;$C1074,Inputs!$A$5:$A$132,0))</f>
        <v/>
      </c>
      <c r="F1074" s="39" t="n"/>
      <c r="G1074" s="39" t="n"/>
      <c r="H1074" s="5">
        <f>INDEX(Variables!$B$5:$B$105,MATCH($A1074,Variables!$A$5:$A$105,0))&amp;IF($C1074="",""," | "&amp;INDEX(Mapping!$B$5:$B$26,MATCH($C1074,Mapping!$A$5:$A$26,0))&amp;" | "&amp;INDEX(Mapping!$B$30:$B$41,MATCH($B1074,Mapping!$A$30:$A$41,0)))</f>
        <v/>
      </c>
      <c r="I1074" s="5">
        <f>INDEX(Variables!$C$5:$C$105,MATCH($A1074,Variables!$A$5:$A$105,0))</f>
        <v/>
      </c>
      <c r="J1074" s="5">
        <f>INDEX(Variables!$E$5:$E$105,MATCH($A1074,Variables!$A$5:$A$105,0))</f>
        <v/>
      </c>
      <c r="K1074" s="25">
        <f>LOWER(Settings!$C$4)&amp;".mit."&amp;$A1074&amp;IF($C1074="","","."&amp;$C1074&amp;"."&amp;$B1074)&amp;IF(INDEX(Variables!$D$5:$D$105,MATCH($A1074,Variables!$A$5:$A$105,0))="","","."&amp;INDEX(Variables!$D$5:$D$105,MATCH($A1074,Variables!$A$5:$A$105,0)))&amp;"."&amp;K$5</f>
        <v/>
      </c>
      <c r="L1074" s="41">
        <f>MAX(INDEX(L$232:L$243,$D1074)+L1065*(1+$E1074),0.01)</f>
        <v/>
      </c>
      <c r="M1074" s="40">
        <f>MAX(INDEX(M$232:M$243,$D1074)+M1065*(1+$E1074),0.01)</f>
        <v/>
      </c>
      <c r="N1074" s="40">
        <f>MAX(INDEX(N$232:N$243,$D1074)+N1065*(1+$E1074),0.01)</f>
        <v/>
      </c>
      <c r="O1074" s="40">
        <f>MAX(INDEX(O$232:O$243,$D1074)+O1065*(1+$E1074),0.01)</f>
        <v/>
      </c>
      <c r="P1074" s="40">
        <f>MAX(INDEX(P$232:P$243,$D1074)+P1065*(1+$E1074),0.01)</f>
        <v/>
      </c>
      <c r="Q1074" s="40">
        <f>MAX(INDEX(Q$232:Q$243,$D1074)+Q1065*(1+$E1074),0.01)</f>
        <v/>
      </c>
      <c r="R1074" s="40">
        <f>MAX(INDEX(R$232:R$243,$D1074)+R1065*(1+$E1074),0.01)</f>
        <v/>
      </c>
      <c r="S1074" s="40">
        <f>MAX(INDEX(S$232:S$243,$D1074)+S1065*(1+$E1074),0.01)</f>
        <v/>
      </c>
      <c r="T1074" s="40">
        <f>MAX(INDEX(T$232:T$243,$D1074)+T1065*(1+$E1074),0.01)</f>
        <v/>
      </c>
      <c r="U1074" s="40">
        <f>MAX(INDEX(U$232:U$243,$D1074)+U1065*(1+$E1074),0.01)</f>
        <v/>
      </c>
      <c r="V1074" s="40">
        <f>MAX(INDEX(V$232:V$243,$D1074)+V1065*(1+$E1074),0.01)</f>
        <v/>
      </c>
      <c r="W1074" s="40">
        <f>MAX(INDEX(W$232:W$243,$D1074)+W1065*(1+$E1074),0.01)</f>
        <v/>
      </c>
      <c r="X1074" s="40">
        <f>MAX(INDEX(X$232:X$243,$D1074)+X1065*(1+$E1074),0.01)</f>
        <v/>
      </c>
      <c r="Y1074" s="40">
        <f>MAX(INDEX(Y$232:Y$243,$D1074)+Y1065*(1+$E1074),0.01)</f>
        <v/>
      </c>
      <c r="Z1074" s="40">
        <f>MAX(INDEX(Z$232:Z$243,$D1074)+Z1065*(1+$E1074),0.01)</f>
        <v/>
      </c>
      <c r="AA1074" s="40">
        <f>MAX(INDEX(AA$232:AA$243,$D1074)+AA1065*(1+$E1074),0.01)</f>
        <v/>
      </c>
      <c r="AB1074" s="40">
        <f>MAX(INDEX(AB$232:AB$243,$D1074)+AB1065*(1+$E1074),0.01)</f>
        <v/>
      </c>
      <c r="AC1074" s="40">
        <f>MAX(INDEX(AC$232:AC$243,$D1074)+AC1065*(1+$E1074),0.01)</f>
        <v/>
      </c>
      <c r="AD1074" s="42">
        <f>POSTTAX(INDEX(AD$232:AD$243,$D1074),AD1065,$E1074)</f>
        <v/>
      </c>
      <c r="AE1074" s="25">
        <f>LOWER(Settings!$C$4)&amp;".mit."&amp;$A1074&amp;IF($C1074="","","."&amp;$C1074&amp;"."&amp;$B1074)&amp;IF(INDEX(Variables!$D$5:$D$105,MATCH($A1074,Variables!$A$5:$A$105,0))="","","."&amp;INDEX(Variables!$D$5:$D$105,MATCH($A1074,Variables!$A$5:$A$105,0)))&amp;"."&amp;AE$5</f>
        <v/>
      </c>
      <c r="AF1074" s="41">
        <f>MAX(INDEX(AF$232:AF$243,$D1074)+AF1065*(1+$E1074),0.01)</f>
        <v/>
      </c>
      <c r="AG1074" s="40">
        <f>MAX(INDEX(AG$232:AG$243,$D1074)+AG1065*(1+$E1074),0.01)</f>
        <v/>
      </c>
      <c r="AH1074" s="40">
        <f>MAX(INDEX(AH$232:AH$243,$D1074)+AH1065*(1+$E1074),0.01)</f>
        <v/>
      </c>
      <c r="AI1074" s="40">
        <f>MAX(INDEX(AI$232:AI$243,$D1074)+AI1065*(1+$E1074),0.01)</f>
        <v/>
      </c>
      <c r="AJ1074" s="40">
        <f>MAX(INDEX(AJ$232:AJ$243,$D1074)+AJ1065*(1+$E1074),0.01)</f>
        <v/>
      </c>
      <c r="AK1074" s="40">
        <f>MAX(INDEX(AK$232:AK$243,$D1074)+AK1065*(1+$E1074),0.01)</f>
        <v/>
      </c>
      <c r="AL1074" s="40">
        <f>MAX(INDEX(AL$232:AL$243,$D1074)+AL1065*(1+$E1074),0.01)</f>
        <v/>
      </c>
      <c r="AM1074" s="40">
        <f>MAX(INDEX(AM$232:AM$243,$D1074)+AM1065*(1+$E1074),0.01)</f>
        <v/>
      </c>
      <c r="AN1074" s="40">
        <f>MAX(INDEX(AN$232:AN$243,$D1074)+AN1065*(1+$E1074),0.01)</f>
        <v/>
      </c>
      <c r="AO1074" s="40">
        <f>MAX(INDEX(AO$232:AO$243,$D1074)+AO1065*(1+$E1074),0.01)</f>
        <v/>
      </c>
      <c r="AP1074" s="40">
        <f>MAX(INDEX(AP$232:AP$243,$D1074)+AP1065*(1+$E1074),0.01)</f>
        <v/>
      </c>
      <c r="AQ1074" s="40">
        <f>MAX(INDEX(AQ$232:AQ$243,$D1074)+AQ1065*(1+$E1074),0.01)</f>
        <v/>
      </c>
      <c r="AR1074" s="40">
        <f>MAX(INDEX(AR$232:AR$243,$D1074)+AR1065*(1+$E1074),0.01)</f>
        <v/>
      </c>
      <c r="AS1074" s="40">
        <f>MAX(INDEX(AS$232:AS$243,$D1074)+AS1065*(1+$E1074),0.01)</f>
        <v/>
      </c>
      <c r="AT1074" s="40">
        <f>MAX(INDEX(AT$232:AT$243,$D1074)+AT1065*(1+$E1074),0.01)</f>
        <v/>
      </c>
      <c r="AU1074" s="40">
        <f>MAX(INDEX(AU$232:AU$243,$D1074)+AU1065*(1+$E1074),0.01)</f>
        <v/>
      </c>
      <c r="AV1074" s="40">
        <f>MAX(INDEX(AV$232:AV$243,$D1074)+AV1065*(1+$E1074),0.01)</f>
        <v/>
      </c>
      <c r="AW1074" s="40">
        <f>MAX(INDEX(AW$232:AW$243,$D1074)+AW1065*(1+$E1074),0.01)</f>
        <v/>
      </c>
      <c r="AX1074" s="42">
        <f>POSTTAX(INDEX(AX$232:AX$243,$D1074),AX1065,$E1074)</f>
        <v/>
      </c>
    </row>
    <row r="1075" hidden="1" outlineLevel="2">
      <c r="A1075" s="5" t="inlineStr">
        <is>
          <t>atp</t>
        </is>
      </c>
      <c r="B1075" s="5" t="inlineStr">
        <is>
          <t>nga</t>
        </is>
      </c>
      <c r="C1075" s="5" t="inlineStr">
        <is>
          <t>irn</t>
        </is>
      </c>
      <c r="D1075" s="40">
        <f>INDEX(Inputs!$R$5:$R$132,MATCH($B1075&amp;"|"&amp;$C1075,Inputs!$A$5:$A$132,0))</f>
        <v/>
      </c>
      <c r="E1075" s="40">
        <f>INDEX(Inputs!$S$5:$S$132,MATCH($B1075&amp;"|"&amp;$C1075,Inputs!$A$5:$A$132,0))</f>
        <v/>
      </c>
      <c r="F1075" s="39" t="n"/>
      <c r="G1075" s="39" t="n"/>
      <c r="H1075" s="5">
        <f>INDEX(Variables!$B$5:$B$105,MATCH($A1075,Variables!$A$5:$A$105,0))&amp;IF($C1075="",""," | "&amp;INDEX(Mapping!$B$5:$B$26,MATCH($C1075,Mapping!$A$5:$A$26,0))&amp;" | "&amp;INDEX(Mapping!$B$30:$B$41,MATCH($B1075,Mapping!$A$30:$A$41,0)))</f>
        <v/>
      </c>
      <c r="I1075" s="5">
        <f>INDEX(Variables!$C$5:$C$105,MATCH($A1075,Variables!$A$5:$A$105,0))</f>
        <v/>
      </c>
      <c r="J1075" s="5">
        <f>INDEX(Variables!$E$5:$E$105,MATCH($A1075,Variables!$A$5:$A$105,0))</f>
        <v/>
      </c>
      <c r="K1075" s="25">
        <f>LOWER(Settings!$C$4)&amp;".mit."&amp;$A1075&amp;IF($C1075="","","."&amp;$C1075&amp;"."&amp;$B1075)&amp;IF(INDEX(Variables!$D$5:$D$105,MATCH($A1075,Variables!$A$5:$A$105,0))="","","."&amp;INDEX(Variables!$D$5:$D$105,MATCH($A1075,Variables!$A$5:$A$105,0)))&amp;"."&amp;K$5</f>
        <v/>
      </c>
      <c r="L1075" s="41">
        <f>MAX(INDEX(L$232:L$243,$D1075)+L1066*(1+$E1075),0.01)</f>
        <v/>
      </c>
      <c r="M1075" s="40">
        <f>MAX(INDEX(M$232:M$243,$D1075)+M1066*(1+$E1075),0.01)</f>
        <v/>
      </c>
      <c r="N1075" s="40">
        <f>MAX(INDEX(N$232:N$243,$D1075)+N1066*(1+$E1075),0.01)</f>
        <v/>
      </c>
      <c r="O1075" s="40">
        <f>MAX(INDEX(O$232:O$243,$D1075)+O1066*(1+$E1075),0.01)</f>
        <v/>
      </c>
      <c r="P1075" s="40">
        <f>MAX(INDEX(P$232:P$243,$D1075)+P1066*(1+$E1075),0.01)</f>
        <v/>
      </c>
      <c r="Q1075" s="40">
        <f>MAX(INDEX(Q$232:Q$243,$D1075)+Q1066*(1+$E1075),0.01)</f>
        <v/>
      </c>
      <c r="R1075" s="40">
        <f>MAX(INDEX(R$232:R$243,$D1075)+R1066*(1+$E1075),0.01)</f>
        <v/>
      </c>
      <c r="S1075" s="40">
        <f>MAX(INDEX(S$232:S$243,$D1075)+S1066*(1+$E1075),0.01)</f>
        <v/>
      </c>
      <c r="T1075" s="40">
        <f>MAX(INDEX(T$232:T$243,$D1075)+T1066*(1+$E1075),0.01)</f>
        <v/>
      </c>
      <c r="U1075" s="40">
        <f>MAX(INDEX(U$232:U$243,$D1075)+U1066*(1+$E1075),0.01)</f>
        <v/>
      </c>
      <c r="V1075" s="40">
        <f>MAX(INDEX(V$232:V$243,$D1075)+V1066*(1+$E1075),0.01)</f>
        <v/>
      </c>
      <c r="W1075" s="40">
        <f>MAX(INDEX(W$232:W$243,$D1075)+W1066*(1+$E1075),0.01)</f>
        <v/>
      </c>
      <c r="X1075" s="40">
        <f>MAX(INDEX(X$232:X$243,$D1075)+X1066*(1+$E1075),0.01)</f>
        <v/>
      </c>
      <c r="Y1075" s="40">
        <f>MAX(INDEX(Y$232:Y$243,$D1075)+Y1066*(1+$E1075),0.01)</f>
        <v/>
      </c>
      <c r="Z1075" s="40">
        <f>MAX(INDEX(Z$232:Z$243,$D1075)+Z1066*(1+$E1075),0.01)</f>
        <v/>
      </c>
      <c r="AA1075" s="40">
        <f>MAX(INDEX(AA$232:AA$243,$D1075)+AA1066*(1+$E1075),0.01)</f>
        <v/>
      </c>
      <c r="AB1075" s="40">
        <f>MAX(INDEX(AB$232:AB$243,$D1075)+AB1066*(1+$E1075),0.01)</f>
        <v/>
      </c>
      <c r="AC1075" s="40">
        <f>MAX(INDEX(AC$232:AC$243,$D1075)+AC1066*(1+$E1075),0.01)</f>
        <v/>
      </c>
      <c r="AD1075" s="42">
        <f>POSTTAX(INDEX(AD$232:AD$243,$D1075),AD1066,$E1075)</f>
        <v/>
      </c>
      <c r="AE1075" s="25">
        <f>LOWER(Settings!$C$4)&amp;".mit."&amp;$A1075&amp;IF($C1075="","","."&amp;$C1075&amp;"."&amp;$B1075)&amp;IF(INDEX(Variables!$D$5:$D$105,MATCH($A1075,Variables!$A$5:$A$105,0))="","","."&amp;INDEX(Variables!$D$5:$D$105,MATCH($A1075,Variables!$A$5:$A$105,0)))&amp;"."&amp;AE$5</f>
        <v/>
      </c>
      <c r="AF1075" s="41">
        <f>MAX(INDEX(AF$232:AF$243,$D1075)+AF1066*(1+$E1075),0.01)</f>
        <v/>
      </c>
      <c r="AG1075" s="40">
        <f>MAX(INDEX(AG$232:AG$243,$D1075)+AG1066*(1+$E1075),0.01)</f>
        <v/>
      </c>
      <c r="AH1075" s="40">
        <f>MAX(INDEX(AH$232:AH$243,$D1075)+AH1066*(1+$E1075),0.01)</f>
        <v/>
      </c>
      <c r="AI1075" s="40">
        <f>MAX(INDEX(AI$232:AI$243,$D1075)+AI1066*(1+$E1075),0.01)</f>
        <v/>
      </c>
      <c r="AJ1075" s="40">
        <f>MAX(INDEX(AJ$232:AJ$243,$D1075)+AJ1066*(1+$E1075),0.01)</f>
        <v/>
      </c>
      <c r="AK1075" s="40">
        <f>MAX(INDEX(AK$232:AK$243,$D1075)+AK1066*(1+$E1075),0.01)</f>
        <v/>
      </c>
      <c r="AL1075" s="40">
        <f>MAX(INDEX(AL$232:AL$243,$D1075)+AL1066*(1+$E1075),0.01)</f>
        <v/>
      </c>
      <c r="AM1075" s="40">
        <f>MAX(INDEX(AM$232:AM$243,$D1075)+AM1066*(1+$E1075),0.01)</f>
        <v/>
      </c>
      <c r="AN1075" s="40">
        <f>MAX(INDEX(AN$232:AN$243,$D1075)+AN1066*(1+$E1075),0.01)</f>
        <v/>
      </c>
      <c r="AO1075" s="40">
        <f>MAX(INDEX(AO$232:AO$243,$D1075)+AO1066*(1+$E1075),0.01)</f>
        <v/>
      </c>
      <c r="AP1075" s="40">
        <f>MAX(INDEX(AP$232:AP$243,$D1075)+AP1066*(1+$E1075),0.01)</f>
        <v/>
      </c>
      <c r="AQ1075" s="40">
        <f>MAX(INDEX(AQ$232:AQ$243,$D1075)+AQ1066*(1+$E1075),0.01)</f>
        <v/>
      </c>
      <c r="AR1075" s="40">
        <f>MAX(INDEX(AR$232:AR$243,$D1075)+AR1066*(1+$E1075),0.01)</f>
        <v/>
      </c>
      <c r="AS1075" s="40">
        <f>MAX(INDEX(AS$232:AS$243,$D1075)+AS1066*(1+$E1075),0.01)</f>
        <v/>
      </c>
      <c r="AT1075" s="40">
        <f>MAX(INDEX(AT$232:AT$243,$D1075)+AT1066*(1+$E1075),0.01)</f>
        <v/>
      </c>
      <c r="AU1075" s="40">
        <f>MAX(INDEX(AU$232:AU$243,$D1075)+AU1066*(1+$E1075),0.01)</f>
        <v/>
      </c>
      <c r="AV1075" s="40">
        <f>MAX(INDEX(AV$232:AV$243,$D1075)+AV1066*(1+$E1075),0.01)</f>
        <v/>
      </c>
      <c r="AW1075" s="40">
        <f>MAX(INDEX(AW$232:AW$243,$D1075)+AW1066*(1+$E1075),0.01)</f>
        <v/>
      </c>
      <c r="AX1075" s="42">
        <f>POSTTAX(INDEX(AX$232:AX$243,$D1075),AX1066,$E1075)</f>
        <v/>
      </c>
    </row>
    <row r="1076" hidden="1" outlineLevel="2">
      <c r="A1076" s="5" t="inlineStr">
        <is>
          <t>atp</t>
        </is>
      </c>
      <c r="B1076" s="5" t="inlineStr">
        <is>
          <t>gso</t>
        </is>
      </c>
      <c r="C1076" s="5" t="inlineStr">
        <is>
          <t>irn</t>
        </is>
      </c>
      <c r="D1076" s="40">
        <f>INDEX(Inputs!$R$5:$R$132,MATCH($B1076&amp;"|"&amp;$C1076,Inputs!$A$5:$A$132,0))</f>
        <v/>
      </c>
      <c r="E1076" s="40">
        <f>INDEX(Inputs!$S$5:$S$132,MATCH($B1076&amp;"|"&amp;$C1076,Inputs!$A$5:$A$132,0))</f>
        <v/>
      </c>
      <c r="F1076" s="39" t="n"/>
      <c r="G1076" s="39" t="n"/>
      <c r="H1076" s="5">
        <f>INDEX(Variables!$B$5:$B$105,MATCH($A1076,Variables!$A$5:$A$105,0))&amp;IF($C1076="",""," | "&amp;INDEX(Mapping!$B$5:$B$26,MATCH($C1076,Mapping!$A$5:$A$26,0))&amp;" | "&amp;INDEX(Mapping!$B$30:$B$41,MATCH($B1076,Mapping!$A$30:$A$41,0)))</f>
        <v/>
      </c>
      <c r="I1076" s="5">
        <f>INDEX(Variables!$C$5:$C$105,MATCH($A1076,Variables!$A$5:$A$105,0))</f>
        <v/>
      </c>
      <c r="J1076" s="5">
        <f>INDEX(Variables!$E$5:$E$105,MATCH($A1076,Variables!$A$5:$A$105,0))</f>
        <v/>
      </c>
      <c r="K1076" s="25">
        <f>LOWER(Settings!$C$4)&amp;".mit."&amp;$A1076&amp;IF($C1076="","","."&amp;$C1076&amp;"."&amp;$B1076)&amp;IF(INDEX(Variables!$D$5:$D$105,MATCH($A1076,Variables!$A$5:$A$105,0))="","","."&amp;INDEX(Variables!$D$5:$D$105,MATCH($A1076,Variables!$A$5:$A$105,0)))&amp;"."&amp;K$5</f>
        <v/>
      </c>
      <c r="L1076" s="41">
        <f>MAX(INDEX(L$232:L$243,$D1076)+L1067*(1+$E1076),0.01)</f>
        <v/>
      </c>
      <c r="M1076" s="40">
        <f>MAX(INDEX(M$232:M$243,$D1076)+M1067*(1+$E1076),0.01)</f>
        <v/>
      </c>
      <c r="N1076" s="40">
        <f>MAX(INDEX(N$232:N$243,$D1076)+N1067*(1+$E1076),0.01)</f>
        <v/>
      </c>
      <c r="O1076" s="40">
        <f>MAX(INDEX(O$232:O$243,$D1076)+O1067*(1+$E1076),0.01)</f>
        <v/>
      </c>
      <c r="P1076" s="40">
        <f>MAX(INDEX(P$232:P$243,$D1076)+P1067*(1+$E1076),0.01)</f>
        <v/>
      </c>
      <c r="Q1076" s="40">
        <f>MAX(INDEX(Q$232:Q$243,$D1076)+Q1067*(1+$E1076),0.01)</f>
        <v/>
      </c>
      <c r="R1076" s="40">
        <f>MAX(INDEX(R$232:R$243,$D1076)+R1067*(1+$E1076),0.01)</f>
        <v/>
      </c>
      <c r="S1076" s="40">
        <f>MAX(INDEX(S$232:S$243,$D1076)+S1067*(1+$E1076),0.01)</f>
        <v/>
      </c>
      <c r="T1076" s="40">
        <f>MAX(INDEX(T$232:T$243,$D1076)+T1067*(1+$E1076),0.01)</f>
        <v/>
      </c>
      <c r="U1076" s="40">
        <f>MAX(INDEX(U$232:U$243,$D1076)+U1067*(1+$E1076),0.01)</f>
        <v/>
      </c>
      <c r="V1076" s="40">
        <f>MAX(INDEX(V$232:V$243,$D1076)+V1067*(1+$E1076),0.01)</f>
        <v/>
      </c>
      <c r="W1076" s="40">
        <f>MAX(INDEX(W$232:W$243,$D1076)+W1067*(1+$E1076),0.01)</f>
        <v/>
      </c>
      <c r="X1076" s="40">
        <f>MAX(INDEX(X$232:X$243,$D1076)+X1067*(1+$E1076),0.01)</f>
        <v/>
      </c>
      <c r="Y1076" s="40">
        <f>MAX(INDEX(Y$232:Y$243,$D1076)+Y1067*(1+$E1076),0.01)</f>
        <v/>
      </c>
      <c r="Z1076" s="40">
        <f>MAX(INDEX(Z$232:Z$243,$D1076)+Z1067*(1+$E1076),0.01)</f>
        <v/>
      </c>
      <c r="AA1076" s="40">
        <f>MAX(INDEX(AA$232:AA$243,$D1076)+AA1067*(1+$E1076),0.01)</f>
        <v/>
      </c>
      <c r="AB1076" s="40">
        <f>MAX(INDEX(AB$232:AB$243,$D1076)+AB1067*(1+$E1076),0.01)</f>
        <v/>
      </c>
      <c r="AC1076" s="40">
        <f>MAX(INDEX(AC$232:AC$243,$D1076)+AC1067*(1+$E1076),0.01)</f>
        <v/>
      </c>
      <c r="AD1076" s="42">
        <f>POSTTAX(INDEX(AD$232:AD$243,$D1076),AD1067,$E1076)</f>
        <v/>
      </c>
      <c r="AE1076" s="25">
        <f>LOWER(Settings!$C$4)&amp;".mit."&amp;$A1076&amp;IF($C1076="","","."&amp;$C1076&amp;"."&amp;$B1076)&amp;IF(INDEX(Variables!$D$5:$D$105,MATCH($A1076,Variables!$A$5:$A$105,0))="","","."&amp;INDEX(Variables!$D$5:$D$105,MATCH($A1076,Variables!$A$5:$A$105,0)))&amp;"."&amp;AE$5</f>
        <v/>
      </c>
      <c r="AF1076" s="41">
        <f>MAX(INDEX(AF$232:AF$243,$D1076)+AF1067*(1+$E1076),0.01)</f>
        <v/>
      </c>
      <c r="AG1076" s="40">
        <f>MAX(INDEX(AG$232:AG$243,$D1076)+AG1067*(1+$E1076),0.01)</f>
        <v/>
      </c>
      <c r="AH1076" s="40">
        <f>MAX(INDEX(AH$232:AH$243,$D1076)+AH1067*(1+$E1076),0.01)</f>
        <v/>
      </c>
      <c r="AI1076" s="40">
        <f>MAX(INDEX(AI$232:AI$243,$D1076)+AI1067*(1+$E1076),0.01)</f>
        <v/>
      </c>
      <c r="AJ1076" s="40">
        <f>MAX(INDEX(AJ$232:AJ$243,$D1076)+AJ1067*(1+$E1076),0.01)</f>
        <v/>
      </c>
      <c r="AK1076" s="40">
        <f>MAX(INDEX(AK$232:AK$243,$D1076)+AK1067*(1+$E1076),0.01)</f>
        <v/>
      </c>
      <c r="AL1076" s="40">
        <f>MAX(INDEX(AL$232:AL$243,$D1076)+AL1067*(1+$E1076),0.01)</f>
        <v/>
      </c>
      <c r="AM1076" s="40">
        <f>MAX(INDEX(AM$232:AM$243,$D1076)+AM1067*(1+$E1076),0.01)</f>
        <v/>
      </c>
      <c r="AN1076" s="40">
        <f>MAX(INDEX(AN$232:AN$243,$D1076)+AN1067*(1+$E1076),0.01)</f>
        <v/>
      </c>
      <c r="AO1076" s="40">
        <f>MAX(INDEX(AO$232:AO$243,$D1076)+AO1067*(1+$E1076),0.01)</f>
        <v/>
      </c>
      <c r="AP1076" s="40">
        <f>MAX(INDEX(AP$232:AP$243,$D1076)+AP1067*(1+$E1076),0.01)</f>
        <v/>
      </c>
      <c r="AQ1076" s="40">
        <f>MAX(INDEX(AQ$232:AQ$243,$D1076)+AQ1067*(1+$E1076),0.01)</f>
        <v/>
      </c>
      <c r="AR1076" s="40">
        <f>MAX(INDEX(AR$232:AR$243,$D1076)+AR1067*(1+$E1076),0.01)</f>
        <v/>
      </c>
      <c r="AS1076" s="40">
        <f>MAX(INDEX(AS$232:AS$243,$D1076)+AS1067*(1+$E1076),0.01)</f>
        <v/>
      </c>
      <c r="AT1076" s="40">
        <f>MAX(INDEX(AT$232:AT$243,$D1076)+AT1067*(1+$E1076),0.01)</f>
        <v/>
      </c>
      <c r="AU1076" s="40">
        <f>MAX(INDEX(AU$232:AU$243,$D1076)+AU1067*(1+$E1076),0.01)</f>
        <v/>
      </c>
      <c r="AV1076" s="40">
        <f>MAX(INDEX(AV$232:AV$243,$D1076)+AV1067*(1+$E1076),0.01)</f>
        <v/>
      </c>
      <c r="AW1076" s="40">
        <f>MAX(INDEX(AW$232:AW$243,$D1076)+AW1067*(1+$E1076),0.01)</f>
        <v/>
      </c>
      <c r="AX1076" s="42">
        <f>POSTTAX(INDEX(AX$232:AX$243,$D1076),AX1067,$E1076)</f>
        <v/>
      </c>
    </row>
    <row r="1077" hidden="1" outlineLevel="2">
      <c r="A1077" s="5" t="inlineStr">
        <is>
          <t>atp</t>
        </is>
      </c>
      <c r="B1077" s="5" t="inlineStr">
        <is>
          <t>die</t>
        </is>
      </c>
      <c r="C1077" s="5" t="inlineStr">
        <is>
          <t>irn</t>
        </is>
      </c>
      <c r="D1077" s="40">
        <f>INDEX(Inputs!$R$5:$R$132,MATCH($B1077&amp;"|"&amp;$C1077,Inputs!$A$5:$A$132,0))</f>
        <v/>
      </c>
      <c r="E1077" s="40">
        <f>INDEX(Inputs!$S$5:$S$132,MATCH($B1077&amp;"|"&amp;$C1077,Inputs!$A$5:$A$132,0))</f>
        <v/>
      </c>
      <c r="F1077" s="39" t="n"/>
      <c r="G1077" s="39" t="n"/>
      <c r="H1077" s="5">
        <f>INDEX(Variables!$B$5:$B$105,MATCH($A1077,Variables!$A$5:$A$105,0))&amp;IF($C1077="",""," | "&amp;INDEX(Mapping!$B$5:$B$26,MATCH($C1077,Mapping!$A$5:$A$26,0))&amp;" | "&amp;INDEX(Mapping!$B$30:$B$41,MATCH($B1077,Mapping!$A$30:$A$41,0)))</f>
        <v/>
      </c>
      <c r="I1077" s="5">
        <f>INDEX(Variables!$C$5:$C$105,MATCH($A1077,Variables!$A$5:$A$105,0))</f>
        <v/>
      </c>
      <c r="J1077" s="5">
        <f>INDEX(Variables!$E$5:$E$105,MATCH($A1077,Variables!$A$5:$A$105,0))</f>
        <v/>
      </c>
      <c r="K1077" s="25">
        <f>LOWER(Settings!$C$4)&amp;".mit."&amp;$A1077&amp;IF($C1077="","","."&amp;$C1077&amp;"."&amp;$B1077)&amp;IF(INDEX(Variables!$D$5:$D$105,MATCH($A1077,Variables!$A$5:$A$105,0))="","","."&amp;INDEX(Variables!$D$5:$D$105,MATCH($A1077,Variables!$A$5:$A$105,0)))&amp;"."&amp;K$5</f>
        <v/>
      </c>
      <c r="L1077" s="41">
        <f>MAX(INDEX(L$232:L$243,$D1077)+L1068*(1+$E1077),0.01)</f>
        <v/>
      </c>
      <c r="M1077" s="40">
        <f>MAX(INDEX(M$232:M$243,$D1077)+M1068*(1+$E1077),0.01)</f>
        <v/>
      </c>
      <c r="N1077" s="40">
        <f>MAX(INDEX(N$232:N$243,$D1077)+N1068*(1+$E1077),0.01)</f>
        <v/>
      </c>
      <c r="O1077" s="40">
        <f>MAX(INDEX(O$232:O$243,$D1077)+O1068*(1+$E1077),0.01)</f>
        <v/>
      </c>
      <c r="P1077" s="40">
        <f>MAX(INDEX(P$232:P$243,$D1077)+P1068*(1+$E1077),0.01)</f>
        <v/>
      </c>
      <c r="Q1077" s="40">
        <f>MAX(INDEX(Q$232:Q$243,$D1077)+Q1068*(1+$E1077),0.01)</f>
        <v/>
      </c>
      <c r="R1077" s="40">
        <f>MAX(INDEX(R$232:R$243,$D1077)+R1068*(1+$E1077),0.01)</f>
        <v/>
      </c>
      <c r="S1077" s="40">
        <f>MAX(INDEX(S$232:S$243,$D1077)+S1068*(1+$E1077),0.01)</f>
        <v/>
      </c>
      <c r="T1077" s="40">
        <f>MAX(INDEX(T$232:T$243,$D1077)+T1068*(1+$E1077),0.01)</f>
        <v/>
      </c>
      <c r="U1077" s="40">
        <f>MAX(INDEX(U$232:U$243,$D1077)+U1068*(1+$E1077),0.01)</f>
        <v/>
      </c>
      <c r="V1077" s="40">
        <f>MAX(INDEX(V$232:V$243,$D1077)+V1068*(1+$E1077),0.01)</f>
        <v/>
      </c>
      <c r="W1077" s="40">
        <f>MAX(INDEX(W$232:W$243,$D1077)+W1068*(1+$E1077),0.01)</f>
        <v/>
      </c>
      <c r="X1077" s="40">
        <f>MAX(INDEX(X$232:X$243,$D1077)+X1068*(1+$E1077),0.01)</f>
        <v/>
      </c>
      <c r="Y1077" s="40">
        <f>MAX(INDEX(Y$232:Y$243,$D1077)+Y1068*(1+$E1077),0.01)</f>
        <v/>
      </c>
      <c r="Z1077" s="40">
        <f>MAX(INDEX(Z$232:Z$243,$D1077)+Z1068*(1+$E1077),0.01)</f>
        <v/>
      </c>
      <c r="AA1077" s="40">
        <f>MAX(INDEX(AA$232:AA$243,$D1077)+AA1068*(1+$E1077),0.01)</f>
        <v/>
      </c>
      <c r="AB1077" s="40">
        <f>MAX(INDEX(AB$232:AB$243,$D1077)+AB1068*(1+$E1077),0.01)</f>
        <v/>
      </c>
      <c r="AC1077" s="40">
        <f>MAX(INDEX(AC$232:AC$243,$D1077)+AC1068*(1+$E1077),0.01)</f>
        <v/>
      </c>
      <c r="AD1077" s="42">
        <f>POSTTAX(INDEX(AD$232:AD$243,$D1077),AD1068,$E1077)</f>
        <v/>
      </c>
      <c r="AE1077" s="25">
        <f>LOWER(Settings!$C$4)&amp;".mit."&amp;$A1077&amp;IF($C1077="","","."&amp;$C1077&amp;"."&amp;$B1077)&amp;IF(INDEX(Variables!$D$5:$D$105,MATCH($A1077,Variables!$A$5:$A$105,0))="","","."&amp;INDEX(Variables!$D$5:$D$105,MATCH($A1077,Variables!$A$5:$A$105,0)))&amp;"."&amp;AE$5</f>
        <v/>
      </c>
      <c r="AF1077" s="41">
        <f>MAX(INDEX(AF$232:AF$243,$D1077)+AF1068*(1+$E1077),0.01)</f>
        <v/>
      </c>
      <c r="AG1077" s="40">
        <f>MAX(INDEX(AG$232:AG$243,$D1077)+AG1068*(1+$E1077),0.01)</f>
        <v/>
      </c>
      <c r="AH1077" s="40">
        <f>MAX(INDEX(AH$232:AH$243,$D1077)+AH1068*(1+$E1077),0.01)</f>
        <v/>
      </c>
      <c r="AI1077" s="40">
        <f>MAX(INDEX(AI$232:AI$243,$D1077)+AI1068*(1+$E1077),0.01)</f>
        <v/>
      </c>
      <c r="AJ1077" s="40">
        <f>MAX(INDEX(AJ$232:AJ$243,$D1077)+AJ1068*(1+$E1077),0.01)</f>
        <v/>
      </c>
      <c r="AK1077" s="40">
        <f>MAX(INDEX(AK$232:AK$243,$D1077)+AK1068*(1+$E1077),0.01)</f>
        <v/>
      </c>
      <c r="AL1077" s="40">
        <f>MAX(INDEX(AL$232:AL$243,$D1077)+AL1068*(1+$E1077),0.01)</f>
        <v/>
      </c>
      <c r="AM1077" s="40">
        <f>MAX(INDEX(AM$232:AM$243,$D1077)+AM1068*(1+$E1077),0.01)</f>
        <v/>
      </c>
      <c r="AN1077" s="40">
        <f>MAX(INDEX(AN$232:AN$243,$D1077)+AN1068*(1+$E1077),0.01)</f>
        <v/>
      </c>
      <c r="AO1077" s="40">
        <f>MAX(INDEX(AO$232:AO$243,$D1077)+AO1068*(1+$E1077),0.01)</f>
        <v/>
      </c>
      <c r="AP1077" s="40">
        <f>MAX(INDEX(AP$232:AP$243,$D1077)+AP1068*(1+$E1077),0.01)</f>
        <v/>
      </c>
      <c r="AQ1077" s="40">
        <f>MAX(INDEX(AQ$232:AQ$243,$D1077)+AQ1068*(1+$E1077),0.01)</f>
        <v/>
      </c>
      <c r="AR1077" s="40">
        <f>MAX(INDEX(AR$232:AR$243,$D1077)+AR1068*(1+$E1077),0.01)</f>
        <v/>
      </c>
      <c r="AS1077" s="40">
        <f>MAX(INDEX(AS$232:AS$243,$D1077)+AS1068*(1+$E1077),0.01)</f>
        <v/>
      </c>
      <c r="AT1077" s="40">
        <f>MAX(INDEX(AT$232:AT$243,$D1077)+AT1068*(1+$E1077),0.01)</f>
        <v/>
      </c>
      <c r="AU1077" s="40">
        <f>MAX(INDEX(AU$232:AU$243,$D1077)+AU1068*(1+$E1077),0.01)</f>
        <v/>
      </c>
      <c r="AV1077" s="40">
        <f>MAX(INDEX(AV$232:AV$243,$D1077)+AV1068*(1+$E1077),0.01)</f>
        <v/>
      </c>
      <c r="AW1077" s="40">
        <f>MAX(INDEX(AW$232:AW$243,$D1077)+AW1068*(1+$E1077),0.01)</f>
        <v/>
      </c>
      <c r="AX1077" s="42">
        <f>POSTTAX(INDEX(AX$232:AX$243,$D1077),AX1068,$E1077)</f>
        <v/>
      </c>
    </row>
    <row r="1078" hidden="1" outlineLevel="2">
      <c r="A1078" s="5" t="inlineStr">
        <is>
          <t>atp</t>
        </is>
      </c>
      <c r="B1078" s="5" t="inlineStr">
        <is>
          <t>lpg</t>
        </is>
      </c>
      <c r="C1078" s="5" t="inlineStr">
        <is>
          <t>irn</t>
        </is>
      </c>
      <c r="D1078" s="40">
        <f>INDEX(Inputs!$R$5:$R$132,MATCH($B1078&amp;"|"&amp;$C1078,Inputs!$A$5:$A$132,0))</f>
        <v/>
      </c>
      <c r="E1078" s="40">
        <f>INDEX(Inputs!$S$5:$S$132,MATCH($B1078&amp;"|"&amp;$C1078,Inputs!$A$5:$A$132,0))</f>
        <v/>
      </c>
      <c r="F1078" s="39" t="n"/>
      <c r="G1078" s="39" t="n"/>
      <c r="H1078" s="5">
        <f>INDEX(Variables!$B$5:$B$105,MATCH($A1078,Variables!$A$5:$A$105,0))&amp;IF($C1078="",""," | "&amp;INDEX(Mapping!$B$5:$B$26,MATCH($C1078,Mapping!$A$5:$A$26,0))&amp;" | "&amp;INDEX(Mapping!$B$30:$B$41,MATCH($B1078,Mapping!$A$30:$A$41,0)))</f>
        <v/>
      </c>
      <c r="I1078" s="5">
        <f>INDEX(Variables!$C$5:$C$105,MATCH($A1078,Variables!$A$5:$A$105,0))</f>
        <v/>
      </c>
      <c r="J1078" s="5">
        <f>INDEX(Variables!$E$5:$E$105,MATCH($A1078,Variables!$A$5:$A$105,0))</f>
        <v/>
      </c>
      <c r="K1078" s="25">
        <f>LOWER(Settings!$C$4)&amp;".mit."&amp;$A1078&amp;IF($C1078="","","."&amp;$C1078&amp;"."&amp;$B1078)&amp;IF(INDEX(Variables!$D$5:$D$105,MATCH($A1078,Variables!$A$5:$A$105,0))="","","."&amp;INDEX(Variables!$D$5:$D$105,MATCH($A1078,Variables!$A$5:$A$105,0)))&amp;"."&amp;K$5</f>
        <v/>
      </c>
      <c r="L1078" s="41">
        <f>MAX(INDEX(L$232:L$243,$D1078)+L1069*(1+$E1078),0.01)</f>
        <v/>
      </c>
      <c r="M1078" s="40">
        <f>MAX(INDEX(M$232:M$243,$D1078)+M1069*(1+$E1078),0.01)</f>
        <v/>
      </c>
      <c r="N1078" s="40">
        <f>MAX(INDEX(N$232:N$243,$D1078)+N1069*(1+$E1078),0.01)</f>
        <v/>
      </c>
      <c r="O1078" s="40">
        <f>MAX(INDEX(O$232:O$243,$D1078)+O1069*(1+$E1078),0.01)</f>
        <v/>
      </c>
      <c r="P1078" s="40">
        <f>MAX(INDEX(P$232:P$243,$D1078)+P1069*(1+$E1078),0.01)</f>
        <v/>
      </c>
      <c r="Q1078" s="40">
        <f>MAX(INDEX(Q$232:Q$243,$D1078)+Q1069*(1+$E1078),0.01)</f>
        <v/>
      </c>
      <c r="R1078" s="40">
        <f>MAX(INDEX(R$232:R$243,$D1078)+R1069*(1+$E1078),0.01)</f>
        <v/>
      </c>
      <c r="S1078" s="40">
        <f>MAX(INDEX(S$232:S$243,$D1078)+S1069*(1+$E1078),0.01)</f>
        <v/>
      </c>
      <c r="T1078" s="40">
        <f>MAX(INDEX(T$232:T$243,$D1078)+T1069*(1+$E1078),0.01)</f>
        <v/>
      </c>
      <c r="U1078" s="40">
        <f>MAX(INDEX(U$232:U$243,$D1078)+U1069*(1+$E1078),0.01)</f>
        <v/>
      </c>
      <c r="V1078" s="40">
        <f>MAX(INDEX(V$232:V$243,$D1078)+V1069*(1+$E1078),0.01)</f>
        <v/>
      </c>
      <c r="W1078" s="40">
        <f>MAX(INDEX(W$232:W$243,$D1078)+W1069*(1+$E1078),0.01)</f>
        <v/>
      </c>
      <c r="X1078" s="40">
        <f>MAX(INDEX(X$232:X$243,$D1078)+X1069*(1+$E1078),0.01)</f>
        <v/>
      </c>
      <c r="Y1078" s="40">
        <f>MAX(INDEX(Y$232:Y$243,$D1078)+Y1069*(1+$E1078),0.01)</f>
        <v/>
      </c>
      <c r="Z1078" s="40">
        <f>MAX(INDEX(Z$232:Z$243,$D1078)+Z1069*(1+$E1078),0.01)</f>
        <v/>
      </c>
      <c r="AA1078" s="40">
        <f>MAX(INDEX(AA$232:AA$243,$D1078)+AA1069*(1+$E1078),0.01)</f>
        <v/>
      </c>
      <c r="AB1078" s="40">
        <f>MAX(INDEX(AB$232:AB$243,$D1078)+AB1069*(1+$E1078),0.01)</f>
        <v/>
      </c>
      <c r="AC1078" s="40">
        <f>MAX(INDEX(AC$232:AC$243,$D1078)+AC1069*(1+$E1078),0.01)</f>
        <v/>
      </c>
      <c r="AD1078" s="42">
        <f>POSTTAX(INDEX(AD$232:AD$243,$D1078),AD1069,$E1078)</f>
        <v/>
      </c>
      <c r="AE1078" s="25">
        <f>LOWER(Settings!$C$4)&amp;".mit."&amp;$A1078&amp;IF($C1078="","","."&amp;$C1078&amp;"."&amp;$B1078)&amp;IF(INDEX(Variables!$D$5:$D$105,MATCH($A1078,Variables!$A$5:$A$105,0))="","","."&amp;INDEX(Variables!$D$5:$D$105,MATCH($A1078,Variables!$A$5:$A$105,0)))&amp;"."&amp;AE$5</f>
        <v/>
      </c>
      <c r="AF1078" s="41">
        <f>MAX(INDEX(AF$232:AF$243,$D1078)+AF1069*(1+$E1078),0.01)</f>
        <v/>
      </c>
      <c r="AG1078" s="40">
        <f>MAX(INDEX(AG$232:AG$243,$D1078)+AG1069*(1+$E1078),0.01)</f>
        <v/>
      </c>
      <c r="AH1078" s="40">
        <f>MAX(INDEX(AH$232:AH$243,$D1078)+AH1069*(1+$E1078),0.01)</f>
        <v/>
      </c>
      <c r="AI1078" s="40">
        <f>MAX(INDEX(AI$232:AI$243,$D1078)+AI1069*(1+$E1078),0.01)</f>
        <v/>
      </c>
      <c r="AJ1078" s="40">
        <f>MAX(INDEX(AJ$232:AJ$243,$D1078)+AJ1069*(1+$E1078),0.01)</f>
        <v/>
      </c>
      <c r="AK1078" s="40">
        <f>MAX(INDEX(AK$232:AK$243,$D1078)+AK1069*(1+$E1078),0.01)</f>
        <v/>
      </c>
      <c r="AL1078" s="40">
        <f>MAX(INDEX(AL$232:AL$243,$D1078)+AL1069*(1+$E1078),0.01)</f>
        <v/>
      </c>
      <c r="AM1078" s="40">
        <f>MAX(INDEX(AM$232:AM$243,$D1078)+AM1069*(1+$E1078),0.01)</f>
        <v/>
      </c>
      <c r="AN1078" s="40">
        <f>MAX(INDEX(AN$232:AN$243,$D1078)+AN1069*(1+$E1078),0.01)</f>
        <v/>
      </c>
      <c r="AO1078" s="40">
        <f>MAX(INDEX(AO$232:AO$243,$D1078)+AO1069*(1+$E1078),0.01)</f>
        <v/>
      </c>
      <c r="AP1078" s="40">
        <f>MAX(INDEX(AP$232:AP$243,$D1078)+AP1069*(1+$E1078),0.01)</f>
        <v/>
      </c>
      <c r="AQ1078" s="40">
        <f>MAX(INDEX(AQ$232:AQ$243,$D1078)+AQ1069*(1+$E1078),0.01)</f>
        <v/>
      </c>
      <c r="AR1078" s="40">
        <f>MAX(INDEX(AR$232:AR$243,$D1078)+AR1069*(1+$E1078),0.01)</f>
        <v/>
      </c>
      <c r="AS1078" s="40">
        <f>MAX(INDEX(AS$232:AS$243,$D1078)+AS1069*(1+$E1078),0.01)</f>
        <v/>
      </c>
      <c r="AT1078" s="40">
        <f>MAX(INDEX(AT$232:AT$243,$D1078)+AT1069*(1+$E1078),0.01)</f>
        <v/>
      </c>
      <c r="AU1078" s="40">
        <f>MAX(INDEX(AU$232:AU$243,$D1078)+AU1069*(1+$E1078),0.01)</f>
        <v/>
      </c>
      <c r="AV1078" s="40">
        <f>MAX(INDEX(AV$232:AV$243,$D1078)+AV1069*(1+$E1078),0.01)</f>
        <v/>
      </c>
      <c r="AW1078" s="40">
        <f>MAX(INDEX(AW$232:AW$243,$D1078)+AW1069*(1+$E1078),0.01)</f>
        <v/>
      </c>
      <c r="AX1078" s="42">
        <f>POSTTAX(INDEX(AX$232:AX$243,$D1078),AX1069,$E1078)</f>
        <v/>
      </c>
    </row>
    <row r="1079" hidden="1" outlineLevel="2">
      <c r="A1079" s="5" t="inlineStr">
        <is>
          <t>atp</t>
        </is>
      </c>
      <c r="B1079" s="5" t="inlineStr">
        <is>
          <t>ker</t>
        </is>
      </c>
      <c r="C1079" s="5" t="inlineStr">
        <is>
          <t>irn</t>
        </is>
      </c>
      <c r="D1079" s="40">
        <f>INDEX(Inputs!$R$5:$R$132,MATCH($B1079&amp;"|"&amp;$C1079,Inputs!$A$5:$A$132,0))</f>
        <v/>
      </c>
      <c r="E1079" s="40">
        <f>INDEX(Inputs!$S$5:$S$132,MATCH($B1079&amp;"|"&amp;$C1079,Inputs!$A$5:$A$132,0))</f>
        <v/>
      </c>
      <c r="F1079" s="39" t="n"/>
      <c r="G1079" s="39" t="n"/>
      <c r="H1079" s="5">
        <f>INDEX(Variables!$B$5:$B$105,MATCH($A1079,Variables!$A$5:$A$105,0))&amp;IF($C1079="",""," | "&amp;INDEX(Mapping!$B$5:$B$26,MATCH($C1079,Mapping!$A$5:$A$26,0))&amp;" | "&amp;INDEX(Mapping!$B$30:$B$41,MATCH($B1079,Mapping!$A$30:$A$41,0)))</f>
        <v/>
      </c>
      <c r="I1079" s="5">
        <f>INDEX(Variables!$C$5:$C$105,MATCH($A1079,Variables!$A$5:$A$105,0))</f>
        <v/>
      </c>
      <c r="J1079" s="5">
        <f>INDEX(Variables!$E$5:$E$105,MATCH($A1079,Variables!$A$5:$A$105,0))</f>
        <v/>
      </c>
      <c r="K1079" s="25">
        <f>LOWER(Settings!$C$4)&amp;".mit."&amp;$A1079&amp;IF($C1079="","","."&amp;$C1079&amp;"."&amp;$B1079)&amp;IF(INDEX(Variables!$D$5:$D$105,MATCH($A1079,Variables!$A$5:$A$105,0))="","","."&amp;INDEX(Variables!$D$5:$D$105,MATCH($A1079,Variables!$A$5:$A$105,0)))&amp;"."&amp;K$5</f>
        <v/>
      </c>
      <c r="L1079" s="41">
        <f>MAX(INDEX(L$232:L$243,$D1079)+L1070*(1+$E1079),0.01)</f>
        <v/>
      </c>
      <c r="M1079" s="40">
        <f>MAX(INDEX(M$232:M$243,$D1079)+M1070*(1+$E1079),0.01)</f>
        <v/>
      </c>
      <c r="N1079" s="40">
        <f>MAX(INDEX(N$232:N$243,$D1079)+N1070*(1+$E1079),0.01)</f>
        <v/>
      </c>
      <c r="O1079" s="40">
        <f>MAX(INDEX(O$232:O$243,$D1079)+O1070*(1+$E1079),0.01)</f>
        <v/>
      </c>
      <c r="P1079" s="40">
        <f>MAX(INDEX(P$232:P$243,$D1079)+P1070*(1+$E1079),0.01)</f>
        <v/>
      </c>
      <c r="Q1079" s="40">
        <f>MAX(INDEX(Q$232:Q$243,$D1079)+Q1070*(1+$E1079),0.01)</f>
        <v/>
      </c>
      <c r="R1079" s="40">
        <f>MAX(INDEX(R$232:R$243,$D1079)+R1070*(1+$E1079),0.01)</f>
        <v/>
      </c>
      <c r="S1079" s="40">
        <f>MAX(INDEX(S$232:S$243,$D1079)+S1070*(1+$E1079),0.01)</f>
        <v/>
      </c>
      <c r="T1079" s="40">
        <f>MAX(INDEX(T$232:T$243,$D1079)+T1070*(1+$E1079),0.01)</f>
        <v/>
      </c>
      <c r="U1079" s="40">
        <f>MAX(INDEX(U$232:U$243,$D1079)+U1070*(1+$E1079),0.01)</f>
        <v/>
      </c>
      <c r="V1079" s="40">
        <f>MAX(INDEX(V$232:V$243,$D1079)+V1070*(1+$E1079),0.01)</f>
        <v/>
      </c>
      <c r="W1079" s="40">
        <f>MAX(INDEX(W$232:W$243,$D1079)+W1070*(1+$E1079),0.01)</f>
        <v/>
      </c>
      <c r="X1079" s="40">
        <f>MAX(INDEX(X$232:X$243,$D1079)+X1070*(1+$E1079),0.01)</f>
        <v/>
      </c>
      <c r="Y1079" s="40">
        <f>MAX(INDEX(Y$232:Y$243,$D1079)+Y1070*(1+$E1079),0.01)</f>
        <v/>
      </c>
      <c r="Z1079" s="40">
        <f>MAX(INDEX(Z$232:Z$243,$D1079)+Z1070*(1+$E1079),0.01)</f>
        <v/>
      </c>
      <c r="AA1079" s="40">
        <f>MAX(INDEX(AA$232:AA$243,$D1079)+AA1070*(1+$E1079),0.01)</f>
        <v/>
      </c>
      <c r="AB1079" s="40">
        <f>MAX(INDEX(AB$232:AB$243,$D1079)+AB1070*(1+$E1079),0.01)</f>
        <v/>
      </c>
      <c r="AC1079" s="40">
        <f>MAX(INDEX(AC$232:AC$243,$D1079)+AC1070*(1+$E1079),0.01)</f>
        <v/>
      </c>
      <c r="AD1079" s="42">
        <f>POSTTAX(INDEX(AD$232:AD$243,$D1079),AD1070,$E1079)</f>
        <v/>
      </c>
      <c r="AE1079" s="25">
        <f>LOWER(Settings!$C$4)&amp;".mit."&amp;$A1079&amp;IF($C1079="","","."&amp;$C1079&amp;"."&amp;$B1079)&amp;IF(INDEX(Variables!$D$5:$D$105,MATCH($A1079,Variables!$A$5:$A$105,0))="","","."&amp;INDEX(Variables!$D$5:$D$105,MATCH($A1079,Variables!$A$5:$A$105,0)))&amp;"."&amp;AE$5</f>
        <v/>
      </c>
      <c r="AF1079" s="41">
        <f>MAX(INDEX(AF$232:AF$243,$D1079)+AF1070*(1+$E1079),0.01)</f>
        <v/>
      </c>
      <c r="AG1079" s="40">
        <f>MAX(INDEX(AG$232:AG$243,$D1079)+AG1070*(1+$E1079),0.01)</f>
        <v/>
      </c>
      <c r="AH1079" s="40">
        <f>MAX(INDEX(AH$232:AH$243,$D1079)+AH1070*(1+$E1079),0.01)</f>
        <v/>
      </c>
      <c r="AI1079" s="40">
        <f>MAX(INDEX(AI$232:AI$243,$D1079)+AI1070*(1+$E1079),0.01)</f>
        <v/>
      </c>
      <c r="AJ1079" s="40">
        <f>MAX(INDEX(AJ$232:AJ$243,$D1079)+AJ1070*(1+$E1079),0.01)</f>
        <v/>
      </c>
      <c r="AK1079" s="40">
        <f>MAX(INDEX(AK$232:AK$243,$D1079)+AK1070*(1+$E1079),0.01)</f>
        <v/>
      </c>
      <c r="AL1079" s="40">
        <f>MAX(INDEX(AL$232:AL$243,$D1079)+AL1070*(1+$E1079),0.01)</f>
        <v/>
      </c>
      <c r="AM1079" s="40">
        <f>MAX(INDEX(AM$232:AM$243,$D1079)+AM1070*(1+$E1079),0.01)</f>
        <v/>
      </c>
      <c r="AN1079" s="40">
        <f>MAX(INDEX(AN$232:AN$243,$D1079)+AN1070*(1+$E1079),0.01)</f>
        <v/>
      </c>
      <c r="AO1079" s="40">
        <f>MAX(INDEX(AO$232:AO$243,$D1079)+AO1070*(1+$E1079),0.01)</f>
        <v/>
      </c>
      <c r="AP1079" s="40">
        <f>MAX(INDEX(AP$232:AP$243,$D1079)+AP1070*(1+$E1079),0.01)</f>
        <v/>
      </c>
      <c r="AQ1079" s="40">
        <f>MAX(INDEX(AQ$232:AQ$243,$D1079)+AQ1070*(1+$E1079),0.01)</f>
        <v/>
      </c>
      <c r="AR1079" s="40">
        <f>MAX(INDEX(AR$232:AR$243,$D1079)+AR1070*(1+$E1079),0.01)</f>
        <v/>
      </c>
      <c r="AS1079" s="40">
        <f>MAX(INDEX(AS$232:AS$243,$D1079)+AS1070*(1+$E1079),0.01)</f>
        <v/>
      </c>
      <c r="AT1079" s="40">
        <f>MAX(INDEX(AT$232:AT$243,$D1079)+AT1070*(1+$E1079),0.01)</f>
        <v/>
      </c>
      <c r="AU1079" s="40">
        <f>MAX(INDEX(AU$232:AU$243,$D1079)+AU1070*(1+$E1079),0.01)</f>
        <v/>
      </c>
      <c r="AV1079" s="40">
        <f>MAX(INDEX(AV$232:AV$243,$D1079)+AV1070*(1+$E1079),0.01)</f>
        <v/>
      </c>
      <c r="AW1079" s="40">
        <f>MAX(INDEX(AW$232:AW$243,$D1079)+AW1070*(1+$E1079),0.01)</f>
        <v/>
      </c>
      <c r="AX1079" s="42">
        <f>POSTTAX(INDEX(AX$232:AX$243,$D1079),AX1070,$E1079)</f>
        <v/>
      </c>
    </row>
    <row r="1080" hidden="1" outlineLevel="2">
      <c r="A1080" s="5" t="inlineStr">
        <is>
          <t>atp</t>
        </is>
      </c>
      <c r="B1080" s="5" t="inlineStr">
        <is>
          <t>oop</t>
        </is>
      </c>
      <c r="C1080" s="5" t="inlineStr">
        <is>
          <t>irn</t>
        </is>
      </c>
      <c r="D1080" s="40">
        <f>INDEX(Inputs!$R$5:$R$132,MATCH($B1080&amp;"|"&amp;$C1080,Inputs!$A$5:$A$132,0))</f>
        <v/>
      </c>
      <c r="E1080" s="40">
        <f>INDEX(Inputs!$S$5:$S$132,MATCH($B1080&amp;"|"&amp;$C1080,Inputs!$A$5:$A$132,0))</f>
        <v/>
      </c>
      <c r="F1080" s="39" t="n"/>
      <c r="G1080" s="39" t="n"/>
      <c r="H1080" s="5">
        <f>INDEX(Variables!$B$5:$B$105,MATCH($A1080,Variables!$A$5:$A$105,0))&amp;IF($C1080="",""," | "&amp;INDEX(Mapping!$B$5:$B$26,MATCH($C1080,Mapping!$A$5:$A$26,0))&amp;" | "&amp;INDEX(Mapping!$B$30:$B$41,MATCH($B1080,Mapping!$A$30:$A$41,0)))</f>
        <v/>
      </c>
      <c r="I1080" s="5">
        <f>INDEX(Variables!$C$5:$C$105,MATCH($A1080,Variables!$A$5:$A$105,0))</f>
        <v/>
      </c>
      <c r="J1080" s="5">
        <f>INDEX(Variables!$E$5:$E$105,MATCH($A1080,Variables!$A$5:$A$105,0))</f>
        <v/>
      </c>
      <c r="K1080" s="25">
        <f>LOWER(Settings!$C$4)&amp;".mit."&amp;$A1080&amp;IF($C1080="","","."&amp;$C1080&amp;"."&amp;$B1080)&amp;IF(INDEX(Variables!$D$5:$D$105,MATCH($A1080,Variables!$A$5:$A$105,0))="","","."&amp;INDEX(Variables!$D$5:$D$105,MATCH($A1080,Variables!$A$5:$A$105,0)))&amp;"."&amp;K$5</f>
        <v/>
      </c>
      <c r="L1080" s="41">
        <f>MAX(INDEX(L$232:L$243,$D1080)+L1071*(1+$E1080),0.01)</f>
        <v/>
      </c>
      <c r="M1080" s="40">
        <f>MAX(INDEX(M$232:M$243,$D1080)+M1071*(1+$E1080),0.01)</f>
        <v/>
      </c>
      <c r="N1080" s="40">
        <f>MAX(INDEX(N$232:N$243,$D1080)+N1071*(1+$E1080),0.01)</f>
        <v/>
      </c>
      <c r="O1080" s="40">
        <f>MAX(INDEX(O$232:O$243,$D1080)+O1071*(1+$E1080),0.01)</f>
        <v/>
      </c>
      <c r="P1080" s="40">
        <f>MAX(INDEX(P$232:P$243,$D1080)+P1071*(1+$E1080),0.01)</f>
        <v/>
      </c>
      <c r="Q1080" s="40">
        <f>MAX(INDEX(Q$232:Q$243,$D1080)+Q1071*(1+$E1080),0.01)</f>
        <v/>
      </c>
      <c r="R1080" s="40">
        <f>MAX(INDEX(R$232:R$243,$D1080)+R1071*(1+$E1080),0.01)</f>
        <v/>
      </c>
      <c r="S1080" s="40">
        <f>MAX(INDEX(S$232:S$243,$D1080)+S1071*(1+$E1080),0.01)</f>
        <v/>
      </c>
      <c r="T1080" s="40">
        <f>MAX(INDEX(T$232:T$243,$D1080)+T1071*(1+$E1080),0.01)</f>
        <v/>
      </c>
      <c r="U1080" s="40">
        <f>MAX(INDEX(U$232:U$243,$D1080)+U1071*(1+$E1080),0.01)</f>
        <v/>
      </c>
      <c r="V1080" s="40">
        <f>MAX(INDEX(V$232:V$243,$D1080)+V1071*(1+$E1080),0.01)</f>
        <v/>
      </c>
      <c r="W1080" s="40">
        <f>MAX(INDEX(W$232:W$243,$D1080)+W1071*(1+$E1080),0.01)</f>
        <v/>
      </c>
      <c r="X1080" s="40">
        <f>MAX(INDEX(X$232:X$243,$D1080)+X1071*(1+$E1080),0.01)</f>
        <v/>
      </c>
      <c r="Y1080" s="40">
        <f>MAX(INDEX(Y$232:Y$243,$D1080)+Y1071*(1+$E1080),0.01)</f>
        <v/>
      </c>
      <c r="Z1080" s="40">
        <f>MAX(INDEX(Z$232:Z$243,$D1080)+Z1071*(1+$E1080),0.01)</f>
        <v/>
      </c>
      <c r="AA1080" s="40">
        <f>MAX(INDEX(AA$232:AA$243,$D1080)+AA1071*(1+$E1080),0.01)</f>
        <v/>
      </c>
      <c r="AB1080" s="40">
        <f>MAX(INDEX(AB$232:AB$243,$D1080)+AB1071*(1+$E1080),0.01)</f>
        <v/>
      </c>
      <c r="AC1080" s="40">
        <f>MAX(INDEX(AC$232:AC$243,$D1080)+AC1071*(1+$E1080),0.01)</f>
        <v/>
      </c>
      <c r="AD1080" s="42">
        <f>POSTTAX(INDEX(AD$232:AD$243,$D1080),AD1071,$E1080)</f>
        <v/>
      </c>
      <c r="AE1080" s="25">
        <f>LOWER(Settings!$C$4)&amp;".mit."&amp;$A1080&amp;IF($C1080="","","."&amp;$C1080&amp;"."&amp;$B1080)&amp;IF(INDEX(Variables!$D$5:$D$105,MATCH($A1080,Variables!$A$5:$A$105,0))="","","."&amp;INDEX(Variables!$D$5:$D$105,MATCH($A1080,Variables!$A$5:$A$105,0)))&amp;"."&amp;AE$5</f>
        <v/>
      </c>
      <c r="AF1080" s="41">
        <f>MAX(INDEX(AF$232:AF$243,$D1080)+AF1071*(1+$E1080),0.01)</f>
        <v/>
      </c>
      <c r="AG1080" s="40">
        <f>MAX(INDEX(AG$232:AG$243,$D1080)+AG1071*(1+$E1080),0.01)</f>
        <v/>
      </c>
      <c r="AH1080" s="40">
        <f>MAX(INDEX(AH$232:AH$243,$D1080)+AH1071*(1+$E1080),0.01)</f>
        <v/>
      </c>
      <c r="AI1080" s="40">
        <f>MAX(INDEX(AI$232:AI$243,$D1080)+AI1071*(1+$E1080),0.01)</f>
        <v/>
      </c>
      <c r="AJ1080" s="40">
        <f>MAX(INDEX(AJ$232:AJ$243,$D1080)+AJ1071*(1+$E1080),0.01)</f>
        <v/>
      </c>
      <c r="AK1080" s="40">
        <f>MAX(INDEX(AK$232:AK$243,$D1080)+AK1071*(1+$E1080),0.01)</f>
        <v/>
      </c>
      <c r="AL1080" s="40">
        <f>MAX(INDEX(AL$232:AL$243,$D1080)+AL1071*(1+$E1080),0.01)</f>
        <v/>
      </c>
      <c r="AM1080" s="40">
        <f>MAX(INDEX(AM$232:AM$243,$D1080)+AM1071*(1+$E1080),0.01)</f>
        <v/>
      </c>
      <c r="AN1080" s="40">
        <f>MAX(INDEX(AN$232:AN$243,$D1080)+AN1071*(1+$E1080),0.01)</f>
        <v/>
      </c>
      <c r="AO1080" s="40">
        <f>MAX(INDEX(AO$232:AO$243,$D1080)+AO1071*(1+$E1080),0.01)</f>
        <v/>
      </c>
      <c r="AP1080" s="40">
        <f>MAX(INDEX(AP$232:AP$243,$D1080)+AP1071*(1+$E1080),0.01)</f>
        <v/>
      </c>
      <c r="AQ1080" s="40">
        <f>MAX(INDEX(AQ$232:AQ$243,$D1080)+AQ1071*(1+$E1080),0.01)</f>
        <v/>
      </c>
      <c r="AR1080" s="40">
        <f>MAX(INDEX(AR$232:AR$243,$D1080)+AR1071*(1+$E1080),0.01)</f>
        <v/>
      </c>
      <c r="AS1080" s="40">
        <f>MAX(INDEX(AS$232:AS$243,$D1080)+AS1071*(1+$E1080),0.01)</f>
        <v/>
      </c>
      <c r="AT1080" s="40">
        <f>MAX(INDEX(AT$232:AT$243,$D1080)+AT1071*(1+$E1080),0.01)</f>
        <v/>
      </c>
      <c r="AU1080" s="40">
        <f>MAX(INDEX(AU$232:AU$243,$D1080)+AU1071*(1+$E1080),0.01)</f>
        <v/>
      </c>
      <c r="AV1080" s="40">
        <f>MAX(INDEX(AV$232:AV$243,$D1080)+AV1071*(1+$E1080),0.01)</f>
        <v/>
      </c>
      <c r="AW1080" s="40">
        <f>MAX(INDEX(AW$232:AW$243,$D1080)+AW1071*(1+$E1080),0.01)</f>
        <v/>
      </c>
      <c r="AX1080" s="42">
        <f>POSTTAX(INDEX(AX$232:AX$243,$D1080),AX1071,$E1080)</f>
        <v/>
      </c>
    </row>
    <row r="1081" hidden="1" outlineLevel="2">
      <c r="A1081" s="5" t="inlineStr">
        <is>
          <t>atp</t>
        </is>
      </c>
      <c r="B1081" s="5" t="inlineStr">
        <is>
          <t>bio</t>
        </is>
      </c>
      <c r="C1081" s="5" t="inlineStr">
        <is>
          <t>irn</t>
        </is>
      </c>
      <c r="D1081" s="40">
        <f>INDEX(Inputs!$R$5:$R$132,MATCH($B1081&amp;"|"&amp;$C1081,Inputs!$A$5:$A$132,0))</f>
        <v/>
      </c>
      <c r="E1081" s="40">
        <f>INDEX(Inputs!$S$5:$S$132,MATCH($B1081&amp;"|"&amp;$C1081,Inputs!$A$5:$A$132,0))</f>
        <v/>
      </c>
      <c r="F1081" s="39" t="n"/>
      <c r="G1081" s="39" t="n"/>
      <c r="H1081" s="5">
        <f>INDEX(Variables!$B$5:$B$105,MATCH($A1081,Variables!$A$5:$A$105,0))&amp;IF($C1081="",""," | "&amp;INDEX(Mapping!$B$5:$B$26,MATCH($C1081,Mapping!$A$5:$A$26,0))&amp;" | "&amp;INDEX(Mapping!$B$30:$B$41,MATCH($B1081,Mapping!$A$30:$A$41,0)))</f>
        <v/>
      </c>
      <c r="I1081" s="5">
        <f>INDEX(Variables!$C$5:$C$105,MATCH($A1081,Variables!$A$5:$A$105,0))</f>
        <v/>
      </c>
      <c r="J1081" s="5">
        <f>INDEX(Variables!$E$5:$E$105,MATCH($A1081,Variables!$A$5:$A$105,0))</f>
        <v/>
      </c>
      <c r="K1081" s="25">
        <f>LOWER(Settings!$C$4)&amp;".mit."&amp;$A1081&amp;IF($C1081="","","."&amp;$C1081&amp;"."&amp;$B1081)&amp;IF(INDEX(Variables!$D$5:$D$105,MATCH($A1081,Variables!$A$5:$A$105,0))="","","."&amp;INDEX(Variables!$D$5:$D$105,MATCH($A1081,Variables!$A$5:$A$105,0)))&amp;"."&amp;K$5</f>
        <v/>
      </c>
      <c r="L1081" s="41">
        <f>MAX(INDEX(L$232:L$243,$D1081)+L1072*(1+$E1081),0.01)</f>
        <v/>
      </c>
      <c r="M1081" s="40">
        <f>MAX(INDEX(M$232:M$243,$D1081)+M1072*(1+$E1081),0.01)</f>
        <v/>
      </c>
      <c r="N1081" s="40">
        <f>MAX(INDEX(N$232:N$243,$D1081)+N1072*(1+$E1081),0.01)</f>
        <v/>
      </c>
      <c r="O1081" s="40">
        <f>MAX(INDEX(O$232:O$243,$D1081)+O1072*(1+$E1081),0.01)</f>
        <v/>
      </c>
      <c r="P1081" s="40">
        <f>MAX(INDEX(P$232:P$243,$D1081)+P1072*(1+$E1081),0.01)</f>
        <v/>
      </c>
      <c r="Q1081" s="40">
        <f>MAX(INDEX(Q$232:Q$243,$D1081)+Q1072*(1+$E1081),0.01)</f>
        <v/>
      </c>
      <c r="R1081" s="40">
        <f>MAX(INDEX(R$232:R$243,$D1081)+R1072*(1+$E1081),0.01)</f>
        <v/>
      </c>
      <c r="S1081" s="40">
        <f>MAX(INDEX(S$232:S$243,$D1081)+S1072*(1+$E1081),0.01)</f>
        <v/>
      </c>
      <c r="T1081" s="40">
        <f>MAX(INDEX(T$232:T$243,$D1081)+T1072*(1+$E1081),0.01)</f>
        <v/>
      </c>
      <c r="U1081" s="40">
        <f>MAX(INDEX(U$232:U$243,$D1081)+U1072*(1+$E1081),0.01)</f>
        <v/>
      </c>
      <c r="V1081" s="40">
        <f>MAX(INDEX(V$232:V$243,$D1081)+V1072*(1+$E1081),0.01)</f>
        <v/>
      </c>
      <c r="W1081" s="40">
        <f>MAX(INDEX(W$232:W$243,$D1081)+W1072*(1+$E1081),0.01)</f>
        <v/>
      </c>
      <c r="X1081" s="40">
        <f>MAX(INDEX(X$232:X$243,$D1081)+X1072*(1+$E1081),0.01)</f>
        <v/>
      </c>
      <c r="Y1081" s="40">
        <f>MAX(INDEX(Y$232:Y$243,$D1081)+Y1072*(1+$E1081),0.01)</f>
        <v/>
      </c>
      <c r="Z1081" s="40">
        <f>MAX(INDEX(Z$232:Z$243,$D1081)+Z1072*(1+$E1081),0.01)</f>
        <v/>
      </c>
      <c r="AA1081" s="40">
        <f>MAX(INDEX(AA$232:AA$243,$D1081)+AA1072*(1+$E1081),0.01)</f>
        <v/>
      </c>
      <c r="AB1081" s="40">
        <f>MAX(INDEX(AB$232:AB$243,$D1081)+AB1072*(1+$E1081),0.01)</f>
        <v/>
      </c>
      <c r="AC1081" s="40">
        <f>MAX(INDEX(AC$232:AC$243,$D1081)+AC1072*(1+$E1081),0.01)</f>
        <v/>
      </c>
      <c r="AD1081" s="42">
        <f>POSTTAX(INDEX(AD$232:AD$243,$D1081),AD1072,$E1081)</f>
        <v/>
      </c>
      <c r="AE1081" s="25">
        <f>LOWER(Settings!$C$4)&amp;".mit."&amp;$A1081&amp;IF($C1081="","","."&amp;$C1081&amp;"."&amp;$B1081)&amp;IF(INDEX(Variables!$D$5:$D$105,MATCH($A1081,Variables!$A$5:$A$105,0))="","","."&amp;INDEX(Variables!$D$5:$D$105,MATCH($A1081,Variables!$A$5:$A$105,0)))&amp;"."&amp;AE$5</f>
        <v/>
      </c>
      <c r="AF1081" s="41">
        <f>MAX(INDEX(AF$232:AF$243,$D1081)+AF1072*(1+$E1081),0.01)</f>
        <v/>
      </c>
      <c r="AG1081" s="40">
        <f>MAX(INDEX(AG$232:AG$243,$D1081)+AG1072*(1+$E1081),0.01)</f>
        <v/>
      </c>
      <c r="AH1081" s="40">
        <f>MAX(INDEX(AH$232:AH$243,$D1081)+AH1072*(1+$E1081),0.01)</f>
        <v/>
      </c>
      <c r="AI1081" s="40">
        <f>MAX(INDEX(AI$232:AI$243,$D1081)+AI1072*(1+$E1081),0.01)</f>
        <v/>
      </c>
      <c r="AJ1081" s="40">
        <f>MAX(INDEX(AJ$232:AJ$243,$D1081)+AJ1072*(1+$E1081),0.01)</f>
        <v/>
      </c>
      <c r="AK1081" s="40">
        <f>MAX(INDEX(AK$232:AK$243,$D1081)+AK1072*(1+$E1081),0.01)</f>
        <v/>
      </c>
      <c r="AL1081" s="40">
        <f>MAX(INDEX(AL$232:AL$243,$D1081)+AL1072*(1+$E1081),0.01)</f>
        <v/>
      </c>
      <c r="AM1081" s="40">
        <f>MAX(INDEX(AM$232:AM$243,$D1081)+AM1072*(1+$E1081),0.01)</f>
        <v/>
      </c>
      <c r="AN1081" s="40">
        <f>MAX(INDEX(AN$232:AN$243,$D1081)+AN1072*(1+$E1081),0.01)</f>
        <v/>
      </c>
      <c r="AO1081" s="40">
        <f>MAX(INDEX(AO$232:AO$243,$D1081)+AO1072*(1+$E1081),0.01)</f>
        <v/>
      </c>
      <c r="AP1081" s="40">
        <f>MAX(INDEX(AP$232:AP$243,$D1081)+AP1072*(1+$E1081),0.01)</f>
        <v/>
      </c>
      <c r="AQ1081" s="40">
        <f>MAX(INDEX(AQ$232:AQ$243,$D1081)+AQ1072*(1+$E1081),0.01)</f>
        <v/>
      </c>
      <c r="AR1081" s="40">
        <f>MAX(INDEX(AR$232:AR$243,$D1081)+AR1072*(1+$E1081),0.01)</f>
        <v/>
      </c>
      <c r="AS1081" s="40">
        <f>MAX(INDEX(AS$232:AS$243,$D1081)+AS1072*(1+$E1081),0.01)</f>
        <v/>
      </c>
      <c r="AT1081" s="40">
        <f>MAX(INDEX(AT$232:AT$243,$D1081)+AT1072*(1+$E1081),0.01)</f>
        <v/>
      </c>
      <c r="AU1081" s="40">
        <f>MAX(INDEX(AU$232:AU$243,$D1081)+AU1072*(1+$E1081),0.01)</f>
        <v/>
      </c>
      <c r="AV1081" s="40">
        <f>MAX(INDEX(AV$232:AV$243,$D1081)+AV1072*(1+$E1081),0.01)</f>
        <v/>
      </c>
      <c r="AW1081" s="40">
        <f>MAX(INDEX(AW$232:AW$243,$D1081)+AW1072*(1+$E1081),0.01)</f>
        <v/>
      </c>
      <c r="AX1081" s="42">
        <f>POSTTAX(INDEX(AX$232:AX$243,$D1081),AX1072,$E1081)</f>
        <v/>
      </c>
    </row>
    <row r="1082" hidden="1" outlineLevel="2"/>
    <row r="1083" hidden="1" outlineLevel="2">
      <c r="A1083" s="5" t="inlineStr">
        <is>
          <t>shp</t>
        </is>
      </c>
      <c r="B1083" s="5" t="inlineStr">
        <is>
          <t>coa</t>
        </is>
      </c>
      <c r="C1083" s="5" t="inlineStr">
        <is>
          <t>irn</t>
        </is>
      </c>
      <c r="D1083" s="40">
        <f>INDEX(Inputs!$M$5:$M$132,MATCH($B1083&amp;"|"&amp;$C1083,Inputs!$A$5:$A$132,0))</f>
        <v/>
      </c>
      <c r="E1083" s="40">
        <f>INDEX(Inputs!$T$5:$T$132,MATCH($B1083&amp;"|"&amp;$C1083,Inputs!$A$5:$A$132,0))</f>
        <v/>
      </c>
      <c r="F1083" s="40">
        <f>INDEX(Inputs!$K$5:$K$132,MATCH($B1083&amp;"|"&amp;$C1083,Inputs!$A$5:$A$132,0))</f>
        <v/>
      </c>
      <c r="G1083" s="39" t="n"/>
      <c r="H1083" s="5">
        <f>INDEX(Variables!$B$5:$B$105,MATCH($A1083,Variables!$A$5:$A$105,0))&amp;IF($C1083="",""," | "&amp;INDEX(Mapping!$B$5:$B$26,MATCH($C1083,Mapping!$A$5:$A$26,0))&amp;" | "&amp;INDEX(Mapping!$B$30:$B$41,MATCH($B1083,Mapping!$A$30:$A$41,0)))</f>
        <v/>
      </c>
      <c r="I1083" s="5">
        <f>INDEX(Variables!$C$5:$C$105,MATCH($A1083,Variables!$A$5:$A$105,0))</f>
        <v/>
      </c>
      <c r="J1083" s="5">
        <f>INDEX(Variables!$E$5:$E$105,MATCH($A1083,Variables!$A$5:$A$105,0))</f>
        <v/>
      </c>
      <c r="K1083" s="25">
        <f>LOWER(Settings!$C$4)&amp;".mit."&amp;$A1083&amp;IF($C1083="","","."&amp;$C1083&amp;"."&amp;$B1083)&amp;IF(INDEX(Variables!$D$5:$D$105,MATCH($A1083,Variables!$A$5:$A$105,0))="","","."&amp;INDEX(Variables!$D$5:$D$105,MATCH($A1083,Variables!$A$5:$A$105,0)))&amp;"."&amp;K$5</f>
        <v/>
      </c>
      <c r="L1083" s="41">
        <f>INDEX(L$175:L$178,$D1083)*$E1083*INDEX(L$179:L$195,$F1083)</f>
        <v/>
      </c>
      <c r="M1083" s="40">
        <f>INDEX(M$175:M$178,$D1083)*$E1083*INDEX(M$179:M$195,$F1083)</f>
        <v/>
      </c>
      <c r="N1083" s="40">
        <f>INDEX(N$175:N$178,$D1083)*$E1083*INDEX(N$179:N$195,$F1083)</f>
        <v/>
      </c>
      <c r="O1083" s="40">
        <f>INDEX(O$175:O$178,$D1083)*$E1083*INDEX(O$179:O$195,$F1083)</f>
        <v/>
      </c>
      <c r="P1083" s="40">
        <f>INDEX(P$175:P$178,$D1083)*$E1083*INDEX(P$179:P$195,$F1083)</f>
        <v/>
      </c>
      <c r="Q1083" s="40">
        <f>INDEX(Q$175:Q$178,$D1083)*$E1083*INDEX(Q$179:Q$195,$F1083)</f>
        <v/>
      </c>
      <c r="R1083" s="40">
        <f>INDEX(R$175:R$178,$D1083)*$E1083*INDEX(R$179:R$195,$F1083)</f>
        <v/>
      </c>
      <c r="S1083" s="40">
        <f>INDEX(S$175:S$178,$D1083)*$E1083*INDEX(S$179:S$195,$F1083)</f>
        <v/>
      </c>
      <c r="T1083" s="40">
        <f>INDEX(T$175:T$178,$D1083)*$E1083*INDEX(T$179:T$195,$F1083)</f>
        <v/>
      </c>
      <c r="U1083" s="40">
        <f>INDEX(U$175:U$178,$D1083)*$E1083*INDEX(U$179:U$195,$F1083)</f>
        <v/>
      </c>
      <c r="V1083" s="40">
        <f>INDEX(V$175:V$178,$D1083)*$E1083*INDEX(V$179:V$195,$F1083)</f>
        <v/>
      </c>
      <c r="W1083" s="40">
        <f>INDEX(W$175:W$178,$D1083)*$E1083*INDEX(W$179:W$195,$F1083)</f>
        <v/>
      </c>
      <c r="X1083" s="40">
        <f>INDEX(X$175:X$178,$D1083)*$E1083*INDEX(X$179:X$195,$F1083)</f>
        <v/>
      </c>
      <c r="Y1083" s="40">
        <f>INDEX(Y$175:Y$178,$D1083)*$E1083*INDEX(Y$179:Y$195,$F1083)</f>
        <v/>
      </c>
      <c r="Z1083" s="40">
        <f>INDEX(Z$175:Z$178,$D1083)*$E1083*INDEX(Z$179:Z$195,$F1083)</f>
        <v/>
      </c>
      <c r="AA1083" s="40">
        <f>INDEX(AA$175:AA$178,$D1083)*$E1083*INDEX(AA$179:AA$195,$F1083)</f>
        <v/>
      </c>
      <c r="AB1083" s="40">
        <f>INDEX(AB$175:AB$178,$D1083)*$E1083*INDEX(AB$179:AB$195,$F1083)</f>
        <v/>
      </c>
      <c r="AC1083" s="40">
        <f>INDEX(AC$175:AC$178,$D1083)*$E1083*INDEX(AC$179:AC$195,$F1083)</f>
        <v/>
      </c>
      <c r="AD1083" s="42">
        <f>SHADOWEFF(INDEX(AD$175:AD$178,$D1083),$E1083,INDEX(AD$179:AD$195,$F1083))</f>
        <v/>
      </c>
      <c r="AE1083" s="25">
        <f>LOWER(Settings!$C$4)&amp;".mit."&amp;$A1083&amp;IF($C1083="","","."&amp;$C1083&amp;"."&amp;$B1083)&amp;IF(INDEX(Variables!$D$5:$D$105,MATCH($A1083,Variables!$A$5:$A$105,0))="","","."&amp;INDEX(Variables!$D$5:$D$105,MATCH($A1083,Variables!$A$5:$A$105,0)))&amp;"."&amp;AE$5</f>
        <v/>
      </c>
      <c r="AF1083" s="41">
        <f>INDEX(AF$175:AF$178,$D1083)*$E1083*INDEX(AF$179:AF$195,$F1083)</f>
        <v/>
      </c>
      <c r="AG1083" s="40">
        <f>INDEX(AG$175:AG$178,$D1083)*$E1083*INDEX(AG$179:AG$195,$F1083)</f>
        <v/>
      </c>
      <c r="AH1083" s="40">
        <f>INDEX(AH$175:AH$178,$D1083)*$E1083*INDEX(AH$179:AH$195,$F1083)</f>
        <v/>
      </c>
      <c r="AI1083" s="40">
        <f>INDEX(AI$175:AI$178,$D1083)*$E1083*INDEX(AI$179:AI$195,$F1083)</f>
        <v/>
      </c>
      <c r="AJ1083" s="40">
        <f>INDEX(AJ$175:AJ$178,$D1083)*$E1083*INDEX(AJ$179:AJ$195,$F1083)</f>
        <v/>
      </c>
      <c r="AK1083" s="40">
        <f>INDEX(AK$175:AK$178,$D1083)*$E1083*INDEX(AK$179:AK$195,$F1083)</f>
        <v/>
      </c>
      <c r="AL1083" s="40">
        <f>INDEX(AL$175:AL$178,$D1083)*$E1083*INDEX(AL$179:AL$195,$F1083)</f>
        <v/>
      </c>
      <c r="AM1083" s="40">
        <f>INDEX(AM$175:AM$178,$D1083)*$E1083*INDEX(AM$179:AM$195,$F1083)</f>
        <v/>
      </c>
      <c r="AN1083" s="40">
        <f>INDEX(AN$175:AN$178,$D1083)*$E1083*INDEX(AN$179:AN$195,$F1083)</f>
        <v/>
      </c>
      <c r="AO1083" s="40">
        <f>INDEX(AO$175:AO$178,$D1083)*$E1083*INDEX(AO$179:AO$195,$F1083)</f>
        <v/>
      </c>
      <c r="AP1083" s="40">
        <f>INDEX(AP$175:AP$178,$D1083)*$E1083*INDEX(AP$179:AP$195,$F1083)</f>
        <v/>
      </c>
      <c r="AQ1083" s="40">
        <f>INDEX(AQ$175:AQ$178,$D1083)*$E1083*INDEX(AQ$179:AQ$195,$F1083)</f>
        <v/>
      </c>
      <c r="AR1083" s="40">
        <f>INDEX(AR$175:AR$178,$D1083)*$E1083*INDEX(AR$179:AR$195,$F1083)</f>
        <v/>
      </c>
      <c r="AS1083" s="40">
        <f>INDEX(AS$175:AS$178,$D1083)*$E1083*INDEX(AS$179:AS$195,$F1083)</f>
        <v/>
      </c>
      <c r="AT1083" s="40">
        <f>INDEX(AT$175:AT$178,$D1083)*$E1083*INDEX(AT$179:AT$195,$F1083)</f>
        <v/>
      </c>
      <c r="AU1083" s="40">
        <f>INDEX(AU$175:AU$178,$D1083)*$E1083*INDEX(AU$179:AU$195,$F1083)</f>
        <v/>
      </c>
      <c r="AV1083" s="40">
        <f>INDEX(AV$175:AV$178,$D1083)*$E1083*INDEX(AV$179:AV$195,$F1083)</f>
        <v/>
      </c>
      <c r="AW1083" s="40">
        <f>INDEX(AW$175:AW$178,$D1083)*$E1083*INDEX(AW$179:AW$195,$F1083)</f>
        <v/>
      </c>
      <c r="AX1083" s="42">
        <f>SHADOWEFF(INDEX(AX$175:AX$178,$D1083),$E1083,INDEX(AX$179:AX$195,$F1083))</f>
        <v/>
      </c>
    </row>
    <row r="1084" hidden="1" outlineLevel="2">
      <c r="A1084" s="5" t="inlineStr">
        <is>
          <t>shp</t>
        </is>
      </c>
      <c r="B1084" s="5" t="inlineStr">
        <is>
          <t>nga</t>
        </is>
      </c>
      <c r="C1084" s="5" t="inlineStr">
        <is>
          <t>irn</t>
        </is>
      </c>
      <c r="D1084" s="40">
        <f>INDEX(Inputs!$M$5:$M$132,MATCH($B1084&amp;"|"&amp;$C1084,Inputs!$A$5:$A$132,0))</f>
        <v/>
      </c>
      <c r="E1084" s="40">
        <f>INDEX(Inputs!$T$5:$T$132,MATCH($B1084&amp;"|"&amp;$C1084,Inputs!$A$5:$A$132,0))</f>
        <v/>
      </c>
      <c r="F1084" s="40">
        <f>INDEX(Inputs!$K$5:$K$132,MATCH($B1084&amp;"|"&amp;$C1084,Inputs!$A$5:$A$132,0))</f>
        <v/>
      </c>
      <c r="G1084" s="39" t="n"/>
      <c r="H1084" s="5">
        <f>INDEX(Variables!$B$5:$B$105,MATCH($A1084,Variables!$A$5:$A$105,0))&amp;IF($C1084="",""," | "&amp;INDEX(Mapping!$B$5:$B$26,MATCH($C1084,Mapping!$A$5:$A$26,0))&amp;" | "&amp;INDEX(Mapping!$B$30:$B$41,MATCH($B1084,Mapping!$A$30:$A$41,0)))</f>
        <v/>
      </c>
      <c r="I1084" s="5">
        <f>INDEX(Variables!$C$5:$C$105,MATCH($A1084,Variables!$A$5:$A$105,0))</f>
        <v/>
      </c>
      <c r="J1084" s="5">
        <f>INDEX(Variables!$E$5:$E$105,MATCH($A1084,Variables!$A$5:$A$105,0))</f>
        <v/>
      </c>
      <c r="K1084" s="25">
        <f>LOWER(Settings!$C$4)&amp;".mit."&amp;$A1084&amp;IF($C1084="","","."&amp;$C1084&amp;"."&amp;$B1084)&amp;IF(INDEX(Variables!$D$5:$D$105,MATCH($A1084,Variables!$A$5:$A$105,0))="","","."&amp;INDEX(Variables!$D$5:$D$105,MATCH($A1084,Variables!$A$5:$A$105,0)))&amp;"."&amp;K$5</f>
        <v/>
      </c>
      <c r="L1084" s="41">
        <f>INDEX(L$175:L$178,$D1084)*$E1084*INDEX(L$179:L$195,$F1084)</f>
        <v/>
      </c>
      <c r="M1084" s="40">
        <f>INDEX(M$175:M$178,$D1084)*$E1084*INDEX(M$179:M$195,$F1084)</f>
        <v/>
      </c>
      <c r="N1084" s="40">
        <f>INDEX(N$175:N$178,$D1084)*$E1084*INDEX(N$179:N$195,$F1084)</f>
        <v/>
      </c>
      <c r="O1084" s="40">
        <f>INDEX(O$175:O$178,$D1084)*$E1084*INDEX(O$179:O$195,$F1084)</f>
        <v/>
      </c>
      <c r="P1084" s="40">
        <f>INDEX(P$175:P$178,$D1084)*$E1084*INDEX(P$179:P$195,$F1084)</f>
        <v/>
      </c>
      <c r="Q1084" s="40">
        <f>INDEX(Q$175:Q$178,$D1084)*$E1084*INDEX(Q$179:Q$195,$F1084)</f>
        <v/>
      </c>
      <c r="R1084" s="40">
        <f>INDEX(R$175:R$178,$D1084)*$E1084*INDEX(R$179:R$195,$F1084)</f>
        <v/>
      </c>
      <c r="S1084" s="40">
        <f>INDEX(S$175:S$178,$D1084)*$E1084*INDEX(S$179:S$195,$F1084)</f>
        <v/>
      </c>
      <c r="T1084" s="40">
        <f>INDEX(T$175:T$178,$D1084)*$E1084*INDEX(T$179:T$195,$F1084)</f>
        <v/>
      </c>
      <c r="U1084" s="40">
        <f>INDEX(U$175:U$178,$D1084)*$E1084*INDEX(U$179:U$195,$F1084)</f>
        <v/>
      </c>
      <c r="V1084" s="40">
        <f>INDEX(V$175:V$178,$D1084)*$E1084*INDEX(V$179:V$195,$F1084)</f>
        <v/>
      </c>
      <c r="W1084" s="40">
        <f>INDEX(W$175:W$178,$D1084)*$E1084*INDEX(W$179:W$195,$F1084)</f>
        <v/>
      </c>
      <c r="X1084" s="40">
        <f>INDEX(X$175:X$178,$D1084)*$E1084*INDEX(X$179:X$195,$F1084)</f>
        <v/>
      </c>
      <c r="Y1084" s="40">
        <f>INDEX(Y$175:Y$178,$D1084)*$E1084*INDEX(Y$179:Y$195,$F1084)</f>
        <v/>
      </c>
      <c r="Z1084" s="40">
        <f>INDEX(Z$175:Z$178,$D1084)*$E1084*INDEX(Z$179:Z$195,$F1084)</f>
        <v/>
      </c>
      <c r="AA1084" s="40">
        <f>INDEX(AA$175:AA$178,$D1084)*$E1084*INDEX(AA$179:AA$195,$F1084)</f>
        <v/>
      </c>
      <c r="AB1084" s="40">
        <f>INDEX(AB$175:AB$178,$D1084)*$E1084*INDEX(AB$179:AB$195,$F1084)</f>
        <v/>
      </c>
      <c r="AC1084" s="40">
        <f>INDEX(AC$175:AC$178,$D1084)*$E1084*INDEX(AC$179:AC$195,$F1084)</f>
        <v/>
      </c>
      <c r="AD1084" s="42">
        <f>SHADOWEFF(INDEX(AD$175:AD$178,$D1084),$E1084,INDEX(AD$179:AD$195,$F1084))</f>
        <v/>
      </c>
      <c r="AE1084" s="25">
        <f>LOWER(Settings!$C$4)&amp;".mit."&amp;$A1084&amp;IF($C1084="","","."&amp;$C1084&amp;"."&amp;$B1084)&amp;IF(INDEX(Variables!$D$5:$D$105,MATCH($A1084,Variables!$A$5:$A$105,0))="","","."&amp;INDEX(Variables!$D$5:$D$105,MATCH($A1084,Variables!$A$5:$A$105,0)))&amp;"."&amp;AE$5</f>
        <v/>
      </c>
      <c r="AF1084" s="41">
        <f>INDEX(AF$175:AF$178,$D1084)*$E1084*INDEX(AF$179:AF$195,$F1084)</f>
        <v/>
      </c>
      <c r="AG1084" s="40">
        <f>INDEX(AG$175:AG$178,$D1084)*$E1084*INDEX(AG$179:AG$195,$F1084)</f>
        <v/>
      </c>
      <c r="AH1084" s="40">
        <f>INDEX(AH$175:AH$178,$D1084)*$E1084*INDEX(AH$179:AH$195,$F1084)</f>
        <v/>
      </c>
      <c r="AI1084" s="40">
        <f>INDEX(AI$175:AI$178,$D1084)*$E1084*INDEX(AI$179:AI$195,$F1084)</f>
        <v/>
      </c>
      <c r="AJ1084" s="40">
        <f>INDEX(AJ$175:AJ$178,$D1084)*$E1084*INDEX(AJ$179:AJ$195,$F1084)</f>
        <v/>
      </c>
      <c r="AK1084" s="40">
        <f>INDEX(AK$175:AK$178,$D1084)*$E1084*INDEX(AK$179:AK$195,$F1084)</f>
        <v/>
      </c>
      <c r="AL1084" s="40">
        <f>INDEX(AL$175:AL$178,$D1084)*$E1084*INDEX(AL$179:AL$195,$F1084)</f>
        <v/>
      </c>
      <c r="AM1084" s="40">
        <f>INDEX(AM$175:AM$178,$D1084)*$E1084*INDEX(AM$179:AM$195,$F1084)</f>
        <v/>
      </c>
      <c r="AN1084" s="40">
        <f>INDEX(AN$175:AN$178,$D1084)*$E1084*INDEX(AN$179:AN$195,$F1084)</f>
        <v/>
      </c>
      <c r="AO1084" s="40">
        <f>INDEX(AO$175:AO$178,$D1084)*$E1084*INDEX(AO$179:AO$195,$F1084)</f>
        <v/>
      </c>
      <c r="AP1084" s="40">
        <f>INDEX(AP$175:AP$178,$D1084)*$E1084*INDEX(AP$179:AP$195,$F1084)</f>
        <v/>
      </c>
      <c r="AQ1084" s="40">
        <f>INDEX(AQ$175:AQ$178,$D1084)*$E1084*INDEX(AQ$179:AQ$195,$F1084)</f>
        <v/>
      </c>
      <c r="AR1084" s="40">
        <f>INDEX(AR$175:AR$178,$D1084)*$E1084*INDEX(AR$179:AR$195,$F1084)</f>
        <v/>
      </c>
      <c r="AS1084" s="40">
        <f>INDEX(AS$175:AS$178,$D1084)*$E1084*INDEX(AS$179:AS$195,$F1084)</f>
        <v/>
      </c>
      <c r="AT1084" s="40">
        <f>INDEX(AT$175:AT$178,$D1084)*$E1084*INDEX(AT$179:AT$195,$F1084)</f>
        <v/>
      </c>
      <c r="AU1084" s="40">
        <f>INDEX(AU$175:AU$178,$D1084)*$E1084*INDEX(AU$179:AU$195,$F1084)</f>
        <v/>
      </c>
      <c r="AV1084" s="40">
        <f>INDEX(AV$175:AV$178,$D1084)*$E1084*INDEX(AV$179:AV$195,$F1084)</f>
        <v/>
      </c>
      <c r="AW1084" s="40">
        <f>INDEX(AW$175:AW$178,$D1084)*$E1084*INDEX(AW$179:AW$195,$F1084)</f>
        <v/>
      </c>
      <c r="AX1084" s="42">
        <f>SHADOWEFF(INDEX(AX$175:AX$178,$D1084),$E1084,INDEX(AX$179:AX$195,$F1084))</f>
        <v/>
      </c>
    </row>
    <row r="1085" hidden="1" outlineLevel="2">
      <c r="A1085" s="5" t="inlineStr">
        <is>
          <t>shp</t>
        </is>
      </c>
      <c r="B1085" s="5" t="inlineStr">
        <is>
          <t>gso</t>
        </is>
      </c>
      <c r="C1085" s="5" t="inlineStr">
        <is>
          <t>irn</t>
        </is>
      </c>
      <c r="D1085" s="40">
        <f>INDEX(Inputs!$M$5:$M$132,MATCH($B1085&amp;"|"&amp;$C1085,Inputs!$A$5:$A$132,0))</f>
        <v/>
      </c>
      <c r="E1085" s="40">
        <f>INDEX(Inputs!$T$5:$T$132,MATCH($B1085&amp;"|"&amp;$C1085,Inputs!$A$5:$A$132,0))</f>
        <v/>
      </c>
      <c r="F1085" s="40">
        <f>INDEX(Inputs!$K$5:$K$132,MATCH($B1085&amp;"|"&amp;$C1085,Inputs!$A$5:$A$132,0))</f>
        <v/>
      </c>
      <c r="G1085" s="39" t="n"/>
      <c r="H1085" s="5">
        <f>INDEX(Variables!$B$5:$B$105,MATCH($A1085,Variables!$A$5:$A$105,0))&amp;IF($C1085="",""," | "&amp;INDEX(Mapping!$B$5:$B$26,MATCH($C1085,Mapping!$A$5:$A$26,0))&amp;" | "&amp;INDEX(Mapping!$B$30:$B$41,MATCH($B1085,Mapping!$A$30:$A$41,0)))</f>
        <v/>
      </c>
      <c r="I1085" s="5">
        <f>INDEX(Variables!$C$5:$C$105,MATCH($A1085,Variables!$A$5:$A$105,0))</f>
        <v/>
      </c>
      <c r="J1085" s="5">
        <f>INDEX(Variables!$E$5:$E$105,MATCH($A1085,Variables!$A$5:$A$105,0))</f>
        <v/>
      </c>
      <c r="K1085" s="25">
        <f>LOWER(Settings!$C$4)&amp;".mit."&amp;$A1085&amp;IF($C1085="","","."&amp;$C1085&amp;"."&amp;$B1085)&amp;IF(INDEX(Variables!$D$5:$D$105,MATCH($A1085,Variables!$A$5:$A$105,0))="","","."&amp;INDEX(Variables!$D$5:$D$105,MATCH($A1085,Variables!$A$5:$A$105,0)))&amp;"."&amp;K$5</f>
        <v/>
      </c>
      <c r="L1085" s="41">
        <f>INDEX(L$175:L$178,$D1085)*$E1085*INDEX(L$179:L$195,$F1085)</f>
        <v/>
      </c>
      <c r="M1085" s="40">
        <f>INDEX(M$175:M$178,$D1085)*$E1085*INDEX(M$179:M$195,$F1085)</f>
        <v/>
      </c>
      <c r="N1085" s="40">
        <f>INDEX(N$175:N$178,$D1085)*$E1085*INDEX(N$179:N$195,$F1085)</f>
        <v/>
      </c>
      <c r="O1085" s="40">
        <f>INDEX(O$175:O$178,$D1085)*$E1085*INDEX(O$179:O$195,$F1085)</f>
        <v/>
      </c>
      <c r="P1085" s="40">
        <f>INDEX(P$175:P$178,$D1085)*$E1085*INDEX(P$179:P$195,$F1085)</f>
        <v/>
      </c>
      <c r="Q1085" s="40">
        <f>INDEX(Q$175:Q$178,$D1085)*$E1085*INDEX(Q$179:Q$195,$F1085)</f>
        <v/>
      </c>
      <c r="R1085" s="40">
        <f>INDEX(R$175:R$178,$D1085)*$E1085*INDEX(R$179:R$195,$F1085)</f>
        <v/>
      </c>
      <c r="S1085" s="40">
        <f>INDEX(S$175:S$178,$D1085)*$E1085*INDEX(S$179:S$195,$F1085)</f>
        <v/>
      </c>
      <c r="T1085" s="40">
        <f>INDEX(T$175:T$178,$D1085)*$E1085*INDEX(T$179:T$195,$F1085)</f>
        <v/>
      </c>
      <c r="U1085" s="40">
        <f>INDEX(U$175:U$178,$D1085)*$E1085*INDEX(U$179:U$195,$F1085)</f>
        <v/>
      </c>
      <c r="V1085" s="40">
        <f>INDEX(V$175:V$178,$D1085)*$E1085*INDEX(V$179:V$195,$F1085)</f>
        <v/>
      </c>
      <c r="W1085" s="40">
        <f>INDEX(W$175:W$178,$D1085)*$E1085*INDEX(W$179:W$195,$F1085)</f>
        <v/>
      </c>
      <c r="X1085" s="40">
        <f>INDEX(X$175:X$178,$D1085)*$E1085*INDEX(X$179:X$195,$F1085)</f>
        <v/>
      </c>
      <c r="Y1085" s="40">
        <f>INDEX(Y$175:Y$178,$D1085)*$E1085*INDEX(Y$179:Y$195,$F1085)</f>
        <v/>
      </c>
      <c r="Z1085" s="40">
        <f>INDEX(Z$175:Z$178,$D1085)*$E1085*INDEX(Z$179:Z$195,$F1085)</f>
        <v/>
      </c>
      <c r="AA1085" s="40">
        <f>INDEX(AA$175:AA$178,$D1085)*$E1085*INDEX(AA$179:AA$195,$F1085)</f>
        <v/>
      </c>
      <c r="AB1085" s="40">
        <f>INDEX(AB$175:AB$178,$D1085)*$E1085*INDEX(AB$179:AB$195,$F1085)</f>
        <v/>
      </c>
      <c r="AC1085" s="40">
        <f>INDEX(AC$175:AC$178,$D1085)*$E1085*INDEX(AC$179:AC$195,$F1085)</f>
        <v/>
      </c>
      <c r="AD1085" s="42">
        <f>SHADOWEFF(INDEX(AD$175:AD$178,$D1085),$E1085,INDEX(AD$179:AD$195,$F1085))</f>
        <v/>
      </c>
      <c r="AE1085" s="25">
        <f>LOWER(Settings!$C$4)&amp;".mit."&amp;$A1085&amp;IF($C1085="","","."&amp;$C1085&amp;"."&amp;$B1085)&amp;IF(INDEX(Variables!$D$5:$D$105,MATCH($A1085,Variables!$A$5:$A$105,0))="","","."&amp;INDEX(Variables!$D$5:$D$105,MATCH($A1085,Variables!$A$5:$A$105,0)))&amp;"."&amp;AE$5</f>
        <v/>
      </c>
      <c r="AF1085" s="41">
        <f>INDEX(AF$175:AF$178,$D1085)*$E1085*INDEX(AF$179:AF$195,$F1085)</f>
        <v/>
      </c>
      <c r="AG1085" s="40">
        <f>INDEX(AG$175:AG$178,$D1085)*$E1085*INDEX(AG$179:AG$195,$F1085)</f>
        <v/>
      </c>
      <c r="AH1085" s="40">
        <f>INDEX(AH$175:AH$178,$D1085)*$E1085*INDEX(AH$179:AH$195,$F1085)</f>
        <v/>
      </c>
      <c r="AI1085" s="40">
        <f>INDEX(AI$175:AI$178,$D1085)*$E1085*INDEX(AI$179:AI$195,$F1085)</f>
        <v/>
      </c>
      <c r="AJ1085" s="40">
        <f>INDEX(AJ$175:AJ$178,$D1085)*$E1085*INDEX(AJ$179:AJ$195,$F1085)</f>
        <v/>
      </c>
      <c r="AK1085" s="40">
        <f>INDEX(AK$175:AK$178,$D1085)*$E1085*INDEX(AK$179:AK$195,$F1085)</f>
        <v/>
      </c>
      <c r="AL1085" s="40">
        <f>INDEX(AL$175:AL$178,$D1085)*$E1085*INDEX(AL$179:AL$195,$F1085)</f>
        <v/>
      </c>
      <c r="AM1085" s="40">
        <f>INDEX(AM$175:AM$178,$D1085)*$E1085*INDEX(AM$179:AM$195,$F1085)</f>
        <v/>
      </c>
      <c r="AN1085" s="40">
        <f>INDEX(AN$175:AN$178,$D1085)*$E1085*INDEX(AN$179:AN$195,$F1085)</f>
        <v/>
      </c>
      <c r="AO1085" s="40">
        <f>INDEX(AO$175:AO$178,$D1085)*$E1085*INDEX(AO$179:AO$195,$F1085)</f>
        <v/>
      </c>
      <c r="AP1085" s="40">
        <f>INDEX(AP$175:AP$178,$D1085)*$E1085*INDEX(AP$179:AP$195,$F1085)</f>
        <v/>
      </c>
      <c r="AQ1085" s="40">
        <f>INDEX(AQ$175:AQ$178,$D1085)*$E1085*INDEX(AQ$179:AQ$195,$F1085)</f>
        <v/>
      </c>
      <c r="AR1085" s="40">
        <f>INDEX(AR$175:AR$178,$D1085)*$E1085*INDEX(AR$179:AR$195,$F1085)</f>
        <v/>
      </c>
      <c r="AS1085" s="40">
        <f>INDEX(AS$175:AS$178,$D1085)*$E1085*INDEX(AS$179:AS$195,$F1085)</f>
        <v/>
      </c>
      <c r="AT1085" s="40">
        <f>INDEX(AT$175:AT$178,$D1085)*$E1085*INDEX(AT$179:AT$195,$F1085)</f>
        <v/>
      </c>
      <c r="AU1085" s="40">
        <f>INDEX(AU$175:AU$178,$D1085)*$E1085*INDEX(AU$179:AU$195,$F1085)</f>
        <v/>
      </c>
      <c r="AV1085" s="40">
        <f>INDEX(AV$175:AV$178,$D1085)*$E1085*INDEX(AV$179:AV$195,$F1085)</f>
        <v/>
      </c>
      <c r="AW1085" s="40">
        <f>INDEX(AW$175:AW$178,$D1085)*$E1085*INDEX(AW$179:AW$195,$F1085)</f>
        <v/>
      </c>
      <c r="AX1085" s="42">
        <f>SHADOWEFF(INDEX(AX$175:AX$178,$D1085),$E1085,INDEX(AX$179:AX$195,$F1085))</f>
        <v/>
      </c>
    </row>
    <row r="1086" hidden="1" outlineLevel="2">
      <c r="A1086" s="5" t="inlineStr">
        <is>
          <t>shp</t>
        </is>
      </c>
      <c r="B1086" s="5" t="inlineStr">
        <is>
          <t>die</t>
        </is>
      </c>
      <c r="C1086" s="5" t="inlineStr">
        <is>
          <t>irn</t>
        </is>
      </c>
      <c r="D1086" s="40">
        <f>INDEX(Inputs!$M$5:$M$132,MATCH($B1086&amp;"|"&amp;$C1086,Inputs!$A$5:$A$132,0))</f>
        <v/>
      </c>
      <c r="E1086" s="40">
        <f>INDEX(Inputs!$T$5:$T$132,MATCH($B1086&amp;"|"&amp;$C1086,Inputs!$A$5:$A$132,0))</f>
        <v/>
      </c>
      <c r="F1086" s="40">
        <f>INDEX(Inputs!$K$5:$K$132,MATCH($B1086&amp;"|"&amp;$C1086,Inputs!$A$5:$A$132,0))</f>
        <v/>
      </c>
      <c r="G1086" s="39" t="n"/>
      <c r="H1086" s="5">
        <f>INDEX(Variables!$B$5:$B$105,MATCH($A1086,Variables!$A$5:$A$105,0))&amp;IF($C1086="",""," | "&amp;INDEX(Mapping!$B$5:$B$26,MATCH($C1086,Mapping!$A$5:$A$26,0))&amp;" | "&amp;INDEX(Mapping!$B$30:$B$41,MATCH($B1086,Mapping!$A$30:$A$41,0)))</f>
        <v/>
      </c>
      <c r="I1086" s="5">
        <f>INDEX(Variables!$C$5:$C$105,MATCH($A1086,Variables!$A$5:$A$105,0))</f>
        <v/>
      </c>
      <c r="J1086" s="5">
        <f>INDEX(Variables!$E$5:$E$105,MATCH($A1086,Variables!$A$5:$A$105,0))</f>
        <v/>
      </c>
      <c r="K1086" s="25">
        <f>LOWER(Settings!$C$4)&amp;".mit."&amp;$A1086&amp;IF($C1086="","","."&amp;$C1086&amp;"."&amp;$B1086)&amp;IF(INDEX(Variables!$D$5:$D$105,MATCH($A1086,Variables!$A$5:$A$105,0))="","","."&amp;INDEX(Variables!$D$5:$D$105,MATCH($A1086,Variables!$A$5:$A$105,0)))&amp;"."&amp;K$5</f>
        <v/>
      </c>
      <c r="L1086" s="41">
        <f>INDEX(L$175:L$178,$D1086)*$E1086*INDEX(L$179:L$195,$F1086)</f>
        <v/>
      </c>
      <c r="M1086" s="40">
        <f>INDEX(M$175:M$178,$D1086)*$E1086*INDEX(M$179:M$195,$F1086)</f>
        <v/>
      </c>
      <c r="N1086" s="40">
        <f>INDEX(N$175:N$178,$D1086)*$E1086*INDEX(N$179:N$195,$F1086)</f>
        <v/>
      </c>
      <c r="O1086" s="40">
        <f>INDEX(O$175:O$178,$D1086)*$E1086*INDEX(O$179:O$195,$F1086)</f>
        <v/>
      </c>
      <c r="P1086" s="40">
        <f>INDEX(P$175:P$178,$D1086)*$E1086*INDEX(P$179:P$195,$F1086)</f>
        <v/>
      </c>
      <c r="Q1086" s="40">
        <f>INDEX(Q$175:Q$178,$D1086)*$E1086*INDEX(Q$179:Q$195,$F1086)</f>
        <v/>
      </c>
      <c r="R1086" s="40">
        <f>INDEX(R$175:R$178,$D1086)*$E1086*INDEX(R$179:R$195,$F1086)</f>
        <v/>
      </c>
      <c r="S1086" s="40">
        <f>INDEX(S$175:S$178,$D1086)*$E1086*INDEX(S$179:S$195,$F1086)</f>
        <v/>
      </c>
      <c r="T1086" s="40">
        <f>INDEX(T$175:T$178,$D1086)*$E1086*INDEX(T$179:T$195,$F1086)</f>
        <v/>
      </c>
      <c r="U1086" s="40">
        <f>INDEX(U$175:U$178,$D1086)*$E1086*INDEX(U$179:U$195,$F1086)</f>
        <v/>
      </c>
      <c r="V1086" s="40">
        <f>INDEX(V$175:V$178,$D1086)*$E1086*INDEX(V$179:V$195,$F1086)</f>
        <v/>
      </c>
      <c r="W1086" s="40">
        <f>INDEX(W$175:W$178,$D1086)*$E1086*INDEX(W$179:W$195,$F1086)</f>
        <v/>
      </c>
      <c r="X1086" s="40">
        <f>INDEX(X$175:X$178,$D1086)*$E1086*INDEX(X$179:X$195,$F1086)</f>
        <v/>
      </c>
      <c r="Y1086" s="40">
        <f>INDEX(Y$175:Y$178,$D1086)*$E1086*INDEX(Y$179:Y$195,$F1086)</f>
        <v/>
      </c>
      <c r="Z1086" s="40">
        <f>INDEX(Z$175:Z$178,$D1086)*$E1086*INDEX(Z$179:Z$195,$F1086)</f>
        <v/>
      </c>
      <c r="AA1086" s="40">
        <f>INDEX(AA$175:AA$178,$D1086)*$E1086*INDEX(AA$179:AA$195,$F1086)</f>
        <v/>
      </c>
      <c r="AB1086" s="40">
        <f>INDEX(AB$175:AB$178,$D1086)*$E1086*INDEX(AB$179:AB$195,$F1086)</f>
        <v/>
      </c>
      <c r="AC1086" s="40">
        <f>INDEX(AC$175:AC$178,$D1086)*$E1086*INDEX(AC$179:AC$195,$F1086)</f>
        <v/>
      </c>
      <c r="AD1086" s="42">
        <f>SHADOWEFF(INDEX(AD$175:AD$178,$D1086),$E1086,INDEX(AD$179:AD$195,$F1086))</f>
        <v/>
      </c>
      <c r="AE1086" s="25">
        <f>LOWER(Settings!$C$4)&amp;".mit."&amp;$A1086&amp;IF($C1086="","","."&amp;$C1086&amp;"."&amp;$B1086)&amp;IF(INDEX(Variables!$D$5:$D$105,MATCH($A1086,Variables!$A$5:$A$105,0))="","","."&amp;INDEX(Variables!$D$5:$D$105,MATCH($A1086,Variables!$A$5:$A$105,0)))&amp;"."&amp;AE$5</f>
        <v/>
      </c>
      <c r="AF1086" s="41">
        <f>INDEX(AF$175:AF$178,$D1086)*$E1086*INDEX(AF$179:AF$195,$F1086)</f>
        <v/>
      </c>
      <c r="AG1086" s="40">
        <f>INDEX(AG$175:AG$178,$D1086)*$E1086*INDEX(AG$179:AG$195,$F1086)</f>
        <v/>
      </c>
      <c r="AH1086" s="40">
        <f>INDEX(AH$175:AH$178,$D1086)*$E1086*INDEX(AH$179:AH$195,$F1086)</f>
        <v/>
      </c>
      <c r="AI1086" s="40">
        <f>INDEX(AI$175:AI$178,$D1086)*$E1086*INDEX(AI$179:AI$195,$F1086)</f>
        <v/>
      </c>
      <c r="AJ1086" s="40">
        <f>INDEX(AJ$175:AJ$178,$D1086)*$E1086*INDEX(AJ$179:AJ$195,$F1086)</f>
        <v/>
      </c>
      <c r="AK1086" s="40">
        <f>INDEX(AK$175:AK$178,$D1086)*$E1086*INDEX(AK$179:AK$195,$F1086)</f>
        <v/>
      </c>
      <c r="AL1086" s="40">
        <f>INDEX(AL$175:AL$178,$D1086)*$E1086*INDEX(AL$179:AL$195,$F1086)</f>
        <v/>
      </c>
      <c r="AM1086" s="40">
        <f>INDEX(AM$175:AM$178,$D1086)*$E1086*INDEX(AM$179:AM$195,$F1086)</f>
        <v/>
      </c>
      <c r="AN1086" s="40">
        <f>INDEX(AN$175:AN$178,$D1086)*$E1086*INDEX(AN$179:AN$195,$F1086)</f>
        <v/>
      </c>
      <c r="AO1086" s="40">
        <f>INDEX(AO$175:AO$178,$D1086)*$E1086*INDEX(AO$179:AO$195,$F1086)</f>
        <v/>
      </c>
      <c r="AP1086" s="40">
        <f>INDEX(AP$175:AP$178,$D1086)*$E1086*INDEX(AP$179:AP$195,$F1086)</f>
        <v/>
      </c>
      <c r="AQ1086" s="40">
        <f>INDEX(AQ$175:AQ$178,$D1086)*$E1086*INDEX(AQ$179:AQ$195,$F1086)</f>
        <v/>
      </c>
      <c r="AR1086" s="40">
        <f>INDEX(AR$175:AR$178,$D1086)*$E1086*INDEX(AR$179:AR$195,$F1086)</f>
        <v/>
      </c>
      <c r="AS1086" s="40">
        <f>INDEX(AS$175:AS$178,$D1086)*$E1086*INDEX(AS$179:AS$195,$F1086)</f>
        <v/>
      </c>
      <c r="AT1086" s="40">
        <f>INDEX(AT$175:AT$178,$D1086)*$E1086*INDEX(AT$179:AT$195,$F1086)</f>
        <v/>
      </c>
      <c r="AU1086" s="40">
        <f>INDEX(AU$175:AU$178,$D1086)*$E1086*INDEX(AU$179:AU$195,$F1086)</f>
        <v/>
      </c>
      <c r="AV1086" s="40">
        <f>INDEX(AV$175:AV$178,$D1086)*$E1086*INDEX(AV$179:AV$195,$F1086)</f>
        <v/>
      </c>
      <c r="AW1086" s="40">
        <f>INDEX(AW$175:AW$178,$D1086)*$E1086*INDEX(AW$179:AW$195,$F1086)</f>
        <v/>
      </c>
      <c r="AX1086" s="42">
        <f>SHADOWEFF(INDEX(AX$175:AX$178,$D1086),$E1086,INDEX(AX$179:AX$195,$F1086))</f>
        <v/>
      </c>
    </row>
    <row r="1087" hidden="1" outlineLevel="2">
      <c r="A1087" s="5" t="inlineStr">
        <is>
          <t>shp</t>
        </is>
      </c>
      <c r="B1087" s="5" t="inlineStr">
        <is>
          <t>lpg</t>
        </is>
      </c>
      <c r="C1087" s="5" t="inlineStr">
        <is>
          <t>irn</t>
        </is>
      </c>
      <c r="D1087" s="40">
        <f>INDEX(Inputs!$M$5:$M$132,MATCH($B1087&amp;"|"&amp;$C1087,Inputs!$A$5:$A$132,0))</f>
        <v/>
      </c>
      <c r="E1087" s="40">
        <f>INDEX(Inputs!$T$5:$T$132,MATCH($B1087&amp;"|"&amp;$C1087,Inputs!$A$5:$A$132,0))</f>
        <v/>
      </c>
      <c r="F1087" s="40">
        <f>INDEX(Inputs!$K$5:$K$132,MATCH($B1087&amp;"|"&amp;$C1087,Inputs!$A$5:$A$132,0))</f>
        <v/>
      </c>
      <c r="G1087" s="39" t="n"/>
      <c r="H1087" s="5">
        <f>INDEX(Variables!$B$5:$B$105,MATCH($A1087,Variables!$A$5:$A$105,0))&amp;IF($C1087="",""," | "&amp;INDEX(Mapping!$B$5:$B$26,MATCH($C1087,Mapping!$A$5:$A$26,0))&amp;" | "&amp;INDEX(Mapping!$B$30:$B$41,MATCH($B1087,Mapping!$A$30:$A$41,0)))</f>
        <v/>
      </c>
      <c r="I1087" s="5">
        <f>INDEX(Variables!$C$5:$C$105,MATCH($A1087,Variables!$A$5:$A$105,0))</f>
        <v/>
      </c>
      <c r="J1087" s="5">
        <f>INDEX(Variables!$E$5:$E$105,MATCH($A1087,Variables!$A$5:$A$105,0))</f>
        <v/>
      </c>
      <c r="K1087" s="25">
        <f>LOWER(Settings!$C$4)&amp;".mit."&amp;$A1087&amp;IF($C1087="","","."&amp;$C1087&amp;"."&amp;$B1087)&amp;IF(INDEX(Variables!$D$5:$D$105,MATCH($A1087,Variables!$A$5:$A$105,0))="","","."&amp;INDEX(Variables!$D$5:$D$105,MATCH($A1087,Variables!$A$5:$A$105,0)))&amp;"."&amp;K$5</f>
        <v/>
      </c>
      <c r="L1087" s="41">
        <f>INDEX(L$175:L$178,$D1087)*$E1087*INDEX(L$179:L$195,$F1087)</f>
        <v/>
      </c>
      <c r="M1087" s="40">
        <f>INDEX(M$175:M$178,$D1087)*$E1087*INDEX(M$179:M$195,$F1087)</f>
        <v/>
      </c>
      <c r="N1087" s="40">
        <f>INDEX(N$175:N$178,$D1087)*$E1087*INDEX(N$179:N$195,$F1087)</f>
        <v/>
      </c>
      <c r="O1087" s="40">
        <f>INDEX(O$175:O$178,$D1087)*$E1087*INDEX(O$179:O$195,$F1087)</f>
        <v/>
      </c>
      <c r="P1087" s="40">
        <f>INDEX(P$175:P$178,$D1087)*$E1087*INDEX(P$179:P$195,$F1087)</f>
        <v/>
      </c>
      <c r="Q1087" s="40">
        <f>INDEX(Q$175:Q$178,$D1087)*$E1087*INDEX(Q$179:Q$195,$F1087)</f>
        <v/>
      </c>
      <c r="R1087" s="40">
        <f>INDEX(R$175:R$178,$D1087)*$E1087*INDEX(R$179:R$195,$F1087)</f>
        <v/>
      </c>
      <c r="S1087" s="40">
        <f>INDEX(S$175:S$178,$D1087)*$E1087*INDEX(S$179:S$195,$F1087)</f>
        <v/>
      </c>
      <c r="T1087" s="40">
        <f>INDEX(T$175:T$178,$D1087)*$E1087*INDEX(T$179:T$195,$F1087)</f>
        <v/>
      </c>
      <c r="U1087" s="40">
        <f>INDEX(U$175:U$178,$D1087)*$E1087*INDEX(U$179:U$195,$F1087)</f>
        <v/>
      </c>
      <c r="V1087" s="40">
        <f>INDEX(V$175:V$178,$D1087)*$E1087*INDEX(V$179:V$195,$F1087)</f>
        <v/>
      </c>
      <c r="W1087" s="40">
        <f>INDEX(W$175:W$178,$D1087)*$E1087*INDEX(W$179:W$195,$F1087)</f>
        <v/>
      </c>
      <c r="X1087" s="40">
        <f>INDEX(X$175:X$178,$D1087)*$E1087*INDEX(X$179:X$195,$F1087)</f>
        <v/>
      </c>
      <c r="Y1087" s="40">
        <f>INDEX(Y$175:Y$178,$D1087)*$E1087*INDEX(Y$179:Y$195,$F1087)</f>
        <v/>
      </c>
      <c r="Z1087" s="40">
        <f>INDEX(Z$175:Z$178,$D1087)*$E1087*INDEX(Z$179:Z$195,$F1087)</f>
        <v/>
      </c>
      <c r="AA1087" s="40">
        <f>INDEX(AA$175:AA$178,$D1087)*$E1087*INDEX(AA$179:AA$195,$F1087)</f>
        <v/>
      </c>
      <c r="AB1087" s="40">
        <f>INDEX(AB$175:AB$178,$D1087)*$E1087*INDEX(AB$179:AB$195,$F1087)</f>
        <v/>
      </c>
      <c r="AC1087" s="40">
        <f>INDEX(AC$175:AC$178,$D1087)*$E1087*INDEX(AC$179:AC$195,$F1087)</f>
        <v/>
      </c>
      <c r="AD1087" s="42">
        <f>SHADOWEFF(INDEX(AD$175:AD$178,$D1087),$E1087,INDEX(AD$179:AD$195,$F1087))</f>
        <v/>
      </c>
      <c r="AE1087" s="25">
        <f>LOWER(Settings!$C$4)&amp;".mit."&amp;$A1087&amp;IF($C1087="","","."&amp;$C1087&amp;"."&amp;$B1087)&amp;IF(INDEX(Variables!$D$5:$D$105,MATCH($A1087,Variables!$A$5:$A$105,0))="","","."&amp;INDEX(Variables!$D$5:$D$105,MATCH($A1087,Variables!$A$5:$A$105,0)))&amp;"."&amp;AE$5</f>
        <v/>
      </c>
      <c r="AF1087" s="41">
        <f>INDEX(AF$175:AF$178,$D1087)*$E1087*INDEX(AF$179:AF$195,$F1087)</f>
        <v/>
      </c>
      <c r="AG1087" s="40">
        <f>INDEX(AG$175:AG$178,$D1087)*$E1087*INDEX(AG$179:AG$195,$F1087)</f>
        <v/>
      </c>
      <c r="AH1087" s="40">
        <f>INDEX(AH$175:AH$178,$D1087)*$E1087*INDEX(AH$179:AH$195,$F1087)</f>
        <v/>
      </c>
      <c r="AI1087" s="40">
        <f>INDEX(AI$175:AI$178,$D1087)*$E1087*INDEX(AI$179:AI$195,$F1087)</f>
        <v/>
      </c>
      <c r="AJ1087" s="40">
        <f>INDEX(AJ$175:AJ$178,$D1087)*$E1087*INDEX(AJ$179:AJ$195,$F1087)</f>
        <v/>
      </c>
      <c r="AK1087" s="40">
        <f>INDEX(AK$175:AK$178,$D1087)*$E1087*INDEX(AK$179:AK$195,$F1087)</f>
        <v/>
      </c>
      <c r="AL1087" s="40">
        <f>INDEX(AL$175:AL$178,$D1087)*$E1087*INDEX(AL$179:AL$195,$F1087)</f>
        <v/>
      </c>
      <c r="AM1087" s="40">
        <f>INDEX(AM$175:AM$178,$D1087)*$E1087*INDEX(AM$179:AM$195,$F1087)</f>
        <v/>
      </c>
      <c r="AN1087" s="40">
        <f>INDEX(AN$175:AN$178,$D1087)*$E1087*INDEX(AN$179:AN$195,$F1087)</f>
        <v/>
      </c>
      <c r="AO1087" s="40">
        <f>INDEX(AO$175:AO$178,$D1087)*$E1087*INDEX(AO$179:AO$195,$F1087)</f>
        <v/>
      </c>
      <c r="AP1087" s="40">
        <f>INDEX(AP$175:AP$178,$D1087)*$E1087*INDEX(AP$179:AP$195,$F1087)</f>
        <v/>
      </c>
      <c r="AQ1087" s="40">
        <f>INDEX(AQ$175:AQ$178,$D1087)*$E1087*INDEX(AQ$179:AQ$195,$F1087)</f>
        <v/>
      </c>
      <c r="AR1087" s="40">
        <f>INDEX(AR$175:AR$178,$D1087)*$E1087*INDEX(AR$179:AR$195,$F1087)</f>
        <v/>
      </c>
      <c r="AS1087" s="40">
        <f>INDEX(AS$175:AS$178,$D1087)*$E1087*INDEX(AS$179:AS$195,$F1087)</f>
        <v/>
      </c>
      <c r="AT1087" s="40">
        <f>INDEX(AT$175:AT$178,$D1087)*$E1087*INDEX(AT$179:AT$195,$F1087)</f>
        <v/>
      </c>
      <c r="AU1087" s="40">
        <f>INDEX(AU$175:AU$178,$D1087)*$E1087*INDEX(AU$179:AU$195,$F1087)</f>
        <v/>
      </c>
      <c r="AV1087" s="40">
        <f>INDEX(AV$175:AV$178,$D1087)*$E1087*INDEX(AV$179:AV$195,$F1087)</f>
        <v/>
      </c>
      <c r="AW1087" s="40">
        <f>INDEX(AW$175:AW$178,$D1087)*$E1087*INDEX(AW$179:AW$195,$F1087)</f>
        <v/>
      </c>
      <c r="AX1087" s="42">
        <f>SHADOWEFF(INDEX(AX$175:AX$178,$D1087),$E1087,INDEX(AX$179:AX$195,$F1087))</f>
        <v/>
      </c>
    </row>
    <row r="1088" hidden="1" outlineLevel="2">
      <c r="A1088" s="5" t="inlineStr">
        <is>
          <t>shp</t>
        </is>
      </c>
      <c r="B1088" s="5" t="inlineStr">
        <is>
          <t>ker</t>
        </is>
      </c>
      <c r="C1088" s="5" t="inlineStr">
        <is>
          <t>irn</t>
        </is>
      </c>
      <c r="D1088" s="40">
        <f>INDEX(Inputs!$M$5:$M$132,MATCH($B1088&amp;"|"&amp;$C1088,Inputs!$A$5:$A$132,0))</f>
        <v/>
      </c>
      <c r="E1088" s="40">
        <f>INDEX(Inputs!$T$5:$T$132,MATCH($B1088&amp;"|"&amp;$C1088,Inputs!$A$5:$A$132,0))</f>
        <v/>
      </c>
      <c r="F1088" s="40">
        <f>INDEX(Inputs!$K$5:$K$132,MATCH($B1088&amp;"|"&amp;$C1088,Inputs!$A$5:$A$132,0))</f>
        <v/>
      </c>
      <c r="G1088" s="39" t="n"/>
      <c r="H1088" s="5">
        <f>INDEX(Variables!$B$5:$B$105,MATCH($A1088,Variables!$A$5:$A$105,0))&amp;IF($C1088="",""," | "&amp;INDEX(Mapping!$B$5:$B$26,MATCH($C1088,Mapping!$A$5:$A$26,0))&amp;" | "&amp;INDEX(Mapping!$B$30:$B$41,MATCH($B1088,Mapping!$A$30:$A$41,0)))</f>
        <v/>
      </c>
      <c r="I1088" s="5">
        <f>INDEX(Variables!$C$5:$C$105,MATCH($A1088,Variables!$A$5:$A$105,0))</f>
        <v/>
      </c>
      <c r="J1088" s="5">
        <f>INDEX(Variables!$E$5:$E$105,MATCH($A1088,Variables!$A$5:$A$105,0))</f>
        <v/>
      </c>
      <c r="K1088" s="25">
        <f>LOWER(Settings!$C$4)&amp;".mit."&amp;$A1088&amp;IF($C1088="","","."&amp;$C1088&amp;"."&amp;$B1088)&amp;IF(INDEX(Variables!$D$5:$D$105,MATCH($A1088,Variables!$A$5:$A$105,0))="","","."&amp;INDEX(Variables!$D$5:$D$105,MATCH($A1088,Variables!$A$5:$A$105,0)))&amp;"."&amp;K$5</f>
        <v/>
      </c>
      <c r="L1088" s="41">
        <f>INDEX(L$175:L$178,$D1088)*$E1088*INDEX(L$179:L$195,$F1088)</f>
        <v/>
      </c>
      <c r="M1088" s="40">
        <f>INDEX(M$175:M$178,$D1088)*$E1088*INDEX(M$179:M$195,$F1088)</f>
        <v/>
      </c>
      <c r="N1088" s="40">
        <f>INDEX(N$175:N$178,$D1088)*$E1088*INDEX(N$179:N$195,$F1088)</f>
        <v/>
      </c>
      <c r="O1088" s="40">
        <f>INDEX(O$175:O$178,$D1088)*$E1088*INDEX(O$179:O$195,$F1088)</f>
        <v/>
      </c>
      <c r="P1088" s="40">
        <f>INDEX(P$175:P$178,$D1088)*$E1088*INDEX(P$179:P$195,$F1088)</f>
        <v/>
      </c>
      <c r="Q1088" s="40">
        <f>INDEX(Q$175:Q$178,$D1088)*$E1088*INDEX(Q$179:Q$195,$F1088)</f>
        <v/>
      </c>
      <c r="R1088" s="40">
        <f>INDEX(R$175:R$178,$D1088)*$E1088*INDEX(R$179:R$195,$F1088)</f>
        <v/>
      </c>
      <c r="S1088" s="40">
        <f>INDEX(S$175:S$178,$D1088)*$E1088*INDEX(S$179:S$195,$F1088)</f>
        <v/>
      </c>
      <c r="T1088" s="40">
        <f>INDEX(T$175:T$178,$D1088)*$E1088*INDEX(T$179:T$195,$F1088)</f>
        <v/>
      </c>
      <c r="U1088" s="40">
        <f>INDEX(U$175:U$178,$D1088)*$E1088*INDEX(U$179:U$195,$F1088)</f>
        <v/>
      </c>
      <c r="V1088" s="40">
        <f>INDEX(V$175:V$178,$D1088)*$E1088*INDEX(V$179:V$195,$F1088)</f>
        <v/>
      </c>
      <c r="W1088" s="40">
        <f>INDEX(W$175:W$178,$D1088)*$E1088*INDEX(W$179:W$195,$F1088)</f>
        <v/>
      </c>
      <c r="X1088" s="40">
        <f>INDEX(X$175:X$178,$D1088)*$E1088*INDEX(X$179:X$195,$F1088)</f>
        <v/>
      </c>
      <c r="Y1088" s="40">
        <f>INDEX(Y$175:Y$178,$D1088)*$E1088*INDEX(Y$179:Y$195,$F1088)</f>
        <v/>
      </c>
      <c r="Z1088" s="40">
        <f>INDEX(Z$175:Z$178,$D1088)*$E1088*INDEX(Z$179:Z$195,$F1088)</f>
        <v/>
      </c>
      <c r="AA1088" s="40">
        <f>INDEX(AA$175:AA$178,$D1088)*$E1088*INDEX(AA$179:AA$195,$F1088)</f>
        <v/>
      </c>
      <c r="AB1088" s="40">
        <f>INDEX(AB$175:AB$178,$D1088)*$E1088*INDEX(AB$179:AB$195,$F1088)</f>
        <v/>
      </c>
      <c r="AC1088" s="40">
        <f>INDEX(AC$175:AC$178,$D1088)*$E1088*INDEX(AC$179:AC$195,$F1088)</f>
        <v/>
      </c>
      <c r="AD1088" s="42">
        <f>SHADOWEFF(INDEX(AD$175:AD$178,$D1088),$E1088,INDEX(AD$179:AD$195,$F1088))</f>
        <v/>
      </c>
      <c r="AE1088" s="25">
        <f>LOWER(Settings!$C$4)&amp;".mit."&amp;$A1088&amp;IF($C1088="","","."&amp;$C1088&amp;"."&amp;$B1088)&amp;IF(INDEX(Variables!$D$5:$D$105,MATCH($A1088,Variables!$A$5:$A$105,0))="","","."&amp;INDEX(Variables!$D$5:$D$105,MATCH($A1088,Variables!$A$5:$A$105,0)))&amp;"."&amp;AE$5</f>
        <v/>
      </c>
      <c r="AF1088" s="41">
        <f>INDEX(AF$175:AF$178,$D1088)*$E1088*INDEX(AF$179:AF$195,$F1088)</f>
        <v/>
      </c>
      <c r="AG1088" s="40">
        <f>INDEX(AG$175:AG$178,$D1088)*$E1088*INDEX(AG$179:AG$195,$F1088)</f>
        <v/>
      </c>
      <c r="AH1088" s="40">
        <f>INDEX(AH$175:AH$178,$D1088)*$E1088*INDEX(AH$179:AH$195,$F1088)</f>
        <v/>
      </c>
      <c r="AI1088" s="40">
        <f>INDEX(AI$175:AI$178,$D1088)*$E1088*INDEX(AI$179:AI$195,$F1088)</f>
        <v/>
      </c>
      <c r="AJ1088" s="40">
        <f>INDEX(AJ$175:AJ$178,$D1088)*$E1088*INDEX(AJ$179:AJ$195,$F1088)</f>
        <v/>
      </c>
      <c r="AK1088" s="40">
        <f>INDEX(AK$175:AK$178,$D1088)*$E1088*INDEX(AK$179:AK$195,$F1088)</f>
        <v/>
      </c>
      <c r="AL1088" s="40">
        <f>INDEX(AL$175:AL$178,$D1088)*$E1088*INDEX(AL$179:AL$195,$F1088)</f>
        <v/>
      </c>
      <c r="AM1088" s="40">
        <f>INDEX(AM$175:AM$178,$D1088)*$E1088*INDEX(AM$179:AM$195,$F1088)</f>
        <v/>
      </c>
      <c r="AN1088" s="40">
        <f>INDEX(AN$175:AN$178,$D1088)*$E1088*INDEX(AN$179:AN$195,$F1088)</f>
        <v/>
      </c>
      <c r="AO1088" s="40">
        <f>INDEX(AO$175:AO$178,$D1088)*$E1088*INDEX(AO$179:AO$195,$F1088)</f>
        <v/>
      </c>
      <c r="AP1088" s="40">
        <f>INDEX(AP$175:AP$178,$D1088)*$E1088*INDEX(AP$179:AP$195,$F1088)</f>
        <v/>
      </c>
      <c r="AQ1088" s="40">
        <f>INDEX(AQ$175:AQ$178,$D1088)*$E1088*INDEX(AQ$179:AQ$195,$F1088)</f>
        <v/>
      </c>
      <c r="AR1088" s="40">
        <f>INDEX(AR$175:AR$178,$D1088)*$E1088*INDEX(AR$179:AR$195,$F1088)</f>
        <v/>
      </c>
      <c r="AS1088" s="40">
        <f>INDEX(AS$175:AS$178,$D1088)*$E1088*INDEX(AS$179:AS$195,$F1088)</f>
        <v/>
      </c>
      <c r="AT1088" s="40">
        <f>INDEX(AT$175:AT$178,$D1088)*$E1088*INDEX(AT$179:AT$195,$F1088)</f>
        <v/>
      </c>
      <c r="AU1088" s="40">
        <f>INDEX(AU$175:AU$178,$D1088)*$E1088*INDEX(AU$179:AU$195,$F1088)</f>
        <v/>
      </c>
      <c r="AV1088" s="40">
        <f>INDEX(AV$175:AV$178,$D1088)*$E1088*INDEX(AV$179:AV$195,$F1088)</f>
        <v/>
      </c>
      <c r="AW1088" s="40">
        <f>INDEX(AW$175:AW$178,$D1088)*$E1088*INDEX(AW$179:AW$195,$F1088)</f>
        <v/>
      </c>
      <c r="AX1088" s="42">
        <f>SHADOWEFF(INDEX(AX$175:AX$178,$D1088),$E1088,INDEX(AX$179:AX$195,$F1088))</f>
        <v/>
      </c>
    </row>
    <row r="1089" hidden="1" outlineLevel="2">
      <c r="A1089" s="5" t="inlineStr">
        <is>
          <t>shp</t>
        </is>
      </c>
      <c r="B1089" s="5" t="inlineStr">
        <is>
          <t>oop</t>
        </is>
      </c>
      <c r="C1089" s="5" t="inlineStr">
        <is>
          <t>irn</t>
        </is>
      </c>
      <c r="D1089" s="40">
        <f>INDEX(Inputs!$M$5:$M$132,MATCH($B1089&amp;"|"&amp;$C1089,Inputs!$A$5:$A$132,0))</f>
        <v/>
      </c>
      <c r="E1089" s="40">
        <f>INDEX(Inputs!$T$5:$T$132,MATCH($B1089&amp;"|"&amp;$C1089,Inputs!$A$5:$A$132,0))</f>
        <v/>
      </c>
      <c r="F1089" s="40">
        <f>INDEX(Inputs!$K$5:$K$132,MATCH($B1089&amp;"|"&amp;$C1089,Inputs!$A$5:$A$132,0))</f>
        <v/>
      </c>
      <c r="G1089" s="39" t="n"/>
      <c r="H1089" s="5">
        <f>INDEX(Variables!$B$5:$B$105,MATCH($A1089,Variables!$A$5:$A$105,0))&amp;IF($C1089="",""," | "&amp;INDEX(Mapping!$B$5:$B$26,MATCH($C1089,Mapping!$A$5:$A$26,0))&amp;" | "&amp;INDEX(Mapping!$B$30:$B$41,MATCH($B1089,Mapping!$A$30:$A$41,0)))</f>
        <v/>
      </c>
      <c r="I1089" s="5">
        <f>INDEX(Variables!$C$5:$C$105,MATCH($A1089,Variables!$A$5:$A$105,0))</f>
        <v/>
      </c>
      <c r="J1089" s="5">
        <f>INDEX(Variables!$E$5:$E$105,MATCH($A1089,Variables!$A$5:$A$105,0))</f>
        <v/>
      </c>
      <c r="K1089" s="25">
        <f>LOWER(Settings!$C$4)&amp;".mit."&amp;$A1089&amp;IF($C1089="","","."&amp;$C1089&amp;"."&amp;$B1089)&amp;IF(INDEX(Variables!$D$5:$D$105,MATCH($A1089,Variables!$A$5:$A$105,0))="","","."&amp;INDEX(Variables!$D$5:$D$105,MATCH($A1089,Variables!$A$5:$A$105,0)))&amp;"."&amp;K$5</f>
        <v/>
      </c>
      <c r="L1089" s="41">
        <f>INDEX(L$175:L$178,$D1089)*$E1089*INDEX(L$179:L$195,$F1089)</f>
        <v/>
      </c>
      <c r="M1089" s="40">
        <f>INDEX(M$175:M$178,$D1089)*$E1089*INDEX(M$179:M$195,$F1089)</f>
        <v/>
      </c>
      <c r="N1089" s="40">
        <f>INDEX(N$175:N$178,$D1089)*$E1089*INDEX(N$179:N$195,$F1089)</f>
        <v/>
      </c>
      <c r="O1089" s="40">
        <f>INDEX(O$175:O$178,$D1089)*$E1089*INDEX(O$179:O$195,$F1089)</f>
        <v/>
      </c>
      <c r="P1089" s="40">
        <f>INDEX(P$175:P$178,$D1089)*$E1089*INDEX(P$179:P$195,$F1089)</f>
        <v/>
      </c>
      <c r="Q1089" s="40">
        <f>INDEX(Q$175:Q$178,$D1089)*$E1089*INDEX(Q$179:Q$195,$F1089)</f>
        <v/>
      </c>
      <c r="R1089" s="40">
        <f>INDEX(R$175:R$178,$D1089)*$E1089*INDEX(R$179:R$195,$F1089)</f>
        <v/>
      </c>
      <c r="S1089" s="40">
        <f>INDEX(S$175:S$178,$D1089)*$E1089*INDEX(S$179:S$195,$F1089)</f>
        <v/>
      </c>
      <c r="T1089" s="40">
        <f>INDEX(T$175:T$178,$D1089)*$E1089*INDEX(T$179:T$195,$F1089)</f>
        <v/>
      </c>
      <c r="U1089" s="40">
        <f>INDEX(U$175:U$178,$D1089)*$E1089*INDEX(U$179:U$195,$F1089)</f>
        <v/>
      </c>
      <c r="V1089" s="40">
        <f>INDEX(V$175:V$178,$D1089)*$E1089*INDEX(V$179:V$195,$F1089)</f>
        <v/>
      </c>
      <c r="W1089" s="40">
        <f>INDEX(W$175:W$178,$D1089)*$E1089*INDEX(W$179:W$195,$F1089)</f>
        <v/>
      </c>
      <c r="X1089" s="40">
        <f>INDEX(X$175:X$178,$D1089)*$E1089*INDEX(X$179:X$195,$F1089)</f>
        <v/>
      </c>
      <c r="Y1089" s="40">
        <f>INDEX(Y$175:Y$178,$D1089)*$E1089*INDEX(Y$179:Y$195,$F1089)</f>
        <v/>
      </c>
      <c r="Z1089" s="40">
        <f>INDEX(Z$175:Z$178,$D1089)*$E1089*INDEX(Z$179:Z$195,$F1089)</f>
        <v/>
      </c>
      <c r="AA1089" s="40">
        <f>INDEX(AA$175:AA$178,$D1089)*$E1089*INDEX(AA$179:AA$195,$F1089)</f>
        <v/>
      </c>
      <c r="AB1089" s="40">
        <f>INDEX(AB$175:AB$178,$D1089)*$E1089*INDEX(AB$179:AB$195,$F1089)</f>
        <v/>
      </c>
      <c r="AC1089" s="40">
        <f>INDEX(AC$175:AC$178,$D1089)*$E1089*INDEX(AC$179:AC$195,$F1089)</f>
        <v/>
      </c>
      <c r="AD1089" s="42">
        <f>SHADOWEFF(INDEX(AD$175:AD$178,$D1089),$E1089,INDEX(AD$179:AD$195,$F1089))</f>
        <v/>
      </c>
      <c r="AE1089" s="25">
        <f>LOWER(Settings!$C$4)&amp;".mit."&amp;$A1089&amp;IF($C1089="","","."&amp;$C1089&amp;"."&amp;$B1089)&amp;IF(INDEX(Variables!$D$5:$D$105,MATCH($A1089,Variables!$A$5:$A$105,0))="","","."&amp;INDEX(Variables!$D$5:$D$105,MATCH($A1089,Variables!$A$5:$A$105,0)))&amp;"."&amp;AE$5</f>
        <v/>
      </c>
      <c r="AF1089" s="41">
        <f>INDEX(AF$175:AF$178,$D1089)*$E1089*INDEX(AF$179:AF$195,$F1089)</f>
        <v/>
      </c>
      <c r="AG1089" s="40">
        <f>INDEX(AG$175:AG$178,$D1089)*$E1089*INDEX(AG$179:AG$195,$F1089)</f>
        <v/>
      </c>
      <c r="AH1089" s="40">
        <f>INDEX(AH$175:AH$178,$D1089)*$E1089*INDEX(AH$179:AH$195,$F1089)</f>
        <v/>
      </c>
      <c r="AI1089" s="40">
        <f>INDEX(AI$175:AI$178,$D1089)*$E1089*INDEX(AI$179:AI$195,$F1089)</f>
        <v/>
      </c>
      <c r="AJ1089" s="40">
        <f>INDEX(AJ$175:AJ$178,$D1089)*$E1089*INDEX(AJ$179:AJ$195,$F1089)</f>
        <v/>
      </c>
      <c r="AK1089" s="40">
        <f>INDEX(AK$175:AK$178,$D1089)*$E1089*INDEX(AK$179:AK$195,$F1089)</f>
        <v/>
      </c>
      <c r="AL1089" s="40">
        <f>INDEX(AL$175:AL$178,$D1089)*$E1089*INDEX(AL$179:AL$195,$F1089)</f>
        <v/>
      </c>
      <c r="AM1089" s="40">
        <f>INDEX(AM$175:AM$178,$D1089)*$E1089*INDEX(AM$179:AM$195,$F1089)</f>
        <v/>
      </c>
      <c r="AN1089" s="40">
        <f>INDEX(AN$175:AN$178,$D1089)*$E1089*INDEX(AN$179:AN$195,$F1089)</f>
        <v/>
      </c>
      <c r="AO1089" s="40">
        <f>INDEX(AO$175:AO$178,$D1089)*$E1089*INDEX(AO$179:AO$195,$F1089)</f>
        <v/>
      </c>
      <c r="AP1089" s="40">
        <f>INDEX(AP$175:AP$178,$D1089)*$E1089*INDEX(AP$179:AP$195,$F1089)</f>
        <v/>
      </c>
      <c r="AQ1089" s="40">
        <f>INDEX(AQ$175:AQ$178,$D1089)*$E1089*INDEX(AQ$179:AQ$195,$F1089)</f>
        <v/>
      </c>
      <c r="AR1089" s="40">
        <f>INDEX(AR$175:AR$178,$D1089)*$E1089*INDEX(AR$179:AR$195,$F1089)</f>
        <v/>
      </c>
      <c r="AS1089" s="40">
        <f>INDEX(AS$175:AS$178,$D1089)*$E1089*INDEX(AS$179:AS$195,$F1089)</f>
        <v/>
      </c>
      <c r="AT1089" s="40">
        <f>INDEX(AT$175:AT$178,$D1089)*$E1089*INDEX(AT$179:AT$195,$F1089)</f>
        <v/>
      </c>
      <c r="AU1089" s="40">
        <f>INDEX(AU$175:AU$178,$D1089)*$E1089*INDEX(AU$179:AU$195,$F1089)</f>
        <v/>
      </c>
      <c r="AV1089" s="40">
        <f>INDEX(AV$175:AV$178,$D1089)*$E1089*INDEX(AV$179:AV$195,$F1089)</f>
        <v/>
      </c>
      <c r="AW1089" s="40">
        <f>INDEX(AW$175:AW$178,$D1089)*$E1089*INDEX(AW$179:AW$195,$F1089)</f>
        <v/>
      </c>
      <c r="AX1089" s="42">
        <f>SHADOWEFF(INDEX(AX$175:AX$178,$D1089),$E1089,INDEX(AX$179:AX$195,$F1089))</f>
        <v/>
      </c>
    </row>
    <row r="1090" hidden="1" outlineLevel="2">
      <c r="A1090" s="5" t="inlineStr">
        <is>
          <t>shp</t>
        </is>
      </c>
      <c r="B1090" s="5" t="inlineStr">
        <is>
          <t>bio</t>
        </is>
      </c>
      <c r="C1090" s="5" t="inlineStr">
        <is>
          <t>irn</t>
        </is>
      </c>
      <c r="D1090" s="40">
        <f>INDEX(Inputs!$M$5:$M$132,MATCH($B1090&amp;"|"&amp;$C1090,Inputs!$A$5:$A$132,0))</f>
        <v/>
      </c>
      <c r="E1090" s="40">
        <f>INDEX(Inputs!$T$5:$T$132,MATCH($B1090&amp;"|"&amp;$C1090,Inputs!$A$5:$A$132,0))</f>
        <v/>
      </c>
      <c r="F1090" s="40">
        <f>INDEX(Inputs!$K$5:$K$132,MATCH($B1090&amp;"|"&amp;$C1090,Inputs!$A$5:$A$132,0))</f>
        <v/>
      </c>
      <c r="G1090" s="39" t="n"/>
      <c r="H1090" s="5">
        <f>INDEX(Variables!$B$5:$B$105,MATCH($A1090,Variables!$A$5:$A$105,0))&amp;IF($C1090="",""," | "&amp;INDEX(Mapping!$B$5:$B$26,MATCH($C1090,Mapping!$A$5:$A$26,0))&amp;" | "&amp;INDEX(Mapping!$B$30:$B$41,MATCH($B1090,Mapping!$A$30:$A$41,0)))</f>
        <v/>
      </c>
      <c r="I1090" s="5">
        <f>INDEX(Variables!$C$5:$C$105,MATCH($A1090,Variables!$A$5:$A$105,0))</f>
        <v/>
      </c>
      <c r="J1090" s="5">
        <f>INDEX(Variables!$E$5:$E$105,MATCH($A1090,Variables!$A$5:$A$105,0))</f>
        <v/>
      </c>
      <c r="K1090" s="25">
        <f>LOWER(Settings!$C$4)&amp;".mit."&amp;$A1090&amp;IF($C1090="","","."&amp;$C1090&amp;"."&amp;$B1090)&amp;IF(INDEX(Variables!$D$5:$D$105,MATCH($A1090,Variables!$A$5:$A$105,0))="","","."&amp;INDEX(Variables!$D$5:$D$105,MATCH($A1090,Variables!$A$5:$A$105,0)))&amp;"."&amp;K$5</f>
        <v/>
      </c>
      <c r="L1090" s="41">
        <f>INDEX(L$175:L$178,$D1090)*$E1090*INDEX(L$179:L$195,$F1090)</f>
        <v/>
      </c>
      <c r="M1090" s="40">
        <f>INDEX(M$175:M$178,$D1090)*$E1090*INDEX(M$179:M$195,$F1090)</f>
        <v/>
      </c>
      <c r="N1090" s="40">
        <f>INDEX(N$175:N$178,$D1090)*$E1090*INDEX(N$179:N$195,$F1090)</f>
        <v/>
      </c>
      <c r="O1090" s="40">
        <f>INDEX(O$175:O$178,$D1090)*$E1090*INDEX(O$179:O$195,$F1090)</f>
        <v/>
      </c>
      <c r="P1090" s="40">
        <f>INDEX(P$175:P$178,$D1090)*$E1090*INDEX(P$179:P$195,$F1090)</f>
        <v/>
      </c>
      <c r="Q1090" s="40">
        <f>INDEX(Q$175:Q$178,$D1090)*$E1090*INDEX(Q$179:Q$195,$F1090)</f>
        <v/>
      </c>
      <c r="R1090" s="40">
        <f>INDEX(R$175:R$178,$D1090)*$E1090*INDEX(R$179:R$195,$F1090)</f>
        <v/>
      </c>
      <c r="S1090" s="40">
        <f>INDEX(S$175:S$178,$D1090)*$E1090*INDEX(S$179:S$195,$F1090)</f>
        <v/>
      </c>
      <c r="T1090" s="40">
        <f>INDEX(T$175:T$178,$D1090)*$E1090*INDEX(T$179:T$195,$F1090)</f>
        <v/>
      </c>
      <c r="U1090" s="40">
        <f>INDEX(U$175:U$178,$D1090)*$E1090*INDEX(U$179:U$195,$F1090)</f>
        <v/>
      </c>
      <c r="V1090" s="40">
        <f>INDEX(V$175:V$178,$D1090)*$E1090*INDEX(V$179:V$195,$F1090)</f>
        <v/>
      </c>
      <c r="W1090" s="40">
        <f>INDEX(W$175:W$178,$D1090)*$E1090*INDEX(W$179:W$195,$F1090)</f>
        <v/>
      </c>
      <c r="X1090" s="40">
        <f>INDEX(X$175:X$178,$D1090)*$E1090*INDEX(X$179:X$195,$F1090)</f>
        <v/>
      </c>
      <c r="Y1090" s="40">
        <f>INDEX(Y$175:Y$178,$D1090)*$E1090*INDEX(Y$179:Y$195,$F1090)</f>
        <v/>
      </c>
      <c r="Z1090" s="40">
        <f>INDEX(Z$175:Z$178,$D1090)*$E1090*INDEX(Z$179:Z$195,$F1090)</f>
        <v/>
      </c>
      <c r="AA1090" s="40">
        <f>INDEX(AA$175:AA$178,$D1090)*$E1090*INDEX(AA$179:AA$195,$F1090)</f>
        <v/>
      </c>
      <c r="AB1090" s="40">
        <f>INDEX(AB$175:AB$178,$D1090)*$E1090*INDEX(AB$179:AB$195,$F1090)</f>
        <v/>
      </c>
      <c r="AC1090" s="40">
        <f>INDEX(AC$175:AC$178,$D1090)*$E1090*INDEX(AC$179:AC$195,$F1090)</f>
        <v/>
      </c>
      <c r="AD1090" s="42">
        <f>SHADOWEFF(INDEX(AD$175:AD$178,$D1090),$E1090,INDEX(AD$179:AD$195,$F1090))</f>
        <v/>
      </c>
      <c r="AE1090" s="25">
        <f>LOWER(Settings!$C$4)&amp;".mit."&amp;$A1090&amp;IF($C1090="","","."&amp;$C1090&amp;"."&amp;$B1090)&amp;IF(INDEX(Variables!$D$5:$D$105,MATCH($A1090,Variables!$A$5:$A$105,0))="","","."&amp;INDEX(Variables!$D$5:$D$105,MATCH($A1090,Variables!$A$5:$A$105,0)))&amp;"."&amp;AE$5</f>
        <v/>
      </c>
      <c r="AF1090" s="41">
        <f>INDEX(AF$175:AF$178,$D1090)*$E1090*INDEX(AF$179:AF$195,$F1090)</f>
        <v/>
      </c>
      <c r="AG1090" s="40">
        <f>INDEX(AG$175:AG$178,$D1090)*$E1090*INDEX(AG$179:AG$195,$F1090)</f>
        <v/>
      </c>
      <c r="AH1090" s="40">
        <f>INDEX(AH$175:AH$178,$D1090)*$E1090*INDEX(AH$179:AH$195,$F1090)</f>
        <v/>
      </c>
      <c r="AI1090" s="40">
        <f>INDEX(AI$175:AI$178,$D1090)*$E1090*INDEX(AI$179:AI$195,$F1090)</f>
        <v/>
      </c>
      <c r="AJ1090" s="40">
        <f>INDEX(AJ$175:AJ$178,$D1090)*$E1090*INDEX(AJ$179:AJ$195,$F1090)</f>
        <v/>
      </c>
      <c r="AK1090" s="40">
        <f>INDEX(AK$175:AK$178,$D1090)*$E1090*INDEX(AK$179:AK$195,$F1090)</f>
        <v/>
      </c>
      <c r="AL1090" s="40">
        <f>INDEX(AL$175:AL$178,$D1090)*$E1090*INDEX(AL$179:AL$195,$F1090)</f>
        <v/>
      </c>
      <c r="AM1090" s="40">
        <f>INDEX(AM$175:AM$178,$D1090)*$E1090*INDEX(AM$179:AM$195,$F1090)</f>
        <v/>
      </c>
      <c r="AN1090" s="40">
        <f>INDEX(AN$175:AN$178,$D1090)*$E1090*INDEX(AN$179:AN$195,$F1090)</f>
        <v/>
      </c>
      <c r="AO1090" s="40">
        <f>INDEX(AO$175:AO$178,$D1090)*$E1090*INDEX(AO$179:AO$195,$F1090)</f>
        <v/>
      </c>
      <c r="AP1090" s="40">
        <f>INDEX(AP$175:AP$178,$D1090)*$E1090*INDEX(AP$179:AP$195,$F1090)</f>
        <v/>
      </c>
      <c r="AQ1090" s="40">
        <f>INDEX(AQ$175:AQ$178,$D1090)*$E1090*INDEX(AQ$179:AQ$195,$F1090)</f>
        <v/>
      </c>
      <c r="AR1090" s="40">
        <f>INDEX(AR$175:AR$178,$D1090)*$E1090*INDEX(AR$179:AR$195,$F1090)</f>
        <v/>
      </c>
      <c r="AS1090" s="40">
        <f>INDEX(AS$175:AS$178,$D1090)*$E1090*INDEX(AS$179:AS$195,$F1090)</f>
        <v/>
      </c>
      <c r="AT1090" s="40">
        <f>INDEX(AT$175:AT$178,$D1090)*$E1090*INDEX(AT$179:AT$195,$F1090)</f>
        <v/>
      </c>
      <c r="AU1090" s="40">
        <f>INDEX(AU$175:AU$178,$D1090)*$E1090*INDEX(AU$179:AU$195,$F1090)</f>
        <v/>
      </c>
      <c r="AV1090" s="40">
        <f>INDEX(AV$175:AV$178,$D1090)*$E1090*INDEX(AV$179:AV$195,$F1090)</f>
        <v/>
      </c>
      <c r="AW1090" s="40">
        <f>INDEX(AW$175:AW$178,$D1090)*$E1090*INDEX(AW$179:AW$195,$F1090)</f>
        <v/>
      </c>
      <c r="AX1090" s="42">
        <f>SHADOWEFF(INDEX(AX$175:AX$178,$D1090),$E1090,INDEX(AX$179:AX$195,$F1090))</f>
        <v/>
      </c>
    </row>
    <row r="1091" hidden="1" outlineLevel="2"/>
    <row r="1092" hidden="1" outlineLevel="2">
      <c r="A1092" s="5" t="inlineStr">
        <is>
          <t>ener</t>
        </is>
      </c>
      <c r="B1092" s="5" t="inlineStr">
        <is>
          <t>coa</t>
        </is>
      </c>
      <c r="C1092" s="5" t="inlineStr">
        <is>
          <t>irn</t>
        </is>
      </c>
      <c r="D1092" s="40">
        <f>INDEX(Inputs!$N$5:$N$132,MATCH($B1092&amp;"|"&amp;$C1092,Inputs!$A$5:$A$132,0))</f>
        <v/>
      </c>
      <c r="E1092" s="40">
        <f>INDEX(Inputs!$O$5:$O$132,MATCH($B1092&amp;"|"&amp;$C1092,Inputs!$A$5:$A$132,0))</f>
        <v/>
      </c>
      <c r="F1092" s="40">
        <f>INDEX(Inputs!$P$5:$P$132,MATCH($B1092&amp;"|"&amp;$C1092,Inputs!$A$5:$A$132,0))</f>
        <v/>
      </c>
      <c r="G1092" s="40">
        <f>INDEX(Inputs!$Q$5:$Q$132,MATCH($B1092&amp;"|"&amp;$C1092,Inputs!$A$5:$A$132,0))</f>
        <v/>
      </c>
      <c r="H1092" s="5">
        <f>INDEX(Variables!$B$5:$B$105,MATCH($A1092,Variables!$A$5:$A$105,0))&amp;IF($C1092="",""," | "&amp;INDEX(Mapping!$B$5:$B$26,MATCH($C1092,Mapping!$A$5:$A$26,0))&amp;" | "&amp;INDEX(Mapping!$B$30:$B$41,MATCH($B1092,Mapping!$A$30:$A$41,0)))</f>
        <v/>
      </c>
      <c r="I1092" s="5">
        <f>INDEX(Variables!$C$5:$C$105,MATCH($A1092,Variables!$A$5:$A$105,0))</f>
        <v/>
      </c>
      <c r="J1092" s="5">
        <f>INDEX(Variables!$E$5:$E$105,MATCH($A1092,Variables!$A$5:$A$105,0))</f>
        <v/>
      </c>
      <c r="K1092" s="25">
        <f>LOWER(Settings!$C$4)&amp;".mit."&amp;$A1092&amp;IF($C1092="","","."&amp;$C1092&amp;"."&amp;$B1092)&amp;IF(INDEX(Variables!$D$5:$D$105,MATCH($A1092,Variables!$A$5:$A$105,0))="","","."&amp;INDEX(Variables!$D$5:$D$105,MATCH($A1092,Variables!$A$5:$A$105,0)))&amp;"."&amp;K$5</f>
        <v/>
      </c>
      <c r="L1092" s="46">
        <f>INDEX(Inputs!$U$5:$U$132,MATCH($B1092&amp;"|"&amp;$C1092,Inputs!$A$5:$A$132,0))</f>
        <v/>
      </c>
      <c r="M1092" s="47">
        <f>L1092*(1/(1+$G1092))^(1+$E1092)*(1+M$7)^$D1092*(M1074/L1074)^$E1092*((M1074+M1083)/(L1074+L1083))^($F1092*(1+$E1092))</f>
        <v/>
      </c>
      <c r="N1092" s="47">
        <f>M1092*(1/(1+$G1092))^(1+$E1092)*(1+N$7)^$D1092*(N1074/M1074)^$E1092*((N1074+N1083)/(M1074+M1083))^($F1092*(1+$E1092))</f>
        <v/>
      </c>
      <c r="O1092" s="47">
        <f>N1092*(1/(1+$G1092))^(1+$E1092)*(1+O$7)^$D1092*(O1074/N1074)^$E1092*((O1074+O1083)/(N1074+N1083))^($F1092*(1+$E1092))</f>
        <v/>
      </c>
      <c r="P1092" s="47">
        <f>O1092*(1/(1+$G1092))^(1+$E1092)*(1+P$7)^$D1092*(P1074/O1074)^$E1092*((P1074+P1083)/(O1074+O1083))^($F1092*(1+$E1092))</f>
        <v/>
      </c>
      <c r="Q1092" s="47">
        <f>P1092*(1/(1+$G1092))^(1+$E1092)*(1+Q$7)^$D1092*(Q1074/P1074)^$E1092*((Q1074+Q1083)/(P1074+P1083))^($F1092*(1+$E1092))</f>
        <v/>
      </c>
      <c r="R1092" s="47">
        <f>Q1092*(1/(1+$G1092))^(1+$E1092)*(1+R$7)^$D1092*(R1074/Q1074)^$E1092*((R1074+R1083)/(Q1074+Q1083))^($F1092*(1+$E1092))</f>
        <v/>
      </c>
      <c r="S1092" s="47">
        <f>R1092*(1/(1+$G1092))^(1+$E1092)*(1+S$7)^$D1092*(S1074/R1074)^$E1092*((S1074+S1083)/(R1074+R1083))^($F1092*(1+$E1092))</f>
        <v/>
      </c>
      <c r="T1092" s="47">
        <f>S1092*(1/(1+$G1092))^(1+$E1092)*(1+T$7)^$D1092*(T1074/S1074)^$E1092*((T1074+T1083)/(S1074+S1083))^($F1092*(1+$E1092))</f>
        <v/>
      </c>
      <c r="U1092" s="47">
        <f>T1092*(1/(1+$G1092))^(1+$E1092)*(1+U$7)^$D1092*(U1074/T1074)^$E1092*((U1074+U1083)/(T1074+T1083))^($F1092*(1+$E1092))</f>
        <v/>
      </c>
      <c r="V1092" s="47">
        <f>U1092*(1/(1+$G1092))^(1+$E1092)*(1+V$7)^$D1092*(V1074/U1074)^$E1092*((V1074+V1083)/(U1074+U1083))^($F1092*(1+$E1092))</f>
        <v/>
      </c>
      <c r="W1092" s="47">
        <f>V1092*(1/(1+$G1092))^(1+$E1092)*(1+W$7)^$D1092*(W1074/V1074)^$E1092*((W1074+W1083)/(V1074+V1083))^($F1092*(1+$E1092))</f>
        <v/>
      </c>
      <c r="X1092" s="47">
        <f>W1092*(1/(1+$G1092))^(1+$E1092)*(1+X$7)^$D1092*(X1074/W1074)^$E1092*((X1074+X1083)/(W1074+W1083))^($F1092*(1+$E1092))</f>
        <v/>
      </c>
      <c r="Y1092" s="47">
        <f>X1092*(1/(1+$G1092))^(1+$E1092)*(1+Y$7)^$D1092*(Y1074/X1074)^$E1092*((Y1074+Y1083)/(X1074+X1083))^($F1092*(1+$E1092))</f>
        <v/>
      </c>
      <c r="Z1092" s="47">
        <f>Y1092*(1/(1+$G1092))^(1+$E1092)*(1+Z$7)^$D1092*(Z1074/Y1074)^$E1092*((Z1074+Z1083)/(Y1074+Y1083))^($F1092*(1+$E1092))</f>
        <v/>
      </c>
      <c r="AA1092" s="47">
        <f>Z1092*(1/(1+$G1092))^(1+$E1092)*(1+AA$7)^$D1092*(AA1074/Z1074)^$E1092*((AA1074+AA1083)/(Z1074+Z1083))^($F1092*(1+$E1092))</f>
        <v/>
      </c>
      <c r="AB1092" s="47">
        <f>AA1092*(1/(1+$G1092))^(1+$E1092)*(1+AB$7)^$D1092*(AB1074/AA1074)^$E1092*((AB1074+AB1083)/(AA1074+AA1083))^($F1092*(1+$E1092))</f>
        <v/>
      </c>
      <c r="AC1092" s="47">
        <f>AB1092*(1/(1+$G1092))^(1+$E1092)*(1+AC$7)^$D1092*(AC1074/AB1074)^$E1092*((AC1074+AC1083)/(AB1074+AB1083))^($F1092*(1+$E1092))</f>
        <v/>
      </c>
      <c r="AD1092" s="48">
        <f>FUELUSE(AC1092,AD1074,AC1074,AD1083,AC1083,AD$7,$D1092,$E1092,$F1092,$G1092)</f>
        <v/>
      </c>
      <c r="AE1092" s="25">
        <f>LOWER(Settings!$C$4)&amp;".mit."&amp;$A1092&amp;IF($C1092="","","."&amp;$C1092&amp;"."&amp;$B1092)&amp;IF(INDEX(Variables!$D$5:$D$105,MATCH($A1092,Variables!$A$5:$A$105,0))="","","."&amp;INDEX(Variables!$D$5:$D$105,MATCH($A1092,Variables!$A$5:$A$105,0)))&amp;"."&amp;AE$5</f>
        <v/>
      </c>
      <c r="AF1092" s="46">
        <f>INDEX(Inputs!$U$5:$U$132,MATCH($B1092&amp;"|"&amp;$C1092,Inputs!$A$5:$A$132,0))</f>
        <v/>
      </c>
      <c r="AG1092" s="47">
        <f>AF1092*(1/(1+$G1092))^(1+$E1092)*(1+AG$7)^$D1092*(AG1074/AF1074)^$E1092*((AG1074+AG1083)/(AF1074+AF1083))^($F1092*(1+$E1092))</f>
        <v/>
      </c>
      <c r="AH1092" s="47">
        <f>AG1092*(1/(1+$G1092))^(1+$E1092)*(1+AH$7)^$D1092*(AH1074/AG1074)^$E1092*((AH1074+AH1083)/(AG1074+AG1083))^($F1092*(1+$E1092))</f>
        <v/>
      </c>
      <c r="AI1092" s="47">
        <f>AH1092*(1/(1+$G1092))^(1+$E1092)*(1+AI$7)^$D1092*(AI1074/AH1074)^$E1092*((AI1074+AI1083)/(AH1074+AH1083))^($F1092*(1+$E1092))</f>
        <v/>
      </c>
      <c r="AJ1092" s="47">
        <f>AI1092*(1/(1+$G1092))^(1+$E1092)*(1+AJ$7)^$D1092*(AJ1074/AI1074)^$E1092*((AJ1074+AJ1083)/(AI1074+AI1083))^($F1092*(1+$E1092))</f>
        <v/>
      </c>
      <c r="AK1092" s="47">
        <f>AJ1092*(1/(1+$G1092))^(1+$E1092)*(1+AK$7)^$D1092*(AK1074/AJ1074)^$E1092*((AK1074+AK1083)/(AJ1074+AJ1083))^($F1092*(1+$E1092))</f>
        <v/>
      </c>
      <c r="AL1092" s="47">
        <f>AK1092*(1/(1+$G1092))^(1+$E1092)*(1+AL$7)^$D1092*(AL1074/AK1074)^$E1092*((AL1074+AL1083)/(AK1074+AK1083))^($F1092*(1+$E1092))</f>
        <v/>
      </c>
      <c r="AM1092" s="47">
        <f>AL1092*(1/(1+$G1092))^(1+$E1092)*(1+AM$7)^$D1092*(AM1074/AL1074)^$E1092*((AM1074+AM1083)/(AL1074+AL1083))^($F1092*(1+$E1092))</f>
        <v/>
      </c>
      <c r="AN1092" s="47">
        <f>AM1092*(1/(1+$G1092))^(1+$E1092)*(1+AN$7)^$D1092*(AN1074/AM1074)^$E1092*((AN1074+AN1083)/(AM1074+AM1083))^($F1092*(1+$E1092))</f>
        <v/>
      </c>
      <c r="AO1092" s="47">
        <f>AN1092*(1/(1+$G1092))^(1+$E1092)*(1+AO$7)^$D1092*(AO1074/AN1074)^$E1092*((AO1074+AO1083)/(AN1074+AN1083))^($F1092*(1+$E1092))</f>
        <v/>
      </c>
      <c r="AP1092" s="47">
        <f>AO1092*(1/(1+$G1092))^(1+$E1092)*(1+AP$7)^$D1092*(AP1074/AO1074)^$E1092*((AP1074+AP1083)/(AO1074+AO1083))^($F1092*(1+$E1092))</f>
        <v/>
      </c>
      <c r="AQ1092" s="47">
        <f>AP1092*(1/(1+$G1092))^(1+$E1092)*(1+AQ$7)^$D1092*(AQ1074/AP1074)^$E1092*((AQ1074+AQ1083)/(AP1074+AP1083))^($F1092*(1+$E1092))</f>
        <v/>
      </c>
      <c r="AR1092" s="47">
        <f>AQ1092*(1/(1+$G1092))^(1+$E1092)*(1+AR$7)^$D1092*(AR1074/AQ1074)^$E1092*((AR1074+AR1083)/(AQ1074+AQ1083))^($F1092*(1+$E1092))</f>
        <v/>
      </c>
      <c r="AS1092" s="47">
        <f>AR1092*(1/(1+$G1092))^(1+$E1092)*(1+AS$7)^$D1092*(AS1074/AR1074)^$E1092*((AS1074+AS1083)/(AR1074+AR1083))^($F1092*(1+$E1092))</f>
        <v/>
      </c>
      <c r="AT1092" s="47">
        <f>AS1092*(1/(1+$G1092))^(1+$E1092)*(1+AT$7)^$D1092*(AT1074/AS1074)^$E1092*((AT1074+AT1083)/(AS1074+AS1083))^($F1092*(1+$E1092))</f>
        <v/>
      </c>
      <c r="AU1092" s="47">
        <f>AT1092*(1/(1+$G1092))^(1+$E1092)*(1+AU$7)^$D1092*(AU1074/AT1074)^$E1092*((AU1074+AU1083)/(AT1074+AT1083))^($F1092*(1+$E1092))</f>
        <v/>
      </c>
      <c r="AV1092" s="47">
        <f>AU1092*(1/(1+$G1092))^(1+$E1092)*(1+AV$7)^$D1092*(AV1074/AU1074)^$E1092*((AV1074+AV1083)/(AU1074+AU1083))^($F1092*(1+$E1092))</f>
        <v/>
      </c>
      <c r="AW1092" s="47">
        <f>AV1092*(1/(1+$G1092))^(1+$E1092)*(1+AW$7)^$D1092*(AW1074/AV1074)^$E1092*((AW1074+AW1083)/(AV1074+AV1083))^($F1092*(1+$E1092))</f>
        <v/>
      </c>
      <c r="AX1092" s="48">
        <f>FUELUSE(AW1092,AX1074,AW1074,AX1083,AW1083,AX$7,$D1092,$E1092,$F1092,$G1092)</f>
        <v/>
      </c>
    </row>
    <row r="1093" hidden="1" outlineLevel="2">
      <c r="A1093" s="5" t="inlineStr">
        <is>
          <t>ener</t>
        </is>
      </c>
      <c r="B1093" s="5" t="inlineStr">
        <is>
          <t>nga</t>
        </is>
      </c>
      <c r="C1093" s="5" t="inlineStr">
        <is>
          <t>irn</t>
        </is>
      </c>
      <c r="D1093" s="40">
        <f>INDEX(Inputs!$N$5:$N$132,MATCH($B1093&amp;"|"&amp;$C1093,Inputs!$A$5:$A$132,0))</f>
        <v/>
      </c>
      <c r="E1093" s="40">
        <f>INDEX(Inputs!$O$5:$O$132,MATCH($B1093&amp;"|"&amp;$C1093,Inputs!$A$5:$A$132,0))</f>
        <v/>
      </c>
      <c r="F1093" s="40">
        <f>INDEX(Inputs!$P$5:$P$132,MATCH($B1093&amp;"|"&amp;$C1093,Inputs!$A$5:$A$132,0))</f>
        <v/>
      </c>
      <c r="G1093" s="40">
        <f>INDEX(Inputs!$Q$5:$Q$132,MATCH($B1093&amp;"|"&amp;$C1093,Inputs!$A$5:$A$132,0))</f>
        <v/>
      </c>
      <c r="H1093" s="5">
        <f>INDEX(Variables!$B$5:$B$105,MATCH($A1093,Variables!$A$5:$A$105,0))&amp;IF($C1093="",""," | "&amp;INDEX(Mapping!$B$5:$B$26,MATCH($C1093,Mapping!$A$5:$A$26,0))&amp;" | "&amp;INDEX(Mapping!$B$30:$B$41,MATCH($B1093,Mapping!$A$30:$A$41,0)))</f>
        <v/>
      </c>
      <c r="I1093" s="5">
        <f>INDEX(Variables!$C$5:$C$105,MATCH($A1093,Variables!$A$5:$A$105,0))</f>
        <v/>
      </c>
      <c r="J1093" s="5">
        <f>INDEX(Variables!$E$5:$E$105,MATCH($A1093,Variables!$A$5:$A$105,0))</f>
        <v/>
      </c>
      <c r="K1093" s="25">
        <f>LOWER(Settings!$C$4)&amp;".mit."&amp;$A1093&amp;IF($C1093="","","."&amp;$C1093&amp;"."&amp;$B1093)&amp;IF(INDEX(Variables!$D$5:$D$105,MATCH($A1093,Variables!$A$5:$A$105,0))="","","."&amp;INDEX(Variables!$D$5:$D$105,MATCH($A1093,Variables!$A$5:$A$105,0)))&amp;"."&amp;K$5</f>
        <v/>
      </c>
      <c r="L1093" s="46">
        <f>INDEX(Inputs!$U$5:$U$132,MATCH($B1093&amp;"|"&amp;$C1093,Inputs!$A$5:$A$132,0))</f>
        <v/>
      </c>
      <c r="M1093" s="47">
        <f>L1093*(1/(1+$G1093))^(1+$E1093)*(1+M$7)^$D1093*(M1075/L1075)^$E1093*((M1075+M1084)/(L1075+L1084))^($F1093*(1+$E1093))</f>
        <v/>
      </c>
      <c r="N1093" s="47">
        <f>M1093*(1/(1+$G1093))^(1+$E1093)*(1+N$7)^$D1093*(N1075/M1075)^$E1093*((N1075+N1084)/(M1075+M1084))^($F1093*(1+$E1093))</f>
        <v/>
      </c>
      <c r="O1093" s="47">
        <f>N1093*(1/(1+$G1093))^(1+$E1093)*(1+O$7)^$D1093*(O1075/N1075)^$E1093*((O1075+O1084)/(N1075+N1084))^($F1093*(1+$E1093))</f>
        <v/>
      </c>
      <c r="P1093" s="47">
        <f>O1093*(1/(1+$G1093))^(1+$E1093)*(1+P$7)^$D1093*(P1075/O1075)^$E1093*((P1075+P1084)/(O1075+O1084))^($F1093*(1+$E1093))</f>
        <v/>
      </c>
      <c r="Q1093" s="47">
        <f>P1093*(1/(1+$G1093))^(1+$E1093)*(1+Q$7)^$D1093*(Q1075/P1075)^$E1093*((Q1075+Q1084)/(P1075+P1084))^($F1093*(1+$E1093))</f>
        <v/>
      </c>
      <c r="R1093" s="47">
        <f>Q1093*(1/(1+$G1093))^(1+$E1093)*(1+R$7)^$D1093*(R1075/Q1075)^$E1093*((R1075+R1084)/(Q1075+Q1084))^($F1093*(1+$E1093))</f>
        <v/>
      </c>
      <c r="S1093" s="47">
        <f>R1093*(1/(1+$G1093))^(1+$E1093)*(1+S$7)^$D1093*(S1075/R1075)^$E1093*((S1075+S1084)/(R1075+R1084))^($F1093*(1+$E1093))</f>
        <v/>
      </c>
      <c r="T1093" s="47">
        <f>S1093*(1/(1+$G1093))^(1+$E1093)*(1+T$7)^$D1093*(T1075/S1075)^$E1093*((T1075+T1084)/(S1075+S1084))^($F1093*(1+$E1093))</f>
        <v/>
      </c>
      <c r="U1093" s="47">
        <f>T1093*(1/(1+$G1093))^(1+$E1093)*(1+U$7)^$D1093*(U1075/T1075)^$E1093*((U1075+U1084)/(T1075+T1084))^($F1093*(1+$E1093))</f>
        <v/>
      </c>
      <c r="V1093" s="47">
        <f>U1093*(1/(1+$G1093))^(1+$E1093)*(1+V$7)^$D1093*(V1075/U1075)^$E1093*((V1075+V1084)/(U1075+U1084))^($F1093*(1+$E1093))</f>
        <v/>
      </c>
      <c r="W1093" s="47">
        <f>V1093*(1/(1+$G1093))^(1+$E1093)*(1+W$7)^$D1093*(W1075/V1075)^$E1093*((W1075+W1084)/(V1075+V1084))^($F1093*(1+$E1093))</f>
        <v/>
      </c>
      <c r="X1093" s="47">
        <f>W1093*(1/(1+$G1093))^(1+$E1093)*(1+X$7)^$D1093*(X1075/W1075)^$E1093*((X1075+X1084)/(W1075+W1084))^($F1093*(1+$E1093))</f>
        <v/>
      </c>
      <c r="Y1093" s="47">
        <f>X1093*(1/(1+$G1093))^(1+$E1093)*(1+Y$7)^$D1093*(Y1075/X1075)^$E1093*((Y1075+Y1084)/(X1075+X1084))^($F1093*(1+$E1093))</f>
        <v/>
      </c>
      <c r="Z1093" s="47">
        <f>Y1093*(1/(1+$G1093))^(1+$E1093)*(1+Z$7)^$D1093*(Z1075/Y1075)^$E1093*((Z1075+Z1084)/(Y1075+Y1084))^($F1093*(1+$E1093))</f>
        <v/>
      </c>
      <c r="AA1093" s="47">
        <f>Z1093*(1/(1+$G1093))^(1+$E1093)*(1+AA$7)^$D1093*(AA1075/Z1075)^$E1093*((AA1075+AA1084)/(Z1075+Z1084))^($F1093*(1+$E1093))</f>
        <v/>
      </c>
      <c r="AB1093" s="47">
        <f>AA1093*(1/(1+$G1093))^(1+$E1093)*(1+AB$7)^$D1093*(AB1075/AA1075)^$E1093*((AB1075+AB1084)/(AA1075+AA1084))^($F1093*(1+$E1093))</f>
        <v/>
      </c>
      <c r="AC1093" s="47">
        <f>AB1093*(1/(1+$G1093))^(1+$E1093)*(1+AC$7)^$D1093*(AC1075/AB1075)^$E1093*((AC1075+AC1084)/(AB1075+AB1084))^($F1093*(1+$E1093))</f>
        <v/>
      </c>
      <c r="AD1093" s="48">
        <f>FUELUSE(AC1093,AD1075,AC1075,AD1084,AC1084,AD$7,$D1093,$E1093,$F1093,$G1093)</f>
        <v/>
      </c>
      <c r="AE1093" s="25">
        <f>LOWER(Settings!$C$4)&amp;".mit."&amp;$A1093&amp;IF($C1093="","","."&amp;$C1093&amp;"."&amp;$B1093)&amp;IF(INDEX(Variables!$D$5:$D$105,MATCH($A1093,Variables!$A$5:$A$105,0))="","","."&amp;INDEX(Variables!$D$5:$D$105,MATCH($A1093,Variables!$A$5:$A$105,0)))&amp;"."&amp;AE$5</f>
        <v/>
      </c>
      <c r="AF1093" s="46">
        <f>INDEX(Inputs!$U$5:$U$132,MATCH($B1093&amp;"|"&amp;$C1093,Inputs!$A$5:$A$132,0))</f>
        <v/>
      </c>
      <c r="AG1093" s="47">
        <f>AF1093*(1/(1+$G1093))^(1+$E1093)*(1+AG$7)^$D1093*(AG1075/AF1075)^$E1093*((AG1075+AG1084)/(AF1075+AF1084))^($F1093*(1+$E1093))</f>
        <v/>
      </c>
      <c r="AH1093" s="47">
        <f>AG1093*(1/(1+$G1093))^(1+$E1093)*(1+AH$7)^$D1093*(AH1075/AG1075)^$E1093*((AH1075+AH1084)/(AG1075+AG1084))^($F1093*(1+$E1093))</f>
        <v/>
      </c>
      <c r="AI1093" s="47">
        <f>AH1093*(1/(1+$G1093))^(1+$E1093)*(1+AI$7)^$D1093*(AI1075/AH1075)^$E1093*((AI1075+AI1084)/(AH1075+AH1084))^($F1093*(1+$E1093))</f>
        <v/>
      </c>
      <c r="AJ1093" s="47">
        <f>AI1093*(1/(1+$G1093))^(1+$E1093)*(1+AJ$7)^$D1093*(AJ1075/AI1075)^$E1093*((AJ1075+AJ1084)/(AI1075+AI1084))^($F1093*(1+$E1093))</f>
        <v/>
      </c>
      <c r="AK1093" s="47">
        <f>AJ1093*(1/(1+$G1093))^(1+$E1093)*(1+AK$7)^$D1093*(AK1075/AJ1075)^$E1093*((AK1075+AK1084)/(AJ1075+AJ1084))^($F1093*(1+$E1093))</f>
        <v/>
      </c>
      <c r="AL1093" s="47">
        <f>AK1093*(1/(1+$G1093))^(1+$E1093)*(1+AL$7)^$D1093*(AL1075/AK1075)^$E1093*((AL1075+AL1084)/(AK1075+AK1084))^($F1093*(1+$E1093))</f>
        <v/>
      </c>
      <c r="AM1093" s="47">
        <f>AL1093*(1/(1+$G1093))^(1+$E1093)*(1+AM$7)^$D1093*(AM1075/AL1075)^$E1093*((AM1075+AM1084)/(AL1075+AL1084))^($F1093*(1+$E1093))</f>
        <v/>
      </c>
      <c r="AN1093" s="47">
        <f>AM1093*(1/(1+$G1093))^(1+$E1093)*(1+AN$7)^$D1093*(AN1075/AM1075)^$E1093*((AN1075+AN1084)/(AM1075+AM1084))^($F1093*(1+$E1093))</f>
        <v/>
      </c>
      <c r="AO1093" s="47">
        <f>AN1093*(1/(1+$G1093))^(1+$E1093)*(1+AO$7)^$D1093*(AO1075/AN1075)^$E1093*((AO1075+AO1084)/(AN1075+AN1084))^($F1093*(1+$E1093))</f>
        <v/>
      </c>
      <c r="AP1093" s="47">
        <f>AO1093*(1/(1+$G1093))^(1+$E1093)*(1+AP$7)^$D1093*(AP1075/AO1075)^$E1093*((AP1075+AP1084)/(AO1075+AO1084))^($F1093*(1+$E1093))</f>
        <v/>
      </c>
      <c r="AQ1093" s="47">
        <f>AP1093*(1/(1+$G1093))^(1+$E1093)*(1+AQ$7)^$D1093*(AQ1075/AP1075)^$E1093*((AQ1075+AQ1084)/(AP1075+AP1084))^($F1093*(1+$E1093))</f>
        <v/>
      </c>
      <c r="AR1093" s="47">
        <f>AQ1093*(1/(1+$G1093))^(1+$E1093)*(1+AR$7)^$D1093*(AR1075/AQ1075)^$E1093*((AR1075+AR1084)/(AQ1075+AQ1084))^($F1093*(1+$E1093))</f>
        <v/>
      </c>
      <c r="AS1093" s="47">
        <f>AR1093*(1/(1+$G1093))^(1+$E1093)*(1+AS$7)^$D1093*(AS1075/AR1075)^$E1093*((AS1075+AS1084)/(AR1075+AR1084))^($F1093*(1+$E1093))</f>
        <v/>
      </c>
      <c r="AT1093" s="47">
        <f>AS1093*(1/(1+$G1093))^(1+$E1093)*(1+AT$7)^$D1093*(AT1075/AS1075)^$E1093*((AT1075+AT1084)/(AS1075+AS1084))^($F1093*(1+$E1093))</f>
        <v/>
      </c>
      <c r="AU1093" s="47">
        <f>AT1093*(1/(1+$G1093))^(1+$E1093)*(1+AU$7)^$D1093*(AU1075/AT1075)^$E1093*((AU1075+AU1084)/(AT1075+AT1084))^($F1093*(1+$E1093))</f>
        <v/>
      </c>
      <c r="AV1093" s="47">
        <f>AU1093*(1/(1+$G1093))^(1+$E1093)*(1+AV$7)^$D1093*(AV1075/AU1075)^$E1093*((AV1075+AV1084)/(AU1075+AU1084))^($F1093*(1+$E1093))</f>
        <v/>
      </c>
      <c r="AW1093" s="47">
        <f>AV1093*(1/(1+$G1093))^(1+$E1093)*(1+AW$7)^$D1093*(AW1075/AV1075)^$E1093*((AW1075+AW1084)/(AV1075+AV1084))^($F1093*(1+$E1093))</f>
        <v/>
      </c>
      <c r="AX1093" s="48">
        <f>FUELUSE(AW1093,AX1075,AW1075,AX1084,AW1084,AX$7,$D1093,$E1093,$F1093,$G1093)</f>
        <v/>
      </c>
    </row>
    <row r="1094" hidden="1" outlineLevel="2">
      <c r="A1094" s="5" t="inlineStr">
        <is>
          <t>ener</t>
        </is>
      </c>
      <c r="B1094" s="5" t="inlineStr">
        <is>
          <t>gso</t>
        </is>
      </c>
      <c r="C1094" s="5" t="inlineStr">
        <is>
          <t>irn</t>
        </is>
      </c>
      <c r="D1094" s="40">
        <f>INDEX(Inputs!$N$5:$N$132,MATCH($B1094&amp;"|"&amp;$C1094,Inputs!$A$5:$A$132,0))</f>
        <v/>
      </c>
      <c r="E1094" s="40">
        <f>INDEX(Inputs!$O$5:$O$132,MATCH($B1094&amp;"|"&amp;$C1094,Inputs!$A$5:$A$132,0))</f>
        <v/>
      </c>
      <c r="F1094" s="40">
        <f>INDEX(Inputs!$P$5:$P$132,MATCH($B1094&amp;"|"&amp;$C1094,Inputs!$A$5:$A$132,0))</f>
        <v/>
      </c>
      <c r="G1094" s="40">
        <f>INDEX(Inputs!$Q$5:$Q$132,MATCH($B1094&amp;"|"&amp;$C1094,Inputs!$A$5:$A$132,0))</f>
        <v/>
      </c>
      <c r="H1094" s="5">
        <f>INDEX(Variables!$B$5:$B$105,MATCH($A1094,Variables!$A$5:$A$105,0))&amp;IF($C1094="",""," | "&amp;INDEX(Mapping!$B$5:$B$26,MATCH($C1094,Mapping!$A$5:$A$26,0))&amp;" | "&amp;INDEX(Mapping!$B$30:$B$41,MATCH($B1094,Mapping!$A$30:$A$41,0)))</f>
        <v/>
      </c>
      <c r="I1094" s="5">
        <f>INDEX(Variables!$C$5:$C$105,MATCH($A1094,Variables!$A$5:$A$105,0))</f>
        <v/>
      </c>
      <c r="J1094" s="5">
        <f>INDEX(Variables!$E$5:$E$105,MATCH($A1094,Variables!$A$5:$A$105,0))</f>
        <v/>
      </c>
      <c r="K1094" s="25">
        <f>LOWER(Settings!$C$4)&amp;".mit."&amp;$A1094&amp;IF($C1094="","","."&amp;$C1094&amp;"."&amp;$B1094)&amp;IF(INDEX(Variables!$D$5:$D$105,MATCH($A1094,Variables!$A$5:$A$105,0))="","","."&amp;INDEX(Variables!$D$5:$D$105,MATCH($A1094,Variables!$A$5:$A$105,0)))&amp;"."&amp;K$5</f>
        <v/>
      </c>
      <c r="L1094" s="46">
        <f>INDEX(Inputs!$U$5:$U$132,MATCH($B1094&amp;"|"&amp;$C1094,Inputs!$A$5:$A$132,0))</f>
        <v/>
      </c>
      <c r="M1094" s="47">
        <f>L1094*(1/(1+$G1094))^(1+$E1094)*(1+M$7)^$D1094*(M1076/L1076)^$E1094*((M1076+M1085)/(L1076+L1085))^($F1094*(1+$E1094))</f>
        <v/>
      </c>
      <c r="N1094" s="47">
        <f>M1094*(1/(1+$G1094))^(1+$E1094)*(1+N$7)^$D1094*(N1076/M1076)^$E1094*((N1076+N1085)/(M1076+M1085))^($F1094*(1+$E1094))</f>
        <v/>
      </c>
      <c r="O1094" s="47">
        <f>N1094*(1/(1+$G1094))^(1+$E1094)*(1+O$7)^$D1094*(O1076/N1076)^$E1094*((O1076+O1085)/(N1076+N1085))^($F1094*(1+$E1094))</f>
        <v/>
      </c>
      <c r="P1094" s="47">
        <f>O1094*(1/(1+$G1094))^(1+$E1094)*(1+P$7)^$D1094*(P1076/O1076)^$E1094*((P1076+P1085)/(O1076+O1085))^($F1094*(1+$E1094))</f>
        <v/>
      </c>
      <c r="Q1094" s="47">
        <f>P1094*(1/(1+$G1094))^(1+$E1094)*(1+Q$7)^$D1094*(Q1076/P1076)^$E1094*((Q1076+Q1085)/(P1076+P1085))^($F1094*(1+$E1094))</f>
        <v/>
      </c>
      <c r="R1094" s="47">
        <f>Q1094*(1/(1+$G1094))^(1+$E1094)*(1+R$7)^$D1094*(R1076/Q1076)^$E1094*((R1076+R1085)/(Q1076+Q1085))^($F1094*(1+$E1094))</f>
        <v/>
      </c>
      <c r="S1094" s="47">
        <f>R1094*(1/(1+$G1094))^(1+$E1094)*(1+S$7)^$D1094*(S1076/R1076)^$E1094*((S1076+S1085)/(R1076+R1085))^($F1094*(1+$E1094))</f>
        <v/>
      </c>
      <c r="T1094" s="47">
        <f>S1094*(1/(1+$G1094))^(1+$E1094)*(1+T$7)^$D1094*(T1076/S1076)^$E1094*((T1076+T1085)/(S1076+S1085))^($F1094*(1+$E1094))</f>
        <v/>
      </c>
      <c r="U1094" s="47">
        <f>T1094*(1/(1+$G1094))^(1+$E1094)*(1+U$7)^$D1094*(U1076/T1076)^$E1094*((U1076+U1085)/(T1076+T1085))^($F1094*(1+$E1094))</f>
        <v/>
      </c>
      <c r="V1094" s="47">
        <f>U1094*(1/(1+$G1094))^(1+$E1094)*(1+V$7)^$D1094*(V1076/U1076)^$E1094*((V1076+V1085)/(U1076+U1085))^($F1094*(1+$E1094))</f>
        <v/>
      </c>
      <c r="W1094" s="47">
        <f>V1094*(1/(1+$G1094))^(1+$E1094)*(1+W$7)^$D1094*(W1076/V1076)^$E1094*((W1076+W1085)/(V1076+V1085))^($F1094*(1+$E1094))</f>
        <v/>
      </c>
      <c r="X1094" s="47">
        <f>W1094*(1/(1+$G1094))^(1+$E1094)*(1+X$7)^$D1094*(X1076/W1076)^$E1094*((X1076+X1085)/(W1076+W1085))^($F1094*(1+$E1094))</f>
        <v/>
      </c>
      <c r="Y1094" s="47">
        <f>X1094*(1/(1+$G1094))^(1+$E1094)*(1+Y$7)^$D1094*(Y1076/X1076)^$E1094*((Y1076+Y1085)/(X1076+X1085))^($F1094*(1+$E1094))</f>
        <v/>
      </c>
      <c r="Z1094" s="47">
        <f>Y1094*(1/(1+$G1094))^(1+$E1094)*(1+Z$7)^$D1094*(Z1076/Y1076)^$E1094*((Z1076+Z1085)/(Y1076+Y1085))^($F1094*(1+$E1094))</f>
        <v/>
      </c>
      <c r="AA1094" s="47">
        <f>Z1094*(1/(1+$G1094))^(1+$E1094)*(1+AA$7)^$D1094*(AA1076/Z1076)^$E1094*((AA1076+AA1085)/(Z1076+Z1085))^($F1094*(1+$E1094))</f>
        <v/>
      </c>
      <c r="AB1094" s="47">
        <f>AA1094*(1/(1+$G1094))^(1+$E1094)*(1+AB$7)^$D1094*(AB1076/AA1076)^$E1094*((AB1076+AB1085)/(AA1076+AA1085))^($F1094*(1+$E1094))</f>
        <v/>
      </c>
      <c r="AC1094" s="47">
        <f>AB1094*(1/(1+$G1094))^(1+$E1094)*(1+AC$7)^$D1094*(AC1076/AB1076)^$E1094*((AC1076+AC1085)/(AB1076+AB1085))^($F1094*(1+$E1094))</f>
        <v/>
      </c>
      <c r="AD1094" s="48">
        <f>FUELUSE(AC1094,AD1076,AC1076,AD1085,AC1085,AD$7,$D1094,$E1094,$F1094,$G1094)</f>
        <v/>
      </c>
      <c r="AE1094" s="25">
        <f>LOWER(Settings!$C$4)&amp;".mit."&amp;$A1094&amp;IF($C1094="","","."&amp;$C1094&amp;"."&amp;$B1094)&amp;IF(INDEX(Variables!$D$5:$D$105,MATCH($A1094,Variables!$A$5:$A$105,0))="","","."&amp;INDEX(Variables!$D$5:$D$105,MATCH($A1094,Variables!$A$5:$A$105,0)))&amp;"."&amp;AE$5</f>
        <v/>
      </c>
      <c r="AF1094" s="46">
        <f>INDEX(Inputs!$U$5:$U$132,MATCH($B1094&amp;"|"&amp;$C1094,Inputs!$A$5:$A$132,0))</f>
        <v/>
      </c>
      <c r="AG1094" s="47">
        <f>AF1094*(1/(1+$G1094))^(1+$E1094)*(1+AG$7)^$D1094*(AG1076/AF1076)^$E1094*((AG1076+AG1085)/(AF1076+AF1085))^($F1094*(1+$E1094))</f>
        <v/>
      </c>
      <c r="AH1094" s="47">
        <f>AG1094*(1/(1+$G1094))^(1+$E1094)*(1+AH$7)^$D1094*(AH1076/AG1076)^$E1094*((AH1076+AH1085)/(AG1076+AG1085))^($F1094*(1+$E1094))</f>
        <v/>
      </c>
      <c r="AI1094" s="47">
        <f>AH1094*(1/(1+$G1094))^(1+$E1094)*(1+AI$7)^$D1094*(AI1076/AH1076)^$E1094*((AI1076+AI1085)/(AH1076+AH1085))^($F1094*(1+$E1094))</f>
        <v/>
      </c>
      <c r="AJ1094" s="47">
        <f>AI1094*(1/(1+$G1094))^(1+$E1094)*(1+AJ$7)^$D1094*(AJ1076/AI1076)^$E1094*((AJ1076+AJ1085)/(AI1076+AI1085))^($F1094*(1+$E1094))</f>
        <v/>
      </c>
      <c r="AK1094" s="47">
        <f>AJ1094*(1/(1+$G1094))^(1+$E1094)*(1+AK$7)^$D1094*(AK1076/AJ1076)^$E1094*((AK1076+AK1085)/(AJ1076+AJ1085))^($F1094*(1+$E1094))</f>
        <v/>
      </c>
      <c r="AL1094" s="47">
        <f>AK1094*(1/(1+$G1094))^(1+$E1094)*(1+AL$7)^$D1094*(AL1076/AK1076)^$E1094*((AL1076+AL1085)/(AK1076+AK1085))^($F1094*(1+$E1094))</f>
        <v/>
      </c>
      <c r="AM1094" s="47">
        <f>AL1094*(1/(1+$G1094))^(1+$E1094)*(1+AM$7)^$D1094*(AM1076/AL1076)^$E1094*((AM1076+AM1085)/(AL1076+AL1085))^($F1094*(1+$E1094))</f>
        <v/>
      </c>
      <c r="AN1094" s="47">
        <f>AM1094*(1/(1+$G1094))^(1+$E1094)*(1+AN$7)^$D1094*(AN1076/AM1076)^$E1094*((AN1076+AN1085)/(AM1076+AM1085))^($F1094*(1+$E1094))</f>
        <v/>
      </c>
      <c r="AO1094" s="47">
        <f>AN1094*(1/(1+$G1094))^(1+$E1094)*(1+AO$7)^$D1094*(AO1076/AN1076)^$E1094*((AO1076+AO1085)/(AN1076+AN1085))^($F1094*(1+$E1094))</f>
        <v/>
      </c>
      <c r="AP1094" s="47">
        <f>AO1094*(1/(1+$G1094))^(1+$E1094)*(1+AP$7)^$D1094*(AP1076/AO1076)^$E1094*((AP1076+AP1085)/(AO1076+AO1085))^($F1094*(1+$E1094))</f>
        <v/>
      </c>
      <c r="AQ1094" s="47">
        <f>AP1094*(1/(1+$G1094))^(1+$E1094)*(1+AQ$7)^$D1094*(AQ1076/AP1076)^$E1094*((AQ1076+AQ1085)/(AP1076+AP1085))^($F1094*(1+$E1094))</f>
        <v/>
      </c>
      <c r="AR1094" s="47">
        <f>AQ1094*(1/(1+$G1094))^(1+$E1094)*(1+AR$7)^$D1094*(AR1076/AQ1076)^$E1094*((AR1076+AR1085)/(AQ1076+AQ1085))^($F1094*(1+$E1094))</f>
        <v/>
      </c>
      <c r="AS1094" s="47">
        <f>AR1094*(1/(1+$G1094))^(1+$E1094)*(1+AS$7)^$D1094*(AS1076/AR1076)^$E1094*((AS1076+AS1085)/(AR1076+AR1085))^($F1094*(1+$E1094))</f>
        <v/>
      </c>
      <c r="AT1094" s="47">
        <f>AS1094*(1/(1+$G1094))^(1+$E1094)*(1+AT$7)^$D1094*(AT1076/AS1076)^$E1094*((AT1076+AT1085)/(AS1076+AS1085))^($F1094*(1+$E1094))</f>
        <v/>
      </c>
      <c r="AU1094" s="47">
        <f>AT1094*(1/(1+$G1094))^(1+$E1094)*(1+AU$7)^$D1094*(AU1076/AT1076)^$E1094*((AU1076+AU1085)/(AT1076+AT1085))^($F1094*(1+$E1094))</f>
        <v/>
      </c>
      <c r="AV1094" s="47">
        <f>AU1094*(1/(1+$G1094))^(1+$E1094)*(1+AV$7)^$D1094*(AV1076/AU1076)^$E1094*((AV1076+AV1085)/(AU1076+AU1085))^($F1094*(1+$E1094))</f>
        <v/>
      </c>
      <c r="AW1094" s="47">
        <f>AV1094*(1/(1+$G1094))^(1+$E1094)*(1+AW$7)^$D1094*(AW1076/AV1076)^$E1094*((AW1076+AW1085)/(AV1076+AV1085))^($F1094*(1+$E1094))</f>
        <v/>
      </c>
      <c r="AX1094" s="48">
        <f>FUELUSE(AW1094,AX1076,AW1076,AX1085,AW1085,AX$7,$D1094,$E1094,$F1094,$G1094)</f>
        <v/>
      </c>
    </row>
    <row r="1095" hidden="1" outlineLevel="2">
      <c r="A1095" s="5" t="inlineStr">
        <is>
          <t>ener</t>
        </is>
      </c>
      <c r="B1095" s="5" t="inlineStr">
        <is>
          <t>die</t>
        </is>
      </c>
      <c r="C1095" s="5" t="inlineStr">
        <is>
          <t>irn</t>
        </is>
      </c>
      <c r="D1095" s="40">
        <f>INDEX(Inputs!$N$5:$N$132,MATCH($B1095&amp;"|"&amp;$C1095,Inputs!$A$5:$A$132,0))</f>
        <v/>
      </c>
      <c r="E1095" s="40">
        <f>INDEX(Inputs!$O$5:$O$132,MATCH($B1095&amp;"|"&amp;$C1095,Inputs!$A$5:$A$132,0))</f>
        <v/>
      </c>
      <c r="F1095" s="40">
        <f>INDEX(Inputs!$P$5:$P$132,MATCH($B1095&amp;"|"&amp;$C1095,Inputs!$A$5:$A$132,0))</f>
        <v/>
      </c>
      <c r="G1095" s="40">
        <f>INDEX(Inputs!$Q$5:$Q$132,MATCH($B1095&amp;"|"&amp;$C1095,Inputs!$A$5:$A$132,0))</f>
        <v/>
      </c>
      <c r="H1095" s="5">
        <f>INDEX(Variables!$B$5:$B$105,MATCH($A1095,Variables!$A$5:$A$105,0))&amp;IF($C1095="",""," | "&amp;INDEX(Mapping!$B$5:$B$26,MATCH($C1095,Mapping!$A$5:$A$26,0))&amp;" | "&amp;INDEX(Mapping!$B$30:$B$41,MATCH($B1095,Mapping!$A$30:$A$41,0)))</f>
        <v/>
      </c>
      <c r="I1095" s="5">
        <f>INDEX(Variables!$C$5:$C$105,MATCH($A1095,Variables!$A$5:$A$105,0))</f>
        <v/>
      </c>
      <c r="J1095" s="5">
        <f>INDEX(Variables!$E$5:$E$105,MATCH($A1095,Variables!$A$5:$A$105,0))</f>
        <v/>
      </c>
      <c r="K1095" s="25">
        <f>LOWER(Settings!$C$4)&amp;".mit."&amp;$A1095&amp;IF($C1095="","","."&amp;$C1095&amp;"."&amp;$B1095)&amp;IF(INDEX(Variables!$D$5:$D$105,MATCH($A1095,Variables!$A$5:$A$105,0))="","","."&amp;INDEX(Variables!$D$5:$D$105,MATCH($A1095,Variables!$A$5:$A$105,0)))&amp;"."&amp;K$5</f>
        <v/>
      </c>
      <c r="L1095" s="46">
        <f>INDEX(Inputs!$U$5:$U$132,MATCH($B1095&amp;"|"&amp;$C1095,Inputs!$A$5:$A$132,0))</f>
        <v/>
      </c>
      <c r="M1095" s="47">
        <f>L1095*(1/(1+$G1095))^(1+$E1095)*(1+M$7)^$D1095*(M1077/L1077)^$E1095*((M1077+M1086)/(L1077+L1086))^($F1095*(1+$E1095))</f>
        <v/>
      </c>
      <c r="N1095" s="47">
        <f>M1095*(1/(1+$G1095))^(1+$E1095)*(1+N$7)^$D1095*(N1077/M1077)^$E1095*((N1077+N1086)/(M1077+M1086))^($F1095*(1+$E1095))</f>
        <v/>
      </c>
      <c r="O1095" s="47">
        <f>N1095*(1/(1+$G1095))^(1+$E1095)*(1+O$7)^$D1095*(O1077/N1077)^$E1095*((O1077+O1086)/(N1077+N1086))^($F1095*(1+$E1095))</f>
        <v/>
      </c>
      <c r="P1095" s="47">
        <f>O1095*(1/(1+$G1095))^(1+$E1095)*(1+P$7)^$D1095*(P1077/O1077)^$E1095*((P1077+P1086)/(O1077+O1086))^($F1095*(1+$E1095))</f>
        <v/>
      </c>
      <c r="Q1095" s="47">
        <f>P1095*(1/(1+$G1095))^(1+$E1095)*(1+Q$7)^$D1095*(Q1077/P1077)^$E1095*((Q1077+Q1086)/(P1077+P1086))^($F1095*(1+$E1095))</f>
        <v/>
      </c>
      <c r="R1095" s="47">
        <f>Q1095*(1/(1+$G1095))^(1+$E1095)*(1+R$7)^$D1095*(R1077/Q1077)^$E1095*((R1077+R1086)/(Q1077+Q1086))^($F1095*(1+$E1095))</f>
        <v/>
      </c>
      <c r="S1095" s="47">
        <f>R1095*(1/(1+$G1095))^(1+$E1095)*(1+S$7)^$D1095*(S1077/R1077)^$E1095*((S1077+S1086)/(R1077+R1086))^($F1095*(1+$E1095))</f>
        <v/>
      </c>
      <c r="T1095" s="47">
        <f>S1095*(1/(1+$G1095))^(1+$E1095)*(1+T$7)^$D1095*(T1077/S1077)^$E1095*((T1077+T1086)/(S1077+S1086))^($F1095*(1+$E1095))</f>
        <v/>
      </c>
      <c r="U1095" s="47">
        <f>T1095*(1/(1+$G1095))^(1+$E1095)*(1+U$7)^$D1095*(U1077/T1077)^$E1095*((U1077+U1086)/(T1077+T1086))^($F1095*(1+$E1095))</f>
        <v/>
      </c>
      <c r="V1095" s="47">
        <f>U1095*(1/(1+$G1095))^(1+$E1095)*(1+V$7)^$D1095*(V1077/U1077)^$E1095*((V1077+V1086)/(U1077+U1086))^($F1095*(1+$E1095))</f>
        <v/>
      </c>
      <c r="W1095" s="47">
        <f>V1095*(1/(1+$G1095))^(1+$E1095)*(1+W$7)^$D1095*(W1077/V1077)^$E1095*((W1077+W1086)/(V1077+V1086))^($F1095*(1+$E1095))</f>
        <v/>
      </c>
      <c r="X1095" s="47">
        <f>W1095*(1/(1+$G1095))^(1+$E1095)*(1+X$7)^$D1095*(X1077/W1077)^$E1095*((X1077+X1086)/(W1077+W1086))^($F1095*(1+$E1095))</f>
        <v/>
      </c>
      <c r="Y1095" s="47">
        <f>X1095*(1/(1+$G1095))^(1+$E1095)*(1+Y$7)^$D1095*(Y1077/X1077)^$E1095*((Y1077+Y1086)/(X1077+X1086))^($F1095*(1+$E1095))</f>
        <v/>
      </c>
      <c r="Z1095" s="47">
        <f>Y1095*(1/(1+$G1095))^(1+$E1095)*(1+Z$7)^$D1095*(Z1077/Y1077)^$E1095*((Z1077+Z1086)/(Y1077+Y1086))^($F1095*(1+$E1095))</f>
        <v/>
      </c>
      <c r="AA1095" s="47">
        <f>Z1095*(1/(1+$G1095))^(1+$E1095)*(1+AA$7)^$D1095*(AA1077/Z1077)^$E1095*((AA1077+AA1086)/(Z1077+Z1086))^($F1095*(1+$E1095))</f>
        <v/>
      </c>
      <c r="AB1095" s="47">
        <f>AA1095*(1/(1+$G1095))^(1+$E1095)*(1+AB$7)^$D1095*(AB1077/AA1077)^$E1095*((AB1077+AB1086)/(AA1077+AA1086))^($F1095*(1+$E1095))</f>
        <v/>
      </c>
      <c r="AC1095" s="47">
        <f>AB1095*(1/(1+$G1095))^(1+$E1095)*(1+AC$7)^$D1095*(AC1077/AB1077)^$E1095*((AC1077+AC1086)/(AB1077+AB1086))^($F1095*(1+$E1095))</f>
        <v/>
      </c>
      <c r="AD1095" s="48">
        <f>FUELUSE(AC1095,AD1077,AC1077,AD1086,AC1086,AD$7,$D1095,$E1095,$F1095,$G1095)</f>
        <v/>
      </c>
      <c r="AE1095" s="25">
        <f>LOWER(Settings!$C$4)&amp;".mit."&amp;$A1095&amp;IF($C1095="","","."&amp;$C1095&amp;"."&amp;$B1095)&amp;IF(INDEX(Variables!$D$5:$D$105,MATCH($A1095,Variables!$A$5:$A$105,0))="","","."&amp;INDEX(Variables!$D$5:$D$105,MATCH($A1095,Variables!$A$5:$A$105,0)))&amp;"."&amp;AE$5</f>
        <v/>
      </c>
      <c r="AF1095" s="46">
        <f>INDEX(Inputs!$U$5:$U$132,MATCH($B1095&amp;"|"&amp;$C1095,Inputs!$A$5:$A$132,0))</f>
        <v/>
      </c>
      <c r="AG1095" s="47">
        <f>AF1095*(1/(1+$G1095))^(1+$E1095)*(1+AG$7)^$D1095*(AG1077/AF1077)^$E1095*((AG1077+AG1086)/(AF1077+AF1086))^($F1095*(1+$E1095))</f>
        <v/>
      </c>
      <c r="AH1095" s="47">
        <f>AG1095*(1/(1+$G1095))^(1+$E1095)*(1+AH$7)^$D1095*(AH1077/AG1077)^$E1095*((AH1077+AH1086)/(AG1077+AG1086))^($F1095*(1+$E1095))</f>
        <v/>
      </c>
      <c r="AI1095" s="47">
        <f>AH1095*(1/(1+$G1095))^(1+$E1095)*(1+AI$7)^$D1095*(AI1077/AH1077)^$E1095*((AI1077+AI1086)/(AH1077+AH1086))^($F1095*(1+$E1095))</f>
        <v/>
      </c>
      <c r="AJ1095" s="47">
        <f>AI1095*(1/(1+$G1095))^(1+$E1095)*(1+AJ$7)^$D1095*(AJ1077/AI1077)^$E1095*((AJ1077+AJ1086)/(AI1077+AI1086))^($F1095*(1+$E1095))</f>
        <v/>
      </c>
      <c r="AK1095" s="47">
        <f>AJ1095*(1/(1+$G1095))^(1+$E1095)*(1+AK$7)^$D1095*(AK1077/AJ1077)^$E1095*((AK1077+AK1086)/(AJ1077+AJ1086))^($F1095*(1+$E1095))</f>
        <v/>
      </c>
      <c r="AL1095" s="47">
        <f>AK1095*(1/(1+$G1095))^(1+$E1095)*(1+AL$7)^$D1095*(AL1077/AK1077)^$E1095*((AL1077+AL1086)/(AK1077+AK1086))^($F1095*(1+$E1095))</f>
        <v/>
      </c>
      <c r="AM1095" s="47">
        <f>AL1095*(1/(1+$G1095))^(1+$E1095)*(1+AM$7)^$D1095*(AM1077/AL1077)^$E1095*((AM1077+AM1086)/(AL1077+AL1086))^($F1095*(1+$E1095))</f>
        <v/>
      </c>
      <c r="AN1095" s="47">
        <f>AM1095*(1/(1+$G1095))^(1+$E1095)*(1+AN$7)^$D1095*(AN1077/AM1077)^$E1095*((AN1077+AN1086)/(AM1077+AM1086))^($F1095*(1+$E1095))</f>
        <v/>
      </c>
      <c r="AO1095" s="47">
        <f>AN1095*(1/(1+$G1095))^(1+$E1095)*(1+AO$7)^$D1095*(AO1077/AN1077)^$E1095*((AO1077+AO1086)/(AN1077+AN1086))^($F1095*(1+$E1095))</f>
        <v/>
      </c>
      <c r="AP1095" s="47">
        <f>AO1095*(1/(1+$G1095))^(1+$E1095)*(1+AP$7)^$D1095*(AP1077/AO1077)^$E1095*((AP1077+AP1086)/(AO1077+AO1086))^($F1095*(1+$E1095))</f>
        <v/>
      </c>
      <c r="AQ1095" s="47">
        <f>AP1095*(1/(1+$G1095))^(1+$E1095)*(1+AQ$7)^$D1095*(AQ1077/AP1077)^$E1095*((AQ1077+AQ1086)/(AP1077+AP1086))^($F1095*(1+$E1095))</f>
        <v/>
      </c>
      <c r="AR1095" s="47">
        <f>AQ1095*(1/(1+$G1095))^(1+$E1095)*(1+AR$7)^$D1095*(AR1077/AQ1077)^$E1095*((AR1077+AR1086)/(AQ1077+AQ1086))^($F1095*(1+$E1095))</f>
        <v/>
      </c>
      <c r="AS1095" s="47">
        <f>AR1095*(1/(1+$G1095))^(1+$E1095)*(1+AS$7)^$D1095*(AS1077/AR1077)^$E1095*((AS1077+AS1086)/(AR1077+AR1086))^($F1095*(1+$E1095))</f>
        <v/>
      </c>
      <c r="AT1095" s="47">
        <f>AS1095*(1/(1+$G1095))^(1+$E1095)*(1+AT$7)^$D1095*(AT1077/AS1077)^$E1095*((AT1077+AT1086)/(AS1077+AS1086))^($F1095*(1+$E1095))</f>
        <v/>
      </c>
      <c r="AU1095" s="47">
        <f>AT1095*(1/(1+$G1095))^(1+$E1095)*(1+AU$7)^$D1095*(AU1077/AT1077)^$E1095*((AU1077+AU1086)/(AT1077+AT1086))^($F1095*(1+$E1095))</f>
        <v/>
      </c>
      <c r="AV1095" s="47">
        <f>AU1095*(1/(1+$G1095))^(1+$E1095)*(1+AV$7)^$D1095*(AV1077/AU1077)^$E1095*((AV1077+AV1086)/(AU1077+AU1086))^($F1095*(1+$E1095))</f>
        <v/>
      </c>
      <c r="AW1095" s="47">
        <f>AV1095*(1/(1+$G1095))^(1+$E1095)*(1+AW$7)^$D1095*(AW1077/AV1077)^$E1095*((AW1077+AW1086)/(AV1077+AV1086))^($F1095*(1+$E1095))</f>
        <v/>
      </c>
      <c r="AX1095" s="48">
        <f>FUELUSE(AW1095,AX1077,AW1077,AX1086,AW1086,AX$7,$D1095,$E1095,$F1095,$G1095)</f>
        <v/>
      </c>
    </row>
    <row r="1096" hidden="1" outlineLevel="2">
      <c r="A1096" s="5" t="inlineStr">
        <is>
          <t>ener</t>
        </is>
      </c>
      <c r="B1096" s="5" t="inlineStr">
        <is>
          <t>lpg</t>
        </is>
      </c>
      <c r="C1096" s="5" t="inlineStr">
        <is>
          <t>irn</t>
        </is>
      </c>
      <c r="D1096" s="40">
        <f>INDEX(Inputs!$N$5:$N$132,MATCH($B1096&amp;"|"&amp;$C1096,Inputs!$A$5:$A$132,0))</f>
        <v/>
      </c>
      <c r="E1096" s="40">
        <f>INDEX(Inputs!$O$5:$O$132,MATCH($B1096&amp;"|"&amp;$C1096,Inputs!$A$5:$A$132,0))</f>
        <v/>
      </c>
      <c r="F1096" s="40">
        <f>INDEX(Inputs!$P$5:$P$132,MATCH($B1096&amp;"|"&amp;$C1096,Inputs!$A$5:$A$132,0))</f>
        <v/>
      </c>
      <c r="G1096" s="40">
        <f>INDEX(Inputs!$Q$5:$Q$132,MATCH($B1096&amp;"|"&amp;$C1096,Inputs!$A$5:$A$132,0))</f>
        <v/>
      </c>
      <c r="H1096" s="5">
        <f>INDEX(Variables!$B$5:$B$105,MATCH($A1096,Variables!$A$5:$A$105,0))&amp;IF($C1096="",""," | "&amp;INDEX(Mapping!$B$5:$B$26,MATCH($C1096,Mapping!$A$5:$A$26,0))&amp;" | "&amp;INDEX(Mapping!$B$30:$B$41,MATCH($B1096,Mapping!$A$30:$A$41,0)))</f>
        <v/>
      </c>
      <c r="I1096" s="5">
        <f>INDEX(Variables!$C$5:$C$105,MATCH($A1096,Variables!$A$5:$A$105,0))</f>
        <v/>
      </c>
      <c r="J1096" s="5">
        <f>INDEX(Variables!$E$5:$E$105,MATCH($A1096,Variables!$A$5:$A$105,0))</f>
        <v/>
      </c>
      <c r="K1096" s="25">
        <f>LOWER(Settings!$C$4)&amp;".mit."&amp;$A1096&amp;IF($C1096="","","."&amp;$C1096&amp;"."&amp;$B1096)&amp;IF(INDEX(Variables!$D$5:$D$105,MATCH($A1096,Variables!$A$5:$A$105,0))="","","."&amp;INDEX(Variables!$D$5:$D$105,MATCH($A1096,Variables!$A$5:$A$105,0)))&amp;"."&amp;K$5</f>
        <v/>
      </c>
      <c r="L1096" s="46">
        <f>INDEX(Inputs!$U$5:$U$132,MATCH($B1096&amp;"|"&amp;$C1096,Inputs!$A$5:$A$132,0))</f>
        <v/>
      </c>
      <c r="M1096" s="47">
        <f>L1096*(1/(1+$G1096))^(1+$E1096)*(1+M$7)^$D1096*(M1078/L1078)^$E1096*((M1078+M1087)/(L1078+L1087))^($F1096*(1+$E1096))</f>
        <v/>
      </c>
      <c r="N1096" s="47">
        <f>M1096*(1/(1+$G1096))^(1+$E1096)*(1+N$7)^$D1096*(N1078/M1078)^$E1096*((N1078+N1087)/(M1078+M1087))^($F1096*(1+$E1096))</f>
        <v/>
      </c>
      <c r="O1096" s="47">
        <f>N1096*(1/(1+$G1096))^(1+$E1096)*(1+O$7)^$D1096*(O1078/N1078)^$E1096*((O1078+O1087)/(N1078+N1087))^($F1096*(1+$E1096))</f>
        <v/>
      </c>
      <c r="P1096" s="47">
        <f>O1096*(1/(1+$G1096))^(1+$E1096)*(1+P$7)^$D1096*(P1078/O1078)^$E1096*((P1078+P1087)/(O1078+O1087))^($F1096*(1+$E1096))</f>
        <v/>
      </c>
      <c r="Q1096" s="47">
        <f>P1096*(1/(1+$G1096))^(1+$E1096)*(1+Q$7)^$D1096*(Q1078/P1078)^$E1096*((Q1078+Q1087)/(P1078+P1087))^($F1096*(1+$E1096))</f>
        <v/>
      </c>
      <c r="R1096" s="47">
        <f>Q1096*(1/(1+$G1096))^(1+$E1096)*(1+R$7)^$D1096*(R1078/Q1078)^$E1096*((R1078+R1087)/(Q1078+Q1087))^($F1096*(1+$E1096))</f>
        <v/>
      </c>
      <c r="S1096" s="47">
        <f>R1096*(1/(1+$G1096))^(1+$E1096)*(1+S$7)^$D1096*(S1078/R1078)^$E1096*((S1078+S1087)/(R1078+R1087))^($F1096*(1+$E1096))</f>
        <v/>
      </c>
      <c r="T1096" s="47">
        <f>S1096*(1/(1+$G1096))^(1+$E1096)*(1+T$7)^$D1096*(T1078/S1078)^$E1096*((T1078+T1087)/(S1078+S1087))^($F1096*(1+$E1096))</f>
        <v/>
      </c>
      <c r="U1096" s="47">
        <f>T1096*(1/(1+$G1096))^(1+$E1096)*(1+U$7)^$D1096*(U1078/T1078)^$E1096*((U1078+U1087)/(T1078+T1087))^($F1096*(1+$E1096))</f>
        <v/>
      </c>
      <c r="V1096" s="47">
        <f>U1096*(1/(1+$G1096))^(1+$E1096)*(1+V$7)^$D1096*(V1078/U1078)^$E1096*((V1078+V1087)/(U1078+U1087))^($F1096*(1+$E1096))</f>
        <v/>
      </c>
      <c r="W1096" s="47">
        <f>V1096*(1/(1+$G1096))^(1+$E1096)*(1+W$7)^$D1096*(W1078/V1078)^$E1096*((W1078+W1087)/(V1078+V1087))^($F1096*(1+$E1096))</f>
        <v/>
      </c>
      <c r="X1096" s="47">
        <f>W1096*(1/(1+$G1096))^(1+$E1096)*(1+X$7)^$D1096*(X1078/W1078)^$E1096*((X1078+X1087)/(W1078+W1087))^($F1096*(1+$E1096))</f>
        <v/>
      </c>
      <c r="Y1096" s="47">
        <f>X1096*(1/(1+$G1096))^(1+$E1096)*(1+Y$7)^$D1096*(Y1078/X1078)^$E1096*((Y1078+Y1087)/(X1078+X1087))^($F1096*(1+$E1096))</f>
        <v/>
      </c>
      <c r="Z1096" s="47">
        <f>Y1096*(1/(1+$G1096))^(1+$E1096)*(1+Z$7)^$D1096*(Z1078/Y1078)^$E1096*((Z1078+Z1087)/(Y1078+Y1087))^($F1096*(1+$E1096))</f>
        <v/>
      </c>
      <c r="AA1096" s="47">
        <f>Z1096*(1/(1+$G1096))^(1+$E1096)*(1+AA$7)^$D1096*(AA1078/Z1078)^$E1096*((AA1078+AA1087)/(Z1078+Z1087))^($F1096*(1+$E1096))</f>
        <v/>
      </c>
      <c r="AB1096" s="47">
        <f>AA1096*(1/(1+$G1096))^(1+$E1096)*(1+AB$7)^$D1096*(AB1078/AA1078)^$E1096*((AB1078+AB1087)/(AA1078+AA1087))^($F1096*(1+$E1096))</f>
        <v/>
      </c>
      <c r="AC1096" s="47">
        <f>AB1096*(1/(1+$G1096))^(1+$E1096)*(1+AC$7)^$D1096*(AC1078/AB1078)^$E1096*((AC1078+AC1087)/(AB1078+AB1087))^($F1096*(1+$E1096))</f>
        <v/>
      </c>
      <c r="AD1096" s="48">
        <f>FUELUSE(AC1096,AD1078,AC1078,AD1087,AC1087,AD$7,$D1096,$E1096,$F1096,$G1096)</f>
        <v/>
      </c>
      <c r="AE1096" s="25">
        <f>LOWER(Settings!$C$4)&amp;".mit."&amp;$A1096&amp;IF($C1096="","","."&amp;$C1096&amp;"."&amp;$B1096)&amp;IF(INDEX(Variables!$D$5:$D$105,MATCH($A1096,Variables!$A$5:$A$105,0))="","","."&amp;INDEX(Variables!$D$5:$D$105,MATCH($A1096,Variables!$A$5:$A$105,0)))&amp;"."&amp;AE$5</f>
        <v/>
      </c>
      <c r="AF1096" s="46">
        <f>INDEX(Inputs!$U$5:$U$132,MATCH($B1096&amp;"|"&amp;$C1096,Inputs!$A$5:$A$132,0))</f>
        <v/>
      </c>
      <c r="AG1096" s="47">
        <f>AF1096*(1/(1+$G1096))^(1+$E1096)*(1+AG$7)^$D1096*(AG1078/AF1078)^$E1096*((AG1078+AG1087)/(AF1078+AF1087))^($F1096*(1+$E1096))</f>
        <v/>
      </c>
      <c r="AH1096" s="47">
        <f>AG1096*(1/(1+$G1096))^(1+$E1096)*(1+AH$7)^$D1096*(AH1078/AG1078)^$E1096*((AH1078+AH1087)/(AG1078+AG1087))^($F1096*(1+$E1096))</f>
        <v/>
      </c>
      <c r="AI1096" s="47">
        <f>AH1096*(1/(1+$G1096))^(1+$E1096)*(1+AI$7)^$D1096*(AI1078/AH1078)^$E1096*((AI1078+AI1087)/(AH1078+AH1087))^($F1096*(1+$E1096))</f>
        <v/>
      </c>
      <c r="AJ1096" s="47">
        <f>AI1096*(1/(1+$G1096))^(1+$E1096)*(1+AJ$7)^$D1096*(AJ1078/AI1078)^$E1096*((AJ1078+AJ1087)/(AI1078+AI1087))^($F1096*(1+$E1096))</f>
        <v/>
      </c>
      <c r="AK1096" s="47">
        <f>AJ1096*(1/(1+$G1096))^(1+$E1096)*(1+AK$7)^$D1096*(AK1078/AJ1078)^$E1096*((AK1078+AK1087)/(AJ1078+AJ1087))^($F1096*(1+$E1096))</f>
        <v/>
      </c>
      <c r="AL1096" s="47">
        <f>AK1096*(1/(1+$G1096))^(1+$E1096)*(1+AL$7)^$D1096*(AL1078/AK1078)^$E1096*((AL1078+AL1087)/(AK1078+AK1087))^($F1096*(1+$E1096))</f>
        <v/>
      </c>
      <c r="AM1096" s="47">
        <f>AL1096*(1/(1+$G1096))^(1+$E1096)*(1+AM$7)^$D1096*(AM1078/AL1078)^$E1096*((AM1078+AM1087)/(AL1078+AL1087))^($F1096*(1+$E1096))</f>
        <v/>
      </c>
      <c r="AN1096" s="47">
        <f>AM1096*(1/(1+$G1096))^(1+$E1096)*(1+AN$7)^$D1096*(AN1078/AM1078)^$E1096*((AN1078+AN1087)/(AM1078+AM1087))^($F1096*(1+$E1096))</f>
        <v/>
      </c>
      <c r="AO1096" s="47">
        <f>AN1096*(1/(1+$G1096))^(1+$E1096)*(1+AO$7)^$D1096*(AO1078/AN1078)^$E1096*((AO1078+AO1087)/(AN1078+AN1087))^($F1096*(1+$E1096))</f>
        <v/>
      </c>
      <c r="AP1096" s="47">
        <f>AO1096*(1/(1+$G1096))^(1+$E1096)*(1+AP$7)^$D1096*(AP1078/AO1078)^$E1096*((AP1078+AP1087)/(AO1078+AO1087))^($F1096*(1+$E1096))</f>
        <v/>
      </c>
      <c r="AQ1096" s="47">
        <f>AP1096*(1/(1+$G1096))^(1+$E1096)*(1+AQ$7)^$D1096*(AQ1078/AP1078)^$E1096*((AQ1078+AQ1087)/(AP1078+AP1087))^($F1096*(1+$E1096))</f>
        <v/>
      </c>
      <c r="AR1096" s="47">
        <f>AQ1096*(1/(1+$G1096))^(1+$E1096)*(1+AR$7)^$D1096*(AR1078/AQ1078)^$E1096*((AR1078+AR1087)/(AQ1078+AQ1087))^($F1096*(1+$E1096))</f>
        <v/>
      </c>
      <c r="AS1096" s="47">
        <f>AR1096*(1/(1+$G1096))^(1+$E1096)*(1+AS$7)^$D1096*(AS1078/AR1078)^$E1096*((AS1078+AS1087)/(AR1078+AR1087))^($F1096*(1+$E1096))</f>
        <v/>
      </c>
      <c r="AT1096" s="47">
        <f>AS1096*(1/(1+$G1096))^(1+$E1096)*(1+AT$7)^$D1096*(AT1078/AS1078)^$E1096*((AT1078+AT1087)/(AS1078+AS1087))^($F1096*(1+$E1096))</f>
        <v/>
      </c>
      <c r="AU1096" s="47">
        <f>AT1096*(1/(1+$G1096))^(1+$E1096)*(1+AU$7)^$D1096*(AU1078/AT1078)^$E1096*((AU1078+AU1087)/(AT1078+AT1087))^($F1096*(1+$E1096))</f>
        <v/>
      </c>
      <c r="AV1096" s="47">
        <f>AU1096*(1/(1+$G1096))^(1+$E1096)*(1+AV$7)^$D1096*(AV1078/AU1078)^$E1096*((AV1078+AV1087)/(AU1078+AU1087))^($F1096*(1+$E1096))</f>
        <v/>
      </c>
      <c r="AW1096" s="47">
        <f>AV1096*(1/(1+$G1096))^(1+$E1096)*(1+AW$7)^$D1096*(AW1078/AV1078)^$E1096*((AW1078+AW1087)/(AV1078+AV1087))^($F1096*(1+$E1096))</f>
        <v/>
      </c>
      <c r="AX1096" s="48">
        <f>FUELUSE(AW1096,AX1078,AW1078,AX1087,AW1087,AX$7,$D1096,$E1096,$F1096,$G1096)</f>
        <v/>
      </c>
    </row>
    <row r="1097" hidden="1" outlineLevel="2">
      <c r="A1097" s="5" t="inlineStr">
        <is>
          <t>ener</t>
        </is>
      </c>
      <c r="B1097" s="5" t="inlineStr">
        <is>
          <t>ker</t>
        </is>
      </c>
      <c r="C1097" s="5" t="inlineStr">
        <is>
          <t>irn</t>
        </is>
      </c>
      <c r="D1097" s="40">
        <f>INDEX(Inputs!$N$5:$N$132,MATCH($B1097&amp;"|"&amp;$C1097,Inputs!$A$5:$A$132,0))</f>
        <v/>
      </c>
      <c r="E1097" s="40">
        <f>INDEX(Inputs!$O$5:$O$132,MATCH($B1097&amp;"|"&amp;$C1097,Inputs!$A$5:$A$132,0))</f>
        <v/>
      </c>
      <c r="F1097" s="40">
        <f>INDEX(Inputs!$P$5:$P$132,MATCH($B1097&amp;"|"&amp;$C1097,Inputs!$A$5:$A$132,0))</f>
        <v/>
      </c>
      <c r="G1097" s="40">
        <f>INDEX(Inputs!$Q$5:$Q$132,MATCH($B1097&amp;"|"&amp;$C1097,Inputs!$A$5:$A$132,0))</f>
        <v/>
      </c>
      <c r="H1097" s="5">
        <f>INDEX(Variables!$B$5:$B$105,MATCH($A1097,Variables!$A$5:$A$105,0))&amp;IF($C1097="",""," | "&amp;INDEX(Mapping!$B$5:$B$26,MATCH($C1097,Mapping!$A$5:$A$26,0))&amp;" | "&amp;INDEX(Mapping!$B$30:$B$41,MATCH($B1097,Mapping!$A$30:$A$41,0)))</f>
        <v/>
      </c>
      <c r="I1097" s="5">
        <f>INDEX(Variables!$C$5:$C$105,MATCH($A1097,Variables!$A$5:$A$105,0))</f>
        <v/>
      </c>
      <c r="J1097" s="5">
        <f>INDEX(Variables!$E$5:$E$105,MATCH($A1097,Variables!$A$5:$A$105,0))</f>
        <v/>
      </c>
      <c r="K1097" s="25">
        <f>LOWER(Settings!$C$4)&amp;".mit."&amp;$A1097&amp;IF($C1097="","","."&amp;$C1097&amp;"."&amp;$B1097)&amp;IF(INDEX(Variables!$D$5:$D$105,MATCH($A1097,Variables!$A$5:$A$105,0))="","","."&amp;INDEX(Variables!$D$5:$D$105,MATCH($A1097,Variables!$A$5:$A$105,0)))&amp;"."&amp;K$5</f>
        <v/>
      </c>
      <c r="L1097" s="46">
        <f>INDEX(Inputs!$U$5:$U$132,MATCH($B1097&amp;"|"&amp;$C1097,Inputs!$A$5:$A$132,0))</f>
        <v/>
      </c>
      <c r="M1097" s="47">
        <f>L1097*(1/(1+$G1097))^(1+$E1097)*(1+M$7)^$D1097*(M1079/L1079)^$E1097*((M1079+M1088)/(L1079+L1088))^($F1097*(1+$E1097))</f>
        <v/>
      </c>
      <c r="N1097" s="47">
        <f>M1097*(1/(1+$G1097))^(1+$E1097)*(1+N$7)^$D1097*(N1079/M1079)^$E1097*((N1079+N1088)/(M1079+M1088))^($F1097*(1+$E1097))</f>
        <v/>
      </c>
      <c r="O1097" s="47">
        <f>N1097*(1/(1+$G1097))^(1+$E1097)*(1+O$7)^$D1097*(O1079/N1079)^$E1097*((O1079+O1088)/(N1079+N1088))^($F1097*(1+$E1097))</f>
        <v/>
      </c>
      <c r="P1097" s="47">
        <f>O1097*(1/(1+$G1097))^(1+$E1097)*(1+P$7)^$D1097*(P1079/O1079)^$E1097*((P1079+P1088)/(O1079+O1088))^($F1097*(1+$E1097))</f>
        <v/>
      </c>
      <c r="Q1097" s="47">
        <f>P1097*(1/(1+$G1097))^(1+$E1097)*(1+Q$7)^$D1097*(Q1079/P1079)^$E1097*((Q1079+Q1088)/(P1079+P1088))^($F1097*(1+$E1097))</f>
        <v/>
      </c>
      <c r="R1097" s="47">
        <f>Q1097*(1/(1+$G1097))^(1+$E1097)*(1+R$7)^$D1097*(R1079/Q1079)^$E1097*((R1079+R1088)/(Q1079+Q1088))^($F1097*(1+$E1097))</f>
        <v/>
      </c>
      <c r="S1097" s="47">
        <f>R1097*(1/(1+$G1097))^(1+$E1097)*(1+S$7)^$D1097*(S1079/R1079)^$E1097*((S1079+S1088)/(R1079+R1088))^($F1097*(1+$E1097))</f>
        <v/>
      </c>
      <c r="T1097" s="47">
        <f>S1097*(1/(1+$G1097))^(1+$E1097)*(1+T$7)^$D1097*(T1079/S1079)^$E1097*((T1079+T1088)/(S1079+S1088))^($F1097*(1+$E1097))</f>
        <v/>
      </c>
      <c r="U1097" s="47">
        <f>T1097*(1/(1+$G1097))^(1+$E1097)*(1+U$7)^$D1097*(U1079/T1079)^$E1097*((U1079+U1088)/(T1079+T1088))^($F1097*(1+$E1097))</f>
        <v/>
      </c>
      <c r="V1097" s="47">
        <f>U1097*(1/(1+$G1097))^(1+$E1097)*(1+V$7)^$D1097*(V1079/U1079)^$E1097*((V1079+V1088)/(U1079+U1088))^($F1097*(1+$E1097))</f>
        <v/>
      </c>
      <c r="W1097" s="47">
        <f>V1097*(1/(1+$G1097))^(1+$E1097)*(1+W$7)^$D1097*(W1079/V1079)^$E1097*((W1079+W1088)/(V1079+V1088))^($F1097*(1+$E1097))</f>
        <v/>
      </c>
      <c r="X1097" s="47">
        <f>W1097*(1/(1+$G1097))^(1+$E1097)*(1+X$7)^$D1097*(X1079/W1079)^$E1097*((X1079+X1088)/(W1079+W1088))^($F1097*(1+$E1097))</f>
        <v/>
      </c>
      <c r="Y1097" s="47">
        <f>X1097*(1/(1+$G1097))^(1+$E1097)*(1+Y$7)^$D1097*(Y1079/X1079)^$E1097*((Y1079+Y1088)/(X1079+X1088))^($F1097*(1+$E1097))</f>
        <v/>
      </c>
      <c r="Z1097" s="47">
        <f>Y1097*(1/(1+$G1097))^(1+$E1097)*(1+Z$7)^$D1097*(Z1079/Y1079)^$E1097*((Z1079+Z1088)/(Y1079+Y1088))^($F1097*(1+$E1097))</f>
        <v/>
      </c>
      <c r="AA1097" s="47">
        <f>Z1097*(1/(1+$G1097))^(1+$E1097)*(1+AA$7)^$D1097*(AA1079/Z1079)^$E1097*((AA1079+AA1088)/(Z1079+Z1088))^($F1097*(1+$E1097))</f>
        <v/>
      </c>
      <c r="AB1097" s="47">
        <f>AA1097*(1/(1+$G1097))^(1+$E1097)*(1+AB$7)^$D1097*(AB1079/AA1079)^$E1097*((AB1079+AB1088)/(AA1079+AA1088))^($F1097*(1+$E1097))</f>
        <v/>
      </c>
      <c r="AC1097" s="47">
        <f>AB1097*(1/(1+$G1097))^(1+$E1097)*(1+AC$7)^$D1097*(AC1079/AB1079)^$E1097*((AC1079+AC1088)/(AB1079+AB1088))^($F1097*(1+$E1097))</f>
        <v/>
      </c>
      <c r="AD1097" s="48">
        <f>FUELUSE(AC1097,AD1079,AC1079,AD1088,AC1088,AD$7,$D1097,$E1097,$F1097,$G1097)</f>
        <v/>
      </c>
      <c r="AE1097" s="25">
        <f>LOWER(Settings!$C$4)&amp;".mit."&amp;$A1097&amp;IF($C1097="","","."&amp;$C1097&amp;"."&amp;$B1097)&amp;IF(INDEX(Variables!$D$5:$D$105,MATCH($A1097,Variables!$A$5:$A$105,0))="","","."&amp;INDEX(Variables!$D$5:$D$105,MATCH($A1097,Variables!$A$5:$A$105,0)))&amp;"."&amp;AE$5</f>
        <v/>
      </c>
      <c r="AF1097" s="46">
        <f>INDEX(Inputs!$U$5:$U$132,MATCH($B1097&amp;"|"&amp;$C1097,Inputs!$A$5:$A$132,0))</f>
        <v/>
      </c>
      <c r="AG1097" s="47">
        <f>AF1097*(1/(1+$G1097))^(1+$E1097)*(1+AG$7)^$D1097*(AG1079/AF1079)^$E1097*((AG1079+AG1088)/(AF1079+AF1088))^($F1097*(1+$E1097))</f>
        <v/>
      </c>
      <c r="AH1097" s="47">
        <f>AG1097*(1/(1+$G1097))^(1+$E1097)*(1+AH$7)^$D1097*(AH1079/AG1079)^$E1097*((AH1079+AH1088)/(AG1079+AG1088))^($F1097*(1+$E1097))</f>
        <v/>
      </c>
      <c r="AI1097" s="47">
        <f>AH1097*(1/(1+$G1097))^(1+$E1097)*(1+AI$7)^$D1097*(AI1079/AH1079)^$E1097*((AI1079+AI1088)/(AH1079+AH1088))^($F1097*(1+$E1097))</f>
        <v/>
      </c>
      <c r="AJ1097" s="47">
        <f>AI1097*(1/(1+$G1097))^(1+$E1097)*(1+AJ$7)^$D1097*(AJ1079/AI1079)^$E1097*((AJ1079+AJ1088)/(AI1079+AI1088))^($F1097*(1+$E1097))</f>
        <v/>
      </c>
      <c r="AK1097" s="47">
        <f>AJ1097*(1/(1+$G1097))^(1+$E1097)*(1+AK$7)^$D1097*(AK1079/AJ1079)^$E1097*((AK1079+AK1088)/(AJ1079+AJ1088))^($F1097*(1+$E1097))</f>
        <v/>
      </c>
      <c r="AL1097" s="47">
        <f>AK1097*(1/(1+$G1097))^(1+$E1097)*(1+AL$7)^$D1097*(AL1079/AK1079)^$E1097*((AL1079+AL1088)/(AK1079+AK1088))^($F1097*(1+$E1097))</f>
        <v/>
      </c>
      <c r="AM1097" s="47">
        <f>AL1097*(1/(1+$G1097))^(1+$E1097)*(1+AM$7)^$D1097*(AM1079/AL1079)^$E1097*((AM1079+AM1088)/(AL1079+AL1088))^($F1097*(1+$E1097))</f>
        <v/>
      </c>
      <c r="AN1097" s="47">
        <f>AM1097*(1/(1+$G1097))^(1+$E1097)*(1+AN$7)^$D1097*(AN1079/AM1079)^$E1097*((AN1079+AN1088)/(AM1079+AM1088))^($F1097*(1+$E1097))</f>
        <v/>
      </c>
      <c r="AO1097" s="47">
        <f>AN1097*(1/(1+$G1097))^(1+$E1097)*(1+AO$7)^$D1097*(AO1079/AN1079)^$E1097*((AO1079+AO1088)/(AN1079+AN1088))^($F1097*(1+$E1097))</f>
        <v/>
      </c>
      <c r="AP1097" s="47">
        <f>AO1097*(1/(1+$G1097))^(1+$E1097)*(1+AP$7)^$D1097*(AP1079/AO1079)^$E1097*((AP1079+AP1088)/(AO1079+AO1088))^($F1097*(1+$E1097))</f>
        <v/>
      </c>
      <c r="AQ1097" s="47">
        <f>AP1097*(1/(1+$G1097))^(1+$E1097)*(1+AQ$7)^$D1097*(AQ1079/AP1079)^$E1097*((AQ1079+AQ1088)/(AP1079+AP1088))^($F1097*(1+$E1097))</f>
        <v/>
      </c>
      <c r="AR1097" s="47">
        <f>AQ1097*(1/(1+$G1097))^(1+$E1097)*(1+AR$7)^$D1097*(AR1079/AQ1079)^$E1097*((AR1079+AR1088)/(AQ1079+AQ1088))^($F1097*(1+$E1097))</f>
        <v/>
      </c>
      <c r="AS1097" s="47">
        <f>AR1097*(1/(1+$G1097))^(1+$E1097)*(1+AS$7)^$D1097*(AS1079/AR1079)^$E1097*((AS1079+AS1088)/(AR1079+AR1088))^($F1097*(1+$E1097))</f>
        <v/>
      </c>
      <c r="AT1097" s="47">
        <f>AS1097*(1/(1+$G1097))^(1+$E1097)*(1+AT$7)^$D1097*(AT1079/AS1079)^$E1097*((AT1079+AT1088)/(AS1079+AS1088))^($F1097*(1+$E1097))</f>
        <v/>
      </c>
      <c r="AU1097" s="47">
        <f>AT1097*(1/(1+$G1097))^(1+$E1097)*(1+AU$7)^$D1097*(AU1079/AT1079)^$E1097*((AU1079+AU1088)/(AT1079+AT1088))^($F1097*(1+$E1097))</f>
        <v/>
      </c>
      <c r="AV1097" s="47">
        <f>AU1097*(1/(1+$G1097))^(1+$E1097)*(1+AV$7)^$D1097*(AV1079/AU1079)^$E1097*((AV1079+AV1088)/(AU1079+AU1088))^($F1097*(1+$E1097))</f>
        <v/>
      </c>
      <c r="AW1097" s="47">
        <f>AV1097*(1/(1+$G1097))^(1+$E1097)*(1+AW$7)^$D1097*(AW1079/AV1079)^$E1097*((AW1079+AW1088)/(AV1079+AV1088))^($F1097*(1+$E1097))</f>
        <v/>
      </c>
      <c r="AX1097" s="48">
        <f>FUELUSE(AW1097,AX1079,AW1079,AX1088,AW1088,AX$7,$D1097,$E1097,$F1097,$G1097)</f>
        <v/>
      </c>
    </row>
    <row r="1098" hidden="1" outlineLevel="2">
      <c r="A1098" s="5" t="inlineStr">
        <is>
          <t>ener</t>
        </is>
      </c>
      <c r="B1098" s="5" t="inlineStr">
        <is>
          <t>oop</t>
        </is>
      </c>
      <c r="C1098" s="5" t="inlineStr">
        <is>
          <t>irn</t>
        </is>
      </c>
      <c r="D1098" s="40">
        <f>INDEX(Inputs!$N$5:$N$132,MATCH($B1098&amp;"|"&amp;$C1098,Inputs!$A$5:$A$132,0))</f>
        <v/>
      </c>
      <c r="E1098" s="40">
        <f>INDEX(Inputs!$O$5:$O$132,MATCH($B1098&amp;"|"&amp;$C1098,Inputs!$A$5:$A$132,0))</f>
        <v/>
      </c>
      <c r="F1098" s="40">
        <f>INDEX(Inputs!$P$5:$P$132,MATCH($B1098&amp;"|"&amp;$C1098,Inputs!$A$5:$A$132,0))</f>
        <v/>
      </c>
      <c r="G1098" s="40">
        <f>INDEX(Inputs!$Q$5:$Q$132,MATCH($B1098&amp;"|"&amp;$C1098,Inputs!$A$5:$A$132,0))</f>
        <v/>
      </c>
      <c r="H1098" s="5">
        <f>INDEX(Variables!$B$5:$B$105,MATCH($A1098,Variables!$A$5:$A$105,0))&amp;IF($C1098="",""," | "&amp;INDEX(Mapping!$B$5:$B$26,MATCH($C1098,Mapping!$A$5:$A$26,0))&amp;" | "&amp;INDEX(Mapping!$B$30:$B$41,MATCH($B1098,Mapping!$A$30:$A$41,0)))</f>
        <v/>
      </c>
      <c r="I1098" s="5">
        <f>INDEX(Variables!$C$5:$C$105,MATCH($A1098,Variables!$A$5:$A$105,0))</f>
        <v/>
      </c>
      <c r="J1098" s="5">
        <f>INDEX(Variables!$E$5:$E$105,MATCH($A1098,Variables!$A$5:$A$105,0))</f>
        <v/>
      </c>
      <c r="K1098" s="25">
        <f>LOWER(Settings!$C$4)&amp;".mit."&amp;$A1098&amp;IF($C1098="","","."&amp;$C1098&amp;"."&amp;$B1098)&amp;IF(INDEX(Variables!$D$5:$D$105,MATCH($A1098,Variables!$A$5:$A$105,0))="","","."&amp;INDEX(Variables!$D$5:$D$105,MATCH($A1098,Variables!$A$5:$A$105,0)))&amp;"."&amp;K$5</f>
        <v/>
      </c>
      <c r="L1098" s="46">
        <f>INDEX(Inputs!$U$5:$U$132,MATCH($B1098&amp;"|"&amp;$C1098,Inputs!$A$5:$A$132,0))</f>
        <v/>
      </c>
      <c r="M1098" s="47">
        <f>L1098*(1/(1+$G1098))^(1+$E1098)*(1+M$7)^$D1098*(M1080/L1080)^$E1098*((M1080+M1089)/(L1080+L1089))^($F1098*(1+$E1098))</f>
        <v/>
      </c>
      <c r="N1098" s="47">
        <f>M1098*(1/(1+$G1098))^(1+$E1098)*(1+N$7)^$D1098*(N1080/M1080)^$E1098*((N1080+N1089)/(M1080+M1089))^($F1098*(1+$E1098))</f>
        <v/>
      </c>
      <c r="O1098" s="47">
        <f>N1098*(1/(1+$G1098))^(1+$E1098)*(1+O$7)^$D1098*(O1080/N1080)^$E1098*((O1080+O1089)/(N1080+N1089))^($F1098*(1+$E1098))</f>
        <v/>
      </c>
      <c r="P1098" s="47">
        <f>O1098*(1/(1+$G1098))^(1+$E1098)*(1+P$7)^$D1098*(P1080/O1080)^$E1098*((P1080+P1089)/(O1080+O1089))^($F1098*(1+$E1098))</f>
        <v/>
      </c>
      <c r="Q1098" s="47">
        <f>P1098*(1/(1+$G1098))^(1+$E1098)*(1+Q$7)^$D1098*(Q1080/P1080)^$E1098*((Q1080+Q1089)/(P1080+P1089))^($F1098*(1+$E1098))</f>
        <v/>
      </c>
      <c r="R1098" s="47">
        <f>Q1098*(1/(1+$G1098))^(1+$E1098)*(1+R$7)^$D1098*(R1080/Q1080)^$E1098*((R1080+R1089)/(Q1080+Q1089))^($F1098*(1+$E1098))</f>
        <v/>
      </c>
      <c r="S1098" s="47">
        <f>R1098*(1/(1+$G1098))^(1+$E1098)*(1+S$7)^$D1098*(S1080/R1080)^$E1098*((S1080+S1089)/(R1080+R1089))^($F1098*(1+$E1098))</f>
        <v/>
      </c>
      <c r="T1098" s="47">
        <f>S1098*(1/(1+$G1098))^(1+$E1098)*(1+T$7)^$D1098*(T1080/S1080)^$E1098*((T1080+T1089)/(S1080+S1089))^($F1098*(1+$E1098))</f>
        <v/>
      </c>
      <c r="U1098" s="47">
        <f>T1098*(1/(1+$G1098))^(1+$E1098)*(1+U$7)^$D1098*(U1080/T1080)^$E1098*((U1080+U1089)/(T1080+T1089))^($F1098*(1+$E1098))</f>
        <v/>
      </c>
      <c r="V1098" s="47">
        <f>U1098*(1/(1+$G1098))^(1+$E1098)*(1+V$7)^$D1098*(V1080/U1080)^$E1098*((V1080+V1089)/(U1080+U1089))^($F1098*(1+$E1098))</f>
        <v/>
      </c>
      <c r="W1098" s="47">
        <f>V1098*(1/(1+$G1098))^(1+$E1098)*(1+W$7)^$D1098*(W1080/V1080)^$E1098*((W1080+W1089)/(V1080+V1089))^($F1098*(1+$E1098))</f>
        <v/>
      </c>
      <c r="X1098" s="47">
        <f>W1098*(1/(1+$G1098))^(1+$E1098)*(1+X$7)^$D1098*(X1080/W1080)^$E1098*((X1080+X1089)/(W1080+W1089))^($F1098*(1+$E1098))</f>
        <v/>
      </c>
      <c r="Y1098" s="47">
        <f>X1098*(1/(1+$G1098))^(1+$E1098)*(1+Y$7)^$D1098*(Y1080/X1080)^$E1098*((Y1080+Y1089)/(X1080+X1089))^($F1098*(1+$E1098))</f>
        <v/>
      </c>
      <c r="Z1098" s="47">
        <f>Y1098*(1/(1+$G1098))^(1+$E1098)*(1+Z$7)^$D1098*(Z1080/Y1080)^$E1098*((Z1080+Z1089)/(Y1080+Y1089))^($F1098*(1+$E1098))</f>
        <v/>
      </c>
      <c r="AA1098" s="47">
        <f>Z1098*(1/(1+$G1098))^(1+$E1098)*(1+AA$7)^$D1098*(AA1080/Z1080)^$E1098*((AA1080+AA1089)/(Z1080+Z1089))^($F1098*(1+$E1098))</f>
        <v/>
      </c>
      <c r="AB1098" s="47">
        <f>AA1098*(1/(1+$G1098))^(1+$E1098)*(1+AB$7)^$D1098*(AB1080/AA1080)^$E1098*((AB1080+AB1089)/(AA1080+AA1089))^($F1098*(1+$E1098))</f>
        <v/>
      </c>
      <c r="AC1098" s="47">
        <f>AB1098*(1/(1+$G1098))^(1+$E1098)*(1+AC$7)^$D1098*(AC1080/AB1080)^$E1098*((AC1080+AC1089)/(AB1080+AB1089))^($F1098*(1+$E1098))</f>
        <v/>
      </c>
      <c r="AD1098" s="48">
        <f>FUELUSE(AC1098,AD1080,AC1080,AD1089,AC1089,AD$7,$D1098,$E1098,$F1098,$G1098)</f>
        <v/>
      </c>
      <c r="AE1098" s="25">
        <f>LOWER(Settings!$C$4)&amp;".mit."&amp;$A1098&amp;IF($C1098="","","."&amp;$C1098&amp;"."&amp;$B1098)&amp;IF(INDEX(Variables!$D$5:$D$105,MATCH($A1098,Variables!$A$5:$A$105,0))="","","."&amp;INDEX(Variables!$D$5:$D$105,MATCH($A1098,Variables!$A$5:$A$105,0)))&amp;"."&amp;AE$5</f>
        <v/>
      </c>
      <c r="AF1098" s="46">
        <f>INDEX(Inputs!$U$5:$U$132,MATCH($B1098&amp;"|"&amp;$C1098,Inputs!$A$5:$A$132,0))</f>
        <v/>
      </c>
      <c r="AG1098" s="47">
        <f>AF1098*(1/(1+$G1098))^(1+$E1098)*(1+AG$7)^$D1098*(AG1080/AF1080)^$E1098*((AG1080+AG1089)/(AF1080+AF1089))^($F1098*(1+$E1098))</f>
        <v/>
      </c>
      <c r="AH1098" s="47">
        <f>AG1098*(1/(1+$G1098))^(1+$E1098)*(1+AH$7)^$D1098*(AH1080/AG1080)^$E1098*((AH1080+AH1089)/(AG1080+AG1089))^($F1098*(1+$E1098))</f>
        <v/>
      </c>
      <c r="AI1098" s="47">
        <f>AH1098*(1/(1+$G1098))^(1+$E1098)*(1+AI$7)^$D1098*(AI1080/AH1080)^$E1098*((AI1080+AI1089)/(AH1080+AH1089))^($F1098*(1+$E1098))</f>
        <v/>
      </c>
      <c r="AJ1098" s="47">
        <f>AI1098*(1/(1+$G1098))^(1+$E1098)*(1+AJ$7)^$D1098*(AJ1080/AI1080)^$E1098*((AJ1080+AJ1089)/(AI1080+AI1089))^($F1098*(1+$E1098))</f>
        <v/>
      </c>
      <c r="AK1098" s="47">
        <f>AJ1098*(1/(1+$G1098))^(1+$E1098)*(1+AK$7)^$D1098*(AK1080/AJ1080)^$E1098*((AK1080+AK1089)/(AJ1080+AJ1089))^($F1098*(1+$E1098))</f>
        <v/>
      </c>
      <c r="AL1098" s="47">
        <f>AK1098*(1/(1+$G1098))^(1+$E1098)*(1+AL$7)^$D1098*(AL1080/AK1080)^$E1098*((AL1080+AL1089)/(AK1080+AK1089))^($F1098*(1+$E1098))</f>
        <v/>
      </c>
      <c r="AM1098" s="47">
        <f>AL1098*(1/(1+$G1098))^(1+$E1098)*(1+AM$7)^$D1098*(AM1080/AL1080)^$E1098*((AM1080+AM1089)/(AL1080+AL1089))^($F1098*(1+$E1098))</f>
        <v/>
      </c>
      <c r="AN1098" s="47">
        <f>AM1098*(1/(1+$G1098))^(1+$E1098)*(1+AN$7)^$D1098*(AN1080/AM1080)^$E1098*((AN1080+AN1089)/(AM1080+AM1089))^($F1098*(1+$E1098))</f>
        <v/>
      </c>
      <c r="AO1098" s="47">
        <f>AN1098*(1/(1+$G1098))^(1+$E1098)*(1+AO$7)^$D1098*(AO1080/AN1080)^$E1098*((AO1080+AO1089)/(AN1080+AN1089))^($F1098*(1+$E1098))</f>
        <v/>
      </c>
      <c r="AP1098" s="47">
        <f>AO1098*(1/(1+$G1098))^(1+$E1098)*(1+AP$7)^$D1098*(AP1080/AO1080)^$E1098*((AP1080+AP1089)/(AO1080+AO1089))^($F1098*(1+$E1098))</f>
        <v/>
      </c>
      <c r="AQ1098" s="47">
        <f>AP1098*(1/(1+$G1098))^(1+$E1098)*(1+AQ$7)^$D1098*(AQ1080/AP1080)^$E1098*((AQ1080+AQ1089)/(AP1080+AP1089))^($F1098*(1+$E1098))</f>
        <v/>
      </c>
      <c r="AR1098" s="47">
        <f>AQ1098*(1/(1+$G1098))^(1+$E1098)*(1+AR$7)^$D1098*(AR1080/AQ1080)^$E1098*((AR1080+AR1089)/(AQ1080+AQ1089))^($F1098*(1+$E1098))</f>
        <v/>
      </c>
      <c r="AS1098" s="47">
        <f>AR1098*(1/(1+$G1098))^(1+$E1098)*(1+AS$7)^$D1098*(AS1080/AR1080)^$E1098*((AS1080+AS1089)/(AR1080+AR1089))^($F1098*(1+$E1098))</f>
        <v/>
      </c>
      <c r="AT1098" s="47">
        <f>AS1098*(1/(1+$G1098))^(1+$E1098)*(1+AT$7)^$D1098*(AT1080/AS1080)^$E1098*((AT1080+AT1089)/(AS1080+AS1089))^($F1098*(1+$E1098))</f>
        <v/>
      </c>
      <c r="AU1098" s="47">
        <f>AT1098*(1/(1+$G1098))^(1+$E1098)*(1+AU$7)^$D1098*(AU1080/AT1080)^$E1098*((AU1080+AU1089)/(AT1080+AT1089))^($F1098*(1+$E1098))</f>
        <v/>
      </c>
      <c r="AV1098" s="47">
        <f>AU1098*(1/(1+$G1098))^(1+$E1098)*(1+AV$7)^$D1098*(AV1080/AU1080)^$E1098*((AV1080+AV1089)/(AU1080+AU1089))^($F1098*(1+$E1098))</f>
        <v/>
      </c>
      <c r="AW1098" s="47">
        <f>AV1098*(1/(1+$G1098))^(1+$E1098)*(1+AW$7)^$D1098*(AW1080/AV1080)^$E1098*((AW1080+AW1089)/(AV1080+AV1089))^($F1098*(1+$E1098))</f>
        <v/>
      </c>
      <c r="AX1098" s="48">
        <f>FUELUSE(AW1098,AX1080,AW1080,AX1089,AW1089,AX$7,$D1098,$E1098,$F1098,$G1098)</f>
        <v/>
      </c>
    </row>
    <row r="1099" hidden="1" outlineLevel="2">
      <c r="A1099" s="5" t="inlineStr">
        <is>
          <t>ener</t>
        </is>
      </c>
      <c r="B1099" s="5" t="inlineStr">
        <is>
          <t>bio</t>
        </is>
      </c>
      <c r="C1099" s="5" t="inlineStr">
        <is>
          <t>irn</t>
        </is>
      </c>
      <c r="D1099" s="40">
        <f>INDEX(Inputs!$N$5:$N$132,MATCH($B1099&amp;"|"&amp;$C1099,Inputs!$A$5:$A$132,0))</f>
        <v/>
      </c>
      <c r="E1099" s="40">
        <f>INDEX(Inputs!$O$5:$O$132,MATCH($B1099&amp;"|"&amp;$C1099,Inputs!$A$5:$A$132,0))</f>
        <v/>
      </c>
      <c r="F1099" s="40">
        <f>INDEX(Inputs!$P$5:$P$132,MATCH($B1099&amp;"|"&amp;$C1099,Inputs!$A$5:$A$132,0))</f>
        <v/>
      </c>
      <c r="G1099" s="40">
        <f>INDEX(Inputs!$Q$5:$Q$132,MATCH($B1099&amp;"|"&amp;$C1099,Inputs!$A$5:$A$132,0))</f>
        <v/>
      </c>
      <c r="H1099" s="5">
        <f>INDEX(Variables!$B$5:$B$105,MATCH($A1099,Variables!$A$5:$A$105,0))&amp;IF($C1099="",""," | "&amp;INDEX(Mapping!$B$5:$B$26,MATCH($C1099,Mapping!$A$5:$A$26,0))&amp;" | "&amp;INDEX(Mapping!$B$30:$B$41,MATCH($B1099,Mapping!$A$30:$A$41,0)))</f>
        <v/>
      </c>
      <c r="I1099" s="5">
        <f>INDEX(Variables!$C$5:$C$105,MATCH($A1099,Variables!$A$5:$A$105,0))</f>
        <v/>
      </c>
      <c r="J1099" s="5">
        <f>INDEX(Variables!$E$5:$E$105,MATCH($A1099,Variables!$A$5:$A$105,0))</f>
        <v/>
      </c>
      <c r="K1099" s="25">
        <f>LOWER(Settings!$C$4)&amp;".mit."&amp;$A1099&amp;IF($C1099="","","."&amp;$C1099&amp;"."&amp;$B1099)&amp;IF(INDEX(Variables!$D$5:$D$105,MATCH($A1099,Variables!$A$5:$A$105,0))="","","."&amp;INDEX(Variables!$D$5:$D$105,MATCH($A1099,Variables!$A$5:$A$105,0)))&amp;"."&amp;K$5</f>
        <v/>
      </c>
      <c r="L1099" s="46">
        <f>INDEX(Inputs!$U$5:$U$132,MATCH($B1099&amp;"|"&amp;$C1099,Inputs!$A$5:$A$132,0))</f>
        <v/>
      </c>
      <c r="M1099" s="47">
        <f>L1099*(1/(1+$G1099))^(1+$E1099)*(1+M$7)^$D1099*(M1081/L1081)^$E1099*((M1081+M1090)/(L1081+L1090))^($F1099*(1+$E1099))</f>
        <v/>
      </c>
      <c r="N1099" s="47">
        <f>M1099*(1/(1+$G1099))^(1+$E1099)*(1+N$7)^$D1099*(N1081/M1081)^$E1099*((N1081+N1090)/(M1081+M1090))^($F1099*(1+$E1099))</f>
        <v/>
      </c>
      <c r="O1099" s="47">
        <f>N1099*(1/(1+$G1099))^(1+$E1099)*(1+O$7)^$D1099*(O1081/N1081)^$E1099*((O1081+O1090)/(N1081+N1090))^($F1099*(1+$E1099))</f>
        <v/>
      </c>
      <c r="P1099" s="47">
        <f>O1099*(1/(1+$G1099))^(1+$E1099)*(1+P$7)^$D1099*(P1081/O1081)^$E1099*((P1081+P1090)/(O1081+O1090))^($F1099*(1+$E1099))</f>
        <v/>
      </c>
      <c r="Q1099" s="47">
        <f>P1099*(1/(1+$G1099))^(1+$E1099)*(1+Q$7)^$D1099*(Q1081/P1081)^$E1099*((Q1081+Q1090)/(P1081+P1090))^($F1099*(1+$E1099))</f>
        <v/>
      </c>
      <c r="R1099" s="47">
        <f>Q1099*(1/(1+$G1099))^(1+$E1099)*(1+R$7)^$D1099*(R1081/Q1081)^$E1099*((R1081+R1090)/(Q1081+Q1090))^($F1099*(1+$E1099))</f>
        <v/>
      </c>
      <c r="S1099" s="47">
        <f>R1099*(1/(1+$G1099))^(1+$E1099)*(1+S$7)^$D1099*(S1081/R1081)^$E1099*((S1081+S1090)/(R1081+R1090))^($F1099*(1+$E1099))</f>
        <v/>
      </c>
      <c r="T1099" s="47">
        <f>S1099*(1/(1+$G1099))^(1+$E1099)*(1+T$7)^$D1099*(T1081/S1081)^$E1099*((T1081+T1090)/(S1081+S1090))^($F1099*(1+$E1099))</f>
        <v/>
      </c>
      <c r="U1099" s="47">
        <f>T1099*(1/(1+$G1099))^(1+$E1099)*(1+U$7)^$D1099*(U1081/T1081)^$E1099*((U1081+U1090)/(T1081+T1090))^($F1099*(1+$E1099))</f>
        <v/>
      </c>
      <c r="V1099" s="47">
        <f>U1099*(1/(1+$G1099))^(1+$E1099)*(1+V$7)^$D1099*(V1081/U1081)^$E1099*((V1081+V1090)/(U1081+U1090))^($F1099*(1+$E1099))</f>
        <v/>
      </c>
      <c r="W1099" s="47">
        <f>V1099*(1/(1+$G1099))^(1+$E1099)*(1+W$7)^$D1099*(W1081/V1081)^$E1099*((W1081+W1090)/(V1081+V1090))^($F1099*(1+$E1099))</f>
        <v/>
      </c>
      <c r="X1099" s="47">
        <f>W1099*(1/(1+$G1099))^(1+$E1099)*(1+X$7)^$D1099*(X1081/W1081)^$E1099*((X1081+X1090)/(W1081+W1090))^($F1099*(1+$E1099))</f>
        <v/>
      </c>
      <c r="Y1099" s="47">
        <f>X1099*(1/(1+$G1099))^(1+$E1099)*(1+Y$7)^$D1099*(Y1081/X1081)^$E1099*((Y1081+Y1090)/(X1081+X1090))^($F1099*(1+$E1099))</f>
        <v/>
      </c>
      <c r="Z1099" s="47">
        <f>Y1099*(1/(1+$G1099))^(1+$E1099)*(1+Z$7)^$D1099*(Z1081/Y1081)^$E1099*((Z1081+Z1090)/(Y1081+Y1090))^($F1099*(1+$E1099))</f>
        <v/>
      </c>
      <c r="AA1099" s="47">
        <f>Z1099*(1/(1+$G1099))^(1+$E1099)*(1+AA$7)^$D1099*(AA1081/Z1081)^$E1099*((AA1081+AA1090)/(Z1081+Z1090))^($F1099*(1+$E1099))</f>
        <v/>
      </c>
      <c r="AB1099" s="47">
        <f>AA1099*(1/(1+$G1099))^(1+$E1099)*(1+AB$7)^$D1099*(AB1081/AA1081)^$E1099*((AB1081+AB1090)/(AA1081+AA1090))^($F1099*(1+$E1099))</f>
        <v/>
      </c>
      <c r="AC1099" s="47">
        <f>AB1099*(1/(1+$G1099))^(1+$E1099)*(1+AC$7)^$D1099*(AC1081/AB1081)^$E1099*((AC1081+AC1090)/(AB1081+AB1090))^($F1099*(1+$E1099))</f>
        <v/>
      </c>
      <c r="AD1099" s="48">
        <f>FUELUSE(AC1099,AD1081,AC1081,AD1090,AC1090,AD$7,$D1099,$E1099,$F1099,$G1099)</f>
        <v/>
      </c>
      <c r="AE1099" s="25">
        <f>LOWER(Settings!$C$4)&amp;".mit."&amp;$A1099&amp;IF($C1099="","","."&amp;$C1099&amp;"."&amp;$B1099)&amp;IF(INDEX(Variables!$D$5:$D$105,MATCH($A1099,Variables!$A$5:$A$105,0))="","","."&amp;INDEX(Variables!$D$5:$D$105,MATCH($A1099,Variables!$A$5:$A$105,0)))&amp;"."&amp;AE$5</f>
        <v/>
      </c>
      <c r="AF1099" s="46">
        <f>INDEX(Inputs!$U$5:$U$132,MATCH($B1099&amp;"|"&amp;$C1099,Inputs!$A$5:$A$132,0))</f>
        <v/>
      </c>
      <c r="AG1099" s="47">
        <f>AF1099*(1/(1+$G1099))^(1+$E1099)*(1+AG$7)^$D1099*(AG1081/AF1081)^$E1099*((AG1081+AG1090)/(AF1081+AF1090))^($F1099*(1+$E1099))</f>
        <v/>
      </c>
      <c r="AH1099" s="47">
        <f>AG1099*(1/(1+$G1099))^(1+$E1099)*(1+AH$7)^$D1099*(AH1081/AG1081)^$E1099*((AH1081+AH1090)/(AG1081+AG1090))^($F1099*(1+$E1099))</f>
        <v/>
      </c>
      <c r="AI1099" s="47">
        <f>AH1099*(1/(1+$G1099))^(1+$E1099)*(1+AI$7)^$D1099*(AI1081/AH1081)^$E1099*((AI1081+AI1090)/(AH1081+AH1090))^($F1099*(1+$E1099))</f>
        <v/>
      </c>
      <c r="AJ1099" s="47">
        <f>AI1099*(1/(1+$G1099))^(1+$E1099)*(1+AJ$7)^$D1099*(AJ1081/AI1081)^$E1099*((AJ1081+AJ1090)/(AI1081+AI1090))^($F1099*(1+$E1099))</f>
        <v/>
      </c>
      <c r="AK1099" s="47">
        <f>AJ1099*(1/(1+$G1099))^(1+$E1099)*(1+AK$7)^$D1099*(AK1081/AJ1081)^$E1099*((AK1081+AK1090)/(AJ1081+AJ1090))^($F1099*(1+$E1099))</f>
        <v/>
      </c>
      <c r="AL1099" s="47">
        <f>AK1099*(1/(1+$G1099))^(1+$E1099)*(1+AL$7)^$D1099*(AL1081/AK1081)^$E1099*((AL1081+AL1090)/(AK1081+AK1090))^($F1099*(1+$E1099))</f>
        <v/>
      </c>
      <c r="AM1099" s="47">
        <f>AL1099*(1/(1+$G1099))^(1+$E1099)*(1+AM$7)^$D1099*(AM1081/AL1081)^$E1099*((AM1081+AM1090)/(AL1081+AL1090))^($F1099*(1+$E1099))</f>
        <v/>
      </c>
      <c r="AN1099" s="47">
        <f>AM1099*(1/(1+$G1099))^(1+$E1099)*(1+AN$7)^$D1099*(AN1081/AM1081)^$E1099*((AN1081+AN1090)/(AM1081+AM1090))^($F1099*(1+$E1099))</f>
        <v/>
      </c>
      <c r="AO1099" s="47">
        <f>AN1099*(1/(1+$G1099))^(1+$E1099)*(1+AO$7)^$D1099*(AO1081/AN1081)^$E1099*((AO1081+AO1090)/(AN1081+AN1090))^($F1099*(1+$E1099))</f>
        <v/>
      </c>
      <c r="AP1099" s="47">
        <f>AO1099*(1/(1+$G1099))^(1+$E1099)*(1+AP$7)^$D1099*(AP1081/AO1081)^$E1099*((AP1081+AP1090)/(AO1081+AO1090))^($F1099*(1+$E1099))</f>
        <v/>
      </c>
      <c r="AQ1099" s="47">
        <f>AP1099*(1/(1+$G1099))^(1+$E1099)*(1+AQ$7)^$D1099*(AQ1081/AP1081)^$E1099*((AQ1081+AQ1090)/(AP1081+AP1090))^($F1099*(1+$E1099))</f>
        <v/>
      </c>
      <c r="AR1099" s="47">
        <f>AQ1099*(1/(1+$G1099))^(1+$E1099)*(1+AR$7)^$D1099*(AR1081/AQ1081)^$E1099*((AR1081+AR1090)/(AQ1081+AQ1090))^($F1099*(1+$E1099))</f>
        <v/>
      </c>
      <c r="AS1099" s="47">
        <f>AR1099*(1/(1+$G1099))^(1+$E1099)*(1+AS$7)^$D1099*(AS1081/AR1081)^$E1099*((AS1081+AS1090)/(AR1081+AR1090))^($F1099*(1+$E1099))</f>
        <v/>
      </c>
      <c r="AT1099" s="47">
        <f>AS1099*(1/(1+$G1099))^(1+$E1099)*(1+AT$7)^$D1099*(AT1081/AS1081)^$E1099*((AT1081+AT1090)/(AS1081+AS1090))^($F1099*(1+$E1099))</f>
        <v/>
      </c>
      <c r="AU1099" s="47">
        <f>AT1099*(1/(1+$G1099))^(1+$E1099)*(1+AU$7)^$D1099*(AU1081/AT1081)^$E1099*((AU1081+AU1090)/(AT1081+AT1090))^($F1099*(1+$E1099))</f>
        <v/>
      </c>
      <c r="AV1099" s="47">
        <f>AU1099*(1/(1+$G1099))^(1+$E1099)*(1+AV$7)^$D1099*(AV1081/AU1081)^$E1099*((AV1081+AV1090)/(AU1081+AU1090))^($F1099*(1+$E1099))</f>
        <v/>
      </c>
      <c r="AW1099" s="47">
        <f>AV1099*(1/(1+$G1099))^(1+$E1099)*(1+AW$7)^$D1099*(AW1081/AV1081)^$E1099*((AW1081+AW1090)/(AV1081+AV1090))^($F1099*(1+$E1099))</f>
        <v/>
      </c>
      <c r="AX1099" s="48">
        <f>FUELUSE(AW1099,AX1081,AW1081,AX1090,AW1090,AX$7,$D1099,$E1099,$F1099,$G1099)</f>
        <v/>
      </c>
    </row>
    <row r="1100" hidden="1" outlineLevel="2"/>
    <row r="1101" hidden="1" outlineLevel="2">
      <c r="A1101" s="5" t="inlineStr">
        <is>
          <t>rtx</t>
        </is>
      </c>
      <c r="B1101" s="5" t="inlineStr">
        <is>
          <t>coa</t>
        </is>
      </c>
      <c r="C1101" s="5" t="inlineStr">
        <is>
          <t>irn</t>
        </is>
      </c>
      <c r="D1101" s="40">
        <f>INDEX(Inputs!$R$5:$R$132,MATCH($B1101&amp;"|"&amp;$C1101,Inputs!$A$5:$A$132,0))</f>
        <v/>
      </c>
      <c r="E1101" s="39" t="n"/>
      <c r="F1101" s="39" t="n"/>
      <c r="G1101" s="39" t="n"/>
      <c r="H1101" s="5">
        <f>INDEX(Variables!$B$5:$B$105,MATCH($A1101,Variables!$A$5:$A$105,0))&amp;IF($C1101="",""," | "&amp;INDEX(Mapping!$B$5:$B$26,MATCH($C1101,Mapping!$A$5:$A$26,0))&amp;" | "&amp;INDEX(Mapping!$B$30:$B$41,MATCH($B1101,Mapping!$A$30:$A$41,0)))</f>
        <v/>
      </c>
      <c r="I1101" s="5">
        <f>INDEX(Variables!$C$5:$C$105,MATCH($A1101,Variables!$A$5:$A$105,0))</f>
        <v/>
      </c>
      <c r="J1101" s="5">
        <f>INDEX(Variables!$E$5:$E$105,MATCH($A1101,Variables!$A$5:$A$105,0))</f>
        <v/>
      </c>
      <c r="K1101" s="25">
        <f>LOWER(Settings!$C$4)&amp;".mit."&amp;$A1101&amp;IF($C1101="","","."&amp;$C1101&amp;"."&amp;$B1101)&amp;IF(INDEX(Variables!$D$5:$D$105,MATCH($A1101,Variables!$A$5:$A$105,0))="","","."&amp;INDEX(Variables!$D$5:$D$105,MATCH($A1101,Variables!$A$5:$A$105,0)))&amp;"."&amp;K$5</f>
        <v/>
      </c>
      <c r="L1101" s="46">
        <f>L1092*Settings!$C$13*(INDEX(L$258:L$269,$D1101)+INDEX(L$245:L$256,$D1101))</f>
        <v/>
      </c>
      <c r="M1101" s="47">
        <f>M1092*Settings!$C$13*(INDEX(M$258:M$269,$D1101)+INDEX(M$245:M$256,$D1101))</f>
        <v/>
      </c>
      <c r="N1101" s="47">
        <f>N1092*Settings!$C$13*(INDEX(N$258:N$269,$D1101)+INDEX(N$245:N$256,$D1101))</f>
        <v/>
      </c>
      <c r="O1101" s="47">
        <f>O1092*Settings!$C$13*(INDEX(O$258:O$269,$D1101)+INDEX(O$245:O$256,$D1101))</f>
        <v/>
      </c>
      <c r="P1101" s="47">
        <f>P1092*Settings!$C$13*(INDEX(P$258:P$269,$D1101)+INDEX(P$245:P$256,$D1101))</f>
        <v/>
      </c>
      <c r="Q1101" s="47">
        <f>Q1092*Settings!$C$13*(INDEX(Q$258:Q$269,$D1101)+INDEX(Q$245:Q$256,$D1101))</f>
        <v/>
      </c>
      <c r="R1101" s="47">
        <f>R1092*Settings!$C$13*(INDEX(R$258:R$269,$D1101)+INDEX(R$245:R$256,$D1101))</f>
        <v/>
      </c>
      <c r="S1101" s="47">
        <f>S1092*Settings!$C$13*(INDEX(S$258:S$269,$D1101)+INDEX(S$245:S$256,$D1101))</f>
        <v/>
      </c>
      <c r="T1101" s="47">
        <f>T1092*Settings!$C$13*(INDEX(T$258:T$269,$D1101)+INDEX(T$245:T$256,$D1101))</f>
        <v/>
      </c>
      <c r="U1101" s="47">
        <f>U1092*Settings!$C$13*(INDEX(U$258:U$269,$D1101)+INDEX(U$245:U$256,$D1101))</f>
        <v/>
      </c>
      <c r="V1101" s="47">
        <f>V1092*Settings!$C$13*(INDEX(V$258:V$269,$D1101)+INDEX(V$245:V$256,$D1101))</f>
        <v/>
      </c>
      <c r="W1101" s="47">
        <f>W1092*Settings!$C$13*(INDEX(W$258:W$269,$D1101)+INDEX(W$245:W$256,$D1101))</f>
        <v/>
      </c>
      <c r="X1101" s="47">
        <f>X1092*Settings!$C$13*(INDEX(X$258:X$269,$D1101)+INDEX(X$245:X$256,$D1101))</f>
        <v/>
      </c>
      <c r="Y1101" s="47">
        <f>Y1092*Settings!$C$13*(INDEX(Y$258:Y$269,$D1101)+INDEX(Y$245:Y$256,$D1101))</f>
        <v/>
      </c>
      <c r="Z1101" s="47">
        <f>Z1092*Settings!$C$13*(INDEX(Z$258:Z$269,$D1101)+INDEX(Z$245:Z$256,$D1101))</f>
        <v/>
      </c>
      <c r="AA1101" s="47">
        <f>AA1092*Settings!$C$13*(INDEX(AA$258:AA$269,$D1101)+INDEX(AA$245:AA$256,$D1101))</f>
        <v/>
      </c>
      <c r="AB1101" s="47">
        <f>AB1092*Settings!$C$13*(INDEX(AB$258:AB$269,$D1101)+INDEX(AB$245:AB$256,$D1101))</f>
        <v/>
      </c>
      <c r="AC1101" s="47">
        <f>AC1092*Settings!$C$13*(INDEX(AC$258:AC$269,$D1101)+INDEX(AC$245:AC$256,$D1101))</f>
        <v/>
      </c>
      <c r="AD1101" s="48">
        <f>REVENUE(AD1092,Settings!$C$13,INDEX(AD$258:AD$269,$D1101)+INDEX(AD$245:AD$256,$D1101))</f>
        <v/>
      </c>
      <c r="AE1101" s="25">
        <f>LOWER(Settings!$C$4)&amp;".mit."&amp;$A1101&amp;IF($C1101="","","."&amp;$C1101&amp;"."&amp;$B1101)&amp;IF(INDEX(Variables!$D$5:$D$105,MATCH($A1101,Variables!$A$5:$A$105,0))="","","."&amp;INDEX(Variables!$D$5:$D$105,MATCH($A1101,Variables!$A$5:$A$105,0)))&amp;"."&amp;AE$5</f>
        <v/>
      </c>
      <c r="AF1101" s="46">
        <f>AF1092*Settings!$C$13*(INDEX(AF$258:AF$269,$D1101)+INDEX(AF$245:AF$256,$D1101))</f>
        <v/>
      </c>
      <c r="AG1101" s="47">
        <f>AG1092*Settings!$C$13*(INDEX(AG$258:AG$269,$D1101)+INDEX(AG$245:AG$256,$D1101))</f>
        <v/>
      </c>
      <c r="AH1101" s="47">
        <f>AH1092*Settings!$C$13*(INDEX(AH$258:AH$269,$D1101)+INDEX(AH$245:AH$256,$D1101))</f>
        <v/>
      </c>
      <c r="AI1101" s="47">
        <f>AI1092*Settings!$C$13*(INDEX(AI$258:AI$269,$D1101)+INDEX(AI$245:AI$256,$D1101))</f>
        <v/>
      </c>
      <c r="AJ1101" s="47">
        <f>AJ1092*Settings!$C$13*(INDEX(AJ$258:AJ$269,$D1101)+INDEX(AJ$245:AJ$256,$D1101))</f>
        <v/>
      </c>
      <c r="AK1101" s="47">
        <f>AK1092*Settings!$C$13*(INDEX(AK$258:AK$269,$D1101)+INDEX(AK$245:AK$256,$D1101))</f>
        <v/>
      </c>
      <c r="AL1101" s="47">
        <f>AL1092*Settings!$C$13*(INDEX(AL$258:AL$269,$D1101)+INDEX(AL$245:AL$256,$D1101))</f>
        <v/>
      </c>
      <c r="AM1101" s="47">
        <f>AM1092*Settings!$C$13*(INDEX(AM$258:AM$269,$D1101)+INDEX(AM$245:AM$256,$D1101))</f>
        <v/>
      </c>
      <c r="AN1101" s="47">
        <f>AN1092*Settings!$C$13*(INDEX(AN$258:AN$269,$D1101)+INDEX(AN$245:AN$256,$D1101))</f>
        <v/>
      </c>
      <c r="AO1101" s="47">
        <f>AO1092*Settings!$C$13*(INDEX(AO$258:AO$269,$D1101)+INDEX(AO$245:AO$256,$D1101))</f>
        <v/>
      </c>
      <c r="AP1101" s="47">
        <f>AP1092*Settings!$C$13*(INDEX(AP$258:AP$269,$D1101)+INDEX(AP$245:AP$256,$D1101))</f>
        <v/>
      </c>
      <c r="AQ1101" s="47">
        <f>AQ1092*Settings!$C$13*(INDEX(AQ$258:AQ$269,$D1101)+INDEX(AQ$245:AQ$256,$D1101))</f>
        <v/>
      </c>
      <c r="AR1101" s="47">
        <f>AR1092*Settings!$C$13*(INDEX(AR$258:AR$269,$D1101)+INDEX(AR$245:AR$256,$D1101))</f>
        <v/>
      </c>
      <c r="AS1101" s="47">
        <f>AS1092*Settings!$C$13*(INDEX(AS$258:AS$269,$D1101)+INDEX(AS$245:AS$256,$D1101))</f>
        <v/>
      </c>
      <c r="AT1101" s="47">
        <f>AT1092*Settings!$C$13*(INDEX(AT$258:AT$269,$D1101)+INDEX(AT$245:AT$256,$D1101))</f>
        <v/>
      </c>
      <c r="AU1101" s="47">
        <f>AU1092*Settings!$C$13*(INDEX(AU$258:AU$269,$D1101)+INDEX(AU$245:AU$256,$D1101))</f>
        <v/>
      </c>
      <c r="AV1101" s="47">
        <f>AV1092*Settings!$C$13*(INDEX(AV$258:AV$269,$D1101)+INDEX(AV$245:AV$256,$D1101))</f>
        <v/>
      </c>
      <c r="AW1101" s="47">
        <f>AW1092*Settings!$C$13*(INDEX(AW$258:AW$269,$D1101)+INDEX(AW$245:AW$256,$D1101))</f>
        <v/>
      </c>
      <c r="AX1101" s="48">
        <f>REVENUE(AX1092,Settings!$C$13,INDEX(AX$258:AX$269,$D1101)+INDEX(AX$245:AX$256,$D1101))</f>
        <v/>
      </c>
    </row>
    <row r="1102" hidden="1" outlineLevel="2">
      <c r="A1102" s="5" t="inlineStr">
        <is>
          <t>rtx</t>
        </is>
      </c>
      <c r="B1102" s="5" t="inlineStr">
        <is>
          <t>nga</t>
        </is>
      </c>
      <c r="C1102" s="5" t="inlineStr">
        <is>
          <t>irn</t>
        </is>
      </c>
      <c r="D1102" s="40">
        <f>INDEX(Inputs!$R$5:$R$132,MATCH($B1102&amp;"|"&amp;$C1102,Inputs!$A$5:$A$132,0))</f>
        <v/>
      </c>
      <c r="E1102" s="39" t="n"/>
      <c r="F1102" s="39" t="n"/>
      <c r="G1102" s="39" t="n"/>
      <c r="H1102" s="5">
        <f>INDEX(Variables!$B$5:$B$105,MATCH($A1102,Variables!$A$5:$A$105,0))&amp;IF($C1102="",""," | "&amp;INDEX(Mapping!$B$5:$B$26,MATCH($C1102,Mapping!$A$5:$A$26,0))&amp;" | "&amp;INDEX(Mapping!$B$30:$B$41,MATCH($B1102,Mapping!$A$30:$A$41,0)))</f>
        <v/>
      </c>
      <c r="I1102" s="5">
        <f>INDEX(Variables!$C$5:$C$105,MATCH($A1102,Variables!$A$5:$A$105,0))</f>
        <v/>
      </c>
      <c r="J1102" s="5">
        <f>INDEX(Variables!$E$5:$E$105,MATCH($A1102,Variables!$A$5:$A$105,0))</f>
        <v/>
      </c>
      <c r="K1102" s="25">
        <f>LOWER(Settings!$C$4)&amp;".mit."&amp;$A1102&amp;IF($C1102="","","."&amp;$C1102&amp;"."&amp;$B1102)&amp;IF(INDEX(Variables!$D$5:$D$105,MATCH($A1102,Variables!$A$5:$A$105,0))="","","."&amp;INDEX(Variables!$D$5:$D$105,MATCH($A1102,Variables!$A$5:$A$105,0)))&amp;"."&amp;K$5</f>
        <v/>
      </c>
      <c r="L1102" s="46">
        <f>L1093*Settings!$C$13*(INDEX(L$258:L$269,$D1102)+INDEX(L$245:L$256,$D1102))</f>
        <v/>
      </c>
      <c r="M1102" s="47">
        <f>M1093*Settings!$C$13*(INDEX(M$258:M$269,$D1102)+INDEX(M$245:M$256,$D1102))</f>
        <v/>
      </c>
      <c r="N1102" s="47">
        <f>N1093*Settings!$C$13*(INDEX(N$258:N$269,$D1102)+INDEX(N$245:N$256,$D1102))</f>
        <v/>
      </c>
      <c r="O1102" s="47">
        <f>O1093*Settings!$C$13*(INDEX(O$258:O$269,$D1102)+INDEX(O$245:O$256,$D1102))</f>
        <v/>
      </c>
      <c r="P1102" s="47">
        <f>P1093*Settings!$C$13*(INDEX(P$258:P$269,$D1102)+INDEX(P$245:P$256,$D1102))</f>
        <v/>
      </c>
      <c r="Q1102" s="47">
        <f>Q1093*Settings!$C$13*(INDEX(Q$258:Q$269,$D1102)+INDEX(Q$245:Q$256,$D1102))</f>
        <v/>
      </c>
      <c r="R1102" s="47">
        <f>R1093*Settings!$C$13*(INDEX(R$258:R$269,$D1102)+INDEX(R$245:R$256,$D1102))</f>
        <v/>
      </c>
      <c r="S1102" s="47">
        <f>S1093*Settings!$C$13*(INDEX(S$258:S$269,$D1102)+INDEX(S$245:S$256,$D1102))</f>
        <v/>
      </c>
      <c r="T1102" s="47">
        <f>T1093*Settings!$C$13*(INDEX(T$258:T$269,$D1102)+INDEX(T$245:T$256,$D1102))</f>
        <v/>
      </c>
      <c r="U1102" s="47">
        <f>U1093*Settings!$C$13*(INDEX(U$258:U$269,$D1102)+INDEX(U$245:U$256,$D1102))</f>
        <v/>
      </c>
      <c r="V1102" s="47">
        <f>V1093*Settings!$C$13*(INDEX(V$258:V$269,$D1102)+INDEX(V$245:V$256,$D1102))</f>
        <v/>
      </c>
      <c r="W1102" s="47">
        <f>W1093*Settings!$C$13*(INDEX(W$258:W$269,$D1102)+INDEX(W$245:W$256,$D1102))</f>
        <v/>
      </c>
      <c r="X1102" s="47">
        <f>X1093*Settings!$C$13*(INDEX(X$258:X$269,$D1102)+INDEX(X$245:X$256,$D1102))</f>
        <v/>
      </c>
      <c r="Y1102" s="47">
        <f>Y1093*Settings!$C$13*(INDEX(Y$258:Y$269,$D1102)+INDEX(Y$245:Y$256,$D1102))</f>
        <v/>
      </c>
      <c r="Z1102" s="47">
        <f>Z1093*Settings!$C$13*(INDEX(Z$258:Z$269,$D1102)+INDEX(Z$245:Z$256,$D1102))</f>
        <v/>
      </c>
      <c r="AA1102" s="47">
        <f>AA1093*Settings!$C$13*(INDEX(AA$258:AA$269,$D1102)+INDEX(AA$245:AA$256,$D1102))</f>
        <v/>
      </c>
      <c r="AB1102" s="47">
        <f>AB1093*Settings!$C$13*(INDEX(AB$258:AB$269,$D1102)+INDEX(AB$245:AB$256,$D1102))</f>
        <v/>
      </c>
      <c r="AC1102" s="47">
        <f>AC1093*Settings!$C$13*(INDEX(AC$258:AC$269,$D1102)+INDEX(AC$245:AC$256,$D1102))</f>
        <v/>
      </c>
      <c r="AD1102" s="48">
        <f>REVENUE(AD1093,Settings!$C$13,INDEX(AD$258:AD$269,$D1102)+INDEX(AD$245:AD$256,$D1102))</f>
        <v/>
      </c>
      <c r="AE1102" s="25">
        <f>LOWER(Settings!$C$4)&amp;".mit."&amp;$A1102&amp;IF($C1102="","","."&amp;$C1102&amp;"."&amp;$B1102)&amp;IF(INDEX(Variables!$D$5:$D$105,MATCH($A1102,Variables!$A$5:$A$105,0))="","","."&amp;INDEX(Variables!$D$5:$D$105,MATCH($A1102,Variables!$A$5:$A$105,0)))&amp;"."&amp;AE$5</f>
        <v/>
      </c>
      <c r="AF1102" s="46">
        <f>AF1093*Settings!$C$13*(INDEX(AF$258:AF$269,$D1102)+INDEX(AF$245:AF$256,$D1102))</f>
        <v/>
      </c>
      <c r="AG1102" s="47">
        <f>AG1093*Settings!$C$13*(INDEX(AG$258:AG$269,$D1102)+INDEX(AG$245:AG$256,$D1102))</f>
        <v/>
      </c>
      <c r="AH1102" s="47">
        <f>AH1093*Settings!$C$13*(INDEX(AH$258:AH$269,$D1102)+INDEX(AH$245:AH$256,$D1102))</f>
        <v/>
      </c>
      <c r="AI1102" s="47">
        <f>AI1093*Settings!$C$13*(INDEX(AI$258:AI$269,$D1102)+INDEX(AI$245:AI$256,$D1102))</f>
        <v/>
      </c>
      <c r="AJ1102" s="47">
        <f>AJ1093*Settings!$C$13*(INDEX(AJ$258:AJ$269,$D1102)+INDEX(AJ$245:AJ$256,$D1102))</f>
        <v/>
      </c>
      <c r="AK1102" s="47">
        <f>AK1093*Settings!$C$13*(INDEX(AK$258:AK$269,$D1102)+INDEX(AK$245:AK$256,$D1102))</f>
        <v/>
      </c>
      <c r="AL1102" s="47">
        <f>AL1093*Settings!$C$13*(INDEX(AL$258:AL$269,$D1102)+INDEX(AL$245:AL$256,$D1102))</f>
        <v/>
      </c>
      <c r="AM1102" s="47">
        <f>AM1093*Settings!$C$13*(INDEX(AM$258:AM$269,$D1102)+INDEX(AM$245:AM$256,$D1102))</f>
        <v/>
      </c>
      <c r="AN1102" s="47">
        <f>AN1093*Settings!$C$13*(INDEX(AN$258:AN$269,$D1102)+INDEX(AN$245:AN$256,$D1102))</f>
        <v/>
      </c>
      <c r="AO1102" s="47">
        <f>AO1093*Settings!$C$13*(INDEX(AO$258:AO$269,$D1102)+INDEX(AO$245:AO$256,$D1102))</f>
        <v/>
      </c>
      <c r="AP1102" s="47">
        <f>AP1093*Settings!$C$13*(INDEX(AP$258:AP$269,$D1102)+INDEX(AP$245:AP$256,$D1102))</f>
        <v/>
      </c>
      <c r="AQ1102" s="47">
        <f>AQ1093*Settings!$C$13*(INDEX(AQ$258:AQ$269,$D1102)+INDEX(AQ$245:AQ$256,$D1102))</f>
        <v/>
      </c>
      <c r="AR1102" s="47">
        <f>AR1093*Settings!$C$13*(INDEX(AR$258:AR$269,$D1102)+INDEX(AR$245:AR$256,$D1102))</f>
        <v/>
      </c>
      <c r="AS1102" s="47">
        <f>AS1093*Settings!$C$13*(INDEX(AS$258:AS$269,$D1102)+INDEX(AS$245:AS$256,$D1102))</f>
        <v/>
      </c>
      <c r="AT1102" s="47">
        <f>AT1093*Settings!$C$13*(INDEX(AT$258:AT$269,$D1102)+INDEX(AT$245:AT$256,$D1102))</f>
        <v/>
      </c>
      <c r="AU1102" s="47">
        <f>AU1093*Settings!$C$13*(INDEX(AU$258:AU$269,$D1102)+INDEX(AU$245:AU$256,$D1102))</f>
        <v/>
      </c>
      <c r="AV1102" s="47">
        <f>AV1093*Settings!$C$13*(INDEX(AV$258:AV$269,$D1102)+INDEX(AV$245:AV$256,$D1102))</f>
        <v/>
      </c>
      <c r="AW1102" s="47">
        <f>AW1093*Settings!$C$13*(INDEX(AW$258:AW$269,$D1102)+INDEX(AW$245:AW$256,$D1102))</f>
        <v/>
      </c>
      <c r="AX1102" s="48">
        <f>REVENUE(AX1093,Settings!$C$13,INDEX(AX$258:AX$269,$D1102)+INDEX(AX$245:AX$256,$D1102))</f>
        <v/>
      </c>
    </row>
    <row r="1103" hidden="1" outlineLevel="2">
      <c r="A1103" s="5" t="inlineStr">
        <is>
          <t>rtx</t>
        </is>
      </c>
      <c r="B1103" s="5" t="inlineStr">
        <is>
          <t>gso</t>
        </is>
      </c>
      <c r="C1103" s="5" t="inlineStr">
        <is>
          <t>irn</t>
        </is>
      </c>
      <c r="D1103" s="40">
        <f>INDEX(Inputs!$R$5:$R$132,MATCH($B1103&amp;"|"&amp;$C1103,Inputs!$A$5:$A$132,0))</f>
        <v/>
      </c>
      <c r="E1103" s="39" t="n"/>
      <c r="F1103" s="39" t="n"/>
      <c r="G1103" s="39" t="n"/>
      <c r="H1103" s="5">
        <f>INDEX(Variables!$B$5:$B$105,MATCH($A1103,Variables!$A$5:$A$105,0))&amp;IF($C1103="",""," | "&amp;INDEX(Mapping!$B$5:$B$26,MATCH($C1103,Mapping!$A$5:$A$26,0))&amp;" | "&amp;INDEX(Mapping!$B$30:$B$41,MATCH($B1103,Mapping!$A$30:$A$41,0)))</f>
        <v/>
      </c>
      <c r="I1103" s="5">
        <f>INDEX(Variables!$C$5:$C$105,MATCH($A1103,Variables!$A$5:$A$105,0))</f>
        <v/>
      </c>
      <c r="J1103" s="5">
        <f>INDEX(Variables!$E$5:$E$105,MATCH($A1103,Variables!$A$5:$A$105,0))</f>
        <v/>
      </c>
      <c r="K1103" s="25">
        <f>LOWER(Settings!$C$4)&amp;".mit."&amp;$A1103&amp;IF($C1103="","","."&amp;$C1103&amp;"."&amp;$B1103)&amp;IF(INDEX(Variables!$D$5:$D$105,MATCH($A1103,Variables!$A$5:$A$105,0))="","","."&amp;INDEX(Variables!$D$5:$D$105,MATCH($A1103,Variables!$A$5:$A$105,0)))&amp;"."&amp;K$5</f>
        <v/>
      </c>
      <c r="L1103" s="46">
        <f>L1094*Settings!$C$13*(INDEX(L$258:L$269,$D1103)+INDEX(L$245:L$256,$D1103))</f>
        <v/>
      </c>
      <c r="M1103" s="47">
        <f>M1094*Settings!$C$13*(INDEX(M$258:M$269,$D1103)+INDEX(M$245:M$256,$D1103))</f>
        <v/>
      </c>
      <c r="N1103" s="47">
        <f>N1094*Settings!$C$13*(INDEX(N$258:N$269,$D1103)+INDEX(N$245:N$256,$D1103))</f>
        <v/>
      </c>
      <c r="O1103" s="47">
        <f>O1094*Settings!$C$13*(INDEX(O$258:O$269,$D1103)+INDEX(O$245:O$256,$D1103))</f>
        <v/>
      </c>
      <c r="P1103" s="47">
        <f>P1094*Settings!$C$13*(INDEX(P$258:P$269,$D1103)+INDEX(P$245:P$256,$D1103))</f>
        <v/>
      </c>
      <c r="Q1103" s="47">
        <f>Q1094*Settings!$C$13*(INDEX(Q$258:Q$269,$D1103)+INDEX(Q$245:Q$256,$D1103))</f>
        <v/>
      </c>
      <c r="R1103" s="47">
        <f>R1094*Settings!$C$13*(INDEX(R$258:R$269,$D1103)+INDEX(R$245:R$256,$D1103))</f>
        <v/>
      </c>
      <c r="S1103" s="47">
        <f>S1094*Settings!$C$13*(INDEX(S$258:S$269,$D1103)+INDEX(S$245:S$256,$D1103))</f>
        <v/>
      </c>
      <c r="T1103" s="47">
        <f>T1094*Settings!$C$13*(INDEX(T$258:T$269,$D1103)+INDEX(T$245:T$256,$D1103))</f>
        <v/>
      </c>
      <c r="U1103" s="47">
        <f>U1094*Settings!$C$13*(INDEX(U$258:U$269,$D1103)+INDEX(U$245:U$256,$D1103))</f>
        <v/>
      </c>
      <c r="V1103" s="47">
        <f>V1094*Settings!$C$13*(INDEX(V$258:V$269,$D1103)+INDEX(V$245:V$256,$D1103))</f>
        <v/>
      </c>
      <c r="W1103" s="47">
        <f>W1094*Settings!$C$13*(INDEX(W$258:W$269,$D1103)+INDEX(W$245:W$256,$D1103))</f>
        <v/>
      </c>
      <c r="X1103" s="47">
        <f>X1094*Settings!$C$13*(INDEX(X$258:X$269,$D1103)+INDEX(X$245:X$256,$D1103))</f>
        <v/>
      </c>
      <c r="Y1103" s="47">
        <f>Y1094*Settings!$C$13*(INDEX(Y$258:Y$269,$D1103)+INDEX(Y$245:Y$256,$D1103))</f>
        <v/>
      </c>
      <c r="Z1103" s="47">
        <f>Z1094*Settings!$C$13*(INDEX(Z$258:Z$269,$D1103)+INDEX(Z$245:Z$256,$D1103))</f>
        <v/>
      </c>
      <c r="AA1103" s="47">
        <f>AA1094*Settings!$C$13*(INDEX(AA$258:AA$269,$D1103)+INDEX(AA$245:AA$256,$D1103))</f>
        <v/>
      </c>
      <c r="AB1103" s="47">
        <f>AB1094*Settings!$C$13*(INDEX(AB$258:AB$269,$D1103)+INDEX(AB$245:AB$256,$D1103))</f>
        <v/>
      </c>
      <c r="AC1103" s="47">
        <f>AC1094*Settings!$C$13*(INDEX(AC$258:AC$269,$D1103)+INDEX(AC$245:AC$256,$D1103))</f>
        <v/>
      </c>
      <c r="AD1103" s="48">
        <f>REVENUE(AD1094,Settings!$C$13,INDEX(AD$258:AD$269,$D1103)+INDEX(AD$245:AD$256,$D1103))</f>
        <v/>
      </c>
      <c r="AE1103" s="25">
        <f>LOWER(Settings!$C$4)&amp;".mit."&amp;$A1103&amp;IF($C1103="","","."&amp;$C1103&amp;"."&amp;$B1103)&amp;IF(INDEX(Variables!$D$5:$D$105,MATCH($A1103,Variables!$A$5:$A$105,0))="","","."&amp;INDEX(Variables!$D$5:$D$105,MATCH($A1103,Variables!$A$5:$A$105,0)))&amp;"."&amp;AE$5</f>
        <v/>
      </c>
      <c r="AF1103" s="46">
        <f>AF1094*Settings!$C$13*(INDEX(AF$258:AF$269,$D1103)+INDEX(AF$245:AF$256,$D1103))</f>
        <v/>
      </c>
      <c r="AG1103" s="47">
        <f>AG1094*Settings!$C$13*(INDEX(AG$258:AG$269,$D1103)+INDEX(AG$245:AG$256,$D1103))</f>
        <v/>
      </c>
      <c r="AH1103" s="47">
        <f>AH1094*Settings!$C$13*(INDEX(AH$258:AH$269,$D1103)+INDEX(AH$245:AH$256,$D1103))</f>
        <v/>
      </c>
      <c r="AI1103" s="47">
        <f>AI1094*Settings!$C$13*(INDEX(AI$258:AI$269,$D1103)+INDEX(AI$245:AI$256,$D1103))</f>
        <v/>
      </c>
      <c r="AJ1103" s="47">
        <f>AJ1094*Settings!$C$13*(INDEX(AJ$258:AJ$269,$D1103)+INDEX(AJ$245:AJ$256,$D1103))</f>
        <v/>
      </c>
      <c r="AK1103" s="47">
        <f>AK1094*Settings!$C$13*(INDEX(AK$258:AK$269,$D1103)+INDEX(AK$245:AK$256,$D1103))</f>
        <v/>
      </c>
      <c r="AL1103" s="47">
        <f>AL1094*Settings!$C$13*(INDEX(AL$258:AL$269,$D1103)+INDEX(AL$245:AL$256,$D1103))</f>
        <v/>
      </c>
      <c r="AM1103" s="47">
        <f>AM1094*Settings!$C$13*(INDEX(AM$258:AM$269,$D1103)+INDEX(AM$245:AM$256,$D1103))</f>
        <v/>
      </c>
      <c r="AN1103" s="47">
        <f>AN1094*Settings!$C$13*(INDEX(AN$258:AN$269,$D1103)+INDEX(AN$245:AN$256,$D1103))</f>
        <v/>
      </c>
      <c r="AO1103" s="47">
        <f>AO1094*Settings!$C$13*(INDEX(AO$258:AO$269,$D1103)+INDEX(AO$245:AO$256,$D1103))</f>
        <v/>
      </c>
      <c r="AP1103" s="47">
        <f>AP1094*Settings!$C$13*(INDEX(AP$258:AP$269,$D1103)+INDEX(AP$245:AP$256,$D1103))</f>
        <v/>
      </c>
      <c r="AQ1103" s="47">
        <f>AQ1094*Settings!$C$13*(INDEX(AQ$258:AQ$269,$D1103)+INDEX(AQ$245:AQ$256,$D1103))</f>
        <v/>
      </c>
      <c r="AR1103" s="47">
        <f>AR1094*Settings!$C$13*(INDEX(AR$258:AR$269,$D1103)+INDEX(AR$245:AR$256,$D1103))</f>
        <v/>
      </c>
      <c r="AS1103" s="47">
        <f>AS1094*Settings!$C$13*(INDEX(AS$258:AS$269,$D1103)+INDEX(AS$245:AS$256,$D1103))</f>
        <v/>
      </c>
      <c r="AT1103" s="47">
        <f>AT1094*Settings!$C$13*(INDEX(AT$258:AT$269,$D1103)+INDEX(AT$245:AT$256,$D1103))</f>
        <v/>
      </c>
      <c r="AU1103" s="47">
        <f>AU1094*Settings!$C$13*(INDEX(AU$258:AU$269,$D1103)+INDEX(AU$245:AU$256,$D1103))</f>
        <v/>
      </c>
      <c r="AV1103" s="47">
        <f>AV1094*Settings!$C$13*(INDEX(AV$258:AV$269,$D1103)+INDEX(AV$245:AV$256,$D1103))</f>
        <v/>
      </c>
      <c r="AW1103" s="47">
        <f>AW1094*Settings!$C$13*(INDEX(AW$258:AW$269,$D1103)+INDEX(AW$245:AW$256,$D1103))</f>
        <v/>
      </c>
      <c r="AX1103" s="48">
        <f>REVENUE(AX1094,Settings!$C$13,INDEX(AX$258:AX$269,$D1103)+INDEX(AX$245:AX$256,$D1103))</f>
        <v/>
      </c>
    </row>
    <row r="1104" hidden="1" outlineLevel="2">
      <c r="A1104" s="5" t="inlineStr">
        <is>
          <t>rtx</t>
        </is>
      </c>
      <c r="B1104" s="5" t="inlineStr">
        <is>
          <t>die</t>
        </is>
      </c>
      <c r="C1104" s="5" t="inlineStr">
        <is>
          <t>irn</t>
        </is>
      </c>
      <c r="D1104" s="40">
        <f>INDEX(Inputs!$R$5:$R$132,MATCH($B1104&amp;"|"&amp;$C1104,Inputs!$A$5:$A$132,0))</f>
        <v/>
      </c>
      <c r="E1104" s="39" t="n"/>
      <c r="F1104" s="39" t="n"/>
      <c r="G1104" s="39" t="n"/>
      <c r="H1104" s="5">
        <f>INDEX(Variables!$B$5:$B$105,MATCH($A1104,Variables!$A$5:$A$105,0))&amp;IF($C1104="",""," | "&amp;INDEX(Mapping!$B$5:$B$26,MATCH($C1104,Mapping!$A$5:$A$26,0))&amp;" | "&amp;INDEX(Mapping!$B$30:$B$41,MATCH($B1104,Mapping!$A$30:$A$41,0)))</f>
        <v/>
      </c>
      <c r="I1104" s="5">
        <f>INDEX(Variables!$C$5:$C$105,MATCH($A1104,Variables!$A$5:$A$105,0))</f>
        <v/>
      </c>
      <c r="J1104" s="5">
        <f>INDEX(Variables!$E$5:$E$105,MATCH($A1104,Variables!$A$5:$A$105,0))</f>
        <v/>
      </c>
      <c r="K1104" s="25">
        <f>LOWER(Settings!$C$4)&amp;".mit."&amp;$A1104&amp;IF($C1104="","","."&amp;$C1104&amp;"."&amp;$B1104)&amp;IF(INDEX(Variables!$D$5:$D$105,MATCH($A1104,Variables!$A$5:$A$105,0))="","","."&amp;INDEX(Variables!$D$5:$D$105,MATCH($A1104,Variables!$A$5:$A$105,0)))&amp;"."&amp;K$5</f>
        <v/>
      </c>
      <c r="L1104" s="46">
        <f>L1095*Settings!$C$13*(INDEX(L$258:L$269,$D1104)+INDEX(L$245:L$256,$D1104))</f>
        <v/>
      </c>
      <c r="M1104" s="47">
        <f>M1095*Settings!$C$13*(INDEX(M$258:M$269,$D1104)+INDEX(M$245:M$256,$D1104))</f>
        <v/>
      </c>
      <c r="N1104" s="47">
        <f>N1095*Settings!$C$13*(INDEX(N$258:N$269,$D1104)+INDEX(N$245:N$256,$D1104))</f>
        <v/>
      </c>
      <c r="O1104" s="47">
        <f>O1095*Settings!$C$13*(INDEX(O$258:O$269,$D1104)+INDEX(O$245:O$256,$D1104))</f>
        <v/>
      </c>
      <c r="P1104" s="47">
        <f>P1095*Settings!$C$13*(INDEX(P$258:P$269,$D1104)+INDEX(P$245:P$256,$D1104))</f>
        <v/>
      </c>
      <c r="Q1104" s="47">
        <f>Q1095*Settings!$C$13*(INDEX(Q$258:Q$269,$D1104)+INDEX(Q$245:Q$256,$D1104))</f>
        <v/>
      </c>
      <c r="R1104" s="47">
        <f>R1095*Settings!$C$13*(INDEX(R$258:R$269,$D1104)+INDEX(R$245:R$256,$D1104))</f>
        <v/>
      </c>
      <c r="S1104" s="47">
        <f>S1095*Settings!$C$13*(INDEX(S$258:S$269,$D1104)+INDEX(S$245:S$256,$D1104))</f>
        <v/>
      </c>
      <c r="T1104" s="47">
        <f>T1095*Settings!$C$13*(INDEX(T$258:T$269,$D1104)+INDEX(T$245:T$256,$D1104))</f>
        <v/>
      </c>
      <c r="U1104" s="47">
        <f>U1095*Settings!$C$13*(INDEX(U$258:U$269,$D1104)+INDEX(U$245:U$256,$D1104))</f>
        <v/>
      </c>
      <c r="V1104" s="47">
        <f>V1095*Settings!$C$13*(INDEX(V$258:V$269,$D1104)+INDEX(V$245:V$256,$D1104))</f>
        <v/>
      </c>
      <c r="W1104" s="47">
        <f>W1095*Settings!$C$13*(INDEX(W$258:W$269,$D1104)+INDEX(W$245:W$256,$D1104))</f>
        <v/>
      </c>
      <c r="X1104" s="47">
        <f>X1095*Settings!$C$13*(INDEX(X$258:X$269,$D1104)+INDEX(X$245:X$256,$D1104))</f>
        <v/>
      </c>
      <c r="Y1104" s="47">
        <f>Y1095*Settings!$C$13*(INDEX(Y$258:Y$269,$D1104)+INDEX(Y$245:Y$256,$D1104))</f>
        <v/>
      </c>
      <c r="Z1104" s="47">
        <f>Z1095*Settings!$C$13*(INDEX(Z$258:Z$269,$D1104)+INDEX(Z$245:Z$256,$D1104))</f>
        <v/>
      </c>
      <c r="AA1104" s="47">
        <f>AA1095*Settings!$C$13*(INDEX(AA$258:AA$269,$D1104)+INDEX(AA$245:AA$256,$D1104))</f>
        <v/>
      </c>
      <c r="AB1104" s="47">
        <f>AB1095*Settings!$C$13*(INDEX(AB$258:AB$269,$D1104)+INDEX(AB$245:AB$256,$D1104))</f>
        <v/>
      </c>
      <c r="AC1104" s="47">
        <f>AC1095*Settings!$C$13*(INDEX(AC$258:AC$269,$D1104)+INDEX(AC$245:AC$256,$D1104))</f>
        <v/>
      </c>
      <c r="AD1104" s="48">
        <f>REVENUE(AD1095,Settings!$C$13,INDEX(AD$258:AD$269,$D1104)+INDEX(AD$245:AD$256,$D1104))</f>
        <v/>
      </c>
      <c r="AE1104" s="25">
        <f>LOWER(Settings!$C$4)&amp;".mit."&amp;$A1104&amp;IF($C1104="","","."&amp;$C1104&amp;"."&amp;$B1104)&amp;IF(INDEX(Variables!$D$5:$D$105,MATCH($A1104,Variables!$A$5:$A$105,0))="","","."&amp;INDEX(Variables!$D$5:$D$105,MATCH($A1104,Variables!$A$5:$A$105,0)))&amp;"."&amp;AE$5</f>
        <v/>
      </c>
      <c r="AF1104" s="46">
        <f>AF1095*Settings!$C$13*(INDEX(AF$258:AF$269,$D1104)+INDEX(AF$245:AF$256,$D1104))</f>
        <v/>
      </c>
      <c r="AG1104" s="47">
        <f>AG1095*Settings!$C$13*(INDEX(AG$258:AG$269,$D1104)+INDEX(AG$245:AG$256,$D1104))</f>
        <v/>
      </c>
      <c r="AH1104" s="47">
        <f>AH1095*Settings!$C$13*(INDEX(AH$258:AH$269,$D1104)+INDEX(AH$245:AH$256,$D1104))</f>
        <v/>
      </c>
      <c r="AI1104" s="47">
        <f>AI1095*Settings!$C$13*(INDEX(AI$258:AI$269,$D1104)+INDEX(AI$245:AI$256,$D1104))</f>
        <v/>
      </c>
      <c r="AJ1104" s="47">
        <f>AJ1095*Settings!$C$13*(INDEX(AJ$258:AJ$269,$D1104)+INDEX(AJ$245:AJ$256,$D1104))</f>
        <v/>
      </c>
      <c r="AK1104" s="47">
        <f>AK1095*Settings!$C$13*(INDEX(AK$258:AK$269,$D1104)+INDEX(AK$245:AK$256,$D1104))</f>
        <v/>
      </c>
      <c r="AL1104" s="47">
        <f>AL1095*Settings!$C$13*(INDEX(AL$258:AL$269,$D1104)+INDEX(AL$245:AL$256,$D1104))</f>
        <v/>
      </c>
      <c r="AM1104" s="47">
        <f>AM1095*Settings!$C$13*(INDEX(AM$258:AM$269,$D1104)+INDEX(AM$245:AM$256,$D1104))</f>
        <v/>
      </c>
      <c r="AN1104" s="47">
        <f>AN1095*Settings!$C$13*(INDEX(AN$258:AN$269,$D1104)+INDEX(AN$245:AN$256,$D1104))</f>
        <v/>
      </c>
      <c r="AO1104" s="47">
        <f>AO1095*Settings!$C$13*(INDEX(AO$258:AO$269,$D1104)+INDEX(AO$245:AO$256,$D1104))</f>
        <v/>
      </c>
      <c r="AP1104" s="47">
        <f>AP1095*Settings!$C$13*(INDEX(AP$258:AP$269,$D1104)+INDEX(AP$245:AP$256,$D1104))</f>
        <v/>
      </c>
      <c r="AQ1104" s="47">
        <f>AQ1095*Settings!$C$13*(INDEX(AQ$258:AQ$269,$D1104)+INDEX(AQ$245:AQ$256,$D1104))</f>
        <v/>
      </c>
      <c r="AR1104" s="47">
        <f>AR1095*Settings!$C$13*(INDEX(AR$258:AR$269,$D1104)+INDEX(AR$245:AR$256,$D1104))</f>
        <v/>
      </c>
      <c r="AS1104" s="47">
        <f>AS1095*Settings!$C$13*(INDEX(AS$258:AS$269,$D1104)+INDEX(AS$245:AS$256,$D1104))</f>
        <v/>
      </c>
      <c r="AT1104" s="47">
        <f>AT1095*Settings!$C$13*(INDEX(AT$258:AT$269,$D1104)+INDEX(AT$245:AT$256,$D1104))</f>
        <v/>
      </c>
      <c r="AU1104" s="47">
        <f>AU1095*Settings!$C$13*(INDEX(AU$258:AU$269,$D1104)+INDEX(AU$245:AU$256,$D1104))</f>
        <v/>
      </c>
      <c r="AV1104" s="47">
        <f>AV1095*Settings!$C$13*(INDEX(AV$258:AV$269,$D1104)+INDEX(AV$245:AV$256,$D1104))</f>
        <v/>
      </c>
      <c r="AW1104" s="47">
        <f>AW1095*Settings!$C$13*(INDEX(AW$258:AW$269,$D1104)+INDEX(AW$245:AW$256,$D1104))</f>
        <v/>
      </c>
      <c r="AX1104" s="48">
        <f>REVENUE(AX1095,Settings!$C$13,INDEX(AX$258:AX$269,$D1104)+INDEX(AX$245:AX$256,$D1104))</f>
        <v/>
      </c>
    </row>
    <row r="1105" hidden="1" outlineLevel="2">
      <c r="A1105" s="5" t="inlineStr">
        <is>
          <t>rtx</t>
        </is>
      </c>
      <c r="B1105" s="5" t="inlineStr">
        <is>
          <t>lpg</t>
        </is>
      </c>
      <c r="C1105" s="5" t="inlineStr">
        <is>
          <t>irn</t>
        </is>
      </c>
      <c r="D1105" s="40">
        <f>INDEX(Inputs!$R$5:$R$132,MATCH($B1105&amp;"|"&amp;$C1105,Inputs!$A$5:$A$132,0))</f>
        <v/>
      </c>
      <c r="E1105" s="39" t="n"/>
      <c r="F1105" s="39" t="n"/>
      <c r="G1105" s="39" t="n"/>
      <c r="H1105" s="5">
        <f>INDEX(Variables!$B$5:$B$105,MATCH($A1105,Variables!$A$5:$A$105,0))&amp;IF($C1105="",""," | "&amp;INDEX(Mapping!$B$5:$B$26,MATCH($C1105,Mapping!$A$5:$A$26,0))&amp;" | "&amp;INDEX(Mapping!$B$30:$B$41,MATCH($B1105,Mapping!$A$30:$A$41,0)))</f>
        <v/>
      </c>
      <c r="I1105" s="5">
        <f>INDEX(Variables!$C$5:$C$105,MATCH($A1105,Variables!$A$5:$A$105,0))</f>
        <v/>
      </c>
      <c r="J1105" s="5">
        <f>INDEX(Variables!$E$5:$E$105,MATCH($A1105,Variables!$A$5:$A$105,0))</f>
        <v/>
      </c>
      <c r="K1105" s="25">
        <f>LOWER(Settings!$C$4)&amp;".mit."&amp;$A1105&amp;IF($C1105="","","."&amp;$C1105&amp;"."&amp;$B1105)&amp;IF(INDEX(Variables!$D$5:$D$105,MATCH($A1105,Variables!$A$5:$A$105,0))="","","."&amp;INDEX(Variables!$D$5:$D$105,MATCH($A1105,Variables!$A$5:$A$105,0)))&amp;"."&amp;K$5</f>
        <v/>
      </c>
      <c r="L1105" s="46">
        <f>L1096*Settings!$C$13*(INDEX(L$258:L$269,$D1105)+INDEX(L$245:L$256,$D1105))</f>
        <v/>
      </c>
      <c r="M1105" s="47">
        <f>M1096*Settings!$C$13*(INDEX(M$258:M$269,$D1105)+INDEX(M$245:M$256,$D1105))</f>
        <v/>
      </c>
      <c r="N1105" s="47">
        <f>N1096*Settings!$C$13*(INDEX(N$258:N$269,$D1105)+INDEX(N$245:N$256,$D1105))</f>
        <v/>
      </c>
      <c r="O1105" s="47">
        <f>O1096*Settings!$C$13*(INDEX(O$258:O$269,$D1105)+INDEX(O$245:O$256,$D1105))</f>
        <v/>
      </c>
      <c r="P1105" s="47">
        <f>P1096*Settings!$C$13*(INDEX(P$258:P$269,$D1105)+INDEX(P$245:P$256,$D1105))</f>
        <v/>
      </c>
      <c r="Q1105" s="47">
        <f>Q1096*Settings!$C$13*(INDEX(Q$258:Q$269,$D1105)+INDEX(Q$245:Q$256,$D1105))</f>
        <v/>
      </c>
      <c r="R1105" s="47">
        <f>R1096*Settings!$C$13*(INDEX(R$258:R$269,$D1105)+INDEX(R$245:R$256,$D1105))</f>
        <v/>
      </c>
      <c r="S1105" s="47">
        <f>S1096*Settings!$C$13*(INDEX(S$258:S$269,$D1105)+INDEX(S$245:S$256,$D1105))</f>
        <v/>
      </c>
      <c r="T1105" s="47">
        <f>T1096*Settings!$C$13*(INDEX(T$258:T$269,$D1105)+INDEX(T$245:T$256,$D1105))</f>
        <v/>
      </c>
      <c r="U1105" s="47">
        <f>U1096*Settings!$C$13*(INDEX(U$258:U$269,$D1105)+INDEX(U$245:U$256,$D1105))</f>
        <v/>
      </c>
      <c r="V1105" s="47">
        <f>V1096*Settings!$C$13*(INDEX(V$258:V$269,$D1105)+INDEX(V$245:V$256,$D1105))</f>
        <v/>
      </c>
      <c r="W1105" s="47">
        <f>W1096*Settings!$C$13*(INDEX(W$258:W$269,$D1105)+INDEX(W$245:W$256,$D1105))</f>
        <v/>
      </c>
      <c r="X1105" s="47">
        <f>X1096*Settings!$C$13*(INDEX(X$258:X$269,$D1105)+INDEX(X$245:X$256,$D1105))</f>
        <v/>
      </c>
      <c r="Y1105" s="47">
        <f>Y1096*Settings!$C$13*(INDEX(Y$258:Y$269,$D1105)+INDEX(Y$245:Y$256,$D1105))</f>
        <v/>
      </c>
      <c r="Z1105" s="47">
        <f>Z1096*Settings!$C$13*(INDEX(Z$258:Z$269,$D1105)+INDEX(Z$245:Z$256,$D1105))</f>
        <v/>
      </c>
      <c r="AA1105" s="47">
        <f>AA1096*Settings!$C$13*(INDEX(AA$258:AA$269,$D1105)+INDEX(AA$245:AA$256,$D1105))</f>
        <v/>
      </c>
      <c r="AB1105" s="47">
        <f>AB1096*Settings!$C$13*(INDEX(AB$258:AB$269,$D1105)+INDEX(AB$245:AB$256,$D1105))</f>
        <v/>
      </c>
      <c r="AC1105" s="47">
        <f>AC1096*Settings!$C$13*(INDEX(AC$258:AC$269,$D1105)+INDEX(AC$245:AC$256,$D1105))</f>
        <v/>
      </c>
      <c r="AD1105" s="48">
        <f>REVENUE(AD1096,Settings!$C$13,INDEX(AD$258:AD$269,$D1105)+INDEX(AD$245:AD$256,$D1105))</f>
        <v/>
      </c>
      <c r="AE1105" s="25">
        <f>LOWER(Settings!$C$4)&amp;".mit."&amp;$A1105&amp;IF($C1105="","","."&amp;$C1105&amp;"."&amp;$B1105)&amp;IF(INDEX(Variables!$D$5:$D$105,MATCH($A1105,Variables!$A$5:$A$105,0))="","","."&amp;INDEX(Variables!$D$5:$D$105,MATCH($A1105,Variables!$A$5:$A$105,0)))&amp;"."&amp;AE$5</f>
        <v/>
      </c>
      <c r="AF1105" s="46">
        <f>AF1096*Settings!$C$13*(INDEX(AF$258:AF$269,$D1105)+INDEX(AF$245:AF$256,$D1105))</f>
        <v/>
      </c>
      <c r="AG1105" s="47">
        <f>AG1096*Settings!$C$13*(INDEX(AG$258:AG$269,$D1105)+INDEX(AG$245:AG$256,$D1105))</f>
        <v/>
      </c>
      <c r="AH1105" s="47">
        <f>AH1096*Settings!$C$13*(INDEX(AH$258:AH$269,$D1105)+INDEX(AH$245:AH$256,$D1105))</f>
        <v/>
      </c>
      <c r="AI1105" s="47">
        <f>AI1096*Settings!$C$13*(INDEX(AI$258:AI$269,$D1105)+INDEX(AI$245:AI$256,$D1105))</f>
        <v/>
      </c>
      <c r="AJ1105" s="47">
        <f>AJ1096*Settings!$C$13*(INDEX(AJ$258:AJ$269,$D1105)+INDEX(AJ$245:AJ$256,$D1105))</f>
        <v/>
      </c>
      <c r="AK1105" s="47">
        <f>AK1096*Settings!$C$13*(INDEX(AK$258:AK$269,$D1105)+INDEX(AK$245:AK$256,$D1105))</f>
        <v/>
      </c>
      <c r="AL1105" s="47">
        <f>AL1096*Settings!$C$13*(INDEX(AL$258:AL$269,$D1105)+INDEX(AL$245:AL$256,$D1105))</f>
        <v/>
      </c>
      <c r="AM1105" s="47">
        <f>AM1096*Settings!$C$13*(INDEX(AM$258:AM$269,$D1105)+INDEX(AM$245:AM$256,$D1105))</f>
        <v/>
      </c>
      <c r="AN1105" s="47">
        <f>AN1096*Settings!$C$13*(INDEX(AN$258:AN$269,$D1105)+INDEX(AN$245:AN$256,$D1105))</f>
        <v/>
      </c>
      <c r="AO1105" s="47">
        <f>AO1096*Settings!$C$13*(INDEX(AO$258:AO$269,$D1105)+INDEX(AO$245:AO$256,$D1105))</f>
        <v/>
      </c>
      <c r="AP1105" s="47">
        <f>AP1096*Settings!$C$13*(INDEX(AP$258:AP$269,$D1105)+INDEX(AP$245:AP$256,$D1105))</f>
        <v/>
      </c>
      <c r="AQ1105" s="47">
        <f>AQ1096*Settings!$C$13*(INDEX(AQ$258:AQ$269,$D1105)+INDEX(AQ$245:AQ$256,$D1105))</f>
        <v/>
      </c>
      <c r="AR1105" s="47">
        <f>AR1096*Settings!$C$13*(INDEX(AR$258:AR$269,$D1105)+INDEX(AR$245:AR$256,$D1105))</f>
        <v/>
      </c>
      <c r="AS1105" s="47">
        <f>AS1096*Settings!$C$13*(INDEX(AS$258:AS$269,$D1105)+INDEX(AS$245:AS$256,$D1105))</f>
        <v/>
      </c>
      <c r="AT1105" s="47">
        <f>AT1096*Settings!$C$13*(INDEX(AT$258:AT$269,$D1105)+INDEX(AT$245:AT$256,$D1105))</f>
        <v/>
      </c>
      <c r="AU1105" s="47">
        <f>AU1096*Settings!$C$13*(INDEX(AU$258:AU$269,$D1105)+INDEX(AU$245:AU$256,$D1105))</f>
        <v/>
      </c>
      <c r="AV1105" s="47">
        <f>AV1096*Settings!$C$13*(INDEX(AV$258:AV$269,$D1105)+INDEX(AV$245:AV$256,$D1105))</f>
        <v/>
      </c>
      <c r="AW1105" s="47">
        <f>AW1096*Settings!$C$13*(INDEX(AW$258:AW$269,$D1105)+INDEX(AW$245:AW$256,$D1105))</f>
        <v/>
      </c>
      <c r="AX1105" s="48">
        <f>REVENUE(AX1096,Settings!$C$13,INDEX(AX$258:AX$269,$D1105)+INDEX(AX$245:AX$256,$D1105))</f>
        <v/>
      </c>
    </row>
    <row r="1106" hidden="1" outlineLevel="2">
      <c r="A1106" s="5" t="inlineStr">
        <is>
          <t>rtx</t>
        </is>
      </c>
      <c r="B1106" s="5" t="inlineStr">
        <is>
          <t>ker</t>
        </is>
      </c>
      <c r="C1106" s="5" t="inlineStr">
        <is>
          <t>irn</t>
        </is>
      </c>
      <c r="D1106" s="40">
        <f>INDEX(Inputs!$R$5:$R$132,MATCH($B1106&amp;"|"&amp;$C1106,Inputs!$A$5:$A$132,0))</f>
        <v/>
      </c>
      <c r="E1106" s="39" t="n"/>
      <c r="F1106" s="39" t="n"/>
      <c r="G1106" s="39" t="n"/>
      <c r="H1106" s="5">
        <f>INDEX(Variables!$B$5:$B$105,MATCH($A1106,Variables!$A$5:$A$105,0))&amp;IF($C1106="",""," | "&amp;INDEX(Mapping!$B$5:$B$26,MATCH($C1106,Mapping!$A$5:$A$26,0))&amp;" | "&amp;INDEX(Mapping!$B$30:$B$41,MATCH($B1106,Mapping!$A$30:$A$41,0)))</f>
        <v/>
      </c>
      <c r="I1106" s="5">
        <f>INDEX(Variables!$C$5:$C$105,MATCH($A1106,Variables!$A$5:$A$105,0))</f>
        <v/>
      </c>
      <c r="J1106" s="5">
        <f>INDEX(Variables!$E$5:$E$105,MATCH($A1106,Variables!$A$5:$A$105,0))</f>
        <v/>
      </c>
      <c r="K1106" s="25">
        <f>LOWER(Settings!$C$4)&amp;".mit."&amp;$A1106&amp;IF($C1106="","","."&amp;$C1106&amp;"."&amp;$B1106)&amp;IF(INDEX(Variables!$D$5:$D$105,MATCH($A1106,Variables!$A$5:$A$105,0))="","","."&amp;INDEX(Variables!$D$5:$D$105,MATCH($A1106,Variables!$A$5:$A$105,0)))&amp;"."&amp;K$5</f>
        <v/>
      </c>
      <c r="L1106" s="46">
        <f>L1097*Settings!$C$13*(INDEX(L$258:L$269,$D1106)+INDEX(L$245:L$256,$D1106))</f>
        <v/>
      </c>
      <c r="M1106" s="47">
        <f>M1097*Settings!$C$13*(INDEX(M$258:M$269,$D1106)+INDEX(M$245:M$256,$D1106))</f>
        <v/>
      </c>
      <c r="N1106" s="47">
        <f>N1097*Settings!$C$13*(INDEX(N$258:N$269,$D1106)+INDEX(N$245:N$256,$D1106))</f>
        <v/>
      </c>
      <c r="O1106" s="47">
        <f>O1097*Settings!$C$13*(INDEX(O$258:O$269,$D1106)+INDEX(O$245:O$256,$D1106))</f>
        <v/>
      </c>
      <c r="P1106" s="47">
        <f>P1097*Settings!$C$13*(INDEX(P$258:P$269,$D1106)+INDEX(P$245:P$256,$D1106))</f>
        <v/>
      </c>
      <c r="Q1106" s="47">
        <f>Q1097*Settings!$C$13*(INDEX(Q$258:Q$269,$D1106)+INDEX(Q$245:Q$256,$D1106))</f>
        <v/>
      </c>
      <c r="R1106" s="47">
        <f>R1097*Settings!$C$13*(INDEX(R$258:R$269,$D1106)+INDEX(R$245:R$256,$D1106))</f>
        <v/>
      </c>
      <c r="S1106" s="47">
        <f>S1097*Settings!$C$13*(INDEX(S$258:S$269,$D1106)+INDEX(S$245:S$256,$D1106))</f>
        <v/>
      </c>
      <c r="T1106" s="47">
        <f>T1097*Settings!$C$13*(INDEX(T$258:T$269,$D1106)+INDEX(T$245:T$256,$D1106))</f>
        <v/>
      </c>
      <c r="U1106" s="47">
        <f>U1097*Settings!$C$13*(INDEX(U$258:U$269,$D1106)+INDEX(U$245:U$256,$D1106))</f>
        <v/>
      </c>
      <c r="V1106" s="47">
        <f>V1097*Settings!$C$13*(INDEX(V$258:V$269,$D1106)+INDEX(V$245:V$256,$D1106))</f>
        <v/>
      </c>
      <c r="W1106" s="47">
        <f>W1097*Settings!$C$13*(INDEX(W$258:W$269,$D1106)+INDEX(W$245:W$256,$D1106))</f>
        <v/>
      </c>
      <c r="X1106" s="47">
        <f>X1097*Settings!$C$13*(INDEX(X$258:X$269,$D1106)+INDEX(X$245:X$256,$D1106))</f>
        <v/>
      </c>
      <c r="Y1106" s="47">
        <f>Y1097*Settings!$C$13*(INDEX(Y$258:Y$269,$D1106)+INDEX(Y$245:Y$256,$D1106))</f>
        <v/>
      </c>
      <c r="Z1106" s="47">
        <f>Z1097*Settings!$C$13*(INDEX(Z$258:Z$269,$D1106)+INDEX(Z$245:Z$256,$D1106))</f>
        <v/>
      </c>
      <c r="AA1106" s="47">
        <f>AA1097*Settings!$C$13*(INDEX(AA$258:AA$269,$D1106)+INDEX(AA$245:AA$256,$D1106))</f>
        <v/>
      </c>
      <c r="AB1106" s="47">
        <f>AB1097*Settings!$C$13*(INDEX(AB$258:AB$269,$D1106)+INDEX(AB$245:AB$256,$D1106))</f>
        <v/>
      </c>
      <c r="AC1106" s="47">
        <f>AC1097*Settings!$C$13*(INDEX(AC$258:AC$269,$D1106)+INDEX(AC$245:AC$256,$D1106))</f>
        <v/>
      </c>
      <c r="AD1106" s="48">
        <f>REVENUE(AD1097,Settings!$C$13,INDEX(AD$258:AD$269,$D1106)+INDEX(AD$245:AD$256,$D1106))</f>
        <v/>
      </c>
      <c r="AE1106" s="25">
        <f>LOWER(Settings!$C$4)&amp;".mit."&amp;$A1106&amp;IF($C1106="","","."&amp;$C1106&amp;"."&amp;$B1106)&amp;IF(INDEX(Variables!$D$5:$D$105,MATCH($A1106,Variables!$A$5:$A$105,0))="","","."&amp;INDEX(Variables!$D$5:$D$105,MATCH($A1106,Variables!$A$5:$A$105,0)))&amp;"."&amp;AE$5</f>
        <v/>
      </c>
      <c r="AF1106" s="46">
        <f>AF1097*Settings!$C$13*(INDEX(AF$258:AF$269,$D1106)+INDEX(AF$245:AF$256,$D1106))</f>
        <v/>
      </c>
      <c r="AG1106" s="47">
        <f>AG1097*Settings!$C$13*(INDEX(AG$258:AG$269,$D1106)+INDEX(AG$245:AG$256,$D1106))</f>
        <v/>
      </c>
      <c r="AH1106" s="47">
        <f>AH1097*Settings!$C$13*(INDEX(AH$258:AH$269,$D1106)+INDEX(AH$245:AH$256,$D1106))</f>
        <v/>
      </c>
      <c r="AI1106" s="47">
        <f>AI1097*Settings!$C$13*(INDEX(AI$258:AI$269,$D1106)+INDEX(AI$245:AI$256,$D1106))</f>
        <v/>
      </c>
      <c r="AJ1106" s="47">
        <f>AJ1097*Settings!$C$13*(INDEX(AJ$258:AJ$269,$D1106)+INDEX(AJ$245:AJ$256,$D1106))</f>
        <v/>
      </c>
      <c r="AK1106" s="47">
        <f>AK1097*Settings!$C$13*(INDEX(AK$258:AK$269,$D1106)+INDEX(AK$245:AK$256,$D1106))</f>
        <v/>
      </c>
      <c r="AL1106" s="47">
        <f>AL1097*Settings!$C$13*(INDEX(AL$258:AL$269,$D1106)+INDEX(AL$245:AL$256,$D1106))</f>
        <v/>
      </c>
      <c r="AM1106" s="47">
        <f>AM1097*Settings!$C$13*(INDEX(AM$258:AM$269,$D1106)+INDEX(AM$245:AM$256,$D1106))</f>
        <v/>
      </c>
      <c r="AN1106" s="47">
        <f>AN1097*Settings!$C$13*(INDEX(AN$258:AN$269,$D1106)+INDEX(AN$245:AN$256,$D1106))</f>
        <v/>
      </c>
      <c r="AO1106" s="47">
        <f>AO1097*Settings!$C$13*(INDEX(AO$258:AO$269,$D1106)+INDEX(AO$245:AO$256,$D1106))</f>
        <v/>
      </c>
      <c r="AP1106" s="47">
        <f>AP1097*Settings!$C$13*(INDEX(AP$258:AP$269,$D1106)+INDEX(AP$245:AP$256,$D1106))</f>
        <v/>
      </c>
      <c r="AQ1106" s="47">
        <f>AQ1097*Settings!$C$13*(INDEX(AQ$258:AQ$269,$D1106)+INDEX(AQ$245:AQ$256,$D1106))</f>
        <v/>
      </c>
      <c r="AR1106" s="47">
        <f>AR1097*Settings!$C$13*(INDEX(AR$258:AR$269,$D1106)+INDEX(AR$245:AR$256,$D1106))</f>
        <v/>
      </c>
      <c r="AS1106" s="47">
        <f>AS1097*Settings!$C$13*(INDEX(AS$258:AS$269,$D1106)+INDEX(AS$245:AS$256,$D1106))</f>
        <v/>
      </c>
      <c r="AT1106" s="47">
        <f>AT1097*Settings!$C$13*(INDEX(AT$258:AT$269,$D1106)+INDEX(AT$245:AT$256,$D1106))</f>
        <v/>
      </c>
      <c r="AU1106" s="47">
        <f>AU1097*Settings!$C$13*(INDEX(AU$258:AU$269,$D1106)+INDEX(AU$245:AU$256,$D1106))</f>
        <v/>
      </c>
      <c r="AV1106" s="47">
        <f>AV1097*Settings!$C$13*(INDEX(AV$258:AV$269,$D1106)+INDEX(AV$245:AV$256,$D1106))</f>
        <v/>
      </c>
      <c r="AW1106" s="47">
        <f>AW1097*Settings!$C$13*(INDEX(AW$258:AW$269,$D1106)+INDEX(AW$245:AW$256,$D1106))</f>
        <v/>
      </c>
      <c r="AX1106" s="48">
        <f>REVENUE(AX1097,Settings!$C$13,INDEX(AX$258:AX$269,$D1106)+INDEX(AX$245:AX$256,$D1106))</f>
        <v/>
      </c>
    </row>
    <row r="1107" hidden="1" outlineLevel="2">
      <c r="A1107" s="5" t="inlineStr">
        <is>
          <t>rtx</t>
        </is>
      </c>
      <c r="B1107" s="5" t="inlineStr">
        <is>
          <t>oop</t>
        </is>
      </c>
      <c r="C1107" s="5" t="inlineStr">
        <is>
          <t>irn</t>
        </is>
      </c>
      <c r="D1107" s="40">
        <f>INDEX(Inputs!$R$5:$R$132,MATCH($B1107&amp;"|"&amp;$C1107,Inputs!$A$5:$A$132,0))</f>
        <v/>
      </c>
      <c r="E1107" s="39" t="n"/>
      <c r="F1107" s="39" t="n"/>
      <c r="G1107" s="39" t="n"/>
      <c r="H1107" s="5">
        <f>INDEX(Variables!$B$5:$B$105,MATCH($A1107,Variables!$A$5:$A$105,0))&amp;IF($C1107="",""," | "&amp;INDEX(Mapping!$B$5:$B$26,MATCH($C1107,Mapping!$A$5:$A$26,0))&amp;" | "&amp;INDEX(Mapping!$B$30:$B$41,MATCH($B1107,Mapping!$A$30:$A$41,0)))</f>
        <v/>
      </c>
      <c r="I1107" s="5">
        <f>INDEX(Variables!$C$5:$C$105,MATCH($A1107,Variables!$A$5:$A$105,0))</f>
        <v/>
      </c>
      <c r="J1107" s="5">
        <f>INDEX(Variables!$E$5:$E$105,MATCH($A1107,Variables!$A$5:$A$105,0))</f>
        <v/>
      </c>
      <c r="K1107" s="25">
        <f>LOWER(Settings!$C$4)&amp;".mit."&amp;$A1107&amp;IF($C1107="","","."&amp;$C1107&amp;"."&amp;$B1107)&amp;IF(INDEX(Variables!$D$5:$D$105,MATCH($A1107,Variables!$A$5:$A$105,0))="","","."&amp;INDEX(Variables!$D$5:$D$105,MATCH($A1107,Variables!$A$5:$A$105,0)))&amp;"."&amp;K$5</f>
        <v/>
      </c>
      <c r="L1107" s="46">
        <f>L1098*Settings!$C$13*(INDEX(L$258:L$269,$D1107)+INDEX(L$245:L$256,$D1107))</f>
        <v/>
      </c>
      <c r="M1107" s="47">
        <f>M1098*Settings!$C$13*(INDEX(M$258:M$269,$D1107)+INDEX(M$245:M$256,$D1107))</f>
        <v/>
      </c>
      <c r="N1107" s="47">
        <f>N1098*Settings!$C$13*(INDEX(N$258:N$269,$D1107)+INDEX(N$245:N$256,$D1107))</f>
        <v/>
      </c>
      <c r="O1107" s="47">
        <f>O1098*Settings!$C$13*(INDEX(O$258:O$269,$D1107)+INDEX(O$245:O$256,$D1107))</f>
        <v/>
      </c>
      <c r="P1107" s="47">
        <f>P1098*Settings!$C$13*(INDEX(P$258:P$269,$D1107)+INDEX(P$245:P$256,$D1107))</f>
        <v/>
      </c>
      <c r="Q1107" s="47">
        <f>Q1098*Settings!$C$13*(INDEX(Q$258:Q$269,$D1107)+INDEX(Q$245:Q$256,$D1107))</f>
        <v/>
      </c>
      <c r="R1107" s="47">
        <f>R1098*Settings!$C$13*(INDEX(R$258:R$269,$D1107)+INDEX(R$245:R$256,$D1107))</f>
        <v/>
      </c>
      <c r="S1107" s="47">
        <f>S1098*Settings!$C$13*(INDEX(S$258:S$269,$D1107)+INDEX(S$245:S$256,$D1107))</f>
        <v/>
      </c>
      <c r="T1107" s="47">
        <f>T1098*Settings!$C$13*(INDEX(T$258:T$269,$D1107)+INDEX(T$245:T$256,$D1107))</f>
        <v/>
      </c>
      <c r="U1107" s="47">
        <f>U1098*Settings!$C$13*(INDEX(U$258:U$269,$D1107)+INDEX(U$245:U$256,$D1107))</f>
        <v/>
      </c>
      <c r="V1107" s="47">
        <f>V1098*Settings!$C$13*(INDEX(V$258:V$269,$D1107)+INDEX(V$245:V$256,$D1107))</f>
        <v/>
      </c>
      <c r="W1107" s="47">
        <f>W1098*Settings!$C$13*(INDEX(W$258:W$269,$D1107)+INDEX(W$245:W$256,$D1107))</f>
        <v/>
      </c>
      <c r="X1107" s="47">
        <f>X1098*Settings!$C$13*(INDEX(X$258:X$269,$D1107)+INDEX(X$245:X$256,$D1107))</f>
        <v/>
      </c>
      <c r="Y1107" s="47">
        <f>Y1098*Settings!$C$13*(INDEX(Y$258:Y$269,$D1107)+INDEX(Y$245:Y$256,$D1107))</f>
        <v/>
      </c>
      <c r="Z1107" s="47">
        <f>Z1098*Settings!$C$13*(INDEX(Z$258:Z$269,$D1107)+INDEX(Z$245:Z$256,$D1107))</f>
        <v/>
      </c>
      <c r="AA1107" s="47">
        <f>AA1098*Settings!$C$13*(INDEX(AA$258:AA$269,$D1107)+INDEX(AA$245:AA$256,$D1107))</f>
        <v/>
      </c>
      <c r="AB1107" s="47">
        <f>AB1098*Settings!$C$13*(INDEX(AB$258:AB$269,$D1107)+INDEX(AB$245:AB$256,$D1107))</f>
        <v/>
      </c>
      <c r="AC1107" s="47">
        <f>AC1098*Settings!$C$13*(INDEX(AC$258:AC$269,$D1107)+INDEX(AC$245:AC$256,$D1107))</f>
        <v/>
      </c>
      <c r="AD1107" s="48">
        <f>REVENUE(AD1098,Settings!$C$13,INDEX(AD$258:AD$269,$D1107)+INDEX(AD$245:AD$256,$D1107))</f>
        <v/>
      </c>
      <c r="AE1107" s="25">
        <f>LOWER(Settings!$C$4)&amp;".mit."&amp;$A1107&amp;IF($C1107="","","."&amp;$C1107&amp;"."&amp;$B1107)&amp;IF(INDEX(Variables!$D$5:$D$105,MATCH($A1107,Variables!$A$5:$A$105,0))="","","."&amp;INDEX(Variables!$D$5:$D$105,MATCH($A1107,Variables!$A$5:$A$105,0)))&amp;"."&amp;AE$5</f>
        <v/>
      </c>
      <c r="AF1107" s="46">
        <f>AF1098*Settings!$C$13*(INDEX(AF$258:AF$269,$D1107)+INDEX(AF$245:AF$256,$D1107))</f>
        <v/>
      </c>
      <c r="AG1107" s="47">
        <f>AG1098*Settings!$C$13*(INDEX(AG$258:AG$269,$D1107)+INDEX(AG$245:AG$256,$D1107))</f>
        <v/>
      </c>
      <c r="AH1107" s="47">
        <f>AH1098*Settings!$C$13*(INDEX(AH$258:AH$269,$D1107)+INDEX(AH$245:AH$256,$D1107))</f>
        <v/>
      </c>
      <c r="AI1107" s="47">
        <f>AI1098*Settings!$C$13*(INDEX(AI$258:AI$269,$D1107)+INDEX(AI$245:AI$256,$D1107))</f>
        <v/>
      </c>
      <c r="AJ1107" s="47">
        <f>AJ1098*Settings!$C$13*(INDEX(AJ$258:AJ$269,$D1107)+INDEX(AJ$245:AJ$256,$D1107))</f>
        <v/>
      </c>
      <c r="AK1107" s="47">
        <f>AK1098*Settings!$C$13*(INDEX(AK$258:AK$269,$D1107)+INDEX(AK$245:AK$256,$D1107))</f>
        <v/>
      </c>
      <c r="AL1107" s="47">
        <f>AL1098*Settings!$C$13*(INDEX(AL$258:AL$269,$D1107)+INDEX(AL$245:AL$256,$D1107))</f>
        <v/>
      </c>
      <c r="AM1107" s="47">
        <f>AM1098*Settings!$C$13*(INDEX(AM$258:AM$269,$D1107)+INDEX(AM$245:AM$256,$D1107))</f>
        <v/>
      </c>
      <c r="AN1107" s="47">
        <f>AN1098*Settings!$C$13*(INDEX(AN$258:AN$269,$D1107)+INDEX(AN$245:AN$256,$D1107))</f>
        <v/>
      </c>
      <c r="AO1107" s="47">
        <f>AO1098*Settings!$C$13*(INDEX(AO$258:AO$269,$D1107)+INDEX(AO$245:AO$256,$D1107))</f>
        <v/>
      </c>
      <c r="AP1107" s="47">
        <f>AP1098*Settings!$C$13*(INDEX(AP$258:AP$269,$D1107)+INDEX(AP$245:AP$256,$D1107))</f>
        <v/>
      </c>
      <c r="AQ1107" s="47">
        <f>AQ1098*Settings!$C$13*(INDEX(AQ$258:AQ$269,$D1107)+INDEX(AQ$245:AQ$256,$D1107))</f>
        <v/>
      </c>
      <c r="AR1107" s="47">
        <f>AR1098*Settings!$C$13*(INDEX(AR$258:AR$269,$D1107)+INDEX(AR$245:AR$256,$D1107))</f>
        <v/>
      </c>
      <c r="AS1107" s="47">
        <f>AS1098*Settings!$C$13*(INDEX(AS$258:AS$269,$D1107)+INDEX(AS$245:AS$256,$D1107))</f>
        <v/>
      </c>
      <c r="AT1107" s="47">
        <f>AT1098*Settings!$C$13*(INDEX(AT$258:AT$269,$D1107)+INDEX(AT$245:AT$256,$D1107))</f>
        <v/>
      </c>
      <c r="AU1107" s="47">
        <f>AU1098*Settings!$C$13*(INDEX(AU$258:AU$269,$D1107)+INDEX(AU$245:AU$256,$D1107))</f>
        <v/>
      </c>
      <c r="AV1107" s="47">
        <f>AV1098*Settings!$C$13*(INDEX(AV$258:AV$269,$D1107)+INDEX(AV$245:AV$256,$D1107))</f>
        <v/>
      </c>
      <c r="AW1107" s="47">
        <f>AW1098*Settings!$C$13*(INDEX(AW$258:AW$269,$D1107)+INDEX(AW$245:AW$256,$D1107))</f>
        <v/>
      </c>
      <c r="AX1107" s="48">
        <f>REVENUE(AX1098,Settings!$C$13,INDEX(AX$258:AX$269,$D1107)+INDEX(AX$245:AX$256,$D1107))</f>
        <v/>
      </c>
    </row>
    <row r="1108" hidden="1" outlineLevel="2">
      <c r="A1108" s="5" t="inlineStr">
        <is>
          <t>rtx</t>
        </is>
      </c>
      <c r="B1108" s="5" t="inlineStr">
        <is>
          <t>bio</t>
        </is>
      </c>
      <c r="C1108" s="5" t="inlineStr">
        <is>
          <t>irn</t>
        </is>
      </c>
      <c r="D1108" s="40">
        <f>INDEX(Inputs!$R$5:$R$132,MATCH($B1108&amp;"|"&amp;$C1108,Inputs!$A$5:$A$132,0))</f>
        <v/>
      </c>
      <c r="E1108" s="39" t="n"/>
      <c r="F1108" s="39" t="n"/>
      <c r="G1108" s="39" t="n"/>
      <c r="H1108" s="5">
        <f>INDEX(Variables!$B$5:$B$105,MATCH($A1108,Variables!$A$5:$A$105,0))&amp;IF($C1108="",""," | "&amp;INDEX(Mapping!$B$5:$B$26,MATCH($C1108,Mapping!$A$5:$A$26,0))&amp;" | "&amp;INDEX(Mapping!$B$30:$B$41,MATCH($B1108,Mapping!$A$30:$A$41,0)))</f>
        <v/>
      </c>
      <c r="I1108" s="5">
        <f>INDEX(Variables!$C$5:$C$105,MATCH($A1108,Variables!$A$5:$A$105,0))</f>
        <v/>
      </c>
      <c r="J1108" s="5">
        <f>INDEX(Variables!$E$5:$E$105,MATCH($A1108,Variables!$A$5:$A$105,0))</f>
        <v/>
      </c>
      <c r="K1108" s="25">
        <f>LOWER(Settings!$C$4)&amp;".mit."&amp;$A1108&amp;IF($C1108="","","."&amp;$C1108&amp;"."&amp;$B1108)&amp;IF(INDEX(Variables!$D$5:$D$105,MATCH($A1108,Variables!$A$5:$A$105,0))="","","."&amp;INDEX(Variables!$D$5:$D$105,MATCH($A1108,Variables!$A$5:$A$105,0)))&amp;"."&amp;K$5</f>
        <v/>
      </c>
      <c r="L1108" s="46">
        <f>L1099*Settings!$C$13*(INDEX(L$258:L$269,$D1108)+INDEX(L$245:L$256,$D1108))</f>
        <v/>
      </c>
      <c r="M1108" s="47">
        <f>M1099*Settings!$C$13*(INDEX(M$258:M$269,$D1108)+INDEX(M$245:M$256,$D1108))</f>
        <v/>
      </c>
      <c r="N1108" s="47">
        <f>N1099*Settings!$C$13*(INDEX(N$258:N$269,$D1108)+INDEX(N$245:N$256,$D1108))</f>
        <v/>
      </c>
      <c r="O1108" s="47">
        <f>O1099*Settings!$C$13*(INDEX(O$258:O$269,$D1108)+INDEX(O$245:O$256,$D1108))</f>
        <v/>
      </c>
      <c r="P1108" s="47">
        <f>P1099*Settings!$C$13*(INDEX(P$258:P$269,$D1108)+INDEX(P$245:P$256,$D1108))</f>
        <v/>
      </c>
      <c r="Q1108" s="47">
        <f>Q1099*Settings!$C$13*(INDEX(Q$258:Q$269,$D1108)+INDEX(Q$245:Q$256,$D1108))</f>
        <v/>
      </c>
      <c r="R1108" s="47">
        <f>R1099*Settings!$C$13*(INDEX(R$258:R$269,$D1108)+INDEX(R$245:R$256,$D1108))</f>
        <v/>
      </c>
      <c r="S1108" s="47">
        <f>S1099*Settings!$C$13*(INDEX(S$258:S$269,$D1108)+INDEX(S$245:S$256,$D1108))</f>
        <v/>
      </c>
      <c r="T1108" s="47">
        <f>T1099*Settings!$C$13*(INDEX(T$258:T$269,$D1108)+INDEX(T$245:T$256,$D1108))</f>
        <v/>
      </c>
      <c r="U1108" s="47">
        <f>U1099*Settings!$C$13*(INDEX(U$258:U$269,$D1108)+INDEX(U$245:U$256,$D1108))</f>
        <v/>
      </c>
      <c r="V1108" s="47">
        <f>V1099*Settings!$C$13*(INDEX(V$258:V$269,$D1108)+INDEX(V$245:V$256,$D1108))</f>
        <v/>
      </c>
      <c r="W1108" s="47">
        <f>W1099*Settings!$C$13*(INDEX(W$258:W$269,$D1108)+INDEX(W$245:W$256,$D1108))</f>
        <v/>
      </c>
      <c r="X1108" s="47">
        <f>X1099*Settings!$C$13*(INDEX(X$258:X$269,$D1108)+INDEX(X$245:X$256,$D1108))</f>
        <v/>
      </c>
      <c r="Y1108" s="47">
        <f>Y1099*Settings!$C$13*(INDEX(Y$258:Y$269,$D1108)+INDEX(Y$245:Y$256,$D1108))</f>
        <v/>
      </c>
      <c r="Z1108" s="47">
        <f>Z1099*Settings!$C$13*(INDEX(Z$258:Z$269,$D1108)+INDEX(Z$245:Z$256,$D1108))</f>
        <v/>
      </c>
      <c r="AA1108" s="47">
        <f>AA1099*Settings!$C$13*(INDEX(AA$258:AA$269,$D1108)+INDEX(AA$245:AA$256,$D1108))</f>
        <v/>
      </c>
      <c r="AB1108" s="47">
        <f>AB1099*Settings!$C$13*(INDEX(AB$258:AB$269,$D1108)+INDEX(AB$245:AB$256,$D1108))</f>
        <v/>
      </c>
      <c r="AC1108" s="47">
        <f>AC1099*Settings!$C$13*(INDEX(AC$258:AC$269,$D1108)+INDEX(AC$245:AC$256,$D1108))</f>
        <v/>
      </c>
      <c r="AD1108" s="48">
        <f>REVENUE(AD1099,Settings!$C$13,INDEX(AD$258:AD$269,$D1108)+INDEX(AD$245:AD$256,$D1108))</f>
        <v/>
      </c>
      <c r="AE1108" s="25">
        <f>LOWER(Settings!$C$4)&amp;".mit."&amp;$A1108&amp;IF($C1108="","","."&amp;$C1108&amp;"."&amp;$B1108)&amp;IF(INDEX(Variables!$D$5:$D$105,MATCH($A1108,Variables!$A$5:$A$105,0))="","","."&amp;INDEX(Variables!$D$5:$D$105,MATCH($A1108,Variables!$A$5:$A$105,0)))&amp;"."&amp;AE$5</f>
        <v/>
      </c>
      <c r="AF1108" s="46">
        <f>AF1099*Settings!$C$13*(INDEX(AF$258:AF$269,$D1108)+INDEX(AF$245:AF$256,$D1108))</f>
        <v/>
      </c>
      <c r="AG1108" s="47">
        <f>AG1099*Settings!$C$13*(INDEX(AG$258:AG$269,$D1108)+INDEX(AG$245:AG$256,$D1108))</f>
        <v/>
      </c>
      <c r="AH1108" s="47">
        <f>AH1099*Settings!$C$13*(INDEX(AH$258:AH$269,$D1108)+INDEX(AH$245:AH$256,$D1108))</f>
        <v/>
      </c>
      <c r="AI1108" s="47">
        <f>AI1099*Settings!$C$13*(INDEX(AI$258:AI$269,$D1108)+INDEX(AI$245:AI$256,$D1108))</f>
        <v/>
      </c>
      <c r="AJ1108" s="47">
        <f>AJ1099*Settings!$C$13*(INDEX(AJ$258:AJ$269,$D1108)+INDEX(AJ$245:AJ$256,$D1108))</f>
        <v/>
      </c>
      <c r="AK1108" s="47">
        <f>AK1099*Settings!$C$13*(INDEX(AK$258:AK$269,$D1108)+INDEX(AK$245:AK$256,$D1108))</f>
        <v/>
      </c>
      <c r="AL1108" s="47">
        <f>AL1099*Settings!$C$13*(INDEX(AL$258:AL$269,$D1108)+INDEX(AL$245:AL$256,$D1108))</f>
        <v/>
      </c>
      <c r="AM1108" s="47">
        <f>AM1099*Settings!$C$13*(INDEX(AM$258:AM$269,$D1108)+INDEX(AM$245:AM$256,$D1108))</f>
        <v/>
      </c>
      <c r="AN1108" s="47">
        <f>AN1099*Settings!$C$13*(INDEX(AN$258:AN$269,$D1108)+INDEX(AN$245:AN$256,$D1108))</f>
        <v/>
      </c>
      <c r="AO1108" s="47">
        <f>AO1099*Settings!$C$13*(INDEX(AO$258:AO$269,$D1108)+INDEX(AO$245:AO$256,$D1108))</f>
        <v/>
      </c>
      <c r="AP1108" s="47">
        <f>AP1099*Settings!$C$13*(INDEX(AP$258:AP$269,$D1108)+INDEX(AP$245:AP$256,$D1108))</f>
        <v/>
      </c>
      <c r="AQ1108" s="47">
        <f>AQ1099*Settings!$C$13*(INDEX(AQ$258:AQ$269,$D1108)+INDEX(AQ$245:AQ$256,$D1108))</f>
        <v/>
      </c>
      <c r="AR1108" s="47">
        <f>AR1099*Settings!$C$13*(INDEX(AR$258:AR$269,$D1108)+INDEX(AR$245:AR$256,$D1108))</f>
        <v/>
      </c>
      <c r="AS1108" s="47">
        <f>AS1099*Settings!$C$13*(INDEX(AS$258:AS$269,$D1108)+INDEX(AS$245:AS$256,$D1108))</f>
        <v/>
      </c>
      <c r="AT1108" s="47">
        <f>AT1099*Settings!$C$13*(INDEX(AT$258:AT$269,$D1108)+INDEX(AT$245:AT$256,$D1108))</f>
        <v/>
      </c>
      <c r="AU1108" s="47">
        <f>AU1099*Settings!$C$13*(INDEX(AU$258:AU$269,$D1108)+INDEX(AU$245:AU$256,$D1108))</f>
        <v/>
      </c>
      <c r="AV1108" s="47">
        <f>AV1099*Settings!$C$13*(INDEX(AV$258:AV$269,$D1108)+INDEX(AV$245:AV$256,$D1108))</f>
        <v/>
      </c>
      <c r="AW1108" s="47">
        <f>AW1099*Settings!$C$13*(INDEX(AW$258:AW$269,$D1108)+INDEX(AW$245:AW$256,$D1108))</f>
        <v/>
      </c>
      <c r="AX1108" s="48">
        <f>REVENUE(AX1099,Settings!$C$13,INDEX(AX$258:AX$269,$D1108)+INDEX(AX$245:AX$256,$D1108))</f>
        <v/>
      </c>
    </row>
    <row r="1109" hidden="1" outlineLevel="2"/>
    <row r="1110" hidden="1" outlineLevel="2">
      <c r="A1110" s="5" t="inlineStr">
        <is>
          <t>rsub</t>
        </is>
      </c>
      <c r="B1110" s="5" t="inlineStr">
        <is>
          <t>coa</t>
        </is>
      </c>
      <c r="C1110" s="5" t="inlineStr">
        <is>
          <t>irn</t>
        </is>
      </c>
      <c r="D1110" s="40">
        <f>INDEX(Inputs!$R$5:$R$132,MATCH($B1110&amp;"|"&amp;$C1110,Inputs!$A$5:$A$132,0))</f>
        <v/>
      </c>
      <c r="E1110" s="39" t="n"/>
      <c r="F1110" s="39" t="n"/>
      <c r="G1110" s="39" t="n"/>
      <c r="H1110" s="5">
        <f>INDEX(Variables!$B$5:$B$105,MATCH($A1110,Variables!$A$5:$A$105,0))&amp;IF($C1110="",""," | "&amp;INDEX(Mapping!$B$5:$B$26,MATCH($C1110,Mapping!$A$5:$A$26,0))&amp;" | "&amp;INDEX(Mapping!$B$30:$B$41,MATCH($B1110,Mapping!$A$30:$A$41,0)))</f>
        <v/>
      </c>
      <c r="I1110" s="5">
        <f>INDEX(Variables!$C$5:$C$105,MATCH($A1110,Variables!$A$5:$A$105,0))</f>
        <v/>
      </c>
      <c r="J1110" s="5">
        <f>INDEX(Variables!$E$5:$E$105,MATCH($A1110,Variables!$A$5:$A$105,0))</f>
        <v/>
      </c>
      <c r="K1110" s="25">
        <f>LOWER(Settings!$C$4)&amp;".mit."&amp;$A1110&amp;IF($C1110="","","."&amp;$C1110&amp;"."&amp;$B1110)&amp;IF(INDEX(Variables!$D$5:$D$105,MATCH($A1110,Variables!$A$5:$A$105,0))="","","."&amp;INDEX(Variables!$D$5:$D$105,MATCH($A1110,Variables!$A$5:$A$105,0)))&amp;"."&amp;K$5</f>
        <v/>
      </c>
      <c r="L1110" s="46">
        <f>L1092*Settings!$C$13*(INDEX(L$271:L$282,$D1110))</f>
        <v/>
      </c>
      <c r="M1110" s="47">
        <f>M1092*Settings!$C$13*(INDEX(M$271:M$282,$D1110))</f>
        <v/>
      </c>
      <c r="N1110" s="47">
        <f>N1092*Settings!$C$13*(INDEX(N$271:N$282,$D1110))</f>
        <v/>
      </c>
      <c r="O1110" s="47">
        <f>O1092*Settings!$C$13*(INDEX(O$271:O$282,$D1110))</f>
        <v/>
      </c>
      <c r="P1110" s="47">
        <f>P1092*Settings!$C$13*(INDEX(P$271:P$282,$D1110))</f>
        <v/>
      </c>
      <c r="Q1110" s="47">
        <f>Q1092*Settings!$C$13*(INDEX(Q$271:Q$282,$D1110))</f>
        <v/>
      </c>
      <c r="R1110" s="47">
        <f>R1092*Settings!$C$13*(INDEX(R$271:R$282,$D1110))</f>
        <v/>
      </c>
      <c r="S1110" s="47">
        <f>S1092*Settings!$C$13*(INDEX(S$271:S$282,$D1110))</f>
        <v/>
      </c>
      <c r="T1110" s="47">
        <f>T1092*Settings!$C$13*(INDEX(T$271:T$282,$D1110))</f>
        <v/>
      </c>
      <c r="U1110" s="47">
        <f>U1092*Settings!$C$13*(INDEX(U$271:U$282,$D1110))</f>
        <v/>
      </c>
      <c r="V1110" s="47">
        <f>V1092*Settings!$C$13*(INDEX(V$271:V$282,$D1110))</f>
        <v/>
      </c>
      <c r="W1110" s="47">
        <f>W1092*Settings!$C$13*(INDEX(W$271:W$282,$D1110))</f>
        <v/>
      </c>
      <c r="X1110" s="47">
        <f>X1092*Settings!$C$13*(INDEX(X$271:X$282,$D1110))</f>
        <v/>
      </c>
      <c r="Y1110" s="47">
        <f>Y1092*Settings!$C$13*(INDEX(Y$271:Y$282,$D1110))</f>
        <v/>
      </c>
      <c r="Z1110" s="47">
        <f>Z1092*Settings!$C$13*(INDEX(Z$271:Z$282,$D1110))</f>
        <v/>
      </c>
      <c r="AA1110" s="47">
        <f>AA1092*Settings!$C$13*(INDEX(AA$271:AA$282,$D1110))</f>
        <v/>
      </c>
      <c r="AB1110" s="47">
        <f>AB1092*Settings!$C$13*(INDEX(AB$271:AB$282,$D1110))</f>
        <v/>
      </c>
      <c r="AC1110" s="47">
        <f>AC1092*Settings!$C$13*(INDEX(AC$271:AC$282,$D1110))</f>
        <v/>
      </c>
      <c r="AD1110" s="48">
        <f>REVENUE(AD1092,Settings!$C$13,INDEX(AD$271:AD$282,$D1110))</f>
        <v/>
      </c>
      <c r="AE1110" s="25">
        <f>LOWER(Settings!$C$4)&amp;".mit."&amp;$A1110&amp;IF($C1110="","","."&amp;$C1110&amp;"."&amp;$B1110)&amp;IF(INDEX(Variables!$D$5:$D$105,MATCH($A1110,Variables!$A$5:$A$105,0))="","","."&amp;INDEX(Variables!$D$5:$D$105,MATCH($A1110,Variables!$A$5:$A$105,0)))&amp;"."&amp;AE$5</f>
        <v/>
      </c>
      <c r="AF1110" s="46">
        <f>AF1092*Settings!$C$13*(INDEX(AF$271:AF$282,$D1110))</f>
        <v/>
      </c>
      <c r="AG1110" s="47">
        <f>AG1092*Settings!$C$13*(INDEX(AG$271:AG$282,$D1110))</f>
        <v/>
      </c>
      <c r="AH1110" s="47">
        <f>AH1092*Settings!$C$13*(INDEX(AH$271:AH$282,$D1110))</f>
        <v/>
      </c>
      <c r="AI1110" s="47">
        <f>AI1092*Settings!$C$13*(INDEX(AI$271:AI$282,$D1110))</f>
        <v/>
      </c>
      <c r="AJ1110" s="47">
        <f>AJ1092*Settings!$C$13*(INDEX(AJ$271:AJ$282,$D1110))</f>
        <v/>
      </c>
      <c r="AK1110" s="47">
        <f>AK1092*Settings!$C$13*(INDEX(AK$271:AK$282,$D1110))</f>
        <v/>
      </c>
      <c r="AL1110" s="47">
        <f>AL1092*Settings!$C$13*(INDEX(AL$271:AL$282,$D1110))</f>
        <v/>
      </c>
      <c r="AM1110" s="47">
        <f>AM1092*Settings!$C$13*(INDEX(AM$271:AM$282,$D1110))</f>
        <v/>
      </c>
      <c r="AN1110" s="47">
        <f>AN1092*Settings!$C$13*(INDEX(AN$271:AN$282,$D1110))</f>
        <v/>
      </c>
      <c r="AO1110" s="47">
        <f>AO1092*Settings!$C$13*(INDEX(AO$271:AO$282,$D1110))</f>
        <v/>
      </c>
      <c r="AP1110" s="47">
        <f>AP1092*Settings!$C$13*(INDEX(AP$271:AP$282,$D1110))</f>
        <v/>
      </c>
      <c r="AQ1110" s="47">
        <f>AQ1092*Settings!$C$13*(INDEX(AQ$271:AQ$282,$D1110))</f>
        <v/>
      </c>
      <c r="AR1110" s="47">
        <f>AR1092*Settings!$C$13*(INDEX(AR$271:AR$282,$D1110))</f>
        <v/>
      </c>
      <c r="AS1110" s="47">
        <f>AS1092*Settings!$C$13*(INDEX(AS$271:AS$282,$D1110))</f>
        <v/>
      </c>
      <c r="AT1110" s="47">
        <f>AT1092*Settings!$C$13*(INDEX(AT$271:AT$282,$D1110))</f>
        <v/>
      </c>
      <c r="AU1110" s="47">
        <f>AU1092*Settings!$C$13*(INDEX(AU$271:AU$282,$D1110))</f>
        <v/>
      </c>
      <c r="AV1110" s="47">
        <f>AV1092*Settings!$C$13*(INDEX(AV$271:AV$282,$D1110))</f>
        <v/>
      </c>
      <c r="AW1110" s="47">
        <f>AW1092*Settings!$C$13*(INDEX(AW$271:AW$282,$D1110))</f>
        <v/>
      </c>
      <c r="AX1110" s="48">
        <f>REVENUE(AX1092,Settings!$C$13,INDEX(AX$271:AX$282,$D1110))</f>
        <v/>
      </c>
    </row>
    <row r="1111" hidden="1" outlineLevel="2">
      <c r="A1111" s="5" t="inlineStr">
        <is>
          <t>rsub</t>
        </is>
      </c>
      <c r="B1111" s="5" t="inlineStr">
        <is>
          <t>nga</t>
        </is>
      </c>
      <c r="C1111" s="5" t="inlineStr">
        <is>
          <t>irn</t>
        </is>
      </c>
      <c r="D1111" s="40">
        <f>INDEX(Inputs!$R$5:$R$132,MATCH($B1111&amp;"|"&amp;$C1111,Inputs!$A$5:$A$132,0))</f>
        <v/>
      </c>
      <c r="E1111" s="39" t="n"/>
      <c r="F1111" s="39" t="n"/>
      <c r="G1111" s="39" t="n"/>
      <c r="H1111" s="5">
        <f>INDEX(Variables!$B$5:$B$105,MATCH($A1111,Variables!$A$5:$A$105,0))&amp;IF($C1111="",""," | "&amp;INDEX(Mapping!$B$5:$B$26,MATCH($C1111,Mapping!$A$5:$A$26,0))&amp;" | "&amp;INDEX(Mapping!$B$30:$B$41,MATCH($B1111,Mapping!$A$30:$A$41,0)))</f>
        <v/>
      </c>
      <c r="I1111" s="5">
        <f>INDEX(Variables!$C$5:$C$105,MATCH($A1111,Variables!$A$5:$A$105,0))</f>
        <v/>
      </c>
      <c r="J1111" s="5">
        <f>INDEX(Variables!$E$5:$E$105,MATCH($A1111,Variables!$A$5:$A$105,0))</f>
        <v/>
      </c>
      <c r="K1111" s="25">
        <f>LOWER(Settings!$C$4)&amp;".mit."&amp;$A1111&amp;IF($C1111="","","."&amp;$C1111&amp;"."&amp;$B1111)&amp;IF(INDEX(Variables!$D$5:$D$105,MATCH($A1111,Variables!$A$5:$A$105,0))="","","."&amp;INDEX(Variables!$D$5:$D$105,MATCH($A1111,Variables!$A$5:$A$105,0)))&amp;"."&amp;K$5</f>
        <v/>
      </c>
      <c r="L1111" s="46">
        <f>L1093*Settings!$C$13*(INDEX(L$271:L$282,$D1111))</f>
        <v/>
      </c>
      <c r="M1111" s="47">
        <f>M1093*Settings!$C$13*(INDEX(M$271:M$282,$D1111))</f>
        <v/>
      </c>
      <c r="N1111" s="47">
        <f>N1093*Settings!$C$13*(INDEX(N$271:N$282,$D1111))</f>
        <v/>
      </c>
      <c r="O1111" s="47">
        <f>O1093*Settings!$C$13*(INDEX(O$271:O$282,$D1111))</f>
        <v/>
      </c>
      <c r="P1111" s="47">
        <f>P1093*Settings!$C$13*(INDEX(P$271:P$282,$D1111))</f>
        <v/>
      </c>
      <c r="Q1111" s="47">
        <f>Q1093*Settings!$C$13*(INDEX(Q$271:Q$282,$D1111))</f>
        <v/>
      </c>
      <c r="R1111" s="47">
        <f>R1093*Settings!$C$13*(INDEX(R$271:R$282,$D1111))</f>
        <v/>
      </c>
      <c r="S1111" s="47">
        <f>S1093*Settings!$C$13*(INDEX(S$271:S$282,$D1111))</f>
        <v/>
      </c>
      <c r="T1111" s="47">
        <f>T1093*Settings!$C$13*(INDEX(T$271:T$282,$D1111))</f>
        <v/>
      </c>
      <c r="U1111" s="47">
        <f>U1093*Settings!$C$13*(INDEX(U$271:U$282,$D1111))</f>
        <v/>
      </c>
      <c r="V1111" s="47">
        <f>V1093*Settings!$C$13*(INDEX(V$271:V$282,$D1111))</f>
        <v/>
      </c>
      <c r="W1111" s="47">
        <f>W1093*Settings!$C$13*(INDEX(W$271:W$282,$D1111))</f>
        <v/>
      </c>
      <c r="X1111" s="47">
        <f>X1093*Settings!$C$13*(INDEX(X$271:X$282,$D1111))</f>
        <v/>
      </c>
      <c r="Y1111" s="47">
        <f>Y1093*Settings!$C$13*(INDEX(Y$271:Y$282,$D1111))</f>
        <v/>
      </c>
      <c r="Z1111" s="47">
        <f>Z1093*Settings!$C$13*(INDEX(Z$271:Z$282,$D1111))</f>
        <v/>
      </c>
      <c r="AA1111" s="47">
        <f>AA1093*Settings!$C$13*(INDEX(AA$271:AA$282,$D1111))</f>
        <v/>
      </c>
      <c r="AB1111" s="47">
        <f>AB1093*Settings!$C$13*(INDEX(AB$271:AB$282,$D1111))</f>
        <v/>
      </c>
      <c r="AC1111" s="47">
        <f>AC1093*Settings!$C$13*(INDEX(AC$271:AC$282,$D1111))</f>
        <v/>
      </c>
      <c r="AD1111" s="48">
        <f>REVENUE(AD1093,Settings!$C$13,INDEX(AD$271:AD$282,$D1111))</f>
        <v/>
      </c>
      <c r="AE1111" s="25">
        <f>LOWER(Settings!$C$4)&amp;".mit."&amp;$A1111&amp;IF($C1111="","","."&amp;$C1111&amp;"."&amp;$B1111)&amp;IF(INDEX(Variables!$D$5:$D$105,MATCH($A1111,Variables!$A$5:$A$105,0))="","","."&amp;INDEX(Variables!$D$5:$D$105,MATCH($A1111,Variables!$A$5:$A$105,0)))&amp;"."&amp;AE$5</f>
        <v/>
      </c>
      <c r="AF1111" s="46">
        <f>AF1093*Settings!$C$13*(INDEX(AF$271:AF$282,$D1111))</f>
        <v/>
      </c>
      <c r="AG1111" s="47">
        <f>AG1093*Settings!$C$13*(INDEX(AG$271:AG$282,$D1111))</f>
        <v/>
      </c>
      <c r="AH1111" s="47">
        <f>AH1093*Settings!$C$13*(INDEX(AH$271:AH$282,$D1111))</f>
        <v/>
      </c>
      <c r="AI1111" s="47">
        <f>AI1093*Settings!$C$13*(INDEX(AI$271:AI$282,$D1111))</f>
        <v/>
      </c>
      <c r="AJ1111" s="47">
        <f>AJ1093*Settings!$C$13*(INDEX(AJ$271:AJ$282,$D1111))</f>
        <v/>
      </c>
      <c r="AK1111" s="47">
        <f>AK1093*Settings!$C$13*(INDEX(AK$271:AK$282,$D1111))</f>
        <v/>
      </c>
      <c r="AL1111" s="47">
        <f>AL1093*Settings!$C$13*(INDEX(AL$271:AL$282,$D1111))</f>
        <v/>
      </c>
      <c r="AM1111" s="47">
        <f>AM1093*Settings!$C$13*(INDEX(AM$271:AM$282,$D1111))</f>
        <v/>
      </c>
      <c r="AN1111" s="47">
        <f>AN1093*Settings!$C$13*(INDEX(AN$271:AN$282,$D1111))</f>
        <v/>
      </c>
      <c r="AO1111" s="47">
        <f>AO1093*Settings!$C$13*(INDEX(AO$271:AO$282,$D1111))</f>
        <v/>
      </c>
      <c r="AP1111" s="47">
        <f>AP1093*Settings!$C$13*(INDEX(AP$271:AP$282,$D1111))</f>
        <v/>
      </c>
      <c r="AQ1111" s="47">
        <f>AQ1093*Settings!$C$13*(INDEX(AQ$271:AQ$282,$D1111))</f>
        <v/>
      </c>
      <c r="AR1111" s="47">
        <f>AR1093*Settings!$C$13*(INDEX(AR$271:AR$282,$D1111))</f>
        <v/>
      </c>
      <c r="AS1111" s="47">
        <f>AS1093*Settings!$C$13*(INDEX(AS$271:AS$282,$D1111))</f>
        <v/>
      </c>
      <c r="AT1111" s="47">
        <f>AT1093*Settings!$C$13*(INDEX(AT$271:AT$282,$D1111))</f>
        <v/>
      </c>
      <c r="AU1111" s="47">
        <f>AU1093*Settings!$C$13*(INDEX(AU$271:AU$282,$D1111))</f>
        <v/>
      </c>
      <c r="AV1111" s="47">
        <f>AV1093*Settings!$C$13*(INDEX(AV$271:AV$282,$D1111))</f>
        <v/>
      </c>
      <c r="AW1111" s="47">
        <f>AW1093*Settings!$C$13*(INDEX(AW$271:AW$282,$D1111))</f>
        <v/>
      </c>
      <c r="AX1111" s="48">
        <f>REVENUE(AX1093,Settings!$C$13,INDEX(AX$271:AX$282,$D1111))</f>
        <v/>
      </c>
    </row>
    <row r="1112" hidden="1" outlineLevel="2">
      <c r="A1112" s="5" t="inlineStr">
        <is>
          <t>rsub</t>
        </is>
      </c>
      <c r="B1112" s="5" t="inlineStr">
        <is>
          <t>gso</t>
        </is>
      </c>
      <c r="C1112" s="5" t="inlineStr">
        <is>
          <t>irn</t>
        </is>
      </c>
      <c r="D1112" s="40">
        <f>INDEX(Inputs!$R$5:$R$132,MATCH($B1112&amp;"|"&amp;$C1112,Inputs!$A$5:$A$132,0))</f>
        <v/>
      </c>
      <c r="E1112" s="39" t="n"/>
      <c r="F1112" s="39" t="n"/>
      <c r="G1112" s="39" t="n"/>
      <c r="H1112" s="5">
        <f>INDEX(Variables!$B$5:$B$105,MATCH($A1112,Variables!$A$5:$A$105,0))&amp;IF($C1112="",""," | "&amp;INDEX(Mapping!$B$5:$B$26,MATCH($C1112,Mapping!$A$5:$A$26,0))&amp;" | "&amp;INDEX(Mapping!$B$30:$B$41,MATCH($B1112,Mapping!$A$30:$A$41,0)))</f>
        <v/>
      </c>
      <c r="I1112" s="5">
        <f>INDEX(Variables!$C$5:$C$105,MATCH($A1112,Variables!$A$5:$A$105,0))</f>
        <v/>
      </c>
      <c r="J1112" s="5">
        <f>INDEX(Variables!$E$5:$E$105,MATCH($A1112,Variables!$A$5:$A$105,0))</f>
        <v/>
      </c>
      <c r="K1112" s="25">
        <f>LOWER(Settings!$C$4)&amp;".mit."&amp;$A1112&amp;IF($C1112="","","."&amp;$C1112&amp;"."&amp;$B1112)&amp;IF(INDEX(Variables!$D$5:$D$105,MATCH($A1112,Variables!$A$5:$A$105,0))="","","."&amp;INDEX(Variables!$D$5:$D$105,MATCH($A1112,Variables!$A$5:$A$105,0)))&amp;"."&amp;K$5</f>
        <v/>
      </c>
      <c r="L1112" s="46">
        <f>L1094*Settings!$C$13*(INDEX(L$271:L$282,$D1112))</f>
        <v/>
      </c>
      <c r="M1112" s="47">
        <f>M1094*Settings!$C$13*(INDEX(M$271:M$282,$D1112))</f>
        <v/>
      </c>
      <c r="N1112" s="47">
        <f>N1094*Settings!$C$13*(INDEX(N$271:N$282,$D1112))</f>
        <v/>
      </c>
      <c r="O1112" s="47">
        <f>O1094*Settings!$C$13*(INDEX(O$271:O$282,$D1112))</f>
        <v/>
      </c>
      <c r="P1112" s="47">
        <f>P1094*Settings!$C$13*(INDEX(P$271:P$282,$D1112))</f>
        <v/>
      </c>
      <c r="Q1112" s="47">
        <f>Q1094*Settings!$C$13*(INDEX(Q$271:Q$282,$D1112))</f>
        <v/>
      </c>
      <c r="R1112" s="47">
        <f>R1094*Settings!$C$13*(INDEX(R$271:R$282,$D1112))</f>
        <v/>
      </c>
      <c r="S1112" s="47">
        <f>S1094*Settings!$C$13*(INDEX(S$271:S$282,$D1112))</f>
        <v/>
      </c>
      <c r="T1112" s="47">
        <f>T1094*Settings!$C$13*(INDEX(T$271:T$282,$D1112))</f>
        <v/>
      </c>
      <c r="U1112" s="47">
        <f>U1094*Settings!$C$13*(INDEX(U$271:U$282,$D1112))</f>
        <v/>
      </c>
      <c r="V1112" s="47">
        <f>V1094*Settings!$C$13*(INDEX(V$271:V$282,$D1112))</f>
        <v/>
      </c>
      <c r="W1112" s="47">
        <f>W1094*Settings!$C$13*(INDEX(W$271:W$282,$D1112))</f>
        <v/>
      </c>
      <c r="X1112" s="47">
        <f>X1094*Settings!$C$13*(INDEX(X$271:X$282,$D1112))</f>
        <v/>
      </c>
      <c r="Y1112" s="47">
        <f>Y1094*Settings!$C$13*(INDEX(Y$271:Y$282,$D1112))</f>
        <v/>
      </c>
      <c r="Z1112" s="47">
        <f>Z1094*Settings!$C$13*(INDEX(Z$271:Z$282,$D1112))</f>
        <v/>
      </c>
      <c r="AA1112" s="47">
        <f>AA1094*Settings!$C$13*(INDEX(AA$271:AA$282,$D1112))</f>
        <v/>
      </c>
      <c r="AB1112" s="47">
        <f>AB1094*Settings!$C$13*(INDEX(AB$271:AB$282,$D1112))</f>
        <v/>
      </c>
      <c r="AC1112" s="47">
        <f>AC1094*Settings!$C$13*(INDEX(AC$271:AC$282,$D1112))</f>
        <v/>
      </c>
      <c r="AD1112" s="48">
        <f>REVENUE(AD1094,Settings!$C$13,INDEX(AD$271:AD$282,$D1112))</f>
        <v/>
      </c>
      <c r="AE1112" s="25">
        <f>LOWER(Settings!$C$4)&amp;".mit."&amp;$A1112&amp;IF($C1112="","","."&amp;$C1112&amp;"."&amp;$B1112)&amp;IF(INDEX(Variables!$D$5:$D$105,MATCH($A1112,Variables!$A$5:$A$105,0))="","","."&amp;INDEX(Variables!$D$5:$D$105,MATCH($A1112,Variables!$A$5:$A$105,0)))&amp;"."&amp;AE$5</f>
        <v/>
      </c>
      <c r="AF1112" s="46">
        <f>AF1094*Settings!$C$13*(INDEX(AF$271:AF$282,$D1112))</f>
        <v/>
      </c>
      <c r="AG1112" s="47">
        <f>AG1094*Settings!$C$13*(INDEX(AG$271:AG$282,$D1112))</f>
        <v/>
      </c>
      <c r="AH1112" s="47">
        <f>AH1094*Settings!$C$13*(INDEX(AH$271:AH$282,$D1112))</f>
        <v/>
      </c>
      <c r="AI1112" s="47">
        <f>AI1094*Settings!$C$13*(INDEX(AI$271:AI$282,$D1112))</f>
        <v/>
      </c>
      <c r="AJ1112" s="47">
        <f>AJ1094*Settings!$C$13*(INDEX(AJ$271:AJ$282,$D1112))</f>
        <v/>
      </c>
      <c r="AK1112" s="47">
        <f>AK1094*Settings!$C$13*(INDEX(AK$271:AK$282,$D1112))</f>
        <v/>
      </c>
      <c r="AL1112" s="47">
        <f>AL1094*Settings!$C$13*(INDEX(AL$271:AL$282,$D1112))</f>
        <v/>
      </c>
      <c r="AM1112" s="47">
        <f>AM1094*Settings!$C$13*(INDEX(AM$271:AM$282,$D1112))</f>
        <v/>
      </c>
      <c r="AN1112" s="47">
        <f>AN1094*Settings!$C$13*(INDEX(AN$271:AN$282,$D1112))</f>
        <v/>
      </c>
      <c r="AO1112" s="47">
        <f>AO1094*Settings!$C$13*(INDEX(AO$271:AO$282,$D1112))</f>
        <v/>
      </c>
      <c r="AP1112" s="47">
        <f>AP1094*Settings!$C$13*(INDEX(AP$271:AP$282,$D1112))</f>
        <v/>
      </c>
      <c r="AQ1112" s="47">
        <f>AQ1094*Settings!$C$13*(INDEX(AQ$271:AQ$282,$D1112))</f>
        <v/>
      </c>
      <c r="AR1112" s="47">
        <f>AR1094*Settings!$C$13*(INDEX(AR$271:AR$282,$D1112))</f>
        <v/>
      </c>
      <c r="AS1112" s="47">
        <f>AS1094*Settings!$C$13*(INDEX(AS$271:AS$282,$D1112))</f>
        <v/>
      </c>
      <c r="AT1112" s="47">
        <f>AT1094*Settings!$C$13*(INDEX(AT$271:AT$282,$D1112))</f>
        <v/>
      </c>
      <c r="AU1112" s="47">
        <f>AU1094*Settings!$C$13*(INDEX(AU$271:AU$282,$D1112))</f>
        <v/>
      </c>
      <c r="AV1112" s="47">
        <f>AV1094*Settings!$C$13*(INDEX(AV$271:AV$282,$D1112))</f>
        <v/>
      </c>
      <c r="AW1112" s="47">
        <f>AW1094*Settings!$C$13*(INDEX(AW$271:AW$282,$D1112))</f>
        <v/>
      </c>
      <c r="AX1112" s="48">
        <f>REVENUE(AX1094,Settings!$C$13,INDEX(AX$271:AX$282,$D1112))</f>
        <v/>
      </c>
    </row>
    <row r="1113" hidden="1" outlineLevel="2">
      <c r="A1113" s="5" t="inlineStr">
        <is>
          <t>rsub</t>
        </is>
      </c>
      <c r="B1113" s="5" t="inlineStr">
        <is>
          <t>die</t>
        </is>
      </c>
      <c r="C1113" s="5" t="inlineStr">
        <is>
          <t>irn</t>
        </is>
      </c>
      <c r="D1113" s="40">
        <f>INDEX(Inputs!$R$5:$R$132,MATCH($B1113&amp;"|"&amp;$C1113,Inputs!$A$5:$A$132,0))</f>
        <v/>
      </c>
      <c r="E1113" s="39" t="n"/>
      <c r="F1113" s="39" t="n"/>
      <c r="G1113" s="39" t="n"/>
      <c r="H1113" s="5">
        <f>INDEX(Variables!$B$5:$B$105,MATCH($A1113,Variables!$A$5:$A$105,0))&amp;IF($C1113="",""," | "&amp;INDEX(Mapping!$B$5:$B$26,MATCH($C1113,Mapping!$A$5:$A$26,0))&amp;" | "&amp;INDEX(Mapping!$B$30:$B$41,MATCH($B1113,Mapping!$A$30:$A$41,0)))</f>
        <v/>
      </c>
      <c r="I1113" s="5">
        <f>INDEX(Variables!$C$5:$C$105,MATCH($A1113,Variables!$A$5:$A$105,0))</f>
        <v/>
      </c>
      <c r="J1113" s="5">
        <f>INDEX(Variables!$E$5:$E$105,MATCH($A1113,Variables!$A$5:$A$105,0))</f>
        <v/>
      </c>
      <c r="K1113" s="25">
        <f>LOWER(Settings!$C$4)&amp;".mit."&amp;$A1113&amp;IF($C1113="","","."&amp;$C1113&amp;"."&amp;$B1113)&amp;IF(INDEX(Variables!$D$5:$D$105,MATCH($A1113,Variables!$A$5:$A$105,0))="","","."&amp;INDEX(Variables!$D$5:$D$105,MATCH($A1113,Variables!$A$5:$A$105,0)))&amp;"."&amp;K$5</f>
        <v/>
      </c>
      <c r="L1113" s="46">
        <f>L1095*Settings!$C$13*(INDEX(L$271:L$282,$D1113))</f>
        <v/>
      </c>
      <c r="M1113" s="47">
        <f>M1095*Settings!$C$13*(INDEX(M$271:M$282,$D1113))</f>
        <v/>
      </c>
      <c r="N1113" s="47">
        <f>N1095*Settings!$C$13*(INDEX(N$271:N$282,$D1113))</f>
        <v/>
      </c>
      <c r="O1113" s="47">
        <f>O1095*Settings!$C$13*(INDEX(O$271:O$282,$D1113))</f>
        <v/>
      </c>
      <c r="P1113" s="47">
        <f>P1095*Settings!$C$13*(INDEX(P$271:P$282,$D1113))</f>
        <v/>
      </c>
      <c r="Q1113" s="47">
        <f>Q1095*Settings!$C$13*(INDEX(Q$271:Q$282,$D1113))</f>
        <v/>
      </c>
      <c r="R1113" s="47">
        <f>R1095*Settings!$C$13*(INDEX(R$271:R$282,$D1113))</f>
        <v/>
      </c>
      <c r="S1113" s="47">
        <f>S1095*Settings!$C$13*(INDEX(S$271:S$282,$D1113))</f>
        <v/>
      </c>
      <c r="T1113" s="47">
        <f>T1095*Settings!$C$13*(INDEX(T$271:T$282,$D1113))</f>
        <v/>
      </c>
      <c r="U1113" s="47">
        <f>U1095*Settings!$C$13*(INDEX(U$271:U$282,$D1113))</f>
        <v/>
      </c>
      <c r="V1113" s="47">
        <f>V1095*Settings!$C$13*(INDEX(V$271:V$282,$D1113))</f>
        <v/>
      </c>
      <c r="W1113" s="47">
        <f>W1095*Settings!$C$13*(INDEX(W$271:W$282,$D1113))</f>
        <v/>
      </c>
      <c r="X1113" s="47">
        <f>X1095*Settings!$C$13*(INDEX(X$271:X$282,$D1113))</f>
        <v/>
      </c>
      <c r="Y1113" s="47">
        <f>Y1095*Settings!$C$13*(INDEX(Y$271:Y$282,$D1113))</f>
        <v/>
      </c>
      <c r="Z1113" s="47">
        <f>Z1095*Settings!$C$13*(INDEX(Z$271:Z$282,$D1113))</f>
        <v/>
      </c>
      <c r="AA1113" s="47">
        <f>AA1095*Settings!$C$13*(INDEX(AA$271:AA$282,$D1113))</f>
        <v/>
      </c>
      <c r="AB1113" s="47">
        <f>AB1095*Settings!$C$13*(INDEX(AB$271:AB$282,$D1113))</f>
        <v/>
      </c>
      <c r="AC1113" s="47">
        <f>AC1095*Settings!$C$13*(INDEX(AC$271:AC$282,$D1113))</f>
        <v/>
      </c>
      <c r="AD1113" s="48">
        <f>REVENUE(AD1095,Settings!$C$13,INDEX(AD$271:AD$282,$D1113))</f>
        <v/>
      </c>
      <c r="AE1113" s="25">
        <f>LOWER(Settings!$C$4)&amp;".mit."&amp;$A1113&amp;IF($C1113="","","."&amp;$C1113&amp;"."&amp;$B1113)&amp;IF(INDEX(Variables!$D$5:$D$105,MATCH($A1113,Variables!$A$5:$A$105,0))="","","."&amp;INDEX(Variables!$D$5:$D$105,MATCH($A1113,Variables!$A$5:$A$105,0)))&amp;"."&amp;AE$5</f>
        <v/>
      </c>
      <c r="AF1113" s="46">
        <f>AF1095*Settings!$C$13*(INDEX(AF$271:AF$282,$D1113))</f>
        <v/>
      </c>
      <c r="AG1113" s="47">
        <f>AG1095*Settings!$C$13*(INDEX(AG$271:AG$282,$D1113))</f>
        <v/>
      </c>
      <c r="AH1113" s="47">
        <f>AH1095*Settings!$C$13*(INDEX(AH$271:AH$282,$D1113))</f>
        <v/>
      </c>
      <c r="AI1113" s="47">
        <f>AI1095*Settings!$C$13*(INDEX(AI$271:AI$282,$D1113))</f>
        <v/>
      </c>
      <c r="AJ1113" s="47">
        <f>AJ1095*Settings!$C$13*(INDEX(AJ$271:AJ$282,$D1113))</f>
        <v/>
      </c>
      <c r="AK1113" s="47">
        <f>AK1095*Settings!$C$13*(INDEX(AK$271:AK$282,$D1113))</f>
        <v/>
      </c>
      <c r="AL1113" s="47">
        <f>AL1095*Settings!$C$13*(INDEX(AL$271:AL$282,$D1113))</f>
        <v/>
      </c>
      <c r="AM1113" s="47">
        <f>AM1095*Settings!$C$13*(INDEX(AM$271:AM$282,$D1113))</f>
        <v/>
      </c>
      <c r="AN1113" s="47">
        <f>AN1095*Settings!$C$13*(INDEX(AN$271:AN$282,$D1113))</f>
        <v/>
      </c>
      <c r="AO1113" s="47">
        <f>AO1095*Settings!$C$13*(INDEX(AO$271:AO$282,$D1113))</f>
        <v/>
      </c>
      <c r="AP1113" s="47">
        <f>AP1095*Settings!$C$13*(INDEX(AP$271:AP$282,$D1113))</f>
        <v/>
      </c>
      <c r="AQ1113" s="47">
        <f>AQ1095*Settings!$C$13*(INDEX(AQ$271:AQ$282,$D1113))</f>
        <v/>
      </c>
      <c r="AR1113" s="47">
        <f>AR1095*Settings!$C$13*(INDEX(AR$271:AR$282,$D1113))</f>
        <v/>
      </c>
      <c r="AS1113" s="47">
        <f>AS1095*Settings!$C$13*(INDEX(AS$271:AS$282,$D1113))</f>
        <v/>
      </c>
      <c r="AT1113" s="47">
        <f>AT1095*Settings!$C$13*(INDEX(AT$271:AT$282,$D1113))</f>
        <v/>
      </c>
      <c r="AU1113" s="47">
        <f>AU1095*Settings!$C$13*(INDEX(AU$271:AU$282,$D1113))</f>
        <v/>
      </c>
      <c r="AV1113" s="47">
        <f>AV1095*Settings!$C$13*(INDEX(AV$271:AV$282,$D1113))</f>
        <v/>
      </c>
      <c r="AW1113" s="47">
        <f>AW1095*Settings!$C$13*(INDEX(AW$271:AW$282,$D1113))</f>
        <v/>
      </c>
      <c r="AX1113" s="48">
        <f>REVENUE(AX1095,Settings!$C$13,INDEX(AX$271:AX$282,$D1113))</f>
        <v/>
      </c>
    </row>
    <row r="1114" hidden="1" outlineLevel="2">
      <c r="A1114" s="5" t="inlineStr">
        <is>
          <t>rsub</t>
        </is>
      </c>
      <c r="B1114" s="5" t="inlineStr">
        <is>
          <t>lpg</t>
        </is>
      </c>
      <c r="C1114" s="5" t="inlineStr">
        <is>
          <t>irn</t>
        </is>
      </c>
      <c r="D1114" s="40">
        <f>INDEX(Inputs!$R$5:$R$132,MATCH($B1114&amp;"|"&amp;$C1114,Inputs!$A$5:$A$132,0))</f>
        <v/>
      </c>
      <c r="E1114" s="39" t="n"/>
      <c r="F1114" s="39" t="n"/>
      <c r="G1114" s="39" t="n"/>
      <c r="H1114" s="5">
        <f>INDEX(Variables!$B$5:$B$105,MATCH($A1114,Variables!$A$5:$A$105,0))&amp;IF($C1114="",""," | "&amp;INDEX(Mapping!$B$5:$B$26,MATCH($C1114,Mapping!$A$5:$A$26,0))&amp;" | "&amp;INDEX(Mapping!$B$30:$B$41,MATCH($B1114,Mapping!$A$30:$A$41,0)))</f>
        <v/>
      </c>
      <c r="I1114" s="5">
        <f>INDEX(Variables!$C$5:$C$105,MATCH($A1114,Variables!$A$5:$A$105,0))</f>
        <v/>
      </c>
      <c r="J1114" s="5">
        <f>INDEX(Variables!$E$5:$E$105,MATCH($A1114,Variables!$A$5:$A$105,0))</f>
        <v/>
      </c>
      <c r="K1114" s="25">
        <f>LOWER(Settings!$C$4)&amp;".mit."&amp;$A1114&amp;IF($C1114="","","."&amp;$C1114&amp;"."&amp;$B1114)&amp;IF(INDEX(Variables!$D$5:$D$105,MATCH($A1114,Variables!$A$5:$A$105,0))="","","."&amp;INDEX(Variables!$D$5:$D$105,MATCH($A1114,Variables!$A$5:$A$105,0)))&amp;"."&amp;K$5</f>
        <v/>
      </c>
      <c r="L1114" s="46">
        <f>L1096*Settings!$C$13*(INDEX(L$271:L$282,$D1114))</f>
        <v/>
      </c>
      <c r="M1114" s="47">
        <f>M1096*Settings!$C$13*(INDEX(M$271:M$282,$D1114))</f>
        <v/>
      </c>
      <c r="N1114" s="47">
        <f>N1096*Settings!$C$13*(INDEX(N$271:N$282,$D1114))</f>
        <v/>
      </c>
      <c r="O1114" s="47">
        <f>O1096*Settings!$C$13*(INDEX(O$271:O$282,$D1114))</f>
        <v/>
      </c>
      <c r="P1114" s="47">
        <f>P1096*Settings!$C$13*(INDEX(P$271:P$282,$D1114))</f>
        <v/>
      </c>
      <c r="Q1114" s="47">
        <f>Q1096*Settings!$C$13*(INDEX(Q$271:Q$282,$D1114))</f>
        <v/>
      </c>
      <c r="R1114" s="47">
        <f>R1096*Settings!$C$13*(INDEX(R$271:R$282,$D1114))</f>
        <v/>
      </c>
      <c r="S1114" s="47">
        <f>S1096*Settings!$C$13*(INDEX(S$271:S$282,$D1114))</f>
        <v/>
      </c>
      <c r="T1114" s="47">
        <f>T1096*Settings!$C$13*(INDEX(T$271:T$282,$D1114))</f>
        <v/>
      </c>
      <c r="U1114" s="47">
        <f>U1096*Settings!$C$13*(INDEX(U$271:U$282,$D1114))</f>
        <v/>
      </c>
      <c r="V1114" s="47">
        <f>V1096*Settings!$C$13*(INDEX(V$271:V$282,$D1114))</f>
        <v/>
      </c>
      <c r="W1114" s="47">
        <f>W1096*Settings!$C$13*(INDEX(W$271:W$282,$D1114))</f>
        <v/>
      </c>
      <c r="X1114" s="47">
        <f>X1096*Settings!$C$13*(INDEX(X$271:X$282,$D1114))</f>
        <v/>
      </c>
      <c r="Y1114" s="47">
        <f>Y1096*Settings!$C$13*(INDEX(Y$271:Y$282,$D1114))</f>
        <v/>
      </c>
      <c r="Z1114" s="47">
        <f>Z1096*Settings!$C$13*(INDEX(Z$271:Z$282,$D1114))</f>
        <v/>
      </c>
      <c r="AA1114" s="47">
        <f>AA1096*Settings!$C$13*(INDEX(AA$271:AA$282,$D1114))</f>
        <v/>
      </c>
      <c r="AB1114" s="47">
        <f>AB1096*Settings!$C$13*(INDEX(AB$271:AB$282,$D1114))</f>
        <v/>
      </c>
      <c r="AC1114" s="47">
        <f>AC1096*Settings!$C$13*(INDEX(AC$271:AC$282,$D1114))</f>
        <v/>
      </c>
      <c r="AD1114" s="48">
        <f>REVENUE(AD1096,Settings!$C$13,INDEX(AD$271:AD$282,$D1114))</f>
        <v/>
      </c>
      <c r="AE1114" s="25">
        <f>LOWER(Settings!$C$4)&amp;".mit."&amp;$A1114&amp;IF($C1114="","","."&amp;$C1114&amp;"."&amp;$B1114)&amp;IF(INDEX(Variables!$D$5:$D$105,MATCH($A1114,Variables!$A$5:$A$105,0))="","","."&amp;INDEX(Variables!$D$5:$D$105,MATCH($A1114,Variables!$A$5:$A$105,0)))&amp;"."&amp;AE$5</f>
        <v/>
      </c>
      <c r="AF1114" s="46">
        <f>AF1096*Settings!$C$13*(INDEX(AF$271:AF$282,$D1114))</f>
        <v/>
      </c>
      <c r="AG1114" s="47">
        <f>AG1096*Settings!$C$13*(INDEX(AG$271:AG$282,$D1114))</f>
        <v/>
      </c>
      <c r="AH1114" s="47">
        <f>AH1096*Settings!$C$13*(INDEX(AH$271:AH$282,$D1114))</f>
        <v/>
      </c>
      <c r="AI1114" s="47">
        <f>AI1096*Settings!$C$13*(INDEX(AI$271:AI$282,$D1114))</f>
        <v/>
      </c>
      <c r="AJ1114" s="47">
        <f>AJ1096*Settings!$C$13*(INDEX(AJ$271:AJ$282,$D1114))</f>
        <v/>
      </c>
      <c r="AK1114" s="47">
        <f>AK1096*Settings!$C$13*(INDEX(AK$271:AK$282,$D1114))</f>
        <v/>
      </c>
      <c r="AL1114" s="47">
        <f>AL1096*Settings!$C$13*(INDEX(AL$271:AL$282,$D1114))</f>
        <v/>
      </c>
      <c r="AM1114" s="47">
        <f>AM1096*Settings!$C$13*(INDEX(AM$271:AM$282,$D1114))</f>
        <v/>
      </c>
      <c r="AN1114" s="47">
        <f>AN1096*Settings!$C$13*(INDEX(AN$271:AN$282,$D1114))</f>
        <v/>
      </c>
      <c r="AO1114" s="47">
        <f>AO1096*Settings!$C$13*(INDEX(AO$271:AO$282,$D1114))</f>
        <v/>
      </c>
      <c r="AP1114" s="47">
        <f>AP1096*Settings!$C$13*(INDEX(AP$271:AP$282,$D1114))</f>
        <v/>
      </c>
      <c r="AQ1114" s="47">
        <f>AQ1096*Settings!$C$13*(INDEX(AQ$271:AQ$282,$D1114))</f>
        <v/>
      </c>
      <c r="AR1114" s="47">
        <f>AR1096*Settings!$C$13*(INDEX(AR$271:AR$282,$D1114))</f>
        <v/>
      </c>
      <c r="AS1114" s="47">
        <f>AS1096*Settings!$C$13*(INDEX(AS$271:AS$282,$D1114))</f>
        <v/>
      </c>
      <c r="AT1114" s="47">
        <f>AT1096*Settings!$C$13*(INDEX(AT$271:AT$282,$D1114))</f>
        <v/>
      </c>
      <c r="AU1114" s="47">
        <f>AU1096*Settings!$C$13*(INDEX(AU$271:AU$282,$D1114))</f>
        <v/>
      </c>
      <c r="AV1114" s="47">
        <f>AV1096*Settings!$C$13*(INDEX(AV$271:AV$282,$D1114))</f>
        <v/>
      </c>
      <c r="AW1114" s="47">
        <f>AW1096*Settings!$C$13*(INDEX(AW$271:AW$282,$D1114))</f>
        <v/>
      </c>
      <c r="AX1114" s="48">
        <f>REVENUE(AX1096,Settings!$C$13,INDEX(AX$271:AX$282,$D1114))</f>
        <v/>
      </c>
    </row>
    <row r="1115" hidden="1" outlineLevel="2">
      <c r="A1115" s="5" t="inlineStr">
        <is>
          <t>rsub</t>
        </is>
      </c>
      <c r="B1115" s="5" t="inlineStr">
        <is>
          <t>ker</t>
        </is>
      </c>
      <c r="C1115" s="5" t="inlineStr">
        <is>
          <t>irn</t>
        </is>
      </c>
      <c r="D1115" s="40">
        <f>INDEX(Inputs!$R$5:$R$132,MATCH($B1115&amp;"|"&amp;$C1115,Inputs!$A$5:$A$132,0))</f>
        <v/>
      </c>
      <c r="E1115" s="39" t="n"/>
      <c r="F1115" s="39" t="n"/>
      <c r="G1115" s="39" t="n"/>
      <c r="H1115" s="5">
        <f>INDEX(Variables!$B$5:$B$105,MATCH($A1115,Variables!$A$5:$A$105,0))&amp;IF($C1115="",""," | "&amp;INDEX(Mapping!$B$5:$B$26,MATCH($C1115,Mapping!$A$5:$A$26,0))&amp;" | "&amp;INDEX(Mapping!$B$30:$B$41,MATCH($B1115,Mapping!$A$30:$A$41,0)))</f>
        <v/>
      </c>
      <c r="I1115" s="5">
        <f>INDEX(Variables!$C$5:$C$105,MATCH($A1115,Variables!$A$5:$A$105,0))</f>
        <v/>
      </c>
      <c r="J1115" s="5">
        <f>INDEX(Variables!$E$5:$E$105,MATCH($A1115,Variables!$A$5:$A$105,0))</f>
        <v/>
      </c>
      <c r="K1115" s="25">
        <f>LOWER(Settings!$C$4)&amp;".mit."&amp;$A1115&amp;IF($C1115="","","."&amp;$C1115&amp;"."&amp;$B1115)&amp;IF(INDEX(Variables!$D$5:$D$105,MATCH($A1115,Variables!$A$5:$A$105,0))="","","."&amp;INDEX(Variables!$D$5:$D$105,MATCH($A1115,Variables!$A$5:$A$105,0)))&amp;"."&amp;K$5</f>
        <v/>
      </c>
      <c r="L1115" s="46">
        <f>L1097*Settings!$C$13*(INDEX(L$271:L$282,$D1115))</f>
        <v/>
      </c>
      <c r="M1115" s="47">
        <f>M1097*Settings!$C$13*(INDEX(M$271:M$282,$D1115))</f>
        <v/>
      </c>
      <c r="N1115" s="47">
        <f>N1097*Settings!$C$13*(INDEX(N$271:N$282,$D1115))</f>
        <v/>
      </c>
      <c r="O1115" s="47">
        <f>O1097*Settings!$C$13*(INDEX(O$271:O$282,$D1115))</f>
        <v/>
      </c>
      <c r="P1115" s="47">
        <f>P1097*Settings!$C$13*(INDEX(P$271:P$282,$D1115))</f>
        <v/>
      </c>
      <c r="Q1115" s="47">
        <f>Q1097*Settings!$C$13*(INDEX(Q$271:Q$282,$D1115))</f>
        <v/>
      </c>
      <c r="R1115" s="47">
        <f>R1097*Settings!$C$13*(INDEX(R$271:R$282,$D1115))</f>
        <v/>
      </c>
      <c r="S1115" s="47">
        <f>S1097*Settings!$C$13*(INDEX(S$271:S$282,$D1115))</f>
        <v/>
      </c>
      <c r="T1115" s="47">
        <f>T1097*Settings!$C$13*(INDEX(T$271:T$282,$D1115))</f>
        <v/>
      </c>
      <c r="U1115" s="47">
        <f>U1097*Settings!$C$13*(INDEX(U$271:U$282,$D1115))</f>
        <v/>
      </c>
      <c r="V1115" s="47">
        <f>V1097*Settings!$C$13*(INDEX(V$271:V$282,$D1115))</f>
        <v/>
      </c>
      <c r="W1115" s="47">
        <f>W1097*Settings!$C$13*(INDEX(W$271:W$282,$D1115))</f>
        <v/>
      </c>
      <c r="X1115" s="47">
        <f>X1097*Settings!$C$13*(INDEX(X$271:X$282,$D1115))</f>
        <v/>
      </c>
      <c r="Y1115" s="47">
        <f>Y1097*Settings!$C$13*(INDEX(Y$271:Y$282,$D1115))</f>
        <v/>
      </c>
      <c r="Z1115" s="47">
        <f>Z1097*Settings!$C$13*(INDEX(Z$271:Z$282,$D1115))</f>
        <v/>
      </c>
      <c r="AA1115" s="47">
        <f>AA1097*Settings!$C$13*(INDEX(AA$271:AA$282,$D1115))</f>
        <v/>
      </c>
      <c r="AB1115" s="47">
        <f>AB1097*Settings!$C$13*(INDEX(AB$271:AB$282,$D1115))</f>
        <v/>
      </c>
      <c r="AC1115" s="47">
        <f>AC1097*Settings!$C$13*(INDEX(AC$271:AC$282,$D1115))</f>
        <v/>
      </c>
      <c r="AD1115" s="48">
        <f>REVENUE(AD1097,Settings!$C$13,INDEX(AD$271:AD$282,$D1115))</f>
        <v/>
      </c>
      <c r="AE1115" s="25">
        <f>LOWER(Settings!$C$4)&amp;".mit."&amp;$A1115&amp;IF($C1115="","","."&amp;$C1115&amp;"."&amp;$B1115)&amp;IF(INDEX(Variables!$D$5:$D$105,MATCH($A1115,Variables!$A$5:$A$105,0))="","","."&amp;INDEX(Variables!$D$5:$D$105,MATCH($A1115,Variables!$A$5:$A$105,0)))&amp;"."&amp;AE$5</f>
        <v/>
      </c>
      <c r="AF1115" s="46">
        <f>AF1097*Settings!$C$13*(INDEX(AF$271:AF$282,$D1115))</f>
        <v/>
      </c>
      <c r="AG1115" s="47">
        <f>AG1097*Settings!$C$13*(INDEX(AG$271:AG$282,$D1115))</f>
        <v/>
      </c>
      <c r="AH1115" s="47">
        <f>AH1097*Settings!$C$13*(INDEX(AH$271:AH$282,$D1115))</f>
        <v/>
      </c>
      <c r="AI1115" s="47">
        <f>AI1097*Settings!$C$13*(INDEX(AI$271:AI$282,$D1115))</f>
        <v/>
      </c>
      <c r="AJ1115" s="47">
        <f>AJ1097*Settings!$C$13*(INDEX(AJ$271:AJ$282,$D1115))</f>
        <v/>
      </c>
      <c r="AK1115" s="47">
        <f>AK1097*Settings!$C$13*(INDEX(AK$271:AK$282,$D1115))</f>
        <v/>
      </c>
      <c r="AL1115" s="47">
        <f>AL1097*Settings!$C$13*(INDEX(AL$271:AL$282,$D1115))</f>
        <v/>
      </c>
      <c r="AM1115" s="47">
        <f>AM1097*Settings!$C$13*(INDEX(AM$271:AM$282,$D1115))</f>
        <v/>
      </c>
      <c r="AN1115" s="47">
        <f>AN1097*Settings!$C$13*(INDEX(AN$271:AN$282,$D1115))</f>
        <v/>
      </c>
      <c r="AO1115" s="47">
        <f>AO1097*Settings!$C$13*(INDEX(AO$271:AO$282,$D1115))</f>
        <v/>
      </c>
      <c r="AP1115" s="47">
        <f>AP1097*Settings!$C$13*(INDEX(AP$271:AP$282,$D1115))</f>
        <v/>
      </c>
      <c r="AQ1115" s="47">
        <f>AQ1097*Settings!$C$13*(INDEX(AQ$271:AQ$282,$D1115))</f>
        <v/>
      </c>
      <c r="AR1115" s="47">
        <f>AR1097*Settings!$C$13*(INDEX(AR$271:AR$282,$D1115))</f>
        <v/>
      </c>
      <c r="AS1115" s="47">
        <f>AS1097*Settings!$C$13*(INDEX(AS$271:AS$282,$D1115))</f>
        <v/>
      </c>
      <c r="AT1115" s="47">
        <f>AT1097*Settings!$C$13*(INDEX(AT$271:AT$282,$D1115))</f>
        <v/>
      </c>
      <c r="AU1115" s="47">
        <f>AU1097*Settings!$C$13*(INDEX(AU$271:AU$282,$D1115))</f>
        <v/>
      </c>
      <c r="AV1115" s="47">
        <f>AV1097*Settings!$C$13*(INDEX(AV$271:AV$282,$D1115))</f>
        <v/>
      </c>
      <c r="AW1115" s="47">
        <f>AW1097*Settings!$C$13*(INDEX(AW$271:AW$282,$D1115))</f>
        <v/>
      </c>
      <c r="AX1115" s="48">
        <f>REVENUE(AX1097,Settings!$C$13,INDEX(AX$271:AX$282,$D1115))</f>
        <v/>
      </c>
    </row>
    <row r="1116" hidden="1" outlineLevel="2">
      <c r="A1116" s="5" t="inlineStr">
        <is>
          <t>rsub</t>
        </is>
      </c>
      <c r="B1116" s="5" t="inlineStr">
        <is>
          <t>oop</t>
        </is>
      </c>
      <c r="C1116" s="5" t="inlineStr">
        <is>
          <t>irn</t>
        </is>
      </c>
      <c r="D1116" s="40">
        <f>INDEX(Inputs!$R$5:$R$132,MATCH($B1116&amp;"|"&amp;$C1116,Inputs!$A$5:$A$132,0))</f>
        <v/>
      </c>
      <c r="E1116" s="39" t="n"/>
      <c r="F1116" s="39" t="n"/>
      <c r="G1116" s="39" t="n"/>
      <c r="H1116" s="5">
        <f>INDEX(Variables!$B$5:$B$105,MATCH($A1116,Variables!$A$5:$A$105,0))&amp;IF($C1116="",""," | "&amp;INDEX(Mapping!$B$5:$B$26,MATCH($C1116,Mapping!$A$5:$A$26,0))&amp;" | "&amp;INDEX(Mapping!$B$30:$B$41,MATCH($B1116,Mapping!$A$30:$A$41,0)))</f>
        <v/>
      </c>
      <c r="I1116" s="5">
        <f>INDEX(Variables!$C$5:$C$105,MATCH($A1116,Variables!$A$5:$A$105,0))</f>
        <v/>
      </c>
      <c r="J1116" s="5">
        <f>INDEX(Variables!$E$5:$E$105,MATCH($A1116,Variables!$A$5:$A$105,0))</f>
        <v/>
      </c>
      <c r="K1116" s="25">
        <f>LOWER(Settings!$C$4)&amp;".mit."&amp;$A1116&amp;IF($C1116="","","."&amp;$C1116&amp;"."&amp;$B1116)&amp;IF(INDEX(Variables!$D$5:$D$105,MATCH($A1116,Variables!$A$5:$A$105,0))="","","."&amp;INDEX(Variables!$D$5:$D$105,MATCH($A1116,Variables!$A$5:$A$105,0)))&amp;"."&amp;K$5</f>
        <v/>
      </c>
      <c r="L1116" s="46">
        <f>L1098*Settings!$C$13*(INDEX(L$271:L$282,$D1116))</f>
        <v/>
      </c>
      <c r="M1116" s="47">
        <f>M1098*Settings!$C$13*(INDEX(M$271:M$282,$D1116))</f>
        <v/>
      </c>
      <c r="N1116" s="47">
        <f>N1098*Settings!$C$13*(INDEX(N$271:N$282,$D1116))</f>
        <v/>
      </c>
      <c r="O1116" s="47">
        <f>O1098*Settings!$C$13*(INDEX(O$271:O$282,$D1116))</f>
        <v/>
      </c>
      <c r="P1116" s="47">
        <f>P1098*Settings!$C$13*(INDEX(P$271:P$282,$D1116))</f>
        <v/>
      </c>
      <c r="Q1116" s="47">
        <f>Q1098*Settings!$C$13*(INDEX(Q$271:Q$282,$D1116))</f>
        <v/>
      </c>
      <c r="R1116" s="47">
        <f>R1098*Settings!$C$13*(INDEX(R$271:R$282,$D1116))</f>
        <v/>
      </c>
      <c r="S1116" s="47">
        <f>S1098*Settings!$C$13*(INDEX(S$271:S$282,$D1116))</f>
        <v/>
      </c>
      <c r="T1116" s="47">
        <f>T1098*Settings!$C$13*(INDEX(T$271:T$282,$D1116))</f>
        <v/>
      </c>
      <c r="U1116" s="47">
        <f>U1098*Settings!$C$13*(INDEX(U$271:U$282,$D1116))</f>
        <v/>
      </c>
      <c r="V1116" s="47">
        <f>V1098*Settings!$C$13*(INDEX(V$271:V$282,$D1116))</f>
        <v/>
      </c>
      <c r="W1116" s="47">
        <f>W1098*Settings!$C$13*(INDEX(W$271:W$282,$D1116))</f>
        <v/>
      </c>
      <c r="X1116" s="47">
        <f>X1098*Settings!$C$13*(INDEX(X$271:X$282,$D1116))</f>
        <v/>
      </c>
      <c r="Y1116" s="47">
        <f>Y1098*Settings!$C$13*(INDEX(Y$271:Y$282,$D1116))</f>
        <v/>
      </c>
      <c r="Z1116" s="47">
        <f>Z1098*Settings!$C$13*(INDEX(Z$271:Z$282,$D1116))</f>
        <v/>
      </c>
      <c r="AA1116" s="47">
        <f>AA1098*Settings!$C$13*(INDEX(AA$271:AA$282,$D1116))</f>
        <v/>
      </c>
      <c r="AB1116" s="47">
        <f>AB1098*Settings!$C$13*(INDEX(AB$271:AB$282,$D1116))</f>
        <v/>
      </c>
      <c r="AC1116" s="47">
        <f>AC1098*Settings!$C$13*(INDEX(AC$271:AC$282,$D1116))</f>
        <v/>
      </c>
      <c r="AD1116" s="48">
        <f>REVENUE(AD1098,Settings!$C$13,INDEX(AD$271:AD$282,$D1116))</f>
        <v/>
      </c>
      <c r="AE1116" s="25">
        <f>LOWER(Settings!$C$4)&amp;".mit."&amp;$A1116&amp;IF($C1116="","","."&amp;$C1116&amp;"."&amp;$B1116)&amp;IF(INDEX(Variables!$D$5:$D$105,MATCH($A1116,Variables!$A$5:$A$105,0))="","","."&amp;INDEX(Variables!$D$5:$D$105,MATCH($A1116,Variables!$A$5:$A$105,0)))&amp;"."&amp;AE$5</f>
        <v/>
      </c>
      <c r="AF1116" s="46">
        <f>AF1098*Settings!$C$13*(INDEX(AF$271:AF$282,$D1116))</f>
        <v/>
      </c>
      <c r="AG1116" s="47">
        <f>AG1098*Settings!$C$13*(INDEX(AG$271:AG$282,$D1116))</f>
        <v/>
      </c>
      <c r="AH1116" s="47">
        <f>AH1098*Settings!$C$13*(INDEX(AH$271:AH$282,$D1116))</f>
        <v/>
      </c>
      <c r="AI1116" s="47">
        <f>AI1098*Settings!$C$13*(INDEX(AI$271:AI$282,$D1116))</f>
        <v/>
      </c>
      <c r="AJ1116" s="47">
        <f>AJ1098*Settings!$C$13*(INDEX(AJ$271:AJ$282,$D1116))</f>
        <v/>
      </c>
      <c r="AK1116" s="47">
        <f>AK1098*Settings!$C$13*(INDEX(AK$271:AK$282,$D1116))</f>
        <v/>
      </c>
      <c r="AL1116" s="47">
        <f>AL1098*Settings!$C$13*(INDEX(AL$271:AL$282,$D1116))</f>
        <v/>
      </c>
      <c r="AM1116" s="47">
        <f>AM1098*Settings!$C$13*(INDEX(AM$271:AM$282,$D1116))</f>
        <v/>
      </c>
      <c r="AN1116" s="47">
        <f>AN1098*Settings!$C$13*(INDEX(AN$271:AN$282,$D1116))</f>
        <v/>
      </c>
      <c r="AO1116" s="47">
        <f>AO1098*Settings!$C$13*(INDEX(AO$271:AO$282,$D1116))</f>
        <v/>
      </c>
      <c r="AP1116" s="47">
        <f>AP1098*Settings!$C$13*(INDEX(AP$271:AP$282,$D1116))</f>
        <v/>
      </c>
      <c r="AQ1116" s="47">
        <f>AQ1098*Settings!$C$13*(INDEX(AQ$271:AQ$282,$D1116))</f>
        <v/>
      </c>
      <c r="AR1116" s="47">
        <f>AR1098*Settings!$C$13*(INDEX(AR$271:AR$282,$D1116))</f>
        <v/>
      </c>
      <c r="AS1116" s="47">
        <f>AS1098*Settings!$C$13*(INDEX(AS$271:AS$282,$D1116))</f>
        <v/>
      </c>
      <c r="AT1116" s="47">
        <f>AT1098*Settings!$C$13*(INDEX(AT$271:AT$282,$D1116))</f>
        <v/>
      </c>
      <c r="AU1116" s="47">
        <f>AU1098*Settings!$C$13*(INDEX(AU$271:AU$282,$D1116))</f>
        <v/>
      </c>
      <c r="AV1116" s="47">
        <f>AV1098*Settings!$C$13*(INDEX(AV$271:AV$282,$D1116))</f>
        <v/>
      </c>
      <c r="AW1116" s="47">
        <f>AW1098*Settings!$C$13*(INDEX(AW$271:AW$282,$D1116))</f>
        <v/>
      </c>
      <c r="AX1116" s="48">
        <f>REVENUE(AX1098,Settings!$C$13,INDEX(AX$271:AX$282,$D1116))</f>
        <v/>
      </c>
    </row>
    <row r="1117" hidden="1" outlineLevel="2">
      <c r="A1117" s="5" t="inlineStr">
        <is>
          <t>rsub</t>
        </is>
      </c>
      <c r="B1117" s="5" t="inlineStr">
        <is>
          <t>bio</t>
        </is>
      </c>
      <c r="C1117" s="5" t="inlineStr">
        <is>
          <t>irn</t>
        </is>
      </c>
      <c r="D1117" s="40">
        <f>INDEX(Inputs!$R$5:$R$132,MATCH($B1117&amp;"|"&amp;$C1117,Inputs!$A$5:$A$132,0))</f>
        <v/>
      </c>
      <c r="E1117" s="39" t="n"/>
      <c r="F1117" s="39" t="n"/>
      <c r="G1117" s="39" t="n"/>
      <c r="H1117" s="5">
        <f>INDEX(Variables!$B$5:$B$105,MATCH($A1117,Variables!$A$5:$A$105,0))&amp;IF($C1117="",""," | "&amp;INDEX(Mapping!$B$5:$B$26,MATCH($C1117,Mapping!$A$5:$A$26,0))&amp;" | "&amp;INDEX(Mapping!$B$30:$B$41,MATCH($B1117,Mapping!$A$30:$A$41,0)))</f>
        <v/>
      </c>
      <c r="I1117" s="5">
        <f>INDEX(Variables!$C$5:$C$105,MATCH($A1117,Variables!$A$5:$A$105,0))</f>
        <v/>
      </c>
      <c r="J1117" s="5">
        <f>INDEX(Variables!$E$5:$E$105,MATCH($A1117,Variables!$A$5:$A$105,0))</f>
        <v/>
      </c>
      <c r="K1117" s="25">
        <f>LOWER(Settings!$C$4)&amp;".mit."&amp;$A1117&amp;IF($C1117="","","."&amp;$C1117&amp;"."&amp;$B1117)&amp;IF(INDEX(Variables!$D$5:$D$105,MATCH($A1117,Variables!$A$5:$A$105,0))="","","."&amp;INDEX(Variables!$D$5:$D$105,MATCH($A1117,Variables!$A$5:$A$105,0)))&amp;"."&amp;K$5</f>
        <v/>
      </c>
      <c r="L1117" s="46">
        <f>L1099*Settings!$C$13*(INDEX(L$271:L$282,$D1117))</f>
        <v/>
      </c>
      <c r="M1117" s="47">
        <f>M1099*Settings!$C$13*(INDEX(M$271:M$282,$D1117))</f>
        <v/>
      </c>
      <c r="N1117" s="47">
        <f>N1099*Settings!$C$13*(INDEX(N$271:N$282,$D1117))</f>
        <v/>
      </c>
      <c r="O1117" s="47">
        <f>O1099*Settings!$C$13*(INDEX(O$271:O$282,$D1117))</f>
        <v/>
      </c>
      <c r="P1117" s="47">
        <f>P1099*Settings!$C$13*(INDEX(P$271:P$282,$D1117))</f>
        <v/>
      </c>
      <c r="Q1117" s="47">
        <f>Q1099*Settings!$C$13*(INDEX(Q$271:Q$282,$D1117))</f>
        <v/>
      </c>
      <c r="R1117" s="47">
        <f>R1099*Settings!$C$13*(INDEX(R$271:R$282,$D1117))</f>
        <v/>
      </c>
      <c r="S1117" s="47">
        <f>S1099*Settings!$C$13*(INDEX(S$271:S$282,$D1117))</f>
        <v/>
      </c>
      <c r="T1117" s="47">
        <f>T1099*Settings!$C$13*(INDEX(T$271:T$282,$D1117))</f>
        <v/>
      </c>
      <c r="U1117" s="47">
        <f>U1099*Settings!$C$13*(INDEX(U$271:U$282,$D1117))</f>
        <v/>
      </c>
      <c r="V1117" s="47">
        <f>V1099*Settings!$C$13*(INDEX(V$271:V$282,$D1117))</f>
        <v/>
      </c>
      <c r="W1117" s="47">
        <f>W1099*Settings!$C$13*(INDEX(W$271:W$282,$D1117))</f>
        <v/>
      </c>
      <c r="X1117" s="47">
        <f>X1099*Settings!$C$13*(INDEX(X$271:X$282,$D1117))</f>
        <v/>
      </c>
      <c r="Y1117" s="47">
        <f>Y1099*Settings!$C$13*(INDEX(Y$271:Y$282,$D1117))</f>
        <v/>
      </c>
      <c r="Z1117" s="47">
        <f>Z1099*Settings!$C$13*(INDEX(Z$271:Z$282,$D1117))</f>
        <v/>
      </c>
      <c r="AA1117" s="47">
        <f>AA1099*Settings!$C$13*(INDEX(AA$271:AA$282,$D1117))</f>
        <v/>
      </c>
      <c r="AB1117" s="47">
        <f>AB1099*Settings!$C$13*(INDEX(AB$271:AB$282,$D1117))</f>
        <v/>
      </c>
      <c r="AC1117" s="47">
        <f>AC1099*Settings!$C$13*(INDEX(AC$271:AC$282,$D1117))</f>
        <v/>
      </c>
      <c r="AD1117" s="48">
        <f>REVENUE(AD1099,Settings!$C$13,INDEX(AD$271:AD$282,$D1117))</f>
        <v/>
      </c>
      <c r="AE1117" s="25">
        <f>LOWER(Settings!$C$4)&amp;".mit."&amp;$A1117&amp;IF($C1117="","","."&amp;$C1117&amp;"."&amp;$B1117)&amp;IF(INDEX(Variables!$D$5:$D$105,MATCH($A1117,Variables!$A$5:$A$105,0))="","","."&amp;INDEX(Variables!$D$5:$D$105,MATCH($A1117,Variables!$A$5:$A$105,0)))&amp;"."&amp;AE$5</f>
        <v/>
      </c>
      <c r="AF1117" s="46">
        <f>AF1099*Settings!$C$13*(INDEX(AF$271:AF$282,$D1117))</f>
        <v/>
      </c>
      <c r="AG1117" s="47">
        <f>AG1099*Settings!$C$13*(INDEX(AG$271:AG$282,$D1117))</f>
        <v/>
      </c>
      <c r="AH1117" s="47">
        <f>AH1099*Settings!$C$13*(INDEX(AH$271:AH$282,$D1117))</f>
        <v/>
      </c>
      <c r="AI1117" s="47">
        <f>AI1099*Settings!$C$13*(INDEX(AI$271:AI$282,$D1117))</f>
        <v/>
      </c>
      <c r="AJ1117" s="47">
        <f>AJ1099*Settings!$C$13*(INDEX(AJ$271:AJ$282,$D1117))</f>
        <v/>
      </c>
      <c r="AK1117" s="47">
        <f>AK1099*Settings!$C$13*(INDEX(AK$271:AK$282,$D1117))</f>
        <v/>
      </c>
      <c r="AL1117" s="47">
        <f>AL1099*Settings!$C$13*(INDEX(AL$271:AL$282,$D1117))</f>
        <v/>
      </c>
      <c r="AM1117" s="47">
        <f>AM1099*Settings!$C$13*(INDEX(AM$271:AM$282,$D1117))</f>
        <v/>
      </c>
      <c r="AN1117" s="47">
        <f>AN1099*Settings!$C$13*(INDEX(AN$271:AN$282,$D1117))</f>
        <v/>
      </c>
      <c r="AO1117" s="47">
        <f>AO1099*Settings!$C$13*(INDEX(AO$271:AO$282,$D1117))</f>
        <v/>
      </c>
      <c r="AP1117" s="47">
        <f>AP1099*Settings!$C$13*(INDEX(AP$271:AP$282,$D1117))</f>
        <v/>
      </c>
      <c r="AQ1117" s="47">
        <f>AQ1099*Settings!$C$13*(INDEX(AQ$271:AQ$282,$D1117))</f>
        <v/>
      </c>
      <c r="AR1117" s="47">
        <f>AR1099*Settings!$C$13*(INDEX(AR$271:AR$282,$D1117))</f>
        <v/>
      </c>
      <c r="AS1117" s="47">
        <f>AS1099*Settings!$C$13*(INDEX(AS$271:AS$282,$D1117))</f>
        <v/>
      </c>
      <c r="AT1117" s="47">
        <f>AT1099*Settings!$C$13*(INDEX(AT$271:AT$282,$D1117))</f>
        <v/>
      </c>
      <c r="AU1117" s="47">
        <f>AU1099*Settings!$C$13*(INDEX(AU$271:AU$282,$D1117))</f>
        <v/>
      </c>
      <c r="AV1117" s="47">
        <f>AV1099*Settings!$C$13*(INDEX(AV$271:AV$282,$D1117))</f>
        <v/>
      </c>
      <c r="AW1117" s="47">
        <f>AW1099*Settings!$C$13*(INDEX(AW$271:AW$282,$D1117))</f>
        <v/>
      </c>
      <c r="AX1117" s="48">
        <f>REVENUE(AX1099,Settings!$C$13,INDEX(AX$271:AX$282,$D1117))</f>
        <v/>
      </c>
    </row>
    <row r="1118" hidden="1" outlineLevel="2"/>
    <row r="1119" hidden="1" outlineLevel="2">
      <c r="A1119" s="5" t="inlineStr">
        <is>
          <t>rnew</t>
        </is>
      </c>
      <c r="B1119" s="5" t="inlineStr">
        <is>
          <t>coa</t>
        </is>
      </c>
      <c r="C1119" s="5" t="inlineStr">
        <is>
          <t>irn</t>
        </is>
      </c>
      <c r="D1119" s="40">
        <f>INDEX(Inputs!$S$5:$S$132,MATCH($B1119&amp;"|"&amp;$C1119,Inputs!$A$5:$A$132,0))</f>
        <v/>
      </c>
      <c r="E1119" s="39" t="n"/>
      <c r="F1119" s="39" t="n"/>
      <c r="G1119" s="39" t="n"/>
      <c r="H1119" s="5">
        <f>INDEX(Variables!$B$5:$B$105,MATCH($A1119,Variables!$A$5:$A$105,0))&amp;IF($C1119="",""," | "&amp;INDEX(Mapping!$B$5:$B$26,MATCH($C1119,Mapping!$A$5:$A$26,0))&amp;" | "&amp;INDEX(Mapping!$B$30:$B$41,MATCH($B1119,Mapping!$A$30:$A$41,0)))</f>
        <v/>
      </c>
      <c r="I1119" s="5">
        <f>INDEX(Variables!$C$5:$C$105,MATCH($A1119,Variables!$A$5:$A$105,0))</f>
        <v/>
      </c>
      <c r="J1119" s="5">
        <f>INDEX(Variables!$E$5:$E$105,MATCH($A1119,Variables!$A$5:$A$105,0))</f>
        <v/>
      </c>
      <c r="K1119" s="25">
        <f>LOWER(Settings!$C$4)&amp;".mit."&amp;$A1119&amp;IF($C1119="","","."&amp;$C1119&amp;"."&amp;$B1119)&amp;IF(INDEX(Variables!$D$5:$D$105,MATCH($A1119,Variables!$A$5:$A$105,0))="","","."&amp;INDEX(Variables!$D$5:$D$105,MATCH($A1119,Variables!$A$5:$A$105,0)))&amp;"."&amp;K$5</f>
        <v/>
      </c>
      <c r="L1119" s="46">
        <f>L1092*Settings!$C$13*(L1038+L1056+L1047*L$135+L1065*$D1119)</f>
        <v/>
      </c>
      <c r="M1119" s="47">
        <f>M1092*Settings!$C$13*(M1038+M1056+M1047*M$135+M1065*$D1119)</f>
        <v/>
      </c>
      <c r="N1119" s="47">
        <f>N1092*Settings!$C$13*(N1038+N1056+N1047*N$135+N1065*$D1119)</f>
        <v/>
      </c>
      <c r="O1119" s="47">
        <f>O1092*Settings!$C$13*(O1038+O1056+O1047*O$135+O1065*$D1119)</f>
        <v/>
      </c>
      <c r="P1119" s="47">
        <f>P1092*Settings!$C$13*(P1038+P1056+P1047*P$135+P1065*$D1119)</f>
        <v/>
      </c>
      <c r="Q1119" s="47">
        <f>Q1092*Settings!$C$13*(Q1038+Q1056+Q1047*Q$135+Q1065*$D1119)</f>
        <v/>
      </c>
      <c r="R1119" s="47">
        <f>R1092*Settings!$C$13*(R1038+R1056+R1047*R$135+R1065*$D1119)</f>
        <v/>
      </c>
      <c r="S1119" s="47">
        <f>S1092*Settings!$C$13*(S1038+S1056+S1047*S$135+S1065*$D1119)</f>
        <v/>
      </c>
      <c r="T1119" s="47">
        <f>T1092*Settings!$C$13*(T1038+T1056+T1047*T$135+T1065*$D1119)</f>
        <v/>
      </c>
      <c r="U1119" s="47">
        <f>U1092*Settings!$C$13*(U1038+U1056+U1047*U$135+U1065*$D1119)</f>
        <v/>
      </c>
      <c r="V1119" s="47">
        <f>V1092*Settings!$C$13*(V1038+V1056+V1047*V$135+V1065*$D1119)</f>
        <v/>
      </c>
      <c r="W1119" s="47">
        <f>W1092*Settings!$C$13*(W1038+W1056+W1047*W$135+W1065*$D1119)</f>
        <v/>
      </c>
      <c r="X1119" s="47">
        <f>X1092*Settings!$C$13*(X1038+X1056+X1047*X$135+X1065*$D1119)</f>
        <v/>
      </c>
      <c r="Y1119" s="47">
        <f>Y1092*Settings!$C$13*(Y1038+Y1056+Y1047*Y$135+Y1065*$D1119)</f>
        <v/>
      </c>
      <c r="Z1119" s="47">
        <f>Z1092*Settings!$C$13*(Z1038+Z1056+Z1047*Z$135+Z1065*$D1119)</f>
        <v/>
      </c>
      <c r="AA1119" s="47">
        <f>AA1092*Settings!$C$13*(AA1038+AA1056+AA1047*AA$135+AA1065*$D1119)</f>
        <v/>
      </c>
      <c r="AB1119" s="47">
        <f>AB1092*Settings!$C$13*(AB1038+AB1056+AB1047*AB$135+AB1065*$D1119)</f>
        <v/>
      </c>
      <c r="AC1119" s="47">
        <f>AC1092*Settings!$C$13*(AC1038+AC1056+AC1047*AC$135+AC1065*$D1119)</f>
        <v/>
      </c>
      <c r="AD1119" s="48">
        <f>REVENUE(AD1092,Settings!$C$13,NEWREVRATE(AD1038,AD1056,AD1047,AD$135,AD1065,$D1119))</f>
        <v/>
      </c>
      <c r="AE1119" s="25">
        <f>LOWER(Settings!$C$4)&amp;".mit."&amp;$A1119&amp;IF($C1119="","","."&amp;$C1119&amp;"."&amp;$B1119)&amp;IF(INDEX(Variables!$D$5:$D$105,MATCH($A1119,Variables!$A$5:$A$105,0))="","","."&amp;INDEX(Variables!$D$5:$D$105,MATCH($A1119,Variables!$A$5:$A$105,0)))&amp;"."&amp;AE$5</f>
        <v/>
      </c>
      <c r="AF1119" s="46">
        <f>AF1092*Settings!$C$13*(AF1038+AF1056+AF1047*AF$135+AF1065*$D1119)</f>
        <v/>
      </c>
      <c r="AG1119" s="47">
        <f>AG1092*Settings!$C$13*(AG1038+AG1056+AG1047*AG$135+AG1065*$D1119)</f>
        <v/>
      </c>
      <c r="AH1119" s="47">
        <f>AH1092*Settings!$C$13*(AH1038+AH1056+AH1047*AH$135+AH1065*$D1119)</f>
        <v/>
      </c>
      <c r="AI1119" s="47">
        <f>AI1092*Settings!$C$13*(AI1038+AI1056+AI1047*AI$135+AI1065*$D1119)</f>
        <v/>
      </c>
      <c r="AJ1119" s="47">
        <f>AJ1092*Settings!$C$13*(AJ1038+AJ1056+AJ1047*AJ$135+AJ1065*$D1119)</f>
        <v/>
      </c>
      <c r="AK1119" s="47">
        <f>AK1092*Settings!$C$13*(AK1038+AK1056+AK1047*AK$135+AK1065*$D1119)</f>
        <v/>
      </c>
      <c r="AL1119" s="47">
        <f>AL1092*Settings!$C$13*(AL1038+AL1056+AL1047*AL$135+AL1065*$D1119)</f>
        <v/>
      </c>
      <c r="AM1119" s="47">
        <f>AM1092*Settings!$C$13*(AM1038+AM1056+AM1047*AM$135+AM1065*$D1119)</f>
        <v/>
      </c>
      <c r="AN1119" s="47">
        <f>AN1092*Settings!$C$13*(AN1038+AN1056+AN1047*AN$135+AN1065*$D1119)</f>
        <v/>
      </c>
      <c r="AO1119" s="47">
        <f>AO1092*Settings!$C$13*(AO1038+AO1056+AO1047*AO$135+AO1065*$D1119)</f>
        <v/>
      </c>
      <c r="AP1119" s="47">
        <f>AP1092*Settings!$C$13*(AP1038+AP1056+AP1047*AP$135+AP1065*$D1119)</f>
        <v/>
      </c>
      <c r="AQ1119" s="47">
        <f>AQ1092*Settings!$C$13*(AQ1038+AQ1056+AQ1047*AQ$135+AQ1065*$D1119)</f>
        <v/>
      </c>
      <c r="AR1119" s="47">
        <f>AR1092*Settings!$C$13*(AR1038+AR1056+AR1047*AR$135+AR1065*$D1119)</f>
        <v/>
      </c>
      <c r="AS1119" s="47">
        <f>AS1092*Settings!$C$13*(AS1038+AS1056+AS1047*AS$135+AS1065*$D1119)</f>
        <v/>
      </c>
      <c r="AT1119" s="47">
        <f>AT1092*Settings!$C$13*(AT1038+AT1056+AT1047*AT$135+AT1065*$D1119)</f>
        <v/>
      </c>
      <c r="AU1119" s="47">
        <f>AU1092*Settings!$C$13*(AU1038+AU1056+AU1047*AU$135+AU1065*$D1119)</f>
        <v/>
      </c>
      <c r="AV1119" s="47">
        <f>AV1092*Settings!$C$13*(AV1038+AV1056+AV1047*AV$135+AV1065*$D1119)</f>
        <v/>
      </c>
      <c r="AW1119" s="47">
        <f>AW1092*Settings!$C$13*(AW1038+AW1056+AW1047*AW$135+AW1065*$D1119)</f>
        <v/>
      </c>
      <c r="AX1119" s="48">
        <f>REVENUE(AX1092,Settings!$C$13,NEWREVRATE(AX1038,AX1056,AX1047,AX$135,AX1065,$D1119))</f>
        <v/>
      </c>
    </row>
    <row r="1120" hidden="1" outlineLevel="2">
      <c r="A1120" s="5" t="inlineStr">
        <is>
          <t>rnew</t>
        </is>
      </c>
      <c r="B1120" s="5" t="inlineStr">
        <is>
          <t>nga</t>
        </is>
      </c>
      <c r="C1120" s="5" t="inlineStr">
        <is>
          <t>irn</t>
        </is>
      </c>
      <c r="D1120" s="40">
        <f>INDEX(Inputs!$S$5:$S$132,MATCH($B1120&amp;"|"&amp;$C1120,Inputs!$A$5:$A$132,0))</f>
        <v/>
      </c>
      <c r="E1120" s="39" t="n"/>
      <c r="F1120" s="39" t="n"/>
      <c r="G1120" s="39" t="n"/>
      <c r="H1120" s="5">
        <f>INDEX(Variables!$B$5:$B$105,MATCH($A1120,Variables!$A$5:$A$105,0))&amp;IF($C1120="",""," | "&amp;INDEX(Mapping!$B$5:$B$26,MATCH($C1120,Mapping!$A$5:$A$26,0))&amp;" | "&amp;INDEX(Mapping!$B$30:$B$41,MATCH($B1120,Mapping!$A$30:$A$41,0)))</f>
        <v/>
      </c>
      <c r="I1120" s="5">
        <f>INDEX(Variables!$C$5:$C$105,MATCH($A1120,Variables!$A$5:$A$105,0))</f>
        <v/>
      </c>
      <c r="J1120" s="5">
        <f>INDEX(Variables!$E$5:$E$105,MATCH($A1120,Variables!$A$5:$A$105,0))</f>
        <v/>
      </c>
      <c r="K1120" s="25">
        <f>LOWER(Settings!$C$4)&amp;".mit."&amp;$A1120&amp;IF($C1120="","","."&amp;$C1120&amp;"."&amp;$B1120)&amp;IF(INDEX(Variables!$D$5:$D$105,MATCH($A1120,Variables!$A$5:$A$105,0))="","","."&amp;INDEX(Variables!$D$5:$D$105,MATCH($A1120,Variables!$A$5:$A$105,0)))&amp;"."&amp;K$5</f>
        <v/>
      </c>
      <c r="L1120" s="46">
        <f>L1093*Settings!$C$13*(L1039+L1057+L1048*L$135+L1066*$D1120)</f>
        <v/>
      </c>
      <c r="M1120" s="47">
        <f>M1093*Settings!$C$13*(M1039+M1057+M1048*M$135+M1066*$D1120)</f>
        <v/>
      </c>
      <c r="N1120" s="47">
        <f>N1093*Settings!$C$13*(N1039+N1057+N1048*N$135+N1066*$D1120)</f>
        <v/>
      </c>
      <c r="O1120" s="47">
        <f>O1093*Settings!$C$13*(O1039+O1057+O1048*O$135+O1066*$D1120)</f>
        <v/>
      </c>
      <c r="P1120" s="47">
        <f>P1093*Settings!$C$13*(P1039+P1057+P1048*P$135+P1066*$D1120)</f>
        <v/>
      </c>
      <c r="Q1120" s="47">
        <f>Q1093*Settings!$C$13*(Q1039+Q1057+Q1048*Q$135+Q1066*$D1120)</f>
        <v/>
      </c>
      <c r="R1120" s="47">
        <f>R1093*Settings!$C$13*(R1039+R1057+R1048*R$135+R1066*$D1120)</f>
        <v/>
      </c>
      <c r="S1120" s="47">
        <f>S1093*Settings!$C$13*(S1039+S1057+S1048*S$135+S1066*$D1120)</f>
        <v/>
      </c>
      <c r="T1120" s="47">
        <f>T1093*Settings!$C$13*(T1039+T1057+T1048*T$135+T1066*$D1120)</f>
        <v/>
      </c>
      <c r="U1120" s="47">
        <f>U1093*Settings!$C$13*(U1039+U1057+U1048*U$135+U1066*$D1120)</f>
        <v/>
      </c>
      <c r="V1120" s="47">
        <f>V1093*Settings!$C$13*(V1039+V1057+V1048*V$135+V1066*$D1120)</f>
        <v/>
      </c>
      <c r="W1120" s="47">
        <f>W1093*Settings!$C$13*(W1039+W1057+W1048*W$135+W1066*$D1120)</f>
        <v/>
      </c>
      <c r="X1120" s="47">
        <f>X1093*Settings!$C$13*(X1039+X1057+X1048*X$135+X1066*$D1120)</f>
        <v/>
      </c>
      <c r="Y1120" s="47">
        <f>Y1093*Settings!$C$13*(Y1039+Y1057+Y1048*Y$135+Y1066*$D1120)</f>
        <v/>
      </c>
      <c r="Z1120" s="47">
        <f>Z1093*Settings!$C$13*(Z1039+Z1057+Z1048*Z$135+Z1066*$D1120)</f>
        <v/>
      </c>
      <c r="AA1120" s="47">
        <f>AA1093*Settings!$C$13*(AA1039+AA1057+AA1048*AA$135+AA1066*$D1120)</f>
        <v/>
      </c>
      <c r="AB1120" s="47">
        <f>AB1093*Settings!$C$13*(AB1039+AB1057+AB1048*AB$135+AB1066*$D1120)</f>
        <v/>
      </c>
      <c r="AC1120" s="47">
        <f>AC1093*Settings!$C$13*(AC1039+AC1057+AC1048*AC$135+AC1066*$D1120)</f>
        <v/>
      </c>
      <c r="AD1120" s="48">
        <f>REVENUE(AD1093,Settings!$C$13,NEWREVRATE(AD1039,AD1057,AD1048,AD$135,AD1066,$D1120))</f>
        <v/>
      </c>
      <c r="AE1120" s="25">
        <f>LOWER(Settings!$C$4)&amp;".mit."&amp;$A1120&amp;IF($C1120="","","."&amp;$C1120&amp;"."&amp;$B1120)&amp;IF(INDEX(Variables!$D$5:$D$105,MATCH($A1120,Variables!$A$5:$A$105,0))="","","."&amp;INDEX(Variables!$D$5:$D$105,MATCH($A1120,Variables!$A$5:$A$105,0)))&amp;"."&amp;AE$5</f>
        <v/>
      </c>
      <c r="AF1120" s="46">
        <f>AF1093*Settings!$C$13*(AF1039+AF1057+AF1048*AF$135+AF1066*$D1120)</f>
        <v/>
      </c>
      <c r="AG1120" s="47">
        <f>AG1093*Settings!$C$13*(AG1039+AG1057+AG1048*AG$135+AG1066*$D1120)</f>
        <v/>
      </c>
      <c r="AH1120" s="47">
        <f>AH1093*Settings!$C$13*(AH1039+AH1057+AH1048*AH$135+AH1066*$D1120)</f>
        <v/>
      </c>
      <c r="AI1120" s="47">
        <f>AI1093*Settings!$C$13*(AI1039+AI1057+AI1048*AI$135+AI1066*$D1120)</f>
        <v/>
      </c>
      <c r="AJ1120" s="47">
        <f>AJ1093*Settings!$C$13*(AJ1039+AJ1057+AJ1048*AJ$135+AJ1066*$D1120)</f>
        <v/>
      </c>
      <c r="AK1120" s="47">
        <f>AK1093*Settings!$C$13*(AK1039+AK1057+AK1048*AK$135+AK1066*$D1120)</f>
        <v/>
      </c>
      <c r="AL1120" s="47">
        <f>AL1093*Settings!$C$13*(AL1039+AL1057+AL1048*AL$135+AL1066*$D1120)</f>
        <v/>
      </c>
      <c r="AM1120" s="47">
        <f>AM1093*Settings!$C$13*(AM1039+AM1057+AM1048*AM$135+AM1066*$D1120)</f>
        <v/>
      </c>
      <c r="AN1120" s="47">
        <f>AN1093*Settings!$C$13*(AN1039+AN1057+AN1048*AN$135+AN1066*$D1120)</f>
        <v/>
      </c>
      <c r="AO1120" s="47">
        <f>AO1093*Settings!$C$13*(AO1039+AO1057+AO1048*AO$135+AO1066*$D1120)</f>
        <v/>
      </c>
      <c r="AP1120" s="47">
        <f>AP1093*Settings!$C$13*(AP1039+AP1057+AP1048*AP$135+AP1066*$D1120)</f>
        <v/>
      </c>
      <c r="AQ1120" s="47">
        <f>AQ1093*Settings!$C$13*(AQ1039+AQ1057+AQ1048*AQ$135+AQ1066*$D1120)</f>
        <v/>
      </c>
      <c r="AR1120" s="47">
        <f>AR1093*Settings!$C$13*(AR1039+AR1057+AR1048*AR$135+AR1066*$D1120)</f>
        <v/>
      </c>
      <c r="AS1120" s="47">
        <f>AS1093*Settings!$C$13*(AS1039+AS1057+AS1048*AS$135+AS1066*$D1120)</f>
        <v/>
      </c>
      <c r="AT1120" s="47">
        <f>AT1093*Settings!$C$13*(AT1039+AT1057+AT1048*AT$135+AT1066*$D1120)</f>
        <v/>
      </c>
      <c r="AU1120" s="47">
        <f>AU1093*Settings!$C$13*(AU1039+AU1057+AU1048*AU$135+AU1066*$D1120)</f>
        <v/>
      </c>
      <c r="AV1120" s="47">
        <f>AV1093*Settings!$C$13*(AV1039+AV1057+AV1048*AV$135+AV1066*$D1120)</f>
        <v/>
      </c>
      <c r="AW1120" s="47">
        <f>AW1093*Settings!$C$13*(AW1039+AW1057+AW1048*AW$135+AW1066*$D1120)</f>
        <v/>
      </c>
      <c r="AX1120" s="48">
        <f>REVENUE(AX1093,Settings!$C$13,NEWREVRATE(AX1039,AX1057,AX1048,AX$135,AX1066,$D1120))</f>
        <v/>
      </c>
    </row>
    <row r="1121" hidden="1" outlineLevel="2">
      <c r="A1121" s="5" t="inlineStr">
        <is>
          <t>rnew</t>
        </is>
      </c>
      <c r="B1121" s="5" t="inlineStr">
        <is>
          <t>gso</t>
        </is>
      </c>
      <c r="C1121" s="5" t="inlineStr">
        <is>
          <t>irn</t>
        </is>
      </c>
      <c r="D1121" s="40">
        <f>INDEX(Inputs!$S$5:$S$132,MATCH($B1121&amp;"|"&amp;$C1121,Inputs!$A$5:$A$132,0))</f>
        <v/>
      </c>
      <c r="E1121" s="39" t="n"/>
      <c r="F1121" s="39" t="n"/>
      <c r="G1121" s="39" t="n"/>
      <c r="H1121" s="5">
        <f>INDEX(Variables!$B$5:$B$105,MATCH($A1121,Variables!$A$5:$A$105,0))&amp;IF($C1121="",""," | "&amp;INDEX(Mapping!$B$5:$B$26,MATCH($C1121,Mapping!$A$5:$A$26,0))&amp;" | "&amp;INDEX(Mapping!$B$30:$B$41,MATCH($B1121,Mapping!$A$30:$A$41,0)))</f>
        <v/>
      </c>
      <c r="I1121" s="5">
        <f>INDEX(Variables!$C$5:$C$105,MATCH($A1121,Variables!$A$5:$A$105,0))</f>
        <v/>
      </c>
      <c r="J1121" s="5">
        <f>INDEX(Variables!$E$5:$E$105,MATCH($A1121,Variables!$A$5:$A$105,0))</f>
        <v/>
      </c>
      <c r="K1121" s="25">
        <f>LOWER(Settings!$C$4)&amp;".mit."&amp;$A1121&amp;IF($C1121="","","."&amp;$C1121&amp;"."&amp;$B1121)&amp;IF(INDEX(Variables!$D$5:$D$105,MATCH($A1121,Variables!$A$5:$A$105,0))="","","."&amp;INDEX(Variables!$D$5:$D$105,MATCH($A1121,Variables!$A$5:$A$105,0)))&amp;"."&amp;K$5</f>
        <v/>
      </c>
      <c r="L1121" s="46">
        <f>L1094*Settings!$C$13*(L1040+L1058+L1049*L$135+L1067*$D1121)</f>
        <v/>
      </c>
      <c r="M1121" s="47">
        <f>M1094*Settings!$C$13*(M1040+M1058+M1049*M$135+M1067*$D1121)</f>
        <v/>
      </c>
      <c r="N1121" s="47">
        <f>N1094*Settings!$C$13*(N1040+N1058+N1049*N$135+N1067*$D1121)</f>
        <v/>
      </c>
      <c r="O1121" s="47">
        <f>O1094*Settings!$C$13*(O1040+O1058+O1049*O$135+O1067*$D1121)</f>
        <v/>
      </c>
      <c r="P1121" s="47">
        <f>P1094*Settings!$C$13*(P1040+P1058+P1049*P$135+P1067*$D1121)</f>
        <v/>
      </c>
      <c r="Q1121" s="47">
        <f>Q1094*Settings!$C$13*(Q1040+Q1058+Q1049*Q$135+Q1067*$D1121)</f>
        <v/>
      </c>
      <c r="R1121" s="47">
        <f>R1094*Settings!$C$13*(R1040+R1058+R1049*R$135+R1067*$D1121)</f>
        <v/>
      </c>
      <c r="S1121" s="47">
        <f>S1094*Settings!$C$13*(S1040+S1058+S1049*S$135+S1067*$D1121)</f>
        <v/>
      </c>
      <c r="T1121" s="47">
        <f>T1094*Settings!$C$13*(T1040+T1058+T1049*T$135+T1067*$D1121)</f>
        <v/>
      </c>
      <c r="U1121" s="47">
        <f>U1094*Settings!$C$13*(U1040+U1058+U1049*U$135+U1067*$D1121)</f>
        <v/>
      </c>
      <c r="V1121" s="47">
        <f>V1094*Settings!$C$13*(V1040+V1058+V1049*V$135+V1067*$D1121)</f>
        <v/>
      </c>
      <c r="W1121" s="47">
        <f>W1094*Settings!$C$13*(W1040+W1058+W1049*W$135+W1067*$D1121)</f>
        <v/>
      </c>
      <c r="X1121" s="47">
        <f>X1094*Settings!$C$13*(X1040+X1058+X1049*X$135+X1067*$D1121)</f>
        <v/>
      </c>
      <c r="Y1121" s="47">
        <f>Y1094*Settings!$C$13*(Y1040+Y1058+Y1049*Y$135+Y1067*$D1121)</f>
        <v/>
      </c>
      <c r="Z1121" s="47">
        <f>Z1094*Settings!$C$13*(Z1040+Z1058+Z1049*Z$135+Z1067*$D1121)</f>
        <v/>
      </c>
      <c r="AA1121" s="47">
        <f>AA1094*Settings!$C$13*(AA1040+AA1058+AA1049*AA$135+AA1067*$D1121)</f>
        <v/>
      </c>
      <c r="AB1121" s="47">
        <f>AB1094*Settings!$C$13*(AB1040+AB1058+AB1049*AB$135+AB1067*$D1121)</f>
        <v/>
      </c>
      <c r="AC1121" s="47">
        <f>AC1094*Settings!$C$13*(AC1040+AC1058+AC1049*AC$135+AC1067*$D1121)</f>
        <v/>
      </c>
      <c r="AD1121" s="48">
        <f>REVENUE(AD1094,Settings!$C$13,NEWREVRATE(AD1040,AD1058,AD1049,AD$135,AD1067,$D1121))</f>
        <v/>
      </c>
      <c r="AE1121" s="25">
        <f>LOWER(Settings!$C$4)&amp;".mit."&amp;$A1121&amp;IF($C1121="","","."&amp;$C1121&amp;"."&amp;$B1121)&amp;IF(INDEX(Variables!$D$5:$D$105,MATCH($A1121,Variables!$A$5:$A$105,0))="","","."&amp;INDEX(Variables!$D$5:$D$105,MATCH($A1121,Variables!$A$5:$A$105,0)))&amp;"."&amp;AE$5</f>
        <v/>
      </c>
      <c r="AF1121" s="46">
        <f>AF1094*Settings!$C$13*(AF1040+AF1058+AF1049*AF$135+AF1067*$D1121)</f>
        <v/>
      </c>
      <c r="AG1121" s="47">
        <f>AG1094*Settings!$C$13*(AG1040+AG1058+AG1049*AG$135+AG1067*$D1121)</f>
        <v/>
      </c>
      <c r="AH1121" s="47">
        <f>AH1094*Settings!$C$13*(AH1040+AH1058+AH1049*AH$135+AH1067*$D1121)</f>
        <v/>
      </c>
      <c r="AI1121" s="47">
        <f>AI1094*Settings!$C$13*(AI1040+AI1058+AI1049*AI$135+AI1067*$D1121)</f>
        <v/>
      </c>
      <c r="AJ1121" s="47">
        <f>AJ1094*Settings!$C$13*(AJ1040+AJ1058+AJ1049*AJ$135+AJ1067*$D1121)</f>
        <v/>
      </c>
      <c r="AK1121" s="47">
        <f>AK1094*Settings!$C$13*(AK1040+AK1058+AK1049*AK$135+AK1067*$D1121)</f>
        <v/>
      </c>
      <c r="AL1121" s="47">
        <f>AL1094*Settings!$C$13*(AL1040+AL1058+AL1049*AL$135+AL1067*$D1121)</f>
        <v/>
      </c>
      <c r="AM1121" s="47">
        <f>AM1094*Settings!$C$13*(AM1040+AM1058+AM1049*AM$135+AM1067*$D1121)</f>
        <v/>
      </c>
      <c r="AN1121" s="47">
        <f>AN1094*Settings!$C$13*(AN1040+AN1058+AN1049*AN$135+AN1067*$D1121)</f>
        <v/>
      </c>
      <c r="AO1121" s="47">
        <f>AO1094*Settings!$C$13*(AO1040+AO1058+AO1049*AO$135+AO1067*$D1121)</f>
        <v/>
      </c>
      <c r="AP1121" s="47">
        <f>AP1094*Settings!$C$13*(AP1040+AP1058+AP1049*AP$135+AP1067*$D1121)</f>
        <v/>
      </c>
      <c r="AQ1121" s="47">
        <f>AQ1094*Settings!$C$13*(AQ1040+AQ1058+AQ1049*AQ$135+AQ1067*$D1121)</f>
        <v/>
      </c>
      <c r="AR1121" s="47">
        <f>AR1094*Settings!$C$13*(AR1040+AR1058+AR1049*AR$135+AR1067*$D1121)</f>
        <v/>
      </c>
      <c r="AS1121" s="47">
        <f>AS1094*Settings!$C$13*(AS1040+AS1058+AS1049*AS$135+AS1067*$D1121)</f>
        <v/>
      </c>
      <c r="AT1121" s="47">
        <f>AT1094*Settings!$C$13*(AT1040+AT1058+AT1049*AT$135+AT1067*$D1121)</f>
        <v/>
      </c>
      <c r="AU1121" s="47">
        <f>AU1094*Settings!$C$13*(AU1040+AU1058+AU1049*AU$135+AU1067*$D1121)</f>
        <v/>
      </c>
      <c r="AV1121" s="47">
        <f>AV1094*Settings!$C$13*(AV1040+AV1058+AV1049*AV$135+AV1067*$D1121)</f>
        <v/>
      </c>
      <c r="AW1121" s="47">
        <f>AW1094*Settings!$C$13*(AW1040+AW1058+AW1049*AW$135+AW1067*$D1121)</f>
        <v/>
      </c>
      <c r="AX1121" s="48">
        <f>REVENUE(AX1094,Settings!$C$13,NEWREVRATE(AX1040,AX1058,AX1049,AX$135,AX1067,$D1121))</f>
        <v/>
      </c>
    </row>
    <row r="1122" hidden="1" outlineLevel="2">
      <c r="A1122" s="5" t="inlineStr">
        <is>
          <t>rnew</t>
        </is>
      </c>
      <c r="B1122" s="5" t="inlineStr">
        <is>
          <t>die</t>
        </is>
      </c>
      <c r="C1122" s="5" t="inlineStr">
        <is>
          <t>irn</t>
        </is>
      </c>
      <c r="D1122" s="40">
        <f>INDEX(Inputs!$S$5:$S$132,MATCH($B1122&amp;"|"&amp;$C1122,Inputs!$A$5:$A$132,0))</f>
        <v/>
      </c>
      <c r="E1122" s="39" t="n"/>
      <c r="F1122" s="39" t="n"/>
      <c r="G1122" s="39" t="n"/>
      <c r="H1122" s="5">
        <f>INDEX(Variables!$B$5:$B$105,MATCH($A1122,Variables!$A$5:$A$105,0))&amp;IF($C1122="",""," | "&amp;INDEX(Mapping!$B$5:$B$26,MATCH($C1122,Mapping!$A$5:$A$26,0))&amp;" | "&amp;INDEX(Mapping!$B$30:$B$41,MATCH($B1122,Mapping!$A$30:$A$41,0)))</f>
        <v/>
      </c>
      <c r="I1122" s="5">
        <f>INDEX(Variables!$C$5:$C$105,MATCH($A1122,Variables!$A$5:$A$105,0))</f>
        <v/>
      </c>
      <c r="J1122" s="5">
        <f>INDEX(Variables!$E$5:$E$105,MATCH($A1122,Variables!$A$5:$A$105,0))</f>
        <v/>
      </c>
      <c r="K1122" s="25">
        <f>LOWER(Settings!$C$4)&amp;".mit."&amp;$A1122&amp;IF($C1122="","","."&amp;$C1122&amp;"."&amp;$B1122)&amp;IF(INDEX(Variables!$D$5:$D$105,MATCH($A1122,Variables!$A$5:$A$105,0))="","","."&amp;INDEX(Variables!$D$5:$D$105,MATCH($A1122,Variables!$A$5:$A$105,0)))&amp;"."&amp;K$5</f>
        <v/>
      </c>
      <c r="L1122" s="46">
        <f>L1095*Settings!$C$13*(L1041+L1059+L1050*L$135+L1068*$D1122)</f>
        <v/>
      </c>
      <c r="M1122" s="47">
        <f>M1095*Settings!$C$13*(M1041+M1059+M1050*M$135+M1068*$D1122)</f>
        <v/>
      </c>
      <c r="N1122" s="47">
        <f>N1095*Settings!$C$13*(N1041+N1059+N1050*N$135+N1068*$D1122)</f>
        <v/>
      </c>
      <c r="O1122" s="47">
        <f>O1095*Settings!$C$13*(O1041+O1059+O1050*O$135+O1068*$D1122)</f>
        <v/>
      </c>
      <c r="P1122" s="47">
        <f>P1095*Settings!$C$13*(P1041+P1059+P1050*P$135+P1068*$D1122)</f>
        <v/>
      </c>
      <c r="Q1122" s="47">
        <f>Q1095*Settings!$C$13*(Q1041+Q1059+Q1050*Q$135+Q1068*$D1122)</f>
        <v/>
      </c>
      <c r="R1122" s="47">
        <f>R1095*Settings!$C$13*(R1041+R1059+R1050*R$135+R1068*$D1122)</f>
        <v/>
      </c>
      <c r="S1122" s="47">
        <f>S1095*Settings!$C$13*(S1041+S1059+S1050*S$135+S1068*$D1122)</f>
        <v/>
      </c>
      <c r="T1122" s="47">
        <f>T1095*Settings!$C$13*(T1041+T1059+T1050*T$135+T1068*$D1122)</f>
        <v/>
      </c>
      <c r="U1122" s="47">
        <f>U1095*Settings!$C$13*(U1041+U1059+U1050*U$135+U1068*$D1122)</f>
        <v/>
      </c>
      <c r="V1122" s="47">
        <f>V1095*Settings!$C$13*(V1041+V1059+V1050*V$135+V1068*$D1122)</f>
        <v/>
      </c>
      <c r="W1122" s="47">
        <f>W1095*Settings!$C$13*(W1041+W1059+W1050*W$135+W1068*$D1122)</f>
        <v/>
      </c>
      <c r="X1122" s="47">
        <f>X1095*Settings!$C$13*(X1041+X1059+X1050*X$135+X1068*$D1122)</f>
        <v/>
      </c>
      <c r="Y1122" s="47">
        <f>Y1095*Settings!$C$13*(Y1041+Y1059+Y1050*Y$135+Y1068*$D1122)</f>
        <v/>
      </c>
      <c r="Z1122" s="47">
        <f>Z1095*Settings!$C$13*(Z1041+Z1059+Z1050*Z$135+Z1068*$D1122)</f>
        <v/>
      </c>
      <c r="AA1122" s="47">
        <f>AA1095*Settings!$C$13*(AA1041+AA1059+AA1050*AA$135+AA1068*$D1122)</f>
        <v/>
      </c>
      <c r="AB1122" s="47">
        <f>AB1095*Settings!$C$13*(AB1041+AB1059+AB1050*AB$135+AB1068*$D1122)</f>
        <v/>
      </c>
      <c r="AC1122" s="47">
        <f>AC1095*Settings!$C$13*(AC1041+AC1059+AC1050*AC$135+AC1068*$D1122)</f>
        <v/>
      </c>
      <c r="AD1122" s="48">
        <f>REVENUE(AD1095,Settings!$C$13,NEWREVRATE(AD1041,AD1059,AD1050,AD$135,AD1068,$D1122))</f>
        <v/>
      </c>
      <c r="AE1122" s="25">
        <f>LOWER(Settings!$C$4)&amp;".mit."&amp;$A1122&amp;IF($C1122="","","."&amp;$C1122&amp;"."&amp;$B1122)&amp;IF(INDEX(Variables!$D$5:$D$105,MATCH($A1122,Variables!$A$5:$A$105,0))="","","."&amp;INDEX(Variables!$D$5:$D$105,MATCH($A1122,Variables!$A$5:$A$105,0)))&amp;"."&amp;AE$5</f>
        <v/>
      </c>
      <c r="AF1122" s="46">
        <f>AF1095*Settings!$C$13*(AF1041+AF1059+AF1050*AF$135+AF1068*$D1122)</f>
        <v/>
      </c>
      <c r="AG1122" s="47">
        <f>AG1095*Settings!$C$13*(AG1041+AG1059+AG1050*AG$135+AG1068*$D1122)</f>
        <v/>
      </c>
      <c r="AH1122" s="47">
        <f>AH1095*Settings!$C$13*(AH1041+AH1059+AH1050*AH$135+AH1068*$D1122)</f>
        <v/>
      </c>
      <c r="AI1122" s="47">
        <f>AI1095*Settings!$C$13*(AI1041+AI1059+AI1050*AI$135+AI1068*$D1122)</f>
        <v/>
      </c>
      <c r="AJ1122" s="47">
        <f>AJ1095*Settings!$C$13*(AJ1041+AJ1059+AJ1050*AJ$135+AJ1068*$D1122)</f>
        <v/>
      </c>
      <c r="AK1122" s="47">
        <f>AK1095*Settings!$C$13*(AK1041+AK1059+AK1050*AK$135+AK1068*$D1122)</f>
        <v/>
      </c>
      <c r="AL1122" s="47">
        <f>AL1095*Settings!$C$13*(AL1041+AL1059+AL1050*AL$135+AL1068*$D1122)</f>
        <v/>
      </c>
      <c r="AM1122" s="47">
        <f>AM1095*Settings!$C$13*(AM1041+AM1059+AM1050*AM$135+AM1068*$D1122)</f>
        <v/>
      </c>
      <c r="AN1122" s="47">
        <f>AN1095*Settings!$C$13*(AN1041+AN1059+AN1050*AN$135+AN1068*$D1122)</f>
        <v/>
      </c>
      <c r="AO1122" s="47">
        <f>AO1095*Settings!$C$13*(AO1041+AO1059+AO1050*AO$135+AO1068*$D1122)</f>
        <v/>
      </c>
      <c r="AP1122" s="47">
        <f>AP1095*Settings!$C$13*(AP1041+AP1059+AP1050*AP$135+AP1068*$D1122)</f>
        <v/>
      </c>
      <c r="AQ1122" s="47">
        <f>AQ1095*Settings!$C$13*(AQ1041+AQ1059+AQ1050*AQ$135+AQ1068*$D1122)</f>
        <v/>
      </c>
      <c r="AR1122" s="47">
        <f>AR1095*Settings!$C$13*(AR1041+AR1059+AR1050*AR$135+AR1068*$D1122)</f>
        <v/>
      </c>
      <c r="AS1122" s="47">
        <f>AS1095*Settings!$C$13*(AS1041+AS1059+AS1050*AS$135+AS1068*$D1122)</f>
        <v/>
      </c>
      <c r="AT1122" s="47">
        <f>AT1095*Settings!$C$13*(AT1041+AT1059+AT1050*AT$135+AT1068*$D1122)</f>
        <v/>
      </c>
      <c r="AU1122" s="47">
        <f>AU1095*Settings!$C$13*(AU1041+AU1059+AU1050*AU$135+AU1068*$D1122)</f>
        <v/>
      </c>
      <c r="AV1122" s="47">
        <f>AV1095*Settings!$C$13*(AV1041+AV1059+AV1050*AV$135+AV1068*$D1122)</f>
        <v/>
      </c>
      <c r="AW1122" s="47">
        <f>AW1095*Settings!$C$13*(AW1041+AW1059+AW1050*AW$135+AW1068*$D1122)</f>
        <v/>
      </c>
      <c r="AX1122" s="48">
        <f>REVENUE(AX1095,Settings!$C$13,NEWREVRATE(AX1041,AX1059,AX1050,AX$135,AX1068,$D1122))</f>
        <v/>
      </c>
    </row>
    <row r="1123" hidden="1" outlineLevel="2">
      <c r="A1123" s="5" t="inlineStr">
        <is>
          <t>rnew</t>
        </is>
      </c>
      <c r="B1123" s="5" t="inlineStr">
        <is>
          <t>lpg</t>
        </is>
      </c>
      <c r="C1123" s="5" t="inlineStr">
        <is>
          <t>irn</t>
        </is>
      </c>
      <c r="D1123" s="40">
        <f>INDEX(Inputs!$S$5:$S$132,MATCH($B1123&amp;"|"&amp;$C1123,Inputs!$A$5:$A$132,0))</f>
        <v/>
      </c>
      <c r="E1123" s="39" t="n"/>
      <c r="F1123" s="39" t="n"/>
      <c r="G1123" s="39" t="n"/>
      <c r="H1123" s="5">
        <f>INDEX(Variables!$B$5:$B$105,MATCH($A1123,Variables!$A$5:$A$105,0))&amp;IF($C1123="",""," | "&amp;INDEX(Mapping!$B$5:$B$26,MATCH($C1123,Mapping!$A$5:$A$26,0))&amp;" | "&amp;INDEX(Mapping!$B$30:$B$41,MATCH($B1123,Mapping!$A$30:$A$41,0)))</f>
        <v/>
      </c>
      <c r="I1123" s="5">
        <f>INDEX(Variables!$C$5:$C$105,MATCH($A1123,Variables!$A$5:$A$105,0))</f>
        <v/>
      </c>
      <c r="J1123" s="5">
        <f>INDEX(Variables!$E$5:$E$105,MATCH($A1123,Variables!$A$5:$A$105,0))</f>
        <v/>
      </c>
      <c r="K1123" s="25">
        <f>LOWER(Settings!$C$4)&amp;".mit."&amp;$A1123&amp;IF($C1123="","","."&amp;$C1123&amp;"."&amp;$B1123)&amp;IF(INDEX(Variables!$D$5:$D$105,MATCH($A1123,Variables!$A$5:$A$105,0))="","","."&amp;INDEX(Variables!$D$5:$D$105,MATCH($A1123,Variables!$A$5:$A$105,0)))&amp;"."&amp;K$5</f>
        <v/>
      </c>
      <c r="L1123" s="46">
        <f>L1096*Settings!$C$13*(L1042+L1060+L1051*L$135+L1069*$D1123)</f>
        <v/>
      </c>
      <c r="M1123" s="47">
        <f>M1096*Settings!$C$13*(M1042+M1060+M1051*M$135+M1069*$D1123)</f>
        <v/>
      </c>
      <c r="N1123" s="47">
        <f>N1096*Settings!$C$13*(N1042+N1060+N1051*N$135+N1069*$D1123)</f>
        <v/>
      </c>
      <c r="O1123" s="47">
        <f>O1096*Settings!$C$13*(O1042+O1060+O1051*O$135+O1069*$D1123)</f>
        <v/>
      </c>
      <c r="P1123" s="47">
        <f>P1096*Settings!$C$13*(P1042+P1060+P1051*P$135+P1069*$D1123)</f>
        <v/>
      </c>
      <c r="Q1123" s="47">
        <f>Q1096*Settings!$C$13*(Q1042+Q1060+Q1051*Q$135+Q1069*$D1123)</f>
        <v/>
      </c>
      <c r="R1123" s="47">
        <f>R1096*Settings!$C$13*(R1042+R1060+R1051*R$135+R1069*$D1123)</f>
        <v/>
      </c>
      <c r="S1123" s="47">
        <f>S1096*Settings!$C$13*(S1042+S1060+S1051*S$135+S1069*$D1123)</f>
        <v/>
      </c>
      <c r="T1123" s="47">
        <f>T1096*Settings!$C$13*(T1042+T1060+T1051*T$135+T1069*$D1123)</f>
        <v/>
      </c>
      <c r="U1123" s="47">
        <f>U1096*Settings!$C$13*(U1042+U1060+U1051*U$135+U1069*$D1123)</f>
        <v/>
      </c>
      <c r="V1123" s="47">
        <f>V1096*Settings!$C$13*(V1042+V1060+V1051*V$135+V1069*$D1123)</f>
        <v/>
      </c>
      <c r="W1123" s="47">
        <f>W1096*Settings!$C$13*(W1042+W1060+W1051*W$135+W1069*$D1123)</f>
        <v/>
      </c>
      <c r="X1123" s="47">
        <f>X1096*Settings!$C$13*(X1042+X1060+X1051*X$135+X1069*$D1123)</f>
        <v/>
      </c>
      <c r="Y1123" s="47">
        <f>Y1096*Settings!$C$13*(Y1042+Y1060+Y1051*Y$135+Y1069*$D1123)</f>
        <v/>
      </c>
      <c r="Z1123" s="47">
        <f>Z1096*Settings!$C$13*(Z1042+Z1060+Z1051*Z$135+Z1069*$D1123)</f>
        <v/>
      </c>
      <c r="AA1123" s="47">
        <f>AA1096*Settings!$C$13*(AA1042+AA1060+AA1051*AA$135+AA1069*$D1123)</f>
        <v/>
      </c>
      <c r="AB1123" s="47">
        <f>AB1096*Settings!$C$13*(AB1042+AB1060+AB1051*AB$135+AB1069*$D1123)</f>
        <v/>
      </c>
      <c r="AC1123" s="47">
        <f>AC1096*Settings!$C$13*(AC1042+AC1060+AC1051*AC$135+AC1069*$D1123)</f>
        <v/>
      </c>
      <c r="AD1123" s="48">
        <f>REVENUE(AD1096,Settings!$C$13,NEWREVRATE(AD1042,AD1060,AD1051,AD$135,AD1069,$D1123))</f>
        <v/>
      </c>
      <c r="AE1123" s="25">
        <f>LOWER(Settings!$C$4)&amp;".mit."&amp;$A1123&amp;IF($C1123="","","."&amp;$C1123&amp;"."&amp;$B1123)&amp;IF(INDEX(Variables!$D$5:$D$105,MATCH($A1123,Variables!$A$5:$A$105,0))="","","."&amp;INDEX(Variables!$D$5:$D$105,MATCH($A1123,Variables!$A$5:$A$105,0)))&amp;"."&amp;AE$5</f>
        <v/>
      </c>
      <c r="AF1123" s="46">
        <f>AF1096*Settings!$C$13*(AF1042+AF1060+AF1051*AF$135+AF1069*$D1123)</f>
        <v/>
      </c>
      <c r="AG1123" s="47">
        <f>AG1096*Settings!$C$13*(AG1042+AG1060+AG1051*AG$135+AG1069*$D1123)</f>
        <v/>
      </c>
      <c r="AH1123" s="47">
        <f>AH1096*Settings!$C$13*(AH1042+AH1060+AH1051*AH$135+AH1069*$D1123)</f>
        <v/>
      </c>
      <c r="AI1123" s="47">
        <f>AI1096*Settings!$C$13*(AI1042+AI1060+AI1051*AI$135+AI1069*$D1123)</f>
        <v/>
      </c>
      <c r="AJ1123" s="47">
        <f>AJ1096*Settings!$C$13*(AJ1042+AJ1060+AJ1051*AJ$135+AJ1069*$D1123)</f>
        <v/>
      </c>
      <c r="AK1123" s="47">
        <f>AK1096*Settings!$C$13*(AK1042+AK1060+AK1051*AK$135+AK1069*$D1123)</f>
        <v/>
      </c>
      <c r="AL1123" s="47">
        <f>AL1096*Settings!$C$13*(AL1042+AL1060+AL1051*AL$135+AL1069*$D1123)</f>
        <v/>
      </c>
      <c r="AM1123" s="47">
        <f>AM1096*Settings!$C$13*(AM1042+AM1060+AM1051*AM$135+AM1069*$D1123)</f>
        <v/>
      </c>
      <c r="AN1123" s="47">
        <f>AN1096*Settings!$C$13*(AN1042+AN1060+AN1051*AN$135+AN1069*$D1123)</f>
        <v/>
      </c>
      <c r="AO1123" s="47">
        <f>AO1096*Settings!$C$13*(AO1042+AO1060+AO1051*AO$135+AO1069*$D1123)</f>
        <v/>
      </c>
      <c r="AP1123" s="47">
        <f>AP1096*Settings!$C$13*(AP1042+AP1060+AP1051*AP$135+AP1069*$D1123)</f>
        <v/>
      </c>
      <c r="AQ1123" s="47">
        <f>AQ1096*Settings!$C$13*(AQ1042+AQ1060+AQ1051*AQ$135+AQ1069*$D1123)</f>
        <v/>
      </c>
      <c r="AR1123" s="47">
        <f>AR1096*Settings!$C$13*(AR1042+AR1060+AR1051*AR$135+AR1069*$D1123)</f>
        <v/>
      </c>
      <c r="AS1123" s="47">
        <f>AS1096*Settings!$C$13*(AS1042+AS1060+AS1051*AS$135+AS1069*$D1123)</f>
        <v/>
      </c>
      <c r="AT1123" s="47">
        <f>AT1096*Settings!$C$13*(AT1042+AT1060+AT1051*AT$135+AT1069*$D1123)</f>
        <v/>
      </c>
      <c r="AU1123" s="47">
        <f>AU1096*Settings!$C$13*(AU1042+AU1060+AU1051*AU$135+AU1069*$D1123)</f>
        <v/>
      </c>
      <c r="AV1123" s="47">
        <f>AV1096*Settings!$C$13*(AV1042+AV1060+AV1051*AV$135+AV1069*$D1123)</f>
        <v/>
      </c>
      <c r="AW1123" s="47">
        <f>AW1096*Settings!$C$13*(AW1042+AW1060+AW1051*AW$135+AW1069*$D1123)</f>
        <v/>
      </c>
      <c r="AX1123" s="48">
        <f>REVENUE(AX1096,Settings!$C$13,NEWREVRATE(AX1042,AX1060,AX1051,AX$135,AX1069,$D1123))</f>
        <v/>
      </c>
    </row>
    <row r="1124" hidden="1" outlineLevel="2">
      <c r="A1124" s="5" t="inlineStr">
        <is>
          <t>rnew</t>
        </is>
      </c>
      <c r="B1124" s="5" t="inlineStr">
        <is>
          <t>ker</t>
        </is>
      </c>
      <c r="C1124" s="5" t="inlineStr">
        <is>
          <t>irn</t>
        </is>
      </c>
      <c r="D1124" s="40">
        <f>INDEX(Inputs!$S$5:$S$132,MATCH($B1124&amp;"|"&amp;$C1124,Inputs!$A$5:$A$132,0))</f>
        <v/>
      </c>
      <c r="E1124" s="39" t="n"/>
      <c r="F1124" s="39" t="n"/>
      <c r="G1124" s="39" t="n"/>
      <c r="H1124" s="5">
        <f>INDEX(Variables!$B$5:$B$105,MATCH($A1124,Variables!$A$5:$A$105,0))&amp;IF($C1124="",""," | "&amp;INDEX(Mapping!$B$5:$B$26,MATCH($C1124,Mapping!$A$5:$A$26,0))&amp;" | "&amp;INDEX(Mapping!$B$30:$B$41,MATCH($B1124,Mapping!$A$30:$A$41,0)))</f>
        <v/>
      </c>
      <c r="I1124" s="5">
        <f>INDEX(Variables!$C$5:$C$105,MATCH($A1124,Variables!$A$5:$A$105,0))</f>
        <v/>
      </c>
      <c r="J1124" s="5">
        <f>INDEX(Variables!$E$5:$E$105,MATCH($A1124,Variables!$A$5:$A$105,0))</f>
        <v/>
      </c>
      <c r="K1124" s="25">
        <f>LOWER(Settings!$C$4)&amp;".mit."&amp;$A1124&amp;IF($C1124="","","."&amp;$C1124&amp;"."&amp;$B1124)&amp;IF(INDEX(Variables!$D$5:$D$105,MATCH($A1124,Variables!$A$5:$A$105,0))="","","."&amp;INDEX(Variables!$D$5:$D$105,MATCH($A1124,Variables!$A$5:$A$105,0)))&amp;"."&amp;K$5</f>
        <v/>
      </c>
      <c r="L1124" s="46">
        <f>L1097*Settings!$C$13*(L1043+L1061+L1052*L$135+L1070*$D1124)</f>
        <v/>
      </c>
      <c r="M1124" s="47">
        <f>M1097*Settings!$C$13*(M1043+M1061+M1052*M$135+M1070*$D1124)</f>
        <v/>
      </c>
      <c r="N1124" s="47">
        <f>N1097*Settings!$C$13*(N1043+N1061+N1052*N$135+N1070*$D1124)</f>
        <v/>
      </c>
      <c r="O1124" s="47">
        <f>O1097*Settings!$C$13*(O1043+O1061+O1052*O$135+O1070*$D1124)</f>
        <v/>
      </c>
      <c r="P1124" s="47">
        <f>P1097*Settings!$C$13*(P1043+P1061+P1052*P$135+P1070*$D1124)</f>
        <v/>
      </c>
      <c r="Q1124" s="47">
        <f>Q1097*Settings!$C$13*(Q1043+Q1061+Q1052*Q$135+Q1070*$D1124)</f>
        <v/>
      </c>
      <c r="R1124" s="47">
        <f>R1097*Settings!$C$13*(R1043+R1061+R1052*R$135+R1070*$D1124)</f>
        <v/>
      </c>
      <c r="S1124" s="47">
        <f>S1097*Settings!$C$13*(S1043+S1061+S1052*S$135+S1070*$D1124)</f>
        <v/>
      </c>
      <c r="T1124" s="47">
        <f>T1097*Settings!$C$13*(T1043+T1061+T1052*T$135+T1070*$D1124)</f>
        <v/>
      </c>
      <c r="U1124" s="47">
        <f>U1097*Settings!$C$13*(U1043+U1061+U1052*U$135+U1070*$D1124)</f>
        <v/>
      </c>
      <c r="V1124" s="47">
        <f>V1097*Settings!$C$13*(V1043+V1061+V1052*V$135+V1070*$D1124)</f>
        <v/>
      </c>
      <c r="W1124" s="47">
        <f>W1097*Settings!$C$13*(W1043+W1061+W1052*W$135+W1070*$D1124)</f>
        <v/>
      </c>
      <c r="X1124" s="47">
        <f>X1097*Settings!$C$13*(X1043+X1061+X1052*X$135+X1070*$D1124)</f>
        <v/>
      </c>
      <c r="Y1124" s="47">
        <f>Y1097*Settings!$C$13*(Y1043+Y1061+Y1052*Y$135+Y1070*$D1124)</f>
        <v/>
      </c>
      <c r="Z1124" s="47">
        <f>Z1097*Settings!$C$13*(Z1043+Z1061+Z1052*Z$135+Z1070*$D1124)</f>
        <v/>
      </c>
      <c r="AA1124" s="47">
        <f>AA1097*Settings!$C$13*(AA1043+AA1061+AA1052*AA$135+AA1070*$D1124)</f>
        <v/>
      </c>
      <c r="AB1124" s="47">
        <f>AB1097*Settings!$C$13*(AB1043+AB1061+AB1052*AB$135+AB1070*$D1124)</f>
        <v/>
      </c>
      <c r="AC1124" s="47">
        <f>AC1097*Settings!$C$13*(AC1043+AC1061+AC1052*AC$135+AC1070*$D1124)</f>
        <v/>
      </c>
      <c r="AD1124" s="48">
        <f>REVENUE(AD1097,Settings!$C$13,NEWREVRATE(AD1043,AD1061,AD1052,AD$135,AD1070,$D1124))</f>
        <v/>
      </c>
      <c r="AE1124" s="25">
        <f>LOWER(Settings!$C$4)&amp;".mit."&amp;$A1124&amp;IF($C1124="","","."&amp;$C1124&amp;"."&amp;$B1124)&amp;IF(INDEX(Variables!$D$5:$D$105,MATCH($A1124,Variables!$A$5:$A$105,0))="","","."&amp;INDEX(Variables!$D$5:$D$105,MATCH($A1124,Variables!$A$5:$A$105,0)))&amp;"."&amp;AE$5</f>
        <v/>
      </c>
      <c r="AF1124" s="46">
        <f>AF1097*Settings!$C$13*(AF1043+AF1061+AF1052*AF$135+AF1070*$D1124)</f>
        <v/>
      </c>
      <c r="AG1124" s="47">
        <f>AG1097*Settings!$C$13*(AG1043+AG1061+AG1052*AG$135+AG1070*$D1124)</f>
        <v/>
      </c>
      <c r="AH1124" s="47">
        <f>AH1097*Settings!$C$13*(AH1043+AH1061+AH1052*AH$135+AH1070*$D1124)</f>
        <v/>
      </c>
      <c r="AI1124" s="47">
        <f>AI1097*Settings!$C$13*(AI1043+AI1061+AI1052*AI$135+AI1070*$D1124)</f>
        <v/>
      </c>
      <c r="AJ1124" s="47">
        <f>AJ1097*Settings!$C$13*(AJ1043+AJ1061+AJ1052*AJ$135+AJ1070*$D1124)</f>
        <v/>
      </c>
      <c r="AK1124" s="47">
        <f>AK1097*Settings!$C$13*(AK1043+AK1061+AK1052*AK$135+AK1070*$D1124)</f>
        <v/>
      </c>
      <c r="AL1124" s="47">
        <f>AL1097*Settings!$C$13*(AL1043+AL1061+AL1052*AL$135+AL1070*$D1124)</f>
        <v/>
      </c>
      <c r="AM1124" s="47">
        <f>AM1097*Settings!$C$13*(AM1043+AM1061+AM1052*AM$135+AM1070*$D1124)</f>
        <v/>
      </c>
      <c r="AN1124" s="47">
        <f>AN1097*Settings!$C$13*(AN1043+AN1061+AN1052*AN$135+AN1070*$D1124)</f>
        <v/>
      </c>
      <c r="AO1124" s="47">
        <f>AO1097*Settings!$C$13*(AO1043+AO1061+AO1052*AO$135+AO1070*$D1124)</f>
        <v/>
      </c>
      <c r="AP1124" s="47">
        <f>AP1097*Settings!$C$13*(AP1043+AP1061+AP1052*AP$135+AP1070*$D1124)</f>
        <v/>
      </c>
      <c r="AQ1124" s="47">
        <f>AQ1097*Settings!$C$13*(AQ1043+AQ1061+AQ1052*AQ$135+AQ1070*$D1124)</f>
        <v/>
      </c>
      <c r="AR1124" s="47">
        <f>AR1097*Settings!$C$13*(AR1043+AR1061+AR1052*AR$135+AR1070*$D1124)</f>
        <v/>
      </c>
      <c r="AS1124" s="47">
        <f>AS1097*Settings!$C$13*(AS1043+AS1061+AS1052*AS$135+AS1070*$D1124)</f>
        <v/>
      </c>
      <c r="AT1124" s="47">
        <f>AT1097*Settings!$C$13*(AT1043+AT1061+AT1052*AT$135+AT1070*$D1124)</f>
        <v/>
      </c>
      <c r="AU1124" s="47">
        <f>AU1097*Settings!$C$13*(AU1043+AU1061+AU1052*AU$135+AU1070*$D1124)</f>
        <v/>
      </c>
      <c r="AV1124" s="47">
        <f>AV1097*Settings!$C$13*(AV1043+AV1061+AV1052*AV$135+AV1070*$D1124)</f>
        <v/>
      </c>
      <c r="AW1124" s="47">
        <f>AW1097*Settings!$C$13*(AW1043+AW1061+AW1052*AW$135+AW1070*$D1124)</f>
        <v/>
      </c>
      <c r="AX1124" s="48">
        <f>REVENUE(AX1097,Settings!$C$13,NEWREVRATE(AX1043,AX1061,AX1052,AX$135,AX1070,$D1124))</f>
        <v/>
      </c>
    </row>
    <row r="1125" hidden="1" outlineLevel="2">
      <c r="A1125" s="5" t="inlineStr">
        <is>
          <t>rnew</t>
        </is>
      </c>
      <c r="B1125" s="5" t="inlineStr">
        <is>
          <t>oop</t>
        </is>
      </c>
      <c r="C1125" s="5" t="inlineStr">
        <is>
          <t>irn</t>
        </is>
      </c>
      <c r="D1125" s="40">
        <f>INDEX(Inputs!$S$5:$S$132,MATCH($B1125&amp;"|"&amp;$C1125,Inputs!$A$5:$A$132,0))</f>
        <v/>
      </c>
      <c r="E1125" s="39" t="n"/>
      <c r="F1125" s="39" t="n"/>
      <c r="G1125" s="39" t="n"/>
      <c r="H1125" s="5">
        <f>INDEX(Variables!$B$5:$B$105,MATCH($A1125,Variables!$A$5:$A$105,0))&amp;IF($C1125="",""," | "&amp;INDEX(Mapping!$B$5:$B$26,MATCH($C1125,Mapping!$A$5:$A$26,0))&amp;" | "&amp;INDEX(Mapping!$B$30:$B$41,MATCH($B1125,Mapping!$A$30:$A$41,0)))</f>
        <v/>
      </c>
      <c r="I1125" s="5">
        <f>INDEX(Variables!$C$5:$C$105,MATCH($A1125,Variables!$A$5:$A$105,0))</f>
        <v/>
      </c>
      <c r="J1125" s="5">
        <f>INDEX(Variables!$E$5:$E$105,MATCH($A1125,Variables!$A$5:$A$105,0))</f>
        <v/>
      </c>
      <c r="K1125" s="25">
        <f>LOWER(Settings!$C$4)&amp;".mit."&amp;$A1125&amp;IF($C1125="","","."&amp;$C1125&amp;"."&amp;$B1125)&amp;IF(INDEX(Variables!$D$5:$D$105,MATCH($A1125,Variables!$A$5:$A$105,0))="","","."&amp;INDEX(Variables!$D$5:$D$105,MATCH($A1125,Variables!$A$5:$A$105,0)))&amp;"."&amp;K$5</f>
        <v/>
      </c>
      <c r="L1125" s="46">
        <f>L1098*Settings!$C$13*(L1044+L1062+L1053*L$135+L1071*$D1125)</f>
        <v/>
      </c>
      <c r="M1125" s="47">
        <f>M1098*Settings!$C$13*(M1044+M1062+M1053*M$135+M1071*$D1125)</f>
        <v/>
      </c>
      <c r="N1125" s="47">
        <f>N1098*Settings!$C$13*(N1044+N1062+N1053*N$135+N1071*$D1125)</f>
        <v/>
      </c>
      <c r="O1125" s="47">
        <f>O1098*Settings!$C$13*(O1044+O1062+O1053*O$135+O1071*$D1125)</f>
        <v/>
      </c>
      <c r="P1125" s="47">
        <f>P1098*Settings!$C$13*(P1044+P1062+P1053*P$135+P1071*$D1125)</f>
        <v/>
      </c>
      <c r="Q1125" s="47">
        <f>Q1098*Settings!$C$13*(Q1044+Q1062+Q1053*Q$135+Q1071*$D1125)</f>
        <v/>
      </c>
      <c r="R1125" s="47">
        <f>R1098*Settings!$C$13*(R1044+R1062+R1053*R$135+R1071*$D1125)</f>
        <v/>
      </c>
      <c r="S1125" s="47">
        <f>S1098*Settings!$C$13*(S1044+S1062+S1053*S$135+S1071*$D1125)</f>
        <v/>
      </c>
      <c r="T1125" s="47">
        <f>T1098*Settings!$C$13*(T1044+T1062+T1053*T$135+T1071*$D1125)</f>
        <v/>
      </c>
      <c r="U1125" s="47">
        <f>U1098*Settings!$C$13*(U1044+U1062+U1053*U$135+U1071*$D1125)</f>
        <v/>
      </c>
      <c r="V1125" s="47">
        <f>V1098*Settings!$C$13*(V1044+V1062+V1053*V$135+V1071*$D1125)</f>
        <v/>
      </c>
      <c r="W1125" s="47">
        <f>W1098*Settings!$C$13*(W1044+W1062+W1053*W$135+W1071*$D1125)</f>
        <v/>
      </c>
      <c r="X1125" s="47">
        <f>X1098*Settings!$C$13*(X1044+X1062+X1053*X$135+X1071*$D1125)</f>
        <v/>
      </c>
      <c r="Y1125" s="47">
        <f>Y1098*Settings!$C$13*(Y1044+Y1062+Y1053*Y$135+Y1071*$D1125)</f>
        <v/>
      </c>
      <c r="Z1125" s="47">
        <f>Z1098*Settings!$C$13*(Z1044+Z1062+Z1053*Z$135+Z1071*$D1125)</f>
        <v/>
      </c>
      <c r="AA1125" s="47">
        <f>AA1098*Settings!$C$13*(AA1044+AA1062+AA1053*AA$135+AA1071*$D1125)</f>
        <v/>
      </c>
      <c r="AB1125" s="47">
        <f>AB1098*Settings!$C$13*(AB1044+AB1062+AB1053*AB$135+AB1071*$D1125)</f>
        <v/>
      </c>
      <c r="AC1125" s="47">
        <f>AC1098*Settings!$C$13*(AC1044+AC1062+AC1053*AC$135+AC1071*$D1125)</f>
        <v/>
      </c>
      <c r="AD1125" s="48">
        <f>REVENUE(AD1098,Settings!$C$13,NEWREVRATE(AD1044,AD1062,AD1053,AD$135,AD1071,$D1125))</f>
        <v/>
      </c>
      <c r="AE1125" s="25">
        <f>LOWER(Settings!$C$4)&amp;".mit."&amp;$A1125&amp;IF($C1125="","","."&amp;$C1125&amp;"."&amp;$B1125)&amp;IF(INDEX(Variables!$D$5:$D$105,MATCH($A1125,Variables!$A$5:$A$105,0))="","","."&amp;INDEX(Variables!$D$5:$D$105,MATCH($A1125,Variables!$A$5:$A$105,0)))&amp;"."&amp;AE$5</f>
        <v/>
      </c>
      <c r="AF1125" s="46">
        <f>AF1098*Settings!$C$13*(AF1044+AF1062+AF1053*AF$135+AF1071*$D1125)</f>
        <v/>
      </c>
      <c r="AG1125" s="47">
        <f>AG1098*Settings!$C$13*(AG1044+AG1062+AG1053*AG$135+AG1071*$D1125)</f>
        <v/>
      </c>
      <c r="AH1125" s="47">
        <f>AH1098*Settings!$C$13*(AH1044+AH1062+AH1053*AH$135+AH1071*$D1125)</f>
        <v/>
      </c>
      <c r="AI1125" s="47">
        <f>AI1098*Settings!$C$13*(AI1044+AI1062+AI1053*AI$135+AI1071*$D1125)</f>
        <v/>
      </c>
      <c r="AJ1125" s="47">
        <f>AJ1098*Settings!$C$13*(AJ1044+AJ1062+AJ1053*AJ$135+AJ1071*$D1125)</f>
        <v/>
      </c>
      <c r="AK1125" s="47">
        <f>AK1098*Settings!$C$13*(AK1044+AK1062+AK1053*AK$135+AK1071*$D1125)</f>
        <v/>
      </c>
      <c r="AL1125" s="47">
        <f>AL1098*Settings!$C$13*(AL1044+AL1062+AL1053*AL$135+AL1071*$D1125)</f>
        <v/>
      </c>
      <c r="AM1125" s="47">
        <f>AM1098*Settings!$C$13*(AM1044+AM1062+AM1053*AM$135+AM1071*$D1125)</f>
        <v/>
      </c>
      <c r="AN1125" s="47">
        <f>AN1098*Settings!$C$13*(AN1044+AN1062+AN1053*AN$135+AN1071*$D1125)</f>
        <v/>
      </c>
      <c r="AO1125" s="47">
        <f>AO1098*Settings!$C$13*(AO1044+AO1062+AO1053*AO$135+AO1071*$D1125)</f>
        <v/>
      </c>
      <c r="AP1125" s="47">
        <f>AP1098*Settings!$C$13*(AP1044+AP1062+AP1053*AP$135+AP1071*$D1125)</f>
        <v/>
      </c>
      <c r="AQ1125" s="47">
        <f>AQ1098*Settings!$C$13*(AQ1044+AQ1062+AQ1053*AQ$135+AQ1071*$D1125)</f>
        <v/>
      </c>
      <c r="AR1125" s="47">
        <f>AR1098*Settings!$C$13*(AR1044+AR1062+AR1053*AR$135+AR1071*$D1125)</f>
        <v/>
      </c>
      <c r="AS1125" s="47">
        <f>AS1098*Settings!$C$13*(AS1044+AS1062+AS1053*AS$135+AS1071*$D1125)</f>
        <v/>
      </c>
      <c r="AT1125" s="47">
        <f>AT1098*Settings!$C$13*(AT1044+AT1062+AT1053*AT$135+AT1071*$D1125)</f>
        <v/>
      </c>
      <c r="AU1125" s="47">
        <f>AU1098*Settings!$C$13*(AU1044+AU1062+AU1053*AU$135+AU1071*$D1125)</f>
        <v/>
      </c>
      <c r="AV1125" s="47">
        <f>AV1098*Settings!$C$13*(AV1044+AV1062+AV1053*AV$135+AV1071*$D1125)</f>
        <v/>
      </c>
      <c r="AW1125" s="47">
        <f>AW1098*Settings!$C$13*(AW1044+AW1062+AW1053*AW$135+AW1071*$D1125)</f>
        <v/>
      </c>
      <c r="AX1125" s="48">
        <f>REVENUE(AX1098,Settings!$C$13,NEWREVRATE(AX1044,AX1062,AX1053,AX$135,AX1071,$D1125))</f>
        <v/>
      </c>
    </row>
    <row r="1126" hidden="1" outlineLevel="2">
      <c r="A1126" s="5" t="inlineStr">
        <is>
          <t>rnew</t>
        </is>
      </c>
      <c r="B1126" s="5" t="inlineStr">
        <is>
          <t>bio</t>
        </is>
      </c>
      <c r="C1126" s="5" t="inlineStr">
        <is>
          <t>irn</t>
        </is>
      </c>
      <c r="D1126" s="40">
        <f>INDEX(Inputs!$S$5:$S$132,MATCH($B1126&amp;"|"&amp;$C1126,Inputs!$A$5:$A$132,0))</f>
        <v/>
      </c>
      <c r="E1126" s="39" t="n"/>
      <c r="F1126" s="39" t="n"/>
      <c r="G1126" s="39" t="n"/>
      <c r="H1126" s="5">
        <f>INDEX(Variables!$B$5:$B$105,MATCH($A1126,Variables!$A$5:$A$105,0))&amp;IF($C1126="",""," | "&amp;INDEX(Mapping!$B$5:$B$26,MATCH($C1126,Mapping!$A$5:$A$26,0))&amp;" | "&amp;INDEX(Mapping!$B$30:$B$41,MATCH($B1126,Mapping!$A$30:$A$41,0)))</f>
        <v/>
      </c>
      <c r="I1126" s="5">
        <f>INDEX(Variables!$C$5:$C$105,MATCH($A1126,Variables!$A$5:$A$105,0))</f>
        <v/>
      </c>
      <c r="J1126" s="5">
        <f>INDEX(Variables!$E$5:$E$105,MATCH($A1126,Variables!$A$5:$A$105,0))</f>
        <v/>
      </c>
      <c r="K1126" s="25">
        <f>LOWER(Settings!$C$4)&amp;".mit."&amp;$A1126&amp;IF($C1126="","","."&amp;$C1126&amp;"."&amp;$B1126)&amp;IF(INDEX(Variables!$D$5:$D$105,MATCH($A1126,Variables!$A$5:$A$105,0))="","","."&amp;INDEX(Variables!$D$5:$D$105,MATCH($A1126,Variables!$A$5:$A$105,0)))&amp;"."&amp;K$5</f>
        <v/>
      </c>
      <c r="L1126" s="46">
        <f>L1099*Settings!$C$13*(L1045+L1063+L1054*L$135+L1072*$D1126)</f>
        <v/>
      </c>
      <c r="M1126" s="47">
        <f>M1099*Settings!$C$13*(M1045+M1063+M1054*M$135+M1072*$D1126)</f>
        <v/>
      </c>
      <c r="N1126" s="47">
        <f>N1099*Settings!$C$13*(N1045+N1063+N1054*N$135+N1072*$D1126)</f>
        <v/>
      </c>
      <c r="O1126" s="47">
        <f>O1099*Settings!$C$13*(O1045+O1063+O1054*O$135+O1072*$D1126)</f>
        <v/>
      </c>
      <c r="P1126" s="47">
        <f>P1099*Settings!$C$13*(P1045+P1063+P1054*P$135+P1072*$D1126)</f>
        <v/>
      </c>
      <c r="Q1126" s="47">
        <f>Q1099*Settings!$C$13*(Q1045+Q1063+Q1054*Q$135+Q1072*$D1126)</f>
        <v/>
      </c>
      <c r="R1126" s="47">
        <f>R1099*Settings!$C$13*(R1045+R1063+R1054*R$135+R1072*$D1126)</f>
        <v/>
      </c>
      <c r="S1126" s="47">
        <f>S1099*Settings!$C$13*(S1045+S1063+S1054*S$135+S1072*$D1126)</f>
        <v/>
      </c>
      <c r="T1126" s="47">
        <f>T1099*Settings!$C$13*(T1045+T1063+T1054*T$135+T1072*$D1126)</f>
        <v/>
      </c>
      <c r="U1126" s="47">
        <f>U1099*Settings!$C$13*(U1045+U1063+U1054*U$135+U1072*$D1126)</f>
        <v/>
      </c>
      <c r="V1126" s="47">
        <f>V1099*Settings!$C$13*(V1045+V1063+V1054*V$135+V1072*$D1126)</f>
        <v/>
      </c>
      <c r="W1126" s="47">
        <f>W1099*Settings!$C$13*(W1045+W1063+W1054*W$135+W1072*$D1126)</f>
        <v/>
      </c>
      <c r="X1126" s="47">
        <f>X1099*Settings!$C$13*(X1045+X1063+X1054*X$135+X1072*$D1126)</f>
        <v/>
      </c>
      <c r="Y1126" s="47">
        <f>Y1099*Settings!$C$13*(Y1045+Y1063+Y1054*Y$135+Y1072*$D1126)</f>
        <v/>
      </c>
      <c r="Z1126" s="47">
        <f>Z1099*Settings!$C$13*(Z1045+Z1063+Z1054*Z$135+Z1072*$D1126)</f>
        <v/>
      </c>
      <c r="AA1126" s="47">
        <f>AA1099*Settings!$C$13*(AA1045+AA1063+AA1054*AA$135+AA1072*$D1126)</f>
        <v/>
      </c>
      <c r="AB1126" s="47">
        <f>AB1099*Settings!$C$13*(AB1045+AB1063+AB1054*AB$135+AB1072*$D1126)</f>
        <v/>
      </c>
      <c r="AC1126" s="47">
        <f>AC1099*Settings!$C$13*(AC1045+AC1063+AC1054*AC$135+AC1072*$D1126)</f>
        <v/>
      </c>
      <c r="AD1126" s="48">
        <f>REVENUE(AD1099,Settings!$C$13,NEWREVRATE(AD1045,AD1063,AD1054,AD$135,AD1072,$D1126))</f>
        <v/>
      </c>
      <c r="AE1126" s="25">
        <f>LOWER(Settings!$C$4)&amp;".mit."&amp;$A1126&amp;IF($C1126="","","."&amp;$C1126&amp;"."&amp;$B1126)&amp;IF(INDEX(Variables!$D$5:$D$105,MATCH($A1126,Variables!$A$5:$A$105,0))="","","."&amp;INDEX(Variables!$D$5:$D$105,MATCH($A1126,Variables!$A$5:$A$105,0)))&amp;"."&amp;AE$5</f>
        <v/>
      </c>
      <c r="AF1126" s="46">
        <f>AF1099*Settings!$C$13*(AF1045+AF1063+AF1054*AF$135+AF1072*$D1126)</f>
        <v/>
      </c>
      <c r="AG1126" s="47">
        <f>AG1099*Settings!$C$13*(AG1045+AG1063+AG1054*AG$135+AG1072*$D1126)</f>
        <v/>
      </c>
      <c r="AH1126" s="47">
        <f>AH1099*Settings!$C$13*(AH1045+AH1063+AH1054*AH$135+AH1072*$D1126)</f>
        <v/>
      </c>
      <c r="AI1126" s="47">
        <f>AI1099*Settings!$C$13*(AI1045+AI1063+AI1054*AI$135+AI1072*$D1126)</f>
        <v/>
      </c>
      <c r="AJ1126" s="47">
        <f>AJ1099*Settings!$C$13*(AJ1045+AJ1063+AJ1054*AJ$135+AJ1072*$D1126)</f>
        <v/>
      </c>
      <c r="AK1126" s="47">
        <f>AK1099*Settings!$C$13*(AK1045+AK1063+AK1054*AK$135+AK1072*$D1126)</f>
        <v/>
      </c>
      <c r="AL1126" s="47">
        <f>AL1099*Settings!$C$13*(AL1045+AL1063+AL1054*AL$135+AL1072*$D1126)</f>
        <v/>
      </c>
      <c r="AM1126" s="47">
        <f>AM1099*Settings!$C$13*(AM1045+AM1063+AM1054*AM$135+AM1072*$D1126)</f>
        <v/>
      </c>
      <c r="AN1126" s="47">
        <f>AN1099*Settings!$C$13*(AN1045+AN1063+AN1054*AN$135+AN1072*$D1126)</f>
        <v/>
      </c>
      <c r="AO1126" s="47">
        <f>AO1099*Settings!$C$13*(AO1045+AO1063+AO1054*AO$135+AO1072*$D1126)</f>
        <v/>
      </c>
      <c r="AP1126" s="47">
        <f>AP1099*Settings!$C$13*(AP1045+AP1063+AP1054*AP$135+AP1072*$D1126)</f>
        <v/>
      </c>
      <c r="AQ1126" s="47">
        <f>AQ1099*Settings!$C$13*(AQ1045+AQ1063+AQ1054*AQ$135+AQ1072*$D1126)</f>
        <v/>
      </c>
      <c r="AR1126" s="47">
        <f>AR1099*Settings!$C$13*(AR1045+AR1063+AR1054*AR$135+AR1072*$D1126)</f>
        <v/>
      </c>
      <c r="AS1126" s="47">
        <f>AS1099*Settings!$C$13*(AS1045+AS1063+AS1054*AS$135+AS1072*$D1126)</f>
        <v/>
      </c>
      <c r="AT1126" s="47">
        <f>AT1099*Settings!$C$13*(AT1045+AT1063+AT1054*AT$135+AT1072*$D1126)</f>
        <v/>
      </c>
      <c r="AU1126" s="47">
        <f>AU1099*Settings!$C$13*(AU1045+AU1063+AU1054*AU$135+AU1072*$D1126)</f>
        <v/>
      </c>
      <c r="AV1126" s="47">
        <f>AV1099*Settings!$C$13*(AV1045+AV1063+AV1054*AV$135+AV1072*$D1126)</f>
        <v/>
      </c>
      <c r="AW1126" s="47">
        <f>AW1099*Settings!$C$13*(AW1045+AW1063+AW1054*AW$135+AW1072*$D1126)</f>
        <v/>
      </c>
      <c r="AX1126" s="48">
        <f>REVENUE(AX1099,Settings!$C$13,NEWREVRATE(AX1045,AX1063,AX1054,AX$135,AX1072,$D1126))</f>
        <v/>
      </c>
    </row>
    <row r="1127" hidden="1" outlineLevel="2"/>
    <row r="1128" outlineLevel="1" collapsed="1">
      <c r="A1128" s="9" t="inlineStr">
        <is>
          <t>ener</t>
        </is>
      </c>
      <c r="B1128" s="9" t="inlineStr">
        <is>
          <t>all</t>
        </is>
      </c>
      <c r="C1128" s="9" t="inlineStr">
        <is>
          <t>nfm</t>
        </is>
      </c>
      <c r="H1128" s="9">
        <f>INDEX(Variables!$B$5:$B$105,MATCH($A1128,Variables!$A$5:$A$105,0))&amp;IF($C1128="",""," | "&amp;INDEX(Mapping!$B$5:$B$26,MATCH($C1128,Mapping!$A$5:$A$26,0))&amp;" | "&amp;INDEX(Mapping!$B$30:$B$41,MATCH($B1128,Mapping!$A$30:$A$41,0)))</f>
        <v/>
      </c>
      <c r="I1128" s="9">
        <f>INDEX(Variables!$C$5:$C$105,MATCH($A1128,Variables!$A$5:$A$105,0))</f>
        <v/>
      </c>
      <c r="J1128" s="9">
        <f>INDEX(Variables!$E$5:$E$105,MATCH($A1128,Variables!$A$5:$A$105,0))</f>
        <v/>
      </c>
      <c r="K1128" s="30">
        <f>LOWER(Settings!$C$4)&amp;".mit."&amp;$A1128&amp;IF($C1128="","","."&amp;$C1128&amp;"."&amp;$B1128)&amp;IF(INDEX(Variables!$D$5:$D$105,MATCH($A1128,Variables!$A$5:$A$105,0))="","","."&amp;INDEX(Variables!$D$5:$D$105,MATCH($A1128,Variables!$A$5:$A$105,0)))&amp;"."&amp;K$5</f>
        <v/>
      </c>
      <c r="L1128" s="44">
        <f>SUM(L1183:L1190)</f>
        <v/>
      </c>
      <c r="M1128" s="45">
        <f>SUM(M1183:M1190)</f>
        <v/>
      </c>
      <c r="N1128" s="45">
        <f>SUM(N1183:N1190)</f>
        <v/>
      </c>
      <c r="O1128" s="45">
        <f>SUM(O1183:O1190)</f>
        <v/>
      </c>
      <c r="P1128" s="45">
        <f>SUM(P1183:P1190)</f>
        <v/>
      </c>
      <c r="Q1128" s="45">
        <f>SUM(Q1183:Q1190)</f>
        <v/>
      </c>
      <c r="R1128" s="45">
        <f>SUM(R1183:R1190)</f>
        <v/>
      </c>
      <c r="S1128" s="45">
        <f>SUM(S1183:S1190)</f>
        <v/>
      </c>
      <c r="T1128" s="45">
        <f>SUM(T1183:T1190)</f>
        <v/>
      </c>
      <c r="U1128" s="45">
        <f>SUM(U1183:U1190)</f>
        <v/>
      </c>
      <c r="V1128" s="45">
        <f>SUM(V1183:V1190)</f>
        <v/>
      </c>
      <c r="W1128" s="45">
        <f>SUM(W1183:W1190)</f>
        <v/>
      </c>
      <c r="X1128" s="45">
        <f>SUM(X1183:X1190)</f>
        <v/>
      </c>
      <c r="Y1128" s="45">
        <f>SUM(Y1183:Y1190)</f>
        <v/>
      </c>
      <c r="Z1128" s="45">
        <f>SUM(Z1183:Z1190)</f>
        <v/>
      </c>
      <c r="AA1128" s="45">
        <f>SUM(AA1183:AA1190)</f>
        <v/>
      </c>
      <c r="AB1128" s="45">
        <f>SUM(AB1183:AB1190)</f>
        <v/>
      </c>
      <c r="AC1128" s="45">
        <f>SUM(AC1183:AC1190)</f>
        <v/>
      </c>
      <c r="AD1128" s="45">
        <f>SUM(AD1183:AD1190)</f>
        <v/>
      </c>
      <c r="AE1128" s="30">
        <f>LOWER(Settings!$C$4)&amp;".mit."&amp;$A1128&amp;IF($C1128="","","."&amp;$C1128&amp;"."&amp;$B1128)&amp;IF(INDEX(Variables!$D$5:$D$105,MATCH($A1128,Variables!$A$5:$A$105,0))="","","."&amp;INDEX(Variables!$D$5:$D$105,MATCH($A1128,Variables!$A$5:$A$105,0)))&amp;"."&amp;AE$5</f>
        <v/>
      </c>
      <c r="AF1128" s="44">
        <f>SUM(AF1183:AF1190)</f>
        <v/>
      </c>
      <c r="AG1128" s="45">
        <f>SUM(AG1183:AG1190)</f>
        <v/>
      </c>
      <c r="AH1128" s="45">
        <f>SUM(AH1183:AH1190)</f>
        <v/>
      </c>
      <c r="AI1128" s="45">
        <f>SUM(AI1183:AI1190)</f>
        <v/>
      </c>
      <c r="AJ1128" s="45">
        <f>SUM(AJ1183:AJ1190)</f>
        <v/>
      </c>
      <c r="AK1128" s="45">
        <f>SUM(AK1183:AK1190)</f>
        <v/>
      </c>
      <c r="AL1128" s="45">
        <f>SUM(AL1183:AL1190)</f>
        <v/>
      </c>
      <c r="AM1128" s="45">
        <f>SUM(AM1183:AM1190)</f>
        <v/>
      </c>
      <c r="AN1128" s="45">
        <f>SUM(AN1183:AN1190)</f>
        <v/>
      </c>
      <c r="AO1128" s="45">
        <f>SUM(AO1183:AO1190)</f>
        <v/>
      </c>
      <c r="AP1128" s="45">
        <f>SUM(AP1183:AP1190)</f>
        <v/>
      </c>
      <c r="AQ1128" s="45">
        <f>SUM(AQ1183:AQ1190)</f>
        <v/>
      </c>
      <c r="AR1128" s="45">
        <f>SUM(AR1183:AR1190)</f>
        <v/>
      </c>
      <c r="AS1128" s="45">
        <f>SUM(AS1183:AS1190)</f>
        <v/>
      </c>
      <c r="AT1128" s="45">
        <f>SUM(AT1183:AT1190)</f>
        <v/>
      </c>
      <c r="AU1128" s="45">
        <f>SUM(AU1183:AU1190)</f>
        <v/>
      </c>
      <c r="AV1128" s="45">
        <f>SUM(AV1183:AV1190)</f>
        <v/>
      </c>
      <c r="AW1128" s="45">
        <f>SUM(AW1183:AW1190)</f>
        <v/>
      </c>
      <c r="AX1128" s="45">
        <f>SUM(AX1183:AX1190)</f>
        <v/>
      </c>
    </row>
    <row r="1129" hidden="1" outlineLevel="2">
      <c r="A1129" s="5" t="inlineStr">
        <is>
          <t>ctxnew</t>
        </is>
      </c>
      <c r="B1129" s="5" t="inlineStr">
        <is>
          <t>coa</t>
        </is>
      </c>
      <c r="C1129" s="5" t="inlineStr">
        <is>
          <t>nfm</t>
        </is>
      </c>
      <c r="D1129" s="40">
        <f>INDEX(Inputs!$T$5:$T$132,MATCH($B1129&amp;"|"&amp;$C1129,Inputs!$A$5:$A$132,0))</f>
        <v/>
      </c>
      <c r="E1129" s="40">
        <f>INDEX(Inputs!$J$5:$J$132,MATCH($B1129&amp;"|"&amp;$C1129,Inputs!$A$5:$A$132,0))</f>
        <v/>
      </c>
      <c r="F1129" s="40">
        <f>INDEX(Inputs!$K$5:$K$132,MATCH($B1129&amp;"|"&amp;$C1129,Inputs!$A$5:$A$132,0))</f>
        <v/>
      </c>
      <c r="G1129" s="39" t="n"/>
      <c r="H1129" s="5">
        <f>INDEX(Variables!$B$5:$B$105,MATCH($A1129,Variables!$A$5:$A$105,0))&amp;IF($C1129="",""," | "&amp;INDEX(Mapping!$B$5:$B$26,MATCH($C1129,Mapping!$A$5:$A$26,0))&amp;" | "&amp;INDEX(Mapping!$B$30:$B$41,MATCH($B1129,Mapping!$A$30:$A$41,0)))</f>
        <v/>
      </c>
      <c r="I1129" s="5">
        <f>INDEX(Variables!$C$5:$C$105,MATCH($A1129,Variables!$A$5:$A$105,0))</f>
        <v/>
      </c>
      <c r="J1129" s="5">
        <f>INDEX(Variables!$E$5:$E$105,MATCH($A1129,Variables!$A$5:$A$105,0))</f>
        <v/>
      </c>
      <c r="K1129" s="25">
        <f>LOWER(Settings!$C$4)&amp;".mit."&amp;$A1129&amp;IF($C1129="","","."&amp;$C1129&amp;"."&amp;$B1129)&amp;IF(INDEX(Variables!$D$5:$D$105,MATCH($A1129,Variables!$A$5:$A$105,0))="","","."&amp;INDEX(Variables!$D$5:$D$105,MATCH($A1129,Variables!$A$5:$A$105,0)))&amp;"."&amp;K$5</f>
        <v/>
      </c>
      <c r="L1129" s="41">
        <f>L$12*$D1129*INDEX(L$21:L$28,$E1129)*INDEX(L$30:L$46,$F1129)*(1-INDEX(L$117:L$133,$F1129))</f>
        <v/>
      </c>
      <c r="M1129" s="40">
        <f>M$12*$D1129*INDEX(M$21:M$28,$E1129)*INDEX(M$30:M$46,$F1129)*(1-INDEX(M$117:M$133,$F1129))</f>
        <v/>
      </c>
      <c r="N1129" s="40">
        <f>N$12*$D1129*INDEX(N$21:N$28,$E1129)*INDEX(N$30:N$46,$F1129)*(1-INDEX(N$117:N$133,$F1129))</f>
        <v/>
      </c>
      <c r="O1129" s="40">
        <f>O$12*$D1129*INDEX(O$21:O$28,$E1129)*INDEX(O$30:O$46,$F1129)*(1-INDEX(O$117:O$133,$F1129))</f>
        <v/>
      </c>
      <c r="P1129" s="40">
        <f>P$12*$D1129*INDEX(P$21:P$28,$E1129)*INDEX(P$30:P$46,$F1129)*(1-INDEX(P$117:P$133,$F1129))</f>
        <v/>
      </c>
      <c r="Q1129" s="40">
        <f>Q$12*$D1129*INDEX(Q$21:Q$28,$E1129)*INDEX(Q$30:Q$46,$F1129)*(1-INDEX(Q$117:Q$133,$F1129))</f>
        <v/>
      </c>
      <c r="R1129" s="40">
        <f>R$12*$D1129*INDEX(R$21:R$28,$E1129)*INDEX(R$30:R$46,$F1129)*(1-INDEX(R$117:R$133,$F1129))</f>
        <v/>
      </c>
      <c r="S1129" s="40">
        <f>S$12*$D1129*INDEX(S$21:S$28,$E1129)*INDEX(S$30:S$46,$F1129)*(1-INDEX(S$117:S$133,$F1129))</f>
        <v/>
      </c>
      <c r="T1129" s="40">
        <f>T$12*$D1129*INDEX(T$21:T$28,$E1129)*INDEX(T$30:T$46,$F1129)*(1-INDEX(T$117:T$133,$F1129))</f>
        <v/>
      </c>
      <c r="U1129" s="40">
        <f>U$12*$D1129*INDEX(U$21:U$28,$E1129)*INDEX(U$30:U$46,$F1129)*(1-INDEX(U$117:U$133,$F1129))</f>
        <v/>
      </c>
      <c r="V1129" s="40">
        <f>V$12*$D1129*INDEX(V$21:V$28,$E1129)*INDEX(V$30:V$46,$F1129)*(1-INDEX(V$117:V$133,$F1129))</f>
        <v/>
      </c>
      <c r="W1129" s="40">
        <f>W$12*$D1129*INDEX(W$21:W$28,$E1129)*INDEX(W$30:W$46,$F1129)*(1-INDEX(W$117:W$133,$F1129))</f>
        <v/>
      </c>
      <c r="X1129" s="40">
        <f>X$12*$D1129*INDEX(X$21:X$28,$E1129)*INDEX(X$30:X$46,$F1129)*(1-INDEX(X$117:X$133,$F1129))</f>
        <v/>
      </c>
      <c r="Y1129" s="40">
        <f>Y$12*$D1129*INDEX(Y$21:Y$28,$E1129)*INDEX(Y$30:Y$46,$F1129)*(1-INDEX(Y$117:Y$133,$F1129))</f>
        <v/>
      </c>
      <c r="Z1129" s="40">
        <f>Z$12*$D1129*INDEX(Z$21:Z$28,$E1129)*INDEX(Z$30:Z$46,$F1129)*(1-INDEX(Z$117:Z$133,$F1129))</f>
        <v/>
      </c>
      <c r="AA1129" s="40">
        <f>AA$12*$D1129*INDEX(AA$21:AA$28,$E1129)*INDEX(AA$30:AA$46,$F1129)*(1-INDEX(AA$117:AA$133,$F1129))</f>
        <v/>
      </c>
      <c r="AB1129" s="40">
        <f>AB$12*$D1129*INDEX(AB$21:AB$28,$E1129)*INDEX(AB$30:AB$46,$F1129)*(1-INDEX(AB$117:AB$133,$F1129))</f>
        <v/>
      </c>
      <c r="AC1129" s="40">
        <f>AC$12*$D1129*INDEX(AC$21:AC$28,$E1129)*INDEX(AC$30:AC$46,$F1129)*(1-INDEX(AC$117:AC$133,$F1129))</f>
        <v/>
      </c>
      <c r="AD1129" s="42">
        <f>CARBONTAX(AD$12,$D1129,INDEX(AD$21:AD$28,$E1129),INDEX(AD$30:AD$46,$F1129),INDEX(AD$117:AD$133,$F1129))</f>
        <v/>
      </c>
      <c r="AE1129" s="25">
        <f>LOWER(Settings!$C$4)&amp;".mit."&amp;$A1129&amp;IF($C1129="","","."&amp;$C1129&amp;"."&amp;$B1129)&amp;IF(INDEX(Variables!$D$5:$D$105,MATCH($A1129,Variables!$A$5:$A$105,0))="","","."&amp;INDEX(Variables!$D$5:$D$105,MATCH($A1129,Variables!$A$5:$A$105,0)))&amp;"."&amp;AE$5</f>
        <v/>
      </c>
      <c r="AF1129" s="41">
        <f>AF$12*$D1129*INDEX(AF$21:AF$28,$E1129)*INDEX(AF$30:AF$46,$F1129)*(1-INDEX(AF$117:AF$133,$F1129))</f>
        <v/>
      </c>
      <c r="AG1129" s="40">
        <f>AG$12*$D1129*INDEX(AG$21:AG$28,$E1129)*INDEX(AG$30:AG$46,$F1129)*(1-INDEX(AG$117:AG$133,$F1129))</f>
        <v/>
      </c>
      <c r="AH1129" s="40">
        <f>AH$12*$D1129*INDEX(AH$21:AH$28,$E1129)*INDEX(AH$30:AH$46,$F1129)*(1-INDEX(AH$117:AH$133,$F1129))</f>
        <v/>
      </c>
      <c r="AI1129" s="40">
        <f>AI$12*$D1129*INDEX(AI$21:AI$28,$E1129)*INDEX(AI$30:AI$46,$F1129)*(1-INDEX(AI$117:AI$133,$F1129))</f>
        <v/>
      </c>
      <c r="AJ1129" s="40">
        <f>AJ$12*$D1129*INDEX(AJ$21:AJ$28,$E1129)*INDEX(AJ$30:AJ$46,$F1129)*(1-INDEX(AJ$117:AJ$133,$F1129))</f>
        <v/>
      </c>
      <c r="AK1129" s="40">
        <f>AK$12*$D1129*INDEX(AK$21:AK$28,$E1129)*INDEX(AK$30:AK$46,$F1129)*(1-INDEX(AK$117:AK$133,$F1129))</f>
        <v/>
      </c>
      <c r="AL1129" s="40">
        <f>AL$12*$D1129*INDEX(AL$21:AL$28,$E1129)*INDEX(AL$30:AL$46,$F1129)*(1-INDEX(AL$117:AL$133,$F1129))</f>
        <v/>
      </c>
      <c r="AM1129" s="40">
        <f>AM$12*$D1129*INDEX(AM$21:AM$28,$E1129)*INDEX(AM$30:AM$46,$F1129)*(1-INDEX(AM$117:AM$133,$F1129))</f>
        <v/>
      </c>
      <c r="AN1129" s="40">
        <f>AN$12*$D1129*INDEX(AN$21:AN$28,$E1129)*INDEX(AN$30:AN$46,$F1129)*(1-INDEX(AN$117:AN$133,$F1129))</f>
        <v/>
      </c>
      <c r="AO1129" s="40">
        <f>AO$12*$D1129*INDEX(AO$21:AO$28,$E1129)*INDEX(AO$30:AO$46,$F1129)*(1-INDEX(AO$117:AO$133,$F1129))</f>
        <v/>
      </c>
      <c r="AP1129" s="40">
        <f>AP$12*$D1129*INDEX(AP$21:AP$28,$E1129)*INDEX(AP$30:AP$46,$F1129)*(1-INDEX(AP$117:AP$133,$F1129))</f>
        <v/>
      </c>
      <c r="AQ1129" s="40">
        <f>AQ$12*$D1129*INDEX(AQ$21:AQ$28,$E1129)*INDEX(AQ$30:AQ$46,$F1129)*(1-INDEX(AQ$117:AQ$133,$F1129))</f>
        <v/>
      </c>
      <c r="AR1129" s="40">
        <f>AR$12*$D1129*INDEX(AR$21:AR$28,$E1129)*INDEX(AR$30:AR$46,$F1129)*(1-INDEX(AR$117:AR$133,$F1129))</f>
        <v/>
      </c>
      <c r="AS1129" s="40">
        <f>AS$12*$D1129*INDEX(AS$21:AS$28,$E1129)*INDEX(AS$30:AS$46,$F1129)*(1-INDEX(AS$117:AS$133,$F1129))</f>
        <v/>
      </c>
      <c r="AT1129" s="40">
        <f>AT$12*$D1129*INDEX(AT$21:AT$28,$E1129)*INDEX(AT$30:AT$46,$F1129)*(1-INDEX(AT$117:AT$133,$F1129))</f>
        <v/>
      </c>
      <c r="AU1129" s="40">
        <f>AU$12*$D1129*INDEX(AU$21:AU$28,$E1129)*INDEX(AU$30:AU$46,$F1129)*(1-INDEX(AU$117:AU$133,$F1129))</f>
        <v/>
      </c>
      <c r="AV1129" s="40">
        <f>AV$12*$D1129*INDEX(AV$21:AV$28,$E1129)*INDEX(AV$30:AV$46,$F1129)*(1-INDEX(AV$117:AV$133,$F1129))</f>
        <v/>
      </c>
      <c r="AW1129" s="40">
        <f>AW$12*$D1129*INDEX(AW$21:AW$28,$E1129)*INDEX(AW$30:AW$46,$F1129)*(1-INDEX(AW$117:AW$133,$F1129))</f>
        <v/>
      </c>
      <c r="AX1129" s="42">
        <f>CARBONTAX(AX$12,$D1129,INDEX(AX$21:AX$28,$E1129),INDEX(AX$30:AX$46,$F1129),INDEX(AX$117:AX$133,$F1129))</f>
        <v/>
      </c>
    </row>
    <row r="1130" hidden="1" outlineLevel="2">
      <c r="A1130" s="5" t="inlineStr">
        <is>
          <t>ctxnew</t>
        </is>
      </c>
      <c r="B1130" s="5" t="inlineStr">
        <is>
          <t>nga</t>
        </is>
      </c>
      <c r="C1130" s="5" t="inlineStr">
        <is>
          <t>nfm</t>
        </is>
      </c>
      <c r="D1130" s="40">
        <f>INDEX(Inputs!$T$5:$T$132,MATCH($B1130&amp;"|"&amp;$C1130,Inputs!$A$5:$A$132,0))</f>
        <v/>
      </c>
      <c r="E1130" s="40">
        <f>INDEX(Inputs!$J$5:$J$132,MATCH($B1130&amp;"|"&amp;$C1130,Inputs!$A$5:$A$132,0))</f>
        <v/>
      </c>
      <c r="F1130" s="40">
        <f>INDEX(Inputs!$K$5:$K$132,MATCH($B1130&amp;"|"&amp;$C1130,Inputs!$A$5:$A$132,0))</f>
        <v/>
      </c>
      <c r="G1130" s="39" t="n"/>
      <c r="H1130" s="5">
        <f>INDEX(Variables!$B$5:$B$105,MATCH($A1130,Variables!$A$5:$A$105,0))&amp;IF($C1130="",""," | "&amp;INDEX(Mapping!$B$5:$B$26,MATCH($C1130,Mapping!$A$5:$A$26,0))&amp;" | "&amp;INDEX(Mapping!$B$30:$B$41,MATCH($B1130,Mapping!$A$30:$A$41,0)))</f>
        <v/>
      </c>
      <c r="I1130" s="5">
        <f>INDEX(Variables!$C$5:$C$105,MATCH($A1130,Variables!$A$5:$A$105,0))</f>
        <v/>
      </c>
      <c r="J1130" s="5">
        <f>INDEX(Variables!$E$5:$E$105,MATCH($A1130,Variables!$A$5:$A$105,0))</f>
        <v/>
      </c>
      <c r="K1130" s="25">
        <f>LOWER(Settings!$C$4)&amp;".mit."&amp;$A1130&amp;IF($C1130="","","."&amp;$C1130&amp;"."&amp;$B1130)&amp;IF(INDEX(Variables!$D$5:$D$105,MATCH($A1130,Variables!$A$5:$A$105,0))="","","."&amp;INDEX(Variables!$D$5:$D$105,MATCH($A1130,Variables!$A$5:$A$105,0)))&amp;"."&amp;K$5</f>
        <v/>
      </c>
      <c r="L1130" s="41">
        <f>L$12*$D1130*INDEX(L$21:L$28,$E1130)*INDEX(L$30:L$46,$F1130)*(1-INDEX(L$117:L$133,$F1130))</f>
        <v/>
      </c>
      <c r="M1130" s="40">
        <f>M$12*$D1130*INDEX(M$21:M$28,$E1130)*INDEX(M$30:M$46,$F1130)*(1-INDEX(M$117:M$133,$F1130))</f>
        <v/>
      </c>
      <c r="N1130" s="40">
        <f>N$12*$D1130*INDEX(N$21:N$28,$E1130)*INDEX(N$30:N$46,$F1130)*(1-INDEX(N$117:N$133,$F1130))</f>
        <v/>
      </c>
      <c r="O1130" s="40">
        <f>O$12*$D1130*INDEX(O$21:O$28,$E1130)*INDEX(O$30:O$46,$F1130)*(1-INDEX(O$117:O$133,$F1130))</f>
        <v/>
      </c>
      <c r="P1130" s="40">
        <f>P$12*$D1130*INDEX(P$21:P$28,$E1130)*INDEX(P$30:P$46,$F1130)*(1-INDEX(P$117:P$133,$F1130))</f>
        <v/>
      </c>
      <c r="Q1130" s="40">
        <f>Q$12*$D1130*INDEX(Q$21:Q$28,$E1130)*INDEX(Q$30:Q$46,$F1130)*(1-INDEX(Q$117:Q$133,$F1130))</f>
        <v/>
      </c>
      <c r="R1130" s="40">
        <f>R$12*$D1130*INDEX(R$21:R$28,$E1130)*INDEX(R$30:R$46,$F1130)*(1-INDEX(R$117:R$133,$F1130))</f>
        <v/>
      </c>
      <c r="S1130" s="40">
        <f>S$12*$D1130*INDEX(S$21:S$28,$E1130)*INDEX(S$30:S$46,$F1130)*(1-INDEX(S$117:S$133,$F1130))</f>
        <v/>
      </c>
      <c r="T1130" s="40">
        <f>T$12*$D1130*INDEX(T$21:T$28,$E1130)*INDEX(T$30:T$46,$F1130)*(1-INDEX(T$117:T$133,$F1130))</f>
        <v/>
      </c>
      <c r="U1130" s="40">
        <f>U$12*$D1130*INDEX(U$21:U$28,$E1130)*INDEX(U$30:U$46,$F1130)*(1-INDEX(U$117:U$133,$F1130))</f>
        <v/>
      </c>
      <c r="V1130" s="40">
        <f>V$12*$D1130*INDEX(V$21:V$28,$E1130)*INDEX(V$30:V$46,$F1130)*(1-INDEX(V$117:V$133,$F1130))</f>
        <v/>
      </c>
      <c r="W1130" s="40">
        <f>W$12*$D1130*INDEX(W$21:W$28,$E1130)*INDEX(W$30:W$46,$F1130)*(1-INDEX(W$117:W$133,$F1130))</f>
        <v/>
      </c>
      <c r="X1130" s="40">
        <f>X$12*$D1130*INDEX(X$21:X$28,$E1130)*INDEX(X$30:X$46,$F1130)*(1-INDEX(X$117:X$133,$F1130))</f>
        <v/>
      </c>
      <c r="Y1130" s="40">
        <f>Y$12*$D1130*INDEX(Y$21:Y$28,$E1130)*INDEX(Y$30:Y$46,$F1130)*(1-INDEX(Y$117:Y$133,$F1130))</f>
        <v/>
      </c>
      <c r="Z1130" s="40">
        <f>Z$12*$D1130*INDEX(Z$21:Z$28,$E1130)*INDEX(Z$30:Z$46,$F1130)*(1-INDEX(Z$117:Z$133,$F1130))</f>
        <v/>
      </c>
      <c r="AA1130" s="40">
        <f>AA$12*$D1130*INDEX(AA$21:AA$28,$E1130)*INDEX(AA$30:AA$46,$F1130)*(1-INDEX(AA$117:AA$133,$F1130))</f>
        <v/>
      </c>
      <c r="AB1130" s="40">
        <f>AB$12*$D1130*INDEX(AB$21:AB$28,$E1130)*INDEX(AB$30:AB$46,$F1130)*(1-INDEX(AB$117:AB$133,$F1130))</f>
        <v/>
      </c>
      <c r="AC1130" s="40">
        <f>AC$12*$D1130*INDEX(AC$21:AC$28,$E1130)*INDEX(AC$30:AC$46,$F1130)*(1-INDEX(AC$117:AC$133,$F1130))</f>
        <v/>
      </c>
      <c r="AD1130" s="42">
        <f>CARBONTAX(AD$12,$D1130,INDEX(AD$21:AD$28,$E1130),INDEX(AD$30:AD$46,$F1130),INDEX(AD$117:AD$133,$F1130))</f>
        <v/>
      </c>
      <c r="AE1130" s="25">
        <f>LOWER(Settings!$C$4)&amp;".mit."&amp;$A1130&amp;IF($C1130="","","."&amp;$C1130&amp;"."&amp;$B1130)&amp;IF(INDEX(Variables!$D$5:$D$105,MATCH($A1130,Variables!$A$5:$A$105,0))="","","."&amp;INDEX(Variables!$D$5:$D$105,MATCH($A1130,Variables!$A$5:$A$105,0)))&amp;"."&amp;AE$5</f>
        <v/>
      </c>
      <c r="AF1130" s="41">
        <f>AF$12*$D1130*INDEX(AF$21:AF$28,$E1130)*INDEX(AF$30:AF$46,$F1130)*(1-INDEX(AF$117:AF$133,$F1130))</f>
        <v/>
      </c>
      <c r="AG1130" s="40">
        <f>AG$12*$D1130*INDEX(AG$21:AG$28,$E1130)*INDEX(AG$30:AG$46,$F1130)*(1-INDEX(AG$117:AG$133,$F1130))</f>
        <v/>
      </c>
      <c r="AH1130" s="40">
        <f>AH$12*$D1130*INDEX(AH$21:AH$28,$E1130)*INDEX(AH$30:AH$46,$F1130)*(1-INDEX(AH$117:AH$133,$F1130))</f>
        <v/>
      </c>
      <c r="AI1130" s="40">
        <f>AI$12*$D1130*INDEX(AI$21:AI$28,$E1130)*INDEX(AI$30:AI$46,$F1130)*(1-INDEX(AI$117:AI$133,$F1130))</f>
        <v/>
      </c>
      <c r="AJ1130" s="40">
        <f>AJ$12*$D1130*INDEX(AJ$21:AJ$28,$E1130)*INDEX(AJ$30:AJ$46,$F1130)*(1-INDEX(AJ$117:AJ$133,$F1130))</f>
        <v/>
      </c>
      <c r="AK1130" s="40">
        <f>AK$12*$D1130*INDEX(AK$21:AK$28,$E1130)*INDEX(AK$30:AK$46,$F1130)*(1-INDEX(AK$117:AK$133,$F1130))</f>
        <v/>
      </c>
      <c r="AL1130" s="40">
        <f>AL$12*$D1130*INDEX(AL$21:AL$28,$E1130)*INDEX(AL$30:AL$46,$F1130)*(1-INDEX(AL$117:AL$133,$F1130))</f>
        <v/>
      </c>
      <c r="AM1130" s="40">
        <f>AM$12*$D1130*INDEX(AM$21:AM$28,$E1130)*INDEX(AM$30:AM$46,$F1130)*(1-INDEX(AM$117:AM$133,$F1130))</f>
        <v/>
      </c>
      <c r="AN1130" s="40">
        <f>AN$12*$D1130*INDEX(AN$21:AN$28,$E1130)*INDEX(AN$30:AN$46,$F1130)*(1-INDEX(AN$117:AN$133,$F1130))</f>
        <v/>
      </c>
      <c r="AO1130" s="40">
        <f>AO$12*$D1130*INDEX(AO$21:AO$28,$E1130)*INDEX(AO$30:AO$46,$F1130)*(1-INDEX(AO$117:AO$133,$F1130))</f>
        <v/>
      </c>
      <c r="AP1130" s="40">
        <f>AP$12*$D1130*INDEX(AP$21:AP$28,$E1130)*INDEX(AP$30:AP$46,$F1130)*(1-INDEX(AP$117:AP$133,$F1130))</f>
        <v/>
      </c>
      <c r="AQ1130" s="40">
        <f>AQ$12*$D1130*INDEX(AQ$21:AQ$28,$E1130)*INDEX(AQ$30:AQ$46,$F1130)*(1-INDEX(AQ$117:AQ$133,$F1130))</f>
        <v/>
      </c>
      <c r="AR1130" s="40">
        <f>AR$12*$D1130*INDEX(AR$21:AR$28,$E1130)*INDEX(AR$30:AR$46,$F1130)*(1-INDEX(AR$117:AR$133,$F1130))</f>
        <v/>
      </c>
      <c r="AS1130" s="40">
        <f>AS$12*$D1130*INDEX(AS$21:AS$28,$E1130)*INDEX(AS$30:AS$46,$F1130)*(1-INDEX(AS$117:AS$133,$F1130))</f>
        <v/>
      </c>
      <c r="AT1130" s="40">
        <f>AT$12*$D1130*INDEX(AT$21:AT$28,$E1130)*INDEX(AT$30:AT$46,$F1130)*(1-INDEX(AT$117:AT$133,$F1130))</f>
        <v/>
      </c>
      <c r="AU1130" s="40">
        <f>AU$12*$D1130*INDEX(AU$21:AU$28,$E1130)*INDEX(AU$30:AU$46,$F1130)*(1-INDEX(AU$117:AU$133,$F1130))</f>
        <v/>
      </c>
      <c r="AV1130" s="40">
        <f>AV$12*$D1130*INDEX(AV$21:AV$28,$E1130)*INDEX(AV$30:AV$46,$F1130)*(1-INDEX(AV$117:AV$133,$F1130))</f>
        <v/>
      </c>
      <c r="AW1130" s="40">
        <f>AW$12*$D1130*INDEX(AW$21:AW$28,$E1130)*INDEX(AW$30:AW$46,$F1130)*(1-INDEX(AW$117:AW$133,$F1130))</f>
        <v/>
      </c>
      <c r="AX1130" s="42">
        <f>CARBONTAX(AX$12,$D1130,INDEX(AX$21:AX$28,$E1130),INDEX(AX$30:AX$46,$F1130),INDEX(AX$117:AX$133,$F1130))</f>
        <v/>
      </c>
    </row>
    <row r="1131" hidden="1" outlineLevel="2">
      <c r="A1131" s="5" t="inlineStr">
        <is>
          <t>ctxnew</t>
        </is>
      </c>
      <c r="B1131" s="5" t="inlineStr">
        <is>
          <t>gso</t>
        </is>
      </c>
      <c r="C1131" s="5" t="inlineStr">
        <is>
          <t>nfm</t>
        </is>
      </c>
      <c r="D1131" s="40">
        <f>INDEX(Inputs!$T$5:$T$132,MATCH($B1131&amp;"|"&amp;$C1131,Inputs!$A$5:$A$132,0))</f>
        <v/>
      </c>
      <c r="E1131" s="40">
        <f>INDEX(Inputs!$J$5:$J$132,MATCH($B1131&amp;"|"&amp;$C1131,Inputs!$A$5:$A$132,0))</f>
        <v/>
      </c>
      <c r="F1131" s="40">
        <f>INDEX(Inputs!$K$5:$K$132,MATCH($B1131&amp;"|"&amp;$C1131,Inputs!$A$5:$A$132,0))</f>
        <v/>
      </c>
      <c r="G1131" s="39" t="n"/>
      <c r="H1131" s="5">
        <f>INDEX(Variables!$B$5:$B$105,MATCH($A1131,Variables!$A$5:$A$105,0))&amp;IF($C1131="",""," | "&amp;INDEX(Mapping!$B$5:$B$26,MATCH($C1131,Mapping!$A$5:$A$26,0))&amp;" | "&amp;INDEX(Mapping!$B$30:$B$41,MATCH($B1131,Mapping!$A$30:$A$41,0)))</f>
        <v/>
      </c>
      <c r="I1131" s="5">
        <f>INDEX(Variables!$C$5:$C$105,MATCH($A1131,Variables!$A$5:$A$105,0))</f>
        <v/>
      </c>
      <c r="J1131" s="5">
        <f>INDEX(Variables!$E$5:$E$105,MATCH($A1131,Variables!$A$5:$A$105,0))</f>
        <v/>
      </c>
      <c r="K1131" s="25">
        <f>LOWER(Settings!$C$4)&amp;".mit."&amp;$A1131&amp;IF($C1131="","","."&amp;$C1131&amp;"."&amp;$B1131)&amp;IF(INDEX(Variables!$D$5:$D$105,MATCH($A1131,Variables!$A$5:$A$105,0))="","","."&amp;INDEX(Variables!$D$5:$D$105,MATCH($A1131,Variables!$A$5:$A$105,0)))&amp;"."&amp;K$5</f>
        <v/>
      </c>
      <c r="L1131" s="41">
        <f>L$12*$D1131*INDEX(L$21:L$28,$E1131)*INDEX(L$30:L$46,$F1131)*(1-INDEX(L$117:L$133,$F1131))</f>
        <v/>
      </c>
      <c r="M1131" s="40">
        <f>M$12*$D1131*INDEX(M$21:M$28,$E1131)*INDEX(M$30:M$46,$F1131)*(1-INDEX(M$117:M$133,$F1131))</f>
        <v/>
      </c>
      <c r="N1131" s="40">
        <f>N$12*$D1131*INDEX(N$21:N$28,$E1131)*INDEX(N$30:N$46,$F1131)*(1-INDEX(N$117:N$133,$F1131))</f>
        <v/>
      </c>
      <c r="O1131" s="40">
        <f>O$12*$D1131*INDEX(O$21:O$28,$E1131)*INDEX(O$30:O$46,$F1131)*(1-INDEX(O$117:O$133,$F1131))</f>
        <v/>
      </c>
      <c r="P1131" s="40">
        <f>P$12*$D1131*INDEX(P$21:P$28,$E1131)*INDEX(P$30:P$46,$F1131)*(1-INDEX(P$117:P$133,$F1131))</f>
        <v/>
      </c>
      <c r="Q1131" s="40">
        <f>Q$12*$D1131*INDEX(Q$21:Q$28,$E1131)*INDEX(Q$30:Q$46,$F1131)*(1-INDEX(Q$117:Q$133,$F1131))</f>
        <v/>
      </c>
      <c r="R1131" s="40">
        <f>R$12*$D1131*INDEX(R$21:R$28,$E1131)*INDEX(R$30:R$46,$F1131)*(1-INDEX(R$117:R$133,$F1131))</f>
        <v/>
      </c>
      <c r="S1131" s="40">
        <f>S$12*$D1131*INDEX(S$21:S$28,$E1131)*INDEX(S$30:S$46,$F1131)*(1-INDEX(S$117:S$133,$F1131))</f>
        <v/>
      </c>
      <c r="T1131" s="40">
        <f>T$12*$D1131*INDEX(T$21:T$28,$E1131)*INDEX(T$30:T$46,$F1131)*(1-INDEX(T$117:T$133,$F1131))</f>
        <v/>
      </c>
      <c r="U1131" s="40">
        <f>U$12*$D1131*INDEX(U$21:U$28,$E1131)*INDEX(U$30:U$46,$F1131)*(1-INDEX(U$117:U$133,$F1131))</f>
        <v/>
      </c>
      <c r="V1131" s="40">
        <f>V$12*$D1131*INDEX(V$21:V$28,$E1131)*INDEX(V$30:V$46,$F1131)*(1-INDEX(V$117:V$133,$F1131))</f>
        <v/>
      </c>
      <c r="W1131" s="40">
        <f>W$12*$D1131*INDEX(W$21:W$28,$E1131)*INDEX(W$30:W$46,$F1131)*(1-INDEX(W$117:W$133,$F1131))</f>
        <v/>
      </c>
      <c r="X1131" s="40">
        <f>X$12*$D1131*INDEX(X$21:X$28,$E1131)*INDEX(X$30:X$46,$F1131)*(1-INDEX(X$117:X$133,$F1131))</f>
        <v/>
      </c>
      <c r="Y1131" s="40">
        <f>Y$12*$D1131*INDEX(Y$21:Y$28,$E1131)*INDEX(Y$30:Y$46,$F1131)*(1-INDEX(Y$117:Y$133,$F1131))</f>
        <v/>
      </c>
      <c r="Z1131" s="40">
        <f>Z$12*$D1131*INDEX(Z$21:Z$28,$E1131)*INDEX(Z$30:Z$46,$F1131)*(1-INDEX(Z$117:Z$133,$F1131))</f>
        <v/>
      </c>
      <c r="AA1131" s="40">
        <f>AA$12*$D1131*INDEX(AA$21:AA$28,$E1131)*INDEX(AA$30:AA$46,$F1131)*(1-INDEX(AA$117:AA$133,$F1131))</f>
        <v/>
      </c>
      <c r="AB1131" s="40">
        <f>AB$12*$D1131*INDEX(AB$21:AB$28,$E1131)*INDEX(AB$30:AB$46,$F1131)*(1-INDEX(AB$117:AB$133,$F1131))</f>
        <v/>
      </c>
      <c r="AC1131" s="40">
        <f>AC$12*$D1131*INDEX(AC$21:AC$28,$E1131)*INDEX(AC$30:AC$46,$F1131)*(1-INDEX(AC$117:AC$133,$F1131))</f>
        <v/>
      </c>
      <c r="AD1131" s="42">
        <f>CARBONTAX(AD$12,$D1131,INDEX(AD$21:AD$28,$E1131),INDEX(AD$30:AD$46,$F1131),INDEX(AD$117:AD$133,$F1131))</f>
        <v/>
      </c>
      <c r="AE1131" s="25">
        <f>LOWER(Settings!$C$4)&amp;".mit."&amp;$A1131&amp;IF($C1131="","","."&amp;$C1131&amp;"."&amp;$B1131)&amp;IF(INDEX(Variables!$D$5:$D$105,MATCH($A1131,Variables!$A$5:$A$105,0))="","","."&amp;INDEX(Variables!$D$5:$D$105,MATCH($A1131,Variables!$A$5:$A$105,0)))&amp;"."&amp;AE$5</f>
        <v/>
      </c>
      <c r="AF1131" s="41">
        <f>AF$12*$D1131*INDEX(AF$21:AF$28,$E1131)*INDEX(AF$30:AF$46,$F1131)*(1-INDEX(AF$117:AF$133,$F1131))</f>
        <v/>
      </c>
      <c r="AG1131" s="40">
        <f>AG$12*$D1131*INDEX(AG$21:AG$28,$E1131)*INDEX(AG$30:AG$46,$F1131)*(1-INDEX(AG$117:AG$133,$F1131))</f>
        <v/>
      </c>
      <c r="AH1131" s="40">
        <f>AH$12*$D1131*INDEX(AH$21:AH$28,$E1131)*INDEX(AH$30:AH$46,$F1131)*(1-INDEX(AH$117:AH$133,$F1131))</f>
        <v/>
      </c>
      <c r="AI1131" s="40">
        <f>AI$12*$D1131*INDEX(AI$21:AI$28,$E1131)*INDEX(AI$30:AI$46,$F1131)*(1-INDEX(AI$117:AI$133,$F1131))</f>
        <v/>
      </c>
      <c r="AJ1131" s="40">
        <f>AJ$12*$D1131*INDEX(AJ$21:AJ$28,$E1131)*INDEX(AJ$30:AJ$46,$F1131)*(1-INDEX(AJ$117:AJ$133,$F1131))</f>
        <v/>
      </c>
      <c r="AK1131" s="40">
        <f>AK$12*$D1131*INDEX(AK$21:AK$28,$E1131)*INDEX(AK$30:AK$46,$F1131)*(1-INDEX(AK$117:AK$133,$F1131))</f>
        <v/>
      </c>
      <c r="AL1131" s="40">
        <f>AL$12*$D1131*INDEX(AL$21:AL$28,$E1131)*INDEX(AL$30:AL$46,$F1131)*(1-INDEX(AL$117:AL$133,$F1131))</f>
        <v/>
      </c>
      <c r="AM1131" s="40">
        <f>AM$12*$D1131*INDEX(AM$21:AM$28,$E1131)*INDEX(AM$30:AM$46,$F1131)*(1-INDEX(AM$117:AM$133,$F1131))</f>
        <v/>
      </c>
      <c r="AN1131" s="40">
        <f>AN$12*$D1131*INDEX(AN$21:AN$28,$E1131)*INDEX(AN$30:AN$46,$F1131)*(1-INDEX(AN$117:AN$133,$F1131))</f>
        <v/>
      </c>
      <c r="AO1131" s="40">
        <f>AO$12*$D1131*INDEX(AO$21:AO$28,$E1131)*INDEX(AO$30:AO$46,$F1131)*(1-INDEX(AO$117:AO$133,$F1131))</f>
        <v/>
      </c>
      <c r="AP1131" s="40">
        <f>AP$12*$D1131*INDEX(AP$21:AP$28,$E1131)*INDEX(AP$30:AP$46,$F1131)*(1-INDEX(AP$117:AP$133,$F1131))</f>
        <v/>
      </c>
      <c r="AQ1131" s="40">
        <f>AQ$12*$D1131*INDEX(AQ$21:AQ$28,$E1131)*INDEX(AQ$30:AQ$46,$F1131)*(1-INDEX(AQ$117:AQ$133,$F1131))</f>
        <v/>
      </c>
      <c r="AR1131" s="40">
        <f>AR$12*$D1131*INDEX(AR$21:AR$28,$E1131)*INDEX(AR$30:AR$46,$F1131)*(1-INDEX(AR$117:AR$133,$F1131))</f>
        <v/>
      </c>
      <c r="AS1131" s="40">
        <f>AS$12*$D1131*INDEX(AS$21:AS$28,$E1131)*INDEX(AS$30:AS$46,$F1131)*(1-INDEX(AS$117:AS$133,$F1131))</f>
        <v/>
      </c>
      <c r="AT1131" s="40">
        <f>AT$12*$D1131*INDEX(AT$21:AT$28,$E1131)*INDEX(AT$30:AT$46,$F1131)*(1-INDEX(AT$117:AT$133,$F1131))</f>
        <v/>
      </c>
      <c r="AU1131" s="40">
        <f>AU$12*$D1131*INDEX(AU$21:AU$28,$E1131)*INDEX(AU$30:AU$46,$F1131)*(1-INDEX(AU$117:AU$133,$F1131))</f>
        <v/>
      </c>
      <c r="AV1131" s="40">
        <f>AV$12*$D1131*INDEX(AV$21:AV$28,$E1131)*INDEX(AV$30:AV$46,$F1131)*(1-INDEX(AV$117:AV$133,$F1131))</f>
        <v/>
      </c>
      <c r="AW1131" s="40">
        <f>AW$12*$D1131*INDEX(AW$21:AW$28,$E1131)*INDEX(AW$30:AW$46,$F1131)*(1-INDEX(AW$117:AW$133,$F1131))</f>
        <v/>
      </c>
      <c r="AX1131" s="42">
        <f>CARBONTAX(AX$12,$D1131,INDEX(AX$21:AX$28,$E1131),INDEX(AX$30:AX$46,$F1131),INDEX(AX$117:AX$133,$F1131))</f>
        <v/>
      </c>
    </row>
    <row r="1132" hidden="1" outlineLevel="2">
      <c r="A1132" s="5" t="inlineStr">
        <is>
          <t>ctxnew</t>
        </is>
      </c>
      <c r="B1132" s="5" t="inlineStr">
        <is>
          <t>die</t>
        </is>
      </c>
      <c r="C1132" s="5" t="inlineStr">
        <is>
          <t>nfm</t>
        </is>
      </c>
      <c r="D1132" s="40">
        <f>INDEX(Inputs!$T$5:$T$132,MATCH($B1132&amp;"|"&amp;$C1132,Inputs!$A$5:$A$132,0))</f>
        <v/>
      </c>
      <c r="E1132" s="40">
        <f>INDEX(Inputs!$J$5:$J$132,MATCH($B1132&amp;"|"&amp;$C1132,Inputs!$A$5:$A$132,0))</f>
        <v/>
      </c>
      <c r="F1132" s="40">
        <f>INDEX(Inputs!$K$5:$K$132,MATCH($B1132&amp;"|"&amp;$C1132,Inputs!$A$5:$A$132,0))</f>
        <v/>
      </c>
      <c r="G1132" s="39" t="n"/>
      <c r="H1132" s="5">
        <f>INDEX(Variables!$B$5:$B$105,MATCH($A1132,Variables!$A$5:$A$105,0))&amp;IF($C1132="",""," | "&amp;INDEX(Mapping!$B$5:$B$26,MATCH($C1132,Mapping!$A$5:$A$26,0))&amp;" | "&amp;INDEX(Mapping!$B$30:$B$41,MATCH($B1132,Mapping!$A$30:$A$41,0)))</f>
        <v/>
      </c>
      <c r="I1132" s="5">
        <f>INDEX(Variables!$C$5:$C$105,MATCH($A1132,Variables!$A$5:$A$105,0))</f>
        <v/>
      </c>
      <c r="J1132" s="5">
        <f>INDEX(Variables!$E$5:$E$105,MATCH($A1132,Variables!$A$5:$A$105,0))</f>
        <v/>
      </c>
      <c r="K1132" s="25">
        <f>LOWER(Settings!$C$4)&amp;".mit."&amp;$A1132&amp;IF($C1132="","","."&amp;$C1132&amp;"."&amp;$B1132)&amp;IF(INDEX(Variables!$D$5:$D$105,MATCH($A1132,Variables!$A$5:$A$105,0))="","","."&amp;INDEX(Variables!$D$5:$D$105,MATCH($A1132,Variables!$A$5:$A$105,0)))&amp;"."&amp;K$5</f>
        <v/>
      </c>
      <c r="L1132" s="41">
        <f>L$12*$D1132*INDEX(L$21:L$28,$E1132)*INDEX(L$30:L$46,$F1132)*(1-INDEX(L$117:L$133,$F1132))</f>
        <v/>
      </c>
      <c r="M1132" s="40">
        <f>M$12*$D1132*INDEX(M$21:M$28,$E1132)*INDEX(M$30:M$46,$F1132)*(1-INDEX(M$117:M$133,$F1132))</f>
        <v/>
      </c>
      <c r="N1132" s="40">
        <f>N$12*$D1132*INDEX(N$21:N$28,$E1132)*INDEX(N$30:N$46,$F1132)*(1-INDEX(N$117:N$133,$F1132))</f>
        <v/>
      </c>
      <c r="O1132" s="40">
        <f>O$12*$D1132*INDEX(O$21:O$28,$E1132)*INDEX(O$30:O$46,$F1132)*(1-INDEX(O$117:O$133,$F1132))</f>
        <v/>
      </c>
      <c r="P1132" s="40">
        <f>P$12*$D1132*INDEX(P$21:P$28,$E1132)*INDEX(P$30:P$46,$F1132)*(1-INDEX(P$117:P$133,$F1132))</f>
        <v/>
      </c>
      <c r="Q1132" s="40">
        <f>Q$12*$D1132*INDEX(Q$21:Q$28,$E1132)*INDEX(Q$30:Q$46,$F1132)*(1-INDEX(Q$117:Q$133,$F1132))</f>
        <v/>
      </c>
      <c r="R1132" s="40">
        <f>R$12*$D1132*INDEX(R$21:R$28,$E1132)*INDEX(R$30:R$46,$F1132)*(1-INDEX(R$117:R$133,$F1132))</f>
        <v/>
      </c>
      <c r="S1132" s="40">
        <f>S$12*$D1132*INDEX(S$21:S$28,$E1132)*INDEX(S$30:S$46,$F1132)*(1-INDEX(S$117:S$133,$F1132))</f>
        <v/>
      </c>
      <c r="T1132" s="40">
        <f>T$12*$D1132*INDEX(T$21:T$28,$E1132)*INDEX(T$30:T$46,$F1132)*(1-INDEX(T$117:T$133,$F1132))</f>
        <v/>
      </c>
      <c r="U1132" s="40">
        <f>U$12*$D1132*INDEX(U$21:U$28,$E1132)*INDEX(U$30:U$46,$F1132)*(1-INDEX(U$117:U$133,$F1132))</f>
        <v/>
      </c>
      <c r="V1132" s="40">
        <f>V$12*$D1132*INDEX(V$21:V$28,$E1132)*INDEX(V$30:V$46,$F1132)*(1-INDEX(V$117:V$133,$F1132))</f>
        <v/>
      </c>
      <c r="W1132" s="40">
        <f>W$12*$D1132*INDEX(W$21:W$28,$E1132)*INDEX(W$30:W$46,$F1132)*(1-INDEX(W$117:W$133,$F1132))</f>
        <v/>
      </c>
      <c r="X1132" s="40">
        <f>X$12*$D1132*INDEX(X$21:X$28,$E1132)*INDEX(X$30:X$46,$F1132)*(1-INDEX(X$117:X$133,$F1132))</f>
        <v/>
      </c>
      <c r="Y1132" s="40">
        <f>Y$12*$D1132*INDEX(Y$21:Y$28,$E1132)*INDEX(Y$30:Y$46,$F1132)*(1-INDEX(Y$117:Y$133,$F1132))</f>
        <v/>
      </c>
      <c r="Z1132" s="40">
        <f>Z$12*$D1132*INDEX(Z$21:Z$28,$E1132)*INDEX(Z$30:Z$46,$F1132)*(1-INDEX(Z$117:Z$133,$F1132))</f>
        <v/>
      </c>
      <c r="AA1132" s="40">
        <f>AA$12*$D1132*INDEX(AA$21:AA$28,$E1132)*INDEX(AA$30:AA$46,$F1132)*(1-INDEX(AA$117:AA$133,$F1132))</f>
        <v/>
      </c>
      <c r="AB1132" s="40">
        <f>AB$12*$D1132*INDEX(AB$21:AB$28,$E1132)*INDEX(AB$30:AB$46,$F1132)*(1-INDEX(AB$117:AB$133,$F1132))</f>
        <v/>
      </c>
      <c r="AC1132" s="40">
        <f>AC$12*$D1132*INDEX(AC$21:AC$28,$E1132)*INDEX(AC$30:AC$46,$F1132)*(1-INDEX(AC$117:AC$133,$F1132))</f>
        <v/>
      </c>
      <c r="AD1132" s="42">
        <f>CARBONTAX(AD$12,$D1132,INDEX(AD$21:AD$28,$E1132),INDEX(AD$30:AD$46,$F1132),INDEX(AD$117:AD$133,$F1132))</f>
        <v/>
      </c>
      <c r="AE1132" s="25">
        <f>LOWER(Settings!$C$4)&amp;".mit."&amp;$A1132&amp;IF($C1132="","","."&amp;$C1132&amp;"."&amp;$B1132)&amp;IF(INDEX(Variables!$D$5:$D$105,MATCH($A1132,Variables!$A$5:$A$105,0))="","","."&amp;INDEX(Variables!$D$5:$D$105,MATCH($A1132,Variables!$A$5:$A$105,0)))&amp;"."&amp;AE$5</f>
        <v/>
      </c>
      <c r="AF1132" s="41">
        <f>AF$12*$D1132*INDEX(AF$21:AF$28,$E1132)*INDEX(AF$30:AF$46,$F1132)*(1-INDEX(AF$117:AF$133,$F1132))</f>
        <v/>
      </c>
      <c r="AG1132" s="40">
        <f>AG$12*$D1132*INDEX(AG$21:AG$28,$E1132)*INDEX(AG$30:AG$46,$F1132)*(1-INDEX(AG$117:AG$133,$F1132))</f>
        <v/>
      </c>
      <c r="AH1132" s="40">
        <f>AH$12*$D1132*INDEX(AH$21:AH$28,$E1132)*INDEX(AH$30:AH$46,$F1132)*(1-INDEX(AH$117:AH$133,$F1132))</f>
        <v/>
      </c>
      <c r="AI1132" s="40">
        <f>AI$12*$D1132*INDEX(AI$21:AI$28,$E1132)*INDEX(AI$30:AI$46,$F1132)*(1-INDEX(AI$117:AI$133,$F1132))</f>
        <v/>
      </c>
      <c r="AJ1132" s="40">
        <f>AJ$12*$D1132*INDEX(AJ$21:AJ$28,$E1132)*INDEX(AJ$30:AJ$46,$F1132)*(1-INDEX(AJ$117:AJ$133,$F1132))</f>
        <v/>
      </c>
      <c r="AK1132" s="40">
        <f>AK$12*$D1132*INDEX(AK$21:AK$28,$E1132)*INDEX(AK$30:AK$46,$F1132)*(1-INDEX(AK$117:AK$133,$F1132))</f>
        <v/>
      </c>
      <c r="AL1132" s="40">
        <f>AL$12*$D1132*INDEX(AL$21:AL$28,$E1132)*INDEX(AL$30:AL$46,$F1132)*(1-INDEX(AL$117:AL$133,$F1132))</f>
        <v/>
      </c>
      <c r="AM1132" s="40">
        <f>AM$12*$D1132*INDEX(AM$21:AM$28,$E1132)*INDEX(AM$30:AM$46,$F1132)*(1-INDEX(AM$117:AM$133,$F1132))</f>
        <v/>
      </c>
      <c r="AN1132" s="40">
        <f>AN$12*$D1132*INDEX(AN$21:AN$28,$E1132)*INDEX(AN$30:AN$46,$F1132)*(1-INDEX(AN$117:AN$133,$F1132))</f>
        <v/>
      </c>
      <c r="AO1132" s="40">
        <f>AO$12*$D1132*INDEX(AO$21:AO$28,$E1132)*INDEX(AO$30:AO$46,$F1132)*(1-INDEX(AO$117:AO$133,$F1132))</f>
        <v/>
      </c>
      <c r="AP1132" s="40">
        <f>AP$12*$D1132*INDEX(AP$21:AP$28,$E1132)*INDEX(AP$30:AP$46,$F1132)*(1-INDEX(AP$117:AP$133,$F1132))</f>
        <v/>
      </c>
      <c r="AQ1132" s="40">
        <f>AQ$12*$D1132*INDEX(AQ$21:AQ$28,$E1132)*INDEX(AQ$30:AQ$46,$F1132)*(1-INDEX(AQ$117:AQ$133,$F1132))</f>
        <v/>
      </c>
      <c r="AR1132" s="40">
        <f>AR$12*$D1132*INDEX(AR$21:AR$28,$E1132)*INDEX(AR$30:AR$46,$F1132)*(1-INDEX(AR$117:AR$133,$F1132))</f>
        <v/>
      </c>
      <c r="AS1132" s="40">
        <f>AS$12*$D1132*INDEX(AS$21:AS$28,$E1132)*INDEX(AS$30:AS$46,$F1132)*(1-INDEX(AS$117:AS$133,$F1132))</f>
        <v/>
      </c>
      <c r="AT1132" s="40">
        <f>AT$12*$D1132*INDEX(AT$21:AT$28,$E1132)*INDEX(AT$30:AT$46,$F1132)*(1-INDEX(AT$117:AT$133,$F1132))</f>
        <v/>
      </c>
      <c r="AU1132" s="40">
        <f>AU$12*$D1132*INDEX(AU$21:AU$28,$E1132)*INDEX(AU$30:AU$46,$F1132)*(1-INDEX(AU$117:AU$133,$F1132))</f>
        <v/>
      </c>
      <c r="AV1132" s="40">
        <f>AV$12*$D1132*INDEX(AV$21:AV$28,$E1132)*INDEX(AV$30:AV$46,$F1132)*(1-INDEX(AV$117:AV$133,$F1132))</f>
        <v/>
      </c>
      <c r="AW1132" s="40">
        <f>AW$12*$D1132*INDEX(AW$21:AW$28,$E1132)*INDEX(AW$30:AW$46,$F1132)*(1-INDEX(AW$117:AW$133,$F1132))</f>
        <v/>
      </c>
      <c r="AX1132" s="42">
        <f>CARBONTAX(AX$12,$D1132,INDEX(AX$21:AX$28,$E1132),INDEX(AX$30:AX$46,$F1132),INDEX(AX$117:AX$133,$F1132))</f>
        <v/>
      </c>
    </row>
    <row r="1133" hidden="1" outlineLevel="2">
      <c r="A1133" s="5" t="inlineStr">
        <is>
          <t>ctxnew</t>
        </is>
      </c>
      <c r="B1133" s="5" t="inlineStr">
        <is>
          <t>lpg</t>
        </is>
      </c>
      <c r="C1133" s="5" t="inlineStr">
        <is>
          <t>nfm</t>
        </is>
      </c>
      <c r="D1133" s="40">
        <f>INDEX(Inputs!$T$5:$T$132,MATCH($B1133&amp;"|"&amp;$C1133,Inputs!$A$5:$A$132,0))</f>
        <v/>
      </c>
      <c r="E1133" s="40">
        <f>INDEX(Inputs!$J$5:$J$132,MATCH($B1133&amp;"|"&amp;$C1133,Inputs!$A$5:$A$132,0))</f>
        <v/>
      </c>
      <c r="F1133" s="40">
        <f>INDEX(Inputs!$K$5:$K$132,MATCH($B1133&amp;"|"&amp;$C1133,Inputs!$A$5:$A$132,0))</f>
        <v/>
      </c>
      <c r="G1133" s="39" t="n"/>
      <c r="H1133" s="5">
        <f>INDEX(Variables!$B$5:$B$105,MATCH($A1133,Variables!$A$5:$A$105,0))&amp;IF($C1133="",""," | "&amp;INDEX(Mapping!$B$5:$B$26,MATCH($C1133,Mapping!$A$5:$A$26,0))&amp;" | "&amp;INDEX(Mapping!$B$30:$B$41,MATCH($B1133,Mapping!$A$30:$A$41,0)))</f>
        <v/>
      </c>
      <c r="I1133" s="5">
        <f>INDEX(Variables!$C$5:$C$105,MATCH($A1133,Variables!$A$5:$A$105,0))</f>
        <v/>
      </c>
      <c r="J1133" s="5">
        <f>INDEX(Variables!$E$5:$E$105,MATCH($A1133,Variables!$A$5:$A$105,0))</f>
        <v/>
      </c>
      <c r="K1133" s="25">
        <f>LOWER(Settings!$C$4)&amp;".mit."&amp;$A1133&amp;IF($C1133="","","."&amp;$C1133&amp;"."&amp;$B1133)&amp;IF(INDEX(Variables!$D$5:$D$105,MATCH($A1133,Variables!$A$5:$A$105,0))="","","."&amp;INDEX(Variables!$D$5:$D$105,MATCH($A1133,Variables!$A$5:$A$105,0)))&amp;"."&amp;K$5</f>
        <v/>
      </c>
      <c r="L1133" s="41">
        <f>L$12*$D1133*INDEX(L$21:L$28,$E1133)*INDEX(L$30:L$46,$F1133)*(1-INDEX(L$117:L$133,$F1133))</f>
        <v/>
      </c>
      <c r="M1133" s="40">
        <f>M$12*$D1133*INDEX(M$21:M$28,$E1133)*INDEX(M$30:M$46,$F1133)*(1-INDEX(M$117:M$133,$F1133))</f>
        <v/>
      </c>
      <c r="N1133" s="40">
        <f>N$12*$D1133*INDEX(N$21:N$28,$E1133)*INDEX(N$30:N$46,$F1133)*(1-INDEX(N$117:N$133,$F1133))</f>
        <v/>
      </c>
      <c r="O1133" s="40">
        <f>O$12*$D1133*INDEX(O$21:O$28,$E1133)*INDEX(O$30:O$46,$F1133)*(1-INDEX(O$117:O$133,$F1133))</f>
        <v/>
      </c>
      <c r="P1133" s="40">
        <f>P$12*$D1133*INDEX(P$21:P$28,$E1133)*INDEX(P$30:P$46,$F1133)*(1-INDEX(P$117:P$133,$F1133))</f>
        <v/>
      </c>
      <c r="Q1133" s="40">
        <f>Q$12*$D1133*INDEX(Q$21:Q$28,$E1133)*INDEX(Q$30:Q$46,$F1133)*(1-INDEX(Q$117:Q$133,$F1133))</f>
        <v/>
      </c>
      <c r="R1133" s="40">
        <f>R$12*$D1133*INDEX(R$21:R$28,$E1133)*INDEX(R$30:R$46,$F1133)*(1-INDEX(R$117:R$133,$F1133))</f>
        <v/>
      </c>
      <c r="S1133" s="40">
        <f>S$12*$D1133*INDEX(S$21:S$28,$E1133)*INDEX(S$30:S$46,$F1133)*(1-INDEX(S$117:S$133,$F1133))</f>
        <v/>
      </c>
      <c r="T1133" s="40">
        <f>T$12*$D1133*INDEX(T$21:T$28,$E1133)*INDEX(T$30:T$46,$F1133)*(1-INDEX(T$117:T$133,$F1133))</f>
        <v/>
      </c>
      <c r="U1133" s="40">
        <f>U$12*$D1133*INDEX(U$21:U$28,$E1133)*INDEX(U$30:U$46,$F1133)*(1-INDEX(U$117:U$133,$F1133))</f>
        <v/>
      </c>
      <c r="V1133" s="40">
        <f>V$12*$D1133*INDEX(V$21:V$28,$E1133)*INDEX(V$30:V$46,$F1133)*(1-INDEX(V$117:V$133,$F1133))</f>
        <v/>
      </c>
      <c r="W1133" s="40">
        <f>W$12*$D1133*INDEX(W$21:W$28,$E1133)*INDEX(W$30:W$46,$F1133)*(1-INDEX(W$117:W$133,$F1133))</f>
        <v/>
      </c>
      <c r="X1133" s="40">
        <f>X$12*$D1133*INDEX(X$21:X$28,$E1133)*INDEX(X$30:X$46,$F1133)*(1-INDEX(X$117:X$133,$F1133))</f>
        <v/>
      </c>
      <c r="Y1133" s="40">
        <f>Y$12*$D1133*INDEX(Y$21:Y$28,$E1133)*INDEX(Y$30:Y$46,$F1133)*(1-INDEX(Y$117:Y$133,$F1133))</f>
        <v/>
      </c>
      <c r="Z1133" s="40">
        <f>Z$12*$D1133*INDEX(Z$21:Z$28,$E1133)*INDEX(Z$30:Z$46,$F1133)*(1-INDEX(Z$117:Z$133,$F1133))</f>
        <v/>
      </c>
      <c r="AA1133" s="40">
        <f>AA$12*$D1133*INDEX(AA$21:AA$28,$E1133)*INDEX(AA$30:AA$46,$F1133)*(1-INDEX(AA$117:AA$133,$F1133))</f>
        <v/>
      </c>
      <c r="AB1133" s="40">
        <f>AB$12*$D1133*INDEX(AB$21:AB$28,$E1133)*INDEX(AB$30:AB$46,$F1133)*(1-INDEX(AB$117:AB$133,$F1133))</f>
        <v/>
      </c>
      <c r="AC1133" s="40">
        <f>AC$12*$D1133*INDEX(AC$21:AC$28,$E1133)*INDEX(AC$30:AC$46,$F1133)*(1-INDEX(AC$117:AC$133,$F1133))</f>
        <v/>
      </c>
      <c r="AD1133" s="42">
        <f>CARBONTAX(AD$12,$D1133,INDEX(AD$21:AD$28,$E1133),INDEX(AD$30:AD$46,$F1133),INDEX(AD$117:AD$133,$F1133))</f>
        <v/>
      </c>
      <c r="AE1133" s="25">
        <f>LOWER(Settings!$C$4)&amp;".mit."&amp;$A1133&amp;IF($C1133="","","."&amp;$C1133&amp;"."&amp;$B1133)&amp;IF(INDEX(Variables!$D$5:$D$105,MATCH($A1133,Variables!$A$5:$A$105,0))="","","."&amp;INDEX(Variables!$D$5:$D$105,MATCH($A1133,Variables!$A$5:$A$105,0)))&amp;"."&amp;AE$5</f>
        <v/>
      </c>
      <c r="AF1133" s="41">
        <f>AF$12*$D1133*INDEX(AF$21:AF$28,$E1133)*INDEX(AF$30:AF$46,$F1133)*(1-INDEX(AF$117:AF$133,$F1133))</f>
        <v/>
      </c>
      <c r="AG1133" s="40">
        <f>AG$12*$D1133*INDEX(AG$21:AG$28,$E1133)*INDEX(AG$30:AG$46,$F1133)*(1-INDEX(AG$117:AG$133,$F1133))</f>
        <v/>
      </c>
      <c r="AH1133" s="40">
        <f>AH$12*$D1133*INDEX(AH$21:AH$28,$E1133)*INDEX(AH$30:AH$46,$F1133)*(1-INDEX(AH$117:AH$133,$F1133))</f>
        <v/>
      </c>
      <c r="AI1133" s="40">
        <f>AI$12*$D1133*INDEX(AI$21:AI$28,$E1133)*INDEX(AI$30:AI$46,$F1133)*(1-INDEX(AI$117:AI$133,$F1133))</f>
        <v/>
      </c>
      <c r="AJ1133" s="40">
        <f>AJ$12*$D1133*INDEX(AJ$21:AJ$28,$E1133)*INDEX(AJ$30:AJ$46,$F1133)*(1-INDEX(AJ$117:AJ$133,$F1133))</f>
        <v/>
      </c>
      <c r="AK1133" s="40">
        <f>AK$12*$D1133*INDEX(AK$21:AK$28,$E1133)*INDEX(AK$30:AK$46,$F1133)*(1-INDEX(AK$117:AK$133,$F1133))</f>
        <v/>
      </c>
      <c r="AL1133" s="40">
        <f>AL$12*$D1133*INDEX(AL$21:AL$28,$E1133)*INDEX(AL$30:AL$46,$F1133)*(1-INDEX(AL$117:AL$133,$F1133))</f>
        <v/>
      </c>
      <c r="AM1133" s="40">
        <f>AM$12*$D1133*INDEX(AM$21:AM$28,$E1133)*INDEX(AM$30:AM$46,$F1133)*(1-INDEX(AM$117:AM$133,$F1133))</f>
        <v/>
      </c>
      <c r="AN1133" s="40">
        <f>AN$12*$D1133*INDEX(AN$21:AN$28,$E1133)*INDEX(AN$30:AN$46,$F1133)*(1-INDEX(AN$117:AN$133,$F1133))</f>
        <v/>
      </c>
      <c r="AO1133" s="40">
        <f>AO$12*$D1133*INDEX(AO$21:AO$28,$E1133)*INDEX(AO$30:AO$46,$F1133)*(1-INDEX(AO$117:AO$133,$F1133))</f>
        <v/>
      </c>
      <c r="AP1133" s="40">
        <f>AP$12*$D1133*INDEX(AP$21:AP$28,$E1133)*INDEX(AP$30:AP$46,$F1133)*(1-INDEX(AP$117:AP$133,$F1133))</f>
        <v/>
      </c>
      <c r="AQ1133" s="40">
        <f>AQ$12*$D1133*INDEX(AQ$21:AQ$28,$E1133)*INDEX(AQ$30:AQ$46,$F1133)*(1-INDEX(AQ$117:AQ$133,$F1133))</f>
        <v/>
      </c>
      <c r="AR1133" s="40">
        <f>AR$12*$D1133*INDEX(AR$21:AR$28,$E1133)*INDEX(AR$30:AR$46,$F1133)*(1-INDEX(AR$117:AR$133,$F1133))</f>
        <v/>
      </c>
      <c r="AS1133" s="40">
        <f>AS$12*$D1133*INDEX(AS$21:AS$28,$E1133)*INDEX(AS$30:AS$46,$F1133)*(1-INDEX(AS$117:AS$133,$F1133))</f>
        <v/>
      </c>
      <c r="AT1133" s="40">
        <f>AT$12*$D1133*INDEX(AT$21:AT$28,$E1133)*INDEX(AT$30:AT$46,$F1133)*(1-INDEX(AT$117:AT$133,$F1133))</f>
        <v/>
      </c>
      <c r="AU1133" s="40">
        <f>AU$12*$D1133*INDEX(AU$21:AU$28,$E1133)*INDEX(AU$30:AU$46,$F1133)*(1-INDEX(AU$117:AU$133,$F1133))</f>
        <v/>
      </c>
      <c r="AV1133" s="40">
        <f>AV$12*$D1133*INDEX(AV$21:AV$28,$E1133)*INDEX(AV$30:AV$46,$F1133)*(1-INDEX(AV$117:AV$133,$F1133))</f>
        <v/>
      </c>
      <c r="AW1133" s="40">
        <f>AW$12*$D1133*INDEX(AW$21:AW$28,$E1133)*INDEX(AW$30:AW$46,$F1133)*(1-INDEX(AW$117:AW$133,$F1133))</f>
        <v/>
      </c>
      <c r="AX1133" s="42">
        <f>CARBONTAX(AX$12,$D1133,INDEX(AX$21:AX$28,$E1133),INDEX(AX$30:AX$46,$F1133),INDEX(AX$117:AX$133,$F1133))</f>
        <v/>
      </c>
    </row>
    <row r="1134" hidden="1" outlineLevel="2">
      <c r="A1134" s="5" t="inlineStr">
        <is>
          <t>ctxnew</t>
        </is>
      </c>
      <c r="B1134" s="5" t="inlineStr">
        <is>
          <t>ker</t>
        </is>
      </c>
      <c r="C1134" s="5" t="inlineStr">
        <is>
          <t>nfm</t>
        </is>
      </c>
      <c r="D1134" s="40">
        <f>INDEX(Inputs!$T$5:$T$132,MATCH($B1134&amp;"|"&amp;$C1134,Inputs!$A$5:$A$132,0))</f>
        <v/>
      </c>
      <c r="E1134" s="40">
        <f>INDEX(Inputs!$J$5:$J$132,MATCH($B1134&amp;"|"&amp;$C1134,Inputs!$A$5:$A$132,0))</f>
        <v/>
      </c>
      <c r="F1134" s="40">
        <f>INDEX(Inputs!$K$5:$K$132,MATCH($B1134&amp;"|"&amp;$C1134,Inputs!$A$5:$A$132,0))</f>
        <v/>
      </c>
      <c r="G1134" s="39" t="n"/>
      <c r="H1134" s="5">
        <f>INDEX(Variables!$B$5:$B$105,MATCH($A1134,Variables!$A$5:$A$105,0))&amp;IF($C1134="",""," | "&amp;INDEX(Mapping!$B$5:$B$26,MATCH($C1134,Mapping!$A$5:$A$26,0))&amp;" | "&amp;INDEX(Mapping!$B$30:$B$41,MATCH($B1134,Mapping!$A$30:$A$41,0)))</f>
        <v/>
      </c>
      <c r="I1134" s="5">
        <f>INDEX(Variables!$C$5:$C$105,MATCH($A1134,Variables!$A$5:$A$105,0))</f>
        <v/>
      </c>
      <c r="J1134" s="5">
        <f>INDEX(Variables!$E$5:$E$105,MATCH($A1134,Variables!$A$5:$A$105,0))</f>
        <v/>
      </c>
      <c r="K1134" s="25">
        <f>LOWER(Settings!$C$4)&amp;".mit."&amp;$A1134&amp;IF($C1134="","","."&amp;$C1134&amp;"."&amp;$B1134)&amp;IF(INDEX(Variables!$D$5:$D$105,MATCH($A1134,Variables!$A$5:$A$105,0))="","","."&amp;INDEX(Variables!$D$5:$D$105,MATCH($A1134,Variables!$A$5:$A$105,0)))&amp;"."&amp;K$5</f>
        <v/>
      </c>
      <c r="L1134" s="41">
        <f>L$12*$D1134*INDEX(L$21:L$28,$E1134)*INDEX(L$30:L$46,$F1134)*(1-INDEX(L$117:L$133,$F1134))</f>
        <v/>
      </c>
      <c r="M1134" s="40">
        <f>M$12*$D1134*INDEX(M$21:M$28,$E1134)*INDEX(M$30:M$46,$F1134)*(1-INDEX(M$117:M$133,$F1134))</f>
        <v/>
      </c>
      <c r="N1134" s="40">
        <f>N$12*$D1134*INDEX(N$21:N$28,$E1134)*INDEX(N$30:N$46,$F1134)*(1-INDEX(N$117:N$133,$F1134))</f>
        <v/>
      </c>
      <c r="O1134" s="40">
        <f>O$12*$D1134*INDEX(O$21:O$28,$E1134)*INDEX(O$30:O$46,$F1134)*(1-INDEX(O$117:O$133,$F1134))</f>
        <v/>
      </c>
      <c r="P1134" s="40">
        <f>P$12*$D1134*INDEX(P$21:P$28,$E1134)*INDEX(P$30:P$46,$F1134)*(1-INDEX(P$117:P$133,$F1134))</f>
        <v/>
      </c>
      <c r="Q1134" s="40">
        <f>Q$12*$D1134*INDEX(Q$21:Q$28,$E1134)*INDEX(Q$30:Q$46,$F1134)*(1-INDEX(Q$117:Q$133,$F1134))</f>
        <v/>
      </c>
      <c r="R1134" s="40">
        <f>R$12*$D1134*INDEX(R$21:R$28,$E1134)*INDEX(R$30:R$46,$F1134)*(1-INDEX(R$117:R$133,$F1134))</f>
        <v/>
      </c>
      <c r="S1134" s="40">
        <f>S$12*$D1134*INDEX(S$21:S$28,$E1134)*INDEX(S$30:S$46,$F1134)*(1-INDEX(S$117:S$133,$F1134))</f>
        <v/>
      </c>
      <c r="T1134" s="40">
        <f>T$12*$D1134*INDEX(T$21:T$28,$E1134)*INDEX(T$30:T$46,$F1134)*(1-INDEX(T$117:T$133,$F1134))</f>
        <v/>
      </c>
      <c r="U1134" s="40">
        <f>U$12*$D1134*INDEX(U$21:U$28,$E1134)*INDEX(U$30:U$46,$F1134)*(1-INDEX(U$117:U$133,$F1134))</f>
        <v/>
      </c>
      <c r="V1134" s="40">
        <f>V$12*$D1134*INDEX(V$21:V$28,$E1134)*INDEX(V$30:V$46,$F1134)*(1-INDEX(V$117:V$133,$F1134))</f>
        <v/>
      </c>
      <c r="W1134" s="40">
        <f>W$12*$D1134*INDEX(W$21:W$28,$E1134)*INDEX(W$30:W$46,$F1134)*(1-INDEX(W$117:W$133,$F1134))</f>
        <v/>
      </c>
      <c r="X1134" s="40">
        <f>X$12*$D1134*INDEX(X$21:X$28,$E1134)*INDEX(X$30:X$46,$F1134)*(1-INDEX(X$117:X$133,$F1134))</f>
        <v/>
      </c>
      <c r="Y1134" s="40">
        <f>Y$12*$D1134*INDEX(Y$21:Y$28,$E1134)*INDEX(Y$30:Y$46,$F1134)*(1-INDEX(Y$117:Y$133,$F1134))</f>
        <v/>
      </c>
      <c r="Z1134" s="40">
        <f>Z$12*$D1134*INDEX(Z$21:Z$28,$E1134)*INDEX(Z$30:Z$46,$F1134)*(1-INDEX(Z$117:Z$133,$F1134))</f>
        <v/>
      </c>
      <c r="AA1134" s="40">
        <f>AA$12*$D1134*INDEX(AA$21:AA$28,$E1134)*INDEX(AA$30:AA$46,$F1134)*(1-INDEX(AA$117:AA$133,$F1134))</f>
        <v/>
      </c>
      <c r="AB1134" s="40">
        <f>AB$12*$D1134*INDEX(AB$21:AB$28,$E1134)*INDEX(AB$30:AB$46,$F1134)*(1-INDEX(AB$117:AB$133,$F1134))</f>
        <v/>
      </c>
      <c r="AC1134" s="40">
        <f>AC$12*$D1134*INDEX(AC$21:AC$28,$E1134)*INDEX(AC$30:AC$46,$F1134)*(1-INDEX(AC$117:AC$133,$F1134))</f>
        <v/>
      </c>
      <c r="AD1134" s="42">
        <f>CARBONTAX(AD$12,$D1134,INDEX(AD$21:AD$28,$E1134),INDEX(AD$30:AD$46,$F1134),INDEX(AD$117:AD$133,$F1134))</f>
        <v/>
      </c>
      <c r="AE1134" s="25">
        <f>LOWER(Settings!$C$4)&amp;".mit."&amp;$A1134&amp;IF($C1134="","","."&amp;$C1134&amp;"."&amp;$B1134)&amp;IF(INDEX(Variables!$D$5:$D$105,MATCH($A1134,Variables!$A$5:$A$105,0))="","","."&amp;INDEX(Variables!$D$5:$D$105,MATCH($A1134,Variables!$A$5:$A$105,0)))&amp;"."&amp;AE$5</f>
        <v/>
      </c>
      <c r="AF1134" s="41">
        <f>AF$12*$D1134*INDEX(AF$21:AF$28,$E1134)*INDEX(AF$30:AF$46,$F1134)*(1-INDEX(AF$117:AF$133,$F1134))</f>
        <v/>
      </c>
      <c r="AG1134" s="40">
        <f>AG$12*$D1134*INDEX(AG$21:AG$28,$E1134)*INDEX(AG$30:AG$46,$F1134)*(1-INDEX(AG$117:AG$133,$F1134))</f>
        <v/>
      </c>
      <c r="AH1134" s="40">
        <f>AH$12*$D1134*INDEX(AH$21:AH$28,$E1134)*INDEX(AH$30:AH$46,$F1134)*(1-INDEX(AH$117:AH$133,$F1134))</f>
        <v/>
      </c>
      <c r="AI1134" s="40">
        <f>AI$12*$D1134*INDEX(AI$21:AI$28,$E1134)*INDEX(AI$30:AI$46,$F1134)*(1-INDEX(AI$117:AI$133,$F1134))</f>
        <v/>
      </c>
      <c r="AJ1134" s="40">
        <f>AJ$12*$D1134*INDEX(AJ$21:AJ$28,$E1134)*INDEX(AJ$30:AJ$46,$F1134)*(1-INDEX(AJ$117:AJ$133,$F1134))</f>
        <v/>
      </c>
      <c r="AK1134" s="40">
        <f>AK$12*$D1134*INDEX(AK$21:AK$28,$E1134)*INDEX(AK$30:AK$46,$F1134)*(1-INDEX(AK$117:AK$133,$F1134))</f>
        <v/>
      </c>
      <c r="AL1134" s="40">
        <f>AL$12*$D1134*INDEX(AL$21:AL$28,$E1134)*INDEX(AL$30:AL$46,$F1134)*(1-INDEX(AL$117:AL$133,$F1134))</f>
        <v/>
      </c>
      <c r="AM1134" s="40">
        <f>AM$12*$D1134*INDEX(AM$21:AM$28,$E1134)*INDEX(AM$30:AM$46,$F1134)*(1-INDEX(AM$117:AM$133,$F1134))</f>
        <v/>
      </c>
      <c r="AN1134" s="40">
        <f>AN$12*$D1134*INDEX(AN$21:AN$28,$E1134)*INDEX(AN$30:AN$46,$F1134)*(1-INDEX(AN$117:AN$133,$F1134))</f>
        <v/>
      </c>
      <c r="AO1134" s="40">
        <f>AO$12*$D1134*INDEX(AO$21:AO$28,$E1134)*INDEX(AO$30:AO$46,$F1134)*(1-INDEX(AO$117:AO$133,$F1134))</f>
        <v/>
      </c>
      <c r="AP1134" s="40">
        <f>AP$12*$D1134*INDEX(AP$21:AP$28,$E1134)*INDEX(AP$30:AP$46,$F1134)*(1-INDEX(AP$117:AP$133,$F1134))</f>
        <v/>
      </c>
      <c r="AQ1134" s="40">
        <f>AQ$12*$D1134*INDEX(AQ$21:AQ$28,$E1134)*INDEX(AQ$30:AQ$46,$F1134)*(1-INDEX(AQ$117:AQ$133,$F1134))</f>
        <v/>
      </c>
      <c r="AR1134" s="40">
        <f>AR$12*$D1134*INDEX(AR$21:AR$28,$E1134)*INDEX(AR$30:AR$46,$F1134)*(1-INDEX(AR$117:AR$133,$F1134))</f>
        <v/>
      </c>
      <c r="AS1134" s="40">
        <f>AS$12*$D1134*INDEX(AS$21:AS$28,$E1134)*INDEX(AS$30:AS$46,$F1134)*(1-INDEX(AS$117:AS$133,$F1134))</f>
        <v/>
      </c>
      <c r="AT1134" s="40">
        <f>AT$12*$D1134*INDEX(AT$21:AT$28,$E1134)*INDEX(AT$30:AT$46,$F1134)*(1-INDEX(AT$117:AT$133,$F1134))</f>
        <v/>
      </c>
      <c r="AU1134" s="40">
        <f>AU$12*$D1134*INDEX(AU$21:AU$28,$E1134)*INDEX(AU$30:AU$46,$F1134)*(1-INDEX(AU$117:AU$133,$F1134))</f>
        <v/>
      </c>
      <c r="AV1134" s="40">
        <f>AV$12*$D1134*INDEX(AV$21:AV$28,$E1134)*INDEX(AV$30:AV$46,$F1134)*(1-INDEX(AV$117:AV$133,$F1134))</f>
        <v/>
      </c>
      <c r="AW1134" s="40">
        <f>AW$12*$D1134*INDEX(AW$21:AW$28,$E1134)*INDEX(AW$30:AW$46,$F1134)*(1-INDEX(AW$117:AW$133,$F1134))</f>
        <v/>
      </c>
      <c r="AX1134" s="42">
        <f>CARBONTAX(AX$12,$D1134,INDEX(AX$21:AX$28,$E1134),INDEX(AX$30:AX$46,$F1134),INDEX(AX$117:AX$133,$F1134))</f>
        <v/>
      </c>
    </row>
    <row r="1135" hidden="1" outlineLevel="2">
      <c r="A1135" s="5" t="inlineStr">
        <is>
          <t>ctxnew</t>
        </is>
      </c>
      <c r="B1135" s="5" t="inlineStr">
        <is>
          <t>oop</t>
        </is>
      </c>
      <c r="C1135" s="5" t="inlineStr">
        <is>
          <t>nfm</t>
        </is>
      </c>
      <c r="D1135" s="40">
        <f>INDEX(Inputs!$T$5:$T$132,MATCH($B1135&amp;"|"&amp;$C1135,Inputs!$A$5:$A$132,0))</f>
        <v/>
      </c>
      <c r="E1135" s="40">
        <f>INDEX(Inputs!$J$5:$J$132,MATCH($B1135&amp;"|"&amp;$C1135,Inputs!$A$5:$A$132,0))</f>
        <v/>
      </c>
      <c r="F1135" s="40">
        <f>INDEX(Inputs!$K$5:$K$132,MATCH($B1135&amp;"|"&amp;$C1135,Inputs!$A$5:$A$132,0))</f>
        <v/>
      </c>
      <c r="G1135" s="39" t="n"/>
      <c r="H1135" s="5">
        <f>INDEX(Variables!$B$5:$B$105,MATCH($A1135,Variables!$A$5:$A$105,0))&amp;IF($C1135="",""," | "&amp;INDEX(Mapping!$B$5:$B$26,MATCH($C1135,Mapping!$A$5:$A$26,0))&amp;" | "&amp;INDEX(Mapping!$B$30:$B$41,MATCH($B1135,Mapping!$A$30:$A$41,0)))</f>
        <v/>
      </c>
      <c r="I1135" s="5">
        <f>INDEX(Variables!$C$5:$C$105,MATCH($A1135,Variables!$A$5:$A$105,0))</f>
        <v/>
      </c>
      <c r="J1135" s="5">
        <f>INDEX(Variables!$E$5:$E$105,MATCH($A1135,Variables!$A$5:$A$105,0))</f>
        <v/>
      </c>
      <c r="K1135" s="25">
        <f>LOWER(Settings!$C$4)&amp;".mit."&amp;$A1135&amp;IF($C1135="","","."&amp;$C1135&amp;"."&amp;$B1135)&amp;IF(INDEX(Variables!$D$5:$D$105,MATCH($A1135,Variables!$A$5:$A$105,0))="","","."&amp;INDEX(Variables!$D$5:$D$105,MATCH($A1135,Variables!$A$5:$A$105,0)))&amp;"."&amp;K$5</f>
        <v/>
      </c>
      <c r="L1135" s="41">
        <f>L$12*$D1135*INDEX(L$21:L$28,$E1135)*INDEX(L$30:L$46,$F1135)*(1-INDEX(L$117:L$133,$F1135))</f>
        <v/>
      </c>
      <c r="M1135" s="40">
        <f>M$12*$D1135*INDEX(M$21:M$28,$E1135)*INDEX(M$30:M$46,$F1135)*(1-INDEX(M$117:M$133,$F1135))</f>
        <v/>
      </c>
      <c r="N1135" s="40">
        <f>N$12*$D1135*INDEX(N$21:N$28,$E1135)*INDEX(N$30:N$46,$F1135)*(1-INDEX(N$117:N$133,$F1135))</f>
        <v/>
      </c>
      <c r="O1135" s="40">
        <f>O$12*$D1135*INDEX(O$21:O$28,$E1135)*INDEX(O$30:O$46,$F1135)*(1-INDEX(O$117:O$133,$F1135))</f>
        <v/>
      </c>
      <c r="P1135" s="40">
        <f>P$12*$D1135*INDEX(P$21:P$28,$E1135)*INDEX(P$30:P$46,$F1135)*(1-INDEX(P$117:P$133,$F1135))</f>
        <v/>
      </c>
      <c r="Q1135" s="40">
        <f>Q$12*$D1135*INDEX(Q$21:Q$28,$E1135)*INDEX(Q$30:Q$46,$F1135)*(1-INDEX(Q$117:Q$133,$F1135))</f>
        <v/>
      </c>
      <c r="R1135" s="40">
        <f>R$12*$D1135*INDEX(R$21:R$28,$E1135)*INDEX(R$30:R$46,$F1135)*(1-INDEX(R$117:R$133,$F1135))</f>
        <v/>
      </c>
      <c r="S1135" s="40">
        <f>S$12*$D1135*INDEX(S$21:S$28,$E1135)*INDEX(S$30:S$46,$F1135)*(1-INDEX(S$117:S$133,$F1135))</f>
        <v/>
      </c>
      <c r="T1135" s="40">
        <f>T$12*$D1135*INDEX(T$21:T$28,$E1135)*INDEX(T$30:T$46,$F1135)*(1-INDEX(T$117:T$133,$F1135))</f>
        <v/>
      </c>
      <c r="U1135" s="40">
        <f>U$12*$D1135*INDEX(U$21:U$28,$E1135)*INDEX(U$30:U$46,$F1135)*(1-INDEX(U$117:U$133,$F1135))</f>
        <v/>
      </c>
      <c r="V1135" s="40">
        <f>V$12*$D1135*INDEX(V$21:V$28,$E1135)*INDEX(V$30:V$46,$F1135)*(1-INDEX(V$117:V$133,$F1135))</f>
        <v/>
      </c>
      <c r="W1135" s="40">
        <f>W$12*$D1135*INDEX(W$21:W$28,$E1135)*INDEX(W$30:W$46,$F1135)*(1-INDEX(W$117:W$133,$F1135))</f>
        <v/>
      </c>
      <c r="X1135" s="40">
        <f>X$12*$D1135*INDEX(X$21:X$28,$E1135)*INDEX(X$30:X$46,$F1135)*(1-INDEX(X$117:X$133,$F1135))</f>
        <v/>
      </c>
      <c r="Y1135" s="40">
        <f>Y$12*$D1135*INDEX(Y$21:Y$28,$E1135)*INDEX(Y$30:Y$46,$F1135)*(1-INDEX(Y$117:Y$133,$F1135))</f>
        <v/>
      </c>
      <c r="Z1135" s="40">
        <f>Z$12*$D1135*INDEX(Z$21:Z$28,$E1135)*INDEX(Z$30:Z$46,$F1135)*(1-INDEX(Z$117:Z$133,$F1135))</f>
        <v/>
      </c>
      <c r="AA1135" s="40">
        <f>AA$12*$D1135*INDEX(AA$21:AA$28,$E1135)*INDEX(AA$30:AA$46,$F1135)*(1-INDEX(AA$117:AA$133,$F1135))</f>
        <v/>
      </c>
      <c r="AB1135" s="40">
        <f>AB$12*$D1135*INDEX(AB$21:AB$28,$E1135)*INDEX(AB$30:AB$46,$F1135)*(1-INDEX(AB$117:AB$133,$F1135))</f>
        <v/>
      </c>
      <c r="AC1135" s="40">
        <f>AC$12*$D1135*INDEX(AC$21:AC$28,$E1135)*INDEX(AC$30:AC$46,$F1135)*(1-INDEX(AC$117:AC$133,$F1135))</f>
        <v/>
      </c>
      <c r="AD1135" s="42">
        <f>CARBONTAX(AD$12,$D1135,INDEX(AD$21:AD$28,$E1135),INDEX(AD$30:AD$46,$F1135),INDEX(AD$117:AD$133,$F1135))</f>
        <v/>
      </c>
      <c r="AE1135" s="25">
        <f>LOWER(Settings!$C$4)&amp;".mit."&amp;$A1135&amp;IF($C1135="","","."&amp;$C1135&amp;"."&amp;$B1135)&amp;IF(INDEX(Variables!$D$5:$D$105,MATCH($A1135,Variables!$A$5:$A$105,0))="","","."&amp;INDEX(Variables!$D$5:$D$105,MATCH($A1135,Variables!$A$5:$A$105,0)))&amp;"."&amp;AE$5</f>
        <v/>
      </c>
      <c r="AF1135" s="41">
        <f>AF$12*$D1135*INDEX(AF$21:AF$28,$E1135)*INDEX(AF$30:AF$46,$F1135)*(1-INDEX(AF$117:AF$133,$F1135))</f>
        <v/>
      </c>
      <c r="AG1135" s="40">
        <f>AG$12*$D1135*INDEX(AG$21:AG$28,$E1135)*INDEX(AG$30:AG$46,$F1135)*(1-INDEX(AG$117:AG$133,$F1135))</f>
        <v/>
      </c>
      <c r="AH1135" s="40">
        <f>AH$12*$D1135*INDEX(AH$21:AH$28,$E1135)*INDEX(AH$30:AH$46,$F1135)*(1-INDEX(AH$117:AH$133,$F1135))</f>
        <v/>
      </c>
      <c r="AI1135" s="40">
        <f>AI$12*$D1135*INDEX(AI$21:AI$28,$E1135)*INDEX(AI$30:AI$46,$F1135)*(1-INDEX(AI$117:AI$133,$F1135))</f>
        <v/>
      </c>
      <c r="AJ1135" s="40">
        <f>AJ$12*$D1135*INDEX(AJ$21:AJ$28,$E1135)*INDEX(AJ$30:AJ$46,$F1135)*(1-INDEX(AJ$117:AJ$133,$F1135))</f>
        <v/>
      </c>
      <c r="AK1135" s="40">
        <f>AK$12*$D1135*INDEX(AK$21:AK$28,$E1135)*INDEX(AK$30:AK$46,$F1135)*(1-INDEX(AK$117:AK$133,$F1135))</f>
        <v/>
      </c>
      <c r="AL1135" s="40">
        <f>AL$12*$D1135*INDEX(AL$21:AL$28,$E1135)*INDEX(AL$30:AL$46,$F1135)*(1-INDEX(AL$117:AL$133,$F1135))</f>
        <v/>
      </c>
      <c r="AM1135" s="40">
        <f>AM$12*$D1135*INDEX(AM$21:AM$28,$E1135)*INDEX(AM$30:AM$46,$F1135)*(1-INDEX(AM$117:AM$133,$F1135))</f>
        <v/>
      </c>
      <c r="AN1135" s="40">
        <f>AN$12*$D1135*INDEX(AN$21:AN$28,$E1135)*INDEX(AN$30:AN$46,$F1135)*(1-INDEX(AN$117:AN$133,$F1135))</f>
        <v/>
      </c>
      <c r="AO1135" s="40">
        <f>AO$12*$D1135*INDEX(AO$21:AO$28,$E1135)*INDEX(AO$30:AO$46,$F1135)*(1-INDEX(AO$117:AO$133,$F1135))</f>
        <v/>
      </c>
      <c r="AP1135" s="40">
        <f>AP$12*$D1135*INDEX(AP$21:AP$28,$E1135)*INDEX(AP$30:AP$46,$F1135)*(1-INDEX(AP$117:AP$133,$F1135))</f>
        <v/>
      </c>
      <c r="AQ1135" s="40">
        <f>AQ$12*$D1135*INDEX(AQ$21:AQ$28,$E1135)*INDEX(AQ$30:AQ$46,$F1135)*(1-INDEX(AQ$117:AQ$133,$F1135))</f>
        <v/>
      </c>
      <c r="AR1135" s="40">
        <f>AR$12*$D1135*INDEX(AR$21:AR$28,$E1135)*INDEX(AR$30:AR$46,$F1135)*(1-INDEX(AR$117:AR$133,$F1135))</f>
        <v/>
      </c>
      <c r="AS1135" s="40">
        <f>AS$12*$D1135*INDEX(AS$21:AS$28,$E1135)*INDEX(AS$30:AS$46,$F1135)*(1-INDEX(AS$117:AS$133,$F1135))</f>
        <v/>
      </c>
      <c r="AT1135" s="40">
        <f>AT$12*$D1135*INDEX(AT$21:AT$28,$E1135)*INDEX(AT$30:AT$46,$F1135)*(1-INDEX(AT$117:AT$133,$F1135))</f>
        <v/>
      </c>
      <c r="AU1135" s="40">
        <f>AU$12*$D1135*INDEX(AU$21:AU$28,$E1135)*INDEX(AU$30:AU$46,$F1135)*(1-INDEX(AU$117:AU$133,$F1135))</f>
        <v/>
      </c>
      <c r="AV1135" s="40">
        <f>AV$12*$D1135*INDEX(AV$21:AV$28,$E1135)*INDEX(AV$30:AV$46,$F1135)*(1-INDEX(AV$117:AV$133,$F1135))</f>
        <v/>
      </c>
      <c r="AW1135" s="40">
        <f>AW$12*$D1135*INDEX(AW$21:AW$28,$E1135)*INDEX(AW$30:AW$46,$F1135)*(1-INDEX(AW$117:AW$133,$F1135))</f>
        <v/>
      </c>
      <c r="AX1135" s="42">
        <f>CARBONTAX(AX$12,$D1135,INDEX(AX$21:AX$28,$E1135),INDEX(AX$30:AX$46,$F1135),INDEX(AX$117:AX$133,$F1135))</f>
        <v/>
      </c>
    </row>
    <row r="1136" hidden="1" outlineLevel="2">
      <c r="A1136" s="5" t="inlineStr">
        <is>
          <t>ctxnew</t>
        </is>
      </c>
      <c r="B1136" s="5" t="inlineStr">
        <is>
          <t>bio</t>
        </is>
      </c>
      <c r="C1136" s="5" t="inlineStr">
        <is>
          <t>nfm</t>
        </is>
      </c>
      <c r="D1136" s="40">
        <f>INDEX(Inputs!$T$5:$T$132,MATCH($B1136&amp;"|"&amp;$C1136,Inputs!$A$5:$A$132,0))</f>
        <v/>
      </c>
      <c r="E1136" s="40">
        <f>INDEX(Inputs!$J$5:$J$132,MATCH($B1136&amp;"|"&amp;$C1136,Inputs!$A$5:$A$132,0))</f>
        <v/>
      </c>
      <c r="F1136" s="40">
        <f>INDEX(Inputs!$K$5:$K$132,MATCH($B1136&amp;"|"&amp;$C1136,Inputs!$A$5:$A$132,0))</f>
        <v/>
      </c>
      <c r="G1136" s="39" t="n"/>
      <c r="H1136" s="5">
        <f>INDEX(Variables!$B$5:$B$105,MATCH($A1136,Variables!$A$5:$A$105,0))&amp;IF($C1136="",""," | "&amp;INDEX(Mapping!$B$5:$B$26,MATCH($C1136,Mapping!$A$5:$A$26,0))&amp;" | "&amp;INDEX(Mapping!$B$30:$B$41,MATCH($B1136,Mapping!$A$30:$A$41,0)))</f>
        <v/>
      </c>
      <c r="I1136" s="5">
        <f>INDEX(Variables!$C$5:$C$105,MATCH($A1136,Variables!$A$5:$A$105,0))</f>
        <v/>
      </c>
      <c r="J1136" s="5">
        <f>INDEX(Variables!$E$5:$E$105,MATCH($A1136,Variables!$A$5:$A$105,0))</f>
        <v/>
      </c>
      <c r="K1136" s="25">
        <f>LOWER(Settings!$C$4)&amp;".mit."&amp;$A1136&amp;IF($C1136="","","."&amp;$C1136&amp;"."&amp;$B1136)&amp;IF(INDEX(Variables!$D$5:$D$105,MATCH($A1136,Variables!$A$5:$A$105,0))="","","."&amp;INDEX(Variables!$D$5:$D$105,MATCH($A1136,Variables!$A$5:$A$105,0)))&amp;"."&amp;K$5</f>
        <v/>
      </c>
      <c r="L1136" s="41">
        <f>L$12*$D1136*INDEX(L$21:L$28,$E1136)*INDEX(L$30:L$46,$F1136)*(1-INDEX(L$117:L$133,$F1136))</f>
        <v/>
      </c>
      <c r="M1136" s="40">
        <f>M$12*$D1136*INDEX(M$21:M$28,$E1136)*INDEX(M$30:M$46,$F1136)*(1-INDEX(M$117:M$133,$F1136))</f>
        <v/>
      </c>
      <c r="N1136" s="40">
        <f>N$12*$D1136*INDEX(N$21:N$28,$E1136)*INDEX(N$30:N$46,$F1136)*(1-INDEX(N$117:N$133,$F1136))</f>
        <v/>
      </c>
      <c r="O1136" s="40">
        <f>O$12*$D1136*INDEX(O$21:O$28,$E1136)*INDEX(O$30:O$46,$F1136)*(1-INDEX(O$117:O$133,$F1136))</f>
        <v/>
      </c>
      <c r="P1136" s="40">
        <f>P$12*$D1136*INDEX(P$21:P$28,$E1136)*INDEX(P$30:P$46,$F1136)*(1-INDEX(P$117:P$133,$F1136))</f>
        <v/>
      </c>
      <c r="Q1136" s="40">
        <f>Q$12*$D1136*INDEX(Q$21:Q$28,$E1136)*INDEX(Q$30:Q$46,$F1136)*(1-INDEX(Q$117:Q$133,$F1136))</f>
        <v/>
      </c>
      <c r="R1136" s="40">
        <f>R$12*$D1136*INDEX(R$21:R$28,$E1136)*INDEX(R$30:R$46,$F1136)*(1-INDEX(R$117:R$133,$F1136))</f>
        <v/>
      </c>
      <c r="S1136" s="40">
        <f>S$12*$D1136*INDEX(S$21:S$28,$E1136)*INDEX(S$30:S$46,$F1136)*(1-INDEX(S$117:S$133,$F1136))</f>
        <v/>
      </c>
      <c r="T1136" s="40">
        <f>T$12*$D1136*INDEX(T$21:T$28,$E1136)*INDEX(T$30:T$46,$F1136)*(1-INDEX(T$117:T$133,$F1136))</f>
        <v/>
      </c>
      <c r="U1136" s="40">
        <f>U$12*$D1136*INDEX(U$21:U$28,$E1136)*INDEX(U$30:U$46,$F1136)*(1-INDEX(U$117:U$133,$F1136))</f>
        <v/>
      </c>
      <c r="V1136" s="40">
        <f>V$12*$D1136*INDEX(V$21:V$28,$E1136)*INDEX(V$30:V$46,$F1136)*(1-INDEX(V$117:V$133,$F1136))</f>
        <v/>
      </c>
      <c r="W1136" s="40">
        <f>W$12*$D1136*INDEX(W$21:W$28,$E1136)*INDEX(W$30:W$46,$F1136)*(1-INDEX(W$117:W$133,$F1136))</f>
        <v/>
      </c>
      <c r="X1136" s="40">
        <f>X$12*$D1136*INDEX(X$21:X$28,$E1136)*INDEX(X$30:X$46,$F1136)*(1-INDEX(X$117:X$133,$F1136))</f>
        <v/>
      </c>
      <c r="Y1136" s="40">
        <f>Y$12*$D1136*INDEX(Y$21:Y$28,$E1136)*INDEX(Y$30:Y$46,$F1136)*(1-INDEX(Y$117:Y$133,$F1136))</f>
        <v/>
      </c>
      <c r="Z1136" s="40">
        <f>Z$12*$D1136*INDEX(Z$21:Z$28,$E1136)*INDEX(Z$30:Z$46,$F1136)*(1-INDEX(Z$117:Z$133,$F1136))</f>
        <v/>
      </c>
      <c r="AA1136" s="40">
        <f>AA$12*$D1136*INDEX(AA$21:AA$28,$E1136)*INDEX(AA$30:AA$46,$F1136)*(1-INDEX(AA$117:AA$133,$F1136))</f>
        <v/>
      </c>
      <c r="AB1136" s="40">
        <f>AB$12*$D1136*INDEX(AB$21:AB$28,$E1136)*INDEX(AB$30:AB$46,$F1136)*(1-INDEX(AB$117:AB$133,$F1136))</f>
        <v/>
      </c>
      <c r="AC1136" s="40">
        <f>AC$12*$D1136*INDEX(AC$21:AC$28,$E1136)*INDEX(AC$30:AC$46,$F1136)*(1-INDEX(AC$117:AC$133,$F1136))</f>
        <v/>
      </c>
      <c r="AD1136" s="42">
        <f>CARBONTAX(AD$12,$D1136,INDEX(AD$21:AD$28,$E1136),INDEX(AD$30:AD$46,$F1136),INDEX(AD$117:AD$133,$F1136))</f>
        <v/>
      </c>
      <c r="AE1136" s="25">
        <f>LOWER(Settings!$C$4)&amp;".mit."&amp;$A1136&amp;IF($C1136="","","."&amp;$C1136&amp;"."&amp;$B1136)&amp;IF(INDEX(Variables!$D$5:$D$105,MATCH($A1136,Variables!$A$5:$A$105,0))="","","."&amp;INDEX(Variables!$D$5:$D$105,MATCH($A1136,Variables!$A$5:$A$105,0)))&amp;"."&amp;AE$5</f>
        <v/>
      </c>
      <c r="AF1136" s="41">
        <f>AF$12*$D1136*INDEX(AF$21:AF$28,$E1136)*INDEX(AF$30:AF$46,$F1136)*(1-INDEX(AF$117:AF$133,$F1136))</f>
        <v/>
      </c>
      <c r="AG1136" s="40">
        <f>AG$12*$D1136*INDEX(AG$21:AG$28,$E1136)*INDEX(AG$30:AG$46,$F1136)*(1-INDEX(AG$117:AG$133,$F1136))</f>
        <v/>
      </c>
      <c r="AH1136" s="40">
        <f>AH$12*$D1136*INDEX(AH$21:AH$28,$E1136)*INDEX(AH$30:AH$46,$F1136)*(1-INDEX(AH$117:AH$133,$F1136))</f>
        <v/>
      </c>
      <c r="AI1136" s="40">
        <f>AI$12*$D1136*INDEX(AI$21:AI$28,$E1136)*INDEX(AI$30:AI$46,$F1136)*(1-INDEX(AI$117:AI$133,$F1136))</f>
        <v/>
      </c>
      <c r="AJ1136" s="40">
        <f>AJ$12*$D1136*INDEX(AJ$21:AJ$28,$E1136)*INDEX(AJ$30:AJ$46,$F1136)*(1-INDEX(AJ$117:AJ$133,$F1136))</f>
        <v/>
      </c>
      <c r="AK1136" s="40">
        <f>AK$12*$D1136*INDEX(AK$21:AK$28,$E1136)*INDEX(AK$30:AK$46,$F1136)*(1-INDEX(AK$117:AK$133,$F1136))</f>
        <v/>
      </c>
      <c r="AL1136" s="40">
        <f>AL$12*$D1136*INDEX(AL$21:AL$28,$E1136)*INDEX(AL$30:AL$46,$F1136)*(1-INDEX(AL$117:AL$133,$F1136))</f>
        <v/>
      </c>
      <c r="AM1136" s="40">
        <f>AM$12*$D1136*INDEX(AM$21:AM$28,$E1136)*INDEX(AM$30:AM$46,$F1136)*(1-INDEX(AM$117:AM$133,$F1136))</f>
        <v/>
      </c>
      <c r="AN1136" s="40">
        <f>AN$12*$D1136*INDEX(AN$21:AN$28,$E1136)*INDEX(AN$30:AN$46,$F1136)*(1-INDEX(AN$117:AN$133,$F1136))</f>
        <v/>
      </c>
      <c r="AO1136" s="40">
        <f>AO$12*$D1136*INDEX(AO$21:AO$28,$E1136)*INDEX(AO$30:AO$46,$F1136)*(1-INDEX(AO$117:AO$133,$F1136))</f>
        <v/>
      </c>
      <c r="AP1136" s="40">
        <f>AP$12*$D1136*INDEX(AP$21:AP$28,$E1136)*INDEX(AP$30:AP$46,$F1136)*(1-INDEX(AP$117:AP$133,$F1136))</f>
        <v/>
      </c>
      <c r="AQ1136" s="40">
        <f>AQ$12*$D1136*INDEX(AQ$21:AQ$28,$E1136)*INDEX(AQ$30:AQ$46,$F1136)*(1-INDEX(AQ$117:AQ$133,$F1136))</f>
        <v/>
      </c>
      <c r="AR1136" s="40">
        <f>AR$12*$D1136*INDEX(AR$21:AR$28,$E1136)*INDEX(AR$30:AR$46,$F1136)*(1-INDEX(AR$117:AR$133,$F1136))</f>
        <v/>
      </c>
      <c r="AS1136" s="40">
        <f>AS$12*$D1136*INDEX(AS$21:AS$28,$E1136)*INDEX(AS$30:AS$46,$F1136)*(1-INDEX(AS$117:AS$133,$F1136))</f>
        <v/>
      </c>
      <c r="AT1136" s="40">
        <f>AT$12*$D1136*INDEX(AT$21:AT$28,$E1136)*INDEX(AT$30:AT$46,$F1136)*(1-INDEX(AT$117:AT$133,$F1136))</f>
        <v/>
      </c>
      <c r="AU1136" s="40">
        <f>AU$12*$D1136*INDEX(AU$21:AU$28,$E1136)*INDEX(AU$30:AU$46,$F1136)*(1-INDEX(AU$117:AU$133,$F1136))</f>
        <v/>
      </c>
      <c r="AV1136" s="40">
        <f>AV$12*$D1136*INDEX(AV$21:AV$28,$E1136)*INDEX(AV$30:AV$46,$F1136)*(1-INDEX(AV$117:AV$133,$F1136))</f>
        <v/>
      </c>
      <c r="AW1136" s="40">
        <f>AW$12*$D1136*INDEX(AW$21:AW$28,$E1136)*INDEX(AW$30:AW$46,$F1136)*(1-INDEX(AW$117:AW$133,$F1136))</f>
        <v/>
      </c>
      <c r="AX1136" s="42">
        <f>CARBONTAX(AX$12,$D1136,INDEX(AX$21:AX$28,$E1136),INDEX(AX$30:AX$46,$F1136),INDEX(AX$117:AX$133,$F1136))</f>
        <v/>
      </c>
    </row>
    <row r="1137" hidden="1" outlineLevel="2"/>
    <row r="1138" hidden="1" outlineLevel="2">
      <c r="A1138" s="5" t="inlineStr">
        <is>
          <t>ets</t>
        </is>
      </c>
      <c r="B1138" s="5" t="inlineStr">
        <is>
          <t>coa</t>
        </is>
      </c>
      <c r="C1138" s="5" t="inlineStr">
        <is>
          <t>nfm</t>
        </is>
      </c>
      <c r="D1138" s="40">
        <f>INDEX(Inputs!$T$5:$T$132,MATCH($B1138&amp;"|"&amp;$C1138,Inputs!$A$5:$A$132,0))</f>
        <v/>
      </c>
      <c r="E1138" s="40">
        <f>INDEX(Inputs!$K$5:$K$132,MATCH($B1138&amp;"|"&amp;$C1138,Inputs!$A$5:$A$132,0))</f>
        <v/>
      </c>
      <c r="F1138" s="39" t="n"/>
      <c r="G1138" s="39" t="n"/>
      <c r="H1138" s="5">
        <f>INDEX(Variables!$B$5:$B$105,MATCH($A1138,Variables!$A$5:$A$105,0))&amp;IF($C1138="",""," | "&amp;INDEX(Mapping!$B$5:$B$26,MATCH($C1138,Mapping!$A$5:$A$26,0))&amp;" | "&amp;INDEX(Mapping!$B$30:$B$41,MATCH($B1138,Mapping!$A$30:$A$41,0)))</f>
        <v/>
      </c>
      <c r="I1138" s="5">
        <f>INDEX(Variables!$C$5:$C$105,MATCH($A1138,Variables!$A$5:$A$105,0))</f>
        <v/>
      </c>
      <c r="J1138" s="5">
        <f>INDEX(Variables!$E$5:$E$105,MATCH($A1138,Variables!$A$5:$A$105,0))</f>
        <v/>
      </c>
      <c r="K1138" s="25">
        <f>LOWER(Settings!$C$4)&amp;".mit."&amp;$A1138&amp;IF($C1138="","","."&amp;$C1138&amp;"."&amp;$B1138)&amp;IF(INDEX(Variables!$D$5:$D$105,MATCH($A1138,Variables!$A$5:$A$105,0))="","","."&amp;INDEX(Variables!$D$5:$D$105,MATCH($A1138,Variables!$A$5:$A$105,0)))&amp;"."&amp;K$5</f>
        <v/>
      </c>
      <c r="L1138" s="41">
        <f>L$134*$D1138*INDEX(L$117:L$133,$E1138)</f>
        <v/>
      </c>
      <c r="M1138" s="40">
        <f>M$134*$D1138*INDEX(M$117:M$133,$E1138)</f>
        <v/>
      </c>
      <c r="N1138" s="40">
        <f>N$134*$D1138*INDEX(N$117:N$133,$E1138)</f>
        <v/>
      </c>
      <c r="O1138" s="40">
        <f>O$134*$D1138*INDEX(O$117:O$133,$E1138)</f>
        <v/>
      </c>
      <c r="P1138" s="40">
        <f>P$134*$D1138*INDEX(P$117:P$133,$E1138)</f>
        <v/>
      </c>
      <c r="Q1138" s="40">
        <f>Q$134*$D1138*INDEX(Q$117:Q$133,$E1138)</f>
        <v/>
      </c>
      <c r="R1138" s="40">
        <f>R$134*$D1138*INDEX(R$117:R$133,$E1138)</f>
        <v/>
      </c>
      <c r="S1138" s="40">
        <f>S$134*$D1138*INDEX(S$117:S$133,$E1138)</f>
        <v/>
      </c>
      <c r="T1138" s="40">
        <f>T$134*$D1138*INDEX(T$117:T$133,$E1138)</f>
        <v/>
      </c>
      <c r="U1138" s="40">
        <f>U$134*$D1138*INDEX(U$117:U$133,$E1138)</f>
        <v/>
      </c>
      <c r="V1138" s="40">
        <f>V$134*$D1138*INDEX(V$117:V$133,$E1138)</f>
        <v/>
      </c>
      <c r="W1138" s="40">
        <f>W$134*$D1138*INDEX(W$117:W$133,$E1138)</f>
        <v/>
      </c>
      <c r="X1138" s="40">
        <f>X$134*$D1138*INDEX(X$117:X$133,$E1138)</f>
        <v/>
      </c>
      <c r="Y1138" s="40">
        <f>Y$134*$D1138*INDEX(Y$117:Y$133,$E1138)</f>
        <v/>
      </c>
      <c r="Z1138" s="40">
        <f>Z$134*$D1138*INDEX(Z$117:Z$133,$E1138)</f>
        <v/>
      </c>
      <c r="AA1138" s="40">
        <f>AA$134*$D1138*INDEX(AA$117:AA$133,$E1138)</f>
        <v/>
      </c>
      <c r="AB1138" s="40">
        <f>AB$134*$D1138*INDEX(AB$117:AB$133,$E1138)</f>
        <v/>
      </c>
      <c r="AC1138" s="40">
        <f>AC$134*$D1138*INDEX(AC$117:AC$133,$E1138)</f>
        <v/>
      </c>
      <c r="AD1138" s="42">
        <f>ETSCOST(AD$134,$D1138,INDEX(AD$117:AD$133,$E1138))</f>
        <v/>
      </c>
      <c r="AE1138" s="25">
        <f>LOWER(Settings!$C$4)&amp;".mit."&amp;$A1138&amp;IF($C1138="","","."&amp;$C1138&amp;"."&amp;$B1138)&amp;IF(INDEX(Variables!$D$5:$D$105,MATCH($A1138,Variables!$A$5:$A$105,0))="","","."&amp;INDEX(Variables!$D$5:$D$105,MATCH($A1138,Variables!$A$5:$A$105,0)))&amp;"."&amp;AE$5</f>
        <v/>
      </c>
      <c r="AF1138" s="41">
        <f>AF$134*$D1138*INDEX(AF$117:AF$133,$E1138)</f>
        <v/>
      </c>
      <c r="AG1138" s="40">
        <f>AG$134*$D1138*INDEX(AG$117:AG$133,$E1138)</f>
        <v/>
      </c>
      <c r="AH1138" s="40">
        <f>AH$134*$D1138*INDEX(AH$117:AH$133,$E1138)</f>
        <v/>
      </c>
      <c r="AI1138" s="40">
        <f>AI$134*$D1138*INDEX(AI$117:AI$133,$E1138)</f>
        <v/>
      </c>
      <c r="AJ1138" s="40">
        <f>AJ$134*$D1138*INDEX(AJ$117:AJ$133,$E1138)</f>
        <v/>
      </c>
      <c r="AK1138" s="40">
        <f>AK$134*$D1138*INDEX(AK$117:AK$133,$E1138)</f>
        <v/>
      </c>
      <c r="AL1138" s="40">
        <f>AL$134*$D1138*INDEX(AL$117:AL$133,$E1138)</f>
        <v/>
      </c>
      <c r="AM1138" s="40">
        <f>AM$134*$D1138*INDEX(AM$117:AM$133,$E1138)</f>
        <v/>
      </c>
      <c r="AN1138" s="40">
        <f>AN$134*$D1138*INDEX(AN$117:AN$133,$E1138)</f>
        <v/>
      </c>
      <c r="AO1138" s="40">
        <f>AO$134*$D1138*INDEX(AO$117:AO$133,$E1138)</f>
        <v/>
      </c>
      <c r="AP1138" s="40">
        <f>AP$134*$D1138*INDEX(AP$117:AP$133,$E1138)</f>
        <v/>
      </c>
      <c r="AQ1138" s="40">
        <f>AQ$134*$D1138*INDEX(AQ$117:AQ$133,$E1138)</f>
        <v/>
      </c>
      <c r="AR1138" s="40">
        <f>AR$134*$D1138*INDEX(AR$117:AR$133,$E1138)</f>
        <v/>
      </c>
      <c r="AS1138" s="40">
        <f>AS$134*$D1138*INDEX(AS$117:AS$133,$E1138)</f>
        <v/>
      </c>
      <c r="AT1138" s="40">
        <f>AT$134*$D1138*INDEX(AT$117:AT$133,$E1138)</f>
        <v/>
      </c>
      <c r="AU1138" s="40">
        <f>AU$134*$D1138*INDEX(AU$117:AU$133,$E1138)</f>
        <v/>
      </c>
      <c r="AV1138" s="40">
        <f>AV$134*$D1138*INDEX(AV$117:AV$133,$E1138)</f>
        <v/>
      </c>
      <c r="AW1138" s="40">
        <f>AW$134*$D1138*INDEX(AW$117:AW$133,$E1138)</f>
        <v/>
      </c>
      <c r="AX1138" s="42">
        <f>ETSCOST(AX$134,$D1138,INDEX(AX$117:AX$133,$E1138))</f>
        <v/>
      </c>
    </row>
    <row r="1139" hidden="1" outlineLevel="2">
      <c r="A1139" s="5" t="inlineStr">
        <is>
          <t>ets</t>
        </is>
      </c>
      <c r="B1139" s="5" t="inlineStr">
        <is>
          <t>nga</t>
        </is>
      </c>
      <c r="C1139" s="5" t="inlineStr">
        <is>
          <t>nfm</t>
        </is>
      </c>
      <c r="D1139" s="40">
        <f>INDEX(Inputs!$T$5:$T$132,MATCH($B1139&amp;"|"&amp;$C1139,Inputs!$A$5:$A$132,0))</f>
        <v/>
      </c>
      <c r="E1139" s="40">
        <f>INDEX(Inputs!$K$5:$K$132,MATCH($B1139&amp;"|"&amp;$C1139,Inputs!$A$5:$A$132,0))</f>
        <v/>
      </c>
      <c r="F1139" s="39" t="n"/>
      <c r="G1139" s="39" t="n"/>
      <c r="H1139" s="5">
        <f>INDEX(Variables!$B$5:$B$105,MATCH($A1139,Variables!$A$5:$A$105,0))&amp;IF($C1139="",""," | "&amp;INDEX(Mapping!$B$5:$B$26,MATCH($C1139,Mapping!$A$5:$A$26,0))&amp;" | "&amp;INDEX(Mapping!$B$30:$B$41,MATCH($B1139,Mapping!$A$30:$A$41,0)))</f>
        <v/>
      </c>
      <c r="I1139" s="5">
        <f>INDEX(Variables!$C$5:$C$105,MATCH($A1139,Variables!$A$5:$A$105,0))</f>
        <v/>
      </c>
      <c r="J1139" s="5">
        <f>INDEX(Variables!$E$5:$E$105,MATCH($A1139,Variables!$A$5:$A$105,0))</f>
        <v/>
      </c>
      <c r="K1139" s="25">
        <f>LOWER(Settings!$C$4)&amp;".mit."&amp;$A1139&amp;IF($C1139="","","."&amp;$C1139&amp;"."&amp;$B1139)&amp;IF(INDEX(Variables!$D$5:$D$105,MATCH($A1139,Variables!$A$5:$A$105,0))="","","."&amp;INDEX(Variables!$D$5:$D$105,MATCH($A1139,Variables!$A$5:$A$105,0)))&amp;"."&amp;K$5</f>
        <v/>
      </c>
      <c r="L1139" s="41">
        <f>L$134*$D1139*INDEX(L$117:L$133,$E1139)</f>
        <v/>
      </c>
      <c r="M1139" s="40">
        <f>M$134*$D1139*INDEX(M$117:M$133,$E1139)</f>
        <v/>
      </c>
      <c r="N1139" s="40">
        <f>N$134*$D1139*INDEX(N$117:N$133,$E1139)</f>
        <v/>
      </c>
      <c r="O1139" s="40">
        <f>O$134*$D1139*INDEX(O$117:O$133,$E1139)</f>
        <v/>
      </c>
      <c r="P1139" s="40">
        <f>P$134*$D1139*INDEX(P$117:P$133,$E1139)</f>
        <v/>
      </c>
      <c r="Q1139" s="40">
        <f>Q$134*$D1139*INDEX(Q$117:Q$133,$E1139)</f>
        <v/>
      </c>
      <c r="R1139" s="40">
        <f>R$134*$D1139*INDEX(R$117:R$133,$E1139)</f>
        <v/>
      </c>
      <c r="S1139" s="40">
        <f>S$134*$D1139*INDEX(S$117:S$133,$E1139)</f>
        <v/>
      </c>
      <c r="T1139" s="40">
        <f>T$134*$D1139*INDEX(T$117:T$133,$E1139)</f>
        <v/>
      </c>
      <c r="U1139" s="40">
        <f>U$134*$D1139*INDEX(U$117:U$133,$E1139)</f>
        <v/>
      </c>
      <c r="V1139" s="40">
        <f>V$134*$D1139*INDEX(V$117:V$133,$E1139)</f>
        <v/>
      </c>
      <c r="W1139" s="40">
        <f>W$134*$D1139*INDEX(W$117:W$133,$E1139)</f>
        <v/>
      </c>
      <c r="X1139" s="40">
        <f>X$134*$D1139*INDEX(X$117:X$133,$E1139)</f>
        <v/>
      </c>
      <c r="Y1139" s="40">
        <f>Y$134*$D1139*INDEX(Y$117:Y$133,$E1139)</f>
        <v/>
      </c>
      <c r="Z1139" s="40">
        <f>Z$134*$D1139*INDEX(Z$117:Z$133,$E1139)</f>
        <v/>
      </c>
      <c r="AA1139" s="40">
        <f>AA$134*$D1139*INDEX(AA$117:AA$133,$E1139)</f>
        <v/>
      </c>
      <c r="AB1139" s="40">
        <f>AB$134*$D1139*INDEX(AB$117:AB$133,$E1139)</f>
        <v/>
      </c>
      <c r="AC1139" s="40">
        <f>AC$134*$D1139*INDEX(AC$117:AC$133,$E1139)</f>
        <v/>
      </c>
      <c r="AD1139" s="42">
        <f>ETSCOST(AD$134,$D1139,INDEX(AD$117:AD$133,$E1139))</f>
        <v/>
      </c>
      <c r="AE1139" s="25">
        <f>LOWER(Settings!$C$4)&amp;".mit."&amp;$A1139&amp;IF($C1139="","","."&amp;$C1139&amp;"."&amp;$B1139)&amp;IF(INDEX(Variables!$D$5:$D$105,MATCH($A1139,Variables!$A$5:$A$105,0))="","","."&amp;INDEX(Variables!$D$5:$D$105,MATCH($A1139,Variables!$A$5:$A$105,0)))&amp;"."&amp;AE$5</f>
        <v/>
      </c>
      <c r="AF1139" s="41">
        <f>AF$134*$D1139*INDEX(AF$117:AF$133,$E1139)</f>
        <v/>
      </c>
      <c r="AG1139" s="40">
        <f>AG$134*$D1139*INDEX(AG$117:AG$133,$E1139)</f>
        <v/>
      </c>
      <c r="AH1139" s="40">
        <f>AH$134*$D1139*INDEX(AH$117:AH$133,$E1139)</f>
        <v/>
      </c>
      <c r="AI1139" s="40">
        <f>AI$134*$D1139*INDEX(AI$117:AI$133,$E1139)</f>
        <v/>
      </c>
      <c r="AJ1139" s="40">
        <f>AJ$134*$D1139*INDEX(AJ$117:AJ$133,$E1139)</f>
        <v/>
      </c>
      <c r="AK1139" s="40">
        <f>AK$134*$D1139*INDEX(AK$117:AK$133,$E1139)</f>
        <v/>
      </c>
      <c r="AL1139" s="40">
        <f>AL$134*$D1139*INDEX(AL$117:AL$133,$E1139)</f>
        <v/>
      </c>
      <c r="AM1139" s="40">
        <f>AM$134*$D1139*INDEX(AM$117:AM$133,$E1139)</f>
        <v/>
      </c>
      <c r="AN1139" s="40">
        <f>AN$134*$D1139*INDEX(AN$117:AN$133,$E1139)</f>
        <v/>
      </c>
      <c r="AO1139" s="40">
        <f>AO$134*$D1139*INDEX(AO$117:AO$133,$E1139)</f>
        <v/>
      </c>
      <c r="AP1139" s="40">
        <f>AP$134*$D1139*INDEX(AP$117:AP$133,$E1139)</f>
        <v/>
      </c>
      <c r="AQ1139" s="40">
        <f>AQ$134*$D1139*INDEX(AQ$117:AQ$133,$E1139)</f>
        <v/>
      </c>
      <c r="AR1139" s="40">
        <f>AR$134*$D1139*INDEX(AR$117:AR$133,$E1139)</f>
        <v/>
      </c>
      <c r="AS1139" s="40">
        <f>AS$134*$D1139*INDEX(AS$117:AS$133,$E1139)</f>
        <v/>
      </c>
      <c r="AT1139" s="40">
        <f>AT$134*$D1139*INDEX(AT$117:AT$133,$E1139)</f>
        <v/>
      </c>
      <c r="AU1139" s="40">
        <f>AU$134*$D1139*INDEX(AU$117:AU$133,$E1139)</f>
        <v/>
      </c>
      <c r="AV1139" s="40">
        <f>AV$134*$D1139*INDEX(AV$117:AV$133,$E1139)</f>
        <v/>
      </c>
      <c r="AW1139" s="40">
        <f>AW$134*$D1139*INDEX(AW$117:AW$133,$E1139)</f>
        <v/>
      </c>
      <c r="AX1139" s="42">
        <f>ETSCOST(AX$134,$D1139,INDEX(AX$117:AX$133,$E1139))</f>
        <v/>
      </c>
    </row>
    <row r="1140" hidden="1" outlineLevel="2">
      <c r="A1140" s="5" t="inlineStr">
        <is>
          <t>ets</t>
        </is>
      </c>
      <c r="B1140" s="5" t="inlineStr">
        <is>
          <t>gso</t>
        </is>
      </c>
      <c r="C1140" s="5" t="inlineStr">
        <is>
          <t>nfm</t>
        </is>
      </c>
      <c r="D1140" s="40">
        <f>INDEX(Inputs!$T$5:$T$132,MATCH($B1140&amp;"|"&amp;$C1140,Inputs!$A$5:$A$132,0))</f>
        <v/>
      </c>
      <c r="E1140" s="40">
        <f>INDEX(Inputs!$K$5:$K$132,MATCH($B1140&amp;"|"&amp;$C1140,Inputs!$A$5:$A$132,0))</f>
        <v/>
      </c>
      <c r="F1140" s="39" t="n"/>
      <c r="G1140" s="39" t="n"/>
      <c r="H1140" s="5">
        <f>INDEX(Variables!$B$5:$B$105,MATCH($A1140,Variables!$A$5:$A$105,0))&amp;IF($C1140="",""," | "&amp;INDEX(Mapping!$B$5:$B$26,MATCH($C1140,Mapping!$A$5:$A$26,0))&amp;" | "&amp;INDEX(Mapping!$B$30:$B$41,MATCH($B1140,Mapping!$A$30:$A$41,0)))</f>
        <v/>
      </c>
      <c r="I1140" s="5">
        <f>INDEX(Variables!$C$5:$C$105,MATCH($A1140,Variables!$A$5:$A$105,0))</f>
        <v/>
      </c>
      <c r="J1140" s="5">
        <f>INDEX(Variables!$E$5:$E$105,MATCH($A1140,Variables!$A$5:$A$105,0))</f>
        <v/>
      </c>
      <c r="K1140" s="25">
        <f>LOWER(Settings!$C$4)&amp;".mit."&amp;$A1140&amp;IF($C1140="","","."&amp;$C1140&amp;"."&amp;$B1140)&amp;IF(INDEX(Variables!$D$5:$D$105,MATCH($A1140,Variables!$A$5:$A$105,0))="","","."&amp;INDEX(Variables!$D$5:$D$105,MATCH($A1140,Variables!$A$5:$A$105,0)))&amp;"."&amp;K$5</f>
        <v/>
      </c>
      <c r="L1140" s="41">
        <f>L$134*$D1140*INDEX(L$117:L$133,$E1140)</f>
        <v/>
      </c>
      <c r="M1140" s="40">
        <f>M$134*$D1140*INDEX(M$117:M$133,$E1140)</f>
        <v/>
      </c>
      <c r="N1140" s="40">
        <f>N$134*$D1140*INDEX(N$117:N$133,$E1140)</f>
        <v/>
      </c>
      <c r="O1140" s="40">
        <f>O$134*$D1140*INDEX(O$117:O$133,$E1140)</f>
        <v/>
      </c>
      <c r="P1140" s="40">
        <f>P$134*$D1140*INDEX(P$117:P$133,$E1140)</f>
        <v/>
      </c>
      <c r="Q1140" s="40">
        <f>Q$134*$D1140*INDEX(Q$117:Q$133,$E1140)</f>
        <v/>
      </c>
      <c r="R1140" s="40">
        <f>R$134*$D1140*INDEX(R$117:R$133,$E1140)</f>
        <v/>
      </c>
      <c r="S1140" s="40">
        <f>S$134*$D1140*INDEX(S$117:S$133,$E1140)</f>
        <v/>
      </c>
      <c r="T1140" s="40">
        <f>T$134*$D1140*INDEX(T$117:T$133,$E1140)</f>
        <v/>
      </c>
      <c r="U1140" s="40">
        <f>U$134*$D1140*INDEX(U$117:U$133,$E1140)</f>
        <v/>
      </c>
      <c r="V1140" s="40">
        <f>V$134*$D1140*INDEX(V$117:V$133,$E1140)</f>
        <v/>
      </c>
      <c r="W1140" s="40">
        <f>W$134*$D1140*INDEX(W$117:W$133,$E1140)</f>
        <v/>
      </c>
      <c r="X1140" s="40">
        <f>X$134*$D1140*INDEX(X$117:X$133,$E1140)</f>
        <v/>
      </c>
      <c r="Y1140" s="40">
        <f>Y$134*$D1140*INDEX(Y$117:Y$133,$E1140)</f>
        <v/>
      </c>
      <c r="Z1140" s="40">
        <f>Z$134*$D1140*INDEX(Z$117:Z$133,$E1140)</f>
        <v/>
      </c>
      <c r="AA1140" s="40">
        <f>AA$134*$D1140*INDEX(AA$117:AA$133,$E1140)</f>
        <v/>
      </c>
      <c r="AB1140" s="40">
        <f>AB$134*$D1140*INDEX(AB$117:AB$133,$E1140)</f>
        <v/>
      </c>
      <c r="AC1140" s="40">
        <f>AC$134*$D1140*INDEX(AC$117:AC$133,$E1140)</f>
        <v/>
      </c>
      <c r="AD1140" s="42">
        <f>ETSCOST(AD$134,$D1140,INDEX(AD$117:AD$133,$E1140))</f>
        <v/>
      </c>
      <c r="AE1140" s="25">
        <f>LOWER(Settings!$C$4)&amp;".mit."&amp;$A1140&amp;IF($C1140="","","."&amp;$C1140&amp;"."&amp;$B1140)&amp;IF(INDEX(Variables!$D$5:$D$105,MATCH($A1140,Variables!$A$5:$A$105,0))="","","."&amp;INDEX(Variables!$D$5:$D$105,MATCH($A1140,Variables!$A$5:$A$105,0)))&amp;"."&amp;AE$5</f>
        <v/>
      </c>
      <c r="AF1140" s="41">
        <f>AF$134*$D1140*INDEX(AF$117:AF$133,$E1140)</f>
        <v/>
      </c>
      <c r="AG1140" s="40">
        <f>AG$134*$D1140*INDEX(AG$117:AG$133,$E1140)</f>
        <v/>
      </c>
      <c r="AH1140" s="40">
        <f>AH$134*$D1140*INDEX(AH$117:AH$133,$E1140)</f>
        <v/>
      </c>
      <c r="AI1140" s="40">
        <f>AI$134*$D1140*INDEX(AI$117:AI$133,$E1140)</f>
        <v/>
      </c>
      <c r="AJ1140" s="40">
        <f>AJ$134*$D1140*INDEX(AJ$117:AJ$133,$E1140)</f>
        <v/>
      </c>
      <c r="AK1140" s="40">
        <f>AK$134*$D1140*INDEX(AK$117:AK$133,$E1140)</f>
        <v/>
      </c>
      <c r="AL1140" s="40">
        <f>AL$134*$D1140*INDEX(AL$117:AL$133,$E1140)</f>
        <v/>
      </c>
      <c r="AM1140" s="40">
        <f>AM$134*$D1140*INDEX(AM$117:AM$133,$E1140)</f>
        <v/>
      </c>
      <c r="AN1140" s="40">
        <f>AN$134*$D1140*INDEX(AN$117:AN$133,$E1140)</f>
        <v/>
      </c>
      <c r="AO1140" s="40">
        <f>AO$134*$D1140*INDEX(AO$117:AO$133,$E1140)</f>
        <v/>
      </c>
      <c r="AP1140" s="40">
        <f>AP$134*$D1140*INDEX(AP$117:AP$133,$E1140)</f>
        <v/>
      </c>
      <c r="AQ1140" s="40">
        <f>AQ$134*$D1140*INDEX(AQ$117:AQ$133,$E1140)</f>
        <v/>
      </c>
      <c r="AR1140" s="40">
        <f>AR$134*$D1140*INDEX(AR$117:AR$133,$E1140)</f>
        <v/>
      </c>
      <c r="AS1140" s="40">
        <f>AS$134*$D1140*INDEX(AS$117:AS$133,$E1140)</f>
        <v/>
      </c>
      <c r="AT1140" s="40">
        <f>AT$134*$D1140*INDEX(AT$117:AT$133,$E1140)</f>
        <v/>
      </c>
      <c r="AU1140" s="40">
        <f>AU$134*$D1140*INDEX(AU$117:AU$133,$E1140)</f>
        <v/>
      </c>
      <c r="AV1140" s="40">
        <f>AV$134*$D1140*INDEX(AV$117:AV$133,$E1140)</f>
        <v/>
      </c>
      <c r="AW1140" s="40">
        <f>AW$134*$D1140*INDEX(AW$117:AW$133,$E1140)</f>
        <v/>
      </c>
      <c r="AX1140" s="42">
        <f>ETSCOST(AX$134,$D1140,INDEX(AX$117:AX$133,$E1140))</f>
        <v/>
      </c>
    </row>
    <row r="1141" hidden="1" outlineLevel="2">
      <c r="A1141" s="5" t="inlineStr">
        <is>
          <t>ets</t>
        </is>
      </c>
      <c r="B1141" s="5" t="inlineStr">
        <is>
          <t>die</t>
        </is>
      </c>
      <c r="C1141" s="5" t="inlineStr">
        <is>
          <t>nfm</t>
        </is>
      </c>
      <c r="D1141" s="40">
        <f>INDEX(Inputs!$T$5:$T$132,MATCH($B1141&amp;"|"&amp;$C1141,Inputs!$A$5:$A$132,0))</f>
        <v/>
      </c>
      <c r="E1141" s="40">
        <f>INDEX(Inputs!$K$5:$K$132,MATCH($B1141&amp;"|"&amp;$C1141,Inputs!$A$5:$A$132,0))</f>
        <v/>
      </c>
      <c r="F1141" s="39" t="n"/>
      <c r="G1141" s="39" t="n"/>
      <c r="H1141" s="5">
        <f>INDEX(Variables!$B$5:$B$105,MATCH($A1141,Variables!$A$5:$A$105,0))&amp;IF($C1141="",""," | "&amp;INDEX(Mapping!$B$5:$B$26,MATCH($C1141,Mapping!$A$5:$A$26,0))&amp;" | "&amp;INDEX(Mapping!$B$30:$B$41,MATCH($B1141,Mapping!$A$30:$A$41,0)))</f>
        <v/>
      </c>
      <c r="I1141" s="5">
        <f>INDEX(Variables!$C$5:$C$105,MATCH($A1141,Variables!$A$5:$A$105,0))</f>
        <v/>
      </c>
      <c r="J1141" s="5">
        <f>INDEX(Variables!$E$5:$E$105,MATCH($A1141,Variables!$A$5:$A$105,0))</f>
        <v/>
      </c>
      <c r="K1141" s="25">
        <f>LOWER(Settings!$C$4)&amp;".mit."&amp;$A1141&amp;IF($C1141="","","."&amp;$C1141&amp;"."&amp;$B1141)&amp;IF(INDEX(Variables!$D$5:$D$105,MATCH($A1141,Variables!$A$5:$A$105,0))="","","."&amp;INDEX(Variables!$D$5:$D$105,MATCH($A1141,Variables!$A$5:$A$105,0)))&amp;"."&amp;K$5</f>
        <v/>
      </c>
      <c r="L1141" s="41">
        <f>L$134*$D1141*INDEX(L$117:L$133,$E1141)</f>
        <v/>
      </c>
      <c r="M1141" s="40">
        <f>M$134*$D1141*INDEX(M$117:M$133,$E1141)</f>
        <v/>
      </c>
      <c r="N1141" s="40">
        <f>N$134*$D1141*INDEX(N$117:N$133,$E1141)</f>
        <v/>
      </c>
      <c r="O1141" s="40">
        <f>O$134*$D1141*INDEX(O$117:O$133,$E1141)</f>
        <v/>
      </c>
      <c r="P1141" s="40">
        <f>P$134*$D1141*INDEX(P$117:P$133,$E1141)</f>
        <v/>
      </c>
      <c r="Q1141" s="40">
        <f>Q$134*$D1141*INDEX(Q$117:Q$133,$E1141)</f>
        <v/>
      </c>
      <c r="R1141" s="40">
        <f>R$134*$D1141*INDEX(R$117:R$133,$E1141)</f>
        <v/>
      </c>
      <c r="S1141" s="40">
        <f>S$134*$D1141*INDEX(S$117:S$133,$E1141)</f>
        <v/>
      </c>
      <c r="T1141" s="40">
        <f>T$134*$D1141*INDEX(T$117:T$133,$E1141)</f>
        <v/>
      </c>
      <c r="U1141" s="40">
        <f>U$134*$D1141*INDEX(U$117:U$133,$E1141)</f>
        <v/>
      </c>
      <c r="V1141" s="40">
        <f>V$134*$D1141*INDEX(V$117:V$133,$E1141)</f>
        <v/>
      </c>
      <c r="W1141" s="40">
        <f>W$134*$D1141*INDEX(W$117:W$133,$E1141)</f>
        <v/>
      </c>
      <c r="X1141" s="40">
        <f>X$134*$D1141*INDEX(X$117:X$133,$E1141)</f>
        <v/>
      </c>
      <c r="Y1141" s="40">
        <f>Y$134*$D1141*INDEX(Y$117:Y$133,$E1141)</f>
        <v/>
      </c>
      <c r="Z1141" s="40">
        <f>Z$134*$D1141*INDEX(Z$117:Z$133,$E1141)</f>
        <v/>
      </c>
      <c r="AA1141" s="40">
        <f>AA$134*$D1141*INDEX(AA$117:AA$133,$E1141)</f>
        <v/>
      </c>
      <c r="AB1141" s="40">
        <f>AB$134*$D1141*INDEX(AB$117:AB$133,$E1141)</f>
        <v/>
      </c>
      <c r="AC1141" s="40">
        <f>AC$134*$D1141*INDEX(AC$117:AC$133,$E1141)</f>
        <v/>
      </c>
      <c r="AD1141" s="42">
        <f>ETSCOST(AD$134,$D1141,INDEX(AD$117:AD$133,$E1141))</f>
        <v/>
      </c>
      <c r="AE1141" s="25">
        <f>LOWER(Settings!$C$4)&amp;".mit."&amp;$A1141&amp;IF($C1141="","","."&amp;$C1141&amp;"."&amp;$B1141)&amp;IF(INDEX(Variables!$D$5:$D$105,MATCH($A1141,Variables!$A$5:$A$105,0))="","","."&amp;INDEX(Variables!$D$5:$D$105,MATCH($A1141,Variables!$A$5:$A$105,0)))&amp;"."&amp;AE$5</f>
        <v/>
      </c>
      <c r="AF1141" s="41">
        <f>AF$134*$D1141*INDEX(AF$117:AF$133,$E1141)</f>
        <v/>
      </c>
      <c r="AG1141" s="40">
        <f>AG$134*$D1141*INDEX(AG$117:AG$133,$E1141)</f>
        <v/>
      </c>
      <c r="AH1141" s="40">
        <f>AH$134*$D1141*INDEX(AH$117:AH$133,$E1141)</f>
        <v/>
      </c>
      <c r="AI1141" s="40">
        <f>AI$134*$D1141*INDEX(AI$117:AI$133,$E1141)</f>
        <v/>
      </c>
      <c r="AJ1141" s="40">
        <f>AJ$134*$D1141*INDEX(AJ$117:AJ$133,$E1141)</f>
        <v/>
      </c>
      <c r="AK1141" s="40">
        <f>AK$134*$D1141*INDEX(AK$117:AK$133,$E1141)</f>
        <v/>
      </c>
      <c r="AL1141" s="40">
        <f>AL$134*$D1141*INDEX(AL$117:AL$133,$E1141)</f>
        <v/>
      </c>
      <c r="AM1141" s="40">
        <f>AM$134*$D1141*INDEX(AM$117:AM$133,$E1141)</f>
        <v/>
      </c>
      <c r="AN1141" s="40">
        <f>AN$134*$D1141*INDEX(AN$117:AN$133,$E1141)</f>
        <v/>
      </c>
      <c r="AO1141" s="40">
        <f>AO$134*$D1141*INDEX(AO$117:AO$133,$E1141)</f>
        <v/>
      </c>
      <c r="AP1141" s="40">
        <f>AP$134*$D1141*INDEX(AP$117:AP$133,$E1141)</f>
        <v/>
      </c>
      <c r="AQ1141" s="40">
        <f>AQ$134*$D1141*INDEX(AQ$117:AQ$133,$E1141)</f>
        <v/>
      </c>
      <c r="AR1141" s="40">
        <f>AR$134*$D1141*INDEX(AR$117:AR$133,$E1141)</f>
        <v/>
      </c>
      <c r="AS1141" s="40">
        <f>AS$134*$D1141*INDEX(AS$117:AS$133,$E1141)</f>
        <v/>
      </c>
      <c r="AT1141" s="40">
        <f>AT$134*$D1141*INDEX(AT$117:AT$133,$E1141)</f>
        <v/>
      </c>
      <c r="AU1141" s="40">
        <f>AU$134*$D1141*INDEX(AU$117:AU$133,$E1141)</f>
        <v/>
      </c>
      <c r="AV1141" s="40">
        <f>AV$134*$D1141*INDEX(AV$117:AV$133,$E1141)</f>
        <v/>
      </c>
      <c r="AW1141" s="40">
        <f>AW$134*$D1141*INDEX(AW$117:AW$133,$E1141)</f>
        <v/>
      </c>
      <c r="AX1141" s="42">
        <f>ETSCOST(AX$134,$D1141,INDEX(AX$117:AX$133,$E1141))</f>
        <v/>
      </c>
    </row>
    <row r="1142" hidden="1" outlineLevel="2">
      <c r="A1142" s="5" t="inlineStr">
        <is>
          <t>ets</t>
        </is>
      </c>
      <c r="B1142" s="5" t="inlineStr">
        <is>
          <t>lpg</t>
        </is>
      </c>
      <c r="C1142" s="5" t="inlineStr">
        <is>
          <t>nfm</t>
        </is>
      </c>
      <c r="D1142" s="40">
        <f>INDEX(Inputs!$T$5:$T$132,MATCH($B1142&amp;"|"&amp;$C1142,Inputs!$A$5:$A$132,0))</f>
        <v/>
      </c>
      <c r="E1142" s="40">
        <f>INDEX(Inputs!$K$5:$K$132,MATCH($B1142&amp;"|"&amp;$C1142,Inputs!$A$5:$A$132,0))</f>
        <v/>
      </c>
      <c r="F1142" s="39" t="n"/>
      <c r="G1142" s="39" t="n"/>
      <c r="H1142" s="5">
        <f>INDEX(Variables!$B$5:$B$105,MATCH($A1142,Variables!$A$5:$A$105,0))&amp;IF($C1142="",""," | "&amp;INDEX(Mapping!$B$5:$B$26,MATCH($C1142,Mapping!$A$5:$A$26,0))&amp;" | "&amp;INDEX(Mapping!$B$30:$B$41,MATCH($B1142,Mapping!$A$30:$A$41,0)))</f>
        <v/>
      </c>
      <c r="I1142" s="5">
        <f>INDEX(Variables!$C$5:$C$105,MATCH($A1142,Variables!$A$5:$A$105,0))</f>
        <v/>
      </c>
      <c r="J1142" s="5">
        <f>INDEX(Variables!$E$5:$E$105,MATCH($A1142,Variables!$A$5:$A$105,0))</f>
        <v/>
      </c>
      <c r="K1142" s="25">
        <f>LOWER(Settings!$C$4)&amp;".mit."&amp;$A1142&amp;IF($C1142="","","."&amp;$C1142&amp;"."&amp;$B1142)&amp;IF(INDEX(Variables!$D$5:$D$105,MATCH($A1142,Variables!$A$5:$A$105,0))="","","."&amp;INDEX(Variables!$D$5:$D$105,MATCH($A1142,Variables!$A$5:$A$105,0)))&amp;"."&amp;K$5</f>
        <v/>
      </c>
      <c r="L1142" s="41">
        <f>L$134*$D1142*INDEX(L$117:L$133,$E1142)</f>
        <v/>
      </c>
      <c r="M1142" s="40">
        <f>M$134*$D1142*INDEX(M$117:M$133,$E1142)</f>
        <v/>
      </c>
      <c r="N1142" s="40">
        <f>N$134*$D1142*INDEX(N$117:N$133,$E1142)</f>
        <v/>
      </c>
      <c r="O1142" s="40">
        <f>O$134*$D1142*INDEX(O$117:O$133,$E1142)</f>
        <v/>
      </c>
      <c r="P1142" s="40">
        <f>P$134*$D1142*INDEX(P$117:P$133,$E1142)</f>
        <v/>
      </c>
      <c r="Q1142" s="40">
        <f>Q$134*$D1142*INDEX(Q$117:Q$133,$E1142)</f>
        <v/>
      </c>
      <c r="R1142" s="40">
        <f>R$134*$D1142*INDEX(R$117:R$133,$E1142)</f>
        <v/>
      </c>
      <c r="S1142" s="40">
        <f>S$134*$D1142*INDEX(S$117:S$133,$E1142)</f>
        <v/>
      </c>
      <c r="T1142" s="40">
        <f>T$134*$D1142*INDEX(T$117:T$133,$E1142)</f>
        <v/>
      </c>
      <c r="U1142" s="40">
        <f>U$134*$D1142*INDEX(U$117:U$133,$E1142)</f>
        <v/>
      </c>
      <c r="V1142" s="40">
        <f>V$134*$D1142*INDEX(V$117:V$133,$E1142)</f>
        <v/>
      </c>
      <c r="W1142" s="40">
        <f>W$134*$D1142*INDEX(W$117:W$133,$E1142)</f>
        <v/>
      </c>
      <c r="X1142" s="40">
        <f>X$134*$D1142*INDEX(X$117:X$133,$E1142)</f>
        <v/>
      </c>
      <c r="Y1142" s="40">
        <f>Y$134*$D1142*INDEX(Y$117:Y$133,$E1142)</f>
        <v/>
      </c>
      <c r="Z1142" s="40">
        <f>Z$134*$D1142*INDEX(Z$117:Z$133,$E1142)</f>
        <v/>
      </c>
      <c r="AA1142" s="40">
        <f>AA$134*$D1142*INDEX(AA$117:AA$133,$E1142)</f>
        <v/>
      </c>
      <c r="AB1142" s="40">
        <f>AB$134*$D1142*INDEX(AB$117:AB$133,$E1142)</f>
        <v/>
      </c>
      <c r="AC1142" s="40">
        <f>AC$134*$D1142*INDEX(AC$117:AC$133,$E1142)</f>
        <v/>
      </c>
      <c r="AD1142" s="42">
        <f>ETSCOST(AD$134,$D1142,INDEX(AD$117:AD$133,$E1142))</f>
        <v/>
      </c>
      <c r="AE1142" s="25">
        <f>LOWER(Settings!$C$4)&amp;".mit."&amp;$A1142&amp;IF($C1142="","","."&amp;$C1142&amp;"."&amp;$B1142)&amp;IF(INDEX(Variables!$D$5:$D$105,MATCH($A1142,Variables!$A$5:$A$105,0))="","","."&amp;INDEX(Variables!$D$5:$D$105,MATCH($A1142,Variables!$A$5:$A$105,0)))&amp;"."&amp;AE$5</f>
        <v/>
      </c>
      <c r="AF1142" s="41">
        <f>AF$134*$D1142*INDEX(AF$117:AF$133,$E1142)</f>
        <v/>
      </c>
      <c r="AG1142" s="40">
        <f>AG$134*$D1142*INDEX(AG$117:AG$133,$E1142)</f>
        <v/>
      </c>
      <c r="AH1142" s="40">
        <f>AH$134*$D1142*INDEX(AH$117:AH$133,$E1142)</f>
        <v/>
      </c>
      <c r="AI1142" s="40">
        <f>AI$134*$D1142*INDEX(AI$117:AI$133,$E1142)</f>
        <v/>
      </c>
      <c r="AJ1142" s="40">
        <f>AJ$134*$D1142*INDEX(AJ$117:AJ$133,$E1142)</f>
        <v/>
      </c>
      <c r="AK1142" s="40">
        <f>AK$134*$D1142*INDEX(AK$117:AK$133,$E1142)</f>
        <v/>
      </c>
      <c r="AL1142" s="40">
        <f>AL$134*$D1142*INDEX(AL$117:AL$133,$E1142)</f>
        <v/>
      </c>
      <c r="AM1142" s="40">
        <f>AM$134*$D1142*INDEX(AM$117:AM$133,$E1142)</f>
        <v/>
      </c>
      <c r="AN1142" s="40">
        <f>AN$134*$D1142*INDEX(AN$117:AN$133,$E1142)</f>
        <v/>
      </c>
      <c r="AO1142" s="40">
        <f>AO$134*$D1142*INDEX(AO$117:AO$133,$E1142)</f>
        <v/>
      </c>
      <c r="AP1142" s="40">
        <f>AP$134*$D1142*INDEX(AP$117:AP$133,$E1142)</f>
        <v/>
      </c>
      <c r="AQ1142" s="40">
        <f>AQ$134*$D1142*INDEX(AQ$117:AQ$133,$E1142)</f>
        <v/>
      </c>
      <c r="AR1142" s="40">
        <f>AR$134*$D1142*INDEX(AR$117:AR$133,$E1142)</f>
        <v/>
      </c>
      <c r="AS1142" s="40">
        <f>AS$134*$D1142*INDEX(AS$117:AS$133,$E1142)</f>
        <v/>
      </c>
      <c r="AT1142" s="40">
        <f>AT$134*$D1142*INDEX(AT$117:AT$133,$E1142)</f>
        <v/>
      </c>
      <c r="AU1142" s="40">
        <f>AU$134*$D1142*INDEX(AU$117:AU$133,$E1142)</f>
        <v/>
      </c>
      <c r="AV1142" s="40">
        <f>AV$134*$D1142*INDEX(AV$117:AV$133,$E1142)</f>
        <v/>
      </c>
      <c r="AW1142" s="40">
        <f>AW$134*$D1142*INDEX(AW$117:AW$133,$E1142)</f>
        <v/>
      </c>
      <c r="AX1142" s="42">
        <f>ETSCOST(AX$134,$D1142,INDEX(AX$117:AX$133,$E1142))</f>
        <v/>
      </c>
    </row>
    <row r="1143" hidden="1" outlineLevel="2">
      <c r="A1143" s="5" t="inlineStr">
        <is>
          <t>ets</t>
        </is>
      </c>
      <c r="B1143" s="5" t="inlineStr">
        <is>
          <t>ker</t>
        </is>
      </c>
      <c r="C1143" s="5" t="inlineStr">
        <is>
          <t>nfm</t>
        </is>
      </c>
      <c r="D1143" s="40">
        <f>INDEX(Inputs!$T$5:$T$132,MATCH($B1143&amp;"|"&amp;$C1143,Inputs!$A$5:$A$132,0))</f>
        <v/>
      </c>
      <c r="E1143" s="40">
        <f>INDEX(Inputs!$K$5:$K$132,MATCH($B1143&amp;"|"&amp;$C1143,Inputs!$A$5:$A$132,0))</f>
        <v/>
      </c>
      <c r="F1143" s="39" t="n"/>
      <c r="G1143" s="39" t="n"/>
      <c r="H1143" s="5">
        <f>INDEX(Variables!$B$5:$B$105,MATCH($A1143,Variables!$A$5:$A$105,0))&amp;IF($C1143="",""," | "&amp;INDEX(Mapping!$B$5:$B$26,MATCH($C1143,Mapping!$A$5:$A$26,0))&amp;" | "&amp;INDEX(Mapping!$B$30:$B$41,MATCH($B1143,Mapping!$A$30:$A$41,0)))</f>
        <v/>
      </c>
      <c r="I1143" s="5">
        <f>INDEX(Variables!$C$5:$C$105,MATCH($A1143,Variables!$A$5:$A$105,0))</f>
        <v/>
      </c>
      <c r="J1143" s="5">
        <f>INDEX(Variables!$E$5:$E$105,MATCH($A1143,Variables!$A$5:$A$105,0))</f>
        <v/>
      </c>
      <c r="K1143" s="25">
        <f>LOWER(Settings!$C$4)&amp;".mit."&amp;$A1143&amp;IF($C1143="","","."&amp;$C1143&amp;"."&amp;$B1143)&amp;IF(INDEX(Variables!$D$5:$D$105,MATCH($A1143,Variables!$A$5:$A$105,0))="","","."&amp;INDEX(Variables!$D$5:$D$105,MATCH($A1143,Variables!$A$5:$A$105,0)))&amp;"."&amp;K$5</f>
        <v/>
      </c>
      <c r="L1143" s="41">
        <f>L$134*$D1143*INDEX(L$117:L$133,$E1143)</f>
        <v/>
      </c>
      <c r="M1143" s="40">
        <f>M$134*$D1143*INDEX(M$117:M$133,$E1143)</f>
        <v/>
      </c>
      <c r="N1143" s="40">
        <f>N$134*$D1143*INDEX(N$117:N$133,$E1143)</f>
        <v/>
      </c>
      <c r="O1143" s="40">
        <f>O$134*$D1143*INDEX(O$117:O$133,$E1143)</f>
        <v/>
      </c>
      <c r="P1143" s="40">
        <f>P$134*$D1143*INDEX(P$117:P$133,$E1143)</f>
        <v/>
      </c>
      <c r="Q1143" s="40">
        <f>Q$134*$D1143*INDEX(Q$117:Q$133,$E1143)</f>
        <v/>
      </c>
      <c r="R1143" s="40">
        <f>R$134*$D1143*INDEX(R$117:R$133,$E1143)</f>
        <v/>
      </c>
      <c r="S1143" s="40">
        <f>S$134*$D1143*INDEX(S$117:S$133,$E1143)</f>
        <v/>
      </c>
      <c r="T1143" s="40">
        <f>T$134*$D1143*INDEX(T$117:T$133,$E1143)</f>
        <v/>
      </c>
      <c r="U1143" s="40">
        <f>U$134*$D1143*INDEX(U$117:U$133,$E1143)</f>
        <v/>
      </c>
      <c r="V1143" s="40">
        <f>V$134*$D1143*INDEX(V$117:V$133,$E1143)</f>
        <v/>
      </c>
      <c r="W1143" s="40">
        <f>W$134*$D1143*INDEX(W$117:W$133,$E1143)</f>
        <v/>
      </c>
      <c r="X1143" s="40">
        <f>X$134*$D1143*INDEX(X$117:X$133,$E1143)</f>
        <v/>
      </c>
      <c r="Y1143" s="40">
        <f>Y$134*$D1143*INDEX(Y$117:Y$133,$E1143)</f>
        <v/>
      </c>
      <c r="Z1143" s="40">
        <f>Z$134*$D1143*INDEX(Z$117:Z$133,$E1143)</f>
        <v/>
      </c>
      <c r="AA1143" s="40">
        <f>AA$134*$D1143*INDEX(AA$117:AA$133,$E1143)</f>
        <v/>
      </c>
      <c r="AB1143" s="40">
        <f>AB$134*$D1143*INDEX(AB$117:AB$133,$E1143)</f>
        <v/>
      </c>
      <c r="AC1143" s="40">
        <f>AC$134*$D1143*INDEX(AC$117:AC$133,$E1143)</f>
        <v/>
      </c>
      <c r="AD1143" s="42">
        <f>ETSCOST(AD$134,$D1143,INDEX(AD$117:AD$133,$E1143))</f>
        <v/>
      </c>
      <c r="AE1143" s="25">
        <f>LOWER(Settings!$C$4)&amp;".mit."&amp;$A1143&amp;IF($C1143="","","."&amp;$C1143&amp;"."&amp;$B1143)&amp;IF(INDEX(Variables!$D$5:$D$105,MATCH($A1143,Variables!$A$5:$A$105,0))="","","."&amp;INDEX(Variables!$D$5:$D$105,MATCH($A1143,Variables!$A$5:$A$105,0)))&amp;"."&amp;AE$5</f>
        <v/>
      </c>
      <c r="AF1143" s="41">
        <f>AF$134*$D1143*INDEX(AF$117:AF$133,$E1143)</f>
        <v/>
      </c>
      <c r="AG1143" s="40">
        <f>AG$134*$D1143*INDEX(AG$117:AG$133,$E1143)</f>
        <v/>
      </c>
      <c r="AH1143" s="40">
        <f>AH$134*$D1143*INDEX(AH$117:AH$133,$E1143)</f>
        <v/>
      </c>
      <c r="AI1143" s="40">
        <f>AI$134*$D1143*INDEX(AI$117:AI$133,$E1143)</f>
        <v/>
      </c>
      <c r="AJ1143" s="40">
        <f>AJ$134*$D1143*INDEX(AJ$117:AJ$133,$E1143)</f>
        <v/>
      </c>
      <c r="AK1143" s="40">
        <f>AK$134*$D1143*INDEX(AK$117:AK$133,$E1143)</f>
        <v/>
      </c>
      <c r="AL1143" s="40">
        <f>AL$134*$D1143*INDEX(AL$117:AL$133,$E1143)</f>
        <v/>
      </c>
      <c r="AM1143" s="40">
        <f>AM$134*$D1143*INDEX(AM$117:AM$133,$E1143)</f>
        <v/>
      </c>
      <c r="AN1143" s="40">
        <f>AN$134*$D1143*INDEX(AN$117:AN$133,$E1143)</f>
        <v/>
      </c>
      <c r="AO1143" s="40">
        <f>AO$134*$D1143*INDEX(AO$117:AO$133,$E1143)</f>
        <v/>
      </c>
      <c r="AP1143" s="40">
        <f>AP$134*$D1143*INDEX(AP$117:AP$133,$E1143)</f>
        <v/>
      </c>
      <c r="AQ1143" s="40">
        <f>AQ$134*$D1143*INDEX(AQ$117:AQ$133,$E1143)</f>
        <v/>
      </c>
      <c r="AR1143" s="40">
        <f>AR$134*$D1143*INDEX(AR$117:AR$133,$E1143)</f>
        <v/>
      </c>
      <c r="AS1143" s="40">
        <f>AS$134*$D1143*INDEX(AS$117:AS$133,$E1143)</f>
        <v/>
      </c>
      <c r="AT1143" s="40">
        <f>AT$134*$D1143*INDEX(AT$117:AT$133,$E1143)</f>
        <v/>
      </c>
      <c r="AU1143" s="40">
        <f>AU$134*$D1143*INDEX(AU$117:AU$133,$E1143)</f>
        <v/>
      </c>
      <c r="AV1143" s="40">
        <f>AV$134*$D1143*INDEX(AV$117:AV$133,$E1143)</f>
        <v/>
      </c>
      <c r="AW1143" s="40">
        <f>AW$134*$D1143*INDEX(AW$117:AW$133,$E1143)</f>
        <v/>
      </c>
      <c r="AX1143" s="42">
        <f>ETSCOST(AX$134,$D1143,INDEX(AX$117:AX$133,$E1143))</f>
        <v/>
      </c>
    </row>
    <row r="1144" hidden="1" outlineLevel="2">
      <c r="A1144" s="5" t="inlineStr">
        <is>
          <t>ets</t>
        </is>
      </c>
      <c r="B1144" s="5" t="inlineStr">
        <is>
          <t>oop</t>
        </is>
      </c>
      <c r="C1144" s="5" t="inlineStr">
        <is>
          <t>nfm</t>
        </is>
      </c>
      <c r="D1144" s="40">
        <f>INDEX(Inputs!$T$5:$T$132,MATCH($B1144&amp;"|"&amp;$C1144,Inputs!$A$5:$A$132,0))</f>
        <v/>
      </c>
      <c r="E1144" s="40">
        <f>INDEX(Inputs!$K$5:$K$132,MATCH($B1144&amp;"|"&amp;$C1144,Inputs!$A$5:$A$132,0))</f>
        <v/>
      </c>
      <c r="F1144" s="39" t="n"/>
      <c r="G1144" s="39" t="n"/>
      <c r="H1144" s="5">
        <f>INDEX(Variables!$B$5:$B$105,MATCH($A1144,Variables!$A$5:$A$105,0))&amp;IF($C1144="",""," | "&amp;INDEX(Mapping!$B$5:$B$26,MATCH($C1144,Mapping!$A$5:$A$26,0))&amp;" | "&amp;INDEX(Mapping!$B$30:$B$41,MATCH($B1144,Mapping!$A$30:$A$41,0)))</f>
        <v/>
      </c>
      <c r="I1144" s="5">
        <f>INDEX(Variables!$C$5:$C$105,MATCH($A1144,Variables!$A$5:$A$105,0))</f>
        <v/>
      </c>
      <c r="J1144" s="5">
        <f>INDEX(Variables!$E$5:$E$105,MATCH($A1144,Variables!$A$5:$A$105,0))</f>
        <v/>
      </c>
      <c r="K1144" s="25">
        <f>LOWER(Settings!$C$4)&amp;".mit."&amp;$A1144&amp;IF($C1144="","","."&amp;$C1144&amp;"."&amp;$B1144)&amp;IF(INDEX(Variables!$D$5:$D$105,MATCH($A1144,Variables!$A$5:$A$105,0))="","","."&amp;INDEX(Variables!$D$5:$D$105,MATCH($A1144,Variables!$A$5:$A$105,0)))&amp;"."&amp;K$5</f>
        <v/>
      </c>
      <c r="L1144" s="41">
        <f>L$134*$D1144*INDEX(L$117:L$133,$E1144)</f>
        <v/>
      </c>
      <c r="M1144" s="40">
        <f>M$134*$D1144*INDEX(M$117:M$133,$E1144)</f>
        <v/>
      </c>
      <c r="N1144" s="40">
        <f>N$134*$D1144*INDEX(N$117:N$133,$E1144)</f>
        <v/>
      </c>
      <c r="O1144" s="40">
        <f>O$134*$D1144*INDEX(O$117:O$133,$E1144)</f>
        <v/>
      </c>
      <c r="P1144" s="40">
        <f>P$134*$D1144*INDEX(P$117:P$133,$E1144)</f>
        <v/>
      </c>
      <c r="Q1144" s="40">
        <f>Q$134*$D1144*INDEX(Q$117:Q$133,$E1144)</f>
        <v/>
      </c>
      <c r="R1144" s="40">
        <f>R$134*$D1144*INDEX(R$117:R$133,$E1144)</f>
        <v/>
      </c>
      <c r="S1144" s="40">
        <f>S$134*$D1144*INDEX(S$117:S$133,$E1144)</f>
        <v/>
      </c>
      <c r="T1144" s="40">
        <f>T$134*$D1144*INDEX(T$117:T$133,$E1144)</f>
        <v/>
      </c>
      <c r="U1144" s="40">
        <f>U$134*$D1144*INDEX(U$117:U$133,$E1144)</f>
        <v/>
      </c>
      <c r="V1144" s="40">
        <f>V$134*$D1144*INDEX(V$117:V$133,$E1144)</f>
        <v/>
      </c>
      <c r="W1144" s="40">
        <f>W$134*$D1144*INDEX(W$117:W$133,$E1144)</f>
        <v/>
      </c>
      <c r="X1144" s="40">
        <f>X$134*$D1144*INDEX(X$117:X$133,$E1144)</f>
        <v/>
      </c>
      <c r="Y1144" s="40">
        <f>Y$134*$D1144*INDEX(Y$117:Y$133,$E1144)</f>
        <v/>
      </c>
      <c r="Z1144" s="40">
        <f>Z$134*$D1144*INDEX(Z$117:Z$133,$E1144)</f>
        <v/>
      </c>
      <c r="AA1144" s="40">
        <f>AA$134*$D1144*INDEX(AA$117:AA$133,$E1144)</f>
        <v/>
      </c>
      <c r="AB1144" s="40">
        <f>AB$134*$D1144*INDEX(AB$117:AB$133,$E1144)</f>
        <v/>
      </c>
      <c r="AC1144" s="40">
        <f>AC$134*$D1144*INDEX(AC$117:AC$133,$E1144)</f>
        <v/>
      </c>
      <c r="AD1144" s="42">
        <f>ETSCOST(AD$134,$D1144,INDEX(AD$117:AD$133,$E1144))</f>
        <v/>
      </c>
      <c r="AE1144" s="25">
        <f>LOWER(Settings!$C$4)&amp;".mit."&amp;$A1144&amp;IF($C1144="","","."&amp;$C1144&amp;"."&amp;$B1144)&amp;IF(INDEX(Variables!$D$5:$D$105,MATCH($A1144,Variables!$A$5:$A$105,0))="","","."&amp;INDEX(Variables!$D$5:$D$105,MATCH($A1144,Variables!$A$5:$A$105,0)))&amp;"."&amp;AE$5</f>
        <v/>
      </c>
      <c r="AF1144" s="41">
        <f>AF$134*$D1144*INDEX(AF$117:AF$133,$E1144)</f>
        <v/>
      </c>
      <c r="AG1144" s="40">
        <f>AG$134*$D1144*INDEX(AG$117:AG$133,$E1144)</f>
        <v/>
      </c>
      <c r="AH1144" s="40">
        <f>AH$134*$D1144*INDEX(AH$117:AH$133,$E1144)</f>
        <v/>
      </c>
      <c r="AI1144" s="40">
        <f>AI$134*$D1144*INDEX(AI$117:AI$133,$E1144)</f>
        <v/>
      </c>
      <c r="AJ1144" s="40">
        <f>AJ$134*$D1144*INDEX(AJ$117:AJ$133,$E1144)</f>
        <v/>
      </c>
      <c r="AK1144" s="40">
        <f>AK$134*$D1144*INDEX(AK$117:AK$133,$E1144)</f>
        <v/>
      </c>
      <c r="AL1144" s="40">
        <f>AL$134*$D1144*INDEX(AL$117:AL$133,$E1144)</f>
        <v/>
      </c>
      <c r="AM1144" s="40">
        <f>AM$134*$D1144*INDEX(AM$117:AM$133,$E1144)</f>
        <v/>
      </c>
      <c r="AN1144" s="40">
        <f>AN$134*$D1144*INDEX(AN$117:AN$133,$E1144)</f>
        <v/>
      </c>
      <c r="AO1144" s="40">
        <f>AO$134*$D1144*INDEX(AO$117:AO$133,$E1144)</f>
        <v/>
      </c>
      <c r="AP1144" s="40">
        <f>AP$134*$D1144*INDEX(AP$117:AP$133,$E1144)</f>
        <v/>
      </c>
      <c r="AQ1144" s="40">
        <f>AQ$134*$D1144*INDEX(AQ$117:AQ$133,$E1144)</f>
        <v/>
      </c>
      <c r="AR1144" s="40">
        <f>AR$134*$D1144*INDEX(AR$117:AR$133,$E1144)</f>
        <v/>
      </c>
      <c r="AS1144" s="40">
        <f>AS$134*$D1144*INDEX(AS$117:AS$133,$E1144)</f>
        <v/>
      </c>
      <c r="AT1144" s="40">
        <f>AT$134*$D1144*INDEX(AT$117:AT$133,$E1144)</f>
        <v/>
      </c>
      <c r="AU1144" s="40">
        <f>AU$134*$D1144*INDEX(AU$117:AU$133,$E1144)</f>
        <v/>
      </c>
      <c r="AV1144" s="40">
        <f>AV$134*$D1144*INDEX(AV$117:AV$133,$E1144)</f>
        <v/>
      </c>
      <c r="AW1144" s="40">
        <f>AW$134*$D1144*INDEX(AW$117:AW$133,$E1144)</f>
        <v/>
      </c>
      <c r="AX1144" s="42">
        <f>ETSCOST(AX$134,$D1144,INDEX(AX$117:AX$133,$E1144))</f>
        <v/>
      </c>
    </row>
    <row r="1145" hidden="1" outlineLevel="2">
      <c r="A1145" s="5" t="inlineStr">
        <is>
          <t>ets</t>
        </is>
      </c>
      <c r="B1145" s="5" t="inlineStr">
        <is>
          <t>bio</t>
        </is>
      </c>
      <c r="C1145" s="5" t="inlineStr">
        <is>
          <t>nfm</t>
        </is>
      </c>
      <c r="D1145" s="40">
        <f>INDEX(Inputs!$T$5:$T$132,MATCH($B1145&amp;"|"&amp;$C1145,Inputs!$A$5:$A$132,0))</f>
        <v/>
      </c>
      <c r="E1145" s="40">
        <f>INDEX(Inputs!$K$5:$K$132,MATCH($B1145&amp;"|"&amp;$C1145,Inputs!$A$5:$A$132,0))</f>
        <v/>
      </c>
      <c r="F1145" s="39" t="n"/>
      <c r="G1145" s="39" t="n"/>
      <c r="H1145" s="5">
        <f>INDEX(Variables!$B$5:$B$105,MATCH($A1145,Variables!$A$5:$A$105,0))&amp;IF($C1145="",""," | "&amp;INDEX(Mapping!$B$5:$B$26,MATCH($C1145,Mapping!$A$5:$A$26,0))&amp;" | "&amp;INDEX(Mapping!$B$30:$B$41,MATCH($B1145,Mapping!$A$30:$A$41,0)))</f>
        <v/>
      </c>
      <c r="I1145" s="5">
        <f>INDEX(Variables!$C$5:$C$105,MATCH($A1145,Variables!$A$5:$A$105,0))</f>
        <v/>
      </c>
      <c r="J1145" s="5">
        <f>INDEX(Variables!$E$5:$E$105,MATCH($A1145,Variables!$A$5:$A$105,0))</f>
        <v/>
      </c>
      <c r="K1145" s="25">
        <f>LOWER(Settings!$C$4)&amp;".mit."&amp;$A1145&amp;IF($C1145="","","."&amp;$C1145&amp;"."&amp;$B1145)&amp;IF(INDEX(Variables!$D$5:$D$105,MATCH($A1145,Variables!$A$5:$A$105,0))="","","."&amp;INDEX(Variables!$D$5:$D$105,MATCH($A1145,Variables!$A$5:$A$105,0)))&amp;"."&amp;K$5</f>
        <v/>
      </c>
      <c r="L1145" s="41">
        <f>L$134*$D1145*INDEX(L$117:L$133,$E1145)</f>
        <v/>
      </c>
      <c r="M1145" s="40">
        <f>M$134*$D1145*INDEX(M$117:M$133,$E1145)</f>
        <v/>
      </c>
      <c r="N1145" s="40">
        <f>N$134*$D1145*INDEX(N$117:N$133,$E1145)</f>
        <v/>
      </c>
      <c r="O1145" s="40">
        <f>O$134*$D1145*INDEX(O$117:O$133,$E1145)</f>
        <v/>
      </c>
      <c r="P1145" s="40">
        <f>P$134*$D1145*INDEX(P$117:P$133,$E1145)</f>
        <v/>
      </c>
      <c r="Q1145" s="40">
        <f>Q$134*$D1145*INDEX(Q$117:Q$133,$E1145)</f>
        <v/>
      </c>
      <c r="R1145" s="40">
        <f>R$134*$D1145*INDEX(R$117:R$133,$E1145)</f>
        <v/>
      </c>
      <c r="S1145" s="40">
        <f>S$134*$D1145*INDEX(S$117:S$133,$E1145)</f>
        <v/>
      </c>
      <c r="T1145" s="40">
        <f>T$134*$D1145*INDEX(T$117:T$133,$E1145)</f>
        <v/>
      </c>
      <c r="U1145" s="40">
        <f>U$134*$D1145*INDEX(U$117:U$133,$E1145)</f>
        <v/>
      </c>
      <c r="V1145" s="40">
        <f>V$134*$D1145*INDEX(V$117:V$133,$E1145)</f>
        <v/>
      </c>
      <c r="W1145" s="40">
        <f>W$134*$D1145*INDEX(W$117:W$133,$E1145)</f>
        <v/>
      </c>
      <c r="X1145" s="40">
        <f>X$134*$D1145*INDEX(X$117:X$133,$E1145)</f>
        <v/>
      </c>
      <c r="Y1145" s="40">
        <f>Y$134*$D1145*INDEX(Y$117:Y$133,$E1145)</f>
        <v/>
      </c>
      <c r="Z1145" s="40">
        <f>Z$134*$D1145*INDEX(Z$117:Z$133,$E1145)</f>
        <v/>
      </c>
      <c r="AA1145" s="40">
        <f>AA$134*$D1145*INDEX(AA$117:AA$133,$E1145)</f>
        <v/>
      </c>
      <c r="AB1145" s="40">
        <f>AB$134*$D1145*INDEX(AB$117:AB$133,$E1145)</f>
        <v/>
      </c>
      <c r="AC1145" s="40">
        <f>AC$134*$D1145*INDEX(AC$117:AC$133,$E1145)</f>
        <v/>
      </c>
      <c r="AD1145" s="42">
        <f>ETSCOST(AD$134,$D1145,INDEX(AD$117:AD$133,$E1145))</f>
        <v/>
      </c>
      <c r="AE1145" s="25">
        <f>LOWER(Settings!$C$4)&amp;".mit."&amp;$A1145&amp;IF($C1145="","","."&amp;$C1145&amp;"."&amp;$B1145)&amp;IF(INDEX(Variables!$D$5:$D$105,MATCH($A1145,Variables!$A$5:$A$105,0))="","","."&amp;INDEX(Variables!$D$5:$D$105,MATCH($A1145,Variables!$A$5:$A$105,0)))&amp;"."&amp;AE$5</f>
        <v/>
      </c>
      <c r="AF1145" s="41">
        <f>AF$134*$D1145*INDEX(AF$117:AF$133,$E1145)</f>
        <v/>
      </c>
      <c r="AG1145" s="40">
        <f>AG$134*$D1145*INDEX(AG$117:AG$133,$E1145)</f>
        <v/>
      </c>
      <c r="AH1145" s="40">
        <f>AH$134*$D1145*INDEX(AH$117:AH$133,$E1145)</f>
        <v/>
      </c>
      <c r="AI1145" s="40">
        <f>AI$134*$D1145*INDEX(AI$117:AI$133,$E1145)</f>
        <v/>
      </c>
      <c r="AJ1145" s="40">
        <f>AJ$134*$D1145*INDEX(AJ$117:AJ$133,$E1145)</f>
        <v/>
      </c>
      <c r="AK1145" s="40">
        <f>AK$134*$D1145*INDEX(AK$117:AK$133,$E1145)</f>
        <v/>
      </c>
      <c r="AL1145" s="40">
        <f>AL$134*$D1145*INDEX(AL$117:AL$133,$E1145)</f>
        <v/>
      </c>
      <c r="AM1145" s="40">
        <f>AM$134*$D1145*INDEX(AM$117:AM$133,$E1145)</f>
        <v/>
      </c>
      <c r="AN1145" s="40">
        <f>AN$134*$D1145*INDEX(AN$117:AN$133,$E1145)</f>
        <v/>
      </c>
      <c r="AO1145" s="40">
        <f>AO$134*$D1145*INDEX(AO$117:AO$133,$E1145)</f>
        <v/>
      </c>
      <c r="AP1145" s="40">
        <f>AP$134*$D1145*INDEX(AP$117:AP$133,$E1145)</f>
        <v/>
      </c>
      <c r="AQ1145" s="40">
        <f>AQ$134*$D1145*INDEX(AQ$117:AQ$133,$E1145)</f>
        <v/>
      </c>
      <c r="AR1145" s="40">
        <f>AR$134*$D1145*INDEX(AR$117:AR$133,$E1145)</f>
        <v/>
      </c>
      <c r="AS1145" s="40">
        <f>AS$134*$D1145*INDEX(AS$117:AS$133,$E1145)</f>
        <v/>
      </c>
      <c r="AT1145" s="40">
        <f>AT$134*$D1145*INDEX(AT$117:AT$133,$E1145)</f>
        <v/>
      </c>
      <c r="AU1145" s="40">
        <f>AU$134*$D1145*INDEX(AU$117:AU$133,$E1145)</f>
        <v/>
      </c>
      <c r="AV1145" s="40">
        <f>AV$134*$D1145*INDEX(AV$117:AV$133,$E1145)</f>
        <v/>
      </c>
      <c r="AW1145" s="40">
        <f>AW$134*$D1145*INDEX(AW$117:AW$133,$E1145)</f>
        <v/>
      </c>
      <c r="AX1145" s="42">
        <f>ETSCOST(AX$134,$D1145,INDEX(AX$117:AX$133,$E1145))</f>
        <v/>
      </c>
    </row>
    <row r="1146" hidden="1" outlineLevel="2"/>
    <row r="1147" hidden="1" outlineLevel="2">
      <c r="A1147" s="5" t="inlineStr">
        <is>
          <t>ntx</t>
        </is>
      </c>
      <c r="B1147" s="5" t="inlineStr">
        <is>
          <t>coa</t>
        </is>
      </c>
      <c r="C1147" s="5" t="inlineStr">
        <is>
          <t>nfm</t>
        </is>
      </c>
      <c r="D1147" s="40">
        <f>INDEX(Inputs!$L$5:$L$132,MATCH($B1147&amp;"|"&amp;$C1147,Inputs!$A$5:$A$132,0))</f>
        <v/>
      </c>
      <c r="E1147" s="40">
        <f>INDEX(Inputs!$I$5:$I$132,MATCH($B1147&amp;"|"&amp;$C1147,Inputs!$A$5:$A$132,0))</f>
        <v/>
      </c>
      <c r="F1147" s="39" t="n"/>
      <c r="G1147" s="39" t="n"/>
      <c r="H1147" s="5">
        <f>INDEX(Variables!$B$5:$B$105,MATCH($A1147,Variables!$A$5:$A$105,0))&amp;IF($C1147="",""," | "&amp;INDEX(Mapping!$B$5:$B$26,MATCH($C1147,Mapping!$A$5:$A$26,0))&amp;" | "&amp;INDEX(Mapping!$B$30:$B$41,MATCH($B1147,Mapping!$A$30:$A$41,0)))</f>
        <v/>
      </c>
      <c r="I1147" s="5">
        <f>INDEX(Variables!$C$5:$C$105,MATCH($A1147,Variables!$A$5:$A$105,0))</f>
        <v/>
      </c>
      <c r="J1147" s="5">
        <f>INDEX(Variables!$E$5:$E$105,MATCH($A1147,Variables!$A$5:$A$105,0))</f>
        <v/>
      </c>
      <c r="K1147" s="25">
        <f>LOWER(Settings!$C$4)&amp;".mit."&amp;$A1147&amp;IF($C1147="","","."&amp;$C1147&amp;"."&amp;$B1147)&amp;IF(INDEX(Variables!$D$5:$D$105,MATCH($A1147,Variables!$A$5:$A$105,0))="","","."&amp;INDEX(Variables!$D$5:$D$105,MATCH($A1147,Variables!$A$5:$A$105,0)))&amp;"."&amp;K$5</f>
        <v/>
      </c>
      <c r="L1147" s="41">
        <f>INDEX(L$78:L$91,$D1147)/$E1147</f>
        <v/>
      </c>
      <c r="M1147" s="40">
        <f>INDEX(M$78:M$91,$D1147)/$E1147</f>
        <v/>
      </c>
      <c r="N1147" s="40">
        <f>INDEX(N$78:N$91,$D1147)/$E1147</f>
        <v/>
      </c>
      <c r="O1147" s="40">
        <f>INDEX(O$78:O$91,$D1147)/$E1147</f>
        <v/>
      </c>
      <c r="P1147" s="40">
        <f>INDEX(P$78:P$91,$D1147)/$E1147</f>
        <v/>
      </c>
      <c r="Q1147" s="40">
        <f>INDEX(Q$78:Q$91,$D1147)/$E1147</f>
        <v/>
      </c>
      <c r="R1147" s="40">
        <f>INDEX(R$78:R$91,$D1147)/$E1147</f>
        <v/>
      </c>
      <c r="S1147" s="40">
        <f>INDEX(S$78:S$91,$D1147)/$E1147</f>
        <v/>
      </c>
      <c r="T1147" s="40">
        <f>INDEX(T$78:T$91,$D1147)/$E1147</f>
        <v/>
      </c>
      <c r="U1147" s="40">
        <f>INDEX(U$78:U$91,$D1147)/$E1147</f>
        <v/>
      </c>
      <c r="V1147" s="40">
        <f>INDEX(V$78:V$91,$D1147)/$E1147</f>
        <v/>
      </c>
      <c r="W1147" s="40">
        <f>INDEX(W$78:W$91,$D1147)/$E1147</f>
        <v/>
      </c>
      <c r="X1147" s="40">
        <f>INDEX(X$78:X$91,$D1147)/$E1147</f>
        <v/>
      </c>
      <c r="Y1147" s="40">
        <f>INDEX(Y$78:Y$91,$D1147)/$E1147</f>
        <v/>
      </c>
      <c r="Z1147" s="40">
        <f>INDEX(Z$78:Z$91,$D1147)/$E1147</f>
        <v/>
      </c>
      <c r="AA1147" s="40">
        <f>INDEX(AA$78:AA$91,$D1147)/$E1147</f>
        <v/>
      </c>
      <c r="AB1147" s="40">
        <f>INDEX(AB$78:AB$91,$D1147)/$E1147</f>
        <v/>
      </c>
      <c r="AC1147" s="40">
        <f>INDEX(AC$78:AC$91,$D1147)/$E1147</f>
        <v/>
      </c>
      <c r="AD1147" s="42">
        <f>NEWEXCISE(INDEX(AD$78:AD$91,$D1147),$E1147)</f>
        <v/>
      </c>
      <c r="AE1147" s="25">
        <f>LOWER(Settings!$C$4)&amp;".mit."&amp;$A1147&amp;IF($C1147="","","."&amp;$C1147&amp;"."&amp;$B1147)&amp;IF(INDEX(Variables!$D$5:$D$105,MATCH($A1147,Variables!$A$5:$A$105,0))="","","."&amp;INDEX(Variables!$D$5:$D$105,MATCH($A1147,Variables!$A$5:$A$105,0)))&amp;"."&amp;AE$5</f>
        <v/>
      </c>
      <c r="AF1147" s="41">
        <f>INDEX(AF$78:AF$91,$D1147)/$E1147</f>
        <v/>
      </c>
      <c r="AG1147" s="40">
        <f>INDEX(AG$78:AG$91,$D1147)/$E1147</f>
        <v/>
      </c>
      <c r="AH1147" s="40">
        <f>INDEX(AH$78:AH$91,$D1147)/$E1147</f>
        <v/>
      </c>
      <c r="AI1147" s="40">
        <f>INDEX(AI$78:AI$91,$D1147)/$E1147</f>
        <v/>
      </c>
      <c r="AJ1147" s="40">
        <f>INDEX(AJ$78:AJ$91,$D1147)/$E1147</f>
        <v/>
      </c>
      <c r="AK1147" s="40">
        <f>INDEX(AK$78:AK$91,$D1147)/$E1147</f>
        <v/>
      </c>
      <c r="AL1147" s="40">
        <f>INDEX(AL$78:AL$91,$D1147)/$E1147</f>
        <v/>
      </c>
      <c r="AM1147" s="40">
        <f>INDEX(AM$78:AM$91,$D1147)/$E1147</f>
        <v/>
      </c>
      <c r="AN1147" s="40">
        <f>INDEX(AN$78:AN$91,$D1147)/$E1147</f>
        <v/>
      </c>
      <c r="AO1147" s="40">
        <f>INDEX(AO$78:AO$91,$D1147)/$E1147</f>
        <v/>
      </c>
      <c r="AP1147" s="40">
        <f>INDEX(AP$78:AP$91,$D1147)/$E1147</f>
        <v/>
      </c>
      <c r="AQ1147" s="40">
        <f>INDEX(AQ$78:AQ$91,$D1147)/$E1147</f>
        <v/>
      </c>
      <c r="AR1147" s="40">
        <f>INDEX(AR$78:AR$91,$D1147)/$E1147</f>
        <v/>
      </c>
      <c r="AS1147" s="40">
        <f>INDEX(AS$78:AS$91,$D1147)/$E1147</f>
        <v/>
      </c>
      <c r="AT1147" s="40">
        <f>INDEX(AT$78:AT$91,$D1147)/$E1147</f>
        <v/>
      </c>
      <c r="AU1147" s="40">
        <f>INDEX(AU$78:AU$91,$D1147)/$E1147</f>
        <v/>
      </c>
      <c r="AV1147" s="40">
        <f>INDEX(AV$78:AV$91,$D1147)/$E1147</f>
        <v/>
      </c>
      <c r="AW1147" s="40">
        <f>INDEX(AW$78:AW$91,$D1147)/$E1147</f>
        <v/>
      </c>
      <c r="AX1147" s="42">
        <f>NEWEXCISE(INDEX(AX$78:AX$91,$D1147),$E1147)</f>
        <v/>
      </c>
    </row>
    <row r="1148" hidden="1" outlineLevel="2">
      <c r="A1148" s="5" t="inlineStr">
        <is>
          <t>ntx</t>
        </is>
      </c>
      <c r="B1148" s="5" t="inlineStr">
        <is>
          <t>nga</t>
        </is>
      </c>
      <c r="C1148" s="5" t="inlineStr">
        <is>
          <t>nfm</t>
        </is>
      </c>
      <c r="D1148" s="40">
        <f>INDEX(Inputs!$L$5:$L$132,MATCH($B1148&amp;"|"&amp;$C1148,Inputs!$A$5:$A$132,0))</f>
        <v/>
      </c>
      <c r="E1148" s="40">
        <f>INDEX(Inputs!$I$5:$I$132,MATCH($B1148&amp;"|"&amp;$C1148,Inputs!$A$5:$A$132,0))</f>
        <v/>
      </c>
      <c r="F1148" s="39" t="n"/>
      <c r="G1148" s="39" t="n"/>
      <c r="H1148" s="5">
        <f>INDEX(Variables!$B$5:$B$105,MATCH($A1148,Variables!$A$5:$A$105,0))&amp;IF($C1148="",""," | "&amp;INDEX(Mapping!$B$5:$B$26,MATCH($C1148,Mapping!$A$5:$A$26,0))&amp;" | "&amp;INDEX(Mapping!$B$30:$B$41,MATCH($B1148,Mapping!$A$30:$A$41,0)))</f>
        <v/>
      </c>
      <c r="I1148" s="5">
        <f>INDEX(Variables!$C$5:$C$105,MATCH($A1148,Variables!$A$5:$A$105,0))</f>
        <v/>
      </c>
      <c r="J1148" s="5">
        <f>INDEX(Variables!$E$5:$E$105,MATCH($A1148,Variables!$A$5:$A$105,0))</f>
        <v/>
      </c>
      <c r="K1148" s="25">
        <f>LOWER(Settings!$C$4)&amp;".mit."&amp;$A1148&amp;IF($C1148="","","."&amp;$C1148&amp;"."&amp;$B1148)&amp;IF(INDEX(Variables!$D$5:$D$105,MATCH($A1148,Variables!$A$5:$A$105,0))="","","."&amp;INDEX(Variables!$D$5:$D$105,MATCH($A1148,Variables!$A$5:$A$105,0)))&amp;"."&amp;K$5</f>
        <v/>
      </c>
      <c r="L1148" s="41">
        <f>INDEX(L$78:L$91,$D1148)/$E1148</f>
        <v/>
      </c>
      <c r="M1148" s="40">
        <f>INDEX(M$78:M$91,$D1148)/$E1148</f>
        <v/>
      </c>
      <c r="N1148" s="40">
        <f>INDEX(N$78:N$91,$D1148)/$E1148</f>
        <v/>
      </c>
      <c r="O1148" s="40">
        <f>INDEX(O$78:O$91,$D1148)/$E1148</f>
        <v/>
      </c>
      <c r="P1148" s="40">
        <f>INDEX(P$78:P$91,$D1148)/$E1148</f>
        <v/>
      </c>
      <c r="Q1148" s="40">
        <f>INDEX(Q$78:Q$91,$D1148)/$E1148</f>
        <v/>
      </c>
      <c r="R1148" s="40">
        <f>INDEX(R$78:R$91,$D1148)/$E1148</f>
        <v/>
      </c>
      <c r="S1148" s="40">
        <f>INDEX(S$78:S$91,$D1148)/$E1148</f>
        <v/>
      </c>
      <c r="T1148" s="40">
        <f>INDEX(T$78:T$91,$D1148)/$E1148</f>
        <v/>
      </c>
      <c r="U1148" s="40">
        <f>INDEX(U$78:U$91,$D1148)/$E1148</f>
        <v/>
      </c>
      <c r="V1148" s="40">
        <f>INDEX(V$78:V$91,$D1148)/$E1148</f>
        <v/>
      </c>
      <c r="W1148" s="40">
        <f>INDEX(W$78:W$91,$D1148)/$E1148</f>
        <v/>
      </c>
      <c r="X1148" s="40">
        <f>INDEX(X$78:X$91,$D1148)/$E1148</f>
        <v/>
      </c>
      <c r="Y1148" s="40">
        <f>INDEX(Y$78:Y$91,$D1148)/$E1148</f>
        <v/>
      </c>
      <c r="Z1148" s="40">
        <f>INDEX(Z$78:Z$91,$D1148)/$E1148</f>
        <v/>
      </c>
      <c r="AA1148" s="40">
        <f>INDEX(AA$78:AA$91,$D1148)/$E1148</f>
        <v/>
      </c>
      <c r="AB1148" s="40">
        <f>INDEX(AB$78:AB$91,$D1148)/$E1148</f>
        <v/>
      </c>
      <c r="AC1148" s="40">
        <f>INDEX(AC$78:AC$91,$D1148)/$E1148</f>
        <v/>
      </c>
      <c r="AD1148" s="42">
        <f>NEWEXCISE(INDEX(AD$78:AD$91,$D1148),$E1148)</f>
        <v/>
      </c>
      <c r="AE1148" s="25">
        <f>LOWER(Settings!$C$4)&amp;".mit."&amp;$A1148&amp;IF($C1148="","","."&amp;$C1148&amp;"."&amp;$B1148)&amp;IF(INDEX(Variables!$D$5:$D$105,MATCH($A1148,Variables!$A$5:$A$105,0))="","","."&amp;INDEX(Variables!$D$5:$D$105,MATCH($A1148,Variables!$A$5:$A$105,0)))&amp;"."&amp;AE$5</f>
        <v/>
      </c>
      <c r="AF1148" s="41">
        <f>INDEX(AF$78:AF$91,$D1148)/$E1148</f>
        <v/>
      </c>
      <c r="AG1148" s="40">
        <f>INDEX(AG$78:AG$91,$D1148)/$E1148</f>
        <v/>
      </c>
      <c r="AH1148" s="40">
        <f>INDEX(AH$78:AH$91,$D1148)/$E1148</f>
        <v/>
      </c>
      <c r="AI1148" s="40">
        <f>INDEX(AI$78:AI$91,$D1148)/$E1148</f>
        <v/>
      </c>
      <c r="AJ1148" s="40">
        <f>INDEX(AJ$78:AJ$91,$D1148)/$E1148</f>
        <v/>
      </c>
      <c r="AK1148" s="40">
        <f>INDEX(AK$78:AK$91,$D1148)/$E1148</f>
        <v/>
      </c>
      <c r="AL1148" s="40">
        <f>INDEX(AL$78:AL$91,$D1148)/$E1148</f>
        <v/>
      </c>
      <c r="AM1148" s="40">
        <f>INDEX(AM$78:AM$91,$D1148)/$E1148</f>
        <v/>
      </c>
      <c r="AN1148" s="40">
        <f>INDEX(AN$78:AN$91,$D1148)/$E1148</f>
        <v/>
      </c>
      <c r="AO1148" s="40">
        <f>INDEX(AO$78:AO$91,$D1148)/$E1148</f>
        <v/>
      </c>
      <c r="AP1148" s="40">
        <f>INDEX(AP$78:AP$91,$D1148)/$E1148</f>
        <v/>
      </c>
      <c r="AQ1148" s="40">
        <f>INDEX(AQ$78:AQ$91,$D1148)/$E1148</f>
        <v/>
      </c>
      <c r="AR1148" s="40">
        <f>INDEX(AR$78:AR$91,$D1148)/$E1148</f>
        <v/>
      </c>
      <c r="AS1148" s="40">
        <f>INDEX(AS$78:AS$91,$D1148)/$E1148</f>
        <v/>
      </c>
      <c r="AT1148" s="40">
        <f>INDEX(AT$78:AT$91,$D1148)/$E1148</f>
        <v/>
      </c>
      <c r="AU1148" s="40">
        <f>INDEX(AU$78:AU$91,$D1148)/$E1148</f>
        <v/>
      </c>
      <c r="AV1148" s="40">
        <f>INDEX(AV$78:AV$91,$D1148)/$E1148</f>
        <v/>
      </c>
      <c r="AW1148" s="40">
        <f>INDEX(AW$78:AW$91,$D1148)/$E1148</f>
        <v/>
      </c>
      <c r="AX1148" s="42">
        <f>NEWEXCISE(INDEX(AX$78:AX$91,$D1148),$E1148)</f>
        <v/>
      </c>
    </row>
    <row r="1149" hidden="1" outlineLevel="2">
      <c r="A1149" s="5" t="inlineStr">
        <is>
          <t>ntx</t>
        </is>
      </c>
      <c r="B1149" s="5" t="inlineStr">
        <is>
          <t>gso</t>
        </is>
      </c>
      <c r="C1149" s="5" t="inlineStr">
        <is>
          <t>nfm</t>
        </is>
      </c>
      <c r="D1149" s="40">
        <f>INDEX(Inputs!$L$5:$L$132,MATCH($B1149&amp;"|"&amp;$C1149,Inputs!$A$5:$A$132,0))</f>
        <v/>
      </c>
      <c r="E1149" s="40">
        <f>INDEX(Inputs!$I$5:$I$132,MATCH($B1149&amp;"|"&amp;$C1149,Inputs!$A$5:$A$132,0))</f>
        <v/>
      </c>
      <c r="F1149" s="39" t="n"/>
      <c r="G1149" s="39" t="n"/>
      <c r="H1149" s="5">
        <f>INDEX(Variables!$B$5:$B$105,MATCH($A1149,Variables!$A$5:$A$105,0))&amp;IF($C1149="",""," | "&amp;INDEX(Mapping!$B$5:$B$26,MATCH($C1149,Mapping!$A$5:$A$26,0))&amp;" | "&amp;INDEX(Mapping!$B$30:$B$41,MATCH($B1149,Mapping!$A$30:$A$41,0)))</f>
        <v/>
      </c>
      <c r="I1149" s="5">
        <f>INDEX(Variables!$C$5:$C$105,MATCH($A1149,Variables!$A$5:$A$105,0))</f>
        <v/>
      </c>
      <c r="J1149" s="5">
        <f>INDEX(Variables!$E$5:$E$105,MATCH($A1149,Variables!$A$5:$A$105,0))</f>
        <v/>
      </c>
      <c r="K1149" s="25">
        <f>LOWER(Settings!$C$4)&amp;".mit."&amp;$A1149&amp;IF($C1149="","","."&amp;$C1149&amp;"."&amp;$B1149)&amp;IF(INDEX(Variables!$D$5:$D$105,MATCH($A1149,Variables!$A$5:$A$105,0))="","","."&amp;INDEX(Variables!$D$5:$D$105,MATCH($A1149,Variables!$A$5:$A$105,0)))&amp;"."&amp;K$5</f>
        <v/>
      </c>
      <c r="L1149" s="41">
        <f>INDEX(L$78:L$91,$D1149)/$E1149</f>
        <v/>
      </c>
      <c r="M1149" s="40">
        <f>INDEX(M$78:M$91,$D1149)/$E1149</f>
        <v/>
      </c>
      <c r="N1149" s="40">
        <f>INDEX(N$78:N$91,$D1149)/$E1149</f>
        <v/>
      </c>
      <c r="O1149" s="40">
        <f>INDEX(O$78:O$91,$D1149)/$E1149</f>
        <v/>
      </c>
      <c r="P1149" s="40">
        <f>INDEX(P$78:P$91,$D1149)/$E1149</f>
        <v/>
      </c>
      <c r="Q1149" s="40">
        <f>INDEX(Q$78:Q$91,$D1149)/$E1149</f>
        <v/>
      </c>
      <c r="R1149" s="40">
        <f>INDEX(R$78:R$91,$D1149)/$E1149</f>
        <v/>
      </c>
      <c r="S1149" s="40">
        <f>INDEX(S$78:S$91,$D1149)/$E1149</f>
        <v/>
      </c>
      <c r="T1149" s="40">
        <f>INDEX(T$78:T$91,$D1149)/$E1149</f>
        <v/>
      </c>
      <c r="U1149" s="40">
        <f>INDEX(U$78:U$91,$D1149)/$E1149</f>
        <v/>
      </c>
      <c r="V1149" s="40">
        <f>INDEX(V$78:V$91,$D1149)/$E1149</f>
        <v/>
      </c>
      <c r="W1149" s="40">
        <f>INDEX(W$78:W$91,$D1149)/$E1149</f>
        <v/>
      </c>
      <c r="X1149" s="40">
        <f>INDEX(X$78:X$91,$D1149)/$E1149</f>
        <v/>
      </c>
      <c r="Y1149" s="40">
        <f>INDEX(Y$78:Y$91,$D1149)/$E1149</f>
        <v/>
      </c>
      <c r="Z1149" s="40">
        <f>INDEX(Z$78:Z$91,$D1149)/$E1149</f>
        <v/>
      </c>
      <c r="AA1149" s="40">
        <f>INDEX(AA$78:AA$91,$D1149)/$E1149</f>
        <v/>
      </c>
      <c r="AB1149" s="40">
        <f>INDEX(AB$78:AB$91,$D1149)/$E1149</f>
        <v/>
      </c>
      <c r="AC1149" s="40">
        <f>INDEX(AC$78:AC$91,$D1149)/$E1149</f>
        <v/>
      </c>
      <c r="AD1149" s="42">
        <f>NEWEXCISE(INDEX(AD$78:AD$91,$D1149),$E1149)</f>
        <v/>
      </c>
      <c r="AE1149" s="25">
        <f>LOWER(Settings!$C$4)&amp;".mit."&amp;$A1149&amp;IF($C1149="","","."&amp;$C1149&amp;"."&amp;$B1149)&amp;IF(INDEX(Variables!$D$5:$D$105,MATCH($A1149,Variables!$A$5:$A$105,0))="","","."&amp;INDEX(Variables!$D$5:$D$105,MATCH($A1149,Variables!$A$5:$A$105,0)))&amp;"."&amp;AE$5</f>
        <v/>
      </c>
      <c r="AF1149" s="41">
        <f>INDEX(AF$78:AF$91,$D1149)/$E1149</f>
        <v/>
      </c>
      <c r="AG1149" s="40">
        <f>INDEX(AG$78:AG$91,$D1149)/$E1149</f>
        <v/>
      </c>
      <c r="AH1149" s="40">
        <f>INDEX(AH$78:AH$91,$D1149)/$E1149</f>
        <v/>
      </c>
      <c r="AI1149" s="40">
        <f>INDEX(AI$78:AI$91,$D1149)/$E1149</f>
        <v/>
      </c>
      <c r="AJ1149" s="40">
        <f>INDEX(AJ$78:AJ$91,$D1149)/$E1149</f>
        <v/>
      </c>
      <c r="AK1149" s="40">
        <f>INDEX(AK$78:AK$91,$D1149)/$E1149</f>
        <v/>
      </c>
      <c r="AL1149" s="40">
        <f>INDEX(AL$78:AL$91,$D1149)/$E1149</f>
        <v/>
      </c>
      <c r="AM1149" s="40">
        <f>INDEX(AM$78:AM$91,$D1149)/$E1149</f>
        <v/>
      </c>
      <c r="AN1149" s="40">
        <f>INDEX(AN$78:AN$91,$D1149)/$E1149</f>
        <v/>
      </c>
      <c r="AO1149" s="40">
        <f>INDEX(AO$78:AO$91,$D1149)/$E1149</f>
        <v/>
      </c>
      <c r="AP1149" s="40">
        <f>INDEX(AP$78:AP$91,$D1149)/$E1149</f>
        <v/>
      </c>
      <c r="AQ1149" s="40">
        <f>INDEX(AQ$78:AQ$91,$D1149)/$E1149</f>
        <v/>
      </c>
      <c r="AR1149" s="40">
        <f>INDEX(AR$78:AR$91,$D1149)/$E1149</f>
        <v/>
      </c>
      <c r="AS1149" s="40">
        <f>INDEX(AS$78:AS$91,$D1149)/$E1149</f>
        <v/>
      </c>
      <c r="AT1149" s="40">
        <f>INDEX(AT$78:AT$91,$D1149)/$E1149</f>
        <v/>
      </c>
      <c r="AU1149" s="40">
        <f>INDEX(AU$78:AU$91,$D1149)/$E1149</f>
        <v/>
      </c>
      <c r="AV1149" s="40">
        <f>INDEX(AV$78:AV$91,$D1149)/$E1149</f>
        <v/>
      </c>
      <c r="AW1149" s="40">
        <f>INDEX(AW$78:AW$91,$D1149)/$E1149</f>
        <v/>
      </c>
      <c r="AX1149" s="42">
        <f>NEWEXCISE(INDEX(AX$78:AX$91,$D1149),$E1149)</f>
        <v/>
      </c>
    </row>
    <row r="1150" hidden="1" outlineLevel="2">
      <c r="A1150" s="5" t="inlineStr">
        <is>
          <t>ntx</t>
        </is>
      </c>
      <c r="B1150" s="5" t="inlineStr">
        <is>
          <t>die</t>
        </is>
      </c>
      <c r="C1150" s="5" t="inlineStr">
        <is>
          <t>nfm</t>
        </is>
      </c>
      <c r="D1150" s="40">
        <f>INDEX(Inputs!$L$5:$L$132,MATCH($B1150&amp;"|"&amp;$C1150,Inputs!$A$5:$A$132,0))</f>
        <v/>
      </c>
      <c r="E1150" s="40">
        <f>INDEX(Inputs!$I$5:$I$132,MATCH($B1150&amp;"|"&amp;$C1150,Inputs!$A$5:$A$132,0))</f>
        <v/>
      </c>
      <c r="F1150" s="39" t="n"/>
      <c r="G1150" s="39" t="n"/>
      <c r="H1150" s="5">
        <f>INDEX(Variables!$B$5:$B$105,MATCH($A1150,Variables!$A$5:$A$105,0))&amp;IF($C1150="",""," | "&amp;INDEX(Mapping!$B$5:$B$26,MATCH($C1150,Mapping!$A$5:$A$26,0))&amp;" | "&amp;INDEX(Mapping!$B$30:$B$41,MATCH($B1150,Mapping!$A$30:$A$41,0)))</f>
        <v/>
      </c>
      <c r="I1150" s="5">
        <f>INDEX(Variables!$C$5:$C$105,MATCH($A1150,Variables!$A$5:$A$105,0))</f>
        <v/>
      </c>
      <c r="J1150" s="5">
        <f>INDEX(Variables!$E$5:$E$105,MATCH($A1150,Variables!$A$5:$A$105,0))</f>
        <v/>
      </c>
      <c r="K1150" s="25">
        <f>LOWER(Settings!$C$4)&amp;".mit."&amp;$A1150&amp;IF($C1150="","","."&amp;$C1150&amp;"."&amp;$B1150)&amp;IF(INDEX(Variables!$D$5:$D$105,MATCH($A1150,Variables!$A$5:$A$105,0))="","","."&amp;INDEX(Variables!$D$5:$D$105,MATCH($A1150,Variables!$A$5:$A$105,0)))&amp;"."&amp;K$5</f>
        <v/>
      </c>
      <c r="L1150" s="41">
        <f>INDEX(L$78:L$91,$D1150)/$E1150</f>
        <v/>
      </c>
      <c r="M1150" s="40">
        <f>INDEX(M$78:M$91,$D1150)/$E1150</f>
        <v/>
      </c>
      <c r="N1150" s="40">
        <f>INDEX(N$78:N$91,$D1150)/$E1150</f>
        <v/>
      </c>
      <c r="O1150" s="40">
        <f>INDEX(O$78:O$91,$D1150)/$E1150</f>
        <v/>
      </c>
      <c r="P1150" s="40">
        <f>INDEX(P$78:P$91,$D1150)/$E1150</f>
        <v/>
      </c>
      <c r="Q1150" s="40">
        <f>INDEX(Q$78:Q$91,$D1150)/$E1150</f>
        <v/>
      </c>
      <c r="R1150" s="40">
        <f>INDEX(R$78:R$91,$D1150)/$E1150</f>
        <v/>
      </c>
      <c r="S1150" s="40">
        <f>INDEX(S$78:S$91,$D1150)/$E1150</f>
        <v/>
      </c>
      <c r="T1150" s="40">
        <f>INDEX(T$78:T$91,$D1150)/$E1150</f>
        <v/>
      </c>
      <c r="U1150" s="40">
        <f>INDEX(U$78:U$91,$D1150)/$E1150</f>
        <v/>
      </c>
      <c r="V1150" s="40">
        <f>INDEX(V$78:V$91,$D1150)/$E1150</f>
        <v/>
      </c>
      <c r="W1150" s="40">
        <f>INDEX(W$78:W$91,$D1150)/$E1150</f>
        <v/>
      </c>
      <c r="X1150" s="40">
        <f>INDEX(X$78:X$91,$D1150)/$E1150</f>
        <v/>
      </c>
      <c r="Y1150" s="40">
        <f>INDEX(Y$78:Y$91,$D1150)/$E1150</f>
        <v/>
      </c>
      <c r="Z1150" s="40">
        <f>INDEX(Z$78:Z$91,$D1150)/$E1150</f>
        <v/>
      </c>
      <c r="AA1150" s="40">
        <f>INDEX(AA$78:AA$91,$D1150)/$E1150</f>
        <v/>
      </c>
      <c r="AB1150" s="40">
        <f>INDEX(AB$78:AB$91,$D1150)/$E1150</f>
        <v/>
      </c>
      <c r="AC1150" s="40">
        <f>INDEX(AC$78:AC$91,$D1150)/$E1150</f>
        <v/>
      </c>
      <c r="AD1150" s="42">
        <f>NEWEXCISE(INDEX(AD$78:AD$91,$D1150),$E1150)</f>
        <v/>
      </c>
      <c r="AE1150" s="25">
        <f>LOWER(Settings!$C$4)&amp;".mit."&amp;$A1150&amp;IF($C1150="","","."&amp;$C1150&amp;"."&amp;$B1150)&amp;IF(INDEX(Variables!$D$5:$D$105,MATCH($A1150,Variables!$A$5:$A$105,0))="","","."&amp;INDEX(Variables!$D$5:$D$105,MATCH($A1150,Variables!$A$5:$A$105,0)))&amp;"."&amp;AE$5</f>
        <v/>
      </c>
      <c r="AF1150" s="41">
        <f>INDEX(AF$78:AF$91,$D1150)/$E1150</f>
        <v/>
      </c>
      <c r="AG1150" s="40">
        <f>INDEX(AG$78:AG$91,$D1150)/$E1150</f>
        <v/>
      </c>
      <c r="AH1150" s="40">
        <f>INDEX(AH$78:AH$91,$D1150)/$E1150</f>
        <v/>
      </c>
      <c r="AI1150" s="40">
        <f>INDEX(AI$78:AI$91,$D1150)/$E1150</f>
        <v/>
      </c>
      <c r="AJ1150" s="40">
        <f>INDEX(AJ$78:AJ$91,$D1150)/$E1150</f>
        <v/>
      </c>
      <c r="AK1150" s="40">
        <f>INDEX(AK$78:AK$91,$D1150)/$E1150</f>
        <v/>
      </c>
      <c r="AL1150" s="40">
        <f>INDEX(AL$78:AL$91,$D1150)/$E1150</f>
        <v/>
      </c>
      <c r="AM1150" s="40">
        <f>INDEX(AM$78:AM$91,$D1150)/$E1150</f>
        <v/>
      </c>
      <c r="AN1150" s="40">
        <f>INDEX(AN$78:AN$91,$D1150)/$E1150</f>
        <v/>
      </c>
      <c r="AO1150" s="40">
        <f>INDEX(AO$78:AO$91,$D1150)/$E1150</f>
        <v/>
      </c>
      <c r="AP1150" s="40">
        <f>INDEX(AP$78:AP$91,$D1150)/$E1150</f>
        <v/>
      </c>
      <c r="AQ1150" s="40">
        <f>INDEX(AQ$78:AQ$91,$D1150)/$E1150</f>
        <v/>
      </c>
      <c r="AR1150" s="40">
        <f>INDEX(AR$78:AR$91,$D1150)/$E1150</f>
        <v/>
      </c>
      <c r="AS1150" s="40">
        <f>INDEX(AS$78:AS$91,$D1150)/$E1150</f>
        <v/>
      </c>
      <c r="AT1150" s="40">
        <f>INDEX(AT$78:AT$91,$D1150)/$E1150</f>
        <v/>
      </c>
      <c r="AU1150" s="40">
        <f>INDEX(AU$78:AU$91,$D1150)/$E1150</f>
        <v/>
      </c>
      <c r="AV1150" s="40">
        <f>INDEX(AV$78:AV$91,$D1150)/$E1150</f>
        <v/>
      </c>
      <c r="AW1150" s="40">
        <f>INDEX(AW$78:AW$91,$D1150)/$E1150</f>
        <v/>
      </c>
      <c r="AX1150" s="42">
        <f>NEWEXCISE(INDEX(AX$78:AX$91,$D1150),$E1150)</f>
        <v/>
      </c>
    </row>
    <row r="1151" hidden="1" outlineLevel="2">
      <c r="A1151" s="5" t="inlineStr">
        <is>
          <t>ntx</t>
        </is>
      </c>
      <c r="B1151" s="5" t="inlineStr">
        <is>
          <t>lpg</t>
        </is>
      </c>
      <c r="C1151" s="5" t="inlineStr">
        <is>
          <t>nfm</t>
        </is>
      </c>
      <c r="D1151" s="40">
        <f>INDEX(Inputs!$L$5:$L$132,MATCH($B1151&amp;"|"&amp;$C1151,Inputs!$A$5:$A$132,0))</f>
        <v/>
      </c>
      <c r="E1151" s="40">
        <f>INDEX(Inputs!$I$5:$I$132,MATCH($B1151&amp;"|"&amp;$C1151,Inputs!$A$5:$A$132,0))</f>
        <v/>
      </c>
      <c r="F1151" s="39" t="n"/>
      <c r="G1151" s="39" t="n"/>
      <c r="H1151" s="5">
        <f>INDEX(Variables!$B$5:$B$105,MATCH($A1151,Variables!$A$5:$A$105,0))&amp;IF($C1151="",""," | "&amp;INDEX(Mapping!$B$5:$B$26,MATCH($C1151,Mapping!$A$5:$A$26,0))&amp;" | "&amp;INDEX(Mapping!$B$30:$B$41,MATCH($B1151,Mapping!$A$30:$A$41,0)))</f>
        <v/>
      </c>
      <c r="I1151" s="5">
        <f>INDEX(Variables!$C$5:$C$105,MATCH($A1151,Variables!$A$5:$A$105,0))</f>
        <v/>
      </c>
      <c r="J1151" s="5">
        <f>INDEX(Variables!$E$5:$E$105,MATCH($A1151,Variables!$A$5:$A$105,0))</f>
        <v/>
      </c>
      <c r="K1151" s="25">
        <f>LOWER(Settings!$C$4)&amp;".mit."&amp;$A1151&amp;IF($C1151="","","."&amp;$C1151&amp;"."&amp;$B1151)&amp;IF(INDEX(Variables!$D$5:$D$105,MATCH($A1151,Variables!$A$5:$A$105,0))="","","."&amp;INDEX(Variables!$D$5:$D$105,MATCH($A1151,Variables!$A$5:$A$105,0)))&amp;"."&amp;K$5</f>
        <v/>
      </c>
      <c r="L1151" s="41">
        <f>INDEX(L$78:L$91,$D1151)/$E1151</f>
        <v/>
      </c>
      <c r="M1151" s="40">
        <f>INDEX(M$78:M$91,$D1151)/$E1151</f>
        <v/>
      </c>
      <c r="N1151" s="40">
        <f>INDEX(N$78:N$91,$D1151)/$E1151</f>
        <v/>
      </c>
      <c r="O1151" s="40">
        <f>INDEX(O$78:O$91,$D1151)/$E1151</f>
        <v/>
      </c>
      <c r="P1151" s="40">
        <f>INDEX(P$78:P$91,$D1151)/$E1151</f>
        <v/>
      </c>
      <c r="Q1151" s="40">
        <f>INDEX(Q$78:Q$91,$D1151)/$E1151</f>
        <v/>
      </c>
      <c r="R1151" s="40">
        <f>INDEX(R$78:R$91,$D1151)/$E1151</f>
        <v/>
      </c>
      <c r="S1151" s="40">
        <f>INDEX(S$78:S$91,$D1151)/$E1151</f>
        <v/>
      </c>
      <c r="T1151" s="40">
        <f>INDEX(T$78:T$91,$D1151)/$E1151</f>
        <v/>
      </c>
      <c r="U1151" s="40">
        <f>INDEX(U$78:U$91,$D1151)/$E1151</f>
        <v/>
      </c>
      <c r="V1151" s="40">
        <f>INDEX(V$78:V$91,$D1151)/$E1151</f>
        <v/>
      </c>
      <c r="W1151" s="40">
        <f>INDEX(W$78:W$91,$D1151)/$E1151</f>
        <v/>
      </c>
      <c r="X1151" s="40">
        <f>INDEX(X$78:X$91,$D1151)/$E1151</f>
        <v/>
      </c>
      <c r="Y1151" s="40">
        <f>INDEX(Y$78:Y$91,$D1151)/$E1151</f>
        <v/>
      </c>
      <c r="Z1151" s="40">
        <f>INDEX(Z$78:Z$91,$D1151)/$E1151</f>
        <v/>
      </c>
      <c r="AA1151" s="40">
        <f>INDEX(AA$78:AA$91,$D1151)/$E1151</f>
        <v/>
      </c>
      <c r="AB1151" s="40">
        <f>INDEX(AB$78:AB$91,$D1151)/$E1151</f>
        <v/>
      </c>
      <c r="AC1151" s="40">
        <f>INDEX(AC$78:AC$91,$D1151)/$E1151</f>
        <v/>
      </c>
      <c r="AD1151" s="42">
        <f>NEWEXCISE(INDEX(AD$78:AD$91,$D1151),$E1151)</f>
        <v/>
      </c>
      <c r="AE1151" s="25">
        <f>LOWER(Settings!$C$4)&amp;".mit."&amp;$A1151&amp;IF($C1151="","","."&amp;$C1151&amp;"."&amp;$B1151)&amp;IF(INDEX(Variables!$D$5:$D$105,MATCH($A1151,Variables!$A$5:$A$105,0))="","","."&amp;INDEX(Variables!$D$5:$D$105,MATCH($A1151,Variables!$A$5:$A$105,0)))&amp;"."&amp;AE$5</f>
        <v/>
      </c>
      <c r="AF1151" s="41">
        <f>INDEX(AF$78:AF$91,$D1151)/$E1151</f>
        <v/>
      </c>
      <c r="AG1151" s="40">
        <f>INDEX(AG$78:AG$91,$D1151)/$E1151</f>
        <v/>
      </c>
      <c r="AH1151" s="40">
        <f>INDEX(AH$78:AH$91,$D1151)/$E1151</f>
        <v/>
      </c>
      <c r="AI1151" s="40">
        <f>INDEX(AI$78:AI$91,$D1151)/$E1151</f>
        <v/>
      </c>
      <c r="AJ1151" s="40">
        <f>INDEX(AJ$78:AJ$91,$D1151)/$E1151</f>
        <v/>
      </c>
      <c r="AK1151" s="40">
        <f>INDEX(AK$78:AK$91,$D1151)/$E1151</f>
        <v/>
      </c>
      <c r="AL1151" s="40">
        <f>INDEX(AL$78:AL$91,$D1151)/$E1151</f>
        <v/>
      </c>
      <c r="AM1151" s="40">
        <f>INDEX(AM$78:AM$91,$D1151)/$E1151</f>
        <v/>
      </c>
      <c r="AN1151" s="40">
        <f>INDEX(AN$78:AN$91,$D1151)/$E1151</f>
        <v/>
      </c>
      <c r="AO1151" s="40">
        <f>INDEX(AO$78:AO$91,$D1151)/$E1151</f>
        <v/>
      </c>
      <c r="AP1151" s="40">
        <f>INDEX(AP$78:AP$91,$D1151)/$E1151</f>
        <v/>
      </c>
      <c r="AQ1151" s="40">
        <f>INDEX(AQ$78:AQ$91,$D1151)/$E1151</f>
        <v/>
      </c>
      <c r="AR1151" s="40">
        <f>INDEX(AR$78:AR$91,$D1151)/$E1151</f>
        <v/>
      </c>
      <c r="AS1151" s="40">
        <f>INDEX(AS$78:AS$91,$D1151)/$E1151</f>
        <v/>
      </c>
      <c r="AT1151" s="40">
        <f>INDEX(AT$78:AT$91,$D1151)/$E1151</f>
        <v/>
      </c>
      <c r="AU1151" s="40">
        <f>INDEX(AU$78:AU$91,$D1151)/$E1151</f>
        <v/>
      </c>
      <c r="AV1151" s="40">
        <f>INDEX(AV$78:AV$91,$D1151)/$E1151</f>
        <v/>
      </c>
      <c r="AW1151" s="40">
        <f>INDEX(AW$78:AW$91,$D1151)/$E1151</f>
        <v/>
      </c>
      <c r="AX1151" s="42">
        <f>NEWEXCISE(INDEX(AX$78:AX$91,$D1151),$E1151)</f>
        <v/>
      </c>
    </row>
    <row r="1152" hidden="1" outlineLevel="2">
      <c r="A1152" s="5" t="inlineStr">
        <is>
          <t>ntx</t>
        </is>
      </c>
      <c r="B1152" s="5" t="inlineStr">
        <is>
          <t>ker</t>
        </is>
      </c>
      <c r="C1152" s="5" t="inlineStr">
        <is>
          <t>nfm</t>
        </is>
      </c>
      <c r="D1152" s="40">
        <f>INDEX(Inputs!$L$5:$L$132,MATCH($B1152&amp;"|"&amp;$C1152,Inputs!$A$5:$A$132,0))</f>
        <v/>
      </c>
      <c r="E1152" s="40">
        <f>INDEX(Inputs!$I$5:$I$132,MATCH($B1152&amp;"|"&amp;$C1152,Inputs!$A$5:$A$132,0))</f>
        <v/>
      </c>
      <c r="F1152" s="39" t="n"/>
      <c r="G1152" s="39" t="n"/>
      <c r="H1152" s="5">
        <f>INDEX(Variables!$B$5:$B$105,MATCH($A1152,Variables!$A$5:$A$105,0))&amp;IF($C1152="",""," | "&amp;INDEX(Mapping!$B$5:$B$26,MATCH($C1152,Mapping!$A$5:$A$26,0))&amp;" | "&amp;INDEX(Mapping!$B$30:$B$41,MATCH($B1152,Mapping!$A$30:$A$41,0)))</f>
        <v/>
      </c>
      <c r="I1152" s="5">
        <f>INDEX(Variables!$C$5:$C$105,MATCH($A1152,Variables!$A$5:$A$105,0))</f>
        <v/>
      </c>
      <c r="J1152" s="5">
        <f>INDEX(Variables!$E$5:$E$105,MATCH($A1152,Variables!$A$5:$A$105,0))</f>
        <v/>
      </c>
      <c r="K1152" s="25">
        <f>LOWER(Settings!$C$4)&amp;".mit."&amp;$A1152&amp;IF($C1152="","","."&amp;$C1152&amp;"."&amp;$B1152)&amp;IF(INDEX(Variables!$D$5:$D$105,MATCH($A1152,Variables!$A$5:$A$105,0))="","","."&amp;INDEX(Variables!$D$5:$D$105,MATCH($A1152,Variables!$A$5:$A$105,0)))&amp;"."&amp;K$5</f>
        <v/>
      </c>
      <c r="L1152" s="41">
        <f>INDEX(L$78:L$91,$D1152)/$E1152</f>
        <v/>
      </c>
      <c r="M1152" s="40">
        <f>INDEX(M$78:M$91,$D1152)/$E1152</f>
        <v/>
      </c>
      <c r="N1152" s="40">
        <f>INDEX(N$78:N$91,$D1152)/$E1152</f>
        <v/>
      </c>
      <c r="O1152" s="40">
        <f>INDEX(O$78:O$91,$D1152)/$E1152</f>
        <v/>
      </c>
      <c r="P1152" s="40">
        <f>INDEX(P$78:P$91,$D1152)/$E1152</f>
        <v/>
      </c>
      <c r="Q1152" s="40">
        <f>INDEX(Q$78:Q$91,$D1152)/$E1152</f>
        <v/>
      </c>
      <c r="R1152" s="40">
        <f>INDEX(R$78:R$91,$D1152)/$E1152</f>
        <v/>
      </c>
      <c r="S1152" s="40">
        <f>INDEX(S$78:S$91,$D1152)/$E1152</f>
        <v/>
      </c>
      <c r="T1152" s="40">
        <f>INDEX(T$78:T$91,$D1152)/$E1152</f>
        <v/>
      </c>
      <c r="U1152" s="40">
        <f>INDEX(U$78:U$91,$D1152)/$E1152</f>
        <v/>
      </c>
      <c r="V1152" s="40">
        <f>INDEX(V$78:V$91,$D1152)/$E1152</f>
        <v/>
      </c>
      <c r="W1152" s="40">
        <f>INDEX(W$78:W$91,$D1152)/$E1152</f>
        <v/>
      </c>
      <c r="X1152" s="40">
        <f>INDEX(X$78:X$91,$D1152)/$E1152</f>
        <v/>
      </c>
      <c r="Y1152" s="40">
        <f>INDEX(Y$78:Y$91,$D1152)/$E1152</f>
        <v/>
      </c>
      <c r="Z1152" s="40">
        <f>INDEX(Z$78:Z$91,$D1152)/$E1152</f>
        <v/>
      </c>
      <c r="AA1152" s="40">
        <f>INDEX(AA$78:AA$91,$D1152)/$E1152</f>
        <v/>
      </c>
      <c r="AB1152" s="40">
        <f>INDEX(AB$78:AB$91,$D1152)/$E1152</f>
        <v/>
      </c>
      <c r="AC1152" s="40">
        <f>INDEX(AC$78:AC$91,$D1152)/$E1152</f>
        <v/>
      </c>
      <c r="AD1152" s="42">
        <f>NEWEXCISE(INDEX(AD$78:AD$91,$D1152),$E1152)</f>
        <v/>
      </c>
      <c r="AE1152" s="25">
        <f>LOWER(Settings!$C$4)&amp;".mit."&amp;$A1152&amp;IF($C1152="","","."&amp;$C1152&amp;"."&amp;$B1152)&amp;IF(INDEX(Variables!$D$5:$D$105,MATCH($A1152,Variables!$A$5:$A$105,0))="","","."&amp;INDEX(Variables!$D$5:$D$105,MATCH($A1152,Variables!$A$5:$A$105,0)))&amp;"."&amp;AE$5</f>
        <v/>
      </c>
      <c r="AF1152" s="41">
        <f>INDEX(AF$78:AF$91,$D1152)/$E1152</f>
        <v/>
      </c>
      <c r="AG1152" s="40">
        <f>INDEX(AG$78:AG$91,$D1152)/$E1152</f>
        <v/>
      </c>
      <c r="AH1152" s="40">
        <f>INDEX(AH$78:AH$91,$D1152)/$E1152</f>
        <v/>
      </c>
      <c r="AI1152" s="40">
        <f>INDEX(AI$78:AI$91,$D1152)/$E1152</f>
        <v/>
      </c>
      <c r="AJ1152" s="40">
        <f>INDEX(AJ$78:AJ$91,$D1152)/$E1152</f>
        <v/>
      </c>
      <c r="AK1152" s="40">
        <f>INDEX(AK$78:AK$91,$D1152)/$E1152</f>
        <v/>
      </c>
      <c r="AL1152" s="40">
        <f>INDEX(AL$78:AL$91,$D1152)/$E1152</f>
        <v/>
      </c>
      <c r="AM1152" s="40">
        <f>INDEX(AM$78:AM$91,$D1152)/$E1152</f>
        <v/>
      </c>
      <c r="AN1152" s="40">
        <f>INDEX(AN$78:AN$91,$D1152)/$E1152</f>
        <v/>
      </c>
      <c r="AO1152" s="40">
        <f>INDEX(AO$78:AO$91,$D1152)/$E1152</f>
        <v/>
      </c>
      <c r="AP1152" s="40">
        <f>INDEX(AP$78:AP$91,$D1152)/$E1152</f>
        <v/>
      </c>
      <c r="AQ1152" s="40">
        <f>INDEX(AQ$78:AQ$91,$D1152)/$E1152</f>
        <v/>
      </c>
      <c r="AR1152" s="40">
        <f>INDEX(AR$78:AR$91,$D1152)/$E1152</f>
        <v/>
      </c>
      <c r="AS1152" s="40">
        <f>INDEX(AS$78:AS$91,$D1152)/$E1152</f>
        <v/>
      </c>
      <c r="AT1152" s="40">
        <f>INDEX(AT$78:AT$91,$D1152)/$E1152</f>
        <v/>
      </c>
      <c r="AU1152" s="40">
        <f>INDEX(AU$78:AU$91,$D1152)/$E1152</f>
        <v/>
      </c>
      <c r="AV1152" s="40">
        <f>INDEX(AV$78:AV$91,$D1152)/$E1152</f>
        <v/>
      </c>
      <c r="AW1152" s="40">
        <f>INDEX(AW$78:AW$91,$D1152)/$E1152</f>
        <v/>
      </c>
      <c r="AX1152" s="42">
        <f>NEWEXCISE(INDEX(AX$78:AX$91,$D1152),$E1152)</f>
        <v/>
      </c>
    </row>
    <row r="1153" hidden="1" outlineLevel="2">
      <c r="A1153" s="5" t="inlineStr">
        <is>
          <t>ntx</t>
        </is>
      </c>
      <c r="B1153" s="5" t="inlineStr">
        <is>
          <t>oop</t>
        </is>
      </c>
      <c r="C1153" s="5" t="inlineStr">
        <is>
          <t>nfm</t>
        </is>
      </c>
      <c r="D1153" s="40">
        <f>INDEX(Inputs!$L$5:$L$132,MATCH($B1153&amp;"|"&amp;$C1153,Inputs!$A$5:$A$132,0))</f>
        <v/>
      </c>
      <c r="E1153" s="40">
        <f>INDEX(Inputs!$I$5:$I$132,MATCH($B1153&amp;"|"&amp;$C1153,Inputs!$A$5:$A$132,0))</f>
        <v/>
      </c>
      <c r="F1153" s="39" t="n"/>
      <c r="G1153" s="39" t="n"/>
      <c r="H1153" s="5">
        <f>INDEX(Variables!$B$5:$B$105,MATCH($A1153,Variables!$A$5:$A$105,0))&amp;IF($C1153="",""," | "&amp;INDEX(Mapping!$B$5:$B$26,MATCH($C1153,Mapping!$A$5:$A$26,0))&amp;" | "&amp;INDEX(Mapping!$B$30:$B$41,MATCH($B1153,Mapping!$A$30:$A$41,0)))</f>
        <v/>
      </c>
      <c r="I1153" s="5">
        <f>INDEX(Variables!$C$5:$C$105,MATCH($A1153,Variables!$A$5:$A$105,0))</f>
        <v/>
      </c>
      <c r="J1153" s="5">
        <f>INDEX(Variables!$E$5:$E$105,MATCH($A1153,Variables!$A$5:$A$105,0))</f>
        <v/>
      </c>
      <c r="K1153" s="25">
        <f>LOWER(Settings!$C$4)&amp;".mit."&amp;$A1153&amp;IF($C1153="","","."&amp;$C1153&amp;"."&amp;$B1153)&amp;IF(INDEX(Variables!$D$5:$D$105,MATCH($A1153,Variables!$A$5:$A$105,0))="","","."&amp;INDEX(Variables!$D$5:$D$105,MATCH($A1153,Variables!$A$5:$A$105,0)))&amp;"."&amp;K$5</f>
        <v/>
      </c>
      <c r="L1153" s="41">
        <f>INDEX(L$78:L$91,$D1153)/$E1153</f>
        <v/>
      </c>
      <c r="M1153" s="40">
        <f>INDEX(M$78:M$91,$D1153)/$E1153</f>
        <v/>
      </c>
      <c r="N1153" s="40">
        <f>INDEX(N$78:N$91,$D1153)/$E1153</f>
        <v/>
      </c>
      <c r="O1153" s="40">
        <f>INDEX(O$78:O$91,$D1153)/$E1153</f>
        <v/>
      </c>
      <c r="P1153" s="40">
        <f>INDEX(P$78:P$91,$D1153)/$E1153</f>
        <v/>
      </c>
      <c r="Q1153" s="40">
        <f>INDEX(Q$78:Q$91,$D1153)/$E1153</f>
        <v/>
      </c>
      <c r="R1153" s="40">
        <f>INDEX(R$78:R$91,$D1153)/$E1153</f>
        <v/>
      </c>
      <c r="S1153" s="40">
        <f>INDEX(S$78:S$91,$D1153)/$E1153</f>
        <v/>
      </c>
      <c r="T1153" s="40">
        <f>INDEX(T$78:T$91,$D1153)/$E1153</f>
        <v/>
      </c>
      <c r="U1153" s="40">
        <f>INDEX(U$78:U$91,$D1153)/$E1153</f>
        <v/>
      </c>
      <c r="V1153" s="40">
        <f>INDEX(V$78:V$91,$D1153)/$E1153</f>
        <v/>
      </c>
      <c r="W1153" s="40">
        <f>INDEX(W$78:W$91,$D1153)/$E1153</f>
        <v/>
      </c>
      <c r="X1153" s="40">
        <f>INDEX(X$78:X$91,$D1153)/$E1153</f>
        <v/>
      </c>
      <c r="Y1153" s="40">
        <f>INDEX(Y$78:Y$91,$D1153)/$E1153</f>
        <v/>
      </c>
      <c r="Z1153" s="40">
        <f>INDEX(Z$78:Z$91,$D1153)/$E1153</f>
        <v/>
      </c>
      <c r="AA1153" s="40">
        <f>INDEX(AA$78:AA$91,$D1153)/$E1153</f>
        <v/>
      </c>
      <c r="AB1153" s="40">
        <f>INDEX(AB$78:AB$91,$D1153)/$E1153</f>
        <v/>
      </c>
      <c r="AC1153" s="40">
        <f>INDEX(AC$78:AC$91,$D1153)/$E1153</f>
        <v/>
      </c>
      <c r="AD1153" s="42">
        <f>NEWEXCISE(INDEX(AD$78:AD$91,$D1153),$E1153)</f>
        <v/>
      </c>
      <c r="AE1153" s="25">
        <f>LOWER(Settings!$C$4)&amp;".mit."&amp;$A1153&amp;IF($C1153="","","."&amp;$C1153&amp;"."&amp;$B1153)&amp;IF(INDEX(Variables!$D$5:$D$105,MATCH($A1153,Variables!$A$5:$A$105,0))="","","."&amp;INDEX(Variables!$D$5:$D$105,MATCH($A1153,Variables!$A$5:$A$105,0)))&amp;"."&amp;AE$5</f>
        <v/>
      </c>
      <c r="AF1153" s="41">
        <f>INDEX(AF$78:AF$91,$D1153)/$E1153</f>
        <v/>
      </c>
      <c r="AG1153" s="40">
        <f>INDEX(AG$78:AG$91,$D1153)/$E1153</f>
        <v/>
      </c>
      <c r="AH1153" s="40">
        <f>INDEX(AH$78:AH$91,$D1153)/$E1153</f>
        <v/>
      </c>
      <c r="AI1153" s="40">
        <f>INDEX(AI$78:AI$91,$D1153)/$E1153</f>
        <v/>
      </c>
      <c r="AJ1153" s="40">
        <f>INDEX(AJ$78:AJ$91,$D1153)/$E1153</f>
        <v/>
      </c>
      <c r="AK1153" s="40">
        <f>INDEX(AK$78:AK$91,$D1153)/$E1153</f>
        <v/>
      </c>
      <c r="AL1153" s="40">
        <f>INDEX(AL$78:AL$91,$D1153)/$E1153</f>
        <v/>
      </c>
      <c r="AM1153" s="40">
        <f>INDEX(AM$78:AM$91,$D1153)/$E1153</f>
        <v/>
      </c>
      <c r="AN1153" s="40">
        <f>INDEX(AN$78:AN$91,$D1153)/$E1153</f>
        <v/>
      </c>
      <c r="AO1153" s="40">
        <f>INDEX(AO$78:AO$91,$D1153)/$E1153</f>
        <v/>
      </c>
      <c r="AP1153" s="40">
        <f>INDEX(AP$78:AP$91,$D1153)/$E1153</f>
        <v/>
      </c>
      <c r="AQ1153" s="40">
        <f>INDEX(AQ$78:AQ$91,$D1153)/$E1153</f>
        <v/>
      </c>
      <c r="AR1153" s="40">
        <f>INDEX(AR$78:AR$91,$D1153)/$E1153</f>
        <v/>
      </c>
      <c r="AS1153" s="40">
        <f>INDEX(AS$78:AS$91,$D1153)/$E1153</f>
        <v/>
      </c>
      <c r="AT1153" s="40">
        <f>INDEX(AT$78:AT$91,$D1153)/$E1153</f>
        <v/>
      </c>
      <c r="AU1153" s="40">
        <f>INDEX(AU$78:AU$91,$D1153)/$E1153</f>
        <v/>
      </c>
      <c r="AV1153" s="40">
        <f>INDEX(AV$78:AV$91,$D1153)/$E1153</f>
        <v/>
      </c>
      <c r="AW1153" s="40">
        <f>INDEX(AW$78:AW$91,$D1153)/$E1153</f>
        <v/>
      </c>
      <c r="AX1153" s="42">
        <f>NEWEXCISE(INDEX(AX$78:AX$91,$D1153),$E1153)</f>
        <v/>
      </c>
    </row>
    <row r="1154" hidden="1" outlineLevel="2">
      <c r="A1154" s="5" t="inlineStr">
        <is>
          <t>ntx</t>
        </is>
      </c>
      <c r="B1154" s="5" t="inlineStr">
        <is>
          <t>bio</t>
        </is>
      </c>
      <c r="C1154" s="5" t="inlineStr">
        <is>
          <t>nfm</t>
        </is>
      </c>
      <c r="D1154" s="40">
        <f>INDEX(Inputs!$L$5:$L$132,MATCH($B1154&amp;"|"&amp;$C1154,Inputs!$A$5:$A$132,0))</f>
        <v/>
      </c>
      <c r="E1154" s="40">
        <f>INDEX(Inputs!$I$5:$I$132,MATCH($B1154&amp;"|"&amp;$C1154,Inputs!$A$5:$A$132,0))</f>
        <v/>
      </c>
      <c r="F1154" s="39" t="n"/>
      <c r="G1154" s="39" t="n"/>
      <c r="H1154" s="5">
        <f>INDEX(Variables!$B$5:$B$105,MATCH($A1154,Variables!$A$5:$A$105,0))&amp;IF($C1154="",""," | "&amp;INDEX(Mapping!$B$5:$B$26,MATCH($C1154,Mapping!$A$5:$A$26,0))&amp;" | "&amp;INDEX(Mapping!$B$30:$B$41,MATCH($B1154,Mapping!$A$30:$A$41,0)))</f>
        <v/>
      </c>
      <c r="I1154" s="5">
        <f>INDEX(Variables!$C$5:$C$105,MATCH($A1154,Variables!$A$5:$A$105,0))</f>
        <v/>
      </c>
      <c r="J1154" s="5">
        <f>INDEX(Variables!$E$5:$E$105,MATCH($A1154,Variables!$A$5:$A$105,0))</f>
        <v/>
      </c>
      <c r="K1154" s="25">
        <f>LOWER(Settings!$C$4)&amp;".mit."&amp;$A1154&amp;IF($C1154="","","."&amp;$C1154&amp;"."&amp;$B1154)&amp;IF(INDEX(Variables!$D$5:$D$105,MATCH($A1154,Variables!$A$5:$A$105,0))="","","."&amp;INDEX(Variables!$D$5:$D$105,MATCH($A1154,Variables!$A$5:$A$105,0)))&amp;"."&amp;K$5</f>
        <v/>
      </c>
      <c r="L1154" s="41">
        <f>INDEX(L$78:L$91,$D1154)/$E1154</f>
        <v/>
      </c>
      <c r="M1154" s="40">
        <f>INDEX(M$78:M$91,$D1154)/$E1154</f>
        <v/>
      </c>
      <c r="N1154" s="40">
        <f>INDEX(N$78:N$91,$D1154)/$E1154</f>
        <v/>
      </c>
      <c r="O1154" s="40">
        <f>INDEX(O$78:O$91,$D1154)/$E1154</f>
        <v/>
      </c>
      <c r="P1154" s="40">
        <f>INDEX(P$78:P$91,$D1154)/$E1154</f>
        <v/>
      </c>
      <c r="Q1154" s="40">
        <f>INDEX(Q$78:Q$91,$D1154)/$E1154</f>
        <v/>
      </c>
      <c r="R1154" s="40">
        <f>INDEX(R$78:R$91,$D1154)/$E1154</f>
        <v/>
      </c>
      <c r="S1154" s="40">
        <f>INDEX(S$78:S$91,$D1154)/$E1154</f>
        <v/>
      </c>
      <c r="T1154" s="40">
        <f>INDEX(T$78:T$91,$D1154)/$E1154</f>
        <v/>
      </c>
      <c r="U1154" s="40">
        <f>INDEX(U$78:U$91,$D1154)/$E1154</f>
        <v/>
      </c>
      <c r="V1154" s="40">
        <f>INDEX(V$78:V$91,$D1154)/$E1154</f>
        <v/>
      </c>
      <c r="W1154" s="40">
        <f>INDEX(W$78:W$91,$D1154)/$E1154</f>
        <v/>
      </c>
      <c r="X1154" s="40">
        <f>INDEX(X$78:X$91,$D1154)/$E1154</f>
        <v/>
      </c>
      <c r="Y1154" s="40">
        <f>INDEX(Y$78:Y$91,$D1154)/$E1154</f>
        <v/>
      </c>
      <c r="Z1154" s="40">
        <f>INDEX(Z$78:Z$91,$D1154)/$E1154</f>
        <v/>
      </c>
      <c r="AA1154" s="40">
        <f>INDEX(AA$78:AA$91,$D1154)/$E1154</f>
        <v/>
      </c>
      <c r="AB1154" s="40">
        <f>INDEX(AB$78:AB$91,$D1154)/$E1154</f>
        <v/>
      </c>
      <c r="AC1154" s="40">
        <f>INDEX(AC$78:AC$91,$D1154)/$E1154</f>
        <v/>
      </c>
      <c r="AD1154" s="42">
        <f>NEWEXCISE(INDEX(AD$78:AD$91,$D1154),$E1154)</f>
        <v/>
      </c>
      <c r="AE1154" s="25">
        <f>LOWER(Settings!$C$4)&amp;".mit."&amp;$A1154&amp;IF($C1154="","","."&amp;$C1154&amp;"."&amp;$B1154)&amp;IF(INDEX(Variables!$D$5:$D$105,MATCH($A1154,Variables!$A$5:$A$105,0))="","","."&amp;INDEX(Variables!$D$5:$D$105,MATCH($A1154,Variables!$A$5:$A$105,0)))&amp;"."&amp;AE$5</f>
        <v/>
      </c>
      <c r="AF1154" s="41">
        <f>INDEX(AF$78:AF$91,$D1154)/$E1154</f>
        <v/>
      </c>
      <c r="AG1154" s="40">
        <f>INDEX(AG$78:AG$91,$D1154)/$E1154</f>
        <v/>
      </c>
      <c r="AH1154" s="40">
        <f>INDEX(AH$78:AH$91,$D1154)/$E1154</f>
        <v/>
      </c>
      <c r="AI1154" s="40">
        <f>INDEX(AI$78:AI$91,$D1154)/$E1154</f>
        <v/>
      </c>
      <c r="AJ1154" s="40">
        <f>INDEX(AJ$78:AJ$91,$D1154)/$E1154</f>
        <v/>
      </c>
      <c r="AK1154" s="40">
        <f>INDEX(AK$78:AK$91,$D1154)/$E1154</f>
        <v/>
      </c>
      <c r="AL1154" s="40">
        <f>INDEX(AL$78:AL$91,$D1154)/$E1154</f>
        <v/>
      </c>
      <c r="AM1154" s="40">
        <f>INDEX(AM$78:AM$91,$D1154)/$E1154</f>
        <v/>
      </c>
      <c r="AN1154" s="40">
        <f>INDEX(AN$78:AN$91,$D1154)/$E1154</f>
        <v/>
      </c>
      <c r="AO1154" s="40">
        <f>INDEX(AO$78:AO$91,$D1154)/$E1154</f>
        <v/>
      </c>
      <c r="AP1154" s="40">
        <f>INDEX(AP$78:AP$91,$D1154)/$E1154</f>
        <v/>
      </c>
      <c r="AQ1154" s="40">
        <f>INDEX(AQ$78:AQ$91,$D1154)/$E1154</f>
        <v/>
      </c>
      <c r="AR1154" s="40">
        <f>INDEX(AR$78:AR$91,$D1154)/$E1154</f>
        <v/>
      </c>
      <c r="AS1154" s="40">
        <f>INDEX(AS$78:AS$91,$D1154)/$E1154</f>
        <v/>
      </c>
      <c r="AT1154" s="40">
        <f>INDEX(AT$78:AT$91,$D1154)/$E1154</f>
        <v/>
      </c>
      <c r="AU1154" s="40">
        <f>INDEX(AU$78:AU$91,$D1154)/$E1154</f>
        <v/>
      </c>
      <c r="AV1154" s="40">
        <f>INDEX(AV$78:AV$91,$D1154)/$E1154</f>
        <v/>
      </c>
      <c r="AW1154" s="40">
        <f>INDEX(AW$78:AW$91,$D1154)/$E1154</f>
        <v/>
      </c>
      <c r="AX1154" s="42">
        <f>NEWEXCISE(INDEX(AX$78:AX$91,$D1154),$E1154)</f>
        <v/>
      </c>
    </row>
    <row r="1155" hidden="1" outlineLevel="2"/>
    <row r="1156" hidden="1" outlineLevel="2">
      <c r="A1156" s="5" t="inlineStr">
        <is>
          <t>nce</t>
        </is>
      </c>
      <c r="B1156" s="5" t="inlineStr">
        <is>
          <t>coa</t>
        </is>
      </c>
      <c r="C1156" s="5" t="inlineStr">
        <is>
          <t>nfm</t>
        </is>
      </c>
      <c r="D1156" s="39" t="n"/>
      <c r="E1156" s="39" t="n"/>
      <c r="F1156" s="39" t="n"/>
      <c r="G1156" s="39" t="n"/>
      <c r="H1156" s="5">
        <f>INDEX(Variables!$B$5:$B$105,MATCH($A1156,Variables!$A$5:$A$105,0))&amp;IF($C1156="",""," | "&amp;INDEX(Mapping!$B$5:$B$26,MATCH($C1156,Mapping!$A$5:$A$26,0))&amp;" | "&amp;INDEX(Mapping!$B$30:$B$41,MATCH($B1156,Mapping!$A$30:$A$41,0)))</f>
        <v/>
      </c>
      <c r="I1156" s="5">
        <f>INDEX(Variables!$C$5:$C$105,MATCH($A1156,Variables!$A$5:$A$105,0))</f>
        <v/>
      </c>
      <c r="J1156" s="5">
        <f>INDEX(Variables!$E$5:$E$105,MATCH($A1156,Variables!$A$5:$A$105,0))</f>
        <v/>
      </c>
      <c r="K1156" s="25">
        <f>LOWER(Settings!$C$4)&amp;".mit."&amp;$A1156&amp;IF($C1156="","","."&amp;$C1156&amp;"."&amp;$B1156)&amp;IF(INDEX(Variables!$D$5:$D$105,MATCH($A1156,Variables!$A$5:$A$105,0))="","","."&amp;INDEX(Variables!$D$5:$D$105,MATCH($A1156,Variables!$A$5:$A$105,0)))&amp;"."&amp;K$5</f>
        <v/>
      </c>
      <c r="L1156" s="41">
        <f>L1129+L1138+L1147</f>
        <v/>
      </c>
      <c r="M1156" s="40">
        <f>M1129+M1138+M1147</f>
        <v/>
      </c>
      <c r="N1156" s="40">
        <f>N1129+N1138+N1147</f>
        <v/>
      </c>
      <c r="O1156" s="40">
        <f>O1129+O1138+O1147</f>
        <v/>
      </c>
      <c r="P1156" s="40">
        <f>P1129+P1138+P1147</f>
        <v/>
      </c>
      <c r="Q1156" s="40">
        <f>Q1129+Q1138+Q1147</f>
        <v/>
      </c>
      <c r="R1156" s="40">
        <f>R1129+R1138+R1147</f>
        <v/>
      </c>
      <c r="S1156" s="40">
        <f>S1129+S1138+S1147</f>
        <v/>
      </c>
      <c r="T1156" s="40">
        <f>T1129+T1138+T1147</f>
        <v/>
      </c>
      <c r="U1156" s="40">
        <f>U1129+U1138+U1147</f>
        <v/>
      </c>
      <c r="V1156" s="40">
        <f>V1129+V1138+V1147</f>
        <v/>
      </c>
      <c r="W1156" s="40">
        <f>W1129+W1138+W1147</f>
        <v/>
      </c>
      <c r="X1156" s="40">
        <f>X1129+X1138+X1147</f>
        <v/>
      </c>
      <c r="Y1156" s="40">
        <f>Y1129+Y1138+Y1147</f>
        <v/>
      </c>
      <c r="Z1156" s="40">
        <f>Z1129+Z1138+Z1147</f>
        <v/>
      </c>
      <c r="AA1156" s="40">
        <f>AA1129+AA1138+AA1147</f>
        <v/>
      </c>
      <c r="AB1156" s="40">
        <f>AB1129+AB1138+AB1147</f>
        <v/>
      </c>
      <c r="AC1156" s="40">
        <f>AC1129+AC1138+AC1147</f>
        <v/>
      </c>
      <c r="AD1156" s="42">
        <f>NEWPOLICY(AD1129,AD1138,AD1147)</f>
        <v/>
      </c>
      <c r="AE1156" s="25">
        <f>LOWER(Settings!$C$4)&amp;".mit."&amp;$A1156&amp;IF($C1156="","","."&amp;$C1156&amp;"."&amp;$B1156)&amp;IF(INDEX(Variables!$D$5:$D$105,MATCH($A1156,Variables!$A$5:$A$105,0))="","","."&amp;INDEX(Variables!$D$5:$D$105,MATCH($A1156,Variables!$A$5:$A$105,0)))&amp;"."&amp;AE$5</f>
        <v/>
      </c>
      <c r="AF1156" s="41">
        <f>AF1129+AF1138+AF1147</f>
        <v/>
      </c>
      <c r="AG1156" s="40">
        <f>AG1129+AG1138+AG1147</f>
        <v/>
      </c>
      <c r="AH1156" s="40">
        <f>AH1129+AH1138+AH1147</f>
        <v/>
      </c>
      <c r="AI1156" s="40">
        <f>AI1129+AI1138+AI1147</f>
        <v/>
      </c>
      <c r="AJ1156" s="40">
        <f>AJ1129+AJ1138+AJ1147</f>
        <v/>
      </c>
      <c r="AK1156" s="40">
        <f>AK1129+AK1138+AK1147</f>
        <v/>
      </c>
      <c r="AL1156" s="40">
        <f>AL1129+AL1138+AL1147</f>
        <v/>
      </c>
      <c r="AM1156" s="40">
        <f>AM1129+AM1138+AM1147</f>
        <v/>
      </c>
      <c r="AN1156" s="40">
        <f>AN1129+AN1138+AN1147</f>
        <v/>
      </c>
      <c r="AO1156" s="40">
        <f>AO1129+AO1138+AO1147</f>
        <v/>
      </c>
      <c r="AP1156" s="40">
        <f>AP1129+AP1138+AP1147</f>
        <v/>
      </c>
      <c r="AQ1156" s="40">
        <f>AQ1129+AQ1138+AQ1147</f>
        <v/>
      </c>
      <c r="AR1156" s="40">
        <f>AR1129+AR1138+AR1147</f>
        <v/>
      </c>
      <c r="AS1156" s="40">
        <f>AS1129+AS1138+AS1147</f>
        <v/>
      </c>
      <c r="AT1156" s="40">
        <f>AT1129+AT1138+AT1147</f>
        <v/>
      </c>
      <c r="AU1156" s="40">
        <f>AU1129+AU1138+AU1147</f>
        <v/>
      </c>
      <c r="AV1156" s="40">
        <f>AV1129+AV1138+AV1147</f>
        <v/>
      </c>
      <c r="AW1156" s="40">
        <f>AW1129+AW1138+AW1147</f>
        <v/>
      </c>
      <c r="AX1156" s="42">
        <f>NEWPOLICY(AX1129,AX1138,AX1147)</f>
        <v/>
      </c>
    </row>
    <row r="1157" hidden="1" outlineLevel="2">
      <c r="A1157" s="5" t="inlineStr">
        <is>
          <t>nce</t>
        </is>
      </c>
      <c r="B1157" s="5" t="inlineStr">
        <is>
          <t>nga</t>
        </is>
      </c>
      <c r="C1157" s="5" t="inlineStr">
        <is>
          <t>nfm</t>
        </is>
      </c>
      <c r="D1157" s="39" t="n"/>
      <c r="E1157" s="39" t="n"/>
      <c r="F1157" s="39" t="n"/>
      <c r="G1157" s="39" t="n"/>
      <c r="H1157" s="5">
        <f>INDEX(Variables!$B$5:$B$105,MATCH($A1157,Variables!$A$5:$A$105,0))&amp;IF($C1157="",""," | "&amp;INDEX(Mapping!$B$5:$B$26,MATCH($C1157,Mapping!$A$5:$A$26,0))&amp;" | "&amp;INDEX(Mapping!$B$30:$B$41,MATCH($B1157,Mapping!$A$30:$A$41,0)))</f>
        <v/>
      </c>
      <c r="I1157" s="5">
        <f>INDEX(Variables!$C$5:$C$105,MATCH($A1157,Variables!$A$5:$A$105,0))</f>
        <v/>
      </c>
      <c r="J1157" s="5">
        <f>INDEX(Variables!$E$5:$E$105,MATCH($A1157,Variables!$A$5:$A$105,0))</f>
        <v/>
      </c>
      <c r="K1157" s="25">
        <f>LOWER(Settings!$C$4)&amp;".mit."&amp;$A1157&amp;IF($C1157="","","."&amp;$C1157&amp;"."&amp;$B1157)&amp;IF(INDEX(Variables!$D$5:$D$105,MATCH($A1157,Variables!$A$5:$A$105,0))="","","."&amp;INDEX(Variables!$D$5:$D$105,MATCH($A1157,Variables!$A$5:$A$105,0)))&amp;"."&amp;K$5</f>
        <v/>
      </c>
      <c r="L1157" s="41">
        <f>L1130+L1139+L1148</f>
        <v/>
      </c>
      <c r="M1157" s="40">
        <f>M1130+M1139+M1148</f>
        <v/>
      </c>
      <c r="N1157" s="40">
        <f>N1130+N1139+N1148</f>
        <v/>
      </c>
      <c r="O1157" s="40">
        <f>O1130+O1139+O1148</f>
        <v/>
      </c>
      <c r="P1157" s="40">
        <f>P1130+P1139+P1148</f>
        <v/>
      </c>
      <c r="Q1157" s="40">
        <f>Q1130+Q1139+Q1148</f>
        <v/>
      </c>
      <c r="R1157" s="40">
        <f>R1130+R1139+R1148</f>
        <v/>
      </c>
      <c r="S1157" s="40">
        <f>S1130+S1139+S1148</f>
        <v/>
      </c>
      <c r="T1157" s="40">
        <f>T1130+T1139+T1148</f>
        <v/>
      </c>
      <c r="U1157" s="40">
        <f>U1130+U1139+U1148</f>
        <v/>
      </c>
      <c r="V1157" s="40">
        <f>V1130+V1139+V1148</f>
        <v/>
      </c>
      <c r="W1157" s="40">
        <f>W1130+W1139+W1148</f>
        <v/>
      </c>
      <c r="X1157" s="40">
        <f>X1130+X1139+X1148</f>
        <v/>
      </c>
      <c r="Y1157" s="40">
        <f>Y1130+Y1139+Y1148</f>
        <v/>
      </c>
      <c r="Z1157" s="40">
        <f>Z1130+Z1139+Z1148</f>
        <v/>
      </c>
      <c r="AA1157" s="40">
        <f>AA1130+AA1139+AA1148</f>
        <v/>
      </c>
      <c r="AB1157" s="40">
        <f>AB1130+AB1139+AB1148</f>
        <v/>
      </c>
      <c r="AC1157" s="40">
        <f>AC1130+AC1139+AC1148</f>
        <v/>
      </c>
      <c r="AD1157" s="42">
        <f>NEWPOLICY(AD1130,AD1139,AD1148)</f>
        <v/>
      </c>
      <c r="AE1157" s="25">
        <f>LOWER(Settings!$C$4)&amp;".mit."&amp;$A1157&amp;IF($C1157="","","."&amp;$C1157&amp;"."&amp;$B1157)&amp;IF(INDEX(Variables!$D$5:$D$105,MATCH($A1157,Variables!$A$5:$A$105,0))="","","."&amp;INDEX(Variables!$D$5:$D$105,MATCH($A1157,Variables!$A$5:$A$105,0)))&amp;"."&amp;AE$5</f>
        <v/>
      </c>
      <c r="AF1157" s="41">
        <f>AF1130+AF1139+AF1148</f>
        <v/>
      </c>
      <c r="AG1157" s="40">
        <f>AG1130+AG1139+AG1148</f>
        <v/>
      </c>
      <c r="AH1157" s="40">
        <f>AH1130+AH1139+AH1148</f>
        <v/>
      </c>
      <c r="AI1157" s="40">
        <f>AI1130+AI1139+AI1148</f>
        <v/>
      </c>
      <c r="AJ1157" s="40">
        <f>AJ1130+AJ1139+AJ1148</f>
        <v/>
      </c>
      <c r="AK1157" s="40">
        <f>AK1130+AK1139+AK1148</f>
        <v/>
      </c>
      <c r="AL1157" s="40">
        <f>AL1130+AL1139+AL1148</f>
        <v/>
      </c>
      <c r="AM1157" s="40">
        <f>AM1130+AM1139+AM1148</f>
        <v/>
      </c>
      <c r="AN1157" s="40">
        <f>AN1130+AN1139+AN1148</f>
        <v/>
      </c>
      <c r="AO1157" s="40">
        <f>AO1130+AO1139+AO1148</f>
        <v/>
      </c>
      <c r="AP1157" s="40">
        <f>AP1130+AP1139+AP1148</f>
        <v/>
      </c>
      <c r="AQ1157" s="40">
        <f>AQ1130+AQ1139+AQ1148</f>
        <v/>
      </c>
      <c r="AR1157" s="40">
        <f>AR1130+AR1139+AR1148</f>
        <v/>
      </c>
      <c r="AS1157" s="40">
        <f>AS1130+AS1139+AS1148</f>
        <v/>
      </c>
      <c r="AT1157" s="40">
        <f>AT1130+AT1139+AT1148</f>
        <v/>
      </c>
      <c r="AU1157" s="40">
        <f>AU1130+AU1139+AU1148</f>
        <v/>
      </c>
      <c r="AV1157" s="40">
        <f>AV1130+AV1139+AV1148</f>
        <v/>
      </c>
      <c r="AW1157" s="40">
        <f>AW1130+AW1139+AW1148</f>
        <v/>
      </c>
      <c r="AX1157" s="42">
        <f>NEWPOLICY(AX1130,AX1139,AX1148)</f>
        <v/>
      </c>
    </row>
    <row r="1158" hidden="1" outlineLevel="2">
      <c r="A1158" s="5" t="inlineStr">
        <is>
          <t>nce</t>
        </is>
      </c>
      <c r="B1158" s="5" t="inlineStr">
        <is>
          <t>gso</t>
        </is>
      </c>
      <c r="C1158" s="5" t="inlineStr">
        <is>
          <t>nfm</t>
        </is>
      </c>
      <c r="D1158" s="39" t="n"/>
      <c r="E1158" s="39" t="n"/>
      <c r="F1158" s="39" t="n"/>
      <c r="G1158" s="39" t="n"/>
      <c r="H1158" s="5">
        <f>INDEX(Variables!$B$5:$B$105,MATCH($A1158,Variables!$A$5:$A$105,0))&amp;IF($C1158="",""," | "&amp;INDEX(Mapping!$B$5:$B$26,MATCH($C1158,Mapping!$A$5:$A$26,0))&amp;" | "&amp;INDEX(Mapping!$B$30:$B$41,MATCH($B1158,Mapping!$A$30:$A$41,0)))</f>
        <v/>
      </c>
      <c r="I1158" s="5">
        <f>INDEX(Variables!$C$5:$C$105,MATCH($A1158,Variables!$A$5:$A$105,0))</f>
        <v/>
      </c>
      <c r="J1158" s="5">
        <f>INDEX(Variables!$E$5:$E$105,MATCH($A1158,Variables!$A$5:$A$105,0))</f>
        <v/>
      </c>
      <c r="K1158" s="25">
        <f>LOWER(Settings!$C$4)&amp;".mit."&amp;$A1158&amp;IF($C1158="","","."&amp;$C1158&amp;"."&amp;$B1158)&amp;IF(INDEX(Variables!$D$5:$D$105,MATCH($A1158,Variables!$A$5:$A$105,0))="","","."&amp;INDEX(Variables!$D$5:$D$105,MATCH($A1158,Variables!$A$5:$A$105,0)))&amp;"."&amp;K$5</f>
        <v/>
      </c>
      <c r="L1158" s="41">
        <f>L1131+L1140+L1149</f>
        <v/>
      </c>
      <c r="M1158" s="40">
        <f>M1131+M1140+M1149</f>
        <v/>
      </c>
      <c r="N1158" s="40">
        <f>N1131+N1140+N1149</f>
        <v/>
      </c>
      <c r="O1158" s="40">
        <f>O1131+O1140+O1149</f>
        <v/>
      </c>
      <c r="P1158" s="40">
        <f>P1131+P1140+P1149</f>
        <v/>
      </c>
      <c r="Q1158" s="40">
        <f>Q1131+Q1140+Q1149</f>
        <v/>
      </c>
      <c r="R1158" s="40">
        <f>R1131+R1140+R1149</f>
        <v/>
      </c>
      <c r="S1158" s="40">
        <f>S1131+S1140+S1149</f>
        <v/>
      </c>
      <c r="T1158" s="40">
        <f>T1131+T1140+T1149</f>
        <v/>
      </c>
      <c r="U1158" s="40">
        <f>U1131+U1140+U1149</f>
        <v/>
      </c>
      <c r="V1158" s="40">
        <f>V1131+V1140+V1149</f>
        <v/>
      </c>
      <c r="W1158" s="40">
        <f>W1131+W1140+W1149</f>
        <v/>
      </c>
      <c r="X1158" s="40">
        <f>X1131+X1140+X1149</f>
        <v/>
      </c>
      <c r="Y1158" s="40">
        <f>Y1131+Y1140+Y1149</f>
        <v/>
      </c>
      <c r="Z1158" s="40">
        <f>Z1131+Z1140+Z1149</f>
        <v/>
      </c>
      <c r="AA1158" s="40">
        <f>AA1131+AA1140+AA1149</f>
        <v/>
      </c>
      <c r="AB1158" s="40">
        <f>AB1131+AB1140+AB1149</f>
        <v/>
      </c>
      <c r="AC1158" s="40">
        <f>AC1131+AC1140+AC1149</f>
        <v/>
      </c>
      <c r="AD1158" s="42">
        <f>NEWPOLICY(AD1131,AD1140,AD1149)</f>
        <v/>
      </c>
      <c r="AE1158" s="25">
        <f>LOWER(Settings!$C$4)&amp;".mit."&amp;$A1158&amp;IF($C1158="","","."&amp;$C1158&amp;"."&amp;$B1158)&amp;IF(INDEX(Variables!$D$5:$D$105,MATCH($A1158,Variables!$A$5:$A$105,0))="","","."&amp;INDEX(Variables!$D$5:$D$105,MATCH($A1158,Variables!$A$5:$A$105,0)))&amp;"."&amp;AE$5</f>
        <v/>
      </c>
      <c r="AF1158" s="41">
        <f>AF1131+AF1140+AF1149</f>
        <v/>
      </c>
      <c r="AG1158" s="40">
        <f>AG1131+AG1140+AG1149</f>
        <v/>
      </c>
      <c r="AH1158" s="40">
        <f>AH1131+AH1140+AH1149</f>
        <v/>
      </c>
      <c r="AI1158" s="40">
        <f>AI1131+AI1140+AI1149</f>
        <v/>
      </c>
      <c r="AJ1158" s="40">
        <f>AJ1131+AJ1140+AJ1149</f>
        <v/>
      </c>
      <c r="AK1158" s="40">
        <f>AK1131+AK1140+AK1149</f>
        <v/>
      </c>
      <c r="AL1158" s="40">
        <f>AL1131+AL1140+AL1149</f>
        <v/>
      </c>
      <c r="AM1158" s="40">
        <f>AM1131+AM1140+AM1149</f>
        <v/>
      </c>
      <c r="AN1158" s="40">
        <f>AN1131+AN1140+AN1149</f>
        <v/>
      </c>
      <c r="AO1158" s="40">
        <f>AO1131+AO1140+AO1149</f>
        <v/>
      </c>
      <c r="AP1158" s="40">
        <f>AP1131+AP1140+AP1149</f>
        <v/>
      </c>
      <c r="AQ1158" s="40">
        <f>AQ1131+AQ1140+AQ1149</f>
        <v/>
      </c>
      <c r="AR1158" s="40">
        <f>AR1131+AR1140+AR1149</f>
        <v/>
      </c>
      <c r="AS1158" s="40">
        <f>AS1131+AS1140+AS1149</f>
        <v/>
      </c>
      <c r="AT1158" s="40">
        <f>AT1131+AT1140+AT1149</f>
        <v/>
      </c>
      <c r="AU1158" s="40">
        <f>AU1131+AU1140+AU1149</f>
        <v/>
      </c>
      <c r="AV1158" s="40">
        <f>AV1131+AV1140+AV1149</f>
        <v/>
      </c>
      <c r="AW1158" s="40">
        <f>AW1131+AW1140+AW1149</f>
        <v/>
      </c>
      <c r="AX1158" s="42">
        <f>NEWPOLICY(AX1131,AX1140,AX1149)</f>
        <v/>
      </c>
    </row>
    <row r="1159" hidden="1" outlineLevel="2">
      <c r="A1159" s="5" t="inlineStr">
        <is>
          <t>nce</t>
        </is>
      </c>
      <c r="B1159" s="5" t="inlineStr">
        <is>
          <t>die</t>
        </is>
      </c>
      <c r="C1159" s="5" t="inlineStr">
        <is>
          <t>nfm</t>
        </is>
      </c>
      <c r="D1159" s="39" t="n"/>
      <c r="E1159" s="39" t="n"/>
      <c r="F1159" s="39" t="n"/>
      <c r="G1159" s="39" t="n"/>
      <c r="H1159" s="5">
        <f>INDEX(Variables!$B$5:$B$105,MATCH($A1159,Variables!$A$5:$A$105,0))&amp;IF($C1159="",""," | "&amp;INDEX(Mapping!$B$5:$B$26,MATCH($C1159,Mapping!$A$5:$A$26,0))&amp;" | "&amp;INDEX(Mapping!$B$30:$B$41,MATCH($B1159,Mapping!$A$30:$A$41,0)))</f>
        <v/>
      </c>
      <c r="I1159" s="5">
        <f>INDEX(Variables!$C$5:$C$105,MATCH($A1159,Variables!$A$5:$A$105,0))</f>
        <v/>
      </c>
      <c r="J1159" s="5">
        <f>INDEX(Variables!$E$5:$E$105,MATCH($A1159,Variables!$A$5:$A$105,0))</f>
        <v/>
      </c>
      <c r="K1159" s="25">
        <f>LOWER(Settings!$C$4)&amp;".mit."&amp;$A1159&amp;IF($C1159="","","."&amp;$C1159&amp;"."&amp;$B1159)&amp;IF(INDEX(Variables!$D$5:$D$105,MATCH($A1159,Variables!$A$5:$A$105,0))="","","."&amp;INDEX(Variables!$D$5:$D$105,MATCH($A1159,Variables!$A$5:$A$105,0)))&amp;"."&amp;K$5</f>
        <v/>
      </c>
      <c r="L1159" s="41">
        <f>L1132+L1141+L1150</f>
        <v/>
      </c>
      <c r="M1159" s="40">
        <f>M1132+M1141+M1150</f>
        <v/>
      </c>
      <c r="N1159" s="40">
        <f>N1132+N1141+N1150</f>
        <v/>
      </c>
      <c r="O1159" s="40">
        <f>O1132+O1141+O1150</f>
        <v/>
      </c>
      <c r="P1159" s="40">
        <f>P1132+P1141+P1150</f>
        <v/>
      </c>
      <c r="Q1159" s="40">
        <f>Q1132+Q1141+Q1150</f>
        <v/>
      </c>
      <c r="R1159" s="40">
        <f>R1132+R1141+R1150</f>
        <v/>
      </c>
      <c r="S1159" s="40">
        <f>S1132+S1141+S1150</f>
        <v/>
      </c>
      <c r="T1159" s="40">
        <f>T1132+T1141+T1150</f>
        <v/>
      </c>
      <c r="U1159" s="40">
        <f>U1132+U1141+U1150</f>
        <v/>
      </c>
      <c r="V1159" s="40">
        <f>V1132+V1141+V1150</f>
        <v/>
      </c>
      <c r="W1159" s="40">
        <f>W1132+W1141+W1150</f>
        <v/>
      </c>
      <c r="X1159" s="40">
        <f>X1132+X1141+X1150</f>
        <v/>
      </c>
      <c r="Y1159" s="40">
        <f>Y1132+Y1141+Y1150</f>
        <v/>
      </c>
      <c r="Z1159" s="40">
        <f>Z1132+Z1141+Z1150</f>
        <v/>
      </c>
      <c r="AA1159" s="40">
        <f>AA1132+AA1141+AA1150</f>
        <v/>
      </c>
      <c r="AB1159" s="40">
        <f>AB1132+AB1141+AB1150</f>
        <v/>
      </c>
      <c r="AC1159" s="40">
        <f>AC1132+AC1141+AC1150</f>
        <v/>
      </c>
      <c r="AD1159" s="42">
        <f>NEWPOLICY(AD1132,AD1141,AD1150)</f>
        <v/>
      </c>
      <c r="AE1159" s="25">
        <f>LOWER(Settings!$C$4)&amp;".mit."&amp;$A1159&amp;IF($C1159="","","."&amp;$C1159&amp;"."&amp;$B1159)&amp;IF(INDEX(Variables!$D$5:$D$105,MATCH($A1159,Variables!$A$5:$A$105,0))="","","."&amp;INDEX(Variables!$D$5:$D$105,MATCH($A1159,Variables!$A$5:$A$105,0)))&amp;"."&amp;AE$5</f>
        <v/>
      </c>
      <c r="AF1159" s="41">
        <f>AF1132+AF1141+AF1150</f>
        <v/>
      </c>
      <c r="AG1159" s="40">
        <f>AG1132+AG1141+AG1150</f>
        <v/>
      </c>
      <c r="AH1159" s="40">
        <f>AH1132+AH1141+AH1150</f>
        <v/>
      </c>
      <c r="AI1159" s="40">
        <f>AI1132+AI1141+AI1150</f>
        <v/>
      </c>
      <c r="AJ1159" s="40">
        <f>AJ1132+AJ1141+AJ1150</f>
        <v/>
      </c>
      <c r="AK1159" s="40">
        <f>AK1132+AK1141+AK1150</f>
        <v/>
      </c>
      <c r="AL1159" s="40">
        <f>AL1132+AL1141+AL1150</f>
        <v/>
      </c>
      <c r="AM1159" s="40">
        <f>AM1132+AM1141+AM1150</f>
        <v/>
      </c>
      <c r="AN1159" s="40">
        <f>AN1132+AN1141+AN1150</f>
        <v/>
      </c>
      <c r="AO1159" s="40">
        <f>AO1132+AO1141+AO1150</f>
        <v/>
      </c>
      <c r="AP1159" s="40">
        <f>AP1132+AP1141+AP1150</f>
        <v/>
      </c>
      <c r="AQ1159" s="40">
        <f>AQ1132+AQ1141+AQ1150</f>
        <v/>
      </c>
      <c r="AR1159" s="40">
        <f>AR1132+AR1141+AR1150</f>
        <v/>
      </c>
      <c r="AS1159" s="40">
        <f>AS1132+AS1141+AS1150</f>
        <v/>
      </c>
      <c r="AT1159" s="40">
        <f>AT1132+AT1141+AT1150</f>
        <v/>
      </c>
      <c r="AU1159" s="40">
        <f>AU1132+AU1141+AU1150</f>
        <v/>
      </c>
      <c r="AV1159" s="40">
        <f>AV1132+AV1141+AV1150</f>
        <v/>
      </c>
      <c r="AW1159" s="40">
        <f>AW1132+AW1141+AW1150</f>
        <v/>
      </c>
      <c r="AX1159" s="42">
        <f>NEWPOLICY(AX1132,AX1141,AX1150)</f>
        <v/>
      </c>
    </row>
    <row r="1160" hidden="1" outlineLevel="2">
      <c r="A1160" s="5" t="inlineStr">
        <is>
          <t>nce</t>
        </is>
      </c>
      <c r="B1160" s="5" t="inlineStr">
        <is>
          <t>lpg</t>
        </is>
      </c>
      <c r="C1160" s="5" t="inlineStr">
        <is>
          <t>nfm</t>
        </is>
      </c>
      <c r="D1160" s="39" t="n"/>
      <c r="E1160" s="39" t="n"/>
      <c r="F1160" s="39" t="n"/>
      <c r="G1160" s="39" t="n"/>
      <c r="H1160" s="5">
        <f>INDEX(Variables!$B$5:$B$105,MATCH($A1160,Variables!$A$5:$A$105,0))&amp;IF($C1160="",""," | "&amp;INDEX(Mapping!$B$5:$B$26,MATCH($C1160,Mapping!$A$5:$A$26,0))&amp;" | "&amp;INDEX(Mapping!$B$30:$B$41,MATCH($B1160,Mapping!$A$30:$A$41,0)))</f>
        <v/>
      </c>
      <c r="I1160" s="5">
        <f>INDEX(Variables!$C$5:$C$105,MATCH($A1160,Variables!$A$5:$A$105,0))</f>
        <v/>
      </c>
      <c r="J1160" s="5">
        <f>INDEX(Variables!$E$5:$E$105,MATCH($A1160,Variables!$A$5:$A$105,0))</f>
        <v/>
      </c>
      <c r="K1160" s="25">
        <f>LOWER(Settings!$C$4)&amp;".mit."&amp;$A1160&amp;IF($C1160="","","."&amp;$C1160&amp;"."&amp;$B1160)&amp;IF(INDEX(Variables!$D$5:$D$105,MATCH($A1160,Variables!$A$5:$A$105,0))="","","."&amp;INDEX(Variables!$D$5:$D$105,MATCH($A1160,Variables!$A$5:$A$105,0)))&amp;"."&amp;K$5</f>
        <v/>
      </c>
      <c r="L1160" s="41">
        <f>L1133+L1142+L1151</f>
        <v/>
      </c>
      <c r="M1160" s="40">
        <f>M1133+M1142+M1151</f>
        <v/>
      </c>
      <c r="N1160" s="40">
        <f>N1133+N1142+N1151</f>
        <v/>
      </c>
      <c r="O1160" s="40">
        <f>O1133+O1142+O1151</f>
        <v/>
      </c>
      <c r="P1160" s="40">
        <f>P1133+P1142+P1151</f>
        <v/>
      </c>
      <c r="Q1160" s="40">
        <f>Q1133+Q1142+Q1151</f>
        <v/>
      </c>
      <c r="R1160" s="40">
        <f>R1133+R1142+R1151</f>
        <v/>
      </c>
      <c r="S1160" s="40">
        <f>S1133+S1142+S1151</f>
        <v/>
      </c>
      <c r="T1160" s="40">
        <f>T1133+T1142+T1151</f>
        <v/>
      </c>
      <c r="U1160" s="40">
        <f>U1133+U1142+U1151</f>
        <v/>
      </c>
      <c r="V1160" s="40">
        <f>V1133+V1142+V1151</f>
        <v/>
      </c>
      <c r="W1160" s="40">
        <f>W1133+W1142+W1151</f>
        <v/>
      </c>
      <c r="X1160" s="40">
        <f>X1133+X1142+X1151</f>
        <v/>
      </c>
      <c r="Y1160" s="40">
        <f>Y1133+Y1142+Y1151</f>
        <v/>
      </c>
      <c r="Z1160" s="40">
        <f>Z1133+Z1142+Z1151</f>
        <v/>
      </c>
      <c r="AA1160" s="40">
        <f>AA1133+AA1142+AA1151</f>
        <v/>
      </c>
      <c r="AB1160" s="40">
        <f>AB1133+AB1142+AB1151</f>
        <v/>
      </c>
      <c r="AC1160" s="40">
        <f>AC1133+AC1142+AC1151</f>
        <v/>
      </c>
      <c r="AD1160" s="42">
        <f>NEWPOLICY(AD1133,AD1142,AD1151)</f>
        <v/>
      </c>
      <c r="AE1160" s="25">
        <f>LOWER(Settings!$C$4)&amp;".mit."&amp;$A1160&amp;IF($C1160="","","."&amp;$C1160&amp;"."&amp;$B1160)&amp;IF(INDEX(Variables!$D$5:$D$105,MATCH($A1160,Variables!$A$5:$A$105,0))="","","."&amp;INDEX(Variables!$D$5:$D$105,MATCH($A1160,Variables!$A$5:$A$105,0)))&amp;"."&amp;AE$5</f>
        <v/>
      </c>
      <c r="AF1160" s="41">
        <f>AF1133+AF1142+AF1151</f>
        <v/>
      </c>
      <c r="AG1160" s="40">
        <f>AG1133+AG1142+AG1151</f>
        <v/>
      </c>
      <c r="AH1160" s="40">
        <f>AH1133+AH1142+AH1151</f>
        <v/>
      </c>
      <c r="AI1160" s="40">
        <f>AI1133+AI1142+AI1151</f>
        <v/>
      </c>
      <c r="AJ1160" s="40">
        <f>AJ1133+AJ1142+AJ1151</f>
        <v/>
      </c>
      <c r="AK1160" s="40">
        <f>AK1133+AK1142+AK1151</f>
        <v/>
      </c>
      <c r="AL1160" s="40">
        <f>AL1133+AL1142+AL1151</f>
        <v/>
      </c>
      <c r="AM1160" s="40">
        <f>AM1133+AM1142+AM1151</f>
        <v/>
      </c>
      <c r="AN1160" s="40">
        <f>AN1133+AN1142+AN1151</f>
        <v/>
      </c>
      <c r="AO1160" s="40">
        <f>AO1133+AO1142+AO1151</f>
        <v/>
      </c>
      <c r="AP1160" s="40">
        <f>AP1133+AP1142+AP1151</f>
        <v/>
      </c>
      <c r="AQ1160" s="40">
        <f>AQ1133+AQ1142+AQ1151</f>
        <v/>
      </c>
      <c r="AR1160" s="40">
        <f>AR1133+AR1142+AR1151</f>
        <v/>
      </c>
      <c r="AS1160" s="40">
        <f>AS1133+AS1142+AS1151</f>
        <v/>
      </c>
      <c r="AT1160" s="40">
        <f>AT1133+AT1142+AT1151</f>
        <v/>
      </c>
      <c r="AU1160" s="40">
        <f>AU1133+AU1142+AU1151</f>
        <v/>
      </c>
      <c r="AV1160" s="40">
        <f>AV1133+AV1142+AV1151</f>
        <v/>
      </c>
      <c r="AW1160" s="40">
        <f>AW1133+AW1142+AW1151</f>
        <v/>
      </c>
      <c r="AX1160" s="42">
        <f>NEWPOLICY(AX1133,AX1142,AX1151)</f>
        <v/>
      </c>
    </row>
    <row r="1161" hidden="1" outlineLevel="2">
      <c r="A1161" s="5" t="inlineStr">
        <is>
          <t>nce</t>
        </is>
      </c>
      <c r="B1161" s="5" t="inlineStr">
        <is>
          <t>ker</t>
        </is>
      </c>
      <c r="C1161" s="5" t="inlineStr">
        <is>
          <t>nfm</t>
        </is>
      </c>
      <c r="D1161" s="39" t="n"/>
      <c r="E1161" s="39" t="n"/>
      <c r="F1161" s="39" t="n"/>
      <c r="G1161" s="39" t="n"/>
      <c r="H1161" s="5">
        <f>INDEX(Variables!$B$5:$B$105,MATCH($A1161,Variables!$A$5:$A$105,0))&amp;IF($C1161="",""," | "&amp;INDEX(Mapping!$B$5:$B$26,MATCH($C1161,Mapping!$A$5:$A$26,0))&amp;" | "&amp;INDEX(Mapping!$B$30:$B$41,MATCH($B1161,Mapping!$A$30:$A$41,0)))</f>
        <v/>
      </c>
      <c r="I1161" s="5">
        <f>INDEX(Variables!$C$5:$C$105,MATCH($A1161,Variables!$A$5:$A$105,0))</f>
        <v/>
      </c>
      <c r="J1161" s="5">
        <f>INDEX(Variables!$E$5:$E$105,MATCH($A1161,Variables!$A$5:$A$105,0))</f>
        <v/>
      </c>
      <c r="K1161" s="25">
        <f>LOWER(Settings!$C$4)&amp;".mit."&amp;$A1161&amp;IF($C1161="","","."&amp;$C1161&amp;"."&amp;$B1161)&amp;IF(INDEX(Variables!$D$5:$D$105,MATCH($A1161,Variables!$A$5:$A$105,0))="","","."&amp;INDEX(Variables!$D$5:$D$105,MATCH($A1161,Variables!$A$5:$A$105,0)))&amp;"."&amp;K$5</f>
        <v/>
      </c>
      <c r="L1161" s="41">
        <f>L1134+L1143+L1152</f>
        <v/>
      </c>
      <c r="M1161" s="40">
        <f>M1134+M1143+M1152</f>
        <v/>
      </c>
      <c r="N1161" s="40">
        <f>N1134+N1143+N1152</f>
        <v/>
      </c>
      <c r="O1161" s="40">
        <f>O1134+O1143+O1152</f>
        <v/>
      </c>
      <c r="P1161" s="40">
        <f>P1134+P1143+P1152</f>
        <v/>
      </c>
      <c r="Q1161" s="40">
        <f>Q1134+Q1143+Q1152</f>
        <v/>
      </c>
      <c r="R1161" s="40">
        <f>R1134+R1143+R1152</f>
        <v/>
      </c>
      <c r="S1161" s="40">
        <f>S1134+S1143+S1152</f>
        <v/>
      </c>
      <c r="T1161" s="40">
        <f>T1134+T1143+T1152</f>
        <v/>
      </c>
      <c r="U1161" s="40">
        <f>U1134+U1143+U1152</f>
        <v/>
      </c>
      <c r="V1161" s="40">
        <f>V1134+V1143+V1152</f>
        <v/>
      </c>
      <c r="W1161" s="40">
        <f>W1134+W1143+W1152</f>
        <v/>
      </c>
      <c r="X1161" s="40">
        <f>X1134+X1143+X1152</f>
        <v/>
      </c>
      <c r="Y1161" s="40">
        <f>Y1134+Y1143+Y1152</f>
        <v/>
      </c>
      <c r="Z1161" s="40">
        <f>Z1134+Z1143+Z1152</f>
        <v/>
      </c>
      <c r="AA1161" s="40">
        <f>AA1134+AA1143+AA1152</f>
        <v/>
      </c>
      <c r="AB1161" s="40">
        <f>AB1134+AB1143+AB1152</f>
        <v/>
      </c>
      <c r="AC1161" s="40">
        <f>AC1134+AC1143+AC1152</f>
        <v/>
      </c>
      <c r="AD1161" s="42">
        <f>NEWPOLICY(AD1134,AD1143,AD1152)</f>
        <v/>
      </c>
      <c r="AE1161" s="25">
        <f>LOWER(Settings!$C$4)&amp;".mit."&amp;$A1161&amp;IF($C1161="","","."&amp;$C1161&amp;"."&amp;$B1161)&amp;IF(INDEX(Variables!$D$5:$D$105,MATCH($A1161,Variables!$A$5:$A$105,0))="","","."&amp;INDEX(Variables!$D$5:$D$105,MATCH($A1161,Variables!$A$5:$A$105,0)))&amp;"."&amp;AE$5</f>
        <v/>
      </c>
      <c r="AF1161" s="41">
        <f>AF1134+AF1143+AF1152</f>
        <v/>
      </c>
      <c r="AG1161" s="40">
        <f>AG1134+AG1143+AG1152</f>
        <v/>
      </c>
      <c r="AH1161" s="40">
        <f>AH1134+AH1143+AH1152</f>
        <v/>
      </c>
      <c r="AI1161" s="40">
        <f>AI1134+AI1143+AI1152</f>
        <v/>
      </c>
      <c r="AJ1161" s="40">
        <f>AJ1134+AJ1143+AJ1152</f>
        <v/>
      </c>
      <c r="AK1161" s="40">
        <f>AK1134+AK1143+AK1152</f>
        <v/>
      </c>
      <c r="AL1161" s="40">
        <f>AL1134+AL1143+AL1152</f>
        <v/>
      </c>
      <c r="AM1161" s="40">
        <f>AM1134+AM1143+AM1152</f>
        <v/>
      </c>
      <c r="AN1161" s="40">
        <f>AN1134+AN1143+AN1152</f>
        <v/>
      </c>
      <c r="AO1161" s="40">
        <f>AO1134+AO1143+AO1152</f>
        <v/>
      </c>
      <c r="AP1161" s="40">
        <f>AP1134+AP1143+AP1152</f>
        <v/>
      </c>
      <c r="AQ1161" s="40">
        <f>AQ1134+AQ1143+AQ1152</f>
        <v/>
      </c>
      <c r="AR1161" s="40">
        <f>AR1134+AR1143+AR1152</f>
        <v/>
      </c>
      <c r="AS1161" s="40">
        <f>AS1134+AS1143+AS1152</f>
        <v/>
      </c>
      <c r="AT1161" s="40">
        <f>AT1134+AT1143+AT1152</f>
        <v/>
      </c>
      <c r="AU1161" s="40">
        <f>AU1134+AU1143+AU1152</f>
        <v/>
      </c>
      <c r="AV1161" s="40">
        <f>AV1134+AV1143+AV1152</f>
        <v/>
      </c>
      <c r="AW1161" s="40">
        <f>AW1134+AW1143+AW1152</f>
        <v/>
      </c>
      <c r="AX1161" s="42">
        <f>NEWPOLICY(AX1134,AX1143,AX1152)</f>
        <v/>
      </c>
    </row>
    <row r="1162" hidden="1" outlineLevel="2">
      <c r="A1162" s="5" t="inlineStr">
        <is>
          <t>nce</t>
        </is>
      </c>
      <c r="B1162" s="5" t="inlineStr">
        <is>
          <t>oop</t>
        </is>
      </c>
      <c r="C1162" s="5" t="inlineStr">
        <is>
          <t>nfm</t>
        </is>
      </c>
      <c r="D1162" s="39" t="n"/>
      <c r="E1162" s="39" t="n"/>
      <c r="F1162" s="39" t="n"/>
      <c r="G1162" s="39" t="n"/>
      <c r="H1162" s="5">
        <f>INDEX(Variables!$B$5:$B$105,MATCH($A1162,Variables!$A$5:$A$105,0))&amp;IF($C1162="",""," | "&amp;INDEX(Mapping!$B$5:$B$26,MATCH($C1162,Mapping!$A$5:$A$26,0))&amp;" | "&amp;INDEX(Mapping!$B$30:$B$41,MATCH($B1162,Mapping!$A$30:$A$41,0)))</f>
        <v/>
      </c>
      <c r="I1162" s="5">
        <f>INDEX(Variables!$C$5:$C$105,MATCH($A1162,Variables!$A$5:$A$105,0))</f>
        <v/>
      </c>
      <c r="J1162" s="5">
        <f>INDEX(Variables!$E$5:$E$105,MATCH($A1162,Variables!$A$5:$A$105,0))</f>
        <v/>
      </c>
      <c r="K1162" s="25">
        <f>LOWER(Settings!$C$4)&amp;".mit."&amp;$A1162&amp;IF($C1162="","","."&amp;$C1162&amp;"."&amp;$B1162)&amp;IF(INDEX(Variables!$D$5:$D$105,MATCH($A1162,Variables!$A$5:$A$105,0))="","","."&amp;INDEX(Variables!$D$5:$D$105,MATCH($A1162,Variables!$A$5:$A$105,0)))&amp;"."&amp;K$5</f>
        <v/>
      </c>
      <c r="L1162" s="41">
        <f>L1135+L1144+L1153</f>
        <v/>
      </c>
      <c r="M1162" s="40">
        <f>M1135+M1144+M1153</f>
        <v/>
      </c>
      <c r="N1162" s="40">
        <f>N1135+N1144+N1153</f>
        <v/>
      </c>
      <c r="O1162" s="40">
        <f>O1135+O1144+O1153</f>
        <v/>
      </c>
      <c r="P1162" s="40">
        <f>P1135+P1144+P1153</f>
        <v/>
      </c>
      <c r="Q1162" s="40">
        <f>Q1135+Q1144+Q1153</f>
        <v/>
      </c>
      <c r="R1162" s="40">
        <f>R1135+R1144+R1153</f>
        <v/>
      </c>
      <c r="S1162" s="40">
        <f>S1135+S1144+S1153</f>
        <v/>
      </c>
      <c r="T1162" s="40">
        <f>T1135+T1144+T1153</f>
        <v/>
      </c>
      <c r="U1162" s="40">
        <f>U1135+U1144+U1153</f>
        <v/>
      </c>
      <c r="V1162" s="40">
        <f>V1135+V1144+V1153</f>
        <v/>
      </c>
      <c r="W1162" s="40">
        <f>W1135+W1144+W1153</f>
        <v/>
      </c>
      <c r="X1162" s="40">
        <f>X1135+X1144+X1153</f>
        <v/>
      </c>
      <c r="Y1162" s="40">
        <f>Y1135+Y1144+Y1153</f>
        <v/>
      </c>
      <c r="Z1162" s="40">
        <f>Z1135+Z1144+Z1153</f>
        <v/>
      </c>
      <c r="AA1162" s="40">
        <f>AA1135+AA1144+AA1153</f>
        <v/>
      </c>
      <c r="AB1162" s="40">
        <f>AB1135+AB1144+AB1153</f>
        <v/>
      </c>
      <c r="AC1162" s="40">
        <f>AC1135+AC1144+AC1153</f>
        <v/>
      </c>
      <c r="AD1162" s="42">
        <f>NEWPOLICY(AD1135,AD1144,AD1153)</f>
        <v/>
      </c>
      <c r="AE1162" s="25">
        <f>LOWER(Settings!$C$4)&amp;".mit."&amp;$A1162&amp;IF($C1162="","","."&amp;$C1162&amp;"."&amp;$B1162)&amp;IF(INDEX(Variables!$D$5:$D$105,MATCH($A1162,Variables!$A$5:$A$105,0))="","","."&amp;INDEX(Variables!$D$5:$D$105,MATCH($A1162,Variables!$A$5:$A$105,0)))&amp;"."&amp;AE$5</f>
        <v/>
      </c>
      <c r="AF1162" s="41">
        <f>AF1135+AF1144+AF1153</f>
        <v/>
      </c>
      <c r="AG1162" s="40">
        <f>AG1135+AG1144+AG1153</f>
        <v/>
      </c>
      <c r="AH1162" s="40">
        <f>AH1135+AH1144+AH1153</f>
        <v/>
      </c>
      <c r="AI1162" s="40">
        <f>AI1135+AI1144+AI1153</f>
        <v/>
      </c>
      <c r="AJ1162" s="40">
        <f>AJ1135+AJ1144+AJ1153</f>
        <v/>
      </c>
      <c r="AK1162" s="40">
        <f>AK1135+AK1144+AK1153</f>
        <v/>
      </c>
      <c r="AL1162" s="40">
        <f>AL1135+AL1144+AL1153</f>
        <v/>
      </c>
      <c r="AM1162" s="40">
        <f>AM1135+AM1144+AM1153</f>
        <v/>
      </c>
      <c r="AN1162" s="40">
        <f>AN1135+AN1144+AN1153</f>
        <v/>
      </c>
      <c r="AO1162" s="40">
        <f>AO1135+AO1144+AO1153</f>
        <v/>
      </c>
      <c r="AP1162" s="40">
        <f>AP1135+AP1144+AP1153</f>
        <v/>
      </c>
      <c r="AQ1162" s="40">
        <f>AQ1135+AQ1144+AQ1153</f>
        <v/>
      </c>
      <c r="AR1162" s="40">
        <f>AR1135+AR1144+AR1153</f>
        <v/>
      </c>
      <c r="AS1162" s="40">
        <f>AS1135+AS1144+AS1153</f>
        <v/>
      </c>
      <c r="AT1162" s="40">
        <f>AT1135+AT1144+AT1153</f>
        <v/>
      </c>
      <c r="AU1162" s="40">
        <f>AU1135+AU1144+AU1153</f>
        <v/>
      </c>
      <c r="AV1162" s="40">
        <f>AV1135+AV1144+AV1153</f>
        <v/>
      </c>
      <c r="AW1162" s="40">
        <f>AW1135+AW1144+AW1153</f>
        <v/>
      </c>
      <c r="AX1162" s="42">
        <f>NEWPOLICY(AX1135,AX1144,AX1153)</f>
        <v/>
      </c>
    </row>
    <row r="1163" hidden="1" outlineLevel="2">
      <c r="A1163" s="5" t="inlineStr">
        <is>
          <t>nce</t>
        </is>
      </c>
      <c r="B1163" s="5" t="inlineStr">
        <is>
          <t>bio</t>
        </is>
      </c>
      <c r="C1163" s="5" t="inlineStr">
        <is>
          <t>nfm</t>
        </is>
      </c>
      <c r="D1163" s="39" t="n"/>
      <c r="E1163" s="39" t="n"/>
      <c r="F1163" s="39" t="n"/>
      <c r="G1163" s="39" t="n"/>
      <c r="H1163" s="5">
        <f>INDEX(Variables!$B$5:$B$105,MATCH($A1163,Variables!$A$5:$A$105,0))&amp;IF($C1163="",""," | "&amp;INDEX(Mapping!$B$5:$B$26,MATCH($C1163,Mapping!$A$5:$A$26,0))&amp;" | "&amp;INDEX(Mapping!$B$30:$B$41,MATCH($B1163,Mapping!$A$30:$A$41,0)))</f>
        <v/>
      </c>
      <c r="I1163" s="5">
        <f>INDEX(Variables!$C$5:$C$105,MATCH($A1163,Variables!$A$5:$A$105,0))</f>
        <v/>
      </c>
      <c r="J1163" s="5">
        <f>INDEX(Variables!$E$5:$E$105,MATCH($A1163,Variables!$A$5:$A$105,0))</f>
        <v/>
      </c>
      <c r="K1163" s="25">
        <f>LOWER(Settings!$C$4)&amp;".mit."&amp;$A1163&amp;IF($C1163="","","."&amp;$C1163&amp;"."&amp;$B1163)&amp;IF(INDEX(Variables!$D$5:$D$105,MATCH($A1163,Variables!$A$5:$A$105,0))="","","."&amp;INDEX(Variables!$D$5:$D$105,MATCH($A1163,Variables!$A$5:$A$105,0)))&amp;"."&amp;K$5</f>
        <v/>
      </c>
      <c r="L1163" s="41">
        <f>L1136+L1145+L1154</f>
        <v/>
      </c>
      <c r="M1163" s="40">
        <f>M1136+M1145+M1154</f>
        <v/>
      </c>
      <c r="N1163" s="40">
        <f>N1136+N1145+N1154</f>
        <v/>
      </c>
      <c r="O1163" s="40">
        <f>O1136+O1145+O1154</f>
        <v/>
      </c>
      <c r="P1163" s="40">
        <f>P1136+P1145+P1154</f>
        <v/>
      </c>
      <c r="Q1163" s="40">
        <f>Q1136+Q1145+Q1154</f>
        <v/>
      </c>
      <c r="R1163" s="40">
        <f>R1136+R1145+R1154</f>
        <v/>
      </c>
      <c r="S1163" s="40">
        <f>S1136+S1145+S1154</f>
        <v/>
      </c>
      <c r="T1163" s="40">
        <f>T1136+T1145+T1154</f>
        <v/>
      </c>
      <c r="U1163" s="40">
        <f>U1136+U1145+U1154</f>
        <v/>
      </c>
      <c r="V1163" s="40">
        <f>V1136+V1145+V1154</f>
        <v/>
      </c>
      <c r="W1163" s="40">
        <f>W1136+W1145+W1154</f>
        <v/>
      </c>
      <c r="X1163" s="40">
        <f>X1136+X1145+X1154</f>
        <v/>
      </c>
      <c r="Y1163" s="40">
        <f>Y1136+Y1145+Y1154</f>
        <v/>
      </c>
      <c r="Z1163" s="40">
        <f>Z1136+Z1145+Z1154</f>
        <v/>
      </c>
      <c r="AA1163" s="40">
        <f>AA1136+AA1145+AA1154</f>
        <v/>
      </c>
      <c r="AB1163" s="40">
        <f>AB1136+AB1145+AB1154</f>
        <v/>
      </c>
      <c r="AC1163" s="40">
        <f>AC1136+AC1145+AC1154</f>
        <v/>
      </c>
      <c r="AD1163" s="42">
        <f>NEWPOLICY(AD1136,AD1145,AD1154)</f>
        <v/>
      </c>
      <c r="AE1163" s="25">
        <f>LOWER(Settings!$C$4)&amp;".mit."&amp;$A1163&amp;IF($C1163="","","."&amp;$C1163&amp;"."&amp;$B1163)&amp;IF(INDEX(Variables!$D$5:$D$105,MATCH($A1163,Variables!$A$5:$A$105,0))="","","."&amp;INDEX(Variables!$D$5:$D$105,MATCH($A1163,Variables!$A$5:$A$105,0)))&amp;"."&amp;AE$5</f>
        <v/>
      </c>
      <c r="AF1163" s="41">
        <f>AF1136+AF1145+AF1154</f>
        <v/>
      </c>
      <c r="AG1163" s="40">
        <f>AG1136+AG1145+AG1154</f>
        <v/>
      </c>
      <c r="AH1163" s="40">
        <f>AH1136+AH1145+AH1154</f>
        <v/>
      </c>
      <c r="AI1163" s="40">
        <f>AI1136+AI1145+AI1154</f>
        <v/>
      </c>
      <c r="AJ1163" s="40">
        <f>AJ1136+AJ1145+AJ1154</f>
        <v/>
      </c>
      <c r="AK1163" s="40">
        <f>AK1136+AK1145+AK1154</f>
        <v/>
      </c>
      <c r="AL1163" s="40">
        <f>AL1136+AL1145+AL1154</f>
        <v/>
      </c>
      <c r="AM1163" s="40">
        <f>AM1136+AM1145+AM1154</f>
        <v/>
      </c>
      <c r="AN1163" s="40">
        <f>AN1136+AN1145+AN1154</f>
        <v/>
      </c>
      <c r="AO1163" s="40">
        <f>AO1136+AO1145+AO1154</f>
        <v/>
      </c>
      <c r="AP1163" s="40">
        <f>AP1136+AP1145+AP1154</f>
        <v/>
      </c>
      <c r="AQ1163" s="40">
        <f>AQ1136+AQ1145+AQ1154</f>
        <v/>
      </c>
      <c r="AR1163" s="40">
        <f>AR1136+AR1145+AR1154</f>
        <v/>
      </c>
      <c r="AS1163" s="40">
        <f>AS1136+AS1145+AS1154</f>
        <v/>
      </c>
      <c r="AT1163" s="40">
        <f>AT1136+AT1145+AT1154</f>
        <v/>
      </c>
      <c r="AU1163" s="40">
        <f>AU1136+AU1145+AU1154</f>
        <v/>
      </c>
      <c r="AV1163" s="40">
        <f>AV1136+AV1145+AV1154</f>
        <v/>
      </c>
      <c r="AW1163" s="40">
        <f>AW1136+AW1145+AW1154</f>
        <v/>
      </c>
      <c r="AX1163" s="42">
        <f>NEWPOLICY(AX1136,AX1145,AX1154)</f>
        <v/>
      </c>
    </row>
    <row r="1164" hidden="1" outlineLevel="2"/>
    <row r="1165" hidden="1" outlineLevel="2">
      <c r="A1165" s="5" t="inlineStr">
        <is>
          <t>atp</t>
        </is>
      </c>
      <c r="B1165" s="5" t="inlineStr">
        <is>
          <t>coa</t>
        </is>
      </c>
      <c r="C1165" s="5" t="inlineStr">
        <is>
          <t>nfm</t>
        </is>
      </c>
      <c r="D1165" s="40">
        <f>INDEX(Inputs!$R$5:$R$132,MATCH($B1165&amp;"|"&amp;$C1165,Inputs!$A$5:$A$132,0))</f>
        <v/>
      </c>
      <c r="E1165" s="40">
        <f>INDEX(Inputs!$S$5:$S$132,MATCH($B1165&amp;"|"&amp;$C1165,Inputs!$A$5:$A$132,0))</f>
        <v/>
      </c>
      <c r="F1165" s="39" t="n"/>
      <c r="G1165" s="39" t="n"/>
      <c r="H1165" s="5">
        <f>INDEX(Variables!$B$5:$B$105,MATCH($A1165,Variables!$A$5:$A$105,0))&amp;IF($C1165="",""," | "&amp;INDEX(Mapping!$B$5:$B$26,MATCH($C1165,Mapping!$A$5:$A$26,0))&amp;" | "&amp;INDEX(Mapping!$B$30:$B$41,MATCH($B1165,Mapping!$A$30:$A$41,0)))</f>
        <v/>
      </c>
      <c r="I1165" s="5">
        <f>INDEX(Variables!$C$5:$C$105,MATCH($A1165,Variables!$A$5:$A$105,0))</f>
        <v/>
      </c>
      <c r="J1165" s="5">
        <f>INDEX(Variables!$E$5:$E$105,MATCH($A1165,Variables!$A$5:$A$105,0))</f>
        <v/>
      </c>
      <c r="K1165" s="25">
        <f>LOWER(Settings!$C$4)&amp;".mit."&amp;$A1165&amp;IF($C1165="","","."&amp;$C1165&amp;"."&amp;$B1165)&amp;IF(INDEX(Variables!$D$5:$D$105,MATCH($A1165,Variables!$A$5:$A$105,0))="","","."&amp;INDEX(Variables!$D$5:$D$105,MATCH($A1165,Variables!$A$5:$A$105,0)))&amp;"."&amp;K$5</f>
        <v/>
      </c>
      <c r="L1165" s="41">
        <f>MAX(INDEX(L$232:L$243,$D1165)+L1156*(1+$E1165),0.01)</f>
        <v/>
      </c>
      <c r="M1165" s="40">
        <f>MAX(INDEX(M$232:M$243,$D1165)+M1156*(1+$E1165),0.01)</f>
        <v/>
      </c>
      <c r="N1165" s="40">
        <f>MAX(INDEX(N$232:N$243,$D1165)+N1156*(1+$E1165),0.01)</f>
        <v/>
      </c>
      <c r="O1165" s="40">
        <f>MAX(INDEX(O$232:O$243,$D1165)+O1156*(1+$E1165),0.01)</f>
        <v/>
      </c>
      <c r="P1165" s="40">
        <f>MAX(INDEX(P$232:P$243,$D1165)+P1156*(1+$E1165),0.01)</f>
        <v/>
      </c>
      <c r="Q1165" s="40">
        <f>MAX(INDEX(Q$232:Q$243,$D1165)+Q1156*(1+$E1165),0.01)</f>
        <v/>
      </c>
      <c r="R1165" s="40">
        <f>MAX(INDEX(R$232:R$243,$D1165)+R1156*(1+$E1165),0.01)</f>
        <v/>
      </c>
      <c r="S1165" s="40">
        <f>MAX(INDEX(S$232:S$243,$D1165)+S1156*(1+$E1165),0.01)</f>
        <v/>
      </c>
      <c r="T1165" s="40">
        <f>MAX(INDEX(T$232:T$243,$D1165)+T1156*(1+$E1165),0.01)</f>
        <v/>
      </c>
      <c r="U1165" s="40">
        <f>MAX(INDEX(U$232:U$243,$D1165)+U1156*(1+$E1165),0.01)</f>
        <v/>
      </c>
      <c r="V1165" s="40">
        <f>MAX(INDEX(V$232:V$243,$D1165)+V1156*(1+$E1165),0.01)</f>
        <v/>
      </c>
      <c r="W1165" s="40">
        <f>MAX(INDEX(W$232:W$243,$D1165)+W1156*(1+$E1165),0.01)</f>
        <v/>
      </c>
      <c r="X1165" s="40">
        <f>MAX(INDEX(X$232:X$243,$D1165)+X1156*(1+$E1165),0.01)</f>
        <v/>
      </c>
      <c r="Y1165" s="40">
        <f>MAX(INDEX(Y$232:Y$243,$D1165)+Y1156*(1+$E1165),0.01)</f>
        <v/>
      </c>
      <c r="Z1165" s="40">
        <f>MAX(INDEX(Z$232:Z$243,$D1165)+Z1156*(1+$E1165),0.01)</f>
        <v/>
      </c>
      <c r="AA1165" s="40">
        <f>MAX(INDEX(AA$232:AA$243,$D1165)+AA1156*(1+$E1165),0.01)</f>
        <v/>
      </c>
      <c r="AB1165" s="40">
        <f>MAX(INDEX(AB$232:AB$243,$D1165)+AB1156*(1+$E1165),0.01)</f>
        <v/>
      </c>
      <c r="AC1165" s="40">
        <f>MAX(INDEX(AC$232:AC$243,$D1165)+AC1156*(1+$E1165),0.01)</f>
        <v/>
      </c>
      <c r="AD1165" s="42">
        <f>POSTTAX(INDEX(AD$232:AD$243,$D1165),AD1156,$E1165)</f>
        <v/>
      </c>
      <c r="AE1165" s="25">
        <f>LOWER(Settings!$C$4)&amp;".mit."&amp;$A1165&amp;IF($C1165="","","."&amp;$C1165&amp;"."&amp;$B1165)&amp;IF(INDEX(Variables!$D$5:$D$105,MATCH($A1165,Variables!$A$5:$A$105,0))="","","."&amp;INDEX(Variables!$D$5:$D$105,MATCH($A1165,Variables!$A$5:$A$105,0)))&amp;"."&amp;AE$5</f>
        <v/>
      </c>
      <c r="AF1165" s="41">
        <f>MAX(INDEX(AF$232:AF$243,$D1165)+AF1156*(1+$E1165),0.01)</f>
        <v/>
      </c>
      <c r="AG1165" s="40">
        <f>MAX(INDEX(AG$232:AG$243,$D1165)+AG1156*(1+$E1165),0.01)</f>
        <v/>
      </c>
      <c r="AH1165" s="40">
        <f>MAX(INDEX(AH$232:AH$243,$D1165)+AH1156*(1+$E1165),0.01)</f>
        <v/>
      </c>
      <c r="AI1165" s="40">
        <f>MAX(INDEX(AI$232:AI$243,$D1165)+AI1156*(1+$E1165),0.01)</f>
        <v/>
      </c>
      <c r="AJ1165" s="40">
        <f>MAX(INDEX(AJ$232:AJ$243,$D1165)+AJ1156*(1+$E1165),0.01)</f>
        <v/>
      </c>
      <c r="AK1165" s="40">
        <f>MAX(INDEX(AK$232:AK$243,$D1165)+AK1156*(1+$E1165),0.01)</f>
        <v/>
      </c>
      <c r="AL1165" s="40">
        <f>MAX(INDEX(AL$232:AL$243,$D1165)+AL1156*(1+$E1165),0.01)</f>
        <v/>
      </c>
      <c r="AM1165" s="40">
        <f>MAX(INDEX(AM$232:AM$243,$D1165)+AM1156*(1+$E1165),0.01)</f>
        <v/>
      </c>
      <c r="AN1165" s="40">
        <f>MAX(INDEX(AN$232:AN$243,$D1165)+AN1156*(1+$E1165),0.01)</f>
        <v/>
      </c>
      <c r="AO1165" s="40">
        <f>MAX(INDEX(AO$232:AO$243,$D1165)+AO1156*(1+$E1165),0.01)</f>
        <v/>
      </c>
      <c r="AP1165" s="40">
        <f>MAX(INDEX(AP$232:AP$243,$D1165)+AP1156*(1+$E1165),0.01)</f>
        <v/>
      </c>
      <c r="AQ1165" s="40">
        <f>MAX(INDEX(AQ$232:AQ$243,$D1165)+AQ1156*(1+$E1165),0.01)</f>
        <v/>
      </c>
      <c r="AR1165" s="40">
        <f>MAX(INDEX(AR$232:AR$243,$D1165)+AR1156*(1+$E1165),0.01)</f>
        <v/>
      </c>
      <c r="AS1165" s="40">
        <f>MAX(INDEX(AS$232:AS$243,$D1165)+AS1156*(1+$E1165),0.01)</f>
        <v/>
      </c>
      <c r="AT1165" s="40">
        <f>MAX(INDEX(AT$232:AT$243,$D1165)+AT1156*(1+$E1165),0.01)</f>
        <v/>
      </c>
      <c r="AU1165" s="40">
        <f>MAX(INDEX(AU$232:AU$243,$D1165)+AU1156*(1+$E1165),0.01)</f>
        <v/>
      </c>
      <c r="AV1165" s="40">
        <f>MAX(INDEX(AV$232:AV$243,$D1165)+AV1156*(1+$E1165),0.01)</f>
        <v/>
      </c>
      <c r="AW1165" s="40">
        <f>MAX(INDEX(AW$232:AW$243,$D1165)+AW1156*(1+$E1165),0.01)</f>
        <v/>
      </c>
      <c r="AX1165" s="42">
        <f>POSTTAX(INDEX(AX$232:AX$243,$D1165),AX1156,$E1165)</f>
        <v/>
      </c>
    </row>
    <row r="1166" hidden="1" outlineLevel="2">
      <c r="A1166" s="5" t="inlineStr">
        <is>
          <t>atp</t>
        </is>
      </c>
      <c r="B1166" s="5" t="inlineStr">
        <is>
          <t>nga</t>
        </is>
      </c>
      <c r="C1166" s="5" t="inlineStr">
        <is>
          <t>nfm</t>
        </is>
      </c>
      <c r="D1166" s="40">
        <f>INDEX(Inputs!$R$5:$R$132,MATCH($B1166&amp;"|"&amp;$C1166,Inputs!$A$5:$A$132,0))</f>
        <v/>
      </c>
      <c r="E1166" s="40">
        <f>INDEX(Inputs!$S$5:$S$132,MATCH($B1166&amp;"|"&amp;$C1166,Inputs!$A$5:$A$132,0))</f>
        <v/>
      </c>
      <c r="F1166" s="39" t="n"/>
      <c r="G1166" s="39" t="n"/>
      <c r="H1166" s="5">
        <f>INDEX(Variables!$B$5:$B$105,MATCH($A1166,Variables!$A$5:$A$105,0))&amp;IF($C1166="",""," | "&amp;INDEX(Mapping!$B$5:$B$26,MATCH($C1166,Mapping!$A$5:$A$26,0))&amp;" | "&amp;INDEX(Mapping!$B$30:$B$41,MATCH($B1166,Mapping!$A$30:$A$41,0)))</f>
        <v/>
      </c>
      <c r="I1166" s="5">
        <f>INDEX(Variables!$C$5:$C$105,MATCH($A1166,Variables!$A$5:$A$105,0))</f>
        <v/>
      </c>
      <c r="J1166" s="5">
        <f>INDEX(Variables!$E$5:$E$105,MATCH($A1166,Variables!$A$5:$A$105,0))</f>
        <v/>
      </c>
      <c r="K1166" s="25">
        <f>LOWER(Settings!$C$4)&amp;".mit."&amp;$A1166&amp;IF($C1166="","","."&amp;$C1166&amp;"."&amp;$B1166)&amp;IF(INDEX(Variables!$D$5:$D$105,MATCH($A1166,Variables!$A$5:$A$105,0))="","","."&amp;INDEX(Variables!$D$5:$D$105,MATCH($A1166,Variables!$A$5:$A$105,0)))&amp;"."&amp;K$5</f>
        <v/>
      </c>
      <c r="L1166" s="41">
        <f>MAX(INDEX(L$232:L$243,$D1166)+L1157*(1+$E1166),0.01)</f>
        <v/>
      </c>
      <c r="M1166" s="40">
        <f>MAX(INDEX(M$232:M$243,$D1166)+M1157*(1+$E1166),0.01)</f>
        <v/>
      </c>
      <c r="N1166" s="40">
        <f>MAX(INDEX(N$232:N$243,$D1166)+N1157*(1+$E1166),0.01)</f>
        <v/>
      </c>
      <c r="O1166" s="40">
        <f>MAX(INDEX(O$232:O$243,$D1166)+O1157*(1+$E1166),0.01)</f>
        <v/>
      </c>
      <c r="P1166" s="40">
        <f>MAX(INDEX(P$232:P$243,$D1166)+P1157*(1+$E1166),0.01)</f>
        <v/>
      </c>
      <c r="Q1166" s="40">
        <f>MAX(INDEX(Q$232:Q$243,$D1166)+Q1157*(1+$E1166),0.01)</f>
        <v/>
      </c>
      <c r="R1166" s="40">
        <f>MAX(INDEX(R$232:R$243,$D1166)+R1157*(1+$E1166),0.01)</f>
        <v/>
      </c>
      <c r="S1166" s="40">
        <f>MAX(INDEX(S$232:S$243,$D1166)+S1157*(1+$E1166),0.01)</f>
        <v/>
      </c>
      <c r="T1166" s="40">
        <f>MAX(INDEX(T$232:T$243,$D1166)+T1157*(1+$E1166),0.01)</f>
        <v/>
      </c>
      <c r="U1166" s="40">
        <f>MAX(INDEX(U$232:U$243,$D1166)+U1157*(1+$E1166),0.01)</f>
        <v/>
      </c>
      <c r="V1166" s="40">
        <f>MAX(INDEX(V$232:V$243,$D1166)+V1157*(1+$E1166),0.01)</f>
        <v/>
      </c>
      <c r="W1166" s="40">
        <f>MAX(INDEX(W$232:W$243,$D1166)+W1157*(1+$E1166),0.01)</f>
        <v/>
      </c>
      <c r="X1166" s="40">
        <f>MAX(INDEX(X$232:X$243,$D1166)+X1157*(1+$E1166),0.01)</f>
        <v/>
      </c>
      <c r="Y1166" s="40">
        <f>MAX(INDEX(Y$232:Y$243,$D1166)+Y1157*(1+$E1166),0.01)</f>
        <v/>
      </c>
      <c r="Z1166" s="40">
        <f>MAX(INDEX(Z$232:Z$243,$D1166)+Z1157*(1+$E1166),0.01)</f>
        <v/>
      </c>
      <c r="AA1166" s="40">
        <f>MAX(INDEX(AA$232:AA$243,$D1166)+AA1157*(1+$E1166),0.01)</f>
        <v/>
      </c>
      <c r="AB1166" s="40">
        <f>MAX(INDEX(AB$232:AB$243,$D1166)+AB1157*(1+$E1166),0.01)</f>
        <v/>
      </c>
      <c r="AC1166" s="40">
        <f>MAX(INDEX(AC$232:AC$243,$D1166)+AC1157*(1+$E1166),0.01)</f>
        <v/>
      </c>
      <c r="AD1166" s="42">
        <f>POSTTAX(INDEX(AD$232:AD$243,$D1166),AD1157,$E1166)</f>
        <v/>
      </c>
      <c r="AE1166" s="25">
        <f>LOWER(Settings!$C$4)&amp;".mit."&amp;$A1166&amp;IF($C1166="","","."&amp;$C1166&amp;"."&amp;$B1166)&amp;IF(INDEX(Variables!$D$5:$D$105,MATCH($A1166,Variables!$A$5:$A$105,0))="","","."&amp;INDEX(Variables!$D$5:$D$105,MATCH($A1166,Variables!$A$5:$A$105,0)))&amp;"."&amp;AE$5</f>
        <v/>
      </c>
      <c r="AF1166" s="41">
        <f>MAX(INDEX(AF$232:AF$243,$D1166)+AF1157*(1+$E1166),0.01)</f>
        <v/>
      </c>
      <c r="AG1166" s="40">
        <f>MAX(INDEX(AG$232:AG$243,$D1166)+AG1157*(1+$E1166),0.01)</f>
        <v/>
      </c>
      <c r="AH1166" s="40">
        <f>MAX(INDEX(AH$232:AH$243,$D1166)+AH1157*(1+$E1166),0.01)</f>
        <v/>
      </c>
      <c r="AI1166" s="40">
        <f>MAX(INDEX(AI$232:AI$243,$D1166)+AI1157*(1+$E1166),0.01)</f>
        <v/>
      </c>
      <c r="AJ1166" s="40">
        <f>MAX(INDEX(AJ$232:AJ$243,$D1166)+AJ1157*(1+$E1166),0.01)</f>
        <v/>
      </c>
      <c r="AK1166" s="40">
        <f>MAX(INDEX(AK$232:AK$243,$D1166)+AK1157*(1+$E1166),0.01)</f>
        <v/>
      </c>
      <c r="AL1166" s="40">
        <f>MAX(INDEX(AL$232:AL$243,$D1166)+AL1157*(1+$E1166),0.01)</f>
        <v/>
      </c>
      <c r="AM1166" s="40">
        <f>MAX(INDEX(AM$232:AM$243,$D1166)+AM1157*(1+$E1166),0.01)</f>
        <v/>
      </c>
      <c r="AN1166" s="40">
        <f>MAX(INDEX(AN$232:AN$243,$D1166)+AN1157*(1+$E1166),0.01)</f>
        <v/>
      </c>
      <c r="AO1166" s="40">
        <f>MAX(INDEX(AO$232:AO$243,$D1166)+AO1157*(1+$E1166),0.01)</f>
        <v/>
      </c>
      <c r="AP1166" s="40">
        <f>MAX(INDEX(AP$232:AP$243,$D1166)+AP1157*(1+$E1166),0.01)</f>
        <v/>
      </c>
      <c r="AQ1166" s="40">
        <f>MAX(INDEX(AQ$232:AQ$243,$D1166)+AQ1157*(1+$E1166),0.01)</f>
        <v/>
      </c>
      <c r="AR1166" s="40">
        <f>MAX(INDEX(AR$232:AR$243,$D1166)+AR1157*(1+$E1166),0.01)</f>
        <v/>
      </c>
      <c r="AS1166" s="40">
        <f>MAX(INDEX(AS$232:AS$243,$D1166)+AS1157*(1+$E1166),0.01)</f>
        <v/>
      </c>
      <c r="AT1166" s="40">
        <f>MAX(INDEX(AT$232:AT$243,$D1166)+AT1157*(1+$E1166),0.01)</f>
        <v/>
      </c>
      <c r="AU1166" s="40">
        <f>MAX(INDEX(AU$232:AU$243,$D1166)+AU1157*(1+$E1166),0.01)</f>
        <v/>
      </c>
      <c r="AV1166" s="40">
        <f>MAX(INDEX(AV$232:AV$243,$D1166)+AV1157*(1+$E1166),0.01)</f>
        <v/>
      </c>
      <c r="AW1166" s="40">
        <f>MAX(INDEX(AW$232:AW$243,$D1166)+AW1157*(1+$E1166),0.01)</f>
        <v/>
      </c>
      <c r="AX1166" s="42">
        <f>POSTTAX(INDEX(AX$232:AX$243,$D1166),AX1157,$E1166)</f>
        <v/>
      </c>
    </row>
    <row r="1167" hidden="1" outlineLevel="2">
      <c r="A1167" s="5" t="inlineStr">
        <is>
          <t>atp</t>
        </is>
      </c>
      <c r="B1167" s="5" t="inlineStr">
        <is>
          <t>gso</t>
        </is>
      </c>
      <c r="C1167" s="5" t="inlineStr">
        <is>
          <t>nfm</t>
        </is>
      </c>
      <c r="D1167" s="40">
        <f>INDEX(Inputs!$R$5:$R$132,MATCH($B1167&amp;"|"&amp;$C1167,Inputs!$A$5:$A$132,0))</f>
        <v/>
      </c>
      <c r="E1167" s="40">
        <f>INDEX(Inputs!$S$5:$S$132,MATCH($B1167&amp;"|"&amp;$C1167,Inputs!$A$5:$A$132,0))</f>
        <v/>
      </c>
      <c r="F1167" s="39" t="n"/>
      <c r="G1167" s="39" t="n"/>
      <c r="H1167" s="5">
        <f>INDEX(Variables!$B$5:$B$105,MATCH($A1167,Variables!$A$5:$A$105,0))&amp;IF($C1167="",""," | "&amp;INDEX(Mapping!$B$5:$B$26,MATCH($C1167,Mapping!$A$5:$A$26,0))&amp;" | "&amp;INDEX(Mapping!$B$30:$B$41,MATCH($B1167,Mapping!$A$30:$A$41,0)))</f>
        <v/>
      </c>
      <c r="I1167" s="5">
        <f>INDEX(Variables!$C$5:$C$105,MATCH($A1167,Variables!$A$5:$A$105,0))</f>
        <v/>
      </c>
      <c r="J1167" s="5">
        <f>INDEX(Variables!$E$5:$E$105,MATCH($A1167,Variables!$A$5:$A$105,0))</f>
        <v/>
      </c>
      <c r="K1167" s="25">
        <f>LOWER(Settings!$C$4)&amp;".mit."&amp;$A1167&amp;IF($C1167="","","."&amp;$C1167&amp;"."&amp;$B1167)&amp;IF(INDEX(Variables!$D$5:$D$105,MATCH($A1167,Variables!$A$5:$A$105,0))="","","."&amp;INDEX(Variables!$D$5:$D$105,MATCH($A1167,Variables!$A$5:$A$105,0)))&amp;"."&amp;K$5</f>
        <v/>
      </c>
      <c r="L1167" s="41">
        <f>MAX(INDEX(L$232:L$243,$D1167)+L1158*(1+$E1167),0.01)</f>
        <v/>
      </c>
      <c r="M1167" s="40">
        <f>MAX(INDEX(M$232:M$243,$D1167)+M1158*(1+$E1167),0.01)</f>
        <v/>
      </c>
      <c r="N1167" s="40">
        <f>MAX(INDEX(N$232:N$243,$D1167)+N1158*(1+$E1167),0.01)</f>
        <v/>
      </c>
      <c r="O1167" s="40">
        <f>MAX(INDEX(O$232:O$243,$D1167)+O1158*(1+$E1167),0.01)</f>
        <v/>
      </c>
      <c r="P1167" s="40">
        <f>MAX(INDEX(P$232:P$243,$D1167)+P1158*(1+$E1167),0.01)</f>
        <v/>
      </c>
      <c r="Q1167" s="40">
        <f>MAX(INDEX(Q$232:Q$243,$D1167)+Q1158*(1+$E1167),0.01)</f>
        <v/>
      </c>
      <c r="R1167" s="40">
        <f>MAX(INDEX(R$232:R$243,$D1167)+R1158*(1+$E1167),0.01)</f>
        <v/>
      </c>
      <c r="S1167" s="40">
        <f>MAX(INDEX(S$232:S$243,$D1167)+S1158*(1+$E1167),0.01)</f>
        <v/>
      </c>
      <c r="T1167" s="40">
        <f>MAX(INDEX(T$232:T$243,$D1167)+T1158*(1+$E1167),0.01)</f>
        <v/>
      </c>
      <c r="U1167" s="40">
        <f>MAX(INDEX(U$232:U$243,$D1167)+U1158*(1+$E1167),0.01)</f>
        <v/>
      </c>
      <c r="V1167" s="40">
        <f>MAX(INDEX(V$232:V$243,$D1167)+V1158*(1+$E1167),0.01)</f>
        <v/>
      </c>
      <c r="W1167" s="40">
        <f>MAX(INDEX(W$232:W$243,$D1167)+W1158*(1+$E1167),0.01)</f>
        <v/>
      </c>
      <c r="X1167" s="40">
        <f>MAX(INDEX(X$232:X$243,$D1167)+X1158*(1+$E1167),0.01)</f>
        <v/>
      </c>
      <c r="Y1167" s="40">
        <f>MAX(INDEX(Y$232:Y$243,$D1167)+Y1158*(1+$E1167),0.01)</f>
        <v/>
      </c>
      <c r="Z1167" s="40">
        <f>MAX(INDEX(Z$232:Z$243,$D1167)+Z1158*(1+$E1167),0.01)</f>
        <v/>
      </c>
      <c r="AA1167" s="40">
        <f>MAX(INDEX(AA$232:AA$243,$D1167)+AA1158*(1+$E1167),0.01)</f>
        <v/>
      </c>
      <c r="AB1167" s="40">
        <f>MAX(INDEX(AB$232:AB$243,$D1167)+AB1158*(1+$E1167),0.01)</f>
        <v/>
      </c>
      <c r="AC1167" s="40">
        <f>MAX(INDEX(AC$232:AC$243,$D1167)+AC1158*(1+$E1167),0.01)</f>
        <v/>
      </c>
      <c r="AD1167" s="42">
        <f>POSTTAX(INDEX(AD$232:AD$243,$D1167),AD1158,$E1167)</f>
        <v/>
      </c>
      <c r="AE1167" s="25">
        <f>LOWER(Settings!$C$4)&amp;".mit."&amp;$A1167&amp;IF($C1167="","","."&amp;$C1167&amp;"."&amp;$B1167)&amp;IF(INDEX(Variables!$D$5:$D$105,MATCH($A1167,Variables!$A$5:$A$105,0))="","","."&amp;INDEX(Variables!$D$5:$D$105,MATCH($A1167,Variables!$A$5:$A$105,0)))&amp;"."&amp;AE$5</f>
        <v/>
      </c>
      <c r="AF1167" s="41">
        <f>MAX(INDEX(AF$232:AF$243,$D1167)+AF1158*(1+$E1167),0.01)</f>
        <v/>
      </c>
      <c r="AG1167" s="40">
        <f>MAX(INDEX(AG$232:AG$243,$D1167)+AG1158*(1+$E1167),0.01)</f>
        <v/>
      </c>
      <c r="AH1167" s="40">
        <f>MAX(INDEX(AH$232:AH$243,$D1167)+AH1158*(1+$E1167),0.01)</f>
        <v/>
      </c>
      <c r="AI1167" s="40">
        <f>MAX(INDEX(AI$232:AI$243,$D1167)+AI1158*(1+$E1167),0.01)</f>
        <v/>
      </c>
      <c r="AJ1167" s="40">
        <f>MAX(INDEX(AJ$232:AJ$243,$D1167)+AJ1158*(1+$E1167),0.01)</f>
        <v/>
      </c>
      <c r="AK1167" s="40">
        <f>MAX(INDEX(AK$232:AK$243,$D1167)+AK1158*(1+$E1167),0.01)</f>
        <v/>
      </c>
      <c r="AL1167" s="40">
        <f>MAX(INDEX(AL$232:AL$243,$D1167)+AL1158*(1+$E1167),0.01)</f>
        <v/>
      </c>
      <c r="AM1167" s="40">
        <f>MAX(INDEX(AM$232:AM$243,$D1167)+AM1158*(1+$E1167),0.01)</f>
        <v/>
      </c>
      <c r="AN1167" s="40">
        <f>MAX(INDEX(AN$232:AN$243,$D1167)+AN1158*(1+$E1167),0.01)</f>
        <v/>
      </c>
      <c r="AO1167" s="40">
        <f>MAX(INDEX(AO$232:AO$243,$D1167)+AO1158*(1+$E1167),0.01)</f>
        <v/>
      </c>
      <c r="AP1167" s="40">
        <f>MAX(INDEX(AP$232:AP$243,$D1167)+AP1158*(1+$E1167),0.01)</f>
        <v/>
      </c>
      <c r="AQ1167" s="40">
        <f>MAX(INDEX(AQ$232:AQ$243,$D1167)+AQ1158*(1+$E1167),0.01)</f>
        <v/>
      </c>
      <c r="AR1167" s="40">
        <f>MAX(INDEX(AR$232:AR$243,$D1167)+AR1158*(1+$E1167),0.01)</f>
        <v/>
      </c>
      <c r="AS1167" s="40">
        <f>MAX(INDEX(AS$232:AS$243,$D1167)+AS1158*(1+$E1167),0.01)</f>
        <v/>
      </c>
      <c r="AT1167" s="40">
        <f>MAX(INDEX(AT$232:AT$243,$D1167)+AT1158*(1+$E1167),0.01)</f>
        <v/>
      </c>
      <c r="AU1167" s="40">
        <f>MAX(INDEX(AU$232:AU$243,$D1167)+AU1158*(1+$E1167),0.01)</f>
        <v/>
      </c>
      <c r="AV1167" s="40">
        <f>MAX(INDEX(AV$232:AV$243,$D1167)+AV1158*(1+$E1167),0.01)</f>
        <v/>
      </c>
      <c r="AW1167" s="40">
        <f>MAX(INDEX(AW$232:AW$243,$D1167)+AW1158*(1+$E1167),0.01)</f>
        <v/>
      </c>
      <c r="AX1167" s="42">
        <f>POSTTAX(INDEX(AX$232:AX$243,$D1167),AX1158,$E1167)</f>
        <v/>
      </c>
    </row>
    <row r="1168" hidden="1" outlineLevel="2">
      <c r="A1168" s="5" t="inlineStr">
        <is>
          <t>atp</t>
        </is>
      </c>
      <c r="B1168" s="5" t="inlineStr">
        <is>
          <t>die</t>
        </is>
      </c>
      <c r="C1168" s="5" t="inlineStr">
        <is>
          <t>nfm</t>
        </is>
      </c>
      <c r="D1168" s="40">
        <f>INDEX(Inputs!$R$5:$R$132,MATCH($B1168&amp;"|"&amp;$C1168,Inputs!$A$5:$A$132,0))</f>
        <v/>
      </c>
      <c r="E1168" s="40">
        <f>INDEX(Inputs!$S$5:$S$132,MATCH($B1168&amp;"|"&amp;$C1168,Inputs!$A$5:$A$132,0))</f>
        <v/>
      </c>
      <c r="F1168" s="39" t="n"/>
      <c r="G1168" s="39" t="n"/>
      <c r="H1168" s="5">
        <f>INDEX(Variables!$B$5:$B$105,MATCH($A1168,Variables!$A$5:$A$105,0))&amp;IF($C1168="",""," | "&amp;INDEX(Mapping!$B$5:$B$26,MATCH($C1168,Mapping!$A$5:$A$26,0))&amp;" | "&amp;INDEX(Mapping!$B$30:$B$41,MATCH($B1168,Mapping!$A$30:$A$41,0)))</f>
        <v/>
      </c>
      <c r="I1168" s="5">
        <f>INDEX(Variables!$C$5:$C$105,MATCH($A1168,Variables!$A$5:$A$105,0))</f>
        <v/>
      </c>
      <c r="J1168" s="5">
        <f>INDEX(Variables!$E$5:$E$105,MATCH($A1168,Variables!$A$5:$A$105,0))</f>
        <v/>
      </c>
      <c r="K1168" s="25">
        <f>LOWER(Settings!$C$4)&amp;".mit."&amp;$A1168&amp;IF($C1168="","","."&amp;$C1168&amp;"."&amp;$B1168)&amp;IF(INDEX(Variables!$D$5:$D$105,MATCH($A1168,Variables!$A$5:$A$105,0))="","","."&amp;INDEX(Variables!$D$5:$D$105,MATCH($A1168,Variables!$A$5:$A$105,0)))&amp;"."&amp;K$5</f>
        <v/>
      </c>
      <c r="L1168" s="41">
        <f>MAX(INDEX(L$232:L$243,$D1168)+L1159*(1+$E1168),0.01)</f>
        <v/>
      </c>
      <c r="M1168" s="40">
        <f>MAX(INDEX(M$232:M$243,$D1168)+M1159*(1+$E1168),0.01)</f>
        <v/>
      </c>
      <c r="N1168" s="40">
        <f>MAX(INDEX(N$232:N$243,$D1168)+N1159*(1+$E1168),0.01)</f>
        <v/>
      </c>
      <c r="O1168" s="40">
        <f>MAX(INDEX(O$232:O$243,$D1168)+O1159*(1+$E1168),0.01)</f>
        <v/>
      </c>
      <c r="P1168" s="40">
        <f>MAX(INDEX(P$232:P$243,$D1168)+P1159*(1+$E1168),0.01)</f>
        <v/>
      </c>
      <c r="Q1168" s="40">
        <f>MAX(INDEX(Q$232:Q$243,$D1168)+Q1159*(1+$E1168),0.01)</f>
        <v/>
      </c>
      <c r="R1168" s="40">
        <f>MAX(INDEX(R$232:R$243,$D1168)+R1159*(1+$E1168),0.01)</f>
        <v/>
      </c>
      <c r="S1168" s="40">
        <f>MAX(INDEX(S$232:S$243,$D1168)+S1159*(1+$E1168),0.01)</f>
        <v/>
      </c>
      <c r="T1168" s="40">
        <f>MAX(INDEX(T$232:T$243,$D1168)+T1159*(1+$E1168),0.01)</f>
        <v/>
      </c>
      <c r="U1168" s="40">
        <f>MAX(INDEX(U$232:U$243,$D1168)+U1159*(1+$E1168),0.01)</f>
        <v/>
      </c>
      <c r="V1168" s="40">
        <f>MAX(INDEX(V$232:V$243,$D1168)+V1159*(1+$E1168),0.01)</f>
        <v/>
      </c>
      <c r="W1168" s="40">
        <f>MAX(INDEX(W$232:W$243,$D1168)+W1159*(1+$E1168),0.01)</f>
        <v/>
      </c>
      <c r="X1168" s="40">
        <f>MAX(INDEX(X$232:X$243,$D1168)+X1159*(1+$E1168),0.01)</f>
        <v/>
      </c>
      <c r="Y1168" s="40">
        <f>MAX(INDEX(Y$232:Y$243,$D1168)+Y1159*(1+$E1168),0.01)</f>
        <v/>
      </c>
      <c r="Z1168" s="40">
        <f>MAX(INDEX(Z$232:Z$243,$D1168)+Z1159*(1+$E1168),0.01)</f>
        <v/>
      </c>
      <c r="AA1168" s="40">
        <f>MAX(INDEX(AA$232:AA$243,$D1168)+AA1159*(1+$E1168),0.01)</f>
        <v/>
      </c>
      <c r="AB1168" s="40">
        <f>MAX(INDEX(AB$232:AB$243,$D1168)+AB1159*(1+$E1168),0.01)</f>
        <v/>
      </c>
      <c r="AC1168" s="40">
        <f>MAX(INDEX(AC$232:AC$243,$D1168)+AC1159*(1+$E1168),0.01)</f>
        <v/>
      </c>
      <c r="AD1168" s="42">
        <f>POSTTAX(INDEX(AD$232:AD$243,$D1168),AD1159,$E1168)</f>
        <v/>
      </c>
      <c r="AE1168" s="25">
        <f>LOWER(Settings!$C$4)&amp;".mit."&amp;$A1168&amp;IF($C1168="","","."&amp;$C1168&amp;"."&amp;$B1168)&amp;IF(INDEX(Variables!$D$5:$D$105,MATCH($A1168,Variables!$A$5:$A$105,0))="","","."&amp;INDEX(Variables!$D$5:$D$105,MATCH($A1168,Variables!$A$5:$A$105,0)))&amp;"."&amp;AE$5</f>
        <v/>
      </c>
      <c r="AF1168" s="41">
        <f>MAX(INDEX(AF$232:AF$243,$D1168)+AF1159*(1+$E1168),0.01)</f>
        <v/>
      </c>
      <c r="AG1168" s="40">
        <f>MAX(INDEX(AG$232:AG$243,$D1168)+AG1159*(1+$E1168),0.01)</f>
        <v/>
      </c>
      <c r="AH1168" s="40">
        <f>MAX(INDEX(AH$232:AH$243,$D1168)+AH1159*(1+$E1168),0.01)</f>
        <v/>
      </c>
      <c r="AI1168" s="40">
        <f>MAX(INDEX(AI$232:AI$243,$D1168)+AI1159*(1+$E1168),0.01)</f>
        <v/>
      </c>
      <c r="AJ1168" s="40">
        <f>MAX(INDEX(AJ$232:AJ$243,$D1168)+AJ1159*(1+$E1168),0.01)</f>
        <v/>
      </c>
      <c r="AK1168" s="40">
        <f>MAX(INDEX(AK$232:AK$243,$D1168)+AK1159*(1+$E1168),0.01)</f>
        <v/>
      </c>
      <c r="AL1168" s="40">
        <f>MAX(INDEX(AL$232:AL$243,$D1168)+AL1159*(1+$E1168),0.01)</f>
        <v/>
      </c>
      <c r="AM1168" s="40">
        <f>MAX(INDEX(AM$232:AM$243,$D1168)+AM1159*(1+$E1168),0.01)</f>
        <v/>
      </c>
      <c r="AN1168" s="40">
        <f>MAX(INDEX(AN$232:AN$243,$D1168)+AN1159*(1+$E1168),0.01)</f>
        <v/>
      </c>
      <c r="AO1168" s="40">
        <f>MAX(INDEX(AO$232:AO$243,$D1168)+AO1159*(1+$E1168),0.01)</f>
        <v/>
      </c>
      <c r="AP1168" s="40">
        <f>MAX(INDEX(AP$232:AP$243,$D1168)+AP1159*(1+$E1168),0.01)</f>
        <v/>
      </c>
      <c r="AQ1168" s="40">
        <f>MAX(INDEX(AQ$232:AQ$243,$D1168)+AQ1159*(1+$E1168),0.01)</f>
        <v/>
      </c>
      <c r="AR1168" s="40">
        <f>MAX(INDEX(AR$232:AR$243,$D1168)+AR1159*(1+$E1168),0.01)</f>
        <v/>
      </c>
      <c r="AS1168" s="40">
        <f>MAX(INDEX(AS$232:AS$243,$D1168)+AS1159*(1+$E1168),0.01)</f>
        <v/>
      </c>
      <c r="AT1168" s="40">
        <f>MAX(INDEX(AT$232:AT$243,$D1168)+AT1159*(1+$E1168),0.01)</f>
        <v/>
      </c>
      <c r="AU1168" s="40">
        <f>MAX(INDEX(AU$232:AU$243,$D1168)+AU1159*(1+$E1168),0.01)</f>
        <v/>
      </c>
      <c r="AV1168" s="40">
        <f>MAX(INDEX(AV$232:AV$243,$D1168)+AV1159*(1+$E1168),0.01)</f>
        <v/>
      </c>
      <c r="AW1168" s="40">
        <f>MAX(INDEX(AW$232:AW$243,$D1168)+AW1159*(1+$E1168),0.01)</f>
        <v/>
      </c>
      <c r="AX1168" s="42">
        <f>POSTTAX(INDEX(AX$232:AX$243,$D1168),AX1159,$E1168)</f>
        <v/>
      </c>
    </row>
    <row r="1169" hidden="1" outlineLevel="2">
      <c r="A1169" s="5" t="inlineStr">
        <is>
          <t>atp</t>
        </is>
      </c>
      <c r="B1169" s="5" t="inlineStr">
        <is>
          <t>lpg</t>
        </is>
      </c>
      <c r="C1169" s="5" t="inlineStr">
        <is>
          <t>nfm</t>
        </is>
      </c>
      <c r="D1169" s="40">
        <f>INDEX(Inputs!$R$5:$R$132,MATCH($B1169&amp;"|"&amp;$C1169,Inputs!$A$5:$A$132,0))</f>
        <v/>
      </c>
      <c r="E1169" s="40">
        <f>INDEX(Inputs!$S$5:$S$132,MATCH($B1169&amp;"|"&amp;$C1169,Inputs!$A$5:$A$132,0))</f>
        <v/>
      </c>
      <c r="F1169" s="39" t="n"/>
      <c r="G1169" s="39" t="n"/>
      <c r="H1169" s="5">
        <f>INDEX(Variables!$B$5:$B$105,MATCH($A1169,Variables!$A$5:$A$105,0))&amp;IF($C1169="",""," | "&amp;INDEX(Mapping!$B$5:$B$26,MATCH($C1169,Mapping!$A$5:$A$26,0))&amp;" | "&amp;INDEX(Mapping!$B$30:$B$41,MATCH($B1169,Mapping!$A$30:$A$41,0)))</f>
        <v/>
      </c>
      <c r="I1169" s="5">
        <f>INDEX(Variables!$C$5:$C$105,MATCH($A1169,Variables!$A$5:$A$105,0))</f>
        <v/>
      </c>
      <c r="J1169" s="5">
        <f>INDEX(Variables!$E$5:$E$105,MATCH($A1169,Variables!$A$5:$A$105,0))</f>
        <v/>
      </c>
      <c r="K1169" s="25">
        <f>LOWER(Settings!$C$4)&amp;".mit."&amp;$A1169&amp;IF($C1169="","","."&amp;$C1169&amp;"."&amp;$B1169)&amp;IF(INDEX(Variables!$D$5:$D$105,MATCH($A1169,Variables!$A$5:$A$105,0))="","","."&amp;INDEX(Variables!$D$5:$D$105,MATCH($A1169,Variables!$A$5:$A$105,0)))&amp;"."&amp;K$5</f>
        <v/>
      </c>
      <c r="L1169" s="41">
        <f>MAX(INDEX(L$232:L$243,$D1169)+L1160*(1+$E1169),0.01)</f>
        <v/>
      </c>
      <c r="M1169" s="40">
        <f>MAX(INDEX(M$232:M$243,$D1169)+M1160*(1+$E1169),0.01)</f>
        <v/>
      </c>
      <c r="N1169" s="40">
        <f>MAX(INDEX(N$232:N$243,$D1169)+N1160*(1+$E1169),0.01)</f>
        <v/>
      </c>
      <c r="O1169" s="40">
        <f>MAX(INDEX(O$232:O$243,$D1169)+O1160*(1+$E1169),0.01)</f>
        <v/>
      </c>
      <c r="P1169" s="40">
        <f>MAX(INDEX(P$232:P$243,$D1169)+P1160*(1+$E1169),0.01)</f>
        <v/>
      </c>
      <c r="Q1169" s="40">
        <f>MAX(INDEX(Q$232:Q$243,$D1169)+Q1160*(1+$E1169),0.01)</f>
        <v/>
      </c>
      <c r="R1169" s="40">
        <f>MAX(INDEX(R$232:R$243,$D1169)+R1160*(1+$E1169),0.01)</f>
        <v/>
      </c>
      <c r="S1169" s="40">
        <f>MAX(INDEX(S$232:S$243,$D1169)+S1160*(1+$E1169),0.01)</f>
        <v/>
      </c>
      <c r="T1169" s="40">
        <f>MAX(INDEX(T$232:T$243,$D1169)+T1160*(1+$E1169),0.01)</f>
        <v/>
      </c>
      <c r="U1169" s="40">
        <f>MAX(INDEX(U$232:U$243,$D1169)+U1160*(1+$E1169),0.01)</f>
        <v/>
      </c>
      <c r="V1169" s="40">
        <f>MAX(INDEX(V$232:V$243,$D1169)+V1160*(1+$E1169),0.01)</f>
        <v/>
      </c>
      <c r="W1169" s="40">
        <f>MAX(INDEX(W$232:W$243,$D1169)+W1160*(1+$E1169),0.01)</f>
        <v/>
      </c>
      <c r="X1169" s="40">
        <f>MAX(INDEX(X$232:X$243,$D1169)+X1160*(1+$E1169),0.01)</f>
        <v/>
      </c>
      <c r="Y1169" s="40">
        <f>MAX(INDEX(Y$232:Y$243,$D1169)+Y1160*(1+$E1169),0.01)</f>
        <v/>
      </c>
      <c r="Z1169" s="40">
        <f>MAX(INDEX(Z$232:Z$243,$D1169)+Z1160*(1+$E1169),0.01)</f>
        <v/>
      </c>
      <c r="AA1169" s="40">
        <f>MAX(INDEX(AA$232:AA$243,$D1169)+AA1160*(1+$E1169),0.01)</f>
        <v/>
      </c>
      <c r="AB1169" s="40">
        <f>MAX(INDEX(AB$232:AB$243,$D1169)+AB1160*(1+$E1169),0.01)</f>
        <v/>
      </c>
      <c r="AC1169" s="40">
        <f>MAX(INDEX(AC$232:AC$243,$D1169)+AC1160*(1+$E1169),0.01)</f>
        <v/>
      </c>
      <c r="AD1169" s="42">
        <f>POSTTAX(INDEX(AD$232:AD$243,$D1169),AD1160,$E1169)</f>
        <v/>
      </c>
      <c r="AE1169" s="25">
        <f>LOWER(Settings!$C$4)&amp;".mit."&amp;$A1169&amp;IF($C1169="","","."&amp;$C1169&amp;"."&amp;$B1169)&amp;IF(INDEX(Variables!$D$5:$D$105,MATCH($A1169,Variables!$A$5:$A$105,0))="","","."&amp;INDEX(Variables!$D$5:$D$105,MATCH($A1169,Variables!$A$5:$A$105,0)))&amp;"."&amp;AE$5</f>
        <v/>
      </c>
      <c r="AF1169" s="41">
        <f>MAX(INDEX(AF$232:AF$243,$D1169)+AF1160*(1+$E1169),0.01)</f>
        <v/>
      </c>
      <c r="AG1169" s="40">
        <f>MAX(INDEX(AG$232:AG$243,$D1169)+AG1160*(1+$E1169),0.01)</f>
        <v/>
      </c>
      <c r="AH1169" s="40">
        <f>MAX(INDEX(AH$232:AH$243,$D1169)+AH1160*(1+$E1169),0.01)</f>
        <v/>
      </c>
      <c r="AI1169" s="40">
        <f>MAX(INDEX(AI$232:AI$243,$D1169)+AI1160*(1+$E1169),0.01)</f>
        <v/>
      </c>
      <c r="AJ1169" s="40">
        <f>MAX(INDEX(AJ$232:AJ$243,$D1169)+AJ1160*(1+$E1169),0.01)</f>
        <v/>
      </c>
      <c r="AK1169" s="40">
        <f>MAX(INDEX(AK$232:AK$243,$D1169)+AK1160*(1+$E1169),0.01)</f>
        <v/>
      </c>
      <c r="AL1169" s="40">
        <f>MAX(INDEX(AL$232:AL$243,$D1169)+AL1160*(1+$E1169),0.01)</f>
        <v/>
      </c>
      <c r="AM1169" s="40">
        <f>MAX(INDEX(AM$232:AM$243,$D1169)+AM1160*(1+$E1169),0.01)</f>
        <v/>
      </c>
      <c r="AN1169" s="40">
        <f>MAX(INDEX(AN$232:AN$243,$D1169)+AN1160*(1+$E1169),0.01)</f>
        <v/>
      </c>
      <c r="AO1169" s="40">
        <f>MAX(INDEX(AO$232:AO$243,$D1169)+AO1160*(1+$E1169),0.01)</f>
        <v/>
      </c>
      <c r="AP1169" s="40">
        <f>MAX(INDEX(AP$232:AP$243,$D1169)+AP1160*(1+$E1169),0.01)</f>
        <v/>
      </c>
      <c r="AQ1169" s="40">
        <f>MAX(INDEX(AQ$232:AQ$243,$D1169)+AQ1160*(1+$E1169),0.01)</f>
        <v/>
      </c>
      <c r="AR1169" s="40">
        <f>MAX(INDEX(AR$232:AR$243,$D1169)+AR1160*(1+$E1169),0.01)</f>
        <v/>
      </c>
      <c r="AS1169" s="40">
        <f>MAX(INDEX(AS$232:AS$243,$D1169)+AS1160*(1+$E1169),0.01)</f>
        <v/>
      </c>
      <c r="AT1169" s="40">
        <f>MAX(INDEX(AT$232:AT$243,$D1169)+AT1160*(1+$E1169),0.01)</f>
        <v/>
      </c>
      <c r="AU1169" s="40">
        <f>MAX(INDEX(AU$232:AU$243,$D1169)+AU1160*(1+$E1169),0.01)</f>
        <v/>
      </c>
      <c r="AV1169" s="40">
        <f>MAX(INDEX(AV$232:AV$243,$D1169)+AV1160*(1+$E1169),0.01)</f>
        <v/>
      </c>
      <c r="AW1169" s="40">
        <f>MAX(INDEX(AW$232:AW$243,$D1169)+AW1160*(1+$E1169),0.01)</f>
        <v/>
      </c>
      <c r="AX1169" s="42">
        <f>POSTTAX(INDEX(AX$232:AX$243,$D1169),AX1160,$E1169)</f>
        <v/>
      </c>
    </row>
    <row r="1170" hidden="1" outlineLevel="2">
      <c r="A1170" s="5" t="inlineStr">
        <is>
          <t>atp</t>
        </is>
      </c>
      <c r="B1170" s="5" t="inlineStr">
        <is>
          <t>ker</t>
        </is>
      </c>
      <c r="C1170" s="5" t="inlineStr">
        <is>
          <t>nfm</t>
        </is>
      </c>
      <c r="D1170" s="40">
        <f>INDEX(Inputs!$R$5:$R$132,MATCH($B1170&amp;"|"&amp;$C1170,Inputs!$A$5:$A$132,0))</f>
        <v/>
      </c>
      <c r="E1170" s="40">
        <f>INDEX(Inputs!$S$5:$S$132,MATCH($B1170&amp;"|"&amp;$C1170,Inputs!$A$5:$A$132,0))</f>
        <v/>
      </c>
      <c r="F1170" s="39" t="n"/>
      <c r="G1170" s="39" t="n"/>
      <c r="H1170" s="5">
        <f>INDEX(Variables!$B$5:$B$105,MATCH($A1170,Variables!$A$5:$A$105,0))&amp;IF($C1170="",""," | "&amp;INDEX(Mapping!$B$5:$B$26,MATCH($C1170,Mapping!$A$5:$A$26,0))&amp;" | "&amp;INDEX(Mapping!$B$30:$B$41,MATCH($B1170,Mapping!$A$30:$A$41,0)))</f>
        <v/>
      </c>
      <c r="I1170" s="5">
        <f>INDEX(Variables!$C$5:$C$105,MATCH($A1170,Variables!$A$5:$A$105,0))</f>
        <v/>
      </c>
      <c r="J1170" s="5">
        <f>INDEX(Variables!$E$5:$E$105,MATCH($A1170,Variables!$A$5:$A$105,0))</f>
        <v/>
      </c>
      <c r="K1170" s="25">
        <f>LOWER(Settings!$C$4)&amp;".mit."&amp;$A1170&amp;IF($C1170="","","."&amp;$C1170&amp;"."&amp;$B1170)&amp;IF(INDEX(Variables!$D$5:$D$105,MATCH($A1170,Variables!$A$5:$A$105,0))="","","."&amp;INDEX(Variables!$D$5:$D$105,MATCH($A1170,Variables!$A$5:$A$105,0)))&amp;"."&amp;K$5</f>
        <v/>
      </c>
      <c r="L1170" s="41">
        <f>MAX(INDEX(L$232:L$243,$D1170)+L1161*(1+$E1170),0.01)</f>
        <v/>
      </c>
      <c r="M1170" s="40">
        <f>MAX(INDEX(M$232:M$243,$D1170)+M1161*(1+$E1170),0.01)</f>
        <v/>
      </c>
      <c r="N1170" s="40">
        <f>MAX(INDEX(N$232:N$243,$D1170)+N1161*(1+$E1170),0.01)</f>
        <v/>
      </c>
      <c r="O1170" s="40">
        <f>MAX(INDEX(O$232:O$243,$D1170)+O1161*(1+$E1170),0.01)</f>
        <v/>
      </c>
      <c r="P1170" s="40">
        <f>MAX(INDEX(P$232:P$243,$D1170)+P1161*(1+$E1170),0.01)</f>
        <v/>
      </c>
      <c r="Q1170" s="40">
        <f>MAX(INDEX(Q$232:Q$243,$D1170)+Q1161*(1+$E1170),0.01)</f>
        <v/>
      </c>
      <c r="R1170" s="40">
        <f>MAX(INDEX(R$232:R$243,$D1170)+R1161*(1+$E1170),0.01)</f>
        <v/>
      </c>
      <c r="S1170" s="40">
        <f>MAX(INDEX(S$232:S$243,$D1170)+S1161*(1+$E1170),0.01)</f>
        <v/>
      </c>
      <c r="T1170" s="40">
        <f>MAX(INDEX(T$232:T$243,$D1170)+T1161*(1+$E1170),0.01)</f>
        <v/>
      </c>
      <c r="U1170" s="40">
        <f>MAX(INDEX(U$232:U$243,$D1170)+U1161*(1+$E1170),0.01)</f>
        <v/>
      </c>
      <c r="V1170" s="40">
        <f>MAX(INDEX(V$232:V$243,$D1170)+V1161*(1+$E1170),0.01)</f>
        <v/>
      </c>
      <c r="W1170" s="40">
        <f>MAX(INDEX(W$232:W$243,$D1170)+W1161*(1+$E1170),0.01)</f>
        <v/>
      </c>
      <c r="X1170" s="40">
        <f>MAX(INDEX(X$232:X$243,$D1170)+X1161*(1+$E1170),0.01)</f>
        <v/>
      </c>
      <c r="Y1170" s="40">
        <f>MAX(INDEX(Y$232:Y$243,$D1170)+Y1161*(1+$E1170),0.01)</f>
        <v/>
      </c>
      <c r="Z1170" s="40">
        <f>MAX(INDEX(Z$232:Z$243,$D1170)+Z1161*(1+$E1170),0.01)</f>
        <v/>
      </c>
      <c r="AA1170" s="40">
        <f>MAX(INDEX(AA$232:AA$243,$D1170)+AA1161*(1+$E1170),0.01)</f>
        <v/>
      </c>
      <c r="AB1170" s="40">
        <f>MAX(INDEX(AB$232:AB$243,$D1170)+AB1161*(1+$E1170),0.01)</f>
        <v/>
      </c>
      <c r="AC1170" s="40">
        <f>MAX(INDEX(AC$232:AC$243,$D1170)+AC1161*(1+$E1170),0.01)</f>
        <v/>
      </c>
      <c r="AD1170" s="42">
        <f>POSTTAX(INDEX(AD$232:AD$243,$D1170),AD1161,$E1170)</f>
        <v/>
      </c>
      <c r="AE1170" s="25">
        <f>LOWER(Settings!$C$4)&amp;".mit."&amp;$A1170&amp;IF($C1170="","","."&amp;$C1170&amp;"."&amp;$B1170)&amp;IF(INDEX(Variables!$D$5:$D$105,MATCH($A1170,Variables!$A$5:$A$105,0))="","","."&amp;INDEX(Variables!$D$5:$D$105,MATCH($A1170,Variables!$A$5:$A$105,0)))&amp;"."&amp;AE$5</f>
        <v/>
      </c>
      <c r="AF1170" s="41">
        <f>MAX(INDEX(AF$232:AF$243,$D1170)+AF1161*(1+$E1170),0.01)</f>
        <v/>
      </c>
      <c r="AG1170" s="40">
        <f>MAX(INDEX(AG$232:AG$243,$D1170)+AG1161*(1+$E1170),0.01)</f>
        <v/>
      </c>
      <c r="AH1170" s="40">
        <f>MAX(INDEX(AH$232:AH$243,$D1170)+AH1161*(1+$E1170),0.01)</f>
        <v/>
      </c>
      <c r="AI1170" s="40">
        <f>MAX(INDEX(AI$232:AI$243,$D1170)+AI1161*(1+$E1170),0.01)</f>
        <v/>
      </c>
      <c r="AJ1170" s="40">
        <f>MAX(INDEX(AJ$232:AJ$243,$D1170)+AJ1161*(1+$E1170),0.01)</f>
        <v/>
      </c>
      <c r="AK1170" s="40">
        <f>MAX(INDEX(AK$232:AK$243,$D1170)+AK1161*(1+$E1170),0.01)</f>
        <v/>
      </c>
      <c r="AL1170" s="40">
        <f>MAX(INDEX(AL$232:AL$243,$D1170)+AL1161*(1+$E1170),0.01)</f>
        <v/>
      </c>
      <c r="AM1170" s="40">
        <f>MAX(INDEX(AM$232:AM$243,$D1170)+AM1161*(1+$E1170),0.01)</f>
        <v/>
      </c>
      <c r="AN1170" s="40">
        <f>MAX(INDEX(AN$232:AN$243,$D1170)+AN1161*(1+$E1170),0.01)</f>
        <v/>
      </c>
      <c r="AO1170" s="40">
        <f>MAX(INDEX(AO$232:AO$243,$D1170)+AO1161*(1+$E1170),0.01)</f>
        <v/>
      </c>
      <c r="AP1170" s="40">
        <f>MAX(INDEX(AP$232:AP$243,$D1170)+AP1161*(1+$E1170),0.01)</f>
        <v/>
      </c>
      <c r="AQ1170" s="40">
        <f>MAX(INDEX(AQ$232:AQ$243,$D1170)+AQ1161*(1+$E1170),0.01)</f>
        <v/>
      </c>
      <c r="AR1170" s="40">
        <f>MAX(INDEX(AR$232:AR$243,$D1170)+AR1161*(1+$E1170),0.01)</f>
        <v/>
      </c>
      <c r="AS1170" s="40">
        <f>MAX(INDEX(AS$232:AS$243,$D1170)+AS1161*(1+$E1170),0.01)</f>
        <v/>
      </c>
      <c r="AT1170" s="40">
        <f>MAX(INDEX(AT$232:AT$243,$D1170)+AT1161*(1+$E1170),0.01)</f>
        <v/>
      </c>
      <c r="AU1170" s="40">
        <f>MAX(INDEX(AU$232:AU$243,$D1170)+AU1161*(1+$E1170),0.01)</f>
        <v/>
      </c>
      <c r="AV1170" s="40">
        <f>MAX(INDEX(AV$232:AV$243,$D1170)+AV1161*(1+$E1170),0.01)</f>
        <v/>
      </c>
      <c r="AW1170" s="40">
        <f>MAX(INDEX(AW$232:AW$243,$D1170)+AW1161*(1+$E1170),0.01)</f>
        <v/>
      </c>
      <c r="AX1170" s="42">
        <f>POSTTAX(INDEX(AX$232:AX$243,$D1170),AX1161,$E1170)</f>
        <v/>
      </c>
    </row>
    <row r="1171" hidden="1" outlineLevel="2">
      <c r="A1171" s="5" t="inlineStr">
        <is>
          <t>atp</t>
        </is>
      </c>
      <c r="B1171" s="5" t="inlineStr">
        <is>
          <t>oop</t>
        </is>
      </c>
      <c r="C1171" s="5" t="inlineStr">
        <is>
          <t>nfm</t>
        </is>
      </c>
      <c r="D1171" s="40">
        <f>INDEX(Inputs!$R$5:$R$132,MATCH($B1171&amp;"|"&amp;$C1171,Inputs!$A$5:$A$132,0))</f>
        <v/>
      </c>
      <c r="E1171" s="40">
        <f>INDEX(Inputs!$S$5:$S$132,MATCH($B1171&amp;"|"&amp;$C1171,Inputs!$A$5:$A$132,0))</f>
        <v/>
      </c>
      <c r="F1171" s="39" t="n"/>
      <c r="G1171" s="39" t="n"/>
      <c r="H1171" s="5">
        <f>INDEX(Variables!$B$5:$B$105,MATCH($A1171,Variables!$A$5:$A$105,0))&amp;IF($C1171="",""," | "&amp;INDEX(Mapping!$B$5:$B$26,MATCH($C1171,Mapping!$A$5:$A$26,0))&amp;" | "&amp;INDEX(Mapping!$B$30:$B$41,MATCH($B1171,Mapping!$A$30:$A$41,0)))</f>
        <v/>
      </c>
      <c r="I1171" s="5">
        <f>INDEX(Variables!$C$5:$C$105,MATCH($A1171,Variables!$A$5:$A$105,0))</f>
        <v/>
      </c>
      <c r="J1171" s="5">
        <f>INDEX(Variables!$E$5:$E$105,MATCH($A1171,Variables!$A$5:$A$105,0))</f>
        <v/>
      </c>
      <c r="K1171" s="25">
        <f>LOWER(Settings!$C$4)&amp;".mit."&amp;$A1171&amp;IF($C1171="","","."&amp;$C1171&amp;"."&amp;$B1171)&amp;IF(INDEX(Variables!$D$5:$D$105,MATCH($A1171,Variables!$A$5:$A$105,0))="","","."&amp;INDEX(Variables!$D$5:$D$105,MATCH($A1171,Variables!$A$5:$A$105,0)))&amp;"."&amp;K$5</f>
        <v/>
      </c>
      <c r="L1171" s="41">
        <f>MAX(INDEX(L$232:L$243,$D1171)+L1162*(1+$E1171),0.01)</f>
        <v/>
      </c>
      <c r="M1171" s="40">
        <f>MAX(INDEX(M$232:M$243,$D1171)+M1162*(1+$E1171),0.01)</f>
        <v/>
      </c>
      <c r="N1171" s="40">
        <f>MAX(INDEX(N$232:N$243,$D1171)+N1162*(1+$E1171),0.01)</f>
        <v/>
      </c>
      <c r="O1171" s="40">
        <f>MAX(INDEX(O$232:O$243,$D1171)+O1162*(1+$E1171),0.01)</f>
        <v/>
      </c>
      <c r="P1171" s="40">
        <f>MAX(INDEX(P$232:P$243,$D1171)+P1162*(1+$E1171),0.01)</f>
        <v/>
      </c>
      <c r="Q1171" s="40">
        <f>MAX(INDEX(Q$232:Q$243,$D1171)+Q1162*(1+$E1171),0.01)</f>
        <v/>
      </c>
      <c r="R1171" s="40">
        <f>MAX(INDEX(R$232:R$243,$D1171)+R1162*(1+$E1171),0.01)</f>
        <v/>
      </c>
      <c r="S1171" s="40">
        <f>MAX(INDEX(S$232:S$243,$D1171)+S1162*(1+$E1171),0.01)</f>
        <v/>
      </c>
      <c r="T1171" s="40">
        <f>MAX(INDEX(T$232:T$243,$D1171)+T1162*(1+$E1171),0.01)</f>
        <v/>
      </c>
      <c r="U1171" s="40">
        <f>MAX(INDEX(U$232:U$243,$D1171)+U1162*(1+$E1171),0.01)</f>
        <v/>
      </c>
      <c r="V1171" s="40">
        <f>MAX(INDEX(V$232:V$243,$D1171)+V1162*(1+$E1171),0.01)</f>
        <v/>
      </c>
      <c r="W1171" s="40">
        <f>MAX(INDEX(W$232:W$243,$D1171)+W1162*(1+$E1171),0.01)</f>
        <v/>
      </c>
      <c r="X1171" s="40">
        <f>MAX(INDEX(X$232:X$243,$D1171)+X1162*(1+$E1171),0.01)</f>
        <v/>
      </c>
      <c r="Y1171" s="40">
        <f>MAX(INDEX(Y$232:Y$243,$D1171)+Y1162*(1+$E1171),0.01)</f>
        <v/>
      </c>
      <c r="Z1171" s="40">
        <f>MAX(INDEX(Z$232:Z$243,$D1171)+Z1162*(1+$E1171),0.01)</f>
        <v/>
      </c>
      <c r="AA1171" s="40">
        <f>MAX(INDEX(AA$232:AA$243,$D1171)+AA1162*(1+$E1171),0.01)</f>
        <v/>
      </c>
      <c r="AB1171" s="40">
        <f>MAX(INDEX(AB$232:AB$243,$D1171)+AB1162*(1+$E1171),0.01)</f>
        <v/>
      </c>
      <c r="AC1171" s="40">
        <f>MAX(INDEX(AC$232:AC$243,$D1171)+AC1162*(1+$E1171),0.01)</f>
        <v/>
      </c>
      <c r="AD1171" s="42">
        <f>POSTTAX(INDEX(AD$232:AD$243,$D1171),AD1162,$E1171)</f>
        <v/>
      </c>
      <c r="AE1171" s="25">
        <f>LOWER(Settings!$C$4)&amp;".mit."&amp;$A1171&amp;IF($C1171="","","."&amp;$C1171&amp;"."&amp;$B1171)&amp;IF(INDEX(Variables!$D$5:$D$105,MATCH($A1171,Variables!$A$5:$A$105,0))="","","."&amp;INDEX(Variables!$D$5:$D$105,MATCH($A1171,Variables!$A$5:$A$105,0)))&amp;"."&amp;AE$5</f>
        <v/>
      </c>
      <c r="AF1171" s="41">
        <f>MAX(INDEX(AF$232:AF$243,$D1171)+AF1162*(1+$E1171),0.01)</f>
        <v/>
      </c>
      <c r="AG1171" s="40">
        <f>MAX(INDEX(AG$232:AG$243,$D1171)+AG1162*(1+$E1171),0.01)</f>
        <v/>
      </c>
      <c r="AH1171" s="40">
        <f>MAX(INDEX(AH$232:AH$243,$D1171)+AH1162*(1+$E1171),0.01)</f>
        <v/>
      </c>
      <c r="AI1171" s="40">
        <f>MAX(INDEX(AI$232:AI$243,$D1171)+AI1162*(1+$E1171),0.01)</f>
        <v/>
      </c>
      <c r="AJ1171" s="40">
        <f>MAX(INDEX(AJ$232:AJ$243,$D1171)+AJ1162*(1+$E1171),0.01)</f>
        <v/>
      </c>
      <c r="AK1171" s="40">
        <f>MAX(INDEX(AK$232:AK$243,$D1171)+AK1162*(1+$E1171),0.01)</f>
        <v/>
      </c>
      <c r="AL1171" s="40">
        <f>MAX(INDEX(AL$232:AL$243,$D1171)+AL1162*(1+$E1171),0.01)</f>
        <v/>
      </c>
      <c r="AM1171" s="40">
        <f>MAX(INDEX(AM$232:AM$243,$D1171)+AM1162*(1+$E1171),0.01)</f>
        <v/>
      </c>
      <c r="AN1171" s="40">
        <f>MAX(INDEX(AN$232:AN$243,$D1171)+AN1162*(1+$E1171),0.01)</f>
        <v/>
      </c>
      <c r="AO1171" s="40">
        <f>MAX(INDEX(AO$232:AO$243,$D1171)+AO1162*(1+$E1171),0.01)</f>
        <v/>
      </c>
      <c r="AP1171" s="40">
        <f>MAX(INDEX(AP$232:AP$243,$D1171)+AP1162*(1+$E1171),0.01)</f>
        <v/>
      </c>
      <c r="AQ1171" s="40">
        <f>MAX(INDEX(AQ$232:AQ$243,$D1171)+AQ1162*(1+$E1171),0.01)</f>
        <v/>
      </c>
      <c r="AR1171" s="40">
        <f>MAX(INDEX(AR$232:AR$243,$D1171)+AR1162*(1+$E1171),0.01)</f>
        <v/>
      </c>
      <c r="AS1171" s="40">
        <f>MAX(INDEX(AS$232:AS$243,$D1171)+AS1162*(1+$E1171),0.01)</f>
        <v/>
      </c>
      <c r="AT1171" s="40">
        <f>MAX(INDEX(AT$232:AT$243,$D1171)+AT1162*(1+$E1171),0.01)</f>
        <v/>
      </c>
      <c r="AU1171" s="40">
        <f>MAX(INDEX(AU$232:AU$243,$D1171)+AU1162*(1+$E1171),0.01)</f>
        <v/>
      </c>
      <c r="AV1171" s="40">
        <f>MAX(INDEX(AV$232:AV$243,$D1171)+AV1162*(1+$E1171),0.01)</f>
        <v/>
      </c>
      <c r="AW1171" s="40">
        <f>MAX(INDEX(AW$232:AW$243,$D1171)+AW1162*(1+$E1171),0.01)</f>
        <v/>
      </c>
      <c r="AX1171" s="42">
        <f>POSTTAX(INDEX(AX$232:AX$243,$D1171),AX1162,$E1171)</f>
        <v/>
      </c>
    </row>
    <row r="1172" hidden="1" outlineLevel="2">
      <c r="A1172" s="5" t="inlineStr">
        <is>
          <t>atp</t>
        </is>
      </c>
      <c r="B1172" s="5" t="inlineStr">
        <is>
          <t>bio</t>
        </is>
      </c>
      <c r="C1172" s="5" t="inlineStr">
        <is>
          <t>nfm</t>
        </is>
      </c>
      <c r="D1172" s="40">
        <f>INDEX(Inputs!$R$5:$R$132,MATCH($B1172&amp;"|"&amp;$C1172,Inputs!$A$5:$A$132,0))</f>
        <v/>
      </c>
      <c r="E1172" s="40">
        <f>INDEX(Inputs!$S$5:$S$132,MATCH($B1172&amp;"|"&amp;$C1172,Inputs!$A$5:$A$132,0))</f>
        <v/>
      </c>
      <c r="F1172" s="39" t="n"/>
      <c r="G1172" s="39" t="n"/>
      <c r="H1172" s="5">
        <f>INDEX(Variables!$B$5:$B$105,MATCH($A1172,Variables!$A$5:$A$105,0))&amp;IF($C1172="",""," | "&amp;INDEX(Mapping!$B$5:$B$26,MATCH($C1172,Mapping!$A$5:$A$26,0))&amp;" | "&amp;INDEX(Mapping!$B$30:$B$41,MATCH($B1172,Mapping!$A$30:$A$41,0)))</f>
        <v/>
      </c>
      <c r="I1172" s="5">
        <f>INDEX(Variables!$C$5:$C$105,MATCH($A1172,Variables!$A$5:$A$105,0))</f>
        <v/>
      </c>
      <c r="J1172" s="5">
        <f>INDEX(Variables!$E$5:$E$105,MATCH($A1172,Variables!$A$5:$A$105,0))</f>
        <v/>
      </c>
      <c r="K1172" s="25">
        <f>LOWER(Settings!$C$4)&amp;".mit."&amp;$A1172&amp;IF($C1172="","","."&amp;$C1172&amp;"."&amp;$B1172)&amp;IF(INDEX(Variables!$D$5:$D$105,MATCH($A1172,Variables!$A$5:$A$105,0))="","","."&amp;INDEX(Variables!$D$5:$D$105,MATCH($A1172,Variables!$A$5:$A$105,0)))&amp;"."&amp;K$5</f>
        <v/>
      </c>
      <c r="L1172" s="41">
        <f>MAX(INDEX(L$232:L$243,$D1172)+L1163*(1+$E1172),0.01)</f>
        <v/>
      </c>
      <c r="M1172" s="40">
        <f>MAX(INDEX(M$232:M$243,$D1172)+M1163*(1+$E1172),0.01)</f>
        <v/>
      </c>
      <c r="N1172" s="40">
        <f>MAX(INDEX(N$232:N$243,$D1172)+N1163*(1+$E1172),0.01)</f>
        <v/>
      </c>
      <c r="O1172" s="40">
        <f>MAX(INDEX(O$232:O$243,$D1172)+O1163*(1+$E1172),0.01)</f>
        <v/>
      </c>
      <c r="P1172" s="40">
        <f>MAX(INDEX(P$232:P$243,$D1172)+P1163*(1+$E1172),0.01)</f>
        <v/>
      </c>
      <c r="Q1172" s="40">
        <f>MAX(INDEX(Q$232:Q$243,$D1172)+Q1163*(1+$E1172),0.01)</f>
        <v/>
      </c>
      <c r="R1172" s="40">
        <f>MAX(INDEX(R$232:R$243,$D1172)+R1163*(1+$E1172),0.01)</f>
        <v/>
      </c>
      <c r="S1172" s="40">
        <f>MAX(INDEX(S$232:S$243,$D1172)+S1163*(1+$E1172),0.01)</f>
        <v/>
      </c>
      <c r="T1172" s="40">
        <f>MAX(INDEX(T$232:T$243,$D1172)+T1163*(1+$E1172),0.01)</f>
        <v/>
      </c>
      <c r="U1172" s="40">
        <f>MAX(INDEX(U$232:U$243,$D1172)+U1163*(1+$E1172),0.01)</f>
        <v/>
      </c>
      <c r="V1172" s="40">
        <f>MAX(INDEX(V$232:V$243,$D1172)+V1163*(1+$E1172),0.01)</f>
        <v/>
      </c>
      <c r="W1172" s="40">
        <f>MAX(INDEX(W$232:W$243,$D1172)+W1163*(1+$E1172),0.01)</f>
        <v/>
      </c>
      <c r="X1172" s="40">
        <f>MAX(INDEX(X$232:X$243,$D1172)+X1163*(1+$E1172),0.01)</f>
        <v/>
      </c>
      <c r="Y1172" s="40">
        <f>MAX(INDEX(Y$232:Y$243,$D1172)+Y1163*(1+$E1172),0.01)</f>
        <v/>
      </c>
      <c r="Z1172" s="40">
        <f>MAX(INDEX(Z$232:Z$243,$D1172)+Z1163*(1+$E1172),0.01)</f>
        <v/>
      </c>
      <c r="AA1172" s="40">
        <f>MAX(INDEX(AA$232:AA$243,$D1172)+AA1163*(1+$E1172),0.01)</f>
        <v/>
      </c>
      <c r="AB1172" s="40">
        <f>MAX(INDEX(AB$232:AB$243,$D1172)+AB1163*(1+$E1172),0.01)</f>
        <v/>
      </c>
      <c r="AC1172" s="40">
        <f>MAX(INDEX(AC$232:AC$243,$D1172)+AC1163*(1+$E1172),0.01)</f>
        <v/>
      </c>
      <c r="AD1172" s="42">
        <f>POSTTAX(INDEX(AD$232:AD$243,$D1172),AD1163,$E1172)</f>
        <v/>
      </c>
      <c r="AE1172" s="25">
        <f>LOWER(Settings!$C$4)&amp;".mit."&amp;$A1172&amp;IF($C1172="","","."&amp;$C1172&amp;"."&amp;$B1172)&amp;IF(INDEX(Variables!$D$5:$D$105,MATCH($A1172,Variables!$A$5:$A$105,0))="","","."&amp;INDEX(Variables!$D$5:$D$105,MATCH($A1172,Variables!$A$5:$A$105,0)))&amp;"."&amp;AE$5</f>
        <v/>
      </c>
      <c r="AF1172" s="41">
        <f>MAX(INDEX(AF$232:AF$243,$D1172)+AF1163*(1+$E1172),0.01)</f>
        <v/>
      </c>
      <c r="AG1172" s="40">
        <f>MAX(INDEX(AG$232:AG$243,$D1172)+AG1163*(1+$E1172),0.01)</f>
        <v/>
      </c>
      <c r="AH1172" s="40">
        <f>MAX(INDEX(AH$232:AH$243,$D1172)+AH1163*(1+$E1172),0.01)</f>
        <v/>
      </c>
      <c r="AI1172" s="40">
        <f>MAX(INDEX(AI$232:AI$243,$D1172)+AI1163*(1+$E1172),0.01)</f>
        <v/>
      </c>
      <c r="AJ1172" s="40">
        <f>MAX(INDEX(AJ$232:AJ$243,$D1172)+AJ1163*(1+$E1172),0.01)</f>
        <v/>
      </c>
      <c r="AK1172" s="40">
        <f>MAX(INDEX(AK$232:AK$243,$D1172)+AK1163*(1+$E1172),0.01)</f>
        <v/>
      </c>
      <c r="AL1172" s="40">
        <f>MAX(INDEX(AL$232:AL$243,$D1172)+AL1163*(1+$E1172),0.01)</f>
        <v/>
      </c>
      <c r="AM1172" s="40">
        <f>MAX(INDEX(AM$232:AM$243,$D1172)+AM1163*(1+$E1172),0.01)</f>
        <v/>
      </c>
      <c r="AN1172" s="40">
        <f>MAX(INDEX(AN$232:AN$243,$D1172)+AN1163*(1+$E1172),0.01)</f>
        <v/>
      </c>
      <c r="AO1172" s="40">
        <f>MAX(INDEX(AO$232:AO$243,$D1172)+AO1163*(1+$E1172),0.01)</f>
        <v/>
      </c>
      <c r="AP1172" s="40">
        <f>MAX(INDEX(AP$232:AP$243,$D1172)+AP1163*(1+$E1172),0.01)</f>
        <v/>
      </c>
      <c r="AQ1172" s="40">
        <f>MAX(INDEX(AQ$232:AQ$243,$D1172)+AQ1163*(1+$E1172),0.01)</f>
        <v/>
      </c>
      <c r="AR1172" s="40">
        <f>MAX(INDEX(AR$232:AR$243,$D1172)+AR1163*(1+$E1172),0.01)</f>
        <v/>
      </c>
      <c r="AS1172" s="40">
        <f>MAX(INDEX(AS$232:AS$243,$D1172)+AS1163*(1+$E1172),0.01)</f>
        <v/>
      </c>
      <c r="AT1172" s="40">
        <f>MAX(INDEX(AT$232:AT$243,$D1172)+AT1163*(1+$E1172),0.01)</f>
        <v/>
      </c>
      <c r="AU1172" s="40">
        <f>MAX(INDEX(AU$232:AU$243,$D1172)+AU1163*(1+$E1172),0.01)</f>
        <v/>
      </c>
      <c r="AV1172" s="40">
        <f>MAX(INDEX(AV$232:AV$243,$D1172)+AV1163*(1+$E1172),0.01)</f>
        <v/>
      </c>
      <c r="AW1172" s="40">
        <f>MAX(INDEX(AW$232:AW$243,$D1172)+AW1163*(1+$E1172),0.01)</f>
        <v/>
      </c>
      <c r="AX1172" s="42">
        <f>POSTTAX(INDEX(AX$232:AX$243,$D1172),AX1163,$E1172)</f>
        <v/>
      </c>
    </row>
    <row r="1173" hidden="1" outlineLevel="2"/>
    <row r="1174" hidden="1" outlineLevel="2">
      <c r="A1174" s="5" t="inlineStr">
        <is>
          <t>shp</t>
        </is>
      </c>
      <c r="B1174" s="5" t="inlineStr">
        <is>
          <t>coa</t>
        </is>
      </c>
      <c r="C1174" s="5" t="inlineStr">
        <is>
          <t>nfm</t>
        </is>
      </c>
      <c r="D1174" s="40">
        <f>INDEX(Inputs!$M$5:$M$132,MATCH($B1174&amp;"|"&amp;$C1174,Inputs!$A$5:$A$132,0))</f>
        <v/>
      </c>
      <c r="E1174" s="40">
        <f>INDEX(Inputs!$T$5:$T$132,MATCH($B1174&amp;"|"&amp;$C1174,Inputs!$A$5:$A$132,0))</f>
        <v/>
      </c>
      <c r="F1174" s="40">
        <f>INDEX(Inputs!$K$5:$K$132,MATCH($B1174&amp;"|"&amp;$C1174,Inputs!$A$5:$A$132,0))</f>
        <v/>
      </c>
      <c r="G1174" s="39" t="n"/>
      <c r="H1174" s="5">
        <f>INDEX(Variables!$B$5:$B$105,MATCH($A1174,Variables!$A$5:$A$105,0))&amp;IF($C1174="",""," | "&amp;INDEX(Mapping!$B$5:$B$26,MATCH($C1174,Mapping!$A$5:$A$26,0))&amp;" | "&amp;INDEX(Mapping!$B$30:$B$41,MATCH($B1174,Mapping!$A$30:$A$41,0)))</f>
        <v/>
      </c>
      <c r="I1174" s="5">
        <f>INDEX(Variables!$C$5:$C$105,MATCH($A1174,Variables!$A$5:$A$105,0))</f>
        <v/>
      </c>
      <c r="J1174" s="5">
        <f>INDEX(Variables!$E$5:$E$105,MATCH($A1174,Variables!$A$5:$A$105,0))</f>
        <v/>
      </c>
      <c r="K1174" s="25">
        <f>LOWER(Settings!$C$4)&amp;".mit."&amp;$A1174&amp;IF($C1174="","","."&amp;$C1174&amp;"."&amp;$B1174)&amp;IF(INDEX(Variables!$D$5:$D$105,MATCH($A1174,Variables!$A$5:$A$105,0))="","","."&amp;INDEX(Variables!$D$5:$D$105,MATCH($A1174,Variables!$A$5:$A$105,0)))&amp;"."&amp;K$5</f>
        <v/>
      </c>
      <c r="L1174" s="41">
        <f>INDEX(L$175:L$178,$D1174)*$E1174*INDEX(L$179:L$195,$F1174)</f>
        <v/>
      </c>
      <c r="M1174" s="40">
        <f>INDEX(M$175:M$178,$D1174)*$E1174*INDEX(M$179:M$195,$F1174)</f>
        <v/>
      </c>
      <c r="N1174" s="40">
        <f>INDEX(N$175:N$178,$D1174)*$E1174*INDEX(N$179:N$195,$F1174)</f>
        <v/>
      </c>
      <c r="O1174" s="40">
        <f>INDEX(O$175:O$178,$D1174)*$E1174*INDEX(O$179:O$195,$F1174)</f>
        <v/>
      </c>
      <c r="P1174" s="40">
        <f>INDEX(P$175:P$178,$D1174)*$E1174*INDEX(P$179:P$195,$F1174)</f>
        <v/>
      </c>
      <c r="Q1174" s="40">
        <f>INDEX(Q$175:Q$178,$D1174)*$E1174*INDEX(Q$179:Q$195,$F1174)</f>
        <v/>
      </c>
      <c r="R1174" s="40">
        <f>INDEX(R$175:R$178,$D1174)*$E1174*INDEX(R$179:R$195,$F1174)</f>
        <v/>
      </c>
      <c r="S1174" s="40">
        <f>INDEX(S$175:S$178,$D1174)*$E1174*INDEX(S$179:S$195,$F1174)</f>
        <v/>
      </c>
      <c r="T1174" s="40">
        <f>INDEX(T$175:T$178,$D1174)*$E1174*INDEX(T$179:T$195,$F1174)</f>
        <v/>
      </c>
      <c r="U1174" s="40">
        <f>INDEX(U$175:U$178,$D1174)*$E1174*INDEX(U$179:U$195,$F1174)</f>
        <v/>
      </c>
      <c r="V1174" s="40">
        <f>INDEX(V$175:V$178,$D1174)*$E1174*INDEX(V$179:V$195,$F1174)</f>
        <v/>
      </c>
      <c r="W1174" s="40">
        <f>INDEX(W$175:W$178,$D1174)*$E1174*INDEX(W$179:W$195,$F1174)</f>
        <v/>
      </c>
      <c r="X1174" s="40">
        <f>INDEX(X$175:X$178,$D1174)*$E1174*INDEX(X$179:X$195,$F1174)</f>
        <v/>
      </c>
      <c r="Y1174" s="40">
        <f>INDEX(Y$175:Y$178,$D1174)*$E1174*INDEX(Y$179:Y$195,$F1174)</f>
        <v/>
      </c>
      <c r="Z1174" s="40">
        <f>INDEX(Z$175:Z$178,$D1174)*$E1174*INDEX(Z$179:Z$195,$F1174)</f>
        <v/>
      </c>
      <c r="AA1174" s="40">
        <f>INDEX(AA$175:AA$178,$D1174)*$E1174*INDEX(AA$179:AA$195,$F1174)</f>
        <v/>
      </c>
      <c r="AB1174" s="40">
        <f>INDEX(AB$175:AB$178,$D1174)*$E1174*INDEX(AB$179:AB$195,$F1174)</f>
        <v/>
      </c>
      <c r="AC1174" s="40">
        <f>INDEX(AC$175:AC$178,$D1174)*$E1174*INDEX(AC$179:AC$195,$F1174)</f>
        <v/>
      </c>
      <c r="AD1174" s="42">
        <f>SHADOWEFF(INDEX(AD$175:AD$178,$D1174),$E1174,INDEX(AD$179:AD$195,$F1174))</f>
        <v/>
      </c>
      <c r="AE1174" s="25">
        <f>LOWER(Settings!$C$4)&amp;".mit."&amp;$A1174&amp;IF($C1174="","","."&amp;$C1174&amp;"."&amp;$B1174)&amp;IF(INDEX(Variables!$D$5:$D$105,MATCH($A1174,Variables!$A$5:$A$105,0))="","","."&amp;INDEX(Variables!$D$5:$D$105,MATCH($A1174,Variables!$A$5:$A$105,0)))&amp;"."&amp;AE$5</f>
        <v/>
      </c>
      <c r="AF1174" s="41">
        <f>INDEX(AF$175:AF$178,$D1174)*$E1174*INDEX(AF$179:AF$195,$F1174)</f>
        <v/>
      </c>
      <c r="AG1174" s="40">
        <f>INDEX(AG$175:AG$178,$D1174)*$E1174*INDEX(AG$179:AG$195,$F1174)</f>
        <v/>
      </c>
      <c r="AH1174" s="40">
        <f>INDEX(AH$175:AH$178,$D1174)*$E1174*INDEX(AH$179:AH$195,$F1174)</f>
        <v/>
      </c>
      <c r="AI1174" s="40">
        <f>INDEX(AI$175:AI$178,$D1174)*$E1174*INDEX(AI$179:AI$195,$F1174)</f>
        <v/>
      </c>
      <c r="AJ1174" s="40">
        <f>INDEX(AJ$175:AJ$178,$D1174)*$E1174*INDEX(AJ$179:AJ$195,$F1174)</f>
        <v/>
      </c>
      <c r="AK1174" s="40">
        <f>INDEX(AK$175:AK$178,$D1174)*$E1174*INDEX(AK$179:AK$195,$F1174)</f>
        <v/>
      </c>
      <c r="AL1174" s="40">
        <f>INDEX(AL$175:AL$178,$D1174)*$E1174*INDEX(AL$179:AL$195,$F1174)</f>
        <v/>
      </c>
      <c r="AM1174" s="40">
        <f>INDEX(AM$175:AM$178,$D1174)*$E1174*INDEX(AM$179:AM$195,$F1174)</f>
        <v/>
      </c>
      <c r="AN1174" s="40">
        <f>INDEX(AN$175:AN$178,$D1174)*$E1174*INDEX(AN$179:AN$195,$F1174)</f>
        <v/>
      </c>
      <c r="AO1174" s="40">
        <f>INDEX(AO$175:AO$178,$D1174)*$E1174*INDEX(AO$179:AO$195,$F1174)</f>
        <v/>
      </c>
      <c r="AP1174" s="40">
        <f>INDEX(AP$175:AP$178,$D1174)*$E1174*INDEX(AP$179:AP$195,$F1174)</f>
        <v/>
      </c>
      <c r="AQ1174" s="40">
        <f>INDEX(AQ$175:AQ$178,$D1174)*$E1174*INDEX(AQ$179:AQ$195,$F1174)</f>
        <v/>
      </c>
      <c r="AR1174" s="40">
        <f>INDEX(AR$175:AR$178,$D1174)*$E1174*INDEX(AR$179:AR$195,$F1174)</f>
        <v/>
      </c>
      <c r="AS1174" s="40">
        <f>INDEX(AS$175:AS$178,$D1174)*$E1174*INDEX(AS$179:AS$195,$F1174)</f>
        <v/>
      </c>
      <c r="AT1174" s="40">
        <f>INDEX(AT$175:AT$178,$D1174)*$E1174*INDEX(AT$179:AT$195,$F1174)</f>
        <v/>
      </c>
      <c r="AU1174" s="40">
        <f>INDEX(AU$175:AU$178,$D1174)*$E1174*INDEX(AU$179:AU$195,$F1174)</f>
        <v/>
      </c>
      <c r="AV1174" s="40">
        <f>INDEX(AV$175:AV$178,$D1174)*$E1174*INDEX(AV$179:AV$195,$F1174)</f>
        <v/>
      </c>
      <c r="AW1174" s="40">
        <f>INDEX(AW$175:AW$178,$D1174)*$E1174*INDEX(AW$179:AW$195,$F1174)</f>
        <v/>
      </c>
      <c r="AX1174" s="42">
        <f>SHADOWEFF(INDEX(AX$175:AX$178,$D1174),$E1174,INDEX(AX$179:AX$195,$F1174))</f>
        <v/>
      </c>
    </row>
    <row r="1175" hidden="1" outlineLevel="2">
      <c r="A1175" s="5" t="inlineStr">
        <is>
          <t>shp</t>
        </is>
      </c>
      <c r="B1175" s="5" t="inlineStr">
        <is>
          <t>nga</t>
        </is>
      </c>
      <c r="C1175" s="5" t="inlineStr">
        <is>
          <t>nfm</t>
        </is>
      </c>
      <c r="D1175" s="40">
        <f>INDEX(Inputs!$M$5:$M$132,MATCH($B1175&amp;"|"&amp;$C1175,Inputs!$A$5:$A$132,0))</f>
        <v/>
      </c>
      <c r="E1175" s="40">
        <f>INDEX(Inputs!$T$5:$T$132,MATCH($B1175&amp;"|"&amp;$C1175,Inputs!$A$5:$A$132,0))</f>
        <v/>
      </c>
      <c r="F1175" s="40">
        <f>INDEX(Inputs!$K$5:$K$132,MATCH($B1175&amp;"|"&amp;$C1175,Inputs!$A$5:$A$132,0))</f>
        <v/>
      </c>
      <c r="G1175" s="39" t="n"/>
      <c r="H1175" s="5">
        <f>INDEX(Variables!$B$5:$B$105,MATCH($A1175,Variables!$A$5:$A$105,0))&amp;IF($C1175="",""," | "&amp;INDEX(Mapping!$B$5:$B$26,MATCH($C1175,Mapping!$A$5:$A$26,0))&amp;" | "&amp;INDEX(Mapping!$B$30:$B$41,MATCH($B1175,Mapping!$A$30:$A$41,0)))</f>
        <v/>
      </c>
      <c r="I1175" s="5">
        <f>INDEX(Variables!$C$5:$C$105,MATCH($A1175,Variables!$A$5:$A$105,0))</f>
        <v/>
      </c>
      <c r="J1175" s="5">
        <f>INDEX(Variables!$E$5:$E$105,MATCH($A1175,Variables!$A$5:$A$105,0))</f>
        <v/>
      </c>
      <c r="K1175" s="25">
        <f>LOWER(Settings!$C$4)&amp;".mit."&amp;$A1175&amp;IF($C1175="","","."&amp;$C1175&amp;"."&amp;$B1175)&amp;IF(INDEX(Variables!$D$5:$D$105,MATCH($A1175,Variables!$A$5:$A$105,0))="","","."&amp;INDEX(Variables!$D$5:$D$105,MATCH($A1175,Variables!$A$5:$A$105,0)))&amp;"."&amp;K$5</f>
        <v/>
      </c>
      <c r="L1175" s="41">
        <f>INDEX(L$175:L$178,$D1175)*$E1175*INDEX(L$179:L$195,$F1175)</f>
        <v/>
      </c>
      <c r="M1175" s="40">
        <f>INDEX(M$175:M$178,$D1175)*$E1175*INDEX(M$179:M$195,$F1175)</f>
        <v/>
      </c>
      <c r="N1175" s="40">
        <f>INDEX(N$175:N$178,$D1175)*$E1175*INDEX(N$179:N$195,$F1175)</f>
        <v/>
      </c>
      <c r="O1175" s="40">
        <f>INDEX(O$175:O$178,$D1175)*$E1175*INDEX(O$179:O$195,$F1175)</f>
        <v/>
      </c>
      <c r="P1175" s="40">
        <f>INDEX(P$175:P$178,$D1175)*$E1175*INDEX(P$179:P$195,$F1175)</f>
        <v/>
      </c>
      <c r="Q1175" s="40">
        <f>INDEX(Q$175:Q$178,$D1175)*$E1175*INDEX(Q$179:Q$195,$F1175)</f>
        <v/>
      </c>
      <c r="R1175" s="40">
        <f>INDEX(R$175:R$178,$D1175)*$E1175*INDEX(R$179:R$195,$F1175)</f>
        <v/>
      </c>
      <c r="S1175" s="40">
        <f>INDEX(S$175:S$178,$D1175)*$E1175*INDEX(S$179:S$195,$F1175)</f>
        <v/>
      </c>
      <c r="T1175" s="40">
        <f>INDEX(T$175:T$178,$D1175)*$E1175*INDEX(T$179:T$195,$F1175)</f>
        <v/>
      </c>
      <c r="U1175" s="40">
        <f>INDEX(U$175:U$178,$D1175)*$E1175*INDEX(U$179:U$195,$F1175)</f>
        <v/>
      </c>
      <c r="V1175" s="40">
        <f>INDEX(V$175:V$178,$D1175)*$E1175*INDEX(V$179:V$195,$F1175)</f>
        <v/>
      </c>
      <c r="W1175" s="40">
        <f>INDEX(W$175:W$178,$D1175)*$E1175*INDEX(W$179:W$195,$F1175)</f>
        <v/>
      </c>
      <c r="X1175" s="40">
        <f>INDEX(X$175:X$178,$D1175)*$E1175*INDEX(X$179:X$195,$F1175)</f>
        <v/>
      </c>
      <c r="Y1175" s="40">
        <f>INDEX(Y$175:Y$178,$D1175)*$E1175*INDEX(Y$179:Y$195,$F1175)</f>
        <v/>
      </c>
      <c r="Z1175" s="40">
        <f>INDEX(Z$175:Z$178,$D1175)*$E1175*INDEX(Z$179:Z$195,$F1175)</f>
        <v/>
      </c>
      <c r="AA1175" s="40">
        <f>INDEX(AA$175:AA$178,$D1175)*$E1175*INDEX(AA$179:AA$195,$F1175)</f>
        <v/>
      </c>
      <c r="AB1175" s="40">
        <f>INDEX(AB$175:AB$178,$D1175)*$E1175*INDEX(AB$179:AB$195,$F1175)</f>
        <v/>
      </c>
      <c r="AC1175" s="40">
        <f>INDEX(AC$175:AC$178,$D1175)*$E1175*INDEX(AC$179:AC$195,$F1175)</f>
        <v/>
      </c>
      <c r="AD1175" s="42">
        <f>SHADOWEFF(INDEX(AD$175:AD$178,$D1175),$E1175,INDEX(AD$179:AD$195,$F1175))</f>
        <v/>
      </c>
      <c r="AE1175" s="25">
        <f>LOWER(Settings!$C$4)&amp;".mit."&amp;$A1175&amp;IF($C1175="","","."&amp;$C1175&amp;"."&amp;$B1175)&amp;IF(INDEX(Variables!$D$5:$D$105,MATCH($A1175,Variables!$A$5:$A$105,0))="","","."&amp;INDEX(Variables!$D$5:$D$105,MATCH($A1175,Variables!$A$5:$A$105,0)))&amp;"."&amp;AE$5</f>
        <v/>
      </c>
      <c r="AF1175" s="41">
        <f>INDEX(AF$175:AF$178,$D1175)*$E1175*INDEX(AF$179:AF$195,$F1175)</f>
        <v/>
      </c>
      <c r="AG1175" s="40">
        <f>INDEX(AG$175:AG$178,$D1175)*$E1175*INDEX(AG$179:AG$195,$F1175)</f>
        <v/>
      </c>
      <c r="AH1175" s="40">
        <f>INDEX(AH$175:AH$178,$D1175)*$E1175*INDEX(AH$179:AH$195,$F1175)</f>
        <v/>
      </c>
      <c r="AI1175" s="40">
        <f>INDEX(AI$175:AI$178,$D1175)*$E1175*INDEX(AI$179:AI$195,$F1175)</f>
        <v/>
      </c>
      <c r="AJ1175" s="40">
        <f>INDEX(AJ$175:AJ$178,$D1175)*$E1175*INDEX(AJ$179:AJ$195,$F1175)</f>
        <v/>
      </c>
      <c r="AK1175" s="40">
        <f>INDEX(AK$175:AK$178,$D1175)*$E1175*INDEX(AK$179:AK$195,$F1175)</f>
        <v/>
      </c>
      <c r="AL1175" s="40">
        <f>INDEX(AL$175:AL$178,$D1175)*$E1175*INDEX(AL$179:AL$195,$F1175)</f>
        <v/>
      </c>
      <c r="AM1175" s="40">
        <f>INDEX(AM$175:AM$178,$D1175)*$E1175*INDEX(AM$179:AM$195,$F1175)</f>
        <v/>
      </c>
      <c r="AN1175" s="40">
        <f>INDEX(AN$175:AN$178,$D1175)*$E1175*INDEX(AN$179:AN$195,$F1175)</f>
        <v/>
      </c>
      <c r="AO1175" s="40">
        <f>INDEX(AO$175:AO$178,$D1175)*$E1175*INDEX(AO$179:AO$195,$F1175)</f>
        <v/>
      </c>
      <c r="AP1175" s="40">
        <f>INDEX(AP$175:AP$178,$D1175)*$E1175*INDEX(AP$179:AP$195,$F1175)</f>
        <v/>
      </c>
      <c r="AQ1175" s="40">
        <f>INDEX(AQ$175:AQ$178,$D1175)*$E1175*INDEX(AQ$179:AQ$195,$F1175)</f>
        <v/>
      </c>
      <c r="AR1175" s="40">
        <f>INDEX(AR$175:AR$178,$D1175)*$E1175*INDEX(AR$179:AR$195,$F1175)</f>
        <v/>
      </c>
      <c r="AS1175" s="40">
        <f>INDEX(AS$175:AS$178,$D1175)*$E1175*INDEX(AS$179:AS$195,$F1175)</f>
        <v/>
      </c>
      <c r="AT1175" s="40">
        <f>INDEX(AT$175:AT$178,$D1175)*$E1175*INDEX(AT$179:AT$195,$F1175)</f>
        <v/>
      </c>
      <c r="AU1175" s="40">
        <f>INDEX(AU$175:AU$178,$D1175)*$E1175*INDEX(AU$179:AU$195,$F1175)</f>
        <v/>
      </c>
      <c r="AV1175" s="40">
        <f>INDEX(AV$175:AV$178,$D1175)*$E1175*INDEX(AV$179:AV$195,$F1175)</f>
        <v/>
      </c>
      <c r="AW1175" s="40">
        <f>INDEX(AW$175:AW$178,$D1175)*$E1175*INDEX(AW$179:AW$195,$F1175)</f>
        <v/>
      </c>
      <c r="AX1175" s="42">
        <f>SHADOWEFF(INDEX(AX$175:AX$178,$D1175),$E1175,INDEX(AX$179:AX$195,$F1175))</f>
        <v/>
      </c>
    </row>
    <row r="1176" hidden="1" outlineLevel="2">
      <c r="A1176" s="5" t="inlineStr">
        <is>
          <t>shp</t>
        </is>
      </c>
      <c r="B1176" s="5" t="inlineStr">
        <is>
          <t>gso</t>
        </is>
      </c>
      <c r="C1176" s="5" t="inlineStr">
        <is>
          <t>nfm</t>
        </is>
      </c>
      <c r="D1176" s="40">
        <f>INDEX(Inputs!$M$5:$M$132,MATCH($B1176&amp;"|"&amp;$C1176,Inputs!$A$5:$A$132,0))</f>
        <v/>
      </c>
      <c r="E1176" s="40">
        <f>INDEX(Inputs!$T$5:$T$132,MATCH($B1176&amp;"|"&amp;$C1176,Inputs!$A$5:$A$132,0))</f>
        <v/>
      </c>
      <c r="F1176" s="40">
        <f>INDEX(Inputs!$K$5:$K$132,MATCH($B1176&amp;"|"&amp;$C1176,Inputs!$A$5:$A$132,0))</f>
        <v/>
      </c>
      <c r="G1176" s="39" t="n"/>
      <c r="H1176" s="5">
        <f>INDEX(Variables!$B$5:$B$105,MATCH($A1176,Variables!$A$5:$A$105,0))&amp;IF($C1176="",""," | "&amp;INDEX(Mapping!$B$5:$B$26,MATCH($C1176,Mapping!$A$5:$A$26,0))&amp;" | "&amp;INDEX(Mapping!$B$30:$B$41,MATCH($B1176,Mapping!$A$30:$A$41,0)))</f>
        <v/>
      </c>
      <c r="I1176" s="5">
        <f>INDEX(Variables!$C$5:$C$105,MATCH($A1176,Variables!$A$5:$A$105,0))</f>
        <v/>
      </c>
      <c r="J1176" s="5">
        <f>INDEX(Variables!$E$5:$E$105,MATCH($A1176,Variables!$A$5:$A$105,0))</f>
        <v/>
      </c>
      <c r="K1176" s="25">
        <f>LOWER(Settings!$C$4)&amp;".mit."&amp;$A1176&amp;IF($C1176="","","."&amp;$C1176&amp;"."&amp;$B1176)&amp;IF(INDEX(Variables!$D$5:$D$105,MATCH($A1176,Variables!$A$5:$A$105,0))="","","."&amp;INDEX(Variables!$D$5:$D$105,MATCH($A1176,Variables!$A$5:$A$105,0)))&amp;"."&amp;K$5</f>
        <v/>
      </c>
      <c r="L1176" s="41">
        <f>INDEX(L$175:L$178,$D1176)*$E1176*INDEX(L$179:L$195,$F1176)</f>
        <v/>
      </c>
      <c r="M1176" s="40">
        <f>INDEX(M$175:M$178,$D1176)*$E1176*INDEX(M$179:M$195,$F1176)</f>
        <v/>
      </c>
      <c r="N1176" s="40">
        <f>INDEX(N$175:N$178,$D1176)*$E1176*INDEX(N$179:N$195,$F1176)</f>
        <v/>
      </c>
      <c r="O1176" s="40">
        <f>INDEX(O$175:O$178,$D1176)*$E1176*INDEX(O$179:O$195,$F1176)</f>
        <v/>
      </c>
      <c r="P1176" s="40">
        <f>INDEX(P$175:P$178,$D1176)*$E1176*INDEX(P$179:P$195,$F1176)</f>
        <v/>
      </c>
      <c r="Q1176" s="40">
        <f>INDEX(Q$175:Q$178,$D1176)*$E1176*INDEX(Q$179:Q$195,$F1176)</f>
        <v/>
      </c>
      <c r="R1176" s="40">
        <f>INDEX(R$175:R$178,$D1176)*$E1176*INDEX(R$179:R$195,$F1176)</f>
        <v/>
      </c>
      <c r="S1176" s="40">
        <f>INDEX(S$175:S$178,$D1176)*$E1176*INDEX(S$179:S$195,$F1176)</f>
        <v/>
      </c>
      <c r="T1176" s="40">
        <f>INDEX(T$175:T$178,$D1176)*$E1176*INDEX(T$179:T$195,$F1176)</f>
        <v/>
      </c>
      <c r="U1176" s="40">
        <f>INDEX(U$175:U$178,$D1176)*$E1176*INDEX(U$179:U$195,$F1176)</f>
        <v/>
      </c>
      <c r="V1176" s="40">
        <f>INDEX(V$175:V$178,$D1176)*$E1176*INDEX(V$179:V$195,$F1176)</f>
        <v/>
      </c>
      <c r="W1176" s="40">
        <f>INDEX(W$175:W$178,$D1176)*$E1176*INDEX(W$179:W$195,$F1176)</f>
        <v/>
      </c>
      <c r="X1176" s="40">
        <f>INDEX(X$175:X$178,$D1176)*$E1176*INDEX(X$179:X$195,$F1176)</f>
        <v/>
      </c>
      <c r="Y1176" s="40">
        <f>INDEX(Y$175:Y$178,$D1176)*$E1176*INDEX(Y$179:Y$195,$F1176)</f>
        <v/>
      </c>
      <c r="Z1176" s="40">
        <f>INDEX(Z$175:Z$178,$D1176)*$E1176*INDEX(Z$179:Z$195,$F1176)</f>
        <v/>
      </c>
      <c r="AA1176" s="40">
        <f>INDEX(AA$175:AA$178,$D1176)*$E1176*INDEX(AA$179:AA$195,$F1176)</f>
        <v/>
      </c>
      <c r="AB1176" s="40">
        <f>INDEX(AB$175:AB$178,$D1176)*$E1176*INDEX(AB$179:AB$195,$F1176)</f>
        <v/>
      </c>
      <c r="AC1176" s="40">
        <f>INDEX(AC$175:AC$178,$D1176)*$E1176*INDEX(AC$179:AC$195,$F1176)</f>
        <v/>
      </c>
      <c r="AD1176" s="42">
        <f>SHADOWEFF(INDEX(AD$175:AD$178,$D1176),$E1176,INDEX(AD$179:AD$195,$F1176))</f>
        <v/>
      </c>
      <c r="AE1176" s="25">
        <f>LOWER(Settings!$C$4)&amp;".mit."&amp;$A1176&amp;IF($C1176="","","."&amp;$C1176&amp;"."&amp;$B1176)&amp;IF(INDEX(Variables!$D$5:$D$105,MATCH($A1176,Variables!$A$5:$A$105,0))="","","."&amp;INDEX(Variables!$D$5:$D$105,MATCH($A1176,Variables!$A$5:$A$105,0)))&amp;"."&amp;AE$5</f>
        <v/>
      </c>
      <c r="AF1176" s="41">
        <f>INDEX(AF$175:AF$178,$D1176)*$E1176*INDEX(AF$179:AF$195,$F1176)</f>
        <v/>
      </c>
      <c r="AG1176" s="40">
        <f>INDEX(AG$175:AG$178,$D1176)*$E1176*INDEX(AG$179:AG$195,$F1176)</f>
        <v/>
      </c>
      <c r="AH1176" s="40">
        <f>INDEX(AH$175:AH$178,$D1176)*$E1176*INDEX(AH$179:AH$195,$F1176)</f>
        <v/>
      </c>
      <c r="AI1176" s="40">
        <f>INDEX(AI$175:AI$178,$D1176)*$E1176*INDEX(AI$179:AI$195,$F1176)</f>
        <v/>
      </c>
      <c r="AJ1176" s="40">
        <f>INDEX(AJ$175:AJ$178,$D1176)*$E1176*INDEX(AJ$179:AJ$195,$F1176)</f>
        <v/>
      </c>
      <c r="AK1176" s="40">
        <f>INDEX(AK$175:AK$178,$D1176)*$E1176*INDEX(AK$179:AK$195,$F1176)</f>
        <v/>
      </c>
      <c r="AL1176" s="40">
        <f>INDEX(AL$175:AL$178,$D1176)*$E1176*INDEX(AL$179:AL$195,$F1176)</f>
        <v/>
      </c>
      <c r="AM1176" s="40">
        <f>INDEX(AM$175:AM$178,$D1176)*$E1176*INDEX(AM$179:AM$195,$F1176)</f>
        <v/>
      </c>
      <c r="AN1176" s="40">
        <f>INDEX(AN$175:AN$178,$D1176)*$E1176*INDEX(AN$179:AN$195,$F1176)</f>
        <v/>
      </c>
      <c r="AO1176" s="40">
        <f>INDEX(AO$175:AO$178,$D1176)*$E1176*INDEX(AO$179:AO$195,$F1176)</f>
        <v/>
      </c>
      <c r="AP1176" s="40">
        <f>INDEX(AP$175:AP$178,$D1176)*$E1176*INDEX(AP$179:AP$195,$F1176)</f>
        <v/>
      </c>
      <c r="AQ1176" s="40">
        <f>INDEX(AQ$175:AQ$178,$D1176)*$E1176*INDEX(AQ$179:AQ$195,$F1176)</f>
        <v/>
      </c>
      <c r="AR1176" s="40">
        <f>INDEX(AR$175:AR$178,$D1176)*$E1176*INDEX(AR$179:AR$195,$F1176)</f>
        <v/>
      </c>
      <c r="AS1176" s="40">
        <f>INDEX(AS$175:AS$178,$D1176)*$E1176*INDEX(AS$179:AS$195,$F1176)</f>
        <v/>
      </c>
      <c r="AT1176" s="40">
        <f>INDEX(AT$175:AT$178,$D1176)*$E1176*INDEX(AT$179:AT$195,$F1176)</f>
        <v/>
      </c>
      <c r="AU1176" s="40">
        <f>INDEX(AU$175:AU$178,$D1176)*$E1176*INDEX(AU$179:AU$195,$F1176)</f>
        <v/>
      </c>
      <c r="AV1176" s="40">
        <f>INDEX(AV$175:AV$178,$D1176)*$E1176*INDEX(AV$179:AV$195,$F1176)</f>
        <v/>
      </c>
      <c r="AW1176" s="40">
        <f>INDEX(AW$175:AW$178,$D1176)*$E1176*INDEX(AW$179:AW$195,$F1176)</f>
        <v/>
      </c>
      <c r="AX1176" s="42">
        <f>SHADOWEFF(INDEX(AX$175:AX$178,$D1176),$E1176,INDEX(AX$179:AX$195,$F1176))</f>
        <v/>
      </c>
    </row>
    <row r="1177" hidden="1" outlineLevel="2">
      <c r="A1177" s="5" t="inlineStr">
        <is>
          <t>shp</t>
        </is>
      </c>
      <c r="B1177" s="5" t="inlineStr">
        <is>
          <t>die</t>
        </is>
      </c>
      <c r="C1177" s="5" t="inlineStr">
        <is>
          <t>nfm</t>
        </is>
      </c>
      <c r="D1177" s="40">
        <f>INDEX(Inputs!$M$5:$M$132,MATCH($B1177&amp;"|"&amp;$C1177,Inputs!$A$5:$A$132,0))</f>
        <v/>
      </c>
      <c r="E1177" s="40">
        <f>INDEX(Inputs!$T$5:$T$132,MATCH($B1177&amp;"|"&amp;$C1177,Inputs!$A$5:$A$132,0))</f>
        <v/>
      </c>
      <c r="F1177" s="40">
        <f>INDEX(Inputs!$K$5:$K$132,MATCH($B1177&amp;"|"&amp;$C1177,Inputs!$A$5:$A$132,0))</f>
        <v/>
      </c>
      <c r="G1177" s="39" t="n"/>
      <c r="H1177" s="5">
        <f>INDEX(Variables!$B$5:$B$105,MATCH($A1177,Variables!$A$5:$A$105,0))&amp;IF($C1177="",""," | "&amp;INDEX(Mapping!$B$5:$B$26,MATCH($C1177,Mapping!$A$5:$A$26,0))&amp;" | "&amp;INDEX(Mapping!$B$30:$B$41,MATCH($B1177,Mapping!$A$30:$A$41,0)))</f>
        <v/>
      </c>
      <c r="I1177" s="5">
        <f>INDEX(Variables!$C$5:$C$105,MATCH($A1177,Variables!$A$5:$A$105,0))</f>
        <v/>
      </c>
      <c r="J1177" s="5">
        <f>INDEX(Variables!$E$5:$E$105,MATCH($A1177,Variables!$A$5:$A$105,0))</f>
        <v/>
      </c>
      <c r="K1177" s="25">
        <f>LOWER(Settings!$C$4)&amp;".mit."&amp;$A1177&amp;IF($C1177="","","."&amp;$C1177&amp;"."&amp;$B1177)&amp;IF(INDEX(Variables!$D$5:$D$105,MATCH($A1177,Variables!$A$5:$A$105,0))="","","."&amp;INDEX(Variables!$D$5:$D$105,MATCH($A1177,Variables!$A$5:$A$105,0)))&amp;"."&amp;K$5</f>
        <v/>
      </c>
      <c r="L1177" s="41">
        <f>INDEX(L$175:L$178,$D1177)*$E1177*INDEX(L$179:L$195,$F1177)</f>
        <v/>
      </c>
      <c r="M1177" s="40">
        <f>INDEX(M$175:M$178,$D1177)*$E1177*INDEX(M$179:M$195,$F1177)</f>
        <v/>
      </c>
      <c r="N1177" s="40">
        <f>INDEX(N$175:N$178,$D1177)*$E1177*INDEX(N$179:N$195,$F1177)</f>
        <v/>
      </c>
      <c r="O1177" s="40">
        <f>INDEX(O$175:O$178,$D1177)*$E1177*INDEX(O$179:O$195,$F1177)</f>
        <v/>
      </c>
      <c r="P1177" s="40">
        <f>INDEX(P$175:P$178,$D1177)*$E1177*INDEX(P$179:P$195,$F1177)</f>
        <v/>
      </c>
      <c r="Q1177" s="40">
        <f>INDEX(Q$175:Q$178,$D1177)*$E1177*INDEX(Q$179:Q$195,$F1177)</f>
        <v/>
      </c>
      <c r="R1177" s="40">
        <f>INDEX(R$175:R$178,$D1177)*$E1177*INDEX(R$179:R$195,$F1177)</f>
        <v/>
      </c>
      <c r="S1177" s="40">
        <f>INDEX(S$175:S$178,$D1177)*$E1177*INDEX(S$179:S$195,$F1177)</f>
        <v/>
      </c>
      <c r="T1177" s="40">
        <f>INDEX(T$175:T$178,$D1177)*$E1177*INDEX(T$179:T$195,$F1177)</f>
        <v/>
      </c>
      <c r="U1177" s="40">
        <f>INDEX(U$175:U$178,$D1177)*$E1177*INDEX(U$179:U$195,$F1177)</f>
        <v/>
      </c>
      <c r="V1177" s="40">
        <f>INDEX(V$175:V$178,$D1177)*$E1177*INDEX(V$179:V$195,$F1177)</f>
        <v/>
      </c>
      <c r="W1177" s="40">
        <f>INDEX(W$175:W$178,$D1177)*$E1177*INDEX(W$179:W$195,$F1177)</f>
        <v/>
      </c>
      <c r="X1177" s="40">
        <f>INDEX(X$175:X$178,$D1177)*$E1177*INDEX(X$179:X$195,$F1177)</f>
        <v/>
      </c>
      <c r="Y1177" s="40">
        <f>INDEX(Y$175:Y$178,$D1177)*$E1177*INDEX(Y$179:Y$195,$F1177)</f>
        <v/>
      </c>
      <c r="Z1177" s="40">
        <f>INDEX(Z$175:Z$178,$D1177)*$E1177*INDEX(Z$179:Z$195,$F1177)</f>
        <v/>
      </c>
      <c r="AA1177" s="40">
        <f>INDEX(AA$175:AA$178,$D1177)*$E1177*INDEX(AA$179:AA$195,$F1177)</f>
        <v/>
      </c>
      <c r="AB1177" s="40">
        <f>INDEX(AB$175:AB$178,$D1177)*$E1177*INDEX(AB$179:AB$195,$F1177)</f>
        <v/>
      </c>
      <c r="AC1177" s="40">
        <f>INDEX(AC$175:AC$178,$D1177)*$E1177*INDEX(AC$179:AC$195,$F1177)</f>
        <v/>
      </c>
      <c r="AD1177" s="42">
        <f>SHADOWEFF(INDEX(AD$175:AD$178,$D1177),$E1177,INDEX(AD$179:AD$195,$F1177))</f>
        <v/>
      </c>
      <c r="AE1177" s="25">
        <f>LOWER(Settings!$C$4)&amp;".mit."&amp;$A1177&amp;IF($C1177="","","."&amp;$C1177&amp;"."&amp;$B1177)&amp;IF(INDEX(Variables!$D$5:$D$105,MATCH($A1177,Variables!$A$5:$A$105,0))="","","."&amp;INDEX(Variables!$D$5:$D$105,MATCH($A1177,Variables!$A$5:$A$105,0)))&amp;"."&amp;AE$5</f>
        <v/>
      </c>
      <c r="AF1177" s="41">
        <f>INDEX(AF$175:AF$178,$D1177)*$E1177*INDEX(AF$179:AF$195,$F1177)</f>
        <v/>
      </c>
      <c r="AG1177" s="40">
        <f>INDEX(AG$175:AG$178,$D1177)*$E1177*INDEX(AG$179:AG$195,$F1177)</f>
        <v/>
      </c>
      <c r="AH1177" s="40">
        <f>INDEX(AH$175:AH$178,$D1177)*$E1177*INDEX(AH$179:AH$195,$F1177)</f>
        <v/>
      </c>
      <c r="AI1177" s="40">
        <f>INDEX(AI$175:AI$178,$D1177)*$E1177*INDEX(AI$179:AI$195,$F1177)</f>
        <v/>
      </c>
      <c r="AJ1177" s="40">
        <f>INDEX(AJ$175:AJ$178,$D1177)*$E1177*INDEX(AJ$179:AJ$195,$F1177)</f>
        <v/>
      </c>
      <c r="AK1177" s="40">
        <f>INDEX(AK$175:AK$178,$D1177)*$E1177*INDEX(AK$179:AK$195,$F1177)</f>
        <v/>
      </c>
      <c r="AL1177" s="40">
        <f>INDEX(AL$175:AL$178,$D1177)*$E1177*INDEX(AL$179:AL$195,$F1177)</f>
        <v/>
      </c>
      <c r="AM1177" s="40">
        <f>INDEX(AM$175:AM$178,$D1177)*$E1177*INDEX(AM$179:AM$195,$F1177)</f>
        <v/>
      </c>
      <c r="AN1177" s="40">
        <f>INDEX(AN$175:AN$178,$D1177)*$E1177*INDEX(AN$179:AN$195,$F1177)</f>
        <v/>
      </c>
      <c r="AO1177" s="40">
        <f>INDEX(AO$175:AO$178,$D1177)*$E1177*INDEX(AO$179:AO$195,$F1177)</f>
        <v/>
      </c>
      <c r="AP1177" s="40">
        <f>INDEX(AP$175:AP$178,$D1177)*$E1177*INDEX(AP$179:AP$195,$F1177)</f>
        <v/>
      </c>
      <c r="AQ1177" s="40">
        <f>INDEX(AQ$175:AQ$178,$D1177)*$E1177*INDEX(AQ$179:AQ$195,$F1177)</f>
        <v/>
      </c>
      <c r="AR1177" s="40">
        <f>INDEX(AR$175:AR$178,$D1177)*$E1177*INDEX(AR$179:AR$195,$F1177)</f>
        <v/>
      </c>
      <c r="AS1177" s="40">
        <f>INDEX(AS$175:AS$178,$D1177)*$E1177*INDEX(AS$179:AS$195,$F1177)</f>
        <v/>
      </c>
      <c r="AT1177" s="40">
        <f>INDEX(AT$175:AT$178,$D1177)*$E1177*INDEX(AT$179:AT$195,$F1177)</f>
        <v/>
      </c>
      <c r="AU1177" s="40">
        <f>INDEX(AU$175:AU$178,$D1177)*$E1177*INDEX(AU$179:AU$195,$F1177)</f>
        <v/>
      </c>
      <c r="AV1177" s="40">
        <f>INDEX(AV$175:AV$178,$D1177)*$E1177*INDEX(AV$179:AV$195,$F1177)</f>
        <v/>
      </c>
      <c r="AW1177" s="40">
        <f>INDEX(AW$175:AW$178,$D1177)*$E1177*INDEX(AW$179:AW$195,$F1177)</f>
        <v/>
      </c>
      <c r="AX1177" s="42">
        <f>SHADOWEFF(INDEX(AX$175:AX$178,$D1177),$E1177,INDEX(AX$179:AX$195,$F1177))</f>
        <v/>
      </c>
    </row>
    <row r="1178" hidden="1" outlineLevel="2">
      <c r="A1178" s="5" t="inlineStr">
        <is>
          <t>shp</t>
        </is>
      </c>
      <c r="B1178" s="5" t="inlineStr">
        <is>
          <t>lpg</t>
        </is>
      </c>
      <c r="C1178" s="5" t="inlineStr">
        <is>
          <t>nfm</t>
        </is>
      </c>
      <c r="D1178" s="40">
        <f>INDEX(Inputs!$M$5:$M$132,MATCH($B1178&amp;"|"&amp;$C1178,Inputs!$A$5:$A$132,0))</f>
        <v/>
      </c>
      <c r="E1178" s="40">
        <f>INDEX(Inputs!$T$5:$T$132,MATCH($B1178&amp;"|"&amp;$C1178,Inputs!$A$5:$A$132,0))</f>
        <v/>
      </c>
      <c r="F1178" s="40">
        <f>INDEX(Inputs!$K$5:$K$132,MATCH($B1178&amp;"|"&amp;$C1178,Inputs!$A$5:$A$132,0))</f>
        <v/>
      </c>
      <c r="G1178" s="39" t="n"/>
      <c r="H1178" s="5">
        <f>INDEX(Variables!$B$5:$B$105,MATCH($A1178,Variables!$A$5:$A$105,0))&amp;IF($C1178="",""," | "&amp;INDEX(Mapping!$B$5:$B$26,MATCH($C1178,Mapping!$A$5:$A$26,0))&amp;" | "&amp;INDEX(Mapping!$B$30:$B$41,MATCH($B1178,Mapping!$A$30:$A$41,0)))</f>
        <v/>
      </c>
      <c r="I1178" s="5">
        <f>INDEX(Variables!$C$5:$C$105,MATCH($A1178,Variables!$A$5:$A$105,0))</f>
        <v/>
      </c>
      <c r="J1178" s="5">
        <f>INDEX(Variables!$E$5:$E$105,MATCH($A1178,Variables!$A$5:$A$105,0))</f>
        <v/>
      </c>
      <c r="K1178" s="25">
        <f>LOWER(Settings!$C$4)&amp;".mit."&amp;$A1178&amp;IF($C1178="","","."&amp;$C1178&amp;"."&amp;$B1178)&amp;IF(INDEX(Variables!$D$5:$D$105,MATCH($A1178,Variables!$A$5:$A$105,0))="","","."&amp;INDEX(Variables!$D$5:$D$105,MATCH($A1178,Variables!$A$5:$A$105,0)))&amp;"."&amp;K$5</f>
        <v/>
      </c>
      <c r="L1178" s="41">
        <f>INDEX(L$175:L$178,$D1178)*$E1178*INDEX(L$179:L$195,$F1178)</f>
        <v/>
      </c>
      <c r="M1178" s="40">
        <f>INDEX(M$175:M$178,$D1178)*$E1178*INDEX(M$179:M$195,$F1178)</f>
        <v/>
      </c>
      <c r="N1178" s="40">
        <f>INDEX(N$175:N$178,$D1178)*$E1178*INDEX(N$179:N$195,$F1178)</f>
        <v/>
      </c>
      <c r="O1178" s="40">
        <f>INDEX(O$175:O$178,$D1178)*$E1178*INDEX(O$179:O$195,$F1178)</f>
        <v/>
      </c>
      <c r="P1178" s="40">
        <f>INDEX(P$175:P$178,$D1178)*$E1178*INDEX(P$179:P$195,$F1178)</f>
        <v/>
      </c>
      <c r="Q1178" s="40">
        <f>INDEX(Q$175:Q$178,$D1178)*$E1178*INDEX(Q$179:Q$195,$F1178)</f>
        <v/>
      </c>
      <c r="R1178" s="40">
        <f>INDEX(R$175:R$178,$D1178)*$E1178*INDEX(R$179:R$195,$F1178)</f>
        <v/>
      </c>
      <c r="S1178" s="40">
        <f>INDEX(S$175:S$178,$D1178)*$E1178*INDEX(S$179:S$195,$F1178)</f>
        <v/>
      </c>
      <c r="T1178" s="40">
        <f>INDEX(T$175:T$178,$D1178)*$E1178*INDEX(T$179:T$195,$F1178)</f>
        <v/>
      </c>
      <c r="U1178" s="40">
        <f>INDEX(U$175:U$178,$D1178)*$E1178*INDEX(U$179:U$195,$F1178)</f>
        <v/>
      </c>
      <c r="V1178" s="40">
        <f>INDEX(V$175:V$178,$D1178)*$E1178*INDEX(V$179:V$195,$F1178)</f>
        <v/>
      </c>
      <c r="W1178" s="40">
        <f>INDEX(W$175:W$178,$D1178)*$E1178*INDEX(W$179:W$195,$F1178)</f>
        <v/>
      </c>
      <c r="X1178" s="40">
        <f>INDEX(X$175:X$178,$D1178)*$E1178*INDEX(X$179:X$195,$F1178)</f>
        <v/>
      </c>
      <c r="Y1178" s="40">
        <f>INDEX(Y$175:Y$178,$D1178)*$E1178*INDEX(Y$179:Y$195,$F1178)</f>
        <v/>
      </c>
      <c r="Z1178" s="40">
        <f>INDEX(Z$175:Z$178,$D1178)*$E1178*INDEX(Z$179:Z$195,$F1178)</f>
        <v/>
      </c>
      <c r="AA1178" s="40">
        <f>INDEX(AA$175:AA$178,$D1178)*$E1178*INDEX(AA$179:AA$195,$F1178)</f>
        <v/>
      </c>
      <c r="AB1178" s="40">
        <f>INDEX(AB$175:AB$178,$D1178)*$E1178*INDEX(AB$179:AB$195,$F1178)</f>
        <v/>
      </c>
      <c r="AC1178" s="40">
        <f>INDEX(AC$175:AC$178,$D1178)*$E1178*INDEX(AC$179:AC$195,$F1178)</f>
        <v/>
      </c>
      <c r="AD1178" s="42">
        <f>SHADOWEFF(INDEX(AD$175:AD$178,$D1178),$E1178,INDEX(AD$179:AD$195,$F1178))</f>
        <v/>
      </c>
      <c r="AE1178" s="25">
        <f>LOWER(Settings!$C$4)&amp;".mit."&amp;$A1178&amp;IF($C1178="","","."&amp;$C1178&amp;"."&amp;$B1178)&amp;IF(INDEX(Variables!$D$5:$D$105,MATCH($A1178,Variables!$A$5:$A$105,0))="","","."&amp;INDEX(Variables!$D$5:$D$105,MATCH($A1178,Variables!$A$5:$A$105,0)))&amp;"."&amp;AE$5</f>
        <v/>
      </c>
      <c r="AF1178" s="41">
        <f>INDEX(AF$175:AF$178,$D1178)*$E1178*INDEX(AF$179:AF$195,$F1178)</f>
        <v/>
      </c>
      <c r="AG1178" s="40">
        <f>INDEX(AG$175:AG$178,$D1178)*$E1178*INDEX(AG$179:AG$195,$F1178)</f>
        <v/>
      </c>
      <c r="AH1178" s="40">
        <f>INDEX(AH$175:AH$178,$D1178)*$E1178*INDEX(AH$179:AH$195,$F1178)</f>
        <v/>
      </c>
      <c r="AI1178" s="40">
        <f>INDEX(AI$175:AI$178,$D1178)*$E1178*INDEX(AI$179:AI$195,$F1178)</f>
        <v/>
      </c>
      <c r="AJ1178" s="40">
        <f>INDEX(AJ$175:AJ$178,$D1178)*$E1178*INDEX(AJ$179:AJ$195,$F1178)</f>
        <v/>
      </c>
      <c r="AK1178" s="40">
        <f>INDEX(AK$175:AK$178,$D1178)*$E1178*INDEX(AK$179:AK$195,$F1178)</f>
        <v/>
      </c>
      <c r="AL1178" s="40">
        <f>INDEX(AL$175:AL$178,$D1178)*$E1178*INDEX(AL$179:AL$195,$F1178)</f>
        <v/>
      </c>
      <c r="AM1178" s="40">
        <f>INDEX(AM$175:AM$178,$D1178)*$E1178*INDEX(AM$179:AM$195,$F1178)</f>
        <v/>
      </c>
      <c r="AN1178" s="40">
        <f>INDEX(AN$175:AN$178,$D1178)*$E1178*INDEX(AN$179:AN$195,$F1178)</f>
        <v/>
      </c>
      <c r="AO1178" s="40">
        <f>INDEX(AO$175:AO$178,$D1178)*$E1178*INDEX(AO$179:AO$195,$F1178)</f>
        <v/>
      </c>
      <c r="AP1178" s="40">
        <f>INDEX(AP$175:AP$178,$D1178)*$E1178*INDEX(AP$179:AP$195,$F1178)</f>
        <v/>
      </c>
      <c r="AQ1178" s="40">
        <f>INDEX(AQ$175:AQ$178,$D1178)*$E1178*INDEX(AQ$179:AQ$195,$F1178)</f>
        <v/>
      </c>
      <c r="AR1178" s="40">
        <f>INDEX(AR$175:AR$178,$D1178)*$E1178*INDEX(AR$179:AR$195,$F1178)</f>
        <v/>
      </c>
      <c r="AS1178" s="40">
        <f>INDEX(AS$175:AS$178,$D1178)*$E1178*INDEX(AS$179:AS$195,$F1178)</f>
        <v/>
      </c>
      <c r="AT1178" s="40">
        <f>INDEX(AT$175:AT$178,$D1178)*$E1178*INDEX(AT$179:AT$195,$F1178)</f>
        <v/>
      </c>
      <c r="AU1178" s="40">
        <f>INDEX(AU$175:AU$178,$D1178)*$E1178*INDEX(AU$179:AU$195,$F1178)</f>
        <v/>
      </c>
      <c r="AV1178" s="40">
        <f>INDEX(AV$175:AV$178,$D1178)*$E1178*INDEX(AV$179:AV$195,$F1178)</f>
        <v/>
      </c>
      <c r="AW1178" s="40">
        <f>INDEX(AW$175:AW$178,$D1178)*$E1178*INDEX(AW$179:AW$195,$F1178)</f>
        <v/>
      </c>
      <c r="AX1178" s="42">
        <f>SHADOWEFF(INDEX(AX$175:AX$178,$D1178),$E1178,INDEX(AX$179:AX$195,$F1178))</f>
        <v/>
      </c>
    </row>
    <row r="1179" hidden="1" outlineLevel="2">
      <c r="A1179" s="5" t="inlineStr">
        <is>
          <t>shp</t>
        </is>
      </c>
      <c r="B1179" s="5" t="inlineStr">
        <is>
          <t>ker</t>
        </is>
      </c>
      <c r="C1179" s="5" t="inlineStr">
        <is>
          <t>nfm</t>
        </is>
      </c>
      <c r="D1179" s="40">
        <f>INDEX(Inputs!$M$5:$M$132,MATCH($B1179&amp;"|"&amp;$C1179,Inputs!$A$5:$A$132,0))</f>
        <v/>
      </c>
      <c r="E1179" s="40">
        <f>INDEX(Inputs!$T$5:$T$132,MATCH($B1179&amp;"|"&amp;$C1179,Inputs!$A$5:$A$132,0))</f>
        <v/>
      </c>
      <c r="F1179" s="40">
        <f>INDEX(Inputs!$K$5:$K$132,MATCH($B1179&amp;"|"&amp;$C1179,Inputs!$A$5:$A$132,0))</f>
        <v/>
      </c>
      <c r="G1179" s="39" t="n"/>
      <c r="H1179" s="5">
        <f>INDEX(Variables!$B$5:$B$105,MATCH($A1179,Variables!$A$5:$A$105,0))&amp;IF($C1179="",""," | "&amp;INDEX(Mapping!$B$5:$B$26,MATCH($C1179,Mapping!$A$5:$A$26,0))&amp;" | "&amp;INDEX(Mapping!$B$30:$B$41,MATCH($B1179,Mapping!$A$30:$A$41,0)))</f>
        <v/>
      </c>
      <c r="I1179" s="5">
        <f>INDEX(Variables!$C$5:$C$105,MATCH($A1179,Variables!$A$5:$A$105,0))</f>
        <v/>
      </c>
      <c r="J1179" s="5">
        <f>INDEX(Variables!$E$5:$E$105,MATCH($A1179,Variables!$A$5:$A$105,0))</f>
        <v/>
      </c>
      <c r="K1179" s="25">
        <f>LOWER(Settings!$C$4)&amp;".mit."&amp;$A1179&amp;IF($C1179="","","."&amp;$C1179&amp;"."&amp;$B1179)&amp;IF(INDEX(Variables!$D$5:$D$105,MATCH($A1179,Variables!$A$5:$A$105,0))="","","."&amp;INDEX(Variables!$D$5:$D$105,MATCH($A1179,Variables!$A$5:$A$105,0)))&amp;"."&amp;K$5</f>
        <v/>
      </c>
      <c r="L1179" s="41">
        <f>INDEX(L$175:L$178,$D1179)*$E1179*INDEX(L$179:L$195,$F1179)</f>
        <v/>
      </c>
      <c r="M1179" s="40">
        <f>INDEX(M$175:M$178,$D1179)*$E1179*INDEX(M$179:M$195,$F1179)</f>
        <v/>
      </c>
      <c r="N1179" s="40">
        <f>INDEX(N$175:N$178,$D1179)*$E1179*INDEX(N$179:N$195,$F1179)</f>
        <v/>
      </c>
      <c r="O1179" s="40">
        <f>INDEX(O$175:O$178,$D1179)*$E1179*INDEX(O$179:O$195,$F1179)</f>
        <v/>
      </c>
      <c r="P1179" s="40">
        <f>INDEX(P$175:P$178,$D1179)*$E1179*INDEX(P$179:P$195,$F1179)</f>
        <v/>
      </c>
      <c r="Q1179" s="40">
        <f>INDEX(Q$175:Q$178,$D1179)*$E1179*INDEX(Q$179:Q$195,$F1179)</f>
        <v/>
      </c>
      <c r="R1179" s="40">
        <f>INDEX(R$175:R$178,$D1179)*$E1179*INDEX(R$179:R$195,$F1179)</f>
        <v/>
      </c>
      <c r="S1179" s="40">
        <f>INDEX(S$175:S$178,$D1179)*$E1179*INDEX(S$179:S$195,$F1179)</f>
        <v/>
      </c>
      <c r="T1179" s="40">
        <f>INDEX(T$175:T$178,$D1179)*$E1179*INDEX(T$179:T$195,$F1179)</f>
        <v/>
      </c>
      <c r="U1179" s="40">
        <f>INDEX(U$175:U$178,$D1179)*$E1179*INDEX(U$179:U$195,$F1179)</f>
        <v/>
      </c>
      <c r="V1179" s="40">
        <f>INDEX(V$175:V$178,$D1179)*$E1179*INDEX(V$179:V$195,$F1179)</f>
        <v/>
      </c>
      <c r="W1179" s="40">
        <f>INDEX(W$175:W$178,$D1179)*$E1179*INDEX(W$179:W$195,$F1179)</f>
        <v/>
      </c>
      <c r="X1179" s="40">
        <f>INDEX(X$175:X$178,$D1179)*$E1179*INDEX(X$179:X$195,$F1179)</f>
        <v/>
      </c>
      <c r="Y1179" s="40">
        <f>INDEX(Y$175:Y$178,$D1179)*$E1179*INDEX(Y$179:Y$195,$F1179)</f>
        <v/>
      </c>
      <c r="Z1179" s="40">
        <f>INDEX(Z$175:Z$178,$D1179)*$E1179*INDEX(Z$179:Z$195,$F1179)</f>
        <v/>
      </c>
      <c r="AA1179" s="40">
        <f>INDEX(AA$175:AA$178,$D1179)*$E1179*INDEX(AA$179:AA$195,$F1179)</f>
        <v/>
      </c>
      <c r="AB1179" s="40">
        <f>INDEX(AB$175:AB$178,$D1179)*$E1179*INDEX(AB$179:AB$195,$F1179)</f>
        <v/>
      </c>
      <c r="AC1179" s="40">
        <f>INDEX(AC$175:AC$178,$D1179)*$E1179*INDEX(AC$179:AC$195,$F1179)</f>
        <v/>
      </c>
      <c r="AD1179" s="42">
        <f>SHADOWEFF(INDEX(AD$175:AD$178,$D1179),$E1179,INDEX(AD$179:AD$195,$F1179))</f>
        <v/>
      </c>
      <c r="AE1179" s="25">
        <f>LOWER(Settings!$C$4)&amp;".mit."&amp;$A1179&amp;IF($C1179="","","."&amp;$C1179&amp;"."&amp;$B1179)&amp;IF(INDEX(Variables!$D$5:$D$105,MATCH($A1179,Variables!$A$5:$A$105,0))="","","."&amp;INDEX(Variables!$D$5:$D$105,MATCH($A1179,Variables!$A$5:$A$105,0)))&amp;"."&amp;AE$5</f>
        <v/>
      </c>
      <c r="AF1179" s="41">
        <f>INDEX(AF$175:AF$178,$D1179)*$E1179*INDEX(AF$179:AF$195,$F1179)</f>
        <v/>
      </c>
      <c r="AG1179" s="40">
        <f>INDEX(AG$175:AG$178,$D1179)*$E1179*INDEX(AG$179:AG$195,$F1179)</f>
        <v/>
      </c>
      <c r="AH1179" s="40">
        <f>INDEX(AH$175:AH$178,$D1179)*$E1179*INDEX(AH$179:AH$195,$F1179)</f>
        <v/>
      </c>
      <c r="AI1179" s="40">
        <f>INDEX(AI$175:AI$178,$D1179)*$E1179*INDEX(AI$179:AI$195,$F1179)</f>
        <v/>
      </c>
      <c r="AJ1179" s="40">
        <f>INDEX(AJ$175:AJ$178,$D1179)*$E1179*INDEX(AJ$179:AJ$195,$F1179)</f>
        <v/>
      </c>
      <c r="AK1179" s="40">
        <f>INDEX(AK$175:AK$178,$D1179)*$E1179*INDEX(AK$179:AK$195,$F1179)</f>
        <v/>
      </c>
      <c r="AL1179" s="40">
        <f>INDEX(AL$175:AL$178,$D1179)*$E1179*INDEX(AL$179:AL$195,$F1179)</f>
        <v/>
      </c>
      <c r="AM1179" s="40">
        <f>INDEX(AM$175:AM$178,$D1179)*$E1179*INDEX(AM$179:AM$195,$F1179)</f>
        <v/>
      </c>
      <c r="AN1179" s="40">
        <f>INDEX(AN$175:AN$178,$D1179)*$E1179*INDEX(AN$179:AN$195,$F1179)</f>
        <v/>
      </c>
      <c r="AO1179" s="40">
        <f>INDEX(AO$175:AO$178,$D1179)*$E1179*INDEX(AO$179:AO$195,$F1179)</f>
        <v/>
      </c>
      <c r="AP1179" s="40">
        <f>INDEX(AP$175:AP$178,$D1179)*$E1179*INDEX(AP$179:AP$195,$F1179)</f>
        <v/>
      </c>
      <c r="AQ1179" s="40">
        <f>INDEX(AQ$175:AQ$178,$D1179)*$E1179*INDEX(AQ$179:AQ$195,$F1179)</f>
        <v/>
      </c>
      <c r="AR1179" s="40">
        <f>INDEX(AR$175:AR$178,$D1179)*$E1179*INDEX(AR$179:AR$195,$F1179)</f>
        <v/>
      </c>
      <c r="AS1179" s="40">
        <f>INDEX(AS$175:AS$178,$D1179)*$E1179*INDEX(AS$179:AS$195,$F1179)</f>
        <v/>
      </c>
      <c r="AT1179" s="40">
        <f>INDEX(AT$175:AT$178,$D1179)*$E1179*INDEX(AT$179:AT$195,$F1179)</f>
        <v/>
      </c>
      <c r="AU1179" s="40">
        <f>INDEX(AU$175:AU$178,$D1179)*$E1179*INDEX(AU$179:AU$195,$F1179)</f>
        <v/>
      </c>
      <c r="AV1179" s="40">
        <f>INDEX(AV$175:AV$178,$D1179)*$E1179*INDEX(AV$179:AV$195,$F1179)</f>
        <v/>
      </c>
      <c r="AW1179" s="40">
        <f>INDEX(AW$175:AW$178,$D1179)*$E1179*INDEX(AW$179:AW$195,$F1179)</f>
        <v/>
      </c>
      <c r="AX1179" s="42">
        <f>SHADOWEFF(INDEX(AX$175:AX$178,$D1179),$E1179,INDEX(AX$179:AX$195,$F1179))</f>
        <v/>
      </c>
    </row>
    <row r="1180" hidden="1" outlineLevel="2">
      <c r="A1180" s="5" t="inlineStr">
        <is>
          <t>shp</t>
        </is>
      </c>
      <c r="B1180" s="5" t="inlineStr">
        <is>
          <t>oop</t>
        </is>
      </c>
      <c r="C1180" s="5" t="inlineStr">
        <is>
          <t>nfm</t>
        </is>
      </c>
      <c r="D1180" s="40">
        <f>INDEX(Inputs!$M$5:$M$132,MATCH($B1180&amp;"|"&amp;$C1180,Inputs!$A$5:$A$132,0))</f>
        <v/>
      </c>
      <c r="E1180" s="40">
        <f>INDEX(Inputs!$T$5:$T$132,MATCH($B1180&amp;"|"&amp;$C1180,Inputs!$A$5:$A$132,0))</f>
        <v/>
      </c>
      <c r="F1180" s="40">
        <f>INDEX(Inputs!$K$5:$K$132,MATCH($B1180&amp;"|"&amp;$C1180,Inputs!$A$5:$A$132,0))</f>
        <v/>
      </c>
      <c r="G1180" s="39" t="n"/>
      <c r="H1180" s="5">
        <f>INDEX(Variables!$B$5:$B$105,MATCH($A1180,Variables!$A$5:$A$105,0))&amp;IF($C1180="",""," | "&amp;INDEX(Mapping!$B$5:$B$26,MATCH($C1180,Mapping!$A$5:$A$26,0))&amp;" | "&amp;INDEX(Mapping!$B$30:$B$41,MATCH($B1180,Mapping!$A$30:$A$41,0)))</f>
        <v/>
      </c>
      <c r="I1180" s="5">
        <f>INDEX(Variables!$C$5:$C$105,MATCH($A1180,Variables!$A$5:$A$105,0))</f>
        <v/>
      </c>
      <c r="J1180" s="5">
        <f>INDEX(Variables!$E$5:$E$105,MATCH($A1180,Variables!$A$5:$A$105,0))</f>
        <v/>
      </c>
      <c r="K1180" s="25">
        <f>LOWER(Settings!$C$4)&amp;".mit."&amp;$A1180&amp;IF($C1180="","","."&amp;$C1180&amp;"."&amp;$B1180)&amp;IF(INDEX(Variables!$D$5:$D$105,MATCH($A1180,Variables!$A$5:$A$105,0))="","","."&amp;INDEX(Variables!$D$5:$D$105,MATCH($A1180,Variables!$A$5:$A$105,0)))&amp;"."&amp;K$5</f>
        <v/>
      </c>
      <c r="L1180" s="41">
        <f>INDEX(L$175:L$178,$D1180)*$E1180*INDEX(L$179:L$195,$F1180)</f>
        <v/>
      </c>
      <c r="M1180" s="40">
        <f>INDEX(M$175:M$178,$D1180)*$E1180*INDEX(M$179:M$195,$F1180)</f>
        <v/>
      </c>
      <c r="N1180" s="40">
        <f>INDEX(N$175:N$178,$D1180)*$E1180*INDEX(N$179:N$195,$F1180)</f>
        <v/>
      </c>
      <c r="O1180" s="40">
        <f>INDEX(O$175:O$178,$D1180)*$E1180*INDEX(O$179:O$195,$F1180)</f>
        <v/>
      </c>
      <c r="P1180" s="40">
        <f>INDEX(P$175:P$178,$D1180)*$E1180*INDEX(P$179:P$195,$F1180)</f>
        <v/>
      </c>
      <c r="Q1180" s="40">
        <f>INDEX(Q$175:Q$178,$D1180)*$E1180*INDEX(Q$179:Q$195,$F1180)</f>
        <v/>
      </c>
      <c r="R1180" s="40">
        <f>INDEX(R$175:R$178,$D1180)*$E1180*INDEX(R$179:R$195,$F1180)</f>
        <v/>
      </c>
      <c r="S1180" s="40">
        <f>INDEX(S$175:S$178,$D1180)*$E1180*INDEX(S$179:S$195,$F1180)</f>
        <v/>
      </c>
      <c r="T1180" s="40">
        <f>INDEX(T$175:T$178,$D1180)*$E1180*INDEX(T$179:T$195,$F1180)</f>
        <v/>
      </c>
      <c r="U1180" s="40">
        <f>INDEX(U$175:U$178,$D1180)*$E1180*INDEX(U$179:U$195,$F1180)</f>
        <v/>
      </c>
      <c r="V1180" s="40">
        <f>INDEX(V$175:V$178,$D1180)*$E1180*INDEX(V$179:V$195,$F1180)</f>
        <v/>
      </c>
      <c r="W1180" s="40">
        <f>INDEX(W$175:W$178,$D1180)*$E1180*INDEX(W$179:W$195,$F1180)</f>
        <v/>
      </c>
      <c r="X1180" s="40">
        <f>INDEX(X$175:X$178,$D1180)*$E1180*INDEX(X$179:X$195,$F1180)</f>
        <v/>
      </c>
      <c r="Y1180" s="40">
        <f>INDEX(Y$175:Y$178,$D1180)*$E1180*INDEX(Y$179:Y$195,$F1180)</f>
        <v/>
      </c>
      <c r="Z1180" s="40">
        <f>INDEX(Z$175:Z$178,$D1180)*$E1180*INDEX(Z$179:Z$195,$F1180)</f>
        <v/>
      </c>
      <c r="AA1180" s="40">
        <f>INDEX(AA$175:AA$178,$D1180)*$E1180*INDEX(AA$179:AA$195,$F1180)</f>
        <v/>
      </c>
      <c r="AB1180" s="40">
        <f>INDEX(AB$175:AB$178,$D1180)*$E1180*INDEX(AB$179:AB$195,$F1180)</f>
        <v/>
      </c>
      <c r="AC1180" s="40">
        <f>INDEX(AC$175:AC$178,$D1180)*$E1180*INDEX(AC$179:AC$195,$F1180)</f>
        <v/>
      </c>
      <c r="AD1180" s="42">
        <f>SHADOWEFF(INDEX(AD$175:AD$178,$D1180),$E1180,INDEX(AD$179:AD$195,$F1180))</f>
        <v/>
      </c>
      <c r="AE1180" s="25">
        <f>LOWER(Settings!$C$4)&amp;".mit."&amp;$A1180&amp;IF($C1180="","","."&amp;$C1180&amp;"."&amp;$B1180)&amp;IF(INDEX(Variables!$D$5:$D$105,MATCH($A1180,Variables!$A$5:$A$105,0))="","","."&amp;INDEX(Variables!$D$5:$D$105,MATCH($A1180,Variables!$A$5:$A$105,0)))&amp;"."&amp;AE$5</f>
        <v/>
      </c>
      <c r="AF1180" s="41">
        <f>INDEX(AF$175:AF$178,$D1180)*$E1180*INDEX(AF$179:AF$195,$F1180)</f>
        <v/>
      </c>
      <c r="AG1180" s="40">
        <f>INDEX(AG$175:AG$178,$D1180)*$E1180*INDEX(AG$179:AG$195,$F1180)</f>
        <v/>
      </c>
      <c r="AH1180" s="40">
        <f>INDEX(AH$175:AH$178,$D1180)*$E1180*INDEX(AH$179:AH$195,$F1180)</f>
        <v/>
      </c>
      <c r="AI1180" s="40">
        <f>INDEX(AI$175:AI$178,$D1180)*$E1180*INDEX(AI$179:AI$195,$F1180)</f>
        <v/>
      </c>
      <c r="AJ1180" s="40">
        <f>INDEX(AJ$175:AJ$178,$D1180)*$E1180*INDEX(AJ$179:AJ$195,$F1180)</f>
        <v/>
      </c>
      <c r="AK1180" s="40">
        <f>INDEX(AK$175:AK$178,$D1180)*$E1180*INDEX(AK$179:AK$195,$F1180)</f>
        <v/>
      </c>
      <c r="AL1180" s="40">
        <f>INDEX(AL$175:AL$178,$D1180)*$E1180*INDEX(AL$179:AL$195,$F1180)</f>
        <v/>
      </c>
      <c r="AM1180" s="40">
        <f>INDEX(AM$175:AM$178,$D1180)*$E1180*INDEX(AM$179:AM$195,$F1180)</f>
        <v/>
      </c>
      <c r="AN1180" s="40">
        <f>INDEX(AN$175:AN$178,$D1180)*$E1180*INDEX(AN$179:AN$195,$F1180)</f>
        <v/>
      </c>
      <c r="AO1180" s="40">
        <f>INDEX(AO$175:AO$178,$D1180)*$E1180*INDEX(AO$179:AO$195,$F1180)</f>
        <v/>
      </c>
      <c r="AP1180" s="40">
        <f>INDEX(AP$175:AP$178,$D1180)*$E1180*INDEX(AP$179:AP$195,$F1180)</f>
        <v/>
      </c>
      <c r="AQ1180" s="40">
        <f>INDEX(AQ$175:AQ$178,$D1180)*$E1180*INDEX(AQ$179:AQ$195,$F1180)</f>
        <v/>
      </c>
      <c r="AR1180" s="40">
        <f>INDEX(AR$175:AR$178,$D1180)*$E1180*INDEX(AR$179:AR$195,$F1180)</f>
        <v/>
      </c>
      <c r="AS1180" s="40">
        <f>INDEX(AS$175:AS$178,$D1180)*$E1180*INDEX(AS$179:AS$195,$F1180)</f>
        <v/>
      </c>
      <c r="AT1180" s="40">
        <f>INDEX(AT$175:AT$178,$D1180)*$E1180*INDEX(AT$179:AT$195,$F1180)</f>
        <v/>
      </c>
      <c r="AU1180" s="40">
        <f>INDEX(AU$175:AU$178,$D1180)*$E1180*INDEX(AU$179:AU$195,$F1180)</f>
        <v/>
      </c>
      <c r="AV1180" s="40">
        <f>INDEX(AV$175:AV$178,$D1180)*$E1180*INDEX(AV$179:AV$195,$F1180)</f>
        <v/>
      </c>
      <c r="AW1180" s="40">
        <f>INDEX(AW$175:AW$178,$D1180)*$E1180*INDEX(AW$179:AW$195,$F1180)</f>
        <v/>
      </c>
      <c r="AX1180" s="42">
        <f>SHADOWEFF(INDEX(AX$175:AX$178,$D1180),$E1180,INDEX(AX$179:AX$195,$F1180))</f>
        <v/>
      </c>
    </row>
    <row r="1181" hidden="1" outlineLevel="2">
      <c r="A1181" s="5" t="inlineStr">
        <is>
          <t>shp</t>
        </is>
      </c>
      <c r="B1181" s="5" t="inlineStr">
        <is>
          <t>bio</t>
        </is>
      </c>
      <c r="C1181" s="5" t="inlineStr">
        <is>
          <t>nfm</t>
        </is>
      </c>
      <c r="D1181" s="40">
        <f>INDEX(Inputs!$M$5:$M$132,MATCH($B1181&amp;"|"&amp;$C1181,Inputs!$A$5:$A$132,0))</f>
        <v/>
      </c>
      <c r="E1181" s="40">
        <f>INDEX(Inputs!$T$5:$T$132,MATCH($B1181&amp;"|"&amp;$C1181,Inputs!$A$5:$A$132,0))</f>
        <v/>
      </c>
      <c r="F1181" s="40">
        <f>INDEX(Inputs!$K$5:$K$132,MATCH($B1181&amp;"|"&amp;$C1181,Inputs!$A$5:$A$132,0))</f>
        <v/>
      </c>
      <c r="G1181" s="39" t="n"/>
      <c r="H1181" s="5">
        <f>INDEX(Variables!$B$5:$B$105,MATCH($A1181,Variables!$A$5:$A$105,0))&amp;IF($C1181="",""," | "&amp;INDEX(Mapping!$B$5:$B$26,MATCH($C1181,Mapping!$A$5:$A$26,0))&amp;" | "&amp;INDEX(Mapping!$B$30:$B$41,MATCH($B1181,Mapping!$A$30:$A$41,0)))</f>
        <v/>
      </c>
      <c r="I1181" s="5">
        <f>INDEX(Variables!$C$5:$C$105,MATCH($A1181,Variables!$A$5:$A$105,0))</f>
        <v/>
      </c>
      <c r="J1181" s="5">
        <f>INDEX(Variables!$E$5:$E$105,MATCH($A1181,Variables!$A$5:$A$105,0))</f>
        <v/>
      </c>
      <c r="K1181" s="25">
        <f>LOWER(Settings!$C$4)&amp;".mit."&amp;$A1181&amp;IF($C1181="","","."&amp;$C1181&amp;"."&amp;$B1181)&amp;IF(INDEX(Variables!$D$5:$D$105,MATCH($A1181,Variables!$A$5:$A$105,0))="","","."&amp;INDEX(Variables!$D$5:$D$105,MATCH($A1181,Variables!$A$5:$A$105,0)))&amp;"."&amp;K$5</f>
        <v/>
      </c>
      <c r="L1181" s="41">
        <f>INDEX(L$175:L$178,$D1181)*$E1181*INDEX(L$179:L$195,$F1181)</f>
        <v/>
      </c>
      <c r="M1181" s="40">
        <f>INDEX(M$175:M$178,$D1181)*$E1181*INDEX(M$179:M$195,$F1181)</f>
        <v/>
      </c>
      <c r="N1181" s="40">
        <f>INDEX(N$175:N$178,$D1181)*$E1181*INDEX(N$179:N$195,$F1181)</f>
        <v/>
      </c>
      <c r="O1181" s="40">
        <f>INDEX(O$175:O$178,$D1181)*$E1181*INDEX(O$179:O$195,$F1181)</f>
        <v/>
      </c>
      <c r="P1181" s="40">
        <f>INDEX(P$175:P$178,$D1181)*$E1181*INDEX(P$179:P$195,$F1181)</f>
        <v/>
      </c>
      <c r="Q1181" s="40">
        <f>INDEX(Q$175:Q$178,$D1181)*$E1181*INDEX(Q$179:Q$195,$F1181)</f>
        <v/>
      </c>
      <c r="R1181" s="40">
        <f>INDEX(R$175:R$178,$D1181)*$E1181*INDEX(R$179:R$195,$F1181)</f>
        <v/>
      </c>
      <c r="S1181" s="40">
        <f>INDEX(S$175:S$178,$D1181)*$E1181*INDEX(S$179:S$195,$F1181)</f>
        <v/>
      </c>
      <c r="T1181" s="40">
        <f>INDEX(T$175:T$178,$D1181)*$E1181*INDEX(T$179:T$195,$F1181)</f>
        <v/>
      </c>
      <c r="U1181" s="40">
        <f>INDEX(U$175:U$178,$D1181)*$E1181*INDEX(U$179:U$195,$F1181)</f>
        <v/>
      </c>
      <c r="V1181" s="40">
        <f>INDEX(V$175:V$178,$D1181)*$E1181*INDEX(V$179:V$195,$F1181)</f>
        <v/>
      </c>
      <c r="W1181" s="40">
        <f>INDEX(W$175:W$178,$D1181)*$E1181*INDEX(W$179:W$195,$F1181)</f>
        <v/>
      </c>
      <c r="X1181" s="40">
        <f>INDEX(X$175:X$178,$D1181)*$E1181*INDEX(X$179:X$195,$F1181)</f>
        <v/>
      </c>
      <c r="Y1181" s="40">
        <f>INDEX(Y$175:Y$178,$D1181)*$E1181*INDEX(Y$179:Y$195,$F1181)</f>
        <v/>
      </c>
      <c r="Z1181" s="40">
        <f>INDEX(Z$175:Z$178,$D1181)*$E1181*INDEX(Z$179:Z$195,$F1181)</f>
        <v/>
      </c>
      <c r="AA1181" s="40">
        <f>INDEX(AA$175:AA$178,$D1181)*$E1181*INDEX(AA$179:AA$195,$F1181)</f>
        <v/>
      </c>
      <c r="AB1181" s="40">
        <f>INDEX(AB$175:AB$178,$D1181)*$E1181*INDEX(AB$179:AB$195,$F1181)</f>
        <v/>
      </c>
      <c r="AC1181" s="40">
        <f>INDEX(AC$175:AC$178,$D1181)*$E1181*INDEX(AC$179:AC$195,$F1181)</f>
        <v/>
      </c>
      <c r="AD1181" s="42">
        <f>SHADOWEFF(INDEX(AD$175:AD$178,$D1181),$E1181,INDEX(AD$179:AD$195,$F1181))</f>
        <v/>
      </c>
      <c r="AE1181" s="25">
        <f>LOWER(Settings!$C$4)&amp;".mit."&amp;$A1181&amp;IF($C1181="","","."&amp;$C1181&amp;"."&amp;$B1181)&amp;IF(INDEX(Variables!$D$5:$D$105,MATCH($A1181,Variables!$A$5:$A$105,0))="","","."&amp;INDEX(Variables!$D$5:$D$105,MATCH($A1181,Variables!$A$5:$A$105,0)))&amp;"."&amp;AE$5</f>
        <v/>
      </c>
      <c r="AF1181" s="41">
        <f>INDEX(AF$175:AF$178,$D1181)*$E1181*INDEX(AF$179:AF$195,$F1181)</f>
        <v/>
      </c>
      <c r="AG1181" s="40">
        <f>INDEX(AG$175:AG$178,$D1181)*$E1181*INDEX(AG$179:AG$195,$F1181)</f>
        <v/>
      </c>
      <c r="AH1181" s="40">
        <f>INDEX(AH$175:AH$178,$D1181)*$E1181*INDEX(AH$179:AH$195,$F1181)</f>
        <v/>
      </c>
      <c r="AI1181" s="40">
        <f>INDEX(AI$175:AI$178,$D1181)*$E1181*INDEX(AI$179:AI$195,$F1181)</f>
        <v/>
      </c>
      <c r="AJ1181" s="40">
        <f>INDEX(AJ$175:AJ$178,$D1181)*$E1181*INDEX(AJ$179:AJ$195,$F1181)</f>
        <v/>
      </c>
      <c r="AK1181" s="40">
        <f>INDEX(AK$175:AK$178,$D1181)*$E1181*INDEX(AK$179:AK$195,$F1181)</f>
        <v/>
      </c>
      <c r="AL1181" s="40">
        <f>INDEX(AL$175:AL$178,$D1181)*$E1181*INDEX(AL$179:AL$195,$F1181)</f>
        <v/>
      </c>
      <c r="AM1181" s="40">
        <f>INDEX(AM$175:AM$178,$D1181)*$E1181*INDEX(AM$179:AM$195,$F1181)</f>
        <v/>
      </c>
      <c r="AN1181" s="40">
        <f>INDEX(AN$175:AN$178,$D1181)*$E1181*INDEX(AN$179:AN$195,$F1181)</f>
        <v/>
      </c>
      <c r="AO1181" s="40">
        <f>INDEX(AO$175:AO$178,$D1181)*$E1181*INDEX(AO$179:AO$195,$F1181)</f>
        <v/>
      </c>
      <c r="AP1181" s="40">
        <f>INDEX(AP$175:AP$178,$D1181)*$E1181*INDEX(AP$179:AP$195,$F1181)</f>
        <v/>
      </c>
      <c r="AQ1181" s="40">
        <f>INDEX(AQ$175:AQ$178,$D1181)*$E1181*INDEX(AQ$179:AQ$195,$F1181)</f>
        <v/>
      </c>
      <c r="AR1181" s="40">
        <f>INDEX(AR$175:AR$178,$D1181)*$E1181*INDEX(AR$179:AR$195,$F1181)</f>
        <v/>
      </c>
      <c r="AS1181" s="40">
        <f>INDEX(AS$175:AS$178,$D1181)*$E1181*INDEX(AS$179:AS$195,$F1181)</f>
        <v/>
      </c>
      <c r="AT1181" s="40">
        <f>INDEX(AT$175:AT$178,$D1181)*$E1181*INDEX(AT$179:AT$195,$F1181)</f>
        <v/>
      </c>
      <c r="AU1181" s="40">
        <f>INDEX(AU$175:AU$178,$D1181)*$E1181*INDEX(AU$179:AU$195,$F1181)</f>
        <v/>
      </c>
      <c r="AV1181" s="40">
        <f>INDEX(AV$175:AV$178,$D1181)*$E1181*INDEX(AV$179:AV$195,$F1181)</f>
        <v/>
      </c>
      <c r="AW1181" s="40">
        <f>INDEX(AW$175:AW$178,$D1181)*$E1181*INDEX(AW$179:AW$195,$F1181)</f>
        <v/>
      </c>
      <c r="AX1181" s="42">
        <f>SHADOWEFF(INDEX(AX$175:AX$178,$D1181),$E1181,INDEX(AX$179:AX$195,$F1181))</f>
        <v/>
      </c>
    </row>
    <row r="1182" hidden="1" outlineLevel="2"/>
    <row r="1183" hidden="1" outlineLevel="2">
      <c r="A1183" s="5" t="inlineStr">
        <is>
          <t>ener</t>
        </is>
      </c>
      <c r="B1183" s="5" t="inlineStr">
        <is>
          <t>coa</t>
        </is>
      </c>
      <c r="C1183" s="5" t="inlineStr">
        <is>
          <t>nfm</t>
        </is>
      </c>
      <c r="D1183" s="40">
        <f>INDEX(Inputs!$N$5:$N$132,MATCH($B1183&amp;"|"&amp;$C1183,Inputs!$A$5:$A$132,0))</f>
        <v/>
      </c>
      <c r="E1183" s="40">
        <f>INDEX(Inputs!$O$5:$O$132,MATCH($B1183&amp;"|"&amp;$C1183,Inputs!$A$5:$A$132,0))</f>
        <v/>
      </c>
      <c r="F1183" s="40">
        <f>INDEX(Inputs!$P$5:$P$132,MATCH($B1183&amp;"|"&amp;$C1183,Inputs!$A$5:$A$132,0))</f>
        <v/>
      </c>
      <c r="G1183" s="40">
        <f>INDEX(Inputs!$Q$5:$Q$132,MATCH($B1183&amp;"|"&amp;$C1183,Inputs!$A$5:$A$132,0))</f>
        <v/>
      </c>
      <c r="H1183" s="5">
        <f>INDEX(Variables!$B$5:$B$105,MATCH($A1183,Variables!$A$5:$A$105,0))&amp;IF($C1183="",""," | "&amp;INDEX(Mapping!$B$5:$B$26,MATCH($C1183,Mapping!$A$5:$A$26,0))&amp;" | "&amp;INDEX(Mapping!$B$30:$B$41,MATCH($B1183,Mapping!$A$30:$A$41,0)))</f>
        <v/>
      </c>
      <c r="I1183" s="5">
        <f>INDEX(Variables!$C$5:$C$105,MATCH($A1183,Variables!$A$5:$A$105,0))</f>
        <v/>
      </c>
      <c r="J1183" s="5">
        <f>INDEX(Variables!$E$5:$E$105,MATCH($A1183,Variables!$A$5:$A$105,0))</f>
        <v/>
      </c>
      <c r="K1183" s="25">
        <f>LOWER(Settings!$C$4)&amp;".mit."&amp;$A1183&amp;IF($C1183="","","."&amp;$C1183&amp;"."&amp;$B1183)&amp;IF(INDEX(Variables!$D$5:$D$105,MATCH($A1183,Variables!$A$5:$A$105,0))="","","."&amp;INDEX(Variables!$D$5:$D$105,MATCH($A1183,Variables!$A$5:$A$105,0)))&amp;"."&amp;K$5</f>
        <v/>
      </c>
      <c r="L1183" s="46">
        <f>INDEX(Inputs!$U$5:$U$132,MATCH($B1183&amp;"|"&amp;$C1183,Inputs!$A$5:$A$132,0))</f>
        <v/>
      </c>
      <c r="M1183" s="47">
        <f>L1183*(1/(1+$G1183))^(1+$E1183)*(1+M$7)^$D1183*(M1165/L1165)^$E1183*((M1165+M1174)/(L1165+L1174))^($F1183*(1+$E1183))</f>
        <v/>
      </c>
      <c r="N1183" s="47">
        <f>M1183*(1/(1+$G1183))^(1+$E1183)*(1+N$7)^$D1183*(N1165/M1165)^$E1183*((N1165+N1174)/(M1165+M1174))^($F1183*(1+$E1183))</f>
        <v/>
      </c>
      <c r="O1183" s="47">
        <f>N1183*(1/(1+$G1183))^(1+$E1183)*(1+O$7)^$D1183*(O1165/N1165)^$E1183*((O1165+O1174)/(N1165+N1174))^($F1183*(1+$E1183))</f>
        <v/>
      </c>
      <c r="P1183" s="47">
        <f>O1183*(1/(1+$G1183))^(1+$E1183)*(1+P$7)^$D1183*(P1165/O1165)^$E1183*((P1165+P1174)/(O1165+O1174))^($F1183*(1+$E1183))</f>
        <v/>
      </c>
      <c r="Q1183" s="47">
        <f>P1183*(1/(1+$G1183))^(1+$E1183)*(1+Q$7)^$D1183*(Q1165/P1165)^$E1183*((Q1165+Q1174)/(P1165+P1174))^($F1183*(1+$E1183))</f>
        <v/>
      </c>
      <c r="R1183" s="47">
        <f>Q1183*(1/(1+$G1183))^(1+$E1183)*(1+R$7)^$D1183*(R1165/Q1165)^$E1183*((R1165+R1174)/(Q1165+Q1174))^($F1183*(1+$E1183))</f>
        <v/>
      </c>
      <c r="S1183" s="47">
        <f>R1183*(1/(1+$G1183))^(1+$E1183)*(1+S$7)^$D1183*(S1165/R1165)^$E1183*((S1165+S1174)/(R1165+R1174))^($F1183*(1+$E1183))</f>
        <v/>
      </c>
      <c r="T1183" s="47">
        <f>S1183*(1/(1+$G1183))^(1+$E1183)*(1+T$7)^$D1183*(T1165/S1165)^$E1183*((T1165+T1174)/(S1165+S1174))^($F1183*(1+$E1183))</f>
        <v/>
      </c>
      <c r="U1183" s="47">
        <f>T1183*(1/(1+$G1183))^(1+$E1183)*(1+U$7)^$D1183*(U1165/T1165)^$E1183*((U1165+U1174)/(T1165+T1174))^($F1183*(1+$E1183))</f>
        <v/>
      </c>
      <c r="V1183" s="47">
        <f>U1183*(1/(1+$G1183))^(1+$E1183)*(1+V$7)^$D1183*(V1165/U1165)^$E1183*((V1165+V1174)/(U1165+U1174))^($F1183*(1+$E1183))</f>
        <v/>
      </c>
      <c r="W1183" s="47">
        <f>V1183*(1/(1+$G1183))^(1+$E1183)*(1+W$7)^$D1183*(W1165/V1165)^$E1183*((W1165+W1174)/(V1165+V1174))^($F1183*(1+$E1183))</f>
        <v/>
      </c>
      <c r="X1183" s="47">
        <f>W1183*(1/(1+$G1183))^(1+$E1183)*(1+X$7)^$D1183*(X1165/W1165)^$E1183*((X1165+X1174)/(W1165+W1174))^($F1183*(1+$E1183))</f>
        <v/>
      </c>
      <c r="Y1183" s="47">
        <f>X1183*(1/(1+$G1183))^(1+$E1183)*(1+Y$7)^$D1183*(Y1165/X1165)^$E1183*((Y1165+Y1174)/(X1165+X1174))^($F1183*(1+$E1183))</f>
        <v/>
      </c>
      <c r="Z1183" s="47">
        <f>Y1183*(1/(1+$G1183))^(1+$E1183)*(1+Z$7)^$D1183*(Z1165/Y1165)^$E1183*((Z1165+Z1174)/(Y1165+Y1174))^($F1183*(1+$E1183))</f>
        <v/>
      </c>
      <c r="AA1183" s="47">
        <f>Z1183*(1/(1+$G1183))^(1+$E1183)*(1+AA$7)^$D1183*(AA1165/Z1165)^$E1183*((AA1165+AA1174)/(Z1165+Z1174))^($F1183*(1+$E1183))</f>
        <v/>
      </c>
      <c r="AB1183" s="47">
        <f>AA1183*(1/(1+$G1183))^(1+$E1183)*(1+AB$7)^$D1183*(AB1165/AA1165)^$E1183*((AB1165+AB1174)/(AA1165+AA1174))^($F1183*(1+$E1183))</f>
        <v/>
      </c>
      <c r="AC1183" s="47">
        <f>AB1183*(1/(1+$G1183))^(1+$E1183)*(1+AC$7)^$D1183*(AC1165/AB1165)^$E1183*((AC1165+AC1174)/(AB1165+AB1174))^($F1183*(1+$E1183))</f>
        <v/>
      </c>
      <c r="AD1183" s="48">
        <f>FUELUSE(AC1183,AD1165,AC1165,AD1174,AC1174,AD$7,$D1183,$E1183,$F1183,$G1183)</f>
        <v/>
      </c>
      <c r="AE1183" s="25">
        <f>LOWER(Settings!$C$4)&amp;".mit."&amp;$A1183&amp;IF($C1183="","","."&amp;$C1183&amp;"."&amp;$B1183)&amp;IF(INDEX(Variables!$D$5:$D$105,MATCH($A1183,Variables!$A$5:$A$105,0))="","","."&amp;INDEX(Variables!$D$5:$D$105,MATCH($A1183,Variables!$A$5:$A$105,0)))&amp;"."&amp;AE$5</f>
        <v/>
      </c>
      <c r="AF1183" s="46">
        <f>INDEX(Inputs!$U$5:$U$132,MATCH($B1183&amp;"|"&amp;$C1183,Inputs!$A$5:$A$132,0))</f>
        <v/>
      </c>
      <c r="AG1183" s="47">
        <f>AF1183*(1/(1+$G1183))^(1+$E1183)*(1+AG$7)^$D1183*(AG1165/AF1165)^$E1183*((AG1165+AG1174)/(AF1165+AF1174))^($F1183*(1+$E1183))</f>
        <v/>
      </c>
      <c r="AH1183" s="47">
        <f>AG1183*(1/(1+$G1183))^(1+$E1183)*(1+AH$7)^$D1183*(AH1165/AG1165)^$E1183*((AH1165+AH1174)/(AG1165+AG1174))^($F1183*(1+$E1183))</f>
        <v/>
      </c>
      <c r="AI1183" s="47">
        <f>AH1183*(1/(1+$G1183))^(1+$E1183)*(1+AI$7)^$D1183*(AI1165/AH1165)^$E1183*((AI1165+AI1174)/(AH1165+AH1174))^($F1183*(1+$E1183))</f>
        <v/>
      </c>
      <c r="AJ1183" s="47">
        <f>AI1183*(1/(1+$G1183))^(1+$E1183)*(1+AJ$7)^$D1183*(AJ1165/AI1165)^$E1183*((AJ1165+AJ1174)/(AI1165+AI1174))^($F1183*(1+$E1183))</f>
        <v/>
      </c>
      <c r="AK1183" s="47">
        <f>AJ1183*(1/(1+$G1183))^(1+$E1183)*(1+AK$7)^$D1183*(AK1165/AJ1165)^$E1183*((AK1165+AK1174)/(AJ1165+AJ1174))^($F1183*(1+$E1183))</f>
        <v/>
      </c>
      <c r="AL1183" s="47">
        <f>AK1183*(1/(1+$G1183))^(1+$E1183)*(1+AL$7)^$D1183*(AL1165/AK1165)^$E1183*((AL1165+AL1174)/(AK1165+AK1174))^($F1183*(1+$E1183))</f>
        <v/>
      </c>
      <c r="AM1183" s="47">
        <f>AL1183*(1/(1+$G1183))^(1+$E1183)*(1+AM$7)^$D1183*(AM1165/AL1165)^$E1183*((AM1165+AM1174)/(AL1165+AL1174))^($F1183*(1+$E1183))</f>
        <v/>
      </c>
      <c r="AN1183" s="47">
        <f>AM1183*(1/(1+$G1183))^(1+$E1183)*(1+AN$7)^$D1183*(AN1165/AM1165)^$E1183*((AN1165+AN1174)/(AM1165+AM1174))^($F1183*(1+$E1183))</f>
        <v/>
      </c>
      <c r="AO1183" s="47">
        <f>AN1183*(1/(1+$G1183))^(1+$E1183)*(1+AO$7)^$D1183*(AO1165/AN1165)^$E1183*((AO1165+AO1174)/(AN1165+AN1174))^($F1183*(1+$E1183))</f>
        <v/>
      </c>
      <c r="AP1183" s="47">
        <f>AO1183*(1/(1+$G1183))^(1+$E1183)*(1+AP$7)^$D1183*(AP1165/AO1165)^$E1183*((AP1165+AP1174)/(AO1165+AO1174))^($F1183*(1+$E1183))</f>
        <v/>
      </c>
      <c r="AQ1183" s="47">
        <f>AP1183*(1/(1+$G1183))^(1+$E1183)*(1+AQ$7)^$D1183*(AQ1165/AP1165)^$E1183*((AQ1165+AQ1174)/(AP1165+AP1174))^($F1183*(1+$E1183))</f>
        <v/>
      </c>
      <c r="AR1183" s="47">
        <f>AQ1183*(1/(1+$G1183))^(1+$E1183)*(1+AR$7)^$D1183*(AR1165/AQ1165)^$E1183*((AR1165+AR1174)/(AQ1165+AQ1174))^($F1183*(1+$E1183))</f>
        <v/>
      </c>
      <c r="AS1183" s="47">
        <f>AR1183*(1/(1+$G1183))^(1+$E1183)*(1+AS$7)^$D1183*(AS1165/AR1165)^$E1183*((AS1165+AS1174)/(AR1165+AR1174))^($F1183*(1+$E1183))</f>
        <v/>
      </c>
      <c r="AT1183" s="47">
        <f>AS1183*(1/(1+$G1183))^(1+$E1183)*(1+AT$7)^$D1183*(AT1165/AS1165)^$E1183*((AT1165+AT1174)/(AS1165+AS1174))^($F1183*(1+$E1183))</f>
        <v/>
      </c>
      <c r="AU1183" s="47">
        <f>AT1183*(1/(1+$G1183))^(1+$E1183)*(1+AU$7)^$D1183*(AU1165/AT1165)^$E1183*((AU1165+AU1174)/(AT1165+AT1174))^($F1183*(1+$E1183))</f>
        <v/>
      </c>
      <c r="AV1183" s="47">
        <f>AU1183*(1/(1+$G1183))^(1+$E1183)*(1+AV$7)^$D1183*(AV1165/AU1165)^$E1183*((AV1165+AV1174)/(AU1165+AU1174))^($F1183*(1+$E1183))</f>
        <v/>
      </c>
      <c r="AW1183" s="47">
        <f>AV1183*(1/(1+$G1183))^(1+$E1183)*(1+AW$7)^$D1183*(AW1165/AV1165)^$E1183*((AW1165+AW1174)/(AV1165+AV1174))^($F1183*(1+$E1183))</f>
        <v/>
      </c>
      <c r="AX1183" s="48">
        <f>FUELUSE(AW1183,AX1165,AW1165,AX1174,AW1174,AX$7,$D1183,$E1183,$F1183,$G1183)</f>
        <v/>
      </c>
    </row>
    <row r="1184" hidden="1" outlineLevel="2">
      <c r="A1184" s="5" t="inlineStr">
        <is>
          <t>ener</t>
        </is>
      </c>
      <c r="B1184" s="5" t="inlineStr">
        <is>
          <t>nga</t>
        </is>
      </c>
      <c r="C1184" s="5" t="inlineStr">
        <is>
          <t>nfm</t>
        </is>
      </c>
      <c r="D1184" s="40">
        <f>INDEX(Inputs!$N$5:$N$132,MATCH($B1184&amp;"|"&amp;$C1184,Inputs!$A$5:$A$132,0))</f>
        <v/>
      </c>
      <c r="E1184" s="40">
        <f>INDEX(Inputs!$O$5:$O$132,MATCH($B1184&amp;"|"&amp;$C1184,Inputs!$A$5:$A$132,0))</f>
        <v/>
      </c>
      <c r="F1184" s="40">
        <f>INDEX(Inputs!$P$5:$P$132,MATCH($B1184&amp;"|"&amp;$C1184,Inputs!$A$5:$A$132,0))</f>
        <v/>
      </c>
      <c r="G1184" s="40">
        <f>INDEX(Inputs!$Q$5:$Q$132,MATCH($B1184&amp;"|"&amp;$C1184,Inputs!$A$5:$A$132,0))</f>
        <v/>
      </c>
      <c r="H1184" s="5">
        <f>INDEX(Variables!$B$5:$B$105,MATCH($A1184,Variables!$A$5:$A$105,0))&amp;IF($C1184="",""," | "&amp;INDEX(Mapping!$B$5:$B$26,MATCH($C1184,Mapping!$A$5:$A$26,0))&amp;" | "&amp;INDEX(Mapping!$B$30:$B$41,MATCH($B1184,Mapping!$A$30:$A$41,0)))</f>
        <v/>
      </c>
      <c r="I1184" s="5">
        <f>INDEX(Variables!$C$5:$C$105,MATCH($A1184,Variables!$A$5:$A$105,0))</f>
        <v/>
      </c>
      <c r="J1184" s="5">
        <f>INDEX(Variables!$E$5:$E$105,MATCH($A1184,Variables!$A$5:$A$105,0))</f>
        <v/>
      </c>
      <c r="K1184" s="25">
        <f>LOWER(Settings!$C$4)&amp;".mit."&amp;$A1184&amp;IF($C1184="","","."&amp;$C1184&amp;"."&amp;$B1184)&amp;IF(INDEX(Variables!$D$5:$D$105,MATCH($A1184,Variables!$A$5:$A$105,0))="","","."&amp;INDEX(Variables!$D$5:$D$105,MATCH($A1184,Variables!$A$5:$A$105,0)))&amp;"."&amp;K$5</f>
        <v/>
      </c>
      <c r="L1184" s="46">
        <f>INDEX(Inputs!$U$5:$U$132,MATCH($B1184&amp;"|"&amp;$C1184,Inputs!$A$5:$A$132,0))</f>
        <v/>
      </c>
      <c r="M1184" s="47">
        <f>L1184*(1/(1+$G1184))^(1+$E1184)*(1+M$7)^$D1184*(M1166/L1166)^$E1184*((M1166+M1175)/(L1166+L1175))^($F1184*(1+$E1184))</f>
        <v/>
      </c>
      <c r="N1184" s="47">
        <f>M1184*(1/(1+$G1184))^(1+$E1184)*(1+N$7)^$D1184*(N1166/M1166)^$E1184*((N1166+N1175)/(M1166+M1175))^($F1184*(1+$E1184))</f>
        <v/>
      </c>
      <c r="O1184" s="47">
        <f>N1184*(1/(1+$G1184))^(1+$E1184)*(1+O$7)^$D1184*(O1166/N1166)^$E1184*((O1166+O1175)/(N1166+N1175))^($F1184*(1+$E1184))</f>
        <v/>
      </c>
      <c r="P1184" s="47">
        <f>O1184*(1/(1+$G1184))^(1+$E1184)*(1+P$7)^$D1184*(P1166/O1166)^$E1184*((P1166+P1175)/(O1166+O1175))^($F1184*(1+$E1184))</f>
        <v/>
      </c>
      <c r="Q1184" s="47">
        <f>P1184*(1/(1+$G1184))^(1+$E1184)*(1+Q$7)^$D1184*(Q1166/P1166)^$E1184*((Q1166+Q1175)/(P1166+P1175))^($F1184*(1+$E1184))</f>
        <v/>
      </c>
      <c r="R1184" s="47">
        <f>Q1184*(1/(1+$G1184))^(1+$E1184)*(1+R$7)^$D1184*(R1166/Q1166)^$E1184*((R1166+R1175)/(Q1166+Q1175))^($F1184*(1+$E1184))</f>
        <v/>
      </c>
      <c r="S1184" s="47">
        <f>R1184*(1/(1+$G1184))^(1+$E1184)*(1+S$7)^$D1184*(S1166/R1166)^$E1184*((S1166+S1175)/(R1166+R1175))^($F1184*(1+$E1184))</f>
        <v/>
      </c>
      <c r="T1184" s="47">
        <f>S1184*(1/(1+$G1184))^(1+$E1184)*(1+T$7)^$D1184*(T1166/S1166)^$E1184*((T1166+T1175)/(S1166+S1175))^($F1184*(1+$E1184))</f>
        <v/>
      </c>
      <c r="U1184" s="47">
        <f>T1184*(1/(1+$G1184))^(1+$E1184)*(1+U$7)^$D1184*(U1166/T1166)^$E1184*((U1166+U1175)/(T1166+T1175))^($F1184*(1+$E1184))</f>
        <v/>
      </c>
      <c r="V1184" s="47">
        <f>U1184*(1/(1+$G1184))^(1+$E1184)*(1+V$7)^$D1184*(V1166/U1166)^$E1184*((V1166+V1175)/(U1166+U1175))^($F1184*(1+$E1184))</f>
        <v/>
      </c>
      <c r="W1184" s="47">
        <f>V1184*(1/(1+$G1184))^(1+$E1184)*(1+W$7)^$D1184*(W1166/V1166)^$E1184*((W1166+W1175)/(V1166+V1175))^($F1184*(1+$E1184))</f>
        <v/>
      </c>
      <c r="X1184" s="47">
        <f>W1184*(1/(1+$G1184))^(1+$E1184)*(1+X$7)^$D1184*(X1166/W1166)^$E1184*((X1166+X1175)/(W1166+W1175))^($F1184*(1+$E1184))</f>
        <v/>
      </c>
      <c r="Y1184" s="47">
        <f>X1184*(1/(1+$G1184))^(1+$E1184)*(1+Y$7)^$D1184*(Y1166/X1166)^$E1184*((Y1166+Y1175)/(X1166+X1175))^($F1184*(1+$E1184))</f>
        <v/>
      </c>
      <c r="Z1184" s="47">
        <f>Y1184*(1/(1+$G1184))^(1+$E1184)*(1+Z$7)^$D1184*(Z1166/Y1166)^$E1184*((Z1166+Z1175)/(Y1166+Y1175))^($F1184*(1+$E1184))</f>
        <v/>
      </c>
      <c r="AA1184" s="47">
        <f>Z1184*(1/(1+$G1184))^(1+$E1184)*(1+AA$7)^$D1184*(AA1166/Z1166)^$E1184*((AA1166+AA1175)/(Z1166+Z1175))^($F1184*(1+$E1184))</f>
        <v/>
      </c>
      <c r="AB1184" s="47">
        <f>AA1184*(1/(1+$G1184))^(1+$E1184)*(1+AB$7)^$D1184*(AB1166/AA1166)^$E1184*((AB1166+AB1175)/(AA1166+AA1175))^($F1184*(1+$E1184))</f>
        <v/>
      </c>
      <c r="AC1184" s="47">
        <f>AB1184*(1/(1+$G1184))^(1+$E1184)*(1+AC$7)^$D1184*(AC1166/AB1166)^$E1184*((AC1166+AC1175)/(AB1166+AB1175))^($F1184*(1+$E1184))</f>
        <v/>
      </c>
      <c r="AD1184" s="48">
        <f>FUELUSE(AC1184,AD1166,AC1166,AD1175,AC1175,AD$7,$D1184,$E1184,$F1184,$G1184)</f>
        <v/>
      </c>
      <c r="AE1184" s="25">
        <f>LOWER(Settings!$C$4)&amp;".mit."&amp;$A1184&amp;IF($C1184="","","."&amp;$C1184&amp;"."&amp;$B1184)&amp;IF(INDEX(Variables!$D$5:$D$105,MATCH($A1184,Variables!$A$5:$A$105,0))="","","."&amp;INDEX(Variables!$D$5:$D$105,MATCH($A1184,Variables!$A$5:$A$105,0)))&amp;"."&amp;AE$5</f>
        <v/>
      </c>
      <c r="AF1184" s="46">
        <f>INDEX(Inputs!$U$5:$U$132,MATCH($B1184&amp;"|"&amp;$C1184,Inputs!$A$5:$A$132,0))</f>
        <v/>
      </c>
      <c r="AG1184" s="47">
        <f>AF1184*(1/(1+$G1184))^(1+$E1184)*(1+AG$7)^$D1184*(AG1166/AF1166)^$E1184*((AG1166+AG1175)/(AF1166+AF1175))^($F1184*(1+$E1184))</f>
        <v/>
      </c>
      <c r="AH1184" s="47">
        <f>AG1184*(1/(1+$G1184))^(1+$E1184)*(1+AH$7)^$D1184*(AH1166/AG1166)^$E1184*((AH1166+AH1175)/(AG1166+AG1175))^($F1184*(1+$E1184))</f>
        <v/>
      </c>
      <c r="AI1184" s="47">
        <f>AH1184*(1/(1+$G1184))^(1+$E1184)*(1+AI$7)^$D1184*(AI1166/AH1166)^$E1184*((AI1166+AI1175)/(AH1166+AH1175))^($F1184*(1+$E1184))</f>
        <v/>
      </c>
      <c r="AJ1184" s="47">
        <f>AI1184*(1/(1+$G1184))^(1+$E1184)*(1+AJ$7)^$D1184*(AJ1166/AI1166)^$E1184*((AJ1166+AJ1175)/(AI1166+AI1175))^($F1184*(1+$E1184))</f>
        <v/>
      </c>
      <c r="AK1184" s="47">
        <f>AJ1184*(1/(1+$G1184))^(1+$E1184)*(1+AK$7)^$D1184*(AK1166/AJ1166)^$E1184*((AK1166+AK1175)/(AJ1166+AJ1175))^($F1184*(1+$E1184))</f>
        <v/>
      </c>
      <c r="AL1184" s="47">
        <f>AK1184*(1/(1+$G1184))^(1+$E1184)*(1+AL$7)^$D1184*(AL1166/AK1166)^$E1184*((AL1166+AL1175)/(AK1166+AK1175))^($F1184*(1+$E1184))</f>
        <v/>
      </c>
      <c r="AM1184" s="47">
        <f>AL1184*(1/(1+$G1184))^(1+$E1184)*(1+AM$7)^$D1184*(AM1166/AL1166)^$E1184*((AM1166+AM1175)/(AL1166+AL1175))^($F1184*(1+$E1184))</f>
        <v/>
      </c>
      <c r="AN1184" s="47">
        <f>AM1184*(1/(1+$G1184))^(1+$E1184)*(1+AN$7)^$D1184*(AN1166/AM1166)^$E1184*((AN1166+AN1175)/(AM1166+AM1175))^($F1184*(1+$E1184))</f>
        <v/>
      </c>
      <c r="AO1184" s="47">
        <f>AN1184*(1/(1+$G1184))^(1+$E1184)*(1+AO$7)^$D1184*(AO1166/AN1166)^$E1184*((AO1166+AO1175)/(AN1166+AN1175))^($F1184*(1+$E1184))</f>
        <v/>
      </c>
      <c r="AP1184" s="47">
        <f>AO1184*(1/(1+$G1184))^(1+$E1184)*(1+AP$7)^$D1184*(AP1166/AO1166)^$E1184*((AP1166+AP1175)/(AO1166+AO1175))^($F1184*(1+$E1184))</f>
        <v/>
      </c>
      <c r="AQ1184" s="47">
        <f>AP1184*(1/(1+$G1184))^(1+$E1184)*(1+AQ$7)^$D1184*(AQ1166/AP1166)^$E1184*((AQ1166+AQ1175)/(AP1166+AP1175))^($F1184*(1+$E1184))</f>
        <v/>
      </c>
      <c r="AR1184" s="47">
        <f>AQ1184*(1/(1+$G1184))^(1+$E1184)*(1+AR$7)^$D1184*(AR1166/AQ1166)^$E1184*((AR1166+AR1175)/(AQ1166+AQ1175))^($F1184*(1+$E1184))</f>
        <v/>
      </c>
      <c r="AS1184" s="47">
        <f>AR1184*(1/(1+$G1184))^(1+$E1184)*(1+AS$7)^$D1184*(AS1166/AR1166)^$E1184*((AS1166+AS1175)/(AR1166+AR1175))^($F1184*(1+$E1184))</f>
        <v/>
      </c>
      <c r="AT1184" s="47">
        <f>AS1184*(1/(1+$G1184))^(1+$E1184)*(1+AT$7)^$D1184*(AT1166/AS1166)^$E1184*((AT1166+AT1175)/(AS1166+AS1175))^($F1184*(1+$E1184))</f>
        <v/>
      </c>
      <c r="AU1184" s="47">
        <f>AT1184*(1/(1+$G1184))^(1+$E1184)*(1+AU$7)^$D1184*(AU1166/AT1166)^$E1184*((AU1166+AU1175)/(AT1166+AT1175))^($F1184*(1+$E1184))</f>
        <v/>
      </c>
      <c r="AV1184" s="47">
        <f>AU1184*(1/(1+$G1184))^(1+$E1184)*(1+AV$7)^$D1184*(AV1166/AU1166)^$E1184*((AV1166+AV1175)/(AU1166+AU1175))^($F1184*(1+$E1184))</f>
        <v/>
      </c>
      <c r="AW1184" s="47">
        <f>AV1184*(1/(1+$G1184))^(1+$E1184)*(1+AW$7)^$D1184*(AW1166/AV1166)^$E1184*((AW1166+AW1175)/(AV1166+AV1175))^($F1184*(1+$E1184))</f>
        <v/>
      </c>
      <c r="AX1184" s="48">
        <f>FUELUSE(AW1184,AX1166,AW1166,AX1175,AW1175,AX$7,$D1184,$E1184,$F1184,$G1184)</f>
        <v/>
      </c>
    </row>
    <row r="1185" hidden="1" outlineLevel="2">
      <c r="A1185" s="5" t="inlineStr">
        <is>
          <t>ener</t>
        </is>
      </c>
      <c r="B1185" s="5" t="inlineStr">
        <is>
          <t>gso</t>
        </is>
      </c>
      <c r="C1185" s="5" t="inlineStr">
        <is>
          <t>nfm</t>
        </is>
      </c>
      <c r="D1185" s="40">
        <f>INDEX(Inputs!$N$5:$N$132,MATCH($B1185&amp;"|"&amp;$C1185,Inputs!$A$5:$A$132,0))</f>
        <v/>
      </c>
      <c r="E1185" s="40">
        <f>INDEX(Inputs!$O$5:$O$132,MATCH($B1185&amp;"|"&amp;$C1185,Inputs!$A$5:$A$132,0))</f>
        <v/>
      </c>
      <c r="F1185" s="40">
        <f>INDEX(Inputs!$P$5:$P$132,MATCH($B1185&amp;"|"&amp;$C1185,Inputs!$A$5:$A$132,0))</f>
        <v/>
      </c>
      <c r="G1185" s="40">
        <f>INDEX(Inputs!$Q$5:$Q$132,MATCH($B1185&amp;"|"&amp;$C1185,Inputs!$A$5:$A$132,0))</f>
        <v/>
      </c>
      <c r="H1185" s="5">
        <f>INDEX(Variables!$B$5:$B$105,MATCH($A1185,Variables!$A$5:$A$105,0))&amp;IF($C1185="",""," | "&amp;INDEX(Mapping!$B$5:$B$26,MATCH($C1185,Mapping!$A$5:$A$26,0))&amp;" | "&amp;INDEX(Mapping!$B$30:$B$41,MATCH($B1185,Mapping!$A$30:$A$41,0)))</f>
        <v/>
      </c>
      <c r="I1185" s="5">
        <f>INDEX(Variables!$C$5:$C$105,MATCH($A1185,Variables!$A$5:$A$105,0))</f>
        <v/>
      </c>
      <c r="J1185" s="5">
        <f>INDEX(Variables!$E$5:$E$105,MATCH($A1185,Variables!$A$5:$A$105,0))</f>
        <v/>
      </c>
      <c r="K1185" s="25">
        <f>LOWER(Settings!$C$4)&amp;".mit."&amp;$A1185&amp;IF($C1185="","","."&amp;$C1185&amp;"."&amp;$B1185)&amp;IF(INDEX(Variables!$D$5:$D$105,MATCH($A1185,Variables!$A$5:$A$105,0))="","","."&amp;INDEX(Variables!$D$5:$D$105,MATCH($A1185,Variables!$A$5:$A$105,0)))&amp;"."&amp;K$5</f>
        <v/>
      </c>
      <c r="L1185" s="46">
        <f>INDEX(Inputs!$U$5:$U$132,MATCH($B1185&amp;"|"&amp;$C1185,Inputs!$A$5:$A$132,0))</f>
        <v/>
      </c>
      <c r="M1185" s="47">
        <f>L1185*(1/(1+$G1185))^(1+$E1185)*(1+M$7)^$D1185*(M1167/L1167)^$E1185*((M1167+M1176)/(L1167+L1176))^($F1185*(1+$E1185))</f>
        <v/>
      </c>
      <c r="N1185" s="47">
        <f>M1185*(1/(1+$G1185))^(1+$E1185)*(1+N$7)^$D1185*(N1167/M1167)^$E1185*((N1167+N1176)/(M1167+M1176))^($F1185*(1+$E1185))</f>
        <v/>
      </c>
      <c r="O1185" s="47">
        <f>N1185*(1/(1+$G1185))^(1+$E1185)*(1+O$7)^$D1185*(O1167/N1167)^$E1185*((O1167+O1176)/(N1167+N1176))^($F1185*(1+$E1185))</f>
        <v/>
      </c>
      <c r="P1185" s="47">
        <f>O1185*(1/(1+$G1185))^(1+$E1185)*(1+P$7)^$D1185*(P1167/O1167)^$E1185*((P1167+P1176)/(O1167+O1176))^($F1185*(1+$E1185))</f>
        <v/>
      </c>
      <c r="Q1185" s="47">
        <f>P1185*(1/(1+$G1185))^(1+$E1185)*(1+Q$7)^$D1185*(Q1167/P1167)^$E1185*((Q1167+Q1176)/(P1167+P1176))^($F1185*(1+$E1185))</f>
        <v/>
      </c>
      <c r="R1185" s="47">
        <f>Q1185*(1/(1+$G1185))^(1+$E1185)*(1+R$7)^$D1185*(R1167/Q1167)^$E1185*((R1167+R1176)/(Q1167+Q1176))^($F1185*(1+$E1185))</f>
        <v/>
      </c>
      <c r="S1185" s="47">
        <f>R1185*(1/(1+$G1185))^(1+$E1185)*(1+S$7)^$D1185*(S1167/R1167)^$E1185*((S1167+S1176)/(R1167+R1176))^($F1185*(1+$E1185))</f>
        <v/>
      </c>
      <c r="T1185" s="47">
        <f>S1185*(1/(1+$G1185))^(1+$E1185)*(1+T$7)^$D1185*(T1167/S1167)^$E1185*((T1167+T1176)/(S1167+S1176))^($F1185*(1+$E1185))</f>
        <v/>
      </c>
      <c r="U1185" s="47">
        <f>T1185*(1/(1+$G1185))^(1+$E1185)*(1+U$7)^$D1185*(U1167/T1167)^$E1185*((U1167+U1176)/(T1167+T1176))^($F1185*(1+$E1185))</f>
        <v/>
      </c>
      <c r="V1185" s="47">
        <f>U1185*(1/(1+$G1185))^(1+$E1185)*(1+V$7)^$D1185*(V1167/U1167)^$E1185*((V1167+V1176)/(U1167+U1176))^($F1185*(1+$E1185))</f>
        <v/>
      </c>
      <c r="W1185" s="47">
        <f>V1185*(1/(1+$G1185))^(1+$E1185)*(1+W$7)^$D1185*(W1167/V1167)^$E1185*((W1167+W1176)/(V1167+V1176))^($F1185*(1+$E1185))</f>
        <v/>
      </c>
      <c r="X1185" s="47">
        <f>W1185*(1/(1+$G1185))^(1+$E1185)*(1+X$7)^$D1185*(X1167/W1167)^$E1185*((X1167+X1176)/(W1167+W1176))^($F1185*(1+$E1185))</f>
        <v/>
      </c>
      <c r="Y1185" s="47">
        <f>X1185*(1/(1+$G1185))^(1+$E1185)*(1+Y$7)^$D1185*(Y1167/X1167)^$E1185*((Y1167+Y1176)/(X1167+X1176))^($F1185*(1+$E1185))</f>
        <v/>
      </c>
      <c r="Z1185" s="47">
        <f>Y1185*(1/(1+$G1185))^(1+$E1185)*(1+Z$7)^$D1185*(Z1167/Y1167)^$E1185*((Z1167+Z1176)/(Y1167+Y1176))^($F1185*(1+$E1185))</f>
        <v/>
      </c>
      <c r="AA1185" s="47">
        <f>Z1185*(1/(1+$G1185))^(1+$E1185)*(1+AA$7)^$D1185*(AA1167/Z1167)^$E1185*((AA1167+AA1176)/(Z1167+Z1176))^($F1185*(1+$E1185))</f>
        <v/>
      </c>
      <c r="AB1185" s="47">
        <f>AA1185*(1/(1+$G1185))^(1+$E1185)*(1+AB$7)^$D1185*(AB1167/AA1167)^$E1185*((AB1167+AB1176)/(AA1167+AA1176))^($F1185*(1+$E1185))</f>
        <v/>
      </c>
      <c r="AC1185" s="47">
        <f>AB1185*(1/(1+$G1185))^(1+$E1185)*(1+AC$7)^$D1185*(AC1167/AB1167)^$E1185*((AC1167+AC1176)/(AB1167+AB1176))^($F1185*(1+$E1185))</f>
        <v/>
      </c>
      <c r="AD1185" s="48">
        <f>FUELUSE(AC1185,AD1167,AC1167,AD1176,AC1176,AD$7,$D1185,$E1185,$F1185,$G1185)</f>
        <v/>
      </c>
      <c r="AE1185" s="25">
        <f>LOWER(Settings!$C$4)&amp;".mit."&amp;$A1185&amp;IF($C1185="","","."&amp;$C1185&amp;"."&amp;$B1185)&amp;IF(INDEX(Variables!$D$5:$D$105,MATCH($A1185,Variables!$A$5:$A$105,0))="","","."&amp;INDEX(Variables!$D$5:$D$105,MATCH($A1185,Variables!$A$5:$A$105,0)))&amp;"."&amp;AE$5</f>
        <v/>
      </c>
      <c r="AF1185" s="46">
        <f>INDEX(Inputs!$U$5:$U$132,MATCH($B1185&amp;"|"&amp;$C1185,Inputs!$A$5:$A$132,0))</f>
        <v/>
      </c>
      <c r="AG1185" s="47">
        <f>AF1185*(1/(1+$G1185))^(1+$E1185)*(1+AG$7)^$D1185*(AG1167/AF1167)^$E1185*((AG1167+AG1176)/(AF1167+AF1176))^($F1185*(1+$E1185))</f>
        <v/>
      </c>
      <c r="AH1185" s="47">
        <f>AG1185*(1/(1+$G1185))^(1+$E1185)*(1+AH$7)^$D1185*(AH1167/AG1167)^$E1185*((AH1167+AH1176)/(AG1167+AG1176))^($F1185*(1+$E1185))</f>
        <v/>
      </c>
      <c r="AI1185" s="47">
        <f>AH1185*(1/(1+$G1185))^(1+$E1185)*(1+AI$7)^$D1185*(AI1167/AH1167)^$E1185*((AI1167+AI1176)/(AH1167+AH1176))^($F1185*(1+$E1185))</f>
        <v/>
      </c>
      <c r="AJ1185" s="47">
        <f>AI1185*(1/(1+$G1185))^(1+$E1185)*(1+AJ$7)^$D1185*(AJ1167/AI1167)^$E1185*((AJ1167+AJ1176)/(AI1167+AI1176))^($F1185*(1+$E1185))</f>
        <v/>
      </c>
      <c r="AK1185" s="47">
        <f>AJ1185*(1/(1+$G1185))^(1+$E1185)*(1+AK$7)^$D1185*(AK1167/AJ1167)^$E1185*((AK1167+AK1176)/(AJ1167+AJ1176))^($F1185*(1+$E1185))</f>
        <v/>
      </c>
      <c r="AL1185" s="47">
        <f>AK1185*(1/(1+$G1185))^(1+$E1185)*(1+AL$7)^$D1185*(AL1167/AK1167)^$E1185*((AL1167+AL1176)/(AK1167+AK1176))^($F1185*(1+$E1185))</f>
        <v/>
      </c>
      <c r="AM1185" s="47">
        <f>AL1185*(1/(1+$G1185))^(1+$E1185)*(1+AM$7)^$D1185*(AM1167/AL1167)^$E1185*((AM1167+AM1176)/(AL1167+AL1176))^($F1185*(1+$E1185))</f>
        <v/>
      </c>
      <c r="AN1185" s="47">
        <f>AM1185*(1/(1+$G1185))^(1+$E1185)*(1+AN$7)^$D1185*(AN1167/AM1167)^$E1185*((AN1167+AN1176)/(AM1167+AM1176))^($F1185*(1+$E1185))</f>
        <v/>
      </c>
      <c r="AO1185" s="47">
        <f>AN1185*(1/(1+$G1185))^(1+$E1185)*(1+AO$7)^$D1185*(AO1167/AN1167)^$E1185*((AO1167+AO1176)/(AN1167+AN1176))^($F1185*(1+$E1185))</f>
        <v/>
      </c>
      <c r="AP1185" s="47">
        <f>AO1185*(1/(1+$G1185))^(1+$E1185)*(1+AP$7)^$D1185*(AP1167/AO1167)^$E1185*((AP1167+AP1176)/(AO1167+AO1176))^($F1185*(1+$E1185))</f>
        <v/>
      </c>
      <c r="AQ1185" s="47">
        <f>AP1185*(1/(1+$G1185))^(1+$E1185)*(1+AQ$7)^$D1185*(AQ1167/AP1167)^$E1185*((AQ1167+AQ1176)/(AP1167+AP1176))^($F1185*(1+$E1185))</f>
        <v/>
      </c>
      <c r="AR1185" s="47">
        <f>AQ1185*(1/(1+$G1185))^(1+$E1185)*(1+AR$7)^$D1185*(AR1167/AQ1167)^$E1185*((AR1167+AR1176)/(AQ1167+AQ1176))^($F1185*(1+$E1185))</f>
        <v/>
      </c>
      <c r="AS1185" s="47">
        <f>AR1185*(1/(1+$G1185))^(1+$E1185)*(1+AS$7)^$D1185*(AS1167/AR1167)^$E1185*((AS1167+AS1176)/(AR1167+AR1176))^($F1185*(1+$E1185))</f>
        <v/>
      </c>
      <c r="AT1185" s="47">
        <f>AS1185*(1/(1+$G1185))^(1+$E1185)*(1+AT$7)^$D1185*(AT1167/AS1167)^$E1185*((AT1167+AT1176)/(AS1167+AS1176))^($F1185*(1+$E1185))</f>
        <v/>
      </c>
      <c r="AU1185" s="47">
        <f>AT1185*(1/(1+$G1185))^(1+$E1185)*(1+AU$7)^$D1185*(AU1167/AT1167)^$E1185*((AU1167+AU1176)/(AT1167+AT1176))^($F1185*(1+$E1185))</f>
        <v/>
      </c>
      <c r="AV1185" s="47">
        <f>AU1185*(1/(1+$G1185))^(1+$E1185)*(1+AV$7)^$D1185*(AV1167/AU1167)^$E1185*((AV1167+AV1176)/(AU1167+AU1176))^($F1185*(1+$E1185))</f>
        <v/>
      </c>
      <c r="AW1185" s="47">
        <f>AV1185*(1/(1+$G1185))^(1+$E1185)*(1+AW$7)^$D1185*(AW1167/AV1167)^$E1185*((AW1167+AW1176)/(AV1167+AV1176))^($F1185*(1+$E1185))</f>
        <v/>
      </c>
      <c r="AX1185" s="48">
        <f>FUELUSE(AW1185,AX1167,AW1167,AX1176,AW1176,AX$7,$D1185,$E1185,$F1185,$G1185)</f>
        <v/>
      </c>
    </row>
    <row r="1186" hidden="1" outlineLevel="2">
      <c r="A1186" s="5" t="inlineStr">
        <is>
          <t>ener</t>
        </is>
      </c>
      <c r="B1186" s="5" t="inlineStr">
        <is>
          <t>die</t>
        </is>
      </c>
      <c r="C1186" s="5" t="inlineStr">
        <is>
          <t>nfm</t>
        </is>
      </c>
      <c r="D1186" s="40">
        <f>INDEX(Inputs!$N$5:$N$132,MATCH($B1186&amp;"|"&amp;$C1186,Inputs!$A$5:$A$132,0))</f>
        <v/>
      </c>
      <c r="E1186" s="40">
        <f>INDEX(Inputs!$O$5:$O$132,MATCH($B1186&amp;"|"&amp;$C1186,Inputs!$A$5:$A$132,0))</f>
        <v/>
      </c>
      <c r="F1186" s="40">
        <f>INDEX(Inputs!$P$5:$P$132,MATCH($B1186&amp;"|"&amp;$C1186,Inputs!$A$5:$A$132,0))</f>
        <v/>
      </c>
      <c r="G1186" s="40">
        <f>INDEX(Inputs!$Q$5:$Q$132,MATCH($B1186&amp;"|"&amp;$C1186,Inputs!$A$5:$A$132,0))</f>
        <v/>
      </c>
      <c r="H1186" s="5">
        <f>INDEX(Variables!$B$5:$B$105,MATCH($A1186,Variables!$A$5:$A$105,0))&amp;IF($C1186="",""," | "&amp;INDEX(Mapping!$B$5:$B$26,MATCH($C1186,Mapping!$A$5:$A$26,0))&amp;" | "&amp;INDEX(Mapping!$B$30:$B$41,MATCH($B1186,Mapping!$A$30:$A$41,0)))</f>
        <v/>
      </c>
      <c r="I1186" s="5">
        <f>INDEX(Variables!$C$5:$C$105,MATCH($A1186,Variables!$A$5:$A$105,0))</f>
        <v/>
      </c>
      <c r="J1186" s="5">
        <f>INDEX(Variables!$E$5:$E$105,MATCH($A1186,Variables!$A$5:$A$105,0))</f>
        <v/>
      </c>
      <c r="K1186" s="25">
        <f>LOWER(Settings!$C$4)&amp;".mit."&amp;$A1186&amp;IF($C1186="","","."&amp;$C1186&amp;"."&amp;$B1186)&amp;IF(INDEX(Variables!$D$5:$D$105,MATCH($A1186,Variables!$A$5:$A$105,0))="","","."&amp;INDEX(Variables!$D$5:$D$105,MATCH($A1186,Variables!$A$5:$A$105,0)))&amp;"."&amp;K$5</f>
        <v/>
      </c>
      <c r="L1186" s="46">
        <f>INDEX(Inputs!$U$5:$U$132,MATCH($B1186&amp;"|"&amp;$C1186,Inputs!$A$5:$A$132,0))</f>
        <v/>
      </c>
      <c r="M1186" s="47">
        <f>L1186*(1/(1+$G1186))^(1+$E1186)*(1+M$7)^$D1186*(M1168/L1168)^$E1186*((M1168+M1177)/(L1168+L1177))^($F1186*(1+$E1186))</f>
        <v/>
      </c>
      <c r="N1186" s="47">
        <f>M1186*(1/(1+$G1186))^(1+$E1186)*(1+N$7)^$D1186*(N1168/M1168)^$E1186*((N1168+N1177)/(M1168+M1177))^($F1186*(1+$E1186))</f>
        <v/>
      </c>
      <c r="O1186" s="47">
        <f>N1186*(1/(1+$G1186))^(1+$E1186)*(1+O$7)^$D1186*(O1168/N1168)^$E1186*((O1168+O1177)/(N1168+N1177))^($F1186*(1+$E1186))</f>
        <v/>
      </c>
      <c r="P1186" s="47">
        <f>O1186*(1/(1+$G1186))^(1+$E1186)*(1+P$7)^$D1186*(P1168/O1168)^$E1186*((P1168+P1177)/(O1168+O1177))^($F1186*(1+$E1186))</f>
        <v/>
      </c>
      <c r="Q1186" s="47">
        <f>P1186*(1/(1+$G1186))^(1+$E1186)*(1+Q$7)^$D1186*(Q1168/P1168)^$E1186*((Q1168+Q1177)/(P1168+P1177))^($F1186*(1+$E1186))</f>
        <v/>
      </c>
      <c r="R1186" s="47">
        <f>Q1186*(1/(1+$G1186))^(1+$E1186)*(1+R$7)^$D1186*(R1168/Q1168)^$E1186*((R1168+R1177)/(Q1168+Q1177))^($F1186*(1+$E1186))</f>
        <v/>
      </c>
      <c r="S1186" s="47">
        <f>R1186*(1/(1+$G1186))^(1+$E1186)*(1+S$7)^$D1186*(S1168/R1168)^$E1186*((S1168+S1177)/(R1168+R1177))^($F1186*(1+$E1186))</f>
        <v/>
      </c>
      <c r="T1186" s="47">
        <f>S1186*(1/(1+$G1186))^(1+$E1186)*(1+T$7)^$D1186*(T1168/S1168)^$E1186*((T1168+T1177)/(S1168+S1177))^($F1186*(1+$E1186))</f>
        <v/>
      </c>
      <c r="U1186" s="47">
        <f>T1186*(1/(1+$G1186))^(1+$E1186)*(1+U$7)^$D1186*(U1168/T1168)^$E1186*((U1168+U1177)/(T1168+T1177))^($F1186*(1+$E1186))</f>
        <v/>
      </c>
      <c r="V1186" s="47">
        <f>U1186*(1/(1+$G1186))^(1+$E1186)*(1+V$7)^$D1186*(V1168/U1168)^$E1186*((V1168+V1177)/(U1168+U1177))^($F1186*(1+$E1186))</f>
        <v/>
      </c>
      <c r="W1186" s="47">
        <f>V1186*(1/(1+$G1186))^(1+$E1186)*(1+W$7)^$D1186*(W1168/V1168)^$E1186*((W1168+W1177)/(V1168+V1177))^($F1186*(1+$E1186))</f>
        <v/>
      </c>
      <c r="X1186" s="47">
        <f>W1186*(1/(1+$G1186))^(1+$E1186)*(1+X$7)^$D1186*(X1168/W1168)^$E1186*((X1168+X1177)/(W1168+W1177))^($F1186*(1+$E1186))</f>
        <v/>
      </c>
      <c r="Y1186" s="47">
        <f>X1186*(1/(1+$G1186))^(1+$E1186)*(1+Y$7)^$D1186*(Y1168/X1168)^$E1186*((Y1168+Y1177)/(X1168+X1177))^($F1186*(1+$E1186))</f>
        <v/>
      </c>
      <c r="Z1186" s="47">
        <f>Y1186*(1/(1+$G1186))^(1+$E1186)*(1+Z$7)^$D1186*(Z1168/Y1168)^$E1186*((Z1168+Z1177)/(Y1168+Y1177))^($F1186*(1+$E1186))</f>
        <v/>
      </c>
      <c r="AA1186" s="47">
        <f>Z1186*(1/(1+$G1186))^(1+$E1186)*(1+AA$7)^$D1186*(AA1168/Z1168)^$E1186*((AA1168+AA1177)/(Z1168+Z1177))^($F1186*(1+$E1186))</f>
        <v/>
      </c>
      <c r="AB1186" s="47">
        <f>AA1186*(1/(1+$G1186))^(1+$E1186)*(1+AB$7)^$D1186*(AB1168/AA1168)^$E1186*((AB1168+AB1177)/(AA1168+AA1177))^($F1186*(1+$E1186))</f>
        <v/>
      </c>
      <c r="AC1186" s="47">
        <f>AB1186*(1/(1+$G1186))^(1+$E1186)*(1+AC$7)^$D1186*(AC1168/AB1168)^$E1186*((AC1168+AC1177)/(AB1168+AB1177))^($F1186*(1+$E1186))</f>
        <v/>
      </c>
      <c r="AD1186" s="48">
        <f>FUELUSE(AC1186,AD1168,AC1168,AD1177,AC1177,AD$7,$D1186,$E1186,$F1186,$G1186)</f>
        <v/>
      </c>
      <c r="AE1186" s="25">
        <f>LOWER(Settings!$C$4)&amp;".mit."&amp;$A1186&amp;IF($C1186="","","."&amp;$C1186&amp;"."&amp;$B1186)&amp;IF(INDEX(Variables!$D$5:$D$105,MATCH($A1186,Variables!$A$5:$A$105,0))="","","."&amp;INDEX(Variables!$D$5:$D$105,MATCH($A1186,Variables!$A$5:$A$105,0)))&amp;"."&amp;AE$5</f>
        <v/>
      </c>
      <c r="AF1186" s="46">
        <f>INDEX(Inputs!$U$5:$U$132,MATCH($B1186&amp;"|"&amp;$C1186,Inputs!$A$5:$A$132,0))</f>
        <v/>
      </c>
      <c r="AG1186" s="47">
        <f>AF1186*(1/(1+$G1186))^(1+$E1186)*(1+AG$7)^$D1186*(AG1168/AF1168)^$E1186*((AG1168+AG1177)/(AF1168+AF1177))^($F1186*(1+$E1186))</f>
        <v/>
      </c>
      <c r="AH1186" s="47">
        <f>AG1186*(1/(1+$G1186))^(1+$E1186)*(1+AH$7)^$D1186*(AH1168/AG1168)^$E1186*((AH1168+AH1177)/(AG1168+AG1177))^($F1186*(1+$E1186))</f>
        <v/>
      </c>
      <c r="AI1186" s="47">
        <f>AH1186*(1/(1+$G1186))^(1+$E1186)*(1+AI$7)^$D1186*(AI1168/AH1168)^$E1186*((AI1168+AI1177)/(AH1168+AH1177))^($F1186*(1+$E1186))</f>
        <v/>
      </c>
      <c r="AJ1186" s="47">
        <f>AI1186*(1/(1+$G1186))^(1+$E1186)*(1+AJ$7)^$D1186*(AJ1168/AI1168)^$E1186*((AJ1168+AJ1177)/(AI1168+AI1177))^($F1186*(1+$E1186))</f>
        <v/>
      </c>
      <c r="AK1186" s="47">
        <f>AJ1186*(1/(1+$G1186))^(1+$E1186)*(1+AK$7)^$D1186*(AK1168/AJ1168)^$E1186*((AK1168+AK1177)/(AJ1168+AJ1177))^($F1186*(1+$E1186))</f>
        <v/>
      </c>
      <c r="AL1186" s="47">
        <f>AK1186*(1/(1+$G1186))^(1+$E1186)*(1+AL$7)^$D1186*(AL1168/AK1168)^$E1186*((AL1168+AL1177)/(AK1168+AK1177))^($F1186*(1+$E1186))</f>
        <v/>
      </c>
      <c r="AM1186" s="47">
        <f>AL1186*(1/(1+$G1186))^(1+$E1186)*(1+AM$7)^$D1186*(AM1168/AL1168)^$E1186*((AM1168+AM1177)/(AL1168+AL1177))^($F1186*(1+$E1186))</f>
        <v/>
      </c>
      <c r="AN1186" s="47">
        <f>AM1186*(1/(1+$G1186))^(1+$E1186)*(1+AN$7)^$D1186*(AN1168/AM1168)^$E1186*((AN1168+AN1177)/(AM1168+AM1177))^($F1186*(1+$E1186))</f>
        <v/>
      </c>
      <c r="AO1186" s="47">
        <f>AN1186*(1/(1+$G1186))^(1+$E1186)*(1+AO$7)^$D1186*(AO1168/AN1168)^$E1186*((AO1168+AO1177)/(AN1168+AN1177))^($F1186*(1+$E1186))</f>
        <v/>
      </c>
      <c r="AP1186" s="47">
        <f>AO1186*(1/(1+$G1186))^(1+$E1186)*(1+AP$7)^$D1186*(AP1168/AO1168)^$E1186*((AP1168+AP1177)/(AO1168+AO1177))^($F1186*(1+$E1186))</f>
        <v/>
      </c>
      <c r="AQ1186" s="47">
        <f>AP1186*(1/(1+$G1186))^(1+$E1186)*(1+AQ$7)^$D1186*(AQ1168/AP1168)^$E1186*((AQ1168+AQ1177)/(AP1168+AP1177))^($F1186*(1+$E1186))</f>
        <v/>
      </c>
      <c r="AR1186" s="47">
        <f>AQ1186*(1/(1+$G1186))^(1+$E1186)*(1+AR$7)^$D1186*(AR1168/AQ1168)^$E1186*((AR1168+AR1177)/(AQ1168+AQ1177))^($F1186*(1+$E1186))</f>
        <v/>
      </c>
      <c r="AS1186" s="47">
        <f>AR1186*(1/(1+$G1186))^(1+$E1186)*(1+AS$7)^$D1186*(AS1168/AR1168)^$E1186*((AS1168+AS1177)/(AR1168+AR1177))^($F1186*(1+$E1186))</f>
        <v/>
      </c>
      <c r="AT1186" s="47">
        <f>AS1186*(1/(1+$G1186))^(1+$E1186)*(1+AT$7)^$D1186*(AT1168/AS1168)^$E1186*((AT1168+AT1177)/(AS1168+AS1177))^($F1186*(1+$E1186))</f>
        <v/>
      </c>
      <c r="AU1186" s="47">
        <f>AT1186*(1/(1+$G1186))^(1+$E1186)*(1+AU$7)^$D1186*(AU1168/AT1168)^$E1186*((AU1168+AU1177)/(AT1168+AT1177))^($F1186*(1+$E1186))</f>
        <v/>
      </c>
      <c r="AV1186" s="47">
        <f>AU1186*(1/(1+$G1186))^(1+$E1186)*(1+AV$7)^$D1186*(AV1168/AU1168)^$E1186*((AV1168+AV1177)/(AU1168+AU1177))^($F1186*(1+$E1186))</f>
        <v/>
      </c>
      <c r="AW1186" s="47">
        <f>AV1186*(1/(1+$G1186))^(1+$E1186)*(1+AW$7)^$D1186*(AW1168/AV1168)^$E1186*((AW1168+AW1177)/(AV1168+AV1177))^($F1186*(1+$E1186))</f>
        <v/>
      </c>
      <c r="AX1186" s="48">
        <f>FUELUSE(AW1186,AX1168,AW1168,AX1177,AW1177,AX$7,$D1186,$E1186,$F1186,$G1186)</f>
        <v/>
      </c>
    </row>
    <row r="1187" hidden="1" outlineLevel="2">
      <c r="A1187" s="5" t="inlineStr">
        <is>
          <t>ener</t>
        </is>
      </c>
      <c r="B1187" s="5" t="inlineStr">
        <is>
          <t>lpg</t>
        </is>
      </c>
      <c r="C1187" s="5" t="inlineStr">
        <is>
          <t>nfm</t>
        </is>
      </c>
      <c r="D1187" s="40">
        <f>INDEX(Inputs!$N$5:$N$132,MATCH($B1187&amp;"|"&amp;$C1187,Inputs!$A$5:$A$132,0))</f>
        <v/>
      </c>
      <c r="E1187" s="40">
        <f>INDEX(Inputs!$O$5:$O$132,MATCH($B1187&amp;"|"&amp;$C1187,Inputs!$A$5:$A$132,0))</f>
        <v/>
      </c>
      <c r="F1187" s="40">
        <f>INDEX(Inputs!$P$5:$P$132,MATCH($B1187&amp;"|"&amp;$C1187,Inputs!$A$5:$A$132,0))</f>
        <v/>
      </c>
      <c r="G1187" s="40">
        <f>INDEX(Inputs!$Q$5:$Q$132,MATCH($B1187&amp;"|"&amp;$C1187,Inputs!$A$5:$A$132,0))</f>
        <v/>
      </c>
      <c r="H1187" s="5">
        <f>INDEX(Variables!$B$5:$B$105,MATCH($A1187,Variables!$A$5:$A$105,0))&amp;IF($C1187="",""," | "&amp;INDEX(Mapping!$B$5:$B$26,MATCH($C1187,Mapping!$A$5:$A$26,0))&amp;" | "&amp;INDEX(Mapping!$B$30:$B$41,MATCH($B1187,Mapping!$A$30:$A$41,0)))</f>
        <v/>
      </c>
      <c r="I1187" s="5">
        <f>INDEX(Variables!$C$5:$C$105,MATCH($A1187,Variables!$A$5:$A$105,0))</f>
        <v/>
      </c>
      <c r="J1187" s="5">
        <f>INDEX(Variables!$E$5:$E$105,MATCH($A1187,Variables!$A$5:$A$105,0))</f>
        <v/>
      </c>
      <c r="K1187" s="25">
        <f>LOWER(Settings!$C$4)&amp;".mit."&amp;$A1187&amp;IF($C1187="","","."&amp;$C1187&amp;"."&amp;$B1187)&amp;IF(INDEX(Variables!$D$5:$D$105,MATCH($A1187,Variables!$A$5:$A$105,0))="","","."&amp;INDEX(Variables!$D$5:$D$105,MATCH($A1187,Variables!$A$5:$A$105,0)))&amp;"."&amp;K$5</f>
        <v/>
      </c>
      <c r="L1187" s="46">
        <f>INDEX(Inputs!$U$5:$U$132,MATCH($B1187&amp;"|"&amp;$C1187,Inputs!$A$5:$A$132,0))</f>
        <v/>
      </c>
      <c r="M1187" s="47">
        <f>L1187*(1/(1+$G1187))^(1+$E1187)*(1+M$7)^$D1187*(M1169/L1169)^$E1187*((M1169+M1178)/(L1169+L1178))^($F1187*(1+$E1187))</f>
        <v/>
      </c>
      <c r="N1187" s="47">
        <f>M1187*(1/(1+$G1187))^(1+$E1187)*(1+N$7)^$D1187*(N1169/M1169)^$E1187*((N1169+N1178)/(M1169+M1178))^($F1187*(1+$E1187))</f>
        <v/>
      </c>
      <c r="O1187" s="47">
        <f>N1187*(1/(1+$G1187))^(1+$E1187)*(1+O$7)^$D1187*(O1169/N1169)^$E1187*((O1169+O1178)/(N1169+N1178))^($F1187*(1+$E1187))</f>
        <v/>
      </c>
      <c r="P1187" s="47">
        <f>O1187*(1/(1+$G1187))^(1+$E1187)*(1+P$7)^$D1187*(P1169/O1169)^$E1187*((P1169+P1178)/(O1169+O1178))^($F1187*(1+$E1187))</f>
        <v/>
      </c>
      <c r="Q1187" s="47">
        <f>P1187*(1/(1+$G1187))^(1+$E1187)*(1+Q$7)^$D1187*(Q1169/P1169)^$E1187*((Q1169+Q1178)/(P1169+P1178))^($F1187*(1+$E1187))</f>
        <v/>
      </c>
      <c r="R1187" s="47">
        <f>Q1187*(1/(1+$G1187))^(1+$E1187)*(1+R$7)^$D1187*(R1169/Q1169)^$E1187*((R1169+R1178)/(Q1169+Q1178))^($F1187*(1+$E1187))</f>
        <v/>
      </c>
      <c r="S1187" s="47">
        <f>R1187*(1/(1+$G1187))^(1+$E1187)*(1+S$7)^$D1187*(S1169/R1169)^$E1187*((S1169+S1178)/(R1169+R1178))^($F1187*(1+$E1187))</f>
        <v/>
      </c>
      <c r="T1187" s="47">
        <f>S1187*(1/(1+$G1187))^(1+$E1187)*(1+T$7)^$D1187*(T1169/S1169)^$E1187*((T1169+T1178)/(S1169+S1178))^($F1187*(1+$E1187))</f>
        <v/>
      </c>
      <c r="U1187" s="47">
        <f>T1187*(1/(1+$G1187))^(1+$E1187)*(1+U$7)^$D1187*(U1169/T1169)^$E1187*((U1169+U1178)/(T1169+T1178))^($F1187*(1+$E1187))</f>
        <v/>
      </c>
      <c r="V1187" s="47">
        <f>U1187*(1/(1+$G1187))^(1+$E1187)*(1+V$7)^$D1187*(V1169/U1169)^$E1187*((V1169+V1178)/(U1169+U1178))^($F1187*(1+$E1187))</f>
        <v/>
      </c>
      <c r="W1187" s="47">
        <f>V1187*(1/(1+$G1187))^(1+$E1187)*(1+W$7)^$D1187*(W1169/V1169)^$E1187*((W1169+W1178)/(V1169+V1178))^($F1187*(1+$E1187))</f>
        <v/>
      </c>
      <c r="X1187" s="47">
        <f>W1187*(1/(1+$G1187))^(1+$E1187)*(1+X$7)^$D1187*(X1169/W1169)^$E1187*((X1169+X1178)/(W1169+W1178))^($F1187*(1+$E1187))</f>
        <v/>
      </c>
      <c r="Y1187" s="47">
        <f>X1187*(1/(1+$G1187))^(1+$E1187)*(1+Y$7)^$D1187*(Y1169/X1169)^$E1187*((Y1169+Y1178)/(X1169+X1178))^($F1187*(1+$E1187))</f>
        <v/>
      </c>
      <c r="Z1187" s="47">
        <f>Y1187*(1/(1+$G1187))^(1+$E1187)*(1+Z$7)^$D1187*(Z1169/Y1169)^$E1187*((Z1169+Z1178)/(Y1169+Y1178))^($F1187*(1+$E1187))</f>
        <v/>
      </c>
      <c r="AA1187" s="47">
        <f>Z1187*(1/(1+$G1187))^(1+$E1187)*(1+AA$7)^$D1187*(AA1169/Z1169)^$E1187*((AA1169+AA1178)/(Z1169+Z1178))^($F1187*(1+$E1187))</f>
        <v/>
      </c>
      <c r="AB1187" s="47">
        <f>AA1187*(1/(1+$G1187))^(1+$E1187)*(1+AB$7)^$D1187*(AB1169/AA1169)^$E1187*((AB1169+AB1178)/(AA1169+AA1178))^($F1187*(1+$E1187))</f>
        <v/>
      </c>
      <c r="AC1187" s="47">
        <f>AB1187*(1/(1+$G1187))^(1+$E1187)*(1+AC$7)^$D1187*(AC1169/AB1169)^$E1187*((AC1169+AC1178)/(AB1169+AB1178))^($F1187*(1+$E1187))</f>
        <v/>
      </c>
      <c r="AD1187" s="48">
        <f>FUELUSE(AC1187,AD1169,AC1169,AD1178,AC1178,AD$7,$D1187,$E1187,$F1187,$G1187)</f>
        <v/>
      </c>
      <c r="AE1187" s="25">
        <f>LOWER(Settings!$C$4)&amp;".mit."&amp;$A1187&amp;IF($C1187="","","."&amp;$C1187&amp;"."&amp;$B1187)&amp;IF(INDEX(Variables!$D$5:$D$105,MATCH($A1187,Variables!$A$5:$A$105,0))="","","."&amp;INDEX(Variables!$D$5:$D$105,MATCH($A1187,Variables!$A$5:$A$105,0)))&amp;"."&amp;AE$5</f>
        <v/>
      </c>
      <c r="AF1187" s="46">
        <f>INDEX(Inputs!$U$5:$U$132,MATCH($B1187&amp;"|"&amp;$C1187,Inputs!$A$5:$A$132,0))</f>
        <v/>
      </c>
      <c r="AG1187" s="47">
        <f>AF1187*(1/(1+$G1187))^(1+$E1187)*(1+AG$7)^$D1187*(AG1169/AF1169)^$E1187*((AG1169+AG1178)/(AF1169+AF1178))^($F1187*(1+$E1187))</f>
        <v/>
      </c>
      <c r="AH1187" s="47">
        <f>AG1187*(1/(1+$G1187))^(1+$E1187)*(1+AH$7)^$D1187*(AH1169/AG1169)^$E1187*((AH1169+AH1178)/(AG1169+AG1178))^($F1187*(1+$E1187))</f>
        <v/>
      </c>
      <c r="AI1187" s="47">
        <f>AH1187*(1/(1+$G1187))^(1+$E1187)*(1+AI$7)^$D1187*(AI1169/AH1169)^$E1187*((AI1169+AI1178)/(AH1169+AH1178))^($F1187*(1+$E1187))</f>
        <v/>
      </c>
      <c r="AJ1187" s="47">
        <f>AI1187*(1/(1+$G1187))^(1+$E1187)*(1+AJ$7)^$D1187*(AJ1169/AI1169)^$E1187*((AJ1169+AJ1178)/(AI1169+AI1178))^($F1187*(1+$E1187))</f>
        <v/>
      </c>
      <c r="AK1187" s="47">
        <f>AJ1187*(1/(1+$G1187))^(1+$E1187)*(1+AK$7)^$D1187*(AK1169/AJ1169)^$E1187*((AK1169+AK1178)/(AJ1169+AJ1178))^($F1187*(1+$E1187))</f>
        <v/>
      </c>
      <c r="AL1187" s="47">
        <f>AK1187*(1/(1+$G1187))^(1+$E1187)*(1+AL$7)^$D1187*(AL1169/AK1169)^$E1187*((AL1169+AL1178)/(AK1169+AK1178))^($F1187*(1+$E1187))</f>
        <v/>
      </c>
      <c r="AM1187" s="47">
        <f>AL1187*(1/(1+$G1187))^(1+$E1187)*(1+AM$7)^$D1187*(AM1169/AL1169)^$E1187*((AM1169+AM1178)/(AL1169+AL1178))^($F1187*(1+$E1187))</f>
        <v/>
      </c>
      <c r="AN1187" s="47">
        <f>AM1187*(1/(1+$G1187))^(1+$E1187)*(1+AN$7)^$D1187*(AN1169/AM1169)^$E1187*((AN1169+AN1178)/(AM1169+AM1178))^($F1187*(1+$E1187))</f>
        <v/>
      </c>
      <c r="AO1187" s="47">
        <f>AN1187*(1/(1+$G1187))^(1+$E1187)*(1+AO$7)^$D1187*(AO1169/AN1169)^$E1187*((AO1169+AO1178)/(AN1169+AN1178))^($F1187*(1+$E1187))</f>
        <v/>
      </c>
      <c r="AP1187" s="47">
        <f>AO1187*(1/(1+$G1187))^(1+$E1187)*(1+AP$7)^$D1187*(AP1169/AO1169)^$E1187*((AP1169+AP1178)/(AO1169+AO1178))^($F1187*(1+$E1187))</f>
        <v/>
      </c>
      <c r="AQ1187" s="47">
        <f>AP1187*(1/(1+$G1187))^(1+$E1187)*(1+AQ$7)^$D1187*(AQ1169/AP1169)^$E1187*((AQ1169+AQ1178)/(AP1169+AP1178))^($F1187*(1+$E1187))</f>
        <v/>
      </c>
      <c r="AR1187" s="47">
        <f>AQ1187*(1/(1+$G1187))^(1+$E1187)*(1+AR$7)^$D1187*(AR1169/AQ1169)^$E1187*((AR1169+AR1178)/(AQ1169+AQ1178))^($F1187*(1+$E1187))</f>
        <v/>
      </c>
      <c r="AS1187" s="47">
        <f>AR1187*(1/(1+$G1187))^(1+$E1187)*(1+AS$7)^$D1187*(AS1169/AR1169)^$E1187*((AS1169+AS1178)/(AR1169+AR1178))^($F1187*(1+$E1187))</f>
        <v/>
      </c>
      <c r="AT1187" s="47">
        <f>AS1187*(1/(1+$G1187))^(1+$E1187)*(1+AT$7)^$D1187*(AT1169/AS1169)^$E1187*((AT1169+AT1178)/(AS1169+AS1178))^($F1187*(1+$E1187))</f>
        <v/>
      </c>
      <c r="AU1187" s="47">
        <f>AT1187*(1/(1+$G1187))^(1+$E1187)*(1+AU$7)^$D1187*(AU1169/AT1169)^$E1187*((AU1169+AU1178)/(AT1169+AT1178))^($F1187*(1+$E1187))</f>
        <v/>
      </c>
      <c r="AV1187" s="47">
        <f>AU1187*(1/(1+$G1187))^(1+$E1187)*(1+AV$7)^$D1187*(AV1169/AU1169)^$E1187*((AV1169+AV1178)/(AU1169+AU1178))^($F1187*(1+$E1187))</f>
        <v/>
      </c>
      <c r="AW1187" s="47">
        <f>AV1187*(1/(1+$G1187))^(1+$E1187)*(1+AW$7)^$D1187*(AW1169/AV1169)^$E1187*((AW1169+AW1178)/(AV1169+AV1178))^($F1187*(1+$E1187))</f>
        <v/>
      </c>
      <c r="AX1187" s="48">
        <f>FUELUSE(AW1187,AX1169,AW1169,AX1178,AW1178,AX$7,$D1187,$E1187,$F1187,$G1187)</f>
        <v/>
      </c>
    </row>
    <row r="1188" hidden="1" outlineLevel="2">
      <c r="A1188" s="5" t="inlineStr">
        <is>
          <t>ener</t>
        </is>
      </c>
      <c r="B1188" s="5" t="inlineStr">
        <is>
          <t>ker</t>
        </is>
      </c>
      <c r="C1188" s="5" t="inlineStr">
        <is>
          <t>nfm</t>
        </is>
      </c>
      <c r="D1188" s="40">
        <f>INDEX(Inputs!$N$5:$N$132,MATCH($B1188&amp;"|"&amp;$C1188,Inputs!$A$5:$A$132,0))</f>
        <v/>
      </c>
      <c r="E1188" s="40">
        <f>INDEX(Inputs!$O$5:$O$132,MATCH($B1188&amp;"|"&amp;$C1188,Inputs!$A$5:$A$132,0))</f>
        <v/>
      </c>
      <c r="F1188" s="40">
        <f>INDEX(Inputs!$P$5:$P$132,MATCH($B1188&amp;"|"&amp;$C1188,Inputs!$A$5:$A$132,0))</f>
        <v/>
      </c>
      <c r="G1188" s="40">
        <f>INDEX(Inputs!$Q$5:$Q$132,MATCH($B1188&amp;"|"&amp;$C1188,Inputs!$A$5:$A$132,0))</f>
        <v/>
      </c>
      <c r="H1188" s="5">
        <f>INDEX(Variables!$B$5:$B$105,MATCH($A1188,Variables!$A$5:$A$105,0))&amp;IF($C1188="",""," | "&amp;INDEX(Mapping!$B$5:$B$26,MATCH($C1188,Mapping!$A$5:$A$26,0))&amp;" | "&amp;INDEX(Mapping!$B$30:$B$41,MATCH($B1188,Mapping!$A$30:$A$41,0)))</f>
        <v/>
      </c>
      <c r="I1188" s="5">
        <f>INDEX(Variables!$C$5:$C$105,MATCH($A1188,Variables!$A$5:$A$105,0))</f>
        <v/>
      </c>
      <c r="J1188" s="5">
        <f>INDEX(Variables!$E$5:$E$105,MATCH($A1188,Variables!$A$5:$A$105,0))</f>
        <v/>
      </c>
      <c r="K1188" s="25">
        <f>LOWER(Settings!$C$4)&amp;".mit."&amp;$A1188&amp;IF($C1188="","","."&amp;$C1188&amp;"."&amp;$B1188)&amp;IF(INDEX(Variables!$D$5:$D$105,MATCH($A1188,Variables!$A$5:$A$105,0))="","","."&amp;INDEX(Variables!$D$5:$D$105,MATCH($A1188,Variables!$A$5:$A$105,0)))&amp;"."&amp;K$5</f>
        <v/>
      </c>
      <c r="L1188" s="46">
        <f>INDEX(Inputs!$U$5:$U$132,MATCH($B1188&amp;"|"&amp;$C1188,Inputs!$A$5:$A$132,0))</f>
        <v/>
      </c>
      <c r="M1188" s="47">
        <f>L1188*(1/(1+$G1188))^(1+$E1188)*(1+M$7)^$D1188*(M1170/L1170)^$E1188*((M1170+M1179)/(L1170+L1179))^($F1188*(1+$E1188))</f>
        <v/>
      </c>
      <c r="N1188" s="47">
        <f>M1188*(1/(1+$G1188))^(1+$E1188)*(1+N$7)^$D1188*(N1170/M1170)^$E1188*((N1170+N1179)/(M1170+M1179))^($F1188*(1+$E1188))</f>
        <v/>
      </c>
      <c r="O1188" s="47">
        <f>N1188*(1/(1+$G1188))^(1+$E1188)*(1+O$7)^$D1188*(O1170/N1170)^$E1188*((O1170+O1179)/(N1170+N1179))^($F1188*(1+$E1188))</f>
        <v/>
      </c>
      <c r="P1188" s="47">
        <f>O1188*(1/(1+$G1188))^(1+$E1188)*(1+P$7)^$D1188*(P1170/O1170)^$E1188*((P1170+P1179)/(O1170+O1179))^($F1188*(1+$E1188))</f>
        <v/>
      </c>
      <c r="Q1188" s="47">
        <f>P1188*(1/(1+$G1188))^(1+$E1188)*(1+Q$7)^$D1188*(Q1170/P1170)^$E1188*((Q1170+Q1179)/(P1170+P1179))^($F1188*(1+$E1188))</f>
        <v/>
      </c>
      <c r="R1188" s="47">
        <f>Q1188*(1/(1+$G1188))^(1+$E1188)*(1+R$7)^$D1188*(R1170/Q1170)^$E1188*((R1170+R1179)/(Q1170+Q1179))^($F1188*(1+$E1188))</f>
        <v/>
      </c>
      <c r="S1188" s="47">
        <f>R1188*(1/(1+$G1188))^(1+$E1188)*(1+S$7)^$D1188*(S1170/R1170)^$E1188*((S1170+S1179)/(R1170+R1179))^($F1188*(1+$E1188))</f>
        <v/>
      </c>
      <c r="T1188" s="47">
        <f>S1188*(1/(1+$G1188))^(1+$E1188)*(1+T$7)^$D1188*(T1170/S1170)^$E1188*((T1170+T1179)/(S1170+S1179))^($F1188*(1+$E1188))</f>
        <v/>
      </c>
      <c r="U1188" s="47">
        <f>T1188*(1/(1+$G1188))^(1+$E1188)*(1+U$7)^$D1188*(U1170/T1170)^$E1188*((U1170+U1179)/(T1170+T1179))^($F1188*(1+$E1188))</f>
        <v/>
      </c>
      <c r="V1188" s="47">
        <f>U1188*(1/(1+$G1188))^(1+$E1188)*(1+V$7)^$D1188*(V1170/U1170)^$E1188*((V1170+V1179)/(U1170+U1179))^($F1188*(1+$E1188))</f>
        <v/>
      </c>
      <c r="W1188" s="47">
        <f>V1188*(1/(1+$G1188))^(1+$E1188)*(1+W$7)^$D1188*(W1170/V1170)^$E1188*((W1170+W1179)/(V1170+V1179))^($F1188*(1+$E1188))</f>
        <v/>
      </c>
      <c r="X1188" s="47">
        <f>W1188*(1/(1+$G1188))^(1+$E1188)*(1+X$7)^$D1188*(X1170/W1170)^$E1188*((X1170+X1179)/(W1170+W1179))^($F1188*(1+$E1188))</f>
        <v/>
      </c>
      <c r="Y1188" s="47">
        <f>X1188*(1/(1+$G1188))^(1+$E1188)*(1+Y$7)^$D1188*(Y1170/X1170)^$E1188*((Y1170+Y1179)/(X1170+X1179))^($F1188*(1+$E1188))</f>
        <v/>
      </c>
      <c r="Z1188" s="47">
        <f>Y1188*(1/(1+$G1188))^(1+$E1188)*(1+Z$7)^$D1188*(Z1170/Y1170)^$E1188*((Z1170+Z1179)/(Y1170+Y1179))^($F1188*(1+$E1188))</f>
        <v/>
      </c>
      <c r="AA1188" s="47">
        <f>Z1188*(1/(1+$G1188))^(1+$E1188)*(1+AA$7)^$D1188*(AA1170/Z1170)^$E1188*((AA1170+AA1179)/(Z1170+Z1179))^($F1188*(1+$E1188))</f>
        <v/>
      </c>
      <c r="AB1188" s="47">
        <f>AA1188*(1/(1+$G1188))^(1+$E1188)*(1+AB$7)^$D1188*(AB1170/AA1170)^$E1188*((AB1170+AB1179)/(AA1170+AA1179))^($F1188*(1+$E1188))</f>
        <v/>
      </c>
      <c r="AC1188" s="47">
        <f>AB1188*(1/(1+$G1188))^(1+$E1188)*(1+AC$7)^$D1188*(AC1170/AB1170)^$E1188*((AC1170+AC1179)/(AB1170+AB1179))^($F1188*(1+$E1188))</f>
        <v/>
      </c>
      <c r="AD1188" s="48">
        <f>FUELUSE(AC1188,AD1170,AC1170,AD1179,AC1179,AD$7,$D1188,$E1188,$F1188,$G1188)</f>
        <v/>
      </c>
      <c r="AE1188" s="25">
        <f>LOWER(Settings!$C$4)&amp;".mit."&amp;$A1188&amp;IF($C1188="","","."&amp;$C1188&amp;"."&amp;$B1188)&amp;IF(INDEX(Variables!$D$5:$D$105,MATCH($A1188,Variables!$A$5:$A$105,0))="","","."&amp;INDEX(Variables!$D$5:$D$105,MATCH($A1188,Variables!$A$5:$A$105,0)))&amp;"."&amp;AE$5</f>
        <v/>
      </c>
      <c r="AF1188" s="46">
        <f>INDEX(Inputs!$U$5:$U$132,MATCH($B1188&amp;"|"&amp;$C1188,Inputs!$A$5:$A$132,0))</f>
        <v/>
      </c>
      <c r="AG1188" s="47">
        <f>AF1188*(1/(1+$G1188))^(1+$E1188)*(1+AG$7)^$D1188*(AG1170/AF1170)^$E1188*((AG1170+AG1179)/(AF1170+AF1179))^($F1188*(1+$E1188))</f>
        <v/>
      </c>
      <c r="AH1188" s="47">
        <f>AG1188*(1/(1+$G1188))^(1+$E1188)*(1+AH$7)^$D1188*(AH1170/AG1170)^$E1188*((AH1170+AH1179)/(AG1170+AG1179))^($F1188*(1+$E1188))</f>
        <v/>
      </c>
      <c r="AI1188" s="47">
        <f>AH1188*(1/(1+$G1188))^(1+$E1188)*(1+AI$7)^$D1188*(AI1170/AH1170)^$E1188*((AI1170+AI1179)/(AH1170+AH1179))^($F1188*(1+$E1188))</f>
        <v/>
      </c>
      <c r="AJ1188" s="47">
        <f>AI1188*(1/(1+$G1188))^(1+$E1188)*(1+AJ$7)^$D1188*(AJ1170/AI1170)^$E1188*((AJ1170+AJ1179)/(AI1170+AI1179))^($F1188*(1+$E1188))</f>
        <v/>
      </c>
      <c r="AK1188" s="47">
        <f>AJ1188*(1/(1+$G1188))^(1+$E1188)*(1+AK$7)^$D1188*(AK1170/AJ1170)^$E1188*((AK1170+AK1179)/(AJ1170+AJ1179))^($F1188*(1+$E1188))</f>
        <v/>
      </c>
      <c r="AL1188" s="47">
        <f>AK1188*(1/(1+$G1188))^(1+$E1188)*(1+AL$7)^$D1188*(AL1170/AK1170)^$E1188*((AL1170+AL1179)/(AK1170+AK1179))^($F1188*(1+$E1188))</f>
        <v/>
      </c>
      <c r="AM1188" s="47">
        <f>AL1188*(1/(1+$G1188))^(1+$E1188)*(1+AM$7)^$D1188*(AM1170/AL1170)^$E1188*((AM1170+AM1179)/(AL1170+AL1179))^($F1188*(1+$E1188))</f>
        <v/>
      </c>
      <c r="AN1188" s="47">
        <f>AM1188*(1/(1+$G1188))^(1+$E1188)*(1+AN$7)^$D1188*(AN1170/AM1170)^$E1188*((AN1170+AN1179)/(AM1170+AM1179))^($F1188*(1+$E1188))</f>
        <v/>
      </c>
      <c r="AO1188" s="47">
        <f>AN1188*(1/(1+$G1188))^(1+$E1188)*(1+AO$7)^$D1188*(AO1170/AN1170)^$E1188*((AO1170+AO1179)/(AN1170+AN1179))^($F1188*(1+$E1188))</f>
        <v/>
      </c>
      <c r="AP1188" s="47">
        <f>AO1188*(1/(1+$G1188))^(1+$E1188)*(1+AP$7)^$D1188*(AP1170/AO1170)^$E1188*((AP1170+AP1179)/(AO1170+AO1179))^($F1188*(1+$E1188))</f>
        <v/>
      </c>
      <c r="AQ1188" s="47">
        <f>AP1188*(1/(1+$G1188))^(1+$E1188)*(1+AQ$7)^$D1188*(AQ1170/AP1170)^$E1188*((AQ1170+AQ1179)/(AP1170+AP1179))^($F1188*(1+$E1188))</f>
        <v/>
      </c>
      <c r="AR1188" s="47">
        <f>AQ1188*(1/(1+$G1188))^(1+$E1188)*(1+AR$7)^$D1188*(AR1170/AQ1170)^$E1188*((AR1170+AR1179)/(AQ1170+AQ1179))^($F1188*(1+$E1188))</f>
        <v/>
      </c>
      <c r="AS1188" s="47">
        <f>AR1188*(1/(1+$G1188))^(1+$E1188)*(1+AS$7)^$D1188*(AS1170/AR1170)^$E1188*((AS1170+AS1179)/(AR1170+AR1179))^($F1188*(1+$E1188))</f>
        <v/>
      </c>
      <c r="AT1188" s="47">
        <f>AS1188*(1/(1+$G1188))^(1+$E1188)*(1+AT$7)^$D1188*(AT1170/AS1170)^$E1188*((AT1170+AT1179)/(AS1170+AS1179))^($F1188*(1+$E1188))</f>
        <v/>
      </c>
      <c r="AU1188" s="47">
        <f>AT1188*(1/(1+$G1188))^(1+$E1188)*(1+AU$7)^$D1188*(AU1170/AT1170)^$E1188*((AU1170+AU1179)/(AT1170+AT1179))^($F1188*(1+$E1188))</f>
        <v/>
      </c>
      <c r="AV1188" s="47">
        <f>AU1188*(1/(1+$G1188))^(1+$E1188)*(1+AV$7)^$D1188*(AV1170/AU1170)^$E1188*((AV1170+AV1179)/(AU1170+AU1179))^($F1188*(1+$E1188))</f>
        <v/>
      </c>
      <c r="AW1188" s="47">
        <f>AV1188*(1/(1+$G1188))^(1+$E1188)*(1+AW$7)^$D1188*(AW1170/AV1170)^$E1188*((AW1170+AW1179)/(AV1170+AV1179))^($F1188*(1+$E1188))</f>
        <v/>
      </c>
      <c r="AX1188" s="48">
        <f>FUELUSE(AW1188,AX1170,AW1170,AX1179,AW1179,AX$7,$D1188,$E1188,$F1188,$G1188)</f>
        <v/>
      </c>
    </row>
    <row r="1189" hidden="1" outlineLevel="2">
      <c r="A1189" s="5" t="inlineStr">
        <is>
          <t>ener</t>
        </is>
      </c>
      <c r="B1189" s="5" t="inlineStr">
        <is>
          <t>oop</t>
        </is>
      </c>
      <c r="C1189" s="5" t="inlineStr">
        <is>
          <t>nfm</t>
        </is>
      </c>
      <c r="D1189" s="40">
        <f>INDEX(Inputs!$N$5:$N$132,MATCH($B1189&amp;"|"&amp;$C1189,Inputs!$A$5:$A$132,0))</f>
        <v/>
      </c>
      <c r="E1189" s="40">
        <f>INDEX(Inputs!$O$5:$O$132,MATCH($B1189&amp;"|"&amp;$C1189,Inputs!$A$5:$A$132,0))</f>
        <v/>
      </c>
      <c r="F1189" s="40">
        <f>INDEX(Inputs!$P$5:$P$132,MATCH($B1189&amp;"|"&amp;$C1189,Inputs!$A$5:$A$132,0))</f>
        <v/>
      </c>
      <c r="G1189" s="40">
        <f>INDEX(Inputs!$Q$5:$Q$132,MATCH($B1189&amp;"|"&amp;$C1189,Inputs!$A$5:$A$132,0))</f>
        <v/>
      </c>
      <c r="H1189" s="5">
        <f>INDEX(Variables!$B$5:$B$105,MATCH($A1189,Variables!$A$5:$A$105,0))&amp;IF($C1189="",""," | "&amp;INDEX(Mapping!$B$5:$B$26,MATCH($C1189,Mapping!$A$5:$A$26,0))&amp;" | "&amp;INDEX(Mapping!$B$30:$B$41,MATCH($B1189,Mapping!$A$30:$A$41,0)))</f>
        <v/>
      </c>
      <c r="I1189" s="5">
        <f>INDEX(Variables!$C$5:$C$105,MATCH($A1189,Variables!$A$5:$A$105,0))</f>
        <v/>
      </c>
      <c r="J1189" s="5">
        <f>INDEX(Variables!$E$5:$E$105,MATCH($A1189,Variables!$A$5:$A$105,0))</f>
        <v/>
      </c>
      <c r="K1189" s="25">
        <f>LOWER(Settings!$C$4)&amp;".mit."&amp;$A1189&amp;IF($C1189="","","."&amp;$C1189&amp;"."&amp;$B1189)&amp;IF(INDEX(Variables!$D$5:$D$105,MATCH($A1189,Variables!$A$5:$A$105,0))="","","."&amp;INDEX(Variables!$D$5:$D$105,MATCH($A1189,Variables!$A$5:$A$105,0)))&amp;"."&amp;K$5</f>
        <v/>
      </c>
      <c r="L1189" s="46">
        <f>INDEX(Inputs!$U$5:$U$132,MATCH($B1189&amp;"|"&amp;$C1189,Inputs!$A$5:$A$132,0))</f>
        <v/>
      </c>
      <c r="M1189" s="47">
        <f>L1189*(1/(1+$G1189))^(1+$E1189)*(1+M$7)^$D1189*(M1171/L1171)^$E1189*((M1171+M1180)/(L1171+L1180))^($F1189*(1+$E1189))</f>
        <v/>
      </c>
      <c r="N1189" s="47">
        <f>M1189*(1/(1+$G1189))^(1+$E1189)*(1+N$7)^$D1189*(N1171/M1171)^$E1189*((N1171+N1180)/(M1171+M1180))^($F1189*(1+$E1189))</f>
        <v/>
      </c>
      <c r="O1189" s="47">
        <f>N1189*(1/(1+$G1189))^(1+$E1189)*(1+O$7)^$D1189*(O1171/N1171)^$E1189*((O1171+O1180)/(N1171+N1180))^($F1189*(1+$E1189))</f>
        <v/>
      </c>
      <c r="P1189" s="47">
        <f>O1189*(1/(1+$G1189))^(1+$E1189)*(1+P$7)^$D1189*(P1171/O1171)^$E1189*((P1171+P1180)/(O1171+O1180))^($F1189*(1+$E1189))</f>
        <v/>
      </c>
      <c r="Q1189" s="47">
        <f>P1189*(1/(1+$G1189))^(1+$E1189)*(1+Q$7)^$D1189*(Q1171/P1171)^$E1189*((Q1171+Q1180)/(P1171+P1180))^($F1189*(1+$E1189))</f>
        <v/>
      </c>
      <c r="R1189" s="47">
        <f>Q1189*(1/(1+$G1189))^(1+$E1189)*(1+R$7)^$D1189*(R1171/Q1171)^$E1189*((R1171+R1180)/(Q1171+Q1180))^($F1189*(1+$E1189))</f>
        <v/>
      </c>
      <c r="S1189" s="47">
        <f>R1189*(1/(1+$G1189))^(1+$E1189)*(1+S$7)^$D1189*(S1171/R1171)^$E1189*((S1171+S1180)/(R1171+R1180))^($F1189*(1+$E1189))</f>
        <v/>
      </c>
      <c r="T1189" s="47">
        <f>S1189*(1/(1+$G1189))^(1+$E1189)*(1+T$7)^$D1189*(T1171/S1171)^$E1189*((T1171+T1180)/(S1171+S1180))^($F1189*(1+$E1189))</f>
        <v/>
      </c>
      <c r="U1189" s="47">
        <f>T1189*(1/(1+$G1189))^(1+$E1189)*(1+U$7)^$D1189*(U1171/T1171)^$E1189*((U1171+U1180)/(T1171+T1180))^($F1189*(1+$E1189))</f>
        <v/>
      </c>
      <c r="V1189" s="47">
        <f>U1189*(1/(1+$G1189))^(1+$E1189)*(1+V$7)^$D1189*(V1171/U1171)^$E1189*((V1171+V1180)/(U1171+U1180))^($F1189*(1+$E1189))</f>
        <v/>
      </c>
      <c r="W1189" s="47">
        <f>V1189*(1/(1+$G1189))^(1+$E1189)*(1+W$7)^$D1189*(W1171/V1171)^$E1189*((W1171+W1180)/(V1171+V1180))^($F1189*(1+$E1189))</f>
        <v/>
      </c>
      <c r="X1189" s="47">
        <f>W1189*(1/(1+$G1189))^(1+$E1189)*(1+X$7)^$D1189*(X1171/W1171)^$E1189*((X1171+X1180)/(W1171+W1180))^($F1189*(1+$E1189))</f>
        <v/>
      </c>
      <c r="Y1189" s="47">
        <f>X1189*(1/(1+$G1189))^(1+$E1189)*(1+Y$7)^$D1189*(Y1171/X1171)^$E1189*((Y1171+Y1180)/(X1171+X1180))^($F1189*(1+$E1189))</f>
        <v/>
      </c>
      <c r="Z1189" s="47">
        <f>Y1189*(1/(1+$G1189))^(1+$E1189)*(1+Z$7)^$D1189*(Z1171/Y1171)^$E1189*((Z1171+Z1180)/(Y1171+Y1180))^($F1189*(1+$E1189))</f>
        <v/>
      </c>
      <c r="AA1189" s="47">
        <f>Z1189*(1/(1+$G1189))^(1+$E1189)*(1+AA$7)^$D1189*(AA1171/Z1171)^$E1189*((AA1171+AA1180)/(Z1171+Z1180))^($F1189*(1+$E1189))</f>
        <v/>
      </c>
      <c r="AB1189" s="47">
        <f>AA1189*(1/(1+$G1189))^(1+$E1189)*(1+AB$7)^$D1189*(AB1171/AA1171)^$E1189*((AB1171+AB1180)/(AA1171+AA1180))^($F1189*(1+$E1189))</f>
        <v/>
      </c>
      <c r="AC1189" s="47">
        <f>AB1189*(1/(1+$G1189))^(1+$E1189)*(1+AC$7)^$D1189*(AC1171/AB1171)^$E1189*((AC1171+AC1180)/(AB1171+AB1180))^($F1189*(1+$E1189))</f>
        <v/>
      </c>
      <c r="AD1189" s="48">
        <f>FUELUSE(AC1189,AD1171,AC1171,AD1180,AC1180,AD$7,$D1189,$E1189,$F1189,$G1189)</f>
        <v/>
      </c>
      <c r="AE1189" s="25">
        <f>LOWER(Settings!$C$4)&amp;".mit."&amp;$A1189&amp;IF($C1189="","","."&amp;$C1189&amp;"."&amp;$B1189)&amp;IF(INDEX(Variables!$D$5:$D$105,MATCH($A1189,Variables!$A$5:$A$105,0))="","","."&amp;INDEX(Variables!$D$5:$D$105,MATCH($A1189,Variables!$A$5:$A$105,0)))&amp;"."&amp;AE$5</f>
        <v/>
      </c>
      <c r="AF1189" s="46">
        <f>INDEX(Inputs!$U$5:$U$132,MATCH($B1189&amp;"|"&amp;$C1189,Inputs!$A$5:$A$132,0))</f>
        <v/>
      </c>
      <c r="AG1189" s="47">
        <f>AF1189*(1/(1+$G1189))^(1+$E1189)*(1+AG$7)^$D1189*(AG1171/AF1171)^$E1189*((AG1171+AG1180)/(AF1171+AF1180))^($F1189*(1+$E1189))</f>
        <v/>
      </c>
      <c r="AH1189" s="47">
        <f>AG1189*(1/(1+$G1189))^(1+$E1189)*(1+AH$7)^$D1189*(AH1171/AG1171)^$E1189*((AH1171+AH1180)/(AG1171+AG1180))^($F1189*(1+$E1189))</f>
        <v/>
      </c>
      <c r="AI1189" s="47">
        <f>AH1189*(1/(1+$G1189))^(1+$E1189)*(1+AI$7)^$D1189*(AI1171/AH1171)^$E1189*((AI1171+AI1180)/(AH1171+AH1180))^($F1189*(1+$E1189))</f>
        <v/>
      </c>
      <c r="AJ1189" s="47">
        <f>AI1189*(1/(1+$G1189))^(1+$E1189)*(1+AJ$7)^$D1189*(AJ1171/AI1171)^$E1189*((AJ1171+AJ1180)/(AI1171+AI1180))^($F1189*(1+$E1189))</f>
        <v/>
      </c>
      <c r="AK1189" s="47">
        <f>AJ1189*(1/(1+$G1189))^(1+$E1189)*(1+AK$7)^$D1189*(AK1171/AJ1171)^$E1189*((AK1171+AK1180)/(AJ1171+AJ1180))^($F1189*(1+$E1189))</f>
        <v/>
      </c>
      <c r="AL1189" s="47">
        <f>AK1189*(1/(1+$G1189))^(1+$E1189)*(1+AL$7)^$D1189*(AL1171/AK1171)^$E1189*((AL1171+AL1180)/(AK1171+AK1180))^($F1189*(1+$E1189))</f>
        <v/>
      </c>
      <c r="AM1189" s="47">
        <f>AL1189*(1/(1+$G1189))^(1+$E1189)*(1+AM$7)^$D1189*(AM1171/AL1171)^$E1189*((AM1171+AM1180)/(AL1171+AL1180))^($F1189*(1+$E1189))</f>
        <v/>
      </c>
      <c r="AN1189" s="47">
        <f>AM1189*(1/(1+$G1189))^(1+$E1189)*(1+AN$7)^$D1189*(AN1171/AM1171)^$E1189*((AN1171+AN1180)/(AM1171+AM1180))^($F1189*(1+$E1189))</f>
        <v/>
      </c>
      <c r="AO1189" s="47">
        <f>AN1189*(1/(1+$G1189))^(1+$E1189)*(1+AO$7)^$D1189*(AO1171/AN1171)^$E1189*((AO1171+AO1180)/(AN1171+AN1180))^($F1189*(1+$E1189))</f>
        <v/>
      </c>
      <c r="AP1189" s="47">
        <f>AO1189*(1/(1+$G1189))^(1+$E1189)*(1+AP$7)^$D1189*(AP1171/AO1171)^$E1189*((AP1171+AP1180)/(AO1171+AO1180))^($F1189*(1+$E1189))</f>
        <v/>
      </c>
      <c r="AQ1189" s="47">
        <f>AP1189*(1/(1+$G1189))^(1+$E1189)*(1+AQ$7)^$D1189*(AQ1171/AP1171)^$E1189*((AQ1171+AQ1180)/(AP1171+AP1180))^($F1189*(1+$E1189))</f>
        <v/>
      </c>
      <c r="AR1189" s="47">
        <f>AQ1189*(1/(1+$G1189))^(1+$E1189)*(1+AR$7)^$D1189*(AR1171/AQ1171)^$E1189*((AR1171+AR1180)/(AQ1171+AQ1180))^($F1189*(1+$E1189))</f>
        <v/>
      </c>
      <c r="AS1189" s="47">
        <f>AR1189*(1/(1+$G1189))^(1+$E1189)*(1+AS$7)^$D1189*(AS1171/AR1171)^$E1189*((AS1171+AS1180)/(AR1171+AR1180))^($F1189*(1+$E1189))</f>
        <v/>
      </c>
      <c r="AT1189" s="47">
        <f>AS1189*(1/(1+$G1189))^(1+$E1189)*(1+AT$7)^$D1189*(AT1171/AS1171)^$E1189*((AT1171+AT1180)/(AS1171+AS1180))^($F1189*(1+$E1189))</f>
        <v/>
      </c>
      <c r="AU1189" s="47">
        <f>AT1189*(1/(1+$G1189))^(1+$E1189)*(1+AU$7)^$D1189*(AU1171/AT1171)^$E1189*((AU1171+AU1180)/(AT1171+AT1180))^($F1189*(1+$E1189))</f>
        <v/>
      </c>
      <c r="AV1189" s="47">
        <f>AU1189*(1/(1+$G1189))^(1+$E1189)*(1+AV$7)^$D1189*(AV1171/AU1171)^$E1189*((AV1171+AV1180)/(AU1171+AU1180))^($F1189*(1+$E1189))</f>
        <v/>
      </c>
      <c r="AW1189" s="47">
        <f>AV1189*(1/(1+$G1189))^(1+$E1189)*(1+AW$7)^$D1189*(AW1171/AV1171)^$E1189*((AW1171+AW1180)/(AV1171+AV1180))^($F1189*(1+$E1189))</f>
        <v/>
      </c>
      <c r="AX1189" s="48">
        <f>FUELUSE(AW1189,AX1171,AW1171,AX1180,AW1180,AX$7,$D1189,$E1189,$F1189,$G1189)</f>
        <v/>
      </c>
    </row>
    <row r="1190" hidden="1" outlineLevel="2">
      <c r="A1190" s="5" t="inlineStr">
        <is>
          <t>ener</t>
        </is>
      </c>
      <c r="B1190" s="5" t="inlineStr">
        <is>
          <t>bio</t>
        </is>
      </c>
      <c r="C1190" s="5" t="inlineStr">
        <is>
          <t>nfm</t>
        </is>
      </c>
      <c r="D1190" s="40">
        <f>INDEX(Inputs!$N$5:$N$132,MATCH($B1190&amp;"|"&amp;$C1190,Inputs!$A$5:$A$132,0))</f>
        <v/>
      </c>
      <c r="E1190" s="40">
        <f>INDEX(Inputs!$O$5:$O$132,MATCH($B1190&amp;"|"&amp;$C1190,Inputs!$A$5:$A$132,0))</f>
        <v/>
      </c>
      <c r="F1190" s="40">
        <f>INDEX(Inputs!$P$5:$P$132,MATCH($B1190&amp;"|"&amp;$C1190,Inputs!$A$5:$A$132,0))</f>
        <v/>
      </c>
      <c r="G1190" s="40">
        <f>INDEX(Inputs!$Q$5:$Q$132,MATCH($B1190&amp;"|"&amp;$C1190,Inputs!$A$5:$A$132,0))</f>
        <v/>
      </c>
      <c r="H1190" s="5">
        <f>INDEX(Variables!$B$5:$B$105,MATCH($A1190,Variables!$A$5:$A$105,0))&amp;IF($C1190="",""," | "&amp;INDEX(Mapping!$B$5:$B$26,MATCH($C1190,Mapping!$A$5:$A$26,0))&amp;" | "&amp;INDEX(Mapping!$B$30:$B$41,MATCH($B1190,Mapping!$A$30:$A$41,0)))</f>
        <v/>
      </c>
      <c r="I1190" s="5">
        <f>INDEX(Variables!$C$5:$C$105,MATCH($A1190,Variables!$A$5:$A$105,0))</f>
        <v/>
      </c>
      <c r="J1190" s="5">
        <f>INDEX(Variables!$E$5:$E$105,MATCH($A1190,Variables!$A$5:$A$105,0))</f>
        <v/>
      </c>
      <c r="K1190" s="25">
        <f>LOWER(Settings!$C$4)&amp;".mit."&amp;$A1190&amp;IF($C1190="","","."&amp;$C1190&amp;"."&amp;$B1190)&amp;IF(INDEX(Variables!$D$5:$D$105,MATCH($A1190,Variables!$A$5:$A$105,0))="","","."&amp;INDEX(Variables!$D$5:$D$105,MATCH($A1190,Variables!$A$5:$A$105,0)))&amp;"."&amp;K$5</f>
        <v/>
      </c>
      <c r="L1190" s="46">
        <f>INDEX(Inputs!$U$5:$U$132,MATCH($B1190&amp;"|"&amp;$C1190,Inputs!$A$5:$A$132,0))</f>
        <v/>
      </c>
      <c r="M1190" s="47">
        <f>L1190*(1/(1+$G1190))^(1+$E1190)*(1+M$7)^$D1190*(M1172/L1172)^$E1190*((M1172+M1181)/(L1172+L1181))^($F1190*(1+$E1190))</f>
        <v/>
      </c>
      <c r="N1190" s="47">
        <f>M1190*(1/(1+$G1190))^(1+$E1190)*(1+N$7)^$D1190*(N1172/M1172)^$E1190*((N1172+N1181)/(M1172+M1181))^($F1190*(1+$E1190))</f>
        <v/>
      </c>
      <c r="O1190" s="47">
        <f>N1190*(1/(1+$G1190))^(1+$E1190)*(1+O$7)^$D1190*(O1172/N1172)^$E1190*((O1172+O1181)/(N1172+N1181))^($F1190*(1+$E1190))</f>
        <v/>
      </c>
      <c r="P1190" s="47">
        <f>O1190*(1/(1+$G1190))^(1+$E1190)*(1+P$7)^$D1190*(P1172/O1172)^$E1190*((P1172+P1181)/(O1172+O1181))^($F1190*(1+$E1190))</f>
        <v/>
      </c>
      <c r="Q1190" s="47">
        <f>P1190*(1/(1+$G1190))^(1+$E1190)*(1+Q$7)^$D1190*(Q1172/P1172)^$E1190*((Q1172+Q1181)/(P1172+P1181))^($F1190*(1+$E1190))</f>
        <v/>
      </c>
      <c r="R1190" s="47">
        <f>Q1190*(1/(1+$G1190))^(1+$E1190)*(1+R$7)^$D1190*(R1172/Q1172)^$E1190*((R1172+R1181)/(Q1172+Q1181))^($F1190*(1+$E1190))</f>
        <v/>
      </c>
      <c r="S1190" s="47">
        <f>R1190*(1/(1+$G1190))^(1+$E1190)*(1+S$7)^$D1190*(S1172/R1172)^$E1190*((S1172+S1181)/(R1172+R1181))^($F1190*(1+$E1190))</f>
        <v/>
      </c>
      <c r="T1190" s="47">
        <f>S1190*(1/(1+$G1190))^(1+$E1190)*(1+T$7)^$D1190*(T1172/S1172)^$E1190*((T1172+T1181)/(S1172+S1181))^($F1190*(1+$E1190))</f>
        <v/>
      </c>
      <c r="U1190" s="47">
        <f>T1190*(1/(1+$G1190))^(1+$E1190)*(1+U$7)^$D1190*(U1172/T1172)^$E1190*((U1172+U1181)/(T1172+T1181))^($F1190*(1+$E1190))</f>
        <v/>
      </c>
      <c r="V1190" s="47">
        <f>U1190*(1/(1+$G1190))^(1+$E1190)*(1+V$7)^$D1190*(V1172/U1172)^$E1190*((V1172+V1181)/(U1172+U1181))^($F1190*(1+$E1190))</f>
        <v/>
      </c>
      <c r="W1190" s="47">
        <f>V1190*(1/(1+$G1190))^(1+$E1190)*(1+W$7)^$D1190*(W1172/V1172)^$E1190*((W1172+W1181)/(V1172+V1181))^($F1190*(1+$E1190))</f>
        <v/>
      </c>
      <c r="X1190" s="47">
        <f>W1190*(1/(1+$G1190))^(1+$E1190)*(1+X$7)^$D1190*(X1172/W1172)^$E1190*((X1172+X1181)/(W1172+W1181))^($F1190*(1+$E1190))</f>
        <v/>
      </c>
      <c r="Y1190" s="47">
        <f>X1190*(1/(1+$G1190))^(1+$E1190)*(1+Y$7)^$D1190*(Y1172/X1172)^$E1190*((Y1172+Y1181)/(X1172+X1181))^($F1190*(1+$E1190))</f>
        <v/>
      </c>
      <c r="Z1190" s="47">
        <f>Y1190*(1/(1+$G1190))^(1+$E1190)*(1+Z$7)^$D1190*(Z1172/Y1172)^$E1190*((Z1172+Z1181)/(Y1172+Y1181))^($F1190*(1+$E1190))</f>
        <v/>
      </c>
      <c r="AA1190" s="47">
        <f>Z1190*(1/(1+$G1190))^(1+$E1190)*(1+AA$7)^$D1190*(AA1172/Z1172)^$E1190*((AA1172+AA1181)/(Z1172+Z1181))^($F1190*(1+$E1190))</f>
        <v/>
      </c>
      <c r="AB1190" s="47">
        <f>AA1190*(1/(1+$G1190))^(1+$E1190)*(1+AB$7)^$D1190*(AB1172/AA1172)^$E1190*((AB1172+AB1181)/(AA1172+AA1181))^($F1190*(1+$E1190))</f>
        <v/>
      </c>
      <c r="AC1190" s="47">
        <f>AB1190*(1/(1+$G1190))^(1+$E1190)*(1+AC$7)^$D1190*(AC1172/AB1172)^$E1190*((AC1172+AC1181)/(AB1172+AB1181))^($F1190*(1+$E1190))</f>
        <v/>
      </c>
      <c r="AD1190" s="48">
        <f>FUELUSE(AC1190,AD1172,AC1172,AD1181,AC1181,AD$7,$D1190,$E1190,$F1190,$G1190)</f>
        <v/>
      </c>
      <c r="AE1190" s="25">
        <f>LOWER(Settings!$C$4)&amp;".mit."&amp;$A1190&amp;IF($C1190="","","."&amp;$C1190&amp;"."&amp;$B1190)&amp;IF(INDEX(Variables!$D$5:$D$105,MATCH($A1190,Variables!$A$5:$A$105,0))="","","."&amp;INDEX(Variables!$D$5:$D$105,MATCH($A1190,Variables!$A$5:$A$105,0)))&amp;"."&amp;AE$5</f>
        <v/>
      </c>
      <c r="AF1190" s="46">
        <f>INDEX(Inputs!$U$5:$U$132,MATCH($B1190&amp;"|"&amp;$C1190,Inputs!$A$5:$A$132,0))</f>
        <v/>
      </c>
      <c r="AG1190" s="47">
        <f>AF1190*(1/(1+$G1190))^(1+$E1190)*(1+AG$7)^$D1190*(AG1172/AF1172)^$E1190*((AG1172+AG1181)/(AF1172+AF1181))^($F1190*(1+$E1190))</f>
        <v/>
      </c>
      <c r="AH1190" s="47">
        <f>AG1190*(1/(1+$G1190))^(1+$E1190)*(1+AH$7)^$D1190*(AH1172/AG1172)^$E1190*((AH1172+AH1181)/(AG1172+AG1181))^($F1190*(1+$E1190))</f>
        <v/>
      </c>
      <c r="AI1190" s="47">
        <f>AH1190*(1/(1+$G1190))^(1+$E1190)*(1+AI$7)^$D1190*(AI1172/AH1172)^$E1190*((AI1172+AI1181)/(AH1172+AH1181))^($F1190*(1+$E1190))</f>
        <v/>
      </c>
      <c r="AJ1190" s="47">
        <f>AI1190*(1/(1+$G1190))^(1+$E1190)*(1+AJ$7)^$D1190*(AJ1172/AI1172)^$E1190*((AJ1172+AJ1181)/(AI1172+AI1181))^($F1190*(1+$E1190))</f>
        <v/>
      </c>
      <c r="AK1190" s="47">
        <f>AJ1190*(1/(1+$G1190))^(1+$E1190)*(1+AK$7)^$D1190*(AK1172/AJ1172)^$E1190*((AK1172+AK1181)/(AJ1172+AJ1181))^($F1190*(1+$E1190))</f>
        <v/>
      </c>
      <c r="AL1190" s="47">
        <f>AK1190*(1/(1+$G1190))^(1+$E1190)*(1+AL$7)^$D1190*(AL1172/AK1172)^$E1190*((AL1172+AL1181)/(AK1172+AK1181))^($F1190*(1+$E1190))</f>
        <v/>
      </c>
      <c r="AM1190" s="47">
        <f>AL1190*(1/(1+$G1190))^(1+$E1190)*(1+AM$7)^$D1190*(AM1172/AL1172)^$E1190*((AM1172+AM1181)/(AL1172+AL1181))^($F1190*(1+$E1190))</f>
        <v/>
      </c>
      <c r="AN1190" s="47">
        <f>AM1190*(1/(1+$G1190))^(1+$E1190)*(1+AN$7)^$D1190*(AN1172/AM1172)^$E1190*((AN1172+AN1181)/(AM1172+AM1181))^($F1190*(1+$E1190))</f>
        <v/>
      </c>
      <c r="AO1190" s="47">
        <f>AN1190*(1/(1+$G1190))^(1+$E1190)*(1+AO$7)^$D1190*(AO1172/AN1172)^$E1190*((AO1172+AO1181)/(AN1172+AN1181))^($F1190*(1+$E1190))</f>
        <v/>
      </c>
      <c r="AP1190" s="47">
        <f>AO1190*(1/(1+$G1190))^(1+$E1190)*(1+AP$7)^$D1190*(AP1172/AO1172)^$E1190*((AP1172+AP1181)/(AO1172+AO1181))^($F1190*(1+$E1190))</f>
        <v/>
      </c>
      <c r="AQ1190" s="47">
        <f>AP1190*(1/(1+$G1190))^(1+$E1190)*(1+AQ$7)^$D1190*(AQ1172/AP1172)^$E1190*((AQ1172+AQ1181)/(AP1172+AP1181))^($F1190*(1+$E1190))</f>
        <v/>
      </c>
      <c r="AR1190" s="47">
        <f>AQ1190*(1/(1+$G1190))^(1+$E1190)*(1+AR$7)^$D1190*(AR1172/AQ1172)^$E1190*((AR1172+AR1181)/(AQ1172+AQ1181))^($F1190*(1+$E1190))</f>
        <v/>
      </c>
      <c r="AS1190" s="47">
        <f>AR1190*(1/(1+$G1190))^(1+$E1190)*(1+AS$7)^$D1190*(AS1172/AR1172)^$E1190*((AS1172+AS1181)/(AR1172+AR1181))^($F1190*(1+$E1190))</f>
        <v/>
      </c>
      <c r="AT1190" s="47">
        <f>AS1190*(1/(1+$G1190))^(1+$E1190)*(1+AT$7)^$D1190*(AT1172/AS1172)^$E1190*((AT1172+AT1181)/(AS1172+AS1181))^($F1190*(1+$E1190))</f>
        <v/>
      </c>
      <c r="AU1190" s="47">
        <f>AT1190*(1/(1+$G1190))^(1+$E1190)*(1+AU$7)^$D1190*(AU1172/AT1172)^$E1190*((AU1172+AU1181)/(AT1172+AT1181))^($F1190*(1+$E1190))</f>
        <v/>
      </c>
      <c r="AV1190" s="47">
        <f>AU1190*(1/(1+$G1190))^(1+$E1190)*(1+AV$7)^$D1190*(AV1172/AU1172)^$E1190*((AV1172+AV1181)/(AU1172+AU1181))^($F1190*(1+$E1190))</f>
        <v/>
      </c>
      <c r="AW1190" s="47">
        <f>AV1190*(1/(1+$G1190))^(1+$E1190)*(1+AW$7)^$D1190*(AW1172/AV1172)^$E1190*((AW1172+AW1181)/(AV1172+AV1181))^($F1190*(1+$E1190))</f>
        <v/>
      </c>
      <c r="AX1190" s="48">
        <f>FUELUSE(AW1190,AX1172,AW1172,AX1181,AW1181,AX$7,$D1190,$E1190,$F1190,$G1190)</f>
        <v/>
      </c>
    </row>
    <row r="1191" hidden="1" outlineLevel="2"/>
    <row r="1192" hidden="1" outlineLevel="2">
      <c r="A1192" s="5" t="inlineStr">
        <is>
          <t>rtx</t>
        </is>
      </c>
      <c r="B1192" s="5" t="inlineStr">
        <is>
          <t>coa</t>
        </is>
      </c>
      <c r="C1192" s="5" t="inlineStr">
        <is>
          <t>nfm</t>
        </is>
      </c>
      <c r="D1192" s="40">
        <f>INDEX(Inputs!$R$5:$R$132,MATCH($B1192&amp;"|"&amp;$C1192,Inputs!$A$5:$A$132,0))</f>
        <v/>
      </c>
      <c r="E1192" s="39" t="n"/>
      <c r="F1192" s="39" t="n"/>
      <c r="G1192" s="39" t="n"/>
      <c r="H1192" s="5">
        <f>INDEX(Variables!$B$5:$B$105,MATCH($A1192,Variables!$A$5:$A$105,0))&amp;IF($C1192="",""," | "&amp;INDEX(Mapping!$B$5:$B$26,MATCH($C1192,Mapping!$A$5:$A$26,0))&amp;" | "&amp;INDEX(Mapping!$B$30:$B$41,MATCH($B1192,Mapping!$A$30:$A$41,0)))</f>
        <v/>
      </c>
      <c r="I1192" s="5">
        <f>INDEX(Variables!$C$5:$C$105,MATCH($A1192,Variables!$A$5:$A$105,0))</f>
        <v/>
      </c>
      <c r="J1192" s="5">
        <f>INDEX(Variables!$E$5:$E$105,MATCH($A1192,Variables!$A$5:$A$105,0))</f>
        <v/>
      </c>
      <c r="K1192" s="25">
        <f>LOWER(Settings!$C$4)&amp;".mit."&amp;$A1192&amp;IF($C1192="","","."&amp;$C1192&amp;"."&amp;$B1192)&amp;IF(INDEX(Variables!$D$5:$D$105,MATCH($A1192,Variables!$A$5:$A$105,0))="","","."&amp;INDEX(Variables!$D$5:$D$105,MATCH($A1192,Variables!$A$5:$A$105,0)))&amp;"."&amp;K$5</f>
        <v/>
      </c>
      <c r="L1192" s="46">
        <f>L1183*Settings!$C$13*(INDEX(L$258:L$269,$D1192)+INDEX(L$245:L$256,$D1192))</f>
        <v/>
      </c>
      <c r="M1192" s="47">
        <f>M1183*Settings!$C$13*(INDEX(M$258:M$269,$D1192)+INDEX(M$245:M$256,$D1192))</f>
        <v/>
      </c>
      <c r="N1192" s="47">
        <f>N1183*Settings!$C$13*(INDEX(N$258:N$269,$D1192)+INDEX(N$245:N$256,$D1192))</f>
        <v/>
      </c>
      <c r="O1192" s="47">
        <f>O1183*Settings!$C$13*(INDEX(O$258:O$269,$D1192)+INDEX(O$245:O$256,$D1192))</f>
        <v/>
      </c>
      <c r="P1192" s="47">
        <f>P1183*Settings!$C$13*(INDEX(P$258:P$269,$D1192)+INDEX(P$245:P$256,$D1192))</f>
        <v/>
      </c>
      <c r="Q1192" s="47">
        <f>Q1183*Settings!$C$13*(INDEX(Q$258:Q$269,$D1192)+INDEX(Q$245:Q$256,$D1192))</f>
        <v/>
      </c>
      <c r="R1192" s="47">
        <f>R1183*Settings!$C$13*(INDEX(R$258:R$269,$D1192)+INDEX(R$245:R$256,$D1192))</f>
        <v/>
      </c>
      <c r="S1192" s="47">
        <f>S1183*Settings!$C$13*(INDEX(S$258:S$269,$D1192)+INDEX(S$245:S$256,$D1192))</f>
        <v/>
      </c>
      <c r="T1192" s="47">
        <f>T1183*Settings!$C$13*(INDEX(T$258:T$269,$D1192)+INDEX(T$245:T$256,$D1192))</f>
        <v/>
      </c>
      <c r="U1192" s="47">
        <f>U1183*Settings!$C$13*(INDEX(U$258:U$269,$D1192)+INDEX(U$245:U$256,$D1192))</f>
        <v/>
      </c>
      <c r="V1192" s="47">
        <f>V1183*Settings!$C$13*(INDEX(V$258:V$269,$D1192)+INDEX(V$245:V$256,$D1192))</f>
        <v/>
      </c>
      <c r="W1192" s="47">
        <f>W1183*Settings!$C$13*(INDEX(W$258:W$269,$D1192)+INDEX(W$245:W$256,$D1192))</f>
        <v/>
      </c>
      <c r="X1192" s="47">
        <f>X1183*Settings!$C$13*(INDEX(X$258:X$269,$D1192)+INDEX(X$245:X$256,$D1192))</f>
        <v/>
      </c>
      <c r="Y1192" s="47">
        <f>Y1183*Settings!$C$13*(INDEX(Y$258:Y$269,$D1192)+INDEX(Y$245:Y$256,$D1192))</f>
        <v/>
      </c>
      <c r="Z1192" s="47">
        <f>Z1183*Settings!$C$13*(INDEX(Z$258:Z$269,$D1192)+INDEX(Z$245:Z$256,$D1192))</f>
        <v/>
      </c>
      <c r="AA1192" s="47">
        <f>AA1183*Settings!$C$13*(INDEX(AA$258:AA$269,$D1192)+INDEX(AA$245:AA$256,$D1192))</f>
        <v/>
      </c>
      <c r="AB1192" s="47">
        <f>AB1183*Settings!$C$13*(INDEX(AB$258:AB$269,$D1192)+INDEX(AB$245:AB$256,$D1192))</f>
        <v/>
      </c>
      <c r="AC1192" s="47">
        <f>AC1183*Settings!$C$13*(INDEX(AC$258:AC$269,$D1192)+INDEX(AC$245:AC$256,$D1192))</f>
        <v/>
      </c>
      <c r="AD1192" s="48">
        <f>REVENUE(AD1183,Settings!$C$13,INDEX(AD$258:AD$269,$D1192)+INDEX(AD$245:AD$256,$D1192))</f>
        <v/>
      </c>
      <c r="AE1192" s="25">
        <f>LOWER(Settings!$C$4)&amp;".mit."&amp;$A1192&amp;IF($C1192="","","."&amp;$C1192&amp;"."&amp;$B1192)&amp;IF(INDEX(Variables!$D$5:$D$105,MATCH($A1192,Variables!$A$5:$A$105,0))="","","."&amp;INDEX(Variables!$D$5:$D$105,MATCH($A1192,Variables!$A$5:$A$105,0)))&amp;"."&amp;AE$5</f>
        <v/>
      </c>
      <c r="AF1192" s="46">
        <f>AF1183*Settings!$C$13*(INDEX(AF$258:AF$269,$D1192)+INDEX(AF$245:AF$256,$D1192))</f>
        <v/>
      </c>
      <c r="AG1192" s="47">
        <f>AG1183*Settings!$C$13*(INDEX(AG$258:AG$269,$D1192)+INDEX(AG$245:AG$256,$D1192))</f>
        <v/>
      </c>
      <c r="AH1192" s="47">
        <f>AH1183*Settings!$C$13*(INDEX(AH$258:AH$269,$D1192)+INDEX(AH$245:AH$256,$D1192))</f>
        <v/>
      </c>
      <c r="AI1192" s="47">
        <f>AI1183*Settings!$C$13*(INDEX(AI$258:AI$269,$D1192)+INDEX(AI$245:AI$256,$D1192))</f>
        <v/>
      </c>
      <c r="AJ1192" s="47">
        <f>AJ1183*Settings!$C$13*(INDEX(AJ$258:AJ$269,$D1192)+INDEX(AJ$245:AJ$256,$D1192))</f>
        <v/>
      </c>
      <c r="AK1192" s="47">
        <f>AK1183*Settings!$C$13*(INDEX(AK$258:AK$269,$D1192)+INDEX(AK$245:AK$256,$D1192))</f>
        <v/>
      </c>
      <c r="AL1192" s="47">
        <f>AL1183*Settings!$C$13*(INDEX(AL$258:AL$269,$D1192)+INDEX(AL$245:AL$256,$D1192))</f>
        <v/>
      </c>
      <c r="AM1192" s="47">
        <f>AM1183*Settings!$C$13*(INDEX(AM$258:AM$269,$D1192)+INDEX(AM$245:AM$256,$D1192))</f>
        <v/>
      </c>
      <c r="AN1192" s="47">
        <f>AN1183*Settings!$C$13*(INDEX(AN$258:AN$269,$D1192)+INDEX(AN$245:AN$256,$D1192))</f>
        <v/>
      </c>
      <c r="AO1192" s="47">
        <f>AO1183*Settings!$C$13*(INDEX(AO$258:AO$269,$D1192)+INDEX(AO$245:AO$256,$D1192))</f>
        <v/>
      </c>
      <c r="AP1192" s="47">
        <f>AP1183*Settings!$C$13*(INDEX(AP$258:AP$269,$D1192)+INDEX(AP$245:AP$256,$D1192))</f>
        <v/>
      </c>
      <c r="AQ1192" s="47">
        <f>AQ1183*Settings!$C$13*(INDEX(AQ$258:AQ$269,$D1192)+INDEX(AQ$245:AQ$256,$D1192))</f>
        <v/>
      </c>
      <c r="AR1192" s="47">
        <f>AR1183*Settings!$C$13*(INDEX(AR$258:AR$269,$D1192)+INDEX(AR$245:AR$256,$D1192))</f>
        <v/>
      </c>
      <c r="AS1192" s="47">
        <f>AS1183*Settings!$C$13*(INDEX(AS$258:AS$269,$D1192)+INDEX(AS$245:AS$256,$D1192))</f>
        <v/>
      </c>
      <c r="AT1192" s="47">
        <f>AT1183*Settings!$C$13*(INDEX(AT$258:AT$269,$D1192)+INDEX(AT$245:AT$256,$D1192))</f>
        <v/>
      </c>
      <c r="AU1192" s="47">
        <f>AU1183*Settings!$C$13*(INDEX(AU$258:AU$269,$D1192)+INDEX(AU$245:AU$256,$D1192))</f>
        <v/>
      </c>
      <c r="AV1192" s="47">
        <f>AV1183*Settings!$C$13*(INDEX(AV$258:AV$269,$D1192)+INDEX(AV$245:AV$256,$D1192))</f>
        <v/>
      </c>
      <c r="AW1192" s="47">
        <f>AW1183*Settings!$C$13*(INDEX(AW$258:AW$269,$D1192)+INDEX(AW$245:AW$256,$D1192))</f>
        <v/>
      </c>
      <c r="AX1192" s="48">
        <f>REVENUE(AX1183,Settings!$C$13,INDEX(AX$258:AX$269,$D1192)+INDEX(AX$245:AX$256,$D1192))</f>
        <v/>
      </c>
    </row>
    <row r="1193" hidden="1" outlineLevel="2">
      <c r="A1193" s="5" t="inlineStr">
        <is>
          <t>rtx</t>
        </is>
      </c>
      <c r="B1193" s="5" t="inlineStr">
        <is>
          <t>nga</t>
        </is>
      </c>
      <c r="C1193" s="5" t="inlineStr">
        <is>
          <t>nfm</t>
        </is>
      </c>
      <c r="D1193" s="40">
        <f>INDEX(Inputs!$R$5:$R$132,MATCH($B1193&amp;"|"&amp;$C1193,Inputs!$A$5:$A$132,0))</f>
        <v/>
      </c>
      <c r="E1193" s="39" t="n"/>
      <c r="F1193" s="39" t="n"/>
      <c r="G1193" s="39" t="n"/>
      <c r="H1193" s="5">
        <f>INDEX(Variables!$B$5:$B$105,MATCH($A1193,Variables!$A$5:$A$105,0))&amp;IF($C1193="",""," | "&amp;INDEX(Mapping!$B$5:$B$26,MATCH($C1193,Mapping!$A$5:$A$26,0))&amp;" | "&amp;INDEX(Mapping!$B$30:$B$41,MATCH($B1193,Mapping!$A$30:$A$41,0)))</f>
        <v/>
      </c>
      <c r="I1193" s="5">
        <f>INDEX(Variables!$C$5:$C$105,MATCH($A1193,Variables!$A$5:$A$105,0))</f>
        <v/>
      </c>
      <c r="J1193" s="5">
        <f>INDEX(Variables!$E$5:$E$105,MATCH($A1193,Variables!$A$5:$A$105,0))</f>
        <v/>
      </c>
      <c r="K1193" s="25">
        <f>LOWER(Settings!$C$4)&amp;".mit."&amp;$A1193&amp;IF($C1193="","","."&amp;$C1193&amp;"."&amp;$B1193)&amp;IF(INDEX(Variables!$D$5:$D$105,MATCH($A1193,Variables!$A$5:$A$105,0))="","","."&amp;INDEX(Variables!$D$5:$D$105,MATCH($A1193,Variables!$A$5:$A$105,0)))&amp;"."&amp;K$5</f>
        <v/>
      </c>
      <c r="L1193" s="46">
        <f>L1184*Settings!$C$13*(INDEX(L$258:L$269,$D1193)+INDEX(L$245:L$256,$D1193))</f>
        <v/>
      </c>
      <c r="M1193" s="47">
        <f>M1184*Settings!$C$13*(INDEX(M$258:M$269,$D1193)+INDEX(M$245:M$256,$D1193))</f>
        <v/>
      </c>
      <c r="N1193" s="47">
        <f>N1184*Settings!$C$13*(INDEX(N$258:N$269,$D1193)+INDEX(N$245:N$256,$D1193))</f>
        <v/>
      </c>
      <c r="O1193" s="47">
        <f>O1184*Settings!$C$13*(INDEX(O$258:O$269,$D1193)+INDEX(O$245:O$256,$D1193))</f>
        <v/>
      </c>
      <c r="P1193" s="47">
        <f>P1184*Settings!$C$13*(INDEX(P$258:P$269,$D1193)+INDEX(P$245:P$256,$D1193))</f>
        <v/>
      </c>
      <c r="Q1193" s="47">
        <f>Q1184*Settings!$C$13*(INDEX(Q$258:Q$269,$D1193)+INDEX(Q$245:Q$256,$D1193))</f>
        <v/>
      </c>
      <c r="R1193" s="47">
        <f>R1184*Settings!$C$13*(INDEX(R$258:R$269,$D1193)+INDEX(R$245:R$256,$D1193))</f>
        <v/>
      </c>
      <c r="S1193" s="47">
        <f>S1184*Settings!$C$13*(INDEX(S$258:S$269,$D1193)+INDEX(S$245:S$256,$D1193))</f>
        <v/>
      </c>
      <c r="T1193" s="47">
        <f>T1184*Settings!$C$13*(INDEX(T$258:T$269,$D1193)+INDEX(T$245:T$256,$D1193))</f>
        <v/>
      </c>
      <c r="U1193" s="47">
        <f>U1184*Settings!$C$13*(INDEX(U$258:U$269,$D1193)+INDEX(U$245:U$256,$D1193))</f>
        <v/>
      </c>
      <c r="V1193" s="47">
        <f>V1184*Settings!$C$13*(INDEX(V$258:V$269,$D1193)+INDEX(V$245:V$256,$D1193))</f>
        <v/>
      </c>
      <c r="W1193" s="47">
        <f>W1184*Settings!$C$13*(INDEX(W$258:W$269,$D1193)+INDEX(W$245:W$256,$D1193))</f>
        <v/>
      </c>
      <c r="X1193" s="47">
        <f>X1184*Settings!$C$13*(INDEX(X$258:X$269,$D1193)+INDEX(X$245:X$256,$D1193))</f>
        <v/>
      </c>
      <c r="Y1193" s="47">
        <f>Y1184*Settings!$C$13*(INDEX(Y$258:Y$269,$D1193)+INDEX(Y$245:Y$256,$D1193))</f>
        <v/>
      </c>
      <c r="Z1193" s="47">
        <f>Z1184*Settings!$C$13*(INDEX(Z$258:Z$269,$D1193)+INDEX(Z$245:Z$256,$D1193))</f>
        <v/>
      </c>
      <c r="AA1193" s="47">
        <f>AA1184*Settings!$C$13*(INDEX(AA$258:AA$269,$D1193)+INDEX(AA$245:AA$256,$D1193))</f>
        <v/>
      </c>
      <c r="AB1193" s="47">
        <f>AB1184*Settings!$C$13*(INDEX(AB$258:AB$269,$D1193)+INDEX(AB$245:AB$256,$D1193))</f>
        <v/>
      </c>
      <c r="AC1193" s="47">
        <f>AC1184*Settings!$C$13*(INDEX(AC$258:AC$269,$D1193)+INDEX(AC$245:AC$256,$D1193))</f>
        <v/>
      </c>
      <c r="AD1193" s="48">
        <f>REVENUE(AD1184,Settings!$C$13,INDEX(AD$258:AD$269,$D1193)+INDEX(AD$245:AD$256,$D1193))</f>
        <v/>
      </c>
      <c r="AE1193" s="25">
        <f>LOWER(Settings!$C$4)&amp;".mit."&amp;$A1193&amp;IF($C1193="","","."&amp;$C1193&amp;"."&amp;$B1193)&amp;IF(INDEX(Variables!$D$5:$D$105,MATCH($A1193,Variables!$A$5:$A$105,0))="","","."&amp;INDEX(Variables!$D$5:$D$105,MATCH($A1193,Variables!$A$5:$A$105,0)))&amp;"."&amp;AE$5</f>
        <v/>
      </c>
      <c r="AF1193" s="46">
        <f>AF1184*Settings!$C$13*(INDEX(AF$258:AF$269,$D1193)+INDEX(AF$245:AF$256,$D1193))</f>
        <v/>
      </c>
      <c r="AG1193" s="47">
        <f>AG1184*Settings!$C$13*(INDEX(AG$258:AG$269,$D1193)+INDEX(AG$245:AG$256,$D1193))</f>
        <v/>
      </c>
      <c r="AH1193" s="47">
        <f>AH1184*Settings!$C$13*(INDEX(AH$258:AH$269,$D1193)+INDEX(AH$245:AH$256,$D1193))</f>
        <v/>
      </c>
      <c r="AI1193" s="47">
        <f>AI1184*Settings!$C$13*(INDEX(AI$258:AI$269,$D1193)+INDEX(AI$245:AI$256,$D1193))</f>
        <v/>
      </c>
      <c r="AJ1193" s="47">
        <f>AJ1184*Settings!$C$13*(INDEX(AJ$258:AJ$269,$D1193)+INDEX(AJ$245:AJ$256,$D1193))</f>
        <v/>
      </c>
      <c r="AK1193" s="47">
        <f>AK1184*Settings!$C$13*(INDEX(AK$258:AK$269,$D1193)+INDEX(AK$245:AK$256,$D1193))</f>
        <v/>
      </c>
      <c r="AL1193" s="47">
        <f>AL1184*Settings!$C$13*(INDEX(AL$258:AL$269,$D1193)+INDEX(AL$245:AL$256,$D1193))</f>
        <v/>
      </c>
      <c r="AM1193" s="47">
        <f>AM1184*Settings!$C$13*(INDEX(AM$258:AM$269,$D1193)+INDEX(AM$245:AM$256,$D1193))</f>
        <v/>
      </c>
      <c r="AN1193" s="47">
        <f>AN1184*Settings!$C$13*(INDEX(AN$258:AN$269,$D1193)+INDEX(AN$245:AN$256,$D1193))</f>
        <v/>
      </c>
      <c r="AO1193" s="47">
        <f>AO1184*Settings!$C$13*(INDEX(AO$258:AO$269,$D1193)+INDEX(AO$245:AO$256,$D1193))</f>
        <v/>
      </c>
      <c r="AP1193" s="47">
        <f>AP1184*Settings!$C$13*(INDEX(AP$258:AP$269,$D1193)+INDEX(AP$245:AP$256,$D1193))</f>
        <v/>
      </c>
      <c r="AQ1193" s="47">
        <f>AQ1184*Settings!$C$13*(INDEX(AQ$258:AQ$269,$D1193)+INDEX(AQ$245:AQ$256,$D1193))</f>
        <v/>
      </c>
      <c r="AR1193" s="47">
        <f>AR1184*Settings!$C$13*(INDEX(AR$258:AR$269,$D1193)+INDEX(AR$245:AR$256,$D1193))</f>
        <v/>
      </c>
      <c r="AS1193" s="47">
        <f>AS1184*Settings!$C$13*(INDEX(AS$258:AS$269,$D1193)+INDEX(AS$245:AS$256,$D1193))</f>
        <v/>
      </c>
      <c r="AT1193" s="47">
        <f>AT1184*Settings!$C$13*(INDEX(AT$258:AT$269,$D1193)+INDEX(AT$245:AT$256,$D1193))</f>
        <v/>
      </c>
      <c r="AU1193" s="47">
        <f>AU1184*Settings!$C$13*(INDEX(AU$258:AU$269,$D1193)+INDEX(AU$245:AU$256,$D1193))</f>
        <v/>
      </c>
      <c r="AV1193" s="47">
        <f>AV1184*Settings!$C$13*(INDEX(AV$258:AV$269,$D1193)+INDEX(AV$245:AV$256,$D1193))</f>
        <v/>
      </c>
      <c r="AW1193" s="47">
        <f>AW1184*Settings!$C$13*(INDEX(AW$258:AW$269,$D1193)+INDEX(AW$245:AW$256,$D1193))</f>
        <v/>
      </c>
      <c r="AX1193" s="48">
        <f>REVENUE(AX1184,Settings!$C$13,INDEX(AX$258:AX$269,$D1193)+INDEX(AX$245:AX$256,$D1193))</f>
        <v/>
      </c>
    </row>
    <row r="1194" hidden="1" outlineLevel="2">
      <c r="A1194" s="5" t="inlineStr">
        <is>
          <t>rtx</t>
        </is>
      </c>
      <c r="B1194" s="5" t="inlineStr">
        <is>
          <t>gso</t>
        </is>
      </c>
      <c r="C1194" s="5" t="inlineStr">
        <is>
          <t>nfm</t>
        </is>
      </c>
      <c r="D1194" s="40">
        <f>INDEX(Inputs!$R$5:$R$132,MATCH($B1194&amp;"|"&amp;$C1194,Inputs!$A$5:$A$132,0))</f>
        <v/>
      </c>
      <c r="E1194" s="39" t="n"/>
      <c r="F1194" s="39" t="n"/>
      <c r="G1194" s="39" t="n"/>
      <c r="H1194" s="5">
        <f>INDEX(Variables!$B$5:$B$105,MATCH($A1194,Variables!$A$5:$A$105,0))&amp;IF($C1194="",""," | "&amp;INDEX(Mapping!$B$5:$B$26,MATCH($C1194,Mapping!$A$5:$A$26,0))&amp;" | "&amp;INDEX(Mapping!$B$30:$B$41,MATCH($B1194,Mapping!$A$30:$A$41,0)))</f>
        <v/>
      </c>
      <c r="I1194" s="5">
        <f>INDEX(Variables!$C$5:$C$105,MATCH($A1194,Variables!$A$5:$A$105,0))</f>
        <v/>
      </c>
      <c r="J1194" s="5">
        <f>INDEX(Variables!$E$5:$E$105,MATCH($A1194,Variables!$A$5:$A$105,0))</f>
        <v/>
      </c>
      <c r="K1194" s="25">
        <f>LOWER(Settings!$C$4)&amp;".mit."&amp;$A1194&amp;IF($C1194="","","."&amp;$C1194&amp;"."&amp;$B1194)&amp;IF(INDEX(Variables!$D$5:$D$105,MATCH($A1194,Variables!$A$5:$A$105,0))="","","."&amp;INDEX(Variables!$D$5:$D$105,MATCH($A1194,Variables!$A$5:$A$105,0)))&amp;"."&amp;K$5</f>
        <v/>
      </c>
      <c r="L1194" s="46">
        <f>L1185*Settings!$C$13*(INDEX(L$258:L$269,$D1194)+INDEX(L$245:L$256,$D1194))</f>
        <v/>
      </c>
      <c r="M1194" s="47">
        <f>M1185*Settings!$C$13*(INDEX(M$258:M$269,$D1194)+INDEX(M$245:M$256,$D1194))</f>
        <v/>
      </c>
      <c r="N1194" s="47">
        <f>N1185*Settings!$C$13*(INDEX(N$258:N$269,$D1194)+INDEX(N$245:N$256,$D1194))</f>
        <v/>
      </c>
      <c r="O1194" s="47">
        <f>O1185*Settings!$C$13*(INDEX(O$258:O$269,$D1194)+INDEX(O$245:O$256,$D1194))</f>
        <v/>
      </c>
      <c r="P1194" s="47">
        <f>P1185*Settings!$C$13*(INDEX(P$258:P$269,$D1194)+INDEX(P$245:P$256,$D1194))</f>
        <v/>
      </c>
      <c r="Q1194" s="47">
        <f>Q1185*Settings!$C$13*(INDEX(Q$258:Q$269,$D1194)+INDEX(Q$245:Q$256,$D1194))</f>
        <v/>
      </c>
      <c r="R1194" s="47">
        <f>R1185*Settings!$C$13*(INDEX(R$258:R$269,$D1194)+INDEX(R$245:R$256,$D1194))</f>
        <v/>
      </c>
      <c r="S1194" s="47">
        <f>S1185*Settings!$C$13*(INDEX(S$258:S$269,$D1194)+INDEX(S$245:S$256,$D1194))</f>
        <v/>
      </c>
      <c r="T1194" s="47">
        <f>T1185*Settings!$C$13*(INDEX(T$258:T$269,$D1194)+INDEX(T$245:T$256,$D1194))</f>
        <v/>
      </c>
      <c r="U1194" s="47">
        <f>U1185*Settings!$C$13*(INDEX(U$258:U$269,$D1194)+INDEX(U$245:U$256,$D1194))</f>
        <v/>
      </c>
      <c r="V1194" s="47">
        <f>V1185*Settings!$C$13*(INDEX(V$258:V$269,$D1194)+INDEX(V$245:V$256,$D1194))</f>
        <v/>
      </c>
      <c r="W1194" s="47">
        <f>W1185*Settings!$C$13*(INDEX(W$258:W$269,$D1194)+INDEX(W$245:W$256,$D1194))</f>
        <v/>
      </c>
      <c r="X1194" s="47">
        <f>X1185*Settings!$C$13*(INDEX(X$258:X$269,$D1194)+INDEX(X$245:X$256,$D1194))</f>
        <v/>
      </c>
      <c r="Y1194" s="47">
        <f>Y1185*Settings!$C$13*(INDEX(Y$258:Y$269,$D1194)+INDEX(Y$245:Y$256,$D1194))</f>
        <v/>
      </c>
      <c r="Z1194" s="47">
        <f>Z1185*Settings!$C$13*(INDEX(Z$258:Z$269,$D1194)+INDEX(Z$245:Z$256,$D1194))</f>
        <v/>
      </c>
      <c r="AA1194" s="47">
        <f>AA1185*Settings!$C$13*(INDEX(AA$258:AA$269,$D1194)+INDEX(AA$245:AA$256,$D1194))</f>
        <v/>
      </c>
      <c r="AB1194" s="47">
        <f>AB1185*Settings!$C$13*(INDEX(AB$258:AB$269,$D1194)+INDEX(AB$245:AB$256,$D1194))</f>
        <v/>
      </c>
      <c r="AC1194" s="47">
        <f>AC1185*Settings!$C$13*(INDEX(AC$258:AC$269,$D1194)+INDEX(AC$245:AC$256,$D1194))</f>
        <v/>
      </c>
      <c r="AD1194" s="48">
        <f>REVENUE(AD1185,Settings!$C$13,INDEX(AD$258:AD$269,$D1194)+INDEX(AD$245:AD$256,$D1194))</f>
        <v/>
      </c>
      <c r="AE1194" s="25">
        <f>LOWER(Settings!$C$4)&amp;".mit."&amp;$A1194&amp;IF($C1194="","","."&amp;$C1194&amp;"."&amp;$B1194)&amp;IF(INDEX(Variables!$D$5:$D$105,MATCH($A1194,Variables!$A$5:$A$105,0))="","","."&amp;INDEX(Variables!$D$5:$D$105,MATCH($A1194,Variables!$A$5:$A$105,0)))&amp;"."&amp;AE$5</f>
        <v/>
      </c>
      <c r="AF1194" s="46">
        <f>AF1185*Settings!$C$13*(INDEX(AF$258:AF$269,$D1194)+INDEX(AF$245:AF$256,$D1194))</f>
        <v/>
      </c>
      <c r="AG1194" s="47">
        <f>AG1185*Settings!$C$13*(INDEX(AG$258:AG$269,$D1194)+INDEX(AG$245:AG$256,$D1194))</f>
        <v/>
      </c>
      <c r="AH1194" s="47">
        <f>AH1185*Settings!$C$13*(INDEX(AH$258:AH$269,$D1194)+INDEX(AH$245:AH$256,$D1194))</f>
        <v/>
      </c>
      <c r="AI1194" s="47">
        <f>AI1185*Settings!$C$13*(INDEX(AI$258:AI$269,$D1194)+INDEX(AI$245:AI$256,$D1194))</f>
        <v/>
      </c>
      <c r="AJ1194" s="47">
        <f>AJ1185*Settings!$C$13*(INDEX(AJ$258:AJ$269,$D1194)+INDEX(AJ$245:AJ$256,$D1194))</f>
        <v/>
      </c>
      <c r="AK1194" s="47">
        <f>AK1185*Settings!$C$13*(INDEX(AK$258:AK$269,$D1194)+INDEX(AK$245:AK$256,$D1194))</f>
        <v/>
      </c>
      <c r="AL1194" s="47">
        <f>AL1185*Settings!$C$13*(INDEX(AL$258:AL$269,$D1194)+INDEX(AL$245:AL$256,$D1194))</f>
        <v/>
      </c>
      <c r="AM1194" s="47">
        <f>AM1185*Settings!$C$13*(INDEX(AM$258:AM$269,$D1194)+INDEX(AM$245:AM$256,$D1194))</f>
        <v/>
      </c>
      <c r="AN1194" s="47">
        <f>AN1185*Settings!$C$13*(INDEX(AN$258:AN$269,$D1194)+INDEX(AN$245:AN$256,$D1194))</f>
        <v/>
      </c>
      <c r="AO1194" s="47">
        <f>AO1185*Settings!$C$13*(INDEX(AO$258:AO$269,$D1194)+INDEX(AO$245:AO$256,$D1194))</f>
        <v/>
      </c>
      <c r="AP1194" s="47">
        <f>AP1185*Settings!$C$13*(INDEX(AP$258:AP$269,$D1194)+INDEX(AP$245:AP$256,$D1194))</f>
        <v/>
      </c>
      <c r="AQ1194" s="47">
        <f>AQ1185*Settings!$C$13*(INDEX(AQ$258:AQ$269,$D1194)+INDEX(AQ$245:AQ$256,$D1194))</f>
        <v/>
      </c>
      <c r="AR1194" s="47">
        <f>AR1185*Settings!$C$13*(INDEX(AR$258:AR$269,$D1194)+INDEX(AR$245:AR$256,$D1194))</f>
        <v/>
      </c>
      <c r="AS1194" s="47">
        <f>AS1185*Settings!$C$13*(INDEX(AS$258:AS$269,$D1194)+INDEX(AS$245:AS$256,$D1194))</f>
        <v/>
      </c>
      <c r="AT1194" s="47">
        <f>AT1185*Settings!$C$13*(INDEX(AT$258:AT$269,$D1194)+INDEX(AT$245:AT$256,$D1194))</f>
        <v/>
      </c>
      <c r="AU1194" s="47">
        <f>AU1185*Settings!$C$13*(INDEX(AU$258:AU$269,$D1194)+INDEX(AU$245:AU$256,$D1194))</f>
        <v/>
      </c>
      <c r="AV1194" s="47">
        <f>AV1185*Settings!$C$13*(INDEX(AV$258:AV$269,$D1194)+INDEX(AV$245:AV$256,$D1194))</f>
        <v/>
      </c>
      <c r="AW1194" s="47">
        <f>AW1185*Settings!$C$13*(INDEX(AW$258:AW$269,$D1194)+INDEX(AW$245:AW$256,$D1194))</f>
        <v/>
      </c>
      <c r="AX1194" s="48">
        <f>REVENUE(AX1185,Settings!$C$13,INDEX(AX$258:AX$269,$D1194)+INDEX(AX$245:AX$256,$D1194))</f>
        <v/>
      </c>
    </row>
    <row r="1195" hidden="1" outlineLevel="2">
      <c r="A1195" s="5" t="inlineStr">
        <is>
          <t>rtx</t>
        </is>
      </c>
      <c r="B1195" s="5" t="inlineStr">
        <is>
          <t>die</t>
        </is>
      </c>
      <c r="C1195" s="5" t="inlineStr">
        <is>
          <t>nfm</t>
        </is>
      </c>
      <c r="D1195" s="40">
        <f>INDEX(Inputs!$R$5:$R$132,MATCH($B1195&amp;"|"&amp;$C1195,Inputs!$A$5:$A$132,0))</f>
        <v/>
      </c>
      <c r="E1195" s="39" t="n"/>
      <c r="F1195" s="39" t="n"/>
      <c r="G1195" s="39" t="n"/>
      <c r="H1195" s="5">
        <f>INDEX(Variables!$B$5:$B$105,MATCH($A1195,Variables!$A$5:$A$105,0))&amp;IF($C1195="",""," | "&amp;INDEX(Mapping!$B$5:$B$26,MATCH($C1195,Mapping!$A$5:$A$26,0))&amp;" | "&amp;INDEX(Mapping!$B$30:$B$41,MATCH($B1195,Mapping!$A$30:$A$41,0)))</f>
        <v/>
      </c>
      <c r="I1195" s="5">
        <f>INDEX(Variables!$C$5:$C$105,MATCH($A1195,Variables!$A$5:$A$105,0))</f>
        <v/>
      </c>
      <c r="J1195" s="5">
        <f>INDEX(Variables!$E$5:$E$105,MATCH($A1195,Variables!$A$5:$A$105,0))</f>
        <v/>
      </c>
      <c r="K1195" s="25">
        <f>LOWER(Settings!$C$4)&amp;".mit."&amp;$A1195&amp;IF($C1195="","","."&amp;$C1195&amp;"."&amp;$B1195)&amp;IF(INDEX(Variables!$D$5:$D$105,MATCH($A1195,Variables!$A$5:$A$105,0))="","","."&amp;INDEX(Variables!$D$5:$D$105,MATCH($A1195,Variables!$A$5:$A$105,0)))&amp;"."&amp;K$5</f>
        <v/>
      </c>
      <c r="L1195" s="46">
        <f>L1186*Settings!$C$13*(INDEX(L$258:L$269,$D1195)+INDEX(L$245:L$256,$D1195))</f>
        <v/>
      </c>
      <c r="M1195" s="47">
        <f>M1186*Settings!$C$13*(INDEX(M$258:M$269,$D1195)+INDEX(M$245:M$256,$D1195))</f>
        <v/>
      </c>
      <c r="N1195" s="47">
        <f>N1186*Settings!$C$13*(INDEX(N$258:N$269,$D1195)+INDEX(N$245:N$256,$D1195))</f>
        <v/>
      </c>
      <c r="O1195" s="47">
        <f>O1186*Settings!$C$13*(INDEX(O$258:O$269,$D1195)+INDEX(O$245:O$256,$D1195))</f>
        <v/>
      </c>
      <c r="P1195" s="47">
        <f>P1186*Settings!$C$13*(INDEX(P$258:P$269,$D1195)+INDEX(P$245:P$256,$D1195))</f>
        <v/>
      </c>
      <c r="Q1195" s="47">
        <f>Q1186*Settings!$C$13*(INDEX(Q$258:Q$269,$D1195)+INDEX(Q$245:Q$256,$D1195))</f>
        <v/>
      </c>
      <c r="R1195" s="47">
        <f>R1186*Settings!$C$13*(INDEX(R$258:R$269,$D1195)+INDEX(R$245:R$256,$D1195))</f>
        <v/>
      </c>
      <c r="S1195" s="47">
        <f>S1186*Settings!$C$13*(INDEX(S$258:S$269,$D1195)+INDEX(S$245:S$256,$D1195))</f>
        <v/>
      </c>
      <c r="T1195" s="47">
        <f>T1186*Settings!$C$13*(INDEX(T$258:T$269,$D1195)+INDEX(T$245:T$256,$D1195))</f>
        <v/>
      </c>
      <c r="U1195" s="47">
        <f>U1186*Settings!$C$13*(INDEX(U$258:U$269,$D1195)+INDEX(U$245:U$256,$D1195))</f>
        <v/>
      </c>
      <c r="V1195" s="47">
        <f>V1186*Settings!$C$13*(INDEX(V$258:V$269,$D1195)+INDEX(V$245:V$256,$D1195))</f>
        <v/>
      </c>
      <c r="W1195" s="47">
        <f>W1186*Settings!$C$13*(INDEX(W$258:W$269,$D1195)+INDEX(W$245:W$256,$D1195))</f>
        <v/>
      </c>
      <c r="X1195" s="47">
        <f>X1186*Settings!$C$13*(INDEX(X$258:X$269,$D1195)+INDEX(X$245:X$256,$D1195))</f>
        <v/>
      </c>
      <c r="Y1195" s="47">
        <f>Y1186*Settings!$C$13*(INDEX(Y$258:Y$269,$D1195)+INDEX(Y$245:Y$256,$D1195))</f>
        <v/>
      </c>
      <c r="Z1195" s="47">
        <f>Z1186*Settings!$C$13*(INDEX(Z$258:Z$269,$D1195)+INDEX(Z$245:Z$256,$D1195))</f>
        <v/>
      </c>
      <c r="AA1195" s="47">
        <f>AA1186*Settings!$C$13*(INDEX(AA$258:AA$269,$D1195)+INDEX(AA$245:AA$256,$D1195))</f>
        <v/>
      </c>
      <c r="AB1195" s="47">
        <f>AB1186*Settings!$C$13*(INDEX(AB$258:AB$269,$D1195)+INDEX(AB$245:AB$256,$D1195))</f>
        <v/>
      </c>
      <c r="AC1195" s="47">
        <f>AC1186*Settings!$C$13*(INDEX(AC$258:AC$269,$D1195)+INDEX(AC$245:AC$256,$D1195))</f>
        <v/>
      </c>
      <c r="AD1195" s="48">
        <f>REVENUE(AD1186,Settings!$C$13,INDEX(AD$258:AD$269,$D1195)+INDEX(AD$245:AD$256,$D1195))</f>
        <v/>
      </c>
      <c r="AE1195" s="25">
        <f>LOWER(Settings!$C$4)&amp;".mit."&amp;$A1195&amp;IF($C1195="","","."&amp;$C1195&amp;"."&amp;$B1195)&amp;IF(INDEX(Variables!$D$5:$D$105,MATCH($A1195,Variables!$A$5:$A$105,0))="","","."&amp;INDEX(Variables!$D$5:$D$105,MATCH($A1195,Variables!$A$5:$A$105,0)))&amp;"."&amp;AE$5</f>
        <v/>
      </c>
      <c r="AF1195" s="46">
        <f>AF1186*Settings!$C$13*(INDEX(AF$258:AF$269,$D1195)+INDEX(AF$245:AF$256,$D1195))</f>
        <v/>
      </c>
      <c r="AG1195" s="47">
        <f>AG1186*Settings!$C$13*(INDEX(AG$258:AG$269,$D1195)+INDEX(AG$245:AG$256,$D1195))</f>
        <v/>
      </c>
      <c r="AH1195" s="47">
        <f>AH1186*Settings!$C$13*(INDEX(AH$258:AH$269,$D1195)+INDEX(AH$245:AH$256,$D1195))</f>
        <v/>
      </c>
      <c r="AI1195" s="47">
        <f>AI1186*Settings!$C$13*(INDEX(AI$258:AI$269,$D1195)+INDEX(AI$245:AI$256,$D1195))</f>
        <v/>
      </c>
      <c r="AJ1195" s="47">
        <f>AJ1186*Settings!$C$13*(INDEX(AJ$258:AJ$269,$D1195)+INDEX(AJ$245:AJ$256,$D1195))</f>
        <v/>
      </c>
      <c r="AK1195" s="47">
        <f>AK1186*Settings!$C$13*(INDEX(AK$258:AK$269,$D1195)+INDEX(AK$245:AK$256,$D1195))</f>
        <v/>
      </c>
      <c r="AL1195" s="47">
        <f>AL1186*Settings!$C$13*(INDEX(AL$258:AL$269,$D1195)+INDEX(AL$245:AL$256,$D1195))</f>
        <v/>
      </c>
      <c r="AM1195" s="47">
        <f>AM1186*Settings!$C$13*(INDEX(AM$258:AM$269,$D1195)+INDEX(AM$245:AM$256,$D1195))</f>
        <v/>
      </c>
      <c r="AN1195" s="47">
        <f>AN1186*Settings!$C$13*(INDEX(AN$258:AN$269,$D1195)+INDEX(AN$245:AN$256,$D1195))</f>
        <v/>
      </c>
      <c r="AO1195" s="47">
        <f>AO1186*Settings!$C$13*(INDEX(AO$258:AO$269,$D1195)+INDEX(AO$245:AO$256,$D1195))</f>
        <v/>
      </c>
      <c r="AP1195" s="47">
        <f>AP1186*Settings!$C$13*(INDEX(AP$258:AP$269,$D1195)+INDEX(AP$245:AP$256,$D1195))</f>
        <v/>
      </c>
      <c r="AQ1195" s="47">
        <f>AQ1186*Settings!$C$13*(INDEX(AQ$258:AQ$269,$D1195)+INDEX(AQ$245:AQ$256,$D1195))</f>
        <v/>
      </c>
      <c r="AR1195" s="47">
        <f>AR1186*Settings!$C$13*(INDEX(AR$258:AR$269,$D1195)+INDEX(AR$245:AR$256,$D1195))</f>
        <v/>
      </c>
      <c r="AS1195" s="47">
        <f>AS1186*Settings!$C$13*(INDEX(AS$258:AS$269,$D1195)+INDEX(AS$245:AS$256,$D1195))</f>
        <v/>
      </c>
      <c r="AT1195" s="47">
        <f>AT1186*Settings!$C$13*(INDEX(AT$258:AT$269,$D1195)+INDEX(AT$245:AT$256,$D1195))</f>
        <v/>
      </c>
      <c r="AU1195" s="47">
        <f>AU1186*Settings!$C$13*(INDEX(AU$258:AU$269,$D1195)+INDEX(AU$245:AU$256,$D1195))</f>
        <v/>
      </c>
      <c r="AV1195" s="47">
        <f>AV1186*Settings!$C$13*(INDEX(AV$258:AV$269,$D1195)+INDEX(AV$245:AV$256,$D1195))</f>
        <v/>
      </c>
      <c r="AW1195" s="47">
        <f>AW1186*Settings!$C$13*(INDEX(AW$258:AW$269,$D1195)+INDEX(AW$245:AW$256,$D1195))</f>
        <v/>
      </c>
      <c r="AX1195" s="48">
        <f>REVENUE(AX1186,Settings!$C$13,INDEX(AX$258:AX$269,$D1195)+INDEX(AX$245:AX$256,$D1195))</f>
        <v/>
      </c>
    </row>
    <row r="1196" hidden="1" outlineLevel="2">
      <c r="A1196" s="5" t="inlineStr">
        <is>
          <t>rtx</t>
        </is>
      </c>
      <c r="B1196" s="5" t="inlineStr">
        <is>
          <t>lpg</t>
        </is>
      </c>
      <c r="C1196" s="5" t="inlineStr">
        <is>
          <t>nfm</t>
        </is>
      </c>
      <c r="D1196" s="40">
        <f>INDEX(Inputs!$R$5:$R$132,MATCH($B1196&amp;"|"&amp;$C1196,Inputs!$A$5:$A$132,0))</f>
        <v/>
      </c>
      <c r="E1196" s="39" t="n"/>
      <c r="F1196" s="39" t="n"/>
      <c r="G1196" s="39" t="n"/>
      <c r="H1196" s="5">
        <f>INDEX(Variables!$B$5:$B$105,MATCH($A1196,Variables!$A$5:$A$105,0))&amp;IF($C1196="",""," | "&amp;INDEX(Mapping!$B$5:$B$26,MATCH($C1196,Mapping!$A$5:$A$26,0))&amp;" | "&amp;INDEX(Mapping!$B$30:$B$41,MATCH($B1196,Mapping!$A$30:$A$41,0)))</f>
        <v/>
      </c>
      <c r="I1196" s="5">
        <f>INDEX(Variables!$C$5:$C$105,MATCH($A1196,Variables!$A$5:$A$105,0))</f>
        <v/>
      </c>
      <c r="J1196" s="5">
        <f>INDEX(Variables!$E$5:$E$105,MATCH($A1196,Variables!$A$5:$A$105,0))</f>
        <v/>
      </c>
      <c r="K1196" s="25">
        <f>LOWER(Settings!$C$4)&amp;".mit."&amp;$A1196&amp;IF($C1196="","","."&amp;$C1196&amp;"."&amp;$B1196)&amp;IF(INDEX(Variables!$D$5:$D$105,MATCH($A1196,Variables!$A$5:$A$105,0))="","","."&amp;INDEX(Variables!$D$5:$D$105,MATCH($A1196,Variables!$A$5:$A$105,0)))&amp;"."&amp;K$5</f>
        <v/>
      </c>
      <c r="L1196" s="46">
        <f>L1187*Settings!$C$13*(INDEX(L$258:L$269,$D1196)+INDEX(L$245:L$256,$D1196))</f>
        <v/>
      </c>
      <c r="M1196" s="47">
        <f>M1187*Settings!$C$13*(INDEX(M$258:M$269,$D1196)+INDEX(M$245:M$256,$D1196))</f>
        <v/>
      </c>
      <c r="N1196" s="47">
        <f>N1187*Settings!$C$13*(INDEX(N$258:N$269,$D1196)+INDEX(N$245:N$256,$D1196))</f>
        <v/>
      </c>
      <c r="O1196" s="47">
        <f>O1187*Settings!$C$13*(INDEX(O$258:O$269,$D1196)+INDEX(O$245:O$256,$D1196))</f>
        <v/>
      </c>
      <c r="P1196" s="47">
        <f>P1187*Settings!$C$13*(INDEX(P$258:P$269,$D1196)+INDEX(P$245:P$256,$D1196))</f>
        <v/>
      </c>
      <c r="Q1196" s="47">
        <f>Q1187*Settings!$C$13*(INDEX(Q$258:Q$269,$D1196)+INDEX(Q$245:Q$256,$D1196))</f>
        <v/>
      </c>
      <c r="R1196" s="47">
        <f>R1187*Settings!$C$13*(INDEX(R$258:R$269,$D1196)+INDEX(R$245:R$256,$D1196))</f>
        <v/>
      </c>
      <c r="S1196" s="47">
        <f>S1187*Settings!$C$13*(INDEX(S$258:S$269,$D1196)+INDEX(S$245:S$256,$D1196))</f>
        <v/>
      </c>
      <c r="T1196" s="47">
        <f>T1187*Settings!$C$13*(INDEX(T$258:T$269,$D1196)+INDEX(T$245:T$256,$D1196))</f>
        <v/>
      </c>
      <c r="U1196" s="47">
        <f>U1187*Settings!$C$13*(INDEX(U$258:U$269,$D1196)+INDEX(U$245:U$256,$D1196))</f>
        <v/>
      </c>
      <c r="V1196" s="47">
        <f>V1187*Settings!$C$13*(INDEX(V$258:V$269,$D1196)+INDEX(V$245:V$256,$D1196))</f>
        <v/>
      </c>
      <c r="W1196" s="47">
        <f>W1187*Settings!$C$13*(INDEX(W$258:W$269,$D1196)+INDEX(W$245:W$256,$D1196))</f>
        <v/>
      </c>
      <c r="X1196" s="47">
        <f>X1187*Settings!$C$13*(INDEX(X$258:X$269,$D1196)+INDEX(X$245:X$256,$D1196))</f>
        <v/>
      </c>
      <c r="Y1196" s="47">
        <f>Y1187*Settings!$C$13*(INDEX(Y$258:Y$269,$D1196)+INDEX(Y$245:Y$256,$D1196))</f>
        <v/>
      </c>
      <c r="Z1196" s="47">
        <f>Z1187*Settings!$C$13*(INDEX(Z$258:Z$269,$D1196)+INDEX(Z$245:Z$256,$D1196))</f>
        <v/>
      </c>
      <c r="AA1196" s="47">
        <f>AA1187*Settings!$C$13*(INDEX(AA$258:AA$269,$D1196)+INDEX(AA$245:AA$256,$D1196))</f>
        <v/>
      </c>
      <c r="AB1196" s="47">
        <f>AB1187*Settings!$C$13*(INDEX(AB$258:AB$269,$D1196)+INDEX(AB$245:AB$256,$D1196))</f>
        <v/>
      </c>
      <c r="AC1196" s="47">
        <f>AC1187*Settings!$C$13*(INDEX(AC$258:AC$269,$D1196)+INDEX(AC$245:AC$256,$D1196))</f>
        <v/>
      </c>
      <c r="AD1196" s="48">
        <f>REVENUE(AD1187,Settings!$C$13,INDEX(AD$258:AD$269,$D1196)+INDEX(AD$245:AD$256,$D1196))</f>
        <v/>
      </c>
      <c r="AE1196" s="25">
        <f>LOWER(Settings!$C$4)&amp;".mit."&amp;$A1196&amp;IF($C1196="","","."&amp;$C1196&amp;"."&amp;$B1196)&amp;IF(INDEX(Variables!$D$5:$D$105,MATCH($A1196,Variables!$A$5:$A$105,0))="","","."&amp;INDEX(Variables!$D$5:$D$105,MATCH($A1196,Variables!$A$5:$A$105,0)))&amp;"."&amp;AE$5</f>
        <v/>
      </c>
      <c r="AF1196" s="46">
        <f>AF1187*Settings!$C$13*(INDEX(AF$258:AF$269,$D1196)+INDEX(AF$245:AF$256,$D1196))</f>
        <v/>
      </c>
      <c r="AG1196" s="47">
        <f>AG1187*Settings!$C$13*(INDEX(AG$258:AG$269,$D1196)+INDEX(AG$245:AG$256,$D1196))</f>
        <v/>
      </c>
      <c r="AH1196" s="47">
        <f>AH1187*Settings!$C$13*(INDEX(AH$258:AH$269,$D1196)+INDEX(AH$245:AH$256,$D1196))</f>
        <v/>
      </c>
      <c r="AI1196" s="47">
        <f>AI1187*Settings!$C$13*(INDEX(AI$258:AI$269,$D1196)+INDEX(AI$245:AI$256,$D1196))</f>
        <v/>
      </c>
      <c r="AJ1196" s="47">
        <f>AJ1187*Settings!$C$13*(INDEX(AJ$258:AJ$269,$D1196)+INDEX(AJ$245:AJ$256,$D1196))</f>
        <v/>
      </c>
      <c r="AK1196" s="47">
        <f>AK1187*Settings!$C$13*(INDEX(AK$258:AK$269,$D1196)+INDEX(AK$245:AK$256,$D1196))</f>
        <v/>
      </c>
      <c r="AL1196" s="47">
        <f>AL1187*Settings!$C$13*(INDEX(AL$258:AL$269,$D1196)+INDEX(AL$245:AL$256,$D1196))</f>
        <v/>
      </c>
      <c r="AM1196" s="47">
        <f>AM1187*Settings!$C$13*(INDEX(AM$258:AM$269,$D1196)+INDEX(AM$245:AM$256,$D1196))</f>
        <v/>
      </c>
      <c r="AN1196" s="47">
        <f>AN1187*Settings!$C$13*(INDEX(AN$258:AN$269,$D1196)+INDEX(AN$245:AN$256,$D1196))</f>
        <v/>
      </c>
      <c r="AO1196" s="47">
        <f>AO1187*Settings!$C$13*(INDEX(AO$258:AO$269,$D1196)+INDEX(AO$245:AO$256,$D1196))</f>
        <v/>
      </c>
      <c r="AP1196" s="47">
        <f>AP1187*Settings!$C$13*(INDEX(AP$258:AP$269,$D1196)+INDEX(AP$245:AP$256,$D1196))</f>
        <v/>
      </c>
      <c r="AQ1196" s="47">
        <f>AQ1187*Settings!$C$13*(INDEX(AQ$258:AQ$269,$D1196)+INDEX(AQ$245:AQ$256,$D1196))</f>
        <v/>
      </c>
      <c r="AR1196" s="47">
        <f>AR1187*Settings!$C$13*(INDEX(AR$258:AR$269,$D1196)+INDEX(AR$245:AR$256,$D1196))</f>
        <v/>
      </c>
      <c r="AS1196" s="47">
        <f>AS1187*Settings!$C$13*(INDEX(AS$258:AS$269,$D1196)+INDEX(AS$245:AS$256,$D1196))</f>
        <v/>
      </c>
      <c r="AT1196" s="47">
        <f>AT1187*Settings!$C$13*(INDEX(AT$258:AT$269,$D1196)+INDEX(AT$245:AT$256,$D1196))</f>
        <v/>
      </c>
      <c r="AU1196" s="47">
        <f>AU1187*Settings!$C$13*(INDEX(AU$258:AU$269,$D1196)+INDEX(AU$245:AU$256,$D1196))</f>
        <v/>
      </c>
      <c r="AV1196" s="47">
        <f>AV1187*Settings!$C$13*(INDEX(AV$258:AV$269,$D1196)+INDEX(AV$245:AV$256,$D1196))</f>
        <v/>
      </c>
      <c r="AW1196" s="47">
        <f>AW1187*Settings!$C$13*(INDEX(AW$258:AW$269,$D1196)+INDEX(AW$245:AW$256,$D1196))</f>
        <v/>
      </c>
      <c r="AX1196" s="48">
        <f>REVENUE(AX1187,Settings!$C$13,INDEX(AX$258:AX$269,$D1196)+INDEX(AX$245:AX$256,$D1196))</f>
        <v/>
      </c>
    </row>
    <row r="1197" hidden="1" outlineLevel="2">
      <c r="A1197" s="5" t="inlineStr">
        <is>
          <t>rtx</t>
        </is>
      </c>
      <c r="B1197" s="5" t="inlineStr">
        <is>
          <t>ker</t>
        </is>
      </c>
      <c r="C1197" s="5" t="inlineStr">
        <is>
          <t>nfm</t>
        </is>
      </c>
      <c r="D1197" s="40">
        <f>INDEX(Inputs!$R$5:$R$132,MATCH($B1197&amp;"|"&amp;$C1197,Inputs!$A$5:$A$132,0))</f>
        <v/>
      </c>
      <c r="E1197" s="39" t="n"/>
      <c r="F1197" s="39" t="n"/>
      <c r="G1197" s="39" t="n"/>
      <c r="H1197" s="5">
        <f>INDEX(Variables!$B$5:$B$105,MATCH($A1197,Variables!$A$5:$A$105,0))&amp;IF($C1197="",""," | "&amp;INDEX(Mapping!$B$5:$B$26,MATCH($C1197,Mapping!$A$5:$A$26,0))&amp;" | "&amp;INDEX(Mapping!$B$30:$B$41,MATCH($B1197,Mapping!$A$30:$A$41,0)))</f>
        <v/>
      </c>
      <c r="I1197" s="5">
        <f>INDEX(Variables!$C$5:$C$105,MATCH($A1197,Variables!$A$5:$A$105,0))</f>
        <v/>
      </c>
      <c r="J1197" s="5">
        <f>INDEX(Variables!$E$5:$E$105,MATCH($A1197,Variables!$A$5:$A$105,0))</f>
        <v/>
      </c>
      <c r="K1197" s="25">
        <f>LOWER(Settings!$C$4)&amp;".mit."&amp;$A1197&amp;IF($C1197="","","."&amp;$C1197&amp;"."&amp;$B1197)&amp;IF(INDEX(Variables!$D$5:$D$105,MATCH($A1197,Variables!$A$5:$A$105,0))="","","."&amp;INDEX(Variables!$D$5:$D$105,MATCH($A1197,Variables!$A$5:$A$105,0)))&amp;"."&amp;K$5</f>
        <v/>
      </c>
      <c r="L1197" s="46">
        <f>L1188*Settings!$C$13*(INDEX(L$258:L$269,$D1197)+INDEX(L$245:L$256,$D1197))</f>
        <v/>
      </c>
      <c r="M1197" s="47">
        <f>M1188*Settings!$C$13*(INDEX(M$258:M$269,$D1197)+INDEX(M$245:M$256,$D1197))</f>
        <v/>
      </c>
      <c r="N1197" s="47">
        <f>N1188*Settings!$C$13*(INDEX(N$258:N$269,$D1197)+INDEX(N$245:N$256,$D1197))</f>
        <v/>
      </c>
      <c r="O1197" s="47">
        <f>O1188*Settings!$C$13*(INDEX(O$258:O$269,$D1197)+INDEX(O$245:O$256,$D1197))</f>
        <v/>
      </c>
      <c r="P1197" s="47">
        <f>P1188*Settings!$C$13*(INDEX(P$258:P$269,$D1197)+INDEX(P$245:P$256,$D1197))</f>
        <v/>
      </c>
      <c r="Q1197" s="47">
        <f>Q1188*Settings!$C$13*(INDEX(Q$258:Q$269,$D1197)+INDEX(Q$245:Q$256,$D1197))</f>
        <v/>
      </c>
      <c r="R1197" s="47">
        <f>R1188*Settings!$C$13*(INDEX(R$258:R$269,$D1197)+INDEX(R$245:R$256,$D1197))</f>
        <v/>
      </c>
      <c r="S1197" s="47">
        <f>S1188*Settings!$C$13*(INDEX(S$258:S$269,$D1197)+INDEX(S$245:S$256,$D1197))</f>
        <v/>
      </c>
      <c r="T1197" s="47">
        <f>T1188*Settings!$C$13*(INDEX(T$258:T$269,$D1197)+INDEX(T$245:T$256,$D1197))</f>
        <v/>
      </c>
      <c r="U1197" s="47">
        <f>U1188*Settings!$C$13*(INDEX(U$258:U$269,$D1197)+INDEX(U$245:U$256,$D1197))</f>
        <v/>
      </c>
      <c r="V1197" s="47">
        <f>V1188*Settings!$C$13*(INDEX(V$258:V$269,$D1197)+INDEX(V$245:V$256,$D1197))</f>
        <v/>
      </c>
      <c r="W1197" s="47">
        <f>W1188*Settings!$C$13*(INDEX(W$258:W$269,$D1197)+INDEX(W$245:W$256,$D1197))</f>
        <v/>
      </c>
      <c r="X1197" s="47">
        <f>X1188*Settings!$C$13*(INDEX(X$258:X$269,$D1197)+INDEX(X$245:X$256,$D1197))</f>
        <v/>
      </c>
      <c r="Y1197" s="47">
        <f>Y1188*Settings!$C$13*(INDEX(Y$258:Y$269,$D1197)+INDEX(Y$245:Y$256,$D1197))</f>
        <v/>
      </c>
      <c r="Z1197" s="47">
        <f>Z1188*Settings!$C$13*(INDEX(Z$258:Z$269,$D1197)+INDEX(Z$245:Z$256,$D1197))</f>
        <v/>
      </c>
      <c r="AA1197" s="47">
        <f>AA1188*Settings!$C$13*(INDEX(AA$258:AA$269,$D1197)+INDEX(AA$245:AA$256,$D1197))</f>
        <v/>
      </c>
      <c r="AB1197" s="47">
        <f>AB1188*Settings!$C$13*(INDEX(AB$258:AB$269,$D1197)+INDEX(AB$245:AB$256,$D1197))</f>
        <v/>
      </c>
      <c r="AC1197" s="47">
        <f>AC1188*Settings!$C$13*(INDEX(AC$258:AC$269,$D1197)+INDEX(AC$245:AC$256,$D1197))</f>
        <v/>
      </c>
      <c r="AD1197" s="48">
        <f>REVENUE(AD1188,Settings!$C$13,INDEX(AD$258:AD$269,$D1197)+INDEX(AD$245:AD$256,$D1197))</f>
        <v/>
      </c>
      <c r="AE1197" s="25">
        <f>LOWER(Settings!$C$4)&amp;".mit."&amp;$A1197&amp;IF($C1197="","","."&amp;$C1197&amp;"."&amp;$B1197)&amp;IF(INDEX(Variables!$D$5:$D$105,MATCH($A1197,Variables!$A$5:$A$105,0))="","","."&amp;INDEX(Variables!$D$5:$D$105,MATCH($A1197,Variables!$A$5:$A$105,0)))&amp;"."&amp;AE$5</f>
        <v/>
      </c>
      <c r="AF1197" s="46">
        <f>AF1188*Settings!$C$13*(INDEX(AF$258:AF$269,$D1197)+INDEX(AF$245:AF$256,$D1197))</f>
        <v/>
      </c>
      <c r="AG1197" s="47">
        <f>AG1188*Settings!$C$13*(INDEX(AG$258:AG$269,$D1197)+INDEX(AG$245:AG$256,$D1197))</f>
        <v/>
      </c>
      <c r="AH1197" s="47">
        <f>AH1188*Settings!$C$13*(INDEX(AH$258:AH$269,$D1197)+INDEX(AH$245:AH$256,$D1197))</f>
        <v/>
      </c>
      <c r="AI1197" s="47">
        <f>AI1188*Settings!$C$13*(INDEX(AI$258:AI$269,$D1197)+INDEX(AI$245:AI$256,$D1197))</f>
        <v/>
      </c>
      <c r="AJ1197" s="47">
        <f>AJ1188*Settings!$C$13*(INDEX(AJ$258:AJ$269,$D1197)+INDEX(AJ$245:AJ$256,$D1197))</f>
        <v/>
      </c>
      <c r="AK1197" s="47">
        <f>AK1188*Settings!$C$13*(INDEX(AK$258:AK$269,$D1197)+INDEX(AK$245:AK$256,$D1197))</f>
        <v/>
      </c>
      <c r="AL1197" s="47">
        <f>AL1188*Settings!$C$13*(INDEX(AL$258:AL$269,$D1197)+INDEX(AL$245:AL$256,$D1197))</f>
        <v/>
      </c>
      <c r="AM1197" s="47">
        <f>AM1188*Settings!$C$13*(INDEX(AM$258:AM$269,$D1197)+INDEX(AM$245:AM$256,$D1197))</f>
        <v/>
      </c>
      <c r="AN1197" s="47">
        <f>AN1188*Settings!$C$13*(INDEX(AN$258:AN$269,$D1197)+INDEX(AN$245:AN$256,$D1197))</f>
        <v/>
      </c>
      <c r="AO1197" s="47">
        <f>AO1188*Settings!$C$13*(INDEX(AO$258:AO$269,$D1197)+INDEX(AO$245:AO$256,$D1197))</f>
        <v/>
      </c>
      <c r="AP1197" s="47">
        <f>AP1188*Settings!$C$13*(INDEX(AP$258:AP$269,$D1197)+INDEX(AP$245:AP$256,$D1197))</f>
        <v/>
      </c>
      <c r="AQ1197" s="47">
        <f>AQ1188*Settings!$C$13*(INDEX(AQ$258:AQ$269,$D1197)+INDEX(AQ$245:AQ$256,$D1197))</f>
        <v/>
      </c>
      <c r="AR1197" s="47">
        <f>AR1188*Settings!$C$13*(INDEX(AR$258:AR$269,$D1197)+INDEX(AR$245:AR$256,$D1197))</f>
        <v/>
      </c>
      <c r="AS1197" s="47">
        <f>AS1188*Settings!$C$13*(INDEX(AS$258:AS$269,$D1197)+INDEX(AS$245:AS$256,$D1197))</f>
        <v/>
      </c>
      <c r="AT1197" s="47">
        <f>AT1188*Settings!$C$13*(INDEX(AT$258:AT$269,$D1197)+INDEX(AT$245:AT$256,$D1197))</f>
        <v/>
      </c>
      <c r="AU1197" s="47">
        <f>AU1188*Settings!$C$13*(INDEX(AU$258:AU$269,$D1197)+INDEX(AU$245:AU$256,$D1197))</f>
        <v/>
      </c>
      <c r="AV1197" s="47">
        <f>AV1188*Settings!$C$13*(INDEX(AV$258:AV$269,$D1197)+INDEX(AV$245:AV$256,$D1197))</f>
        <v/>
      </c>
      <c r="AW1197" s="47">
        <f>AW1188*Settings!$C$13*(INDEX(AW$258:AW$269,$D1197)+INDEX(AW$245:AW$256,$D1197))</f>
        <v/>
      </c>
      <c r="AX1197" s="48">
        <f>REVENUE(AX1188,Settings!$C$13,INDEX(AX$258:AX$269,$D1197)+INDEX(AX$245:AX$256,$D1197))</f>
        <v/>
      </c>
    </row>
    <row r="1198" hidden="1" outlineLevel="2">
      <c r="A1198" s="5" t="inlineStr">
        <is>
          <t>rtx</t>
        </is>
      </c>
      <c r="B1198" s="5" t="inlineStr">
        <is>
          <t>oop</t>
        </is>
      </c>
      <c r="C1198" s="5" t="inlineStr">
        <is>
          <t>nfm</t>
        </is>
      </c>
      <c r="D1198" s="40">
        <f>INDEX(Inputs!$R$5:$R$132,MATCH($B1198&amp;"|"&amp;$C1198,Inputs!$A$5:$A$132,0))</f>
        <v/>
      </c>
      <c r="E1198" s="39" t="n"/>
      <c r="F1198" s="39" t="n"/>
      <c r="G1198" s="39" t="n"/>
      <c r="H1198" s="5">
        <f>INDEX(Variables!$B$5:$B$105,MATCH($A1198,Variables!$A$5:$A$105,0))&amp;IF($C1198="",""," | "&amp;INDEX(Mapping!$B$5:$B$26,MATCH($C1198,Mapping!$A$5:$A$26,0))&amp;" | "&amp;INDEX(Mapping!$B$30:$B$41,MATCH($B1198,Mapping!$A$30:$A$41,0)))</f>
        <v/>
      </c>
      <c r="I1198" s="5">
        <f>INDEX(Variables!$C$5:$C$105,MATCH($A1198,Variables!$A$5:$A$105,0))</f>
        <v/>
      </c>
      <c r="J1198" s="5">
        <f>INDEX(Variables!$E$5:$E$105,MATCH($A1198,Variables!$A$5:$A$105,0))</f>
        <v/>
      </c>
      <c r="K1198" s="25">
        <f>LOWER(Settings!$C$4)&amp;".mit."&amp;$A1198&amp;IF($C1198="","","."&amp;$C1198&amp;"."&amp;$B1198)&amp;IF(INDEX(Variables!$D$5:$D$105,MATCH($A1198,Variables!$A$5:$A$105,0))="","","."&amp;INDEX(Variables!$D$5:$D$105,MATCH($A1198,Variables!$A$5:$A$105,0)))&amp;"."&amp;K$5</f>
        <v/>
      </c>
      <c r="L1198" s="46">
        <f>L1189*Settings!$C$13*(INDEX(L$258:L$269,$D1198)+INDEX(L$245:L$256,$D1198))</f>
        <v/>
      </c>
      <c r="M1198" s="47">
        <f>M1189*Settings!$C$13*(INDEX(M$258:M$269,$D1198)+INDEX(M$245:M$256,$D1198))</f>
        <v/>
      </c>
      <c r="N1198" s="47">
        <f>N1189*Settings!$C$13*(INDEX(N$258:N$269,$D1198)+INDEX(N$245:N$256,$D1198))</f>
        <v/>
      </c>
      <c r="O1198" s="47">
        <f>O1189*Settings!$C$13*(INDEX(O$258:O$269,$D1198)+INDEX(O$245:O$256,$D1198))</f>
        <v/>
      </c>
      <c r="P1198" s="47">
        <f>P1189*Settings!$C$13*(INDEX(P$258:P$269,$D1198)+INDEX(P$245:P$256,$D1198))</f>
        <v/>
      </c>
      <c r="Q1198" s="47">
        <f>Q1189*Settings!$C$13*(INDEX(Q$258:Q$269,$D1198)+INDEX(Q$245:Q$256,$D1198))</f>
        <v/>
      </c>
      <c r="R1198" s="47">
        <f>R1189*Settings!$C$13*(INDEX(R$258:R$269,$D1198)+INDEX(R$245:R$256,$D1198))</f>
        <v/>
      </c>
      <c r="S1198" s="47">
        <f>S1189*Settings!$C$13*(INDEX(S$258:S$269,$D1198)+INDEX(S$245:S$256,$D1198))</f>
        <v/>
      </c>
      <c r="T1198" s="47">
        <f>T1189*Settings!$C$13*(INDEX(T$258:T$269,$D1198)+INDEX(T$245:T$256,$D1198))</f>
        <v/>
      </c>
      <c r="U1198" s="47">
        <f>U1189*Settings!$C$13*(INDEX(U$258:U$269,$D1198)+INDEX(U$245:U$256,$D1198))</f>
        <v/>
      </c>
      <c r="V1198" s="47">
        <f>V1189*Settings!$C$13*(INDEX(V$258:V$269,$D1198)+INDEX(V$245:V$256,$D1198))</f>
        <v/>
      </c>
      <c r="W1198" s="47">
        <f>W1189*Settings!$C$13*(INDEX(W$258:W$269,$D1198)+INDEX(W$245:W$256,$D1198))</f>
        <v/>
      </c>
      <c r="X1198" s="47">
        <f>X1189*Settings!$C$13*(INDEX(X$258:X$269,$D1198)+INDEX(X$245:X$256,$D1198))</f>
        <v/>
      </c>
      <c r="Y1198" s="47">
        <f>Y1189*Settings!$C$13*(INDEX(Y$258:Y$269,$D1198)+INDEX(Y$245:Y$256,$D1198))</f>
        <v/>
      </c>
      <c r="Z1198" s="47">
        <f>Z1189*Settings!$C$13*(INDEX(Z$258:Z$269,$D1198)+INDEX(Z$245:Z$256,$D1198))</f>
        <v/>
      </c>
      <c r="AA1198" s="47">
        <f>AA1189*Settings!$C$13*(INDEX(AA$258:AA$269,$D1198)+INDEX(AA$245:AA$256,$D1198))</f>
        <v/>
      </c>
      <c r="AB1198" s="47">
        <f>AB1189*Settings!$C$13*(INDEX(AB$258:AB$269,$D1198)+INDEX(AB$245:AB$256,$D1198))</f>
        <v/>
      </c>
      <c r="AC1198" s="47">
        <f>AC1189*Settings!$C$13*(INDEX(AC$258:AC$269,$D1198)+INDEX(AC$245:AC$256,$D1198))</f>
        <v/>
      </c>
      <c r="AD1198" s="48">
        <f>REVENUE(AD1189,Settings!$C$13,INDEX(AD$258:AD$269,$D1198)+INDEX(AD$245:AD$256,$D1198))</f>
        <v/>
      </c>
      <c r="AE1198" s="25">
        <f>LOWER(Settings!$C$4)&amp;".mit."&amp;$A1198&amp;IF($C1198="","","."&amp;$C1198&amp;"."&amp;$B1198)&amp;IF(INDEX(Variables!$D$5:$D$105,MATCH($A1198,Variables!$A$5:$A$105,0))="","","."&amp;INDEX(Variables!$D$5:$D$105,MATCH($A1198,Variables!$A$5:$A$105,0)))&amp;"."&amp;AE$5</f>
        <v/>
      </c>
      <c r="AF1198" s="46">
        <f>AF1189*Settings!$C$13*(INDEX(AF$258:AF$269,$D1198)+INDEX(AF$245:AF$256,$D1198))</f>
        <v/>
      </c>
      <c r="AG1198" s="47">
        <f>AG1189*Settings!$C$13*(INDEX(AG$258:AG$269,$D1198)+INDEX(AG$245:AG$256,$D1198))</f>
        <v/>
      </c>
      <c r="AH1198" s="47">
        <f>AH1189*Settings!$C$13*(INDEX(AH$258:AH$269,$D1198)+INDEX(AH$245:AH$256,$D1198))</f>
        <v/>
      </c>
      <c r="AI1198" s="47">
        <f>AI1189*Settings!$C$13*(INDEX(AI$258:AI$269,$D1198)+INDEX(AI$245:AI$256,$D1198))</f>
        <v/>
      </c>
      <c r="AJ1198" s="47">
        <f>AJ1189*Settings!$C$13*(INDEX(AJ$258:AJ$269,$D1198)+INDEX(AJ$245:AJ$256,$D1198))</f>
        <v/>
      </c>
      <c r="AK1198" s="47">
        <f>AK1189*Settings!$C$13*(INDEX(AK$258:AK$269,$D1198)+INDEX(AK$245:AK$256,$D1198))</f>
        <v/>
      </c>
      <c r="AL1198" s="47">
        <f>AL1189*Settings!$C$13*(INDEX(AL$258:AL$269,$D1198)+INDEX(AL$245:AL$256,$D1198))</f>
        <v/>
      </c>
      <c r="AM1198" s="47">
        <f>AM1189*Settings!$C$13*(INDEX(AM$258:AM$269,$D1198)+INDEX(AM$245:AM$256,$D1198))</f>
        <v/>
      </c>
      <c r="AN1198" s="47">
        <f>AN1189*Settings!$C$13*(INDEX(AN$258:AN$269,$D1198)+INDEX(AN$245:AN$256,$D1198))</f>
        <v/>
      </c>
      <c r="AO1198" s="47">
        <f>AO1189*Settings!$C$13*(INDEX(AO$258:AO$269,$D1198)+INDEX(AO$245:AO$256,$D1198))</f>
        <v/>
      </c>
      <c r="AP1198" s="47">
        <f>AP1189*Settings!$C$13*(INDEX(AP$258:AP$269,$D1198)+INDEX(AP$245:AP$256,$D1198))</f>
        <v/>
      </c>
      <c r="AQ1198" s="47">
        <f>AQ1189*Settings!$C$13*(INDEX(AQ$258:AQ$269,$D1198)+INDEX(AQ$245:AQ$256,$D1198))</f>
        <v/>
      </c>
      <c r="AR1198" s="47">
        <f>AR1189*Settings!$C$13*(INDEX(AR$258:AR$269,$D1198)+INDEX(AR$245:AR$256,$D1198))</f>
        <v/>
      </c>
      <c r="AS1198" s="47">
        <f>AS1189*Settings!$C$13*(INDEX(AS$258:AS$269,$D1198)+INDEX(AS$245:AS$256,$D1198))</f>
        <v/>
      </c>
      <c r="AT1198" s="47">
        <f>AT1189*Settings!$C$13*(INDEX(AT$258:AT$269,$D1198)+INDEX(AT$245:AT$256,$D1198))</f>
        <v/>
      </c>
      <c r="AU1198" s="47">
        <f>AU1189*Settings!$C$13*(INDEX(AU$258:AU$269,$D1198)+INDEX(AU$245:AU$256,$D1198))</f>
        <v/>
      </c>
      <c r="AV1198" s="47">
        <f>AV1189*Settings!$C$13*(INDEX(AV$258:AV$269,$D1198)+INDEX(AV$245:AV$256,$D1198))</f>
        <v/>
      </c>
      <c r="AW1198" s="47">
        <f>AW1189*Settings!$C$13*(INDEX(AW$258:AW$269,$D1198)+INDEX(AW$245:AW$256,$D1198))</f>
        <v/>
      </c>
      <c r="AX1198" s="48">
        <f>REVENUE(AX1189,Settings!$C$13,INDEX(AX$258:AX$269,$D1198)+INDEX(AX$245:AX$256,$D1198))</f>
        <v/>
      </c>
    </row>
    <row r="1199" hidden="1" outlineLevel="2">
      <c r="A1199" s="5" t="inlineStr">
        <is>
          <t>rtx</t>
        </is>
      </c>
      <c r="B1199" s="5" t="inlineStr">
        <is>
          <t>bio</t>
        </is>
      </c>
      <c r="C1199" s="5" t="inlineStr">
        <is>
          <t>nfm</t>
        </is>
      </c>
      <c r="D1199" s="40">
        <f>INDEX(Inputs!$R$5:$R$132,MATCH($B1199&amp;"|"&amp;$C1199,Inputs!$A$5:$A$132,0))</f>
        <v/>
      </c>
      <c r="E1199" s="39" t="n"/>
      <c r="F1199" s="39" t="n"/>
      <c r="G1199" s="39" t="n"/>
      <c r="H1199" s="5">
        <f>INDEX(Variables!$B$5:$B$105,MATCH($A1199,Variables!$A$5:$A$105,0))&amp;IF($C1199="",""," | "&amp;INDEX(Mapping!$B$5:$B$26,MATCH($C1199,Mapping!$A$5:$A$26,0))&amp;" | "&amp;INDEX(Mapping!$B$30:$B$41,MATCH($B1199,Mapping!$A$30:$A$41,0)))</f>
        <v/>
      </c>
      <c r="I1199" s="5">
        <f>INDEX(Variables!$C$5:$C$105,MATCH($A1199,Variables!$A$5:$A$105,0))</f>
        <v/>
      </c>
      <c r="J1199" s="5">
        <f>INDEX(Variables!$E$5:$E$105,MATCH($A1199,Variables!$A$5:$A$105,0))</f>
        <v/>
      </c>
      <c r="K1199" s="25">
        <f>LOWER(Settings!$C$4)&amp;".mit."&amp;$A1199&amp;IF($C1199="","","."&amp;$C1199&amp;"."&amp;$B1199)&amp;IF(INDEX(Variables!$D$5:$D$105,MATCH($A1199,Variables!$A$5:$A$105,0))="","","."&amp;INDEX(Variables!$D$5:$D$105,MATCH($A1199,Variables!$A$5:$A$105,0)))&amp;"."&amp;K$5</f>
        <v/>
      </c>
      <c r="L1199" s="46">
        <f>L1190*Settings!$C$13*(INDEX(L$258:L$269,$D1199)+INDEX(L$245:L$256,$D1199))</f>
        <v/>
      </c>
      <c r="M1199" s="47">
        <f>M1190*Settings!$C$13*(INDEX(M$258:M$269,$D1199)+INDEX(M$245:M$256,$D1199))</f>
        <v/>
      </c>
      <c r="N1199" s="47">
        <f>N1190*Settings!$C$13*(INDEX(N$258:N$269,$D1199)+INDEX(N$245:N$256,$D1199))</f>
        <v/>
      </c>
      <c r="O1199" s="47">
        <f>O1190*Settings!$C$13*(INDEX(O$258:O$269,$D1199)+INDEX(O$245:O$256,$D1199))</f>
        <v/>
      </c>
      <c r="P1199" s="47">
        <f>P1190*Settings!$C$13*(INDEX(P$258:P$269,$D1199)+INDEX(P$245:P$256,$D1199))</f>
        <v/>
      </c>
      <c r="Q1199" s="47">
        <f>Q1190*Settings!$C$13*(INDEX(Q$258:Q$269,$D1199)+INDEX(Q$245:Q$256,$D1199))</f>
        <v/>
      </c>
      <c r="R1199" s="47">
        <f>R1190*Settings!$C$13*(INDEX(R$258:R$269,$D1199)+INDEX(R$245:R$256,$D1199))</f>
        <v/>
      </c>
      <c r="S1199" s="47">
        <f>S1190*Settings!$C$13*(INDEX(S$258:S$269,$D1199)+INDEX(S$245:S$256,$D1199))</f>
        <v/>
      </c>
      <c r="T1199" s="47">
        <f>T1190*Settings!$C$13*(INDEX(T$258:T$269,$D1199)+INDEX(T$245:T$256,$D1199))</f>
        <v/>
      </c>
      <c r="U1199" s="47">
        <f>U1190*Settings!$C$13*(INDEX(U$258:U$269,$D1199)+INDEX(U$245:U$256,$D1199))</f>
        <v/>
      </c>
      <c r="V1199" s="47">
        <f>V1190*Settings!$C$13*(INDEX(V$258:V$269,$D1199)+INDEX(V$245:V$256,$D1199))</f>
        <v/>
      </c>
      <c r="W1199" s="47">
        <f>W1190*Settings!$C$13*(INDEX(W$258:W$269,$D1199)+INDEX(W$245:W$256,$D1199))</f>
        <v/>
      </c>
      <c r="X1199" s="47">
        <f>X1190*Settings!$C$13*(INDEX(X$258:X$269,$D1199)+INDEX(X$245:X$256,$D1199))</f>
        <v/>
      </c>
      <c r="Y1199" s="47">
        <f>Y1190*Settings!$C$13*(INDEX(Y$258:Y$269,$D1199)+INDEX(Y$245:Y$256,$D1199))</f>
        <v/>
      </c>
      <c r="Z1199" s="47">
        <f>Z1190*Settings!$C$13*(INDEX(Z$258:Z$269,$D1199)+INDEX(Z$245:Z$256,$D1199))</f>
        <v/>
      </c>
      <c r="AA1199" s="47">
        <f>AA1190*Settings!$C$13*(INDEX(AA$258:AA$269,$D1199)+INDEX(AA$245:AA$256,$D1199))</f>
        <v/>
      </c>
      <c r="AB1199" s="47">
        <f>AB1190*Settings!$C$13*(INDEX(AB$258:AB$269,$D1199)+INDEX(AB$245:AB$256,$D1199))</f>
        <v/>
      </c>
      <c r="AC1199" s="47">
        <f>AC1190*Settings!$C$13*(INDEX(AC$258:AC$269,$D1199)+INDEX(AC$245:AC$256,$D1199))</f>
        <v/>
      </c>
      <c r="AD1199" s="48">
        <f>REVENUE(AD1190,Settings!$C$13,INDEX(AD$258:AD$269,$D1199)+INDEX(AD$245:AD$256,$D1199))</f>
        <v/>
      </c>
      <c r="AE1199" s="25">
        <f>LOWER(Settings!$C$4)&amp;".mit."&amp;$A1199&amp;IF($C1199="","","."&amp;$C1199&amp;"."&amp;$B1199)&amp;IF(INDEX(Variables!$D$5:$D$105,MATCH($A1199,Variables!$A$5:$A$105,0))="","","."&amp;INDEX(Variables!$D$5:$D$105,MATCH($A1199,Variables!$A$5:$A$105,0)))&amp;"."&amp;AE$5</f>
        <v/>
      </c>
      <c r="AF1199" s="46">
        <f>AF1190*Settings!$C$13*(INDEX(AF$258:AF$269,$D1199)+INDEX(AF$245:AF$256,$D1199))</f>
        <v/>
      </c>
      <c r="AG1199" s="47">
        <f>AG1190*Settings!$C$13*(INDEX(AG$258:AG$269,$D1199)+INDEX(AG$245:AG$256,$D1199))</f>
        <v/>
      </c>
      <c r="AH1199" s="47">
        <f>AH1190*Settings!$C$13*(INDEX(AH$258:AH$269,$D1199)+INDEX(AH$245:AH$256,$D1199))</f>
        <v/>
      </c>
      <c r="AI1199" s="47">
        <f>AI1190*Settings!$C$13*(INDEX(AI$258:AI$269,$D1199)+INDEX(AI$245:AI$256,$D1199))</f>
        <v/>
      </c>
      <c r="AJ1199" s="47">
        <f>AJ1190*Settings!$C$13*(INDEX(AJ$258:AJ$269,$D1199)+INDEX(AJ$245:AJ$256,$D1199))</f>
        <v/>
      </c>
      <c r="AK1199" s="47">
        <f>AK1190*Settings!$C$13*(INDEX(AK$258:AK$269,$D1199)+INDEX(AK$245:AK$256,$D1199))</f>
        <v/>
      </c>
      <c r="AL1199" s="47">
        <f>AL1190*Settings!$C$13*(INDEX(AL$258:AL$269,$D1199)+INDEX(AL$245:AL$256,$D1199))</f>
        <v/>
      </c>
      <c r="AM1199" s="47">
        <f>AM1190*Settings!$C$13*(INDEX(AM$258:AM$269,$D1199)+INDEX(AM$245:AM$256,$D1199))</f>
        <v/>
      </c>
      <c r="AN1199" s="47">
        <f>AN1190*Settings!$C$13*(INDEX(AN$258:AN$269,$D1199)+INDEX(AN$245:AN$256,$D1199))</f>
        <v/>
      </c>
      <c r="AO1199" s="47">
        <f>AO1190*Settings!$C$13*(INDEX(AO$258:AO$269,$D1199)+INDEX(AO$245:AO$256,$D1199))</f>
        <v/>
      </c>
      <c r="AP1199" s="47">
        <f>AP1190*Settings!$C$13*(INDEX(AP$258:AP$269,$D1199)+INDEX(AP$245:AP$256,$D1199))</f>
        <v/>
      </c>
      <c r="AQ1199" s="47">
        <f>AQ1190*Settings!$C$13*(INDEX(AQ$258:AQ$269,$D1199)+INDEX(AQ$245:AQ$256,$D1199))</f>
        <v/>
      </c>
      <c r="AR1199" s="47">
        <f>AR1190*Settings!$C$13*(INDEX(AR$258:AR$269,$D1199)+INDEX(AR$245:AR$256,$D1199))</f>
        <v/>
      </c>
      <c r="AS1199" s="47">
        <f>AS1190*Settings!$C$13*(INDEX(AS$258:AS$269,$D1199)+INDEX(AS$245:AS$256,$D1199))</f>
        <v/>
      </c>
      <c r="AT1199" s="47">
        <f>AT1190*Settings!$C$13*(INDEX(AT$258:AT$269,$D1199)+INDEX(AT$245:AT$256,$D1199))</f>
        <v/>
      </c>
      <c r="AU1199" s="47">
        <f>AU1190*Settings!$C$13*(INDEX(AU$258:AU$269,$D1199)+INDEX(AU$245:AU$256,$D1199))</f>
        <v/>
      </c>
      <c r="AV1199" s="47">
        <f>AV1190*Settings!$C$13*(INDEX(AV$258:AV$269,$D1199)+INDEX(AV$245:AV$256,$D1199))</f>
        <v/>
      </c>
      <c r="AW1199" s="47">
        <f>AW1190*Settings!$C$13*(INDEX(AW$258:AW$269,$D1199)+INDEX(AW$245:AW$256,$D1199))</f>
        <v/>
      </c>
      <c r="AX1199" s="48">
        <f>REVENUE(AX1190,Settings!$C$13,INDEX(AX$258:AX$269,$D1199)+INDEX(AX$245:AX$256,$D1199))</f>
        <v/>
      </c>
    </row>
    <row r="1200" hidden="1" outlineLevel="2"/>
    <row r="1201" hidden="1" outlineLevel="2">
      <c r="A1201" s="5" t="inlineStr">
        <is>
          <t>rsub</t>
        </is>
      </c>
      <c r="B1201" s="5" t="inlineStr">
        <is>
          <t>coa</t>
        </is>
      </c>
      <c r="C1201" s="5" t="inlineStr">
        <is>
          <t>nfm</t>
        </is>
      </c>
      <c r="D1201" s="40">
        <f>INDEX(Inputs!$R$5:$R$132,MATCH($B1201&amp;"|"&amp;$C1201,Inputs!$A$5:$A$132,0))</f>
        <v/>
      </c>
      <c r="E1201" s="39" t="n"/>
      <c r="F1201" s="39" t="n"/>
      <c r="G1201" s="39" t="n"/>
      <c r="H1201" s="5">
        <f>INDEX(Variables!$B$5:$B$105,MATCH($A1201,Variables!$A$5:$A$105,0))&amp;IF($C1201="",""," | "&amp;INDEX(Mapping!$B$5:$B$26,MATCH($C1201,Mapping!$A$5:$A$26,0))&amp;" | "&amp;INDEX(Mapping!$B$30:$B$41,MATCH($B1201,Mapping!$A$30:$A$41,0)))</f>
        <v/>
      </c>
      <c r="I1201" s="5">
        <f>INDEX(Variables!$C$5:$C$105,MATCH($A1201,Variables!$A$5:$A$105,0))</f>
        <v/>
      </c>
      <c r="J1201" s="5">
        <f>INDEX(Variables!$E$5:$E$105,MATCH($A1201,Variables!$A$5:$A$105,0))</f>
        <v/>
      </c>
      <c r="K1201" s="25">
        <f>LOWER(Settings!$C$4)&amp;".mit."&amp;$A1201&amp;IF($C1201="","","."&amp;$C1201&amp;"."&amp;$B1201)&amp;IF(INDEX(Variables!$D$5:$D$105,MATCH($A1201,Variables!$A$5:$A$105,0))="","","."&amp;INDEX(Variables!$D$5:$D$105,MATCH($A1201,Variables!$A$5:$A$105,0)))&amp;"."&amp;K$5</f>
        <v/>
      </c>
      <c r="L1201" s="46">
        <f>L1183*Settings!$C$13*(INDEX(L$271:L$282,$D1201))</f>
        <v/>
      </c>
      <c r="M1201" s="47">
        <f>M1183*Settings!$C$13*(INDEX(M$271:M$282,$D1201))</f>
        <v/>
      </c>
      <c r="N1201" s="47">
        <f>N1183*Settings!$C$13*(INDEX(N$271:N$282,$D1201))</f>
        <v/>
      </c>
      <c r="O1201" s="47">
        <f>O1183*Settings!$C$13*(INDEX(O$271:O$282,$D1201))</f>
        <v/>
      </c>
      <c r="P1201" s="47">
        <f>P1183*Settings!$C$13*(INDEX(P$271:P$282,$D1201))</f>
        <v/>
      </c>
      <c r="Q1201" s="47">
        <f>Q1183*Settings!$C$13*(INDEX(Q$271:Q$282,$D1201))</f>
        <v/>
      </c>
      <c r="R1201" s="47">
        <f>R1183*Settings!$C$13*(INDEX(R$271:R$282,$D1201))</f>
        <v/>
      </c>
      <c r="S1201" s="47">
        <f>S1183*Settings!$C$13*(INDEX(S$271:S$282,$D1201))</f>
        <v/>
      </c>
      <c r="T1201" s="47">
        <f>T1183*Settings!$C$13*(INDEX(T$271:T$282,$D1201))</f>
        <v/>
      </c>
      <c r="U1201" s="47">
        <f>U1183*Settings!$C$13*(INDEX(U$271:U$282,$D1201))</f>
        <v/>
      </c>
      <c r="V1201" s="47">
        <f>V1183*Settings!$C$13*(INDEX(V$271:V$282,$D1201))</f>
        <v/>
      </c>
      <c r="W1201" s="47">
        <f>W1183*Settings!$C$13*(INDEX(W$271:W$282,$D1201))</f>
        <v/>
      </c>
      <c r="X1201" s="47">
        <f>X1183*Settings!$C$13*(INDEX(X$271:X$282,$D1201))</f>
        <v/>
      </c>
      <c r="Y1201" s="47">
        <f>Y1183*Settings!$C$13*(INDEX(Y$271:Y$282,$D1201))</f>
        <v/>
      </c>
      <c r="Z1201" s="47">
        <f>Z1183*Settings!$C$13*(INDEX(Z$271:Z$282,$D1201))</f>
        <v/>
      </c>
      <c r="AA1201" s="47">
        <f>AA1183*Settings!$C$13*(INDEX(AA$271:AA$282,$D1201))</f>
        <v/>
      </c>
      <c r="AB1201" s="47">
        <f>AB1183*Settings!$C$13*(INDEX(AB$271:AB$282,$D1201))</f>
        <v/>
      </c>
      <c r="AC1201" s="47">
        <f>AC1183*Settings!$C$13*(INDEX(AC$271:AC$282,$D1201))</f>
        <v/>
      </c>
      <c r="AD1201" s="48">
        <f>REVENUE(AD1183,Settings!$C$13,INDEX(AD$271:AD$282,$D1201))</f>
        <v/>
      </c>
      <c r="AE1201" s="25">
        <f>LOWER(Settings!$C$4)&amp;".mit."&amp;$A1201&amp;IF($C1201="","","."&amp;$C1201&amp;"."&amp;$B1201)&amp;IF(INDEX(Variables!$D$5:$D$105,MATCH($A1201,Variables!$A$5:$A$105,0))="","","."&amp;INDEX(Variables!$D$5:$D$105,MATCH($A1201,Variables!$A$5:$A$105,0)))&amp;"."&amp;AE$5</f>
        <v/>
      </c>
      <c r="AF1201" s="46">
        <f>AF1183*Settings!$C$13*(INDEX(AF$271:AF$282,$D1201))</f>
        <v/>
      </c>
      <c r="AG1201" s="47">
        <f>AG1183*Settings!$C$13*(INDEX(AG$271:AG$282,$D1201))</f>
        <v/>
      </c>
      <c r="AH1201" s="47">
        <f>AH1183*Settings!$C$13*(INDEX(AH$271:AH$282,$D1201))</f>
        <v/>
      </c>
      <c r="AI1201" s="47">
        <f>AI1183*Settings!$C$13*(INDEX(AI$271:AI$282,$D1201))</f>
        <v/>
      </c>
      <c r="AJ1201" s="47">
        <f>AJ1183*Settings!$C$13*(INDEX(AJ$271:AJ$282,$D1201))</f>
        <v/>
      </c>
      <c r="AK1201" s="47">
        <f>AK1183*Settings!$C$13*(INDEX(AK$271:AK$282,$D1201))</f>
        <v/>
      </c>
      <c r="AL1201" s="47">
        <f>AL1183*Settings!$C$13*(INDEX(AL$271:AL$282,$D1201))</f>
        <v/>
      </c>
      <c r="AM1201" s="47">
        <f>AM1183*Settings!$C$13*(INDEX(AM$271:AM$282,$D1201))</f>
        <v/>
      </c>
      <c r="AN1201" s="47">
        <f>AN1183*Settings!$C$13*(INDEX(AN$271:AN$282,$D1201))</f>
        <v/>
      </c>
      <c r="AO1201" s="47">
        <f>AO1183*Settings!$C$13*(INDEX(AO$271:AO$282,$D1201))</f>
        <v/>
      </c>
      <c r="AP1201" s="47">
        <f>AP1183*Settings!$C$13*(INDEX(AP$271:AP$282,$D1201))</f>
        <v/>
      </c>
      <c r="AQ1201" s="47">
        <f>AQ1183*Settings!$C$13*(INDEX(AQ$271:AQ$282,$D1201))</f>
        <v/>
      </c>
      <c r="AR1201" s="47">
        <f>AR1183*Settings!$C$13*(INDEX(AR$271:AR$282,$D1201))</f>
        <v/>
      </c>
      <c r="AS1201" s="47">
        <f>AS1183*Settings!$C$13*(INDEX(AS$271:AS$282,$D1201))</f>
        <v/>
      </c>
      <c r="AT1201" s="47">
        <f>AT1183*Settings!$C$13*(INDEX(AT$271:AT$282,$D1201))</f>
        <v/>
      </c>
      <c r="AU1201" s="47">
        <f>AU1183*Settings!$C$13*(INDEX(AU$271:AU$282,$D1201))</f>
        <v/>
      </c>
      <c r="AV1201" s="47">
        <f>AV1183*Settings!$C$13*(INDEX(AV$271:AV$282,$D1201))</f>
        <v/>
      </c>
      <c r="AW1201" s="47">
        <f>AW1183*Settings!$C$13*(INDEX(AW$271:AW$282,$D1201))</f>
        <v/>
      </c>
      <c r="AX1201" s="48">
        <f>REVENUE(AX1183,Settings!$C$13,INDEX(AX$271:AX$282,$D1201))</f>
        <v/>
      </c>
    </row>
    <row r="1202" hidden="1" outlineLevel="2">
      <c r="A1202" s="5" t="inlineStr">
        <is>
          <t>rsub</t>
        </is>
      </c>
      <c r="B1202" s="5" t="inlineStr">
        <is>
          <t>nga</t>
        </is>
      </c>
      <c r="C1202" s="5" t="inlineStr">
        <is>
          <t>nfm</t>
        </is>
      </c>
      <c r="D1202" s="40">
        <f>INDEX(Inputs!$R$5:$R$132,MATCH($B1202&amp;"|"&amp;$C1202,Inputs!$A$5:$A$132,0))</f>
        <v/>
      </c>
      <c r="E1202" s="39" t="n"/>
      <c r="F1202" s="39" t="n"/>
      <c r="G1202" s="39" t="n"/>
      <c r="H1202" s="5">
        <f>INDEX(Variables!$B$5:$B$105,MATCH($A1202,Variables!$A$5:$A$105,0))&amp;IF($C1202="",""," | "&amp;INDEX(Mapping!$B$5:$B$26,MATCH($C1202,Mapping!$A$5:$A$26,0))&amp;" | "&amp;INDEX(Mapping!$B$30:$B$41,MATCH($B1202,Mapping!$A$30:$A$41,0)))</f>
        <v/>
      </c>
      <c r="I1202" s="5">
        <f>INDEX(Variables!$C$5:$C$105,MATCH($A1202,Variables!$A$5:$A$105,0))</f>
        <v/>
      </c>
      <c r="J1202" s="5">
        <f>INDEX(Variables!$E$5:$E$105,MATCH($A1202,Variables!$A$5:$A$105,0))</f>
        <v/>
      </c>
      <c r="K1202" s="25">
        <f>LOWER(Settings!$C$4)&amp;".mit."&amp;$A1202&amp;IF($C1202="","","."&amp;$C1202&amp;"."&amp;$B1202)&amp;IF(INDEX(Variables!$D$5:$D$105,MATCH($A1202,Variables!$A$5:$A$105,0))="","","."&amp;INDEX(Variables!$D$5:$D$105,MATCH($A1202,Variables!$A$5:$A$105,0)))&amp;"."&amp;K$5</f>
        <v/>
      </c>
      <c r="L1202" s="46">
        <f>L1184*Settings!$C$13*(INDEX(L$271:L$282,$D1202))</f>
        <v/>
      </c>
      <c r="M1202" s="47">
        <f>M1184*Settings!$C$13*(INDEX(M$271:M$282,$D1202))</f>
        <v/>
      </c>
      <c r="N1202" s="47">
        <f>N1184*Settings!$C$13*(INDEX(N$271:N$282,$D1202))</f>
        <v/>
      </c>
      <c r="O1202" s="47">
        <f>O1184*Settings!$C$13*(INDEX(O$271:O$282,$D1202))</f>
        <v/>
      </c>
      <c r="P1202" s="47">
        <f>P1184*Settings!$C$13*(INDEX(P$271:P$282,$D1202))</f>
        <v/>
      </c>
      <c r="Q1202" s="47">
        <f>Q1184*Settings!$C$13*(INDEX(Q$271:Q$282,$D1202))</f>
        <v/>
      </c>
      <c r="R1202" s="47">
        <f>R1184*Settings!$C$13*(INDEX(R$271:R$282,$D1202))</f>
        <v/>
      </c>
      <c r="S1202" s="47">
        <f>S1184*Settings!$C$13*(INDEX(S$271:S$282,$D1202))</f>
        <v/>
      </c>
      <c r="T1202" s="47">
        <f>T1184*Settings!$C$13*(INDEX(T$271:T$282,$D1202))</f>
        <v/>
      </c>
      <c r="U1202" s="47">
        <f>U1184*Settings!$C$13*(INDEX(U$271:U$282,$D1202))</f>
        <v/>
      </c>
      <c r="V1202" s="47">
        <f>V1184*Settings!$C$13*(INDEX(V$271:V$282,$D1202))</f>
        <v/>
      </c>
      <c r="W1202" s="47">
        <f>W1184*Settings!$C$13*(INDEX(W$271:W$282,$D1202))</f>
        <v/>
      </c>
      <c r="X1202" s="47">
        <f>X1184*Settings!$C$13*(INDEX(X$271:X$282,$D1202))</f>
        <v/>
      </c>
      <c r="Y1202" s="47">
        <f>Y1184*Settings!$C$13*(INDEX(Y$271:Y$282,$D1202))</f>
        <v/>
      </c>
      <c r="Z1202" s="47">
        <f>Z1184*Settings!$C$13*(INDEX(Z$271:Z$282,$D1202))</f>
        <v/>
      </c>
      <c r="AA1202" s="47">
        <f>AA1184*Settings!$C$13*(INDEX(AA$271:AA$282,$D1202))</f>
        <v/>
      </c>
      <c r="AB1202" s="47">
        <f>AB1184*Settings!$C$13*(INDEX(AB$271:AB$282,$D1202))</f>
        <v/>
      </c>
      <c r="AC1202" s="47">
        <f>AC1184*Settings!$C$13*(INDEX(AC$271:AC$282,$D1202))</f>
        <v/>
      </c>
      <c r="AD1202" s="48">
        <f>REVENUE(AD1184,Settings!$C$13,INDEX(AD$271:AD$282,$D1202))</f>
        <v/>
      </c>
      <c r="AE1202" s="25">
        <f>LOWER(Settings!$C$4)&amp;".mit."&amp;$A1202&amp;IF($C1202="","","."&amp;$C1202&amp;"."&amp;$B1202)&amp;IF(INDEX(Variables!$D$5:$D$105,MATCH($A1202,Variables!$A$5:$A$105,0))="","","."&amp;INDEX(Variables!$D$5:$D$105,MATCH($A1202,Variables!$A$5:$A$105,0)))&amp;"."&amp;AE$5</f>
        <v/>
      </c>
      <c r="AF1202" s="46">
        <f>AF1184*Settings!$C$13*(INDEX(AF$271:AF$282,$D1202))</f>
        <v/>
      </c>
      <c r="AG1202" s="47">
        <f>AG1184*Settings!$C$13*(INDEX(AG$271:AG$282,$D1202))</f>
        <v/>
      </c>
      <c r="AH1202" s="47">
        <f>AH1184*Settings!$C$13*(INDEX(AH$271:AH$282,$D1202))</f>
        <v/>
      </c>
      <c r="AI1202" s="47">
        <f>AI1184*Settings!$C$13*(INDEX(AI$271:AI$282,$D1202))</f>
        <v/>
      </c>
      <c r="AJ1202" s="47">
        <f>AJ1184*Settings!$C$13*(INDEX(AJ$271:AJ$282,$D1202))</f>
        <v/>
      </c>
      <c r="AK1202" s="47">
        <f>AK1184*Settings!$C$13*(INDEX(AK$271:AK$282,$D1202))</f>
        <v/>
      </c>
      <c r="AL1202" s="47">
        <f>AL1184*Settings!$C$13*(INDEX(AL$271:AL$282,$D1202))</f>
        <v/>
      </c>
      <c r="AM1202" s="47">
        <f>AM1184*Settings!$C$13*(INDEX(AM$271:AM$282,$D1202))</f>
        <v/>
      </c>
      <c r="AN1202" s="47">
        <f>AN1184*Settings!$C$13*(INDEX(AN$271:AN$282,$D1202))</f>
        <v/>
      </c>
      <c r="AO1202" s="47">
        <f>AO1184*Settings!$C$13*(INDEX(AO$271:AO$282,$D1202))</f>
        <v/>
      </c>
      <c r="AP1202" s="47">
        <f>AP1184*Settings!$C$13*(INDEX(AP$271:AP$282,$D1202))</f>
        <v/>
      </c>
      <c r="AQ1202" s="47">
        <f>AQ1184*Settings!$C$13*(INDEX(AQ$271:AQ$282,$D1202))</f>
        <v/>
      </c>
      <c r="AR1202" s="47">
        <f>AR1184*Settings!$C$13*(INDEX(AR$271:AR$282,$D1202))</f>
        <v/>
      </c>
      <c r="AS1202" s="47">
        <f>AS1184*Settings!$C$13*(INDEX(AS$271:AS$282,$D1202))</f>
        <v/>
      </c>
      <c r="AT1202" s="47">
        <f>AT1184*Settings!$C$13*(INDEX(AT$271:AT$282,$D1202))</f>
        <v/>
      </c>
      <c r="AU1202" s="47">
        <f>AU1184*Settings!$C$13*(INDEX(AU$271:AU$282,$D1202))</f>
        <v/>
      </c>
      <c r="AV1202" s="47">
        <f>AV1184*Settings!$C$13*(INDEX(AV$271:AV$282,$D1202))</f>
        <v/>
      </c>
      <c r="AW1202" s="47">
        <f>AW1184*Settings!$C$13*(INDEX(AW$271:AW$282,$D1202))</f>
        <v/>
      </c>
      <c r="AX1202" s="48">
        <f>REVENUE(AX1184,Settings!$C$13,INDEX(AX$271:AX$282,$D1202))</f>
        <v/>
      </c>
    </row>
    <row r="1203" hidden="1" outlineLevel="2">
      <c r="A1203" s="5" t="inlineStr">
        <is>
          <t>rsub</t>
        </is>
      </c>
      <c r="B1203" s="5" t="inlineStr">
        <is>
          <t>gso</t>
        </is>
      </c>
      <c r="C1203" s="5" t="inlineStr">
        <is>
          <t>nfm</t>
        </is>
      </c>
      <c r="D1203" s="40">
        <f>INDEX(Inputs!$R$5:$R$132,MATCH($B1203&amp;"|"&amp;$C1203,Inputs!$A$5:$A$132,0))</f>
        <v/>
      </c>
      <c r="E1203" s="39" t="n"/>
      <c r="F1203" s="39" t="n"/>
      <c r="G1203" s="39" t="n"/>
      <c r="H1203" s="5">
        <f>INDEX(Variables!$B$5:$B$105,MATCH($A1203,Variables!$A$5:$A$105,0))&amp;IF($C1203="",""," | "&amp;INDEX(Mapping!$B$5:$B$26,MATCH($C1203,Mapping!$A$5:$A$26,0))&amp;" | "&amp;INDEX(Mapping!$B$30:$B$41,MATCH($B1203,Mapping!$A$30:$A$41,0)))</f>
        <v/>
      </c>
      <c r="I1203" s="5">
        <f>INDEX(Variables!$C$5:$C$105,MATCH($A1203,Variables!$A$5:$A$105,0))</f>
        <v/>
      </c>
      <c r="J1203" s="5">
        <f>INDEX(Variables!$E$5:$E$105,MATCH($A1203,Variables!$A$5:$A$105,0))</f>
        <v/>
      </c>
      <c r="K1203" s="25">
        <f>LOWER(Settings!$C$4)&amp;".mit."&amp;$A1203&amp;IF($C1203="","","."&amp;$C1203&amp;"."&amp;$B1203)&amp;IF(INDEX(Variables!$D$5:$D$105,MATCH($A1203,Variables!$A$5:$A$105,0))="","","."&amp;INDEX(Variables!$D$5:$D$105,MATCH($A1203,Variables!$A$5:$A$105,0)))&amp;"."&amp;K$5</f>
        <v/>
      </c>
      <c r="L1203" s="46">
        <f>L1185*Settings!$C$13*(INDEX(L$271:L$282,$D1203))</f>
        <v/>
      </c>
      <c r="M1203" s="47">
        <f>M1185*Settings!$C$13*(INDEX(M$271:M$282,$D1203))</f>
        <v/>
      </c>
      <c r="N1203" s="47">
        <f>N1185*Settings!$C$13*(INDEX(N$271:N$282,$D1203))</f>
        <v/>
      </c>
      <c r="O1203" s="47">
        <f>O1185*Settings!$C$13*(INDEX(O$271:O$282,$D1203))</f>
        <v/>
      </c>
      <c r="P1203" s="47">
        <f>P1185*Settings!$C$13*(INDEX(P$271:P$282,$D1203))</f>
        <v/>
      </c>
      <c r="Q1203" s="47">
        <f>Q1185*Settings!$C$13*(INDEX(Q$271:Q$282,$D1203))</f>
        <v/>
      </c>
      <c r="R1203" s="47">
        <f>R1185*Settings!$C$13*(INDEX(R$271:R$282,$D1203))</f>
        <v/>
      </c>
      <c r="S1203" s="47">
        <f>S1185*Settings!$C$13*(INDEX(S$271:S$282,$D1203))</f>
        <v/>
      </c>
      <c r="T1203" s="47">
        <f>T1185*Settings!$C$13*(INDEX(T$271:T$282,$D1203))</f>
        <v/>
      </c>
      <c r="U1203" s="47">
        <f>U1185*Settings!$C$13*(INDEX(U$271:U$282,$D1203))</f>
        <v/>
      </c>
      <c r="V1203" s="47">
        <f>V1185*Settings!$C$13*(INDEX(V$271:V$282,$D1203))</f>
        <v/>
      </c>
      <c r="W1203" s="47">
        <f>W1185*Settings!$C$13*(INDEX(W$271:W$282,$D1203))</f>
        <v/>
      </c>
      <c r="X1203" s="47">
        <f>X1185*Settings!$C$13*(INDEX(X$271:X$282,$D1203))</f>
        <v/>
      </c>
      <c r="Y1203" s="47">
        <f>Y1185*Settings!$C$13*(INDEX(Y$271:Y$282,$D1203))</f>
        <v/>
      </c>
      <c r="Z1203" s="47">
        <f>Z1185*Settings!$C$13*(INDEX(Z$271:Z$282,$D1203))</f>
        <v/>
      </c>
      <c r="AA1203" s="47">
        <f>AA1185*Settings!$C$13*(INDEX(AA$271:AA$282,$D1203))</f>
        <v/>
      </c>
      <c r="AB1203" s="47">
        <f>AB1185*Settings!$C$13*(INDEX(AB$271:AB$282,$D1203))</f>
        <v/>
      </c>
      <c r="AC1203" s="47">
        <f>AC1185*Settings!$C$13*(INDEX(AC$271:AC$282,$D1203))</f>
        <v/>
      </c>
      <c r="AD1203" s="48">
        <f>REVENUE(AD1185,Settings!$C$13,INDEX(AD$271:AD$282,$D1203))</f>
        <v/>
      </c>
      <c r="AE1203" s="25">
        <f>LOWER(Settings!$C$4)&amp;".mit."&amp;$A1203&amp;IF($C1203="","","."&amp;$C1203&amp;"."&amp;$B1203)&amp;IF(INDEX(Variables!$D$5:$D$105,MATCH($A1203,Variables!$A$5:$A$105,0))="","","."&amp;INDEX(Variables!$D$5:$D$105,MATCH($A1203,Variables!$A$5:$A$105,0)))&amp;"."&amp;AE$5</f>
        <v/>
      </c>
      <c r="AF1203" s="46">
        <f>AF1185*Settings!$C$13*(INDEX(AF$271:AF$282,$D1203))</f>
        <v/>
      </c>
      <c r="AG1203" s="47">
        <f>AG1185*Settings!$C$13*(INDEX(AG$271:AG$282,$D1203))</f>
        <v/>
      </c>
      <c r="AH1203" s="47">
        <f>AH1185*Settings!$C$13*(INDEX(AH$271:AH$282,$D1203))</f>
        <v/>
      </c>
      <c r="AI1203" s="47">
        <f>AI1185*Settings!$C$13*(INDEX(AI$271:AI$282,$D1203))</f>
        <v/>
      </c>
      <c r="AJ1203" s="47">
        <f>AJ1185*Settings!$C$13*(INDEX(AJ$271:AJ$282,$D1203))</f>
        <v/>
      </c>
      <c r="AK1203" s="47">
        <f>AK1185*Settings!$C$13*(INDEX(AK$271:AK$282,$D1203))</f>
        <v/>
      </c>
      <c r="AL1203" s="47">
        <f>AL1185*Settings!$C$13*(INDEX(AL$271:AL$282,$D1203))</f>
        <v/>
      </c>
      <c r="AM1203" s="47">
        <f>AM1185*Settings!$C$13*(INDEX(AM$271:AM$282,$D1203))</f>
        <v/>
      </c>
      <c r="AN1203" s="47">
        <f>AN1185*Settings!$C$13*(INDEX(AN$271:AN$282,$D1203))</f>
        <v/>
      </c>
      <c r="AO1203" s="47">
        <f>AO1185*Settings!$C$13*(INDEX(AO$271:AO$282,$D1203))</f>
        <v/>
      </c>
      <c r="AP1203" s="47">
        <f>AP1185*Settings!$C$13*(INDEX(AP$271:AP$282,$D1203))</f>
        <v/>
      </c>
      <c r="AQ1203" s="47">
        <f>AQ1185*Settings!$C$13*(INDEX(AQ$271:AQ$282,$D1203))</f>
        <v/>
      </c>
      <c r="AR1203" s="47">
        <f>AR1185*Settings!$C$13*(INDEX(AR$271:AR$282,$D1203))</f>
        <v/>
      </c>
      <c r="AS1203" s="47">
        <f>AS1185*Settings!$C$13*(INDEX(AS$271:AS$282,$D1203))</f>
        <v/>
      </c>
      <c r="AT1203" s="47">
        <f>AT1185*Settings!$C$13*(INDEX(AT$271:AT$282,$D1203))</f>
        <v/>
      </c>
      <c r="AU1203" s="47">
        <f>AU1185*Settings!$C$13*(INDEX(AU$271:AU$282,$D1203))</f>
        <v/>
      </c>
      <c r="AV1203" s="47">
        <f>AV1185*Settings!$C$13*(INDEX(AV$271:AV$282,$D1203))</f>
        <v/>
      </c>
      <c r="AW1203" s="47">
        <f>AW1185*Settings!$C$13*(INDEX(AW$271:AW$282,$D1203))</f>
        <v/>
      </c>
      <c r="AX1203" s="48">
        <f>REVENUE(AX1185,Settings!$C$13,INDEX(AX$271:AX$282,$D1203))</f>
        <v/>
      </c>
    </row>
    <row r="1204" hidden="1" outlineLevel="2">
      <c r="A1204" s="5" t="inlineStr">
        <is>
          <t>rsub</t>
        </is>
      </c>
      <c r="B1204" s="5" t="inlineStr">
        <is>
          <t>die</t>
        </is>
      </c>
      <c r="C1204" s="5" t="inlineStr">
        <is>
          <t>nfm</t>
        </is>
      </c>
      <c r="D1204" s="40">
        <f>INDEX(Inputs!$R$5:$R$132,MATCH($B1204&amp;"|"&amp;$C1204,Inputs!$A$5:$A$132,0))</f>
        <v/>
      </c>
      <c r="E1204" s="39" t="n"/>
      <c r="F1204" s="39" t="n"/>
      <c r="G1204" s="39" t="n"/>
      <c r="H1204" s="5">
        <f>INDEX(Variables!$B$5:$B$105,MATCH($A1204,Variables!$A$5:$A$105,0))&amp;IF($C1204="",""," | "&amp;INDEX(Mapping!$B$5:$B$26,MATCH($C1204,Mapping!$A$5:$A$26,0))&amp;" | "&amp;INDEX(Mapping!$B$30:$B$41,MATCH($B1204,Mapping!$A$30:$A$41,0)))</f>
        <v/>
      </c>
      <c r="I1204" s="5">
        <f>INDEX(Variables!$C$5:$C$105,MATCH($A1204,Variables!$A$5:$A$105,0))</f>
        <v/>
      </c>
      <c r="J1204" s="5">
        <f>INDEX(Variables!$E$5:$E$105,MATCH($A1204,Variables!$A$5:$A$105,0))</f>
        <v/>
      </c>
      <c r="K1204" s="25">
        <f>LOWER(Settings!$C$4)&amp;".mit."&amp;$A1204&amp;IF($C1204="","","."&amp;$C1204&amp;"."&amp;$B1204)&amp;IF(INDEX(Variables!$D$5:$D$105,MATCH($A1204,Variables!$A$5:$A$105,0))="","","."&amp;INDEX(Variables!$D$5:$D$105,MATCH($A1204,Variables!$A$5:$A$105,0)))&amp;"."&amp;K$5</f>
        <v/>
      </c>
      <c r="L1204" s="46">
        <f>L1186*Settings!$C$13*(INDEX(L$271:L$282,$D1204))</f>
        <v/>
      </c>
      <c r="M1204" s="47">
        <f>M1186*Settings!$C$13*(INDEX(M$271:M$282,$D1204))</f>
        <v/>
      </c>
      <c r="N1204" s="47">
        <f>N1186*Settings!$C$13*(INDEX(N$271:N$282,$D1204))</f>
        <v/>
      </c>
      <c r="O1204" s="47">
        <f>O1186*Settings!$C$13*(INDEX(O$271:O$282,$D1204))</f>
        <v/>
      </c>
      <c r="P1204" s="47">
        <f>P1186*Settings!$C$13*(INDEX(P$271:P$282,$D1204))</f>
        <v/>
      </c>
      <c r="Q1204" s="47">
        <f>Q1186*Settings!$C$13*(INDEX(Q$271:Q$282,$D1204))</f>
        <v/>
      </c>
      <c r="R1204" s="47">
        <f>R1186*Settings!$C$13*(INDEX(R$271:R$282,$D1204))</f>
        <v/>
      </c>
      <c r="S1204" s="47">
        <f>S1186*Settings!$C$13*(INDEX(S$271:S$282,$D1204))</f>
        <v/>
      </c>
      <c r="T1204" s="47">
        <f>T1186*Settings!$C$13*(INDEX(T$271:T$282,$D1204))</f>
        <v/>
      </c>
      <c r="U1204" s="47">
        <f>U1186*Settings!$C$13*(INDEX(U$271:U$282,$D1204))</f>
        <v/>
      </c>
      <c r="V1204" s="47">
        <f>V1186*Settings!$C$13*(INDEX(V$271:V$282,$D1204))</f>
        <v/>
      </c>
      <c r="W1204" s="47">
        <f>W1186*Settings!$C$13*(INDEX(W$271:W$282,$D1204))</f>
        <v/>
      </c>
      <c r="X1204" s="47">
        <f>X1186*Settings!$C$13*(INDEX(X$271:X$282,$D1204))</f>
        <v/>
      </c>
      <c r="Y1204" s="47">
        <f>Y1186*Settings!$C$13*(INDEX(Y$271:Y$282,$D1204))</f>
        <v/>
      </c>
      <c r="Z1204" s="47">
        <f>Z1186*Settings!$C$13*(INDEX(Z$271:Z$282,$D1204))</f>
        <v/>
      </c>
      <c r="AA1204" s="47">
        <f>AA1186*Settings!$C$13*(INDEX(AA$271:AA$282,$D1204))</f>
        <v/>
      </c>
      <c r="AB1204" s="47">
        <f>AB1186*Settings!$C$13*(INDEX(AB$271:AB$282,$D1204))</f>
        <v/>
      </c>
      <c r="AC1204" s="47">
        <f>AC1186*Settings!$C$13*(INDEX(AC$271:AC$282,$D1204))</f>
        <v/>
      </c>
      <c r="AD1204" s="48">
        <f>REVENUE(AD1186,Settings!$C$13,INDEX(AD$271:AD$282,$D1204))</f>
        <v/>
      </c>
      <c r="AE1204" s="25">
        <f>LOWER(Settings!$C$4)&amp;".mit."&amp;$A1204&amp;IF($C1204="","","."&amp;$C1204&amp;"."&amp;$B1204)&amp;IF(INDEX(Variables!$D$5:$D$105,MATCH($A1204,Variables!$A$5:$A$105,0))="","","."&amp;INDEX(Variables!$D$5:$D$105,MATCH($A1204,Variables!$A$5:$A$105,0)))&amp;"."&amp;AE$5</f>
        <v/>
      </c>
      <c r="AF1204" s="46">
        <f>AF1186*Settings!$C$13*(INDEX(AF$271:AF$282,$D1204))</f>
        <v/>
      </c>
      <c r="AG1204" s="47">
        <f>AG1186*Settings!$C$13*(INDEX(AG$271:AG$282,$D1204))</f>
        <v/>
      </c>
      <c r="AH1204" s="47">
        <f>AH1186*Settings!$C$13*(INDEX(AH$271:AH$282,$D1204))</f>
        <v/>
      </c>
      <c r="AI1204" s="47">
        <f>AI1186*Settings!$C$13*(INDEX(AI$271:AI$282,$D1204))</f>
        <v/>
      </c>
      <c r="AJ1204" s="47">
        <f>AJ1186*Settings!$C$13*(INDEX(AJ$271:AJ$282,$D1204))</f>
        <v/>
      </c>
      <c r="AK1204" s="47">
        <f>AK1186*Settings!$C$13*(INDEX(AK$271:AK$282,$D1204))</f>
        <v/>
      </c>
      <c r="AL1204" s="47">
        <f>AL1186*Settings!$C$13*(INDEX(AL$271:AL$282,$D1204))</f>
        <v/>
      </c>
      <c r="AM1204" s="47">
        <f>AM1186*Settings!$C$13*(INDEX(AM$271:AM$282,$D1204))</f>
        <v/>
      </c>
      <c r="AN1204" s="47">
        <f>AN1186*Settings!$C$13*(INDEX(AN$271:AN$282,$D1204))</f>
        <v/>
      </c>
      <c r="AO1204" s="47">
        <f>AO1186*Settings!$C$13*(INDEX(AO$271:AO$282,$D1204))</f>
        <v/>
      </c>
      <c r="AP1204" s="47">
        <f>AP1186*Settings!$C$13*(INDEX(AP$271:AP$282,$D1204))</f>
        <v/>
      </c>
      <c r="AQ1204" s="47">
        <f>AQ1186*Settings!$C$13*(INDEX(AQ$271:AQ$282,$D1204))</f>
        <v/>
      </c>
      <c r="AR1204" s="47">
        <f>AR1186*Settings!$C$13*(INDEX(AR$271:AR$282,$D1204))</f>
        <v/>
      </c>
      <c r="AS1204" s="47">
        <f>AS1186*Settings!$C$13*(INDEX(AS$271:AS$282,$D1204))</f>
        <v/>
      </c>
      <c r="AT1204" s="47">
        <f>AT1186*Settings!$C$13*(INDEX(AT$271:AT$282,$D1204))</f>
        <v/>
      </c>
      <c r="AU1204" s="47">
        <f>AU1186*Settings!$C$13*(INDEX(AU$271:AU$282,$D1204))</f>
        <v/>
      </c>
      <c r="AV1204" s="47">
        <f>AV1186*Settings!$C$13*(INDEX(AV$271:AV$282,$D1204))</f>
        <v/>
      </c>
      <c r="AW1204" s="47">
        <f>AW1186*Settings!$C$13*(INDEX(AW$271:AW$282,$D1204))</f>
        <v/>
      </c>
      <c r="AX1204" s="48">
        <f>REVENUE(AX1186,Settings!$C$13,INDEX(AX$271:AX$282,$D1204))</f>
        <v/>
      </c>
    </row>
    <row r="1205" hidden="1" outlineLevel="2">
      <c r="A1205" s="5" t="inlineStr">
        <is>
          <t>rsub</t>
        </is>
      </c>
      <c r="B1205" s="5" t="inlineStr">
        <is>
          <t>lpg</t>
        </is>
      </c>
      <c r="C1205" s="5" t="inlineStr">
        <is>
          <t>nfm</t>
        </is>
      </c>
      <c r="D1205" s="40">
        <f>INDEX(Inputs!$R$5:$R$132,MATCH($B1205&amp;"|"&amp;$C1205,Inputs!$A$5:$A$132,0))</f>
        <v/>
      </c>
      <c r="E1205" s="39" t="n"/>
      <c r="F1205" s="39" t="n"/>
      <c r="G1205" s="39" t="n"/>
      <c r="H1205" s="5">
        <f>INDEX(Variables!$B$5:$B$105,MATCH($A1205,Variables!$A$5:$A$105,0))&amp;IF($C1205="",""," | "&amp;INDEX(Mapping!$B$5:$B$26,MATCH($C1205,Mapping!$A$5:$A$26,0))&amp;" | "&amp;INDEX(Mapping!$B$30:$B$41,MATCH($B1205,Mapping!$A$30:$A$41,0)))</f>
        <v/>
      </c>
      <c r="I1205" s="5">
        <f>INDEX(Variables!$C$5:$C$105,MATCH($A1205,Variables!$A$5:$A$105,0))</f>
        <v/>
      </c>
      <c r="J1205" s="5">
        <f>INDEX(Variables!$E$5:$E$105,MATCH($A1205,Variables!$A$5:$A$105,0))</f>
        <v/>
      </c>
      <c r="K1205" s="25">
        <f>LOWER(Settings!$C$4)&amp;".mit."&amp;$A1205&amp;IF($C1205="","","."&amp;$C1205&amp;"."&amp;$B1205)&amp;IF(INDEX(Variables!$D$5:$D$105,MATCH($A1205,Variables!$A$5:$A$105,0))="","","."&amp;INDEX(Variables!$D$5:$D$105,MATCH($A1205,Variables!$A$5:$A$105,0)))&amp;"."&amp;K$5</f>
        <v/>
      </c>
      <c r="L1205" s="46">
        <f>L1187*Settings!$C$13*(INDEX(L$271:L$282,$D1205))</f>
        <v/>
      </c>
      <c r="M1205" s="47">
        <f>M1187*Settings!$C$13*(INDEX(M$271:M$282,$D1205))</f>
        <v/>
      </c>
      <c r="N1205" s="47">
        <f>N1187*Settings!$C$13*(INDEX(N$271:N$282,$D1205))</f>
        <v/>
      </c>
      <c r="O1205" s="47">
        <f>O1187*Settings!$C$13*(INDEX(O$271:O$282,$D1205))</f>
        <v/>
      </c>
      <c r="P1205" s="47">
        <f>P1187*Settings!$C$13*(INDEX(P$271:P$282,$D1205))</f>
        <v/>
      </c>
      <c r="Q1205" s="47">
        <f>Q1187*Settings!$C$13*(INDEX(Q$271:Q$282,$D1205))</f>
        <v/>
      </c>
      <c r="R1205" s="47">
        <f>R1187*Settings!$C$13*(INDEX(R$271:R$282,$D1205))</f>
        <v/>
      </c>
      <c r="S1205" s="47">
        <f>S1187*Settings!$C$13*(INDEX(S$271:S$282,$D1205))</f>
        <v/>
      </c>
      <c r="T1205" s="47">
        <f>T1187*Settings!$C$13*(INDEX(T$271:T$282,$D1205))</f>
        <v/>
      </c>
      <c r="U1205" s="47">
        <f>U1187*Settings!$C$13*(INDEX(U$271:U$282,$D1205))</f>
        <v/>
      </c>
      <c r="V1205" s="47">
        <f>V1187*Settings!$C$13*(INDEX(V$271:V$282,$D1205))</f>
        <v/>
      </c>
      <c r="W1205" s="47">
        <f>W1187*Settings!$C$13*(INDEX(W$271:W$282,$D1205))</f>
        <v/>
      </c>
      <c r="X1205" s="47">
        <f>X1187*Settings!$C$13*(INDEX(X$271:X$282,$D1205))</f>
        <v/>
      </c>
      <c r="Y1205" s="47">
        <f>Y1187*Settings!$C$13*(INDEX(Y$271:Y$282,$D1205))</f>
        <v/>
      </c>
      <c r="Z1205" s="47">
        <f>Z1187*Settings!$C$13*(INDEX(Z$271:Z$282,$D1205))</f>
        <v/>
      </c>
      <c r="AA1205" s="47">
        <f>AA1187*Settings!$C$13*(INDEX(AA$271:AA$282,$D1205))</f>
        <v/>
      </c>
      <c r="AB1205" s="47">
        <f>AB1187*Settings!$C$13*(INDEX(AB$271:AB$282,$D1205))</f>
        <v/>
      </c>
      <c r="AC1205" s="47">
        <f>AC1187*Settings!$C$13*(INDEX(AC$271:AC$282,$D1205))</f>
        <v/>
      </c>
      <c r="AD1205" s="48">
        <f>REVENUE(AD1187,Settings!$C$13,INDEX(AD$271:AD$282,$D1205))</f>
        <v/>
      </c>
      <c r="AE1205" s="25">
        <f>LOWER(Settings!$C$4)&amp;".mit."&amp;$A1205&amp;IF($C1205="","","."&amp;$C1205&amp;"."&amp;$B1205)&amp;IF(INDEX(Variables!$D$5:$D$105,MATCH($A1205,Variables!$A$5:$A$105,0))="","","."&amp;INDEX(Variables!$D$5:$D$105,MATCH($A1205,Variables!$A$5:$A$105,0)))&amp;"."&amp;AE$5</f>
        <v/>
      </c>
      <c r="AF1205" s="46">
        <f>AF1187*Settings!$C$13*(INDEX(AF$271:AF$282,$D1205))</f>
        <v/>
      </c>
      <c r="AG1205" s="47">
        <f>AG1187*Settings!$C$13*(INDEX(AG$271:AG$282,$D1205))</f>
        <v/>
      </c>
      <c r="AH1205" s="47">
        <f>AH1187*Settings!$C$13*(INDEX(AH$271:AH$282,$D1205))</f>
        <v/>
      </c>
      <c r="AI1205" s="47">
        <f>AI1187*Settings!$C$13*(INDEX(AI$271:AI$282,$D1205))</f>
        <v/>
      </c>
      <c r="AJ1205" s="47">
        <f>AJ1187*Settings!$C$13*(INDEX(AJ$271:AJ$282,$D1205))</f>
        <v/>
      </c>
      <c r="AK1205" s="47">
        <f>AK1187*Settings!$C$13*(INDEX(AK$271:AK$282,$D1205))</f>
        <v/>
      </c>
      <c r="AL1205" s="47">
        <f>AL1187*Settings!$C$13*(INDEX(AL$271:AL$282,$D1205))</f>
        <v/>
      </c>
      <c r="AM1205" s="47">
        <f>AM1187*Settings!$C$13*(INDEX(AM$271:AM$282,$D1205))</f>
        <v/>
      </c>
      <c r="AN1205" s="47">
        <f>AN1187*Settings!$C$13*(INDEX(AN$271:AN$282,$D1205))</f>
        <v/>
      </c>
      <c r="AO1205" s="47">
        <f>AO1187*Settings!$C$13*(INDEX(AO$271:AO$282,$D1205))</f>
        <v/>
      </c>
      <c r="AP1205" s="47">
        <f>AP1187*Settings!$C$13*(INDEX(AP$271:AP$282,$D1205))</f>
        <v/>
      </c>
      <c r="AQ1205" s="47">
        <f>AQ1187*Settings!$C$13*(INDEX(AQ$271:AQ$282,$D1205))</f>
        <v/>
      </c>
      <c r="AR1205" s="47">
        <f>AR1187*Settings!$C$13*(INDEX(AR$271:AR$282,$D1205))</f>
        <v/>
      </c>
      <c r="AS1205" s="47">
        <f>AS1187*Settings!$C$13*(INDEX(AS$271:AS$282,$D1205))</f>
        <v/>
      </c>
      <c r="AT1205" s="47">
        <f>AT1187*Settings!$C$13*(INDEX(AT$271:AT$282,$D1205))</f>
        <v/>
      </c>
      <c r="AU1205" s="47">
        <f>AU1187*Settings!$C$13*(INDEX(AU$271:AU$282,$D1205))</f>
        <v/>
      </c>
      <c r="AV1205" s="47">
        <f>AV1187*Settings!$C$13*(INDEX(AV$271:AV$282,$D1205))</f>
        <v/>
      </c>
      <c r="AW1205" s="47">
        <f>AW1187*Settings!$C$13*(INDEX(AW$271:AW$282,$D1205))</f>
        <v/>
      </c>
      <c r="AX1205" s="48">
        <f>REVENUE(AX1187,Settings!$C$13,INDEX(AX$271:AX$282,$D1205))</f>
        <v/>
      </c>
    </row>
    <row r="1206" hidden="1" outlineLevel="2">
      <c r="A1206" s="5" t="inlineStr">
        <is>
          <t>rsub</t>
        </is>
      </c>
      <c r="B1206" s="5" t="inlineStr">
        <is>
          <t>ker</t>
        </is>
      </c>
      <c r="C1206" s="5" t="inlineStr">
        <is>
          <t>nfm</t>
        </is>
      </c>
      <c r="D1206" s="40">
        <f>INDEX(Inputs!$R$5:$R$132,MATCH($B1206&amp;"|"&amp;$C1206,Inputs!$A$5:$A$132,0))</f>
        <v/>
      </c>
      <c r="E1206" s="39" t="n"/>
      <c r="F1206" s="39" t="n"/>
      <c r="G1206" s="39" t="n"/>
      <c r="H1206" s="5">
        <f>INDEX(Variables!$B$5:$B$105,MATCH($A1206,Variables!$A$5:$A$105,0))&amp;IF($C1206="",""," | "&amp;INDEX(Mapping!$B$5:$B$26,MATCH($C1206,Mapping!$A$5:$A$26,0))&amp;" | "&amp;INDEX(Mapping!$B$30:$B$41,MATCH($B1206,Mapping!$A$30:$A$41,0)))</f>
        <v/>
      </c>
      <c r="I1206" s="5">
        <f>INDEX(Variables!$C$5:$C$105,MATCH($A1206,Variables!$A$5:$A$105,0))</f>
        <v/>
      </c>
      <c r="J1206" s="5">
        <f>INDEX(Variables!$E$5:$E$105,MATCH($A1206,Variables!$A$5:$A$105,0))</f>
        <v/>
      </c>
      <c r="K1206" s="25">
        <f>LOWER(Settings!$C$4)&amp;".mit."&amp;$A1206&amp;IF($C1206="","","."&amp;$C1206&amp;"."&amp;$B1206)&amp;IF(INDEX(Variables!$D$5:$D$105,MATCH($A1206,Variables!$A$5:$A$105,0))="","","."&amp;INDEX(Variables!$D$5:$D$105,MATCH($A1206,Variables!$A$5:$A$105,0)))&amp;"."&amp;K$5</f>
        <v/>
      </c>
      <c r="L1206" s="46">
        <f>L1188*Settings!$C$13*(INDEX(L$271:L$282,$D1206))</f>
        <v/>
      </c>
      <c r="M1206" s="47">
        <f>M1188*Settings!$C$13*(INDEX(M$271:M$282,$D1206))</f>
        <v/>
      </c>
      <c r="N1206" s="47">
        <f>N1188*Settings!$C$13*(INDEX(N$271:N$282,$D1206))</f>
        <v/>
      </c>
      <c r="O1206" s="47">
        <f>O1188*Settings!$C$13*(INDEX(O$271:O$282,$D1206))</f>
        <v/>
      </c>
      <c r="P1206" s="47">
        <f>P1188*Settings!$C$13*(INDEX(P$271:P$282,$D1206))</f>
        <v/>
      </c>
      <c r="Q1206" s="47">
        <f>Q1188*Settings!$C$13*(INDEX(Q$271:Q$282,$D1206))</f>
        <v/>
      </c>
      <c r="R1206" s="47">
        <f>R1188*Settings!$C$13*(INDEX(R$271:R$282,$D1206))</f>
        <v/>
      </c>
      <c r="S1206" s="47">
        <f>S1188*Settings!$C$13*(INDEX(S$271:S$282,$D1206))</f>
        <v/>
      </c>
      <c r="T1206" s="47">
        <f>T1188*Settings!$C$13*(INDEX(T$271:T$282,$D1206))</f>
        <v/>
      </c>
      <c r="U1206" s="47">
        <f>U1188*Settings!$C$13*(INDEX(U$271:U$282,$D1206))</f>
        <v/>
      </c>
      <c r="V1206" s="47">
        <f>V1188*Settings!$C$13*(INDEX(V$271:V$282,$D1206))</f>
        <v/>
      </c>
      <c r="W1206" s="47">
        <f>W1188*Settings!$C$13*(INDEX(W$271:W$282,$D1206))</f>
        <v/>
      </c>
      <c r="X1206" s="47">
        <f>X1188*Settings!$C$13*(INDEX(X$271:X$282,$D1206))</f>
        <v/>
      </c>
      <c r="Y1206" s="47">
        <f>Y1188*Settings!$C$13*(INDEX(Y$271:Y$282,$D1206))</f>
        <v/>
      </c>
      <c r="Z1206" s="47">
        <f>Z1188*Settings!$C$13*(INDEX(Z$271:Z$282,$D1206))</f>
        <v/>
      </c>
      <c r="AA1206" s="47">
        <f>AA1188*Settings!$C$13*(INDEX(AA$271:AA$282,$D1206))</f>
        <v/>
      </c>
      <c r="AB1206" s="47">
        <f>AB1188*Settings!$C$13*(INDEX(AB$271:AB$282,$D1206))</f>
        <v/>
      </c>
      <c r="AC1206" s="47">
        <f>AC1188*Settings!$C$13*(INDEX(AC$271:AC$282,$D1206))</f>
        <v/>
      </c>
      <c r="AD1206" s="48">
        <f>REVENUE(AD1188,Settings!$C$13,INDEX(AD$271:AD$282,$D1206))</f>
        <v/>
      </c>
      <c r="AE1206" s="25">
        <f>LOWER(Settings!$C$4)&amp;".mit."&amp;$A1206&amp;IF($C1206="","","."&amp;$C1206&amp;"."&amp;$B1206)&amp;IF(INDEX(Variables!$D$5:$D$105,MATCH($A1206,Variables!$A$5:$A$105,0))="","","."&amp;INDEX(Variables!$D$5:$D$105,MATCH($A1206,Variables!$A$5:$A$105,0)))&amp;"."&amp;AE$5</f>
        <v/>
      </c>
      <c r="AF1206" s="46">
        <f>AF1188*Settings!$C$13*(INDEX(AF$271:AF$282,$D1206))</f>
        <v/>
      </c>
      <c r="AG1206" s="47">
        <f>AG1188*Settings!$C$13*(INDEX(AG$271:AG$282,$D1206))</f>
        <v/>
      </c>
      <c r="AH1206" s="47">
        <f>AH1188*Settings!$C$13*(INDEX(AH$271:AH$282,$D1206))</f>
        <v/>
      </c>
      <c r="AI1206" s="47">
        <f>AI1188*Settings!$C$13*(INDEX(AI$271:AI$282,$D1206))</f>
        <v/>
      </c>
      <c r="AJ1206" s="47">
        <f>AJ1188*Settings!$C$13*(INDEX(AJ$271:AJ$282,$D1206))</f>
        <v/>
      </c>
      <c r="AK1206" s="47">
        <f>AK1188*Settings!$C$13*(INDEX(AK$271:AK$282,$D1206))</f>
        <v/>
      </c>
      <c r="AL1206" s="47">
        <f>AL1188*Settings!$C$13*(INDEX(AL$271:AL$282,$D1206))</f>
        <v/>
      </c>
      <c r="AM1206" s="47">
        <f>AM1188*Settings!$C$13*(INDEX(AM$271:AM$282,$D1206))</f>
        <v/>
      </c>
      <c r="AN1206" s="47">
        <f>AN1188*Settings!$C$13*(INDEX(AN$271:AN$282,$D1206))</f>
        <v/>
      </c>
      <c r="AO1206" s="47">
        <f>AO1188*Settings!$C$13*(INDEX(AO$271:AO$282,$D1206))</f>
        <v/>
      </c>
      <c r="AP1206" s="47">
        <f>AP1188*Settings!$C$13*(INDEX(AP$271:AP$282,$D1206))</f>
        <v/>
      </c>
      <c r="AQ1206" s="47">
        <f>AQ1188*Settings!$C$13*(INDEX(AQ$271:AQ$282,$D1206))</f>
        <v/>
      </c>
      <c r="AR1206" s="47">
        <f>AR1188*Settings!$C$13*(INDEX(AR$271:AR$282,$D1206))</f>
        <v/>
      </c>
      <c r="AS1206" s="47">
        <f>AS1188*Settings!$C$13*(INDEX(AS$271:AS$282,$D1206))</f>
        <v/>
      </c>
      <c r="AT1206" s="47">
        <f>AT1188*Settings!$C$13*(INDEX(AT$271:AT$282,$D1206))</f>
        <v/>
      </c>
      <c r="AU1206" s="47">
        <f>AU1188*Settings!$C$13*(INDEX(AU$271:AU$282,$D1206))</f>
        <v/>
      </c>
      <c r="AV1206" s="47">
        <f>AV1188*Settings!$C$13*(INDEX(AV$271:AV$282,$D1206))</f>
        <v/>
      </c>
      <c r="AW1206" s="47">
        <f>AW1188*Settings!$C$13*(INDEX(AW$271:AW$282,$D1206))</f>
        <v/>
      </c>
      <c r="AX1206" s="48">
        <f>REVENUE(AX1188,Settings!$C$13,INDEX(AX$271:AX$282,$D1206))</f>
        <v/>
      </c>
    </row>
    <row r="1207" hidden="1" outlineLevel="2">
      <c r="A1207" s="5" t="inlineStr">
        <is>
          <t>rsub</t>
        </is>
      </c>
      <c r="B1207" s="5" t="inlineStr">
        <is>
          <t>oop</t>
        </is>
      </c>
      <c r="C1207" s="5" t="inlineStr">
        <is>
          <t>nfm</t>
        </is>
      </c>
      <c r="D1207" s="40">
        <f>INDEX(Inputs!$R$5:$R$132,MATCH($B1207&amp;"|"&amp;$C1207,Inputs!$A$5:$A$132,0))</f>
        <v/>
      </c>
      <c r="E1207" s="39" t="n"/>
      <c r="F1207" s="39" t="n"/>
      <c r="G1207" s="39" t="n"/>
      <c r="H1207" s="5">
        <f>INDEX(Variables!$B$5:$B$105,MATCH($A1207,Variables!$A$5:$A$105,0))&amp;IF($C1207="",""," | "&amp;INDEX(Mapping!$B$5:$B$26,MATCH($C1207,Mapping!$A$5:$A$26,0))&amp;" | "&amp;INDEX(Mapping!$B$30:$B$41,MATCH($B1207,Mapping!$A$30:$A$41,0)))</f>
        <v/>
      </c>
      <c r="I1207" s="5">
        <f>INDEX(Variables!$C$5:$C$105,MATCH($A1207,Variables!$A$5:$A$105,0))</f>
        <v/>
      </c>
      <c r="J1207" s="5">
        <f>INDEX(Variables!$E$5:$E$105,MATCH($A1207,Variables!$A$5:$A$105,0))</f>
        <v/>
      </c>
      <c r="K1207" s="25">
        <f>LOWER(Settings!$C$4)&amp;".mit."&amp;$A1207&amp;IF($C1207="","","."&amp;$C1207&amp;"."&amp;$B1207)&amp;IF(INDEX(Variables!$D$5:$D$105,MATCH($A1207,Variables!$A$5:$A$105,0))="","","."&amp;INDEX(Variables!$D$5:$D$105,MATCH($A1207,Variables!$A$5:$A$105,0)))&amp;"."&amp;K$5</f>
        <v/>
      </c>
      <c r="L1207" s="46">
        <f>L1189*Settings!$C$13*(INDEX(L$271:L$282,$D1207))</f>
        <v/>
      </c>
      <c r="M1207" s="47">
        <f>M1189*Settings!$C$13*(INDEX(M$271:M$282,$D1207))</f>
        <v/>
      </c>
      <c r="N1207" s="47">
        <f>N1189*Settings!$C$13*(INDEX(N$271:N$282,$D1207))</f>
        <v/>
      </c>
      <c r="O1207" s="47">
        <f>O1189*Settings!$C$13*(INDEX(O$271:O$282,$D1207))</f>
        <v/>
      </c>
      <c r="P1207" s="47">
        <f>P1189*Settings!$C$13*(INDEX(P$271:P$282,$D1207))</f>
        <v/>
      </c>
      <c r="Q1207" s="47">
        <f>Q1189*Settings!$C$13*(INDEX(Q$271:Q$282,$D1207))</f>
        <v/>
      </c>
      <c r="R1207" s="47">
        <f>R1189*Settings!$C$13*(INDEX(R$271:R$282,$D1207))</f>
        <v/>
      </c>
      <c r="S1207" s="47">
        <f>S1189*Settings!$C$13*(INDEX(S$271:S$282,$D1207))</f>
        <v/>
      </c>
      <c r="T1207" s="47">
        <f>T1189*Settings!$C$13*(INDEX(T$271:T$282,$D1207))</f>
        <v/>
      </c>
      <c r="U1207" s="47">
        <f>U1189*Settings!$C$13*(INDEX(U$271:U$282,$D1207))</f>
        <v/>
      </c>
      <c r="V1207" s="47">
        <f>V1189*Settings!$C$13*(INDEX(V$271:V$282,$D1207))</f>
        <v/>
      </c>
      <c r="W1207" s="47">
        <f>W1189*Settings!$C$13*(INDEX(W$271:W$282,$D1207))</f>
        <v/>
      </c>
      <c r="X1207" s="47">
        <f>X1189*Settings!$C$13*(INDEX(X$271:X$282,$D1207))</f>
        <v/>
      </c>
      <c r="Y1207" s="47">
        <f>Y1189*Settings!$C$13*(INDEX(Y$271:Y$282,$D1207))</f>
        <v/>
      </c>
      <c r="Z1207" s="47">
        <f>Z1189*Settings!$C$13*(INDEX(Z$271:Z$282,$D1207))</f>
        <v/>
      </c>
      <c r="AA1207" s="47">
        <f>AA1189*Settings!$C$13*(INDEX(AA$271:AA$282,$D1207))</f>
        <v/>
      </c>
      <c r="AB1207" s="47">
        <f>AB1189*Settings!$C$13*(INDEX(AB$271:AB$282,$D1207))</f>
        <v/>
      </c>
      <c r="AC1207" s="47">
        <f>AC1189*Settings!$C$13*(INDEX(AC$271:AC$282,$D1207))</f>
        <v/>
      </c>
      <c r="AD1207" s="48">
        <f>REVENUE(AD1189,Settings!$C$13,INDEX(AD$271:AD$282,$D1207))</f>
        <v/>
      </c>
      <c r="AE1207" s="25">
        <f>LOWER(Settings!$C$4)&amp;".mit."&amp;$A1207&amp;IF($C1207="","","."&amp;$C1207&amp;"."&amp;$B1207)&amp;IF(INDEX(Variables!$D$5:$D$105,MATCH($A1207,Variables!$A$5:$A$105,0))="","","."&amp;INDEX(Variables!$D$5:$D$105,MATCH($A1207,Variables!$A$5:$A$105,0)))&amp;"."&amp;AE$5</f>
        <v/>
      </c>
      <c r="AF1207" s="46">
        <f>AF1189*Settings!$C$13*(INDEX(AF$271:AF$282,$D1207))</f>
        <v/>
      </c>
      <c r="AG1207" s="47">
        <f>AG1189*Settings!$C$13*(INDEX(AG$271:AG$282,$D1207))</f>
        <v/>
      </c>
      <c r="AH1207" s="47">
        <f>AH1189*Settings!$C$13*(INDEX(AH$271:AH$282,$D1207))</f>
        <v/>
      </c>
      <c r="AI1207" s="47">
        <f>AI1189*Settings!$C$13*(INDEX(AI$271:AI$282,$D1207))</f>
        <v/>
      </c>
      <c r="AJ1207" s="47">
        <f>AJ1189*Settings!$C$13*(INDEX(AJ$271:AJ$282,$D1207))</f>
        <v/>
      </c>
      <c r="AK1207" s="47">
        <f>AK1189*Settings!$C$13*(INDEX(AK$271:AK$282,$D1207))</f>
        <v/>
      </c>
      <c r="AL1207" s="47">
        <f>AL1189*Settings!$C$13*(INDEX(AL$271:AL$282,$D1207))</f>
        <v/>
      </c>
      <c r="AM1207" s="47">
        <f>AM1189*Settings!$C$13*(INDEX(AM$271:AM$282,$D1207))</f>
        <v/>
      </c>
      <c r="AN1207" s="47">
        <f>AN1189*Settings!$C$13*(INDEX(AN$271:AN$282,$D1207))</f>
        <v/>
      </c>
      <c r="AO1207" s="47">
        <f>AO1189*Settings!$C$13*(INDEX(AO$271:AO$282,$D1207))</f>
        <v/>
      </c>
      <c r="AP1207" s="47">
        <f>AP1189*Settings!$C$13*(INDEX(AP$271:AP$282,$D1207))</f>
        <v/>
      </c>
      <c r="AQ1207" s="47">
        <f>AQ1189*Settings!$C$13*(INDEX(AQ$271:AQ$282,$D1207))</f>
        <v/>
      </c>
      <c r="AR1207" s="47">
        <f>AR1189*Settings!$C$13*(INDEX(AR$271:AR$282,$D1207))</f>
        <v/>
      </c>
      <c r="AS1207" s="47">
        <f>AS1189*Settings!$C$13*(INDEX(AS$271:AS$282,$D1207))</f>
        <v/>
      </c>
      <c r="AT1207" s="47">
        <f>AT1189*Settings!$C$13*(INDEX(AT$271:AT$282,$D1207))</f>
        <v/>
      </c>
      <c r="AU1207" s="47">
        <f>AU1189*Settings!$C$13*(INDEX(AU$271:AU$282,$D1207))</f>
        <v/>
      </c>
      <c r="AV1207" s="47">
        <f>AV1189*Settings!$C$13*(INDEX(AV$271:AV$282,$D1207))</f>
        <v/>
      </c>
      <c r="AW1207" s="47">
        <f>AW1189*Settings!$C$13*(INDEX(AW$271:AW$282,$D1207))</f>
        <v/>
      </c>
      <c r="AX1207" s="48">
        <f>REVENUE(AX1189,Settings!$C$13,INDEX(AX$271:AX$282,$D1207))</f>
        <v/>
      </c>
    </row>
    <row r="1208" hidden="1" outlineLevel="2">
      <c r="A1208" s="5" t="inlineStr">
        <is>
          <t>rsub</t>
        </is>
      </c>
      <c r="B1208" s="5" t="inlineStr">
        <is>
          <t>bio</t>
        </is>
      </c>
      <c r="C1208" s="5" t="inlineStr">
        <is>
          <t>nfm</t>
        </is>
      </c>
      <c r="D1208" s="40">
        <f>INDEX(Inputs!$R$5:$R$132,MATCH($B1208&amp;"|"&amp;$C1208,Inputs!$A$5:$A$132,0))</f>
        <v/>
      </c>
      <c r="E1208" s="39" t="n"/>
      <c r="F1208" s="39" t="n"/>
      <c r="G1208" s="39" t="n"/>
      <c r="H1208" s="5">
        <f>INDEX(Variables!$B$5:$B$105,MATCH($A1208,Variables!$A$5:$A$105,0))&amp;IF($C1208="",""," | "&amp;INDEX(Mapping!$B$5:$B$26,MATCH($C1208,Mapping!$A$5:$A$26,0))&amp;" | "&amp;INDEX(Mapping!$B$30:$B$41,MATCH($B1208,Mapping!$A$30:$A$41,0)))</f>
        <v/>
      </c>
      <c r="I1208" s="5">
        <f>INDEX(Variables!$C$5:$C$105,MATCH($A1208,Variables!$A$5:$A$105,0))</f>
        <v/>
      </c>
      <c r="J1208" s="5">
        <f>INDEX(Variables!$E$5:$E$105,MATCH($A1208,Variables!$A$5:$A$105,0))</f>
        <v/>
      </c>
      <c r="K1208" s="25">
        <f>LOWER(Settings!$C$4)&amp;".mit."&amp;$A1208&amp;IF($C1208="","","."&amp;$C1208&amp;"."&amp;$B1208)&amp;IF(INDEX(Variables!$D$5:$D$105,MATCH($A1208,Variables!$A$5:$A$105,0))="","","."&amp;INDEX(Variables!$D$5:$D$105,MATCH($A1208,Variables!$A$5:$A$105,0)))&amp;"."&amp;K$5</f>
        <v/>
      </c>
      <c r="L1208" s="46">
        <f>L1190*Settings!$C$13*(INDEX(L$271:L$282,$D1208))</f>
        <v/>
      </c>
      <c r="M1208" s="47">
        <f>M1190*Settings!$C$13*(INDEX(M$271:M$282,$D1208))</f>
        <v/>
      </c>
      <c r="N1208" s="47">
        <f>N1190*Settings!$C$13*(INDEX(N$271:N$282,$D1208))</f>
        <v/>
      </c>
      <c r="O1208" s="47">
        <f>O1190*Settings!$C$13*(INDEX(O$271:O$282,$D1208))</f>
        <v/>
      </c>
      <c r="P1208" s="47">
        <f>P1190*Settings!$C$13*(INDEX(P$271:P$282,$D1208))</f>
        <v/>
      </c>
      <c r="Q1208" s="47">
        <f>Q1190*Settings!$C$13*(INDEX(Q$271:Q$282,$D1208))</f>
        <v/>
      </c>
      <c r="R1208" s="47">
        <f>R1190*Settings!$C$13*(INDEX(R$271:R$282,$D1208))</f>
        <v/>
      </c>
      <c r="S1208" s="47">
        <f>S1190*Settings!$C$13*(INDEX(S$271:S$282,$D1208))</f>
        <v/>
      </c>
      <c r="T1208" s="47">
        <f>T1190*Settings!$C$13*(INDEX(T$271:T$282,$D1208))</f>
        <v/>
      </c>
      <c r="U1208" s="47">
        <f>U1190*Settings!$C$13*(INDEX(U$271:U$282,$D1208))</f>
        <v/>
      </c>
      <c r="V1208" s="47">
        <f>V1190*Settings!$C$13*(INDEX(V$271:V$282,$D1208))</f>
        <v/>
      </c>
      <c r="W1208" s="47">
        <f>W1190*Settings!$C$13*(INDEX(W$271:W$282,$D1208))</f>
        <v/>
      </c>
      <c r="X1208" s="47">
        <f>X1190*Settings!$C$13*(INDEX(X$271:X$282,$D1208))</f>
        <v/>
      </c>
      <c r="Y1208" s="47">
        <f>Y1190*Settings!$C$13*(INDEX(Y$271:Y$282,$D1208))</f>
        <v/>
      </c>
      <c r="Z1208" s="47">
        <f>Z1190*Settings!$C$13*(INDEX(Z$271:Z$282,$D1208))</f>
        <v/>
      </c>
      <c r="AA1208" s="47">
        <f>AA1190*Settings!$C$13*(INDEX(AA$271:AA$282,$D1208))</f>
        <v/>
      </c>
      <c r="AB1208" s="47">
        <f>AB1190*Settings!$C$13*(INDEX(AB$271:AB$282,$D1208))</f>
        <v/>
      </c>
      <c r="AC1208" s="47">
        <f>AC1190*Settings!$C$13*(INDEX(AC$271:AC$282,$D1208))</f>
        <v/>
      </c>
      <c r="AD1208" s="48">
        <f>REVENUE(AD1190,Settings!$C$13,INDEX(AD$271:AD$282,$D1208))</f>
        <v/>
      </c>
      <c r="AE1208" s="25">
        <f>LOWER(Settings!$C$4)&amp;".mit."&amp;$A1208&amp;IF($C1208="","","."&amp;$C1208&amp;"."&amp;$B1208)&amp;IF(INDEX(Variables!$D$5:$D$105,MATCH($A1208,Variables!$A$5:$A$105,0))="","","."&amp;INDEX(Variables!$D$5:$D$105,MATCH($A1208,Variables!$A$5:$A$105,0)))&amp;"."&amp;AE$5</f>
        <v/>
      </c>
      <c r="AF1208" s="46">
        <f>AF1190*Settings!$C$13*(INDEX(AF$271:AF$282,$D1208))</f>
        <v/>
      </c>
      <c r="AG1208" s="47">
        <f>AG1190*Settings!$C$13*(INDEX(AG$271:AG$282,$D1208))</f>
        <v/>
      </c>
      <c r="AH1208" s="47">
        <f>AH1190*Settings!$C$13*(INDEX(AH$271:AH$282,$D1208))</f>
        <v/>
      </c>
      <c r="AI1208" s="47">
        <f>AI1190*Settings!$C$13*(INDEX(AI$271:AI$282,$D1208))</f>
        <v/>
      </c>
      <c r="AJ1208" s="47">
        <f>AJ1190*Settings!$C$13*(INDEX(AJ$271:AJ$282,$D1208))</f>
        <v/>
      </c>
      <c r="AK1208" s="47">
        <f>AK1190*Settings!$C$13*(INDEX(AK$271:AK$282,$D1208))</f>
        <v/>
      </c>
      <c r="AL1208" s="47">
        <f>AL1190*Settings!$C$13*(INDEX(AL$271:AL$282,$D1208))</f>
        <v/>
      </c>
      <c r="AM1208" s="47">
        <f>AM1190*Settings!$C$13*(INDEX(AM$271:AM$282,$D1208))</f>
        <v/>
      </c>
      <c r="AN1208" s="47">
        <f>AN1190*Settings!$C$13*(INDEX(AN$271:AN$282,$D1208))</f>
        <v/>
      </c>
      <c r="AO1208" s="47">
        <f>AO1190*Settings!$C$13*(INDEX(AO$271:AO$282,$D1208))</f>
        <v/>
      </c>
      <c r="AP1208" s="47">
        <f>AP1190*Settings!$C$13*(INDEX(AP$271:AP$282,$D1208))</f>
        <v/>
      </c>
      <c r="AQ1208" s="47">
        <f>AQ1190*Settings!$C$13*(INDEX(AQ$271:AQ$282,$D1208))</f>
        <v/>
      </c>
      <c r="AR1208" s="47">
        <f>AR1190*Settings!$C$13*(INDEX(AR$271:AR$282,$D1208))</f>
        <v/>
      </c>
      <c r="AS1208" s="47">
        <f>AS1190*Settings!$C$13*(INDEX(AS$271:AS$282,$D1208))</f>
        <v/>
      </c>
      <c r="AT1208" s="47">
        <f>AT1190*Settings!$C$13*(INDEX(AT$271:AT$282,$D1208))</f>
        <v/>
      </c>
      <c r="AU1208" s="47">
        <f>AU1190*Settings!$C$13*(INDEX(AU$271:AU$282,$D1208))</f>
        <v/>
      </c>
      <c r="AV1208" s="47">
        <f>AV1190*Settings!$C$13*(INDEX(AV$271:AV$282,$D1208))</f>
        <v/>
      </c>
      <c r="AW1208" s="47">
        <f>AW1190*Settings!$C$13*(INDEX(AW$271:AW$282,$D1208))</f>
        <v/>
      </c>
      <c r="AX1208" s="48">
        <f>REVENUE(AX1190,Settings!$C$13,INDEX(AX$271:AX$282,$D1208))</f>
        <v/>
      </c>
    </row>
    <row r="1209" hidden="1" outlineLevel="2"/>
    <row r="1210" hidden="1" outlineLevel="2">
      <c r="A1210" s="5" t="inlineStr">
        <is>
          <t>rnew</t>
        </is>
      </c>
      <c r="B1210" s="5" t="inlineStr">
        <is>
          <t>coa</t>
        </is>
      </c>
      <c r="C1210" s="5" t="inlineStr">
        <is>
          <t>nfm</t>
        </is>
      </c>
      <c r="D1210" s="40">
        <f>INDEX(Inputs!$S$5:$S$132,MATCH($B1210&amp;"|"&amp;$C1210,Inputs!$A$5:$A$132,0))</f>
        <v/>
      </c>
      <c r="E1210" s="39" t="n"/>
      <c r="F1210" s="39" t="n"/>
      <c r="G1210" s="39" t="n"/>
      <c r="H1210" s="5">
        <f>INDEX(Variables!$B$5:$B$105,MATCH($A1210,Variables!$A$5:$A$105,0))&amp;IF($C1210="",""," | "&amp;INDEX(Mapping!$B$5:$B$26,MATCH($C1210,Mapping!$A$5:$A$26,0))&amp;" | "&amp;INDEX(Mapping!$B$30:$B$41,MATCH($B1210,Mapping!$A$30:$A$41,0)))</f>
        <v/>
      </c>
      <c r="I1210" s="5">
        <f>INDEX(Variables!$C$5:$C$105,MATCH($A1210,Variables!$A$5:$A$105,0))</f>
        <v/>
      </c>
      <c r="J1210" s="5">
        <f>INDEX(Variables!$E$5:$E$105,MATCH($A1210,Variables!$A$5:$A$105,0))</f>
        <v/>
      </c>
      <c r="K1210" s="25">
        <f>LOWER(Settings!$C$4)&amp;".mit."&amp;$A1210&amp;IF($C1210="","","."&amp;$C1210&amp;"."&amp;$B1210)&amp;IF(INDEX(Variables!$D$5:$D$105,MATCH($A1210,Variables!$A$5:$A$105,0))="","","."&amp;INDEX(Variables!$D$5:$D$105,MATCH($A1210,Variables!$A$5:$A$105,0)))&amp;"."&amp;K$5</f>
        <v/>
      </c>
      <c r="L1210" s="46">
        <f>L1183*Settings!$C$13*(L1129+L1147+L1138*L$135+L1156*$D1210)</f>
        <v/>
      </c>
      <c r="M1210" s="47">
        <f>M1183*Settings!$C$13*(M1129+M1147+M1138*M$135+M1156*$D1210)</f>
        <v/>
      </c>
      <c r="N1210" s="47">
        <f>N1183*Settings!$C$13*(N1129+N1147+N1138*N$135+N1156*$D1210)</f>
        <v/>
      </c>
      <c r="O1210" s="47">
        <f>O1183*Settings!$C$13*(O1129+O1147+O1138*O$135+O1156*$D1210)</f>
        <v/>
      </c>
      <c r="P1210" s="47">
        <f>P1183*Settings!$C$13*(P1129+P1147+P1138*P$135+P1156*$D1210)</f>
        <v/>
      </c>
      <c r="Q1210" s="47">
        <f>Q1183*Settings!$C$13*(Q1129+Q1147+Q1138*Q$135+Q1156*$D1210)</f>
        <v/>
      </c>
      <c r="R1210" s="47">
        <f>R1183*Settings!$C$13*(R1129+R1147+R1138*R$135+R1156*$D1210)</f>
        <v/>
      </c>
      <c r="S1210" s="47">
        <f>S1183*Settings!$C$13*(S1129+S1147+S1138*S$135+S1156*$D1210)</f>
        <v/>
      </c>
      <c r="T1210" s="47">
        <f>T1183*Settings!$C$13*(T1129+T1147+T1138*T$135+T1156*$D1210)</f>
        <v/>
      </c>
      <c r="U1210" s="47">
        <f>U1183*Settings!$C$13*(U1129+U1147+U1138*U$135+U1156*$D1210)</f>
        <v/>
      </c>
      <c r="V1210" s="47">
        <f>V1183*Settings!$C$13*(V1129+V1147+V1138*V$135+V1156*$D1210)</f>
        <v/>
      </c>
      <c r="W1210" s="47">
        <f>W1183*Settings!$C$13*(W1129+W1147+W1138*W$135+W1156*$D1210)</f>
        <v/>
      </c>
      <c r="X1210" s="47">
        <f>X1183*Settings!$C$13*(X1129+X1147+X1138*X$135+X1156*$D1210)</f>
        <v/>
      </c>
      <c r="Y1210" s="47">
        <f>Y1183*Settings!$C$13*(Y1129+Y1147+Y1138*Y$135+Y1156*$D1210)</f>
        <v/>
      </c>
      <c r="Z1210" s="47">
        <f>Z1183*Settings!$C$13*(Z1129+Z1147+Z1138*Z$135+Z1156*$D1210)</f>
        <v/>
      </c>
      <c r="AA1210" s="47">
        <f>AA1183*Settings!$C$13*(AA1129+AA1147+AA1138*AA$135+AA1156*$D1210)</f>
        <v/>
      </c>
      <c r="AB1210" s="47">
        <f>AB1183*Settings!$C$13*(AB1129+AB1147+AB1138*AB$135+AB1156*$D1210)</f>
        <v/>
      </c>
      <c r="AC1210" s="47">
        <f>AC1183*Settings!$C$13*(AC1129+AC1147+AC1138*AC$135+AC1156*$D1210)</f>
        <v/>
      </c>
      <c r="AD1210" s="48">
        <f>REVENUE(AD1183,Settings!$C$13,NEWREVRATE(AD1129,AD1147,AD1138,AD$135,AD1156,$D1210))</f>
        <v/>
      </c>
      <c r="AE1210" s="25">
        <f>LOWER(Settings!$C$4)&amp;".mit."&amp;$A1210&amp;IF($C1210="","","."&amp;$C1210&amp;"."&amp;$B1210)&amp;IF(INDEX(Variables!$D$5:$D$105,MATCH($A1210,Variables!$A$5:$A$105,0))="","","."&amp;INDEX(Variables!$D$5:$D$105,MATCH($A1210,Variables!$A$5:$A$105,0)))&amp;"."&amp;AE$5</f>
        <v/>
      </c>
      <c r="AF1210" s="46">
        <f>AF1183*Settings!$C$13*(AF1129+AF1147+AF1138*AF$135+AF1156*$D1210)</f>
        <v/>
      </c>
      <c r="AG1210" s="47">
        <f>AG1183*Settings!$C$13*(AG1129+AG1147+AG1138*AG$135+AG1156*$D1210)</f>
        <v/>
      </c>
      <c r="AH1210" s="47">
        <f>AH1183*Settings!$C$13*(AH1129+AH1147+AH1138*AH$135+AH1156*$D1210)</f>
        <v/>
      </c>
      <c r="AI1210" s="47">
        <f>AI1183*Settings!$C$13*(AI1129+AI1147+AI1138*AI$135+AI1156*$D1210)</f>
        <v/>
      </c>
      <c r="AJ1210" s="47">
        <f>AJ1183*Settings!$C$13*(AJ1129+AJ1147+AJ1138*AJ$135+AJ1156*$D1210)</f>
        <v/>
      </c>
      <c r="AK1210" s="47">
        <f>AK1183*Settings!$C$13*(AK1129+AK1147+AK1138*AK$135+AK1156*$D1210)</f>
        <v/>
      </c>
      <c r="AL1210" s="47">
        <f>AL1183*Settings!$C$13*(AL1129+AL1147+AL1138*AL$135+AL1156*$D1210)</f>
        <v/>
      </c>
      <c r="AM1210" s="47">
        <f>AM1183*Settings!$C$13*(AM1129+AM1147+AM1138*AM$135+AM1156*$D1210)</f>
        <v/>
      </c>
      <c r="AN1210" s="47">
        <f>AN1183*Settings!$C$13*(AN1129+AN1147+AN1138*AN$135+AN1156*$D1210)</f>
        <v/>
      </c>
      <c r="AO1210" s="47">
        <f>AO1183*Settings!$C$13*(AO1129+AO1147+AO1138*AO$135+AO1156*$D1210)</f>
        <v/>
      </c>
      <c r="AP1210" s="47">
        <f>AP1183*Settings!$C$13*(AP1129+AP1147+AP1138*AP$135+AP1156*$D1210)</f>
        <v/>
      </c>
      <c r="AQ1210" s="47">
        <f>AQ1183*Settings!$C$13*(AQ1129+AQ1147+AQ1138*AQ$135+AQ1156*$D1210)</f>
        <v/>
      </c>
      <c r="AR1210" s="47">
        <f>AR1183*Settings!$C$13*(AR1129+AR1147+AR1138*AR$135+AR1156*$D1210)</f>
        <v/>
      </c>
      <c r="AS1210" s="47">
        <f>AS1183*Settings!$C$13*(AS1129+AS1147+AS1138*AS$135+AS1156*$D1210)</f>
        <v/>
      </c>
      <c r="AT1210" s="47">
        <f>AT1183*Settings!$C$13*(AT1129+AT1147+AT1138*AT$135+AT1156*$D1210)</f>
        <v/>
      </c>
      <c r="AU1210" s="47">
        <f>AU1183*Settings!$C$13*(AU1129+AU1147+AU1138*AU$135+AU1156*$D1210)</f>
        <v/>
      </c>
      <c r="AV1210" s="47">
        <f>AV1183*Settings!$C$13*(AV1129+AV1147+AV1138*AV$135+AV1156*$D1210)</f>
        <v/>
      </c>
      <c r="AW1210" s="47">
        <f>AW1183*Settings!$C$13*(AW1129+AW1147+AW1138*AW$135+AW1156*$D1210)</f>
        <v/>
      </c>
      <c r="AX1210" s="48">
        <f>REVENUE(AX1183,Settings!$C$13,NEWREVRATE(AX1129,AX1147,AX1138,AX$135,AX1156,$D1210))</f>
        <v/>
      </c>
    </row>
    <row r="1211" hidden="1" outlineLevel="2">
      <c r="A1211" s="5" t="inlineStr">
        <is>
          <t>rnew</t>
        </is>
      </c>
      <c r="B1211" s="5" t="inlineStr">
        <is>
          <t>nga</t>
        </is>
      </c>
      <c r="C1211" s="5" t="inlineStr">
        <is>
          <t>nfm</t>
        </is>
      </c>
      <c r="D1211" s="40">
        <f>INDEX(Inputs!$S$5:$S$132,MATCH($B1211&amp;"|"&amp;$C1211,Inputs!$A$5:$A$132,0))</f>
        <v/>
      </c>
      <c r="E1211" s="39" t="n"/>
      <c r="F1211" s="39" t="n"/>
      <c r="G1211" s="39" t="n"/>
      <c r="H1211" s="5">
        <f>INDEX(Variables!$B$5:$B$105,MATCH($A1211,Variables!$A$5:$A$105,0))&amp;IF($C1211="",""," | "&amp;INDEX(Mapping!$B$5:$B$26,MATCH($C1211,Mapping!$A$5:$A$26,0))&amp;" | "&amp;INDEX(Mapping!$B$30:$B$41,MATCH($B1211,Mapping!$A$30:$A$41,0)))</f>
        <v/>
      </c>
      <c r="I1211" s="5">
        <f>INDEX(Variables!$C$5:$C$105,MATCH($A1211,Variables!$A$5:$A$105,0))</f>
        <v/>
      </c>
      <c r="J1211" s="5">
        <f>INDEX(Variables!$E$5:$E$105,MATCH($A1211,Variables!$A$5:$A$105,0))</f>
        <v/>
      </c>
      <c r="K1211" s="25">
        <f>LOWER(Settings!$C$4)&amp;".mit."&amp;$A1211&amp;IF($C1211="","","."&amp;$C1211&amp;"."&amp;$B1211)&amp;IF(INDEX(Variables!$D$5:$D$105,MATCH($A1211,Variables!$A$5:$A$105,0))="","","."&amp;INDEX(Variables!$D$5:$D$105,MATCH($A1211,Variables!$A$5:$A$105,0)))&amp;"."&amp;K$5</f>
        <v/>
      </c>
      <c r="L1211" s="46">
        <f>L1184*Settings!$C$13*(L1130+L1148+L1139*L$135+L1157*$D1211)</f>
        <v/>
      </c>
      <c r="M1211" s="47">
        <f>M1184*Settings!$C$13*(M1130+M1148+M1139*M$135+M1157*$D1211)</f>
        <v/>
      </c>
      <c r="N1211" s="47">
        <f>N1184*Settings!$C$13*(N1130+N1148+N1139*N$135+N1157*$D1211)</f>
        <v/>
      </c>
      <c r="O1211" s="47">
        <f>O1184*Settings!$C$13*(O1130+O1148+O1139*O$135+O1157*$D1211)</f>
        <v/>
      </c>
      <c r="P1211" s="47">
        <f>P1184*Settings!$C$13*(P1130+P1148+P1139*P$135+P1157*$D1211)</f>
        <v/>
      </c>
      <c r="Q1211" s="47">
        <f>Q1184*Settings!$C$13*(Q1130+Q1148+Q1139*Q$135+Q1157*$D1211)</f>
        <v/>
      </c>
      <c r="R1211" s="47">
        <f>R1184*Settings!$C$13*(R1130+R1148+R1139*R$135+R1157*$D1211)</f>
        <v/>
      </c>
      <c r="S1211" s="47">
        <f>S1184*Settings!$C$13*(S1130+S1148+S1139*S$135+S1157*$D1211)</f>
        <v/>
      </c>
      <c r="T1211" s="47">
        <f>T1184*Settings!$C$13*(T1130+T1148+T1139*T$135+T1157*$D1211)</f>
        <v/>
      </c>
      <c r="U1211" s="47">
        <f>U1184*Settings!$C$13*(U1130+U1148+U1139*U$135+U1157*$D1211)</f>
        <v/>
      </c>
      <c r="V1211" s="47">
        <f>V1184*Settings!$C$13*(V1130+V1148+V1139*V$135+V1157*$D1211)</f>
        <v/>
      </c>
      <c r="W1211" s="47">
        <f>W1184*Settings!$C$13*(W1130+W1148+W1139*W$135+W1157*$D1211)</f>
        <v/>
      </c>
      <c r="X1211" s="47">
        <f>X1184*Settings!$C$13*(X1130+X1148+X1139*X$135+X1157*$D1211)</f>
        <v/>
      </c>
      <c r="Y1211" s="47">
        <f>Y1184*Settings!$C$13*(Y1130+Y1148+Y1139*Y$135+Y1157*$D1211)</f>
        <v/>
      </c>
      <c r="Z1211" s="47">
        <f>Z1184*Settings!$C$13*(Z1130+Z1148+Z1139*Z$135+Z1157*$D1211)</f>
        <v/>
      </c>
      <c r="AA1211" s="47">
        <f>AA1184*Settings!$C$13*(AA1130+AA1148+AA1139*AA$135+AA1157*$D1211)</f>
        <v/>
      </c>
      <c r="AB1211" s="47">
        <f>AB1184*Settings!$C$13*(AB1130+AB1148+AB1139*AB$135+AB1157*$D1211)</f>
        <v/>
      </c>
      <c r="AC1211" s="47">
        <f>AC1184*Settings!$C$13*(AC1130+AC1148+AC1139*AC$135+AC1157*$D1211)</f>
        <v/>
      </c>
      <c r="AD1211" s="48">
        <f>REVENUE(AD1184,Settings!$C$13,NEWREVRATE(AD1130,AD1148,AD1139,AD$135,AD1157,$D1211))</f>
        <v/>
      </c>
      <c r="AE1211" s="25">
        <f>LOWER(Settings!$C$4)&amp;".mit."&amp;$A1211&amp;IF($C1211="","","."&amp;$C1211&amp;"."&amp;$B1211)&amp;IF(INDEX(Variables!$D$5:$D$105,MATCH($A1211,Variables!$A$5:$A$105,0))="","","."&amp;INDEX(Variables!$D$5:$D$105,MATCH($A1211,Variables!$A$5:$A$105,0)))&amp;"."&amp;AE$5</f>
        <v/>
      </c>
      <c r="AF1211" s="46">
        <f>AF1184*Settings!$C$13*(AF1130+AF1148+AF1139*AF$135+AF1157*$D1211)</f>
        <v/>
      </c>
      <c r="AG1211" s="47">
        <f>AG1184*Settings!$C$13*(AG1130+AG1148+AG1139*AG$135+AG1157*$D1211)</f>
        <v/>
      </c>
      <c r="AH1211" s="47">
        <f>AH1184*Settings!$C$13*(AH1130+AH1148+AH1139*AH$135+AH1157*$D1211)</f>
        <v/>
      </c>
      <c r="AI1211" s="47">
        <f>AI1184*Settings!$C$13*(AI1130+AI1148+AI1139*AI$135+AI1157*$D1211)</f>
        <v/>
      </c>
      <c r="AJ1211" s="47">
        <f>AJ1184*Settings!$C$13*(AJ1130+AJ1148+AJ1139*AJ$135+AJ1157*$D1211)</f>
        <v/>
      </c>
      <c r="AK1211" s="47">
        <f>AK1184*Settings!$C$13*(AK1130+AK1148+AK1139*AK$135+AK1157*$D1211)</f>
        <v/>
      </c>
      <c r="AL1211" s="47">
        <f>AL1184*Settings!$C$13*(AL1130+AL1148+AL1139*AL$135+AL1157*$D1211)</f>
        <v/>
      </c>
      <c r="AM1211" s="47">
        <f>AM1184*Settings!$C$13*(AM1130+AM1148+AM1139*AM$135+AM1157*$D1211)</f>
        <v/>
      </c>
      <c r="AN1211" s="47">
        <f>AN1184*Settings!$C$13*(AN1130+AN1148+AN1139*AN$135+AN1157*$D1211)</f>
        <v/>
      </c>
      <c r="AO1211" s="47">
        <f>AO1184*Settings!$C$13*(AO1130+AO1148+AO1139*AO$135+AO1157*$D1211)</f>
        <v/>
      </c>
      <c r="AP1211" s="47">
        <f>AP1184*Settings!$C$13*(AP1130+AP1148+AP1139*AP$135+AP1157*$D1211)</f>
        <v/>
      </c>
      <c r="AQ1211" s="47">
        <f>AQ1184*Settings!$C$13*(AQ1130+AQ1148+AQ1139*AQ$135+AQ1157*$D1211)</f>
        <v/>
      </c>
      <c r="AR1211" s="47">
        <f>AR1184*Settings!$C$13*(AR1130+AR1148+AR1139*AR$135+AR1157*$D1211)</f>
        <v/>
      </c>
      <c r="AS1211" s="47">
        <f>AS1184*Settings!$C$13*(AS1130+AS1148+AS1139*AS$135+AS1157*$D1211)</f>
        <v/>
      </c>
      <c r="AT1211" s="47">
        <f>AT1184*Settings!$C$13*(AT1130+AT1148+AT1139*AT$135+AT1157*$D1211)</f>
        <v/>
      </c>
      <c r="AU1211" s="47">
        <f>AU1184*Settings!$C$13*(AU1130+AU1148+AU1139*AU$135+AU1157*$D1211)</f>
        <v/>
      </c>
      <c r="AV1211" s="47">
        <f>AV1184*Settings!$C$13*(AV1130+AV1148+AV1139*AV$135+AV1157*$D1211)</f>
        <v/>
      </c>
      <c r="AW1211" s="47">
        <f>AW1184*Settings!$C$13*(AW1130+AW1148+AW1139*AW$135+AW1157*$D1211)</f>
        <v/>
      </c>
      <c r="AX1211" s="48">
        <f>REVENUE(AX1184,Settings!$C$13,NEWREVRATE(AX1130,AX1148,AX1139,AX$135,AX1157,$D1211))</f>
        <v/>
      </c>
    </row>
    <row r="1212" hidden="1" outlineLevel="2">
      <c r="A1212" s="5" t="inlineStr">
        <is>
          <t>rnew</t>
        </is>
      </c>
      <c r="B1212" s="5" t="inlineStr">
        <is>
          <t>gso</t>
        </is>
      </c>
      <c r="C1212" s="5" t="inlineStr">
        <is>
          <t>nfm</t>
        </is>
      </c>
      <c r="D1212" s="40">
        <f>INDEX(Inputs!$S$5:$S$132,MATCH($B1212&amp;"|"&amp;$C1212,Inputs!$A$5:$A$132,0))</f>
        <v/>
      </c>
      <c r="E1212" s="39" t="n"/>
      <c r="F1212" s="39" t="n"/>
      <c r="G1212" s="39" t="n"/>
      <c r="H1212" s="5">
        <f>INDEX(Variables!$B$5:$B$105,MATCH($A1212,Variables!$A$5:$A$105,0))&amp;IF($C1212="",""," | "&amp;INDEX(Mapping!$B$5:$B$26,MATCH($C1212,Mapping!$A$5:$A$26,0))&amp;" | "&amp;INDEX(Mapping!$B$30:$B$41,MATCH($B1212,Mapping!$A$30:$A$41,0)))</f>
        <v/>
      </c>
      <c r="I1212" s="5">
        <f>INDEX(Variables!$C$5:$C$105,MATCH($A1212,Variables!$A$5:$A$105,0))</f>
        <v/>
      </c>
      <c r="J1212" s="5">
        <f>INDEX(Variables!$E$5:$E$105,MATCH($A1212,Variables!$A$5:$A$105,0))</f>
        <v/>
      </c>
      <c r="K1212" s="25">
        <f>LOWER(Settings!$C$4)&amp;".mit."&amp;$A1212&amp;IF($C1212="","","."&amp;$C1212&amp;"."&amp;$B1212)&amp;IF(INDEX(Variables!$D$5:$D$105,MATCH($A1212,Variables!$A$5:$A$105,0))="","","."&amp;INDEX(Variables!$D$5:$D$105,MATCH($A1212,Variables!$A$5:$A$105,0)))&amp;"."&amp;K$5</f>
        <v/>
      </c>
      <c r="L1212" s="46">
        <f>L1185*Settings!$C$13*(L1131+L1149+L1140*L$135+L1158*$D1212)</f>
        <v/>
      </c>
      <c r="M1212" s="47">
        <f>M1185*Settings!$C$13*(M1131+M1149+M1140*M$135+M1158*$D1212)</f>
        <v/>
      </c>
      <c r="N1212" s="47">
        <f>N1185*Settings!$C$13*(N1131+N1149+N1140*N$135+N1158*$D1212)</f>
        <v/>
      </c>
      <c r="O1212" s="47">
        <f>O1185*Settings!$C$13*(O1131+O1149+O1140*O$135+O1158*$D1212)</f>
        <v/>
      </c>
      <c r="P1212" s="47">
        <f>P1185*Settings!$C$13*(P1131+P1149+P1140*P$135+P1158*$D1212)</f>
        <v/>
      </c>
      <c r="Q1212" s="47">
        <f>Q1185*Settings!$C$13*(Q1131+Q1149+Q1140*Q$135+Q1158*$D1212)</f>
        <v/>
      </c>
      <c r="R1212" s="47">
        <f>R1185*Settings!$C$13*(R1131+R1149+R1140*R$135+R1158*$D1212)</f>
        <v/>
      </c>
      <c r="S1212" s="47">
        <f>S1185*Settings!$C$13*(S1131+S1149+S1140*S$135+S1158*$D1212)</f>
        <v/>
      </c>
      <c r="T1212" s="47">
        <f>T1185*Settings!$C$13*(T1131+T1149+T1140*T$135+T1158*$D1212)</f>
        <v/>
      </c>
      <c r="U1212" s="47">
        <f>U1185*Settings!$C$13*(U1131+U1149+U1140*U$135+U1158*$D1212)</f>
        <v/>
      </c>
      <c r="V1212" s="47">
        <f>V1185*Settings!$C$13*(V1131+V1149+V1140*V$135+V1158*$D1212)</f>
        <v/>
      </c>
      <c r="W1212" s="47">
        <f>W1185*Settings!$C$13*(W1131+W1149+W1140*W$135+W1158*$D1212)</f>
        <v/>
      </c>
      <c r="X1212" s="47">
        <f>X1185*Settings!$C$13*(X1131+X1149+X1140*X$135+X1158*$D1212)</f>
        <v/>
      </c>
      <c r="Y1212" s="47">
        <f>Y1185*Settings!$C$13*(Y1131+Y1149+Y1140*Y$135+Y1158*$D1212)</f>
        <v/>
      </c>
      <c r="Z1212" s="47">
        <f>Z1185*Settings!$C$13*(Z1131+Z1149+Z1140*Z$135+Z1158*$D1212)</f>
        <v/>
      </c>
      <c r="AA1212" s="47">
        <f>AA1185*Settings!$C$13*(AA1131+AA1149+AA1140*AA$135+AA1158*$D1212)</f>
        <v/>
      </c>
      <c r="AB1212" s="47">
        <f>AB1185*Settings!$C$13*(AB1131+AB1149+AB1140*AB$135+AB1158*$D1212)</f>
        <v/>
      </c>
      <c r="AC1212" s="47">
        <f>AC1185*Settings!$C$13*(AC1131+AC1149+AC1140*AC$135+AC1158*$D1212)</f>
        <v/>
      </c>
      <c r="AD1212" s="48">
        <f>REVENUE(AD1185,Settings!$C$13,NEWREVRATE(AD1131,AD1149,AD1140,AD$135,AD1158,$D1212))</f>
        <v/>
      </c>
      <c r="AE1212" s="25">
        <f>LOWER(Settings!$C$4)&amp;".mit."&amp;$A1212&amp;IF($C1212="","","."&amp;$C1212&amp;"."&amp;$B1212)&amp;IF(INDEX(Variables!$D$5:$D$105,MATCH($A1212,Variables!$A$5:$A$105,0))="","","."&amp;INDEX(Variables!$D$5:$D$105,MATCH($A1212,Variables!$A$5:$A$105,0)))&amp;"."&amp;AE$5</f>
        <v/>
      </c>
      <c r="AF1212" s="46">
        <f>AF1185*Settings!$C$13*(AF1131+AF1149+AF1140*AF$135+AF1158*$D1212)</f>
        <v/>
      </c>
      <c r="AG1212" s="47">
        <f>AG1185*Settings!$C$13*(AG1131+AG1149+AG1140*AG$135+AG1158*$D1212)</f>
        <v/>
      </c>
      <c r="AH1212" s="47">
        <f>AH1185*Settings!$C$13*(AH1131+AH1149+AH1140*AH$135+AH1158*$D1212)</f>
        <v/>
      </c>
      <c r="AI1212" s="47">
        <f>AI1185*Settings!$C$13*(AI1131+AI1149+AI1140*AI$135+AI1158*$D1212)</f>
        <v/>
      </c>
      <c r="AJ1212" s="47">
        <f>AJ1185*Settings!$C$13*(AJ1131+AJ1149+AJ1140*AJ$135+AJ1158*$D1212)</f>
        <v/>
      </c>
      <c r="AK1212" s="47">
        <f>AK1185*Settings!$C$13*(AK1131+AK1149+AK1140*AK$135+AK1158*$D1212)</f>
        <v/>
      </c>
      <c r="AL1212" s="47">
        <f>AL1185*Settings!$C$13*(AL1131+AL1149+AL1140*AL$135+AL1158*$D1212)</f>
        <v/>
      </c>
      <c r="AM1212" s="47">
        <f>AM1185*Settings!$C$13*(AM1131+AM1149+AM1140*AM$135+AM1158*$D1212)</f>
        <v/>
      </c>
      <c r="AN1212" s="47">
        <f>AN1185*Settings!$C$13*(AN1131+AN1149+AN1140*AN$135+AN1158*$D1212)</f>
        <v/>
      </c>
      <c r="AO1212" s="47">
        <f>AO1185*Settings!$C$13*(AO1131+AO1149+AO1140*AO$135+AO1158*$D1212)</f>
        <v/>
      </c>
      <c r="AP1212" s="47">
        <f>AP1185*Settings!$C$13*(AP1131+AP1149+AP1140*AP$135+AP1158*$D1212)</f>
        <v/>
      </c>
      <c r="AQ1212" s="47">
        <f>AQ1185*Settings!$C$13*(AQ1131+AQ1149+AQ1140*AQ$135+AQ1158*$D1212)</f>
        <v/>
      </c>
      <c r="AR1212" s="47">
        <f>AR1185*Settings!$C$13*(AR1131+AR1149+AR1140*AR$135+AR1158*$D1212)</f>
        <v/>
      </c>
      <c r="AS1212" s="47">
        <f>AS1185*Settings!$C$13*(AS1131+AS1149+AS1140*AS$135+AS1158*$D1212)</f>
        <v/>
      </c>
      <c r="AT1212" s="47">
        <f>AT1185*Settings!$C$13*(AT1131+AT1149+AT1140*AT$135+AT1158*$D1212)</f>
        <v/>
      </c>
      <c r="AU1212" s="47">
        <f>AU1185*Settings!$C$13*(AU1131+AU1149+AU1140*AU$135+AU1158*$D1212)</f>
        <v/>
      </c>
      <c r="AV1212" s="47">
        <f>AV1185*Settings!$C$13*(AV1131+AV1149+AV1140*AV$135+AV1158*$D1212)</f>
        <v/>
      </c>
      <c r="AW1212" s="47">
        <f>AW1185*Settings!$C$13*(AW1131+AW1149+AW1140*AW$135+AW1158*$D1212)</f>
        <v/>
      </c>
      <c r="AX1212" s="48">
        <f>REVENUE(AX1185,Settings!$C$13,NEWREVRATE(AX1131,AX1149,AX1140,AX$135,AX1158,$D1212))</f>
        <v/>
      </c>
    </row>
    <row r="1213" hidden="1" outlineLevel="2">
      <c r="A1213" s="5" t="inlineStr">
        <is>
          <t>rnew</t>
        </is>
      </c>
      <c r="B1213" s="5" t="inlineStr">
        <is>
          <t>die</t>
        </is>
      </c>
      <c r="C1213" s="5" t="inlineStr">
        <is>
          <t>nfm</t>
        </is>
      </c>
      <c r="D1213" s="40">
        <f>INDEX(Inputs!$S$5:$S$132,MATCH($B1213&amp;"|"&amp;$C1213,Inputs!$A$5:$A$132,0))</f>
        <v/>
      </c>
      <c r="E1213" s="39" t="n"/>
      <c r="F1213" s="39" t="n"/>
      <c r="G1213" s="39" t="n"/>
      <c r="H1213" s="5">
        <f>INDEX(Variables!$B$5:$B$105,MATCH($A1213,Variables!$A$5:$A$105,0))&amp;IF($C1213="",""," | "&amp;INDEX(Mapping!$B$5:$B$26,MATCH($C1213,Mapping!$A$5:$A$26,0))&amp;" | "&amp;INDEX(Mapping!$B$30:$B$41,MATCH($B1213,Mapping!$A$30:$A$41,0)))</f>
        <v/>
      </c>
      <c r="I1213" s="5">
        <f>INDEX(Variables!$C$5:$C$105,MATCH($A1213,Variables!$A$5:$A$105,0))</f>
        <v/>
      </c>
      <c r="J1213" s="5">
        <f>INDEX(Variables!$E$5:$E$105,MATCH($A1213,Variables!$A$5:$A$105,0))</f>
        <v/>
      </c>
      <c r="K1213" s="25">
        <f>LOWER(Settings!$C$4)&amp;".mit."&amp;$A1213&amp;IF($C1213="","","."&amp;$C1213&amp;"."&amp;$B1213)&amp;IF(INDEX(Variables!$D$5:$D$105,MATCH($A1213,Variables!$A$5:$A$105,0))="","","."&amp;INDEX(Variables!$D$5:$D$105,MATCH($A1213,Variables!$A$5:$A$105,0)))&amp;"."&amp;K$5</f>
        <v/>
      </c>
      <c r="L1213" s="46">
        <f>L1186*Settings!$C$13*(L1132+L1150+L1141*L$135+L1159*$D1213)</f>
        <v/>
      </c>
      <c r="M1213" s="47">
        <f>M1186*Settings!$C$13*(M1132+M1150+M1141*M$135+M1159*$D1213)</f>
        <v/>
      </c>
      <c r="N1213" s="47">
        <f>N1186*Settings!$C$13*(N1132+N1150+N1141*N$135+N1159*$D1213)</f>
        <v/>
      </c>
      <c r="O1213" s="47">
        <f>O1186*Settings!$C$13*(O1132+O1150+O1141*O$135+O1159*$D1213)</f>
        <v/>
      </c>
      <c r="P1213" s="47">
        <f>P1186*Settings!$C$13*(P1132+P1150+P1141*P$135+P1159*$D1213)</f>
        <v/>
      </c>
      <c r="Q1213" s="47">
        <f>Q1186*Settings!$C$13*(Q1132+Q1150+Q1141*Q$135+Q1159*$D1213)</f>
        <v/>
      </c>
      <c r="R1213" s="47">
        <f>R1186*Settings!$C$13*(R1132+R1150+R1141*R$135+R1159*$D1213)</f>
        <v/>
      </c>
      <c r="S1213" s="47">
        <f>S1186*Settings!$C$13*(S1132+S1150+S1141*S$135+S1159*$D1213)</f>
        <v/>
      </c>
      <c r="T1213" s="47">
        <f>T1186*Settings!$C$13*(T1132+T1150+T1141*T$135+T1159*$D1213)</f>
        <v/>
      </c>
      <c r="U1213" s="47">
        <f>U1186*Settings!$C$13*(U1132+U1150+U1141*U$135+U1159*$D1213)</f>
        <v/>
      </c>
      <c r="V1213" s="47">
        <f>V1186*Settings!$C$13*(V1132+V1150+V1141*V$135+V1159*$D1213)</f>
        <v/>
      </c>
      <c r="W1213" s="47">
        <f>W1186*Settings!$C$13*(W1132+W1150+W1141*W$135+W1159*$D1213)</f>
        <v/>
      </c>
      <c r="X1213" s="47">
        <f>X1186*Settings!$C$13*(X1132+X1150+X1141*X$135+X1159*$D1213)</f>
        <v/>
      </c>
      <c r="Y1213" s="47">
        <f>Y1186*Settings!$C$13*(Y1132+Y1150+Y1141*Y$135+Y1159*$D1213)</f>
        <v/>
      </c>
      <c r="Z1213" s="47">
        <f>Z1186*Settings!$C$13*(Z1132+Z1150+Z1141*Z$135+Z1159*$D1213)</f>
        <v/>
      </c>
      <c r="AA1213" s="47">
        <f>AA1186*Settings!$C$13*(AA1132+AA1150+AA1141*AA$135+AA1159*$D1213)</f>
        <v/>
      </c>
      <c r="AB1213" s="47">
        <f>AB1186*Settings!$C$13*(AB1132+AB1150+AB1141*AB$135+AB1159*$D1213)</f>
        <v/>
      </c>
      <c r="AC1213" s="47">
        <f>AC1186*Settings!$C$13*(AC1132+AC1150+AC1141*AC$135+AC1159*$D1213)</f>
        <v/>
      </c>
      <c r="AD1213" s="48">
        <f>REVENUE(AD1186,Settings!$C$13,NEWREVRATE(AD1132,AD1150,AD1141,AD$135,AD1159,$D1213))</f>
        <v/>
      </c>
      <c r="AE1213" s="25">
        <f>LOWER(Settings!$C$4)&amp;".mit."&amp;$A1213&amp;IF($C1213="","","."&amp;$C1213&amp;"."&amp;$B1213)&amp;IF(INDEX(Variables!$D$5:$D$105,MATCH($A1213,Variables!$A$5:$A$105,0))="","","."&amp;INDEX(Variables!$D$5:$D$105,MATCH($A1213,Variables!$A$5:$A$105,0)))&amp;"."&amp;AE$5</f>
        <v/>
      </c>
      <c r="AF1213" s="46">
        <f>AF1186*Settings!$C$13*(AF1132+AF1150+AF1141*AF$135+AF1159*$D1213)</f>
        <v/>
      </c>
      <c r="AG1213" s="47">
        <f>AG1186*Settings!$C$13*(AG1132+AG1150+AG1141*AG$135+AG1159*$D1213)</f>
        <v/>
      </c>
      <c r="AH1213" s="47">
        <f>AH1186*Settings!$C$13*(AH1132+AH1150+AH1141*AH$135+AH1159*$D1213)</f>
        <v/>
      </c>
      <c r="AI1213" s="47">
        <f>AI1186*Settings!$C$13*(AI1132+AI1150+AI1141*AI$135+AI1159*$D1213)</f>
        <v/>
      </c>
      <c r="AJ1213" s="47">
        <f>AJ1186*Settings!$C$13*(AJ1132+AJ1150+AJ1141*AJ$135+AJ1159*$D1213)</f>
        <v/>
      </c>
      <c r="AK1213" s="47">
        <f>AK1186*Settings!$C$13*(AK1132+AK1150+AK1141*AK$135+AK1159*$D1213)</f>
        <v/>
      </c>
      <c r="AL1213" s="47">
        <f>AL1186*Settings!$C$13*(AL1132+AL1150+AL1141*AL$135+AL1159*$D1213)</f>
        <v/>
      </c>
      <c r="AM1213" s="47">
        <f>AM1186*Settings!$C$13*(AM1132+AM1150+AM1141*AM$135+AM1159*$D1213)</f>
        <v/>
      </c>
      <c r="AN1213" s="47">
        <f>AN1186*Settings!$C$13*(AN1132+AN1150+AN1141*AN$135+AN1159*$D1213)</f>
        <v/>
      </c>
      <c r="AO1213" s="47">
        <f>AO1186*Settings!$C$13*(AO1132+AO1150+AO1141*AO$135+AO1159*$D1213)</f>
        <v/>
      </c>
      <c r="AP1213" s="47">
        <f>AP1186*Settings!$C$13*(AP1132+AP1150+AP1141*AP$135+AP1159*$D1213)</f>
        <v/>
      </c>
      <c r="AQ1213" s="47">
        <f>AQ1186*Settings!$C$13*(AQ1132+AQ1150+AQ1141*AQ$135+AQ1159*$D1213)</f>
        <v/>
      </c>
      <c r="AR1213" s="47">
        <f>AR1186*Settings!$C$13*(AR1132+AR1150+AR1141*AR$135+AR1159*$D1213)</f>
        <v/>
      </c>
      <c r="AS1213" s="47">
        <f>AS1186*Settings!$C$13*(AS1132+AS1150+AS1141*AS$135+AS1159*$D1213)</f>
        <v/>
      </c>
      <c r="AT1213" s="47">
        <f>AT1186*Settings!$C$13*(AT1132+AT1150+AT1141*AT$135+AT1159*$D1213)</f>
        <v/>
      </c>
      <c r="AU1213" s="47">
        <f>AU1186*Settings!$C$13*(AU1132+AU1150+AU1141*AU$135+AU1159*$D1213)</f>
        <v/>
      </c>
      <c r="AV1213" s="47">
        <f>AV1186*Settings!$C$13*(AV1132+AV1150+AV1141*AV$135+AV1159*$D1213)</f>
        <v/>
      </c>
      <c r="AW1213" s="47">
        <f>AW1186*Settings!$C$13*(AW1132+AW1150+AW1141*AW$135+AW1159*$D1213)</f>
        <v/>
      </c>
      <c r="AX1213" s="48">
        <f>REVENUE(AX1186,Settings!$C$13,NEWREVRATE(AX1132,AX1150,AX1141,AX$135,AX1159,$D1213))</f>
        <v/>
      </c>
    </row>
    <row r="1214" hidden="1" outlineLevel="2">
      <c r="A1214" s="5" t="inlineStr">
        <is>
          <t>rnew</t>
        </is>
      </c>
      <c r="B1214" s="5" t="inlineStr">
        <is>
          <t>lpg</t>
        </is>
      </c>
      <c r="C1214" s="5" t="inlineStr">
        <is>
          <t>nfm</t>
        </is>
      </c>
      <c r="D1214" s="40">
        <f>INDEX(Inputs!$S$5:$S$132,MATCH($B1214&amp;"|"&amp;$C1214,Inputs!$A$5:$A$132,0))</f>
        <v/>
      </c>
      <c r="E1214" s="39" t="n"/>
      <c r="F1214" s="39" t="n"/>
      <c r="G1214" s="39" t="n"/>
      <c r="H1214" s="5">
        <f>INDEX(Variables!$B$5:$B$105,MATCH($A1214,Variables!$A$5:$A$105,0))&amp;IF($C1214="",""," | "&amp;INDEX(Mapping!$B$5:$B$26,MATCH($C1214,Mapping!$A$5:$A$26,0))&amp;" | "&amp;INDEX(Mapping!$B$30:$B$41,MATCH($B1214,Mapping!$A$30:$A$41,0)))</f>
        <v/>
      </c>
      <c r="I1214" s="5">
        <f>INDEX(Variables!$C$5:$C$105,MATCH($A1214,Variables!$A$5:$A$105,0))</f>
        <v/>
      </c>
      <c r="J1214" s="5">
        <f>INDEX(Variables!$E$5:$E$105,MATCH($A1214,Variables!$A$5:$A$105,0))</f>
        <v/>
      </c>
      <c r="K1214" s="25">
        <f>LOWER(Settings!$C$4)&amp;".mit."&amp;$A1214&amp;IF($C1214="","","."&amp;$C1214&amp;"."&amp;$B1214)&amp;IF(INDEX(Variables!$D$5:$D$105,MATCH($A1214,Variables!$A$5:$A$105,0))="","","."&amp;INDEX(Variables!$D$5:$D$105,MATCH($A1214,Variables!$A$5:$A$105,0)))&amp;"."&amp;K$5</f>
        <v/>
      </c>
      <c r="L1214" s="46">
        <f>L1187*Settings!$C$13*(L1133+L1151+L1142*L$135+L1160*$D1214)</f>
        <v/>
      </c>
      <c r="M1214" s="47">
        <f>M1187*Settings!$C$13*(M1133+M1151+M1142*M$135+M1160*$D1214)</f>
        <v/>
      </c>
      <c r="N1214" s="47">
        <f>N1187*Settings!$C$13*(N1133+N1151+N1142*N$135+N1160*$D1214)</f>
        <v/>
      </c>
      <c r="O1214" s="47">
        <f>O1187*Settings!$C$13*(O1133+O1151+O1142*O$135+O1160*$D1214)</f>
        <v/>
      </c>
      <c r="P1214" s="47">
        <f>P1187*Settings!$C$13*(P1133+P1151+P1142*P$135+P1160*$D1214)</f>
        <v/>
      </c>
      <c r="Q1214" s="47">
        <f>Q1187*Settings!$C$13*(Q1133+Q1151+Q1142*Q$135+Q1160*$D1214)</f>
        <v/>
      </c>
      <c r="R1214" s="47">
        <f>R1187*Settings!$C$13*(R1133+R1151+R1142*R$135+R1160*$D1214)</f>
        <v/>
      </c>
      <c r="S1214" s="47">
        <f>S1187*Settings!$C$13*(S1133+S1151+S1142*S$135+S1160*$D1214)</f>
        <v/>
      </c>
      <c r="T1214" s="47">
        <f>T1187*Settings!$C$13*(T1133+T1151+T1142*T$135+T1160*$D1214)</f>
        <v/>
      </c>
      <c r="U1214" s="47">
        <f>U1187*Settings!$C$13*(U1133+U1151+U1142*U$135+U1160*$D1214)</f>
        <v/>
      </c>
      <c r="V1214" s="47">
        <f>V1187*Settings!$C$13*(V1133+V1151+V1142*V$135+V1160*$D1214)</f>
        <v/>
      </c>
      <c r="W1214" s="47">
        <f>W1187*Settings!$C$13*(W1133+W1151+W1142*W$135+W1160*$D1214)</f>
        <v/>
      </c>
      <c r="X1214" s="47">
        <f>X1187*Settings!$C$13*(X1133+X1151+X1142*X$135+X1160*$D1214)</f>
        <v/>
      </c>
      <c r="Y1214" s="47">
        <f>Y1187*Settings!$C$13*(Y1133+Y1151+Y1142*Y$135+Y1160*$D1214)</f>
        <v/>
      </c>
      <c r="Z1214" s="47">
        <f>Z1187*Settings!$C$13*(Z1133+Z1151+Z1142*Z$135+Z1160*$D1214)</f>
        <v/>
      </c>
      <c r="AA1214" s="47">
        <f>AA1187*Settings!$C$13*(AA1133+AA1151+AA1142*AA$135+AA1160*$D1214)</f>
        <v/>
      </c>
      <c r="AB1214" s="47">
        <f>AB1187*Settings!$C$13*(AB1133+AB1151+AB1142*AB$135+AB1160*$D1214)</f>
        <v/>
      </c>
      <c r="AC1214" s="47">
        <f>AC1187*Settings!$C$13*(AC1133+AC1151+AC1142*AC$135+AC1160*$D1214)</f>
        <v/>
      </c>
      <c r="AD1214" s="48">
        <f>REVENUE(AD1187,Settings!$C$13,NEWREVRATE(AD1133,AD1151,AD1142,AD$135,AD1160,$D1214))</f>
        <v/>
      </c>
      <c r="AE1214" s="25">
        <f>LOWER(Settings!$C$4)&amp;".mit."&amp;$A1214&amp;IF($C1214="","","."&amp;$C1214&amp;"."&amp;$B1214)&amp;IF(INDEX(Variables!$D$5:$D$105,MATCH($A1214,Variables!$A$5:$A$105,0))="","","."&amp;INDEX(Variables!$D$5:$D$105,MATCH($A1214,Variables!$A$5:$A$105,0)))&amp;"."&amp;AE$5</f>
        <v/>
      </c>
      <c r="AF1214" s="46">
        <f>AF1187*Settings!$C$13*(AF1133+AF1151+AF1142*AF$135+AF1160*$D1214)</f>
        <v/>
      </c>
      <c r="AG1214" s="47">
        <f>AG1187*Settings!$C$13*(AG1133+AG1151+AG1142*AG$135+AG1160*$D1214)</f>
        <v/>
      </c>
      <c r="AH1214" s="47">
        <f>AH1187*Settings!$C$13*(AH1133+AH1151+AH1142*AH$135+AH1160*$D1214)</f>
        <v/>
      </c>
      <c r="AI1214" s="47">
        <f>AI1187*Settings!$C$13*(AI1133+AI1151+AI1142*AI$135+AI1160*$D1214)</f>
        <v/>
      </c>
      <c r="AJ1214" s="47">
        <f>AJ1187*Settings!$C$13*(AJ1133+AJ1151+AJ1142*AJ$135+AJ1160*$D1214)</f>
        <v/>
      </c>
      <c r="AK1214" s="47">
        <f>AK1187*Settings!$C$13*(AK1133+AK1151+AK1142*AK$135+AK1160*$D1214)</f>
        <v/>
      </c>
      <c r="AL1214" s="47">
        <f>AL1187*Settings!$C$13*(AL1133+AL1151+AL1142*AL$135+AL1160*$D1214)</f>
        <v/>
      </c>
      <c r="AM1214" s="47">
        <f>AM1187*Settings!$C$13*(AM1133+AM1151+AM1142*AM$135+AM1160*$D1214)</f>
        <v/>
      </c>
      <c r="AN1214" s="47">
        <f>AN1187*Settings!$C$13*(AN1133+AN1151+AN1142*AN$135+AN1160*$D1214)</f>
        <v/>
      </c>
      <c r="AO1214" s="47">
        <f>AO1187*Settings!$C$13*(AO1133+AO1151+AO1142*AO$135+AO1160*$D1214)</f>
        <v/>
      </c>
      <c r="AP1214" s="47">
        <f>AP1187*Settings!$C$13*(AP1133+AP1151+AP1142*AP$135+AP1160*$D1214)</f>
        <v/>
      </c>
      <c r="AQ1214" s="47">
        <f>AQ1187*Settings!$C$13*(AQ1133+AQ1151+AQ1142*AQ$135+AQ1160*$D1214)</f>
        <v/>
      </c>
      <c r="AR1214" s="47">
        <f>AR1187*Settings!$C$13*(AR1133+AR1151+AR1142*AR$135+AR1160*$D1214)</f>
        <v/>
      </c>
      <c r="AS1214" s="47">
        <f>AS1187*Settings!$C$13*(AS1133+AS1151+AS1142*AS$135+AS1160*$D1214)</f>
        <v/>
      </c>
      <c r="AT1214" s="47">
        <f>AT1187*Settings!$C$13*(AT1133+AT1151+AT1142*AT$135+AT1160*$D1214)</f>
        <v/>
      </c>
      <c r="AU1214" s="47">
        <f>AU1187*Settings!$C$13*(AU1133+AU1151+AU1142*AU$135+AU1160*$D1214)</f>
        <v/>
      </c>
      <c r="AV1214" s="47">
        <f>AV1187*Settings!$C$13*(AV1133+AV1151+AV1142*AV$135+AV1160*$D1214)</f>
        <v/>
      </c>
      <c r="AW1214" s="47">
        <f>AW1187*Settings!$C$13*(AW1133+AW1151+AW1142*AW$135+AW1160*$D1214)</f>
        <v/>
      </c>
      <c r="AX1214" s="48">
        <f>REVENUE(AX1187,Settings!$C$13,NEWREVRATE(AX1133,AX1151,AX1142,AX$135,AX1160,$D1214))</f>
        <v/>
      </c>
    </row>
    <row r="1215" hidden="1" outlineLevel="2">
      <c r="A1215" s="5" t="inlineStr">
        <is>
          <t>rnew</t>
        </is>
      </c>
      <c r="B1215" s="5" t="inlineStr">
        <is>
          <t>ker</t>
        </is>
      </c>
      <c r="C1215" s="5" t="inlineStr">
        <is>
          <t>nfm</t>
        </is>
      </c>
      <c r="D1215" s="40">
        <f>INDEX(Inputs!$S$5:$S$132,MATCH($B1215&amp;"|"&amp;$C1215,Inputs!$A$5:$A$132,0))</f>
        <v/>
      </c>
      <c r="E1215" s="39" t="n"/>
      <c r="F1215" s="39" t="n"/>
      <c r="G1215" s="39" t="n"/>
      <c r="H1215" s="5">
        <f>INDEX(Variables!$B$5:$B$105,MATCH($A1215,Variables!$A$5:$A$105,0))&amp;IF($C1215="",""," | "&amp;INDEX(Mapping!$B$5:$B$26,MATCH($C1215,Mapping!$A$5:$A$26,0))&amp;" | "&amp;INDEX(Mapping!$B$30:$B$41,MATCH($B1215,Mapping!$A$30:$A$41,0)))</f>
        <v/>
      </c>
      <c r="I1215" s="5">
        <f>INDEX(Variables!$C$5:$C$105,MATCH($A1215,Variables!$A$5:$A$105,0))</f>
        <v/>
      </c>
      <c r="J1215" s="5">
        <f>INDEX(Variables!$E$5:$E$105,MATCH($A1215,Variables!$A$5:$A$105,0))</f>
        <v/>
      </c>
      <c r="K1215" s="25">
        <f>LOWER(Settings!$C$4)&amp;".mit."&amp;$A1215&amp;IF($C1215="","","."&amp;$C1215&amp;"."&amp;$B1215)&amp;IF(INDEX(Variables!$D$5:$D$105,MATCH($A1215,Variables!$A$5:$A$105,0))="","","."&amp;INDEX(Variables!$D$5:$D$105,MATCH($A1215,Variables!$A$5:$A$105,0)))&amp;"."&amp;K$5</f>
        <v/>
      </c>
      <c r="L1215" s="46">
        <f>L1188*Settings!$C$13*(L1134+L1152+L1143*L$135+L1161*$D1215)</f>
        <v/>
      </c>
      <c r="M1215" s="47">
        <f>M1188*Settings!$C$13*(M1134+M1152+M1143*M$135+M1161*$D1215)</f>
        <v/>
      </c>
      <c r="N1215" s="47">
        <f>N1188*Settings!$C$13*(N1134+N1152+N1143*N$135+N1161*$D1215)</f>
        <v/>
      </c>
      <c r="O1215" s="47">
        <f>O1188*Settings!$C$13*(O1134+O1152+O1143*O$135+O1161*$D1215)</f>
        <v/>
      </c>
      <c r="P1215" s="47">
        <f>P1188*Settings!$C$13*(P1134+P1152+P1143*P$135+P1161*$D1215)</f>
        <v/>
      </c>
      <c r="Q1215" s="47">
        <f>Q1188*Settings!$C$13*(Q1134+Q1152+Q1143*Q$135+Q1161*$D1215)</f>
        <v/>
      </c>
      <c r="R1215" s="47">
        <f>R1188*Settings!$C$13*(R1134+R1152+R1143*R$135+R1161*$D1215)</f>
        <v/>
      </c>
      <c r="S1215" s="47">
        <f>S1188*Settings!$C$13*(S1134+S1152+S1143*S$135+S1161*$D1215)</f>
        <v/>
      </c>
      <c r="T1215" s="47">
        <f>T1188*Settings!$C$13*(T1134+T1152+T1143*T$135+T1161*$D1215)</f>
        <v/>
      </c>
      <c r="U1215" s="47">
        <f>U1188*Settings!$C$13*(U1134+U1152+U1143*U$135+U1161*$D1215)</f>
        <v/>
      </c>
      <c r="V1215" s="47">
        <f>V1188*Settings!$C$13*(V1134+V1152+V1143*V$135+V1161*$D1215)</f>
        <v/>
      </c>
      <c r="W1215" s="47">
        <f>W1188*Settings!$C$13*(W1134+W1152+W1143*W$135+W1161*$D1215)</f>
        <v/>
      </c>
      <c r="X1215" s="47">
        <f>X1188*Settings!$C$13*(X1134+X1152+X1143*X$135+X1161*$D1215)</f>
        <v/>
      </c>
      <c r="Y1215" s="47">
        <f>Y1188*Settings!$C$13*(Y1134+Y1152+Y1143*Y$135+Y1161*$D1215)</f>
        <v/>
      </c>
      <c r="Z1215" s="47">
        <f>Z1188*Settings!$C$13*(Z1134+Z1152+Z1143*Z$135+Z1161*$D1215)</f>
        <v/>
      </c>
      <c r="AA1215" s="47">
        <f>AA1188*Settings!$C$13*(AA1134+AA1152+AA1143*AA$135+AA1161*$D1215)</f>
        <v/>
      </c>
      <c r="AB1215" s="47">
        <f>AB1188*Settings!$C$13*(AB1134+AB1152+AB1143*AB$135+AB1161*$D1215)</f>
        <v/>
      </c>
      <c r="AC1215" s="47">
        <f>AC1188*Settings!$C$13*(AC1134+AC1152+AC1143*AC$135+AC1161*$D1215)</f>
        <v/>
      </c>
      <c r="AD1215" s="48">
        <f>REVENUE(AD1188,Settings!$C$13,NEWREVRATE(AD1134,AD1152,AD1143,AD$135,AD1161,$D1215))</f>
        <v/>
      </c>
      <c r="AE1215" s="25">
        <f>LOWER(Settings!$C$4)&amp;".mit."&amp;$A1215&amp;IF($C1215="","","."&amp;$C1215&amp;"."&amp;$B1215)&amp;IF(INDEX(Variables!$D$5:$D$105,MATCH($A1215,Variables!$A$5:$A$105,0))="","","."&amp;INDEX(Variables!$D$5:$D$105,MATCH($A1215,Variables!$A$5:$A$105,0)))&amp;"."&amp;AE$5</f>
        <v/>
      </c>
      <c r="AF1215" s="46">
        <f>AF1188*Settings!$C$13*(AF1134+AF1152+AF1143*AF$135+AF1161*$D1215)</f>
        <v/>
      </c>
      <c r="AG1215" s="47">
        <f>AG1188*Settings!$C$13*(AG1134+AG1152+AG1143*AG$135+AG1161*$D1215)</f>
        <v/>
      </c>
      <c r="AH1215" s="47">
        <f>AH1188*Settings!$C$13*(AH1134+AH1152+AH1143*AH$135+AH1161*$D1215)</f>
        <v/>
      </c>
      <c r="AI1215" s="47">
        <f>AI1188*Settings!$C$13*(AI1134+AI1152+AI1143*AI$135+AI1161*$D1215)</f>
        <v/>
      </c>
      <c r="AJ1215" s="47">
        <f>AJ1188*Settings!$C$13*(AJ1134+AJ1152+AJ1143*AJ$135+AJ1161*$D1215)</f>
        <v/>
      </c>
      <c r="AK1215" s="47">
        <f>AK1188*Settings!$C$13*(AK1134+AK1152+AK1143*AK$135+AK1161*$D1215)</f>
        <v/>
      </c>
      <c r="AL1215" s="47">
        <f>AL1188*Settings!$C$13*(AL1134+AL1152+AL1143*AL$135+AL1161*$D1215)</f>
        <v/>
      </c>
      <c r="AM1215" s="47">
        <f>AM1188*Settings!$C$13*(AM1134+AM1152+AM1143*AM$135+AM1161*$D1215)</f>
        <v/>
      </c>
      <c r="AN1215" s="47">
        <f>AN1188*Settings!$C$13*(AN1134+AN1152+AN1143*AN$135+AN1161*$D1215)</f>
        <v/>
      </c>
      <c r="AO1215" s="47">
        <f>AO1188*Settings!$C$13*(AO1134+AO1152+AO1143*AO$135+AO1161*$D1215)</f>
        <v/>
      </c>
      <c r="AP1215" s="47">
        <f>AP1188*Settings!$C$13*(AP1134+AP1152+AP1143*AP$135+AP1161*$D1215)</f>
        <v/>
      </c>
      <c r="AQ1215" s="47">
        <f>AQ1188*Settings!$C$13*(AQ1134+AQ1152+AQ1143*AQ$135+AQ1161*$D1215)</f>
        <v/>
      </c>
      <c r="AR1215" s="47">
        <f>AR1188*Settings!$C$13*(AR1134+AR1152+AR1143*AR$135+AR1161*$D1215)</f>
        <v/>
      </c>
      <c r="AS1215" s="47">
        <f>AS1188*Settings!$C$13*(AS1134+AS1152+AS1143*AS$135+AS1161*$D1215)</f>
        <v/>
      </c>
      <c r="AT1215" s="47">
        <f>AT1188*Settings!$C$13*(AT1134+AT1152+AT1143*AT$135+AT1161*$D1215)</f>
        <v/>
      </c>
      <c r="AU1215" s="47">
        <f>AU1188*Settings!$C$13*(AU1134+AU1152+AU1143*AU$135+AU1161*$D1215)</f>
        <v/>
      </c>
      <c r="AV1215" s="47">
        <f>AV1188*Settings!$C$13*(AV1134+AV1152+AV1143*AV$135+AV1161*$D1215)</f>
        <v/>
      </c>
      <c r="AW1215" s="47">
        <f>AW1188*Settings!$C$13*(AW1134+AW1152+AW1143*AW$135+AW1161*$D1215)</f>
        <v/>
      </c>
      <c r="AX1215" s="48">
        <f>REVENUE(AX1188,Settings!$C$13,NEWREVRATE(AX1134,AX1152,AX1143,AX$135,AX1161,$D1215))</f>
        <v/>
      </c>
    </row>
    <row r="1216" hidden="1" outlineLevel="2">
      <c r="A1216" s="5" t="inlineStr">
        <is>
          <t>rnew</t>
        </is>
      </c>
      <c r="B1216" s="5" t="inlineStr">
        <is>
          <t>oop</t>
        </is>
      </c>
      <c r="C1216" s="5" t="inlineStr">
        <is>
          <t>nfm</t>
        </is>
      </c>
      <c r="D1216" s="40">
        <f>INDEX(Inputs!$S$5:$S$132,MATCH($B1216&amp;"|"&amp;$C1216,Inputs!$A$5:$A$132,0))</f>
        <v/>
      </c>
      <c r="E1216" s="39" t="n"/>
      <c r="F1216" s="39" t="n"/>
      <c r="G1216" s="39" t="n"/>
      <c r="H1216" s="5">
        <f>INDEX(Variables!$B$5:$B$105,MATCH($A1216,Variables!$A$5:$A$105,0))&amp;IF($C1216="",""," | "&amp;INDEX(Mapping!$B$5:$B$26,MATCH($C1216,Mapping!$A$5:$A$26,0))&amp;" | "&amp;INDEX(Mapping!$B$30:$B$41,MATCH($B1216,Mapping!$A$30:$A$41,0)))</f>
        <v/>
      </c>
      <c r="I1216" s="5">
        <f>INDEX(Variables!$C$5:$C$105,MATCH($A1216,Variables!$A$5:$A$105,0))</f>
        <v/>
      </c>
      <c r="J1216" s="5">
        <f>INDEX(Variables!$E$5:$E$105,MATCH($A1216,Variables!$A$5:$A$105,0))</f>
        <v/>
      </c>
      <c r="K1216" s="25">
        <f>LOWER(Settings!$C$4)&amp;".mit."&amp;$A1216&amp;IF($C1216="","","."&amp;$C1216&amp;"."&amp;$B1216)&amp;IF(INDEX(Variables!$D$5:$D$105,MATCH($A1216,Variables!$A$5:$A$105,0))="","","."&amp;INDEX(Variables!$D$5:$D$105,MATCH($A1216,Variables!$A$5:$A$105,0)))&amp;"."&amp;K$5</f>
        <v/>
      </c>
      <c r="L1216" s="46">
        <f>L1189*Settings!$C$13*(L1135+L1153+L1144*L$135+L1162*$D1216)</f>
        <v/>
      </c>
      <c r="M1216" s="47">
        <f>M1189*Settings!$C$13*(M1135+M1153+M1144*M$135+M1162*$D1216)</f>
        <v/>
      </c>
      <c r="N1216" s="47">
        <f>N1189*Settings!$C$13*(N1135+N1153+N1144*N$135+N1162*$D1216)</f>
        <v/>
      </c>
      <c r="O1216" s="47">
        <f>O1189*Settings!$C$13*(O1135+O1153+O1144*O$135+O1162*$D1216)</f>
        <v/>
      </c>
      <c r="P1216" s="47">
        <f>P1189*Settings!$C$13*(P1135+P1153+P1144*P$135+P1162*$D1216)</f>
        <v/>
      </c>
      <c r="Q1216" s="47">
        <f>Q1189*Settings!$C$13*(Q1135+Q1153+Q1144*Q$135+Q1162*$D1216)</f>
        <v/>
      </c>
      <c r="R1216" s="47">
        <f>R1189*Settings!$C$13*(R1135+R1153+R1144*R$135+R1162*$D1216)</f>
        <v/>
      </c>
      <c r="S1216" s="47">
        <f>S1189*Settings!$C$13*(S1135+S1153+S1144*S$135+S1162*$D1216)</f>
        <v/>
      </c>
      <c r="T1216" s="47">
        <f>T1189*Settings!$C$13*(T1135+T1153+T1144*T$135+T1162*$D1216)</f>
        <v/>
      </c>
      <c r="U1216" s="47">
        <f>U1189*Settings!$C$13*(U1135+U1153+U1144*U$135+U1162*$D1216)</f>
        <v/>
      </c>
      <c r="V1216" s="47">
        <f>V1189*Settings!$C$13*(V1135+V1153+V1144*V$135+V1162*$D1216)</f>
        <v/>
      </c>
      <c r="W1216" s="47">
        <f>W1189*Settings!$C$13*(W1135+W1153+W1144*W$135+W1162*$D1216)</f>
        <v/>
      </c>
      <c r="X1216" s="47">
        <f>X1189*Settings!$C$13*(X1135+X1153+X1144*X$135+X1162*$D1216)</f>
        <v/>
      </c>
      <c r="Y1216" s="47">
        <f>Y1189*Settings!$C$13*(Y1135+Y1153+Y1144*Y$135+Y1162*$D1216)</f>
        <v/>
      </c>
      <c r="Z1216" s="47">
        <f>Z1189*Settings!$C$13*(Z1135+Z1153+Z1144*Z$135+Z1162*$D1216)</f>
        <v/>
      </c>
      <c r="AA1216" s="47">
        <f>AA1189*Settings!$C$13*(AA1135+AA1153+AA1144*AA$135+AA1162*$D1216)</f>
        <v/>
      </c>
      <c r="AB1216" s="47">
        <f>AB1189*Settings!$C$13*(AB1135+AB1153+AB1144*AB$135+AB1162*$D1216)</f>
        <v/>
      </c>
      <c r="AC1216" s="47">
        <f>AC1189*Settings!$C$13*(AC1135+AC1153+AC1144*AC$135+AC1162*$D1216)</f>
        <v/>
      </c>
      <c r="AD1216" s="48">
        <f>REVENUE(AD1189,Settings!$C$13,NEWREVRATE(AD1135,AD1153,AD1144,AD$135,AD1162,$D1216))</f>
        <v/>
      </c>
      <c r="AE1216" s="25">
        <f>LOWER(Settings!$C$4)&amp;".mit."&amp;$A1216&amp;IF($C1216="","","."&amp;$C1216&amp;"."&amp;$B1216)&amp;IF(INDEX(Variables!$D$5:$D$105,MATCH($A1216,Variables!$A$5:$A$105,0))="","","."&amp;INDEX(Variables!$D$5:$D$105,MATCH($A1216,Variables!$A$5:$A$105,0)))&amp;"."&amp;AE$5</f>
        <v/>
      </c>
      <c r="AF1216" s="46">
        <f>AF1189*Settings!$C$13*(AF1135+AF1153+AF1144*AF$135+AF1162*$D1216)</f>
        <v/>
      </c>
      <c r="AG1216" s="47">
        <f>AG1189*Settings!$C$13*(AG1135+AG1153+AG1144*AG$135+AG1162*$D1216)</f>
        <v/>
      </c>
      <c r="AH1216" s="47">
        <f>AH1189*Settings!$C$13*(AH1135+AH1153+AH1144*AH$135+AH1162*$D1216)</f>
        <v/>
      </c>
      <c r="AI1216" s="47">
        <f>AI1189*Settings!$C$13*(AI1135+AI1153+AI1144*AI$135+AI1162*$D1216)</f>
        <v/>
      </c>
      <c r="AJ1216" s="47">
        <f>AJ1189*Settings!$C$13*(AJ1135+AJ1153+AJ1144*AJ$135+AJ1162*$D1216)</f>
        <v/>
      </c>
      <c r="AK1216" s="47">
        <f>AK1189*Settings!$C$13*(AK1135+AK1153+AK1144*AK$135+AK1162*$D1216)</f>
        <v/>
      </c>
      <c r="AL1216" s="47">
        <f>AL1189*Settings!$C$13*(AL1135+AL1153+AL1144*AL$135+AL1162*$D1216)</f>
        <v/>
      </c>
      <c r="AM1216" s="47">
        <f>AM1189*Settings!$C$13*(AM1135+AM1153+AM1144*AM$135+AM1162*$D1216)</f>
        <v/>
      </c>
      <c r="AN1216" s="47">
        <f>AN1189*Settings!$C$13*(AN1135+AN1153+AN1144*AN$135+AN1162*$D1216)</f>
        <v/>
      </c>
      <c r="AO1216" s="47">
        <f>AO1189*Settings!$C$13*(AO1135+AO1153+AO1144*AO$135+AO1162*$D1216)</f>
        <v/>
      </c>
      <c r="AP1216" s="47">
        <f>AP1189*Settings!$C$13*(AP1135+AP1153+AP1144*AP$135+AP1162*$D1216)</f>
        <v/>
      </c>
      <c r="AQ1216" s="47">
        <f>AQ1189*Settings!$C$13*(AQ1135+AQ1153+AQ1144*AQ$135+AQ1162*$D1216)</f>
        <v/>
      </c>
      <c r="AR1216" s="47">
        <f>AR1189*Settings!$C$13*(AR1135+AR1153+AR1144*AR$135+AR1162*$D1216)</f>
        <v/>
      </c>
      <c r="AS1216" s="47">
        <f>AS1189*Settings!$C$13*(AS1135+AS1153+AS1144*AS$135+AS1162*$D1216)</f>
        <v/>
      </c>
      <c r="AT1216" s="47">
        <f>AT1189*Settings!$C$13*(AT1135+AT1153+AT1144*AT$135+AT1162*$D1216)</f>
        <v/>
      </c>
      <c r="AU1216" s="47">
        <f>AU1189*Settings!$C$13*(AU1135+AU1153+AU1144*AU$135+AU1162*$D1216)</f>
        <v/>
      </c>
      <c r="AV1216" s="47">
        <f>AV1189*Settings!$C$13*(AV1135+AV1153+AV1144*AV$135+AV1162*$D1216)</f>
        <v/>
      </c>
      <c r="AW1216" s="47">
        <f>AW1189*Settings!$C$13*(AW1135+AW1153+AW1144*AW$135+AW1162*$D1216)</f>
        <v/>
      </c>
      <c r="AX1216" s="48">
        <f>REVENUE(AX1189,Settings!$C$13,NEWREVRATE(AX1135,AX1153,AX1144,AX$135,AX1162,$D1216))</f>
        <v/>
      </c>
    </row>
    <row r="1217" hidden="1" outlineLevel="2">
      <c r="A1217" s="5" t="inlineStr">
        <is>
          <t>rnew</t>
        </is>
      </c>
      <c r="B1217" s="5" t="inlineStr">
        <is>
          <t>bio</t>
        </is>
      </c>
      <c r="C1217" s="5" t="inlineStr">
        <is>
          <t>nfm</t>
        </is>
      </c>
      <c r="D1217" s="40">
        <f>INDEX(Inputs!$S$5:$S$132,MATCH($B1217&amp;"|"&amp;$C1217,Inputs!$A$5:$A$132,0))</f>
        <v/>
      </c>
      <c r="E1217" s="39" t="n"/>
      <c r="F1217" s="39" t="n"/>
      <c r="G1217" s="39" t="n"/>
      <c r="H1217" s="5">
        <f>INDEX(Variables!$B$5:$B$105,MATCH($A1217,Variables!$A$5:$A$105,0))&amp;IF($C1217="",""," | "&amp;INDEX(Mapping!$B$5:$B$26,MATCH($C1217,Mapping!$A$5:$A$26,0))&amp;" | "&amp;INDEX(Mapping!$B$30:$B$41,MATCH($B1217,Mapping!$A$30:$A$41,0)))</f>
        <v/>
      </c>
      <c r="I1217" s="5">
        <f>INDEX(Variables!$C$5:$C$105,MATCH($A1217,Variables!$A$5:$A$105,0))</f>
        <v/>
      </c>
      <c r="J1217" s="5">
        <f>INDEX(Variables!$E$5:$E$105,MATCH($A1217,Variables!$A$5:$A$105,0))</f>
        <v/>
      </c>
      <c r="K1217" s="25">
        <f>LOWER(Settings!$C$4)&amp;".mit."&amp;$A1217&amp;IF($C1217="","","."&amp;$C1217&amp;"."&amp;$B1217)&amp;IF(INDEX(Variables!$D$5:$D$105,MATCH($A1217,Variables!$A$5:$A$105,0))="","","."&amp;INDEX(Variables!$D$5:$D$105,MATCH($A1217,Variables!$A$5:$A$105,0)))&amp;"."&amp;K$5</f>
        <v/>
      </c>
      <c r="L1217" s="46">
        <f>L1190*Settings!$C$13*(L1136+L1154+L1145*L$135+L1163*$D1217)</f>
        <v/>
      </c>
      <c r="M1217" s="47">
        <f>M1190*Settings!$C$13*(M1136+M1154+M1145*M$135+M1163*$D1217)</f>
        <v/>
      </c>
      <c r="N1217" s="47">
        <f>N1190*Settings!$C$13*(N1136+N1154+N1145*N$135+N1163*$D1217)</f>
        <v/>
      </c>
      <c r="O1217" s="47">
        <f>O1190*Settings!$C$13*(O1136+O1154+O1145*O$135+O1163*$D1217)</f>
        <v/>
      </c>
      <c r="P1217" s="47">
        <f>P1190*Settings!$C$13*(P1136+P1154+P1145*P$135+P1163*$D1217)</f>
        <v/>
      </c>
      <c r="Q1217" s="47">
        <f>Q1190*Settings!$C$13*(Q1136+Q1154+Q1145*Q$135+Q1163*$D1217)</f>
        <v/>
      </c>
      <c r="R1217" s="47">
        <f>R1190*Settings!$C$13*(R1136+R1154+R1145*R$135+R1163*$D1217)</f>
        <v/>
      </c>
      <c r="S1217" s="47">
        <f>S1190*Settings!$C$13*(S1136+S1154+S1145*S$135+S1163*$D1217)</f>
        <v/>
      </c>
      <c r="T1217" s="47">
        <f>T1190*Settings!$C$13*(T1136+T1154+T1145*T$135+T1163*$D1217)</f>
        <v/>
      </c>
      <c r="U1217" s="47">
        <f>U1190*Settings!$C$13*(U1136+U1154+U1145*U$135+U1163*$D1217)</f>
        <v/>
      </c>
      <c r="V1217" s="47">
        <f>V1190*Settings!$C$13*(V1136+V1154+V1145*V$135+V1163*$D1217)</f>
        <v/>
      </c>
      <c r="W1217" s="47">
        <f>W1190*Settings!$C$13*(W1136+W1154+W1145*W$135+W1163*$D1217)</f>
        <v/>
      </c>
      <c r="X1217" s="47">
        <f>X1190*Settings!$C$13*(X1136+X1154+X1145*X$135+X1163*$D1217)</f>
        <v/>
      </c>
      <c r="Y1217" s="47">
        <f>Y1190*Settings!$C$13*(Y1136+Y1154+Y1145*Y$135+Y1163*$D1217)</f>
        <v/>
      </c>
      <c r="Z1217" s="47">
        <f>Z1190*Settings!$C$13*(Z1136+Z1154+Z1145*Z$135+Z1163*$D1217)</f>
        <v/>
      </c>
      <c r="AA1217" s="47">
        <f>AA1190*Settings!$C$13*(AA1136+AA1154+AA1145*AA$135+AA1163*$D1217)</f>
        <v/>
      </c>
      <c r="AB1217" s="47">
        <f>AB1190*Settings!$C$13*(AB1136+AB1154+AB1145*AB$135+AB1163*$D1217)</f>
        <v/>
      </c>
      <c r="AC1217" s="47">
        <f>AC1190*Settings!$C$13*(AC1136+AC1154+AC1145*AC$135+AC1163*$D1217)</f>
        <v/>
      </c>
      <c r="AD1217" s="48">
        <f>REVENUE(AD1190,Settings!$C$13,NEWREVRATE(AD1136,AD1154,AD1145,AD$135,AD1163,$D1217))</f>
        <v/>
      </c>
      <c r="AE1217" s="25">
        <f>LOWER(Settings!$C$4)&amp;".mit."&amp;$A1217&amp;IF($C1217="","","."&amp;$C1217&amp;"."&amp;$B1217)&amp;IF(INDEX(Variables!$D$5:$D$105,MATCH($A1217,Variables!$A$5:$A$105,0))="","","."&amp;INDEX(Variables!$D$5:$D$105,MATCH($A1217,Variables!$A$5:$A$105,0)))&amp;"."&amp;AE$5</f>
        <v/>
      </c>
      <c r="AF1217" s="46">
        <f>AF1190*Settings!$C$13*(AF1136+AF1154+AF1145*AF$135+AF1163*$D1217)</f>
        <v/>
      </c>
      <c r="AG1217" s="47">
        <f>AG1190*Settings!$C$13*(AG1136+AG1154+AG1145*AG$135+AG1163*$D1217)</f>
        <v/>
      </c>
      <c r="AH1217" s="47">
        <f>AH1190*Settings!$C$13*(AH1136+AH1154+AH1145*AH$135+AH1163*$D1217)</f>
        <v/>
      </c>
      <c r="AI1217" s="47">
        <f>AI1190*Settings!$C$13*(AI1136+AI1154+AI1145*AI$135+AI1163*$D1217)</f>
        <v/>
      </c>
      <c r="AJ1217" s="47">
        <f>AJ1190*Settings!$C$13*(AJ1136+AJ1154+AJ1145*AJ$135+AJ1163*$D1217)</f>
        <v/>
      </c>
      <c r="AK1217" s="47">
        <f>AK1190*Settings!$C$13*(AK1136+AK1154+AK1145*AK$135+AK1163*$D1217)</f>
        <v/>
      </c>
      <c r="AL1217" s="47">
        <f>AL1190*Settings!$C$13*(AL1136+AL1154+AL1145*AL$135+AL1163*$D1217)</f>
        <v/>
      </c>
      <c r="AM1217" s="47">
        <f>AM1190*Settings!$C$13*(AM1136+AM1154+AM1145*AM$135+AM1163*$D1217)</f>
        <v/>
      </c>
      <c r="AN1217" s="47">
        <f>AN1190*Settings!$C$13*(AN1136+AN1154+AN1145*AN$135+AN1163*$D1217)</f>
        <v/>
      </c>
      <c r="AO1217" s="47">
        <f>AO1190*Settings!$C$13*(AO1136+AO1154+AO1145*AO$135+AO1163*$D1217)</f>
        <v/>
      </c>
      <c r="AP1217" s="47">
        <f>AP1190*Settings!$C$13*(AP1136+AP1154+AP1145*AP$135+AP1163*$D1217)</f>
        <v/>
      </c>
      <c r="AQ1217" s="47">
        <f>AQ1190*Settings!$C$13*(AQ1136+AQ1154+AQ1145*AQ$135+AQ1163*$D1217)</f>
        <v/>
      </c>
      <c r="AR1217" s="47">
        <f>AR1190*Settings!$C$13*(AR1136+AR1154+AR1145*AR$135+AR1163*$D1217)</f>
        <v/>
      </c>
      <c r="AS1217" s="47">
        <f>AS1190*Settings!$C$13*(AS1136+AS1154+AS1145*AS$135+AS1163*$D1217)</f>
        <v/>
      </c>
      <c r="AT1217" s="47">
        <f>AT1190*Settings!$C$13*(AT1136+AT1154+AT1145*AT$135+AT1163*$D1217)</f>
        <v/>
      </c>
      <c r="AU1217" s="47">
        <f>AU1190*Settings!$C$13*(AU1136+AU1154+AU1145*AU$135+AU1163*$D1217)</f>
        <v/>
      </c>
      <c r="AV1217" s="47">
        <f>AV1190*Settings!$C$13*(AV1136+AV1154+AV1145*AV$135+AV1163*$D1217)</f>
        <v/>
      </c>
      <c r="AW1217" s="47">
        <f>AW1190*Settings!$C$13*(AW1136+AW1154+AW1145*AW$135+AW1163*$D1217)</f>
        <v/>
      </c>
      <c r="AX1217" s="48">
        <f>REVENUE(AX1190,Settings!$C$13,NEWREVRATE(AX1136,AX1154,AX1145,AX$135,AX1163,$D1217))</f>
        <v/>
      </c>
    </row>
    <row r="1218" hidden="1" outlineLevel="2"/>
    <row r="1219" outlineLevel="1" collapsed="1">
      <c r="A1219" s="9" t="inlineStr">
        <is>
          <t>ener</t>
        </is>
      </c>
      <c r="B1219" s="9" t="inlineStr">
        <is>
          <t>all</t>
        </is>
      </c>
      <c r="C1219" s="9" t="inlineStr">
        <is>
          <t>mac</t>
        </is>
      </c>
      <c r="H1219" s="9">
        <f>INDEX(Variables!$B$5:$B$105,MATCH($A1219,Variables!$A$5:$A$105,0))&amp;IF($C1219="",""," | "&amp;INDEX(Mapping!$B$5:$B$26,MATCH($C1219,Mapping!$A$5:$A$26,0))&amp;" | "&amp;INDEX(Mapping!$B$30:$B$41,MATCH($B1219,Mapping!$A$30:$A$41,0)))</f>
        <v/>
      </c>
      <c r="I1219" s="9">
        <f>INDEX(Variables!$C$5:$C$105,MATCH($A1219,Variables!$A$5:$A$105,0))</f>
        <v/>
      </c>
      <c r="J1219" s="9">
        <f>INDEX(Variables!$E$5:$E$105,MATCH($A1219,Variables!$A$5:$A$105,0))</f>
        <v/>
      </c>
      <c r="K1219" s="30">
        <f>LOWER(Settings!$C$4)&amp;".mit."&amp;$A1219&amp;IF($C1219="","","."&amp;$C1219&amp;"."&amp;$B1219)&amp;IF(INDEX(Variables!$D$5:$D$105,MATCH($A1219,Variables!$A$5:$A$105,0))="","","."&amp;INDEX(Variables!$D$5:$D$105,MATCH($A1219,Variables!$A$5:$A$105,0)))&amp;"."&amp;K$5</f>
        <v/>
      </c>
      <c r="L1219" s="44">
        <f>SUM(L1274:L1281)</f>
        <v/>
      </c>
      <c r="M1219" s="45">
        <f>SUM(M1274:M1281)</f>
        <v/>
      </c>
      <c r="N1219" s="45">
        <f>SUM(N1274:N1281)</f>
        <v/>
      </c>
      <c r="O1219" s="45">
        <f>SUM(O1274:O1281)</f>
        <v/>
      </c>
      <c r="P1219" s="45">
        <f>SUM(P1274:P1281)</f>
        <v/>
      </c>
      <c r="Q1219" s="45">
        <f>SUM(Q1274:Q1281)</f>
        <v/>
      </c>
      <c r="R1219" s="45">
        <f>SUM(R1274:R1281)</f>
        <v/>
      </c>
      <c r="S1219" s="45">
        <f>SUM(S1274:S1281)</f>
        <v/>
      </c>
      <c r="T1219" s="45">
        <f>SUM(T1274:T1281)</f>
        <v/>
      </c>
      <c r="U1219" s="45">
        <f>SUM(U1274:U1281)</f>
        <v/>
      </c>
      <c r="V1219" s="45">
        <f>SUM(V1274:V1281)</f>
        <v/>
      </c>
      <c r="W1219" s="45">
        <f>SUM(W1274:W1281)</f>
        <v/>
      </c>
      <c r="X1219" s="45">
        <f>SUM(X1274:X1281)</f>
        <v/>
      </c>
      <c r="Y1219" s="45">
        <f>SUM(Y1274:Y1281)</f>
        <v/>
      </c>
      <c r="Z1219" s="45">
        <f>SUM(Z1274:Z1281)</f>
        <v/>
      </c>
      <c r="AA1219" s="45">
        <f>SUM(AA1274:AA1281)</f>
        <v/>
      </c>
      <c r="AB1219" s="45">
        <f>SUM(AB1274:AB1281)</f>
        <v/>
      </c>
      <c r="AC1219" s="45">
        <f>SUM(AC1274:AC1281)</f>
        <v/>
      </c>
      <c r="AD1219" s="45">
        <f>SUM(AD1274:AD1281)</f>
        <v/>
      </c>
      <c r="AE1219" s="30">
        <f>LOWER(Settings!$C$4)&amp;".mit."&amp;$A1219&amp;IF($C1219="","","."&amp;$C1219&amp;"."&amp;$B1219)&amp;IF(INDEX(Variables!$D$5:$D$105,MATCH($A1219,Variables!$A$5:$A$105,0))="","","."&amp;INDEX(Variables!$D$5:$D$105,MATCH($A1219,Variables!$A$5:$A$105,0)))&amp;"."&amp;AE$5</f>
        <v/>
      </c>
      <c r="AF1219" s="44">
        <f>SUM(AF1274:AF1281)</f>
        <v/>
      </c>
      <c r="AG1219" s="45">
        <f>SUM(AG1274:AG1281)</f>
        <v/>
      </c>
      <c r="AH1219" s="45">
        <f>SUM(AH1274:AH1281)</f>
        <v/>
      </c>
      <c r="AI1219" s="45">
        <f>SUM(AI1274:AI1281)</f>
        <v/>
      </c>
      <c r="AJ1219" s="45">
        <f>SUM(AJ1274:AJ1281)</f>
        <v/>
      </c>
      <c r="AK1219" s="45">
        <f>SUM(AK1274:AK1281)</f>
        <v/>
      </c>
      <c r="AL1219" s="45">
        <f>SUM(AL1274:AL1281)</f>
        <v/>
      </c>
      <c r="AM1219" s="45">
        <f>SUM(AM1274:AM1281)</f>
        <v/>
      </c>
      <c r="AN1219" s="45">
        <f>SUM(AN1274:AN1281)</f>
        <v/>
      </c>
      <c r="AO1219" s="45">
        <f>SUM(AO1274:AO1281)</f>
        <v/>
      </c>
      <c r="AP1219" s="45">
        <f>SUM(AP1274:AP1281)</f>
        <v/>
      </c>
      <c r="AQ1219" s="45">
        <f>SUM(AQ1274:AQ1281)</f>
        <v/>
      </c>
      <c r="AR1219" s="45">
        <f>SUM(AR1274:AR1281)</f>
        <v/>
      </c>
      <c r="AS1219" s="45">
        <f>SUM(AS1274:AS1281)</f>
        <v/>
      </c>
      <c r="AT1219" s="45">
        <f>SUM(AT1274:AT1281)</f>
        <v/>
      </c>
      <c r="AU1219" s="45">
        <f>SUM(AU1274:AU1281)</f>
        <v/>
      </c>
      <c r="AV1219" s="45">
        <f>SUM(AV1274:AV1281)</f>
        <v/>
      </c>
      <c r="AW1219" s="45">
        <f>SUM(AW1274:AW1281)</f>
        <v/>
      </c>
      <c r="AX1219" s="45">
        <f>SUM(AX1274:AX1281)</f>
        <v/>
      </c>
    </row>
    <row r="1220" hidden="1" outlineLevel="2">
      <c r="A1220" s="5" t="inlineStr">
        <is>
          <t>ctxnew</t>
        </is>
      </c>
      <c r="B1220" s="5" t="inlineStr">
        <is>
          <t>coa</t>
        </is>
      </c>
      <c r="C1220" s="5" t="inlineStr">
        <is>
          <t>mac</t>
        </is>
      </c>
      <c r="D1220" s="40">
        <f>INDEX(Inputs!$T$5:$T$132,MATCH($B1220&amp;"|"&amp;$C1220,Inputs!$A$5:$A$132,0))</f>
        <v/>
      </c>
      <c r="E1220" s="40">
        <f>INDEX(Inputs!$J$5:$J$132,MATCH($B1220&amp;"|"&amp;$C1220,Inputs!$A$5:$A$132,0))</f>
        <v/>
      </c>
      <c r="F1220" s="40">
        <f>INDEX(Inputs!$K$5:$K$132,MATCH($B1220&amp;"|"&amp;$C1220,Inputs!$A$5:$A$132,0))</f>
        <v/>
      </c>
      <c r="G1220" s="39" t="n"/>
      <c r="H1220" s="5">
        <f>INDEX(Variables!$B$5:$B$105,MATCH($A1220,Variables!$A$5:$A$105,0))&amp;IF($C1220="",""," | "&amp;INDEX(Mapping!$B$5:$B$26,MATCH($C1220,Mapping!$A$5:$A$26,0))&amp;" | "&amp;INDEX(Mapping!$B$30:$B$41,MATCH($B1220,Mapping!$A$30:$A$41,0)))</f>
        <v/>
      </c>
      <c r="I1220" s="5">
        <f>INDEX(Variables!$C$5:$C$105,MATCH($A1220,Variables!$A$5:$A$105,0))</f>
        <v/>
      </c>
      <c r="J1220" s="5">
        <f>INDEX(Variables!$E$5:$E$105,MATCH($A1220,Variables!$A$5:$A$105,0))</f>
        <v/>
      </c>
      <c r="K1220" s="25">
        <f>LOWER(Settings!$C$4)&amp;".mit."&amp;$A1220&amp;IF($C1220="","","."&amp;$C1220&amp;"."&amp;$B1220)&amp;IF(INDEX(Variables!$D$5:$D$105,MATCH($A1220,Variables!$A$5:$A$105,0))="","","."&amp;INDEX(Variables!$D$5:$D$105,MATCH($A1220,Variables!$A$5:$A$105,0)))&amp;"."&amp;K$5</f>
        <v/>
      </c>
      <c r="L1220" s="41">
        <f>L$12*$D1220*INDEX(L$21:L$28,$E1220)*INDEX(L$30:L$46,$F1220)*(1-INDEX(L$117:L$133,$F1220))</f>
        <v/>
      </c>
      <c r="M1220" s="40">
        <f>M$12*$D1220*INDEX(M$21:M$28,$E1220)*INDEX(M$30:M$46,$F1220)*(1-INDEX(M$117:M$133,$F1220))</f>
        <v/>
      </c>
      <c r="N1220" s="40">
        <f>N$12*$D1220*INDEX(N$21:N$28,$E1220)*INDEX(N$30:N$46,$F1220)*(1-INDEX(N$117:N$133,$F1220))</f>
        <v/>
      </c>
      <c r="O1220" s="40">
        <f>O$12*$D1220*INDEX(O$21:O$28,$E1220)*INDEX(O$30:O$46,$F1220)*(1-INDEX(O$117:O$133,$F1220))</f>
        <v/>
      </c>
      <c r="P1220" s="40">
        <f>P$12*$D1220*INDEX(P$21:P$28,$E1220)*INDEX(P$30:P$46,$F1220)*(1-INDEX(P$117:P$133,$F1220))</f>
        <v/>
      </c>
      <c r="Q1220" s="40">
        <f>Q$12*$D1220*INDEX(Q$21:Q$28,$E1220)*INDEX(Q$30:Q$46,$F1220)*(1-INDEX(Q$117:Q$133,$F1220))</f>
        <v/>
      </c>
      <c r="R1220" s="40">
        <f>R$12*$D1220*INDEX(R$21:R$28,$E1220)*INDEX(R$30:R$46,$F1220)*(1-INDEX(R$117:R$133,$F1220))</f>
        <v/>
      </c>
      <c r="S1220" s="40">
        <f>S$12*$D1220*INDEX(S$21:S$28,$E1220)*INDEX(S$30:S$46,$F1220)*(1-INDEX(S$117:S$133,$F1220))</f>
        <v/>
      </c>
      <c r="T1220" s="40">
        <f>T$12*$D1220*INDEX(T$21:T$28,$E1220)*INDEX(T$30:T$46,$F1220)*(1-INDEX(T$117:T$133,$F1220))</f>
        <v/>
      </c>
      <c r="U1220" s="40">
        <f>U$12*$D1220*INDEX(U$21:U$28,$E1220)*INDEX(U$30:U$46,$F1220)*(1-INDEX(U$117:U$133,$F1220))</f>
        <v/>
      </c>
      <c r="V1220" s="40">
        <f>V$12*$D1220*INDEX(V$21:V$28,$E1220)*INDEX(V$30:V$46,$F1220)*(1-INDEX(V$117:V$133,$F1220))</f>
        <v/>
      </c>
      <c r="W1220" s="40">
        <f>W$12*$D1220*INDEX(W$21:W$28,$E1220)*INDEX(W$30:W$46,$F1220)*(1-INDEX(W$117:W$133,$F1220))</f>
        <v/>
      </c>
      <c r="X1220" s="40">
        <f>X$12*$D1220*INDEX(X$21:X$28,$E1220)*INDEX(X$30:X$46,$F1220)*(1-INDEX(X$117:X$133,$F1220))</f>
        <v/>
      </c>
      <c r="Y1220" s="40">
        <f>Y$12*$D1220*INDEX(Y$21:Y$28,$E1220)*INDEX(Y$30:Y$46,$F1220)*(1-INDEX(Y$117:Y$133,$F1220))</f>
        <v/>
      </c>
      <c r="Z1220" s="40">
        <f>Z$12*$D1220*INDEX(Z$21:Z$28,$E1220)*INDEX(Z$30:Z$46,$F1220)*(1-INDEX(Z$117:Z$133,$F1220))</f>
        <v/>
      </c>
      <c r="AA1220" s="40">
        <f>AA$12*$D1220*INDEX(AA$21:AA$28,$E1220)*INDEX(AA$30:AA$46,$F1220)*(1-INDEX(AA$117:AA$133,$F1220))</f>
        <v/>
      </c>
      <c r="AB1220" s="40">
        <f>AB$12*$D1220*INDEX(AB$21:AB$28,$E1220)*INDEX(AB$30:AB$46,$F1220)*(1-INDEX(AB$117:AB$133,$F1220))</f>
        <v/>
      </c>
      <c r="AC1220" s="40">
        <f>AC$12*$D1220*INDEX(AC$21:AC$28,$E1220)*INDEX(AC$30:AC$46,$F1220)*(1-INDEX(AC$117:AC$133,$F1220))</f>
        <v/>
      </c>
      <c r="AD1220" s="42">
        <f>CARBONTAX(AD$12,$D1220,INDEX(AD$21:AD$28,$E1220),INDEX(AD$30:AD$46,$F1220),INDEX(AD$117:AD$133,$F1220))</f>
        <v/>
      </c>
      <c r="AE1220" s="25">
        <f>LOWER(Settings!$C$4)&amp;".mit."&amp;$A1220&amp;IF($C1220="","","."&amp;$C1220&amp;"."&amp;$B1220)&amp;IF(INDEX(Variables!$D$5:$D$105,MATCH($A1220,Variables!$A$5:$A$105,0))="","","."&amp;INDEX(Variables!$D$5:$D$105,MATCH($A1220,Variables!$A$5:$A$105,0)))&amp;"."&amp;AE$5</f>
        <v/>
      </c>
      <c r="AF1220" s="41">
        <f>AF$12*$D1220*INDEX(AF$21:AF$28,$E1220)*INDEX(AF$30:AF$46,$F1220)*(1-INDEX(AF$117:AF$133,$F1220))</f>
        <v/>
      </c>
      <c r="AG1220" s="40">
        <f>AG$12*$D1220*INDEX(AG$21:AG$28,$E1220)*INDEX(AG$30:AG$46,$F1220)*(1-INDEX(AG$117:AG$133,$F1220))</f>
        <v/>
      </c>
      <c r="AH1220" s="40">
        <f>AH$12*$D1220*INDEX(AH$21:AH$28,$E1220)*INDEX(AH$30:AH$46,$F1220)*(1-INDEX(AH$117:AH$133,$F1220))</f>
        <v/>
      </c>
      <c r="AI1220" s="40">
        <f>AI$12*$D1220*INDEX(AI$21:AI$28,$E1220)*INDEX(AI$30:AI$46,$F1220)*(1-INDEX(AI$117:AI$133,$F1220))</f>
        <v/>
      </c>
      <c r="AJ1220" s="40">
        <f>AJ$12*$D1220*INDEX(AJ$21:AJ$28,$E1220)*INDEX(AJ$30:AJ$46,$F1220)*(1-INDEX(AJ$117:AJ$133,$F1220))</f>
        <v/>
      </c>
      <c r="AK1220" s="40">
        <f>AK$12*$D1220*INDEX(AK$21:AK$28,$E1220)*INDEX(AK$30:AK$46,$F1220)*(1-INDEX(AK$117:AK$133,$F1220))</f>
        <v/>
      </c>
      <c r="AL1220" s="40">
        <f>AL$12*$D1220*INDEX(AL$21:AL$28,$E1220)*INDEX(AL$30:AL$46,$F1220)*(1-INDEX(AL$117:AL$133,$F1220))</f>
        <v/>
      </c>
      <c r="AM1220" s="40">
        <f>AM$12*$D1220*INDEX(AM$21:AM$28,$E1220)*INDEX(AM$30:AM$46,$F1220)*(1-INDEX(AM$117:AM$133,$F1220))</f>
        <v/>
      </c>
      <c r="AN1220" s="40">
        <f>AN$12*$D1220*INDEX(AN$21:AN$28,$E1220)*INDEX(AN$30:AN$46,$F1220)*(1-INDEX(AN$117:AN$133,$F1220))</f>
        <v/>
      </c>
      <c r="AO1220" s="40">
        <f>AO$12*$D1220*INDEX(AO$21:AO$28,$E1220)*INDEX(AO$30:AO$46,$F1220)*(1-INDEX(AO$117:AO$133,$F1220))</f>
        <v/>
      </c>
      <c r="AP1220" s="40">
        <f>AP$12*$D1220*INDEX(AP$21:AP$28,$E1220)*INDEX(AP$30:AP$46,$F1220)*(1-INDEX(AP$117:AP$133,$F1220))</f>
        <v/>
      </c>
      <c r="AQ1220" s="40">
        <f>AQ$12*$D1220*INDEX(AQ$21:AQ$28,$E1220)*INDEX(AQ$30:AQ$46,$F1220)*(1-INDEX(AQ$117:AQ$133,$F1220))</f>
        <v/>
      </c>
      <c r="AR1220" s="40">
        <f>AR$12*$D1220*INDEX(AR$21:AR$28,$E1220)*INDEX(AR$30:AR$46,$F1220)*(1-INDEX(AR$117:AR$133,$F1220))</f>
        <v/>
      </c>
      <c r="AS1220" s="40">
        <f>AS$12*$D1220*INDEX(AS$21:AS$28,$E1220)*INDEX(AS$30:AS$46,$F1220)*(1-INDEX(AS$117:AS$133,$F1220))</f>
        <v/>
      </c>
      <c r="AT1220" s="40">
        <f>AT$12*$D1220*INDEX(AT$21:AT$28,$E1220)*INDEX(AT$30:AT$46,$F1220)*(1-INDEX(AT$117:AT$133,$F1220))</f>
        <v/>
      </c>
      <c r="AU1220" s="40">
        <f>AU$12*$D1220*INDEX(AU$21:AU$28,$E1220)*INDEX(AU$30:AU$46,$F1220)*(1-INDEX(AU$117:AU$133,$F1220))</f>
        <v/>
      </c>
      <c r="AV1220" s="40">
        <f>AV$12*$D1220*INDEX(AV$21:AV$28,$E1220)*INDEX(AV$30:AV$46,$F1220)*(1-INDEX(AV$117:AV$133,$F1220))</f>
        <v/>
      </c>
      <c r="AW1220" s="40">
        <f>AW$12*$D1220*INDEX(AW$21:AW$28,$E1220)*INDEX(AW$30:AW$46,$F1220)*(1-INDEX(AW$117:AW$133,$F1220))</f>
        <v/>
      </c>
      <c r="AX1220" s="42">
        <f>CARBONTAX(AX$12,$D1220,INDEX(AX$21:AX$28,$E1220),INDEX(AX$30:AX$46,$F1220),INDEX(AX$117:AX$133,$F1220))</f>
        <v/>
      </c>
    </row>
    <row r="1221" hidden="1" outlineLevel="2">
      <c r="A1221" s="5" t="inlineStr">
        <is>
          <t>ctxnew</t>
        </is>
      </c>
      <c r="B1221" s="5" t="inlineStr">
        <is>
          <t>nga</t>
        </is>
      </c>
      <c r="C1221" s="5" t="inlineStr">
        <is>
          <t>mac</t>
        </is>
      </c>
      <c r="D1221" s="40">
        <f>INDEX(Inputs!$T$5:$T$132,MATCH($B1221&amp;"|"&amp;$C1221,Inputs!$A$5:$A$132,0))</f>
        <v/>
      </c>
      <c r="E1221" s="40">
        <f>INDEX(Inputs!$J$5:$J$132,MATCH($B1221&amp;"|"&amp;$C1221,Inputs!$A$5:$A$132,0))</f>
        <v/>
      </c>
      <c r="F1221" s="40">
        <f>INDEX(Inputs!$K$5:$K$132,MATCH($B1221&amp;"|"&amp;$C1221,Inputs!$A$5:$A$132,0))</f>
        <v/>
      </c>
      <c r="G1221" s="39" t="n"/>
      <c r="H1221" s="5">
        <f>INDEX(Variables!$B$5:$B$105,MATCH($A1221,Variables!$A$5:$A$105,0))&amp;IF($C1221="",""," | "&amp;INDEX(Mapping!$B$5:$B$26,MATCH($C1221,Mapping!$A$5:$A$26,0))&amp;" | "&amp;INDEX(Mapping!$B$30:$B$41,MATCH($B1221,Mapping!$A$30:$A$41,0)))</f>
        <v/>
      </c>
      <c r="I1221" s="5">
        <f>INDEX(Variables!$C$5:$C$105,MATCH($A1221,Variables!$A$5:$A$105,0))</f>
        <v/>
      </c>
      <c r="J1221" s="5">
        <f>INDEX(Variables!$E$5:$E$105,MATCH($A1221,Variables!$A$5:$A$105,0))</f>
        <v/>
      </c>
      <c r="K1221" s="25">
        <f>LOWER(Settings!$C$4)&amp;".mit."&amp;$A1221&amp;IF($C1221="","","."&amp;$C1221&amp;"."&amp;$B1221)&amp;IF(INDEX(Variables!$D$5:$D$105,MATCH($A1221,Variables!$A$5:$A$105,0))="","","."&amp;INDEX(Variables!$D$5:$D$105,MATCH($A1221,Variables!$A$5:$A$105,0)))&amp;"."&amp;K$5</f>
        <v/>
      </c>
      <c r="L1221" s="41">
        <f>L$12*$D1221*INDEX(L$21:L$28,$E1221)*INDEX(L$30:L$46,$F1221)*(1-INDEX(L$117:L$133,$F1221))</f>
        <v/>
      </c>
      <c r="M1221" s="40">
        <f>M$12*$D1221*INDEX(M$21:M$28,$E1221)*INDEX(M$30:M$46,$F1221)*(1-INDEX(M$117:M$133,$F1221))</f>
        <v/>
      </c>
      <c r="N1221" s="40">
        <f>N$12*$D1221*INDEX(N$21:N$28,$E1221)*INDEX(N$30:N$46,$F1221)*(1-INDEX(N$117:N$133,$F1221))</f>
        <v/>
      </c>
      <c r="O1221" s="40">
        <f>O$12*$D1221*INDEX(O$21:O$28,$E1221)*INDEX(O$30:O$46,$F1221)*(1-INDEX(O$117:O$133,$F1221))</f>
        <v/>
      </c>
      <c r="P1221" s="40">
        <f>P$12*$D1221*INDEX(P$21:P$28,$E1221)*INDEX(P$30:P$46,$F1221)*(1-INDEX(P$117:P$133,$F1221))</f>
        <v/>
      </c>
      <c r="Q1221" s="40">
        <f>Q$12*$D1221*INDEX(Q$21:Q$28,$E1221)*INDEX(Q$30:Q$46,$F1221)*(1-INDEX(Q$117:Q$133,$F1221))</f>
        <v/>
      </c>
      <c r="R1221" s="40">
        <f>R$12*$D1221*INDEX(R$21:R$28,$E1221)*INDEX(R$30:R$46,$F1221)*(1-INDEX(R$117:R$133,$F1221))</f>
        <v/>
      </c>
      <c r="S1221" s="40">
        <f>S$12*$D1221*INDEX(S$21:S$28,$E1221)*INDEX(S$30:S$46,$F1221)*(1-INDEX(S$117:S$133,$F1221))</f>
        <v/>
      </c>
      <c r="T1221" s="40">
        <f>T$12*$D1221*INDEX(T$21:T$28,$E1221)*INDEX(T$30:T$46,$F1221)*(1-INDEX(T$117:T$133,$F1221))</f>
        <v/>
      </c>
      <c r="U1221" s="40">
        <f>U$12*$D1221*INDEX(U$21:U$28,$E1221)*INDEX(U$30:U$46,$F1221)*(1-INDEX(U$117:U$133,$F1221))</f>
        <v/>
      </c>
      <c r="V1221" s="40">
        <f>V$12*$D1221*INDEX(V$21:V$28,$E1221)*INDEX(V$30:V$46,$F1221)*(1-INDEX(V$117:V$133,$F1221))</f>
        <v/>
      </c>
      <c r="W1221" s="40">
        <f>W$12*$D1221*INDEX(W$21:W$28,$E1221)*INDEX(W$30:W$46,$F1221)*(1-INDEX(W$117:W$133,$F1221))</f>
        <v/>
      </c>
      <c r="X1221" s="40">
        <f>X$12*$D1221*INDEX(X$21:X$28,$E1221)*INDEX(X$30:X$46,$F1221)*(1-INDEX(X$117:X$133,$F1221))</f>
        <v/>
      </c>
      <c r="Y1221" s="40">
        <f>Y$12*$D1221*INDEX(Y$21:Y$28,$E1221)*INDEX(Y$30:Y$46,$F1221)*(1-INDEX(Y$117:Y$133,$F1221))</f>
        <v/>
      </c>
      <c r="Z1221" s="40">
        <f>Z$12*$D1221*INDEX(Z$21:Z$28,$E1221)*INDEX(Z$30:Z$46,$F1221)*(1-INDEX(Z$117:Z$133,$F1221))</f>
        <v/>
      </c>
      <c r="AA1221" s="40">
        <f>AA$12*$D1221*INDEX(AA$21:AA$28,$E1221)*INDEX(AA$30:AA$46,$F1221)*(1-INDEX(AA$117:AA$133,$F1221))</f>
        <v/>
      </c>
      <c r="AB1221" s="40">
        <f>AB$12*$D1221*INDEX(AB$21:AB$28,$E1221)*INDEX(AB$30:AB$46,$F1221)*(1-INDEX(AB$117:AB$133,$F1221))</f>
        <v/>
      </c>
      <c r="AC1221" s="40">
        <f>AC$12*$D1221*INDEX(AC$21:AC$28,$E1221)*INDEX(AC$30:AC$46,$F1221)*(1-INDEX(AC$117:AC$133,$F1221))</f>
        <v/>
      </c>
      <c r="AD1221" s="42">
        <f>CARBONTAX(AD$12,$D1221,INDEX(AD$21:AD$28,$E1221),INDEX(AD$30:AD$46,$F1221),INDEX(AD$117:AD$133,$F1221))</f>
        <v/>
      </c>
      <c r="AE1221" s="25">
        <f>LOWER(Settings!$C$4)&amp;".mit."&amp;$A1221&amp;IF($C1221="","","."&amp;$C1221&amp;"."&amp;$B1221)&amp;IF(INDEX(Variables!$D$5:$D$105,MATCH($A1221,Variables!$A$5:$A$105,0))="","","."&amp;INDEX(Variables!$D$5:$D$105,MATCH($A1221,Variables!$A$5:$A$105,0)))&amp;"."&amp;AE$5</f>
        <v/>
      </c>
      <c r="AF1221" s="41">
        <f>AF$12*$D1221*INDEX(AF$21:AF$28,$E1221)*INDEX(AF$30:AF$46,$F1221)*(1-INDEX(AF$117:AF$133,$F1221))</f>
        <v/>
      </c>
      <c r="AG1221" s="40">
        <f>AG$12*$D1221*INDEX(AG$21:AG$28,$E1221)*INDEX(AG$30:AG$46,$F1221)*(1-INDEX(AG$117:AG$133,$F1221))</f>
        <v/>
      </c>
      <c r="AH1221" s="40">
        <f>AH$12*$D1221*INDEX(AH$21:AH$28,$E1221)*INDEX(AH$30:AH$46,$F1221)*(1-INDEX(AH$117:AH$133,$F1221))</f>
        <v/>
      </c>
      <c r="AI1221" s="40">
        <f>AI$12*$D1221*INDEX(AI$21:AI$28,$E1221)*INDEX(AI$30:AI$46,$F1221)*(1-INDEX(AI$117:AI$133,$F1221))</f>
        <v/>
      </c>
      <c r="AJ1221" s="40">
        <f>AJ$12*$D1221*INDEX(AJ$21:AJ$28,$E1221)*INDEX(AJ$30:AJ$46,$F1221)*(1-INDEX(AJ$117:AJ$133,$F1221))</f>
        <v/>
      </c>
      <c r="AK1221" s="40">
        <f>AK$12*$D1221*INDEX(AK$21:AK$28,$E1221)*INDEX(AK$30:AK$46,$F1221)*(1-INDEX(AK$117:AK$133,$F1221))</f>
        <v/>
      </c>
      <c r="AL1221" s="40">
        <f>AL$12*$D1221*INDEX(AL$21:AL$28,$E1221)*INDEX(AL$30:AL$46,$F1221)*(1-INDEX(AL$117:AL$133,$F1221))</f>
        <v/>
      </c>
      <c r="AM1221" s="40">
        <f>AM$12*$D1221*INDEX(AM$21:AM$28,$E1221)*INDEX(AM$30:AM$46,$F1221)*(1-INDEX(AM$117:AM$133,$F1221))</f>
        <v/>
      </c>
      <c r="AN1221" s="40">
        <f>AN$12*$D1221*INDEX(AN$21:AN$28,$E1221)*INDEX(AN$30:AN$46,$F1221)*(1-INDEX(AN$117:AN$133,$F1221))</f>
        <v/>
      </c>
      <c r="AO1221" s="40">
        <f>AO$12*$D1221*INDEX(AO$21:AO$28,$E1221)*INDEX(AO$30:AO$46,$F1221)*(1-INDEX(AO$117:AO$133,$F1221))</f>
        <v/>
      </c>
      <c r="AP1221" s="40">
        <f>AP$12*$D1221*INDEX(AP$21:AP$28,$E1221)*INDEX(AP$30:AP$46,$F1221)*(1-INDEX(AP$117:AP$133,$F1221))</f>
        <v/>
      </c>
      <c r="AQ1221" s="40">
        <f>AQ$12*$D1221*INDEX(AQ$21:AQ$28,$E1221)*INDEX(AQ$30:AQ$46,$F1221)*(1-INDEX(AQ$117:AQ$133,$F1221))</f>
        <v/>
      </c>
      <c r="AR1221" s="40">
        <f>AR$12*$D1221*INDEX(AR$21:AR$28,$E1221)*INDEX(AR$30:AR$46,$F1221)*(1-INDEX(AR$117:AR$133,$F1221))</f>
        <v/>
      </c>
      <c r="AS1221" s="40">
        <f>AS$12*$D1221*INDEX(AS$21:AS$28,$E1221)*INDEX(AS$30:AS$46,$F1221)*(1-INDEX(AS$117:AS$133,$F1221))</f>
        <v/>
      </c>
      <c r="AT1221" s="40">
        <f>AT$12*$D1221*INDEX(AT$21:AT$28,$E1221)*INDEX(AT$30:AT$46,$F1221)*(1-INDEX(AT$117:AT$133,$F1221))</f>
        <v/>
      </c>
      <c r="AU1221" s="40">
        <f>AU$12*$D1221*INDEX(AU$21:AU$28,$E1221)*INDEX(AU$30:AU$46,$F1221)*(1-INDEX(AU$117:AU$133,$F1221))</f>
        <v/>
      </c>
      <c r="AV1221" s="40">
        <f>AV$12*$D1221*INDEX(AV$21:AV$28,$E1221)*INDEX(AV$30:AV$46,$F1221)*(1-INDEX(AV$117:AV$133,$F1221))</f>
        <v/>
      </c>
      <c r="AW1221" s="40">
        <f>AW$12*$D1221*INDEX(AW$21:AW$28,$E1221)*INDEX(AW$30:AW$46,$F1221)*(1-INDEX(AW$117:AW$133,$F1221))</f>
        <v/>
      </c>
      <c r="AX1221" s="42">
        <f>CARBONTAX(AX$12,$D1221,INDEX(AX$21:AX$28,$E1221),INDEX(AX$30:AX$46,$F1221),INDEX(AX$117:AX$133,$F1221))</f>
        <v/>
      </c>
    </row>
    <row r="1222" hidden="1" outlineLevel="2">
      <c r="A1222" s="5" t="inlineStr">
        <is>
          <t>ctxnew</t>
        </is>
      </c>
      <c r="B1222" s="5" t="inlineStr">
        <is>
          <t>gso</t>
        </is>
      </c>
      <c r="C1222" s="5" t="inlineStr">
        <is>
          <t>mac</t>
        </is>
      </c>
      <c r="D1222" s="40">
        <f>INDEX(Inputs!$T$5:$T$132,MATCH($B1222&amp;"|"&amp;$C1222,Inputs!$A$5:$A$132,0))</f>
        <v/>
      </c>
      <c r="E1222" s="40">
        <f>INDEX(Inputs!$J$5:$J$132,MATCH($B1222&amp;"|"&amp;$C1222,Inputs!$A$5:$A$132,0))</f>
        <v/>
      </c>
      <c r="F1222" s="40">
        <f>INDEX(Inputs!$K$5:$K$132,MATCH($B1222&amp;"|"&amp;$C1222,Inputs!$A$5:$A$132,0))</f>
        <v/>
      </c>
      <c r="G1222" s="39" t="n"/>
      <c r="H1222" s="5">
        <f>INDEX(Variables!$B$5:$B$105,MATCH($A1222,Variables!$A$5:$A$105,0))&amp;IF($C1222="",""," | "&amp;INDEX(Mapping!$B$5:$B$26,MATCH($C1222,Mapping!$A$5:$A$26,0))&amp;" | "&amp;INDEX(Mapping!$B$30:$B$41,MATCH($B1222,Mapping!$A$30:$A$41,0)))</f>
        <v/>
      </c>
      <c r="I1222" s="5">
        <f>INDEX(Variables!$C$5:$C$105,MATCH($A1222,Variables!$A$5:$A$105,0))</f>
        <v/>
      </c>
      <c r="J1222" s="5">
        <f>INDEX(Variables!$E$5:$E$105,MATCH($A1222,Variables!$A$5:$A$105,0))</f>
        <v/>
      </c>
      <c r="K1222" s="25">
        <f>LOWER(Settings!$C$4)&amp;".mit."&amp;$A1222&amp;IF($C1222="","","."&amp;$C1222&amp;"."&amp;$B1222)&amp;IF(INDEX(Variables!$D$5:$D$105,MATCH($A1222,Variables!$A$5:$A$105,0))="","","."&amp;INDEX(Variables!$D$5:$D$105,MATCH($A1222,Variables!$A$5:$A$105,0)))&amp;"."&amp;K$5</f>
        <v/>
      </c>
      <c r="L1222" s="41">
        <f>L$12*$D1222*INDEX(L$21:L$28,$E1222)*INDEX(L$30:L$46,$F1222)*(1-INDEX(L$117:L$133,$F1222))</f>
        <v/>
      </c>
      <c r="M1222" s="40">
        <f>M$12*$D1222*INDEX(M$21:M$28,$E1222)*INDEX(M$30:M$46,$F1222)*(1-INDEX(M$117:M$133,$F1222))</f>
        <v/>
      </c>
      <c r="N1222" s="40">
        <f>N$12*$D1222*INDEX(N$21:N$28,$E1222)*INDEX(N$30:N$46,$F1222)*(1-INDEX(N$117:N$133,$F1222))</f>
        <v/>
      </c>
      <c r="O1222" s="40">
        <f>O$12*$D1222*INDEX(O$21:O$28,$E1222)*INDEX(O$30:O$46,$F1222)*(1-INDEX(O$117:O$133,$F1222))</f>
        <v/>
      </c>
      <c r="P1222" s="40">
        <f>P$12*$D1222*INDEX(P$21:P$28,$E1222)*INDEX(P$30:P$46,$F1222)*(1-INDEX(P$117:P$133,$F1222))</f>
        <v/>
      </c>
      <c r="Q1222" s="40">
        <f>Q$12*$D1222*INDEX(Q$21:Q$28,$E1222)*INDEX(Q$30:Q$46,$F1222)*(1-INDEX(Q$117:Q$133,$F1222))</f>
        <v/>
      </c>
      <c r="R1222" s="40">
        <f>R$12*$D1222*INDEX(R$21:R$28,$E1222)*INDEX(R$30:R$46,$F1222)*(1-INDEX(R$117:R$133,$F1222))</f>
        <v/>
      </c>
      <c r="S1222" s="40">
        <f>S$12*$D1222*INDEX(S$21:S$28,$E1222)*INDEX(S$30:S$46,$F1222)*(1-INDEX(S$117:S$133,$F1222))</f>
        <v/>
      </c>
      <c r="T1222" s="40">
        <f>T$12*$D1222*INDEX(T$21:T$28,$E1222)*INDEX(T$30:T$46,$F1222)*(1-INDEX(T$117:T$133,$F1222))</f>
        <v/>
      </c>
      <c r="U1222" s="40">
        <f>U$12*$D1222*INDEX(U$21:U$28,$E1222)*INDEX(U$30:U$46,$F1222)*(1-INDEX(U$117:U$133,$F1222))</f>
        <v/>
      </c>
      <c r="V1222" s="40">
        <f>V$12*$D1222*INDEX(V$21:V$28,$E1222)*INDEX(V$30:V$46,$F1222)*(1-INDEX(V$117:V$133,$F1222))</f>
        <v/>
      </c>
      <c r="W1222" s="40">
        <f>W$12*$D1222*INDEX(W$21:W$28,$E1222)*INDEX(W$30:W$46,$F1222)*(1-INDEX(W$117:W$133,$F1222))</f>
        <v/>
      </c>
      <c r="X1222" s="40">
        <f>X$12*$D1222*INDEX(X$21:X$28,$E1222)*INDEX(X$30:X$46,$F1222)*(1-INDEX(X$117:X$133,$F1222))</f>
        <v/>
      </c>
      <c r="Y1222" s="40">
        <f>Y$12*$D1222*INDEX(Y$21:Y$28,$E1222)*INDEX(Y$30:Y$46,$F1222)*(1-INDEX(Y$117:Y$133,$F1222))</f>
        <v/>
      </c>
      <c r="Z1222" s="40">
        <f>Z$12*$D1222*INDEX(Z$21:Z$28,$E1222)*INDEX(Z$30:Z$46,$F1222)*(1-INDEX(Z$117:Z$133,$F1222))</f>
        <v/>
      </c>
      <c r="AA1222" s="40">
        <f>AA$12*$D1222*INDEX(AA$21:AA$28,$E1222)*INDEX(AA$30:AA$46,$F1222)*(1-INDEX(AA$117:AA$133,$F1222))</f>
        <v/>
      </c>
      <c r="AB1222" s="40">
        <f>AB$12*$D1222*INDEX(AB$21:AB$28,$E1222)*INDEX(AB$30:AB$46,$F1222)*(1-INDEX(AB$117:AB$133,$F1222))</f>
        <v/>
      </c>
      <c r="AC1222" s="40">
        <f>AC$12*$D1222*INDEX(AC$21:AC$28,$E1222)*INDEX(AC$30:AC$46,$F1222)*(1-INDEX(AC$117:AC$133,$F1222))</f>
        <v/>
      </c>
      <c r="AD1222" s="42">
        <f>CARBONTAX(AD$12,$D1222,INDEX(AD$21:AD$28,$E1222),INDEX(AD$30:AD$46,$F1222),INDEX(AD$117:AD$133,$F1222))</f>
        <v/>
      </c>
      <c r="AE1222" s="25">
        <f>LOWER(Settings!$C$4)&amp;".mit."&amp;$A1222&amp;IF($C1222="","","."&amp;$C1222&amp;"."&amp;$B1222)&amp;IF(INDEX(Variables!$D$5:$D$105,MATCH($A1222,Variables!$A$5:$A$105,0))="","","."&amp;INDEX(Variables!$D$5:$D$105,MATCH($A1222,Variables!$A$5:$A$105,0)))&amp;"."&amp;AE$5</f>
        <v/>
      </c>
      <c r="AF1222" s="41">
        <f>AF$12*$D1222*INDEX(AF$21:AF$28,$E1222)*INDEX(AF$30:AF$46,$F1222)*(1-INDEX(AF$117:AF$133,$F1222))</f>
        <v/>
      </c>
      <c r="AG1222" s="40">
        <f>AG$12*$D1222*INDEX(AG$21:AG$28,$E1222)*INDEX(AG$30:AG$46,$F1222)*(1-INDEX(AG$117:AG$133,$F1222))</f>
        <v/>
      </c>
      <c r="AH1222" s="40">
        <f>AH$12*$D1222*INDEX(AH$21:AH$28,$E1222)*INDEX(AH$30:AH$46,$F1222)*(1-INDEX(AH$117:AH$133,$F1222))</f>
        <v/>
      </c>
      <c r="AI1222" s="40">
        <f>AI$12*$D1222*INDEX(AI$21:AI$28,$E1222)*INDEX(AI$30:AI$46,$F1222)*(1-INDEX(AI$117:AI$133,$F1222))</f>
        <v/>
      </c>
      <c r="AJ1222" s="40">
        <f>AJ$12*$D1222*INDEX(AJ$21:AJ$28,$E1222)*INDEX(AJ$30:AJ$46,$F1222)*(1-INDEX(AJ$117:AJ$133,$F1222))</f>
        <v/>
      </c>
      <c r="AK1222" s="40">
        <f>AK$12*$D1222*INDEX(AK$21:AK$28,$E1222)*INDEX(AK$30:AK$46,$F1222)*(1-INDEX(AK$117:AK$133,$F1222))</f>
        <v/>
      </c>
      <c r="AL1222" s="40">
        <f>AL$12*$D1222*INDEX(AL$21:AL$28,$E1222)*INDEX(AL$30:AL$46,$F1222)*(1-INDEX(AL$117:AL$133,$F1222))</f>
        <v/>
      </c>
      <c r="AM1222" s="40">
        <f>AM$12*$D1222*INDEX(AM$21:AM$28,$E1222)*INDEX(AM$30:AM$46,$F1222)*(1-INDEX(AM$117:AM$133,$F1222))</f>
        <v/>
      </c>
      <c r="AN1222" s="40">
        <f>AN$12*$D1222*INDEX(AN$21:AN$28,$E1222)*INDEX(AN$30:AN$46,$F1222)*(1-INDEX(AN$117:AN$133,$F1222))</f>
        <v/>
      </c>
      <c r="AO1222" s="40">
        <f>AO$12*$D1222*INDEX(AO$21:AO$28,$E1222)*INDEX(AO$30:AO$46,$F1222)*(1-INDEX(AO$117:AO$133,$F1222))</f>
        <v/>
      </c>
      <c r="AP1222" s="40">
        <f>AP$12*$D1222*INDEX(AP$21:AP$28,$E1222)*INDEX(AP$30:AP$46,$F1222)*(1-INDEX(AP$117:AP$133,$F1222))</f>
        <v/>
      </c>
      <c r="AQ1222" s="40">
        <f>AQ$12*$D1222*INDEX(AQ$21:AQ$28,$E1222)*INDEX(AQ$30:AQ$46,$F1222)*(1-INDEX(AQ$117:AQ$133,$F1222))</f>
        <v/>
      </c>
      <c r="AR1222" s="40">
        <f>AR$12*$D1222*INDEX(AR$21:AR$28,$E1222)*INDEX(AR$30:AR$46,$F1222)*(1-INDEX(AR$117:AR$133,$F1222))</f>
        <v/>
      </c>
      <c r="AS1222" s="40">
        <f>AS$12*$D1222*INDEX(AS$21:AS$28,$E1222)*INDEX(AS$30:AS$46,$F1222)*(1-INDEX(AS$117:AS$133,$F1222))</f>
        <v/>
      </c>
      <c r="AT1222" s="40">
        <f>AT$12*$D1222*INDEX(AT$21:AT$28,$E1222)*INDEX(AT$30:AT$46,$F1222)*(1-INDEX(AT$117:AT$133,$F1222))</f>
        <v/>
      </c>
      <c r="AU1222" s="40">
        <f>AU$12*$D1222*INDEX(AU$21:AU$28,$E1222)*INDEX(AU$30:AU$46,$F1222)*(1-INDEX(AU$117:AU$133,$F1222))</f>
        <v/>
      </c>
      <c r="AV1222" s="40">
        <f>AV$12*$D1222*INDEX(AV$21:AV$28,$E1222)*INDEX(AV$30:AV$46,$F1222)*(1-INDEX(AV$117:AV$133,$F1222))</f>
        <v/>
      </c>
      <c r="AW1222" s="40">
        <f>AW$12*$D1222*INDEX(AW$21:AW$28,$E1222)*INDEX(AW$30:AW$46,$F1222)*(1-INDEX(AW$117:AW$133,$F1222))</f>
        <v/>
      </c>
      <c r="AX1222" s="42">
        <f>CARBONTAX(AX$12,$D1222,INDEX(AX$21:AX$28,$E1222),INDEX(AX$30:AX$46,$F1222),INDEX(AX$117:AX$133,$F1222))</f>
        <v/>
      </c>
    </row>
    <row r="1223" hidden="1" outlineLevel="2">
      <c r="A1223" s="5" t="inlineStr">
        <is>
          <t>ctxnew</t>
        </is>
      </c>
      <c r="B1223" s="5" t="inlineStr">
        <is>
          <t>die</t>
        </is>
      </c>
      <c r="C1223" s="5" t="inlineStr">
        <is>
          <t>mac</t>
        </is>
      </c>
      <c r="D1223" s="40">
        <f>INDEX(Inputs!$T$5:$T$132,MATCH($B1223&amp;"|"&amp;$C1223,Inputs!$A$5:$A$132,0))</f>
        <v/>
      </c>
      <c r="E1223" s="40">
        <f>INDEX(Inputs!$J$5:$J$132,MATCH($B1223&amp;"|"&amp;$C1223,Inputs!$A$5:$A$132,0))</f>
        <v/>
      </c>
      <c r="F1223" s="40">
        <f>INDEX(Inputs!$K$5:$K$132,MATCH($B1223&amp;"|"&amp;$C1223,Inputs!$A$5:$A$132,0))</f>
        <v/>
      </c>
      <c r="G1223" s="39" t="n"/>
      <c r="H1223" s="5">
        <f>INDEX(Variables!$B$5:$B$105,MATCH($A1223,Variables!$A$5:$A$105,0))&amp;IF($C1223="",""," | "&amp;INDEX(Mapping!$B$5:$B$26,MATCH($C1223,Mapping!$A$5:$A$26,0))&amp;" | "&amp;INDEX(Mapping!$B$30:$B$41,MATCH($B1223,Mapping!$A$30:$A$41,0)))</f>
        <v/>
      </c>
      <c r="I1223" s="5">
        <f>INDEX(Variables!$C$5:$C$105,MATCH($A1223,Variables!$A$5:$A$105,0))</f>
        <v/>
      </c>
      <c r="J1223" s="5">
        <f>INDEX(Variables!$E$5:$E$105,MATCH($A1223,Variables!$A$5:$A$105,0))</f>
        <v/>
      </c>
      <c r="K1223" s="25">
        <f>LOWER(Settings!$C$4)&amp;".mit."&amp;$A1223&amp;IF($C1223="","","."&amp;$C1223&amp;"."&amp;$B1223)&amp;IF(INDEX(Variables!$D$5:$D$105,MATCH($A1223,Variables!$A$5:$A$105,0))="","","."&amp;INDEX(Variables!$D$5:$D$105,MATCH($A1223,Variables!$A$5:$A$105,0)))&amp;"."&amp;K$5</f>
        <v/>
      </c>
      <c r="L1223" s="41">
        <f>L$12*$D1223*INDEX(L$21:L$28,$E1223)*INDEX(L$30:L$46,$F1223)*(1-INDEX(L$117:L$133,$F1223))</f>
        <v/>
      </c>
      <c r="M1223" s="40">
        <f>M$12*$D1223*INDEX(M$21:M$28,$E1223)*INDEX(M$30:M$46,$F1223)*(1-INDEX(M$117:M$133,$F1223))</f>
        <v/>
      </c>
      <c r="N1223" s="40">
        <f>N$12*$D1223*INDEX(N$21:N$28,$E1223)*INDEX(N$30:N$46,$F1223)*(1-INDEX(N$117:N$133,$F1223))</f>
        <v/>
      </c>
      <c r="O1223" s="40">
        <f>O$12*$D1223*INDEX(O$21:O$28,$E1223)*INDEX(O$30:O$46,$F1223)*(1-INDEX(O$117:O$133,$F1223))</f>
        <v/>
      </c>
      <c r="P1223" s="40">
        <f>P$12*$D1223*INDEX(P$21:P$28,$E1223)*INDEX(P$30:P$46,$F1223)*(1-INDEX(P$117:P$133,$F1223))</f>
        <v/>
      </c>
      <c r="Q1223" s="40">
        <f>Q$12*$D1223*INDEX(Q$21:Q$28,$E1223)*INDEX(Q$30:Q$46,$F1223)*(1-INDEX(Q$117:Q$133,$F1223))</f>
        <v/>
      </c>
      <c r="R1223" s="40">
        <f>R$12*$D1223*INDEX(R$21:R$28,$E1223)*INDEX(R$30:R$46,$F1223)*(1-INDEX(R$117:R$133,$F1223))</f>
        <v/>
      </c>
      <c r="S1223" s="40">
        <f>S$12*$D1223*INDEX(S$21:S$28,$E1223)*INDEX(S$30:S$46,$F1223)*(1-INDEX(S$117:S$133,$F1223))</f>
        <v/>
      </c>
      <c r="T1223" s="40">
        <f>T$12*$D1223*INDEX(T$21:T$28,$E1223)*INDEX(T$30:T$46,$F1223)*(1-INDEX(T$117:T$133,$F1223))</f>
        <v/>
      </c>
      <c r="U1223" s="40">
        <f>U$12*$D1223*INDEX(U$21:U$28,$E1223)*INDEX(U$30:U$46,$F1223)*(1-INDEX(U$117:U$133,$F1223))</f>
        <v/>
      </c>
      <c r="V1223" s="40">
        <f>V$12*$D1223*INDEX(V$21:V$28,$E1223)*INDEX(V$30:V$46,$F1223)*(1-INDEX(V$117:V$133,$F1223))</f>
        <v/>
      </c>
      <c r="W1223" s="40">
        <f>W$12*$D1223*INDEX(W$21:W$28,$E1223)*INDEX(W$30:W$46,$F1223)*(1-INDEX(W$117:W$133,$F1223))</f>
        <v/>
      </c>
      <c r="X1223" s="40">
        <f>X$12*$D1223*INDEX(X$21:X$28,$E1223)*INDEX(X$30:X$46,$F1223)*(1-INDEX(X$117:X$133,$F1223))</f>
        <v/>
      </c>
      <c r="Y1223" s="40">
        <f>Y$12*$D1223*INDEX(Y$21:Y$28,$E1223)*INDEX(Y$30:Y$46,$F1223)*(1-INDEX(Y$117:Y$133,$F1223))</f>
        <v/>
      </c>
      <c r="Z1223" s="40">
        <f>Z$12*$D1223*INDEX(Z$21:Z$28,$E1223)*INDEX(Z$30:Z$46,$F1223)*(1-INDEX(Z$117:Z$133,$F1223))</f>
        <v/>
      </c>
      <c r="AA1223" s="40">
        <f>AA$12*$D1223*INDEX(AA$21:AA$28,$E1223)*INDEX(AA$30:AA$46,$F1223)*(1-INDEX(AA$117:AA$133,$F1223))</f>
        <v/>
      </c>
      <c r="AB1223" s="40">
        <f>AB$12*$D1223*INDEX(AB$21:AB$28,$E1223)*INDEX(AB$30:AB$46,$F1223)*(1-INDEX(AB$117:AB$133,$F1223))</f>
        <v/>
      </c>
      <c r="AC1223" s="40">
        <f>AC$12*$D1223*INDEX(AC$21:AC$28,$E1223)*INDEX(AC$30:AC$46,$F1223)*(1-INDEX(AC$117:AC$133,$F1223))</f>
        <v/>
      </c>
      <c r="AD1223" s="42">
        <f>CARBONTAX(AD$12,$D1223,INDEX(AD$21:AD$28,$E1223),INDEX(AD$30:AD$46,$F1223),INDEX(AD$117:AD$133,$F1223))</f>
        <v/>
      </c>
      <c r="AE1223" s="25">
        <f>LOWER(Settings!$C$4)&amp;".mit."&amp;$A1223&amp;IF($C1223="","","."&amp;$C1223&amp;"."&amp;$B1223)&amp;IF(INDEX(Variables!$D$5:$D$105,MATCH($A1223,Variables!$A$5:$A$105,0))="","","."&amp;INDEX(Variables!$D$5:$D$105,MATCH($A1223,Variables!$A$5:$A$105,0)))&amp;"."&amp;AE$5</f>
        <v/>
      </c>
      <c r="AF1223" s="41">
        <f>AF$12*$D1223*INDEX(AF$21:AF$28,$E1223)*INDEX(AF$30:AF$46,$F1223)*(1-INDEX(AF$117:AF$133,$F1223))</f>
        <v/>
      </c>
      <c r="AG1223" s="40">
        <f>AG$12*$D1223*INDEX(AG$21:AG$28,$E1223)*INDEX(AG$30:AG$46,$F1223)*(1-INDEX(AG$117:AG$133,$F1223))</f>
        <v/>
      </c>
      <c r="AH1223" s="40">
        <f>AH$12*$D1223*INDEX(AH$21:AH$28,$E1223)*INDEX(AH$30:AH$46,$F1223)*(1-INDEX(AH$117:AH$133,$F1223))</f>
        <v/>
      </c>
      <c r="AI1223" s="40">
        <f>AI$12*$D1223*INDEX(AI$21:AI$28,$E1223)*INDEX(AI$30:AI$46,$F1223)*(1-INDEX(AI$117:AI$133,$F1223))</f>
        <v/>
      </c>
      <c r="AJ1223" s="40">
        <f>AJ$12*$D1223*INDEX(AJ$21:AJ$28,$E1223)*INDEX(AJ$30:AJ$46,$F1223)*(1-INDEX(AJ$117:AJ$133,$F1223))</f>
        <v/>
      </c>
      <c r="AK1223" s="40">
        <f>AK$12*$D1223*INDEX(AK$21:AK$28,$E1223)*INDEX(AK$30:AK$46,$F1223)*(1-INDEX(AK$117:AK$133,$F1223))</f>
        <v/>
      </c>
      <c r="AL1223" s="40">
        <f>AL$12*$D1223*INDEX(AL$21:AL$28,$E1223)*INDEX(AL$30:AL$46,$F1223)*(1-INDEX(AL$117:AL$133,$F1223))</f>
        <v/>
      </c>
      <c r="AM1223" s="40">
        <f>AM$12*$D1223*INDEX(AM$21:AM$28,$E1223)*INDEX(AM$30:AM$46,$F1223)*(1-INDEX(AM$117:AM$133,$F1223))</f>
        <v/>
      </c>
      <c r="AN1223" s="40">
        <f>AN$12*$D1223*INDEX(AN$21:AN$28,$E1223)*INDEX(AN$30:AN$46,$F1223)*(1-INDEX(AN$117:AN$133,$F1223))</f>
        <v/>
      </c>
      <c r="AO1223" s="40">
        <f>AO$12*$D1223*INDEX(AO$21:AO$28,$E1223)*INDEX(AO$30:AO$46,$F1223)*(1-INDEX(AO$117:AO$133,$F1223))</f>
        <v/>
      </c>
      <c r="AP1223" s="40">
        <f>AP$12*$D1223*INDEX(AP$21:AP$28,$E1223)*INDEX(AP$30:AP$46,$F1223)*(1-INDEX(AP$117:AP$133,$F1223))</f>
        <v/>
      </c>
      <c r="AQ1223" s="40">
        <f>AQ$12*$D1223*INDEX(AQ$21:AQ$28,$E1223)*INDEX(AQ$30:AQ$46,$F1223)*(1-INDEX(AQ$117:AQ$133,$F1223))</f>
        <v/>
      </c>
      <c r="AR1223" s="40">
        <f>AR$12*$D1223*INDEX(AR$21:AR$28,$E1223)*INDEX(AR$30:AR$46,$F1223)*(1-INDEX(AR$117:AR$133,$F1223))</f>
        <v/>
      </c>
      <c r="AS1223" s="40">
        <f>AS$12*$D1223*INDEX(AS$21:AS$28,$E1223)*INDEX(AS$30:AS$46,$F1223)*(1-INDEX(AS$117:AS$133,$F1223))</f>
        <v/>
      </c>
      <c r="AT1223" s="40">
        <f>AT$12*$D1223*INDEX(AT$21:AT$28,$E1223)*INDEX(AT$30:AT$46,$F1223)*(1-INDEX(AT$117:AT$133,$F1223))</f>
        <v/>
      </c>
      <c r="AU1223" s="40">
        <f>AU$12*$D1223*INDEX(AU$21:AU$28,$E1223)*INDEX(AU$30:AU$46,$F1223)*(1-INDEX(AU$117:AU$133,$F1223))</f>
        <v/>
      </c>
      <c r="AV1223" s="40">
        <f>AV$12*$D1223*INDEX(AV$21:AV$28,$E1223)*INDEX(AV$30:AV$46,$F1223)*(1-INDEX(AV$117:AV$133,$F1223))</f>
        <v/>
      </c>
      <c r="AW1223" s="40">
        <f>AW$12*$D1223*INDEX(AW$21:AW$28,$E1223)*INDEX(AW$30:AW$46,$F1223)*(1-INDEX(AW$117:AW$133,$F1223))</f>
        <v/>
      </c>
      <c r="AX1223" s="42">
        <f>CARBONTAX(AX$12,$D1223,INDEX(AX$21:AX$28,$E1223),INDEX(AX$30:AX$46,$F1223),INDEX(AX$117:AX$133,$F1223))</f>
        <v/>
      </c>
    </row>
    <row r="1224" hidden="1" outlineLevel="2">
      <c r="A1224" s="5" t="inlineStr">
        <is>
          <t>ctxnew</t>
        </is>
      </c>
      <c r="B1224" s="5" t="inlineStr">
        <is>
          <t>lpg</t>
        </is>
      </c>
      <c r="C1224" s="5" t="inlineStr">
        <is>
          <t>mac</t>
        </is>
      </c>
      <c r="D1224" s="40">
        <f>INDEX(Inputs!$T$5:$T$132,MATCH($B1224&amp;"|"&amp;$C1224,Inputs!$A$5:$A$132,0))</f>
        <v/>
      </c>
      <c r="E1224" s="40">
        <f>INDEX(Inputs!$J$5:$J$132,MATCH($B1224&amp;"|"&amp;$C1224,Inputs!$A$5:$A$132,0))</f>
        <v/>
      </c>
      <c r="F1224" s="40">
        <f>INDEX(Inputs!$K$5:$K$132,MATCH($B1224&amp;"|"&amp;$C1224,Inputs!$A$5:$A$132,0))</f>
        <v/>
      </c>
      <c r="G1224" s="39" t="n"/>
      <c r="H1224" s="5">
        <f>INDEX(Variables!$B$5:$B$105,MATCH($A1224,Variables!$A$5:$A$105,0))&amp;IF($C1224="",""," | "&amp;INDEX(Mapping!$B$5:$B$26,MATCH($C1224,Mapping!$A$5:$A$26,0))&amp;" | "&amp;INDEX(Mapping!$B$30:$B$41,MATCH($B1224,Mapping!$A$30:$A$41,0)))</f>
        <v/>
      </c>
      <c r="I1224" s="5">
        <f>INDEX(Variables!$C$5:$C$105,MATCH($A1224,Variables!$A$5:$A$105,0))</f>
        <v/>
      </c>
      <c r="J1224" s="5">
        <f>INDEX(Variables!$E$5:$E$105,MATCH($A1224,Variables!$A$5:$A$105,0))</f>
        <v/>
      </c>
      <c r="K1224" s="25">
        <f>LOWER(Settings!$C$4)&amp;".mit."&amp;$A1224&amp;IF($C1224="","","."&amp;$C1224&amp;"."&amp;$B1224)&amp;IF(INDEX(Variables!$D$5:$D$105,MATCH($A1224,Variables!$A$5:$A$105,0))="","","."&amp;INDEX(Variables!$D$5:$D$105,MATCH($A1224,Variables!$A$5:$A$105,0)))&amp;"."&amp;K$5</f>
        <v/>
      </c>
      <c r="L1224" s="41">
        <f>L$12*$D1224*INDEX(L$21:L$28,$E1224)*INDEX(L$30:L$46,$F1224)*(1-INDEX(L$117:L$133,$F1224))</f>
        <v/>
      </c>
      <c r="M1224" s="40">
        <f>M$12*$D1224*INDEX(M$21:M$28,$E1224)*INDEX(M$30:M$46,$F1224)*(1-INDEX(M$117:M$133,$F1224))</f>
        <v/>
      </c>
      <c r="N1224" s="40">
        <f>N$12*$D1224*INDEX(N$21:N$28,$E1224)*INDEX(N$30:N$46,$F1224)*(1-INDEX(N$117:N$133,$F1224))</f>
        <v/>
      </c>
      <c r="O1224" s="40">
        <f>O$12*$D1224*INDEX(O$21:O$28,$E1224)*INDEX(O$30:O$46,$F1224)*(1-INDEX(O$117:O$133,$F1224))</f>
        <v/>
      </c>
      <c r="P1224" s="40">
        <f>P$12*$D1224*INDEX(P$21:P$28,$E1224)*INDEX(P$30:P$46,$F1224)*(1-INDEX(P$117:P$133,$F1224))</f>
        <v/>
      </c>
      <c r="Q1224" s="40">
        <f>Q$12*$D1224*INDEX(Q$21:Q$28,$E1224)*INDEX(Q$30:Q$46,$F1224)*(1-INDEX(Q$117:Q$133,$F1224))</f>
        <v/>
      </c>
      <c r="R1224" s="40">
        <f>R$12*$D1224*INDEX(R$21:R$28,$E1224)*INDEX(R$30:R$46,$F1224)*(1-INDEX(R$117:R$133,$F1224))</f>
        <v/>
      </c>
      <c r="S1224" s="40">
        <f>S$12*$D1224*INDEX(S$21:S$28,$E1224)*INDEX(S$30:S$46,$F1224)*(1-INDEX(S$117:S$133,$F1224))</f>
        <v/>
      </c>
      <c r="T1224" s="40">
        <f>T$12*$D1224*INDEX(T$21:T$28,$E1224)*INDEX(T$30:T$46,$F1224)*(1-INDEX(T$117:T$133,$F1224))</f>
        <v/>
      </c>
      <c r="U1224" s="40">
        <f>U$12*$D1224*INDEX(U$21:U$28,$E1224)*INDEX(U$30:U$46,$F1224)*(1-INDEX(U$117:U$133,$F1224))</f>
        <v/>
      </c>
      <c r="V1224" s="40">
        <f>V$12*$D1224*INDEX(V$21:V$28,$E1224)*INDEX(V$30:V$46,$F1224)*(1-INDEX(V$117:V$133,$F1224))</f>
        <v/>
      </c>
      <c r="W1224" s="40">
        <f>W$12*$D1224*INDEX(W$21:W$28,$E1224)*INDEX(W$30:W$46,$F1224)*(1-INDEX(W$117:W$133,$F1224))</f>
        <v/>
      </c>
      <c r="X1224" s="40">
        <f>X$12*$D1224*INDEX(X$21:X$28,$E1224)*INDEX(X$30:X$46,$F1224)*(1-INDEX(X$117:X$133,$F1224))</f>
        <v/>
      </c>
      <c r="Y1224" s="40">
        <f>Y$12*$D1224*INDEX(Y$21:Y$28,$E1224)*INDEX(Y$30:Y$46,$F1224)*(1-INDEX(Y$117:Y$133,$F1224))</f>
        <v/>
      </c>
      <c r="Z1224" s="40">
        <f>Z$12*$D1224*INDEX(Z$21:Z$28,$E1224)*INDEX(Z$30:Z$46,$F1224)*(1-INDEX(Z$117:Z$133,$F1224))</f>
        <v/>
      </c>
      <c r="AA1224" s="40">
        <f>AA$12*$D1224*INDEX(AA$21:AA$28,$E1224)*INDEX(AA$30:AA$46,$F1224)*(1-INDEX(AA$117:AA$133,$F1224))</f>
        <v/>
      </c>
      <c r="AB1224" s="40">
        <f>AB$12*$D1224*INDEX(AB$21:AB$28,$E1224)*INDEX(AB$30:AB$46,$F1224)*(1-INDEX(AB$117:AB$133,$F1224))</f>
        <v/>
      </c>
      <c r="AC1224" s="40">
        <f>AC$12*$D1224*INDEX(AC$21:AC$28,$E1224)*INDEX(AC$30:AC$46,$F1224)*(1-INDEX(AC$117:AC$133,$F1224))</f>
        <v/>
      </c>
      <c r="AD1224" s="42">
        <f>CARBONTAX(AD$12,$D1224,INDEX(AD$21:AD$28,$E1224),INDEX(AD$30:AD$46,$F1224),INDEX(AD$117:AD$133,$F1224))</f>
        <v/>
      </c>
      <c r="AE1224" s="25">
        <f>LOWER(Settings!$C$4)&amp;".mit."&amp;$A1224&amp;IF($C1224="","","."&amp;$C1224&amp;"."&amp;$B1224)&amp;IF(INDEX(Variables!$D$5:$D$105,MATCH($A1224,Variables!$A$5:$A$105,0))="","","."&amp;INDEX(Variables!$D$5:$D$105,MATCH($A1224,Variables!$A$5:$A$105,0)))&amp;"."&amp;AE$5</f>
        <v/>
      </c>
      <c r="AF1224" s="41">
        <f>AF$12*$D1224*INDEX(AF$21:AF$28,$E1224)*INDEX(AF$30:AF$46,$F1224)*(1-INDEX(AF$117:AF$133,$F1224))</f>
        <v/>
      </c>
      <c r="AG1224" s="40">
        <f>AG$12*$D1224*INDEX(AG$21:AG$28,$E1224)*INDEX(AG$30:AG$46,$F1224)*(1-INDEX(AG$117:AG$133,$F1224))</f>
        <v/>
      </c>
      <c r="AH1224" s="40">
        <f>AH$12*$D1224*INDEX(AH$21:AH$28,$E1224)*INDEX(AH$30:AH$46,$F1224)*(1-INDEX(AH$117:AH$133,$F1224))</f>
        <v/>
      </c>
      <c r="AI1224" s="40">
        <f>AI$12*$D1224*INDEX(AI$21:AI$28,$E1224)*INDEX(AI$30:AI$46,$F1224)*(1-INDEX(AI$117:AI$133,$F1224))</f>
        <v/>
      </c>
      <c r="AJ1224" s="40">
        <f>AJ$12*$D1224*INDEX(AJ$21:AJ$28,$E1224)*INDEX(AJ$30:AJ$46,$F1224)*(1-INDEX(AJ$117:AJ$133,$F1224))</f>
        <v/>
      </c>
      <c r="AK1224" s="40">
        <f>AK$12*$D1224*INDEX(AK$21:AK$28,$E1224)*INDEX(AK$30:AK$46,$F1224)*(1-INDEX(AK$117:AK$133,$F1224))</f>
        <v/>
      </c>
      <c r="AL1224" s="40">
        <f>AL$12*$D1224*INDEX(AL$21:AL$28,$E1224)*INDEX(AL$30:AL$46,$F1224)*(1-INDEX(AL$117:AL$133,$F1224))</f>
        <v/>
      </c>
      <c r="AM1224" s="40">
        <f>AM$12*$D1224*INDEX(AM$21:AM$28,$E1224)*INDEX(AM$30:AM$46,$F1224)*(1-INDEX(AM$117:AM$133,$F1224))</f>
        <v/>
      </c>
      <c r="AN1224" s="40">
        <f>AN$12*$D1224*INDEX(AN$21:AN$28,$E1224)*INDEX(AN$30:AN$46,$F1224)*(1-INDEX(AN$117:AN$133,$F1224))</f>
        <v/>
      </c>
      <c r="AO1224" s="40">
        <f>AO$12*$D1224*INDEX(AO$21:AO$28,$E1224)*INDEX(AO$30:AO$46,$F1224)*(1-INDEX(AO$117:AO$133,$F1224))</f>
        <v/>
      </c>
      <c r="AP1224" s="40">
        <f>AP$12*$D1224*INDEX(AP$21:AP$28,$E1224)*INDEX(AP$30:AP$46,$F1224)*(1-INDEX(AP$117:AP$133,$F1224))</f>
        <v/>
      </c>
      <c r="AQ1224" s="40">
        <f>AQ$12*$D1224*INDEX(AQ$21:AQ$28,$E1224)*INDEX(AQ$30:AQ$46,$F1224)*(1-INDEX(AQ$117:AQ$133,$F1224))</f>
        <v/>
      </c>
      <c r="AR1224" s="40">
        <f>AR$12*$D1224*INDEX(AR$21:AR$28,$E1224)*INDEX(AR$30:AR$46,$F1224)*(1-INDEX(AR$117:AR$133,$F1224))</f>
        <v/>
      </c>
      <c r="AS1224" s="40">
        <f>AS$12*$D1224*INDEX(AS$21:AS$28,$E1224)*INDEX(AS$30:AS$46,$F1224)*(1-INDEX(AS$117:AS$133,$F1224))</f>
        <v/>
      </c>
      <c r="AT1224" s="40">
        <f>AT$12*$D1224*INDEX(AT$21:AT$28,$E1224)*INDEX(AT$30:AT$46,$F1224)*(1-INDEX(AT$117:AT$133,$F1224))</f>
        <v/>
      </c>
      <c r="AU1224" s="40">
        <f>AU$12*$D1224*INDEX(AU$21:AU$28,$E1224)*INDEX(AU$30:AU$46,$F1224)*(1-INDEX(AU$117:AU$133,$F1224))</f>
        <v/>
      </c>
      <c r="AV1224" s="40">
        <f>AV$12*$D1224*INDEX(AV$21:AV$28,$E1224)*INDEX(AV$30:AV$46,$F1224)*(1-INDEX(AV$117:AV$133,$F1224))</f>
        <v/>
      </c>
      <c r="AW1224" s="40">
        <f>AW$12*$D1224*INDEX(AW$21:AW$28,$E1224)*INDEX(AW$30:AW$46,$F1224)*(1-INDEX(AW$117:AW$133,$F1224))</f>
        <v/>
      </c>
      <c r="AX1224" s="42">
        <f>CARBONTAX(AX$12,$D1224,INDEX(AX$21:AX$28,$E1224),INDEX(AX$30:AX$46,$F1224),INDEX(AX$117:AX$133,$F1224))</f>
        <v/>
      </c>
    </row>
    <row r="1225" hidden="1" outlineLevel="2">
      <c r="A1225" s="5" t="inlineStr">
        <is>
          <t>ctxnew</t>
        </is>
      </c>
      <c r="B1225" s="5" t="inlineStr">
        <is>
          <t>ker</t>
        </is>
      </c>
      <c r="C1225" s="5" t="inlineStr">
        <is>
          <t>mac</t>
        </is>
      </c>
      <c r="D1225" s="40">
        <f>INDEX(Inputs!$T$5:$T$132,MATCH($B1225&amp;"|"&amp;$C1225,Inputs!$A$5:$A$132,0))</f>
        <v/>
      </c>
      <c r="E1225" s="40">
        <f>INDEX(Inputs!$J$5:$J$132,MATCH($B1225&amp;"|"&amp;$C1225,Inputs!$A$5:$A$132,0))</f>
        <v/>
      </c>
      <c r="F1225" s="40">
        <f>INDEX(Inputs!$K$5:$K$132,MATCH($B1225&amp;"|"&amp;$C1225,Inputs!$A$5:$A$132,0))</f>
        <v/>
      </c>
      <c r="G1225" s="39" t="n"/>
      <c r="H1225" s="5">
        <f>INDEX(Variables!$B$5:$B$105,MATCH($A1225,Variables!$A$5:$A$105,0))&amp;IF($C1225="",""," | "&amp;INDEX(Mapping!$B$5:$B$26,MATCH($C1225,Mapping!$A$5:$A$26,0))&amp;" | "&amp;INDEX(Mapping!$B$30:$B$41,MATCH($B1225,Mapping!$A$30:$A$41,0)))</f>
        <v/>
      </c>
      <c r="I1225" s="5">
        <f>INDEX(Variables!$C$5:$C$105,MATCH($A1225,Variables!$A$5:$A$105,0))</f>
        <v/>
      </c>
      <c r="J1225" s="5">
        <f>INDEX(Variables!$E$5:$E$105,MATCH($A1225,Variables!$A$5:$A$105,0))</f>
        <v/>
      </c>
      <c r="K1225" s="25">
        <f>LOWER(Settings!$C$4)&amp;".mit."&amp;$A1225&amp;IF($C1225="","","."&amp;$C1225&amp;"."&amp;$B1225)&amp;IF(INDEX(Variables!$D$5:$D$105,MATCH($A1225,Variables!$A$5:$A$105,0))="","","."&amp;INDEX(Variables!$D$5:$D$105,MATCH($A1225,Variables!$A$5:$A$105,0)))&amp;"."&amp;K$5</f>
        <v/>
      </c>
      <c r="L1225" s="41">
        <f>L$12*$D1225*INDEX(L$21:L$28,$E1225)*INDEX(L$30:L$46,$F1225)*(1-INDEX(L$117:L$133,$F1225))</f>
        <v/>
      </c>
      <c r="M1225" s="40">
        <f>M$12*$D1225*INDEX(M$21:M$28,$E1225)*INDEX(M$30:M$46,$F1225)*(1-INDEX(M$117:M$133,$F1225))</f>
        <v/>
      </c>
      <c r="N1225" s="40">
        <f>N$12*$D1225*INDEX(N$21:N$28,$E1225)*INDEX(N$30:N$46,$F1225)*(1-INDEX(N$117:N$133,$F1225))</f>
        <v/>
      </c>
      <c r="O1225" s="40">
        <f>O$12*$D1225*INDEX(O$21:O$28,$E1225)*INDEX(O$30:O$46,$F1225)*(1-INDEX(O$117:O$133,$F1225))</f>
        <v/>
      </c>
      <c r="P1225" s="40">
        <f>P$12*$D1225*INDEX(P$21:P$28,$E1225)*INDEX(P$30:P$46,$F1225)*(1-INDEX(P$117:P$133,$F1225))</f>
        <v/>
      </c>
      <c r="Q1225" s="40">
        <f>Q$12*$D1225*INDEX(Q$21:Q$28,$E1225)*INDEX(Q$30:Q$46,$F1225)*(1-INDEX(Q$117:Q$133,$F1225))</f>
        <v/>
      </c>
      <c r="R1225" s="40">
        <f>R$12*$D1225*INDEX(R$21:R$28,$E1225)*INDEX(R$30:R$46,$F1225)*(1-INDEX(R$117:R$133,$F1225))</f>
        <v/>
      </c>
      <c r="S1225" s="40">
        <f>S$12*$D1225*INDEX(S$21:S$28,$E1225)*INDEX(S$30:S$46,$F1225)*(1-INDEX(S$117:S$133,$F1225))</f>
        <v/>
      </c>
      <c r="T1225" s="40">
        <f>T$12*$D1225*INDEX(T$21:T$28,$E1225)*INDEX(T$30:T$46,$F1225)*(1-INDEX(T$117:T$133,$F1225))</f>
        <v/>
      </c>
      <c r="U1225" s="40">
        <f>U$12*$D1225*INDEX(U$21:U$28,$E1225)*INDEX(U$30:U$46,$F1225)*(1-INDEX(U$117:U$133,$F1225))</f>
        <v/>
      </c>
      <c r="V1225" s="40">
        <f>V$12*$D1225*INDEX(V$21:V$28,$E1225)*INDEX(V$30:V$46,$F1225)*(1-INDEX(V$117:V$133,$F1225))</f>
        <v/>
      </c>
      <c r="W1225" s="40">
        <f>W$12*$D1225*INDEX(W$21:W$28,$E1225)*INDEX(W$30:W$46,$F1225)*(1-INDEX(W$117:W$133,$F1225))</f>
        <v/>
      </c>
      <c r="X1225" s="40">
        <f>X$12*$D1225*INDEX(X$21:X$28,$E1225)*INDEX(X$30:X$46,$F1225)*(1-INDEX(X$117:X$133,$F1225))</f>
        <v/>
      </c>
      <c r="Y1225" s="40">
        <f>Y$12*$D1225*INDEX(Y$21:Y$28,$E1225)*INDEX(Y$30:Y$46,$F1225)*(1-INDEX(Y$117:Y$133,$F1225))</f>
        <v/>
      </c>
      <c r="Z1225" s="40">
        <f>Z$12*$D1225*INDEX(Z$21:Z$28,$E1225)*INDEX(Z$30:Z$46,$F1225)*(1-INDEX(Z$117:Z$133,$F1225))</f>
        <v/>
      </c>
      <c r="AA1225" s="40">
        <f>AA$12*$D1225*INDEX(AA$21:AA$28,$E1225)*INDEX(AA$30:AA$46,$F1225)*(1-INDEX(AA$117:AA$133,$F1225))</f>
        <v/>
      </c>
      <c r="AB1225" s="40">
        <f>AB$12*$D1225*INDEX(AB$21:AB$28,$E1225)*INDEX(AB$30:AB$46,$F1225)*(1-INDEX(AB$117:AB$133,$F1225))</f>
        <v/>
      </c>
      <c r="AC1225" s="40">
        <f>AC$12*$D1225*INDEX(AC$21:AC$28,$E1225)*INDEX(AC$30:AC$46,$F1225)*(1-INDEX(AC$117:AC$133,$F1225))</f>
        <v/>
      </c>
      <c r="AD1225" s="42">
        <f>CARBONTAX(AD$12,$D1225,INDEX(AD$21:AD$28,$E1225),INDEX(AD$30:AD$46,$F1225),INDEX(AD$117:AD$133,$F1225))</f>
        <v/>
      </c>
      <c r="AE1225" s="25">
        <f>LOWER(Settings!$C$4)&amp;".mit."&amp;$A1225&amp;IF($C1225="","","."&amp;$C1225&amp;"."&amp;$B1225)&amp;IF(INDEX(Variables!$D$5:$D$105,MATCH($A1225,Variables!$A$5:$A$105,0))="","","."&amp;INDEX(Variables!$D$5:$D$105,MATCH($A1225,Variables!$A$5:$A$105,0)))&amp;"."&amp;AE$5</f>
        <v/>
      </c>
      <c r="AF1225" s="41">
        <f>AF$12*$D1225*INDEX(AF$21:AF$28,$E1225)*INDEX(AF$30:AF$46,$F1225)*(1-INDEX(AF$117:AF$133,$F1225))</f>
        <v/>
      </c>
      <c r="AG1225" s="40">
        <f>AG$12*$D1225*INDEX(AG$21:AG$28,$E1225)*INDEX(AG$30:AG$46,$F1225)*(1-INDEX(AG$117:AG$133,$F1225))</f>
        <v/>
      </c>
      <c r="AH1225" s="40">
        <f>AH$12*$D1225*INDEX(AH$21:AH$28,$E1225)*INDEX(AH$30:AH$46,$F1225)*(1-INDEX(AH$117:AH$133,$F1225))</f>
        <v/>
      </c>
      <c r="AI1225" s="40">
        <f>AI$12*$D1225*INDEX(AI$21:AI$28,$E1225)*INDEX(AI$30:AI$46,$F1225)*(1-INDEX(AI$117:AI$133,$F1225))</f>
        <v/>
      </c>
      <c r="AJ1225" s="40">
        <f>AJ$12*$D1225*INDEX(AJ$21:AJ$28,$E1225)*INDEX(AJ$30:AJ$46,$F1225)*(1-INDEX(AJ$117:AJ$133,$F1225))</f>
        <v/>
      </c>
      <c r="AK1225" s="40">
        <f>AK$12*$D1225*INDEX(AK$21:AK$28,$E1225)*INDEX(AK$30:AK$46,$F1225)*(1-INDEX(AK$117:AK$133,$F1225))</f>
        <v/>
      </c>
      <c r="AL1225" s="40">
        <f>AL$12*$D1225*INDEX(AL$21:AL$28,$E1225)*INDEX(AL$30:AL$46,$F1225)*(1-INDEX(AL$117:AL$133,$F1225))</f>
        <v/>
      </c>
      <c r="AM1225" s="40">
        <f>AM$12*$D1225*INDEX(AM$21:AM$28,$E1225)*INDEX(AM$30:AM$46,$F1225)*(1-INDEX(AM$117:AM$133,$F1225))</f>
        <v/>
      </c>
      <c r="AN1225" s="40">
        <f>AN$12*$D1225*INDEX(AN$21:AN$28,$E1225)*INDEX(AN$30:AN$46,$F1225)*(1-INDEX(AN$117:AN$133,$F1225))</f>
        <v/>
      </c>
      <c r="AO1225" s="40">
        <f>AO$12*$D1225*INDEX(AO$21:AO$28,$E1225)*INDEX(AO$30:AO$46,$F1225)*(1-INDEX(AO$117:AO$133,$F1225))</f>
        <v/>
      </c>
      <c r="AP1225" s="40">
        <f>AP$12*$D1225*INDEX(AP$21:AP$28,$E1225)*INDEX(AP$30:AP$46,$F1225)*(1-INDEX(AP$117:AP$133,$F1225))</f>
        <v/>
      </c>
      <c r="AQ1225" s="40">
        <f>AQ$12*$D1225*INDEX(AQ$21:AQ$28,$E1225)*INDEX(AQ$30:AQ$46,$F1225)*(1-INDEX(AQ$117:AQ$133,$F1225))</f>
        <v/>
      </c>
      <c r="AR1225" s="40">
        <f>AR$12*$D1225*INDEX(AR$21:AR$28,$E1225)*INDEX(AR$30:AR$46,$F1225)*(1-INDEX(AR$117:AR$133,$F1225))</f>
        <v/>
      </c>
      <c r="AS1225" s="40">
        <f>AS$12*$D1225*INDEX(AS$21:AS$28,$E1225)*INDEX(AS$30:AS$46,$F1225)*(1-INDEX(AS$117:AS$133,$F1225))</f>
        <v/>
      </c>
      <c r="AT1225" s="40">
        <f>AT$12*$D1225*INDEX(AT$21:AT$28,$E1225)*INDEX(AT$30:AT$46,$F1225)*(1-INDEX(AT$117:AT$133,$F1225))</f>
        <v/>
      </c>
      <c r="AU1225" s="40">
        <f>AU$12*$D1225*INDEX(AU$21:AU$28,$E1225)*INDEX(AU$30:AU$46,$F1225)*(1-INDEX(AU$117:AU$133,$F1225))</f>
        <v/>
      </c>
      <c r="AV1225" s="40">
        <f>AV$12*$D1225*INDEX(AV$21:AV$28,$E1225)*INDEX(AV$30:AV$46,$F1225)*(1-INDEX(AV$117:AV$133,$F1225))</f>
        <v/>
      </c>
      <c r="AW1225" s="40">
        <f>AW$12*$D1225*INDEX(AW$21:AW$28,$E1225)*INDEX(AW$30:AW$46,$F1225)*(1-INDEX(AW$117:AW$133,$F1225))</f>
        <v/>
      </c>
      <c r="AX1225" s="42">
        <f>CARBONTAX(AX$12,$D1225,INDEX(AX$21:AX$28,$E1225),INDEX(AX$30:AX$46,$F1225),INDEX(AX$117:AX$133,$F1225))</f>
        <v/>
      </c>
    </row>
    <row r="1226" hidden="1" outlineLevel="2">
      <c r="A1226" s="5" t="inlineStr">
        <is>
          <t>ctxnew</t>
        </is>
      </c>
      <c r="B1226" s="5" t="inlineStr">
        <is>
          <t>oop</t>
        </is>
      </c>
      <c r="C1226" s="5" t="inlineStr">
        <is>
          <t>mac</t>
        </is>
      </c>
      <c r="D1226" s="40">
        <f>INDEX(Inputs!$T$5:$T$132,MATCH($B1226&amp;"|"&amp;$C1226,Inputs!$A$5:$A$132,0))</f>
        <v/>
      </c>
      <c r="E1226" s="40">
        <f>INDEX(Inputs!$J$5:$J$132,MATCH($B1226&amp;"|"&amp;$C1226,Inputs!$A$5:$A$132,0))</f>
        <v/>
      </c>
      <c r="F1226" s="40">
        <f>INDEX(Inputs!$K$5:$K$132,MATCH($B1226&amp;"|"&amp;$C1226,Inputs!$A$5:$A$132,0))</f>
        <v/>
      </c>
      <c r="G1226" s="39" t="n"/>
      <c r="H1226" s="5">
        <f>INDEX(Variables!$B$5:$B$105,MATCH($A1226,Variables!$A$5:$A$105,0))&amp;IF($C1226="",""," | "&amp;INDEX(Mapping!$B$5:$B$26,MATCH($C1226,Mapping!$A$5:$A$26,0))&amp;" | "&amp;INDEX(Mapping!$B$30:$B$41,MATCH($B1226,Mapping!$A$30:$A$41,0)))</f>
        <v/>
      </c>
      <c r="I1226" s="5">
        <f>INDEX(Variables!$C$5:$C$105,MATCH($A1226,Variables!$A$5:$A$105,0))</f>
        <v/>
      </c>
      <c r="J1226" s="5">
        <f>INDEX(Variables!$E$5:$E$105,MATCH($A1226,Variables!$A$5:$A$105,0))</f>
        <v/>
      </c>
      <c r="K1226" s="25">
        <f>LOWER(Settings!$C$4)&amp;".mit."&amp;$A1226&amp;IF($C1226="","","."&amp;$C1226&amp;"."&amp;$B1226)&amp;IF(INDEX(Variables!$D$5:$D$105,MATCH($A1226,Variables!$A$5:$A$105,0))="","","."&amp;INDEX(Variables!$D$5:$D$105,MATCH($A1226,Variables!$A$5:$A$105,0)))&amp;"."&amp;K$5</f>
        <v/>
      </c>
      <c r="L1226" s="41">
        <f>L$12*$D1226*INDEX(L$21:L$28,$E1226)*INDEX(L$30:L$46,$F1226)*(1-INDEX(L$117:L$133,$F1226))</f>
        <v/>
      </c>
      <c r="M1226" s="40">
        <f>M$12*$D1226*INDEX(M$21:M$28,$E1226)*INDEX(M$30:M$46,$F1226)*(1-INDEX(M$117:M$133,$F1226))</f>
        <v/>
      </c>
      <c r="N1226" s="40">
        <f>N$12*$D1226*INDEX(N$21:N$28,$E1226)*INDEX(N$30:N$46,$F1226)*(1-INDEX(N$117:N$133,$F1226))</f>
        <v/>
      </c>
      <c r="O1226" s="40">
        <f>O$12*$D1226*INDEX(O$21:O$28,$E1226)*INDEX(O$30:O$46,$F1226)*(1-INDEX(O$117:O$133,$F1226))</f>
        <v/>
      </c>
      <c r="P1226" s="40">
        <f>P$12*$D1226*INDEX(P$21:P$28,$E1226)*INDEX(P$30:P$46,$F1226)*(1-INDEX(P$117:P$133,$F1226))</f>
        <v/>
      </c>
      <c r="Q1226" s="40">
        <f>Q$12*$D1226*INDEX(Q$21:Q$28,$E1226)*INDEX(Q$30:Q$46,$F1226)*(1-INDEX(Q$117:Q$133,$F1226))</f>
        <v/>
      </c>
      <c r="R1226" s="40">
        <f>R$12*$D1226*INDEX(R$21:R$28,$E1226)*INDEX(R$30:R$46,$F1226)*(1-INDEX(R$117:R$133,$F1226))</f>
        <v/>
      </c>
      <c r="S1226" s="40">
        <f>S$12*$D1226*INDEX(S$21:S$28,$E1226)*INDEX(S$30:S$46,$F1226)*(1-INDEX(S$117:S$133,$F1226))</f>
        <v/>
      </c>
      <c r="T1226" s="40">
        <f>T$12*$D1226*INDEX(T$21:T$28,$E1226)*INDEX(T$30:T$46,$F1226)*(1-INDEX(T$117:T$133,$F1226))</f>
        <v/>
      </c>
      <c r="U1226" s="40">
        <f>U$12*$D1226*INDEX(U$21:U$28,$E1226)*INDEX(U$30:U$46,$F1226)*(1-INDEX(U$117:U$133,$F1226))</f>
        <v/>
      </c>
      <c r="V1226" s="40">
        <f>V$12*$D1226*INDEX(V$21:V$28,$E1226)*INDEX(V$30:V$46,$F1226)*(1-INDEX(V$117:V$133,$F1226))</f>
        <v/>
      </c>
      <c r="W1226" s="40">
        <f>W$12*$D1226*INDEX(W$21:W$28,$E1226)*INDEX(W$30:W$46,$F1226)*(1-INDEX(W$117:W$133,$F1226))</f>
        <v/>
      </c>
      <c r="X1226" s="40">
        <f>X$12*$D1226*INDEX(X$21:X$28,$E1226)*INDEX(X$30:X$46,$F1226)*(1-INDEX(X$117:X$133,$F1226))</f>
        <v/>
      </c>
      <c r="Y1226" s="40">
        <f>Y$12*$D1226*INDEX(Y$21:Y$28,$E1226)*INDEX(Y$30:Y$46,$F1226)*(1-INDEX(Y$117:Y$133,$F1226))</f>
        <v/>
      </c>
      <c r="Z1226" s="40">
        <f>Z$12*$D1226*INDEX(Z$21:Z$28,$E1226)*INDEX(Z$30:Z$46,$F1226)*(1-INDEX(Z$117:Z$133,$F1226))</f>
        <v/>
      </c>
      <c r="AA1226" s="40">
        <f>AA$12*$D1226*INDEX(AA$21:AA$28,$E1226)*INDEX(AA$30:AA$46,$F1226)*(1-INDEX(AA$117:AA$133,$F1226))</f>
        <v/>
      </c>
      <c r="AB1226" s="40">
        <f>AB$12*$D1226*INDEX(AB$21:AB$28,$E1226)*INDEX(AB$30:AB$46,$F1226)*(1-INDEX(AB$117:AB$133,$F1226))</f>
        <v/>
      </c>
      <c r="AC1226" s="40">
        <f>AC$12*$D1226*INDEX(AC$21:AC$28,$E1226)*INDEX(AC$30:AC$46,$F1226)*(1-INDEX(AC$117:AC$133,$F1226))</f>
        <v/>
      </c>
      <c r="AD1226" s="42">
        <f>CARBONTAX(AD$12,$D1226,INDEX(AD$21:AD$28,$E1226),INDEX(AD$30:AD$46,$F1226),INDEX(AD$117:AD$133,$F1226))</f>
        <v/>
      </c>
      <c r="AE1226" s="25">
        <f>LOWER(Settings!$C$4)&amp;".mit."&amp;$A1226&amp;IF($C1226="","","."&amp;$C1226&amp;"."&amp;$B1226)&amp;IF(INDEX(Variables!$D$5:$D$105,MATCH($A1226,Variables!$A$5:$A$105,0))="","","."&amp;INDEX(Variables!$D$5:$D$105,MATCH($A1226,Variables!$A$5:$A$105,0)))&amp;"."&amp;AE$5</f>
        <v/>
      </c>
      <c r="AF1226" s="41">
        <f>AF$12*$D1226*INDEX(AF$21:AF$28,$E1226)*INDEX(AF$30:AF$46,$F1226)*(1-INDEX(AF$117:AF$133,$F1226))</f>
        <v/>
      </c>
      <c r="AG1226" s="40">
        <f>AG$12*$D1226*INDEX(AG$21:AG$28,$E1226)*INDEX(AG$30:AG$46,$F1226)*(1-INDEX(AG$117:AG$133,$F1226))</f>
        <v/>
      </c>
      <c r="AH1226" s="40">
        <f>AH$12*$D1226*INDEX(AH$21:AH$28,$E1226)*INDEX(AH$30:AH$46,$F1226)*(1-INDEX(AH$117:AH$133,$F1226))</f>
        <v/>
      </c>
      <c r="AI1226" s="40">
        <f>AI$12*$D1226*INDEX(AI$21:AI$28,$E1226)*INDEX(AI$30:AI$46,$F1226)*(1-INDEX(AI$117:AI$133,$F1226))</f>
        <v/>
      </c>
      <c r="AJ1226" s="40">
        <f>AJ$12*$D1226*INDEX(AJ$21:AJ$28,$E1226)*INDEX(AJ$30:AJ$46,$F1226)*(1-INDEX(AJ$117:AJ$133,$F1226))</f>
        <v/>
      </c>
      <c r="AK1226" s="40">
        <f>AK$12*$D1226*INDEX(AK$21:AK$28,$E1226)*INDEX(AK$30:AK$46,$F1226)*(1-INDEX(AK$117:AK$133,$F1226))</f>
        <v/>
      </c>
      <c r="AL1226" s="40">
        <f>AL$12*$D1226*INDEX(AL$21:AL$28,$E1226)*INDEX(AL$30:AL$46,$F1226)*(1-INDEX(AL$117:AL$133,$F1226))</f>
        <v/>
      </c>
      <c r="AM1226" s="40">
        <f>AM$12*$D1226*INDEX(AM$21:AM$28,$E1226)*INDEX(AM$30:AM$46,$F1226)*(1-INDEX(AM$117:AM$133,$F1226))</f>
        <v/>
      </c>
      <c r="AN1226" s="40">
        <f>AN$12*$D1226*INDEX(AN$21:AN$28,$E1226)*INDEX(AN$30:AN$46,$F1226)*(1-INDEX(AN$117:AN$133,$F1226))</f>
        <v/>
      </c>
      <c r="AO1226" s="40">
        <f>AO$12*$D1226*INDEX(AO$21:AO$28,$E1226)*INDEX(AO$30:AO$46,$F1226)*(1-INDEX(AO$117:AO$133,$F1226))</f>
        <v/>
      </c>
      <c r="AP1226" s="40">
        <f>AP$12*$D1226*INDEX(AP$21:AP$28,$E1226)*INDEX(AP$30:AP$46,$F1226)*(1-INDEX(AP$117:AP$133,$F1226))</f>
        <v/>
      </c>
      <c r="AQ1226" s="40">
        <f>AQ$12*$D1226*INDEX(AQ$21:AQ$28,$E1226)*INDEX(AQ$30:AQ$46,$F1226)*(1-INDEX(AQ$117:AQ$133,$F1226))</f>
        <v/>
      </c>
      <c r="AR1226" s="40">
        <f>AR$12*$D1226*INDEX(AR$21:AR$28,$E1226)*INDEX(AR$30:AR$46,$F1226)*(1-INDEX(AR$117:AR$133,$F1226))</f>
        <v/>
      </c>
      <c r="AS1226" s="40">
        <f>AS$12*$D1226*INDEX(AS$21:AS$28,$E1226)*INDEX(AS$30:AS$46,$F1226)*(1-INDEX(AS$117:AS$133,$F1226))</f>
        <v/>
      </c>
      <c r="AT1226" s="40">
        <f>AT$12*$D1226*INDEX(AT$21:AT$28,$E1226)*INDEX(AT$30:AT$46,$F1226)*(1-INDEX(AT$117:AT$133,$F1226))</f>
        <v/>
      </c>
      <c r="AU1226" s="40">
        <f>AU$12*$D1226*INDEX(AU$21:AU$28,$E1226)*INDEX(AU$30:AU$46,$F1226)*(1-INDEX(AU$117:AU$133,$F1226))</f>
        <v/>
      </c>
      <c r="AV1226" s="40">
        <f>AV$12*$D1226*INDEX(AV$21:AV$28,$E1226)*INDEX(AV$30:AV$46,$F1226)*(1-INDEX(AV$117:AV$133,$F1226))</f>
        <v/>
      </c>
      <c r="AW1226" s="40">
        <f>AW$12*$D1226*INDEX(AW$21:AW$28,$E1226)*INDEX(AW$30:AW$46,$F1226)*(1-INDEX(AW$117:AW$133,$F1226))</f>
        <v/>
      </c>
      <c r="AX1226" s="42">
        <f>CARBONTAX(AX$12,$D1226,INDEX(AX$21:AX$28,$E1226),INDEX(AX$30:AX$46,$F1226),INDEX(AX$117:AX$133,$F1226))</f>
        <v/>
      </c>
    </row>
    <row r="1227" hidden="1" outlineLevel="2">
      <c r="A1227" s="5" t="inlineStr">
        <is>
          <t>ctxnew</t>
        </is>
      </c>
      <c r="B1227" s="5" t="inlineStr">
        <is>
          <t>bio</t>
        </is>
      </c>
      <c r="C1227" s="5" t="inlineStr">
        <is>
          <t>mac</t>
        </is>
      </c>
      <c r="D1227" s="40">
        <f>INDEX(Inputs!$T$5:$T$132,MATCH($B1227&amp;"|"&amp;$C1227,Inputs!$A$5:$A$132,0))</f>
        <v/>
      </c>
      <c r="E1227" s="40">
        <f>INDEX(Inputs!$J$5:$J$132,MATCH($B1227&amp;"|"&amp;$C1227,Inputs!$A$5:$A$132,0))</f>
        <v/>
      </c>
      <c r="F1227" s="40">
        <f>INDEX(Inputs!$K$5:$K$132,MATCH($B1227&amp;"|"&amp;$C1227,Inputs!$A$5:$A$132,0))</f>
        <v/>
      </c>
      <c r="G1227" s="39" t="n"/>
      <c r="H1227" s="5">
        <f>INDEX(Variables!$B$5:$B$105,MATCH($A1227,Variables!$A$5:$A$105,0))&amp;IF($C1227="",""," | "&amp;INDEX(Mapping!$B$5:$B$26,MATCH($C1227,Mapping!$A$5:$A$26,0))&amp;" | "&amp;INDEX(Mapping!$B$30:$B$41,MATCH($B1227,Mapping!$A$30:$A$41,0)))</f>
        <v/>
      </c>
      <c r="I1227" s="5">
        <f>INDEX(Variables!$C$5:$C$105,MATCH($A1227,Variables!$A$5:$A$105,0))</f>
        <v/>
      </c>
      <c r="J1227" s="5">
        <f>INDEX(Variables!$E$5:$E$105,MATCH($A1227,Variables!$A$5:$A$105,0))</f>
        <v/>
      </c>
      <c r="K1227" s="25">
        <f>LOWER(Settings!$C$4)&amp;".mit."&amp;$A1227&amp;IF($C1227="","","."&amp;$C1227&amp;"."&amp;$B1227)&amp;IF(INDEX(Variables!$D$5:$D$105,MATCH($A1227,Variables!$A$5:$A$105,0))="","","."&amp;INDEX(Variables!$D$5:$D$105,MATCH($A1227,Variables!$A$5:$A$105,0)))&amp;"."&amp;K$5</f>
        <v/>
      </c>
      <c r="L1227" s="41">
        <f>L$12*$D1227*INDEX(L$21:L$28,$E1227)*INDEX(L$30:L$46,$F1227)*(1-INDEX(L$117:L$133,$F1227))</f>
        <v/>
      </c>
      <c r="M1227" s="40">
        <f>M$12*$D1227*INDEX(M$21:M$28,$E1227)*INDEX(M$30:M$46,$F1227)*(1-INDEX(M$117:M$133,$F1227))</f>
        <v/>
      </c>
      <c r="N1227" s="40">
        <f>N$12*$D1227*INDEX(N$21:N$28,$E1227)*INDEX(N$30:N$46,$F1227)*(1-INDEX(N$117:N$133,$F1227))</f>
        <v/>
      </c>
      <c r="O1227" s="40">
        <f>O$12*$D1227*INDEX(O$21:O$28,$E1227)*INDEX(O$30:O$46,$F1227)*(1-INDEX(O$117:O$133,$F1227))</f>
        <v/>
      </c>
      <c r="P1227" s="40">
        <f>P$12*$D1227*INDEX(P$21:P$28,$E1227)*INDEX(P$30:P$46,$F1227)*(1-INDEX(P$117:P$133,$F1227))</f>
        <v/>
      </c>
      <c r="Q1227" s="40">
        <f>Q$12*$D1227*INDEX(Q$21:Q$28,$E1227)*INDEX(Q$30:Q$46,$F1227)*(1-INDEX(Q$117:Q$133,$F1227))</f>
        <v/>
      </c>
      <c r="R1227" s="40">
        <f>R$12*$D1227*INDEX(R$21:R$28,$E1227)*INDEX(R$30:R$46,$F1227)*(1-INDEX(R$117:R$133,$F1227))</f>
        <v/>
      </c>
      <c r="S1227" s="40">
        <f>S$12*$D1227*INDEX(S$21:S$28,$E1227)*INDEX(S$30:S$46,$F1227)*(1-INDEX(S$117:S$133,$F1227))</f>
        <v/>
      </c>
      <c r="T1227" s="40">
        <f>T$12*$D1227*INDEX(T$21:T$28,$E1227)*INDEX(T$30:T$46,$F1227)*(1-INDEX(T$117:T$133,$F1227))</f>
        <v/>
      </c>
      <c r="U1227" s="40">
        <f>U$12*$D1227*INDEX(U$21:U$28,$E1227)*INDEX(U$30:U$46,$F1227)*(1-INDEX(U$117:U$133,$F1227))</f>
        <v/>
      </c>
      <c r="V1227" s="40">
        <f>V$12*$D1227*INDEX(V$21:V$28,$E1227)*INDEX(V$30:V$46,$F1227)*(1-INDEX(V$117:V$133,$F1227))</f>
        <v/>
      </c>
      <c r="W1227" s="40">
        <f>W$12*$D1227*INDEX(W$21:W$28,$E1227)*INDEX(W$30:W$46,$F1227)*(1-INDEX(W$117:W$133,$F1227))</f>
        <v/>
      </c>
      <c r="X1227" s="40">
        <f>X$12*$D1227*INDEX(X$21:X$28,$E1227)*INDEX(X$30:X$46,$F1227)*(1-INDEX(X$117:X$133,$F1227))</f>
        <v/>
      </c>
      <c r="Y1227" s="40">
        <f>Y$12*$D1227*INDEX(Y$21:Y$28,$E1227)*INDEX(Y$30:Y$46,$F1227)*(1-INDEX(Y$117:Y$133,$F1227))</f>
        <v/>
      </c>
      <c r="Z1227" s="40">
        <f>Z$12*$D1227*INDEX(Z$21:Z$28,$E1227)*INDEX(Z$30:Z$46,$F1227)*(1-INDEX(Z$117:Z$133,$F1227))</f>
        <v/>
      </c>
      <c r="AA1227" s="40">
        <f>AA$12*$D1227*INDEX(AA$21:AA$28,$E1227)*INDEX(AA$30:AA$46,$F1227)*(1-INDEX(AA$117:AA$133,$F1227))</f>
        <v/>
      </c>
      <c r="AB1227" s="40">
        <f>AB$12*$D1227*INDEX(AB$21:AB$28,$E1227)*INDEX(AB$30:AB$46,$F1227)*(1-INDEX(AB$117:AB$133,$F1227))</f>
        <v/>
      </c>
      <c r="AC1227" s="40">
        <f>AC$12*$D1227*INDEX(AC$21:AC$28,$E1227)*INDEX(AC$30:AC$46,$F1227)*(1-INDEX(AC$117:AC$133,$F1227))</f>
        <v/>
      </c>
      <c r="AD1227" s="42">
        <f>CARBONTAX(AD$12,$D1227,INDEX(AD$21:AD$28,$E1227),INDEX(AD$30:AD$46,$F1227),INDEX(AD$117:AD$133,$F1227))</f>
        <v/>
      </c>
      <c r="AE1227" s="25">
        <f>LOWER(Settings!$C$4)&amp;".mit."&amp;$A1227&amp;IF($C1227="","","."&amp;$C1227&amp;"."&amp;$B1227)&amp;IF(INDEX(Variables!$D$5:$D$105,MATCH($A1227,Variables!$A$5:$A$105,0))="","","."&amp;INDEX(Variables!$D$5:$D$105,MATCH($A1227,Variables!$A$5:$A$105,0)))&amp;"."&amp;AE$5</f>
        <v/>
      </c>
      <c r="AF1227" s="41">
        <f>AF$12*$D1227*INDEX(AF$21:AF$28,$E1227)*INDEX(AF$30:AF$46,$F1227)*(1-INDEX(AF$117:AF$133,$F1227))</f>
        <v/>
      </c>
      <c r="AG1227" s="40">
        <f>AG$12*$D1227*INDEX(AG$21:AG$28,$E1227)*INDEX(AG$30:AG$46,$F1227)*(1-INDEX(AG$117:AG$133,$F1227))</f>
        <v/>
      </c>
      <c r="AH1227" s="40">
        <f>AH$12*$D1227*INDEX(AH$21:AH$28,$E1227)*INDEX(AH$30:AH$46,$F1227)*(1-INDEX(AH$117:AH$133,$F1227))</f>
        <v/>
      </c>
      <c r="AI1227" s="40">
        <f>AI$12*$D1227*INDEX(AI$21:AI$28,$E1227)*INDEX(AI$30:AI$46,$F1227)*(1-INDEX(AI$117:AI$133,$F1227))</f>
        <v/>
      </c>
      <c r="AJ1227" s="40">
        <f>AJ$12*$D1227*INDEX(AJ$21:AJ$28,$E1227)*INDEX(AJ$30:AJ$46,$F1227)*(1-INDEX(AJ$117:AJ$133,$F1227))</f>
        <v/>
      </c>
      <c r="AK1227" s="40">
        <f>AK$12*$D1227*INDEX(AK$21:AK$28,$E1227)*INDEX(AK$30:AK$46,$F1227)*(1-INDEX(AK$117:AK$133,$F1227))</f>
        <v/>
      </c>
      <c r="AL1227" s="40">
        <f>AL$12*$D1227*INDEX(AL$21:AL$28,$E1227)*INDEX(AL$30:AL$46,$F1227)*(1-INDEX(AL$117:AL$133,$F1227))</f>
        <v/>
      </c>
      <c r="AM1227" s="40">
        <f>AM$12*$D1227*INDEX(AM$21:AM$28,$E1227)*INDEX(AM$30:AM$46,$F1227)*(1-INDEX(AM$117:AM$133,$F1227))</f>
        <v/>
      </c>
      <c r="AN1227" s="40">
        <f>AN$12*$D1227*INDEX(AN$21:AN$28,$E1227)*INDEX(AN$30:AN$46,$F1227)*(1-INDEX(AN$117:AN$133,$F1227))</f>
        <v/>
      </c>
      <c r="AO1227" s="40">
        <f>AO$12*$D1227*INDEX(AO$21:AO$28,$E1227)*INDEX(AO$30:AO$46,$F1227)*(1-INDEX(AO$117:AO$133,$F1227))</f>
        <v/>
      </c>
      <c r="AP1227" s="40">
        <f>AP$12*$D1227*INDEX(AP$21:AP$28,$E1227)*INDEX(AP$30:AP$46,$F1227)*(1-INDEX(AP$117:AP$133,$F1227))</f>
        <v/>
      </c>
      <c r="AQ1227" s="40">
        <f>AQ$12*$D1227*INDEX(AQ$21:AQ$28,$E1227)*INDEX(AQ$30:AQ$46,$F1227)*(1-INDEX(AQ$117:AQ$133,$F1227))</f>
        <v/>
      </c>
      <c r="AR1227" s="40">
        <f>AR$12*$D1227*INDEX(AR$21:AR$28,$E1227)*INDEX(AR$30:AR$46,$F1227)*(1-INDEX(AR$117:AR$133,$F1227))</f>
        <v/>
      </c>
      <c r="AS1227" s="40">
        <f>AS$12*$D1227*INDEX(AS$21:AS$28,$E1227)*INDEX(AS$30:AS$46,$F1227)*(1-INDEX(AS$117:AS$133,$F1227))</f>
        <v/>
      </c>
      <c r="AT1227" s="40">
        <f>AT$12*$D1227*INDEX(AT$21:AT$28,$E1227)*INDEX(AT$30:AT$46,$F1227)*(1-INDEX(AT$117:AT$133,$F1227))</f>
        <v/>
      </c>
      <c r="AU1227" s="40">
        <f>AU$12*$D1227*INDEX(AU$21:AU$28,$E1227)*INDEX(AU$30:AU$46,$F1227)*(1-INDEX(AU$117:AU$133,$F1227))</f>
        <v/>
      </c>
      <c r="AV1227" s="40">
        <f>AV$12*$D1227*INDEX(AV$21:AV$28,$E1227)*INDEX(AV$30:AV$46,$F1227)*(1-INDEX(AV$117:AV$133,$F1227))</f>
        <v/>
      </c>
      <c r="AW1227" s="40">
        <f>AW$12*$D1227*INDEX(AW$21:AW$28,$E1227)*INDEX(AW$30:AW$46,$F1227)*(1-INDEX(AW$117:AW$133,$F1227))</f>
        <v/>
      </c>
      <c r="AX1227" s="42">
        <f>CARBONTAX(AX$12,$D1227,INDEX(AX$21:AX$28,$E1227),INDEX(AX$30:AX$46,$F1227),INDEX(AX$117:AX$133,$F1227))</f>
        <v/>
      </c>
    </row>
    <row r="1228" hidden="1" outlineLevel="2"/>
    <row r="1229" hidden="1" outlineLevel="2">
      <c r="A1229" s="5" t="inlineStr">
        <is>
          <t>ets</t>
        </is>
      </c>
      <c r="B1229" s="5" t="inlineStr">
        <is>
          <t>coa</t>
        </is>
      </c>
      <c r="C1229" s="5" t="inlineStr">
        <is>
          <t>mac</t>
        </is>
      </c>
      <c r="D1229" s="40">
        <f>INDEX(Inputs!$T$5:$T$132,MATCH($B1229&amp;"|"&amp;$C1229,Inputs!$A$5:$A$132,0))</f>
        <v/>
      </c>
      <c r="E1229" s="40">
        <f>INDEX(Inputs!$K$5:$K$132,MATCH($B1229&amp;"|"&amp;$C1229,Inputs!$A$5:$A$132,0))</f>
        <v/>
      </c>
      <c r="F1229" s="39" t="n"/>
      <c r="G1229" s="39" t="n"/>
      <c r="H1229" s="5">
        <f>INDEX(Variables!$B$5:$B$105,MATCH($A1229,Variables!$A$5:$A$105,0))&amp;IF($C1229="",""," | "&amp;INDEX(Mapping!$B$5:$B$26,MATCH($C1229,Mapping!$A$5:$A$26,0))&amp;" | "&amp;INDEX(Mapping!$B$30:$B$41,MATCH($B1229,Mapping!$A$30:$A$41,0)))</f>
        <v/>
      </c>
      <c r="I1229" s="5">
        <f>INDEX(Variables!$C$5:$C$105,MATCH($A1229,Variables!$A$5:$A$105,0))</f>
        <v/>
      </c>
      <c r="J1229" s="5">
        <f>INDEX(Variables!$E$5:$E$105,MATCH($A1229,Variables!$A$5:$A$105,0))</f>
        <v/>
      </c>
      <c r="K1229" s="25">
        <f>LOWER(Settings!$C$4)&amp;".mit."&amp;$A1229&amp;IF($C1229="","","."&amp;$C1229&amp;"."&amp;$B1229)&amp;IF(INDEX(Variables!$D$5:$D$105,MATCH($A1229,Variables!$A$5:$A$105,0))="","","."&amp;INDEX(Variables!$D$5:$D$105,MATCH($A1229,Variables!$A$5:$A$105,0)))&amp;"."&amp;K$5</f>
        <v/>
      </c>
      <c r="L1229" s="41">
        <f>L$134*$D1229*INDEX(L$117:L$133,$E1229)</f>
        <v/>
      </c>
      <c r="M1229" s="40">
        <f>M$134*$D1229*INDEX(M$117:M$133,$E1229)</f>
        <v/>
      </c>
      <c r="N1229" s="40">
        <f>N$134*$D1229*INDEX(N$117:N$133,$E1229)</f>
        <v/>
      </c>
      <c r="O1229" s="40">
        <f>O$134*$D1229*INDEX(O$117:O$133,$E1229)</f>
        <v/>
      </c>
      <c r="P1229" s="40">
        <f>P$134*$D1229*INDEX(P$117:P$133,$E1229)</f>
        <v/>
      </c>
      <c r="Q1229" s="40">
        <f>Q$134*$D1229*INDEX(Q$117:Q$133,$E1229)</f>
        <v/>
      </c>
      <c r="R1229" s="40">
        <f>R$134*$D1229*INDEX(R$117:R$133,$E1229)</f>
        <v/>
      </c>
      <c r="S1229" s="40">
        <f>S$134*$D1229*INDEX(S$117:S$133,$E1229)</f>
        <v/>
      </c>
      <c r="T1229" s="40">
        <f>T$134*$D1229*INDEX(T$117:T$133,$E1229)</f>
        <v/>
      </c>
      <c r="U1229" s="40">
        <f>U$134*$D1229*INDEX(U$117:U$133,$E1229)</f>
        <v/>
      </c>
      <c r="V1229" s="40">
        <f>V$134*$D1229*INDEX(V$117:V$133,$E1229)</f>
        <v/>
      </c>
      <c r="W1229" s="40">
        <f>W$134*$D1229*INDEX(W$117:W$133,$E1229)</f>
        <v/>
      </c>
      <c r="X1229" s="40">
        <f>X$134*$D1229*INDEX(X$117:X$133,$E1229)</f>
        <v/>
      </c>
      <c r="Y1229" s="40">
        <f>Y$134*$D1229*INDEX(Y$117:Y$133,$E1229)</f>
        <v/>
      </c>
      <c r="Z1229" s="40">
        <f>Z$134*$D1229*INDEX(Z$117:Z$133,$E1229)</f>
        <v/>
      </c>
      <c r="AA1229" s="40">
        <f>AA$134*$D1229*INDEX(AA$117:AA$133,$E1229)</f>
        <v/>
      </c>
      <c r="AB1229" s="40">
        <f>AB$134*$D1229*INDEX(AB$117:AB$133,$E1229)</f>
        <v/>
      </c>
      <c r="AC1229" s="40">
        <f>AC$134*$D1229*INDEX(AC$117:AC$133,$E1229)</f>
        <v/>
      </c>
      <c r="AD1229" s="42">
        <f>ETSCOST(AD$134,$D1229,INDEX(AD$117:AD$133,$E1229))</f>
        <v/>
      </c>
      <c r="AE1229" s="25">
        <f>LOWER(Settings!$C$4)&amp;".mit."&amp;$A1229&amp;IF($C1229="","","."&amp;$C1229&amp;"."&amp;$B1229)&amp;IF(INDEX(Variables!$D$5:$D$105,MATCH($A1229,Variables!$A$5:$A$105,0))="","","."&amp;INDEX(Variables!$D$5:$D$105,MATCH($A1229,Variables!$A$5:$A$105,0)))&amp;"."&amp;AE$5</f>
        <v/>
      </c>
      <c r="AF1229" s="41">
        <f>AF$134*$D1229*INDEX(AF$117:AF$133,$E1229)</f>
        <v/>
      </c>
      <c r="AG1229" s="40">
        <f>AG$134*$D1229*INDEX(AG$117:AG$133,$E1229)</f>
        <v/>
      </c>
      <c r="AH1229" s="40">
        <f>AH$134*$D1229*INDEX(AH$117:AH$133,$E1229)</f>
        <v/>
      </c>
      <c r="AI1229" s="40">
        <f>AI$134*$D1229*INDEX(AI$117:AI$133,$E1229)</f>
        <v/>
      </c>
      <c r="AJ1229" s="40">
        <f>AJ$134*$D1229*INDEX(AJ$117:AJ$133,$E1229)</f>
        <v/>
      </c>
      <c r="AK1229" s="40">
        <f>AK$134*$D1229*INDEX(AK$117:AK$133,$E1229)</f>
        <v/>
      </c>
      <c r="AL1229" s="40">
        <f>AL$134*$D1229*INDEX(AL$117:AL$133,$E1229)</f>
        <v/>
      </c>
      <c r="AM1229" s="40">
        <f>AM$134*$D1229*INDEX(AM$117:AM$133,$E1229)</f>
        <v/>
      </c>
      <c r="AN1229" s="40">
        <f>AN$134*$D1229*INDEX(AN$117:AN$133,$E1229)</f>
        <v/>
      </c>
      <c r="AO1229" s="40">
        <f>AO$134*$D1229*INDEX(AO$117:AO$133,$E1229)</f>
        <v/>
      </c>
      <c r="AP1229" s="40">
        <f>AP$134*$D1229*INDEX(AP$117:AP$133,$E1229)</f>
        <v/>
      </c>
      <c r="AQ1229" s="40">
        <f>AQ$134*$D1229*INDEX(AQ$117:AQ$133,$E1229)</f>
        <v/>
      </c>
      <c r="AR1229" s="40">
        <f>AR$134*$D1229*INDEX(AR$117:AR$133,$E1229)</f>
        <v/>
      </c>
      <c r="AS1229" s="40">
        <f>AS$134*$D1229*INDEX(AS$117:AS$133,$E1229)</f>
        <v/>
      </c>
      <c r="AT1229" s="40">
        <f>AT$134*$D1229*INDEX(AT$117:AT$133,$E1229)</f>
        <v/>
      </c>
      <c r="AU1229" s="40">
        <f>AU$134*$D1229*INDEX(AU$117:AU$133,$E1229)</f>
        <v/>
      </c>
      <c r="AV1229" s="40">
        <f>AV$134*$D1229*INDEX(AV$117:AV$133,$E1229)</f>
        <v/>
      </c>
      <c r="AW1229" s="40">
        <f>AW$134*$D1229*INDEX(AW$117:AW$133,$E1229)</f>
        <v/>
      </c>
      <c r="AX1229" s="42">
        <f>ETSCOST(AX$134,$D1229,INDEX(AX$117:AX$133,$E1229))</f>
        <v/>
      </c>
    </row>
    <row r="1230" hidden="1" outlineLevel="2">
      <c r="A1230" s="5" t="inlineStr">
        <is>
          <t>ets</t>
        </is>
      </c>
      <c r="B1230" s="5" t="inlineStr">
        <is>
          <t>nga</t>
        </is>
      </c>
      <c r="C1230" s="5" t="inlineStr">
        <is>
          <t>mac</t>
        </is>
      </c>
      <c r="D1230" s="40">
        <f>INDEX(Inputs!$T$5:$T$132,MATCH($B1230&amp;"|"&amp;$C1230,Inputs!$A$5:$A$132,0))</f>
        <v/>
      </c>
      <c r="E1230" s="40">
        <f>INDEX(Inputs!$K$5:$K$132,MATCH($B1230&amp;"|"&amp;$C1230,Inputs!$A$5:$A$132,0))</f>
        <v/>
      </c>
      <c r="F1230" s="39" t="n"/>
      <c r="G1230" s="39" t="n"/>
      <c r="H1230" s="5">
        <f>INDEX(Variables!$B$5:$B$105,MATCH($A1230,Variables!$A$5:$A$105,0))&amp;IF($C1230="",""," | "&amp;INDEX(Mapping!$B$5:$B$26,MATCH($C1230,Mapping!$A$5:$A$26,0))&amp;" | "&amp;INDEX(Mapping!$B$30:$B$41,MATCH($B1230,Mapping!$A$30:$A$41,0)))</f>
        <v/>
      </c>
      <c r="I1230" s="5">
        <f>INDEX(Variables!$C$5:$C$105,MATCH($A1230,Variables!$A$5:$A$105,0))</f>
        <v/>
      </c>
      <c r="J1230" s="5">
        <f>INDEX(Variables!$E$5:$E$105,MATCH($A1230,Variables!$A$5:$A$105,0))</f>
        <v/>
      </c>
      <c r="K1230" s="25">
        <f>LOWER(Settings!$C$4)&amp;".mit."&amp;$A1230&amp;IF($C1230="","","."&amp;$C1230&amp;"."&amp;$B1230)&amp;IF(INDEX(Variables!$D$5:$D$105,MATCH($A1230,Variables!$A$5:$A$105,0))="","","."&amp;INDEX(Variables!$D$5:$D$105,MATCH($A1230,Variables!$A$5:$A$105,0)))&amp;"."&amp;K$5</f>
        <v/>
      </c>
      <c r="L1230" s="41">
        <f>L$134*$D1230*INDEX(L$117:L$133,$E1230)</f>
        <v/>
      </c>
      <c r="M1230" s="40">
        <f>M$134*$D1230*INDEX(M$117:M$133,$E1230)</f>
        <v/>
      </c>
      <c r="N1230" s="40">
        <f>N$134*$D1230*INDEX(N$117:N$133,$E1230)</f>
        <v/>
      </c>
      <c r="O1230" s="40">
        <f>O$134*$D1230*INDEX(O$117:O$133,$E1230)</f>
        <v/>
      </c>
      <c r="P1230" s="40">
        <f>P$134*$D1230*INDEX(P$117:P$133,$E1230)</f>
        <v/>
      </c>
      <c r="Q1230" s="40">
        <f>Q$134*$D1230*INDEX(Q$117:Q$133,$E1230)</f>
        <v/>
      </c>
      <c r="R1230" s="40">
        <f>R$134*$D1230*INDEX(R$117:R$133,$E1230)</f>
        <v/>
      </c>
      <c r="S1230" s="40">
        <f>S$134*$D1230*INDEX(S$117:S$133,$E1230)</f>
        <v/>
      </c>
      <c r="T1230" s="40">
        <f>T$134*$D1230*INDEX(T$117:T$133,$E1230)</f>
        <v/>
      </c>
      <c r="U1230" s="40">
        <f>U$134*$D1230*INDEX(U$117:U$133,$E1230)</f>
        <v/>
      </c>
      <c r="V1230" s="40">
        <f>V$134*$D1230*INDEX(V$117:V$133,$E1230)</f>
        <v/>
      </c>
      <c r="W1230" s="40">
        <f>W$134*$D1230*INDEX(W$117:W$133,$E1230)</f>
        <v/>
      </c>
      <c r="X1230" s="40">
        <f>X$134*$D1230*INDEX(X$117:X$133,$E1230)</f>
        <v/>
      </c>
      <c r="Y1230" s="40">
        <f>Y$134*$D1230*INDEX(Y$117:Y$133,$E1230)</f>
        <v/>
      </c>
      <c r="Z1230" s="40">
        <f>Z$134*$D1230*INDEX(Z$117:Z$133,$E1230)</f>
        <v/>
      </c>
      <c r="AA1230" s="40">
        <f>AA$134*$D1230*INDEX(AA$117:AA$133,$E1230)</f>
        <v/>
      </c>
      <c r="AB1230" s="40">
        <f>AB$134*$D1230*INDEX(AB$117:AB$133,$E1230)</f>
        <v/>
      </c>
      <c r="AC1230" s="40">
        <f>AC$134*$D1230*INDEX(AC$117:AC$133,$E1230)</f>
        <v/>
      </c>
      <c r="AD1230" s="42">
        <f>ETSCOST(AD$134,$D1230,INDEX(AD$117:AD$133,$E1230))</f>
        <v/>
      </c>
      <c r="AE1230" s="25">
        <f>LOWER(Settings!$C$4)&amp;".mit."&amp;$A1230&amp;IF($C1230="","","."&amp;$C1230&amp;"."&amp;$B1230)&amp;IF(INDEX(Variables!$D$5:$D$105,MATCH($A1230,Variables!$A$5:$A$105,0))="","","."&amp;INDEX(Variables!$D$5:$D$105,MATCH($A1230,Variables!$A$5:$A$105,0)))&amp;"."&amp;AE$5</f>
        <v/>
      </c>
      <c r="AF1230" s="41">
        <f>AF$134*$D1230*INDEX(AF$117:AF$133,$E1230)</f>
        <v/>
      </c>
      <c r="AG1230" s="40">
        <f>AG$134*$D1230*INDEX(AG$117:AG$133,$E1230)</f>
        <v/>
      </c>
      <c r="AH1230" s="40">
        <f>AH$134*$D1230*INDEX(AH$117:AH$133,$E1230)</f>
        <v/>
      </c>
      <c r="AI1230" s="40">
        <f>AI$134*$D1230*INDEX(AI$117:AI$133,$E1230)</f>
        <v/>
      </c>
      <c r="AJ1230" s="40">
        <f>AJ$134*$D1230*INDEX(AJ$117:AJ$133,$E1230)</f>
        <v/>
      </c>
      <c r="AK1230" s="40">
        <f>AK$134*$D1230*INDEX(AK$117:AK$133,$E1230)</f>
        <v/>
      </c>
      <c r="AL1230" s="40">
        <f>AL$134*$D1230*INDEX(AL$117:AL$133,$E1230)</f>
        <v/>
      </c>
      <c r="AM1230" s="40">
        <f>AM$134*$D1230*INDEX(AM$117:AM$133,$E1230)</f>
        <v/>
      </c>
      <c r="AN1230" s="40">
        <f>AN$134*$D1230*INDEX(AN$117:AN$133,$E1230)</f>
        <v/>
      </c>
      <c r="AO1230" s="40">
        <f>AO$134*$D1230*INDEX(AO$117:AO$133,$E1230)</f>
        <v/>
      </c>
      <c r="AP1230" s="40">
        <f>AP$134*$D1230*INDEX(AP$117:AP$133,$E1230)</f>
        <v/>
      </c>
      <c r="AQ1230" s="40">
        <f>AQ$134*$D1230*INDEX(AQ$117:AQ$133,$E1230)</f>
        <v/>
      </c>
      <c r="AR1230" s="40">
        <f>AR$134*$D1230*INDEX(AR$117:AR$133,$E1230)</f>
        <v/>
      </c>
      <c r="AS1230" s="40">
        <f>AS$134*$D1230*INDEX(AS$117:AS$133,$E1230)</f>
        <v/>
      </c>
      <c r="AT1230" s="40">
        <f>AT$134*$D1230*INDEX(AT$117:AT$133,$E1230)</f>
        <v/>
      </c>
      <c r="AU1230" s="40">
        <f>AU$134*$D1230*INDEX(AU$117:AU$133,$E1230)</f>
        <v/>
      </c>
      <c r="AV1230" s="40">
        <f>AV$134*$D1230*INDEX(AV$117:AV$133,$E1230)</f>
        <v/>
      </c>
      <c r="AW1230" s="40">
        <f>AW$134*$D1230*INDEX(AW$117:AW$133,$E1230)</f>
        <v/>
      </c>
      <c r="AX1230" s="42">
        <f>ETSCOST(AX$134,$D1230,INDEX(AX$117:AX$133,$E1230))</f>
        <v/>
      </c>
    </row>
    <row r="1231" hidden="1" outlineLevel="2">
      <c r="A1231" s="5" t="inlineStr">
        <is>
          <t>ets</t>
        </is>
      </c>
      <c r="B1231" s="5" t="inlineStr">
        <is>
          <t>gso</t>
        </is>
      </c>
      <c r="C1231" s="5" t="inlineStr">
        <is>
          <t>mac</t>
        </is>
      </c>
      <c r="D1231" s="40">
        <f>INDEX(Inputs!$T$5:$T$132,MATCH($B1231&amp;"|"&amp;$C1231,Inputs!$A$5:$A$132,0))</f>
        <v/>
      </c>
      <c r="E1231" s="40">
        <f>INDEX(Inputs!$K$5:$K$132,MATCH($B1231&amp;"|"&amp;$C1231,Inputs!$A$5:$A$132,0))</f>
        <v/>
      </c>
      <c r="F1231" s="39" t="n"/>
      <c r="G1231" s="39" t="n"/>
      <c r="H1231" s="5">
        <f>INDEX(Variables!$B$5:$B$105,MATCH($A1231,Variables!$A$5:$A$105,0))&amp;IF($C1231="",""," | "&amp;INDEX(Mapping!$B$5:$B$26,MATCH($C1231,Mapping!$A$5:$A$26,0))&amp;" | "&amp;INDEX(Mapping!$B$30:$B$41,MATCH($B1231,Mapping!$A$30:$A$41,0)))</f>
        <v/>
      </c>
      <c r="I1231" s="5">
        <f>INDEX(Variables!$C$5:$C$105,MATCH($A1231,Variables!$A$5:$A$105,0))</f>
        <v/>
      </c>
      <c r="J1231" s="5">
        <f>INDEX(Variables!$E$5:$E$105,MATCH($A1231,Variables!$A$5:$A$105,0))</f>
        <v/>
      </c>
      <c r="K1231" s="25">
        <f>LOWER(Settings!$C$4)&amp;".mit."&amp;$A1231&amp;IF($C1231="","","."&amp;$C1231&amp;"."&amp;$B1231)&amp;IF(INDEX(Variables!$D$5:$D$105,MATCH($A1231,Variables!$A$5:$A$105,0))="","","."&amp;INDEX(Variables!$D$5:$D$105,MATCH($A1231,Variables!$A$5:$A$105,0)))&amp;"."&amp;K$5</f>
        <v/>
      </c>
      <c r="L1231" s="41">
        <f>L$134*$D1231*INDEX(L$117:L$133,$E1231)</f>
        <v/>
      </c>
      <c r="M1231" s="40">
        <f>M$134*$D1231*INDEX(M$117:M$133,$E1231)</f>
        <v/>
      </c>
      <c r="N1231" s="40">
        <f>N$134*$D1231*INDEX(N$117:N$133,$E1231)</f>
        <v/>
      </c>
      <c r="O1231" s="40">
        <f>O$134*$D1231*INDEX(O$117:O$133,$E1231)</f>
        <v/>
      </c>
      <c r="P1231" s="40">
        <f>P$134*$D1231*INDEX(P$117:P$133,$E1231)</f>
        <v/>
      </c>
      <c r="Q1231" s="40">
        <f>Q$134*$D1231*INDEX(Q$117:Q$133,$E1231)</f>
        <v/>
      </c>
      <c r="R1231" s="40">
        <f>R$134*$D1231*INDEX(R$117:R$133,$E1231)</f>
        <v/>
      </c>
      <c r="S1231" s="40">
        <f>S$134*$D1231*INDEX(S$117:S$133,$E1231)</f>
        <v/>
      </c>
      <c r="T1231" s="40">
        <f>T$134*$D1231*INDEX(T$117:T$133,$E1231)</f>
        <v/>
      </c>
      <c r="U1231" s="40">
        <f>U$134*$D1231*INDEX(U$117:U$133,$E1231)</f>
        <v/>
      </c>
      <c r="V1231" s="40">
        <f>V$134*$D1231*INDEX(V$117:V$133,$E1231)</f>
        <v/>
      </c>
      <c r="W1231" s="40">
        <f>W$134*$D1231*INDEX(W$117:W$133,$E1231)</f>
        <v/>
      </c>
      <c r="X1231" s="40">
        <f>X$134*$D1231*INDEX(X$117:X$133,$E1231)</f>
        <v/>
      </c>
      <c r="Y1231" s="40">
        <f>Y$134*$D1231*INDEX(Y$117:Y$133,$E1231)</f>
        <v/>
      </c>
      <c r="Z1231" s="40">
        <f>Z$134*$D1231*INDEX(Z$117:Z$133,$E1231)</f>
        <v/>
      </c>
      <c r="AA1231" s="40">
        <f>AA$134*$D1231*INDEX(AA$117:AA$133,$E1231)</f>
        <v/>
      </c>
      <c r="AB1231" s="40">
        <f>AB$134*$D1231*INDEX(AB$117:AB$133,$E1231)</f>
        <v/>
      </c>
      <c r="AC1231" s="40">
        <f>AC$134*$D1231*INDEX(AC$117:AC$133,$E1231)</f>
        <v/>
      </c>
      <c r="AD1231" s="42">
        <f>ETSCOST(AD$134,$D1231,INDEX(AD$117:AD$133,$E1231))</f>
        <v/>
      </c>
      <c r="AE1231" s="25">
        <f>LOWER(Settings!$C$4)&amp;".mit."&amp;$A1231&amp;IF($C1231="","","."&amp;$C1231&amp;"."&amp;$B1231)&amp;IF(INDEX(Variables!$D$5:$D$105,MATCH($A1231,Variables!$A$5:$A$105,0))="","","."&amp;INDEX(Variables!$D$5:$D$105,MATCH($A1231,Variables!$A$5:$A$105,0)))&amp;"."&amp;AE$5</f>
        <v/>
      </c>
      <c r="AF1231" s="41">
        <f>AF$134*$D1231*INDEX(AF$117:AF$133,$E1231)</f>
        <v/>
      </c>
      <c r="AG1231" s="40">
        <f>AG$134*$D1231*INDEX(AG$117:AG$133,$E1231)</f>
        <v/>
      </c>
      <c r="AH1231" s="40">
        <f>AH$134*$D1231*INDEX(AH$117:AH$133,$E1231)</f>
        <v/>
      </c>
      <c r="AI1231" s="40">
        <f>AI$134*$D1231*INDEX(AI$117:AI$133,$E1231)</f>
        <v/>
      </c>
      <c r="AJ1231" s="40">
        <f>AJ$134*$D1231*INDEX(AJ$117:AJ$133,$E1231)</f>
        <v/>
      </c>
      <c r="AK1231" s="40">
        <f>AK$134*$D1231*INDEX(AK$117:AK$133,$E1231)</f>
        <v/>
      </c>
      <c r="AL1231" s="40">
        <f>AL$134*$D1231*INDEX(AL$117:AL$133,$E1231)</f>
        <v/>
      </c>
      <c r="AM1231" s="40">
        <f>AM$134*$D1231*INDEX(AM$117:AM$133,$E1231)</f>
        <v/>
      </c>
      <c r="AN1231" s="40">
        <f>AN$134*$D1231*INDEX(AN$117:AN$133,$E1231)</f>
        <v/>
      </c>
      <c r="AO1231" s="40">
        <f>AO$134*$D1231*INDEX(AO$117:AO$133,$E1231)</f>
        <v/>
      </c>
      <c r="AP1231" s="40">
        <f>AP$134*$D1231*INDEX(AP$117:AP$133,$E1231)</f>
        <v/>
      </c>
      <c r="AQ1231" s="40">
        <f>AQ$134*$D1231*INDEX(AQ$117:AQ$133,$E1231)</f>
        <v/>
      </c>
      <c r="AR1231" s="40">
        <f>AR$134*$D1231*INDEX(AR$117:AR$133,$E1231)</f>
        <v/>
      </c>
      <c r="AS1231" s="40">
        <f>AS$134*$D1231*INDEX(AS$117:AS$133,$E1231)</f>
        <v/>
      </c>
      <c r="AT1231" s="40">
        <f>AT$134*$D1231*INDEX(AT$117:AT$133,$E1231)</f>
        <v/>
      </c>
      <c r="AU1231" s="40">
        <f>AU$134*$D1231*INDEX(AU$117:AU$133,$E1231)</f>
        <v/>
      </c>
      <c r="AV1231" s="40">
        <f>AV$134*$D1231*INDEX(AV$117:AV$133,$E1231)</f>
        <v/>
      </c>
      <c r="AW1231" s="40">
        <f>AW$134*$D1231*INDEX(AW$117:AW$133,$E1231)</f>
        <v/>
      </c>
      <c r="AX1231" s="42">
        <f>ETSCOST(AX$134,$D1231,INDEX(AX$117:AX$133,$E1231))</f>
        <v/>
      </c>
    </row>
    <row r="1232" hidden="1" outlineLevel="2">
      <c r="A1232" s="5" t="inlineStr">
        <is>
          <t>ets</t>
        </is>
      </c>
      <c r="B1232" s="5" t="inlineStr">
        <is>
          <t>die</t>
        </is>
      </c>
      <c r="C1232" s="5" t="inlineStr">
        <is>
          <t>mac</t>
        </is>
      </c>
      <c r="D1232" s="40">
        <f>INDEX(Inputs!$T$5:$T$132,MATCH($B1232&amp;"|"&amp;$C1232,Inputs!$A$5:$A$132,0))</f>
        <v/>
      </c>
      <c r="E1232" s="40">
        <f>INDEX(Inputs!$K$5:$K$132,MATCH($B1232&amp;"|"&amp;$C1232,Inputs!$A$5:$A$132,0))</f>
        <v/>
      </c>
      <c r="F1232" s="39" t="n"/>
      <c r="G1232" s="39" t="n"/>
      <c r="H1232" s="5">
        <f>INDEX(Variables!$B$5:$B$105,MATCH($A1232,Variables!$A$5:$A$105,0))&amp;IF($C1232="",""," | "&amp;INDEX(Mapping!$B$5:$B$26,MATCH($C1232,Mapping!$A$5:$A$26,0))&amp;" | "&amp;INDEX(Mapping!$B$30:$B$41,MATCH($B1232,Mapping!$A$30:$A$41,0)))</f>
        <v/>
      </c>
      <c r="I1232" s="5">
        <f>INDEX(Variables!$C$5:$C$105,MATCH($A1232,Variables!$A$5:$A$105,0))</f>
        <v/>
      </c>
      <c r="J1232" s="5">
        <f>INDEX(Variables!$E$5:$E$105,MATCH($A1232,Variables!$A$5:$A$105,0))</f>
        <v/>
      </c>
      <c r="K1232" s="25">
        <f>LOWER(Settings!$C$4)&amp;".mit."&amp;$A1232&amp;IF($C1232="","","."&amp;$C1232&amp;"."&amp;$B1232)&amp;IF(INDEX(Variables!$D$5:$D$105,MATCH($A1232,Variables!$A$5:$A$105,0))="","","."&amp;INDEX(Variables!$D$5:$D$105,MATCH($A1232,Variables!$A$5:$A$105,0)))&amp;"."&amp;K$5</f>
        <v/>
      </c>
      <c r="L1232" s="41">
        <f>L$134*$D1232*INDEX(L$117:L$133,$E1232)</f>
        <v/>
      </c>
      <c r="M1232" s="40">
        <f>M$134*$D1232*INDEX(M$117:M$133,$E1232)</f>
        <v/>
      </c>
      <c r="N1232" s="40">
        <f>N$134*$D1232*INDEX(N$117:N$133,$E1232)</f>
        <v/>
      </c>
      <c r="O1232" s="40">
        <f>O$134*$D1232*INDEX(O$117:O$133,$E1232)</f>
        <v/>
      </c>
      <c r="P1232" s="40">
        <f>P$134*$D1232*INDEX(P$117:P$133,$E1232)</f>
        <v/>
      </c>
      <c r="Q1232" s="40">
        <f>Q$134*$D1232*INDEX(Q$117:Q$133,$E1232)</f>
        <v/>
      </c>
      <c r="R1232" s="40">
        <f>R$134*$D1232*INDEX(R$117:R$133,$E1232)</f>
        <v/>
      </c>
      <c r="S1232" s="40">
        <f>S$134*$D1232*INDEX(S$117:S$133,$E1232)</f>
        <v/>
      </c>
      <c r="T1232" s="40">
        <f>T$134*$D1232*INDEX(T$117:T$133,$E1232)</f>
        <v/>
      </c>
      <c r="U1232" s="40">
        <f>U$134*$D1232*INDEX(U$117:U$133,$E1232)</f>
        <v/>
      </c>
      <c r="V1232" s="40">
        <f>V$134*$D1232*INDEX(V$117:V$133,$E1232)</f>
        <v/>
      </c>
      <c r="W1232" s="40">
        <f>W$134*$D1232*INDEX(W$117:W$133,$E1232)</f>
        <v/>
      </c>
      <c r="X1232" s="40">
        <f>X$134*$D1232*INDEX(X$117:X$133,$E1232)</f>
        <v/>
      </c>
      <c r="Y1232" s="40">
        <f>Y$134*$D1232*INDEX(Y$117:Y$133,$E1232)</f>
        <v/>
      </c>
      <c r="Z1232" s="40">
        <f>Z$134*$D1232*INDEX(Z$117:Z$133,$E1232)</f>
        <v/>
      </c>
      <c r="AA1232" s="40">
        <f>AA$134*$D1232*INDEX(AA$117:AA$133,$E1232)</f>
        <v/>
      </c>
      <c r="AB1232" s="40">
        <f>AB$134*$D1232*INDEX(AB$117:AB$133,$E1232)</f>
        <v/>
      </c>
      <c r="AC1232" s="40">
        <f>AC$134*$D1232*INDEX(AC$117:AC$133,$E1232)</f>
        <v/>
      </c>
      <c r="AD1232" s="42">
        <f>ETSCOST(AD$134,$D1232,INDEX(AD$117:AD$133,$E1232))</f>
        <v/>
      </c>
      <c r="AE1232" s="25">
        <f>LOWER(Settings!$C$4)&amp;".mit."&amp;$A1232&amp;IF($C1232="","","."&amp;$C1232&amp;"."&amp;$B1232)&amp;IF(INDEX(Variables!$D$5:$D$105,MATCH($A1232,Variables!$A$5:$A$105,0))="","","."&amp;INDEX(Variables!$D$5:$D$105,MATCH($A1232,Variables!$A$5:$A$105,0)))&amp;"."&amp;AE$5</f>
        <v/>
      </c>
      <c r="AF1232" s="41">
        <f>AF$134*$D1232*INDEX(AF$117:AF$133,$E1232)</f>
        <v/>
      </c>
      <c r="AG1232" s="40">
        <f>AG$134*$D1232*INDEX(AG$117:AG$133,$E1232)</f>
        <v/>
      </c>
      <c r="AH1232" s="40">
        <f>AH$134*$D1232*INDEX(AH$117:AH$133,$E1232)</f>
        <v/>
      </c>
      <c r="AI1232" s="40">
        <f>AI$134*$D1232*INDEX(AI$117:AI$133,$E1232)</f>
        <v/>
      </c>
      <c r="AJ1232" s="40">
        <f>AJ$134*$D1232*INDEX(AJ$117:AJ$133,$E1232)</f>
        <v/>
      </c>
      <c r="AK1232" s="40">
        <f>AK$134*$D1232*INDEX(AK$117:AK$133,$E1232)</f>
        <v/>
      </c>
      <c r="AL1232" s="40">
        <f>AL$134*$D1232*INDEX(AL$117:AL$133,$E1232)</f>
        <v/>
      </c>
      <c r="AM1232" s="40">
        <f>AM$134*$D1232*INDEX(AM$117:AM$133,$E1232)</f>
        <v/>
      </c>
      <c r="AN1232" s="40">
        <f>AN$134*$D1232*INDEX(AN$117:AN$133,$E1232)</f>
        <v/>
      </c>
      <c r="AO1232" s="40">
        <f>AO$134*$D1232*INDEX(AO$117:AO$133,$E1232)</f>
        <v/>
      </c>
      <c r="AP1232" s="40">
        <f>AP$134*$D1232*INDEX(AP$117:AP$133,$E1232)</f>
        <v/>
      </c>
      <c r="AQ1232" s="40">
        <f>AQ$134*$D1232*INDEX(AQ$117:AQ$133,$E1232)</f>
        <v/>
      </c>
      <c r="AR1232" s="40">
        <f>AR$134*$D1232*INDEX(AR$117:AR$133,$E1232)</f>
        <v/>
      </c>
      <c r="AS1232" s="40">
        <f>AS$134*$D1232*INDEX(AS$117:AS$133,$E1232)</f>
        <v/>
      </c>
      <c r="AT1232" s="40">
        <f>AT$134*$D1232*INDEX(AT$117:AT$133,$E1232)</f>
        <v/>
      </c>
      <c r="AU1232" s="40">
        <f>AU$134*$D1232*INDEX(AU$117:AU$133,$E1232)</f>
        <v/>
      </c>
      <c r="AV1232" s="40">
        <f>AV$134*$D1232*INDEX(AV$117:AV$133,$E1232)</f>
        <v/>
      </c>
      <c r="AW1232" s="40">
        <f>AW$134*$D1232*INDEX(AW$117:AW$133,$E1232)</f>
        <v/>
      </c>
      <c r="AX1232" s="42">
        <f>ETSCOST(AX$134,$D1232,INDEX(AX$117:AX$133,$E1232))</f>
        <v/>
      </c>
    </row>
    <row r="1233" hidden="1" outlineLevel="2">
      <c r="A1233" s="5" t="inlineStr">
        <is>
          <t>ets</t>
        </is>
      </c>
      <c r="B1233" s="5" t="inlineStr">
        <is>
          <t>lpg</t>
        </is>
      </c>
      <c r="C1233" s="5" t="inlineStr">
        <is>
          <t>mac</t>
        </is>
      </c>
      <c r="D1233" s="40">
        <f>INDEX(Inputs!$T$5:$T$132,MATCH($B1233&amp;"|"&amp;$C1233,Inputs!$A$5:$A$132,0))</f>
        <v/>
      </c>
      <c r="E1233" s="40">
        <f>INDEX(Inputs!$K$5:$K$132,MATCH($B1233&amp;"|"&amp;$C1233,Inputs!$A$5:$A$132,0))</f>
        <v/>
      </c>
      <c r="F1233" s="39" t="n"/>
      <c r="G1233" s="39" t="n"/>
      <c r="H1233" s="5">
        <f>INDEX(Variables!$B$5:$B$105,MATCH($A1233,Variables!$A$5:$A$105,0))&amp;IF($C1233="",""," | "&amp;INDEX(Mapping!$B$5:$B$26,MATCH($C1233,Mapping!$A$5:$A$26,0))&amp;" | "&amp;INDEX(Mapping!$B$30:$B$41,MATCH($B1233,Mapping!$A$30:$A$41,0)))</f>
        <v/>
      </c>
      <c r="I1233" s="5">
        <f>INDEX(Variables!$C$5:$C$105,MATCH($A1233,Variables!$A$5:$A$105,0))</f>
        <v/>
      </c>
      <c r="J1233" s="5">
        <f>INDEX(Variables!$E$5:$E$105,MATCH($A1233,Variables!$A$5:$A$105,0))</f>
        <v/>
      </c>
      <c r="K1233" s="25">
        <f>LOWER(Settings!$C$4)&amp;".mit."&amp;$A1233&amp;IF($C1233="","","."&amp;$C1233&amp;"."&amp;$B1233)&amp;IF(INDEX(Variables!$D$5:$D$105,MATCH($A1233,Variables!$A$5:$A$105,0))="","","."&amp;INDEX(Variables!$D$5:$D$105,MATCH($A1233,Variables!$A$5:$A$105,0)))&amp;"."&amp;K$5</f>
        <v/>
      </c>
      <c r="L1233" s="41">
        <f>L$134*$D1233*INDEX(L$117:L$133,$E1233)</f>
        <v/>
      </c>
      <c r="M1233" s="40">
        <f>M$134*$D1233*INDEX(M$117:M$133,$E1233)</f>
        <v/>
      </c>
      <c r="N1233" s="40">
        <f>N$134*$D1233*INDEX(N$117:N$133,$E1233)</f>
        <v/>
      </c>
      <c r="O1233" s="40">
        <f>O$134*$D1233*INDEX(O$117:O$133,$E1233)</f>
        <v/>
      </c>
      <c r="P1233" s="40">
        <f>P$134*$D1233*INDEX(P$117:P$133,$E1233)</f>
        <v/>
      </c>
      <c r="Q1233" s="40">
        <f>Q$134*$D1233*INDEX(Q$117:Q$133,$E1233)</f>
        <v/>
      </c>
      <c r="R1233" s="40">
        <f>R$134*$D1233*INDEX(R$117:R$133,$E1233)</f>
        <v/>
      </c>
      <c r="S1233" s="40">
        <f>S$134*$D1233*INDEX(S$117:S$133,$E1233)</f>
        <v/>
      </c>
      <c r="T1233" s="40">
        <f>T$134*$D1233*INDEX(T$117:T$133,$E1233)</f>
        <v/>
      </c>
      <c r="U1233" s="40">
        <f>U$134*$D1233*INDEX(U$117:U$133,$E1233)</f>
        <v/>
      </c>
      <c r="V1233" s="40">
        <f>V$134*$D1233*INDEX(V$117:V$133,$E1233)</f>
        <v/>
      </c>
      <c r="W1233" s="40">
        <f>W$134*$D1233*INDEX(W$117:W$133,$E1233)</f>
        <v/>
      </c>
      <c r="X1233" s="40">
        <f>X$134*$D1233*INDEX(X$117:X$133,$E1233)</f>
        <v/>
      </c>
      <c r="Y1233" s="40">
        <f>Y$134*$D1233*INDEX(Y$117:Y$133,$E1233)</f>
        <v/>
      </c>
      <c r="Z1233" s="40">
        <f>Z$134*$D1233*INDEX(Z$117:Z$133,$E1233)</f>
        <v/>
      </c>
      <c r="AA1233" s="40">
        <f>AA$134*$D1233*INDEX(AA$117:AA$133,$E1233)</f>
        <v/>
      </c>
      <c r="AB1233" s="40">
        <f>AB$134*$D1233*INDEX(AB$117:AB$133,$E1233)</f>
        <v/>
      </c>
      <c r="AC1233" s="40">
        <f>AC$134*$D1233*INDEX(AC$117:AC$133,$E1233)</f>
        <v/>
      </c>
      <c r="AD1233" s="42">
        <f>ETSCOST(AD$134,$D1233,INDEX(AD$117:AD$133,$E1233))</f>
        <v/>
      </c>
      <c r="AE1233" s="25">
        <f>LOWER(Settings!$C$4)&amp;".mit."&amp;$A1233&amp;IF($C1233="","","."&amp;$C1233&amp;"."&amp;$B1233)&amp;IF(INDEX(Variables!$D$5:$D$105,MATCH($A1233,Variables!$A$5:$A$105,0))="","","."&amp;INDEX(Variables!$D$5:$D$105,MATCH($A1233,Variables!$A$5:$A$105,0)))&amp;"."&amp;AE$5</f>
        <v/>
      </c>
      <c r="AF1233" s="41">
        <f>AF$134*$D1233*INDEX(AF$117:AF$133,$E1233)</f>
        <v/>
      </c>
      <c r="AG1233" s="40">
        <f>AG$134*$D1233*INDEX(AG$117:AG$133,$E1233)</f>
        <v/>
      </c>
      <c r="AH1233" s="40">
        <f>AH$134*$D1233*INDEX(AH$117:AH$133,$E1233)</f>
        <v/>
      </c>
      <c r="AI1233" s="40">
        <f>AI$134*$D1233*INDEX(AI$117:AI$133,$E1233)</f>
        <v/>
      </c>
      <c r="AJ1233" s="40">
        <f>AJ$134*$D1233*INDEX(AJ$117:AJ$133,$E1233)</f>
        <v/>
      </c>
      <c r="AK1233" s="40">
        <f>AK$134*$D1233*INDEX(AK$117:AK$133,$E1233)</f>
        <v/>
      </c>
      <c r="AL1233" s="40">
        <f>AL$134*$D1233*INDEX(AL$117:AL$133,$E1233)</f>
        <v/>
      </c>
      <c r="AM1233" s="40">
        <f>AM$134*$D1233*INDEX(AM$117:AM$133,$E1233)</f>
        <v/>
      </c>
      <c r="AN1233" s="40">
        <f>AN$134*$D1233*INDEX(AN$117:AN$133,$E1233)</f>
        <v/>
      </c>
      <c r="AO1233" s="40">
        <f>AO$134*$D1233*INDEX(AO$117:AO$133,$E1233)</f>
        <v/>
      </c>
      <c r="AP1233" s="40">
        <f>AP$134*$D1233*INDEX(AP$117:AP$133,$E1233)</f>
        <v/>
      </c>
      <c r="AQ1233" s="40">
        <f>AQ$134*$D1233*INDEX(AQ$117:AQ$133,$E1233)</f>
        <v/>
      </c>
      <c r="AR1233" s="40">
        <f>AR$134*$D1233*INDEX(AR$117:AR$133,$E1233)</f>
        <v/>
      </c>
      <c r="AS1233" s="40">
        <f>AS$134*$D1233*INDEX(AS$117:AS$133,$E1233)</f>
        <v/>
      </c>
      <c r="AT1233" s="40">
        <f>AT$134*$D1233*INDEX(AT$117:AT$133,$E1233)</f>
        <v/>
      </c>
      <c r="AU1233" s="40">
        <f>AU$134*$D1233*INDEX(AU$117:AU$133,$E1233)</f>
        <v/>
      </c>
      <c r="AV1233" s="40">
        <f>AV$134*$D1233*INDEX(AV$117:AV$133,$E1233)</f>
        <v/>
      </c>
      <c r="AW1233" s="40">
        <f>AW$134*$D1233*INDEX(AW$117:AW$133,$E1233)</f>
        <v/>
      </c>
      <c r="AX1233" s="42">
        <f>ETSCOST(AX$134,$D1233,INDEX(AX$117:AX$133,$E1233))</f>
        <v/>
      </c>
    </row>
    <row r="1234" hidden="1" outlineLevel="2">
      <c r="A1234" s="5" t="inlineStr">
        <is>
          <t>ets</t>
        </is>
      </c>
      <c r="B1234" s="5" t="inlineStr">
        <is>
          <t>ker</t>
        </is>
      </c>
      <c r="C1234" s="5" t="inlineStr">
        <is>
          <t>mac</t>
        </is>
      </c>
      <c r="D1234" s="40">
        <f>INDEX(Inputs!$T$5:$T$132,MATCH($B1234&amp;"|"&amp;$C1234,Inputs!$A$5:$A$132,0))</f>
        <v/>
      </c>
      <c r="E1234" s="40">
        <f>INDEX(Inputs!$K$5:$K$132,MATCH($B1234&amp;"|"&amp;$C1234,Inputs!$A$5:$A$132,0))</f>
        <v/>
      </c>
      <c r="F1234" s="39" t="n"/>
      <c r="G1234" s="39" t="n"/>
      <c r="H1234" s="5">
        <f>INDEX(Variables!$B$5:$B$105,MATCH($A1234,Variables!$A$5:$A$105,0))&amp;IF($C1234="",""," | "&amp;INDEX(Mapping!$B$5:$B$26,MATCH($C1234,Mapping!$A$5:$A$26,0))&amp;" | "&amp;INDEX(Mapping!$B$30:$B$41,MATCH($B1234,Mapping!$A$30:$A$41,0)))</f>
        <v/>
      </c>
      <c r="I1234" s="5">
        <f>INDEX(Variables!$C$5:$C$105,MATCH($A1234,Variables!$A$5:$A$105,0))</f>
        <v/>
      </c>
      <c r="J1234" s="5">
        <f>INDEX(Variables!$E$5:$E$105,MATCH($A1234,Variables!$A$5:$A$105,0))</f>
        <v/>
      </c>
      <c r="K1234" s="25">
        <f>LOWER(Settings!$C$4)&amp;".mit."&amp;$A1234&amp;IF($C1234="","","."&amp;$C1234&amp;"."&amp;$B1234)&amp;IF(INDEX(Variables!$D$5:$D$105,MATCH($A1234,Variables!$A$5:$A$105,0))="","","."&amp;INDEX(Variables!$D$5:$D$105,MATCH($A1234,Variables!$A$5:$A$105,0)))&amp;"."&amp;K$5</f>
        <v/>
      </c>
      <c r="L1234" s="41">
        <f>L$134*$D1234*INDEX(L$117:L$133,$E1234)</f>
        <v/>
      </c>
      <c r="M1234" s="40">
        <f>M$134*$D1234*INDEX(M$117:M$133,$E1234)</f>
        <v/>
      </c>
      <c r="N1234" s="40">
        <f>N$134*$D1234*INDEX(N$117:N$133,$E1234)</f>
        <v/>
      </c>
      <c r="O1234" s="40">
        <f>O$134*$D1234*INDEX(O$117:O$133,$E1234)</f>
        <v/>
      </c>
      <c r="P1234" s="40">
        <f>P$134*$D1234*INDEX(P$117:P$133,$E1234)</f>
        <v/>
      </c>
      <c r="Q1234" s="40">
        <f>Q$134*$D1234*INDEX(Q$117:Q$133,$E1234)</f>
        <v/>
      </c>
      <c r="R1234" s="40">
        <f>R$134*$D1234*INDEX(R$117:R$133,$E1234)</f>
        <v/>
      </c>
      <c r="S1234" s="40">
        <f>S$134*$D1234*INDEX(S$117:S$133,$E1234)</f>
        <v/>
      </c>
      <c r="T1234" s="40">
        <f>T$134*$D1234*INDEX(T$117:T$133,$E1234)</f>
        <v/>
      </c>
      <c r="U1234" s="40">
        <f>U$134*$D1234*INDEX(U$117:U$133,$E1234)</f>
        <v/>
      </c>
      <c r="V1234" s="40">
        <f>V$134*$D1234*INDEX(V$117:V$133,$E1234)</f>
        <v/>
      </c>
      <c r="W1234" s="40">
        <f>W$134*$D1234*INDEX(W$117:W$133,$E1234)</f>
        <v/>
      </c>
      <c r="X1234" s="40">
        <f>X$134*$D1234*INDEX(X$117:X$133,$E1234)</f>
        <v/>
      </c>
      <c r="Y1234" s="40">
        <f>Y$134*$D1234*INDEX(Y$117:Y$133,$E1234)</f>
        <v/>
      </c>
      <c r="Z1234" s="40">
        <f>Z$134*$D1234*INDEX(Z$117:Z$133,$E1234)</f>
        <v/>
      </c>
      <c r="AA1234" s="40">
        <f>AA$134*$D1234*INDEX(AA$117:AA$133,$E1234)</f>
        <v/>
      </c>
      <c r="AB1234" s="40">
        <f>AB$134*$D1234*INDEX(AB$117:AB$133,$E1234)</f>
        <v/>
      </c>
      <c r="AC1234" s="40">
        <f>AC$134*$D1234*INDEX(AC$117:AC$133,$E1234)</f>
        <v/>
      </c>
      <c r="AD1234" s="42">
        <f>ETSCOST(AD$134,$D1234,INDEX(AD$117:AD$133,$E1234))</f>
        <v/>
      </c>
      <c r="AE1234" s="25">
        <f>LOWER(Settings!$C$4)&amp;".mit."&amp;$A1234&amp;IF($C1234="","","."&amp;$C1234&amp;"."&amp;$B1234)&amp;IF(INDEX(Variables!$D$5:$D$105,MATCH($A1234,Variables!$A$5:$A$105,0))="","","."&amp;INDEX(Variables!$D$5:$D$105,MATCH($A1234,Variables!$A$5:$A$105,0)))&amp;"."&amp;AE$5</f>
        <v/>
      </c>
      <c r="AF1234" s="41">
        <f>AF$134*$D1234*INDEX(AF$117:AF$133,$E1234)</f>
        <v/>
      </c>
      <c r="AG1234" s="40">
        <f>AG$134*$D1234*INDEX(AG$117:AG$133,$E1234)</f>
        <v/>
      </c>
      <c r="AH1234" s="40">
        <f>AH$134*$D1234*INDEX(AH$117:AH$133,$E1234)</f>
        <v/>
      </c>
      <c r="AI1234" s="40">
        <f>AI$134*$D1234*INDEX(AI$117:AI$133,$E1234)</f>
        <v/>
      </c>
      <c r="AJ1234" s="40">
        <f>AJ$134*$D1234*INDEX(AJ$117:AJ$133,$E1234)</f>
        <v/>
      </c>
      <c r="AK1234" s="40">
        <f>AK$134*$D1234*INDEX(AK$117:AK$133,$E1234)</f>
        <v/>
      </c>
      <c r="AL1234" s="40">
        <f>AL$134*$D1234*INDEX(AL$117:AL$133,$E1234)</f>
        <v/>
      </c>
      <c r="AM1234" s="40">
        <f>AM$134*$D1234*INDEX(AM$117:AM$133,$E1234)</f>
        <v/>
      </c>
      <c r="AN1234" s="40">
        <f>AN$134*$D1234*INDEX(AN$117:AN$133,$E1234)</f>
        <v/>
      </c>
      <c r="AO1234" s="40">
        <f>AO$134*$D1234*INDEX(AO$117:AO$133,$E1234)</f>
        <v/>
      </c>
      <c r="AP1234" s="40">
        <f>AP$134*$D1234*INDEX(AP$117:AP$133,$E1234)</f>
        <v/>
      </c>
      <c r="AQ1234" s="40">
        <f>AQ$134*$D1234*INDEX(AQ$117:AQ$133,$E1234)</f>
        <v/>
      </c>
      <c r="AR1234" s="40">
        <f>AR$134*$D1234*INDEX(AR$117:AR$133,$E1234)</f>
        <v/>
      </c>
      <c r="AS1234" s="40">
        <f>AS$134*$D1234*INDEX(AS$117:AS$133,$E1234)</f>
        <v/>
      </c>
      <c r="AT1234" s="40">
        <f>AT$134*$D1234*INDEX(AT$117:AT$133,$E1234)</f>
        <v/>
      </c>
      <c r="AU1234" s="40">
        <f>AU$134*$D1234*INDEX(AU$117:AU$133,$E1234)</f>
        <v/>
      </c>
      <c r="AV1234" s="40">
        <f>AV$134*$D1234*INDEX(AV$117:AV$133,$E1234)</f>
        <v/>
      </c>
      <c r="AW1234" s="40">
        <f>AW$134*$D1234*INDEX(AW$117:AW$133,$E1234)</f>
        <v/>
      </c>
      <c r="AX1234" s="42">
        <f>ETSCOST(AX$134,$D1234,INDEX(AX$117:AX$133,$E1234))</f>
        <v/>
      </c>
    </row>
    <row r="1235" hidden="1" outlineLevel="2">
      <c r="A1235" s="5" t="inlineStr">
        <is>
          <t>ets</t>
        </is>
      </c>
      <c r="B1235" s="5" t="inlineStr">
        <is>
          <t>oop</t>
        </is>
      </c>
      <c r="C1235" s="5" t="inlineStr">
        <is>
          <t>mac</t>
        </is>
      </c>
      <c r="D1235" s="40">
        <f>INDEX(Inputs!$T$5:$T$132,MATCH($B1235&amp;"|"&amp;$C1235,Inputs!$A$5:$A$132,0))</f>
        <v/>
      </c>
      <c r="E1235" s="40">
        <f>INDEX(Inputs!$K$5:$K$132,MATCH($B1235&amp;"|"&amp;$C1235,Inputs!$A$5:$A$132,0))</f>
        <v/>
      </c>
      <c r="F1235" s="39" t="n"/>
      <c r="G1235" s="39" t="n"/>
      <c r="H1235" s="5">
        <f>INDEX(Variables!$B$5:$B$105,MATCH($A1235,Variables!$A$5:$A$105,0))&amp;IF($C1235="",""," | "&amp;INDEX(Mapping!$B$5:$B$26,MATCH($C1235,Mapping!$A$5:$A$26,0))&amp;" | "&amp;INDEX(Mapping!$B$30:$B$41,MATCH($B1235,Mapping!$A$30:$A$41,0)))</f>
        <v/>
      </c>
      <c r="I1235" s="5">
        <f>INDEX(Variables!$C$5:$C$105,MATCH($A1235,Variables!$A$5:$A$105,0))</f>
        <v/>
      </c>
      <c r="J1235" s="5">
        <f>INDEX(Variables!$E$5:$E$105,MATCH($A1235,Variables!$A$5:$A$105,0))</f>
        <v/>
      </c>
      <c r="K1235" s="25">
        <f>LOWER(Settings!$C$4)&amp;".mit."&amp;$A1235&amp;IF($C1235="","","."&amp;$C1235&amp;"."&amp;$B1235)&amp;IF(INDEX(Variables!$D$5:$D$105,MATCH($A1235,Variables!$A$5:$A$105,0))="","","."&amp;INDEX(Variables!$D$5:$D$105,MATCH($A1235,Variables!$A$5:$A$105,0)))&amp;"."&amp;K$5</f>
        <v/>
      </c>
      <c r="L1235" s="41">
        <f>L$134*$D1235*INDEX(L$117:L$133,$E1235)</f>
        <v/>
      </c>
      <c r="M1235" s="40">
        <f>M$134*$D1235*INDEX(M$117:M$133,$E1235)</f>
        <v/>
      </c>
      <c r="N1235" s="40">
        <f>N$134*$D1235*INDEX(N$117:N$133,$E1235)</f>
        <v/>
      </c>
      <c r="O1235" s="40">
        <f>O$134*$D1235*INDEX(O$117:O$133,$E1235)</f>
        <v/>
      </c>
      <c r="P1235" s="40">
        <f>P$134*$D1235*INDEX(P$117:P$133,$E1235)</f>
        <v/>
      </c>
      <c r="Q1235" s="40">
        <f>Q$134*$D1235*INDEX(Q$117:Q$133,$E1235)</f>
        <v/>
      </c>
      <c r="R1235" s="40">
        <f>R$134*$D1235*INDEX(R$117:R$133,$E1235)</f>
        <v/>
      </c>
      <c r="S1235" s="40">
        <f>S$134*$D1235*INDEX(S$117:S$133,$E1235)</f>
        <v/>
      </c>
      <c r="T1235" s="40">
        <f>T$134*$D1235*INDEX(T$117:T$133,$E1235)</f>
        <v/>
      </c>
      <c r="U1235" s="40">
        <f>U$134*$D1235*INDEX(U$117:U$133,$E1235)</f>
        <v/>
      </c>
      <c r="V1235" s="40">
        <f>V$134*$D1235*INDEX(V$117:V$133,$E1235)</f>
        <v/>
      </c>
      <c r="W1235" s="40">
        <f>W$134*$D1235*INDEX(W$117:W$133,$E1235)</f>
        <v/>
      </c>
      <c r="X1235" s="40">
        <f>X$134*$D1235*INDEX(X$117:X$133,$E1235)</f>
        <v/>
      </c>
      <c r="Y1235" s="40">
        <f>Y$134*$D1235*INDEX(Y$117:Y$133,$E1235)</f>
        <v/>
      </c>
      <c r="Z1235" s="40">
        <f>Z$134*$D1235*INDEX(Z$117:Z$133,$E1235)</f>
        <v/>
      </c>
      <c r="AA1235" s="40">
        <f>AA$134*$D1235*INDEX(AA$117:AA$133,$E1235)</f>
        <v/>
      </c>
      <c r="AB1235" s="40">
        <f>AB$134*$D1235*INDEX(AB$117:AB$133,$E1235)</f>
        <v/>
      </c>
      <c r="AC1235" s="40">
        <f>AC$134*$D1235*INDEX(AC$117:AC$133,$E1235)</f>
        <v/>
      </c>
      <c r="AD1235" s="42">
        <f>ETSCOST(AD$134,$D1235,INDEX(AD$117:AD$133,$E1235))</f>
        <v/>
      </c>
      <c r="AE1235" s="25">
        <f>LOWER(Settings!$C$4)&amp;".mit."&amp;$A1235&amp;IF($C1235="","","."&amp;$C1235&amp;"."&amp;$B1235)&amp;IF(INDEX(Variables!$D$5:$D$105,MATCH($A1235,Variables!$A$5:$A$105,0))="","","."&amp;INDEX(Variables!$D$5:$D$105,MATCH($A1235,Variables!$A$5:$A$105,0)))&amp;"."&amp;AE$5</f>
        <v/>
      </c>
      <c r="AF1235" s="41">
        <f>AF$134*$D1235*INDEX(AF$117:AF$133,$E1235)</f>
        <v/>
      </c>
      <c r="AG1235" s="40">
        <f>AG$134*$D1235*INDEX(AG$117:AG$133,$E1235)</f>
        <v/>
      </c>
      <c r="AH1235" s="40">
        <f>AH$134*$D1235*INDEX(AH$117:AH$133,$E1235)</f>
        <v/>
      </c>
      <c r="AI1235" s="40">
        <f>AI$134*$D1235*INDEX(AI$117:AI$133,$E1235)</f>
        <v/>
      </c>
      <c r="AJ1235" s="40">
        <f>AJ$134*$D1235*INDEX(AJ$117:AJ$133,$E1235)</f>
        <v/>
      </c>
      <c r="AK1235" s="40">
        <f>AK$134*$D1235*INDEX(AK$117:AK$133,$E1235)</f>
        <v/>
      </c>
      <c r="AL1235" s="40">
        <f>AL$134*$D1235*INDEX(AL$117:AL$133,$E1235)</f>
        <v/>
      </c>
      <c r="AM1235" s="40">
        <f>AM$134*$D1235*INDEX(AM$117:AM$133,$E1235)</f>
        <v/>
      </c>
      <c r="AN1235" s="40">
        <f>AN$134*$D1235*INDEX(AN$117:AN$133,$E1235)</f>
        <v/>
      </c>
      <c r="AO1235" s="40">
        <f>AO$134*$D1235*INDEX(AO$117:AO$133,$E1235)</f>
        <v/>
      </c>
      <c r="AP1235" s="40">
        <f>AP$134*$D1235*INDEX(AP$117:AP$133,$E1235)</f>
        <v/>
      </c>
      <c r="AQ1235" s="40">
        <f>AQ$134*$D1235*INDEX(AQ$117:AQ$133,$E1235)</f>
        <v/>
      </c>
      <c r="AR1235" s="40">
        <f>AR$134*$D1235*INDEX(AR$117:AR$133,$E1235)</f>
        <v/>
      </c>
      <c r="AS1235" s="40">
        <f>AS$134*$D1235*INDEX(AS$117:AS$133,$E1235)</f>
        <v/>
      </c>
      <c r="AT1235" s="40">
        <f>AT$134*$D1235*INDEX(AT$117:AT$133,$E1235)</f>
        <v/>
      </c>
      <c r="AU1235" s="40">
        <f>AU$134*$D1235*INDEX(AU$117:AU$133,$E1235)</f>
        <v/>
      </c>
      <c r="AV1235" s="40">
        <f>AV$134*$D1235*INDEX(AV$117:AV$133,$E1235)</f>
        <v/>
      </c>
      <c r="AW1235" s="40">
        <f>AW$134*$D1235*INDEX(AW$117:AW$133,$E1235)</f>
        <v/>
      </c>
      <c r="AX1235" s="42">
        <f>ETSCOST(AX$134,$D1235,INDEX(AX$117:AX$133,$E1235))</f>
        <v/>
      </c>
    </row>
    <row r="1236" hidden="1" outlineLevel="2">
      <c r="A1236" s="5" t="inlineStr">
        <is>
          <t>ets</t>
        </is>
      </c>
      <c r="B1236" s="5" t="inlineStr">
        <is>
          <t>bio</t>
        </is>
      </c>
      <c r="C1236" s="5" t="inlineStr">
        <is>
          <t>mac</t>
        </is>
      </c>
      <c r="D1236" s="40">
        <f>INDEX(Inputs!$T$5:$T$132,MATCH($B1236&amp;"|"&amp;$C1236,Inputs!$A$5:$A$132,0))</f>
        <v/>
      </c>
      <c r="E1236" s="40">
        <f>INDEX(Inputs!$K$5:$K$132,MATCH($B1236&amp;"|"&amp;$C1236,Inputs!$A$5:$A$132,0))</f>
        <v/>
      </c>
      <c r="F1236" s="39" t="n"/>
      <c r="G1236" s="39" t="n"/>
      <c r="H1236" s="5">
        <f>INDEX(Variables!$B$5:$B$105,MATCH($A1236,Variables!$A$5:$A$105,0))&amp;IF($C1236="",""," | "&amp;INDEX(Mapping!$B$5:$B$26,MATCH($C1236,Mapping!$A$5:$A$26,0))&amp;" | "&amp;INDEX(Mapping!$B$30:$B$41,MATCH($B1236,Mapping!$A$30:$A$41,0)))</f>
        <v/>
      </c>
      <c r="I1236" s="5">
        <f>INDEX(Variables!$C$5:$C$105,MATCH($A1236,Variables!$A$5:$A$105,0))</f>
        <v/>
      </c>
      <c r="J1236" s="5">
        <f>INDEX(Variables!$E$5:$E$105,MATCH($A1236,Variables!$A$5:$A$105,0))</f>
        <v/>
      </c>
      <c r="K1236" s="25">
        <f>LOWER(Settings!$C$4)&amp;".mit."&amp;$A1236&amp;IF($C1236="","","."&amp;$C1236&amp;"."&amp;$B1236)&amp;IF(INDEX(Variables!$D$5:$D$105,MATCH($A1236,Variables!$A$5:$A$105,0))="","","."&amp;INDEX(Variables!$D$5:$D$105,MATCH($A1236,Variables!$A$5:$A$105,0)))&amp;"."&amp;K$5</f>
        <v/>
      </c>
      <c r="L1236" s="41">
        <f>L$134*$D1236*INDEX(L$117:L$133,$E1236)</f>
        <v/>
      </c>
      <c r="M1236" s="40">
        <f>M$134*$D1236*INDEX(M$117:M$133,$E1236)</f>
        <v/>
      </c>
      <c r="N1236" s="40">
        <f>N$134*$D1236*INDEX(N$117:N$133,$E1236)</f>
        <v/>
      </c>
      <c r="O1236" s="40">
        <f>O$134*$D1236*INDEX(O$117:O$133,$E1236)</f>
        <v/>
      </c>
      <c r="P1236" s="40">
        <f>P$134*$D1236*INDEX(P$117:P$133,$E1236)</f>
        <v/>
      </c>
      <c r="Q1236" s="40">
        <f>Q$134*$D1236*INDEX(Q$117:Q$133,$E1236)</f>
        <v/>
      </c>
      <c r="R1236" s="40">
        <f>R$134*$D1236*INDEX(R$117:R$133,$E1236)</f>
        <v/>
      </c>
      <c r="S1236" s="40">
        <f>S$134*$D1236*INDEX(S$117:S$133,$E1236)</f>
        <v/>
      </c>
      <c r="T1236" s="40">
        <f>T$134*$D1236*INDEX(T$117:T$133,$E1236)</f>
        <v/>
      </c>
      <c r="U1236" s="40">
        <f>U$134*$D1236*INDEX(U$117:U$133,$E1236)</f>
        <v/>
      </c>
      <c r="V1236" s="40">
        <f>V$134*$D1236*INDEX(V$117:V$133,$E1236)</f>
        <v/>
      </c>
      <c r="W1236" s="40">
        <f>W$134*$D1236*INDEX(W$117:W$133,$E1236)</f>
        <v/>
      </c>
      <c r="X1236" s="40">
        <f>X$134*$D1236*INDEX(X$117:X$133,$E1236)</f>
        <v/>
      </c>
      <c r="Y1236" s="40">
        <f>Y$134*$D1236*INDEX(Y$117:Y$133,$E1236)</f>
        <v/>
      </c>
      <c r="Z1236" s="40">
        <f>Z$134*$D1236*INDEX(Z$117:Z$133,$E1236)</f>
        <v/>
      </c>
      <c r="AA1236" s="40">
        <f>AA$134*$D1236*INDEX(AA$117:AA$133,$E1236)</f>
        <v/>
      </c>
      <c r="AB1236" s="40">
        <f>AB$134*$D1236*INDEX(AB$117:AB$133,$E1236)</f>
        <v/>
      </c>
      <c r="AC1236" s="40">
        <f>AC$134*$D1236*INDEX(AC$117:AC$133,$E1236)</f>
        <v/>
      </c>
      <c r="AD1236" s="42">
        <f>ETSCOST(AD$134,$D1236,INDEX(AD$117:AD$133,$E1236))</f>
        <v/>
      </c>
      <c r="AE1236" s="25">
        <f>LOWER(Settings!$C$4)&amp;".mit."&amp;$A1236&amp;IF($C1236="","","."&amp;$C1236&amp;"."&amp;$B1236)&amp;IF(INDEX(Variables!$D$5:$D$105,MATCH($A1236,Variables!$A$5:$A$105,0))="","","."&amp;INDEX(Variables!$D$5:$D$105,MATCH($A1236,Variables!$A$5:$A$105,0)))&amp;"."&amp;AE$5</f>
        <v/>
      </c>
      <c r="AF1236" s="41">
        <f>AF$134*$D1236*INDEX(AF$117:AF$133,$E1236)</f>
        <v/>
      </c>
      <c r="AG1236" s="40">
        <f>AG$134*$D1236*INDEX(AG$117:AG$133,$E1236)</f>
        <v/>
      </c>
      <c r="AH1236" s="40">
        <f>AH$134*$D1236*INDEX(AH$117:AH$133,$E1236)</f>
        <v/>
      </c>
      <c r="AI1236" s="40">
        <f>AI$134*$D1236*INDEX(AI$117:AI$133,$E1236)</f>
        <v/>
      </c>
      <c r="AJ1236" s="40">
        <f>AJ$134*$D1236*INDEX(AJ$117:AJ$133,$E1236)</f>
        <v/>
      </c>
      <c r="AK1236" s="40">
        <f>AK$134*$D1236*INDEX(AK$117:AK$133,$E1236)</f>
        <v/>
      </c>
      <c r="AL1236" s="40">
        <f>AL$134*$D1236*INDEX(AL$117:AL$133,$E1236)</f>
        <v/>
      </c>
      <c r="AM1236" s="40">
        <f>AM$134*$D1236*INDEX(AM$117:AM$133,$E1236)</f>
        <v/>
      </c>
      <c r="AN1236" s="40">
        <f>AN$134*$D1236*INDEX(AN$117:AN$133,$E1236)</f>
        <v/>
      </c>
      <c r="AO1236" s="40">
        <f>AO$134*$D1236*INDEX(AO$117:AO$133,$E1236)</f>
        <v/>
      </c>
      <c r="AP1236" s="40">
        <f>AP$134*$D1236*INDEX(AP$117:AP$133,$E1236)</f>
        <v/>
      </c>
      <c r="AQ1236" s="40">
        <f>AQ$134*$D1236*INDEX(AQ$117:AQ$133,$E1236)</f>
        <v/>
      </c>
      <c r="AR1236" s="40">
        <f>AR$134*$D1236*INDEX(AR$117:AR$133,$E1236)</f>
        <v/>
      </c>
      <c r="AS1236" s="40">
        <f>AS$134*$D1236*INDEX(AS$117:AS$133,$E1236)</f>
        <v/>
      </c>
      <c r="AT1236" s="40">
        <f>AT$134*$D1236*INDEX(AT$117:AT$133,$E1236)</f>
        <v/>
      </c>
      <c r="AU1236" s="40">
        <f>AU$134*$D1236*INDEX(AU$117:AU$133,$E1236)</f>
        <v/>
      </c>
      <c r="AV1236" s="40">
        <f>AV$134*$D1236*INDEX(AV$117:AV$133,$E1236)</f>
        <v/>
      </c>
      <c r="AW1236" s="40">
        <f>AW$134*$D1236*INDEX(AW$117:AW$133,$E1236)</f>
        <v/>
      </c>
      <c r="AX1236" s="42">
        <f>ETSCOST(AX$134,$D1236,INDEX(AX$117:AX$133,$E1236))</f>
        <v/>
      </c>
    </row>
    <row r="1237" hidden="1" outlineLevel="2"/>
    <row r="1238" hidden="1" outlineLevel="2">
      <c r="A1238" s="5" t="inlineStr">
        <is>
          <t>ntx</t>
        </is>
      </c>
      <c r="B1238" s="5" t="inlineStr">
        <is>
          <t>coa</t>
        </is>
      </c>
      <c r="C1238" s="5" t="inlineStr">
        <is>
          <t>mac</t>
        </is>
      </c>
      <c r="D1238" s="40">
        <f>INDEX(Inputs!$L$5:$L$132,MATCH($B1238&amp;"|"&amp;$C1238,Inputs!$A$5:$A$132,0))</f>
        <v/>
      </c>
      <c r="E1238" s="40">
        <f>INDEX(Inputs!$I$5:$I$132,MATCH($B1238&amp;"|"&amp;$C1238,Inputs!$A$5:$A$132,0))</f>
        <v/>
      </c>
      <c r="F1238" s="39" t="n"/>
      <c r="G1238" s="39" t="n"/>
      <c r="H1238" s="5">
        <f>INDEX(Variables!$B$5:$B$105,MATCH($A1238,Variables!$A$5:$A$105,0))&amp;IF($C1238="",""," | "&amp;INDEX(Mapping!$B$5:$B$26,MATCH($C1238,Mapping!$A$5:$A$26,0))&amp;" | "&amp;INDEX(Mapping!$B$30:$B$41,MATCH($B1238,Mapping!$A$30:$A$41,0)))</f>
        <v/>
      </c>
      <c r="I1238" s="5">
        <f>INDEX(Variables!$C$5:$C$105,MATCH($A1238,Variables!$A$5:$A$105,0))</f>
        <v/>
      </c>
      <c r="J1238" s="5">
        <f>INDEX(Variables!$E$5:$E$105,MATCH($A1238,Variables!$A$5:$A$105,0))</f>
        <v/>
      </c>
      <c r="K1238" s="25">
        <f>LOWER(Settings!$C$4)&amp;".mit."&amp;$A1238&amp;IF($C1238="","","."&amp;$C1238&amp;"."&amp;$B1238)&amp;IF(INDEX(Variables!$D$5:$D$105,MATCH($A1238,Variables!$A$5:$A$105,0))="","","."&amp;INDEX(Variables!$D$5:$D$105,MATCH($A1238,Variables!$A$5:$A$105,0)))&amp;"."&amp;K$5</f>
        <v/>
      </c>
      <c r="L1238" s="41">
        <f>INDEX(L$78:L$91,$D1238)/$E1238</f>
        <v/>
      </c>
      <c r="M1238" s="40">
        <f>INDEX(M$78:M$91,$D1238)/$E1238</f>
        <v/>
      </c>
      <c r="N1238" s="40">
        <f>INDEX(N$78:N$91,$D1238)/$E1238</f>
        <v/>
      </c>
      <c r="O1238" s="40">
        <f>INDEX(O$78:O$91,$D1238)/$E1238</f>
        <v/>
      </c>
      <c r="P1238" s="40">
        <f>INDEX(P$78:P$91,$D1238)/$E1238</f>
        <v/>
      </c>
      <c r="Q1238" s="40">
        <f>INDEX(Q$78:Q$91,$D1238)/$E1238</f>
        <v/>
      </c>
      <c r="R1238" s="40">
        <f>INDEX(R$78:R$91,$D1238)/$E1238</f>
        <v/>
      </c>
      <c r="S1238" s="40">
        <f>INDEX(S$78:S$91,$D1238)/$E1238</f>
        <v/>
      </c>
      <c r="T1238" s="40">
        <f>INDEX(T$78:T$91,$D1238)/$E1238</f>
        <v/>
      </c>
      <c r="U1238" s="40">
        <f>INDEX(U$78:U$91,$D1238)/$E1238</f>
        <v/>
      </c>
      <c r="V1238" s="40">
        <f>INDEX(V$78:V$91,$D1238)/$E1238</f>
        <v/>
      </c>
      <c r="W1238" s="40">
        <f>INDEX(W$78:W$91,$D1238)/$E1238</f>
        <v/>
      </c>
      <c r="X1238" s="40">
        <f>INDEX(X$78:X$91,$D1238)/$E1238</f>
        <v/>
      </c>
      <c r="Y1238" s="40">
        <f>INDEX(Y$78:Y$91,$D1238)/$E1238</f>
        <v/>
      </c>
      <c r="Z1238" s="40">
        <f>INDEX(Z$78:Z$91,$D1238)/$E1238</f>
        <v/>
      </c>
      <c r="AA1238" s="40">
        <f>INDEX(AA$78:AA$91,$D1238)/$E1238</f>
        <v/>
      </c>
      <c r="AB1238" s="40">
        <f>INDEX(AB$78:AB$91,$D1238)/$E1238</f>
        <v/>
      </c>
      <c r="AC1238" s="40">
        <f>INDEX(AC$78:AC$91,$D1238)/$E1238</f>
        <v/>
      </c>
      <c r="AD1238" s="42">
        <f>NEWEXCISE(INDEX(AD$78:AD$91,$D1238),$E1238)</f>
        <v/>
      </c>
      <c r="AE1238" s="25">
        <f>LOWER(Settings!$C$4)&amp;".mit."&amp;$A1238&amp;IF($C1238="","","."&amp;$C1238&amp;"."&amp;$B1238)&amp;IF(INDEX(Variables!$D$5:$D$105,MATCH($A1238,Variables!$A$5:$A$105,0))="","","."&amp;INDEX(Variables!$D$5:$D$105,MATCH($A1238,Variables!$A$5:$A$105,0)))&amp;"."&amp;AE$5</f>
        <v/>
      </c>
      <c r="AF1238" s="41">
        <f>INDEX(AF$78:AF$91,$D1238)/$E1238</f>
        <v/>
      </c>
      <c r="AG1238" s="40">
        <f>INDEX(AG$78:AG$91,$D1238)/$E1238</f>
        <v/>
      </c>
      <c r="AH1238" s="40">
        <f>INDEX(AH$78:AH$91,$D1238)/$E1238</f>
        <v/>
      </c>
      <c r="AI1238" s="40">
        <f>INDEX(AI$78:AI$91,$D1238)/$E1238</f>
        <v/>
      </c>
      <c r="AJ1238" s="40">
        <f>INDEX(AJ$78:AJ$91,$D1238)/$E1238</f>
        <v/>
      </c>
      <c r="AK1238" s="40">
        <f>INDEX(AK$78:AK$91,$D1238)/$E1238</f>
        <v/>
      </c>
      <c r="AL1238" s="40">
        <f>INDEX(AL$78:AL$91,$D1238)/$E1238</f>
        <v/>
      </c>
      <c r="AM1238" s="40">
        <f>INDEX(AM$78:AM$91,$D1238)/$E1238</f>
        <v/>
      </c>
      <c r="AN1238" s="40">
        <f>INDEX(AN$78:AN$91,$D1238)/$E1238</f>
        <v/>
      </c>
      <c r="AO1238" s="40">
        <f>INDEX(AO$78:AO$91,$D1238)/$E1238</f>
        <v/>
      </c>
      <c r="AP1238" s="40">
        <f>INDEX(AP$78:AP$91,$D1238)/$E1238</f>
        <v/>
      </c>
      <c r="AQ1238" s="40">
        <f>INDEX(AQ$78:AQ$91,$D1238)/$E1238</f>
        <v/>
      </c>
      <c r="AR1238" s="40">
        <f>INDEX(AR$78:AR$91,$D1238)/$E1238</f>
        <v/>
      </c>
      <c r="AS1238" s="40">
        <f>INDEX(AS$78:AS$91,$D1238)/$E1238</f>
        <v/>
      </c>
      <c r="AT1238" s="40">
        <f>INDEX(AT$78:AT$91,$D1238)/$E1238</f>
        <v/>
      </c>
      <c r="AU1238" s="40">
        <f>INDEX(AU$78:AU$91,$D1238)/$E1238</f>
        <v/>
      </c>
      <c r="AV1238" s="40">
        <f>INDEX(AV$78:AV$91,$D1238)/$E1238</f>
        <v/>
      </c>
      <c r="AW1238" s="40">
        <f>INDEX(AW$78:AW$91,$D1238)/$E1238</f>
        <v/>
      </c>
      <c r="AX1238" s="42">
        <f>NEWEXCISE(INDEX(AX$78:AX$91,$D1238),$E1238)</f>
        <v/>
      </c>
    </row>
    <row r="1239" hidden="1" outlineLevel="2">
      <c r="A1239" s="5" t="inlineStr">
        <is>
          <t>ntx</t>
        </is>
      </c>
      <c r="B1239" s="5" t="inlineStr">
        <is>
          <t>nga</t>
        </is>
      </c>
      <c r="C1239" s="5" t="inlineStr">
        <is>
          <t>mac</t>
        </is>
      </c>
      <c r="D1239" s="40">
        <f>INDEX(Inputs!$L$5:$L$132,MATCH($B1239&amp;"|"&amp;$C1239,Inputs!$A$5:$A$132,0))</f>
        <v/>
      </c>
      <c r="E1239" s="40">
        <f>INDEX(Inputs!$I$5:$I$132,MATCH($B1239&amp;"|"&amp;$C1239,Inputs!$A$5:$A$132,0))</f>
        <v/>
      </c>
      <c r="F1239" s="39" t="n"/>
      <c r="G1239" s="39" t="n"/>
      <c r="H1239" s="5">
        <f>INDEX(Variables!$B$5:$B$105,MATCH($A1239,Variables!$A$5:$A$105,0))&amp;IF($C1239="",""," | "&amp;INDEX(Mapping!$B$5:$B$26,MATCH($C1239,Mapping!$A$5:$A$26,0))&amp;" | "&amp;INDEX(Mapping!$B$30:$B$41,MATCH($B1239,Mapping!$A$30:$A$41,0)))</f>
        <v/>
      </c>
      <c r="I1239" s="5">
        <f>INDEX(Variables!$C$5:$C$105,MATCH($A1239,Variables!$A$5:$A$105,0))</f>
        <v/>
      </c>
      <c r="J1239" s="5">
        <f>INDEX(Variables!$E$5:$E$105,MATCH($A1239,Variables!$A$5:$A$105,0))</f>
        <v/>
      </c>
      <c r="K1239" s="25">
        <f>LOWER(Settings!$C$4)&amp;".mit."&amp;$A1239&amp;IF($C1239="","","."&amp;$C1239&amp;"."&amp;$B1239)&amp;IF(INDEX(Variables!$D$5:$D$105,MATCH($A1239,Variables!$A$5:$A$105,0))="","","."&amp;INDEX(Variables!$D$5:$D$105,MATCH($A1239,Variables!$A$5:$A$105,0)))&amp;"."&amp;K$5</f>
        <v/>
      </c>
      <c r="L1239" s="41">
        <f>INDEX(L$78:L$91,$D1239)/$E1239</f>
        <v/>
      </c>
      <c r="M1239" s="40">
        <f>INDEX(M$78:M$91,$D1239)/$E1239</f>
        <v/>
      </c>
      <c r="N1239" s="40">
        <f>INDEX(N$78:N$91,$D1239)/$E1239</f>
        <v/>
      </c>
      <c r="O1239" s="40">
        <f>INDEX(O$78:O$91,$D1239)/$E1239</f>
        <v/>
      </c>
      <c r="P1239" s="40">
        <f>INDEX(P$78:P$91,$D1239)/$E1239</f>
        <v/>
      </c>
      <c r="Q1239" s="40">
        <f>INDEX(Q$78:Q$91,$D1239)/$E1239</f>
        <v/>
      </c>
      <c r="R1239" s="40">
        <f>INDEX(R$78:R$91,$D1239)/$E1239</f>
        <v/>
      </c>
      <c r="S1239" s="40">
        <f>INDEX(S$78:S$91,$D1239)/$E1239</f>
        <v/>
      </c>
      <c r="T1239" s="40">
        <f>INDEX(T$78:T$91,$D1239)/$E1239</f>
        <v/>
      </c>
      <c r="U1239" s="40">
        <f>INDEX(U$78:U$91,$D1239)/$E1239</f>
        <v/>
      </c>
      <c r="V1239" s="40">
        <f>INDEX(V$78:V$91,$D1239)/$E1239</f>
        <v/>
      </c>
      <c r="W1239" s="40">
        <f>INDEX(W$78:W$91,$D1239)/$E1239</f>
        <v/>
      </c>
      <c r="X1239" s="40">
        <f>INDEX(X$78:X$91,$D1239)/$E1239</f>
        <v/>
      </c>
      <c r="Y1239" s="40">
        <f>INDEX(Y$78:Y$91,$D1239)/$E1239</f>
        <v/>
      </c>
      <c r="Z1239" s="40">
        <f>INDEX(Z$78:Z$91,$D1239)/$E1239</f>
        <v/>
      </c>
      <c r="AA1239" s="40">
        <f>INDEX(AA$78:AA$91,$D1239)/$E1239</f>
        <v/>
      </c>
      <c r="AB1239" s="40">
        <f>INDEX(AB$78:AB$91,$D1239)/$E1239</f>
        <v/>
      </c>
      <c r="AC1239" s="40">
        <f>INDEX(AC$78:AC$91,$D1239)/$E1239</f>
        <v/>
      </c>
      <c r="AD1239" s="42">
        <f>NEWEXCISE(INDEX(AD$78:AD$91,$D1239),$E1239)</f>
        <v/>
      </c>
      <c r="AE1239" s="25">
        <f>LOWER(Settings!$C$4)&amp;".mit."&amp;$A1239&amp;IF($C1239="","","."&amp;$C1239&amp;"."&amp;$B1239)&amp;IF(INDEX(Variables!$D$5:$D$105,MATCH($A1239,Variables!$A$5:$A$105,0))="","","."&amp;INDEX(Variables!$D$5:$D$105,MATCH($A1239,Variables!$A$5:$A$105,0)))&amp;"."&amp;AE$5</f>
        <v/>
      </c>
      <c r="AF1239" s="41">
        <f>INDEX(AF$78:AF$91,$D1239)/$E1239</f>
        <v/>
      </c>
      <c r="AG1239" s="40">
        <f>INDEX(AG$78:AG$91,$D1239)/$E1239</f>
        <v/>
      </c>
      <c r="AH1239" s="40">
        <f>INDEX(AH$78:AH$91,$D1239)/$E1239</f>
        <v/>
      </c>
      <c r="AI1239" s="40">
        <f>INDEX(AI$78:AI$91,$D1239)/$E1239</f>
        <v/>
      </c>
      <c r="AJ1239" s="40">
        <f>INDEX(AJ$78:AJ$91,$D1239)/$E1239</f>
        <v/>
      </c>
      <c r="AK1239" s="40">
        <f>INDEX(AK$78:AK$91,$D1239)/$E1239</f>
        <v/>
      </c>
      <c r="AL1239" s="40">
        <f>INDEX(AL$78:AL$91,$D1239)/$E1239</f>
        <v/>
      </c>
      <c r="AM1239" s="40">
        <f>INDEX(AM$78:AM$91,$D1239)/$E1239</f>
        <v/>
      </c>
      <c r="AN1239" s="40">
        <f>INDEX(AN$78:AN$91,$D1239)/$E1239</f>
        <v/>
      </c>
      <c r="AO1239" s="40">
        <f>INDEX(AO$78:AO$91,$D1239)/$E1239</f>
        <v/>
      </c>
      <c r="AP1239" s="40">
        <f>INDEX(AP$78:AP$91,$D1239)/$E1239</f>
        <v/>
      </c>
      <c r="AQ1239" s="40">
        <f>INDEX(AQ$78:AQ$91,$D1239)/$E1239</f>
        <v/>
      </c>
      <c r="AR1239" s="40">
        <f>INDEX(AR$78:AR$91,$D1239)/$E1239</f>
        <v/>
      </c>
      <c r="AS1239" s="40">
        <f>INDEX(AS$78:AS$91,$D1239)/$E1239</f>
        <v/>
      </c>
      <c r="AT1239" s="40">
        <f>INDEX(AT$78:AT$91,$D1239)/$E1239</f>
        <v/>
      </c>
      <c r="AU1239" s="40">
        <f>INDEX(AU$78:AU$91,$D1239)/$E1239</f>
        <v/>
      </c>
      <c r="AV1239" s="40">
        <f>INDEX(AV$78:AV$91,$D1239)/$E1239</f>
        <v/>
      </c>
      <c r="AW1239" s="40">
        <f>INDEX(AW$78:AW$91,$D1239)/$E1239</f>
        <v/>
      </c>
      <c r="AX1239" s="42">
        <f>NEWEXCISE(INDEX(AX$78:AX$91,$D1239),$E1239)</f>
        <v/>
      </c>
    </row>
    <row r="1240" hidden="1" outlineLevel="2">
      <c r="A1240" s="5" t="inlineStr">
        <is>
          <t>ntx</t>
        </is>
      </c>
      <c r="B1240" s="5" t="inlineStr">
        <is>
          <t>gso</t>
        </is>
      </c>
      <c r="C1240" s="5" t="inlineStr">
        <is>
          <t>mac</t>
        </is>
      </c>
      <c r="D1240" s="40">
        <f>INDEX(Inputs!$L$5:$L$132,MATCH($B1240&amp;"|"&amp;$C1240,Inputs!$A$5:$A$132,0))</f>
        <v/>
      </c>
      <c r="E1240" s="40">
        <f>INDEX(Inputs!$I$5:$I$132,MATCH($B1240&amp;"|"&amp;$C1240,Inputs!$A$5:$A$132,0))</f>
        <v/>
      </c>
      <c r="F1240" s="39" t="n"/>
      <c r="G1240" s="39" t="n"/>
      <c r="H1240" s="5">
        <f>INDEX(Variables!$B$5:$B$105,MATCH($A1240,Variables!$A$5:$A$105,0))&amp;IF($C1240="",""," | "&amp;INDEX(Mapping!$B$5:$B$26,MATCH($C1240,Mapping!$A$5:$A$26,0))&amp;" | "&amp;INDEX(Mapping!$B$30:$B$41,MATCH($B1240,Mapping!$A$30:$A$41,0)))</f>
        <v/>
      </c>
      <c r="I1240" s="5">
        <f>INDEX(Variables!$C$5:$C$105,MATCH($A1240,Variables!$A$5:$A$105,0))</f>
        <v/>
      </c>
      <c r="J1240" s="5">
        <f>INDEX(Variables!$E$5:$E$105,MATCH($A1240,Variables!$A$5:$A$105,0))</f>
        <v/>
      </c>
      <c r="K1240" s="25">
        <f>LOWER(Settings!$C$4)&amp;".mit."&amp;$A1240&amp;IF($C1240="","","."&amp;$C1240&amp;"."&amp;$B1240)&amp;IF(INDEX(Variables!$D$5:$D$105,MATCH($A1240,Variables!$A$5:$A$105,0))="","","."&amp;INDEX(Variables!$D$5:$D$105,MATCH($A1240,Variables!$A$5:$A$105,0)))&amp;"."&amp;K$5</f>
        <v/>
      </c>
      <c r="L1240" s="41">
        <f>INDEX(L$78:L$91,$D1240)/$E1240</f>
        <v/>
      </c>
      <c r="M1240" s="40">
        <f>INDEX(M$78:M$91,$D1240)/$E1240</f>
        <v/>
      </c>
      <c r="N1240" s="40">
        <f>INDEX(N$78:N$91,$D1240)/$E1240</f>
        <v/>
      </c>
      <c r="O1240" s="40">
        <f>INDEX(O$78:O$91,$D1240)/$E1240</f>
        <v/>
      </c>
      <c r="P1240" s="40">
        <f>INDEX(P$78:P$91,$D1240)/$E1240</f>
        <v/>
      </c>
      <c r="Q1240" s="40">
        <f>INDEX(Q$78:Q$91,$D1240)/$E1240</f>
        <v/>
      </c>
      <c r="R1240" s="40">
        <f>INDEX(R$78:R$91,$D1240)/$E1240</f>
        <v/>
      </c>
      <c r="S1240" s="40">
        <f>INDEX(S$78:S$91,$D1240)/$E1240</f>
        <v/>
      </c>
      <c r="T1240" s="40">
        <f>INDEX(T$78:T$91,$D1240)/$E1240</f>
        <v/>
      </c>
      <c r="U1240" s="40">
        <f>INDEX(U$78:U$91,$D1240)/$E1240</f>
        <v/>
      </c>
      <c r="V1240" s="40">
        <f>INDEX(V$78:V$91,$D1240)/$E1240</f>
        <v/>
      </c>
      <c r="W1240" s="40">
        <f>INDEX(W$78:W$91,$D1240)/$E1240</f>
        <v/>
      </c>
      <c r="X1240" s="40">
        <f>INDEX(X$78:X$91,$D1240)/$E1240</f>
        <v/>
      </c>
      <c r="Y1240" s="40">
        <f>INDEX(Y$78:Y$91,$D1240)/$E1240</f>
        <v/>
      </c>
      <c r="Z1240" s="40">
        <f>INDEX(Z$78:Z$91,$D1240)/$E1240</f>
        <v/>
      </c>
      <c r="AA1240" s="40">
        <f>INDEX(AA$78:AA$91,$D1240)/$E1240</f>
        <v/>
      </c>
      <c r="AB1240" s="40">
        <f>INDEX(AB$78:AB$91,$D1240)/$E1240</f>
        <v/>
      </c>
      <c r="AC1240" s="40">
        <f>INDEX(AC$78:AC$91,$D1240)/$E1240</f>
        <v/>
      </c>
      <c r="AD1240" s="42">
        <f>NEWEXCISE(INDEX(AD$78:AD$91,$D1240),$E1240)</f>
        <v/>
      </c>
      <c r="AE1240" s="25">
        <f>LOWER(Settings!$C$4)&amp;".mit."&amp;$A1240&amp;IF($C1240="","","."&amp;$C1240&amp;"."&amp;$B1240)&amp;IF(INDEX(Variables!$D$5:$D$105,MATCH($A1240,Variables!$A$5:$A$105,0))="","","."&amp;INDEX(Variables!$D$5:$D$105,MATCH($A1240,Variables!$A$5:$A$105,0)))&amp;"."&amp;AE$5</f>
        <v/>
      </c>
      <c r="AF1240" s="41">
        <f>INDEX(AF$78:AF$91,$D1240)/$E1240</f>
        <v/>
      </c>
      <c r="AG1240" s="40">
        <f>INDEX(AG$78:AG$91,$D1240)/$E1240</f>
        <v/>
      </c>
      <c r="AH1240" s="40">
        <f>INDEX(AH$78:AH$91,$D1240)/$E1240</f>
        <v/>
      </c>
      <c r="AI1240" s="40">
        <f>INDEX(AI$78:AI$91,$D1240)/$E1240</f>
        <v/>
      </c>
      <c r="AJ1240" s="40">
        <f>INDEX(AJ$78:AJ$91,$D1240)/$E1240</f>
        <v/>
      </c>
      <c r="AK1240" s="40">
        <f>INDEX(AK$78:AK$91,$D1240)/$E1240</f>
        <v/>
      </c>
      <c r="AL1240" s="40">
        <f>INDEX(AL$78:AL$91,$D1240)/$E1240</f>
        <v/>
      </c>
      <c r="AM1240" s="40">
        <f>INDEX(AM$78:AM$91,$D1240)/$E1240</f>
        <v/>
      </c>
      <c r="AN1240" s="40">
        <f>INDEX(AN$78:AN$91,$D1240)/$E1240</f>
        <v/>
      </c>
      <c r="AO1240" s="40">
        <f>INDEX(AO$78:AO$91,$D1240)/$E1240</f>
        <v/>
      </c>
      <c r="AP1240" s="40">
        <f>INDEX(AP$78:AP$91,$D1240)/$E1240</f>
        <v/>
      </c>
      <c r="AQ1240" s="40">
        <f>INDEX(AQ$78:AQ$91,$D1240)/$E1240</f>
        <v/>
      </c>
      <c r="AR1240" s="40">
        <f>INDEX(AR$78:AR$91,$D1240)/$E1240</f>
        <v/>
      </c>
      <c r="AS1240" s="40">
        <f>INDEX(AS$78:AS$91,$D1240)/$E1240</f>
        <v/>
      </c>
      <c r="AT1240" s="40">
        <f>INDEX(AT$78:AT$91,$D1240)/$E1240</f>
        <v/>
      </c>
      <c r="AU1240" s="40">
        <f>INDEX(AU$78:AU$91,$D1240)/$E1240</f>
        <v/>
      </c>
      <c r="AV1240" s="40">
        <f>INDEX(AV$78:AV$91,$D1240)/$E1240</f>
        <v/>
      </c>
      <c r="AW1240" s="40">
        <f>INDEX(AW$78:AW$91,$D1240)/$E1240</f>
        <v/>
      </c>
      <c r="AX1240" s="42">
        <f>NEWEXCISE(INDEX(AX$78:AX$91,$D1240),$E1240)</f>
        <v/>
      </c>
    </row>
    <row r="1241" hidden="1" outlineLevel="2">
      <c r="A1241" s="5" t="inlineStr">
        <is>
          <t>ntx</t>
        </is>
      </c>
      <c r="B1241" s="5" t="inlineStr">
        <is>
          <t>die</t>
        </is>
      </c>
      <c r="C1241" s="5" t="inlineStr">
        <is>
          <t>mac</t>
        </is>
      </c>
      <c r="D1241" s="40">
        <f>INDEX(Inputs!$L$5:$L$132,MATCH($B1241&amp;"|"&amp;$C1241,Inputs!$A$5:$A$132,0))</f>
        <v/>
      </c>
      <c r="E1241" s="40">
        <f>INDEX(Inputs!$I$5:$I$132,MATCH($B1241&amp;"|"&amp;$C1241,Inputs!$A$5:$A$132,0))</f>
        <v/>
      </c>
      <c r="F1241" s="39" t="n"/>
      <c r="G1241" s="39" t="n"/>
      <c r="H1241" s="5">
        <f>INDEX(Variables!$B$5:$B$105,MATCH($A1241,Variables!$A$5:$A$105,0))&amp;IF($C1241="",""," | "&amp;INDEX(Mapping!$B$5:$B$26,MATCH($C1241,Mapping!$A$5:$A$26,0))&amp;" | "&amp;INDEX(Mapping!$B$30:$B$41,MATCH($B1241,Mapping!$A$30:$A$41,0)))</f>
        <v/>
      </c>
      <c r="I1241" s="5">
        <f>INDEX(Variables!$C$5:$C$105,MATCH($A1241,Variables!$A$5:$A$105,0))</f>
        <v/>
      </c>
      <c r="J1241" s="5">
        <f>INDEX(Variables!$E$5:$E$105,MATCH($A1241,Variables!$A$5:$A$105,0))</f>
        <v/>
      </c>
      <c r="K1241" s="25">
        <f>LOWER(Settings!$C$4)&amp;".mit."&amp;$A1241&amp;IF($C1241="","","."&amp;$C1241&amp;"."&amp;$B1241)&amp;IF(INDEX(Variables!$D$5:$D$105,MATCH($A1241,Variables!$A$5:$A$105,0))="","","."&amp;INDEX(Variables!$D$5:$D$105,MATCH($A1241,Variables!$A$5:$A$105,0)))&amp;"."&amp;K$5</f>
        <v/>
      </c>
      <c r="L1241" s="41">
        <f>INDEX(L$78:L$91,$D1241)/$E1241</f>
        <v/>
      </c>
      <c r="M1241" s="40">
        <f>INDEX(M$78:M$91,$D1241)/$E1241</f>
        <v/>
      </c>
      <c r="N1241" s="40">
        <f>INDEX(N$78:N$91,$D1241)/$E1241</f>
        <v/>
      </c>
      <c r="O1241" s="40">
        <f>INDEX(O$78:O$91,$D1241)/$E1241</f>
        <v/>
      </c>
      <c r="P1241" s="40">
        <f>INDEX(P$78:P$91,$D1241)/$E1241</f>
        <v/>
      </c>
      <c r="Q1241" s="40">
        <f>INDEX(Q$78:Q$91,$D1241)/$E1241</f>
        <v/>
      </c>
      <c r="R1241" s="40">
        <f>INDEX(R$78:R$91,$D1241)/$E1241</f>
        <v/>
      </c>
      <c r="S1241" s="40">
        <f>INDEX(S$78:S$91,$D1241)/$E1241</f>
        <v/>
      </c>
      <c r="T1241" s="40">
        <f>INDEX(T$78:T$91,$D1241)/$E1241</f>
        <v/>
      </c>
      <c r="U1241" s="40">
        <f>INDEX(U$78:U$91,$D1241)/$E1241</f>
        <v/>
      </c>
      <c r="V1241" s="40">
        <f>INDEX(V$78:V$91,$D1241)/$E1241</f>
        <v/>
      </c>
      <c r="W1241" s="40">
        <f>INDEX(W$78:W$91,$D1241)/$E1241</f>
        <v/>
      </c>
      <c r="X1241" s="40">
        <f>INDEX(X$78:X$91,$D1241)/$E1241</f>
        <v/>
      </c>
      <c r="Y1241" s="40">
        <f>INDEX(Y$78:Y$91,$D1241)/$E1241</f>
        <v/>
      </c>
      <c r="Z1241" s="40">
        <f>INDEX(Z$78:Z$91,$D1241)/$E1241</f>
        <v/>
      </c>
      <c r="AA1241" s="40">
        <f>INDEX(AA$78:AA$91,$D1241)/$E1241</f>
        <v/>
      </c>
      <c r="AB1241" s="40">
        <f>INDEX(AB$78:AB$91,$D1241)/$E1241</f>
        <v/>
      </c>
      <c r="AC1241" s="40">
        <f>INDEX(AC$78:AC$91,$D1241)/$E1241</f>
        <v/>
      </c>
      <c r="AD1241" s="42">
        <f>NEWEXCISE(INDEX(AD$78:AD$91,$D1241),$E1241)</f>
        <v/>
      </c>
      <c r="AE1241" s="25">
        <f>LOWER(Settings!$C$4)&amp;".mit."&amp;$A1241&amp;IF($C1241="","","."&amp;$C1241&amp;"."&amp;$B1241)&amp;IF(INDEX(Variables!$D$5:$D$105,MATCH($A1241,Variables!$A$5:$A$105,0))="","","."&amp;INDEX(Variables!$D$5:$D$105,MATCH($A1241,Variables!$A$5:$A$105,0)))&amp;"."&amp;AE$5</f>
        <v/>
      </c>
      <c r="AF1241" s="41">
        <f>INDEX(AF$78:AF$91,$D1241)/$E1241</f>
        <v/>
      </c>
      <c r="AG1241" s="40">
        <f>INDEX(AG$78:AG$91,$D1241)/$E1241</f>
        <v/>
      </c>
      <c r="AH1241" s="40">
        <f>INDEX(AH$78:AH$91,$D1241)/$E1241</f>
        <v/>
      </c>
      <c r="AI1241" s="40">
        <f>INDEX(AI$78:AI$91,$D1241)/$E1241</f>
        <v/>
      </c>
      <c r="AJ1241" s="40">
        <f>INDEX(AJ$78:AJ$91,$D1241)/$E1241</f>
        <v/>
      </c>
      <c r="AK1241" s="40">
        <f>INDEX(AK$78:AK$91,$D1241)/$E1241</f>
        <v/>
      </c>
      <c r="AL1241" s="40">
        <f>INDEX(AL$78:AL$91,$D1241)/$E1241</f>
        <v/>
      </c>
      <c r="AM1241" s="40">
        <f>INDEX(AM$78:AM$91,$D1241)/$E1241</f>
        <v/>
      </c>
      <c r="AN1241" s="40">
        <f>INDEX(AN$78:AN$91,$D1241)/$E1241</f>
        <v/>
      </c>
      <c r="AO1241" s="40">
        <f>INDEX(AO$78:AO$91,$D1241)/$E1241</f>
        <v/>
      </c>
      <c r="AP1241" s="40">
        <f>INDEX(AP$78:AP$91,$D1241)/$E1241</f>
        <v/>
      </c>
      <c r="AQ1241" s="40">
        <f>INDEX(AQ$78:AQ$91,$D1241)/$E1241</f>
        <v/>
      </c>
      <c r="AR1241" s="40">
        <f>INDEX(AR$78:AR$91,$D1241)/$E1241</f>
        <v/>
      </c>
      <c r="AS1241" s="40">
        <f>INDEX(AS$78:AS$91,$D1241)/$E1241</f>
        <v/>
      </c>
      <c r="AT1241" s="40">
        <f>INDEX(AT$78:AT$91,$D1241)/$E1241</f>
        <v/>
      </c>
      <c r="AU1241" s="40">
        <f>INDEX(AU$78:AU$91,$D1241)/$E1241</f>
        <v/>
      </c>
      <c r="AV1241" s="40">
        <f>INDEX(AV$78:AV$91,$D1241)/$E1241</f>
        <v/>
      </c>
      <c r="AW1241" s="40">
        <f>INDEX(AW$78:AW$91,$D1241)/$E1241</f>
        <v/>
      </c>
      <c r="AX1241" s="42">
        <f>NEWEXCISE(INDEX(AX$78:AX$91,$D1241),$E1241)</f>
        <v/>
      </c>
    </row>
    <row r="1242" hidden="1" outlineLevel="2">
      <c r="A1242" s="5" t="inlineStr">
        <is>
          <t>ntx</t>
        </is>
      </c>
      <c r="B1242" s="5" t="inlineStr">
        <is>
          <t>lpg</t>
        </is>
      </c>
      <c r="C1242" s="5" t="inlineStr">
        <is>
          <t>mac</t>
        </is>
      </c>
      <c r="D1242" s="40">
        <f>INDEX(Inputs!$L$5:$L$132,MATCH($B1242&amp;"|"&amp;$C1242,Inputs!$A$5:$A$132,0))</f>
        <v/>
      </c>
      <c r="E1242" s="40">
        <f>INDEX(Inputs!$I$5:$I$132,MATCH($B1242&amp;"|"&amp;$C1242,Inputs!$A$5:$A$132,0))</f>
        <v/>
      </c>
      <c r="F1242" s="39" t="n"/>
      <c r="G1242" s="39" t="n"/>
      <c r="H1242" s="5">
        <f>INDEX(Variables!$B$5:$B$105,MATCH($A1242,Variables!$A$5:$A$105,0))&amp;IF($C1242="",""," | "&amp;INDEX(Mapping!$B$5:$B$26,MATCH($C1242,Mapping!$A$5:$A$26,0))&amp;" | "&amp;INDEX(Mapping!$B$30:$B$41,MATCH($B1242,Mapping!$A$30:$A$41,0)))</f>
        <v/>
      </c>
      <c r="I1242" s="5">
        <f>INDEX(Variables!$C$5:$C$105,MATCH($A1242,Variables!$A$5:$A$105,0))</f>
        <v/>
      </c>
      <c r="J1242" s="5">
        <f>INDEX(Variables!$E$5:$E$105,MATCH($A1242,Variables!$A$5:$A$105,0))</f>
        <v/>
      </c>
      <c r="K1242" s="25">
        <f>LOWER(Settings!$C$4)&amp;".mit."&amp;$A1242&amp;IF($C1242="","","."&amp;$C1242&amp;"."&amp;$B1242)&amp;IF(INDEX(Variables!$D$5:$D$105,MATCH($A1242,Variables!$A$5:$A$105,0))="","","."&amp;INDEX(Variables!$D$5:$D$105,MATCH($A1242,Variables!$A$5:$A$105,0)))&amp;"."&amp;K$5</f>
        <v/>
      </c>
      <c r="L1242" s="41">
        <f>INDEX(L$78:L$91,$D1242)/$E1242</f>
        <v/>
      </c>
      <c r="M1242" s="40">
        <f>INDEX(M$78:M$91,$D1242)/$E1242</f>
        <v/>
      </c>
      <c r="N1242" s="40">
        <f>INDEX(N$78:N$91,$D1242)/$E1242</f>
        <v/>
      </c>
      <c r="O1242" s="40">
        <f>INDEX(O$78:O$91,$D1242)/$E1242</f>
        <v/>
      </c>
      <c r="P1242" s="40">
        <f>INDEX(P$78:P$91,$D1242)/$E1242</f>
        <v/>
      </c>
      <c r="Q1242" s="40">
        <f>INDEX(Q$78:Q$91,$D1242)/$E1242</f>
        <v/>
      </c>
      <c r="R1242" s="40">
        <f>INDEX(R$78:R$91,$D1242)/$E1242</f>
        <v/>
      </c>
      <c r="S1242" s="40">
        <f>INDEX(S$78:S$91,$D1242)/$E1242</f>
        <v/>
      </c>
      <c r="T1242" s="40">
        <f>INDEX(T$78:T$91,$D1242)/$E1242</f>
        <v/>
      </c>
      <c r="U1242" s="40">
        <f>INDEX(U$78:U$91,$D1242)/$E1242</f>
        <v/>
      </c>
      <c r="V1242" s="40">
        <f>INDEX(V$78:V$91,$D1242)/$E1242</f>
        <v/>
      </c>
      <c r="W1242" s="40">
        <f>INDEX(W$78:W$91,$D1242)/$E1242</f>
        <v/>
      </c>
      <c r="X1242" s="40">
        <f>INDEX(X$78:X$91,$D1242)/$E1242</f>
        <v/>
      </c>
      <c r="Y1242" s="40">
        <f>INDEX(Y$78:Y$91,$D1242)/$E1242</f>
        <v/>
      </c>
      <c r="Z1242" s="40">
        <f>INDEX(Z$78:Z$91,$D1242)/$E1242</f>
        <v/>
      </c>
      <c r="AA1242" s="40">
        <f>INDEX(AA$78:AA$91,$D1242)/$E1242</f>
        <v/>
      </c>
      <c r="AB1242" s="40">
        <f>INDEX(AB$78:AB$91,$D1242)/$E1242</f>
        <v/>
      </c>
      <c r="AC1242" s="40">
        <f>INDEX(AC$78:AC$91,$D1242)/$E1242</f>
        <v/>
      </c>
      <c r="AD1242" s="42">
        <f>NEWEXCISE(INDEX(AD$78:AD$91,$D1242),$E1242)</f>
        <v/>
      </c>
      <c r="AE1242" s="25">
        <f>LOWER(Settings!$C$4)&amp;".mit."&amp;$A1242&amp;IF($C1242="","","."&amp;$C1242&amp;"."&amp;$B1242)&amp;IF(INDEX(Variables!$D$5:$D$105,MATCH($A1242,Variables!$A$5:$A$105,0))="","","."&amp;INDEX(Variables!$D$5:$D$105,MATCH($A1242,Variables!$A$5:$A$105,0)))&amp;"."&amp;AE$5</f>
        <v/>
      </c>
      <c r="AF1242" s="41">
        <f>INDEX(AF$78:AF$91,$D1242)/$E1242</f>
        <v/>
      </c>
      <c r="AG1242" s="40">
        <f>INDEX(AG$78:AG$91,$D1242)/$E1242</f>
        <v/>
      </c>
      <c r="AH1242" s="40">
        <f>INDEX(AH$78:AH$91,$D1242)/$E1242</f>
        <v/>
      </c>
      <c r="AI1242" s="40">
        <f>INDEX(AI$78:AI$91,$D1242)/$E1242</f>
        <v/>
      </c>
      <c r="AJ1242" s="40">
        <f>INDEX(AJ$78:AJ$91,$D1242)/$E1242</f>
        <v/>
      </c>
      <c r="AK1242" s="40">
        <f>INDEX(AK$78:AK$91,$D1242)/$E1242</f>
        <v/>
      </c>
      <c r="AL1242" s="40">
        <f>INDEX(AL$78:AL$91,$D1242)/$E1242</f>
        <v/>
      </c>
      <c r="AM1242" s="40">
        <f>INDEX(AM$78:AM$91,$D1242)/$E1242</f>
        <v/>
      </c>
      <c r="AN1242" s="40">
        <f>INDEX(AN$78:AN$91,$D1242)/$E1242</f>
        <v/>
      </c>
      <c r="AO1242" s="40">
        <f>INDEX(AO$78:AO$91,$D1242)/$E1242</f>
        <v/>
      </c>
      <c r="AP1242" s="40">
        <f>INDEX(AP$78:AP$91,$D1242)/$E1242</f>
        <v/>
      </c>
      <c r="AQ1242" s="40">
        <f>INDEX(AQ$78:AQ$91,$D1242)/$E1242</f>
        <v/>
      </c>
      <c r="AR1242" s="40">
        <f>INDEX(AR$78:AR$91,$D1242)/$E1242</f>
        <v/>
      </c>
      <c r="AS1242" s="40">
        <f>INDEX(AS$78:AS$91,$D1242)/$E1242</f>
        <v/>
      </c>
      <c r="AT1242" s="40">
        <f>INDEX(AT$78:AT$91,$D1242)/$E1242</f>
        <v/>
      </c>
      <c r="AU1242" s="40">
        <f>INDEX(AU$78:AU$91,$D1242)/$E1242</f>
        <v/>
      </c>
      <c r="AV1242" s="40">
        <f>INDEX(AV$78:AV$91,$D1242)/$E1242</f>
        <v/>
      </c>
      <c r="AW1242" s="40">
        <f>INDEX(AW$78:AW$91,$D1242)/$E1242</f>
        <v/>
      </c>
      <c r="AX1242" s="42">
        <f>NEWEXCISE(INDEX(AX$78:AX$91,$D1242),$E1242)</f>
        <v/>
      </c>
    </row>
    <row r="1243" hidden="1" outlineLevel="2">
      <c r="A1243" s="5" t="inlineStr">
        <is>
          <t>ntx</t>
        </is>
      </c>
      <c r="B1243" s="5" t="inlineStr">
        <is>
          <t>ker</t>
        </is>
      </c>
      <c r="C1243" s="5" t="inlineStr">
        <is>
          <t>mac</t>
        </is>
      </c>
      <c r="D1243" s="40">
        <f>INDEX(Inputs!$L$5:$L$132,MATCH($B1243&amp;"|"&amp;$C1243,Inputs!$A$5:$A$132,0))</f>
        <v/>
      </c>
      <c r="E1243" s="40">
        <f>INDEX(Inputs!$I$5:$I$132,MATCH($B1243&amp;"|"&amp;$C1243,Inputs!$A$5:$A$132,0))</f>
        <v/>
      </c>
      <c r="F1243" s="39" t="n"/>
      <c r="G1243" s="39" t="n"/>
      <c r="H1243" s="5">
        <f>INDEX(Variables!$B$5:$B$105,MATCH($A1243,Variables!$A$5:$A$105,0))&amp;IF($C1243="",""," | "&amp;INDEX(Mapping!$B$5:$B$26,MATCH($C1243,Mapping!$A$5:$A$26,0))&amp;" | "&amp;INDEX(Mapping!$B$30:$B$41,MATCH($B1243,Mapping!$A$30:$A$41,0)))</f>
        <v/>
      </c>
      <c r="I1243" s="5">
        <f>INDEX(Variables!$C$5:$C$105,MATCH($A1243,Variables!$A$5:$A$105,0))</f>
        <v/>
      </c>
      <c r="J1243" s="5">
        <f>INDEX(Variables!$E$5:$E$105,MATCH($A1243,Variables!$A$5:$A$105,0))</f>
        <v/>
      </c>
      <c r="K1243" s="25">
        <f>LOWER(Settings!$C$4)&amp;".mit."&amp;$A1243&amp;IF($C1243="","","."&amp;$C1243&amp;"."&amp;$B1243)&amp;IF(INDEX(Variables!$D$5:$D$105,MATCH($A1243,Variables!$A$5:$A$105,0))="","","."&amp;INDEX(Variables!$D$5:$D$105,MATCH($A1243,Variables!$A$5:$A$105,0)))&amp;"."&amp;K$5</f>
        <v/>
      </c>
      <c r="L1243" s="41">
        <f>INDEX(L$78:L$91,$D1243)/$E1243</f>
        <v/>
      </c>
      <c r="M1243" s="40">
        <f>INDEX(M$78:M$91,$D1243)/$E1243</f>
        <v/>
      </c>
      <c r="N1243" s="40">
        <f>INDEX(N$78:N$91,$D1243)/$E1243</f>
        <v/>
      </c>
      <c r="O1243" s="40">
        <f>INDEX(O$78:O$91,$D1243)/$E1243</f>
        <v/>
      </c>
      <c r="P1243" s="40">
        <f>INDEX(P$78:P$91,$D1243)/$E1243</f>
        <v/>
      </c>
      <c r="Q1243" s="40">
        <f>INDEX(Q$78:Q$91,$D1243)/$E1243</f>
        <v/>
      </c>
      <c r="R1243" s="40">
        <f>INDEX(R$78:R$91,$D1243)/$E1243</f>
        <v/>
      </c>
      <c r="S1243" s="40">
        <f>INDEX(S$78:S$91,$D1243)/$E1243</f>
        <v/>
      </c>
      <c r="T1243" s="40">
        <f>INDEX(T$78:T$91,$D1243)/$E1243</f>
        <v/>
      </c>
      <c r="U1243" s="40">
        <f>INDEX(U$78:U$91,$D1243)/$E1243</f>
        <v/>
      </c>
      <c r="V1243" s="40">
        <f>INDEX(V$78:V$91,$D1243)/$E1243</f>
        <v/>
      </c>
      <c r="W1243" s="40">
        <f>INDEX(W$78:W$91,$D1243)/$E1243</f>
        <v/>
      </c>
      <c r="X1243" s="40">
        <f>INDEX(X$78:X$91,$D1243)/$E1243</f>
        <v/>
      </c>
      <c r="Y1243" s="40">
        <f>INDEX(Y$78:Y$91,$D1243)/$E1243</f>
        <v/>
      </c>
      <c r="Z1243" s="40">
        <f>INDEX(Z$78:Z$91,$D1243)/$E1243</f>
        <v/>
      </c>
      <c r="AA1243" s="40">
        <f>INDEX(AA$78:AA$91,$D1243)/$E1243</f>
        <v/>
      </c>
      <c r="AB1243" s="40">
        <f>INDEX(AB$78:AB$91,$D1243)/$E1243</f>
        <v/>
      </c>
      <c r="AC1243" s="40">
        <f>INDEX(AC$78:AC$91,$D1243)/$E1243</f>
        <v/>
      </c>
      <c r="AD1243" s="42">
        <f>NEWEXCISE(INDEX(AD$78:AD$91,$D1243),$E1243)</f>
        <v/>
      </c>
      <c r="AE1243" s="25">
        <f>LOWER(Settings!$C$4)&amp;".mit."&amp;$A1243&amp;IF($C1243="","","."&amp;$C1243&amp;"."&amp;$B1243)&amp;IF(INDEX(Variables!$D$5:$D$105,MATCH($A1243,Variables!$A$5:$A$105,0))="","","."&amp;INDEX(Variables!$D$5:$D$105,MATCH($A1243,Variables!$A$5:$A$105,0)))&amp;"."&amp;AE$5</f>
        <v/>
      </c>
      <c r="AF1243" s="41">
        <f>INDEX(AF$78:AF$91,$D1243)/$E1243</f>
        <v/>
      </c>
      <c r="AG1243" s="40">
        <f>INDEX(AG$78:AG$91,$D1243)/$E1243</f>
        <v/>
      </c>
      <c r="AH1243" s="40">
        <f>INDEX(AH$78:AH$91,$D1243)/$E1243</f>
        <v/>
      </c>
      <c r="AI1243" s="40">
        <f>INDEX(AI$78:AI$91,$D1243)/$E1243</f>
        <v/>
      </c>
      <c r="AJ1243" s="40">
        <f>INDEX(AJ$78:AJ$91,$D1243)/$E1243</f>
        <v/>
      </c>
      <c r="AK1243" s="40">
        <f>INDEX(AK$78:AK$91,$D1243)/$E1243</f>
        <v/>
      </c>
      <c r="AL1243" s="40">
        <f>INDEX(AL$78:AL$91,$D1243)/$E1243</f>
        <v/>
      </c>
      <c r="AM1243" s="40">
        <f>INDEX(AM$78:AM$91,$D1243)/$E1243</f>
        <v/>
      </c>
      <c r="AN1243" s="40">
        <f>INDEX(AN$78:AN$91,$D1243)/$E1243</f>
        <v/>
      </c>
      <c r="AO1243" s="40">
        <f>INDEX(AO$78:AO$91,$D1243)/$E1243</f>
        <v/>
      </c>
      <c r="AP1243" s="40">
        <f>INDEX(AP$78:AP$91,$D1243)/$E1243</f>
        <v/>
      </c>
      <c r="AQ1243" s="40">
        <f>INDEX(AQ$78:AQ$91,$D1243)/$E1243</f>
        <v/>
      </c>
      <c r="AR1243" s="40">
        <f>INDEX(AR$78:AR$91,$D1243)/$E1243</f>
        <v/>
      </c>
      <c r="AS1243" s="40">
        <f>INDEX(AS$78:AS$91,$D1243)/$E1243</f>
        <v/>
      </c>
      <c r="AT1243" s="40">
        <f>INDEX(AT$78:AT$91,$D1243)/$E1243</f>
        <v/>
      </c>
      <c r="AU1243" s="40">
        <f>INDEX(AU$78:AU$91,$D1243)/$E1243</f>
        <v/>
      </c>
      <c r="AV1243" s="40">
        <f>INDEX(AV$78:AV$91,$D1243)/$E1243</f>
        <v/>
      </c>
      <c r="AW1243" s="40">
        <f>INDEX(AW$78:AW$91,$D1243)/$E1243</f>
        <v/>
      </c>
      <c r="AX1243" s="42">
        <f>NEWEXCISE(INDEX(AX$78:AX$91,$D1243),$E1243)</f>
        <v/>
      </c>
    </row>
    <row r="1244" hidden="1" outlineLevel="2">
      <c r="A1244" s="5" t="inlineStr">
        <is>
          <t>ntx</t>
        </is>
      </c>
      <c r="B1244" s="5" t="inlineStr">
        <is>
          <t>oop</t>
        </is>
      </c>
      <c r="C1244" s="5" t="inlineStr">
        <is>
          <t>mac</t>
        </is>
      </c>
      <c r="D1244" s="40">
        <f>INDEX(Inputs!$L$5:$L$132,MATCH($B1244&amp;"|"&amp;$C1244,Inputs!$A$5:$A$132,0))</f>
        <v/>
      </c>
      <c r="E1244" s="40">
        <f>INDEX(Inputs!$I$5:$I$132,MATCH($B1244&amp;"|"&amp;$C1244,Inputs!$A$5:$A$132,0))</f>
        <v/>
      </c>
      <c r="F1244" s="39" t="n"/>
      <c r="G1244" s="39" t="n"/>
      <c r="H1244" s="5">
        <f>INDEX(Variables!$B$5:$B$105,MATCH($A1244,Variables!$A$5:$A$105,0))&amp;IF($C1244="",""," | "&amp;INDEX(Mapping!$B$5:$B$26,MATCH($C1244,Mapping!$A$5:$A$26,0))&amp;" | "&amp;INDEX(Mapping!$B$30:$B$41,MATCH($B1244,Mapping!$A$30:$A$41,0)))</f>
        <v/>
      </c>
      <c r="I1244" s="5">
        <f>INDEX(Variables!$C$5:$C$105,MATCH($A1244,Variables!$A$5:$A$105,0))</f>
        <v/>
      </c>
      <c r="J1244" s="5">
        <f>INDEX(Variables!$E$5:$E$105,MATCH($A1244,Variables!$A$5:$A$105,0))</f>
        <v/>
      </c>
      <c r="K1244" s="25">
        <f>LOWER(Settings!$C$4)&amp;".mit."&amp;$A1244&amp;IF($C1244="","","."&amp;$C1244&amp;"."&amp;$B1244)&amp;IF(INDEX(Variables!$D$5:$D$105,MATCH($A1244,Variables!$A$5:$A$105,0))="","","."&amp;INDEX(Variables!$D$5:$D$105,MATCH($A1244,Variables!$A$5:$A$105,0)))&amp;"."&amp;K$5</f>
        <v/>
      </c>
      <c r="L1244" s="41">
        <f>INDEX(L$78:L$91,$D1244)/$E1244</f>
        <v/>
      </c>
      <c r="M1244" s="40">
        <f>INDEX(M$78:M$91,$D1244)/$E1244</f>
        <v/>
      </c>
      <c r="N1244" s="40">
        <f>INDEX(N$78:N$91,$D1244)/$E1244</f>
        <v/>
      </c>
      <c r="O1244" s="40">
        <f>INDEX(O$78:O$91,$D1244)/$E1244</f>
        <v/>
      </c>
      <c r="P1244" s="40">
        <f>INDEX(P$78:P$91,$D1244)/$E1244</f>
        <v/>
      </c>
      <c r="Q1244" s="40">
        <f>INDEX(Q$78:Q$91,$D1244)/$E1244</f>
        <v/>
      </c>
      <c r="R1244" s="40">
        <f>INDEX(R$78:R$91,$D1244)/$E1244</f>
        <v/>
      </c>
      <c r="S1244" s="40">
        <f>INDEX(S$78:S$91,$D1244)/$E1244</f>
        <v/>
      </c>
      <c r="T1244" s="40">
        <f>INDEX(T$78:T$91,$D1244)/$E1244</f>
        <v/>
      </c>
      <c r="U1244" s="40">
        <f>INDEX(U$78:U$91,$D1244)/$E1244</f>
        <v/>
      </c>
      <c r="V1244" s="40">
        <f>INDEX(V$78:V$91,$D1244)/$E1244</f>
        <v/>
      </c>
      <c r="W1244" s="40">
        <f>INDEX(W$78:W$91,$D1244)/$E1244</f>
        <v/>
      </c>
      <c r="X1244" s="40">
        <f>INDEX(X$78:X$91,$D1244)/$E1244</f>
        <v/>
      </c>
      <c r="Y1244" s="40">
        <f>INDEX(Y$78:Y$91,$D1244)/$E1244</f>
        <v/>
      </c>
      <c r="Z1244" s="40">
        <f>INDEX(Z$78:Z$91,$D1244)/$E1244</f>
        <v/>
      </c>
      <c r="AA1244" s="40">
        <f>INDEX(AA$78:AA$91,$D1244)/$E1244</f>
        <v/>
      </c>
      <c r="AB1244" s="40">
        <f>INDEX(AB$78:AB$91,$D1244)/$E1244</f>
        <v/>
      </c>
      <c r="AC1244" s="40">
        <f>INDEX(AC$78:AC$91,$D1244)/$E1244</f>
        <v/>
      </c>
      <c r="AD1244" s="42">
        <f>NEWEXCISE(INDEX(AD$78:AD$91,$D1244),$E1244)</f>
        <v/>
      </c>
      <c r="AE1244" s="25">
        <f>LOWER(Settings!$C$4)&amp;".mit."&amp;$A1244&amp;IF($C1244="","","."&amp;$C1244&amp;"."&amp;$B1244)&amp;IF(INDEX(Variables!$D$5:$D$105,MATCH($A1244,Variables!$A$5:$A$105,0))="","","."&amp;INDEX(Variables!$D$5:$D$105,MATCH($A1244,Variables!$A$5:$A$105,0)))&amp;"."&amp;AE$5</f>
        <v/>
      </c>
      <c r="AF1244" s="41">
        <f>INDEX(AF$78:AF$91,$D1244)/$E1244</f>
        <v/>
      </c>
      <c r="AG1244" s="40">
        <f>INDEX(AG$78:AG$91,$D1244)/$E1244</f>
        <v/>
      </c>
      <c r="AH1244" s="40">
        <f>INDEX(AH$78:AH$91,$D1244)/$E1244</f>
        <v/>
      </c>
      <c r="AI1244" s="40">
        <f>INDEX(AI$78:AI$91,$D1244)/$E1244</f>
        <v/>
      </c>
      <c r="AJ1244" s="40">
        <f>INDEX(AJ$78:AJ$91,$D1244)/$E1244</f>
        <v/>
      </c>
      <c r="AK1244" s="40">
        <f>INDEX(AK$78:AK$91,$D1244)/$E1244</f>
        <v/>
      </c>
      <c r="AL1244" s="40">
        <f>INDEX(AL$78:AL$91,$D1244)/$E1244</f>
        <v/>
      </c>
      <c r="AM1244" s="40">
        <f>INDEX(AM$78:AM$91,$D1244)/$E1244</f>
        <v/>
      </c>
      <c r="AN1244" s="40">
        <f>INDEX(AN$78:AN$91,$D1244)/$E1244</f>
        <v/>
      </c>
      <c r="AO1244" s="40">
        <f>INDEX(AO$78:AO$91,$D1244)/$E1244</f>
        <v/>
      </c>
      <c r="AP1244" s="40">
        <f>INDEX(AP$78:AP$91,$D1244)/$E1244</f>
        <v/>
      </c>
      <c r="AQ1244" s="40">
        <f>INDEX(AQ$78:AQ$91,$D1244)/$E1244</f>
        <v/>
      </c>
      <c r="AR1244" s="40">
        <f>INDEX(AR$78:AR$91,$D1244)/$E1244</f>
        <v/>
      </c>
      <c r="AS1244" s="40">
        <f>INDEX(AS$78:AS$91,$D1244)/$E1244</f>
        <v/>
      </c>
      <c r="AT1244" s="40">
        <f>INDEX(AT$78:AT$91,$D1244)/$E1244</f>
        <v/>
      </c>
      <c r="AU1244" s="40">
        <f>INDEX(AU$78:AU$91,$D1244)/$E1244</f>
        <v/>
      </c>
      <c r="AV1244" s="40">
        <f>INDEX(AV$78:AV$91,$D1244)/$E1244</f>
        <v/>
      </c>
      <c r="AW1244" s="40">
        <f>INDEX(AW$78:AW$91,$D1244)/$E1244</f>
        <v/>
      </c>
      <c r="AX1244" s="42">
        <f>NEWEXCISE(INDEX(AX$78:AX$91,$D1244),$E1244)</f>
        <v/>
      </c>
    </row>
    <row r="1245" hidden="1" outlineLevel="2">
      <c r="A1245" s="5" t="inlineStr">
        <is>
          <t>ntx</t>
        </is>
      </c>
      <c r="B1245" s="5" t="inlineStr">
        <is>
          <t>bio</t>
        </is>
      </c>
      <c r="C1245" s="5" t="inlineStr">
        <is>
          <t>mac</t>
        </is>
      </c>
      <c r="D1245" s="40">
        <f>INDEX(Inputs!$L$5:$L$132,MATCH($B1245&amp;"|"&amp;$C1245,Inputs!$A$5:$A$132,0))</f>
        <v/>
      </c>
      <c r="E1245" s="40">
        <f>INDEX(Inputs!$I$5:$I$132,MATCH($B1245&amp;"|"&amp;$C1245,Inputs!$A$5:$A$132,0))</f>
        <v/>
      </c>
      <c r="F1245" s="39" t="n"/>
      <c r="G1245" s="39" t="n"/>
      <c r="H1245" s="5">
        <f>INDEX(Variables!$B$5:$B$105,MATCH($A1245,Variables!$A$5:$A$105,0))&amp;IF($C1245="",""," | "&amp;INDEX(Mapping!$B$5:$B$26,MATCH($C1245,Mapping!$A$5:$A$26,0))&amp;" | "&amp;INDEX(Mapping!$B$30:$B$41,MATCH($B1245,Mapping!$A$30:$A$41,0)))</f>
        <v/>
      </c>
      <c r="I1245" s="5">
        <f>INDEX(Variables!$C$5:$C$105,MATCH($A1245,Variables!$A$5:$A$105,0))</f>
        <v/>
      </c>
      <c r="J1245" s="5">
        <f>INDEX(Variables!$E$5:$E$105,MATCH($A1245,Variables!$A$5:$A$105,0))</f>
        <v/>
      </c>
      <c r="K1245" s="25">
        <f>LOWER(Settings!$C$4)&amp;".mit."&amp;$A1245&amp;IF($C1245="","","."&amp;$C1245&amp;"."&amp;$B1245)&amp;IF(INDEX(Variables!$D$5:$D$105,MATCH($A1245,Variables!$A$5:$A$105,0))="","","."&amp;INDEX(Variables!$D$5:$D$105,MATCH($A1245,Variables!$A$5:$A$105,0)))&amp;"."&amp;K$5</f>
        <v/>
      </c>
      <c r="L1245" s="41">
        <f>INDEX(L$78:L$91,$D1245)/$E1245</f>
        <v/>
      </c>
      <c r="M1245" s="40">
        <f>INDEX(M$78:M$91,$D1245)/$E1245</f>
        <v/>
      </c>
      <c r="N1245" s="40">
        <f>INDEX(N$78:N$91,$D1245)/$E1245</f>
        <v/>
      </c>
      <c r="O1245" s="40">
        <f>INDEX(O$78:O$91,$D1245)/$E1245</f>
        <v/>
      </c>
      <c r="P1245" s="40">
        <f>INDEX(P$78:P$91,$D1245)/$E1245</f>
        <v/>
      </c>
      <c r="Q1245" s="40">
        <f>INDEX(Q$78:Q$91,$D1245)/$E1245</f>
        <v/>
      </c>
      <c r="R1245" s="40">
        <f>INDEX(R$78:R$91,$D1245)/$E1245</f>
        <v/>
      </c>
      <c r="S1245" s="40">
        <f>INDEX(S$78:S$91,$D1245)/$E1245</f>
        <v/>
      </c>
      <c r="T1245" s="40">
        <f>INDEX(T$78:T$91,$D1245)/$E1245</f>
        <v/>
      </c>
      <c r="U1245" s="40">
        <f>INDEX(U$78:U$91,$D1245)/$E1245</f>
        <v/>
      </c>
      <c r="V1245" s="40">
        <f>INDEX(V$78:V$91,$D1245)/$E1245</f>
        <v/>
      </c>
      <c r="W1245" s="40">
        <f>INDEX(W$78:W$91,$D1245)/$E1245</f>
        <v/>
      </c>
      <c r="X1245" s="40">
        <f>INDEX(X$78:X$91,$D1245)/$E1245</f>
        <v/>
      </c>
      <c r="Y1245" s="40">
        <f>INDEX(Y$78:Y$91,$D1245)/$E1245</f>
        <v/>
      </c>
      <c r="Z1245" s="40">
        <f>INDEX(Z$78:Z$91,$D1245)/$E1245</f>
        <v/>
      </c>
      <c r="AA1245" s="40">
        <f>INDEX(AA$78:AA$91,$D1245)/$E1245</f>
        <v/>
      </c>
      <c r="AB1245" s="40">
        <f>INDEX(AB$78:AB$91,$D1245)/$E1245</f>
        <v/>
      </c>
      <c r="AC1245" s="40">
        <f>INDEX(AC$78:AC$91,$D1245)/$E1245</f>
        <v/>
      </c>
      <c r="AD1245" s="42">
        <f>NEWEXCISE(INDEX(AD$78:AD$91,$D1245),$E1245)</f>
        <v/>
      </c>
      <c r="AE1245" s="25">
        <f>LOWER(Settings!$C$4)&amp;".mit."&amp;$A1245&amp;IF($C1245="","","."&amp;$C1245&amp;"."&amp;$B1245)&amp;IF(INDEX(Variables!$D$5:$D$105,MATCH($A1245,Variables!$A$5:$A$105,0))="","","."&amp;INDEX(Variables!$D$5:$D$105,MATCH($A1245,Variables!$A$5:$A$105,0)))&amp;"."&amp;AE$5</f>
        <v/>
      </c>
      <c r="AF1245" s="41">
        <f>INDEX(AF$78:AF$91,$D1245)/$E1245</f>
        <v/>
      </c>
      <c r="AG1245" s="40">
        <f>INDEX(AG$78:AG$91,$D1245)/$E1245</f>
        <v/>
      </c>
      <c r="AH1245" s="40">
        <f>INDEX(AH$78:AH$91,$D1245)/$E1245</f>
        <v/>
      </c>
      <c r="AI1245" s="40">
        <f>INDEX(AI$78:AI$91,$D1245)/$E1245</f>
        <v/>
      </c>
      <c r="AJ1245" s="40">
        <f>INDEX(AJ$78:AJ$91,$D1245)/$E1245</f>
        <v/>
      </c>
      <c r="AK1245" s="40">
        <f>INDEX(AK$78:AK$91,$D1245)/$E1245</f>
        <v/>
      </c>
      <c r="AL1245" s="40">
        <f>INDEX(AL$78:AL$91,$D1245)/$E1245</f>
        <v/>
      </c>
      <c r="AM1245" s="40">
        <f>INDEX(AM$78:AM$91,$D1245)/$E1245</f>
        <v/>
      </c>
      <c r="AN1245" s="40">
        <f>INDEX(AN$78:AN$91,$D1245)/$E1245</f>
        <v/>
      </c>
      <c r="AO1245" s="40">
        <f>INDEX(AO$78:AO$91,$D1245)/$E1245</f>
        <v/>
      </c>
      <c r="AP1245" s="40">
        <f>INDEX(AP$78:AP$91,$D1245)/$E1245</f>
        <v/>
      </c>
      <c r="AQ1245" s="40">
        <f>INDEX(AQ$78:AQ$91,$D1245)/$E1245</f>
        <v/>
      </c>
      <c r="AR1245" s="40">
        <f>INDEX(AR$78:AR$91,$D1245)/$E1245</f>
        <v/>
      </c>
      <c r="AS1245" s="40">
        <f>INDEX(AS$78:AS$91,$D1245)/$E1245</f>
        <v/>
      </c>
      <c r="AT1245" s="40">
        <f>INDEX(AT$78:AT$91,$D1245)/$E1245</f>
        <v/>
      </c>
      <c r="AU1245" s="40">
        <f>INDEX(AU$78:AU$91,$D1245)/$E1245</f>
        <v/>
      </c>
      <c r="AV1245" s="40">
        <f>INDEX(AV$78:AV$91,$D1245)/$E1245</f>
        <v/>
      </c>
      <c r="AW1245" s="40">
        <f>INDEX(AW$78:AW$91,$D1245)/$E1245</f>
        <v/>
      </c>
      <c r="AX1245" s="42">
        <f>NEWEXCISE(INDEX(AX$78:AX$91,$D1245),$E1245)</f>
        <v/>
      </c>
    </row>
    <row r="1246" hidden="1" outlineLevel="2"/>
    <row r="1247" hidden="1" outlineLevel="2">
      <c r="A1247" s="5" t="inlineStr">
        <is>
          <t>nce</t>
        </is>
      </c>
      <c r="B1247" s="5" t="inlineStr">
        <is>
          <t>coa</t>
        </is>
      </c>
      <c r="C1247" s="5" t="inlineStr">
        <is>
          <t>mac</t>
        </is>
      </c>
      <c r="D1247" s="39" t="n"/>
      <c r="E1247" s="39" t="n"/>
      <c r="F1247" s="39" t="n"/>
      <c r="G1247" s="39" t="n"/>
      <c r="H1247" s="5">
        <f>INDEX(Variables!$B$5:$B$105,MATCH($A1247,Variables!$A$5:$A$105,0))&amp;IF($C1247="",""," | "&amp;INDEX(Mapping!$B$5:$B$26,MATCH($C1247,Mapping!$A$5:$A$26,0))&amp;" | "&amp;INDEX(Mapping!$B$30:$B$41,MATCH($B1247,Mapping!$A$30:$A$41,0)))</f>
        <v/>
      </c>
      <c r="I1247" s="5">
        <f>INDEX(Variables!$C$5:$C$105,MATCH($A1247,Variables!$A$5:$A$105,0))</f>
        <v/>
      </c>
      <c r="J1247" s="5">
        <f>INDEX(Variables!$E$5:$E$105,MATCH($A1247,Variables!$A$5:$A$105,0))</f>
        <v/>
      </c>
      <c r="K1247" s="25">
        <f>LOWER(Settings!$C$4)&amp;".mit."&amp;$A1247&amp;IF($C1247="","","."&amp;$C1247&amp;"."&amp;$B1247)&amp;IF(INDEX(Variables!$D$5:$D$105,MATCH($A1247,Variables!$A$5:$A$105,0))="","","."&amp;INDEX(Variables!$D$5:$D$105,MATCH($A1247,Variables!$A$5:$A$105,0)))&amp;"."&amp;K$5</f>
        <v/>
      </c>
      <c r="L1247" s="41">
        <f>L1220+L1229+L1238</f>
        <v/>
      </c>
      <c r="M1247" s="40">
        <f>M1220+M1229+M1238</f>
        <v/>
      </c>
      <c r="N1247" s="40">
        <f>N1220+N1229+N1238</f>
        <v/>
      </c>
      <c r="O1247" s="40">
        <f>O1220+O1229+O1238</f>
        <v/>
      </c>
      <c r="P1247" s="40">
        <f>P1220+P1229+P1238</f>
        <v/>
      </c>
      <c r="Q1247" s="40">
        <f>Q1220+Q1229+Q1238</f>
        <v/>
      </c>
      <c r="R1247" s="40">
        <f>R1220+R1229+R1238</f>
        <v/>
      </c>
      <c r="S1247" s="40">
        <f>S1220+S1229+S1238</f>
        <v/>
      </c>
      <c r="T1247" s="40">
        <f>T1220+T1229+T1238</f>
        <v/>
      </c>
      <c r="U1247" s="40">
        <f>U1220+U1229+U1238</f>
        <v/>
      </c>
      <c r="V1247" s="40">
        <f>V1220+V1229+V1238</f>
        <v/>
      </c>
      <c r="W1247" s="40">
        <f>W1220+W1229+W1238</f>
        <v/>
      </c>
      <c r="X1247" s="40">
        <f>X1220+X1229+X1238</f>
        <v/>
      </c>
      <c r="Y1247" s="40">
        <f>Y1220+Y1229+Y1238</f>
        <v/>
      </c>
      <c r="Z1247" s="40">
        <f>Z1220+Z1229+Z1238</f>
        <v/>
      </c>
      <c r="AA1247" s="40">
        <f>AA1220+AA1229+AA1238</f>
        <v/>
      </c>
      <c r="AB1247" s="40">
        <f>AB1220+AB1229+AB1238</f>
        <v/>
      </c>
      <c r="AC1247" s="40">
        <f>AC1220+AC1229+AC1238</f>
        <v/>
      </c>
      <c r="AD1247" s="42">
        <f>NEWPOLICY(AD1220,AD1229,AD1238)</f>
        <v/>
      </c>
      <c r="AE1247" s="25">
        <f>LOWER(Settings!$C$4)&amp;".mit."&amp;$A1247&amp;IF($C1247="","","."&amp;$C1247&amp;"."&amp;$B1247)&amp;IF(INDEX(Variables!$D$5:$D$105,MATCH($A1247,Variables!$A$5:$A$105,0))="","","."&amp;INDEX(Variables!$D$5:$D$105,MATCH($A1247,Variables!$A$5:$A$105,0)))&amp;"."&amp;AE$5</f>
        <v/>
      </c>
      <c r="AF1247" s="41">
        <f>AF1220+AF1229+AF1238</f>
        <v/>
      </c>
      <c r="AG1247" s="40">
        <f>AG1220+AG1229+AG1238</f>
        <v/>
      </c>
      <c r="AH1247" s="40">
        <f>AH1220+AH1229+AH1238</f>
        <v/>
      </c>
      <c r="AI1247" s="40">
        <f>AI1220+AI1229+AI1238</f>
        <v/>
      </c>
      <c r="AJ1247" s="40">
        <f>AJ1220+AJ1229+AJ1238</f>
        <v/>
      </c>
      <c r="AK1247" s="40">
        <f>AK1220+AK1229+AK1238</f>
        <v/>
      </c>
      <c r="AL1247" s="40">
        <f>AL1220+AL1229+AL1238</f>
        <v/>
      </c>
      <c r="AM1247" s="40">
        <f>AM1220+AM1229+AM1238</f>
        <v/>
      </c>
      <c r="AN1247" s="40">
        <f>AN1220+AN1229+AN1238</f>
        <v/>
      </c>
      <c r="AO1247" s="40">
        <f>AO1220+AO1229+AO1238</f>
        <v/>
      </c>
      <c r="AP1247" s="40">
        <f>AP1220+AP1229+AP1238</f>
        <v/>
      </c>
      <c r="AQ1247" s="40">
        <f>AQ1220+AQ1229+AQ1238</f>
        <v/>
      </c>
      <c r="AR1247" s="40">
        <f>AR1220+AR1229+AR1238</f>
        <v/>
      </c>
      <c r="AS1247" s="40">
        <f>AS1220+AS1229+AS1238</f>
        <v/>
      </c>
      <c r="AT1247" s="40">
        <f>AT1220+AT1229+AT1238</f>
        <v/>
      </c>
      <c r="AU1247" s="40">
        <f>AU1220+AU1229+AU1238</f>
        <v/>
      </c>
      <c r="AV1247" s="40">
        <f>AV1220+AV1229+AV1238</f>
        <v/>
      </c>
      <c r="AW1247" s="40">
        <f>AW1220+AW1229+AW1238</f>
        <v/>
      </c>
      <c r="AX1247" s="42">
        <f>NEWPOLICY(AX1220,AX1229,AX1238)</f>
        <v/>
      </c>
    </row>
    <row r="1248" hidden="1" outlineLevel="2">
      <c r="A1248" s="5" t="inlineStr">
        <is>
          <t>nce</t>
        </is>
      </c>
      <c r="B1248" s="5" t="inlineStr">
        <is>
          <t>nga</t>
        </is>
      </c>
      <c r="C1248" s="5" t="inlineStr">
        <is>
          <t>mac</t>
        </is>
      </c>
      <c r="D1248" s="39" t="n"/>
      <c r="E1248" s="39" t="n"/>
      <c r="F1248" s="39" t="n"/>
      <c r="G1248" s="39" t="n"/>
      <c r="H1248" s="5">
        <f>INDEX(Variables!$B$5:$B$105,MATCH($A1248,Variables!$A$5:$A$105,0))&amp;IF($C1248="",""," | "&amp;INDEX(Mapping!$B$5:$B$26,MATCH($C1248,Mapping!$A$5:$A$26,0))&amp;" | "&amp;INDEX(Mapping!$B$30:$B$41,MATCH($B1248,Mapping!$A$30:$A$41,0)))</f>
        <v/>
      </c>
      <c r="I1248" s="5">
        <f>INDEX(Variables!$C$5:$C$105,MATCH($A1248,Variables!$A$5:$A$105,0))</f>
        <v/>
      </c>
      <c r="J1248" s="5">
        <f>INDEX(Variables!$E$5:$E$105,MATCH($A1248,Variables!$A$5:$A$105,0))</f>
        <v/>
      </c>
      <c r="K1248" s="25">
        <f>LOWER(Settings!$C$4)&amp;".mit."&amp;$A1248&amp;IF($C1248="","","."&amp;$C1248&amp;"."&amp;$B1248)&amp;IF(INDEX(Variables!$D$5:$D$105,MATCH($A1248,Variables!$A$5:$A$105,0))="","","."&amp;INDEX(Variables!$D$5:$D$105,MATCH($A1248,Variables!$A$5:$A$105,0)))&amp;"."&amp;K$5</f>
        <v/>
      </c>
      <c r="L1248" s="41">
        <f>L1221+L1230+L1239</f>
        <v/>
      </c>
      <c r="M1248" s="40">
        <f>M1221+M1230+M1239</f>
        <v/>
      </c>
      <c r="N1248" s="40">
        <f>N1221+N1230+N1239</f>
        <v/>
      </c>
      <c r="O1248" s="40">
        <f>O1221+O1230+O1239</f>
        <v/>
      </c>
      <c r="P1248" s="40">
        <f>P1221+P1230+P1239</f>
        <v/>
      </c>
      <c r="Q1248" s="40">
        <f>Q1221+Q1230+Q1239</f>
        <v/>
      </c>
      <c r="R1248" s="40">
        <f>R1221+R1230+R1239</f>
        <v/>
      </c>
      <c r="S1248" s="40">
        <f>S1221+S1230+S1239</f>
        <v/>
      </c>
      <c r="T1248" s="40">
        <f>T1221+T1230+T1239</f>
        <v/>
      </c>
      <c r="U1248" s="40">
        <f>U1221+U1230+U1239</f>
        <v/>
      </c>
      <c r="V1248" s="40">
        <f>V1221+V1230+V1239</f>
        <v/>
      </c>
      <c r="W1248" s="40">
        <f>W1221+W1230+W1239</f>
        <v/>
      </c>
      <c r="X1248" s="40">
        <f>X1221+X1230+X1239</f>
        <v/>
      </c>
      <c r="Y1248" s="40">
        <f>Y1221+Y1230+Y1239</f>
        <v/>
      </c>
      <c r="Z1248" s="40">
        <f>Z1221+Z1230+Z1239</f>
        <v/>
      </c>
      <c r="AA1248" s="40">
        <f>AA1221+AA1230+AA1239</f>
        <v/>
      </c>
      <c r="AB1248" s="40">
        <f>AB1221+AB1230+AB1239</f>
        <v/>
      </c>
      <c r="AC1248" s="40">
        <f>AC1221+AC1230+AC1239</f>
        <v/>
      </c>
      <c r="AD1248" s="42">
        <f>NEWPOLICY(AD1221,AD1230,AD1239)</f>
        <v/>
      </c>
      <c r="AE1248" s="25">
        <f>LOWER(Settings!$C$4)&amp;".mit."&amp;$A1248&amp;IF($C1248="","","."&amp;$C1248&amp;"."&amp;$B1248)&amp;IF(INDEX(Variables!$D$5:$D$105,MATCH($A1248,Variables!$A$5:$A$105,0))="","","."&amp;INDEX(Variables!$D$5:$D$105,MATCH($A1248,Variables!$A$5:$A$105,0)))&amp;"."&amp;AE$5</f>
        <v/>
      </c>
      <c r="AF1248" s="41">
        <f>AF1221+AF1230+AF1239</f>
        <v/>
      </c>
      <c r="AG1248" s="40">
        <f>AG1221+AG1230+AG1239</f>
        <v/>
      </c>
      <c r="AH1248" s="40">
        <f>AH1221+AH1230+AH1239</f>
        <v/>
      </c>
      <c r="AI1248" s="40">
        <f>AI1221+AI1230+AI1239</f>
        <v/>
      </c>
      <c r="AJ1248" s="40">
        <f>AJ1221+AJ1230+AJ1239</f>
        <v/>
      </c>
      <c r="AK1248" s="40">
        <f>AK1221+AK1230+AK1239</f>
        <v/>
      </c>
      <c r="AL1248" s="40">
        <f>AL1221+AL1230+AL1239</f>
        <v/>
      </c>
      <c r="AM1248" s="40">
        <f>AM1221+AM1230+AM1239</f>
        <v/>
      </c>
      <c r="AN1248" s="40">
        <f>AN1221+AN1230+AN1239</f>
        <v/>
      </c>
      <c r="AO1248" s="40">
        <f>AO1221+AO1230+AO1239</f>
        <v/>
      </c>
      <c r="AP1248" s="40">
        <f>AP1221+AP1230+AP1239</f>
        <v/>
      </c>
      <c r="AQ1248" s="40">
        <f>AQ1221+AQ1230+AQ1239</f>
        <v/>
      </c>
      <c r="AR1248" s="40">
        <f>AR1221+AR1230+AR1239</f>
        <v/>
      </c>
      <c r="AS1248" s="40">
        <f>AS1221+AS1230+AS1239</f>
        <v/>
      </c>
      <c r="AT1248" s="40">
        <f>AT1221+AT1230+AT1239</f>
        <v/>
      </c>
      <c r="AU1248" s="40">
        <f>AU1221+AU1230+AU1239</f>
        <v/>
      </c>
      <c r="AV1248" s="40">
        <f>AV1221+AV1230+AV1239</f>
        <v/>
      </c>
      <c r="AW1248" s="40">
        <f>AW1221+AW1230+AW1239</f>
        <v/>
      </c>
      <c r="AX1248" s="42">
        <f>NEWPOLICY(AX1221,AX1230,AX1239)</f>
        <v/>
      </c>
    </row>
    <row r="1249" hidden="1" outlineLevel="2">
      <c r="A1249" s="5" t="inlineStr">
        <is>
          <t>nce</t>
        </is>
      </c>
      <c r="B1249" s="5" t="inlineStr">
        <is>
          <t>gso</t>
        </is>
      </c>
      <c r="C1249" s="5" t="inlineStr">
        <is>
          <t>mac</t>
        </is>
      </c>
      <c r="D1249" s="39" t="n"/>
      <c r="E1249" s="39" t="n"/>
      <c r="F1249" s="39" t="n"/>
      <c r="G1249" s="39" t="n"/>
      <c r="H1249" s="5">
        <f>INDEX(Variables!$B$5:$B$105,MATCH($A1249,Variables!$A$5:$A$105,0))&amp;IF($C1249="",""," | "&amp;INDEX(Mapping!$B$5:$B$26,MATCH($C1249,Mapping!$A$5:$A$26,0))&amp;" | "&amp;INDEX(Mapping!$B$30:$B$41,MATCH($B1249,Mapping!$A$30:$A$41,0)))</f>
        <v/>
      </c>
      <c r="I1249" s="5">
        <f>INDEX(Variables!$C$5:$C$105,MATCH($A1249,Variables!$A$5:$A$105,0))</f>
        <v/>
      </c>
      <c r="J1249" s="5">
        <f>INDEX(Variables!$E$5:$E$105,MATCH($A1249,Variables!$A$5:$A$105,0))</f>
        <v/>
      </c>
      <c r="K1249" s="25">
        <f>LOWER(Settings!$C$4)&amp;".mit."&amp;$A1249&amp;IF($C1249="","","."&amp;$C1249&amp;"."&amp;$B1249)&amp;IF(INDEX(Variables!$D$5:$D$105,MATCH($A1249,Variables!$A$5:$A$105,0))="","","."&amp;INDEX(Variables!$D$5:$D$105,MATCH($A1249,Variables!$A$5:$A$105,0)))&amp;"."&amp;K$5</f>
        <v/>
      </c>
      <c r="L1249" s="41">
        <f>L1222+L1231+L1240</f>
        <v/>
      </c>
      <c r="M1249" s="40">
        <f>M1222+M1231+M1240</f>
        <v/>
      </c>
      <c r="N1249" s="40">
        <f>N1222+N1231+N1240</f>
        <v/>
      </c>
      <c r="O1249" s="40">
        <f>O1222+O1231+O1240</f>
        <v/>
      </c>
      <c r="P1249" s="40">
        <f>P1222+P1231+P1240</f>
        <v/>
      </c>
      <c r="Q1249" s="40">
        <f>Q1222+Q1231+Q1240</f>
        <v/>
      </c>
      <c r="R1249" s="40">
        <f>R1222+R1231+R1240</f>
        <v/>
      </c>
      <c r="S1249" s="40">
        <f>S1222+S1231+S1240</f>
        <v/>
      </c>
      <c r="T1249" s="40">
        <f>T1222+T1231+T1240</f>
        <v/>
      </c>
      <c r="U1249" s="40">
        <f>U1222+U1231+U1240</f>
        <v/>
      </c>
      <c r="V1249" s="40">
        <f>V1222+V1231+V1240</f>
        <v/>
      </c>
      <c r="W1249" s="40">
        <f>W1222+W1231+W1240</f>
        <v/>
      </c>
      <c r="X1249" s="40">
        <f>X1222+X1231+X1240</f>
        <v/>
      </c>
      <c r="Y1249" s="40">
        <f>Y1222+Y1231+Y1240</f>
        <v/>
      </c>
      <c r="Z1249" s="40">
        <f>Z1222+Z1231+Z1240</f>
        <v/>
      </c>
      <c r="AA1249" s="40">
        <f>AA1222+AA1231+AA1240</f>
        <v/>
      </c>
      <c r="AB1249" s="40">
        <f>AB1222+AB1231+AB1240</f>
        <v/>
      </c>
      <c r="AC1249" s="40">
        <f>AC1222+AC1231+AC1240</f>
        <v/>
      </c>
      <c r="AD1249" s="42">
        <f>NEWPOLICY(AD1222,AD1231,AD1240)</f>
        <v/>
      </c>
      <c r="AE1249" s="25">
        <f>LOWER(Settings!$C$4)&amp;".mit."&amp;$A1249&amp;IF($C1249="","","."&amp;$C1249&amp;"."&amp;$B1249)&amp;IF(INDEX(Variables!$D$5:$D$105,MATCH($A1249,Variables!$A$5:$A$105,0))="","","."&amp;INDEX(Variables!$D$5:$D$105,MATCH($A1249,Variables!$A$5:$A$105,0)))&amp;"."&amp;AE$5</f>
        <v/>
      </c>
      <c r="AF1249" s="41">
        <f>AF1222+AF1231+AF1240</f>
        <v/>
      </c>
      <c r="AG1249" s="40">
        <f>AG1222+AG1231+AG1240</f>
        <v/>
      </c>
      <c r="AH1249" s="40">
        <f>AH1222+AH1231+AH1240</f>
        <v/>
      </c>
      <c r="AI1249" s="40">
        <f>AI1222+AI1231+AI1240</f>
        <v/>
      </c>
      <c r="AJ1249" s="40">
        <f>AJ1222+AJ1231+AJ1240</f>
        <v/>
      </c>
      <c r="AK1249" s="40">
        <f>AK1222+AK1231+AK1240</f>
        <v/>
      </c>
      <c r="AL1249" s="40">
        <f>AL1222+AL1231+AL1240</f>
        <v/>
      </c>
      <c r="AM1249" s="40">
        <f>AM1222+AM1231+AM1240</f>
        <v/>
      </c>
      <c r="AN1249" s="40">
        <f>AN1222+AN1231+AN1240</f>
        <v/>
      </c>
      <c r="AO1249" s="40">
        <f>AO1222+AO1231+AO1240</f>
        <v/>
      </c>
      <c r="AP1249" s="40">
        <f>AP1222+AP1231+AP1240</f>
        <v/>
      </c>
      <c r="AQ1249" s="40">
        <f>AQ1222+AQ1231+AQ1240</f>
        <v/>
      </c>
      <c r="AR1249" s="40">
        <f>AR1222+AR1231+AR1240</f>
        <v/>
      </c>
      <c r="AS1249" s="40">
        <f>AS1222+AS1231+AS1240</f>
        <v/>
      </c>
      <c r="AT1249" s="40">
        <f>AT1222+AT1231+AT1240</f>
        <v/>
      </c>
      <c r="AU1249" s="40">
        <f>AU1222+AU1231+AU1240</f>
        <v/>
      </c>
      <c r="AV1249" s="40">
        <f>AV1222+AV1231+AV1240</f>
        <v/>
      </c>
      <c r="AW1249" s="40">
        <f>AW1222+AW1231+AW1240</f>
        <v/>
      </c>
      <c r="AX1249" s="42">
        <f>NEWPOLICY(AX1222,AX1231,AX1240)</f>
        <v/>
      </c>
    </row>
    <row r="1250" hidden="1" outlineLevel="2">
      <c r="A1250" s="5" t="inlineStr">
        <is>
          <t>nce</t>
        </is>
      </c>
      <c r="B1250" s="5" t="inlineStr">
        <is>
          <t>die</t>
        </is>
      </c>
      <c r="C1250" s="5" t="inlineStr">
        <is>
          <t>mac</t>
        </is>
      </c>
      <c r="D1250" s="39" t="n"/>
      <c r="E1250" s="39" t="n"/>
      <c r="F1250" s="39" t="n"/>
      <c r="G1250" s="39" t="n"/>
      <c r="H1250" s="5">
        <f>INDEX(Variables!$B$5:$B$105,MATCH($A1250,Variables!$A$5:$A$105,0))&amp;IF($C1250="",""," | "&amp;INDEX(Mapping!$B$5:$B$26,MATCH($C1250,Mapping!$A$5:$A$26,0))&amp;" | "&amp;INDEX(Mapping!$B$30:$B$41,MATCH($B1250,Mapping!$A$30:$A$41,0)))</f>
        <v/>
      </c>
      <c r="I1250" s="5">
        <f>INDEX(Variables!$C$5:$C$105,MATCH($A1250,Variables!$A$5:$A$105,0))</f>
        <v/>
      </c>
      <c r="J1250" s="5">
        <f>INDEX(Variables!$E$5:$E$105,MATCH($A1250,Variables!$A$5:$A$105,0))</f>
        <v/>
      </c>
      <c r="K1250" s="25">
        <f>LOWER(Settings!$C$4)&amp;".mit."&amp;$A1250&amp;IF($C1250="","","."&amp;$C1250&amp;"."&amp;$B1250)&amp;IF(INDEX(Variables!$D$5:$D$105,MATCH($A1250,Variables!$A$5:$A$105,0))="","","."&amp;INDEX(Variables!$D$5:$D$105,MATCH($A1250,Variables!$A$5:$A$105,0)))&amp;"."&amp;K$5</f>
        <v/>
      </c>
      <c r="L1250" s="41">
        <f>L1223+L1232+L1241</f>
        <v/>
      </c>
      <c r="M1250" s="40">
        <f>M1223+M1232+M1241</f>
        <v/>
      </c>
      <c r="N1250" s="40">
        <f>N1223+N1232+N1241</f>
        <v/>
      </c>
      <c r="O1250" s="40">
        <f>O1223+O1232+O1241</f>
        <v/>
      </c>
      <c r="P1250" s="40">
        <f>P1223+P1232+P1241</f>
        <v/>
      </c>
      <c r="Q1250" s="40">
        <f>Q1223+Q1232+Q1241</f>
        <v/>
      </c>
      <c r="R1250" s="40">
        <f>R1223+R1232+R1241</f>
        <v/>
      </c>
      <c r="S1250" s="40">
        <f>S1223+S1232+S1241</f>
        <v/>
      </c>
      <c r="T1250" s="40">
        <f>T1223+T1232+T1241</f>
        <v/>
      </c>
      <c r="U1250" s="40">
        <f>U1223+U1232+U1241</f>
        <v/>
      </c>
      <c r="V1250" s="40">
        <f>V1223+V1232+V1241</f>
        <v/>
      </c>
      <c r="W1250" s="40">
        <f>W1223+W1232+W1241</f>
        <v/>
      </c>
      <c r="X1250" s="40">
        <f>X1223+X1232+X1241</f>
        <v/>
      </c>
      <c r="Y1250" s="40">
        <f>Y1223+Y1232+Y1241</f>
        <v/>
      </c>
      <c r="Z1250" s="40">
        <f>Z1223+Z1232+Z1241</f>
        <v/>
      </c>
      <c r="AA1250" s="40">
        <f>AA1223+AA1232+AA1241</f>
        <v/>
      </c>
      <c r="AB1250" s="40">
        <f>AB1223+AB1232+AB1241</f>
        <v/>
      </c>
      <c r="AC1250" s="40">
        <f>AC1223+AC1232+AC1241</f>
        <v/>
      </c>
      <c r="AD1250" s="42">
        <f>NEWPOLICY(AD1223,AD1232,AD1241)</f>
        <v/>
      </c>
      <c r="AE1250" s="25">
        <f>LOWER(Settings!$C$4)&amp;".mit."&amp;$A1250&amp;IF($C1250="","","."&amp;$C1250&amp;"."&amp;$B1250)&amp;IF(INDEX(Variables!$D$5:$D$105,MATCH($A1250,Variables!$A$5:$A$105,0))="","","."&amp;INDEX(Variables!$D$5:$D$105,MATCH($A1250,Variables!$A$5:$A$105,0)))&amp;"."&amp;AE$5</f>
        <v/>
      </c>
      <c r="AF1250" s="41">
        <f>AF1223+AF1232+AF1241</f>
        <v/>
      </c>
      <c r="AG1250" s="40">
        <f>AG1223+AG1232+AG1241</f>
        <v/>
      </c>
      <c r="AH1250" s="40">
        <f>AH1223+AH1232+AH1241</f>
        <v/>
      </c>
      <c r="AI1250" s="40">
        <f>AI1223+AI1232+AI1241</f>
        <v/>
      </c>
      <c r="AJ1250" s="40">
        <f>AJ1223+AJ1232+AJ1241</f>
        <v/>
      </c>
      <c r="AK1250" s="40">
        <f>AK1223+AK1232+AK1241</f>
        <v/>
      </c>
      <c r="AL1250" s="40">
        <f>AL1223+AL1232+AL1241</f>
        <v/>
      </c>
      <c r="AM1250" s="40">
        <f>AM1223+AM1232+AM1241</f>
        <v/>
      </c>
      <c r="AN1250" s="40">
        <f>AN1223+AN1232+AN1241</f>
        <v/>
      </c>
      <c r="AO1250" s="40">
        <f>AO1223+AO1232+AO1241</f>
        <v/>
      </c>
      <c r="AP1250" s="40">
        <f>AP1223+AP1232+AP1241</f>
        <v/>
      </c>
      <c r="AQ1250" s="40">
        <f>AQ1223+AQ1232+AQ1241</f>
        <v/>
      </c>
      <c r="AR1250" s="40">
        <f>AR1223+AR1232+AR1241</f>
        <v/>
      </c>
      <c r="AS1250" s="40">
        <f>AS1223+AS1232+AS1241</f>
        <v/>
      </c>
      <c r="AT1250" s="40">
        <f>AT1223+AT1232+AT1241</f>
        <v/>
      </c>
      <c r="AU1250" s="40">
        <f>AU1223+AU1232+AU1241</f>
        <v/>
      </c>
      <c r="AV1250" s="40">
        <f>AV1223+AV1232+AV1241</f>
        <v/>
      </c>
      <c r="AW1250" s="40">
        <f>AW1223+AW1232+AW1241</f>
        <v/>
      </c>
      <c r="AX1250" s="42">
        <f>NEWPOLICY(AX1223,AX1232,AX1241)</f>
        <v/>
      </c>
    </row>
    <row r="1251" hidden="1" outlineLevel="2">
      <c r="A1251" s="5" t="inlineStr">
        <is>
          <t>nce</t>
        </is>
      </c>
      <c r="B1251" s="5" t="inlineStr">
        <is>
          <t>lpg</t>
        </is>
      </c>
      <c r="C1251" s="5" t="inlineStr">
        <is>
          <t>mac</t>
        </is>
      </c>
      <c r="D1251" s="39" t="n"/>
      <c r="E1251" s="39" t="n"/>
      <c r="F1251" s="39" t="n"/>
      <c r="G1251" s="39" t="n"/>
      <c r="H1251" s="5">
        <f>INDEX(Variables!$B$5:$B$105,MATCH($A1251,Variables!$A$5:$A$105,0))&amp;IF($C1251="",""," | "&amp;INDEX(Mapping!$B$5:$B$26,MATCH($C1251,Mapping!$A$5:$A$26,0))&amp;" | "&amp;INDEX(Mapping!$B$30:$B$41,MATCH($B1251,Mapping!$A$30:$A$41,0)))</f>
        <v/>
      </c>
      <c r="I1251" s="5">
        <f>INDEX(Variables!$C$5:$C$105,MATCH($A1251,Variables!$A$5:$A$105,0))</f>
        <v/>
      </c>
      <c r="J1251" s="5">
        <f>INDEX(Variables!$E$5:$E$105,MATCH($A1251,Variables!$A$5:$A$105,0))</f>
        <v/>
      </c>
      <c r="K1251" s="25">
        <f>LOWER(Settings!$C$4)&amp;".mit."&amp;$A1251&amp;IF($C1251="","","."&amp;$C1251&amp;"."&amp;$B1251)&amp;IF(INDEX(Variables!$D$5:$D$105,MATCH($A1251,Variables!$A$5:$A$105,0))="","","."&amp;INDEX(Variables!$D$5:$D$105,MATCH($A1251,Variables!$A$5:$A$105,0)))&amp;"."&amp;K$5</f>
        <v/>
      </c>
      <c r="L1251" s="41">
        <f>L1224+L1233+L1242</f>
        <v/>
      </c>
      <c r="M1251" s="40">
        <f>M1224+M1233+M1242</f>
        <v/>
      </c>
      <c r="N1251" s="40">
        <f>N1224+N1233+N1242</f>
        <v/>
      </c>
      <c r="O1251" s="40">
        <f>O1224+O1233+O1242</f>
        <v/>
      </c>
      <c r="P1251" s="40">
        <f>P1224+P1233+P1242</f>
        <v/>
      </c>
      <c r="Q1251" s="40">
        <f>Q1224+Q1233+Q1242</f>
        <v/>
      </c>
      <c r="R1251" s="40">
        <f>R1224+R1233+R1242</f>
        <v/>
      </c>
      <c r="S1251" s="40">
        <f>S1224+S1233+S1242</f>
        <v/>
      </c>
      <c r="T1251" s="40">
        <f>T1224+T1233+T1242</f>
        <v/>
      </c>
      <c r="U1251" s="40">
        <f>U1224+U1233+U1242</f>
        <v/>
      </c>
      <c r="V1251" s="40">
        <f>V1224+V1233+V1242</f>
        <v/>
      </c>
      <c r="W1251" s="40">
        <f>W1224+W1233+W1242</f>
        <v/>
      </c>
      <c r="X1251" s="40">
        <f>X1224+X1233+X1242</f>
        <v/>
      </c>
      <c r="Y1251" s="40">
        <f>Y1224+Y1233+Y1242</f>
        <v/>
      </c>
      <c r="Z1251" s="40">
        <f>Z1224+Z1233+Z1242</f>
        <v/>
      </c>
      <c r="AA1251" s="40">
        <f>AA1224+AA1233+AA1242</f>
        <v/>
      </c>
      <c r="AB1251" s="40">
        <f>AB1224+AB1233+AB1242</f>
        <v/>
      </c>
      <c r="AC1251" s="40">
        <f>AC1224+AC1233+AC1242</f>
        <v/>
      </c>
      <c r="AD1251" s="42">
        <f>NEWPOLICY(AD1224,AD1233,AD1242)</f>
        <v/>
      </c>
      <c r="AE1251" s="25">
        <f>LOWER(Settings!$C$4)&amp;".mit."&amp;$A1251&amp;IF($C1251="","","."&amp;$C1251&amp;"."&amp;$B1251)&amp;IF(INDEX(Variables!$D$5:$D$105,MATCH($A1251,Variables!$A$5:$A$105,0))="","","."&amp;INDEX(Variables!$D$5:$D$105,MATCH($A1251,Variables!$A$5:$A$105,0)))&amp;"."&amp;AE$5</f>
        <v/>
      </c>
      <c r="AF1251" s="41">
        <f>AF1224+AF1233+AF1242</f>
        <v/>
      </c>
      <c r="AG1251" s="40">
        <f>AG1224+AG1233+AG1242</f>
        <v/>
      </c>
      <c r="AH1251" s="40">
        <f>AH1224+AH1233+AH1242</f>
        <v/>
      </c>
      <c r="AI1251" s="40">
        <f>AI1224+AI1233+AI1242</f>
        <v/>
      </c>
      <c r="AJ1251" s="40">
        <f>AJ1224+AJ1233+AJ1242</f>
        <v/>
      </c>
      <c r="AK1251" s="40">
        <f>AK1224+AK1233+AK1242</f>
        <v/>
      </c>
      <c r="AL1251" s="40">
        <f>AL1224+AL1233+AL1242</f>
        <v/>
      </c>
      <c r="AM1251" s="40">
        <f>AM1224+AM1233+AM1242</f>
        <v/>
      </c>
      <c r="AN1251" s="40">
        <f>AN1224+AN1233+AN1242</f>
        <v/>
      </c>
      <c r="AO1251" s="40">
        <f>AO1224+AO1233+AO1242</f>
        <v/>
      </c>
      <c r="AP1251" s="40">
        <f>AP1224+AP1233+AP1242</f>
        <v/>
      </c>
      <c r="AQ1251" s="40">
        <f>AQ1224+AQ1233+AQ1242</f>
        <v/>
      </c>
      <c r="AR1251" s="40">
        <f>AR1224+AR1233+AR1242</f>
        <v/>
      </c>
      <c r="AS1251" s="40">
        <f>AS1224+AS1233+AS1242</f>
        <v/>
      </c>
      <c r="AT1251" s="40">
        <f>AT1224+AT1233+AT1242</f>
        <v/>
      </c>
      <c r="AU1251" s="40">
        <f>AU1224+AU1233+AU1242</f>
        <v/>
      </c>
      <c r="AV1251" s="40">
        <f>AV1224+AV1233+AV1242</f>
        <v/>
      </c>
      <c r="AW1251" s="40">
        <f>AW1224+AW1233+AW1242</f>
        <v/>
      </c>
      <c r="AX1251" s="42">
        <f>NEWPOLICY(AX1224,AX1233,AX1242)</f>
        <v/>
      </c>
    </row>
    <row r="1252" hidden="1" outlineLevel="2">
      <c r="A1252" s="5" t="inlineStr">
        <is>
          <t>nce</t>
        </is>
      </c>
      <c r="B1252" s="5" t="inlineStr">
        <is>
          <t>ker</t>
        </is>
      </c>
      <c r="C1252" s="5" t="inlineStr">
        <is>
          <t>mac</t>
        </is>
      </c>
      <c r="D1252" s="39" t="n"/>
      <c r="E1252" s="39" t="n"/>
      <c r="F1252" s="39" t="n"/>
      <c r="G1252" s="39" t="n"/>
      <c r="H1252" s="5">
        <f>INDEX(Variables!$B$5:$B$105,MATCH($A1252,Variables!$A$5:$A$105,0))&amp;IF($C1252="",""," | "&amp;INDEX(Mapping!$B$5:$B$26,MATCH($C1252,Mapping!$A$5:$A$26,0))&amp;" | "&amp;INDEX(Mapping!$B$30:$B$41,MATCH($B1252,Mapping!$A$30:$A$41,0)))</f>
        <v/>
      </c>
      <c r="I1252" s="5">
        <f>INDEX(Variables!$C$5:$C$105,MATCH($A1252,Variables!$A$5:$A$105,0))</f>
        <v/>
      </c>
      <c r="J1252" s="5">
        <f>INDEX(Variables!$E$5:$E$105,MATCH($A1252,Variables!$A$5:$A$105,0))</f>
        <v/>
      </c>
      <c r="K1252" s="25">
        <f>LOWER(Settings!$C$4)&amp;".mit."&amp;$A1252&amp;IF($C1252="","","."&amp;$C1252&amp;"."&amp;$B1252)&amp;IF(INDEX(Variables!$D$5:$D$105,MATCH($A1252,Variables!$A$5:$A$105,0))="","","."&amp;INDEX(Variables!$D$5:$D$105,MATCH($A1252,Variables!$A$5:$A$105,0)))&amp;"."&amp;K$5</f>
        <v/>
      </c>
      <c r="L1252" s="41">
        <f>L1225+L1234+L1243</f>
        <v/>
      </c>
      <c r="M1252" s="40">
        <f>M1225+M1234+M1243</f>
        <v/>
      </c>
      <c r="N1252" s="40">
        <f>N1225+N1234+N1243</f>
        <v/>
      </c>
      <c r="O1252" s="40">
        <f>O1225+O1234+O1243</f>
        <v/>
      </c>
      <c r="P1252" s="40">
        <f>P1225+P1234+P1243</f>
        <v/>
      </c>
      <c r="Q1252" s="40">
        <f>Q1225+Q1234+Q1243</f>
        <v/>
      </c>
      <c r="R1252" s="40">
        <f>R1225+R1234+R1243</f>
        <v/>
      </c>
      <c r="S1252" s="40">
        <f>S1225+S1234+S1243</f>
        <v/>
      </c>
      <c r="T1252" s="40">
        <f>T1225+T1234+T1243</f>
        <v/>
      </c>
      <c r="U1252" s="40">
        <f>U1225+U1234+U1243</f>
        <v/>
      </c>
      <c r="V1252" s="40">
        <f>V1225+V1234+V1243</f>
        <v/>
      </c>
      <c r="W1252" s="40">
        <f>W1225+W1234+W1243</f>
        <v/>
      </c>
      <c r="X1252" s="40">
        <f>X1225+X1234+X1243</f>
        <v/>
      </c>
      <c r="Y1252" s="40">
        <f>Y1225+Y1234+Y1243</f>
        <v/>
      </c>
      <c r="Z1252" s="40">
        <f>Z1225+Z1234+Z1243</f>
        <v/>
      </c>
      <c r="AA1252" s="40">
        <f>AA1225+AA1234+AA1243</f>
        <v/>
      </c>
      <c r="AB1252" s="40">
        <f>AB1225+AB1234+AB1243</f>
        <v/>
      </c>
      <c r="AC1252" s="40">
        <f>AC1225+AC1234+AC1243</f>
        <v/>
      </c>
      <c r="AD1252" s="42">
        <f>NEWPOLICY(AD1225,AD1234,AD1243)</f>
        <v/>
      </c>
      <c r="AE1252" s="25">
        <f>LOWER(Settings!$C$4)&amp;".mit."&amp;$A1252&amp;IF($C1252="","","."&amp;$C1252&amp;"."&amp;$B1252)&amp;IF(INDEX(Variables!$D$5:$D$105,MATCH($A1252,Variables!$A$5:$A$105,0))="","","."&amp;INDEX(Variables!$D$5:$D$105,MATCH($A1252,Variables!$A$5:$A$105,0)))&amp;"."&amp;AE$5</f>
        <v/>
      </c>
      <c r="AF1252" s="41">
        <f>AF1225+AF1234+AF1243</f>
        <v/>
      </c>
      <c r="AG1252" s="40">
        <f>AG1225+AG1234+AG1243</f>
        <v/>
      </c>
      <c r="AH1252" s="40">
        <f>AH1225+AH1234+AH1243</f>
        <v/>
      </c>
      <c r="AI1252" s="40">
        <f>AI1225+AI1234+AI1243</f>
        <v/>
      </c>
      <c r="AJ1252" s="40">
        <f>AJ1225+AJ1234+AJ1243</f>
        <v/>
      </c>
      <c r="AK1252" s="40">
        <f>AK1225+AK1234+AK1243</f>
        <v/>
      </c>
      <c r="AL1252" s="40">
        <f>AL1225+AL1234+AL1243</f>
        <v/>
      </c>
      <c r="AM1252" s="40">
        <f>AM1225+AM1234+AM1243</f>
        <v/>
      </c>
      <c r="AN1252" s="40">
        <f>AN1225+AN1234+AN1243</f>
        <v/>
      </c>
      <c r="AO1252" s="40">
        <f>AO1225+AO1234+AO1243</f>
        <v/>
      </c>
      <c r="AP1252" s="40">
        <f>AP1225+AP1234+AP1243</f>
        <v/>
      </c>
      <c r="AQ1252" s="40">
        <f>AQ1225+AQ1234+AQ1243</f>
        <v/>
      </c>
      <c r="AR1252" s="40">
        <f>AR1225+AR1234+AR1243</f>
        <v/>
      </c>
      <c r="AS1252" s="40">
        <f>AS1225+AS1234+AS1243</f>
        <v/>
      </c>
      <c r="AT1252" s="40">
        <f>AT1225+AT1234+AT1243</f>
        <v/>
      </c>
      <c r="AU1252" s="40">
        <f>AU1225+AU1234+AU1243</f>
        <v/>
      </c>
      <c r="AV1252" s="40">
        <f>AV1225+AV1234+AV1243</f>
        <v/>
      </c>
      <c r="AW1252" s="40">
        <f>AW1225+AW1234+AW1243</f>
        <v/>
      </c>
      <c r="AX1252" s="42">
        <f>NEWPOLICY(AX1225,AX1234,AX1243)</f>
        <v/>
      </c>
    </row>
    <row r="1253" hidden="1" outlineLevel="2">
      <c r="A1253" s="5" t="inlineStr">
        <is>
          <t>nce</t>
        </is>
      </c>
      <c r="B1253" s="5" t="inlineStr">
        <is>
          <t>oop</t>
        </is>
      </c>
      <c r="C1253" s="5" t="inlineStr">
        <is>
          <t>mac</t>
        </is>
      </c>
      <c r="D1253" s="39" t="n"/>
      <c r="E1253" s="39" t="n"/>
      <c r="F1253" s="39" t="n"/>
      <c r="G1253" s="39" t="n"/>
      <c r="H1253" s="5">
        <f>INDEX(Variables!$B$5:$B$105,MATCH($A1253,Variables!$A$5:$A$105,0))&amp;IF($C1253="",""," | "&amp;INDEX(Mapping!$B$5:$B$26,MATCH($C1253,Mapping!$A$5:$A$26,0))&amp;" | "&amp;INDEX(Mapping!$B$30:$B$41,MATCH($B1253,Mapping!$A$30:$A$41,0)))</f>
        <v/>
      </c>
      <c r="I1253" s="5">
        <f>INDEX(Variables!$C$5:$C$105,MATCH($A1253,Variables!$A$5:$A$105,0))</f>
        <v/>
      </c>
      <c r="J1253" s="5">
        <f>INDEX(Variables!$E$5:$E$105,MATCH($A1253,Variables!$A$5:$A$105,0))</f>
        <v/>
      </c>
      <c r="K1253" s="25">
        <f>LOWER(Settings!$C$4)&amp;".mit."&amp;$A1253&amp;IF($C1253="","","."&amp;$C1253&amp;"."&amp;$B1253)&amp;IF(INDEX(Variables!$D$5:$D$105,MATCH($A1253,Variables!$A$5:$A$105,0))="","","."&amp;INDEX(Variables!$D$5:$D$105,MATCH($A1253,Variables!$A$5:$A$105,0)))&amp;"."&amp;K$5</f>
        <v/>
      </c>
      <c r="L1253" s="41">
        <f>L1226+L1235+L1244</f>
        <v/>
      </c>
      <c r="M1253" s="40">
        <f>M1226+M1235+M1244</f>
        <v/>
      </c>
      <c r="N1253" s="40">
        <f>N1226+N1235+N1244</f>
        <v/>
      </c>
      <c r="O1253" s="40">
        <f>O1226+O1235+O1244</f>
        <v/>
      </c>
      <c r="P1253" s="40">
        <f>P1226+P1235+P1244</f>
        <v/>
      </c>
      <c r="Q1253" s="40">
        <f>Q1226+Q1235+Q1244</f>
        <v/>
      </c>
      <c r="R1253" s="40">
        <f>R1226+R1235+R1244</f>
        <v/>
      </c>
      <c r="S1253" s="40">
        <f>S1226+S1235+S1244</f>
        <v/>
      </c>
      <c r="T1253" s="40">
        <f>T1226+T1235+T1244</f>
        <v/>
      </c>
      <c r="U1253" s="40">
        <f>U1226+U1235+U1244</f>
        <v/>
      </c>
      <c r="V1253" s="40">
        <f>V1226+V1235+V1244</f>
        <v/>
      </c>
      <c r="W1253" s="40">
        <f>W1226+W1235+W1244</f>
        <v/>
      </c>
      <c r="X1253" s="40">
        <f>X1226+X1235+X1244</f>
        <v/>
      </c>
      <c r="Y1253" s="40">
        <f>Y1226+Y1235+Y1244</f>
        <v/>
      </c>
      <c r="Z1253" s="40">
        <f>Z1226+Z1235+Z1244</f>
        <v/>
      </c>
      <c r="AA1253" s="40">
        <f>AA1226+AA1235+AA1244</f>
        <v/>
      </c>
      <c r="AB1253" s="40">
        <f>AB1226+AB1235+AB1244</f>
        <v/>
      </c>
      <c r="AC1253" s="40">
        <f>AC1226+AC1235+AC1244</f>
        <v/>
      </c>
      <c r="AD1253" s="42">
        <f>NEWPOLICY(AD1226,AD1235,AD1244)</f>
        <v/>
      </c>
      <c r="AE1253" s="25">
        <f>LOWER(Settings!$C$4)&amp;".mit."&amp;$A1253&amp;IF($C1253="","","."&amp;$C1253&amp;"."&amp;$B1253)&amp;IF(INDEX(Variables!$D$5:$D$105,MATCH($A1253,Variables!$A$5:$A$105,0))="","","."&amp;INDEX(Variables!$D$5:$D$105,MATCH($A1253,Variables!$A$5:$A$105,0)))&amp;"."&amp;AE$5</f>
        <v/>
      </c>
      <c r="AF1253" s="41">
        <f>AF1226+AF1235+AF1244</f>
        <v/>
      </c>
      <c r="AG1253" s="40">
        <f>AG1226+AG1235+AG1244</f>
        <v/>
      </c>
      <c r="AH1253" s="40">
        <f>AH1226+AH1235+AH1244</f>
        <v/>
      </c>
      <c r="AI1253" s="40">
        <f>AI1226+AI1235+AI1244</f>
        <v/>
      </c>
      <c r="AJ1253" s="40">
        <f>AJ1226+AJ1235+AJ1244</f>
        <v/>
      </c>
      <c r="AK1253" s="40">
        <f>AK1226+AK1235+AK1244</f>
        <v/>
      </c>
      <c r="AL1253" s="40">
        <f>AL1226+AL1235+AL1244</f>
        <v/>
      </c>
      <c r="AM1253" s="40">
        <f>AM1226+AM1235+AM1244</f>
        <v/>
      </c>
      <c r="AN1253" s="40">
        <f>AN1226+AN1235+AN1244</f>
        <v/>
      </c>
      <c r="AO1253" s="40">
        <f>AO1226+AO1235+AO1244</f>
        <v/>
      </c>
      <c r="AP1253" s="40">
        <f>AP1226+AP1235+AP1244</f>
        <v/>
      </c>
      <c r="AQ1253" s="40">
        <f>AQ1226+AQ1235+AQ1244</f>
        <v/>
      </c>
      <c r="AR1253" s="40">
        <f>AR1226+AR1235+AR1244</f>
        <v/>
      </c>
      <c r="AS1253" s="40">
        <f>AS1226+AS1235+AS1244</f>
        <v/>
      </c>
      <c r="AT1253" s="40">
        <f>AT1226+AT1235+AT1244</f>
        <v/>
      </c>
      <c r="AU1253" s="40">
        <f>AU1226+AU1235+AU1244</f>
        <v/>
      </c>
      <c r="AV1253" s="40">
        <f>AV1226+AV1235+AV1244</f>
        <v/>
      </c>
      <c r="AW1253" s="40">
        <f>AW1226+AW1235+AW1244</f>
        <v/>
      </c>
      <c r="AX1253" s="42">
        <f>NEWPOLICY(AX1226,AX1235,AX1244)</f>
        <v/>
      </c>
    </row>
    <row r="1254" hidden="1" outlineLevel="2">
      <c r="A1254" s="5" t="inlineStr">
        <is>
          <t>nce</t>
        </is>
      </c>
      <c r="B1254" s="5" t="inlineStr">
        <is>
          <t>bio</t>
        </is>
      </c>
      <c r="C1254" s="5" t="inlineStr">
        <is>
          <t>mac</t>
        </is>
      </c>
      <c r="D1254" s="39" t="n"/>
      <c r="E1254" s="39" t="n"/>
      <c r="F1254" s="39" t="n"/>
      <c r="G1254" s="39" t="n"/>
      <c r="H1254" s="5">
        <f>INDEX(Variables!$B$5:$B$105,MATCH($A1254,Variables!$A$5:$A$105,0))&amp;IF($C1254="",""," | "&amp;INDEX(Mapping!$B$5:$B$26,MATCH($C1254,Mapping!$A$5:$A$26,0))&amp;" | "&amp;INDEX(Mapping!$B$30:$B$41,MATCH($B1254,Mapping!$A$30:$A$41,0)))</f>
        <v/>
      </c>
      <c r="I1254" s="5">
        <f>INDEX(Variables!$C$5:$C$105,MATCH($A1254,Variables!$A$5:$A$105,0))</f>
        <v/>
      </c>
      <c r="J1254" s="5">
        <f>INDEX(Variables!$E$5:$E$105,MATCH($A1254,Variables!$A$5:$A$105,0))</f>
        <v/>
      </c>
      <c r="K1254" s="25">
        <f>LOWER(Settings!$C$4)&amp;".mit."&amp;$A1254&amp;IF($C1254="","","."&amp;$C1254&amp;"."&amp;$B1254)&amp;IF(INDEX(Variables!$D$5:$D$105,MATCH($A1254,Variables!$A$5:$A$105,0))="","","."&amp;INDEX(Variables!$D$5:$D$105,MATCH($A1254,Variables!$A$5:$A$105,0)))&amp;"."&amp;K$5</f>
        <v/>
      </c>
      <c r="L1254" s="41">
        <f>L1227+L1236+L1245</f>
        <v/>
      </c>
      <c r="M1254" s="40">
        <f>M1227+M1236+M1245</f>
        <v/>
      </c>
      <c r="N1254" s="40">
        <f>N1227+N1236+N1245</f>
        <v/>
      </c>
      <c r="O1254" s="40">
        <f>O1227+O1236+O1245</f>
        <v/>
      </c>
      <c r="P1254" s="40">
        <f>P1227+P1236+P1245</f>
        <v/>
      </c>
      <c r="Q1254" s="40">
        <f>Q1227+Q1236+Q1245</f>
        <v/>
      </c>
      <c r="R1254" s="40">
        <f>R1227+R1236+R1245</f>
        <v/>
      </c>
      <c r="S1254" s="40">
        <f>S1227+S1236+S1245</f>
        <v/>
      </c>
      <c r="T1254" s="40">
        <f>T1227+T1236+T1245</f>
        <v/>
      </c>
      <c r="U1254" s="40">
        <f>U1227+U1236+U1245</f>
        <v/>
      </c>
      <c r="V1254" s="40">
        <f>V1227+V1236+V1245</f>
        <v/>
      </c>
      <c r="W1254" s="40">
        <f>W1227+W1236+W1245</f>
        <v/>
      </c>
      <c r="X1254" s="40">
        <f>X1227+X1236+X1245</f>
        <v/>
      </c>
      <c r="Y1254" s="40">
        <f>Y1227+Y1236+Y1245</f>
        <v/>
      </c>
      <c r="Z1254" s="40">
        <f>Z1227+Z1236+Z1245</f>
        <v/>
      </c>
      <c r="AA1254" s="40">
        <f>AA1227+AA1236+AA1245</f>
        <v/>
      </c>
      <c r="AB1254" s="40">
        <f>AB1227+AB1236+AB1245</f>
        <v/>
      </c>
      <c r="AC1254" s="40">
        <f>AC1227+AC1236+AC1245</f>
        <v/>
      </c>
      <c r="AD1254" s="42">
        <f>NEWPOLICY(AD1227,AD1236,AD1245)</f>
        <v/>
      </c>
      <c r="AE1254" s="25">
        <f>LOWER(Settings!$C$4)&amp;".mit."&amp;$A1254&amp;IF($C1254="","","."&amp;$C1254&amp;"."&amp;$B1254)&amp;IF(INDEX(Variables!$D$5:$D$105,MATCH($A1254,Variables!$A$5:$A$105,0))="","","."&amp;INDEX(Variables!$D$5:$D$105,MATCH($A1254,Variables!$A$5:$A$105,0)))&amp;"."&amp;AE$5</f>
        <v/>
      </c>
      <c r="AF1254" s="41">
        <f>AF1227+AF1236+AF1245</f>
        <v/>
      </c>
      <c r="AG1254" s="40">
        <f>AG1227+AG1236+AG1245</f>
        <v/>
      </c>
      <c r="AH1254" s="40">
        <f>AH1227+AH1236+AH1245</f>
        <v/>
      </c>
      <c r="AI1254" s="40">
        <f>AI1227+AI1236+AI1245</f>
        <v/>
      </c>
      <c r="AJ1254" s="40">
        <f>AJ1227+AJ1236+AJ1245</f>
        <v/>
      </c>
      <c r="AK1254" s="40">
        <f>AK1227+AK1236+AK1245</f>
        <v/>
      </c>
      <c r="AL1254" s="40">
        <f>AL1227+AL1236+AL1245</f>
        <v/>
      </c>
      <c r="AM1254" s="40">
        <f>AM1227+AM1236+AM1245</f>
        <v/>
      </c>
      <c r="AN1254" s="40">
        <f>AN1227+AN1236+AN1245</f>
        <v/>
      </c>
      <c r="AO1254" s="40">
        <f>AO1227+AO1236+AO1245</f>
        <v/>
      </c>
      <c r="AP1254" s="40">
        <f>AP1227+AP1236+AP1245</f>
        <v/>
      </c>
      <c r="AQ1254" s="40">
        <f>AQ1227+AQ1236+AQ1245</f>
        <v/>
      </c>
      <c r="AR1254" s="40">
        <f>AR1227+AR1236+AR1245</f>
        <v/>
      </c>
      <c r="AS1254" s="40">
        <f>AS1227+AS1236+AS1245</f>
        <v/>
      </c>
      <c r="AT1254" s="40">
        <f>AT1227+AT1236+AT1245</f>
        <v/>
      </c>
      <c r="AU1254" s="40">
        <f>AU1227+AU1236+AU1245</f>
        <v/>
      </c>
      <c r="AV1254" s="40">
        <f>AV1227+AV1236+AV1245</f>
        <v/>
      </c>
      <c r="AW1254" s="40">
        <f>AW1227+AW1236+AW1245</f>
        <v/>
      </c>
      <c r="AX1254" s="42">
        <f>NEWPOLICY(AX1227,AX1236,AX1245)</f>
        <v/>
      </c>
    </row>
    <row r="1255" hidden="1" outlineLevel="2"/>
    <row r="1256" hidden="1" outlineLevel="2">
      <c r="A1256" s="5" t="inlineStr">
        <is>
          <t>atp</t>
        </is>
      </c>
      <c r="B1256" s="5" t="inlineStr">
        <is>
          <t>coa</t>
        </is>
      </c>
      <c r="C1256" s="5" t="inlineStr">
        <is>
          <t>mac</t>
        </is>
      </c>
      <c r="D1256" s="40">
        <f>INDEX(Inputs!$R$5:$R$132,MATCH($B1256&amp;"|"&amp;$C1256,Inputs!$A$5:$A$132,0))</f>
        <v/>
      </c>
      <c r="E1256" s="40">
        <f>INDEX(Inputs!$S$5:$S$132,MATCH($B1256&amp;"|"&amp;$C1256,Inputs!$A$5:$A$132,0))</f>
        <v/>
      </c>
      <c r="F1256" s="39" t="n"/>
      <c r="G1256" s="39" t="n"/>
      <c r="H1256" s="5">
        <f>INDEX(Variables!$B$5:$B$105,MATCH($A1256,Variables!$A$5:$A$105,0))&amp;IF($C1256="",""," | "&amp;INDEX(Mapping!$B$5:$B$26,MATCH($C1256,Mapping!$A$5:$A$26,0))&amp;" | "&amp;INDEX(Mapping!$B$30:$B$41,MATCH($B1256,Mapping!$A$30:$A$41,0)))</f>
        <v/>
      </c>
      <c r="I1256" s="5">
        <f>INDEX(Variables!$C$5:$C$105,MATCH($A1256,Variables!$A$5:$A$105,0))</f>
        <v/>
      </c>
      <c r="J1256" s="5">
        <f>INDEX(Variables!$E$5:$E$105,MATCH($A1256,Variables!$A$5:$A$105,0))</f>
        <v/>
      </c>
      <c r="K1256" s="25">
        <f>LOWER(Settings!$C$4)&amp;".mit."&amp;$A1256&amp;IF($C1256="","","."&amp;$C1256&amp;"."&amp;$B1256)&amp;IF(INDEX(Variables!$D$5:$D$105,MATCH($A1256,Variables!$A$5:$A$105,0))="","","."&amp;INDEX(Variables!$D$5:$D$105,MATCH($A1256,Variables!$A$5:$A$105,0)))&amp;"."&amp;K$5</f>
        <v/>
      </c>
      <c r="L1256" s="41">
        <f>MAX(INDEX(L$232:L$243,$D1256)+L1247*(1+$E1256),0.01)</f>
        <v/>
      </c>
      <c r="M1256" s="40">
        <f>MAX(INDEX(M$232:M$243,$D1256)+M1247*(1+$E1256),0.01)</f>
        <v/>
      </c>
      <c r="N1256" s="40">
        <f>MAX(INDEX(N$232:N$243,$D1256)+N1247*(1+$E1256),0.01)</f>
        <v/>
      </c>
      <c r="O1256" s="40">
        <f>MAX(INDEX(O$232:O$243,$D1256)+O1247*(1+$E1256),0.01)</f>
        <v/>
      </c>
      <c r="P1256" s="40">
        <f>MAX(INDEX(P$232:P$243,$D1256)+P1247*(1+$E1256),0.01)</f>
        <v/>
      </c>
      <c r="Q1256" s="40">
        <f>MAX(INDEX(Q$232:Q$243,$D1256)+Q1247*(1+$E1256),0.01)</f>
        <v/>
      </c>
      <c r="R1256" s="40">
        <f>MAX(INDEX(R$232:R$243,$D1256)+R1247*(1+$E1256),0.01)</f>
        <v/>
      </c>
      <c r="S1256" s="40">
        <f>MAX(INDEX(S$232:S$243,$D1256)+S1247*(1+$E1256),0.01)</f>
        <v/>
      </c>
      <c r="T1256" s="40">
        <f>MAX(INDEX(T$232:T$243,$D1256)+T1247*(1+$E1256),0.01)</f>
        <v/>
      </c>
      <c r="U1256" s="40">
        <f>MAX(INDEX(U$232:U$243,$D1256)+U1247*(1+$E1256),0.01)</f>
        <v/>
      </c>
      <c r="V1256" s="40">
        <f>MAX(INDEX(V$232:V$243,$D1256)+V1247*(1+$E1256),0.01)</f>
        <v/>
      </c>
      <c r="W1256" s="40">
        <f>MAX(INDEX(W$232:W$243,$D1256)+W1247*(1+$E1256),0.01)</f>
        <v/>
      </c>
      <c r="X1256" s="40">
        <f>MAX(INDEX(X$232:X$243,$D1256)+X1247*(1+$E1256),0.01)</f>
        <v/>
      </c>
      <c r="Y1256" s="40">
        <f>MAX(INDEX(Y$232:Y$243,$D1256)+Y1247*(1+$E1256),0.01)</f>
        <v/>
      </c>
      <c r="Z1256" s="40">
        <f>MAX(INDEX(Z$232:Z$243,$D1256)+Z1247*(1+$E1256),0.01)</f>
        <v/>
      </c>
      <c r="AA1256" s="40">
        <f>MAX(INDEX(AA$232:AA$243,$D1256)+AA1247*(1+$E1256),0.01)</f>
        <v/>
      </c>
      <c r="AB1256" s="40">
        <f>MAX(INDEX(AB$232:AB$243,$D1256)+AB1247*(1+$E1256),0.01)</f>
        <v/>
      </c>
      <c r="AC1256" s="40">
        <f>MAX(INDEX(AC$232:AC$243,$D1256)+AC1247*(1+$E1256),0.01)</f>
        <v/>
      </c>
      <c r="AD1256" s="42">
        <f>POSTTAX(INDEX(AD$232:AD$243,$D1256),AD1247,$E1256)</f>
        <v/>
      </c>
      <c r="AE1256" s="25">
        <f>LOWER(Settings!$C$4)&amp;".mit."&amp;$A1256&amp;IF($C1256="","","."&amp;$C1256&amp;"."&amp;$B1256)&amp;IF(INDEX(Variables!$D$5:$D$105,MATCH($A1256,Variables!$A$5:$A$105,0))="","","."&amp;INDEX(Variables!$D$5:$D$105,MATCH($A1256,Variables!$A$5:$A$105,0)))&amp;"."&amp;AE$5</f>
        <v/>
      </c>
      <c r="AF1256" s="41">
        <f>MAX(INDEX(AF$232:AF$243,$D1256)+AF1247*(1+$E1256),0.01)</f>
        <v/>
      </c>
      <c r="AG1256" s="40">
        <f>MAX(INDEX(AG$232:AG$243,$D1256)+AG1247*(1+$E1256),0.01)</f>
        <v/>
      </c>
      <c r="AH1256" s="40">
        <f>MAX(INDEX(AH$232:AH$243,$D1256)+AH1247*(1+$E1256),0.01)</f>
        <v/>
      </c>
      <c r="AI1256" s="40">
        <f>MAX(INDEX(AI$232:AI$243,$D1256)+AI1247*(1+$E1256),0.01)</f>
        <v/>
      </c>
      <c r="AJ1256" s="40">
        <f>MAX(INDEX(AJ$232:AJ$243,$D1256)+AJ1247*(1+$E1256),0.01)</f>
        <v/>
      </c>
      <c r="AK1256" s="40">
        <f>MAX(INDEX(AK$232:AK$243,$D1256)+AK1247*(1+$E1256),0.01)</f>
        <v/>
      </c>
      <c r="AL1256" s="40">
        <f>MAX(INDEX(AL$232:AL$243,$D1256)+AL1247*(1+$E1256),0.01)</f>
        <v/>
      </c>
      <c r="AM1256" s="40">
        <f>MAX(INDEX(AM$232:AM$243,$D1256)+AM1247*(1+$E1256),0.01)</f>
        <v/>
      </c>
      <c r="AN1256" s="40">
        <f>MAX(INDEX(AN$232:AN$243,$D1256)+AN1247*(1+$E1256),0.01)</f>
        <v/>
      </c>
      <c r="AO1256" s="40">
        <f>MAX(INDEX(AO$232:AO$243,$D1256)+AO1247*(1+$E1256),0.01)</f>
        <v/>
      </c>
      <c r="AP1256" s="40">
        <f>MAX(INDEX(AP$232:AP$243,$D1256)+AP1247*(1+$E1256),0.01)</f>
        <v/>
      </c>
      <c r="AQ1256" s="40">
        <f>MAX(INDEX(AQ$232:AQ$243,$D1256)+AQ1247*(1+$E1256),0.01)</f>
        <v/>
      </c>
      <c r="AR1256" s="40">
        <f>MAX(INDEX(AR$232:AR$243,$D1256)+AR1247*(1+$E1256),0.01)</f>
        <v/>
      </c>
      <c r="AS1256" s="40">
        <f>MAX(INDEX(AS$232:AS$243,$D1256)+AS1247*(1+$E1256),0.01)</f>
        <v/>
      </c>
      <c r="AT1256" s="40">
        <f>MAX(INDEX(AT$232:AT$243,$D1256)+AT1247*(1+$E1256),0.01)</f>
        <v/>
      </c>
      <c r="AU1256" s="40">
        <f>MAX(INDEX(AU$232:AU$243,$D1256)+AU1247*(1+$E1256),0.01)</f>
        <v/>
      </c>
      <c r="AV1256" s="40">
        <f>MAX(INDEX(AV$232:AV$243,$D1256)+AV1247*(1+$E1256),0.01)</f>
        <v/>
      </c>
      <c r="AW1256" s="40">
        <f>MAX(INDEX(AW$232:AW$243,$D1256)+AW1247*(1+$E1256),0.01)</f>
        <v/>
      </c>
      <c r="AX1256" s="42">
        <f>POSTTAX(INDEX(AX$232:AX$243,$D1256),AX1247,$E1256)</f>
        <v/>
      </c>
    </row>
    <row r="1257" hidden="1" outlineLevel="2">
      <c r="A1257" s="5" t="inlineStr">
        <is>
          <t>atp</t>
        </is>
      </c>
      <c r="B1257" s="5" t="inlineStr">
        <is>
          <t>nga</t>
        </is>
      </c>
      <c r="C1257" s="5" t="inlineStr">
        <is>
          <t>mac</t>
        </is>
      </c>
      <c r="D1257" s="40">
        <f>INDEX(Inputs!$R$5:$R$132,MATCH($B1257&amp;"|"&amp;$C1257,Inputs!$A$5:$A$132,0))</f>
        <v/>
      </c>
      <c r="E1257" s="40">
        <f>INDEX(Inputs!$S$5:$S$132,MATCH($B1257&amp;"|"&amp;$C1257,Inputs!$A$5:$A$132,0))</f>
        <v/>
      </c>
      <c r="F1257" s="39" t="n"/>
      <c r="G1257" s="39" t="n"/>
      <c r="H1257" s="5">
        <f>INDEX(Variables!$B$5:$B$105,MATCH($A1257,Variables!$A$5:$A$105,0))&amp;IF($C1257="",""," | "&amp;INDEX(Mapping!$B$5:$B$26,MATCH($C1257,Mapping!$A$5:$A$26,0))&amp;" | "&amp;INDEX(Mapping!$B$30:$B$41,MATCH($B1257,Mapping!$A$30:$A$41,0)))</f>
        <v/>
      </c>
      <c r="I1257" s="5">
        <f>INDEX(Variables!$C$5:$C$105,MATCH($A1257,Variables!$A$5:$A$105,0))</f>
        <v/>
      </c>
      <c r="J1257" s="5">
        <f>INDEX(Variables!$E$5:$E$105,MATCH($A1257,Variables!$A$5:$A$105,0))</f>
        <v/>
      </c>
      <c r="K1257" s="25">
        <f>LOWER(Settings!$C$4)&amp;".mit."&amp;$A1257&amp;IF($C1257="","","."&amp;$C1257&amp;"."&amp;$B1257)&amp;IF(INDEX(Variables!$D$5:$D$105,MATCH($A1257,Variables!$A$5:$A$105,0))="","","."&amp;INDEX(Variables!$D$5:$D$105,MATCH($A1257,Variables!$A$5:$A$105,0)))&amp;"."&amp;K$5</f>
        <v/>
      </c>
      <c r="L1257" s="41">
        <f>MAX(INDEX(L$232:L$243,$D1257)+L1248*(1+$E1257),0.01)</f>
        <v/>
      </c>
      <c r="M1257" s="40">
        <f>MAX(INDEX(M$232:M$243,$D1257)+M1248*(1+$E1257),0.01)</f>
        <v/>
      </c>
      <c r="N1257" s="40">
        <f>MAX(INDEX(N$232:N$243,$D1257)+N1248*(1+$E1257),0.01)</f>
        <v/>
      </c>
      <c r="O1257" s="40">
        <f>MAX(INDEX(O$232:O$243,$D1257)+O1248*(1+$E1257),0.01)</f>
        <v/>
      </c>
      <c r="P1257" s="40">
        <f>MAX(INDEX(P$232:P$243,$D1257)+P1248*(1+$E1257),0.01)</f>
        <v/>
      </c>
      <c r="Q1257" s="40">
        <f>MAX(INDEX(Q$232:Q$243,$D1257)+Q1248*(1+$E1257),0.01)</f>
        <v/>
      </c>
      <c r="R1257" s="40">
        <f>MAX(INDEX(R$232:R$243,$D1257)+R1248*(1+$E1257),0.01)</f>
        <v/>
      </c>
      <c r="S1257" s="40">
        <f>MAX(INDEX(S$232:S$243,$D1257)+S1248*(1+$E1257),0.01)</f>
        <v/>
      </c>
      <c r="T1257" s="40">
        <f>MAX(INDEX(T$232:T$243,$D1257)+T1248*(1+$E1257),0.01)</f>
        <v/>
      </c>
      <c r="U1257" s="40">
        <f>MAX(INDEX(U$232:U$243,$D1257)+U1248*(1+$E1257),0.01)</f>
        <v/>
      </c>
      <c r="V1257" s="40">
        <f>MAX(INDEX(V$232:V$243,$D1257)+V1248*(1+$E1257),0.01)</f>
        <v/>
      </c>
      <c r="W1257" s="40">
        <f>MAX(INDEX(W$232:W$243,$D1257)+W1248*(1+$E1257),0.01)</f>
        <v/>
      </c>
      <c r="X1257" s="40">
        <f>MAX(INDEX(X$232:X$243,$D1257)+X1248*(1+$E1257),0.01)</f>
        <v/>
      </c>
      <c r="Y1257" s="40">
        <f>MAX(INDEX(Y$232:Y$243,$D1257)+Y1248*(1+$E1257),0.01)</f>
        <v/>
      </c>
      <c r="Z1257" s="40">
        <f>MAX(INDEX(Z$232:Z$243,$D1257)+Z1248*(1+$E1257),0.01)</f>
        <v/>
      </c>
      <c r="AA1257" s="40">
        <f>MAX(INDEX(AA$232:AA$243,$D1257)+AA1248*(1+$E1257),0.01)</f>
        <v/>
      </c>
      <c r="AB1257" s="40">
        <f>MAX(INDEX(AB$232:AB$243,$D1257)+AB1248*(1+$E1257),0.01)</f>
        <v/>
      </c>
      <c r="AC1257" s="40">
        <f>MAX(INDEX(AC$232:AC$243,$D1257)+AC1248*(1+$E1257),0.01)</f>
        <v/>
      </c>
      <c r="AD1257" s="42">
        <f>POSTTAX(INDEX(AD$232:AD$243,$D1257),AD1248,$E1257)</f>
        <v/>
      </c>
      <c r="AE1257" s="25">
        <f>LOWER(Settings!$C$4)&amp;".mit."&amp;$A1257&amp;IF($C1257="","","."&amp;$C1257&amp;"."&amp;$B1257)&amp;IF(INDEX(Variables!$D$5:$D$105,MATCH($A1257,Variables!$A$5:$A$105,0))="","","."&amp;INDEX(Variables!$D$5:$D$105,MATCH($A1257,Variables!$A$5:$A$105,0)))&amp;"."&amp;AE$5</f>
        <v/>
      </c>
      <c r="AF1257" s="41">
        <f>MAX(INDEX(AF$232:AF$243,$D1257)+AF1248*(1+$E1257),0.01)</f>
        <v/>
      </c>
      <c r="AG1257" s="40">
        <f>MAX(INDEX(AG$232:AG$243,$D1257)+AG1248*(1+$E1257),0.01)</f>
        <v/>
      </c>
      <c r="AH1257" s="40">
        <f>MAX(INDEX(AH$232:AH$243,$D1257)+AH1248*(1+$E1257),0.01)</f>
        <v/>
      </c>
      <c r="AI1257" s="40">
        <f>MAX(INDEX(AI$232:AI$243,$D1257)+AI1248*(1+$E1257),0.01)</f>
        <v/>
      </c>
      <c r="AJ1257" s="40">
        <f>MAX(INDEX(AJ$232:AJ$243,$D1257)+AJ1248*(1+$E1257),0.01)</f>
        <v/>
      </c>
      <c r="AK1257" s="40">
        <f>MAX(INDEX(AK$232:AK$243,$D1257)+AK1248*(1+$E1257),0.01)</f>
        <v/>
      </c>
      <c r="AL1257" s="40">
        <f>MAX(INDEX(AL$232:AL$243,$D1257)+AL1248*(1+$E1257),0.01)</f>
        <v/>
      </c>
      <c r="AM1257" s="40">
        <f>MAX(INDEX(AM$232:AM$243,$D1257)+AM1248*(1+$E1257),0.01)</f>
        <v/>
      </c>
      <c r="AN1257" s="40">
        <f>MAX(INDEX(AN$232:AN$243,$D1257)+AN1248*(1+$E1257),0.01)</f>
        <v/>
      </c>
      <c r="AO1257" s="40">
        <f>MAX(INDEX(AO$232:AO$243,$D1257)+AO1248*(1+$E1257),0.01)</f>
        <v/>
      </c>
      <c r="AP1257" s="40">
        <f>MAX(INDEX(AP$232:AP$243,$D1257)+AP1248*(1+$E1257),0.01)</f>
        <v/>
      </c>
      <c r="AQ1257" s="40">
        <f>MAX(INDEX(AQ$232:AQ$243,$D1257)+AQ1248*(1+$E1257),0.01)</f>
        <v/>
      </c>
      <c r="AR1257" s="40">
        <f>MAX(INDEX(AR$232:AR$243,$D1257)+AR1248*(1+$E1257),0.01)</f>
        <v/>
      </c>
      <c r="AS1257" s="40">
        <f>MAX(INDEX(AS$232:AS$243,$D1257)+AS1248*(1+$E1257),0.01)</f>
        <v/>
      </c>
      <c r="AT1257" s="40">
        <f>MAX(INDEX(AT$232:AT$243,$D1257)+AT1248*(1+$E1257),0.01)</f>
        <v/>
      </c>
      <c r="AU1257" s="40">
        <f>MAX(INDEX(AU$232:AU$243,$D1257)+AU1248*(1+$E1257),0.01)</f>
        <v/>
      </c>
      <c r="AV1257" s="40">
        <f>MAX(INDEX(AV$232:AV$243,$D1257)+AV1248*(1+$E1257),0.01)</f>
        <v/>
      </c>
      <c r="AW1257" s="40">
        <f>MAX(INDEX(AW$232:AW$243,$D1257)+AW1248*(1+$E1257),0.01)</f>
        <v/>
      </c>
      <c r="AX1257" s="42">
        <f>POSTTAX(INDEX(AX$232:AX$243,$D1257),AX1248,$E1257)</f>
        <v/>
      </c>
    </row>
    <row r="1258" hidden="1" outlineLevel="2">
      <c r="A1258" s="5" t="inlineStr">
        <is>
          <t>atp</t>
        </is>
      </c>
      <c r="B1258" s="5" t="inlineStr">
        <is>
          <t>gso</t>
        </is>
      </c>
      <c r="C1258" s="5" t="inlineStr">
        <is>
          <t>mac</t>
        </is>
      </c>
      <c r="D1258" s="40">
        <f>INDEX(Inputs!$R$5:$R$132,MATCH($B1258&amp;"|"&amp;$C1258,Inputs!$A$5:$A$132,0))</f>
        <v/>
      </c>
      <c r="E1258" s="40">
        <f>INDEX(Inputs!$S$5:$S$132,MATCH($B1258&amp;"|"&amp;$C1258,Inputs!$A$5:$A$132,0))</f>
        <v/>
      </c>
      <c r="F1258" s="39" t="n"/>
      <c r="G1258" s="39" t="n"/>
      <c r="H1258" s="5">
        <f>INDEX(Variables!$B$5:$B$105,MATCH($A1258,Variables!$A$5:$A$105,0))&amp;IF($C1258="",""," | "&amp;INDEX(Mapping!$B$5:$B$26,MATCH($C1258,Mapping!$A$5:$A$26,0))&amp;" | "&amp;INDEX(Mapping!$B$30:$B$41,MATCH($B1258,Mapping!$A$30:$A$41,0)))</f>
        <v/>
      </c>
      <c r="I1258" s="5">
        <f>INDEX(Variables!$C$5:$C$105,MATCH($A1258,Variables!$A$5:$A$105,0))</f>
        <v/>
      </c>
      <c r="J1258" s="5">
        <f>INDEX(Variables!$E$5:$E$105,MATCH($A1258,Variables!$A$5:$A$105,0))</f>
        <v/>
      </c>
      <c r="K1258" s="25">
        <f>LOWER(Settings!$C$4)&amp;".mit."&amp;$A1258&amp;IF($C1258="","","."&amp;$C1258&amp;"."&amp;$B1258)&amp;IF(INDEX(Variables!$D$5:$D$105,MATCH($A1258,Variables!$A$5:$A$105,0))="","","."&amp;INDEX(Variables!$D$5:$D$105,MATCH($A1258,Variables!$A$5:$A$105,0)))&amp;"."&amp;K$5</f>
        <v/>
      </c>
      <c r="L1258" s="41">
        <f>MAX(INDEX(L$232:L$243,$D1258)+L1249*(1+$E1258),0.01)</f>
        <v/>
      </c>
      <c r="M1258" s="40">
        <f>MAX(INDEX(M$232:M$243,$D1258)+M1249*(1+$E1258),0.01)</f>
        <v/>
      </c>
      <c r="N1258" s="40">
        <f>MAX(INDEX(N$232:N$243,$D1258)+N1249*(1+$E1258),0.01)</f>
        <v/>
      </c>
      <c r="O1258" s="40">
        <f>MAX(INDEX(O$232:O$243,$D1258)+O1249*(1+$E1258),0.01)</f>
        <v/>
      </c>
      <c r="P1258" s="40">
        <f>MAX(INDEX(P$232:P$243,$D1258)+P1249*(1+$E1258),0.01)</f>
        <v/>
      </c>
      <c r="Q1258" s="40">
        <f>MAX(INDEX(Q$232:Q$243,$D1258)+Q1249*(1+$E1258),0.01)</f>
        <v/>
      </c>
      <c r="R1258" s="40">
        <f>MAX(INDEX(R$232:R$243,$D1258)+R1249*(1+$E1258),0.01)</f>
        <v/>
      </c>
      <c r="S1258" s="40">
        <f>MAX(INDEX(S$232:S$243,$D1258)+S1249*(1+$E1258),0.01)</f>
        <v/>
      </c>
      <c r="T1258" s="40">
        <f>MAX(INDEX(T$232:T$243,$D1258)+T1249*(1+$E1258),0.01)</f>
        <v/>
      </c>
      <c r="U1258" s="40">
        <f>MAX(INDEX(U$232:U$243,$D1258)+U1249*(1+$E1258),0.01)</f>
        <v/>
      </c>
      <c r="V1258" s="40">
        <f>MAX(INDEX(V$232:V$243,$D1258)+V1249*(1+$E1258),0.01)</f>
        <v/>
      </c>
      <c r="W1258" s="40">
        <f>MAX(INDEX(W$232:W$243,$D1258)+W1249*(1+$E1258),0.01)</f>
        <v/>
      </c>
      <c r="X1258" s="40">
        <f>MAX(INDEX(X$232:X$243,$D1258)+X1249*(1+$E1258),0.01)</f>
        <v/>
      </c>
      <c r="Y1258" s="40">
        <f>MAX(INDEX(Y$232:Y$243,$D1258)+Y1249*(1+$E1258),0.01)</f>
        <v/>
      </c>
      <c r="Z1258" s="40">
        <f>MAX(INDEX(Z$232:Z$243,$D1258)+Z1249*(1+$E1258),0.01)</f>
        <v/>
      </c>
      <c r="AA1258" s="40">
        <f>MAX(INDEX(AA$232:AA$243,$D1258)+AA1249*(1+$E1258),0.01)</f>
        <v/>
      </c>
      <c r="AB1258" s="40">
        <f>MAX(INDEX(AB$232:AB$243,$D1258)+AB1249*(1+$E1258),0.01)</f>
        <v/>
      </c>
      <c r="AC1258" s="40">
        <f>MAX(INDEX(AC$232:AC$243,$D1258)+AC1249*(1+$E1258),0.01)</f>
        <v/>
      </c>
      <c r="AD1258" s="42">
        <f>POSTTAX(INDEX(AD$232:AD$243,$D1258),AD1249,$E1258)</f>
        <v/>
      </c>
      <c r="AE1258" s="25">
        <f>LOWER(Settings!$C$4)&amp;".mit."&amp;$A1258&amp;IF($C1258="","","."&amp;$C1258&amp;"."&amp;$B1258)&amp;IF(INDEX(Variables!$D$5:$D$105,MATCH($A1258,Variables!$A$5:$A$105,0))="","","."&amp;INDEX(Variables!$D$5:$D$105,MATCH($A1258,Variables!$A$5:$A$105,0)))&amp;"."&amp;AE$5</f>
        <v/>
      </c>
      <c r="AF1258" s="41">
        <f>MAX(INDEX(AF$232:AF$243,$D1258)+AF1249*(1+$E1258),0.01)</f>
        <v/>
      </c>
      <c r="AG1258" s="40">
        <f>MAX(INDEX(AG$232:AG$243,$D1258)+AG1249*(1+$E1258),0.01)</f>
        <v/>
      </c>
      <c r="AH1258" s="40">
        <f>MAX(INDEX(AH$232:AH$243,$D1258)+AH1249*(1+$E1258),0.01)</f>
        <v/>
      </c>
      <c r="AI1258" s="40">
        <f>MAX(INDEX(AI$232:AI$243,$D1258)+AI1249*(1+$E1258),0.01)</f>
        <v/>
      </c>
      <c r="AJ1258" s="40">
        <f>MAX(INDEX(AJ$232:AJ$243,$D1258)+AJ1249*(1+$E1258),0.01)</f>
        <v/>
      </c>
      <c r="AK1258" s="40">
        <f>MAX(INDEX(AK$232:AK$243,$D1258)+AK1249*(1+$E1258),0.01)</f>
        <v/>
      </c>
      <c r="AL1258" s="40">
        <f>MAX(INDEX(AL$232:AL$243,$D1258)+AL1249*(1+$E1258),0.01)</f>
        <v/>
      </c>
      <c r="AM1258" s="40">
        <f>MAX(INDEX(AM$232:AM$243,$D1258)+AM1249*(1+$E1258),0.01)</f>
        <v/>
      </c>
      <c r="AN1258" s="40">
        <f>MAX(INDEX(AN$232:AN$243,$D1258)+AN1249*(1+$E1258),0.01)</f>
        <v/>
      </c>
      <c r="AO1258" s="40">
        <f>MAX(INDEX(AO$232:AO$243,$D1258)+AO1249*(1+$E1258),0.01)</f>
        <v/>
      </c>
      <c r="AP1258" s="40">
        <f>MAX(INDEX(AP$232:AP$243,$D1258)+AP1249*(1+$E1258),0.01)</f>
        <v/>
      </c>
      <c r="AQ1258" s="40">
        <f>MAX(INDEX(AQ$232:AQ$243,$D1258)+AQ1249*(1+$E1258),0.01)</f>
        <v/>
      </c>
      <c r="AR1258" s="40">
        <f>MAX(INDEX(AR$232:AR$243,$D1258)+AR1249*(1+$E1258),0.01)</f>
        <v/>
      </c>
      <c r="AS1258" s="40">
        <f>MAX(INDEX(AS$232:AS$243,$D1258)+AS1249*(1+$E1258),0.01)</f>
        <v/>
      </c>
      <c r="AT1258" s="40">
        <f>MAX(INDEX(AT$232:AT$243,$D1258)+AT1249*(1+$E1258),0.01)</f>
        <v/>
      </c>
      <c r="AU1258" s="40">
        <f>MAX(INDEX(AU$232:AU$243,$D1258)+AU1249*(1+$E1258),0.01)</f>
        <v/>
      </c>
      <c r="AV1258" s="40">
        <f>MAX(INDEX(AV$232:AV$243,$D1258)+AV1249*(1+$E1258),0.01)</f>
        <v/>
      </c>
      <c r="AW1258" s="40">
        <f>MAX(INDEX(AW$232:AW$243,$D1258)+AW1249*(1+$E1258),0.01)</f>
        <v/>
      </c>
      <c r="AX1258" s="42">
        <f>POSTTAX(INDEX(AX$232:AX$243,$D1258),AX1249,$E1258)</f>
        <v/>
      </c>
    </row>
    <row r="1259" hidden="1" outlineLevel="2">
      <c r="A1259" s="5" t="inlineStr">
        <is>
          <t>atp</t>
        </is>
      </c>
      <c r="B1259" s="5" t="inlineStr">
        <is>
          <t>die</t>
        </is>
      </c>
      <c r="C1259" s="5" t="inlineStr">
        <is>
          <t>mac</t>
        </is>
      </c>
      <c r="D1259" s="40">
        <f>INDEX(Inputs!$R$5:$R$132,MATCH($B1259&amp;"|"&amp;$C1259,Inputs!$A$5:$A$132,0))</f>
        <v/>
      </c>
      <c r="E1259" s="40">
        <f>INDEX(Inputs!$S$5:$S$132,MATCH($B1259&amp;"|"&amp;$C1259,Inputs!$A$5:$A$132,0))</f>
        <v/>
      </c>
      <c r="F1259" s="39" t="n"/>
      <c r="G1259" s="39" t="n"/>
      <c r="H1259" s="5">
        <f>INDEX(Variables!$B$5:$B$105,MATCH($A1259,Variables!$A$5:$A$105,0))&amp;IF($C1259="",""," | "&amp;INDEX(Mapping!$B$5:$B$26,MATCH($C1259,Mapping!$A$5:$A$26,0))&amp;" | "&amp;INDEX(Mapping!$B$30:$B$41,MATCH($B1259,Mapping!$A$30:$A$41,0)))</f>
        <v/>
      </c>
      <c r="I1259" s="5">
        <f>INDEX(Variables!$C$5:$C$105,MATCH($A1259,Variables!$A$5:$A$105,0))</f>
        <v/>
      </c>
      <c r="J1259" s="5">
        <f>INDEX(Variables!$E$5:$E$105,MATCH($A1259,Variables!$A$5:$A$105,0))</f>
        <v/>
      </c>
      <c r="K1259" s="25">
        <f>LOWER(Settings!$C$4)&amp;".mit."&amp;$A1259&amp;IF($C1259="","","."&amp;$C1259&amp;"."&amp;$B1259)&amp;IF(INDEX(Variables!$D$5:$D$105,MATCH($A1259,Variables!$A$5:$A$105,0))="","","."&amp;INDEX(Variables!$D$5:$D$105,MATCH($A1259,Variables!$A$5:$A$105,0)))&amp;"."&amp;K$5</f>
        <v/>
      </c>
      <c r="L1259" s="41">
        <f>MAX(INDEX(L$232:L$243,$D1259)+L1250*(1+$E1259),0.01)</f>
        <v/>
      </c>
      <c r="M1259" s="40">
        <f>MAX(INDEX(M$232:M$243,$D1259)+M1250*(1+$E1259),0.01)</f>
        <v/>
      </c>
      <c r="N1259" s="40">
        <f>MAX(INDEX(N$232:N$243,$D1259)+N1250*(1+$E1259),0.01)</f>
        <v/>
      </c>
      <c r="O1259" s="40">
        <f>MAX(INDEX(O$232:O$243,$D1259)+O1250*(1+$E1259),0.01)</f>
        <v/>
      </c>
      <c r="P1259" s="40">
        <f>MAX(INDEX(P$232:P$243,$D1259)+P1250*(1+$E1259),0.01)</f>
        <v/>
      </c>
      <c r="Q1259" s="40">
        <f>MAX(INDEX(Q$232:Q$243,$D1259)+Q1250*(1+$E1259),0.01)</f>
        <v/>
      </c>
      <c r="R1259" s="40">
        <f>MAX(INDEX(R$232:R$243,$D1259)+R1250*(1+$E1259),0.01)</f>
        <v/>
      </c>
      <c r="S1259" s="40">
        <f>MAX(INDEX(S$232:S$243,$D1259)+S1250*(1+$E1259),0.01)</f>
        <v/>
      </c>
      <c r="T1259" s="40">
        <f>MAX(INDEX(T$232:T$243,$D1259)+T1250*(1+$E1259),0.01)</f>
        <v/>
      </c>
      <c r="U1259" s="40">
        <f>MAX(INDEX(U$232:U$243,$D1259)+U1250*(1+$E1259),0.01)</f>
        <v/>
      </c>
      <c r="V1259" s="40">
        <f>MAX(INDEX(V$232:V$243,$D1259)+V1250*(1+$E1259),0.01)</f>
        <v/>
      </c>
      <c r="W1259" s="40">
        <f>MAX(INDEX(W$232:W$243,$D1259)+W1250*(1+$E1259),0.01)</f>
        <v/>
      </c>
      <c r="X1259" s="40">
        <f>MAX(INDEX(X$232:X$243,$D1259)+X1250*(1+$E1259),0.01)</f>
        <v/>
      </c>
      <c r="Y1259" s="40">
        <f>MAX(INDEX(Y$232:Y$243,$D1259)+Y1250*(1+$E1259),0.01)</f>
        <v/>
      </c>
      <c r="Z1259" s="40">
        <f>MAX(INDEX(Z$232:Z$243,$D1259)+Z1250*(1+$E1259),0.01)</f>
        <v/>
      </c>
      <c r="AA1259" s="40">
        <f>MAX(INDEX(AA$232:AA$243,$D1259)+AA1250*(1+$E1259),0.01)</f>
        <v/>
      </c>
      <c r="AB1259" s="40">
        <f>MAX(INDEX(AB$232:AB$243,$D1259)+AB1250*(1+$E1259),0.01)</f>
        <v/>
      </c>
      <c r="AC1259" s="40">
        <f>MAX(INDEX(AC$232:AC$243,$D1259)+AC1250*(1+$E1259),0.01)</f>
        <v/>
      </c>
      <c r="AD1259" s="42">
        <f>POSTTAX(INDEX(AD$232:AD$243,$D1259),AD1250,$E1259)</f>
        <v/>
      </c>
      <c r="AE1259" s="25">
        <f>LOWER(Settings!$C$4)&amp;".mit."&amp;$A1259&amp;IF($C1259="","","."&amp;$C1259&amp;"."&amp;$B1259)&amp;IF(INDEX(Variables!$D$5:$D$105,MATCH($A1259,Variables!$A$5:$A$105,0))="","","."&amp;INDEX(Variables!$D$5:$D$105,MATCH($A1259,Variables!$A$5:$A$105,0)))&amp;"."&amp;AE$5</f>
        <v/>
      </c>
      <c r="AF1259" s="41">
        <f>MAX(INDEX(AF$232:AF$243,$D1259)+AF1250*(1+$E1259),0.01)</f>
        <v/>
      </c>
      <c r="AG1259" s="40">
        <f>MAX(INDEX(AG$232:AG$243,$D1259)+AG1250*(1+$E1259),0.01)</f>
        <v/>
      </c>
      <c r="AH1259" s="40">
        <f>MAX(INDEX(AH$232:AH$243,$D1259)+AH1250*(1+$E1259),0.01)</f>
        <v/>
      </c>
      <c r="AI1259" s="40">
        <f>MAX(INDEX(AI$232:AI$243,$D1259)+AI1250*(1+$E1259),0.01)</f>
        <v/>
      </c>
      <c r="AJ1259" s="40">
        <f>MAX(INDEX(AJ$232:AJ$243,$D1259)+AJ1250*(1+$E1259),0.01)</f>
        <v/>
      </c>
      <c r="AK1259" s="40">
        <f>MAX(INDEX(AK$232:AK$243,$D1259)+AK1250*(1+$E1259),0.01)</f>
        <v/>
      </c>
      <c r="AL1259" s="40">
        <f>MAX(INDEX(AL$232:AL$243,$D1259)+AL1250*(1+$E1259),0.01)</f>
        <v/>
      </c>
      <c r="AM1259" s="40">
        <f>MAX(INDEX(AM$232:AM$243,$D1259)+AM1250*(1+$E1259),0.01)</f>
        <v/>
      </c>
      <c r="AN1259" s="40">
        <f>MAX(INDEX(AN$232:AN$243,$D1259)+AN1250*(1+$E1259),0.01)</f>
        <v/>
      </c>
      <c r="AO1259" s="40">
        <f>MAX(INDEX(AO$232:AO$243,$D1259)+AO1250*(1+$E1259),0.01)</f>
        <v/>
      </c>
      <c r="AP1259" s="40">
        <f>MAX(INDEX(AP$232:AP$243,$D1259)+AP1250*(1+$E1259),0.01)</f>
        <v/>
      </c>
      <c r="AQ1259" s="40">
        <f>MAX(INDEX(AQ$232:AQ$243,$D1259)+AQ1250*(1+$E1259),0.01)</f>
        <v/>
      </c>
      <c r="AR1259" s="40">
        <f>MAX(INDEX(AR$232:AR$243,$D1259)+AR1250*(1+$E1259),0.01)</f>
        <v/>
      </c>
      <c r="AS1259" s="40">
        <f>MAX(INDEX(AS$232:AS$243,$D1259)+AS1250*(1+$E1259),0.01)</f>
        <v/>
      </c>
      <c r="AT1259" s="40">
        <f>MAX(INDEX(AT$232:AT$243,$D1259)+AT1250*(1+$E1259),0.01)</f>
        <v/>
      </c>
      <c r="AU1259" s="40">
        <f>MAX(INDEX(AU$232:AU$243,$D1259)+AU1250*(1+$E1259),0.01)</f>
        <v/>
      </c>
      <c r="AV1259" s="40">
        <f>MAX(INDEX(AV$232:AV$243,$D1259)+AV1250*(1+$E1259),0.01)</f>
        <v/>
      </c>
      <c r="AW1259" s="40">
        <f>MAX(INDEX(AW$232:AW$243,$D1259)+AW1250*(1+$E1259),0.01)</f>
        <v/>
      </c>
      <c r="AX1259" s="42">
        <f>POSTTAX(INDEX(AX$232:AX$243,$D1259),AX1250,$E1259)</f>
        <v/>
      </c>
    </row>
    <row r="1260" hidden="1" outlineLevel="2">
      <c r="A1260" s="5" t="inlineStr">
        <is>
          <t>atp</t>
        </is>
      </c>
      <c r="B1260" s="5" t="inlineStr">
        <is>
          <t>lpg</t>
        </is>
      </c>
      <c r="C1260" s="5" t="inlineStr">
        <is>
          <t>mac</t>
        </is>
      </c>
      <c r="D1260" s="40">
        <f>INDEX(Inputs!$R$5:$R$132,MATCH($B1260&amp;"|"&amp;$C1260,Inputs!$A$5:$A$132,0))</f>
        <v/>
      </c>
      <c r="E1260" s="40">
        <f>INDEX(Inputs!$S$5:$S$132,MATCH($B1260&amp;"|"&amp;$C1260,Inputs!$A$5:$A$132,0))</f>
        <v/>
      </c>
      <c r="F1260" s="39" t="n"/>
      <c r="G1260" s="39" t="n"/>
      <c r="H1260" s="5">
        <f>INDEX(Variables!$B$5:$B$105,MATCH($A1260,Variables!$A$5:$A$105,0))&amp;IF($C1260="",""," | "&amp;INDEX(Mapping!$B$5:$B$26,MATCH($C1260,Mapping!$A$5:$A$26,0))&amp;" | "&amp;INDEX(Mapping!$B$30:$B$41,MATCH($B1260,Mapping!$A$30:$A$41,0)))</f>
        <v/>
      </c>
      <c r="I1260" s="5">
        <f>INDEX(Variables!$C$5:$C$105,MATCH($A1260,Variables!$A$5:$A$105,0))</f>
        <v/>
      </c>
      <c r="J1260" s="5">
        <f>INDEX(Variables!$E$5:$E$105,MATCH($A1260,Variables!$A$5:$A$105,0))</f>
        <v/>
      </c>
      <c r="K1260" s="25">
        <f>LOWER(Settings!$C$4)&amp;".mit."&amp;$A1260&amp;IF($C1260="","","."&amp;$C1260&amp;"."&amp;$B1260)&amp;IF(INDEX(Variables!$D$5:$D$105,MATCH($A1260,Variables!$A$5:$A$105,0))="","","."&amp;INDEX(Variables!$D$5:$D$105,MATCH($A1260,Variables!$A$5:$A$105,0)))&amp;"."&amp;K$5</f>
        <v/>
      </c>
      <c r="L1260" s="41">
        <f>MAX(INDEX(L$232:L$243,$D1260)+L1251*(1+$E1260),0.01)</f>
        <v/>
      </c>
      <c r="M1260" s="40">
        <f>MAX(INDEX(M$232:M$243,$D1260)+M1251*(1+$E1260),0.01)</f>
        <v/>
      </c>
      <c r="N1260" s="40">
        <f>MAX(INDEX(N$232:N$243,$D1260)+N1251*(1+$E1260),0.01)</f>
        <v/>
      </c>
      <c r="O1260" s="40">
        <f>MAX(INDEX(O$232:O$243,$D1260)+O1251*(1+$E1260),0.01)</f>
        <v/>
      </c>
      <c r="P1260" s="40">
        <f>MAX(INDEX(P$232:P$243,$D1260)+P1251*(1+$E1260),0.01)</f>
        <v/>
      </c>
      <c r="Q1260" s="40">
        <f>MAX(INDEX(Q$232:Q$243,$D1260)+Q1251*(1+$E1260),0.01)</f>
        <v/>
      </c>
      <c r="R1260" s="40">
        <f>MAX(INDEX(R$232:R$243,$D1260)+R1251*(1+$E1260),0.01)</f>
        <v/>
      </c>
      <c r="S1260" s="40">
        <f>MAX(INDEX(S$232:S$243,$D1260)+S1251*(1+$E1260),0.01)</f>
        <v/>
      </c>
      <c r="T1260" s="40">
        <f>MAX(INDEX(T$232:T$243,$D1260)+T1251*(1+$E1260),0.01)</f>
        <v/>
      </c>
      <c r="U1260" s="40">
        <f>MAX(INDEX(U$232:U$243,$D1260)+U1251*(1+$E1260),0.01)</f>
        <v/>
      </c>
      <c r="V1260" s="40">
        <f>MAX(INDEX(V$232:V$243,$D1260)+V1251*(1+$E1260),0.01)</f>
        <v/>
      </c>
      <c r="W1260" s="40">
        <f>MAX(INDEX(W$232:W$243,$D1260)+W1251*(1+$E1260),0.01)</f>
        <v/>
      </c>
      <c r="X1260" s="40">
        <f>MAX(INDEX(X$232:X$243,$D1260)+X1251*(1+$E1260),0.01)</f>
        <v/>
      </c>
      <c r="Y1260" s="40">
        <f>MAX(INDEX(Y$232:Y$243,$D1260)+Y1251*(1+$E1260),0.01)</f>
        <v/>
      </c>
      <c r="Z1260" s="40">
        <f>MAX(INDEX(Z$232:Z$243,$D1260)+Z1251*(1+$E1260),0.01)</f>
        <v/>
      </c>
      <c r="AA1260" s="40">
        <f>MAX(INDEX(AA$232:AA$243,$D1260)+AA1251*(1+$E1260),0.01)</f>
        <v/>
      </c>
      <c r="AB1260" s="40">
        <f>MAX(INDEX(AB$232:AB$243,$D1260)+AB1251*(1+$E1260),0.01)</f>
        <v/>
      </c>
      <c r="AC1260" s="40">
        <f>MAX(INDEX(AC$232:AC$243,$D1260)+AC1251*(1+$E1260),0.01)</f>
        <v/>
      </c>
      <c r="AD1260" s="42">
        <f>POSTTAX(INDEX(AD$232:AD$243,$D1260),AD1251,$E1260)</f>
        <v/>
      </c>
      <c r="AE1260" s="25">
        <f>LOWER(Settings!$C$4)&amp;".mit."&amp;$A1260&amp;IF($C1260="","","."&amp;$C1260&amp;"."&amp;$B1260)&amp;IF(INDEX(Variables!$D$5:$D$105,MATCH($A1260,Variables!$A$5:$A$105,0))="","","."&amp;INDEX(Variables!$D$5:$D$105,MATCH($A1260,Variables!$A$5:$A$105,0)))&amp;"."&amp;AE$5</f>
        <v/>
      </c>
      <c r="AF1260" s="41">
        <f>MAX(INDEX(AF$232:AF$243,$D1260)+AF1251*(1+$E1260),0.01)</f>
        <v/>
      </c>
      <c r="AG1260" s="40">
        <f>MAX(INDEX(AG$232:AG$243,$D1260)+AG1251*(1+$E1260),0.01)</f>
        <v/>
      </c>
      <c r="AH1260" s="40">
        <f>MAX(INDEX(AH$232:AH$243,$D1260)+AH1251*(1+$E1260),0.01)</f>
        <v/>
      </c>
      <c r="AI1260" s="40">
        <f>MAX(INDEX(AI$232:AI$243,$D1260)+AI1251*(1+$E1260),0.01)</f>
        <v/>
      </c>
      <c r="AJ1260" s="40">
        <f>MAX(INDEX(AJ$232:AJ$243,$D1260)+AJ1251*(1+$E1260),0.01)</f>
        <v/>
      </c>
      <c r="AK1260" s="40">
        <f>MAX(INDEX(AK$232:AK$243,$D1260)+AK1251*(1+$E1260),0.01)</f>
        <v/>
      </c>
      <c r="AL1260" s="40">
        <f>MAX(INDEX(AL$232:AL$243,$D1260)+AL1251*(1+$E1260),0.01)</f>
        <v/>
      </c>
      <c r="AM1260" s="40">
        <f>MAX(INDEX(AM$232:AM$243,$D1260)+AM1251*(1+$E1260),0.01)</f>
        <v/>
      </c>
      <c r="AN1260" s="40">
        <f>MAX(INDEX(AN$232:AN$243,$D1260)+AN1251*(1+$E1260),0.01)</f>
        <v/>
      </c>
      <c r="AO1260" s="40">
        <f>MAX(INDEX(AO$232:AO$243,$D1260)+AO1251*(1+$E1260),0.01)</f>
        <v/>
      </c>
      <c r="AP1260" s="40">
        <f>MAX(INDEX(AP$232:AP$243,$D1260)+AP1251*(1+$E1260),0.01)</f>
        <v/>
      </c>
      <c r="AQ1260" s="40">
        <f>MAX(INDEX(AQ$232:AQ$243,$D1260)+AQ1251*(1+$E1260),0.01)</f>
        <v/>
      </c>
      <c r="AR1260" s="40">
        <f>MAX(INDEX(AR$232:AR$243,$D1260)+AR1251*(1+$E1260),0.01)</f>
        <v/>
      </c>
      <c r="AS1260" s="40">
        <f>MAX(INDEX(AS$232:AS$243,$D1260)+AS1251*(1+$E1260),0.01)</f>
        <v/>
      </c>
      <c r="AT1260" s="40">
        <f>MAX(INDEX(AT$232:AT$243,$D1260)+AT1251*(1+$E1260),0.01)</f>
        <v/>
      </c>
      <c r="AU1260" s="40">
        <f>MAX(INDEX(AU$232:AU$243,$D1260)+AU1251*(1+$E1260),0.01)</f>
        <v/>
      </c>
      <c r="AV1260" s="40">
        <f>MAX(INDEX(AV$232:AV$243,$D1260)+AV1251*(1+$E1260),0.01)</f>
        <v/>
      </c>
      <c r="AW1260" s="40">
        <f>MAX(INDEX(AW$232:AW$243,$D1260)+AW1251*(1+$E1260),0.01)</f>
        <v/>
      </c>
      <c r="AX1260" s="42">
        <f>POSTTAX(INDEX(AX$232:AX$243,$D1260),AX1251,$E1260)</f>
        <v/>
      </c>
    </row>
    <row r="1261" hidden="1" outlineLevel="2">
      <c r="A1261" s="5" t="inlineStr">
        <is>
          <t>atp</t>
        </is>
      </c>
      <c r="B1261" s="5" t="inlineStr">
        <is>
          <t>ker</t>
        </is>
      </c>
      <c r="C1261" s="5" t="inlineStr">
        <is>
          <t>mac</t>
        </is>
      </c>
      <c r="D1261" s="40">
        <f>INDEX(Inputs!$R$5:$R$132,MATCH($B1261&amp;"|"&amp;$C1261,Inputs!$A$5:$A$132,0))</f>
        <v/>
      </c>
      <c r="E1261" s="40">
        <f>INDEX(Inputs!$S$5:$S$132,MATCH($B1261&amp;"|"&amp;$C1261,Inputs!$A$5:$A$132,0))</f>
        <v/>
      </c>
      <c r="F1261" s="39" t="n"/>
      <c r="G1261" s="39" t="n"/>
      <c r="H1261" s="5">
        <f>INDEX(Variables!$B$5:$B$105,MATCH($A1261,Variables!$A$5:$A$105,0))&amp;IF($C1261="",""," | "&amp;INDEX(Mapping!$B$5:$B$26,MATCH($C1261,Mapping!$A$5:$A$26,0))&amp;" | "&amp;INDEX(Mapping!$B$30:$B$41,MATCH($B1261,Mapping!$A$30:$A$41,0)))</f>
        <v/>
      </c>
      <c r="I1261" s="5">
        <f>INDEX(Variables!$C$5:$C$105,MATCH($A1261,Variables!$A$5:$A$105,0))</f>
        <v/>
      </c>
      <c r="J1261" s="5">
        <f>INDEX(Variables!$E$5:$E$105,MATCH($A1261,Variables!$A$5:$A$105,0))</f>
        <v/>
      </c>
      <c r="K1261" s="25">
        <f>LOWER(Settings!$C$4)&amp;".mit."&amp;$A1261&amp;IF($C1261="","","."&amp;$C1261&amp;"."&amp;$B1261)&amp;IF(INDEX(Variables!$D$5:$D$105,MATCH($A1261,Variables!$A$5:$A$105,0))="","","."&amp;INDEX(Variables!$D$5:$D$105,MATCH($A1261,Variables!$A$5:$A$105,0)))&amp;"."&amp;K$5</f>
        <v/>
      </c>
      <c r="L1261" s="41">
        <f>MAX(INDEX(L$232:L$243,$D1261)+L1252*(1+$E1261),0.01)</f>
        <v/>
      </c>
      <c r="M1261" s="40">
        <f>MAX(INDEX(M$232:M$243,$D1261)+M1252*(1+$E1261),0.01)</f>
        <v/>
      </c>
      <c r="N1261" s="40">
        <f>MAX(INDEX(N$232:N$243,$D1261)+N1252*(1+$E1261),0.01)</f>
        <v/>
      </c>
      <c r="O1261" s="40">
        <f>MAX(INDEX(O$232:O$243,$D1261)+O1252*(1+$E1261),0.01)</f>
        <v/>
      </c>
      <c r="P1261" s="40">
        <f>MAX(INDEX(P$232:P$243,$D1261)+P1252*(1+$E1261),0.01)</f>
        <v/>
      </c>
      <c r="Q1261" s="40">
        <f>MAX(INDEX(Q$232:Q$243,$D1261)+Q1252*(1+$E1261),0.01)</f>
        <v/>
      </c>
      <c r="R1261" s="40">
        <f>MAX(INDEX(R$232:R$243,$D1261)+R1252*(1+$E1261),0.01)</f>
        <v/>
      </c>
      <c r="S1261" s="40">
        <f>MAX(INDEX(S$232:S$243,$D1261)+S1252*(1+$E1261),0.01)</f>
        <v/>
      </c>
      <c r="T1261" s="40">
        <f>MAX(INDEX(T$232:T$243,$D1261)+T1252*(1+$E1261),0.01)</f>
        <v/>
      </c>
      <c r="U1261" s="40">
        <f>MAX(INDEX(U$232:U$243,$D1261)+U1252*(1+$E1261),0.01)</f>
        <v/>
      </c>
      <c r="V1261" s="40">
        <f>MAX(INDEX(V$232:V$243,$D1261)+V1252*(1+$E1261),0.01)</f>
        <v/>
      </c>
      <c r="W1261" s="40">
        <f>MAX(INDEX(W$232:W$243,$D1261)+W1252*(1+$E1261),0.01)</f>
        <v/>
      </c>
      <c r="X1261" s="40">
        <f>MAX(INDEX(X$232:X$243,$D1261)+X1252*(1+$E1261),0.01)</f>
        <v/>
      </c>
      <c r="Y1261" s="40">
        <f>MAX(INDEX(Y$232:Y$243,$D1261)+Y1252*(1+$E1261),0.01)</f>
        <v/>
      </c>
      <c r="Z1261" s="40">
        <f>MAX(INDEX(Z$232:Z$243,$D1261)+Z1252*(1+$E1261),0.01)</f>
        <v/>
      </c>
      <c r="AA1261" s="40">
        <f>MAX(INDEX(AA$232:AA$243,$D1261)+AA1252*(1+$E1261),0.01)</f>
        <v/>
      </c>
      <c r="AB1261" s="40">
        <f>MAX(INDEX(AB$232:AB$243,$D1261)+AB1252*(1+$E1261),0.01)</f>
        <v/>
      </c>
      <c r="AC1261" s="40">
        <f>MAX(INDEX(AC$232:AC$243,$D1261)+AC1252*(1+$E1261),0.01)</f>
        <v/>
      </c>
      <c r="AD1261" s="42">
        <f>POSTTAX(INDEX(AD$232:AD$243,$D1261),AD1252,$E1261)</f>
        <v/>
      </c>
      <c r="AE1261" s="25">
        <f>LOWER(Settings!$C$4)&amp;".mit."&amp;$A1261&amp;IF($C1261="","","."&amp;$C1261&amp;"."&amp;$B1261)&amp;IF(INDEX(Variables!$D$5:$D$105,MATCH($A1261,Variables!$A$5:$A$105,0))="","","."&amp;INDEX(Variables!$D$5:$D$105,MATCH($A1261,Variables!$A$5:$A$105,0)))&amp;"."&amp;AE$5</f>
        <v/>
      </c>
      <c r="AF1261" s="41">
        <f>MAX(INDEX(AF$232:AF$243,$D1261)+AF1252*(1+$E1261),0.01)</f>
        <v/>
      </c>
      <c r="AG1261" s="40">
        <f>MAX(INDEX(AG$232:AG$243,$D1261)+AG1252*(1+$E1261),0.01)</f>
        <v/>
      </c>
      <c r="AH1261" s="40">
        <f>MAX(INDEX(AH$232:AH$243,$D1261)+AH1252*(1+$E1261),0.01)</f>
        <v/>
      </c>
      <c r="AI1261" s="40">
        <f>MAX(INDEX(AI$232:AI$243,$D1261)+AI1252*(1+$E1261),0.01)</f>
        <v/>
      </c>
      <c r="AJ1261" s="40">
        <f>MAX(INDEX(AJ$232:AJ$243,$D1261)+AJ1252*(1+$E1261),0.01)</f>
        <v/>
      </c>
      <c r="AK1261" s="40">
        <f>MAX(INDEX(AK$232:AK$243,$D1261)+AK1252*(1+$E1261),0.01)</f>
        <v/>
      </c>
      <c r="AL1261" s="40">
        <f>MAX(INDEX(AL$232:AL$243,$D1261)+AL1252*(1+$E1261),0.01)</f>
        <v/>
      </c>
      <c r="AM1261" s="40">
        <f>MAX(INDEX(AM$232:AM$243,$D1261)+AM1252*(1+$E1261),0.01)</f>
        <v/>
      </c>
      <c r="AN1261" s="40">
        <f>MAX(INDEX(AN$232:AN$243,$D1261)+AN1252*(1+$E1261),0.01)</f>
        <v/>
      </c>
      <c r="AO1261" s="40">
        <f>MAX(INDEX(AO$232:AO$243,$D1261)+AO1252*(1+$E1261),0.01)</f>
        <v/>
      </c>
      <c r="AP1261" s="40">
        <f>MAX(INDEX(AP$232:AP$243,$D1261)+AP1252*(1+$E1261),0.01)</f>
        <v/>
      </c>
      <c r="AQ1261" s="40">
        <f>MAX(INDEX(AQ$232:AQ$243,$D1261)+AQ1252*(1+$E1261),0.01)</f>
        <v/>
      </c>
      <c r="AR1261" s="40">
        <f>MAX(INDEX(AR$232:AR$243,$D1261)+AR1252*(1+$E1261),0.01)</f>
        <v/>
      </c>
      <c r="AS1261" s="40">
        <f>MAX(INDEX(AS$232:AS$243,$D1261)+AS1252*(1+$E1261),0.01)</f>
        <v/>
      </c>
      <c r="AT1261" s="40">
        <f>MAX(INDEX(AT$232:AT$243,$D1261)+AT1252*(1+$E1261),0.01)</f>
        <v/>
      </c>
      <c r="AU1261" s="40">
        <f>MAX(INDEX(AU$232:AU$243,$D1261)+AU1252*(1+$E1261),0.01)</f>
        <v/>
      </c>
      <c r="AV1261" s="40">
        <f>MAX(INDEX(AV$232:AV$243,$D1261)+AV1252*(1+$E1261),0.01)</f>
        <v/>
      </c>
      <c r="AW1261" s="40">
        <f>MAX(INDEX(AW$232:AW$243,$D1261)+AW1252*(1+$E1261),0.01)</f>
        <v/>
      </c>
      <c r="AX1261" s="42">
        <f>POSTTAX(INDEX(AX$232:AX$243,$D1261),AX1252,$E1261)</f>
        <v/>
      </c>
    </row>
    <row r="1262" hidden="1" outlineLevel="2">
      <c r="A1262" s="5" t="inlineStr">
        <is>
          <t>atp</t>
        </is>
      </c>
      <c r="B1262" s="5" t="inlineStr">
        <is>
          <t>oop</t>
        </is>
      </c>
      <c r="C1262" s="5" t="inlineStr">
        <is>
          <t>mac</t>
        </is>
      </c>
      <c r="D1262" s="40">
        <f>INDEX(Inputs!$R$5:$R$132,MATCH($B1262&amp;"|"&amp;$C1262,Inputs!$A$5:$A$132,0))</f>
        <v/>
      </c>
      <c r="E1262" s="40">
        <f>INDEX(Inputs!$S$5:$S$132,MATCH($B1262&amp;"|"&amp;$C1262,Inputs!$A$5:$A$132,0))</f>
        <v/>
      </c>
      <c r="F1262" s="39" t="n"/>
      <c r="G1262" s="39" t="n"/>
      <c r="H1262" s="5">
        <f>INDEX(Variables!$B$5:$B$105,MATCH($A1262,Variables!$A$5:$A$105,0))&amp;IF($C1262="",""," | "&amp;INDEX(Mapping!$B$5:$B$26,MATCH($C1262,Mapping!$A$5:$A$26,0))&amp;" | "&amp;INDEX(Mapping!$B$30:$B$41,MATCH($B1262,Mapping!$A$30:$A$41,0)))</f>
        <v/>
      </c>
      <c r="I1262" s="5">
        <f>INDEX(Variables!$C$5:$C$105,MATCH($A1262,Variables!$A$5:$A$105,0))</f>
        <v/>
      </c>
      <c r="J1262" s="5">
        <f>INDEX(Variables!$E$5:$E$105,MATCH($A1262,Variables!$A$5:$A$105,0))</f>
        <v/>
      </c>
      <c r="K1262" s="25">
        <f>LOWER(Settings!$C$4)&amp;".mit."&amp;$A1262&amp;IF($C1262="","","."&amp;$C1262&amp;"."&amp;$B1262)&amp;IF(INDEX(Variables!$D$5:$D$105,MATCH($A1262,Variables!$A$5:$A$105,0))="","","."&amp;INDEX(Variables!$D$5:$D$105,MATCH($A1262,Variables!$A$5:$A$105,0)))&amp;"."&amp;K$5</f>
        <v/>
      </c>
      <c r="L1262" s="41">
        <f>MAX(INDEX(L$232:L$243,$D1262)+L1253*(1+$E1262),0.01)</f>
        <v/>
      </c>
      <c r="M1262" s="40">
        <f>MAX(INDEX(M$232:M$243,$D1262)+M1253*(1+$E1262),0.01)</f>
        <v/>
      </c>
      <c r="N1262" s="40">
        <f>MAX(INDEX(N$232:N$243,$D1262)+N1253*(1+$E1262),0.01)</f>
        <v/>
      </c>
      <c r="O1262" s="40">
        <f>MAX(INDEX(O$232:O$243,$D1262)+O1253*(1+$E1262),0.01)</f>
        <v/>
      </c>
      <c r="P1262" s="40">
        <f>MAX(INDEX(P$232:P$243,$D1262)+P1253*(1+$E1262),0.01)</f>
        <v/>
      </c>
      <c r="Q1262" s="40">
        <f>MAX(INDEX(Q$232:Q$243,$D1262)+Q1253*(1+$E1262),0.01)</f>
        <v/>
      </c>
      <c r="R1262" s="40">
        <f>MAX(INDEX(R$232:R$243,$D1262)+R1253*(1+$E1262),0.01)</f>
        <v/>
      </c>
      <c r="S1262" s="40">
        <f>MAX(INDEX(S$232:S$243,$D1262)+S1253*(1+$E1262),0.01)</f>
        <v/>
      </c>
      <c r="T1262" s="40">
        <f>MAX(INDEX(T$232:T$243,$D1262)+T1253*(1+$E1262),0.01)</f>
        <v/>
      </c>
      <c r="U1262" s="40">
        <f>MAX(INDEX(U$232:U$243,$D1262)+U1253*(1+$E1262),0.01)</f>
        <v/>
      </c>
      <c r="V1262" s="40">
        <f>MAX(INDEX(V$232:V$243,$D1262)+V1253*(1+$E1262),0.01)</f>
        <v/>
      </c>
      <c r="W1262" s="40">
        <f>MAX(INDEX(W$232:W$243,$D1262)+W1253*(1+$E1262),0.01)</f>
        <v/>
      </c>
      <c r="X1262" s="40">
        <f>MAX(INDEX(X$232:X$243,$D1262)+X1253*(1+$E1262),0.01)</f>
        <v/>
      </c>
      <c r="Y1262" s="40">
        <f>MAX(INDEX(Y$232:Y$243,$D1262)+Y1253*(1+$E1262),0.01)</f>
        <v/>
      </c>
      <c r="Z1262" s="40">
        <f>MAX(INDEX(Z$232:Z$243,$D1262)+Z1253*(1+$E1262),0.01)</f>
        <v/>
      </c>
      <c r="AA1262" s="40">
        <f>MAX(INDEX(AA$232:AA$243,$D1262)+AA1253*(1+$E1262),0.01)</f>
        <v/>
      </c>
      <c r="AB1262" s="40">
        <f>MAX(INDEX(AB$232:AB$243,$D1262)+AB1253*(1+$E1262),0.01)</f>
        <v/>
      </c>
      <c r="AC1262" s="40">
        <f>MAX(INDEX(AC$232:AC$243,$D1262)+AC1253*(1+$E1262),0.01)</f>
        <v/>
      </c>
      <c r="AD1262" s="42">
        <f>POSTTAX(INDEX(AD$232:AD$243,$D1262),AD1253,$E1262)</f>
        <v/>
      </c>
      <c r="AE1262" s="25">
        <f>LOWER(Settings!$C$4)&amp;".mit."&amp;$A1262&amp;IF($C1262="","","."&amp;$C1262&amp;"."&amp;$B1262)&amp;IF(INDEX(Variables!$D$5:$D$105,MATCH($A1262,Variables!$A$5:$A$105,0))="","","."&amp;INDEX(Variables!$D$5:$D$105,MATCH($A1262,Variables!$A$5:$A$105,0)))&amp;"."&amp;AE$5</f>
        <v/>
      </c>
      <c r="AF1262" s="41">
        <f>MAX(INDEX(AF$232:AF$243,$D1262)+AF1253*(1+$E1262),0.01)</f>
        <v/>
      </c>
      <c r="AG1262" s="40">
        <f>MAX(INDEX(AG$232:AG$243,$D1262)+AG1253*(1+$E1262),0.01)</f>
        <v/>
      </c>
      <c r="AH1262" s="40">
        <f>MAX(INDEX(AH$232:AH$243,$D1262)+AH1253*(1+$E1262),0.01)</f>
        <v/>
      </c>
      <c r="AI1262" s="40">
        <f>MAX(INDEX(AI$232:AI$243,$D1262)+AI1253*(1+$E1262),0.01)</f>
        <v/>
      </c>
      <c r="AJ1262" s="40">
        <f>MAX(INDEX(AJ$232:AJ$243,$D1262)+AJ1253*(1+$E1262),0.01)</f>
        <v/>
      </c>
      <c r="AK1262" s="40">
        <f>MAX(INDEX(AK$232:AK$243,$D1262)+AK1253*(1+$E1262),0.01)</f>
        <v/>
      </c>
      <c r="AL1262" s="40">
        <f>MAX(INDEX(AL$232:AL$243,$D1262)+AL1253*(1+$E1262),0.01)</f>
        <v/>
      </c>
      <c r="AM1262" s="40">
        <f>MAX(INDEX(AM$232:AM$243,$D1262)+AM1253*(1+$E1262),0.01)</f>
        <v/>
      </c>
      <c r="AN1262" s="40">
        <f>MAX(INDEX(AN$232:AN$243,$D1262)+AN1253*(1+$E1262),0.01)</f>
        <v/>
      </c>
      <c r="AO1262" s="40">
        <f>MAX(INDEX(AO$232:AO$243,$D1262)+AO1253*(1+$E1262),0.01)</f>
        <v/>
      </c>
      <c r="AP1262" s="40">
        <f>MAX(INDEX(AP$232:AP$243,$D1262)+AP1253*(1+$E1262),0.01)</f>
        <v/>
      </c>
      <c r="AQ1262" s="40">
        <f>MAX(INDEX(AQ$232:AQ$243,$D1262)+AQ1253*(1+$E1262),0.01)</f>
        <v/>
      </c>
      <c r="AR1262" s="40">
        <f>MAX(INDEX(AR$232:AR$243,$D1262)+AR1253*(1+$E1262),0.01)</f>
        <v/>
      </c>
      <c r="AS1262" s="40">
        <f>MAX(INDEX(AS$232:AS$243,$D1262)+AS1253*(1+$E1262),0.01)</f>
        <v/>
      </c>
      <c r="AT1262" s="40">
        <f>MAX(INDEX(AT$232:AT$243,$D1262)+AT1253*(1+$E1262),0.01)</f>
        <v/>
      </c>
      <c r="AU1262" s="40">
        <f>MAX(INDEX(AU$232:AU$243,$D1262)+AU1253*(1+$E1262),0.01)</f>
        <v/>
      </c>
      <c r="AV1262" s="40">
        <f>MAX(INDEX(AV$232:AV$243,$D1262)+AV1253*(1+$E1262),0.01)</f>
        <v/>
      </c>
      <c r="AW1262" s="40">
        <f>MAX(INDEX(AW$232:AW$243,$D1262)+AW1253*(1+$E1262),0.01)</f>
        <v/>
      </c>
      <c r="AX1262" s="42">
        <f>POSTTAX(INDEX(AX$232:AX$243,$D1262),AX1253,$E1262)</f>
        <v/>
      </c>
    </row>
    <row r="1263" hidden="1" outlineLevel="2">
      <c r="A1263" s="5" t="inlineStr">
        <is>
          <t>atp</t>
        </is>
      </c>
      <c r="B1263" s="5" t="inlineStr">
        <is>
          <t>bio</t>
        </is>
      </c>
      <c r="C1263" s="5" t="inlineStr">
        <is>
          <t>mac</t>
        </is>
      </c>
      <c r="D1263" s="40">
        <f>INDEX(Inputs!$R$5:$R$132,MATCH($B1263&amp;"|"&amp;$C1263,Inputs!$A$5:$A$132,0))</f>
        <v/>
      </c>
      <c r="E1263" s="40">
        <f>INDEX(Inputs!$S$5:$S$132,MATCH($B1263&amp;"|"&amp;$C1263,Inputs!$A$5:$A$132,0))</f>
        <v/>
      </c>
      <c r="F1263" s="39" t="n"/>
      <c r="G1263" s="39" t="n"/>
      <c r="H1263" s="5">
        <f>INDEX(Variables!$B$5:$B$105,MATCH($A1263,Variables!$A$5:$A$105,0))&amp;IF($C1263="",""," | "&amp;INDEX(Mapping!$B$5:$B$26,MATCH($C1263,Mapping!$A$5:$A$26,0))&amp;" | "&amp;INDEX(Mapping!$B$30:$B$41,MATCH($B1263,Mapping!$A$30:$A$41,0)))</f>
        <v/>
      </c>
      <c r="I1263" s="5">
        <f>INDEX(Variables!$C$5:$C$105,MATCH($A1263,Variables!$A$5:$A$105,0))</f>
        <v/>
      </c>
      <c r="J1263" s="5">
        <f>INDEX(Variables!$E$5:$E$105,MATCH($A1263,Variables!$A$5:$A$105,0))</f>
        <v/>
      </c>
      <c r="K1263" s="25">
        <f>LOWER(Settings!$C$4)&amp;".mit."&amp;$A1263&amp;IF($C1263="","","."&amp;$C1263&amp;"."&amp;$B1263)&amp;IF(INDEX(Variables!$D$5:$D$105,MATCH($A1263,Variables!$A$5:$A$105,0))="","","."&amp;INDEX(Variables!$D$5:$D$105,MATCH($A1263,Variables!$A$5:$A$105,0)))&amp;"."&amp;K$5</f>
        <v/>
      </c>
      <c r="L1263" s="41">
        <f>MAX(INDEX(L$232:L$243,$D1263)+L1254*(1+$E1263),0.01)</f>
        <v/>
      </c>
      <c r="M1263" s="40">
        <f>MAX(INDEX(M$232:M$243,$D1263)+M1254*(1+$E1263),0.01)</f>
        <v/>
      </c>
      <c r="N1263" s="40">
        <f>MAX(INDEX(N$232:N$243,$D1263)+N1254*(1+$E1263),0.01)</f>
        <v/>
      </c>
      <c r="O1263" s="40">
        <f>MAX(INDEX(O$232:O$243,$D1263)+O1254*(1+$E1263),0.01)</f>
        <v/>
      </c>
      <c r="P1263" s="40">
        <f>MAX(INDEX(P$232:P$243,$D1263)+P1254*(1+$E1263),0.01)</f>
        <v/>
      </c>
      <c r="Q1263" s="40">
        <f>MAX(INDEX(Q$232:Q$243,$D1263)+Q1254*(1+$E1263),0.01)</f>
        <v/>
      </c>
      <c r="R1263" s="40">
        <f>MAX(INDEX(R$232:R$243,$D1263)+R1254*(1+$E1263),0.01)</f>
        <v/>
      </c>
      <c r="S1263" s="40">
        <f>MAX(INDEX(S$232:S$243,$D1263)+S1254*(1+$E1263),0.01)</f>
        <v/>
      </c>
      <c r="T1263" s="40">
        <f>MAX(INDEX(T$232:T$243,$D1263)+T1254*(1+$E1263),0.01)</f>
        <v/>
      </c>
      <c r="U1263" s="40">
        <f>MAX(INDEX(U$232:U$243,$D1263)+U1254*(1+$E1263),0.01)</f>
        <v/>
      </c>
      <c r="V1263" s="40">
        <f>MAX(INDEX(V$232:V$243,$D1263)+V1254*(1+$E1263),0.01)</f>
        <v/>
      </c>
      <c r="W1263" s="40">
        <f>MAX(INDEX(W$232:W$243,$D1263)+W1254*(1+$E1263),0.01)</f>
        <v/>
      </c>
      <c r="X1263" s="40">
        <f>MAX(INDEX(X$232:X$243,$D1263)+X1254*(1+$E1263),0.01)</f>
        <v/>
      </c>
      <c r="Y1263" s="40">
        <f>MAX(INDEX(Y$232:Y$243,$D1263)+Y1254*(1+$E1263),0.01)</f>
        <v/>
      </c>
      <c r="Z1263" s="40">
        <f>MAX(INDEX(Z$232:Z$243,$D1263)+Z1254*(1+$E1263),0.01)</f>
        <v/>
      </c>
      <c r="AA1263" s="40">
        <f>MAX(INDEX(AA$232:AA$243,$D1263)+AA1254*(1+$E1263),0.01)</f>
        <v/>
      </c>
      <c r="AB1263" s="40">
        <f>MAX(INDEX(AB$232:AB$243,$D1263)+AB1254*(1+$E1263),0.01)</f>
        <v/>
      </c>
      <c r="AC1263" s="40">
        <f>MAX(INDEX(AC$232:AC$243,$D1263)+AC1254*(1+$E1263),0.01)</f>
        <v/>
      </c>
      <c r="AD1263" s="42">
        <f>POSTTAX(INDEX(AD$232:AD$243,$D1263),AD1254,$E1263)</f>
        <v/>
      </c>
      <c r="AE1263" s="25">
        <f>LOWER(Settings!$C$4)&amp;".mit."&amp;$A1263&amp;IF($C1263="","","."&amp;$C1263&amp;"."&amp;$B1263)&amp;IF(INDEX(Variables!$D$5:$D$105,MATCH($A1263,Variables!$A$5:$A$105,0))="","","."&amp;INDEX(Variables!$D$5:$D$105,MATCH($A1263,Variables!$A$5:$A$105,0)))&amp;"."&amp;AE$5</f>
        <v/>
      </c>
      <c r="AF1263" s="41">
        <f>MAX(INDEX(AF$232:AF$243,$D1263)+AF1254*(1+$E1263),0.01)</f>
        <v/>
      </c>
      <c r="AG1263" s="40">
        <f>MAX(INDEX(AG$232:AG$243,$D1263)+AG1254*(1+$E1263),0.01)</f>
        <v/>
      </c>
      <c r="AH1263" s="40">
        <f>MAX(INDEX(AH$232:AH$243,$D1263)+AH1254*(1+$E1263),0.01)</f>
        <v/>
      </c>
      <c r="AI1263" s="40">
        <f>MAX(INDEX(AI$232:AI$243,$D1263)+AI1254*(1+$E1263),0.01)</f>
        <v/>
      </c>
      <c r="AJ1263" s="40">
        <f>MAX(INDEX(AJ$232:AJ$243,$D1263)+AJ1254*(1+$E1263),0.01)</f>
        <v/>
      </c>
      <c r="AK1263" s="40">
        <f>MAX(INDEX(AK$232:AK$243,$D1263)+AK1254*(1+$E1263),0.01)</f>
        <v/>
      </c>
      <c r="AL1263" s="40">
        <f>MAX(INDEX(AL$232:AL$243,$D1263)+AL1254*(1+$E1263),0.01)</f>
        <v/>
      </c>
      <c r="AM1263" s="40">
        <f>MAX(INDEX(AM$232:AM$243,$D1263)+AM1254*(1+$E1263),0.01)</f>
        <v/>
      </c>
      <c r="AN1263" s="40">
        <f>MAX(INDEX(AN$232:AN$243,$D1263)+AN1254*(1+$E1263),0.01)</f>
        <v/>
      </c>
      <c r="AO1263" s="40">
        <f>MAX(INDEX(AO$232:AO$243,$D1263)+AO1254*(1+$E1263),0.01)</f>
        <v/>
      </c>
      <c r="AP1263" s="40">
        <f>MAX(INDEX(AP$232:AP$243,$D1263)+AP1254*(1+$E1263),0.01)</f>
        <v/>
      </c>
      <c r="AQ1263" s="40">
        <f>MAX(INDEX(AQ$232:AQ$243,$D1263)+AQ1254*(1+$E1263),0.01)</f>
        <v/>
      </c>
      <c r="AR1263" s="40">
        <f>MAX(INDEX(AR$232:AR$243,$D1263)+AR1254*(1+$E1263),0.01)</f>
        <v/>
      </c>
      <c r="AS1263" s="40">
        <f>MAX(INDEX(AS$232:AS$243,$D1263)+AS1254*(1+$E1263),0.01)</f>
        <v/>
      </c>
      <c r="AT1263" s="40">
        <f>MAX(INDEX(AT$232:AT$243,$D1263)+AT1254*(1+$E1263),0.01)</f>
        <v/>
      </c>
      <c r="AU1263" s="40">
        <f>MAX(INDEX(AU$232:AU$243,$D1263)+AU1254*(1+$E1263),0.01)</f>
        <v/>
      </c>
      <c r="AV1263" s="40">
        <f>MAX(INDEX(AV$232:AV$243,$D1263)+AV1254*(1+$E1263),0.01)</f>
        <v/>
      </c>
      <c r="AW1263" s="40">
        <f>MAX(INDEX(AW$232:AW$243,$D1263)+AW1254*(1+$E1263),0.01)</f>
        <v/>
      </c>
      <c r="AX1263" s="42">
        <f>POSTTAX(INDEX(AX$232:AX$243,$D1263),AX1254,$E1263)</f>
        <v/>
      </c>
    </row>
    <row r="1264" hidden="1" outlineLevel="2"/>
    <row r="1265" hidden="1" outlineLevel="2">
      <c r="A1265" s="5" t="inlineStr">
        <is>
          <t>shp</t>
        </is>
      </c>
      <c r="B1265" s="5" t="inlineStr">
        <is>
          <t>coa</t>
        </is>
      </c>
      <c r="C1265" s="5" t="inlineStr">
        <is>
          <t>mac</t>
        </is>
      </c>
      <c r="D1265" s="40">
        <f>INDEX(Inputs!$M$5:$M$132,MATCH($B1265&amp;"|"&amp;$C1265,Inputs!$A$5:$A$132,0))</f>
        <v/>
      </c>
      <c r="E1265" s="40">
        <f>INDEX(Inputs!$T$5:$T$132,MATCH($B1265&amp;"|"&amp;$C1265,Inputs!$A$5:$A$132,0))</f>
        <v/>
      </c>
      <c r="F1265" s="40">
        <f>INDEX(Inputs!$K$5:$K$132,MATCH($B1265&amp;"|"&amp;$C1265,Inputs!$A$5:$A$132,0))</f>
        <v/>
      </c>
      <c r="G1265" s="39" t="n"/>
      <c r="H1265" s="5">
        <f>INDEX(Variables!$B$5:$B$105,MATCH($A1265,Variables!$A$5:$A$105,0))&amp;IF($C1265="",""," | "&amp;INDEX(Mapping!$B$5:$B$26,MATCH($C1265,Mapping!$A$5:$A$26,0))&amp;" | "&amp;INDEX(Mapping!$B$30:$B$41,MATCH($B1265,Mapping!$A$30:$A$41,0)))</f>
        <v/>
      </c>
      <c r="I1265" s="5">
        <f>INDEX(Variables!$C$5:$C$105,MATCH($A1265,Variables!$A$5:$A$105,0))</f>
        <v/>
      </c>
      <c r="J1265" s="5">
        <f>INDEX(Variables!$E$5:$E$105,MATCH($A1265,Variables!$A$5:$A$105,0))</f>
        <v/>
      </c>
      <c r="K1265" s="25">
        <f>LOWER(Settings!$C$4)&amp;".mit."&amp;$A1265&amp;IF($C1265="","","."&amp;$C1265&amp;"."&amp;$B1265)&amp;IF(INDEX(Variables!$D$5:$D$105,MATCH($A1265,Variables!$A$5:$A$105,0))="","","."&amp;INDEX(Variables!$D$5:$D$105,MATCH($A1265,Variables!$A$5:$A$105,0)))&amp;"."&amp;K$5</f>
        <v/>
      </c>
      <c r="L1265" s="41">
        <f>INDEX(L$175:L$178,$D1265)*$E1265*INDEX(L$179:L$195,$F1265)</f>
        <v/>
      </c>
      <c r="M1265" s="40">
        <f>INDEX(M$175:M$178,$D1265)*$E1265*INDEX(M$179:M$195,$F1265)</f>
        <v/>
      </c>
      <c r="N1265" s="40">
        <f>INDEX(N$175:N$178,$D1265)*$E1265*INDEX(N$179:N$195,$F1265)</f>
        <v/>
      </c>
      <c r="O1265" s="40">
        <f>INDEX(O$175:O$178,$D1265)*$E1265*INDEX(O$179:O$195,$F1265)</f>
        <v/>
      </c>
      <c r="P1265" s="40">
        <f>INDEX(P$175:P$178,$D1265)*$E1265*INDEX(P$179:P$195,$F1265)</f>
        <v/>
      </c>
      <c r="Q1265" s="40">
        <f>INDEX(Q$175:Q$178,$D1265)*$E1265*INDEX(Q$179:Q$195,$F1265)</f>
        <v/>
      </c>
      <c r="R1265" s="40">
        <f>INDEX(R$175:R$178,$D1265)*$E1265*INDEX(R$179:R$195,$F1265)</f>
        <v/>
      </c>
      <c r="S1265" s="40">
        <f>INDEX(S$175:S$178,$D1265)*$E1265*INDEX(S$179:S$195,$F1265)</f>
        <v/>
      </c>
      <c r="T1265" s="40">
        <f>INDEX(T$175:T$178,$D1265)*$E1265*INDEX(T$179:T$195,$F1265)</f>
        <v/>
      </c>
      <c r="U1265" s="40">
        <f>INDEX(U$175:U$178,$D1265)*$E1265*INDEX(U$179:U$195,$F1265)</f>
        <v/>
      </c>
      <c r="V1265" s="40">
        <f>INDEX(V$175:V$178,$D1265)*$E1265*INDEX(V$179:V$195,$F1265)</f>
        <v/>
      </c>
      <c r="W1265" s="40">
        <f>INDEX(W$175:W$178,$D1265)*$E1265*INDEX(W$179:W$195,$F1265)</f>
        <v/>
      </c>
      <c r="X1265" s="40">
        <f>INDEX(X$175:X$178,$D1265)*$E1265*INDEX(X$179:X$195,$F1265)</f>
        <v/>
      </c>
      <c r="Y1265" s="40">
        <f>INDEX(Y$175:Y$178,$D1265)*$E1265*INDEX(Y$179:Y$195,$F1265)</f>
        <v/>
      </c>
      <c r="Z1265" s="40">
        <f>INDEX(Z$175:Z$178,$D1265)*$E1265*INDEX(Z$179:Z$195,$F1265)</f>
        <v/>
      </c>
      <c r="AA1265" s="40">
        <f>INDEX(AA$175:AA$178,$D1265)*$E1265*INDEX(AA$179:AA$195,$F1265)</f>
        <v/>
      </c>
      <c r="AB1265" s="40">
        <f>INDEX(AB$175:AB$178,$D1265)*$E1265*INDEX(AB$179:AB$195,$F1265)</f>
        <v/>
      </c>
      <c r="AC1265" s="40">
        <f>INDEX(AC$175:AC$178,$D1265)*$E1265*INDEX(AC$179:AC$195,$F1265)</f>
        <v/>
      </c>
      <c r="AD1265" s="42">
        <f>SHADOWEFF(INDEX(AD$175:AD$178,$D1265),$E1265,INDEX(AD$179:AD$195,$F1265))</f>
        <v/>
      </c>
      <c r="AE1265" s="25">
        <f>LOWER(Settings!$C$4)&amp;".mit."&amp;$A1265&amp;IF($C1265="","","."&amp;$C1265&amp;"."&amp;$B1265)&amp;IF(INDEX(Variables!$D$5:$D$105,MATCH($A1265,Variables!$A$5:$A$105,0))="","","."&amp;INDEX(Variables!$D$5:$D$105,MATCH($A1265,Variables!$A$5:$A$105,0)))&amp;"."&amp;AE$5</f>
        <v/>
      </c>
      <c r="AF1265" s="41">
        <f>INDEX(AF$175:AF$178,$D1265)*$E1265*INDEX(AF$179:AF$195,$F1265)</f>
        <v/>
      </c>
      <c r="AG1265" s="40">
        <f>INDEX(AG$175:AG$178,$D1265)*$E1265*INDEX(AG$179:AG$195,$F1265)</f>
        <v/>
      </c>
      <c r="AH1265" s="40">
        <f>INDEX(AH$175:AH$178,$D1265)*$E1265*INDEX(AH$179:AH$195,$F1265)</f>
        <v/>
      </c>
      <c r="AI1265" s="40">
        <f>INDEX(AI$175:AI$178,$D1265)*$E1265*INDEX(AI$179:AI$195,$F1265)</f>
        <v/>
      </c>
      <c r="AJ1265" s="40">
        <f>INDEX(AJ$175:AJ$178,$D1265)*$E1265*INDEX(AJ$179:AJ$195,$F1265)</f>
        <v/>
      </c>
      <c r="AK1265" s="40">
        <f>INDEX(AK$175:AK$178,$D1265)*$E1265*INDEX(AK$179:AK$195,$F1265)</f>
        <v/>
      </c>
      <c r="AL1265" s="40">
        <f>INDEX(AL$175:AL$178,$D1265)*$E1265*INDEX(AL$179:AL$195,$F1265)</f>
        <v/>
      </c>
      <c r="AM1265" s="40">
        <f>INDEX(AM$175:AM$178,$D1265)*$E1265*INDEX(AM$179:AM$195,$F1265)</f>
        <v/>
      </c>
      <c r="AN1265" s="40">
        <f>INDEX(AN$175:AN$178,$D1265)*$E1265*INDEX(AN$179:AN$195,$F1265)</f>
        <v/>
      </c>
      <c r="AO1265" s="40">
        <f>INDEX(AO$175:AO$178,$D1265)*$E1265*INDEX(AO$179:AO$195,$F1265)</f>
        <v/>
      </c>
      <c r="AP1265" s="40">
        <f>INDEX(AP$175:AP$178,$D1265)*$E1265*INDEX(AP$179:AP$195,$F1265)</f>
        <v/>
      </c>
      <c r="AQ1265" s="40">
        <f>INDEX(AQ$175:AQ$178,$D1265)*$E1265*INDEX(AQ$179:AQ$195,$F1265)</f>
        <v/>
      </c>
      <c r="AR1265" s="40">
        <f>INDEX(AR$175:AR$178,$D1265)*$E1265*INDEX(AR$179:AR$195,$F1265)</f>
        <v/>
      </c>
      <c r="AS1265" s="40">
        <f>INDEX(AS$175:AS$178,$D1265)*$E1265*INDEX(AS$179:AS$195,$F1265)</f>
        <v/>
      </c>
      <c r="AT1265" s="40">
        <f>INDEX(AT$175:AT$178,$D1265)*$E1265*INDEX(AT$179:AT$195,$F1265)</f>
        <v/>
      </c>
      <c r="AU1265" s="40">
        <f>INDEX(AU$175:AU$178,$D1265)*$E1265*INDEX(AU$179:AU$195,$F1265)</f>
        <v/>
      </c>
      <c r="AV1265" s="40">
        <f>INDEX(AV$175:AV$178,$D1265)*$E1265*INDEX(AV$179:AV$195,$F1265)</f>
        <v/>
      </c>
      <c r="AW1265" s="40">
        <f>INDEX(AW$175:AW$178,$D1265)*$E1265*INDEX(AW$179:AW$195,$F1265)</f>
        <v/>
      </c>
      <c r="AX1265" s="42">
        <f>SHADOWEFF(INDEX(AX$175:AX$178,$D1265),$E1265,INDEX(AX$179:AX$195,$F1265))</f>
        <v/>
      </c>
    </row>
    <row r="1266" hidden="1" outlineLevel="2">
      <c r="A1266" s="5" t="inlineStr">
        <is>
          <t>shp</t>
        </is>
      </c>
      <c r="B1266" s="5" t="inlineStr">
        <is>
          <t>nga</t>
        </is>
      </c>
      <c r="C1266" s="5" t="inlineStr">
        <is>
          <t>mac</t>
        </is>
      </c>
      <c r="D1266" s="40">
        <f>INDEX(Inputs!$M$5:$M$132,MATCH($B1266&amp;"|"&amp;$C1266,Inputs!$A$5:$A$132,0))</f>
        <v/>
      </c>
      <c r="E1266" s="40">
        <f>INDEX(Inputs!$T$5:$T$132,MATCH($B1266&amp;"|"&amp;$C1266,Inputs!$A$5:$A$132,0))</f>
        <v/>
      </c>
      <c r="F1266" s="40">
        <f>INDEX(Inputs!$K$5:$K$132,MATCH($B1266&amp;"|"&amp;$C1266,Inputs!$A$5:$A$132,0))</f>
        <v/>
      </c>
      <c r="G1266" s="39" t="n"/>
      <c r="H1266" s="5">
        <f>INDEX(Variables!$B$5:$B$105,MATCH($A1266,Variables!$A$5:$A$105,0))&amp;IF($C1266="",""," | "&amp;INDEX(Mapping!$B$5:$B$26,MATCH($C1266,Mapping!$A$5:$A$26,0))&amp;" | "&amp;INDEX(Mapping!$B$30:$B$41,MATCH($B1266,Mapping!$A$30:$A$41,0)))</f>
        <v/>
      </c>
      <c r="I1266" s="5">
        <f>INDEX(Variables!$C$5:$C$105,MATCH($A1266,Variables!$A$5:$A$105,0))</f>
        <v/>
      </c>
      <c r="J1266" s="5">
        <f>INDEX(Variables!$E$5:$E$105,MATCH($A1266,Variables!$A$5:$A$105,0))</f>
        <v/>
      </c>
      <c r="K1266" s="25">
        <f>LOWER(Settings!$C$4)&amp;".mit."&amp;$A1266&amp;IF($C1266="","","."&amp;$C1266&amp;"."&amp;$B1266)&amp;IF(INDEX(Variables!$D$5:$D$105,MATCH($A1266,Variables!$A$5:$A$105,0))="","","."&amp;INDEX(Variables!$D$5:$D$105,MATCH($A1266,Variables!$A$5:$A$105,0)))&amp;"."&amp;K$5</f>
        <v/>
      </c>
      <c r="L1266" s="41">
        <f>INDEX(L$175:L$178,$D1266)*$E1266*INDEX(L$179:L$195,$F1266)</f>
        <v/>
      </c>
      <c r="M1266" s="40">
        <f>INDEX(M$175:M$178,$D1266)*$E1266*INDEX(M$179:M$195,$F1266)</f>
        <v/>
      </c>
      <c r="N1266" s="40">
        <f>INDEX(N$175:N$178,$D1266)*$E1266*INDEX(N$179:N$195,$F1266)</f>
        <v/>
      </c>
      <c r="O1266" s="40">
        <f>INDEX(O$175:O$178,$D1266)*$E1266*INDEX(O$179:O$195,$F1266)</f>
        <v/>
      </c>
      <c r="P1266" s="40">
        <f>INDEX(P$175:P$178,$D1266)*$E1266*INDEX(P$179:P$195,$F1266)</f>
        <v/>
      </c>
      <c r="Q1266" s="40">
        <f>INDEX(Q$175:Q$178,$D1266)*$E1266*INDEX(Q$179:Q$195,$F1266)</f>
        <v/>
      </c>
      <c r="R1266" s="40">
        <f>INDEX(R$175:R$178,$D1266)*$E1266*INDEX(R$179:R$195,$F1266)</f>
        <v/>
      </c>
      <c r="S1266" s="40">
        <f>INDEX(S$175:S$178,$D1266)*$E1266*INDEX(S$179:S$195,$F1266)</f>
        <v/>
      </c>
      <c r="T1266" s="40">
        <f>INDEX(T$175:T$178,$D1266)*$E1266*INDEX(T$179:T$195,$F1266)</f>
        <v/>
      </c>
      <c r="U1266" s="40">
        <f>INDEX(U$175:U$178,$D1266)*$E1266*INDEX(U$179:U$195,$F1266)</f>
        <v/>
      </c>
      <c r="V1266" s="40">
        <f>INDEX(V$175:V$178,$D1266)*$E1266*INDEX(V$179:V$195,$F1266)</f>
        <v/>
      </c>
      <c r="W1266" s="40">
        <f>INDEX(W$175:W$178,$D1266)*$E1266*INDEX(W$179:W$195,$F1266)</f>
        <v/>
      </c>
      <c r="X1266" s="40">
        <f>INDEX(X$175:X$178,$D1266)*$E1266*INDEX(X$179:X$195,$F1266)</f>
        <v/>
      </c>
      <c r="Y1266" s="40">
        <f>INDEX(Y$175:Y$178,$D1266)*$E1266*INDEX(Y$179:Y$195,$F1266)</f>
        <v/>
      </c>
      <c r="Z1266" s="40">
        <f>INDEX(Z$175:Z$178,$D1266)*$E1266*INDEX(Z$179:Z$195,$F1266)</f>
        <v/>
      </c>
      <c r="AA1266" s="40">
        <f>INDEX(AA$175:AA$178,$D1266)*$E1266*INDEX(AA$179:AA$195,$F1266)</f>
        <v/>
      </c>
      <c r="AB1266" s="40">
        <f>INDEX(AB$175:AB$178,$D1266)*$E1266*INDEX(AB$179:AB$195,$F1266)</f>
        <v/>
      </c>
      <c r="AC1266" s="40">
        <f>INDEX(AC$175:AC$178,$D1266)*$E1266*INDEX(AC$179:AC$195,$F1266)</f>
        <v/>
      </c>
      <c r="AD1266" s="42">
        <f>SHADOWEFF(INDEX(AD$175:AD$178,$D1266),$E1266,INDEX(AD$179:AD$195,$F1266))</f>
        <v/>
      </c>
      <c r="AE1266" s="25">
        <f>LOWER(Settings!$C$4)&amp;".mit."&amp;$A1266&amp;IF($C1266="","","."&amp;$C1266&amp;"."&amp;$B1266)&amp;IF(INDEX(Variables!$D$5:$D$105,MATCH($A1266,Variables!$A$5:$A$105,0))="","","."&amp;INDEX(Variables!$D$5:$D$105,MATCH($A1266,Variables!$A$5:$A$105,0)))&amp;"."&amp;AE$5</f>
        <v/>
      </c>
      <c r="AF1266" s="41">
        <f>INDEX(AF$175:AF$178,$D1266)*$E1266*INDEX(AF$179:AF$195,$F1266)</f>
        <v/>
      </c>
      <c r="AG1266" s="40">
        <f>INDEX(AG$175:AG$178,$D1266)*$E1266*INDEX(AG$179:AG$195,$F1266)</f>
        <v/>
      </c>
      <c r="AH1266" s="40">
        <f>INDEX(AH$175:AH$178,$D1266)*$E1266*INDEX(AH$179:AH$195,$F1266)</f>
        <v/>
      </c>
      <c r="AI1266" s="40">
        <f>INDEX(AI$175:AI$178,$D1266)*$E1266*INDEX(AI$179:AI$195,$F1266)</f>
        <v/>
      </c>
      <c r="AJ1266" s="40">
        <f>INDEX(AJ$175:AJ$178,$D1266)*$E1266*INDEX(AJ$179:AJ$195,$F1266)</f>
        <v/>
      </c>
      <c r="AK1266" s="40">
        <f>INDEX(AK$175:AK$178,$D1266)*$E1266*INDEX(AK$179:AK$195,$F1266)</f>
        <v/>
      </c>
      <c r="AL1266" s="40">
        <f>INDEX(AL$175:AL$178,$D1266)*$E1266*INDEX(AL$179:AL$195,$F1266)</f>
        <v/>
      </c>
      <c r="AM1266" s="40">
        <f>INDEX(AM$175:AM$178,$D1266)*$E1266*INDEX(AM$179:AM$195,$F1266)</f>
        <v/>
      </c>
      <c r="AN1266" s="40">
        <f>INDEX(AN$175:AN$178,$D1266)*$E1266*INDEX(AN$179:AN$195,$F1266)</f>
        <v/>
      </c>
      <c r="AO1266" s="40">
        <f>INDEX(AO$175:AO$178,$D1266)*$E1266*INDEX(AO$179:AO$195,$F1266)</f>
        <v/>
      </c>
      <c r="AP1266" s="40">
        <f>INDEX(AP$175:AP$178,$D1266)*$E1266*INDEX(AP$179:AP$195,$F1266)</f>
        <v/>
      </c>
      <c r="AQ1266" s="40">
        <f>INDEX(AQ$175:AQ$178,$D1266)*$E1266*INDEX(AQ$179:AQ$195,$F1266)</f>
        <v/>
      </c>
      <c r="AR1266" s="40">
        <f>INDEX(AR$175:AR$178,$D1266)*$E1266*INDEX(AR$179:AR$195,$F1266)</f>
        <v/>
      </c>
      <c r="AS1266" s="40">
        <f>INDEX(AS$175:AS$178,$D1266)*$E1266*INDEX(AS$179:AS$195,$F1266)</f>
        <v/>
      </c>
      <c r="AT1266" s="40">
        <f>INDEX(AT$175:AT$178,$D1266)*$E1266*INDEX(AT$179:AT$195,$F1266)</f>
        <v/>
      </c>
      <c r="AU1266" s="40">
        <f>INDEX(AU$175:AU$178,$D1266)*$E1266*INDEX(AU$179:AU$195,$F1266)</f>
        <v/>
      </c>
      <c r="AV1266" s="40">
        <f>INDEX(AV$175:AV$178,$D1266)*$E1266*INDEX(AV$179:AV$195,$F1266)</f>
        <v/>
      </c>
      <c r="AW1266" s="40">
        <f>INDEX(AW$175:AW$178,$D1266)*$E1266*INDEX(AW$179:AW$195,$F1266)</f>
        <v/>
      </c>
      <c r="AX1266" s="42">
        <f>SHADOWEFF(INDEX(AX$175:AX$178,$D1266),$E1266,INDEX(AX$179:AX$195,$F1266))</f>
        <v/>
      </c>
    </row>
    <row r="1267" hidden="1" outlineLevel="2">
      <c r="A1267" s="5" t="inlineStr">
        <is>
          <t>shp</t>
        </is>
      </c>
      <c r="B1267" s="5" t="inlineStr">
        <is>
          <t>gso</t>
        </is>
      </c>
      <c r="C1267" s="5" t="inlineStr">
        <is>
          <t>mac</t>
        </is>
      </c>
      <c r="D1267" s="40">
        <f>INDEX(Inputs!$M$5:$M$132,MATCH($B1267&amp;"|"&amp;$C1267,Inputs!$A$5:$A$132,0))</f>
        <v/>
      </c>
      <c r="E1267" s="40">
        <f>INDEX(Inputs!$T$5:$T$132,MATCH($B1267&amp;"|"&amp;$C1267,Inputs!$A$5:$A$132,0))</f>
        <v/>
      </c>
      <c r="F1267" s="40">
        <f>INDEX(Inputs!$K$5:$K$132,MATCH($B1267&amp;"|"&amp;$C1267,Inputs!$A$5:$A$132,0))</f>
        <v/>
      </c>
      <c r="G1267" s="39" t="n"/>
      <c r="H1267" s="5">
        <f>INDEX(Variables!$B$5:$B$105,MATCH($A1267,Variables!$A$5:$A$105,0))&amp;IF($C1267="",""," | "&amp;INDEX(Mapping!$B$5:$B$26,MATCH($C1267,Mapping!$A$5:$A$26,0))&amp;" | "&amp;INDEX(Mapping!$B$30:$B$41,MATCH($B1267,Mapping!$A$30:$A$41,0)))</f>
        <v/>
      </c>
      <c r="I1267" s="5">
        <f>INDEX(Variables!$C$5:$C$105,MATCH($A1267,Variables!$A$5:$A$105,0))</f>
        <v/>
      </c>
      <c r="J1267" s="5">
        <f>INDEX(Variables!$E$5:$E$105,MATCH($A1267,Variables!$A$5:$A$105,0))</f>
        <v/>
      </c>
      <c r="K1267" s="25">
        <f>LOWER(Settings!$C$4)&amp;".mit."&amp;$A1267&amp;IF($C1267="","","."&amp;$C1267&amp;"."&amp;$B1267)&amp;IF(INDEX(Variables!$D$5:$D$105,MATCH($A1267,Variables!$A$5:$A$105,0))="","","."&amp;INDEX(Variables!$D$5:$D$105,MATCH($A1267,Variables!$A$5:$A$105,0)))&amp;"."&amp;K$5</f>
        <v/>
      </c>
      <c r="L1267" s="41">
        <f>INDEX(L$175:L$178,$D1267)*$E1267*INDEX(L$179:L$195,$F1267)</f>
        <v/>
      </c>
      <c r="M1267" s="40">
        <f>INDEX(M$175:M$178,$D1267)*$E1267*INDEX(M$179:M$195,$F1267)</f>
        <v/>
      </c>
      <c r="N1267" s="40">
        <f>INDEX(N$175:N$178,$D1267)*$E1267*INDEX(N$179:N$195,$F1267)</f>
        <v/>
      </c>
      <c r="O1267" s="40">
        <f>INDEX(O$175:O$178,$D1267)*$E1267*INDEX(O$179:O$195,$F1267)</f>
        <v/>
      </c>
      <c r="P1267" s="40">
        <f>INDEX(P$175:P$178,$D1267)*$E1267*INDEX(P$179:P$195,$F1267)</f>
        <v/>
      </c>
      <c r="Q1267" s="40">
        <f>INDEX(Q$175:Q$178,$D1267)*$E1267*INDEX(Q$179:Q$195,$F1267)</f>
        <v/>
      </c>
      <c r="R1267" s="40">
        <f>INDEX(R$175:R$178,$D1267)*$E1267*INDEX(R$179:R$195,$F1267)</f>
        <v/>
      </c>
      <c r="S1267" s="40">
        <f>INDEX(S$175:S$178,$D1267)*$E1267*INDEX(S$179:S$195,$F1267)</f>
        <v/>
      </c>
      <c r="T1267" s="40">
        <f>INDEX(T$175:T$178,$D1267)*$E1267*INDEX(T$179:T$195,$F1267)</f>
        <v/>
      </c>
      <c r="U1267" s="40">
        <f>INDEX(U$175:U$178,$D1267)*$E1267*INDEX(U$179:U$195,$F1267)</f>
        <v/>
      </c>
      <c r="V1267" s="40">
        <f>INDEX(V$175:V$178,$D1267)*$E1267*INDEX(V$179:V$195,$F1267)</f>
        <v/>
      </c>
      <c r="W1267" s="40">
        <f>INDEX(W$175:W$178,$D1267)*$E1267*INDEX(W$179:W$195,$F1267)</f>
        <v/>
      </c>
      <c r="X1267" s="40">
        <f>INDEX(X$175:X$178,$D1267)*$E1267*INDEX(X$179:X$195,$F1267)</f>
        <v/>
      </c>
      <c r="Y1267" s="40">
        <f>INDEX(Y$175:Y$178,$D1267)*$E1267*INDEX(Y$179:Y$195,$F1267)</f>
        <v/>
      </c>
      <c r="Z1267" s="40">
        <f>INDEX(Z$175:Z$178,$D1267)*$E1267*INDEX(Z$179:Z$195,$F1267)</f>
        <v/>
      </c>
      <c r="AA1267" s="40">
        <f>INDEX(AA$175:AA$178,$D1267)*$E1267*INDEX(AA$179:AA$195,$F1267)</f>
        <v/>
      </c>
      <c r="AB1267" s="40">
        <f>INDEX(AB$175:AB$178,$D1267)*$E1267*INDEX(AB$179:AB$195,$F1267)</f>
        <v/>
      </c>
      <c r="AC1267" s="40">
        <f>INDEX(AC$175:AC$178,$D1267)*$E1267*INDEX(AC$179:AC$195,$F1267)</f>
        <v/>
      </c>
      <c r="AD1267" s="42">
        <f>SHADOWEFF(INDEX(AD$175:AD$178,$D1267),$E1267,INDEX(AD$179:AD$195,$F1267))</f>
        <v/>
      </c>
      <c r="AE1267" s="25">
        <f>LOWER(Settings!$C$4)&amp;".mit."&amp;$A1267&amp;IF($C1267="","","."&amp;$C1267&amp;"."&amp;$B1267)&amp;IF(INDEX(Variables!$D$5:$D$105,MATCH($A1267,Variables!$A$5:$A$105,0))="","","."&amp;INDEX(Variables!$D$5:$D$105,MATCH($A1267,Variables!$A$5:$A$105,0)))&amp;"."&amp;AE$5</f>
        <v/>
      </c>
      <c r="AF1267" s="41">
        <f>INDEX(AF$175:AF$178,$D1267)*$E1267*INDEX(AF$179:AF$195,$F1267)</f>
        <v/>
      </c>
      <c r="AG1267" s="40">
        <f>INDEX(AG$175:AG$178,$D1267)*$E1267*INDEX(AG$179:AG$195,$F1267)</f>
        <v/>
      </c>
      <c r="AH1267" s="40">
        <f>INDEX(AH$175:AH$178,$D1267)*$E1267*INDEX(AH$179:AH$195,$F1267)</f>
        <v/>
      </c>
      <c r="AI1267" s="40">
        <f>INDEX(AI$175:AI$178,$D1267)*$E1267*INDEX(AI$179:AI$195,$F1267)</f>
        <v/>
      </c>
      <c r="AJ1267" s="40">
        <f>INDEX(AJ$175:AJ$178,$D1267)*$E1267*INDEX(AJ$179:AJ$195,$F1267)</f>
        <v/>
      </c>
      <c r="AK1267" s="40">
        <f>INDEX(AK$175:AK$178,$D1267)*$E1267*INDEX(AK$179:AK$195,$F1267)</f>
        <v/>
      </c>
      <c r="AL1267" s="40">
        <f>INDEX(AL$175:AL$178,$D1267)*$E1267*INDEX(AL$179:AL$195,$F1267)</f>
        <v/>
      </c>
      <c r="AM1267" s="40">
        <f>INDEX(AM$175:AM$178,$D1267)*$E1267*INDEX(AM$179:AM$195,$F1267)</f>
        <v/>
      </c>
      <c r="AN1267" s="40">
        <f>INDEX(AN$175:AN$178,$D1267)*$E1267*INDEX(AN$179:AN$195,$F1267)</f>
        <v/>
      </c>
      <c r="AO1267" s="40">
        <f>INDEX(AO$175:AO$178,$D1267)*$E1267*INDEX(AO$179:AO$195,$F1267)</f>
        <v/>
      </c>
      <c r="AP1267" s="40">
        <f>INDEX(AP$175:AP$178,$D1267)*$E1267*INDEX(AP$179:AP$195,$F1267)</f>
        <v/>
      </c>
      <c r="AQ1267" s="40">
        <f>INDEX(AQ$175:AQ$178,$D1267)*$E1267*INDEX(AQ$179:AQ$195,$F1267)</f>
        <v/>
      </c>
      <c r="AR1267" s="40">
        <f>INDEX(AR$175:AR$178,$D1267)*$E1267*INDEX(AR$179:AR$195,$F1267)</f>
        <v/>
      </c>
      <c r="AS1267" s="40">
        <f>INDEX(AS$175:AS$178,$D1267)*$E1267*INDEX(AS$179:AS$195,$F1267)</f>
        <v/>
      </c>
      <c r="AT1267" s="40">
        <f>INDEX(AT$175:AT$178,$D1267)*$E1267*INDEX(AT$179:AT$195,$F1267)</f>
        <v/>
      </c>
      <c r="AU1267" s="40">
        <f>INDEX(AU$175:AU$178,$D1267)*$E1267*INDEX(AU$179:AU$195,$F1267)</f>
        <v/>
      </c>
      <c r="AV1267" s="40">
        <f>INDEX(AV$175:AV$178,$D1267)*$E1267*INDEX(AV$179:AV$195,$F1267)</f>
        <v/>
      </c>
      <c r="AW1267" s="40">
        <f>INDEX(AW$175:AW$178,$D1267)*$E1267*INDEX(AW$179:AW$195,$F1267)</f>
        <v/>
      </c>
      <c r="AX1267" s="42">
        <f>SHADOWEFF(INDEX(AX$175:AX$178,$D1267),$E1267,INDEX(AX$179:AX$195,$F1267))</f>
        <v/>
      </c>
    </row>
    <row r="1268" hidden="1" outlineLevel="2">
      <c r="A1268" s="5" t="inlineStr">
        <is>
          <t>shp</t>
        </is>
      </c>
      <c r="B1268" s="5" t="inlineStr">
        <is>
          <t>die</t>
        </is>
      </c>
      <c r="C1268" s="5" t="inlineStr">
        <is>
          <t>mac</t>
        </is>
      </c>
      <c r="D1268" s="40">
        <f>INDEX(Inputs!$M$5:$M$132,MATCH($B1268&amp;"|"&amp;$C1268,Inputs!$A$5:$A$132,0))</f>
        <v/>
      </c>
      <c r="E1268" s="40">
        <f>INDEX(Inputs!$T$5:$T$132,MATCH($B1268&amp;"|"&amp;$C1268,Inputs!$A$5:$A$132,0))</f>
        <v/>
      </c>
      <c r="F1268" s="40">
        <f>INDEX(Inputs!$K$5:$K$132,MATCH($B1268&amp;"|"&amp;$C1268,Inputs!$A$5:$A$132,0))</f>
        <v/>
      </c>
      <c r="G1268" s="39" t="n"/>
      <c r="H1268" s="5">
        <f>INDEX(Variables!$B$5:$B$105,MATCH($A1268,Variables!$A$5:$A$105,0))&amp;IF($C1268="",""," | "&amp;INDEX(Mapping!$B$5:$B$26,MATCH($C1268,Mapping!$A$5:$A$26,0))&amp;" | "&amp;INDEX(Mapping!$B$30:$B$41,MATCH($B1268,Mapping!$A$30:$A$41,0)))</f>
        <v/>
      </c>
      <c r="I1268" s="5">
        <f>INDEX(Variables!$C$5:$C$105,MATCH($A1268,Variables!$A$5:$A$105,0))</f>
        <v/>
      </c>
      <c r="J1268" s="5">
        <f>INDEX(Variables!$E$5:$E$105,MATCH($A1268,Variables!$A$5:$A$105,0))</f>
        <v/>
      </c>
      <c r="K1268" s="25">
        <f>LOWER(Settings!$C$4)&amp;".mit."&amp;$A1268&amp;IF($C1268="","","."&amp;$C1268&amp;"."&amp;$B1268)&amp;IF(INDEX(Variables!$D$5:$D$105,MATCH($A1268,Variables!$A$5:$A$105,0))="","","."&amp;INDEX(Variables!$D$5:$D$105,MATCH($A1268,Variables!$A$5:$A$105,0)))&amp;"."&amp;K$5</f>
        <v/>
      </c>
      <c r="L1268" s="41">
        <f>INDEX(L$175:L$178,$D1268)*$E1268*INDEX(L$179:L$195,$F1268)</f>
        <v/>
      </c>
      <c r="M1268" s="40">
        <f>INDEX(M$175:M$178,$D1268)*$E1268*INDEX(M$179:M$195,$F1268)</f>
        <v/>
      </c>
      <c r="N1268" s="40">
        <f>INDEX(N$175:N$178,$D1268)*$E1268*INDEX(N$179:N$195,$F1268)</f>
        <v/>
      </c>
      <c r="O1268" s="40">
        <f>INDEX(O$175:O$178,$D1268)*$E1268*INDEX(O$179:O$195,$F1268)</f>
        <v/>
      </c>
      <c r="P1268" s="40">
        <f>INDEX(P$175:P$178,$D1268)*$E1268*INDEX(P$179:P$195,$F1268)</f>
        <v/>
      </c>
      <c r="Q1268" s="40">
        <f>INDEX(Q$175:Q$178,$D1268)*$E1268*INDEX(Q$179:Q$195,$F1268)</f>
        <v/>
      </c>
      <c r="R1268" s="40">
        <f>INDEX(R$175:R$178,$D1268)*$E1268*INDEX(R$179:R$195,$F1268)</f>
        <v/>
      </c>
      <c r="S1268" s="40">
        <f>INDEX(S$175:S$178,$D1268)*$E1268*INDEX(S$179:S$195,$F1268)</f>
        <v/>
      </c>
      <c r="T1268" s="40">
        <f>INDEX(T$175:T$178,$D1268)*$E1268*INDEX(T$179:T$195,$F1268)</f>
        <v/>
      </c>
      <c r="U1268" s="40">
        <f>INDEX(U$175:U$178,$D1268)*$E1268*INDEX(U$179:U$195,$F1268)</f>
        <v/>
      </c>
      <c r="V1268" s="40">
        <f>INDEX(V$175:V$178,$D1268)*$E1268*INDEX(V$179:V$195,$F1268)</f>
        <v/>
      </c>
      <c r="W1268" s="40">
        <f>INDEX(W$175:W$178,$D1268)*$E1268*INDEX(W$179:W$195,$F1268)</f>
        <v/>
      </c>
      <c r="X1268" s="40">
        <f>INDEX(X$175:X$178,$D1268)*$E1268*INDEX(X$179:X$195,$F1268)</f>
        <v/>
      </c>
      <c r="Y1268" s="40">
        <f>INDEX(Y$175:Y$178,$D1268)*$E1268*INDEX(Y$179:Y$195,$F1268)</f>
        <v/>
      </c>
      <c r="Z1268" s="40">
        <f>INDEX(Z$175:Z$178,$D1268)*$E1268*INDEX(Z$179:Z$195,$F1268)</f>
        <v/>
      </c>
      <c r="AA1268" s="40">
        <f>INDEX(AA$175:AA$178,$D1268)*$E1268*INDEX(AA$179:AA$195,$F1268)</f>
        <v/>
      </c>
      <c r="AB1268" s="40">
        <f>INDEX(AB$175:AB$178,$D1268)*$E1268*INDEX(AB$179:AB$195,$F1268)</f>
        <v/>
      </c>
      <c r="AC1268" s="40">
        <f>INDEX(AC$175:AC$178,$D1268)*$E1268*INDEX(AC$179:AC$195,$F1268)</f>
        <v/>
      </c>
      <c r="AD1268" s="42">
        <f>SHADOWEFF(INDEX(AD$175:AD$178,$D1268),$E1268,INDEX(AD$179:AD$195,$F1268))</f>
        <v/>
      </c>
      <c r="AE1268" s="25">
        <f>LOWER(Settings!$C$4)&amp;".mit."&amp;$A1268&amp;IF($C1268="","","."&amp;$C1268&amp;"."&amp;$B1268)&amp;IF(INDEX(Variables!$D$5:$D$105,MATCH($A1268,Variables!$A$5:$A$105,0))="","","."&amp;INDEX(Variables!$D$5:$D$105,MATCH($A1268,Variables!$A$5:$A$105,0)))&amp;"."&amp;AE$5</f>
        <v/>
      </c>
      <c r="AF1268" s="41">
        <f>INDEX(AF$175:AF$178,$D1268)*$E1268*INDEX(AF$179:AF$195,$F1268)</f>
        <v/>
      </c>
      <c r="AG1268" s="40">
        <f>INDEX(AG$175:AG$178,$D1268)*$E1268*INDEX(AG$179:AG$195,$F1268)</f>
        <v/>
      </c>
      <c r="AH1268" s="40">
        <f>INDEX(AH$175:AH$178,$D1268)*$E1268*INDEX(AH$179:AH$195,$F1268)</f>
        <v/>
      </c>
      <c r="AI1268" s="40">
        <f>INDEX(AI$175:AI$178,$D1268)*$E1268*INDEX(AI$179:AI$195,$F1268)</f>
        <v/>
      </c>
      <c r="AJ1268" s="40">
        <f>INDEX(AJ$175:AJ$178,$D1268)*$E1268*INDEX(AJ$179:AJ$195,$F1268)</f>
        <v/>
      </c>
      <c r="AK1268" s="40">
        <f>INDEX(AK$175:AK$178,$D1268)*$E1268*INDEX(AK$179:AK$195,$F1268)</f>
        <v/>
      </c>
      <c r="AL1268" s="40">
        <f>INDEX(AL$175:AL$178,$D1268)*$E1268*INDEX(AL$179:AL$195,$F1268)</f>
        <v/>
      </c>
      <c r="AM1268" s="40">
        <f>INDEX(AM$175:AM$178,$D1268)*$E1268*INDEX(AM$179:AM$195,$F1268)</f>
        <v/>
      </c>
      <c r="AN1268" s="40">
        <f>INDEX(AN$175:AN$178,$D1268)*$E1268*INDEX(AN$179:AN$195,$F1268)</f>
        <v/>
      </c>
      <c r="AO1268" s="40">
        <f>INDEX(AO$175:AO$178,$D1268)*$E1268*INDEX(AO$179:AO$195,$F1268)</f>
        <v/>
      </c>
      <c r="AP1268" s="40">
        <f>INDEX(AP$175:AP$178,$D1268)*$E1268*INDEX(AP$179:AP$195,$F1268)</f>
        <v/>
      </c>
      <c r="AQ1268" s="40">
        <f>INDEX(AQ$175:AQ$178,$D1268)*$E1268*INDEX(AQ$179:AQ$195,$F1268)</f>
        <v/>
      </c>
      <c r="AR1268" s="40">
        <f>INDEX(AR$175:AR$178,$D1268)*$E1268*INDEX(AR$179:AR$195,$F1268)</f>
        <v/>
      </c>
      <c r="AS1268" s="40">
        <f>INDEX(AS$175:AS$178,$D1268)*$E1268*INDEX(AS$179:AS$195,$F1268)</f>
        <v/>
      </c>
      <c r="AT1268" s="40">
        <f>INDEX(AT$175:AT$178,$D1268)*$E1268*INDEX(AT$179:AT$195,$F1268)</f>
        <v/>
      </c>
      <c r="AU1268" s="40">
        <f>INDEX(AU$175:AU$178,$D1268)*$E1268*INDEX(AU$179:AU$195,$F1268)</f>
        <v/>
      </c>
      <c r="AV1268" s="40">
        <f>INDEX(AV$175:AV$178,$D1268)*$E1268*INDEX(AV$179:AV$195,$F1268)</f>
        <v/>
      </c>
      <c r="AW1268" s="40">
        <f>INDEX(AW$175:AW$178,$D1268)*$E1268*INDEX(AW$179:AW$195,$F1268)</f>
        <v/>
      </c>
      <c r="AX1268" s="42">
        <f>SHADOWEFF(INDEX(AX$175:AX$178,$D1268),$E1268,INDEX(AX$179:AX$195,$F1268))</f>
        <v/>
      </c>
    </row>
    <row r="1269" hidden="1" outlineLevel="2">
      <c r="A1269" s="5" t="inlineStr">
        <is>
          <t>shp</t>
        </is>
      </c>
      <c r="B1269" s="5" t="inlineStr">
        <is>
          <t>lpg</t>
        </is>
      </c>
      <c r="C1269" s="5" t="inlineStr">
        <is>
          <t>mac</t>
        </is>
      </c>
      <c r="D1269" s="40">
        <f>INDEX(Inputs!$M$5:$M$132,MATCH($B1269&amp;"|"&amp;$C1269,Inputs!$A$5:$A$132,0))</f>
        <v/>
      </c>
      <c r="E1269" s="40">
        <f>INDEX(Inputs!$T$5:$T$132,MATCH($B1269&amp;"|"&amp;$C1269,Inputs!$A$5:$A$132,0))</f>
        <v/>
      </c>
      <c r="F1269" s="40">
        <f>INDEX(Inputs!$K$5:$K$132,MATCH($B1269&amp;"|"&amp;$C1269,Inputs!$A$5:$A$132,0))</f>
        <v/>
      </c>
      <c r="G1269" s="39" t="n"/>
      <c r="H1269" s="5">
        <f>INDEX(Variables!$B$5:$B$105,MATCH($A1269,Variables!$A$5:$A$105,0))&amp;IF($C1269="",""," | "&amp;INDEX(Mapping!$B$5:$B$26,MATCH($C1269,Mapping!$A$5:$A$26,0))&amp;" | "&amp;INDEX(Mapping!$B$30:$B$41,MATCH($B1269,Mapping!$A$30:$A$41,0)))</f>
        <v/>
      </c>
      <c r="I1269" s="5">
        <f>INDEX(Variables!$C$5:$C$105,MATCH($A1269,Variables!$A$5:$A$105,0))</f>
        <v/>
      </c>
      <c r="J1269" s="5">
        <f>INDEX(Variables!$E$5:$E$105,MATCH($A1269,Variables!$A$5:$A$105,0))</f>
        <v/>
      </c>
      <c r="K1269" s="25">
        <f>LOWER(Settings!$C$4)&amp;".mit."&amp;$A1269&amp;IF($C1269="","","."&amp;$C1269&amp;"."&amp;$B1269)&amp;IF(INDEX(Variables!$D$5:$D$105,MATCH($A1269,Variables!$A$5:$A$105,0))="","","."&amp;INDEX(Variables!$D$5:$D$105,MATCH($A1269,Variables!$A$5:$A$105,0)))&amp;"."&amp;K$5</f>
        <v/>
      </c>
      <c r="L1269" s="41">
        <f>INDEX(L$175:L$178,$D1269)*$E1269*INDEX(L$179:L$195,$F1269)</f>
        <v/>
      </c>
      <c r="M1269" s="40">
        <f>INDEX(M$175:M$178,$D1269)*$E1269*INDEX(M$179:M$195,$F1269)</f>
        <v/>
      </c>
      <c r="N1269" s="40">
        <f>INDEX(N$175:N$178,$D1269)*$E1269*INDEX(N$179:N$195,$F1269)</f>
        <v/>
      </c>
      <c r="O1269" s="40">
        <f>INDEX(O$175:O$178,$D1269)*$E1269*INDEX(O$179:O$195,$F1269)</f>
        <v/>
      </c>
      <c r="P1269" s="40">
        <f>INDEX(P$175:P$178,$D1269)*$E1269*INDEX(P$179:P$195,$F1269)</f>
        <v/>
      </c>
      <c r="Q1269" s="40">
        <f>INDEX(Q$175:Q$178,$D1269)*$E1269*INDEX(Q$179:Q$195,$F1269)</f>
        <v/>
      </c>
      <c r="R1269" s="40">
        <f>INDEX(R$175:R$178,$D1269)*$E1269*INDEX(R$179:R$195,$F1269)</f>
        <v/>
      </c>
      <c r="S1269" s="40">
        <f>INDEX(S$175:S$178,$D1269)*$E1269*INDEX(S$179:S$195,$F1269)</f>
        <v/>
      </c>
      <c r="T1269" s="40">
        <f>INDEX(T$175:T$178,$D1269)*$E1269*INDEX(T$179:T$195,$F1269)</f>
        <v/>
      </c>
      <c r="U1269" s="40">
        <f>INDEX(U$175:U$178,$D1269)*$E1269*INDEX(U$179:U$195,$F1269)</f>
        <v/>
      </c>
      <c r="V1269" s="40">
        <f>INDEX(V$175:V$178,$D1269)*$E1269*INDEX(V$179:V$195,$F1269)</f>
        <v/>
      </c>
      <c r="W1269" s="40">
        <f>INDEX(W$175:W$178,$D1269)*$E1269*INDEX(W$179:W$195,$F1269)</f>
        <v/>
      </c>
      <c r="X1269" s="40">
        <f>INDEX(X$175:X$178,$D1269)*$E1269*INDEX(X$179:X$195,$F1269)</f>
        <v/>
      </c>
      <c r="Y1269" s="40">
        <f>INDEX(Y$175:Y$178,$D1269)*$E1269*INDEX(Y$179:Y$195,$F1269)</f>
        <v/>
      </c>
      <c r="Z1269" s="40">
        <f>INDEX(Z$175:Z$178,$D1269)*$E1269*INDEX(Z$179:Z$195,$F1269)</f>
        <v/>
      </c>
      <c r="AA1269" s="40">
        <f>INDEX(AA$175:AA$178,$D1269)*$E1269*INDEX(AA$179:AA$195,$F1269)</f>
        <v/>
      </c>
      <c r="AB1269" s="40">
        <f>INDEX(AB$175:AB$178,$D1269)*$E1269*INDEX(AB$179:AB$195,$F1269)</f>
        <v/>
      </c>
      <c r="AC1269" s="40">
        <f>INDEX(AC$175:AC$178,$D1269)*$E1269*INDEX(AC$179:AC$195,$F1269)</f>
        <v/>
      </c>
      <c r="AD1269" s="42">
        <f>SHADOWEFF(INDEX(AD$175:AD$178,$D1269),$E1269,INDEX(AD$179:AD$195,$F1269))</f>
        <v/>
      </c>
      <c r="AE1269" s="25">
        <f>LOWER(Settings!$C$4)&amp;".mit."&amp;$A1269&amp;IF($C1269="","","."&amp;$C1269&amp;"."&amp;$B1269)&amp;IF(INDEX(Variables!$D$5:$D$105,MATCH($A1269,Variables!$A$5:$A$105,0))="","","."&amp;INDEX(Variables!$D$5:$D$105,MATCH($A1269,Variables!$A$5:$A$105,0)))&amp;"."&amp;AE$5</f>
        <v/>
      </c>
      <c r="AF1269" s="41">
        <f>INDEX(AF$175:AF$178,$D1269)*$E1269*INDEX(AF$179:AF$195,$F1269)</f>
        <v/>
      </c>
      <c r="AG1269" s="40">
        <f>INDEX(AG$175:AG$178,$D1269)*$E1269*INDEX(AG$179:AG$195,$F1269)</f>
        <v/>
      </c>
      <c r="AH1269" s="40">
        <f>INDEX(AH$175:AH$178,$D1269)*$E1269*INDEX(AH$179:AH$195,$F1269)</f>
        <v/>
      </c>
      <c r="AI1269" s="40">
        <f>INDEX(AI$175:AI$178,$D1269)*$E1269*INDEX(AI$179:AI$195,$F1269)</f>
        <v/>
      </c>
      <c r="AJ1269" s="40">
        <f>INDEX(AJ$175:AJ$178,$D1269)*$E1269*INDEX(AJ$179:AJ$195,$F1269)</f>
        <v/>
      </c>
      <c r="AK1269" s="40">
        <f>INDEX(AK$175:AK$178,$D1269)*$E1269*INDEX(AK$179:AK$195,$F1269)</f>
        <v/>
      </c>
      <c r="AL1269" s="40">
        <f>INDEX(AL$175:AL$178,$D1269)*$E1269*INDEX(AL$179:AL$195,$F1269)</f>
        <v/>
      </c>
      <c r="AM1269" s="40">
        <f>INDEX(AM$175:AM$178,$D1269)*$E1269*INDEX(AM$179:AM$195,$F1269)</f>
        <v/>
      </c>
      <c r="AN1269" s="40">
        <f>INDEX(AN$175:AN$178,$D1269)*$E1269*INDEX(AN$179:AN$195,$F1269)</f>
        <v/>
      </c>
      <c r="AO1269" s="40">
        <f>INDEX(AO$175:AO$178,$D1269)*$E1269*INDEX(AO$179:AO$195,$F1269)</f>
        <v/>
      </c>
      <c r="AP1269" s="40">
        <f>INDEX(AP$175:AP$178,$D1269)*$E1269*INDEX(AP$179:AP$195,$F1269)</f>
        <v/>
      </c>
      <c r="AQ1269" s="40">
        <f>INDEX(AQ$175:AQ$178,$D1269)*$E1269*INDEX(AQ$179:AQ$195,$F1269)</f>
        <v/>
      </c>
      <c r="AR1269" s="40">
        <f>INDEX(AR$175:AR$178,$D1269)*$E1269*INDEX(AR$179:AR$195,$F1269)</f>
        <v/>
      </c>
      <c r="AS1269" s="40">
        <f>INDEX(AS$175:AS$178,$D1269)*$E1269*INDEX(AS$179:AS$195,$F1269)</f>
        <v/>
      </c>
      <c r="AT1269" s="40">
        <f>INDEX(AT$175:AT$178,$D1269)*$E1269*INDEX(AT$179:AT$195,$F1269)</f>
        <v/>
      </c>
      <c r="AU1269" s="40">
        <f>INDEX(AU$175:AU$178,$D1269)*$E1269*INDEX(AU$179:AU$195,$F1269)</f>
        <v/>
      </c>
      <c r="AV1269" s="40">
        <f>INDEX(AV$175:AV$178,$D1269)*$E1269*INDEX(AV$179:AV$195,$F1269)</f>
        <v/>
      </c>
      <c r="AW1269" s="40">
        <f>INDEX(AW$175:AW$178,$D1269)*$E1269*INDEX(AW$179:AW$195,$F1269)</f>
        <v/>
      </c>
      <c r="AX1269" s="42">
        <f>SHADOWEFF(INDEX(AX$175:AX$178,$D1269),$E1269,INDEX(AX$179:AX$195,$F1269))</f>
        <v/>
      </c>
    </row>
    <row r="1270" hidden="1" outlineLevel="2">
      <c r="A1270" s="5" t="inlineStr">
        <is>
          <t>shp</t>
        </is>
      </c>
      <c r="B1270" s="5" t="inlineStr">
        <is>
          <t>ker</t>
        </is>
      </c>
      <c r="C1270" s="5" t="inlineStr">
        <is>
          <t>mac</t>
        </is>
      </c>
      <c r="D1270" s="40">
        <f>INDEX(Inputs!$M$5:$M$132,MATCH($B1270&amp;"|"&amp;$C1270,Inputs!$A$5:$A$132,0))</f>
        <v/>
      </c>
      <c r="E1270" s="40">
        <f>INDEX(Inputs!$T$5:$T$132,MATCH($B1270&amp;"|"&amp;$C1270,Inputs!$A$5:$A$132,0))</f>
        <v/>
      </c>
      <c r="F1270" s="40">
        <f>INDEX(Inputs!$K$5:$K$132,MATCH($B1270&amp;"|"&amp;$C1270,Inputs!$A$5:$A$132,0))</f>
        <v/>
      </c>
      <c r="G1270" s="39" t="n"/>
      <c r="H1270" s="5">
        <f>INDEX(Variables!$B$5:$B$105,MATCH($A1270,Variables!$A$5:$A$105,0))&amp;IF($C1270="",""," | "&amp;INDEX(Mapping!$B$5:$B$26,MATCH($C1270,Mapping!$A$5:$A$26,0))&amp;" | "&amp;INDEX(Mapping!$B$30:$B$41,MATCH($B1270,Mapping!$A$30:$A$41,0)))</f>
        <v/>
      </c>
      <c r="I1270" s="5">
        <f>INDEX(Variables!$C$5:$C$105,MATCH($A1270,Variables!$A$5:$A$105,0))</f>
        <v/>
      </c>
      <c r="J1270" s="5">
        <f>INDEX(Variables!$E$5:$E$105,MATCH($A1270,Variables!$A$5:$A$105,0))</f>
        <v/>
      </c>
      <c r="K1270" s="25">
        <f>LOWER(Settings!$C$4)&amp;".mit."&amp;$A1270&amp;IF($C1270="","","."&amp;$C1270&amp;"."&amp;$B1270)&amp;IF(INDEX(Variables!$D$5:$D$105,MATCH($A1270,Variables!$A$5:$A$105,0))="","","."&amp;INDEX(Variables!$D$5:$D$105,MATCH($A1270,Variables!$A$5:$A$105,0)))&amp;"."&amp;K$5</f>
        <v/>
      </c>
      <c r="L1270" s="41">
        <f>INDEX(L$175:L$178,$D1270)*$E1270*INDEX(L$179:L$195,$F1270)</f>
        <v/>
      </c>
      <c r="M1270" s="40">
        <f>INDEX(M$175:M$178,$D1270)*$E1270*INDEX(M$179:M$195,$F1270)</f>
        <v/>
      </c>
      <c r="N1270" s="40">
        <f>INDEX(N$175:N$178,$D1270)*$E1270*INDEX(N$179:N$195,$F1270)</f>
        <v/>
      </c>
      <c r="O1270" s="40">
        <f>INDEX(O$175:O$178,$D1270)*$E1270*INDEX(O$179:O$195,$F1270)</f>
        <v/>
      </c>
      <c r="P1270" s="40">
        <f>INDEX(P$175:P$178,$D1270)*$E1270*INDEX(P$179:P$195,$F1270)</f>
        <v/>
      </c>
      <c r="Q1270" s="40">
        <f>INDEX(Q$175:Q$178,$D1270)*$E1270*INDEX(Q$179:Q$195,$F1270)</f>
        <v/>
      </c>
      <c r="R1270" s="40">
        <f>INDEX(R$175:R$178,$D1270)*$E1270*INDEX(R$179:R$195,$F1270)</f>
        <v/>
      </c>
      <c r="S1270" s="40">
        <f>INDEX(S$175:S$178,$D1270)*$E1270*INDEX(S$179:S$195,$F1270)</f>
        <v/>
      </c>
      <c r="T1270" s="40">
        <f>INDEX(T$175:T$178,$D1270)*$E1270*INDEX(T$179:T$195,$F1270)</f>
        <v/>
      </c>
      <c r="U1270" s="40">
        <f>INDEX(U$175:U$178,$D1270)*$E1270*INDEX(U$179:U$195,$F1270)</f>
        <v/>
      </c>
      <c r="V1270" s="40">
        <f>INDEX(V$175:V$178,$D1270)*$E1270*INDEX(V$179:V$195,$F1270)</f>
        <v/>
      </c>
      <c r="W1270" s="40">
        <f>INDEX(W$175:W$178,$D1270)*$E1270*INDEX(W$179:W$195,$F1270)</f>
        <v/>
      </c>
      <c r="X1270" s="40">
        <f>INDEX(X$175:X$178,$D1270)*$E1270*INDEX(X$179:X$195,$F1270)</f>
        <v/>
      </c>
      <c r="Y1270" s="40">
        <f>INDEX(Y$175:Y$178,$D1270)*$E1270*INDEX(Y$179:Y$195,$F1270)</f>
        <v/>
      </c>
      <c r="Z1270" s="40">
        <f>INDEX(Z$175:Z$178,$D1270)*$E1270*INDEX(Z$179:Z$195,$F1270)</f>
        <v/>
      </c>
      <c r="AA1270" s="40">
        <f>INDEX(AA$175:AA$178,$D1270)*$E1270*INDEX(AA$179:AA$195,$F1270)</f>
        <v/>
      </c>
      <c r="AB1270" s="40">
        <f>INDEX(AB$175:AB$178,$D1270)*$E1270*INDEX(AB$179:AB$195,$F1270)</f>
        <v/>
      </c>
      <c r="AC1270" s="40">
        <f>INDEX(AC$175:AC$178,$D1270)*$E1270*INDEX(AC$179:AC$195,$F1270)</f>
        <v/>
      </c>
      <c r="AD1270" s="42">
        <f>SHADOWEFF(INDEX(AD$175:AD$178,$D1270),$E1270,INDEX(AD$179:AD$195,$F1270))</f>
        <v/>
      </c>
      <c r="AE1270" s="25">
        <f>LOWER(Settings!$C$4)&amp;".mit."&amp;$A1270&amp;IF($C1270="","","."&amp;$C1270&amp;"."&amp;$B1270)&amp;IF(INDEX(Variables!$D$5:$D$105,MATCH($A1270,Variables!$A$5:$A$105,0))="","","."&amp;INDEX(Variables!$D$5:$D$105,MATCH($A1270,Variables!$A$5:$A$105,0)))&amp;"."&amp;AE$5</f>
        <v/>
      </c>
      <c r="AF1270" s="41">
        <f>INDEX(AF$175:AF$178,$D1270)*$E1270*INDEX(AF$179:AF$195,$F1270)</f>
        <v/>
      </c>
      <c r="AG1270" s="40">
        <f>INDEX(AG$175:AG$178,$D1270)*$E1270*INDEX(AG$179:AG$195,$F1270)</f>
        <v/>
      </c>
      <c r="AH1270" s="40">
        <f>INDEX(AH$175:AH$178,$D1270)*$E1270*INDEX(AH$179:AH$195,$F1270)</f>
        <v/>
      </c>
      <c r="AI1270" s="40">
        <f>INDEX(AI$175:AI$178,$D1270)*$E1270*INDEX(AI$179:AI$195,$F1270)</f>
        <v/>
      </c>
      <c r="AJ1270" s="40">
        <f>INDEX(AJ$175:AJ$178,$D1270)*$E1270*INDEX(AJ$179:AJ$195,$F1270)</f>
        <v/>
      </c>
      <c r="AK1270" s="40">
        <f>INDEX(AK$175:AK$178,$D1270)*$E1270*INDEX(AK$179:AK$195,$F1270)</f>
        <v/>
      </c>
      <c r="AL1270" s="40">
        <f>INDEX(AL$175:AL$178,$D1270)*$E1270*INDEX(AL$179:AL$195,$F1270)</f>
        <v/>
      </c>
      <c r="AM1270" s="40">
        <f>INDEX(AM$175:AM$178,$D1270)*$E1270*INDEX(AM$179:AM$195,$F1270)</f>
        <v/>
      </c>
      <c r="AN1270" s="40">
        <f>INDEX(AN$175:AN$178,$D1270)*$E1270*INDEX(AN$179:AN$195,$F1270)</f>
        <v/>
      </c>
      <c r="AO1270" s="40">
        <f>INDEX(AO$175:AO$178,$D1270)*$E1270*INDEX(AO$179:AO$195,$F1270)</f>
        <v/>
      </c>
      <c r="AP1270" s="40">
        <f>INDEX(AP$175:AP$178,$D1270)*$E1270*INDEX(AP$179:AP$195,$F1270)</f>
        <v/>
      </c>
      <c r="AQ1270" s="40">
        <f>INDEX(AQ$175:AQ$178,$D1270)*$E1270*INDEX(AQ$179:AQ$195,$F1270)</f>
        <v/>
      </c>
      <c r="AR1270" s="40">
        <f>INDEX(AR$175:AR$178,$D1270)*$E1270*INDEX(AR$179:AR$195,$F1270)</f>
        <v/>
      </c>
      <c r="AS1270" s="40">
        <f>INDEX(AS$175:AS$178,$D1270)*$E1270*INDEX(AS$179:AS$195,$F1270)</f>
        <v/>
      </c>
      <c r="AT1270" s="40">
        <f>INDEX(AT$175:AT$178,$D1270)*$E1270*INDEX(AT$179:AT$195,$F1270)</f>
        <v/>
      </c>
      <c r="AU1270" s="40">
        <f>INDEX(AU$175:AU$178,$D1270)*$E1270*INDEX(AU$179:AU$195,$F1270)</f>
        <v/>
      </c>
      <c r="AV1270" s="40">
        <f>INDEX(AV$175:AV$178,$D1270)*$E1270*INDEX(AV$179:AV$195,$F1270)</f>
        <v/>
      </c>
      <c r="AW1270" s="40">
        <f>INDEX(AW$175:AW$178,$D1270)*$E1270*INDEX(AW$179:AW$195,$F1270)</f>
        <v/>
      </c>
      <c r="AX1270" s="42">
        <f>SHADOWEFF(INDEX(AX$175:AX$178,$D1270),$E1270,INDEX(AX$179:AX$195,$F1270))</f>
        <v/>
      </c>
    </row>
    <row r="1271" hidden="1" outlineLevel="2">
      <c r="A1271" s="5" t="inlineStr">
        <is>
          <t>shp</t>
        </is>
      </c>
      <c r="B1271" s="5" t="inlineStr">
        <is>
          <t>oop</t>
        </is>
      </c>
      <c r="C1271" s="5" t="inlineStr">
        <is>
          <t>mac</t>
        </is>
      </c>
      <c r="D1271" s="40">
        <f>INDEX(Inputs!$M$5:$M$132,MATCH($B1271&amp;"|"&amp;$C1271,Inputs!$A$5:$A$132,0))</f>
        <v/>
      </c>
      <c r="E1271" s="40">
        <f>INDEX(Inputs!$T$5:$T$132,MATCH($B1271&amp;"|"&amp;$C1271,Inputs!$A$5:$A$132,0))</f>
        <v/>
      </c>
      <c r="F1271" s="40">
        <f>INDEX(Inputs!$K$5:$K$132,MATCH($B1271&amp;"|"&amp;$C1271,Inputs!$A$5:$A$132,0))</f>
        <v/>
      </c>
      <c r="G1271" s="39" t="n"/>
      <c r="H1271" s="5">
        <f>INDEX(Variables!$B$5:$B$105,MATCH($A1271,Variables!$A$5:$A$105,0))&amp;IF($C1271="",""," | "&amp;INDEX(Mapping!$B$5:$B$26,MATCH($C1271,Mapping!$A$5:$A$26,0))&amp;" | "&amp;INDEX(Mapping!$B$30:$B$41,MATCH($B1271,Mapping!$A$30:$A$41,0)))</f>
        <v/>
      </c>
      <c r="I1271" s="5">
        <f>INDEX(Variables!$C$5:$C$105,MATCH($A1271,Variables!$A$5:$A$105,0))</f>
        <v/>
      </c>
      <c r="J1271" s="5">
        <f>INDEX(Variables!$E$5:$E$105,MATCH($A1271,Variables!$A$5:$A$105,0))</f>
        <v/>
      </c>
      <c r="K1271" s="25">
        <f>LOWER(Settings!$C$4)&amp;".mit."&amp;$A1271&amp;IF($C1271="","","."&amp;$C1271&amp;"."&amp;$B1271)&amp;IF(INDEX(Variables!$D$5:$D$105,MATCH($A1271,Variables!$A$5:$A$105,0))="","","."&amp;INDEX(Variables!$D$5:$D$105,MATCH($A1271,Variables!$A$5:$A$105,0)))&amp;"."&amp;K$5</f>
        <v/>
      </c>
      <c r="L1271" s="41">
        <f>INDEX(L$175:L$178,$D1271)*$E1271*INDEX(L$179:L$195,$F1271)</f>
        <v/>
      </c>
      <c r="M1271" s="40">
        <f>INDEX(M$175:M$178,$D1271)*$E1271*INDEX(M$179:M$195,$F1271)</f>
        <v/>
      </c>
      <c r="N1271" s="40">
        <f>INDEX(N$175:N$178,$D1271)*$E1271*INDEX(N$179:N$195,$F1271)</f>
        <v/>
      </c>
      <c r="O1271" s="40">
        <f>INDEX(O$175:O$178,$D1271)*$E1271*INDEX(O$179:O$195,$F1271)</f>
        <v/>
      </c>
      <c r="P1271" s="40">
        <f>INDEX(P$175:P$178,$D1271)*$E1271*INDEX(P$179:P$195,$F1271)</f>
        <v/>
      </c>
      <c r="Q1271" s="40">
        <f>INDEX(Q$175:Q$178,$D1271)*$E1271*INDEX(Q$179:Q$195,$F1271)</f>
        <v/>
      </c>
      <c r="R1271" s="40">
        <f>INDEX(R$175:R$178,$D1271)*$E1271*INDEX(R$179:R$195,$F1271)</f>
        <v/>
      </c>
      <c r="S1271" s="40">
        <f>INDEX(S$175:S$178,$D1271)*$E1271*INDEX(S$179:S$195,$F1271)</f>
        <v/>
      </c>
      <c r="T1271" s="40">
        <f>INDEX(T$175:T$178,$D1271)*$E1271*INDEX(T$179:T$195,$F1271)</f>
        <v/>
      </c>
      <c r="U1271" s="40">
        <f>INDEX(U$175:U$178,$D1271)*$E1271*INDEX(U$179:U$195,$F1271)</f>
        <v/>
      </c>
      <c r="V1271" s="40">
        <f>INDEX(V$175:V$178,$D1271)*$E1271*INDEX(V$179:V$195,$F1271)</f>
        <v/>
      </c>
      <c r="W1271" s="40">
        <f>INDEX(W$175:W$178,$D1271)*$E1271*INDEX(W$179:W$195,$F1271)</f>
        <v/>
      </c>
      <c r="X1271" s="40">
        <f>INDEX(X$175:X$178,$D1271)*$E1271*INDEX(X$179:X$195,$F1271)</f>
        <v/>
      </c>
      <c r="Y1271" s="40">
        <f>INDEX(Y$175:Y$178,$D1271)*$E1271*INDEX(Y$179:Y$195,$F1271)</f>
        <v/>
      </c>
      <c r="Z1271" s="40">
        <f>INDEX(Z$175:Z$178,$D1271)*$E1271*INDEX(Z$179:Z$195,$F1271)</f>
        <v/>
      </c>
      <c r="AA1271" s="40">
        <f>INDEX(AA$175:AA$178,$D1271)*$E1271*INDEX(AA$179:AA$195,$F1271)</f>
        <v/>
      </c>
      <c r="AB1271" s="40">
        <f>INDEX(AB$175:AB$178,$D1271)*$E1271*INDEX(AB$179:AB$195,$F1271)</f>
        <v/>
      </c>
      <c r="AC1271" s="40">
        <f>INDEX(AC$175:AC$178,$D1271)*$E1271*INDEX(AC$179:AC$195,$F1271)</f>
        <v/>
      </c>
      <c r="AD1271" s="42">
        <f>SHADOWEFF(INDEX(AD$175:AD$178,$D1271),$E1271,INDEX(AD$179:AD$195,$F1271))</f>
        <v/>
      </c>
      <c r="AE1271" s="25">
        <f>LOWER(Settings!$C$4)&amp;".mit."&amp;$A1271&amp;IF($C1271="","","."&amp;$C1271&amp;"."&amp;$B1271)&amp;IF(INDEX(Variables!$D$5:$D$105,MATCH($A1271,Variables!$A$5:$A$105,0))="","","."&amp;INDEX(Variables!$D$5:$D$105,MATCH($A1271,Variables!$A$5:$A$105,0)))&amp;"."&amp;AE$5</f>
        <v/>
      </c>
      <c r="AF1271" s="41">
        <f>INDEX(AF$175:AF$178,$D1271)*$E1271*INDEX(AF$179:AF$195,$F1271)</f>
        <v/>
      </c>
      <c r="AG1271" s="40">
        <f>INDEX(AG$175:AG$178,$D1271)*$E1271*INDEX(AG$179:AG$195,$F1271)</f>
        <v/>
      </c>
      <c r="AH1271" s="40">
        <f>INDEX(AH$175:AH$178,$D1271)*$E1271*INDEX(AH$179:AH$195,$F1271)</f>
        <v/>
      </c>
      <c r="AI1271" s="40">
        <f>INDEX(AI$175:AI$178,$D1271)*$E1271*INDEX(AI$179:AI$195,$F1271)</f>
        <v/>
      </c>
      <c r="AJ1271" s="40">
        <f>INDEX(AJ$175:AJ$178,$D1271)*$E1271*INDEX(AJ$179:AJ$195,$F1271)</f>
        <v/>
      </c>
      <c r="AK1271" s="40">
        <f>INDEX(AK$175:AK$178,$D1271)*$E1271*INDEX(AK$179:AK$195,$F1271)</f>
        <v/>
      </c>
      <c r="AL1271" s="40">
        <f>INDEX(AL$175:AL$178,$D1271)*$E1271*INDEX(AL$179:AL$195,$F1271)</f>
        <v/>
      </c>
      <c r="AM1271" s="40">
        <f>INDEX(AM$175:AM$178,$D1271)*$E1271*INDEX(AM$179:AM$195,$F1271)</f>
        <v/>
      </c>
      <c r="AN1271" s="40">
        <f>INDEX(AN$175:AN$178,$D1271)*$E1271*INDEX(AN$179:AN$195,$F1271)</f>
        <v/>
      </c>
      <c r="AO1271" s="40">
        <f>INDEX(AO$175:AO$178,$D1271)*$E1271*INDEX(AO$179:AO$195,$F1271)</f>
        <v/>
      </c>
      <c r="AP1271" s="40">
        <f>INDEX(AP$175:AP$178,$D1271)*$E1271*INDEX(AP$179:AP$195,$F1271)</f>
        <v/>
      </c>
      <c r="AQ1271" s="40">
        <f>INDEX(AQ$175:AQ$178,$D1271)*$E1271*INDEX(AQ$179:AQ$195,$F1271)</f>
        <v/>
      </c>
      <c r="AR1271" s="40">
        <f>INDEX(AR$175:AR$178,$D1271)*$E1271*INDEX(AR$179:AR$195,$F1271)</f>
        <v/>
      </c>
      <c r="AS1271" s="40">
        <f>INDEX(AS$175:AS$178,$D1271)*$E1271*INDEX(AS$179:AS$195,$F1271)</f>
        <v/>
      </c>
      <c r="AT1271" s="40">
        <f>INDEX(AT$175:AT$178,$D1271)*$E1271*INDEX(AT$179:AT$195,$F1271)</f>
        <v/>
      </c>
      <c r="AU1271" s="40">
        <f>INDEX(AU$175:AU$178,$D1271)*$E1271*INDEX(AU$179:AU$195,$F1271)</f>
        <v/>
      </c>
      <c r="AV1271" s="40">
        <f>INDEX(AV$175:AV$178,$D1271)*$E1271*INDEX(AV$179:AV$195,$F1271)</f>
        <v/>
      </c>
      <c r="AW1271" s="40">
        <f>INDEX(AW$175:AW$178,$D1271)*$E1271*INDEX(AW$179:AW$195,$F1271)</f>
        <v/>
      </c>
      <c r="AX1271" s="42">
        <f>SHADOWEFF(INDEX(AX$175:AX$178,$D1271),$E1271,INDEX(AX$179:AX$195,$F1271))</f>
        <v/>
      </c>
    </row>
    <row r="1272" hidden="1" outlineLevel="2">
      <c r="A1272" s="5" t="inlineStr">
        <is>
          <t>shp</t>
        </is>
      </c>
      <c r="B1272" s="5" t="inlineStr">
        <is>
          <t>bio</t>
        </is>
      </c>
      <c r="C1272" s="5" t="inlineStr">
        <is>
          <t>mac</t>
        </is>
      </c>
      <c r="D1272" s="40">
        <f>INDEX(Inputs!$M$5:$M$132,MATCH($B1272&amp;"|"&amp;$C1272,Inputs!$A$5:$A$132,0))</f>
        <v/>
      </c>
      <c r="E1272" s="40">
        <f>INDEX(Inputs!$T$5:$T$132,MATCH($B1272&amp;"|"&amp;$C1272,Inputs!$A$5:$A$132,0))</f>
        <v/>
      </c>
      <c r="F1272" s="40">
        <f>INDEX(Inputs!$K$5:$K$132,MATCH($B1272&amp;"|"&amp;$C1272,Inputs!$A$5:$A$132,0))</f>
        <v/>
      </c>
      <c r="G1272" s="39" t="n"/>
      <c r="H1272" s="5">
        <f>INDEX(Variables!$B$5:$B$105,MATCH($A1272,Variables!$A$5:$A$105,0))&amp;IF($C1272="",""," | "&amp;INDEX(Mapping!$B$5:$B$26,MATCH($C1272,Mapping!$A$5:$A$26,0))&amp;" | "&amp;INDEX(Mapping!$B$30:$B$41,MATCH($B1272,Mapping!$A$30:$A$41,0)))</f>
        <v/>
      </c>
      <c r="I1272" s="5">
        <f>INDEX(Variables!$C$5:$C$105,MATCH($A1272,Variables!$A$5:$A$105,0))</f>
        <v/>
      </c>
      <c r="J1272" s="5">
        <f>INDEX(Variables!$E$5:$E$105,MATCH($A1272,Variables!$A$5:$A$105,0))</f>
        <v/>
      </c>
      <c r="K1272" s="25">
        <f>LOWER(Settings!$C$4)&amp;".mit."&amp;$A1272&amp;IF($C1272="","","."&amp;$C1272&amp;"."&amp;$B1272)&amp;IF(INDEX(Variables!$D$5:$D$105,MATCH($A1272,Variables!$A$5:$A$105,0))="","","."&amp;INDEX(Variables!$D$5:$D$105,MATCH($A1272,Variables!$A$5:$A$105,0)))&amp;"."&amp;K$5</f>
        <v/>
      </c>
      <c r="L1272" s="41">
        <f>INDEX(L$175:L$178,$D1272)*$E1272*INDEX(L$179:L$195,$F1272)</f>
        <v/>
      </c>
      <c r="M1272" s="40">
        <f>INDEX(M$175:M$178,$D1272)*$E1272*INDEX(M$179:M$195,$F1272)</f>
        <v/>
      </c>
      <c r="N1272" s="40">
        <f>INDEX(N$175:N$178,$D1272)*$E1272*INDEX(N$179:N$195,$F1272)</f>
        <v/>
      </c>
      <c r="O1272" s="40">
        <f>INDEX(O$175:O$178,$D1272)*$E1272*INDEX(O$179:O$195,$F1272)</f>
        <v/>
      </c>
      <c r="P1272" s="40">
        <f>INDEX(P$175:P$178,$D1272)*$E1272*INDEX(P$179:P$195,$F1272)</f>
        <v/>
      </c>
      <c r="Q1272" s="40">
        <f>INDEX(Q$175:Q$178,$D1272)*$E1272*INDEX(Q$179:Q$195,$F1272)</f>
        <v/>
      </c>
      <c r="R1272" s="40">
        <f>INDEX(R$175:R$178,$D1272)*$E1272*INDEX(R$179:R$195,$F1272)</f>
        <v/>
      </c>
      <c r="S1272" s="40">
        <f>INDEX(S$175:S$178,$D1272)*$E1272*INDEX(S$179:S$195,$F1272)</f>
        <v/>
      </c>
      <c r="T1272" s="40">
        <f>INDEX(T$175:T$178,$D1272)*$E1272*INDEX(T$179:T$195,$F1272)</f>
        <v/>
      </c>
      <c r="U1272" s="40">
        <f>INDEX(U$175:U$178,$D1272)*$E1272*INDEX(U$179:U$195,$F1272)</f>
        <v/>
      </c>
      <c r="V1272" s="40">
        <f>INDEX(V$175:V$178,$D1272)*$E1272*INDEX(V$179:V$195,$F1272)</f>
        <v/>
      </c>
      <c r="W1272" s="40">
        <f>INDEX(W$175:W$178,$D1272)*$E1272*INDEX(W$179:W$195,$F1272)</f>
        <v/>
      </c>
      <c r="X1272" s="40">
        <f>INDEX(X$175:X$178,$D1272)*$E1272*INDEX(X$179:X$195,$F1272)</f>
        <v/>
      </c>
      <c r="Y1272" s="40">
        <f>INDEX(Y$175:Y$178,$D1272)*$E1272*INDEX(Y$179:Y$195,$F1272)</f>
        <v/>
      </c>
      <c r="Z1272" s="40">
        <f>INDEX(Z$175:Z$178,$D1272)*$E1272*INDEX(Z$179:Z$195,$F1272)</f>
        <v/>
      </c>
      <c r="AA1272" s="40">
        <f>INDEX(AA$175:AA$178,$D1272)*$E1272*INDEX(AA$179:AA$195,$F1272)</f>
        <v/>
      </c>
      <c r="AB1272" s="40">
        <f>INDEX(AB$175:AB$178,$D1272)*$E1272*INDEX(AB$179:AB$195,$F1272)</f>
        <v/>
      </c>
      <c r="AC1272" s="40">
        <f>INDEX(AC$175:AC$178,$D1272)*$E1272*INDEX(AC$179:AC$195,$F1272)</f>
        <v/>
      </c>
      <c r="AD1272" s="42">
        <f>SHADOWEFF(INDEX(AD$175:AD$178,$D1272),$E1272,INDEX(AD$179:AD$195,$F1272))</f>
        <v/>
      </c>
      <c r="AE1272" s="25">
        <f>LOWER(Settings!$C$4)&amp;".mit."&amp;$A1272&amp;IF($C1272="","","."&amp;$C1272&amp;"."&amp;$B1272)&amp;IF(INDEX(Variables!$D$5:$D$105,MATCH($A1272,Variables!$A$5:$A$105,0))="","","."&amp;INDEX(Variables!$D$5:$D$105,MATCH($A1272,Variables!$A$5:$A$105,0)))&amp;"."&amp;AE$5</f>
        <v/>
      </c>
      <c r="AF1272" s="41">
        <f>INDEX(AF$175:AF$178,$D1272)*$E1272*INDEX(AF$179:AF$195,$F1272)</f>
        <v/>
      </c>
      <c r="AG1272" s="40">
        <f>INDEX(AG$175:AG$178,$D1272)*$E1272*INDEX(AG$179:AG$195,$F1272)</f>
        <v/>
      </c>
      <c r="AH1272" s="40">
        <f>INDEX(AH$175:AH$178,$D1272)*$E1272*INDEX(AH$179:AH$195,$F1272)</f>
        <v/>
      </c>
      <c r="AI1272" s="40">
        <f>INDEX(AI$175:AI$178,$D1272)*$E1272*INDEX(AI$179:AI$195,$F1272)</f>
        <v/>
      </c>
      <c r="AJ1272" s="40">
        <f>INDEX(AJ$175:AJ$178,$D1272)*$E1272*INDEX(AJ$179:AJ$195,$F1272)</f>
        <v/>
      </c>
      <c r="AK1272" s="40">
        <f>INDEX(AK$175:AK$178,$D1272)*$E1272*INDEX(AK$179:AK$195,$F1272)</f>
        <v/>
      </c>
      <c r="AL1272" s="40">
        <f>INDEX(AL$175:AL$178,$D1272)*$E1272*INDEX(AL$179:AL$195,$F1272)</f>
        <v/>
      </c>
      <c r="AM1272" s="40">
        <f>INDEX(AM$175:AM$178,$D1272)*$E1272*INDEX(AM$179:AM$195,$F1272)</f>
        <v/>
      </c>
      <c r="AN1272" s="40">
        <f>INDEX(AN$175:AN$178,$D1272)*$E1272*INDEX(AN$179:AN$195,$F1272)</f>
        <v/>
      </c>
      <c r="AO1272" s="40">
        <f>INDEX(AO$175:AO$178,$D1272)*$E1272*INDEX(AO$179:AO$195,$F1272)</f>
        <v/>
      </c>
      <c r="AP1272" s="40">
        <f>INDEX(AP$175:AP$178,$D1272)*$E1272*INDEX(AP$179:AP$195,$F1272)</f>
        <v/>
      </c>
      <c r="AQ1272" s="40">
        <f>INDEX(AQ$175:AQ$178,$D1272)*$E1272*INDEX(AQ$179:AQ$195,$F1272)</f>
        <v/>
      </c>
      <c r="AR1272" s="40">
        <f>INDEX(AR$175:AR$178,$D1272)*$E1272*INDEX(AR$179:AR$195,$F1272)</f>
        <v/>
      </c>
      <c r="AS1272" s="40">
        <f>INDEX(AS$175:AS$178,$D1272)*$E1272*INDEX(AS$179:AS$195,$F1272)</f>
        <v/>
      </c>
      <c r="AT1272" s="40">
        <f>INDEX(AT$175:AT$178,$D1272)*$E1272*INDEX(AT$179:AT$195,$F1272)</f>
        <v/>
      </c>
      <c r="AU1272" s="40">
        <f>INDEX(AU$175:AU$178,$D1272)*$E1272*INDEX(AU$179:AU$195,$F1272)</f>
        <v/>
      </c>
      <c r="AV1272" s="40">
        <f>INDEX(AV$175:AV$178,$D1272)*$E1272*INDEX(AV$179:AV$195,$F1272)</f>
        <v/>
      </c>
      <c r="AW1272" s="40">
        <f>INDEX(AW$175:AW$178,$D1272)*$E1272*INDEX(AW$179:AW$195,$F1272)</f>
        <v/>
      </c>
      <c r="AX1272" s="42">
        <f>SHADOWEFF(INDEX(AX$175:AX$178,$D1272),$E1272,INDEX(AX$179:AX$195,$F1272))</f>
        <v/>
      </c>
    </row>
    <row r="1273" hidden="1" outlineLevel="2"/>
    <row r="1274" hidden="1" outlineLevel="2">
      <c r="A1274" s="5" t="inlineStr">
        <is>
          <t>ener</t>
        </is>
      </c>
      <c r="B1274" s="5" t="inlineStr">
        <is>
          <t>coa</t>
        </is>
      </c>
      <c r="C1274" s="5" t="inlineStr">
        <is>
          <t>mac</t>
        </is>
      </c>
      <c r="D1274" s="40">
        <f>INDEX(Inputs!$N$5:$N$132,MATCH($B1274&amp;"|"&amp;$C1274,Inputs!$A$5:$A$132,0))</f>
        <v/>
      </c>
      <c r="E1274" s="40">
        <f>INDEX(Inputs!$O$5:$O$132,MATCH($B1274&amp;"|"&amp;$C1274,Inputs!$A$5:$A$132,0))</f>
        <v/>
      </c>
      <c r="F1274" s="40">
        <f>INDEX(Inputs!$P$5:$P$132,MATCH($B1274&amp;"|"&amp;$C1274,Inputs!$A$5:$A$132,0))</f>
        <v/>
      </c>
      <c r="G1274" s="40">
        <f>INDEX(Inputs!$Q$5:$Q$132,MATCH($B1274&amp;"|"&amp;$C1274,Inputs!$A$5:$A$132,0))</f>
        <v/>
      </c>
      <c r="H1274" s="5">
        <f>INDEX(Variables!$B$5:$B$105,MATCH($A1274,Variables!$A$5:$A$105,0))&amp;IF($C1274="",""," | "&amp;INDEX(Mapping!$B$5:$B$26,MATCH($C1274,Mapping!$A$5:$A$26,0))&amp;" | "&amp;INDEX(Mapping!$B$30:$B$41,MATCH($B1274,Mapping!$A$30:$A$41,0)))</f>
        <v/>
      </c>
      <c r="I1274" s="5">
        <f>INDEX(Variables!$C$5:$C$105,MATCH($A1274,Variables!$A$5:$A$105,0))</f>
        <v/>
      </c>
      <c r="J1274" s="5">
        <f>INDEX(Variables!$E$5:$E$105,MATCH($A1274,Variables!$A$5:$A$105,0))</f>
        <v/>
      </c>
      <c r="K1274" s="25">
        <f>LOWER(Settings!$C$4)&amp;".mit."&amp;$A1274&amp;IF($C1274="","","."&amp;$C1274&amp;"."&amp;$B1274)&amp;IF(INDEX(Variables!$D$5:$D$105,MATCH($A1274,Variables!$A$5:$A$105,0))="","","."&amp;INDEX(Variables!$D$5:$D$105,MATCH($A1274,Variables!$A$5:$A$105,0)))&amp;"."&amp;K$5</f>
        <v/>
      </c>
      <c r="L1274" s="46">
        <f>INDEX(Inputs!$U$5:$U$132,MATCH($B1274&amp;"|"&amp;$C1274,Inputs!$A$5:$A$132,0))</f>
        <v/>
      </c>
      <c r="M1274" s="47">
        <f>L1274*(1/(1+$G1274))^(1+$E1274)*(1+M$7)^$D1274*(M1256/L1256)^$E1274*((M1256+M1265)/(L1256+L1265))^($F1274*(1+$E1274))</f>
        <v/>
      </c>
      <c r="N1274" s="47">
        <f>M1274*(1/(1+$G1274))^(1+$E1274)*(1+N$7)^$D1274*(N1256/M1256)^$E1274*((N1256+N1265)/(M1256+M1265))^($F1274*(1+$E1274))</f>
        <v/>
      </c>
      <c r="O1274" s="47">
        <f>N1274*(1/(1+$G1274))^(1+$E1274)*(1+O$7)^$D1274*(O1256/N1256)^$E1274*((O1256+O1265)/(N1256+N1265))^($F1274*(1+$E1274))</f>
        <v/>
      </c>
      <c r="P1274" s="47">
        <f>O1274*(1/(1+$G1274))^(1+$E1274)*(1+P$7)^$D1274*(P1256/O1256)^$E1274*((P1256+P1265)/(O1256+O1265))^($F1274*(1+$E1274))</f>
        <v/>
      </c>
      <c r="Q1274" s="47">
        <f>P1274*(1/(1+$G1274))^(1+$E1274)*(1+Q$7)^$D1274*(Q1256/P1256)^$E1274*((Q1256+Q1265)/(P1256+P1265))^($F1274*(1+$E1274))</f>
        <v/>
      </c>
      <c r="R1274" s="47">
        <f>Q1274*(1/(1+$G1274))^(1+$E1274)*(1+R$7)^$D1274*(R1256/Q1256)^$E1274*((R1256+R1265)/(Q1256+Q1265))^($F1274*(1+$E1274))</f>
        <v/>
      </c>
      <c r="S1274" s="47">
        <f>R1274*(1/(1+$G1274))^(1+$E1274)*(1+S$7)^$D1274*(S1256/R1256)^$E1274*((S1256+S1265)/(R1256+R1265))^($F1274*(1+$E1274))</f>
        <v/>
      </c>
      <c r="T1274" s="47">
        <f>S1274*(1/(1+$G1274))^(1+$E1274)*(1+T$7)^$D1274*(T1256/S1256)^$E1274*((T1256+T1265)/(S1256+S1265))^($F1274*(1+$E1274))</f>
        <v/>
      </c>
      <c r="U1274" s="47">
        <f>T1274*(1/(1+$G1274))^(1+$E1274)*(1+U$7)^$D1274*(U1256/T1256)^$E1274*((U1256+U1265)/(T1256+T1265))^($F1274*(1+$E1274))</f>
        <v/>
      </c>
      <c r="V1274" s="47">
        <f>U1274*(1/(1+$G1274))^(1+$E1274)*(1+V$7)^$D1274*(V1256/U1256)^$E1274*((V1256+V1265)/(U1256+U1265))^($F1274*(1+$E1274))</f>
        <v/>
      </c>
      <c r="W1274" s="47">
        <f>V1274*(1/(1+$G1274))^(1+$E1274)*(1+W$7)^$D1274*(W1256/V1256)^$E1274*((W1256+W1265)/(V1256+V1265))^($F1274*(1+$E1274))</f>
        <v/>
      </c>
      <c r="X1274" s="47">
        <f>W1274*(1/(1+$G1274))^(1+$E1274)*(1+X$7)^$D1274*(X1256/W1256)^$E1274*((X1256+X1265)/(W1256+W1265))^($F1274*(1+$E1274))</f>
        <v/>
      </c>
      <c r="Y1274" s="47">
        <f>X1274*(1/(1+$G1274))^(1+$E1274)*(1+Y$7)^$D1274*(Y1256/X1256)^$E1274*((Y1256+Y1265)/(X1256+X1265))^($F1274*(1+$E1274))</f>
        <v/>
      </c>
      <c r="Z1274" s="47">
        <f>Y1274*(1/(1+$G1274))^(1+$E1274)*(1+Z$7)^$D1274*(Z1256/Y1256)^$E1274*((Z1256+Z1265)/(Y1256+Y1265))^($F1274*(1+$E1274))</f>
        <v/>
      </c>
      <c r="AA1274" s="47">
        <f>Z1274*(1/(1+$G1274))^(1+$E1274)*(1+AA$7)^$D1274*(AA1256/Z1256)^$E1274*((AA1256+AA1265)/(Z1256+Z1265))^($F1274*(1+$E1274))</f>
        <v/>
      </c>
      <c r="AB1274" s="47">
        <f>AA1274*(1/(1+$G1274))^(1+$E1274)*(1+AB$7)^$D1274*(AB1256/AA1256)^$E1274*((AB1256+AB1265)/(AA1256+AA1265))^($F1274*(1+$E1274))</f>
        <v/>
      </c>
      <c r="AC1274" s="47">
        <f>AB1274*(1/(1+$G1274))^(1+$E1274)*(1+AC$7)^$D1274*(AC1256/AB1256)^$E1274*((AC1256+AC1265)/(AB1256+AB1265))^($F1274*(1+$E1274))</f>
        <v/>
      </c>
      <c r="AD1274" s="48">
        <f>FUELUSE(AC1274,AD1256,AC1256,AD1265,AC1265,AD$7,$D1274,$E1274,$F1274,$G1274)</f>
        <v/>
      </c>
      <c r="AE1274" s="25">
        <f>LOWER(Settings!$C$4)&amp;".mit."&amp;$A1274&amp;IF($C1274="","","."&amp;$C1274&amp;"."&amp;$B1274)&amp;IF(INDEX(Variables!$D$5:$D$105,MATCH($A1274,Variables!$A$5:$A$105,0))="","","."&amp;INDEX(Variables!$D$5:$D$105,MATCH($A1274,Variables!$A$5:$A$105,0)))&amp;"."&amp;AE$5</f>
        <v/>
      </c>
      <c r="AF1274" s="46">
        <f>INDEX(Inputs!$U$5:$U$132,MATCH($B1274&amp;"|"&amp;$C1274,Inputs!$A$5:$A$132,0))</f>
        <v/>
      </c>
      <c r="AG1274" s="47">
        <f>AF1274*(1/(1+$G1274))^(1+$E1274)*(1+AG$7)^$D1274*(AG1256/AF1256)^$E1274*((AG1256+AG1265)/(AF1256+AF1265))^($F1274*(1+$E1274))</f>
        <v/>
      </c>
      <c r="AH1274" s="47">
        <f>AG1274*(1/(1+$G1274))^(1+$E1274)*(1+AH$7)^$D1274*(AH1256/AG1256)^$E1274*((AH1256+AH1265)/(AG1256+AG1265))^($F1274*(1+$E1274))</f>
        <v/>
      </c>
      <c r="AI1274" s="47">
        <f>AH1274*(1/(1+$G1274))^(1+$E1274)*(1+AI$7)^$D1274*(AI1256/AH1256)^$E1274*((AI1256+AI1265)/(AH1256+AH1265))^($F1274*(1+$E1274))</f>
        <v/>
      </c>
      <c r="AJ1274" s="47">
        <f>AI1274*(1/(1+$G1274))^(1+$E1274)*(1+AJ$7)^$D1274*(AJ1256/AI1256)^$E1274*((AJ1256+AJ1265)/(AI1256+AI1265))^($F1274*(1+$E1274))</f>
        <v/>
      </c>
      <c r="AK1274" s="47">
        <f>AJ1274*(1/(1+$G1274))^(1+$E1274)*(1+AK$7)^$D1274*(AK1256/AJ1256)^$E1274*((AK1256+AK1265)/(AJ1256+AJ1265))^($F1274*(1+$E1274))</f>
        <v/>
      </c>
      <c r="AL1274" s="47">
        <f>AK1274*(1/(1+$G1274))^(1+$E1274)*(1+AL$7)^$D1274*(AL1256/AK1256)^$E1274*((AL1256+AL1265)/(AK1256+AK1265))^($F1274*(1+$E1274))</f>
        <v/>
      </c>
      <c r="AM1274" s="47">
        <f>AL1274*(1/(1+$G1274))^(1+$E1274)*(1+AM$7)^$D1274*(AM1256/AL1256)^$E1274*((AM1256+AM1265)/(AL1256+AL1265))^($F1274*(1+$E1274))</f>
        <v/>
      </c>
      <c r="AN1274" s="47">
        <f>AM1274*(1/(1+$G1274))^(1+$E1274)*(1+AN$7)^$D1274*(AN1256/AM1256)^$E1274*((AN1256+AN1265)/(AM1256+AM1265))^($F1274*(1+$E1274))</f>
        <v/>
      </c>
      <c r="AO1274" s="47">
        <f>AN1274*(1/(1+$G1274))^(1+$E1274)*(1+AO$7)^$D1274*(AO1256/AN1256)^$E1274*((AO1256+AO1265)/(AN1256+AN1265))^($F1274*(1+$E1274))</f>
        <v/>
      </c>
      <c r="AP1274" s="47">
        <f>AO1274*(1/(1+$G1274))^(1+$E1274)*(1+AP$7)^$D1274*(AP1256/AO1256)^$E1274*((AP1256+AP1265)/(AO1256+AO1265))^($F1274*(1+$E1274))</f>
        <v/>
      </c>
      <c r="AQ1274" s="47">
        <f>AP1274*(1/(1+$G1274))^(1+$E1274)*(1+AQ$7)^$D1274*(AQ1256/AP1256)^$E1274*((AQ1256+AQ1265)/(AP1256+AP1265))^($F1274*(1+$E1274))</f>
        <v/>
      </c>
      <c r="AR1274" s="47">
        <f>AQ1274*(1/(1+$G1274))^(1+$E1274)*(1+AR$7)^$D1274*(AR1256/AQ1256)^$E1274*((AR1256+AR1265)/(AQ1256+AQ1265))^($F1274*(1+$E1274))</f>
        <v/>
      </c>
      <c r="AS1274" s="47">
        <f>AR1274*(1/(1+$G1274))^(1+$E1274)*(1+AS$7)^$D1274*(AS1256/AR1256)^$E1274*((AS1256+AS1265)/(AR1256+AR1265))^($F1274*(1+$E1274))</f>
        <v/>
      </c>
      <c r="AT1274" s="47">
        <f>AS1274*(1/(1+$G1274))^(1+$E1274)*(1+AT$7)^$D1274*(AT1256/AS1256)^$E1274*((AT1256+AT1265)/(AS1256+AS1265))^($F1274*(1+$E1274))</f>
        <v/>
      </c>
      <c r="AU1274" s="47">
        <f>AT1274*(1/(1+$G1274))^(1+$E1274)*(1+AU$7)^$D1274*(AU1256/AT1256)^$E1274*((AU1256+AU1265)/(AT1256+AT1265))^($F1274*(1+$E1274))</f>
        <v/>
      </c>
      <c r="AV1274" s="47">
        <f>AU1274*(1/(1+$G1274))^(1+$E1274)*(1+AV$7)^$D1274*(AV1256/AU1256)^$E1274*((AV1256+AV1265)/(AU1256+AU1265))^($F1274*(1+$E1274))</f>
        <v/>
      </c>
      <c r="AW1274" s="47">
        <f>AV1274*(1/(1+$G1274))^(1+$E1274)*(1+AW$7)^$D1274*(AW1256/AV1256)^$E1274*((AW1256+AW1265)/(AV1256+AV1265))^($F1274*(1+$E1274))</f>
        <v/>
      </c>
      <c r="AX1274" s="48">
        <f>FUELUSE(AW1274,AX1256,AW1256,AX1265,AW1265,AX$7,$D1274,$E1274,$F1274,$G1274)</f>
        <v/>
      </c>
    </row>
    <row r="1275" hidden="1" outlineLevel="2">
      <c r="A1275" s="5" t="inlineStr">
        <is>
          <t>ener</t>
        </is>
      </c>
      <c r="B1275" s="5" t="inlineStr">
        <is>
          <t>nga</t>
        </is>
      </c>
      <c r="C1275" s="5" t="inlineStr">
        <is>
          <t>mac</t>
        </is>
      </c>
      <c r="D1275" s="40">
        <f>INDEX(Inputs!$N$5:$N$132,MATCH($B1275&amp;"|"&amp;$C1275,Inputs!$A$5:$A$132,0))</f>
        <v/>
      </c>
      <c r="E1275" s="40">
        <f>INDEX(Inputs!$O$5:$O$132,MATCH($B1275&amp;"|"&amp;$C1275,Inputs!$A$5:$A$132,0))</f>
        <v/>
      </c>
      <c r="F1275" s="40">
        <f>INDEX(Inputs!$P$5:$P$132,MATCH($B1275&amp;"|"&amp;$C1275,Inputs!$A$5:$A$132,0))</f>
        <v/>
      </c>
      <c r="G1275" s="40">
        <f>INDEX(Inputs!$Q$5:$Q$132,MATCH($B1275&amp;"|"&amp;$C1275,Inputs!$A$5:$A$132,0))</f>
        <v/>
      </c>
      <c r="H1275" s="5">
        <f>INDEX(Variables!$B$5:$B$105,MATCH($A1275,Variables!$A$5:$A$105,0))&amp;IF($C1275="",""," | "&amp;INDEX(Mapping!$B$5:$B$26,MATCH($C1275,Mapping!$A$5:$A$26,0))&amp;" | "&amp;INDEX(Mapping!$B$30:$B$41,MATCH($B1275,Mapping!$A$30:$A$41,0)))</f>
        <v/>
      </c>
      <c r="I1275" s="5">
        <f>INDEX(Variables!$C$5:$C$105,MATCH($A1275,Variables!$A$5:$A$105,0))</f>
        <v/>
      </c>
      <c r="J1275" s="5">
        <f>INDEX(Variables!$E$5:$E$105,MATCH($A1275,Variables!$A$5:$A$105,0))</f>
        <v/>
      </c>
      <c r="K1275" s="25">
        <f>LOWER(Settings!$C$4)&amp;".mit."&amp;$A1275&amp;IF($C1275="","","."&amp;$C1275&amp;"."&amp;$B1275)&amp;IF(INDEX(Variables!$D$5:$D$105,MATCH($A1275,Variables!$A$5:$A$105,0))="","","."&amp;INDEX(Variables!$D$5:$D$105,MATCH($A1275,Variables!$A$5:$A$105,0)))&amp;"."&amp;K$5</f>
        <v/>
      </c>
      <c r="L1275" s="46">
        <f>INDEX(Inputs!$U$5:$U$132,MATCH($B1275&amp;"|"&amp;$C1275,Inputs!$A$5:$A$132,0))</f>
        <v/>
      </c>
      <c r="M1275" s="47">
        <f>L1275*(1/(1+$G1275))^(1+$E1275)*(1+M$7)^$D1275*(M1257/L1257)^$E1275*((M1257+M1266)/(L1257+L1266))^($F1275*(1+$E1275))</f>
        <v/>
      </c>
      <c r="N1275" s="47">
        <f>M1275*(1/(1+$G1275))^(1+$E1275)*(1+N$7)^$D1275*(N1257/M1257)^$E1275*((N1257+N1266)/(M1257+M1266))^($F1275*(1+$E1275))</f>
        <v/>
      </c>
      <c r="O1275" s="47">
        <f>N1275*(1/(1+$G1275))^(1+$E1275)*(1+O$7)^$D1275*(O1257/N1257)^$E1275*((O1257+O1266)/(N1257+N1266))^($F1275*(1+$E1275))</f>
        <v/>
      </c>
      <c r="P1275" s="47">
        <f>O1275*(1/(1+$G1275))^(1+$E1275)*(1+P$7)^$D1275*(P1257/O1257)^$E1275*((P1257+P1266)/(O1257+O1266))^($F1275*(1+$E1275))</f>
        <v/>
      </c>
      <c r="Q1275" s="47">
        <f>P1275*(1/(1+$G1275))^(1+$E1275)*(1+Q$7)^$D1275*(Q1257/P1257)^$E1275*((Q1257+Q1266)/(P1257+P1266))^($F1275*(1+$E1275))</f>
        <v/>
      </c>
      <c r="R1275" s="47">
        <f>Q1275*(1/(1+$G1275))^(1+$E1275)*(1+R$7)^$D1275*(R1257/Q1257)^$E1275*((R1257+R1266)/(Q1257+Q1266))^($F1275*(1+$E1275))</f>
        <v/>
      </c>
      <c r="S1275" s="47">
        <f>R1275*(1/(1+$G1275))^(1+$E1275)*(1+S$7)^$D1275*(S1257/R1257)^$E1275*((S1257+S1266)/(R1257+R1266))^($F1275*(1+$E1275))</f>
        <v/>
      </c>
      <c r="T1275" s="47">
        <f>S1275*(1/(1+$G1275))^(1+$E1275)*(1+T$7)^$D1275*(T1257/S1257)^$E1275*((T1257+T1266)/(S1257+S1266))^($F1275*(1+$E1275))</f>
        <v/>
      </c>
      <c r="U1275" s="47">
        <f>T1275*(1/(1+$G1275))^(1+$E1275)*(1+U$7)^$D1275*(U1257/T1257)^$E1275*((U1257+U1266)/(T1257+T1266))^($F1275*(1+$E1275))</f>
        <v/>
      </c>
      <c r="V1275" s="47">
        <f>U1275*(1/(1+$G1275))^(1+$E1275)*(1+V$7)^$D1275*(V1257/U1257)^$E1275*((V1257+V1266)/(U1257+U1266))^($F1275*(1+$E1275))</f>
        <v/>
      </c>
      <c r="W1275" s="47">
        <f>V1275*(1/(1+$G1275))^(1+$E1275)*(1+W$7)^$D1275*(W1257/V1257)^$E1275*((W1257+W1266)/(V1257+V1266))^($F1275*(1+$E1275))</f>
        <v/>
      </c>
      <c r="X1275" s="47">
        <f>W1275*(1/(1+$G1275))^(1+$E1275)*(1+X$7)^$D1275*(X1257/W1257)^$E1275*((X1257+X1266)/(W1257+W1266))^($F1275*(1+$E1275))</f>
        <v/>
      </c>
      <c r="Y1275" s="47">
        <f>X1275*(1/(1+$G1275))^(1+$E1275)*(1+Y$7)^$D1275*(Y1257/X1257)^$E1275*((Y1257+Y1266)/(X1257+X1266))^($F1275*(1+$E1275))</f>
        <v/>
      </c>
      <c r="Z1275" s="47">
        <f>Y1275*(1/(1+$G1275))^(1+$E1275)*(1+Z$7)^$D1275*(Z1257/Y1257)^$E1275*((Z1257+Z1266)/(Y1257+Y1266))^($F1275*(1+$E1275))</f>
        <v/>
      </c>
      <c r="AA1275" s="47">
        <f>Z1275*(1/(1+$G1275))^(1+$E1275)*(1+AA$7)^$D1275*(AA1257/Z1257)^$E1275*((AA1257+AA1266)/(Z1257+Z1266))^($F1275*(1+$E1275))</f>
        <v/>
      </c>
      <c r="AB1275" s="47">
        <f>AA1275*(1/(1+$G1275))^(1+$E1275)*(1+AB$7)^$D1275*(AB1257/AA1257)^$E1275*((AB1257+AB1266)/(AA1257+AA1266))^($F1275*(1+$E1275))</f>
        <v/>
      </c>
      <c r="AC1275" s="47">
        <f>AB1275*(1/(1+$G1275))^(1+$E1275)*(1+AC$7)^$D1275*(AC1257/AB1257)^$E1275*((AC1257+AC1266)/(AB1257+AB1266))^($F1275*(1+$E1275))</f>
        <v/>
      </c>
      <c r="AD1275" s="48">
        <f>FUELUSE(AC1275,AD1257,AC1257,AD1266,AC1266,AD$7,$D1275,$E1275,$F1275,$G1275)</f>
        <v/>
      </c>
      <c r="AE1275" s="25">
        <f>LOWER(Settings!$C$4)&amp;".mit."&amp;$A1275&amp;IF($C1275="","","."&amp;$C1275&amp;"."&amp;$B1275)&amp;IF(INDEX(Variables!$D$5:$D$105,MATCH($A1275,Variables!$A$5:$A$105,0))="","","."&amp;INDEX(Variables!$D$5:$D$105,MATCH($A1275,Variables!$A$5:$A$105,0)))&amp;"."&amp;AE$5</f>
        <v/>
      </c>
      <c r="AF1275" s="46">
        <f>INDEX(Inputs!$U$5:$U$132,MATCH($B1275&amp;"|"&amp;$C1275,Inputs!$A$5:$A$132,0))</f>
        <v/>
      </c>
      <c r="AG1275" s="47">
        <f>AF1275*(1/(1+$G1275))^(1+$E1275)*(1+AG$7)^$D1275*(AG1257/AF1257)^$E1275*((AG1257+AG1266)/(AF1257+AF1266))^($F1275*(1+$E1275))</f>
        <v/>
      </c>
      <c r="AH1275" s="47">
        <f>AG1275*(1/(1+$G1275))^(1+$E1275)*(1+AH$7)^$D1275*(AH1257/AG1257)^$E1275*((AH1257+AH1266)/(AG1257+AG1266))^($F1275*(1+$E1275))</f>
        <v/>
      </c>
      <c r="AI1275" s="47">
        <f>AH1275*(1/(1+$G1275))^(1+$E1275)*(1+AI$7)^$D1275*(AI1257/AH1257)^$E1275*((AI1257+AI1266)/(AH1257+AH1266))^($F1275*(1+$E1275))</f>
        <v/>
      </c>
      <c r="AJ1275" s="47">
        <f>AI1275*(1/(1+$G1275))^(1+$E1275)*(1+AJ$7)^$D1275*(AJ1257/AI1257)^$E1275*((AJ1257+AJ1266)/(AI1257+AI1266))^($F1275*(1+$E1275))</f>
        <v/>
      </c>
      <c r="AK1275" s="47">
        <f>AJ1275*(1/(1+$G1275))^(1+$E1275)*(1+AK$7)^$D1275*(AK1257/AJ1257)^$E1275*((AK1257+AK1266)/(AJ1257+AJ1266))^($F1275*(1+$E1275))</f>
        <v/>
      </c>
      <c r="AL1275" s="47">
        <f>AK1275*(1/(1+$G1275))^(1+$E1275)*(1+AL$7)^$D1275*(AL1257/AK1257)^$E1275*((AL1257+AL1266)/(AK1257+AK1266))^($F1275*(1+$E1275))</f>
        <v/>
      </c>
      <c r="AM1275" s="47">
        <f>AL1275*(1/(1+$G1275))^(1+$E1275)*(1+AM$7)^$D1275*(AM1257/AL1257)^$E1275*((AM1257+AM1266)/(AL1257+AL1266))^($F1275*(1+$E1275))</f>
        <v/>
      </c>
      <c r="AN1275" s="47">
        <f>AM1275*(1/(1+$G1275))^(1+$E1275)*(1+AN$7)^$D1275*(AN1257/AM1257)^$E1275*((AN1257+AN1266)/(AM1257+AM1266))^($F1275*(1+$E1275))</f>
        <v/>
      </c>
      <c r="AO1275" s="47">
        <f>AN1275*(1/(1+$G1275))^(1+$E1275)*(1+AO$7)^$D1275*(AO1257/AN1257)^$E1275*((AO1257+AO1266)/(AN1257+AN1266))^($F1275*(1+$E1275))</f>
        <v/>
      </c>
      <c r="AP1275" s="47">
        <f>AO1275*(1/(1+$G1275))^(1+$E1275)*(1+AP$7)^$D1275*(AP1257/AO1257)^$E1275*((AP1257+AP1266)/(AO1257+AO1266))^($F1275*(1+$E1275))</f>
        <v/>
      </c>
      <c r="AQ1275" s="47">
        <f>AP1275*(1/(1+$G1275))^(1+$E1275)*(1+AQ$7)^$D1275*(AQ1257/AP1257)^$E1275*((AQ1257+AQ1266)/(AP1257+AP1266))^($F1275*(1+$E1275))</f>
        <v/>
      </c>
      <c r="AR1275" s="47">
        <f>AQ1275*(1/(1+$G1275))^(1+$E1275)*(1+AR$7)^$D1275*(AR1257/AQ1257)^$E1275*((AR1257+AR1266)/(AQ1257+AQ1266))^($F1275*(1+$E1275))</f>
        <v/>
      </c>
      <c r="AS1275" s="47">
        <f>AR1275*(1/(1+$G1275))^(1+$E1275)*(1+AS$7)^$D1275*(AS1257/AR1257)^$E1275*((AS1257+AS1266)/(AR1257+AR1266))^($F1275*(1+$E1275))</f>
        <v/>
      </c>
      <c r="AT1275" s="47">
        <f>AS1275*(1/(1+$G1275))^(1+$E1275)*(1+AT$7)^$D1275*(AT1257/AS1257)^$E1275*((AT1257+AT1266)/(AS1257+AS1266))^($F1275*(1+$E1275))</f>
        <v/>
      </c>
      <c r="AU1275" s="47">
        <f>AT1275*(1/(1+$G1275))^(1+$E1275)*(1+AU$7)^$D1275*(AU1257/AT1257)^$E1275*((AU1257+AU1266)/(AT1257+AT1266))^($F1275*(1+$E1275))</f>
        <v/>
      </c>
      <c r="AV1275" s="47">
        <f>AU1275*(1/(1+$G1275))^(1+$E1275)*(1+AV$7)^$D1275*(AV1257/AU1257)^$E1275*((AV1257+AV1266)/(AU1257+AU1266))^($F1275*(1+$E1275))</f>
        <v/>
      </c>
      <c r="AW1275" s="47">
        <f>AV1275*(1/(1+$G1275))^(1+$E1275)*(1+AW$7)^$D1275*(AW1257/AV1257)^$E1275*((AW1257+AW1266)/(AV1257+AV1266))^($F1275*(1+$E1275))</f>
        <v/>
      </c>
      <c r="AX1275" s="48">
        <f>FUELUSE(AW1275,AX1257,AW1257,AX1266,AW1266,AX$7,$D1275,$E1275,$F1275,$G1275)</f>
        <v/>
      </c>
    </row>
    <row r="1276" hidden="1" outlineLevel="2">
      <c r="A1276" s="5" t="inlineStr">
        <is>
          <t>ener</t>
        </is>
      </c>
      <c r="B1276" s="5" t="inlineStr">
        <is>
          <t>gso</t>
        </is>
      </c>
      <c r="C1276" s="5" t="inlineStr">
        <is>
          <t>mac</t>
        </is>
      </c>
      <c r="D1276" s="40">
        <f>INDEX(Inputs!$N$5:$N$132,MATCH($B1276&amp;"|"&amp;$C1276,Inputs!$A$5:$A$132,0))</f>
        <v/>
      </c>
      <c r="E1276" s="40">
        <f>INDEX(Inputs!$O$5:$O$132,MATCH($B1276&amp;"|"&amp;$C1276,Inputs!$A$5:$A$132,0))</f>
        <v/>
      </c>
      <c r="F1276" s="40">
        <f>INDEX(Inputs!$P$5:$P$132,MATCH($B1276&amp;"|"&amp;$C1276,Inputs!$A$5:$A$132,0))</f>
        <v/>
      </c>
      <c r="G1276" s="40">
        <f>INDEX(Inputs!$Q$5:$Q$132,MATCH($B1276&amp;"|"&amp;$C1276,Inputs!$A$5:$A$132,0))</f>
        <v/>
      </c>
      <c r="H1276" s="5">
        <f>INDEX(Variables!$B$5:$B$105,MATCH($A1276,Variables!$A$5:$A$105,0))&amp;IF($C1276="",""," | "&amp;INDEX(Mapping!$B$5:$B$26,MATCH($C1276,Mapping!$A$5:$A$26,0))&amp;" | "&amp;INDEX(Mapping!$B$30:$B$41,MATCH($B1276,Mapping!$A$30:$A$41,0)))</f>
        <v/>
      </c>
      <c r="I1276" s="5">
        <f>INDEX(Variables!$C$5:$C$105,MATCH($A1276,Variables!$A$5:$A$105,0))</f>
        <v/>
      </c>
      <c r="J1276" s="5">
        <f>INDEX(Variables!$E$5:$E$105,MATCH($A1276,Variables!$A$5:$A$105,0))</f>
        <v/>
      </c>
      <c r="K1276" s="25">
        <f>LOWER(Settings!$C$4)&amp;".mit."&amp;$A1276&amp;IF($C1276="","","."&amp;$C1276&amp;"."&amp;$B1276)&amp;IF(INDEX(Variables!$D$5:$D$105,MATCH($A1276,Variables!$A$5:$A$105,0))="","","."&amp;INDEX(Variables!$D$5:$D$105,MATCH($A1276,Variables!$A$5:$A$105,0)))&amp;"."&amp;K$5</f>
        <v/>
      </c>
      <c r="L1276" s="46">
        <f>INDEX(Inputs!$U$5:$U$132,MATCH($B1276&amp;"|"&amp;$C1276,Inputs!$A$5:$A$132,0))</f>
        <v/>
      </c>
      <c r="M1276" s="47">
        <f>L1276*(1/(1+$G1276))^(1+$E1276)*(1+M$7)^$D1276*(M1258/L1258)^$E1276*((M1258+M1267)/(L1258+L1267))^($F1276*(1+$E1276))</f>
        <v/>
      </c>
      <c r="N1276" s="47">
        <f>M1276*(1/(1+$G1276))^(1+$E1276)*(1+N$7)^$D1276*(N1258/M1258)^$E1276*((N1258+N1267)/(M1258+M1267))^($F1276*(1+$E1276))</f>
        <v/>
      </c>
      <c r="O1276" s="47">
        <f>N1276*(1/(1+$G1276))^(1+$E1276)*(1+O$7)^$D1276*(O1258/N1258)^$E1276*((O1258+O1267)/(N1258+N1267))^($F1276*(1+$E1276))</f>
        <v/>
      </c>
      <c r="P1276" s="47">
        <f>O1276*(1/(1+$G1276))^(1+$E1276)*(1+P$7)^$D1276*(P1258/O1258)^$E1276*((P1258+P1267)/(O1258+O1267))^($F1276*(1+$E1276))</f>
        <v/>
      </c>
      <c r="Q1276" s="47">
        <f>P1276*(1/(1+$G1276))^(1+$E1276)*(1+Q$7)^$D1276*(Q1258/P1258)^$E1276*((Q1258+Q1267)/(P1258+P1267))^($F1276*(1+$E1276))</f>
        <v/>
      </c>
      <c r="R1276" s="47">
        <f>Q1276*(1/(1+$G1276))^(1+$E1276)*(1+R$7)^$D1276*(R1258/Q1258)^$E1276*((R1258+R1267)/(Q1258+Q1267))^($F1276*(1+$E1276))</f>
        <v/>
      </c>
      <c r="S1276" s="47">
        <f>R1276*(1/(1+$G1276))^(1+$E1276)*(1+S$7)^$D1276*(S1258/R1258)^$E1276*((S1258+S1267)/(R1258+R1267))^($F1276*(1+$E1276))</f>
        <v/>
      </c>
      <c r="T1276" s="47">
        <f>S1276*(1/(1+$G1276))^(1+$E1276)*(1+T$7)^$D1276*(T1258/S1258)^$E1276*((T1258+T1267)/(S1258+S1267))^($F1276*(1+$E1276))</f>
        <v/>
      </c>
      <c r="U1276" s="47">
        <f>T1276*(1/(1+$G1276))^(1+$E1276)*(1+U$7)^$D1276*(U1258/T1258)^$E1276*((U1258+U1267)/(T1258+T1267))^($F1276*(1+$E1276))</f>
        <v/>
      </c>
      <c r="V1276" s="47">
        <f>U1276*(1/(1+$G1276))^(1+$E1276)*(1+V$7)^$D1276*(V1258/U1258)^$E1276*((V1258+V1267)/(U1258+U1267))^($F1276*(1+$E1276))</f>
        <v/>
      </c>
      <c r="W1276" s="47">
        <f>V1276*(1/(1+$G1276))^(1+$E1276)*(1+W$7)^$D1276*(W1258/V1258)^$E1276*((W1258+W1267)/(V1258+V1267))^($F1276*(1+$E1276))</f>
        <v/>
      </c>
      <c r="X1276" s="47">
        <f>W1276*(1/(1+$G1276))^(1+$E1276)*(1+X$7)^$D1276*(X1258/W1258)^$E1276*((X1258+X1267)/(W1258+W1267))^($F1276*(1+$E1276))</f>
        <v/>
      </c>
      <c r="Y1276" s="47">
        <f>X1276*(1/(1+$G1276))^(1+$E1276)*(1+Y$7)^$D1276*(Y1258/X1258)^$E1276*((Y1258+Y1267)/(X1258+X1267))^($F1276*(1+$E1276))</f>
        <v/>
      </c>
      <c r="Z1276" s="47">
        <f>Y1276*(1/(1+$G1276))^(1+$E1276)*(1+Z$7)^$D1276*(Z1258/Y1258)^$E1276*((Z1258+Z1267)/(Y1258+Y1267))^($F1276*(1+$E1276))</f>
        <v/>
      </c>
      <c r="AA1276" s="47">
        <f>Z1276*(1/(1+$G1276))^(1+$E1276)*(1+AA$7)^$D1276*(AA1258/Z1258)^$E1276*((AA1258+AA1267)/(Z1258+Z1267))^($F1276*(1+$E1276))</f>
        <v/>
      </c>
      <c r="AB1276" s="47">
        <f>AA1276*(1/(1+$G1276))^(1+$E1276)*(1+AB$7)^$D1276*(AB1258/AA1258)^$E1276*((AB1258+AB1267)/(AA1258+AA1267))^($F1276*(1+$E1276))</f>
        <v/>
      </c>
      <c r="AC1276" s="47">
        <f>AB1276*(1/(1+$G1276))^(1+$E1276)*(1+AC$7)^$D1276*(AC1258/AB1258)^$E1276*((AC1258+AC1267)/(AB1258+AB1267))^($F1276*(1+$E1276))</f>
        <v/>
      </c>
      <c r="AD1276" s="48">
        <f>FUELUSE(AC1276,AD1258,AC1258,AD1267,AC1267,AD$7,$D1276,$E1276,$F1276,$G1276)</f>
        <v/>
      </c>
      <c r="AE1276" s="25">
        <f>LOWER(Settings!$C$4)&amp;".mit."&amp;$A1276&amp;IF($C1276="","","."&amp;$C1276&amp;"."&amp;$B1276)&amp;IF(INDEX(Variables!$D$5:$D$105,MATCH($A1276,Variables!$A$5:$A$105,0))="","","."&amp;INDEX(Variables!$D$5:$D$105,MATCH($A1276,Variables!$A$5:$A$105,0)))&amp;"."&amp;AE$5</f>
        <v/>
      </c>
      <c r="AF1276" s="46">
        <f>INDEX(Inputs!$U$5:$U$132,MATCH($B1276&amp;"|"&amp;$C1276,Inputs!$A$5:$A$132,0))</f>
        <v/>
      </c>
      <c r="AG1276" s="47">
        <f>AF1276*(1/(1+$G1276))^(1+$E1276)*(1+AG$7)^$D1276*(AG1258/AF1258)^$E1276*((AG1258+AG1267)/(AF1258+AF1267))^($F1276*(1+$E1276))</f>
        <v/>
      </c>
      <c r="AH1276" s="47">
        <f>AG1276*(1/(1+$G1276))^(1+$E1276)*(1+AH$7)^$D1276*(AH1258/AG1258)^$E1276*((AH1258+AH1267)/(AG1258+AG1267))^($F1276*(1+$E1276))</f>
        <v/>
      </c>
      <c r="AI1276" s="47">
        <f>AH1276*(1/(1+$G1276))^(1+$E1276)*(1+AI$7)^$D1276*(AI1258/AH1258)^$E1276*((AI1258+AI1267)/(AH1258+AH1267))^($F1276*(1+$E1276))</f>
        <v/>
      </c>
      <c r="AJ1276" s="47">
        <f>AI1276*(1/(1+$G1276))^(1+$E1276)*(1+AJ$7)^$D1276*(AJ1258/AI1258)^$E1276*((AJ1258+AJ1267)/(AI1258+AI1267))^($F1276*(1+$E1276))</f>
        <v/>
      </c>
      <c r="AK1276" s="47">
        <f>AJ1276*(1/(1+$G1276))^(1+$E1276)*(1+AK$7)^$D1276*(AK1258/AJ1258)^$E1276*((AK1258+AK1267)/(AJ1258+AJ1267))^($F1276*(1+$E1276))</f>
        <v/>
      </c>
      <c r="AL1276" s="47">
        <f>AK1276*(1/(1+$G1276))^(1+$E1276)*(1+AL$7)^$D1276*(AL1258/AK1258)^$E1276*((AL1258+AL1267)/(AK1258+AK1267))^($F1276*(1+$E1276))</f>
        <v/>
      </c>
      <c r="AM1276" s="47">
        <f>AL1276*(1/(1+$G1276))^(1+$E1276)*(1+AM$7)^$D1276*(AM1258/AL1258)^$E1276*((AM1258+AM1267)/(AL1258+AL1267))^($F1276*(1+$E1276))</f>
        <v/>
      </c>
      <c r="AN1276" s="47">
        <f>AM1276*(1/(1+$G1276))^(1+$E1276)*(1+AN$7)^$D1276*(AN1258/AM1258)^$E1276*((AN1258+AN1267)/(AM1258+AM1267))^($F1276*(1+$E1276))</f>
        <v/>
      </c>
      <c r="AO1276" s="47">
        <f>AN1276*(1/(1+$G1276))^(1+$E1276)*(1+AO$7)^$D1276*(AO1258/AN1258)^$E1276*((AO1258+AO1267)/(AN1258+AN1267))^($F1276*(1+$E1276))</f>
        <v/>
      </c>
      <c r="AP1276" s="47">
        <f>AO1276*(1/(1+$G1276))^(1+$E1276)*(1+AP$7)^$D1276*(AP1258/AO1258)^$E1276*((AP1258+AP1267)/(AO1258+AO1267))^($F1276*(1+$E1276))</f>
        <v/>
      </c>
      <c r="AQ1276" s="47">
        <f>AP1276*(1/(1+$G1276))^(1+$E1276)*(1+AQ$7)^$D1276*(AQ1258/AP1258)^$E1276*((AQ1258+AQ1267)/(AP1258+AP1267))^($F1276*(1+$E1276))</f>
        <v/>
      </c>
      <c r="AR1276" s="47">
        <f>AQ1276*(1/(1+$G1276))^(1+$E1276)*(1+AR$7)^$D1276*(AR1258/AQ1258)^$E1276*((AR1258+AR1267)/(AQ1258+AQ1267))^($F1276*(1+$E1276))</f>
        <v/>
      </c>
      <c r="AS1276" s="47">
        <f>AR1276*(1/(1+$G1276))^(1+$E1276)*(1+AS$7)^$D1276*(AS1258/AR1258)^$E1276*((AS1258+AS1267)/(AR1258+AR1267))^($F1276*(1+$E1276))</f>
        <v/>
      </c>
      <c r="AT1276" s="47">
        <f>AS1276*(1/(1+$G1276))^(1+$E1276)*(1+AT$7)^$D1276*(AT1258/AS1258)^$E1276*((AT1258+AT1267)/(AS1258+AS1267))^($F1276*(1+$E1276))</f>
        <v/>
      </c>
      <c r="AU1276" s="47">
        <f>AT1276*(1/(1+$G1276))^(1+$E1276)*(1+AU$7)^$D1276*(AU1258/AT1258)^$E1276*((AU1258+AU1267)/(AT1258+AT1267))^($F1276*(1+$E1276))</f>
        <v/>
      </c>
      <c r="AV1276" s="47">
        <f>AU1276*(1/(1+$G1276))^(1+$E1276)*(1+AV$7)^$D1276*(AV1258/AU1258)^$E1276*((AV1258+AV1267)/(AU1258+AU1267))^($F1276*(1+$E1276))</f>
        <v/>
      </c>
      <c r="AW1276" s="47">
        <f>AV1276*(1/(1+$G1276))^(1+$E1276)*(1+AW$7)^$D1276*(AW1258/AV1258)^$E1276*((AW1258+AW1267)/(AV1258+AV1267))^($F1276*(1+$E1276))</f>
        <v/>
      </c>
      <c r="AX1276" s="48">
        <f>FUELUSE(AW1276,AX1258,AW1258,AX1267,AW1267,AX$7,$D1276,$E1276,$F1276,$G1276)</f>
        <v/>
      </c>
    </row>
    <row r="1277" hidden="1" outlineLevel="2">
      <c r="A1277" s="5" t="inlineStr">
        <is>
          <t>ener</t>
        </is>
      </c>
      <c r="B1277" s="5" t="inlineStr">
        <is>
          <t>die</t>
        </is>
      </c>
      <c r="C1277" s="5" t="inlineStr">
        <is>
          <t>mac</t>
        </is>
      </c>
      <c r="D1277" s="40">
        <f>INDEX(Inputs!$N$5:$N$132,MATCH($B1277&amp;"|"&amp;$C1277,Inputs!$A$5:$A$132,0))</f>
        <v/>
      </c>
      <c r="E1277" s="40">
        <f>INDEX(Inputs!$O$5:$O$132,MATCH($B1277&amp;"|"&amp;$C1277,Inputs!$A$5:$A$132,0))</f>
        <v/>
      </c>
      <c r="F1277" s="40">
        <f>INDEX(Inputs!$P$5:$P$132,MATCH($B1277&amp;"|"&amp;$C1277,Inputs!$A$5:$A$132,0))</f>
        <v/>
      </c>
      <c r="G1277" s="40">
        <f>INDEX(Inputs!$Q$5:$Q$132,MATCH($B1277&amp;"|"&amp;$C1277,Inputs!$A$5:$A$132,0))</f>
        <v/>
      </c>
      <c r="H1277" s="5">
        <f>INDEX(Variables!$B$5:$B$105,MATCH($A1277,Variables!$A$5:$A$105,0))&amp;IF($C1277="",""," | "&amp;INDEX(Mapping!$B$5:$B$26,MATCH($C1277,Mapping!$A$5:$A$26,0))&amp;" | "&amp;INDEX(Mapping!$B$30:$B$41,MATCH($B1277,Mapping!$A$30:$A$41,0)))</f>
        <v/>
      </c>
      <c r="I1277" s="5">
        <f>INDEX(Variables!$C$5:$C$105,MATCH($A1277,Variables!$A$5:$A$105,0))</f>
        <v/>
      </c>
      <c r="J1277" s="5">
        <f>INDEX(Variables!$E$5:$E$105,MATCH($A1277,Variables!$A$5:$A$105,0))</f>
        <v/>
      </c>
      <c r="K1277" s="25">
        <f>LOWER(Settings!$C$4)&amp;".mit."&amp;$A1277&amp;IF($C1277="","","."&amp;$C1277&amp;"."&amp;$B1277)&amp;IF(INDEX(Variables!$D$5:$D$105,MATCH($A1277,Variables!$A$5:$A$105,0))="","","."&amp;INDEX(Variables!$D$5:$D$105,MATCH($A1277,Variables!$A$5:$A$105,0)))&amp;"."&amp;K$5</f>
        <v/>
      </c>
      <c r="L1277" s="46">
        <f>INDEX(Inputs!$U$5:$U$132,MATCH($B1277&amp;"|"&amp;$C1277,Inputs!$A$5:$A$132,0))</f>
        <v/>
      </c>
      <c r="M1277" s="47">
        <f>L1277*(1/(1+$G1277))^(1+$E1277)*(1+M$7)^$D1277*(M1259/L1259)^$E1277*((M1259+M1268)/(L1259+L1268))^($F1277*(1+$E1277))</f>
        <v/>
      </c>
      <c r="N1277" s="47">
        <f>M1277*(1/(1+$G1277))^(1+$E1277)*(1+N$7)^$D1277*(N1259/M1259)^$E1277*((N1259+N1268)/(M1259+M1268))^($F1277*(1+$E1277))</f>
        <v/>
      </c>
      <c r="O1277" s="47">
        <f>N1277*(1/(1+$G1277))^(1+$E1277)*(1+O$7)^$D1277*(O1259/N1259)^$E1277*((O1259+O1268)/(N1259+N1268))^($F1277*(1+$E1277))</f>
        <v/>
      </c>
      <c r="P1277" s="47">
        <f>O1277*(1/(1+$G1277))^(1+$E1277)*(1+P$7)^$D1277*(P1259/O1259)^$E1277*((P1259+P1268)/(O1259+O1268))^($F1277*(1+$E1277))</f>
        <v/>
      </c>
      <c r="Q1277" s="47">
        <f>P1277*(1/(1+$G1277))^(1+$E1277)*(1+Q$7)^$D1277*(Q1259/P1259)^$E1277*((Q1259+Q1268)/(P1259+P1268))^($F1277*(1+$E1277))</f>
        <v/>
      </c>
      <c r="R1277" s="47">
        <f>Q1277*(1/(1+$G1277))^(1+$E1277)*(1+R$7)^$D1277*(R1259/Q1259)^$E1277*((R1259+R1268)/(Q1259+Q1268))^($F1277*(1+$E1277))</f>
        <v/>
      </c>
      <c r="S1277" s="47">
        <f>R1277*(1/(1+$G1277))^(1+$E1277)*(1+S$7)^$D1277*(S1259/R1259)^$E1277*((S1259+S1268)/(R1259+R1268))^($F1277*(1+$E1277))</f>
        <v/>
      </c>
      <c r="T1277" s="47">
        <f>S1277*(1/(1+$G1277))^(1+$E1277)*(1+T$7)^$D1277*(T1259/S1259)^$E1277*((T1259+T1268)/(S1259+S1268))^($F1277*(1+$E1277))</f>
        <v/>
      </c>
      <c r="U1277" s="47">
        <f>T1277*(1/(1+$G1277))^(1+$E1277)*(1+U$7)^$D1277*(U1259/T1259)^$E1277*((U1259+U1268)/(T1259+T1268))^($F1277*(1+$E1277))</f>
        <v/>
      </c>
      <c r="V1277" s="47">
        <f>U1277*(1/(1+$G1277))^(1+$E1277)*(1+V$7)^$D1277*(V1259/U1259)^$E1277*((V1259+V1268)/(U1259+U1268))^($F1277*(1+$E1277))</f>
        <v/>
      </c>
      <c r="W1277" s="47">
        <f>V1277*(1/(1+$G1277))^(1+$E1277)*(1+W$7)^$D1277*(W1259/V1259)^$E1277*((W1259+W1268)/(V1259+V1268))^($F1277*(1+$E1277))</f>
        <v/>
      </c>
      <c r="X1277" s="47">
        <f>W1277*(1/(1+$G1277))^(1+$E1277)*(1+X$7)^$D1277*(X1259/W1259)^$E1277*((X1259+X1268)/(W1259+W1268))^($F1277*(1+$E1277))</f>
        <v/>
      </c>
      <c r="Y1277" s="47">
        <f>X1277*(1/(1+$G1277))^(1+$E1277)*(1+Y$7)^$D1277*(Y1259/X1259)^$E1277*((Y1259+Y1268)/(X1259+X1268))^($F1277*(1+$E1277))</f>
        <v/>
      </c>
      <c r="Z1277" s="47">
        <f>Y1277*(1/(1+$G1277))^(1+$E1277)*(1+Z$7)^$D1277*(Z1259/Y1259)^$E1277*((Z1259+Z1268)/(Y1259+Y1268))^($F1277*(1+$E1277))</f>
        <v/>
      </c>
      <c r="AA1277" s="47">
        <f>Z1277*(1/(1+$G1277))^(1+$E1277)*(1+AA$7)^$D1277*(AA1259/Z1259)^$E1277*((AA1259+AA1268)/(Z1259+Z1268))^($F1277*(1+$E1277))</f>
        <v/>
      </c>
      <c r="AB1277" s="47">
        <f>AA1277*(1/(1+$G1277))^(1+$E1277)*(1+AB$7)^$D1277*(AB1259/AA1259)^$E1277*((AB1259+AB1268)/(AA1259+AA1268))^($F1277*(1+$E1277))</f>
        <v/>
      </c>
      <c r="AC1277" s="47">
        <f>AB1277*(1/(1+$G1277))^(1+$E1277)*(1+AC$7)^$D1277*(AC1259/AB1259)^$E1277*((AC1259+AC1268)/(AB1259+AB1268))^($F1277*(1+$E1277))</f>
        <v/>
      </c>
      <c r="AD1277" s="48">
        <f>FUELUSE(AC1277,AD1259,AC1259,AD1268,AC1268,AD$7,$D1277,$E1277,$F1277,$G1277)</f>
        <v/>
      </c>
      <c r="AE1277" s="25">
        <f>LOWER(Settings!$C$4)&amp;".mit."&amp;$A1277&amp;IF($C1277="","","."&amp;$C1277&amp;"."&amp;$B1277)&amp;IF(INDEX(Variables!$D$5:$D$105,MATCH($A1277,Variables!$A$5:$A$105,0))="","","."&amp;INDEX(Variables!$D$5:$D$105,MATCH($A1277,Variables!$A$5:$A$105,0)))&amp;"."&amp;AE$5</f>
        <v/>
      </c>
      <c r="AF1277" s="46">
        <f>INDEX(Inputs!$U$5:$U$132,MATCH($B1277&amp;"|"&amp;$C1277,Inputs!$A$5:$A$132,0))</f>
        <v/>
      </c>
      <c r="AG1277" s="47">
        <f>AF1277*(1/(1+$G1277))^(1+$E1277)*(1+AG$7)^$D1277*(AG1259/AF1259)^$E1277*((AG1259+AG1268)/(AF1259+AF1268))^($F1277*(1+$E1277))</f>
        <v/>
      </c>
      <c r="AH1277" s="47">
        <f>AG1277*(1/(1+$G1277))^(1+$E1277)*(1+AH$7)^$D1277*(AH1259/AG1259)^$E1277*((AH1259+AH1268)/(AG1259+AG1268))^($F1277*(1+$E1277))</f>
        <v/>
      </c>
      <c r="AI1277" s="47">
        <f>AH1277*(1/(1+$G1277))^(1+$E1277)*(1+AI$7)^$D1277*(AI1259/AH1259)^$E1277*((AI1259+AI1268)/(AH1259+AH1268))^($F1277*(1+$E1277))</f>
        <v/>
      </c>
      <c r="AJ1277" s="47">
        <f>AI1277*(1/(1+$G1277))^(1+$E1277)*(1+AJ$7)^$D1277*(AJ1259/AI1259)^$E1277*((AJ1259+AJ1268)/(AI1259+AI1268))^($F1277*(1+$E1277))</f>
        <v/>
      </c>
      <c r="AK1277" s="47">
        <f>AJ1277*(1/(1+$G1277))^(1+$E1277)*(1+AK$7)^$D1277*(AK1259/AJ1259)^$E1277*((AK1259+AK1268)/(AJ1259+AJ1268))^($F1277*(1+$E1277))</f>
        <v/>
      </c>
      <c r="AL1277" s="47">
        <f>AK1277*(1/(1+$G1277))^(1+$E1277)*(1+AL$7)^$D1277*(AL1259/AK1259)^$E1277*((AL1259+AL1268)/(AK1259+AK1268))^($F1277*(1+$E1277))</f>
        <v/>
      </c>
      <c r="AM1277" s="47">
        <f>AL1277*(1/(1+$G1277))^(1+$E1277)*(1+AM$7)^$D1277*(AM1259/AL1259)^$E1277*((AM1259+AM1268)/(AL1259+AL1268))^($F1277*(1+$E1277))</f>
        <v/>
      </c>
      <c r="AN1277" s="47">
        <f>AM1277*(1/(1+$G1277))^(1+$E1277)*(1+AN$7)^$D1277*(AN1259/AM1259)^$E1277*((AN1259+AN1268)/(AM1259+AM1268))^($F1277*(1+$E1277))</f>
        <v/>
      </c>
      <c r="AO1277" s="47">
        <f>AN1277*(1/(1+$G1277))^(1+$E1277)*(1+AO$7)^$D1277*(AO1259/AN1259)^$E1277*((AO1259+AO1268)/(AN1259+AN1268))^($F1277*(1+$E1277))</f>
        <v/>
      </c>
      <c r="AP1277" s="47">
        <f>AO1277*(1/(1+$G1277))^(1+$E1277)*(1+AP$7)^$D1277*(AP1259/AO1259)^$E1277*((AP1259+AP1268)/(AO1259+AO1268))^($F1277*(1+$E1277))</f>
        <v/>
      </c>
      <c r="AQ1277" s="47">
        <f>AP1277*(1/(1+$G1277))^(1+$E1277)*(1+AQ$7)^$D1277*(AQ1259/AP1259)^$E1277*((AQ1259+AQ1268)/(AP1259+AP1268))^($F1277*(1+$E1277))</f>
        <v/>
      </c>
      <c r="AR1277" s="47">
        <f>AQ1277*(1/(1+$G1277))^(1+$E1277)*(1+AR$7)^$D1277*(AR1259/AQ1259)^$E1277*((AR1259+AR1268)/(AQ1259+AQ1268))^($F1277*(1+$E1277))</f>
        <v/>
      </c>
      <c r="AS1277" s="47">
        <f>AR1277*(1/(1+$G1277))^(1+$E1277)*(1+AS$7)^$D1277*(AS1259/AR1259)^$E1277*((AS1259+AS1268)/(AR1259+AR1268))^($F1277*(1+$E1277))</f>
        <v/>
      </c>
      <c r="AT1277" s="47">
        <f>AS1277*(1/(1+$G1277))^(1+$E1277)*(1+AT$7)^$D1277*(AT1259/AS1259)^$E1277*((AT1259+AT1268)/(AS1259+AS1268))^($F1277*(1+$E1277))</f>
        <v/>
      </c>
      <c r="AU1277" s="47">
        <f>AT1277*(1/(1+$G1277))^(1+$E1277)*(1+AU$7)^$D1277*(AU1259/AT1259)^$E1277*((AU1259+AU1268)/(AT1259+AT1268))^($F1277*(1+$E1277))</f>
        <v/>
      </c>
      <c r="AV1277" s="47">
        <f>AU1277*(1/(1+$G1277))^(1+$E1277)*(1+AV$7)^$D1277*(AV1259/AU1259)^$E1277*((AV1259+AV1268)/(AU1259+AU1268))^($F1277*(1+$E1277))</f>
        <v/>
      </c>
      <c r="AW1277" s="47">
        <f>AV1277*(1/(1+$G1277))^(1+$E1277)*(1+AW$7)^$D1277*(AW1259/AV1259)^$E1277*((AW1259+AW1268)/(AV1259+AV1268))^($F1277*(1+$E1277))</f>
        <v/>
      </c>
      <c r="AX1277" s="48">
        <f>FUELUSE(AW1277,AX1259,AW1259,AX1268,AW1268,AX$7,$D1277,$E1277,$F1277,$G1277)</f>
        <v/>
      </c>
    </row>
    <row r="1278" hidden="1" outlineLevel="2">
      <c r="A1278" s="5" t="inlineStr">
        <is>
          <t>ener</t>
        </is>
      </c>
      <c r="B1278" s="5" t="inlineStr">
        <is>
          <t>lpg</t>
        </is>
      </c>
      <c r="C1278" s="5" t="inlineStr">
        <is>
          <t>mac</t>
        </is>
      </c>
      <c r="D1278" s="40">
        <f>INDEX(Inputs!$N$5:$N$132,MATCH($B1278&amp;"|"&amp;$C1278,Inputs!$A$5:$A$132,0))</f>
        <v/>
      </c>
      <c r="E1278" s="40">
        <f>INDEX(Inputs!$O$5:$O$132,MATCH($B1278&amp;"|"&amp;$C1278,Inputs!$A$5:$A$132,0))</f>
        <v/>
      </c>
      <c r="F1278" s="40">
        <f>INDEX(Inputs!$P$5:$P$132,MATCH($B1278&amp;"|"&amp;$C1278,Inputs!$A$5:$A$132,0))</f>
        <v/>
      </c>
      <c r="G1278" s="40">
        <f>INDEX(Inputs!$Q$5:$Q$132,MATCH($B1278&amp;"|"&amp;$C1278,Inputs!$A$5:$A$132,0))</f>
        <v/>
      </c>
      <c r="H1278" s="5">
        <f>INDEX(Variables!$B$5:$B$105,MATCH($A1278,Variables!$A$5:$A$105,0))&amp;IF($C1278="",""," | "&amp;INDEX(Mapping!$B$5:$B$26,MATCH($C1278,Mapping!$A$5:$A$26,0))&amp;" | "&amp;INDEX(Mapping!$B$30:$B$41,MATCH($B1278,Mapping!$A$30:$A$41,0)))</f>
        <v/>
      </c>
      <c r="I1278" s="5">
        <f>INDEX(Variables!$C$5:$C$105,MATCH($A1278,Variables!$A$5:$A$105,0))</f>
        <v/>
      </c>
      <c r="J1278" s="5">
        <f>INDEX(Variables!$E$5:$E$105,MATCH($A1278,Variables!$A$5:$A$105,0))</f>
        <v/>
      </c>
      <c r="K1278" s="25">
        <f>LOWER(Settings!$C$4)&amp;".mit."&amp;$A1278&amp;IF($C1278="","","."&amp;$C1278&amp;"."&amp;$B1278)&amp;IF(INDEX(Variables!$D$5:$D$105,MATCH($A1278,Variables!$A$5:$A$105,0))="","","."&amp;INDEX(Variables!$D$5:$D$105,MATCH($A1278,Variables!$A$5:$A$105,0)))&amp;"."&amp;K$5</f>
        <v/>
      </c>
      <c r="L1278" s="46">
        <f>INDEX(Inputs!$U$5:$U$132,MATCH($B1278&amp;"|"&amp;$C1278,Inputs!$A$5:$A$132,0))</f>
        <v/>
      </c>
      <c r="M1278" s="47">
        <f>L1278*(1/(1+$G1278))^(1+$E1278)*(1+M$7)^$D1278*(M1260/L1260)^$E1278*((M1260+M1269)/(L1260+L1269))^($F1278*(1+$E1278))</f>
        <v/>
      </c>
      <c r="N1278" s="47">
        <f>M1278*(1/(1+$G1278))^(1+$E1278)*(1+N$7)^$D1278*(N1260/M1260)^$E1278*((N1260+N1269)/(M1260+M1269))^($F1278*(1+$E1278))</f>
        <v/>
      </c>
      <c r="O1278" s="47">
        <f>N1278*(1/(1+$G1278))^(1+$E1278)*(1+O$7)^$D1278*(O1260/N1260)^$E1278*((O1260+O1269)/(N1260+N1269))^($F1278*(1+$E1278))</f>
        <v/>
      </c>
      <c r="P1278" s="47">
        <f>O1278*(1/(1+$G1278))^(1+$E1278)*(1+P$7)^$D1278*(P1260/O1260)^$E1278*((P1260+P1269)/(O1260+O1269))^($F1278*(1+$E1278))</f>
        <v/>
      </c>
      <c r="Q1278" s="47">
        <f>P1278*(1/(1+$G1278))^(1+$E1278)*(1+Q$7)^$D1278*(Q1260/P1260)^$E1278*((Q1260+Q1269)/(P1260+P1269))^($F1278*(1+$E1278))</f>
        <v/>
      </c>
      <c r="R1278" s="47">
        <f>Q1278*(1/(1+$G1278))^(1+$E1278)*(1+R$7)^$D1278*(R1260/Q1260)^$E1278*((R1260+R1269)/(Q1260+Q1269))^($F1278*(1+$E1278))</f>
        <v/>
      </c>
      <c r="S1278" s="47">
        <f>R1278*(1/(1+$G1278))^(1+$E1278)*(1+S$7)^$D1278*(S1260/R1260)^$E1278*((S1260+S1269)/(R1260+R1269))^($F1278*(1+$E1278))</f>
        <v/>
      </c>
      <c r="T1278" s="47">
        <f>S1278*(1/(1+$G1278))^(1+$E1278)*(1+T$7)^$D1278*(T1260/S1260)^$E1278*((T1260+T1269)/(S1260+S1269))^($F1278*(1+$E1278))</f>
        <v/>
      </c>
      <c r="U1278" s="47">
        <f>T1278*(1/(1+$G1278))^(1+$E1278)*(1+U$7)^$D1278*(U1260/T1260)^$E1278*((U1260+U1269)/(T1260+T1269))^($F1278*(1+$E1278))</f>
        <v/>
      </c>
      <c r="V1278" s="47">
        <f>U1278*(1/(1+$G1278))^(1+$E1278)*(1+V$7)^$D1278*(V1260/U1260)^$E1278*((V1260+V1269)/(U1260+U1269))^($F1278*(1+$E1278))</f>
        <v/>
      </c>
      <c r="W1278" s="47">
        <f>V1278*(1/(1+$G1278))^(1+$E1278)*(1+W$7)^$D1278*(W1260/V1260)^$E1278*((W1260+W1269)/(V1260+V1269))^($F1278*(1+$E1278))</f>
        <v/>
      </c>
      <c r="X1278" s="47">
        <f>W1278*(1/(1+$G1278))^(1+$E1278)*(1+X$7)^$D1278*(X1260/W1260)^$E1278*((X1260+X1269)/(W1260+W1269))^($F1278*(1+$E1278))</f>
        <v/>
      </c>
      <c r="Y1278" s="47">
        <f>X1278*(1/(1+$G1278))^(1+$E1278)*(1+Y$7)^$D1278*(Y1260/X1260)^$E1278*((Y1260+Y1269)/(X1260+X1269))^($F1278*(1+$E1278))</f>
        <v/>
      </c>
      <c r="Z1278" s="47">
        <f>Y1278*(1/(1+$G1278))^(1+$E1278)*(1+Z$7)^$D1278*(Z1260/Y1260)^$E1278*((Z1260+Z1269)/(Y1260+Y1269))^($F1278*(1+$E1278))</f>
        <v/>
      </c>
      <c r="AA1278" s="47">
        <f>Z1278*(1/(1+$G1278))^(1+$E1278)*(1+AA$7)^$D1278*(AA1260/Z1260)^$E1278*((AA1260+AA1269)/(Z1260+Z1269))^($F1278*(1+$E1278))</f>
        <v/>
      </c>
      <c r="AB1278" s="47">
        <f>AA1278*(1/(1+$G1278))^(1+$E1278)*(1+AB$7)^$D1278*(AB1260/AA1260)^$E1278*((AB1260+AB1269)/(AA1260+AA1269))^($F1278*(1+$E1278))</f>
        <v/>
      </c>
      <c r="AC1278" s="47">
        <f>AB1278*(1/(1+$G1278))^(1+$E1278)*(1+AC$7)^$D1278*(AC1260/AB1260)^$E1278*((AC1260+AC1269)/(AB1260+AB1269))^($F1278*(1+$E1278))</f>
        <v/>
      </c>
      <c r="AD1278" s="48">
        <f>FUELUSE(AC1278,AD1260,AC1260,AD1269,AC1269,AD$7,$D1278,$E1278,$F1278,$G1278)</f>
        <v/>
      </c>
      <c r="AE1278" s="25">
        <f>LOWER(Settings!$C$4)&amp;".mit."&amp;$A1278&amp;IF($C1278="","","."&amp;$C1278&amp;"."&amp;$B1278)&amp;IF(INDEX(Variables!$D$5:$D$105,MATCH($A1278,Variables!$A$5:$A$105,0))="","","."&amp;INDEX(Variables!$D$5:$D$105,MATCH($A1278,Variables!$A$5:$A$105,0)))&amp;"."&amp;AE$5</f>
        <v/>
      </c>
      <c r="AF1278" s="46">
        <f>INDEX(Inputs!$U$5:$U$132,MATCH($B1278&amp;"|"&amp;$C1278,Inputs!$A$5:$A$132,0))</f>
        <v/>
      </c>
      <c r="AG1278" s="47">
        <f>AF1278*(1/(1+$G1278))^(1+$E1278)*(1+AG$7)^$D1278*(AG1260/AF1260)^$E1278*((AG1260+AG1269)/(AF1260+AF1269))^($F1278*(1+$E1278))</f>
        <v/>
      </c>
      <c r="AH1278" s="47">
        <f>AG1278*(1/(1+$G1278))^(1+$E1278)*(1+AH$7)^$D1278*(AH1260/AG1260)^$E1278*((AH1260+AH1269)/(AG1260+AG1269))^($F1278*(1+$E1278))</f>
        <v/>
      </c>
      <c r="AI1278" s="47">
        <f>AH1278*(1/(1+$G1278))^(1+$E1278)*(1+AI$7)^$D1278*(AI1260/AH1260)^$E1278*((AI1260+AI1269)/(AH1260+AH1269))^($F1278*(1+$E1278))</f>
        <v/>
      </c>
      <c r="AJ1278" s="47">
        <f>AI1278*(1/(1+$G1278))^(1+$E1278)*(1+AJ$7)^$D1278*(AJ1260/AI1260)^$E1278*((AJ1260+AJ1269)/(AI1260+AI1269))^($F1278*(1+$E1278))</f>
        <v/>
      </c>
      <c r="AK1278" s="47">
        <f>AJ1278*(1/(1+$G1278))^(1+$E1278)*(1+AK$7)^$D1278*(AK1260/AJ1260)^$E1278*((AK1260+AK1269)/(AJ1260+AJ1269))^($F1278*(1+$E1278))</f>
        <v/>
      </c>
      <c r="AL1278" s="47">
        <f>AK1278*(1/(1+$G1278))^(1+$E1278)*(1+AL$7)^$D1278*(AL1260/AK1260)^$E1278*((AL1260+AL1269)/(AK1260+AK1269))^($F1278*(1+$E1278))</f>
        <v/>
      </c>
      <c r="AM1278" s="47">
        <f>AL1278*(1/(1+$G1278))^(1+$E1278)*(1+AM$7)^$D1278*(AM1260/AL1260)^$E1278*((AM1260+AM1269)/(AL1260+AL1269))^($F1278*(1+$E1278))</f>
        <v/>
      </c>
      <c r="AN1278" s="47">
        <f>AM1278*(1/(1+$G1278))^(1+$E1278)*(1+AN$7)^$D1278*(AN1260/AM1260)^$E1278*((AN1260+AN1269)/(AM1260+AM1269))^($F1278*(1+$E1278))</f>
        <v/>
      </c>
      <c r="AO1278" s="47">
        <f>AN1278*(1/(1+$G1278))^(1+$E1278)*(1+AO$7)^$D1278*(AO1260/AN1260)^$E1278*((AO1260+AO1269)/(AN1260+AN1269))^($F1278*(1+$E1278))</f>
        <v/>
      </c>
      <c r="AP1278" s="47">
        <f>AO1278*(1/(1+$G1278))^(1+$E1278)*(1+AP$7)^$D1278*(AP1260/AO1260)^$E1278*((AP1260+AP1269)/(AO1260+AO1269))^($F1278*(1+$E1278))</f>
        <v/>
      </c>
      <c r="AQ1278" s="47">
        <f>AP1278*(1/(1+$G1278))^(1+$E1278)*(1+AQ$7)^$D1278*(AQ1260/AP1260)^$E1278*((AQ1260+AQ1269)/(AP1260+AP1269))^($F1278*(1+$E1278))</f>
        <v/>
      </c>
      <c r="AR1278" s="47">
        <f>AQ1278*(1/(1+$G1278))^(1+$E1278)*(1+AR$7)^$D1278*(AR1260/AQ1260)^$E1278*((AR1260+AR1269)/(AQ1260+AQ1269))^($F1278*(1+$E1278))</f>
        <v/>
      </c>
      <c r="AS1278" s="47">
        <f>AR1278*(1/(1+$G1278))^(1+$E1278)*(1+AS$7)^$D1278*(AS1260/AR1260)^$E1278*((AS1260+AS1269)/(AR1260+AR1269))^($F1278*(1+$E1278))</f>
        <v/>
      </c>
      <c r="AT1278" s="47">
        <f>AS1278*(1/(1+$G1278))^(1+$E1278)*(1+AT$7)^$D1278*(AT1260/AS1260)^$E1278*((AT1260+AT1269)/(AS1260+AS1269))^($F1278*(1+$E1278))</f>
        <v/>
      </c>
      <c r="AU1278" s="47">
        <f>AT1278*(1/(1+$G1278))^(1+$E1278)*(1+AU$7)^$D1278*(AU1260/AT1260)^$E1278*((AU1260+AU1269)/(AT1260+AT1269))^($F1278*(1+$E1278))</f>
        <v/>
      </c>
      <c r="AV1278" s="47">
        <f>AU1278*(1/(1+$G1278))^(1+$E1278)*(1+AV$7)^$D1278*(AV1260/AU1260)^$E1278*((AV1260+AV1269)/(AU1260+AU1269))^($F1278*(1+$E1278))</f>
        <v/>
      </c>
      <c r="AW1278" s="47">
        <f>AV1278*(1/(1+$G1278))^(1+$E1278)*(1+AW$7)^$D1278*(AW1260/AV1260)^$E1278*((AW1260+AW1269)/(AV1260+AV1269))^($F1278*(1+$E1278))</f>
        <v/>
      </c>
      <c r="AX1278" s="48">
        <f>FUELUSE(AW1278,AX1260,AW1260,AX1269,AW1269,AX$7,$D1278,$E1278,$F1278,$G1278)</f>
        <v/>
      </c>
    </row>
    <row r="1279" hidden="1" outlineLevel="2">
      <c r="A1279" s="5" t="inlineStr">
        <is>
          <t>ener</t>
        </is>
      </c>
      <c r="B1279" s="5" t="inlineStr">
        <is>
          <t>ker</t>
        </is>
      </c>
      <c r="C1279" s="5" t="inlineStr">
        <is>
          <t>mac</t>
        </is>
      </c>
      <c r="D1279" s="40">
        <f>INDEX(Inputs!$N$5:$N$132,MATCH($B1279&amp;"|"&amp;$C1279,Inputs!$A$5:$A$132,0))</f>
        <v/>
      </c>
      <c r="E1279" s="40">
        <f>INDEX(Inputs!$O$5:$O$132,MATCH($B1279&amp;"|"&amp;$C1279,Inputs!$A$5:$A$132,0))</f>
        <v/>
      </c>
      <c r="F1279" s="40">
        <f>INDEX(Inputs!$P$5:$P$132,MATCH($B1279&amp;"|"&amp;$C1279,Inputs!$A$5:$A$132,0))</f>
        <v/>
      </c>
      <c r="G1279" s="40">
        <f>INDEX(Inputs!$Q$5:$Q$132,MATCH($B1279&amp;"|"&amp;$C1279,Inputs!$A$5:$A$132,0))</f>
        <v/>
      </c>
      <c r="H1279" s="5">
        <f>INDEX(Variables!$B$5:$B$105,MATCH($A1279,Variables!$A$5:$A$105,0))&amp;IF($C1279="",""," | "&amp;INDEX(Mapping!$B$5:$B$26,MATCH($C1279,Mapping!$A$5:$A$26,0))&amp;" | "&amp;INDEX(Mapping!$B$30:$B$41,MATCH($B1279,Mapping!$A$30:$A$41,0)))</f>
        <v/>
      </c>
      <c r="I1279" s="5">
        <f>INDEX(Variables!$C$5:$C$105,MATCH($A1279,Variables!$A$5:$A$105,0))</f>
        <v/>
      </c>
      <c r="J1279" s="5">
        <f>INDEX(Variables!$E$5:$E$105,MATCH($A1279,Variables!$A$5:$A$105,0))</f>
        <v/>
      </c>
      <c r="K1279" s="25">
        <f>LOWER(Settings!$C$4)&amp;".mit."&amp;$A1279&amp;IF($C1279="","","."&amp;$C1279&amp;"."&amp;$B1279)&amp;IF(INDEX(Variables!$D$5:$D$105,MATCH($A1279,Variables!$A$5:$A$105,0))="","","."&amp;INDEX(Variables!$D$5:$D$105,MATCH($A1279,Variables!$A$5:$A$105,0)))&amp;"."&amp;K$5</f>
        <v/>
      </c>
      <c r="L1279" s="46">
        <f>INDEX(Inputs!$U$5:$U$132,MATCH($B1279&amp;"|"&amp;$C1279,Inputs!$A$5:$A$132,0))</f>
        <v/>
      </c>
      <c r="M1279" s="47">
        <f>L1279*(1/(1+$G1279))^(1+$E1279)*(1+M$7)^$D1279*(M1261/L1261)^$E1279*((M1261+M1270)/(L1261+L1270))^($F1279*(1+$E1279))</f>
        <v/>
      </c>
      <c r="N1279" s="47">
        <f>M1279*(1/(1+$G1279))^(1+$E1279)*(1+N$7)^$D1279*(N1261/M1261)^$E1279*((N1261+N1270)/(M1261+M1270))^($F1279*(1+$E1279))</f>
        <v/>
      </c>
      <c r="O1279" s="47">
        <f>N1279*(1/(1+$G1279))^(1+$E1279)*(1+O$7)^$D1279*(O1261/N1261)^$E1279*((O1261+O1270)/(N1261+N1270))^($F1279*(1+$E1279))</f>
        <v/>
      </c>
      <c r="P1279" s="47">
        <f>O1279*(1/(1+$G1279))^(1+$E1279)*(1+P$7)^$D1279*(P1261/O1261)^$E1279*((P1261+P1270)/(O1261+O1270))^($F1279*(1+$E1279))</f>
        <v/>
      </c>
      <c r="Q1279" s="47">
        <f>P1279*(1/(1+$G1279))^(1+$E1279)*(1+Q$7)^$D1279*(Q1261/P1261)^$E1279*((Q1261+Q1270)/(P1261+P1270))^($F1279*(1+$E1279))</f>
        <v/>
      </c>
      <c r="R1279" s="47">
        <f>Q1279*(1/(1+$G1279))^(1+$E1279)*(1+R$7)^$D1279*(R1261/Q1261)^$E1279*((R1261+R1270)/(Q1261+Q1270))^($F1279*(1+$E1279))</f>
        <v/>
      </c>
      <c r="S1279" s="47">
        <f>R1279*(1/(1+$G1279))^(1+$E1279)*(1+S$7)^$D1279*(S1261/R1261)^$E1279*((S1261+S1270)/(R1261+R1270))^($F1279*(1+$E1279))</f>
        <v/>
      </c>
      <c r="T1279" s="47">
        <f>S1279*(1/(1+$G1279))^(1+$E1279)*(1+T$7)^$D1279*(T1261/S1261)^$E1279*((T1261+T1270)/(S1261+S1270))^($F1279*(1+$E1279))</f>
        <v/>
      </c>
      <c r="U1279" s="47">
        <f>T1279*(1/(1+$G1279))^(1+$E1279)*(1+U$7)^$D1279*(U1261/T1261)^$E1279*((U1261+U1270)/(T1261+T1270))^($F1279*(1+$E1279))</f>
        <v/>
      </c>
      <c r="V1279" s="47">
        <f>U1279*(1/(1+$G1279))^(1+$E1279)*(1+V$7)^$D1279*(V1261/U1261)^$E1279*((V1261+V1270)/(U1261+U1270))^($F1279*(1+$E1279))</f>
        <v/>
      </c>
      <c r="W1279" s="47">
        <f>V1279*(1/(1+$G1279))^(1+$E1279)*(1+W$7)^$D1279*(W1261/V1261)^$E1279*((W1261+W1270)/(V1261+V1270))^($F1279*(1+$E1279))</f>
        <v/>
      </c>
      <c r="X1279" s="47">
        <f>W1279*(1/(1+$G1279))^(1+$E1279)*(1+X$7)^$D1279*(X1261/W1261)^$E1279*((X1261+X1270)/(W1261+W1270))^($F1279*(1+$E1279))</f>
        <v/>
      </c>
      <c r="Y1279" s="47">
        <f>X1279*(1/(1+$G1279))^(1+$E1279)*(1+Y$7)^$D1279*(Y1261/X1261)^$E1279*((Y1261+Y1270)/(X1261+X1270))^($F1279*(1+$E1279))</f>
        <v/>
      </c>
      <c r="Z1279" s="47">
        <f>Y1279*(1/(1+$G1279))^(1+$E1279)*(1+Z$7)^$D1279*(Z1261/Y1261)^$E1279*((Z1261+Z1270)/(Y1261+Y1270))^($F1279*(1+$E1279))</f>
        <v/>
      </c>
      <c r="AA1279" s="47">
        <f>Z1279*(1/(1+$G1279))^(1+$E1279)*(1+AA$7)^$D1279*(AA1261/Z1261)^$E1279*((AA1261+AA1270)/(Z1261+Z1270))^($F1279*(1+$E1279))</f>
        <v/>
      </c>
      <c r="AB1279" s="47">
        <f>AA1279*(1/(1+$G1279))^(1+$E1279)*(1+AB$7)^$D1279*(AB1261/AA1261)^$E1279*((AB1261+AB1270)/(AA1261+AA1270))^($F1279*(1+$E1279))</f>
        <v/>
      </c>
      <c r="AC1279" s="47">
        <f>AB1279*(1/(1+$G1279))^(1+$E1279)*(1+AC$7)^$D1279*(AC1261/AB1261)^$E1279*((AC1261+AC1270)/(AB1261+AB1270))^($F1279*(1+$E1279))</f>
        <v/>
      </c>
      <c r="AD1279" s="48">
        <f>FUELUSE(AC1279,AD1261,AC1261,AD1270,AC1270,AD$7,$D1279,$E1279,$F1279,$G1279)</f>
        <v/>
      </c>
      <c r="AE1279" s="25">
        <f>LOWER(Settings!$C$4)&amp;".mit."&amp;$A1279&amp;IF($C1279="","","."&amp;$C1279&amp;"."&amp;$B1279)&amp;IF(INDEX(Variables!$D$5:$D$105,MATCH($A1279,Variables!$A$5:$A$105,0))="","","."&amp;INDEX(Variables!$D$5:$D$105,MATCH($A1279,Variables!$A$5:$A$105,0)))&amp;"."&amp;AE$5</f>
        <v/>
      </c>
      <c r="AF1279" s="46">
        <f>INDEX(Inputs!$U$5:$U$132,MATCH($B1279&amp;"|"&amp;$C1279,Inputs!$A$5:$A$132,0))</f>
        <v/>
      </c>
      <c r="AG1279" s="47">
        <f>AF1279*(1/(1+$G1279))^(1+$E1279)*(1+AG$7)^$D1279*(AG1261/AF1261)^$E1279*((AG1261+AG1270)/(AF1261+AF1270))^($F1279*(1+$E1279))</f>
        <v/>
      </c>
      <c r="AH1279" s="47">
        <f>AG1279*(1/(1+$G1279))^(1+$E1279)*(1+AH$7)^$D1279*(AH1261/AG1261)^$E1279*((AH1261+AH1270)/(AG1261+AG1270))^($F1279*(1+$E1279))</f>
        <v/>
      </c>
      <c r="AI1279" s="47">
        <f>AH1279*(1/(1+$G1279))^(1+$E1279)*(1+AI$7)^$D1279*(AI1261/AH1261)^$E1279*((AI1261+AI1270)/(AH1261+AH1270))^($F1279*(1+$E1279))</f>
        <v/>
      </c>
      <c r="AJ1279" s="47">
        <f>AI1279*(1/(1+$G1279))^(1+$E1279)*(1+AJ$7)^$D1279*(AJ1261/AI1261)^$E1279*((AJ1261+AJ1270)/(AI1261+AI1270))^($F1279*(1+$E1279))</f>
        <v/>
      </c>
      <c r="AK1279" s="47">
        <f>AJ1279*(1/(1+$G1279))^(1+$E1279)*(1+AK$7)^$D1279*(AK1261/AJ1261)^$E1279*((AK1261+AK1270)/(AJ1261+AJ1270))^($F1279*(1+$E1279))</f>
        <v/>
      </c>
      <c r="AL1279" s="47">
        <f>AK1279*(1/(1+$G1279))^(1+$E1279)*(1+AL$7)^$D1279*(AL1261/AK1261)^$E1279*((AL1261+AL1270)/(AK1261+AK1270))^($F1279*(1+$E1279))</f>
        <v/>
      </c>
      <c r="AM1279" s="47">
        <f>AL1279*(1/(1+$G1279))^(1+$E1279)*(1+AM$7)^$D1279*(AM1261/AL1261)^$E1279*((AM1261+AM1270)/(AL1261+AL1270))^($F1279*(1+$E1279))</f>
        <v/>
      </c>
      <c r="AN1279" s="47">
        <f>AM1279*(1/(1+$G1279))^(1+$E1279)*(1+AN$7)^$D1279*(AN1261/AM1261)^$E1279*((AN1261+AN1270)/(AM1261+AM1270))^($F1279*(1+$E1279))</f>
        <v/>
      </c>
      <c r="AO1279" s="47">
        <f>AN1279*(1/(1+$G1279))^(1+$E1279)*(1+AO$7)^$D1279*(AO1261/AN1261)^$E1279*((AO1261+AO1270)/(AN1261+AN1270))^($F1279*(1+$E1279))</f>
        <v/>
      </c>
      <c r="AP1279" s="47">
        <f>AO1279*(1/(1+$G1279))^(1+$E1279)*(1+AP$7)^$D1279*(AP1261/AO1261)^$E1279*((AP1261+AP1270)/(AO1261+AO1270))^($F1279*(1+$E1279))</f>
        <v/>
      </c>
      <c r="AQ1279" s="47">
        <f>AP1279*(1/(1+$G1279))^(1+$E1279)*(1+AQ$7)^$D1279*(AQ1261/AP1261)^$E1279*((AQ1261+AQ1270)/(AP1261+AP1270))^($F1279*(1+$E1279))</f>
        <v/>
      </c>
      <c r="AR1279" s="47">
        <f>AQ1279*(1/(1+$G1279))^(1+$E1279)*(1+AR$7)^$D1279*(AR1261/AQ1261)^$E1279*((AR1261+AR1270)/(AQ1261+AQ1270))^($F1279*(1+$E1279))</f>
        <v/>
      </c>
      <c r="AS1279" s="47">
        <f>AR1279*(1/(1+$G1279))^(1+$E1279)*(1+AS$7)^$D1279*(AS1261/AR1261)^$E1279*((AS1261+AS1270)/(AR1261+AR1270))^($F1279*(1+$E1279))</f>
        <v/>
      </c>
      <c r="AT1279" s="47">
        <f>AS1279*(1/(1+$G1279))^(1+$E1279)*(1+AT$7)^$D1279*(AT1261/AS1261)^$E1279*((AT1261+AT1270)/(AS1261+AS1270))^($F1279*(1+$E1279))</f>
        <v/>
      </c>
      <c r="AU1279" s="47">
        <f>AT1279*(1/(1+$G1279))^(1+$E1279)*(1+AU$7)^$D1279*(AU1261/AT1261)^$E1279*((AU1261+AU1270)/(AT1261+AT1270))^($F1279*(1+$E1279))</f>
        <v/>
      </c>
      <c r="AV1279" s="47">
        <f>AU1279*(1/(1+$G1279))^(1+$E1279)*(1+AV$7)^$D1279*(AV1261/AU1261)^$E1279*((AV1261+AV1270)/(AU1261+AU1270))^($F1279*(1+$E1279))</f>
        <v/>
      </c>
      <c r="AW1279" s="47">
        <f>AV1279*(1/(1+$G1279))^(1+$E1279)*(1+AW$7)^$D1279*(AW1261/AV1261)^$E1279*((AW1261+AW1270)/(AV1261+AV1270))^($F1279*(1+$E1279))</f>
        <v/>
      </c>
      <c r="AX1279" s="48">
        <f>FUELUSE(AW1279,AX1261,AW1261,AX1270,AW1270,AX$7,$D1279,$E1279,$F1279,$G1279)</f>
        <v/>
      </c>
    </row>
    <row r="1280" hidden="1" outlineLevel="2">
      <c r="A1280" s="5" t="inlineStr">
        <is>
          <t>ener</t>
        </is>
      </c>
      <c r="B1280" s="5" t="inlineStr">
        <is>
          <t>oop</t>
        </is>
      </c>
      <c r="C1280" s="5" t="inlineStr">
        <is>
          <t>mac</t>
        </is>
      </c>
      <c r="D1280" s="40">
        <f>INDEX(Inputs!$N$5:$N$132,MATCH($B1280&amp;"|"&amp;$C1280,Inputs!$A$5:$A$132,0))</f>
        <v/>
      </c>
      <c r="E1280" s="40">
        <f>INDEX(Inputs!$O$5:$O$132,MATCH($B1280&amp;"|"&amp;$C1280,Inputs!$A$5:$A$132,0))</f>
        <v/>
      </c>
      <c r="F1280" s="40">
        <f>INDEX(Inputs!$P$5:$P$132,MATCH($B1280&amp;"|"&amp;$C1280,Inputs!$A$5:$A$132,0))</f>
        <v/>
      </c>
      <c r="G1280" s="40">
        <f>INDEX(Inputs!$Q$5:$Q$132,MATCH($B1280&amp;"|"&amp;$C1280,Inputs!$A$5:$A$132,0))</f>
        <v/>
      </c>
      <c r="H1280" s="5">
        <f>INDEX(Variables!$B$5:$B$105,MATCH($A1280,Variables!$A$5:$A$105,0))&amp;IF($C1280="",""," | "&amp;INDEX(Mapping!$B$5:$B$26,MATCH($C1280,Mapping!$A$5:$A$26,0))&amp;" | "&amp;INDEX(Mapping!$B$30:$B$41,MATCH($B1280,Mapping!$A$30:$A$41,0)))</f>
        <v/>
      </c>
      <c r="I1280" s="5">
        <f>INDEX(Variables!$C$5:$C$105,MATCH($A1280,Variables!$A$5:$A$105,0))</f>
        <v/>
      </c>
      <c r="J1280" s="5">
        <f>INDEX(Variables!$E$5:$E$105,MATCH($A1280,Variables!$A$5:$A$105,0))</f>
        <v/>
      </c>
      <c r="K1280" s="25">
        <f>LOWER(Settings!$C$4)&amp;".mit."&amp;$A1280&amp;IF($C1280="","","."&amp;$C1280&amp;"."&amp;$B1280)&amp;IF(INDEX(Variables!$D$5:$D$105,MATCH($A1280,Variables!$A$5:$A$105,0))="","","."&amp;INDEX(Variables!$D$5:$D$105,MATCH($A1280,Variables!$A$5:$A$105,0)))&amp;"."&amp;K$5</f>
        <v/>
      </c>
      <c r="L1280" s="46">
        <f>INDEX(Inputs!$U$5:$U$132,MATCH($B1280&amp;"|"&amp;$C1280,Inputs!$A$5:$A$132,0))</f>
        <v/>
      </c>
      <c r="M1280" s="47">
        <f>L1280*(1/(1+$G1280))^(1+$E1280)*(1+M$7)^$D1280*(M1262/L1262)^$E1280*((M1262+M1271)/(L1262+L1271))^($F1280*(1+$E1280))</f>
        <v/>
      </c>
      <c r="N1280" s="47">
        <f>M1280*(1/(1+$G1280))^(1+$E1280)*(1+N$7)^$D1280*(N1262/M1262)^$E1280*((N1262+N1271)/(M1262+M1271))^($F1280*(1+$E1280))</f>
        <v/>
      </c>
      <c r="O1280" s="47">
        <f>N1280*(1/(1+$G1280))^(1+$E1280)*(1+O$7)^$D1280*(O1262/N1262)^$E1280*((O1262+O1271)/(N1262+N1271))^($F1280*(1+$E1280))</f>
        <v/>
      </c>
      <c r="P1280" s="47">
        <f>O1280*(1/(1+$G1280))^(1+$E1280)*(1+P$7)^$D1280*(P1262/O1262)^$E1280*((P1262+P1271)/(O1262+O1271))^($F1280*(1+$E1280))</f>
        <v/>
      </c>
      <c r="Q1280" s="47">
        <f>P1280*(1/(1+$G1280))^(1+$E1280)*(1+Q$7)^$D1280*(Q1262/P1262)^$E1280*((Q1262+Q1271)/(P1262+P1271))^($F1280*(1+$E1280))</f>
        <v/>
      </c>
      <c r="R1280" s="47">
        <f>Q1280*(1/(1+$G1280))^(1+$E1280)*(1+R$7)^$D1280*(R1262/Q1262)^$E1280*((R1262+R1271)/(Q1262+Q1271))^($F1280*(1+$E1280))</f>
        <v/>
      </c>
      <c r="S1280" s="47">
        <f>R1280*(1/(1+$G1280))^(1+$E1280)*(1+S$7)^$D1280*(S1262/R1262)^$E1280*((S1262+S1271)/(R1262+R1271))^($F1280*(1+$E1280))</f>
        <v/>
      </c>
      <c r="T1280" s="47">
        <f>S1280*(1/(1+$G1280))^(1+$E1280)*(1+T$7)^$D1280*(T1262/S1262)^$E1280*((T1262+T1271)/(S1262+S1271))^($F1280*(1+$E1280))</f>
        <v/>
      </c>
      <c r="U1280" s="47">
        <f>T1280*(1/(1+$G1280))^(1+$E1280)*(1+U$7)^$D1280*(U1262/T1262)^$E1280*((U1262+U1271)/(T1262+T1271))^($F1280*(1+$E1280))</f>
        <v/>
      </c>
      <c r="V1280" s="47">
        <f>U1280*(1/(1+$G1280))^(1+$E1280)*(1+V$7)^$D1280*(V1262/U1262)^$E1280*((V1262+V1271)/(U1262+U1271))^($F1280*(1+$E1280))</f>
        <v/>
      </c>
      <c r="W1280" s="47">
        <f>V1280*(1/(1+$G1280))^(1+$E1280)*(1+W$7)^$D1280*(W1262/V1262)^$E1280*((W1262+W1271)/(V1262+V1271))^($F1280*(1+$E1280))</f>
        <v/>
      </c>
      <c r="X1280" s="47">
        <f>W1280*(1/(1+$G1280))^(1+$E1280)*(1+X$7)^$D1280*(X1262/W1262)^$E1280*((X1262+X1271)/(W1262+W1271))^($F1280*(1+$E1280))</f>
        <v/>
      </c>
      <c r="Y1280" s="47">
        <f>X1280*(1/(1+$G1280))^(1+$E1280)*(1+Y$7)^$D1280*(Y1262/X1262)^$E1280*((Y1262+Y1271)/(X1262+X1271))^($F1280*(1+$E1280))</f>
        <v/>
      </c>
      <c r="Z1280" s="47">
        <f>Y1280*(1/(1+$G1280))^(1+$E1280)*(1+Z$7)^$D1280*(Z1262/Y1262)^$E1280*((Z1262+Z1271)/(Y1262+Y1271))^($F1280*(1+$E1280))</f>
        <v/>
      </c>
      <c r="AA1280" s="47">
        <f>Z1280*(1/(1+$G1280))^(1+$E1280)*(1+AA$7)^$D1280*(AA1262/Z1262)^$E1280*((AA1262+AA1271)/(Z1262+Z1271))^($F1280*(1+$E1280))</f>
        <v/>
      </c>
      <c r="AB1280" s="47">
        <f>AA1280*(1/(1+$G1280))^(1+$E1280)*(1+AB$7)^$D1280*(AB1262/AA1262)^$E1280*((AB1262+AB1271)/(AA1262+AA1271))^($F1280*(1+$E1280))</f>
        <v/>
      </c>
      <c r="AC1280" s="47">
        <f>AB1280*(1/(1+$G1280))^(1+$E1280)*(1+AC$7)^$D1280*(AC1262/AB1262)^$E1280*((AC1262+AC1271)/(AB1262+AB1271))^($F1280*(1+$E1280))</f>
        <v/>
      </c>
      <c r="AD1280" s="48">
        <f>FUELUSE(AC1280,AD1262,AC1262,AD1271,AC1271,AD$7,$D1280,$E1280,$F1280,$G1280)</f>
        <v/>
      </c>
      <c r="AE1280" s="25">
        <f>LOWER(Settings!$C$4)&amp;".mit."&amp;$A1280&amp;IF($C1280="","","."&amp;$C1280&amp;"."&amp;$B1280)&amp;IF(INDEX(Variables!$D$5:$D$105,MATCH($A1280,Variables!$A$5:$A$105,0))="","","."&amp;INDEX(Variables!$D$5:$D$105,MATCH($A1280,Variables!$A$5:$A$105,0)))&amp;"."&amp;AE$5</f>
        <v/>
      </c>
      <c r="AF1280" s="46">
        <f>INDEX(Inputs!$U$5:$U$132,MATCH($B1280&amp;"|"&amp;$C1280,Inputs!$A$5:$A$132,0))</f>
        <v/>
      </c>
      <c r="AG1280" s="47">
        <f>AF1280*(1/(1+$G1280))^(1+$E1280)*(1+AG$7)^$D1280*(AG1262/AF1262)^$E1280*((AG1262+AG1271)/(AF1262+AF1271))^($F1280*(1+$E1280))</f>
        <v/>
      </c>
      <c r="AH1280" s="47">
        <f>AG1280*(1/(1+$G1280))^(1+$E1280)*(1+AH$7)^$D1280*(AH1262/AG1262)^$E1280*((AH1262+AH1271)/(AG1262+AG1271))^($F1280*(1+$E1280))</f>
        <v/>
      </c>
      <c r="AI1280" s="47">
        <f>AH1280*(1/(1+$G1280))^(1+$E1280)*(1+AI$7)^$D1280*(AI1262/AH1262)^$E1280*((AI1262+AI1271)/(AH1262+AH1271))^($F1280*(1+$E1280))</f>
        <v/>
      </c>
      <c r="AJ1280" s="47">
        <f>AI1280*(1/(1+$G1280))^(1+$E1280)*(1+AJ$7)^$D1280*(AJ1262/AI1262)^$E1280*((AJ1262+AJ1271)/(AI1262+AI1271))^($F1280*(1+$E1280))</f>
        <v/>
      </c>
      <c r="AK1280" s="47">
        <f>AJ1280*(1/(1+$G1280))^(1+$E1280)*(1+AK$7)^$D1280*(AK1262/AJ1262)^$E1280*((AK1262+AK1271)/(AJ1262+AJ1271))^($F1280*(1+$E1280))</f>
        <v/>
      </c>
      <c r="AL1280" s="47">
        <f>AK1280*(1/(1+$G1280))^(1+$E1280)*(1+AL$7)^$D1280*(AL1262/AK1262)^$E1280*((AL1262+AL1271)/(AK1262+AK1271))^($F1280*(1+$E1280))</f>
        <v/>
      </c>
      <c r="AM1280" s="47">
        <f>AL1280*(1/(1+$G1280))^(1+$E1280)*(1+AM$7)^$D1280*(AM1262/AL1262)^$E1280*((AM1262+AM1271)/(AL1262+AL1271))^($F1280*(1+$E1280))</f>
        <v/>
      </c>
      <c r="AN1280" s="47">
        <f>AM1280*(1/(1+$G1280))^(1+$E1280)*(1+AN$7)^$D1280*(AN1262/AM1262)^$E1280*((AN1262+AN1271)/(AM1262+AM1271))^($F1280*(1+$E1280))</f>
        <v/>
      </c>
      <c r="AO1280" s="47">
        <f>AN1280*(1/(1+$G1280))^(1+$E1280)*(1+AO$7)^$D1280*(AO1262/AN1262)^$E1280*((AO1262+AO1271)/(AN1262+AN1271))^($F1280*(1+$E1280))</f>
        <v/>
      </c>
      <c r="AP1280" s="47">
        <f>AO1280*(1/(1+$G1280))^(1+$E1280)*(1+AP$7)^$D1280*(AP1262/AO1262)^$E1280*((AP1262+AP1271)/(AO1262+AO1271))^($F1280*(1+$E1280))</f>
        <v/>
      </c>
      <c r="AQ1280" s="47">
        <f>AP1280*(1/(1+$G1280))^(1+$E1280)*(1+AQ$7)^$D1280*(AQ1262/AP1262)^$E1280*((AQ1262+AQ1271)/(AP1262+AP1271))^($F1280*(1+$E1280))</f>
        <v/>
      </c>
      <c r="AR1280" s="47">
        <f>AQ1280*(1/(1+$G1280))^(1+$E1280)*(1+AR$7)^$D1280*(AR1262/AQ1262)^$E1280*((AR1262+AR1271)/(AQ1262+AQ1271))^($F1280*(1+$E1280))</f>
        <v/>
      </c>
      <c r="AS1280" s="47">
        <f>AR1280*(1/(1+$G1280))^(1+$E1280)*(1+AS$7)^$D1280*(AS1262/AR1262)^$E1280*((AS1262+AS1271)/(AR1262+AR1271))^($F1280*(1+$E1280))</f>
        <v/>
      </c>
      <c r="AT1280" s="47">
        <f>AS1280*(1/(1+$G1280))^(1+$E1280)*(1+AT$7)^$D1280*(AT1262/AS1262)^$E1280*((AT1262+AT1271)/(AS1262+AS1271))^($F1280*(1+$E1280))</f>
        <v/>
      </c>
      <c r="AU1280" s="47">
        <f>AT1280*(1/(1+$G1280))^(1+$E1280)*(1+AU$7)^$D1280*(AU1262/AT1262)^$E1280*((AU1262+AU1271)/(AT1262+AT1271))^($F1280*(1+$E1280))</f>
        <v/>
      </c>
      <c r="AV1280" s="47">
        <f>AU1280*(1/(1+$G1280))^(1+$E1280)*(1+AV$7)^$D1280*(AV1262/AU1262)^$E1280*((AV1262+AV1271)/(AU1262+AU1271))^($F1280*(1+$E1280))</f>
        <v/>
      </c>
      <c r="AW1280" s="47">
        <f>AV1280*(1/(1+$G1280))^(1+$E1280)*(1+AW$7)^$D1280*(AW1262/AV1262)^$E1280*((AW1262+AW1271)/(AV1262+AV1271))^($F1280*(1+$E1280))</f>
        <v/>
      </c>
      <c r="AX1280" s="48">
        <f>FUELUSE(AW1280,AX1262,AW1262,AX1271,AW1271,AX$7,$D1280,$E1280,$F1280,$G1280)</f>
        <v/>
      </c>
    </row>
    <row r="1281" hidden="1" outlineLevel="2">
      <c r="A1281" s="5" t="inlineStr">
        <is>
          <t>ener</t>
        </is>
      </c>
      <c r="B1281" s="5" t="inlineStr">
        <is>
          <t>bio</t>
        </is>
      </c>
      <c r="C1281" s="5" t="inlineStr">
        <is>
          <t>mac</t>
        </is>
      </c>
      <c r="D1281" s="40">
        <f>INDEX(Inputs!$N$5:$N$132,MATCH($B1281&amp;"|"&amp;$C1281,Inputs!$A$5:$A$132,0))</f>
        <v/>
      </c>
      <c r="E1281" s="40">
        <f>INDEX(Inputs!$O$5:$O$132,MATCH($B1281&amp;"|"&amp;$C1281,Inputs!$A$5:$A$132,0))</f>
        <v/>
      </c>
      <c r="F1281" s="40">
        <f>INDEX(Inputs!$P$5:$P$132,MATCH($B1281&amp;"|"&amp;$C1281,Inputs!$A$5:$A$132,0))</f>
        <v/>
      </c>
      <c r="G1281" s="40">
        <f>INDEX(Inputs!$Q$5:$Q$132,MATCH($B1281&amp;"|"&amp;$C1281,Inputs!$A$5:$A$132,0))</f>
        <v/>
      </c>
      <c r="H1281" s="5">
        <f>INDEX(Variables!$B$5:$B$105,MATCH($A1281,Variables!$A$5:$A$105,0))&amp;IF($C1281="",""," | "&amp;INDEX(Mapping!$B$5:$B$26,MATCH($C1281,Mapping!$A$5:$A$26,0))&amp;" | "&amp;INDEX(Mapping!$B$30:$B$41,MATCH($B1281,Mapping!$A$30:$A$41,0)))</f>
        <v/>
      </c>
      <c r="I1281" s="5">
        <f>INDEX(Variables!$C$5:$C$105,MATCH($A1281,Variables!$A$5:$A$105,0))</f>
        <v/>
      </c>
      <c r="J1281" s="5">
        <f>INDEX(Variables!$E$5:$E$105,MATCH($A1281,Variables!$A$5:$A$105,0))</f>
        <v/>
      </c>
      <c r="K1281" s="25">
        <f>LOWER(Settings!$C$4)&amp;".mit."&amp;$A1281&amp;IF($C1281="","","."&amp;$C1281&amp;"."&amp;$B1281)&amp;IF(INDEX(Variables!$D$5:$D$105,MATCH($A1281,Variables!$A$5:$A$105,0))="","","."&amp;INDEX(Variables!$D$5:$D$105,MATCH($A1281,Variables!$A$5:$A$105,0)))&amp;"."&amp;K$5</f>
        <v/>
      </c>
      <c r="L1281" s="46">
        <f>INDEX(Inputs!$U$5:$U$132,MATCH($B1281&amp;"|"&amp;$C1281,Inputs!$A$5:$A$132,0))</f>
        <v/>
      </c>
      <c r="M1281" s="47">
        <f>L1281*(1/(1+$G1281))^(1+$E1281)*(1+M$7)^$D1281*(M1263/L1263)^$E1281*((M1263+M1272)/(L1263+L1272))^($F1281*(1+$E1281))</f>
        <v/>
      </c>
      <c r="N1281" s="47">
        <f>M1281*(1/(1+$G1281))^(1+$E1281)*(1+N$7)^$D1281*(N1263/M1263)^$E1281*((N1263+N1272)/(M1263+M1272))^($F1281*(1+$E1281))</f>
        <v/>
      </c>
      <c r="O1281" s="47">
        <f>N1281*(1/(1+$G1281))^(1+$E1281)*(1+O$7)^$D1281*(O1263/N1263)^$E1281*((O1263+O1272)/(N1263+N1272))^($F1281*(1+$E1281))</f>
        <v/>
      </c>
      <c r="P1281" s="47">
        <f>O1281*(1/(1+$G1281))^(1+$E1281)*(1+P$7)^$D1281*(P1263/O1263)^$E1281*((P1263+P1272)/(O1263+O1272))^($F1281*(1+$E1281))</f>
        <v/>
      </c>
      <c r="Q1281" s="47">
        <f>P1281*(1/(1+$G1281))^(1+$E1281)*(1+Q$7)^$D1281*(Q1263/P1263)^$E1281*((Q1263+Q1272)/(P1263+P1272))^($F1281*(1+$E1281))</f>
        <v/>
      </c>
      <c r="R1281" s="47">
        <f>Q1281*(1/(1+$G1281))^(1+$E1281)*(1+R$7)^$D1281*(R1263/Q1263)^$E1281*((R1263+R1272)/(Q1263+Q1272))^($F1281*(1+$E1281))</f>
        <v/>
      </c>
      <c r="S1281" s="47">
        <f>R1281*(1/(1+$G1281))^(1+$E1281)*(1+S$7)^$D1281*(S1263/R1263)^$E1281*((S1263+S1272)/(R1263+R1272))^($F1281*(1+$E1281))</f>
        <v/>
      </c>
      <c r="T1281" s="47">
        <f>S1281*(1/(1+$G1281))^(1+$E1281)*(1+T$7)^$D1281*(T1263/S1263)^$E1281*((T1263+T1272)/(S1263+S1272))^($F1281*(1+$E1281))</f>
        <v/>
      </c>
      <c r="U1281" s="47">
        <f>T1281*(1/(1+$G1281))^(1+$E1281)*(1+U$7)^$D1281*(U1263/T1263)^$E1281*((U1263+U1272)/(T1263+T1272))^($F1281*(1+$E1281))</f>
        <v/>
      </c>
      <c r="V1281" s="47">
        <f>U1281*(1/(1+$G1281))^(1+$E1281)*(1+V$7)^$D1281*(V1263/U1263)^$E1281*((V1263+V1272)/(U1263+U1272))^($F1281*(1+$E1281))</f>
        <v/>
      </c>
      <c r="W1281" s="47">
        <f>V1281*(1/(1+$G1281))^(1+$E1281)*(1+W$7)^$D1281*(W1263/V1263)^$E1281*((W1263+W1272)/(V1263+V1272))^($F1281*(1+$E1281))</f>
        <v/>
      </c>
      <c r="X1281" s="47">
        <f>W1281*(1/(1+$G1281))^(1+$E1281)*(1+X$7)^$D1281*(X1263/W1263)^$E1281*((X1263+X1272)/(W1263+W1272))^($F1281*(1+$E1281))</f>
        <v/>
      </c>
      <c r="Y1281" s="47">
        <f>X1281*(1/(1+$G1281))^(1+$E1281)*(1+Y$7)^$D1281*(Y1263/X1263)^$E1281*((Y1263+Y1272)/(X1263+X1272))^($F1281*(1+$E1281))</f>
        <v/>
      </c>
      <c r="Z1281" s="47">
        <f>Y1281*(1/(1+$G1281))^(1+$E1281)*(1+Z$7)^$D1281*(Z1263/Y1263)^$E1281*((Z1263+Z1272)/(Y1263+Y1272))^($F1281*(1+$E1281))</f>
        <v/>
      </c>
      <c r="AA1281" s="47">
        <f>Z1281*(1/(1+$G1281))^(1+$E1281)*(1+AA$7)^$D1281*(AA1263/Z1263)^$E1281*((AA1263+AA1272)/(Z1263+Z1272))^($F1281*(1+$E1281))</f>
        <v/>
      </c>
      <c r="AB1281" s="47">
        <f>AA1281*(1/(1+$G1281))^(1+$E1281)*(1+AB$7)^$D1281*(AB1263/AA1263)^$E1281*((AB1263+AB1272)/(AA1263+AA1272))^($F1281*(1+$E1281))</f>
        <v/>
      </c>
      <c r="AC1281" s="47">
        <f>AB1281*(1/(1+$G1281))^(1+$E1281)*(1+AC$7)^$D1281*(AC1263/AB1263)^$E1281*((AC1263+AC1272)/(AB1263+AB1272))^($F1281*(1+$E1281))</f>
        <v/>
      </c>
      <c r="AD1281" s="48">
        <f>FUELUSE(AC1281,AD1263,AC1263,AD1272,AC1272,AD$7,$D1281,$E1281,$F1281,$G1281)</f>
        <v/>
      </c>
      <c r="AE1281" s="25">
        <f>LOWER(Settings!$C$4)&amp;".mit."&amp;$A1281&amp;IF($C1281="","","."&amp;$C1281&amp;"."&amp;$B1281)&amp;IF(INDEX(Variables!$D$5:$D$105,MATCH($A1281,Variables!$A$5:$A$105,0))="","","."&amp;INDEX(Variables!$D$5:$D$105,MATCH($A1281,Variables!$A$5:$A$105,0)))&amp;"."&amp;AE$5</f>
        <v/>
      </c>
      <c r="AF1281" s="46">
        <f>INDEX(Inputs!$U$5:$U$132,MATCH($B1281&amp;"|"&amp;$C1281,Inputs!$A$5:$A$132,0))</f>
        <v/>
      </c>
      <c r="AG1281" s="47">
        <f>AF1281*(1/(1+$G1281))^(1+$E1281)*(1+AG$7)^$D1281*(AG1263/AF1263)^$E1281*((AG1263+AG1272)/(AF1263+AF1272))^($F1281*(1+$E1281))</f>
        <v/>
      </c>
      <c r="AH1281" s="47">
        <f>AG1281*(1/(1+$G1281))^(1+$E1281)*(1+AH$7)^$D1281*(AH1263/AG1263)^$E1281*((AH1263+AH1272)/(AG1263+AG1272))^($F1281*(1+$E1281))</f>
        <v/>
      </c>
      <c r="AI1281" s="47">
        <f>AH1281*(1/(1+$G1281))^(1+$E1281)*(1+AI$7)^$D1281*(AI1263/AH1263)^$E1281*((AI1263+AI1272)/(AH1263+AH1272))^($F1281*(1+$E1281))</f>
        <v/>
      </c>
      <c r="AJ1281" s="47">
        <f>AI1281*(1/(1+$G1281))^(1+$E1281)*(1+AJ$7)^$D1281*(AJ1263/AI1263)^$E1281*((AJ1263+AJ1272)/(AI1263+AI1272))^($F1281*(1+$E1281))</f>
        <v/>
      </c>
      <c r="AK1281" s="47">
        <f>AJ1281*(1/(1+$G1281))^(1+$E1281)*(1+AK$7)^$D1281*(AK1263/AJ1263)^$E1281*((AK1263+AK1272)/(AJ1263+AJ1272))^($F1281*(1+$E1281))</f>
        <v/>
      </c>
      <c r="AL1281" s="47">
        <f>AK1281*(1/(1+$G1281))^(1+$E1281)*(1+AL$7)^$D1281*(AL1263/AK1263)^$E1281*((AL1263+AL1272)/(AK1263+AK1272))^($F1281*(1+$E1281))</f>
        <v/>
      </c>
      <c r="AM1281" s="47">
        <f>AL1281*(1/(1+$G1281))^(1+$E1281)*(1+AM$7)^$D1281*(AM1263/AL1263)^$E1281*((AM1263+AM1272)/(AL1263+AL1272))^($F1281*(1+$E1281))</f>
        <v/>
      </c>
      <c r="AN1281" s="47">
        <f>AM1281*(1/(1+$G1281))^(1+$E1281)*(1+AN$7)^$D1281*(AN1263/AM1263)^$E1281*((AN1263+AN1272)/(AM1263+AM1272))^($F1281*(1+$E1281))</f>
        <v/>
      </c>
      <c r="AO1281" s="47">
        <f>AN1281*(1/(1+$G1281))^(1+$E1281)*(1+AO$7)^$D1281*(AO1263/AN1263)^$E1281*((AO1263+AO1272)/(AN1263+AN1272))^($F1281*(1+$E1281))</f>
        <v/>
      </c>
      <c r="AP1281" s="47">
        <f>AO1281*(1/(1+$G1281))^(1+$E1281)*(1+AP$7)^$D1281*(AP1263/AO1263)^$E1281*((AP1263+AP1272)/(AO1263+AO1272))^($F1281*(1+$E1281))</f>
        <v/>
      </c>
      <c r="AQ1281" s="47">
        <f>AP1281*(1/(1+$G1281))^(1+$E1281)*(1+AQ$7)^$D1281*(AQ1263/AP1263)^$E1281*((AQ1263+AQ1272)/(AP1263+AP1272))^($F1281*(1+$E1281))</f>
        <v/>
      </c>
      <c r="AR1281" s="47">
        <f>AQ1281*(1/(1+$G1281))^(1+$E1281)*(1+AR$7)^$D1281*(AR1263/AQ1263)^$E1281*((AR1263+AR1272)/(AQ1263+AQ1272))^($F1281*(1+$E1281))</f>
        <v/>
      </c>
      <c r="AS1281" s="47">
        <f>AR1281*(1/(1+$G1281))^(1+$E1281)*(1+AS$7)^$D1281*(AS1263/AR1263)^$E1281*((AS1263+AS1272)/(AR1263+AR1272))^($F1281*(1+$E1281))</f>
        <v/>
      </c>
      <c r="AT1281" s="47">
        <f>AS1281*(1/(1+$G1281))^(1+$E1281)*(1+AT$7)^$D1281*(AT1263/AS1263)^$E1281*((AT1263+AT1272)/(AS1263+AS1272))^($F1281*(1+$E1281))</f>
        <v/>
      </c>
      <c r="AU1281" s="47">
        <f>AT1281*(1/(1+$G1281))^(1+$E1281)*(1+AU$7)^$D1281*(AU1263/AT1263)^$E1281*((AU1263+AU1272)/(AT1263+AT1272))^($F1281*(1+$E1281))</f>
        <v/>
      </c>
      <c r="AV1281" s="47">
        <f>AU1281*(1/(1+$G1281))^(1+$E1281)*(1+AV$7)^$D1281*(AV1263/AU1263)^$E1281*((AV1263+AV1272)/(AU1263+AU1272))^($F1281*(1+$E1281))</f>
        <v/>
      </c>
      <c r="AW1281" s="47">
        <f>AV1281*(1/(1+$G1281))^(1+$E1281)*(1+AW$7)^$D1281*(AW1263/AV1263)^$E1281*((AW1263+AW1272)/(AV1263+AV1272))^($F1281*(1+$E1281))</f>
        <v/>
      </c>
      <c r="AX1281" s="48">
        <f>FUELUSE(AW1281,AX1263,AW1263,AX1272,AW1272,AX$7,$D1281,$E1281,$F1281,$G1281)</f>
        <v/>
      </c>
    </row>
    <row r="1282" hidden="1" outlineLevel="2"/>
    <row r="1283" hidden="1" outlineLevel="2">
      <c r="A1283" s="5" t="inlineStr">
        <is>
          <t>rtx</t>
        </is>
      </c>
      <c r="B1283" s="5" t="inlineStr">
        <is>
          <t>coa</t>
        </is>
      </c>
      <c r="C1283" s="5" t="inlineStr">
        <is>
          <t>mac</t>
        </is>
      </c>
      <c r="D1283" s="40">
        <f>INDEX(Inputs!$R$5:$R$132,MATCH($B1283&amp;"|"&amp;$C1283,Inputs!$A$5:$A$132,0))</f>
        <v/>
      </c>
      <c r="E1283" s="39" t="n"/>
      <c r="F1283" s="39" t="n"/>
      <c r="G1283" s="39" t="n"/>
      <c r="H1283" s="5">
        <f>INDEX(Variables!$B$5:$B$105,MATCH($A1283,Variables!$A$5:$A$105,0))&amp;IF($C1283="",""," | "&amp;INDEX(Mapping!$B$5:$B$26,MATCH($C1283,Mapping!$A$5:$A$26,0))&amp;" | "&amp;INDEX(Mapping!$B$30:$B$41,MATCH($B1283,Mapping!$A$30:$A$41,0)))</f>
        <v/>
      </c>
      <c r="I1283" s="5">
        <f>INDEX(Variables!$C$5:$C$105,MATCH($A1283,Variables!$A$5:$A$105,0))</f>
        <v/>
      </c>
      <c r="J1283" s="5">
        <f>INDEX(Variables!$E$5:$E$105,MATCH($A1283,Variables!$A$5:$A$105,0))</f>
        <v/>
      </c>
      <c r="K1283" s="25">
        <f>LOWER(Settings!$C$4)&amp;".mit."&amp;$A1283&amp;IF($C1283="","","."&amp;$C1283&amp;"."&amp;$B1283)&amp;IF(INDEX(Variables!$D$5:$D$105,MATCH($A1283,Variables!$A$5:$A$105,0))="","","."&amp;INDEX(Variables!$D$5:$D$105,MATCH($A1283,Variables!$A$5:$A$105,0)))&amp;"."&amp;K$5</f>
        <v/>
      </c>
      <c r="L1283" s="46">
        <f>L1274*Settings!$C$13*(INDEX(L$258:L$269,$D1283)+INDEX(L$245:L$256,$D1283))</f>
        <v/>
      </c>
      <c r="M1283" s="47">
        <f>M1274*Settings!$C$13*(INDEX(M$258:M$269,$D1283)+INDEX(M$245:M$256,$D1283))</f>
        <v/>
      </c>
      <c r="N1283" s="47">
        <f>N1274*Settings!$C$13*(INDEX(N$258:N$269,$D1283)+INDEX(N$245:N$256,$D1283))</f>
        <v/>
      </c>
      <c r="O1283" s="47">
        <f>O1274*Settings!$C$13*(INDEX(O$258:O$269,$D1283)+INDEX(O$245:O$256,$D1283))</f>
        <v/>
      </c>
      <c r="P1283" s="47">
        <f>P1274*Settings!$C$13*(INDEX(P$258:P$269,$D1283)+INDEX(P$245:P$256,$D1283))</f>
        <v/>
      </c>
      <c r="Q1283" s="47">
        <f>Q1274*Settings!$C$13*(INDEX(Q$258:Q$269,$D1283)+INDEX(Q$245:Q$256,$D1283))</f>
        <v/>
      </c>
      <c r="R1283" s="47">
        <f>R1274*Settings!$C$13*(INDEX(R$258:R$269,$D1283)+INDEX(R$245:R$256,$D1283))</f>
        <v/>
      </c>
      <c r="S1283" s="47">
        <f>S1274*Settings!$C$13*(INDEX(S$258:S$269,$D1283)+INDEX(S$245:S$256,$D1283))</f>
        <v/>
      </c>
      <c r="T1283" s="47">
        <f>T1274*Settings!$C$13*(INDEX(T$258:T$269,$D1283)+INDEX(T$245:T$256,$D1283))</f>
        <v/>
      </c>
      <c r="U1283" s="47">
        <f>U1274*Settings!$C$13*(INDEX(U$258:U$269,$D1283)+INDEX(U$245:U$256,$D1283))</f>
        <v/>
      </c>
      <c r="V1283" s="47">
        <f>V1274*Settings!$C$13*(INDEX(V$258:V$269,$D1283)+INDEX(V$245:V$256,$D1283))</f>
        <v/>
      </c>
      <c r="W1283" s="47">
        <f>W1274*Settings!$C$13*(INDEX(W$258:W$269,$D1283)+INDEX(W$245:W$256,$D1283))</f>
        <v/>
      </c>
      <c r="X1283" s="47">
        <f>X1274*Settings!$C$13*(INDEX(X$258:X$269,$D1283)+INDEX(X$245:X$256,$D1283))</f>
        <v/>
      </c>
      <c r="Y1283" s="47">
        <f>Y1274*Settings!$C$13*(INDEX(Y$258:Y$269,$D1283)+INDEX(Y$245:Y$256,$D1283))</f>
        <v/>
      </c>
      <c r="Z1283" s="47">
        <f>Z1274*Settings!$C$13*(INDEX(Z$258:Z$269,$D1283)+INDEX(Z$245:Z$256,$D1283))</f>
        <v/>
      </c>
      <c r="AA1283" s="47">
        <f>AA1274*Settings!$C$13*(INDEX(AA$258:AA$269,$D1283)+INDEX(AA$245:AA$256,$D1283))</f>
        <v/>
      </c>
      <c r="AB1283" s="47">
        <f>AB1274*Settings!$C$13*(INDEX(AB$258:AB$269,$D1283)+INDEX(AB$245:AB$256,$D1283))</f>
        <v/>
      </c>
      <c r="AC1283" s="47">
        <f>AC1274*Settings!$C$13*(INDEX(AC$258:AC$269,$D1283)+INDEX(AC$245:AC$256,$D1283))</f>
        <v/>
      </c>
      <c r="AD1283" s="48">
        <f>REVENUE(AD1274,Settings!$C$13,INDEX(AD$258:AD$269,$D1283)+INDEX(AD$245:AD$256,$D1283))</f>
        <v/>
      </c>
      <c r="AE1283" s="25">
        <f>LOWER(Settings!$C$4)&amp;".mit."&amp;$A1283&amp;IF($C1283="","","."&amp;$C1283&amp;"."&amp;$B1283)&amp;IF(INDEX(Variables!$D$5:$D$105,MATCH($A1283,Variables!$A$5:$A$105,0))="","","."&amp;INDEX(Variables!$D$5:$D$105,MATCH($A1283,Variables!$A$5:$A$105,0)))&amp;"."&amp;AE$5</f>
        <v/>
      </c>
      <c r="AF1283" s="46">
        <f>AF1274*Settings!$C$13*(INDEX(AF$258:AF$269,$D1283)+INDEX(AF$245:AF$256,$D1283))</f>
        <v/>
      </c>
      <c r="AG1283" s="47">
        <f>AG1274*Settings!$C$13*(INDEX(AG$258:AG$269,$D1283)+INDEX(AG$245:AG$256,$D1283))</f>
        <v/>
      </c>
      <c r="AH1283" s="47">
        <f>AH1274*Settings!$C$13*(INDEX(AH$258:AH$269,$D1283)+INDEX(AH$245:AH$256,$D1283))</f>
        <v/>
      </c>
      <c r="AI1283" s="47">
        <f>AI1274*Settings!$C$13*(INDEX(AI$258:AI$269,$D1283)+INDEX(AI$245:AI$256,$D1283))</f>
        <v/>
      </c>
      <c r="AJ1283" s="47">
        <f>AJ1274*Settings!$C$13*(INDEX(AJ$258:AJ$269,$D1283)+INDEX(AJ$245:AJ$256,$D1283))</f>
        <v/>
      </c>
      <c r="AK1283" s="47">
        <f>AK1274*Settings!$C$13*(INDEX(AK$258:AK$269,$D1283)+INDEX(AK$245:AK$256,$D1283))</f>
        <v/>
      </c>
      <c r="AL1283" s="47">
        <f>AL1274*Settings!$C$13*(INDEX(AL$258:AL$269,$D1283)+INDEX(AL$245:AL$256,$D1283))</f>
        <v/>
      </c>
      <c r="AM1283" s="47">
        <f>AM1274*Settings!$C$13*(INDEX(AM$258:AM$269,$D1283)+INDEX(AM$245:AM$256,$D1283))</f>
        <v/>
      </c>
      <c r="AN1283" s="47">
        <f>AN1274*Settings!$C$13*(INDEX(AN$258:AN$269,$D1283)+INDEX(AN$245:AN$256,$D1283))</f>
        <v/>
      </c>
      <c r="AO1283" s="47">
        <f>AO1274*Settings!$C$13*(INDEX(AO$258:AO$269,$D1283)+INDEX(AO$245:AO$256,$D1283))</f>
        <v/>
      </c>
      <c r="AP1283" s="47">
        <f>AP1274*Settings!$C$13*(INDEX(AP$258:AP$269,$D1283)+INDEX(AP$245:AP$256,$D1283))</f>
        <v/>
      </c>
      <c r="AQ1283" s="47">
        <f>AQ1274*Settings!$C$13*(INDEX(AQ$258:AQ$269,$D1283)+INDEX(AQ$245:AQ$256,$D1283))</f>
        <v/>
      </c>
      <c r="AR1283" s="47">
        <f>AR1274*Settings!$C$13*(INDEX(AR$258:AR$269,$D1283)+INDEX(AR$245:AR$256,$D1283))</f>
        <v/>
      </c>
      <c r="AS1283" s="47">
        <f>AS1274*Settings!$C$13*(INDEX(AS$258:AS$269,$D1283)+INDEX(AS$245:AS$256,$D1283))</f>
        <v/>
      </c>
      <c r="AT1283" s="47">
        <f>AT1274*Settings!$C$13*(INDEX(AT$258:AT$269,$D1283)+INDEX(AT$245:AT$256,$D1283))</f>
        <v/>
      </c>
      <c r="AU1283" s="47">
        <f>AU1274*Settings!$C$13*(INDEX(AU$258:AU$269,$D1283)+INDEX(AU$245:AU$256,$D1283))</f>
        <v/>
      </c>
      <c r="AV1283" s="47">
        <f>AV1274*Settings!$C$13*(INDEX(AV$258:AV$269,$D1283)+INDEX(AV$245:AV$256,$D1283))</f>
        <v/>
      </c>
      <c r="AW1283" s="47">
        <f>AW1274*Settings!$C$13*(INDEX(AW$258:AW$269,$D1283)+INDEX(AW$245:AW$256,$D1283))</f>
        <v/>
      </c>
      <c r="AX1283" s="48">
        <f>REVENUE(AX1274,Settings!$C$13,INDEX(AX$258:AX$269,$D1283)+INDEX(AX$245:AX$256,$D1283))</f>
        <v/>
      </c>
    </row>
    <row r="1284" hidden="1" outlineLevel="2">
      <c r="A1284" s="5" t="inlineStr">
        <is>
          <t>rtx</t>
        </is>
      </c>
      <c r="B1284" s="5" t="inlineStr">
        <is>
          <t>nga</t>
        </is>
      </c>
      <c r="C1284" s="5" t="inlineStr">
        <is>
          <t>mac</t>
        </is>
      </c>
      <c r="D1284" s="40">
        <f>INDEX(Inputs!$R$5:$R$132,MATCH($B1284&amp;"|"&amp;$C1284,Inputs!$A$5:$A$132,0))</f>
        <v/>
      </c>
      <c r="E1284" s="39" t="n"/>
      <c r="F1284" s="39" t="n"/>
      <c r="G1284" s="39" t="n"/>
      <c r="H1284" s="5">
        <f>INDEX(Variables!$B$5:$B$105,MATCH($A1284,Variables!$A$5:$A$105,0))&amp;IF($C1284="",""," | "&amp;INDEX(Mapping!$B$5:$B$26,MATCH($C1284,Mapping!$A$5:$A$26,0))&amp;" | "&amp;INDEX(Mapping!$B$30:$B$41,MATCH($B1284,Mapping!$A$30:$A$41,0)))</f>
        <v/>
      </c>
      <c r="I1284" s="5">
        <f>INDEX(Variables!$C$5:$C$105,MATCH($A1284,Variables!$A$5:$A$105,0))</f>
        <v/>
      </c>
      <c r="J1284" s="5">
        <f>INDEX(Variables!$E$5:$E$105,MATCH($A1284,Variables!$A$5:$A$105,0))</f>
        <v/>
      </c>
      <c r="K1284" s="25">
        <f>LOWER(Settings!$C$4)&amp;".mit."&amp;$A1284&amp;IF($C1284="","","."&amp;$C1284&amp;"."&amp;$B1284)&amp;IF(INDEX(Variables!$D$5:$D$105,MATCH($A1284,Variables!$A$5:$A$105,0))="","","."&amp;INDEX(Variables!$D$5:$D$105,MATCH($A1284,Variables!$A$5:$A$105,0)))&amp;"."&amp;K$5</f>
        <v/>
      </c>
      <c r="L1284" s="46">
        <f>L1275*Settings!$C$13*(INDEX(L$258:L$269,$D1284)+INDEX(L$245:L$256,$D1284))</f>
        <v/>
      </c>
      <c r="M1284" s="47">
        <f>M1275*Settings!$C$13*(INDEX(M$258:M$269,$D1284)+INDEX(M$245:M$256,$D1284))</f>
        <v/>
      </c>
      <c r="N1284" s="47">
        <f>N1275*Settings!$C$13*(INDEX(N$258:N$269,$D1284)+INDEX(N$245:N$256,$D1284))</f>
        <v/>
      </c>
      <c r="O1284" s="47">
        <f>O1275*Settings!$C$13*(INDEX(O$258:O$269,$D1284)+INDEX(O$245:O$256,$D1284))</f>
        <v/>
      </c>
      <c r="P1284" s="47">
        <f>P1275*Settings!$C$13*(INDEX(P$258:P$269,$D1284)+INDEX(P$245:P$256,$D1284))</f>
        <v/>
      </c>
      <c r="Q1284" s="47">
        <f>Q1275*Settings!$C$13*(INDEX(Q$258:Q$269,$D1284)+INDEX(Q$245:Q$256,$D1284))</f>
        <v/>
      </c>
      <c r="R1284" s="47">
        <f>R1275*Settings!$C$13*(INDEX(R$258:R$269,$D1284)+INDEX(R$245:R$256,$D1284))</f>
        <v/>
      </c>
      <c r="S1284" s="47">
        <f>S1275*Settings!$C$13*(INDEX(S$258:S$269,$D1284)+INDEX(S$245:S$256,$D1284))</f>
        <v/>
      </c>
      <c r="T1284" s="47">
        <f>T1275*Settings!$C$13*(INDEX(T$258:T$269,$D1284)+INDEX(T$245:T$256,$D1284))</f>
        <v/>
      </c>
      <c r="U1284" s="47">
        <f>U1275*Settings!$C$13*(INDEX(U$258:U$269,$D1284)+INDEX(U$245:U$256,$D1284))</f>
        <v/>
      </c>
      <c r="V1284" s="47">
        <f>V1275*Settings!$C$13*(INDEX(V$258:V$269,$D1284)+INDEX(V$245:V$256,$D1284))</f>
        <v/>
      </c>
      <c r="W1284" s="47">
        <f>W1275*Settings!$C$13*(INDEX(W$258:W$269,$D1284)+INDEX(W$245:W$256,$D1284))</f>
        <v/>
      </c>
      <c r="X1284" s="47">
        <f>X1275*Settings!$C$13*(INDEX(X$258:X$269,$D1284)+INDEX(X$245:X$256,$D1284))</f>
        <v/>
      </c>
      <c r="Y1284" s="47">
        <f>Y1275*Settings!$C$13*(INDEX(Y$258:Y$269,$D1284)+INDEX(Y$245:Y$256,$D1284))</f>
        <v/>
      </c>
      <c r="Z1284" s="47">
        <f>Z1275*Settings!$C$13*(INDEX(Z$258:Z$269,$D1284)+INDEX(Z$245:Z$256,$D1284))</f>
        <v/>
      </c>
      <c r="AA1284" s="47">
        <f>AA1275*Settings!$C$13*(INDEX(AA$258:AA$269,$D1284)+INDEX(AA$245:AA$256,$D1284))</f>
        <v/>
      </c>
      <c r="AB1284" s="47">
        <f>AB1275*Settings!$C$13*(INDEX(AB$258:AB$269,$D1284)+INDEX(AB$245:AB$256,$D1284))</f>
        <v/>
      </c>
      <c r="AC1284" s="47">
        <f>AC1275*Settings!$C$13*(INDEX(AC$258:AC$269,$D1284)+INDEX(AC$245:AC$256,$D1284))</f>
        <v/>
      </c>
      <c r="AD1284" s="48">
        <f>REVENUE(AD1275,Settings!$C$13,INDEX(AD$258:AD$269,$D1284)+INDEX(AD$245:AD$256,$D1284))</f>
        <v/>
      </c>
      <c r="AE1284" s="25">
        <f>LOWER(Settings!$C$4)&amp;".mit."&amp;$A1284&amp;IF($C1284="","","."&amp;$C1284&amp;"."&amp;$B1284)&amp;IF(INDEX(Variables!$D$5:$D$105,MATCH($A1284,Variables!$A$5:$A$105,0))="","","."&amp;INDEX(Variables!$D$5:$D$105,MATCH($A1284,Variables!$A$5:$A$105,0)))&amp;"."&amp;AE$5</f>
        <v/>
      </c>
      <c r="AF1284" s="46">
        <f>AF1275*Settings!$C$13*(INDEX(AF$258:AF$269,$D1284)+INDEX(AF$245:AF$256,$D1284))</f>
        <v/>
      </c>
      <c r="AG1284" s="47">
        <f>AG1275*Settings!$C$13*(INDEX(AG$258:AG$269,$D1284)+INDEX(AG$245:AG$256,$D1284))</f>
        <v/>
      </c>
      <c r="AH1284" s="47">
        <f>AH1275*Settings!$C$13*(INDEX(AH$258:AH$269,$D1284)+INDEX(AH$245:AH$256,$D1284))</f>
        <v/>
      </c>
      <c r="AI1284" s="47">
        <f>AI1275*Settings!$C$13*(INDEX(AI$258:AI$269,$D1284)+INDEX(AI$245:AI$256,$D1284))</f>
        <v/>
      </c>
      <c r="AJ1284" s="47">
        <f>AJ1275*Settings!$C$13*(INDEX(AJ$258:AJ$269,$D1284)+INDEX(AJ$245:AJ$256,$D1284))</f>
        <v/>
      </c>
      <c r="AK1284" s="47">
        <f>AK1275*Settings!$C$13*(INDEX(AK$258:AK$269,$D1284)+INDEX(AK$245:AK$256,$D1284))</f>
        <v/>
      </c>
      <c r="AL1284" s="47">
        <f>AL1275*Settings!$C$13*(INDEX(AL$258:AL$269,$D1284)+INDEX(AL$245:AL$256,$D1284))</f>
        <v/>
      </c>
      <c r="AM1284" s="47">
        <f>AM1275*Settings!$C$13*(INDEX(AM$258:AM$269,$D1284)+INDEX(AM$245:AM$256,$D1284))</f>
        <v/>
      </c>
      <c r="AN1284" s="47">
        <f>AN1275*Settings!$C$13*(INDEX(AN$258:AN$269,$D1284)+INDEX(AN$245:AN$256,$D1284))</f>
        <v/>
      </c>
      <c r="AO1284" s="47">
        <f>AO1275*Settings!$C$13*(INDEX(AO$258:AO$269,$D1284)+INDEX(AO$245:AO$256,$D1284))</f>
        <v/>
      </c>
      <c r="AP1284" s="47">
        <f>AP1275*Settings!$C$13*(INDEX(AP$258:AP$269,$D1284)+INDEX(AP$245:AP$256,$D1284))</f>
        <v/>
      </c>
      <c r="AQ1284" s="47">
        <f>AQ1275*Settings!$C$13*(INDEX(AQ$258:AQ$269,$D1284)+INDEX(AQ$245:AQ$256,$D1284))</f>
        <v/>
      </c>
      <c r="AR1284" s="47">
        <f>AR1275*Settings!$C$13*(INDEX(AR$258:AR$269,$D1284)+INDEX(AR$245:AR$256,$D1284))</f>
        <v/>
      </c>
      <c r="AS1284" s="47">
        <f>AS1275*Settings!$C$13*(INDEX(AS$258:AS$269,$D1284)+INDEX(AS$245:AS$256,$D1284))</f>
        <v/>
      </c>
      <c r="AT1284" s="47">
        <f>AT1275*Settings!$C$13*(INDEX(AT$258:AT$269,$D1284)+INDEX(AT$245:AT$256,$D1284))</f>
        <v/>
      </c>
      <c r="AU1284" s="47">
        <f>AU1275*Settings!$C$13*(INDEX(AU$258:AU$269,$D1284)+INDEX(AU$245:AU$256,$D1284))</f>
        <v/>
      </c>
      <c r="AV1284" s="47">
        <f>AV1275*Settings!$C$13*(INDEX(AV$258:AV$269,$D1284)+INDEX(AV$245:AV$256,$D1284))</f>
        <v/>
      </c>
      <c r="AW1284" s="47">
        <f>AW1275*Settings!$C$13*(INDEX(AW$258:AW$269,$D1284)+INDEX(AW$245:AW$256,$D1284))</f>
        <v/>
      </c>
      <c r="AX1284" s="48">
        <f>REVENUE(AX1275,Settings!$C$13,INDEX(AX$258:AX$269,$D1284)+INDEX(AX$245:AX$256,$D1284))</f>
        <v/>
      </c>
    </row>
    <row r="1285" hidden="1" outlineLevel="2">
      <c r="A1285" s="5" t="inlineStr">
        <is>
          <t>rtx</t>
        </is>
      </c>
      <c r="B1285" s="5" t="inlineStr">
        <is>
          <t>gso</t>
        </is>
      </c>
      <c r="C1285" s="5" t="inlineStr">
        <is>
          <t>mac</t>
        </is>
      </c>
      <c r="D1285" s="40">
        <f>INDEX(Inputs!$R$5:$R$132,MATCH($B1285&amp;"|"&amp;$C1285,Inputs!$A$5:$A$132,0))</f>
        <v/>
      </c>
      <c r="E1285" s="39" t="n"/>
      <c r="F1285" s="39" t="n"/>
      <c r="G1285" s="39" t="n"/>
      <c r="H1285" s="5">
        <f>INDEX(Variables!$B$5:$B$105,MATCH($A1285,Variables!$A$5:$A$105,0))&amp;IF($C1285="",""," | "&amp;INDEX(Mapping!$B$5:$B$26,MATCH($C1285,Mapping!$A$5:$A$26,0))&amp;" | "&amp;INDEX(Mapping!$B$30:$B$41,MATCH($B1285,Mapping!$A$30:$A$41,0)))</f>
        <v/>
      </c>
      <c r="I1285" s="5">
        <f>INDEX(Variables!$C$5:$C$105,MATCH($A1285,Variables!$A$5:$A$105,0))</f>
        <v/>
      </c>
      <c r="J1285" s="5">
        <f>INDEX(Variables!$E$5:$E$105,MATCH($A1285,Variables!$A$5:$A$105,0))</f>
        <v/>
      </c>
      <c r="K1285" s="25">
        <f>LOWER(Settings!$C$4)&amp;".mit."&amp;$A1285&amp;IF($C1285="","","."&amp;$C1285&amp;"."&amp;$B1285)&amp;IF(INDEX(Variables!$D$5:$D$105,MATCH($A1285,Variables!$A$5:$A$105,0))="","","."&amp;INDEX(Variables!$D$5:$D$105,MATCH($A1285,Variables!$A$5:$A$105,0)))&amp;"."&amp;K$5</f>
        <v/>
      </c>
      <c r="L1285" s="46">
        <f>L1276*Settings!$C$13*(INDEX(L$258:L$269,$D1285)+INDEX(L$245:L$256,$D1285))</f>
        <v/>
      </c>
      <c r="M1285" s="47">
        <f>M1276*Settings!$C$13*(INDEX(M$258:M$269,$D1285)+INDEX(M$245:M$256,$D1285))</f>
        <v/>
      </c>
      <c r="N1285" s="47">
        <f>N1276*Settings!$C$13*(INDEX(N$258:N$269,$D1285)+INDEX(N$245:N$256,$D1285))</f>
        <v/>
      </c>
      <c r="O1285" s="47">
        <f>O1276*Settings!$C$13*(INDEX(O$258:O$269,$D1285)+INDEX(O$245:O$256,$D1285))</f>
        <v/>
      </c>
      <c r="P1285" s="47">
        <f>P1276*Settings!$C$13*(INDEX(P$258:P$269,$D1285)+INDEX(P$245:P$256,$D1285))</f>
        <v/>
      </c>
      <c r="Q1285" s="47">
        <f>Q1276*Settings!$C$13*(INDEX(Q$258:Q$269,$D1285)+INDEX(Q$245:Q$256,$D1285))</f>
        <v/>
      </c>
      <c r="R1285" s="47">
        <f>R1276*Settings!$C$13*(INDEX(R$258:R$269,$D1285)+INDEX(R$245:R$256,$D1285))</f>
        <v/>
      </c>
      <c r="S1285" s="47">
        <f>S1276*Settings!$C$13*(INDEX(S$258:S$269,$D1285)+INDEX(S$245:S$256,$D1285))</f>
        <v/>
      </c>
      <c r="T1285" s="47">
        <f>T1276*Settings!$C$13*(INDEX(T$258:T$269,$D1285)+INDEX(T$245:T$256,$D1285))</f>
        <v/>
      </c>
      <c r="U1285" s="47">
        <f>U1276*Settings!$C$13*(INDEX(U$258:U$269,$D1285)+INDEX(U$245:U$256,$D1285))</f>
        <v/>
      </c>
      <c r="V1285" s="47">
        <f>V1276*Settings!$C$13*(INDEX(V$258:V$269,$D1285)+INDEX(V$245:V$256,$D1285))</f>
        <v/>
      </c>
      <c r="W1285" s="47">
        <f>W1276*Settings!$C$13*(INDEX(W$258:W$269,$D1285)+INDEX(W$245:W$256,$D1285))</f>
        <v/>
      </c>
      <c r="X1285" s="47">
        <f>X1276*Settings!$C$13*(INDEX(X$258:X$269,$D1285)+INDEX(X$245:X$256,$D1285))</f>
        <v/>
      </c>
      <c r="Y1285" s="47">
        <f>Y1276*Settings!$C$13*(INDEX(Y$258:Y$269,$D1285)+INDEX(Y$245:Y$256,$D1285))</f>
        <v/>
      </c>
      <c r="Z1285" s="47">
        <f>Z1276*Settings!$C$13*(INDEX(Z$258:Z$269,$D1285)+INDEX(Z$245:Z$256,$D1285))</f>
        <v/>
      </c>
      <c r="AA1285" s="47">
        <f>AA1276*Settings!$C$13*(INDEX(AA$258:AA$269,$D1285)+INDEX(AA$245:AA$256,$D1285))</f>
        <v/>
      </c>
      <c r="AB1285" s="47">
        <f>AB1276*Settings!$C$13*(INDEX(AB$258:AB$269,$D1285)+INDEX(AB$245:AB$256,$D1285))</f>
        <v/>
      </c>
      <c r="AC1285" s="47">
        <f>AC1276*Settings!$C$13*(INDEX(AC$258:AC$269,$D1285)+INDEX(AC$245:AC$256,$D1285))</f>
        <v/>
      </c>
      <c r="AD1285" s="48">
        <f>REVENUE(AD1276,Settings!$C$13,INDEX(AD$258:AD$269,$D1285)+INDEX(AD$245:AD$256,$D1285))</f>
        <v/>
      </c>
      <c r="AE1285" s="25">
        <f>LOWER(Settings!$C$4)&amp;".mit."&amp;$A1285&amp;IF($C1285="","","."&amp;$C1285&amp;"."&amp;$B1285)&amp;IF(INDEX(Variables!$D$5:$D$105,MATCH($A1285,Variables!$A$5:$A$105,0))="","","."&amp;INDEX(Variables!$D$5:$D$105,MATCH($A1285,Variables!$A$5:$A$105,0)))&amp;"."&amp;AE$5</f>
        <v/>
      </c>
      <c r="AF1285" s="46">
        <f>AF1276*Settings!$C$13*(INDEX(AF$258:AF$269,$D1285)+INDEX(AF$245:AF$256,$D1285))</f>
        <v/>
      </c>
      <c r="AG1285" s="47">
        <f>AG1276*Settings!$C$13*(INDEX(AG$258:AG$269,$D1285)+INDEX(AG$245:AG$256,$D1285))</f>
        <v/>
      </c>
      <c r="AH1285" s="47">
        <f>AH1276*Settings!$C$13*(INDEX(AH$258:AH$269,$D1285)+INDEX(AH$245:AH$256,$D1285))</f>
        <v/>
      </c>
      <c r="AI1285" s="47">
        <f>AI1276*Settings!$C$13*(INDEX(AI$258:AI$269,$D1285)+INDEX(AI$245:AI$256,$D1285))</f>
        <v/>
      </c>
      <c r="AJ1285" s="47">
        <f>AJ1276*Settings!$C$13*(INDEX(AJ$258:AJ$269,$D1285)+INDEX(AJ$245:AJ$256,$D1285))</f>
        <v/>
      </c>
      <c r="AK1285" s="47">
        <f>AK1276*Settings!$C$13*(INDEX(AK$258:AK$269,$D1285)+INDEX(AK$245:AK$256,$D1285))</f>
        <v/>
      </c>
      <c r="AL1285" s="47">
        <f>AL1276*Settings!$C$13*(INDEX(AL$258:AL$269,$D1285)+INDEX(AL$245:AL$256,$D1285))</f>
        <v/>
      </c>
      <c r="AM1285" s="47">
        <f>AM1276*Settings!$C$13*(INDEX(AM$258:AM$269,$D1285)+INDEX(AM$245:AM$256,$D1285))</f>
        <v/>
      </c>
      <c r="AN1285" s="47">
        <f>AN1276*Settings!$C$13*(INDEX(AN$258:AN$269,$D1285)+INDEX(AN$245:AN$256,$D1285))</f>
        <v/>
      </c>
      <c r="AO1285" s="47">
        <f>AO1276*Settings!$C$13*(INDEX(AO$258:AO$269,$D1285)+INDEX(AO$245:AO$256,$D1285))</f>
        <v/>
      </c>
      <c r="AP1285" s="47">
        <f>AP1276*Settings!$C$13*(INDEX(AP$258:AP$269,$D1285)+INDEX(AP$245:AP$256,$D1285))</f>
        <v/>
      </c>
      <c r="AQ1285" s="47">
        <f>AQ1276*Settings!$C$13*(INDEX(AQ$258:AQ$269,$D1285)+INDEX(AQ$245:AQ$256,$D1285))</f>
        <v/>
      </c>
      <c r="AR1285" s="47">
        <f>AR1276*Settings!$C$13*(INDEX(AR$258:AR$269,$D1285)+INDEX(AR$245:AR$256,$D1285))</f>
        <v/>
      </c>
      <c r="AS1285" s="47">
        <f>AS1276*Settings!$C$13*(INDEX(AS$258:AS$269,$D1285)+INDEX(AS$245:AS$256,$D1285))</f>
        <v/>
      </c>
      <c r="AT1285" s="47">
        <f>AT1276*Settings!$C$13*(INDEX(AT$258:AT$269,$D1285)+INDEX(AT$245:AT$256,$D1285))</f>
        <v/>
      </c>
      <c r="AU1285" s="47">
        <f>AU1276*Settings!$C$13*(INDEX(AU$258:AU$269,$D1285)+INDEX(AU$245:AU$256,$D1285))</f>
        <v/>
      </c>
      <c r="AV1285" s="47">
        <f>AV1276*Settings!$C$13*(INDEX(AV$258:AV$269,$D1285)+INDEX(AV$245:AV$256,$D1285))</f>
        <v/>
      </c>
      <c r="AW1285" s="47">
        <f>AW1276*Settings!$C$13*(INDEX(AW$258:AW$269,$D1285)+INDEX(AW$245:AW$256,$D1285))</f>
        <v/>
      </c>
      <c r="AX1285" s="48">
        <f>REVENUE(AX1276,Settings!$C$13,INDEX(AX$258:AX$269,$D1285)+INDEX(AX$245:AX$256,$D1285))</f>
        <v/>
      </c>
    </row>
    <row r="1286" hidden="1" outlineLevel="2">
      <c r="A1286" s="5" t="inlineStr">
        <is>
          <t>rtx</t>
        </is>
      </c>
      <c r="B1286" s="5" t="inlineStr">
        <is>
          <t>die</t>
        </is>
      </c>
      <c r="C1286" s="5" t="inlineStr">
        <is>
          <t>mac</t>
        </is>
      </c>
      <c r="D1286" s="40">
        <f>INDEX(Inputs!$R$5:$R$132,MATCH($B1286&amp;"|"&amp;$C1286,Inputs!$A$5:$A$132,0))</f>
        <v/>
      </c>
      <c r="E1286" s="39" t="n"/>
      <c r="F1286" s="39" t="n"/>
      <c r="G1286" s="39" t="n"/>
      <c r="H1286" s="5">
        <f>INDEX(Variables!$B$5:$B$105,MATCH($A1286,Variables!$A$5:$A$105,0))&amp;IF($C1286="",""," | "&amp;INDEX(Mapping!$B$5:$B$26,MATCH($C1286,Mapping!$A$5:$A$26,0))&amp;" | "&amp;INDEX(Mapping!$B$30:$B$41,MATCH($B1286,Mapping!$A$30:$A$41,0)))</f>
        <v/>
      </c>
      <c r="I1286" s="5">
        <f>INDEX(Variables!$C$5:$C$105,MATCH($A1286,Variables!$A$5:$A$105,0))</f>
        <v/>
      </c>
      <c r="J1286" s="5">
        <f>INDEX(Variables!$E$5:$E$105,MATCH($A1286,Variables!$A$5:$A$105,0))</f>
        <v/>
      </c>
      <c r="K1286" s="25">
        <f>LOWER(Settings!$C$4)&amp;".mit."&amp;$A1286&amp;IF($C1286="","","."&amp;$C1286&amp;"."&amp;$B1286)&amp;IF(INDEX(Variables!$D$5:$D$105,MATCH($A1286,Variables!$A$5:$A$105,0))="","","."&amp;INDEX(Variables!$D$5:$D$105,MATCH($A1286,Variables!$A$5:$A$105,0)))&amp;"."&amp;K$5</f>
        <v/>
      </c>
      <c r="L1286" s="46">
        <f>L1277*Settings!$C$13*(INDEX(L$258:L$269,$D1286)+INDEX(L$245:L$256,$D1286))</f>
        <v/>
      </c>
      <c r="M1286" s="47">
        <f>M1277*Settings!$C$13*(INDEX(M$258:M$269,$D1286)+INDEX(M$245:M$256,$D1286))</f>
        <v/>
      </c>
      <c r="N1286" s="47">
        <f>N1277*Settings!$C$13*(INDEX(N$258:N$269,$D1286)+INDEX(N$245:N$256,$D1286))</f>
        <v/>
      </c>
      <c r="O1286" s="47">
        <f>O1277*Settings!$C$13*(INDEX(O$258:O$269,$D1286)+INDEX(O$245:O$256,$D1286))</f>
        <v/>
      </c>
      <c r="P1286" s="47">
        <f>P1277*Settings!$C$13*(INDEX(P$258:P$269,$D1286)+INDEX(P$245:P$256,$D1286))</f>
        <v/>
      </c>
      <c r="Q1286" s="47">
        <f>Q1277*Settings!$C$13*(INDEX(Q$258:Q$269,$D1286)+INDEX(Q$245:Q$256,$D1286))</f>
        <v/>
      </c>
      <c r="R1286" s="47">
        <f>R1277*Settings!$C$13*(INDEX(R$258:R$269,$D1286)+INDEX(R$245:R$256,$D1286))</f>
        <v/>
      </c>
      <c r="S1286" s="47">
        <f>S1277*Settings!$C$13*(INDEX(S$258:S$269,$D1286)+INDEX(S$245:S$256,$D1286))</f>
        <v/>
      </c>
      <c r="T1286" s="47">
        <f>T1277*Settings!$C$13*(INDEX(T$258:T$269,$D1286)+INDEX(T$245:T$256,$D1286))</f>
        <v/>
      </c>
      <c r="U1286" s="47">
        <f>U1277*Settings!$C$13*(INDEX(U$258:U$269,$D1286)+INDEX(U$245:U$256,$D1286))</f>
        <v/>
      </c>
      <c r="V1286" s="47">
        <f>V1277*Settings!$C$13*(INDEX(V$258:V$269,$D1286)+INDEX(V$245:V$256,$D1286))</f>
        <v/>
      </c>
      <c r="W1286" s="47">
        <f>W1277*Settings!$C$13*(INDEX(W$258:W$269,$D1286)+INDEX(W$245:W$256,$D1286))</f>
        <v/>
      </c>
      <c r="X1286" s="47">
        <f>X1277*Settings!$C$13*(INDEX(X$258:X$269,$D1286)+INDEX(X$245:X$256,$D1286))</f>
        <v/>
      </c>
      <c r="Y1286" s="47">
        <f>Y1277*Settings!$C$13*(INDEX(Y$258:Y$269,$D1286)+INDEX(Y$245:Y$256,$D1286))</f>
        <v/>
      </c>
      <c r="Z1286" s="47">
        <f>Z1277*Settings!$C$13*(INDEX(Z$258:Z$269,$D1286)+INDEX(Z$245:Z$256,$D1286))</f>
        <v/>
      </c>
      <c r="AA1286" s="47">
        <f>AA1277*Settings!$C$13*(INDEX(AA$258:AA$269,$D1286)+INDEX(AA$245:AA$256,$D1286))</f>
        <v/>
      </c>
      <c r="AB1286" s="47">
        <f>AB1277*Settings!$C$13*(INDEX(AB$258:AB$269,$D1286)+INDEX(AB$245:AB$256,$D1286))</f>
        <v/>
      </c>
      <c r="AC1286" s="47">
        <f>AC1277*Settings!$C$13*(INDEX(AC$258:AC$269,$D1286)+INDEX(AC$245:AC$256,$D1286))</f>
        <v/>
      </c>
      <c r="AD1286" s="48">
        <f>REVENUE(AD1277,Settings!$C$13,INDEX(AD$258:AD$269,$D1286)+INDEX(AD$245:AD$256,$D1286))</f>
        <v/>
      </c>
      <c r="AE1286" s="25">
        <f>LOWER(Settings!$C$4)&amp;".mit."&amp;$A1286&amp;IF($C1286="","","."&amp;$C1286&amp;"."&amp;$B1286)&amp;IF(INDEX(Variables!$D$5:$D$105,MATCH($A1286,Variables!$A$5:$A$105,0))="","","."&amp;INDEX(Variables!$D$5:$D$105,MATCH($A1286,Variables!$A$5:$A$105,0)))&amp;"."&amp;AE$5</f>
        <v/>
      </c>
      <c r="AF1286" s="46">
        <f>AF1277*Settings!$C$13*(INDEX(AF$258:AF$269,$D1286)+INDEX(AF$245:AF$256,$D1286))</f>
        <v/>
      </c>
      <c r="AG1286" s="47">
        <f>AG1277*Settings!$C$13*(INDEX(AG$258:AG$269,$D1286)+INDEX(AG$245:AG$256,$D1286))</f>
        <v/>
      </c>
      <c r="AH1286" s="47">
        <f>AH1277*Settings!$C$13*(INDEX(AH$258:AH$269,$D1286)+INDEX(AH$245:AH$256,$D1286))</f>
        <v/>
      </c>
      <c r="AI1286" s="47">
        <f>AI1277*Settings!$C$13*(INDEX(AI$258:AI$269,$D1286)+INDEX(AI$245:AI$256,$D1286))</f>
        <v/>
      </c>
      <c r="AJ1286" s="47">
        <f>AJ1277*Settings!$C$13*(INDEX(AJ$258:AJ$269,$D1286)+INDEX(AJ$245:AJ$256,$D1286))</f>
        <v/>
      </c>
      <c r="AK1286" s="47">
        <f>AK1277*Settings!$C$13*(INDEX(AK$258:AK$269,$D1286)+INDEX(AK$245:AK$256,$D1286))</f>
        <v/>
      </c>
      <c r="AL1286" s="47">
        <f>AL1277*Settings!$C$13*(INDEX(AL$258:AL$269,$D1286)+INDEX(AL$245:AL$256,$D1286))</f>
        <v/>
      </c>
      <c r="AM1286" s="47">
        <f>AM1277*Settings!$C$13*(INDEX(AM$258:AM$269,$D1286)+INDEX(AM$245:AM$256,$D1286))</f>
        <v/>
      </c>
      <c r="AN1286" s="47">
        <f>AN1277*Settings!$C$13*(INDEX(AN$258:AN$269,$D1286)+INDEX(AN$245:AN$256,$D1286))</f>
        <v/>
      </c>
      <c r="AO1286" s="47">
        <f>AO1277*Settings!$C$13*(INDEX(AO$258:AO$269,$D1286)+INDEX(AO$245:AO$256,$D1286))</f>
        <v/>
      </c>
      <c r="AP1286" s="47">
        <f>AP1277*Settings!$C$13*(INDEX(AP$258:AP$269,$D1286)+INDEX(AP$245:AP$256,$D1286))</f>
        <v/>
      </c>
      <c r="AQ1286" s="47">
        <f>AQ1277*Settings!$C$13*(INDEX(AQ$258:AQ$269,$D1286)+INDEX(AQ$245:AQ$256,$D1286))</f>
        <v/>
      </c>
      <c r="AR1286" s="47">
        <f>AR1277*Settings!$C$13*(INDEX(AR$258:AR$269,$D1286)+INDEX(AR$245:AR$256,$D1286))</f>
        <v/>
      </c>
      <c r="AS1286" s="47">
        <f>AS1277*Settings!$C$13*(INDEX(AS$258:AS$269,$D1286)+INDEX(AS$245:AS$256,$D1286))</f>
        <v/>
      </c>
      <c r="AT1286" s="47">
        <f>AT1277*Settings!$C$13*(INDEX(AT$258:AT$269,$D1286)+INDEX(AT$245:AT$256,$D1286))</f>
        <v/>
      </c>
      <c r="AU1286" s="47">
        <f>AU1277*Settings!$C$13*(INDEX(AU$258:AU$269,$D1286)+INDEX(AU$245:AU$256,$D1286))</f>
        <v/>
      </c>
      <c r="AV1286" s="47">
        <f>AV1277*Settings!$C$13*(INDEX(AV$258:AV$269,$D1286)+INDEX(AV$245:AV$256,$D1286))</f>
        <v/>
      </c>
      <c r="AW1286" s="47">
        <f>AW1277*Settings!$C$13*(INDEX(AW$258:AW$269,$D1286)+INDEX(AW$245:AW$256,$D1286))</f>
        <v/>
      </c>
      <c r="AX1286" s="48">
        <f>REVENUE(AX1277,Settings!$C$13,INDEX(AX$258:AX$269,$D1286)+INDEX(AX$245:AX$256,$D1286))</f>
        <v/>
      </c>
    </row>
    <row r="1287" hidden="1" outlineLevel="2">
      <c r="A1287" s="5" t="inlineStr">
        <is>
          <t>rtx</t>
        </is>
      </c>
      <c r="B1287" s="5" t="inlineStr">
        <is>
          <t>lpg</t>
        </is>
      </c>
      <c r="C1287" s="5" t="inlineStr">
        <is>
          <t>mac</t>
        </is>
      </c>
      <c r="D1287" s="40">
        <f>INDEX(Inputs!$R$5:$R$132,MATCH($B1287&amp;"|"&amp;$C1287,Inputs!$A$5:$A$132,0))</f>
        <v/>
      </c>
      <c r="E1287" s="39" t="n"/>
      <c r="F1287" s="39" t="n"/>
      <c r="G1287" s="39" t="n"/>
      <c r="H1287" s="5">
        <f>INDEX(Variables!$B$5:$B$105,MATCH($A1287,Variables!$A$5:$A$105,0))&amp;IF($C1287="",""," | "&amp;INDEX(Mapping!$B$5:$B$26,MATCH($C1287,Mapping!$A$5:$A$26,0))&amp;" | "&amp;INDEX(Mapping!$B$30:$B$41,MATCH($B1287,Mapping!$A$30:$A$41,0)))</f>
        <v/>
      </c>
      <c r="I1287" s="5">
        <f>INDEX(Variables!$C$5:$C$105,MATCH($A1287,Variables!$A$5:$A$105,0))</f>
        <v/>
      </c>
      <c r="J1287" s="5">
        <f>INDEX(Variables!$E$5:$E$105,MATCH($A1287,Variables!$A$5:$A$105,0))</f>
        <v/>
      </c>
      <c r="K1287" s="25">
        <f>LOWER(Settings!$C$4)&amp;".mit."&amp;$A1287&amp;IF($C1287="","","."&amp;$C1287&amp;"."&amp;$B1287)&amp;IF(INDEX(Variables!$D$5:$D$105,MATCH($A1287,Variables!$A$5:$A$105,0))="","","."&amp;INDEX(Variables!$D$5:$D$105,MATCH($A1287,Variables!$A$5:$A$105,0)))&amp;"."&amp;K$5</f>
        <v/>
      </c>
      <c r="L1287" s="46">
        <f>L1278*Settings!$C$13*(INDEX(L$258:L$269,$D1287)+INDEX(L$245:L$256,$D1287))</f>
        <v/>
      </c>
      <c r="M1287" s="47">
        <f>M1278*Settings!$C$13*(INDEX(M$258:M$269,$D1287)+INDEX(M$245:M$256,$D1287))</f>
        <v/>
      </c>
      <c r="N1287" s="47">
        <f>N1278*Settings!$C$13*(INDEX(N$258:N$269,$D1287)+INDEX(N$245:N$256,$D1287))</f>
        <v/>
      </c>
      <c r="O1287" s="47">
        <f>O1278*Settings!$C$13*(INDEX(O$258:O$269,$D1287)+INDEX(O$245:O$256,$D1287))</f>
        <v/>
      </c>
      <c r="P1287" s="47">
        <f>P1278*Settings!$C$13*(INDEX(P$258:P$269,$D1287)+INDEX(P$245:P$256,$D1287))</f>
        <v/>
      </c>
      <c r="Q1287" s="47">
        <f>Q1278*Settings!$C$13*(INDEX(Q$258:Q$269,$D1287)+INDEX(Q$245:Q$256,$D1287))</f>
        <v/>
      </c>
      <c r="R1287" s="47">
        <f>R1278*Settings!$C$13*(INDEX(R$258:R$269,$D1287)+INDEX(R$245:R$256,$D1287))</f>
        <v/>
      </c>
      <c r="S1287" s="47">
        <f>S1278*Settings!$C$13*(INDEX(S$258:S$269,$D1287)+INDEX(S$245:S$256,$D1287))</f>
        <v/>
      </c>
      <c r="T1287" s="47">
        <f>T1278*Settings!$C$13*(INDEX(T$258:T$269,$D1287)+INDEX(T$245:T$256,$D1287))</f>
        <v/>
      </c>
      <c r="U1287" s="47">
        <f>U1278*Settings!$C$13*(INDEX(U$258:U$269,$D1287)+INDEX(U$245:U$256,$D1287))</f>
        <v/>
      </c>
      <c r="V1287" s="47">
        <f>V1278*Settings!$C$13*(INDEX(V$258:V$269,$D1287)+INDEX(V$245:V$256,$D1287))</f>
        <v/>
      </c>
      <c r="W1287" s="47">
        <f>W1278*Settings!$C$13*(INDEX(W$258:W$269,$D1287)+INDEX(W$245:W$256,$D1287))</f>
        <v/>
      </c>
      <c r="X1287" s="47">
        <f>X1278*Settings!$C$13*(INDEX(X$258:X$269,$D1287)+INDEX(X$245:X$256,$D1287))</f>
        <v/>
      </c>
      <c r="Y1287" s="47">
        <f>Y1278*Settings!$C$13*(INDEX(Y$258:Y$269,$D1287)+INDEX(Y$245:Y$256,$D1287))</f>
        <v/>
      </c>
      <c r="Z1287" s="47">
        <f>Z1278*Settings!$C$13*(INDEX(Z$258:Z$269,$D1287)+INDEX(Z$245:Z$256,$D1287))</f>
        <v/>
      </c>
      <c r="AA1287" s="47">
        <f>AA1278*Settings!$C$13*(INDEX(AA$258:AA$269,$D1287)+INDEX(AA$245:AA$256,$D1287))</f>
        <v/>
      </c>
      <c r="AB1287" s="47">
        <f>AB1278*Settings!$C$13*(INDEX(AB$258:AB$269,$D1287)+INDEX(AB$245:AB$256,$D1287))</f>
        <v/>
      </c>
      <c r="AC1287" s="47">
        <f>AC1278*Settings!$C$13*(INDEX(AC$258:AC$269,$D1287)+INDEX(AC$245:AC$256,$D1287))</f>
        <v/>
      </c>
      <c r="AD1287" s="48">
        <f>REVENUE(AD1278,Settings!$C$13,INDEX(AD$258:AD$269,$D1287)+INDEX(AD$245:AD$256,$D1287))</f>
        <v/>
      </c>
      <c r="AE1287" s="25">
        <f>LOWER(Settings!$C$4)&amp;".mit."&amp;$A1287&amp;IF($C1287="","","."&amp;$C1287&amp;"."&amp;$B1287)&amp;IF(INDEX(Variables!$D$5:$D$105,MATCH($A1287,Variables!$A$5:$A$105,0))="","","."&amp;INDEX(Variables!$D$5:$D$105,MATCH($A1287,Variables!$A$5:$A$105,0)))&amp;"."&amp;AE$5</f>
        <v/>
      </c>
      <c r="AF1287" s="46">
        <f>AF1278*Settings!$C$13*(INDEX(AF$258:AF$269,$D1287)+INDEX(AF$245:AF$256,$D1287))</f>
        <v/>
      </c>
      <c r="AG1287" s="47">
        <f>AG1278*Settings!$C$13*(INDEX(AG$258:AG$269,$D1287)+INDEX(AG$245:AG$256,$D1287))</f>
        <v/>
      </c>
      <c r="AH1287" s="47">
        <f>AH1278*Settings!$C$13*(INDEX(AH$258:AH$269,$D1287)+INDEX(AH$245:AH$256,$D1287))</f>
        <v/>
      </c>
      <c r="AI1287" s="47">
        <f>AI1278*Settings!$C$13*(INDEX(AI$258:AI$269,$D1287)+INDEX(AI$245:AI$256,$D1287))</f>
        <v/>
      </c>
      <c r="AJ1287" s="47">
        <f>AJ1278*Settings!$C$13*(INDEX(AJ$258:AJ$269,$D1287)+INDEX(AJ$245:AJ$256,$D1287))</f>
        <v/>
      </c>
      <c r="AK1287" s="47">
        <f>AK1278*Settings!$C$13*(INDEX(AK$258:AK$269,$D1287)+INDEX(AK$245:AK$256,$D1287))</f>
        <v/>
      </c>
      <c r="AL1287" s="47">
        <f>AL1278*Settings!$C$13*(INDEX(AL$258:AL$269,$D1287)+INDEX(AL$245:AL$256,$D1287))</f>
        <v/>
      </c>
      <c r="AM1287" s="47">
        <f>AM1278*Settings!$C$13*(INDEX(AM$258:AM$269,$D1287)+INDEX(AM$245:AM$256,$D1287))</f>
        <v/>
      </c>
      <c r="AN1287" s="47">
        <f>AN1278*Settings!$C$13*(INDEX(AN$258:AN$269,$D1287)+INDEX(AN$245:AN$256,$D1287))</f>
        <v/>
      </c>
      <c r="AO1287" s="47">
        <f>AO1278*Settings!$C$13*(INDEX(AO$258:AO$269,$D1287)+INDEX(AO$245:AO$256,$D1287))</f>
        <v/>
      </c>
      <c r="AP1287" s="47">
        <f>AP1278*Settings!$C$13*(INDEX(AP$258:AP$269,$D1287)+INDEX(AP$245:AP$256,$D1287))</f>
        <v/>
      </c>
      <c r="AQ1287" s="47">
        <f>AQ1278*Settings!$C$13*(INDEX(AQ$258:AQ$269,$D1287)+INDEX(AQ$245:AQ$256,$D1287))</f>
        <v/>
      </c>
      <c r="AR1287" s="47">
        <f>AR1278*Settings!$C$13*(INDEX(AR$258:AR$269,$D1287)+INDEX(AR$245:AR$256,$D1287))</f>
        <v/>
      </c>
      <c r="AS1287" s="47">
        <f>AS1278*Settings!$C$13*(INDEX(AS$258:AS$269,$D1287)+INDEX(AS$245:AS$256,$D1287))</f>
        <v/>
      </c>
      <c r="AT1287" s="47">
        <f>AT1278*Settings!$C$13*(INDEX(AT$258:AT$269,$D1287)+INDEX(AT$245:AT$256,$D1287))</f>
        <v/>
      </c>
      <c r="AU1287" s="47">
        <f>AU1278*Settings!$C$13*(INDEX(AU$258:AU$269,$D1287)+INDEX(AU$245:AU$256,$D1287))</f>
        <v/>
      </c>
      <c r="AV1287" s="47">
        <f>AV1278*Settings!$C$13*(INDEX(AV$258:AV$269,$D1287)+INDEX(AV$245:AV$256,$D1287))</f>
        <v/>
      </c>
      <c r="AW1287" s="47">
        <f>AW1278*Settings!$C$13*(INDEX(AW$258:AW$269,$D1287)+INDEX(AW$245:AW$256,$D1287))</f>
        <v/>
      </c>
      <c r="AX1287" s="48">
        <f>REVENUE(AX1278,Settings!$C$13,INDEX(AX$258:AX$269,$D1287)+INDEX(AX$245:AX$256,$D1287))</f>
        <v/>
      </c>
    </row>
    <row r="1288" hidden="1" outlineLevel="2">
      <c r="A1288" s="5" t="inlineStr">
        <is>
          <t>rtx</t>
        </is>
      </c>
      <c r="B1288" s="5" t="inlineStr">
        <is>
          <t>ker</t>
        </is>
      </c>
      <c r="C1288" s="5" t="inlineStr">
        <is>
          <t>mac</t>
        </is>
      </c>
      <c r="D1288" s="40">
        <f>INDEX(Inputs!$R$5:$R$132,MATCH($B1288&amp;"|"&amp;$C1288,Inputs!$A$5:$A$132,0))</f>
        <v/>
      </c>
      <c r="E1288" s="39" t="n"/>
      <c r="F1288" s="39" t="n"/>
      <c r="G1288" s="39" t="n"/>
      <c r="H1288" s="5">
        <f>INDEX(Variables!$B$5:$B$105,MATCH($A1288,Variables!$A$5:$A$105,0))&amp;IF($C1288="",""," | "&amp;INDEX(Mapping!$B$5:$B$26,MATCH($C1288,Mapping!$A$5:$A$26,0))&amp;" | "&amp;INDEX(Mapping!$B$30:$B$41,MATCH($B1288,Mapping!$A$30:$A$41,0)))</f>
        <v/>
      </c>
      <c r="I1288" s="5">
        <f>INDEX(Variables!$C$5:$C$105,MATCH($A1288,Variables!$A$5:$A$105,0))</f>
        <v/>
      </c>
      <c r="J1288" s="5">
        <f>INDEX(Variables!$E$5:$E$105,MATCH($A1288,Variables!$A$5:$A$105,0))</f>
        <v/>
      </c>
      <c r="K1288" s="25">
        <f>LOWER(Settings!$C$4)&amp;".mit."&amp;$A1288&amp;IF($C1288="","","."&amp;$C1288&amp;"."&amp;$B1288)&amp;IF(INDEX(Variables!$D$5:$D$105,MATCH($A1288,Variables!$A$5:$A$105,0))="","","."&amp;INDEX(Variables!$D$5:$D$105,MATCH($A1288,Variables!$A$5:$A$105,0)))&amp;"."&amp;K$5</f>
        <v/>
      </c>
      <c r="L1288" s="46">
        <f>L1279*Settings!$C$13*(INDEX(L$258:L$269,$D1288)+INDEX(L$245:L$256,$D1288))</f>
        <v/>
      </c>
      <c r="M1288" s="47">
        <f>M1279*Settings!$C$13*(INDEX(M$258:M$269,$D1288)+INDEX(M$245:M$256,$D1288))</f>
        <v/>
      </c>
      <c r="N1288" s="47">
        <f>N1279*Settings!$C$13*(INDEX(N$258:N$269,$D1288)+INDEX(N$245:N$256,$D1288))</f>
        <v/>
      </c>
      <c r="O1288" s="47">
        <f>O1279*Settings!$C$13*(INDEX(O$258:O$269,$D1288)+INDEX(O$245:O$256,$D1288))</f>
        <v/>
      </c>
      <c r="P1288" s="47">
        <f>P1279*Settings!$C$13*(INDEX(P$258:P$269,$D1288)+INDEX(P$245:P$256,$D1288))</f>
        <v/>
      </c>
      <c r="Q1288" s="47">
        <f>Q1279*Settings!$C$13*(INDEX(Q$258:Q$269,$D1288)+INDEX(Q$245:Q$256,$D1288))</f>
        <v/>
      </c>
      <c r="R1288" s="47">
        <f>R1279*Settings!$C$13*(INDEX(R$258:R$269,$D1288)+INDEX(R$245:R$256,$D1288))</f>
        <v/>
      </c>
      <c r="S1288" s="47">
        <f>S1279*Settings!$C$13*(INDEX(S$258:S$269,$D1288)+INDEX(S$245:S$256,$D1288))</f>
        <v/>
      </c>
      <c r="T1288" s="47">
        <f>T1279*Settings!$C$13*(INDEX(T$258:T$269,$D1288)+INDEX(T$245:T$256,$D1288))</f>
        <v/>
      </c>
      <c r="U1288" s="47">
        <f>U1279*Settings!$C$13*(INDEX(U$258:U$269,$D1288)+INDEX(U$245:U$256,$D1288))</f>
        <v/>
      </c>
      <c r="V1288" s="47">
        <f>V1279*Settings!$C$13*(INDEX(V$258:V$269,$D1288)+INDEX(V$245:V$256,$D1288))</f>
        <v/>
      </c>
      <c r="W1288" s="47">
        <f>W1279*Settings!$C$13*(INDEX(W$258:W$269,$D1288)+INDEX(W$245:W$256,$D1288))</f>
        <v/>
      </c>
      <c r="X1288" s="47">
        <f>X1279*Settings!$C$13*(INDEX(X$258:X$269,$D1288)+INDEX(X$245:X$256,$D1288))</f>
        <v/>
      </c>
      <c r="Y1288" s="47">
        <f>Y1279*Settings!$C$13*(INDEX(Y$258:Y$269,$D1288)+INDEX(Y$245:Y$256,$D1288))</f>
        <v/>
      </c>
      <c r="Z1288" s="47">
        <f>Z1279*Settings!$C$13*(INDEX(Z$258:Z$269,$D1288)+INDEX(Z$245:Z$256,$D1288))</f>
        <v/>
      </c>
      <c r="AA1288" s="47">
        <f>AA1279*Settings!$C$13*(INDEX(AA$258:AA$269,$D1288)+INDEX(AA$245:AA$256,$D1288))</f>
        <v/>
      </c>
      <c r="AB1288" s="47">
        <f>AB1279*Settings!$C$13*(INDEX(AB$258:AB$269,$D1288)+INDEX(AB$245:AB$256,$D1288))</f>
        <v/>
      </c>
      <c r="AC1288" s="47">
        <f>AC1279*Settings!$C$13*(INDEX(AC$258:AC$269,$D1288)+INDEX(AC$245:AC$256,$D1288))</f>
        <v/>
      </c>
      <c r="AD1288" s="48">
        <f>REVENUE(AD1279,Settings!$C$13,INDEX(AD$258:AD$269,$D1288)+INDEX(AD$245:AD$256,$D1288))</f>
        <v/>
      </c>
      <c r="AE1288" s="25">
        <f>LOWER(Settings!$C$4)&amp;".mit."&amp;$A1288&amp;IF($C1288="","","."&amp;$C1288&amp;"."&amp;$B1288)&amp;IF(INDEX(Variables!$D$5:$D$105,MATCH($A1288,Variables!$A$5:$A$105,0))="","","."&amp;INDEX(Variables!$D$5:$D$105,MATCH($A1288,Variables!$A$5:$A$105,0)))&amp;"."&amp;AE$5</f>
        <v/>
      </c>
      <c r="AF1288" s="46">
        <f>AF1279*Settings!$C$13*(INDEX(AF$258:AF$269,$D1288)+INDEX(AF$245:AF$256,$D1288))</f>
        <v/>
      </c>
      <c r="AG1288" s="47">
        <f>AG1279*Settings!$C$13*(INDEX(AG$258:AG$269,$D1288)+INDEX(AG$245:AG$256,$D1288))</f>
        <v/>
      </c>
      <c r="AH1288" s="47">
        <f>AH1279*Settings!$C$13*(INDEX(AH$258:AH$269,$D1288)+INDEX(AH$245:AH$256,$D1288))</f>
        <v/>
      </c>
      <c r="AI1288" s="47">
        <f>AI1279*Settings!$C$13*(INDEX(AI$258:AI$269,$D1288)+INDEX(AI$245:AI$256,$D1288))</f>
        <v/>
      </c>
      <c r="AJ1288" s="47">
        <f>AJ1279*Settings!$C$13*(INDEX(AJ$258:AJ$269,$D1288)+INDEX(AJ$245:AJ$256,$D1288))</f>
        <v/>
      </c>
      <c r="AK1288" s="47">
        <f>AK1279*Settings!$C$13*(INDEX(AK$258:AK$269,$D1288)+INDEX(AK$245:AK$256,$D1288))</f>
        <v/>
      </c>
      <c r="AL1288" s="47">
        <f>AL1279*Settings!$C$13*(INDEX(AL$258:AL$269,$D1288)+INDEX(AL$245:AL$256,$D1288))</f>
        <v/>
      </c>
      <c r="AM1288" s="47">
        <f>AM1279*Settings!$C$13*(INDEX(AM$258:AM$269,$D1288)+INDEX(AM$245:AM$256,$D1288))</f>
        <v/>
      </c>
      <c r="AN1288" s="47">
        <f>AN1279*Settings!$C$13*(INDEX(AN$258:AN$269,$D1288)+INDEX(AN$245:AN$256,$D1288))</f>
        <v/>
      </c>
      <c r="AO1288" s="47">
        <f>AO1279*Settings!$C$13*(INDEX(AO$258:AO$269,$D1288)+INDEX(AO$245:AO$256,$D1288))</f>
        <v/>
      </c>
      <c r="AP1288" s="47">
        <f>AP1279*Settings!$C$13*(INDEX(AP$258:AP$269,$D1288)+INDEX(AP$245:AP$256,$D1288))</f>
        <v/>
      </c>
      <c r="AQ1288" s="47">
        <f>AQ1279*Settings!$C$13*(INDEX(AQ$258:AQ$269,$D1288)+INDEX(AQ$245:AQ$256,$D1288))</f>
        <v/>
      </c>
      <c r="AR1288" s="47">
        <f>AR1279*Settings!$C$13*(INDEX(AR$258:AR$269,$D1288)+INDEX(AR$245:AR$256,$D1288))</f>
        <v/>
      </c>
      <c r="AS1288" s="47">
        <f>AS1279*Settings!$C$13*(INDEX(AS$258:AS$269,$D1288)+INDEX(AS$245:AS$256,$D1288))</f>
        <v/>
      </c>
      <c r="AT1288" s="47">
        <f>AT1279*Settings!$C$13*(INDEX(AT$258:AT$269,$D1288)+INDEX(AT$245:AT$256,$D1288))</f>
        <v/>
      </c>
      <c r="AU1288" s="47">
        <f>AU1279*Settings!$C$13*(INDEX(AU$258:AU$269,$D1288)+INDEX(AU$245:AU$256,$D1288))</f>
        <v/>
      </c>
      <c r="AV1288" s="47">
        <f>AV1279*Settings!$C$13*(INDEX(AV$258:AV$269,$D1288)+INDEX(AV$245:AV$256,$D1288))</f>
        <v/>
      </c>
      <c r="AW1288" s="47">
        <f>AW1279*Settings!$C$13*(INDEX(AW$258:AW$269,$D1288)+INDEX(AW$245:AW$256,$D1288))</f>
        <v/>
      </c>
      <c r="AX1288" s="48">
        <f>REVENUE(AX1279,Settings!$C$13,INDEX(AX$258:AX$269,$D1288)+INDEX(AX$245:AX$256,$D1288))</f>
        <v/>
      </c>
    </row>
    <row r="1289" hidden="1" outlineLevel="2">
      <c r="A1289" s="5" t="inlineStr">
        <is>
          <t>rtx</t>
        </is>
      </c>
      <c r="B1289" s="5" t="inlineStr">
        <is>
          <t>oop</t>
        </is>
      </c>
      <c r="C1289" s="5" t="inlineStr">
        <is>
          <t>mac</t>
        </is>
      </c>
      <c r="D1289" s="40">
        <f>INDEX(Inputs!$R$5:$R$132,MATCH($B1289&amp;"|"&amp;$C1289,Inputs!$A$5:$A$132,0))</f>
        <v/>
      </c>
      <c r="E1289" s="39" t="n"/>
      <c r="F1289" s="39" t="n"/>
      <c r="G1289" s="39" t="n"/>
      <c r="H1289" s="5">
        <f>INDEX(Variables!$B$5:$B$105,MATCH($A1289,Variables!$A$5:$A$105,0))&amp;IF($C1289="",""," | "&amp;INDEX(Mapping!$B$5:$B$26,MATCH($C1289,Mapping!$A$5:$A$26,0))&amp;" | "&amp;INDEX(Mapping!$B$30:$B$41,MATCH($B1289,Mapping!$A$30:$A$41,0)))</f>
        <v/>
      </c>
      <c r="I1289" s="5">
        <f>INDEX(Variables!$C$5:$C$105,MATCH($A1289,Variables!$A$5:$A$105,0))</f>
        <v/>
      </c>
      <c r="J1289" s="5">
        <f>INDEX(Variables!$E$5:$E$105,MATCH($A1289,Variables!$A$5:$A$105,0))</f>
        <v/>
      </c>
      <c r="K1289" s="25">
        <f>LOWER(Settings!$C$4)&amp;".mit."&amp;$A1289&amp;IF($C1289="","","."&amp;$C1289&amp;"."&amp;$B1289)&amp;IF(INDEX(Variables!$D$5:$D$105,MATCH($A1289,Variables!$A$5:$A$105,0))="","","."&amp;INDEX(Variables!$D$5:$D$105,MATCH($A1289,Variables!$A$5:$A$105,0)))&amp;"."&amp;K$5</f>
        <v/>
      </c>
      <c r="L1289" s="46">
        <f>L1280*Settings!$C$13*(INDEX(L$258:L$269,$D1289)+INDEX(L$245:L$256,$D1289))</f>
        <v/>
      </c>
      <c r="M1289" s="47">
        <f>M1280*Settings!$C$13*(INDEX(M$258:M$269,$D1289)+INDEX(M$245:M$256,$D1289))</f>
        <v/>
      </c>
      <c r="N1289" s="47">
        <f>N1280*Settings!$C$13*(INDEX(N$258:N$269,$D1289)+INDEX(N$245:N$256,$D1289))</f>
        <v/>
      </c>
      <c r="O1289" s="47">
        <f>O1280*Settings!$C$13*(INDEX(O$258:O$269,$D1289)+INDEX(O$245:O$256,$D1289))</f>
        <v/>
      </c>
      <c r="P1289" s="47">
        <f>P1280*Settings!$C$13*(INDEX(P$258:P$269,$D1289)+INDEX(P$245:P$256,$D1289))</f>
        <v/>
      </c>
      <c r="Q1289" s="47">
        <f>Q1280*Settings!$C$13*(INDEX(Q$258:Q$269,$D1289)+INDEX(Q$245:Q$256,$D1289))</f>
        <v/>
      </c>
      <c r="R1289" s="47">
        <f>R1280*Settings!$C$13*(INDEX(R$258:R$269,$D1289)+INDEX(R$245:R$256,$D1289))</f>
        <v/>
      </c>
      <c r="S1289" s="47">
        <f>S1280*Settings!$C$13*(INDEX(S$258:S$269,$D1289)+INDEX(S$245:S$256,$D1289))</f>
        <v/>
      </c>
      <c r="T1289" s="47">
        <f>T1280*Settings!$C$13*(INDEX(T$258:T$269,$D1289)+INDEX(T$245:T$256,$D1289))</f>
        <v/>
      </c>
      <c r="U1289" s="47">
        <f>U1280*Settings!$C$13*(INDEX(U$258:U$269,$D1289)+INDEX(U$245:U$256,$D1289))</f>
        <v/>
      </c>
      <c r="V1289" s="47">
        <f>V1280*Settings!$C$13*(INDEX(V$258:V$269,$D1289)+INDEX(V$245:V$256,$D1289))</f>
        <v/>
      </c>
      <c r="W1289" s="47">
        <f>W1280*Settings!$C$13*(INDEX(W$258:W$269,$D1289)+INDEX(W$245:W$256,$D1289))</f>
        <v/>
      </c>
      <c r="X1289" s="47">
        <f>X1280*Settings!$C$13*(INDEX(X$258:X$269,$D1289)+INDEX(X$245:X$256,$D1289))</f>
        <v/>
      </c>
      <c r="Y1289" s="47">
        <f>Y1280*Settings!$C$13*(INDEX(Y$258:Y$269,$D1289)+INDEX(Y$245:Y$256,$D1289))</f>
        <v/>
      </c>
      <c r="Z1289" s="47">
        <f>Z1280*Settings!$C$13*(INDEX(Z$258:Z$269,$D1289)+INDEX(Z$245:Z$256,$D1289))</f>
        <v/>
      </c>
      <c r="AA1289" s="47">
        <f>AA1280*Settings!$C$13*(INDEX(AA$258:AA$269,$D1289)+INDEX(AA$245:AA$256,$D1289))</f>
        <v/>
      </c>
      <c r="AB1289" s="47">
        <f>AB1280*Settings!$C$13*(INDEX(AB$258:AB$269,$D1289)+INDEX(AB$245:AB$256,$D1289))</f>
        <v/>
      </c>
      <c r="AC1289" s="47">
        <f>AC1280*Settings!$C$13*(INDEX(AC$258:AC$269,$D1289)+INDEX(AC$245:AC$256,$D1289))</f>
        <v/>
      </c>
      <c r="AD1289" s="48">
        <f>REVENUE(AD1280,Settings!$C$13,INDEX(AD$258:AD$269,$D1289)+INDEX(AD$245:AD$256,$D1289))</f>
        <v/>
      </c>
      <c r="AE1289" s="25">
        <f>LOWER(Settings!$C$4)&amp;".mit."&amp;$A1289&amp;IF($C1289="","","."&amp;$C1289&amp;"."&amp;$B1289)&amp;IF(INDEX(Variables!$D$5:$D$105,MATCH($A1289,Variables!$A$5:$A$105,0))="","","."&amp;INDEX(Variables!$D$5:$D$105,MATCH($A1289,Variables!$A$5:$A$105,0)))&amp;"."&amp;AE$5</f>
        <v/>
      </c>
      <c r="AF1289" s="46">
        <f>AF1280*Settings!$C$13*(INDEX(AF$258:AF$269,$D1289)+INDEX(AF$245:AF$256,$D1289))</f>
        <v/>
      </c>
      <c r="AG1289" s="47">
        <f>AG1280*Settings!$C$13*(INDEX(AG$258:AG$269,$D1289)+INDEX(AG$245:AG$256,$D1289))</f>
        <v/>
      </c>
      <c r="AH1289" s="47">
        <f>AH1280*Settings!$C$13*(INDEX(AH$258:AH$269,$D1289)+INDEX(AH$245:AH$256,$D1289))</f>
        <v/>
      </c>
      <c r="AI1289" s="47">
        <f>AI1280*Settings!$C$13*(INDEX(AI$258:AI$269,$D1289)+INDEX(AI$245:AI$256,$D1289))</f>
        <v/>
      </c>
      <c r="AJ1289" s="47">
        <f>AJ1280*Settings!$C$13*(INDEX(AJ$258:AJ$269,$D1289)+INDEX(AJ$245:AJ$256,$D1289))</f>
        <v/>
      </c>
      <c r="AK1289" s="47">
        <f>AK1280*Settings!$C$13*(INDEX(AK$258:AK$269,$D1289)+INDEX(AK$245:AK$256,$D1289))</f>
        <v/>
      </c>
      <c r="AL1289" s="47">
        <f>AL1280*Settings!$C$13*(INDEX(AL$258:AL$269,$D1289)+INDEX(AL$245:AL$256,$D1289))</f>
        <v/>
      </c>
      <c r="AM1289" s="47">
        <f>AM1280*Settings!$C$13*(INDEX(AM$258:AM$269,$D1289)+INDEX(AM$245:AM$256,$D1289))</f>
        <v/>
      </c>
      <c r="AN1289" s="47">
        <f>AN1280*Settings!$C$13*(INDEX(AN$258:AN$269,$D1289)+INDEX(AN$245:AN$256,$D1289))</f>
        <v/>
      </c>
      <c r="AO1289" s="47">
        <f>AO1280*Settings!$C$13*(INDEX(AO$258:AO$269,$D1289)+INDEX(AO$245:AO$256,$D1289))</f>
        <v/>
      </c>
      <c r="AP1289" s="47">
        <f>AP1280*Settings!$C$13*(INDEX(AP$258:AP$269,$D1289)+INDEX(AP$245:AP$256,$D1289))</f>
        <v/>
      </c>
      <c r="AQ1289" s="47">
        <f>AQ1280*Settings!$C$13*(INDEX(AQ$258:AQ$269,$D1289)+INDEX(AQ$245:AQ$256,$D1289))</f>
        <v/>
      </c>
      <c r="AR1289" s="47">
        <f>AR1280*Settings!$C$13*(INDEX(AR$258:AR$269,$D1289)+INDEX(AR$245:AR$256,$D1289))</f>
        <v/>
      </c>
      <c r="AS1289" s="47">
        <f>AS1280*Settings!$C$13*(INDEX(AS$258:AS$269,$D1289)+INDEX(AS$245:AS$256,$D1289))</f>
        <v/>
      </c>
      <c r="AT1289" s="47">
        <f>AT1280*Settings!$C$13*(INDEX(AT$258:AT$269,$D1289)+INDEX(AT$245:AT$256,$D1289))</f>
        <v/>
      </c>
      <c r="AU1289" s="47">
        <f>AU1280*Settings!$C$13*(INDEX(AU$258:AU$269,$D1289)+INDEX(AU$245:AU$256,$D1289))</f>
        <v/>
      </c>
      <c r="AV1289" s="47">
        <f>AV1280*Settings!$C$13*(INDEX(AV$258:AV$269,$D1289)+INDEX(AV$245:AV$256,$D1289))</f>
        <v/>
      </c>
      <c r="AW1289" s="47">
        <f>AW1280*Settings!$C$13*(INDEX(AW$258:AW$269,$D1289)+INDEX(AW$245:AW$256,$D1289))</f>
        <v/>
      </c>
      <c r="AX1289" s="48">
        <f>REVENUE(AX1280,Settings!$C$13,INDEX(AX$258:AX$269,$D1289)+INDEX(AX$245:AX$256,$D1289))</f>
        <v/>
      </c>
    </row>
    <row r="1290" hidden="1" outlineLevel="2">
      <c r="A1290" s="5" t="inlineStr">
        <is>
          <t>rtx</t>
        </is>
      </c>
      <c r="B1290" s="5" t="inlineStr">
        <is>
          <t>bio</t>
        </is>
      </c>
      <c r="C1290" s="5" t="inlineStr">
        <is>
          <t>mac</t>
        </is>
      </c>
      <c r="D1290" s="40">
        <f>INDEX(Inputs!$R$5:$R$132,MATCH($B1290&amp;"|"&amp;$C1290,Inputs!$A$5:$A$132,0))</f>
        <v/>
      </c>
      <c r="E1290" s="39" t="n"/>
      <c r="F1290" s="39" t="n"/>
      <c r="G1290" s="39" t="n"/>
      <c r="H1290" s="5">
        <f>INDEX(Variables!$B$5:$B$105,MATCH($A1290,Variables!$A$5:$A$105,0))&amp;IF($C1290="",""," | "&amp;INDEX(Mapping!$B$5:$B$26,MATCH($C1290,Mapping!$A$5:$A$26,0))&amp;" | "&amp;INDEX(Mapping!$B$30:$B$41,MATCH($B1290,Mapping!$A$30:$A$41,0)))</f>
        <v/>
      </c>
      <c r="I1290" s="5">
        <f>INDEX(Variables!$C$5:$C$105,MATCH($A1290,Variables!$A$5:$A$105,0))</f>
        <v/>
      </c>
      <c r="J1290" s="5">
        <f>INDEX(Variables!$E$5:$E$105,MATCH($A1290,Variables!$A$5:$A$105,0))</f>
        <v/>
      </c>
      <c r="K1290" s="25">
        <f>LOWER(Settings!$C$4)&amp;".mit."&amp;$A1290&amp;IF($C1290="","","."&amp;$C1290&amp;"."&amp;$B1290)&amp;IF(INDEX(Variables!$D$5:$D$105,MATCH($A1290,Variables!$A$5:$A$105,0))="","","."&amp;INDEX(Variables!$D$5:$D$105,MATCH($A1290,Variables!$A$5:$A$105,0)))&amp;"."&amp;K$5</f>
        <v/>
      </c>
      <c r="L1290" s="46">
        <f>L1281*Settings!$C$13*(INDEX(L$258:L$269,$D1290)+INDEX(L$245:L$256,$D1290))</f>
        <v/>
      </c>
      <c r="M1290" s="47">
        <f>M1281*Settings!$C$13*(INDEX(M$258:M$269,$D1290)+INDEX(M$245:M$256,$D1290))</f>
        <v/>
      </c>
      <c r="N1290" s="47">
        <f>N1281*Settings!$C$13*(INDEX(N$258:N$269,$D1290)+INDEX(N$245:N$256,$D1290))</f>
        <v/>
      </c>
      <c r="O1290" s="47">
        <f>O1281*Settings!$C$13*(INDEX(O$258:O$269,$D1290)+INDEX(O$245:O$256,$D1290))</f>
        <v/>
      </c>
      <c r="P1290" s="47">
        <f>P1281*Settings!$C$13*(INDEX(P$258:P$269,$D1290)+INDEX(P$245:P$256,$D1290))</f>
        <v/>
      </c>
      <c r="Q1290" s="47">
        <f>Q1281*Settings!$C$13*(INDEX(Q$258:Q$269,$D1290)+INDEX(Q$245:Q$256,$D1290))</f>
        <v/>
      </c>
      <c r="R1290" s="47">
        <f>R1281*Settings!$C$13*(INDEX(R$258:R$269,$D1290)+INDEX(R$245:R$256,$D1290))</f>
        <v/>
      </c>
      <c r="S1290" s="47">
        <f>S1281*Settings!$C$13*(INDEX(S$258:S$269,$D1290)+INDEX(S$245:S$256,$D1290))</f>
        <v/>
      </c>
      <c r="T1290" s="47">
        <f>T1281*Settings!$C$13*(INDEX(T$258:T$269,$D1290)+INDEX(T$245:T$256,$D1290))</f>
        <v/>
      </c>
      <c r="U1290" s="47">
        <f>U1281*Settings!$C$13*(INDEX(U$258:U$269,$D1290)+INDEX(U$245:U$256,$D1290))</f>
        <v/>
      </c>
      <c r="V1290" s="47">
        <f>V1281*Settings!$C$13*(INDEX(V$258:V$269,$D1290)+INDEX(V$245:V$256,$D1290))</f>
        <v/>
      </c>
      <c r="W1290" s="47">
        <f>W1281*Settings!$C$13*(INDEX(W$258:W$269,$D1290)+INDEX(W$245:W$256,$D1290))</f>
        <v/>
      </c>
      <c r="X1290" s="47">
        <f>X1281*Settings!$C$13*(INDEX(X$258:X$269,$D1290)+INDEX(X$245:X$256,$D1290))</f>
        <v/>
      </c>
      <c r="Y1290" s="47">
        <f>Y1281*Settings!$C$13*(INDEX(Y$258:Y$269,$D1290)+INDEX(Y$245:Y$256,$D1290))</f>
        <v/>
      </c>
      <c r="Z1290" s="47">
        <f>Z1281*Settings!$C$13*(INDEX(Z$258:Z$269,$D1290)+INDEX(Z$245:Z$256,$D1290))</f>
        <v/>
      </c>
      <c r="AA1290" s="47">
        <f>AA1281*Settings!$C$13*(INDEX(AA$258:AA$269,$D1290)+INDEX(AA$245:AA$256,$D1290))</f>
        <v/>
      </c>
      <c r="AB1290" s="47">
        <f>AB1281*Settings!$C$13*(INDEX(AB$258:AB$269,$D1290)+INDEX(AB$245:AB$256,$D1290))</f>
        <v/>
      </c>
      <c r="AC1290" s="47">
        <f>AC1281*Settings!$C$13*(INDEX(AC$258:AC$269,$D1290)+INDEX(AC$245:AC$256,$D1290))</f>
        <v/>
      </c>
      <c r="AD1290" s="48">
        <f>REVENUE(AD1281,Settings!$C$13,INDEX(AD$258:AD$269,$D1290)+INDEX(AD$245:AD$256,$D1290))</f>
        <v/>
      </c>
      <c r="AE1290" s="25">
        <f>LOWER(Settings!$C$4)&amp;".mit."&amp;$A1290&amp;IF($C1290="","","."&amp;$C1290&amp;"."&amp;$B1290)&amp;IF(INDEX(Variables!$D$5:$D$105,MATCH($A1290,Variables!$A$5:$A$105,0))="","","."&amp;INDEX(Variables!$D$5:$D$105,MATCH($A1290,Variables!$A$5:$A$105,0)))&amp;"."&amp;AE$5</f>
        <v/>
      </c>
      <c r="AF1290" s="46">
        <f>AF1281*Settings!$C$13*(INDEX(AF$258:AF$269,$D1290)+INDEX(AF$245:AF$256,$D1290))</f>
        <v/>
      </c>
      <c r="AG1290" s="47">
        <f>AG1281*Settings!$C$13*(INDEX(AG$258:AG$269,$D1290)+INDEX(AG$245:AG$256,$D1290))</f>
        <v/>
      </c>
      <c r="AH1290" s="47">
        <f>AH1281*Settings!$C$13*(INDEX(AH$258:AH$269,$D1290)+INDEX(AH$245:AH$256,$D1290))</f>
        <v/>
      </c>
      <c r="AI1290" s="47">
        <f>AI1281*Settings!$C$13*(INDEX(AI$258:AI$269,$D1290)+INDEX(AI$245:AI$256,$D1290))</f>
        <v/>
      </c>
      <c r="AJ1290" s="47">
        <f>AJ1281*Settings!$C$13*(INDEX(AJ$258:AJ$269,$D1290)+INDEX(AJ$245:AJ$256,$D1290))</f>
        <v/>
      </c>
      <c r="AK1290" s="47">
        <f>AK1281*Settings!$C$13*(INDEX(AK$258:AK$269,$D1290)+INDEX(AK$245:AK$256,$D1290))</f>
        <v/>
      </c>
      <c r="AL1290" s="47">
        <f>AL1281*Settings!$C$13*(INDEX(AL$258:AL$269,$D1290)+INDEX(AL$245:AL$256,$D1290))</f>
        <v/>
      </c>
      <c r="AM1290" s="47">
        <f>AM1281*Settings!$C$13*(INDEX(AM$258:AM$269,$D1290)+INDEX(AM$245:AM$256,$D1290))</f>
        <v/>
      </c>
      <c r="AN1290" s="47">
        <f>AN1281*Settings!$C$13*(INDEX(AN$258:AN$269,$D1290)+INDEX(AN$245:AN$256,$D1290))</f>
        <v/>
      </c>
      <c r="AO1290" s="47">
        <f>AO1281*Settings!$C$13*(INDEX(AO$258:AO$269,$D1290)+INDEX(AO$245:AO$256,$D1290))</f>
        <v/>
      </c>
      <c r="AP1290" s="47">
        <f>AP1281*Settings!$C$13*(INDEX(AP$258:AP$269,$D1290)+INDEX(AP$245:AP$256,$D1290))</f>
        <v/>
      </c>
      <c r="AQ1290" s="47">
        <f>AQ1281*Settings!$C$13*(INDEX(AQ$258:AQ$269,$D1290)+INDEX(AQ$245:AQ$256,$D1290))</f>
        <v/>
      </c>
      <c r="AR1290" s="47">
        <f>AR1281*Settings!$C$13*(INDEX(AR$258:AR$269,$D1290)+INDEX(AR$245:AR$256,$D1290))</f>
        <v/>
      </c>
      <c r="AS1290" s="47">
        <f>AS1281*Settings!$C$13*(INDEX(AS$258:AS$269,$D1290)+INDEX(AS$245:AS$256,$D1290))</f>
        <v/>
      </c>
      <c r="AT1290" s="47">
        <f>AT1281*Settings!$C$13*(INDEX(AT$258:AT$269,$D1290)+INDEX(AT$245:AT$256,$D1290))</f>
        <v/>
      </c>
      <c r="AU1290" s="47">
        <f>AU1281*Settings!$C$13*(INDEX(AU$258:AU$269,$D1290)+INDEX(AU$245:AU$256,$D1290))</f>
        <v/>
      </c>
      <c r="AV1290" s="47">
        <f>AV1281*Settings!$C$13*(INDEX(AV$258:AV$269,$D1290)+INDEX(AV$245:AV$256,$D1290))</f>
        <v/>
      </c>
      <c r="AW1290" s="47">
        <f>AW1281*Settings!$C$13*(INDEX(AW$258:AW$269,$D1290)+INDEX(AW$245:AW$256,$D1290))</f>
        <v/>
      </c>
      <c r="AX1290" s="48">
        <f>REVENUE(AX1281,Settings!$C$13,INDEX(AX$258:AX$269,$D1290)+INDEX(AX$245:AX$256,$D1290))</f>
        <v/>
      </c>
    </row>
    <row r="1291" hidden="1" outlineLevel="2"/>
    <row r="1292" hidden="1" outlineLevel="2">
      <c r="A1292" s="5" t="inlineStr">
        <is>
          <t>rsub</t>
        </is>
      </c>
      <c r="B1292" s="5" t="inlineStr">
        <is>
          <t>coa</t>
        </is>
      </c>
      <c r="C1292" s="5" t="inlineStr">
        <is>
          <t>mac</t>
        </is>
      </c>
      <c r="D1292" s="40">
        <f>INDEX(Inputs!$R$5:$R$132,MATCH($B1292&amp;"|"&amp;$C1292,Inputs!$A$5:$A$132,0))</f>
        <v/>
      </c>
      <c r="E1292" s="39" t="n"/>
      <c r="F1292" s="39" t="n"/>
      <c r="G1292" s="39" t="n"/>
      <c r="H1292" s="5">
        <f>INDEX(Variables!$B$5:$B$105,MATCH($A1292,Variables!$A$5:$A$105,0))&amp;IF($C1292="",""," | "&amp;INDEX(Mapping!$B$5:$B$26,MATCH($C1292,Mapping!$A$5:$A$26,0))&amp;" | "&amp;INDEX(Mapping!$B$30:$B$41,MATCH($B1292,Mapping!$A$30:$A$41,0)))</f>
        <v/>
      </c>
      <c r="I1292" s="5">
        <f>INDEX(Variables!$C$5:$C$105,MATCH($A1292,Variables!$A$5:$A$105,0))</f>
        <v/>
      </c>
      <c r="J1292" s="5">
        <f>INDEX(Variables!$E$5:$E$105,MATCH($A1292,Variables!$A$5:$A$105,0))</f>
        <v/>
      </c>
      <c r="K1292" s="25">
        <f>LOWER(Settings!$C$4)&amp;".mit."&amp;$A1292&amp;IF($C1292="","","."&amp;$C1292&amp;"."&amp;$B1292)&amp;IF(INDEX(Variables!$D$5:$D$105,MATCH($A1292,Variables!$A$5:$A$105,0))="","","."&amp;INDEX(Variables!$D$5:$D$105,MATCH($A1292,Variables!$A$5:$A$105,0)))&amp;"."&amp;K$5</f>
        <v/>
      </c>
      <c r="L1292" s="46">
        <f>L1274*Settings!$C$13*(INDEX(L$271:L$282,$D1292))</f>
        <v/>
      </c>
      <c r="M1292" s="47">
        <f>M1274*Settings!$C$13*(INDEX(M$271:M$282,$D1292))</f>
        <v/>
      </c>
      <c r="N1292" s="47">
        <f>N1274*Settings!$C$13*(INDEX(N$271:N$282,$D1292))</f>
        <v/>
      </c>
      <c r="O1292" s="47">
        <f>O1274*Settings!$C$13*(INDEX(O$271:O$282,$D1292))</f>
        <v/>
      </c>
      <c r="P1292" s="47">
        <f>P1274*Settings!$C$13*(INDEX(P$271:P$282,$D1292))</f>
        <v/>
      </c>
      <c r="Q1292" s="47">
        <f>Q1274*Settings!$C$13*(INDEX(Q$271:Q$282,$D1292))</f>
        <v/>
      </c>
      <c r="R1292" s="47">
        <f>R1274*Settings!$C$13*(INDEX(R$271:R$282,$D1292))</f>
        <v/>
      </c>
      <c r="S1292" s="47">
        <f>S1274*Settings!$C$13*(INDEX(S$271:S$282,$D1292))</f>
        <v/>
      </c>
      <c r="T1292" s="47">
        <f>T1274*Settings!$C$13*(INDEX(T$271:T$282,$D1292))</f>
        <v/>
      </c>
      <c r="U1292" s="47">
        <f>U1274*Settings!$C$13*(INDEX(U$271:U$282,$D1292))</f>
        <v/>
      </c>
      <c r="V1292" s="47">
        <f>V1274*Settings!$C$13*(INDEX(V$271:V$282,$D1292))</f>
        <v/>
      </c>
      <c r="W1292" s="47">
        <f>W1274*Settings!$C$13*(INDEX(W$271:W$282,$D1292))</f>
        <v/>
      </c>
      <c r="X1292" s="47">
        <f>X1274*Settings!$C$13*(INDEX(X$271:X$282,$D1292))</f>
        <v/>
      </c>
      <c r="Y1292" s="47">
        <f>Y1274*Settings!$C$13*(INDEX(Y$271:Y$282,$D1292))</f>
        <v/>
      </c>
      <c r="Z1292" s="47">
        <f>Z1274*Settings!$C$13*(INDEX(Z$271:Z$282,$D1292))</f>
        <v/>
      </c>
      <c r="AA1292" s="47">
        <f>AA1274*Settings!$C$13*(INDEX(AA$271:AA$282,$D1292))</f>
        <v/>
      </c>
      <c r="AB1292" s="47">
        <f>AB1274*Settings!$C$13*(INDEX(AB$271:AB$282,$D1292))</f>
        <v/>
      </c>
      <c r="AC1292" s="47">
        <f>AC1274*Settings!$C$13*(INDEX(AC$271:AC$282,$D1292))</f>
        <v/>
      </c>
      <c r="AD1292" s="48">
        <f>REVENUE(AD1274,Settings!$C$13,INDEX(AD$271:AD$282,$D1292))</f>
        <v/>
      </c>
      <c r="AE1292" s="25">
        <f>LOWER(Settings!$C$4)&amp;".mit."&amp;$A1292&amp;IF($C1292="","","."&amp;$C1292&amp;"."&amp;$B1292)&amp;IF(INDEX(Variables!$D$5:$D$105,MATCH($A1292,Variables!$A$5:$A$105,0))="","","."&amp;INDEX(Variables!$D$5:$D$105,MATCH($A1292,Variables!$A$5:$A$105,0)))&amp;"."&amp;AE$5</f>
        <v/>
      </c>
      <c r="AF1292" s="46">
        <f>AF1274*Settings!$C$13*(INDEX(AF$271:AF$282,$D1292))</f>
        <v/>
      </c>
      <c r="AG1292" s="47">
        <f>AG1274*Settings!$C$13*(INDEX(AG$271:AG$282,$D1292))</f>
        <v/>
      </c>
      <c r="AH1292" s="47">
        <f>AH1274*Settings!$C$13*(INDEX(AH$271:AH$282,$D1292))</f>
        <v/>
      </c>
      <c r="AI1292" s="47">
        <f>AI1274*Settings!$C$13*(INDEX(AI$271:AI$282,$D1292))</f>
        <v/>
      </c>
      <c r="AJ1292" s="47">
        <f>AJ1274*Settings!$C$13*(INDEX(AJ$271:AJ$282,$D1292))</f>
        <v/>
      </c>
      <c r="AK1292" s="47">
        <f>AK1274*Settings!$C$13*(INDEX(AK$271:AK$282,$D1292))</f>
        <v/>
      </c>
      <c r="AL1292" s="47">
        <f>AL1274*Settings!$C$13*(INDEX(AL$271:AL$282,$D1292))</f>
        <v/>
      </c>
      <c r="AM1292" s="47">
        <f>AM1274*Settings!$C$13*(INDEX(AM$271:AM$282,$D1292))</f>
        <v/>
      </c>
      <c r="AN1292" s="47">
        <f>AN1274*Settings!$C$13*(INDEX(AN$271:AN$282,$D1292))</f>
        <v/>
      </c>
      <c r="AO1292" s="47">
        <f>AO1274*Settings!$C$13*(INDEX(AO$271:AO$282,$D1292))</f>
        <v/>
      </c>
      <c r="AP1292" s="47">
        <f>AP1274*Settings!$C$13*(INDEX(AP$271:AP$282,$D1292))</f>
        <v/>
      </c>
      <c r="AQ1292" s="47">
        <f>AQ1274*Settings!$C$13*(INDEX(AQ$271:AQ$282,$D1292))</f>
        <v/>
      </c>
      <c r="AR1292" s="47">
        <f>AR1274*Settings!$C$13*(INDEX(AR$271:AR$282,$D1292))</f>
        <v/>
      </c>
      <c r="AS1292" s="47">
        <f>AS1274*Settings!$C$13*(INDEX(AS$271:AS$282,$D1292))</f>
        <v/>
      </c>
      <c r="AT1292" s="47">
        <f>AT1274*Settings!$C$13*(INDEX(AT$271:AT$282,$D1292))</f>
        <v/>
      </c>
      <c r="AU1292" s="47">
        <f>AU1274*Settings!$C$13*(INDEX(AU$271:AU$282,$D1292))</f>
        <v/>
      </c>
      <c r="AV1292" s="47">
        <f>AV1274*Settings!$C$13*(INDEX(AV$271:AV$282,$D1292))</f>
        <v/>
      </c>
      <c r="AW1292" s="47">
        <f>AW1274*Settings!$C$13*(INDEX(AW$271:AW$282,$D1292))</f>
        <v/>
      </c>
      <c r="AX1292" s="48">
        <f>REVENUE(AX1274,Settings!$C$13,INDEX(AX$271:AX$282,$D1292))</f>
        <v/>
      </c>
    </row>
    <row r="1293" hidden="1" outlineLevel="2">
      <c r="A1293" s="5" t="inlineStr">
        <is>
          <t>rsub</t>
        </is>
      </c>
      <c r="B1293" s="5" t="inlineStr">
        <is>
          <t>nga</t>
        </is>
      </c>
      <c r="C1293" s="5" t="inlineStr">
        <is>
          <t>mac</t>
        </is>
      </c>
      <c r="D1293" s="40">
        <f>INDEX(Inputs!$R$5:$R$132,MATCH($B1293&amp;"|"&amp;$C1293,Inputs!$A$5:$A$132,0))</f>
        <v/>
      </c>
      <c r="E1293" s="39" t="n"/>
      <c r="F1293" s="39" t="n"/>
      <c r="G1293" s="39" t="n"/>
      <c r="H1293" s="5">
        <f>INDEX(Variables!$B$5:$B$105,MATCH($A1293,Variables!$A$5:$A$105,0))&amp;IF($C1293="",""," | "&amp;INDEX(Mapping!$B$5:$B$26,MATCH($C1293,Mapping!$A$5:$A$26,0))&amp;" | "&amp;INDEX(Mapping!$B$30:$B$41,MATCH($B1293,Mapping!$A$30:$A$41,0)))</f>
        <v/>
      </c>
      <c r="I1293" s="5">
        <f>INDEX(Variables!$C$5:$C$105,MATCH($A1293,Variables!$A$5:$A$105,0))</f>
        <v/>
      </c>
      <c r="J1293" s="5">
        <f>INDEX(Variables!$E$5:$E$105,MATCH($A1293,Variables!$A$5:$A$105,0))</f>
        <v/>
      </c>
      <c r="K1293" s="25">
        <f>LOWER(Settings!$C$4)&amp;".mit."&amp;$A1293&amp;IF($C1293="","","."&amp;$C1293&amp;"."&amp;$B1293)&amp;IF(INDEX(Variables!$D$5:$D$105,MATCH($A1293,Variables!$A$5:$A$105,0))="","","."&amp;INDEX(Variables!$D$5:$D$105,MATCH($A1293,Variables!$A$5:$A$105,0)))&amp;"."&amp;K$5</f>
        <v/>
      </c>
      <c r="L1293" s="46">
        <f>L1275*Settings!$C$13*(INDEX(L$271:L$282,$D1293))</f>
        <v/>
      </c>
      <c r="M1293" s="47">
        <f>M1275*Settings!$C$13*(INDEX(M$271:M$282,$D1293))</f>
        <v/>
      </c>
      <c r="N1293" s="47">
        <f>N1275*Settings!$C$13*(INDEX(N$271:N$282,$D1293))</f>
        <v/>
      </c>
      <c r="O1293" s="47">
        <f>O1275*Settings!$C$13*(INDEX(O$271:O$282,$D1293))</f>
        <v/>
      </c>
      <c r="P1293" s="47">
        <f>P1275*Settings!$C$13*(INDEX(P$271:P$282,$D1293))</f>
        <v/>
      </c>
      <c r="Q1293" s="47">
        <f>Q1275*Settings!$C$13*(INDEX(Q$271:Q$282,$D1293))</f>
        <v/>
      </c>
      <c r="R1293" s="47">
        <f>R1275*Settings!$C$13*(INDEX(R$271:R$282,$D1293))</f>
        <v/>
      </c>
      <c r="S1293" s="47">
        <f>S1275*Settings!$C$13*(INDEX(S$271:S$282,$D1293))</f>
        <v/>
      </c>
      <c r="T1293" s="47">
        <f>T1275*Settings!$C$13*(INDEX(T$271:T$282,$D1293))</f>
        <v/>
      </c>
      <c r="U1293" s="47">
        <f>U1275*Settings!$C$13*(INDEX(U$271:U$282,$D1293))</f>
        <v/>
      </c>
      <c r="V1293" s="47">
        <f>V1275*Settings!$C$13*(INDEX(V$271:V$282,$D1293))</f>
        <v/>
      </c>
      <c r="W1293" s="47">
        <f>W1275*Settings!$C$13*(INDEX(W$271:W$282,$D1293))</f>
        <v/>
      </c>
      <c r="X1293" s="47">
        <f>X1275*Settings!$C$13*(INDEX(X$271:X$282,$D1293))</f>
        <v/>
      </c>
      <c r="Y1293" s="47">
        <f>Y1275*Settings!$C$13*(INDEX(Y$271:Y$282,$D1293))</f>
        <v/>
      </c>
      <c r="Z1293" s="47">
        <f>Z1275*Settings!$C$13*(INDEX(Z$271:Z$282,$D1293))</f>
        <v/>
      </c>
      <c r="AA1293" s="47">
        <f>AA1275*Settings!$C$13*(INDEX(AA$271:AA$282,$D1293))</f>
        <v/>
      </c>
      <c r="AB1293" s="47">
        <f>AB1275*Settings!$C$13*(INDEX(AB$271:AB$282,$D1293))</f>
        <v/>
      </c>
      <c r="AC1293" s="47">
        <f>AC1275*Settings!$C$13*(INDEX(AC$271:AC$282,$D1293))</f>
        <v/>
      </c>
      <c r="AD1293" s="48">
        <f>REVENUE(AD1275,Settings!$C$13,INDEX(AD$271:AD$282,$D1293))</f>
        <v/>
      </c>
      <c r="AE1293" s="25">
        <f>LOWER(Settings!$C$4)&amp;".mit."&amp;$A1293&amp;IF($C1293="","","."&amp;$C1293&amp;"."&amp;$B1293)&amp;IF(INDEX(Variables!$D$5:$D$105,MATCH($A1293,Variables!$A$5:$A$105,0))="","","."&amp;INDEX(Variables!$D$5:$D$105,MATCH($A1293,Variables!$A$5:$A$105,0)))&amp;"."&amp;AE$5</f>
        <v/>
      </c>
      <c r="AF1293" s="46">
        <f>AF1275*Settings!$C$13*(INDEX(AF$271:AF$282,$D1293))</f>
        <v/>
      </c>
      <c r="AG1293" s="47">
        <f>AG1275*Settings!$C$13*(INDEX(AG$271:AG$282,$D1293))</f>
        <v/>
      </c>
      <c r="AH1293" s="47">
        <f>AH1275*Settings!$C$13*(INDEX(AH$271:AH$282,$D1293))</f>
        <v/>
      </c>
      <c r="AI1293" s="47">
        <f>AI1275*Settings!$C$13*(INDEX(AI$271:AI$282,$D1293))</f>
        <v/>
      </c>
      <c r="AJ1293" s="47">
        <f>AJ1275*Settings!$C$13*(INDEX(AJ$271:AJ$282,$D1293))</f>
        <v/>
      </c>
      <c r="AK1293" s="47">
        <f>AK1275*Settings!$C$13*(INDEX(AK$271:AK$282,$D1293))</f>
        <v/>
      </c>
      <c r="AL1293" s="47">
        <f>AL1275*Settings!$C$13*(INDEX(AL$271:AL$282,$D1293))</f>
        <v/>
      </c>
      <c r="AM1293" s="47">
        <f>AM1275*Settings!$C$13*(INDEX(AM$271:AM$282,$D1293))</f>
        <v/>
      </c>
      <c r="AN1293" s="47">
        <f>AN1275*Settings!$C$13*(INDEX(AN$271:AN$282,$D1293))</f>
        <v/>
      </c>
      <c r="AO1293" s="47">
        <f>AO1275*Settings!$C$13*(INDEX(AO$271:AO$282,$D1293))</f>
        <v/>
      </c>
      <c r="AP1293" s="47">
        <f>AP1275*Settings!$C$13*(INDEX(AP$271:AP$282,$D1293))</f>
        <v/>
      </c>
      <c r="AQ1293" s="47">
        <f>AQ1275*Settings!$C$13*(INDEX(AQ$271:AQ$282,$D1293))</f>
        <v/>
      </c>
      <c r="AR1293" s="47">
        <f>AR1275*Settings!$C$13*(INDEX(AR$271:AR$282,$D1293))</f>
        <v/>
      </c>
      <c r="AS1293" s="47">
        <f>AS1275*Settings!$C$13*(INDEX(AS$271:AS$282,$D1293))</f>
        <v/>
      </c>
      <c r="AT1293" s="47">
        <f>AT1275*Settings!$C$13*(INDEX(AT$271:AT$282,$D1293))</f>
        <v/>
      </c>
      <c r="AU1293" s="47">
        <f>AU1275*Settings!$C$13*(INDEX(AU$271:AU$282,$D1293))</f>
        <v/>
      </c>
      <c r="AV1293" s="47">
        <f>AV1275*Settings!$C$13*(INDEX(AV$271:AV$282,$D1293))</f>
        <v/>
      </c>
      <c r="AW1293" s="47">
        <f>AW1275*Settings!$C$13*(INDEX(AW$271:AW$282,$D1293))</f>
        <v/>
      </c>
      <c r="AX1293" s="48">
        <f>REVENUE(AX1275,Settings!$C$13,INDEX(AX$271:AX$282,$D1293))</f>
        <v/>
      </c>
    </row>
    <row r="1294" hidden="1" outlineLevel="2">
      <c r="A1294" s="5" t="inlineStr">
        <is>
          <t>rsub</t>
        </is>
      </c>
      <c r="B1294" s="5" t="inlineStr">
        <is>
          <t>gso</t>
        </is>
      </c>
      <c r="C1294" s="5" t="inlineStr">
        <is>
          <t>mac</t>
        </is>
      </c>
      <c r="D1294" s="40">
        <f>INDEX(Inputs!$R$5:$R$132,MATCH($B1294&amp;"|"&amp;$C1294,Inputs!$A$5:$A$132,0))</f>
        <v/>
      </c>
      <c r="E1294" s="39" t="n"/>
      <c r="F1294" s="39" t="n"/>
      <c r="G1294" s="39" t="n"/>
      <c r="H1294" s="5">
        <f>INDEX(Variables!$B$5:$B$105,MATCH($A1294,Variables!$A$5:$A$105,0))&amp;IF($C1294="",""," | "&amp;INDEX(Mapping!$B$5:$B$26,MATCH($C1294,Mapping!$A$5:$A$26,0))&amp;" | "&amp;INDEX(Mapping!$B$30:$B$41,MATCH($B1294,Mapping!$A$30:$A$41,0)))</f>
        <v/>
      </c>
      <c r="I1294" s="5">
        <f>INDEX(Variables!$C$5:$C$105,MATCH($A1294,Variables!$A$5:$A$105,0))</f>
        <v/>
      </c>
      <c r="J1294" s="5">
        <f>INDEX(Variables!$E$5:$E$105,MATCH($A1294,Variables!$A$5:$A$105,0))</f>
        <v/>
      </c>
      <c r="K1294" s="25">
        <f>LOWER(Settings!$C$4)&amp;".mit."&amp;$A1294&amp;IF($C1294="","","."&amp;$C1294&amp;"."&amp;$B1294)&amp;IF(INDEX(Variables!$D$5:$D$105,MATCH($A1294,Variables!$A$5:$A$105,0))="","","."&amp;INDEX(Variables!$D$5:$D$105,MATCH($A1294,Variables!$A$5:$A$105,0)))&amp;"."&amp;K$5</f>
        <v/>
      </c>
      <c r="L1294" s="46">
        <f>L1276*Settings!$C$13*(INDEX(L$271:L$282,$D1294))</f>
        <v/>
      </c>
      <c r="M1294" s="47">
        <f>M1276*Settings!$C$13*(INDEX(M$271:M$282,$D1294))</f>
        <v/>
      </c>
      <c r="N1294" s="47">
        <f>N1276*Settings!$C$13*(INDEX(N$271:N$282,$D1294))</f>
        <v/>
      </c>
      <c r="O1294" s="47">
        <f>O1276*Settings!$C$13*(INDEX(O$271:O$282,$D1294))</f>
        <v/>
      </c>
      <c r="P1294" s="47">
        <f>P1276*Settings!$C$13*(INDEX(P$271:P$282,$D1294))</f>
        <v/>
      </c>
      <c r="Q1294" s="47">
        <f>Q1276*Settings!$C$13*(INDEX(Q$271:Q$282,$D1294))</f>
        <v/>
      </c>
      <c r="R1294" s="47">
        <f>R1276*Settings!$C$13*(INDEX(R$271:R$282,$D1294))</f>
        <v/>
      </c>
      <c r="S1294" s="47">
        <f>S1276*Settings!$C$13*(INDEX(S$271:S$282,$D1294))</f>
        <v/>
      </c>
      <c r="T1294" s="47">
        <f>T1276*Settings!$C$13*(INDEX(T$271:T$282,$D1294))</f>
        <v/>
      </c>
      <c r="U1294" s="47">
        <f>U1276*Settings!$C$13*(INDEX(U$271:U$282,$D1294))</f>
        <v/>
      </c>
      <c r="V1294" s="47">
        <f>V1276*Settings!$C$13*(INDEX(V$271:V$282,$D1294))</f>
        <v/>
      </c>
      <c r="W1294" s="47">
        <f>W1276*Settings!$C$13*(INDEX(W$271:W$282,$D1294))</f>
        <v/>
      </c>
      <c r="X1294" s="47">
        <f>X1276*Settings!$C$13*(INDEX(X$271:X$282,$D1294))</f>
        <v/>
      </c>
      <c r="Y1294" s="47">
        <f>Y1276*Settings!$C$13*(INDEX(Y$271:Y$282,$D1294))</f>
        <v/>
      </c>
      <c r="Z1294" s="47">
        <f>Z1276*Settings!$C$13*(INDEX(Z$271:Z$282,$D1294))</f>
        <v/>
      </c>
      <c r="AA1294" s="47">
        <f>AA1276*Settings!$C$13*(INDEX(AA$271:AA$282,$D1294))</f>
        <v/>
      </c>
      <c r="AB1294" s="47">
        <f>AB1276*Settings!$C$13*(INDEX(AB$271:AB$282,$D1294))</f>
        <v/>
      </c>
      <c r="AC1294" s="47">
        <f>AC1276*Settings!$C$13*(INDEX(AC$271:AC$282,$D1294))</f>
        <v/>
      </c>
      <c r="AD1294" s="48">
        <f>REVENUE(AD1276,Settings!$C$13,INDEX(AD$271:AD$282,$D1294))</f>
        <v/>
      </c>
      <c r="AE1294" s="25">
        <f>LOWER(Settings!$C$4)&amp;".mit."&amp;$A1294&amp;IF($C1294="","","."&amp;$C1294&amp;"."&amp;$B1294)&amp;IF(INDEX(Variables!$D$5:$D$105,MATCH($A1294,Variables!$A$5:$A$105,0))="","","."&amp;INDEX(Variables!$D$5:$D$105,MATCH($A1294,Variables!$A$5:$A$105,0)))&amp;"."&amp;AE$5</f>
        <v/>
      </c>
      <c r="AF1294" s="46">
        <f>AF1276*Settings!$C$13*(INDEX(AF$271:AF$282,$D1294))</f>
        <v/>
      </c>
      <c r="AG1294" s="47">
        <f>AG1276*Settings!$C$13*(INDEX(AG$271:AG$282,$D1294))</f>
        <v/>
      </c>
      <c r="AH1294" s="47">
        <f>AH1276*Settings!$C$13*(INDEX(AH$271:AH$282,$D1294))</f>
        <v/>
      </c>
      <c r="AI1294" s="47">
        <f>AI1276*Settings!$C$13*(INDEX(AI$271:AI$282,$D1294))</f>
        <v/>
      </c>
      <c r="AJ1294" s="47">
        <f>AJ1276*Settings!$C$13*(INDEX(AJ$271:AJ$282,$D1294))</f>
        <v/>
      </c>
      <c r="AK1294" s="47">
        <f>AK1276*Settings!$C$13*(INDEX(AK$271:AK$282,$D1294))</f>
        <v/>
      </c>
      <c r="AL1294" s="47">
        <f>AL1276*Settings!$C$13*(INDEX(AL$271:AL$282,$D1294))</f>
        <v/>
      </c>
      <c r="AM1294" s="47">
        <f>AM1276*Settings!$C$13*(INDEX(AM$271:AM$282,$D1294))</f>
        <v/>
      </c>
      <c r="AN1294" s="47">
        <f>AN1276*Settings!$C$13*(INDEX(AN$271:AN$282,$D1294))</f>
        <v/>
      </c>
      <c r="AO1294" s="47">
        <f>AO1276*Settings!$C$13*(INDEX(AO$271:AO$282,$D1294))</f>
        <v/>
      </c>
      <c r="AP1294" s="47">
        <f>AP1276*Settings!$C$13*(INDEX(AP$271:AP$282,$D1294))</f>
        <v/>
      </c>
      <c r="AQ1294" s="47">
        <f>AQ1276*Settings!$C$13*(INDEX(AQ$271:AQ$282,$D1294))</f>
        <v/>
      </c>
      <c r="AR1294" s="47">
        <f>AR1276*Settings!$C$13*(INDEX(AR$271:AR$282,$D1294))</f>
        <v/>
      </c>
      <c r="AS1294" s="47">
        <f>AS1276*Settings!$C$13*(INDEX(AS$271:AS$282,$D1294))</f>
        <v/>
      </c>
      <c r="AT1294" s="47">
        <f>AT1276*Settings!$C$13*(INDEX(AT$271:AT$282,$D1294))</f>
        <v/>
      </c>
      <c r="AU1294" s="47">
        <f>AU1276*Settings!$C$13*(INDEX(AU$271:AU$282,$D1294))</f>
        <v/>
      </c>
      <c r="AV1294" s="47">
        <f>AV1276*Settings!$C$13*(INDEX(AV$271:AV$282,$D1294))</f>
        <v/>
      </c>
      <c r="AW1294" s="47">
        <f>AW1276*Settings!$C$13*(INDEX(AW$271:AW$282,$D1294))</f>
        <v/>
      </c>
      <c r="AX1294" s="48">
        <f>REVENUE(AX1276,Settings!$C$13,INDEX(AX$271:AX$282,$D1294))</f>
        <v/>
      </c>
    </row>
    <row r="1295" hidden="1" outlineLevel="2">
      <c r="A1295" s="5" t="inlineStr">
        <is>
          <t>rsub</t>
        </is>
      </c>
      <c r="B1295" s="5" t="inlineStr">
        <is>
          <t>die</t>
        </is>
      </c>
      <c r="C1295" s="5" t="inlineStr">
        <is>
          <t>mac</t>
        </is>
      </c>
      <c r="D1295" s="40">
        <f>INDEX(Inputs!$R$5:$R$132,MATCH($B1295&amp;"|"&amp;$C1295,Inputs!$A$5:$A$132,0))</f>
        <v/>
      </c>
      <c r="E1295" s="39" t="n"/>
      <c r="F1295" s="39" t="n"/>
      <c r="G1295" s="39" t="n"/>
      <c r="H1295" s="5">
        <f>INDEX(Variables!$B$5:$B$105,MATCH($A1295,Variables!$A$5:$A$105,0))&amp;IF($C1295="",""," | "&amp;INDEX(Mapping!$B$5:$B$26,MATCH($C1295,Mapping!$A$5:$A$26,0))&amp;" | "&amp;INDEX(Mapping!$B$30:$B$41,MATCH($B1295,Mapping!$A$30:$A$41,0)))</f>
        <v/>
      </c>
      <c r="I1295" s="5">
        <f>INDEX(Variables!$C$5:$C$105,MATCH($A1295,Variables!$A$5:$A$105,0))</f>
        <v/>
      </c>
      <c r="J1295" s="5">
        <f>INDEX(Variables!$E$5:$E$105,MATCH($A1295,Variables!$A$5:$A$105,0))</f>
        <v/>
      </c>
      <c r="K1295" s="25">
        <f>LOWER(Settings!$C$4)&amp;".mit."&amp;$A1295&amp;IF($C1295="","","."&amp;$C1295&amp;"."&amp;$B1295)&amp;IF(INDEX(Variables!$D$5:$D$105,MATCH($A1295,Variables!$A$5:$A$105,0))="","","."&amp;INDEX(Variables!$D$5:$D$105,MATCH($A1295,Variables!$A$5:$A$105,0)))&amp;"."&amp;K$5</f>
        <v/>
      </c>
      <c r="L1295" s="46">
        <f>L1277*Settings!$C$13*(INDEX(L$271:L$282,$D1295))</f>
        <v/>
      </c>
      <c r="M1295" s="47">
        <f>M1277*Settings!$C$13*(INDEX(M$271:M$282,$D1295))</f>
        <v/>
      </c>
      <c r="N1295" s="47">
        <f>N1277*Settings!$C$13*(INDEX(N$271:N$282,$D1295))</f>
        <v/>
      </c>
      <c r="O1295" s="47">
        <f>O1277*Settings!$C$13*(INDEX(O$271:O$282,$D1295))</f>
        <v/>
      </c>
      <c r="P1295" s="47">
        <f>P1277*Settings!$C$13*(INDEX(P$271:P$282,$D1295))</f>
        <v/>
      </c>
      <c r="Q1295" s="47">
        <f>Q1277*Settings!$C$13*(INDEX(Q$271:Q$282,$D1295))</f>
        <v/>
      </c>
      <c r="R1295" s="47">
        <f>R1277*Settings!$C$13*(INDEX(R$271:R$282,$D1295))</f>
        <v/>
      </c>
      <c r="S1295" s="47">
        <f>S1277*Settings!$C$13*(INDEX(S$271:S$282,$D1295))</f>
        <v/>
      </c>
      <c r="T1295" s="47">
        <f>T1277*Settings!$C$13*(INDEX(T$271:T$282,$D1295))</f>
        <v/>
      </c>
      <c r="U1295" s="47">
        <f>U1277*Settings!$C$13*(INDEX(U$271:U$282,$D1295))</f>
        <v/>
      </c>
      <c r="V1295" s="47">
        <f>V1277*Settings!$C$13*(INDEX(V$271:V$282,$D1295))</f>
        <v/>
      </c>
      <c r="W1295" s="47">
        <f>W1277*Settings!$C$13*(INDEX(W$271:W$282,$D1295))</f>
        <v/>
      </c>
      <c r="X1295" s="47">
        <f>X1277*Settings!$C$13*(INDEX(X$271:X$282,$D1295))</f>
        <v/>
      </c>
      <c r="Y1295" s="47">
        <f>Y1277*Settings!$C$13*(INDEX(Y$271:Y$282,$D1295))</f>
        <v/>
      </c>
      <c r="Z1295" s="47">
        <f>Z1277*Settings!$C$13*(INDEX(Z$271:Z$282,$D1295))</f>
        <v/>
      </c>
      <c r="AA1295" s="47">
        <f>AA1277*Settings!$C$13*(INDEX(AA$271:AA$282,$D1295))</f>
        <v/>
      </c>
      <c r="AB1295" s="47">
        <f>AB1277*Settings!$C$13*(INDEX(AB$271:AB$282,$D1295))</f>
        <v/>
      </c>
      <c r="AC1295" s="47">
        <f>AC1277*Settings!$C$13*(INDEX(AC$271:AC$282,$D1295))</f>
        <v/>
      </c>
      <c r="AD1295" s="48">
        <f>REVENUE(AD1277,Settings!$C$13,INDEX(AD$271:AD$282,$D1295))</f>
        <v/>
      </c>
      <c r="AE1295" s="25">
        <f>LOWER(Settings!$C$4)&amp;".mit."&amp;$A1295&amp;IF($C1295="","","."&amp;$C1295&amp;"."&amp;$B1295)&amp;IF(INDEX(Variables!$D$5:$D$105,MATCH($A1295,Variables!$A$5:$A$105,0))="","","."&amp;INDEX(Variables!$D$5:$D$105,MATCH($A1295,Variables!$A$5:$A$105,0)))&amp;"."&amp;AE$5</f>
        <v/>
      </c>
      <c r="AF1295" s="46">
        <f>AF1277*Settings!$C$13*(INDEX(AF$271:AF$282,$D1295))</f>
        <v/>
      </c>
      <c r="AG1295" s="47">
        <f>AG1277*Settings!$C$13*(INDEX(AG$271:AG$282,$D1295))</f>
        <v/>
      </c>
      <c r="AH1295" s="47">
        <f>AH1277*Settings!$C$13*(INDEX(AH$271:AH$282,$D1295))</f>
        <v/>
      </c>
      <c r="AI1295" s="47">
        <f>AI1277*Settings!$C$13*(INDEX(AI$271:AI$282,$D1295))</f>
        <v/>
      </c>
      <c r="AJ1295" s="47">
        <f>AJ1277*Settings!$C$13*(INDEX(AJ$271:AJ$282,$D1295))</f>
        <v/>
      </c>
      <c r="AK1295" s="47">
        <f>AK1277*Settings!$C$13*(INDEX(AK$271:AK$282,$D1295))</f>
        <v/>
      </c>
      <c r="AL1295" s="47">
        <f>AL1277*Settings!$C$13*(INDEX(AL$271:AL$282,$D1295))</f>
        <v/>
      </c>
      <c r="AM1295" s="47">
        <f>AM1277*Settings!$C$13*(INDEX(AM$271:AM$282,$D1295))</f>
        <v/>
      </c>
      <c r="AN1295" s="47">
        <f>AN1277*Settings!$C$13*(INDEX(AN$271:AN$282,$D1295))</f>
        <v/>
      </c>
      <c r="AO1295" s="47">
        <f>AO1277*Settings!$C$13*(INDEX(AO$271:AO$282,$D1295))</f>
        <v/>
      </c>
      <c r="AP1295" s="47">
        <f>AP1277*Settings!$C$13*(INDEX(AP$271:AP$282,$D1295))</f>
        <v/>
      </c>
      <c r="AQ1295" s="47">
        <f>AQ1277*Settings!$C$13*(INDEX(AQ$271:AQ$282,$D1295))</f>
        <v/>
      </c>
      <c r="AR1295" s="47">
        <f>AR1277*Settings!$C$13*(INDEX(AR$271:AR$282,$D1295))</f>
        <v/>
      </c>
      <c r="AS1295" s="47">
        <f>AS1277*Settings!$C$13*(INDEX(AS$271:AS$282,$D1295))</f>
        <v/>
      </c>
      <c r="AT1295" s="47">
        <f>AT1277*Settings!$C$13*(INDEX(AT$271:AT$282,$D1295))</f>
        <v/>
      </c>
      <c r="AU1295" s="47">
        <f>AU1277*Settings!$C$13*(INDEX(AU$271:AU$282,$D1295))</f>
        <v/>
      </c>
      <c r="AV1295" s="47">
        <f>AV1277*Settings!$C$13*(INDEX(AV$271:AV$282,$D1295))</f>
        <v/>
      </c>
      <c r="AW1295" s="47">
        <f>AW1277*Settings!$C$13*(INDEX(AW$271:AW$282,$D1295))</f>
        <v/>
      </c>
      <c r="AX1295" s="48">
        <f>REVENUE(AX1277,Settings!$C$13,INDEX(AX$271:AX$282,$D1295))</f>
        <v/>
      </c>
    </row>
    <row r="1296" hidden="1" outlineLevel="2">
      <c r="A1296" s="5" t="inlineStr">
        <is>
          <t>rsub</t>
        </is>
      </c>
      <c r="B1296" s="5" t="inlineStr">
        <is>
          <t>lpg</t>
        </is>
      </c>
      <c r="C1296" s="5" t="inlineStr">
        <is>
          <t>mac</t>
        </is>
      </c>
      <c r="D1296" s="40">
        <f>INDEX(Inputs!$R$5:$R$132,MATCH($B1296&amp;"|"&amp;$C1296,Inputs!$A$5:$A$132,0))</f>
        <v/>
      </c>
      <c r="E1296" s="39" t="n"/>
      <c r="F1296" s="39" t="n"/>
      <c r="G1296" s="39" t="n"/>
      <c r="H1296" s="5">
        <f>INDEX(Variables!$B$5:$B$105,MATCH($A1296,Variables!$A$5:$A$105,0))&amp;IF($C1296="",""," | "&amp;INDEX(Mapping!$B$5:$B$26,MATCH($C1296,Mapping!$A$5:$A$26,0))&amp;" | "&amp;INDEX(Mapping!$B$30:$B$41,MATCH($B1296,Mapping!$A$30:$A$41,0)))</f>
        <v/>
      </c>
      <c r="I1296" s="5">
        <f>INDEX(Variables!$C$5:$C$105,MATCH($A1296,Variables!$A$5:$A$105,0))</f>
        <v/>
      </c>
      <c r="J1296" s="5">
        <f>INDEX(Variables!$E$5:$E$105,MATCH($A1296,Variables!$A$5:$A$105,0))</f>
        <v/>
      </c>
      <c r="K1296" s="25">
        <f>LOWER(Settings!$C$4)&amp;".mit."&amp;$A1296&amp;IF($C1296="","","."&amp;$C1296&amp;"."&amp;$B1296)&amp;IF(INDEX(Variables!$D$5:$D$105,MATCH($A1296,Variables!$A$5:$A$105,0))="","","."&amp;INDEX(Variables!$D$5:$D$105,MATCH($A1296,Variables!$A$5:$A$105,0)))&amp;"."&amp;K$5</f>
        <v/>
      </c>
      <c r="L1296" s="46">
        <f>L1278*Settings!$C$13*(INDEX(L$271:L$282,$D1296))</f>
        <v/>
      </c>
      <c r="M1296" s="47">
        <f>M1278*Settings!$C$13*(INDEX(M$271:M$282,$D1296))</f>
        <v/>
      </c>
      <c r="N1296" s="47">
        <f>N1278*Settings!$C$13*(INDEX(N$271:N$282,$D1296))</f>
        <v/>
      </c>
      <c r="O1296" s="47">
        <f>O1278*Settings!$C$13*(INDEX(O$271:O$282,$D1296))</f>
        <v/>
      </c>
      <c r="P1296" s="47">
        <f>P1278*Settings!$C$13*(INDEX(P$271:P$282,$D1296))</f>
        <v/>
      </c>
      <c r="Q1296" s="47">
        <f>Q1278*Settings!$C$13*(INDEX(Q$271:Q$282,$D1296))</f>
        <v/>
      </c>
      <c r="R1296" s="47">
        <f>R1278*Settings!$C$13*(INDEX(R$271:R$282,$D1296))</f>
        <v/>
      </c>
      <c r="S1296" s="47">
        <f>S1278*Settings!$C$13*(INDEX(S$271:S$282,$D1296))</f>
        <v/>
      </c>
      <c r="T1296" s="47">
        <f>T1278*Settings!$C$13*(INDEX(T$271:T$282,$D1296))</f>
        <v/>
      </c>
      <c r="U1296" s="47">
        <f>U1278*Settings!$C$13*(INDEX(U$271:U$282,$D1296))</f>
        <v/>
      </c>
      <c r="V1296" s="47">
        <f>V1278*Settings!$C$13*(INDEX(V$271:V$282,$D1296))</f>
        <v/>
      </c>
      <c r="W1296" s="47">
        <f>W1278*Settings!$C$13*(INDEX(W$271:W$282,$D1296))</f>
        <v/>
      </c>
      <c r="X1296" s="47">
        <f>X1278*Settings!$C$13*(INDEX(X$271:X$282,$D1296))</f>
        <v/>
      </c>
      <c r="Y1296" s="47">
        <f>Y1278*Settings!$C$13*(INDEX(Y$271:Y$282,$D1296))</f>
        <v/>
      </c>
      <c r="Z1296" s="47">
        <f>Z1278*Settings!$C$13*(INDEX(Z$271:Z$282,$D1296))</f>
        <v/>
      </c>
      <c r="AA1296" s="47">
        <f>AA1278*Settings!$C$13*(INDEX(AA$271:AA$282,$D1296))</f>
        <v/>
      </c>
      <c r="AB1296" s="47">
        <f>AB1278*Settings!$C$13*(INDEX(AB$271:AB$282,$D1296))</f>
        <v/>
      </c>
      <c r="AC1296" s="47">
        <f>AC1278*Settings!$C$13*(INDEX(AC$271:AC$282,$D1296))</f>
        <v/>
      </c>
      <c r="AD1296" s="48">
        <f>REVENUE(AD1278,Settings!$C$13,INDEX(AD$271:AD$282,$D1296))</f>
        <v/>
      </c>
      <c r="AE1296" s="25">
        <f>LOWER(Settings!$C$4)&amp;".mit."&amp;$A1296&amp;IF($C1296="","","."&amp;$C1296&amp;"."&amp;$B1296)&amp;IF(INDEX(Variables!$D$5:$D$105,MATCH($A1296,Variables!$A$5:$A$105,0))="","","."&amp;INDEX(Variables!$D$5:$D$105,MATCH($A1296,Variables!$A$5:$A$105,0)))&amp;"."&amp;AE$5</f>
        <v/>
      </c>
      <c r="AF1296" s="46">
        <f>AF1278*Settings!$C$13*(INDEX(AF$271:AF$282,$D1296))</f>
        <v/>
      </c>
      <c r="AG1296" s="47">
        <f>AG1278*Settings!$C$13*(INDEX(AG$271:AG$282,$D1296))</f>
        <v/>
      </c>
      <c r="AH1296" s="47">
        <f>AH1278*Settings!$C$13*(INDEX(AH$271:AH$282,$D1296))</f>
        <v/>
      </c>
      <c r="AI1296" s="47">
        <f>AI1278*Settings!$C$13*(INDEX(AI$271:AI$282,$D1296))</f>
        <v/>
      </c>
      <c r="AJ1296" s="47">
        <f>AJ1278*Settings!$C$13*(INDEX(AJ$271:AJ$282,$D1296))</f>
        <v/>
      </c>
      <c r="AK1296" s="47">
        <f>AK1278*Settings!$C$13*(INDEX(AK$271:AK$282,$D1296))</f>
        <v/>
      </c>
      <c r="AL1296" s="47">
        <f>AL1278*Settings!$C$13*(INDEX(AL$271:AL$282,$D1296))</f>
        <v/>
      </c>
      <c r="AM1296" s="47">
        <f>AM1278*Settings!$C$13*(INDEX(AM$271:AM$282,$D1296))</f>
        <v/>
      </c>
      <c r="AN1296" s="47">
        <f>AN1278*Settings!$C$13*(INDEX(AN$271:AN$282,$D1296))</f>
        <v/>
      </c>
      <c r="AO1296" s="47">
        <f>AO1278*Settings!$C$13*(INDEX(AO$271:AO$282,$D1296))</f>
        <v/>
      </c>
      <c r="AP1296" s="47">
        <f>AP1278*Settings!$C$13*(INDEX(AP$271:AP$282,$D1296))</f>
        <v/>
      </c>
      <c r="AQ1296" s="47">
        <f>AQ1278*Settings!$C$13*(INDEX(AQ$271:AQ$282,$D1296))</f>
        <v/>
      </c>
      <c r="AR1296" s="47">
        <f>AR1278*Settings!$C$13*(INDEX(AR$271:AR$282,$D1296))</f>
        <v/>
      </c>
      <c r="AS1296" s="47">
        <f>AS1278*Settings!$C$13*(INDEX(AS$271:AS$282,$D1296))</f>
        <v/>
      </c>
      <c r="AT1296" s="47">
        <f>AT1278*Settings!$C$13*(INDEX(AT$271:AT$282,$D1296))</f>
        <v/>
      </c>
      <c r="AU1296" s="47">
        <f>AU1278*Settings!$C$13*(INDEX(AU$271:AU$282,$D1296))</f>
        <v/>
      </c>
      <c r="AV1296" s="47">
        <f>AV1278*Settings!$C$13*(INDEX(AV$271:AV$282,$D1296))</f>
        <v/>
      </c>
      <c r="AW1296" s="47">
        <f>AW1278*Settings!$C$13*(INDEX(AW$271:AW$282,$D1296))</f>
        <v/>
      </c>
      <c r="AX1296" s="48">
        <f>REVENUE(AX1278,Settings!$C$13,INDEX(AX$271:AX$282,$D1296))</f>
        <v/>
      </c>
    </row>
    <row r="1297" hidden="1" outlineLevel="2">
      <c r="A1297" s="5" t="inlineStr">
        <is>
          <t>rsub</t>
        </is>
      </c>
      <c r="B1297" s="5" t="inlineStr">
        <is>
          <t>ker</t>
        </is>
      </c>
      <c r="C1297" s="5" t="inlineStr">
        <is>
          <t>mac</t>
        </is>
      </c>
      <c r="D1297" s="40">
        <f>INDEX(Inputs!$R$5:$R$132,MATCH($B1297&amp;"|"&amp;$C1297,Inputs!$A$5:$A$132,0))</f>
        <v/>
      </c>
      <c r="E1297" s="39" t="n"/>
      <c r="F1297" s="39" t="n"/>
      <c r="G1297" s="39" t="n"/>
      <c r="H1297" s="5">
        <f>INDEX(Variables!$B$5:$B$105,MATCH($A1297,Variables!$A$5:$A$105,0))&amp;IF($C1297="",""," | "&amp;INDEX(Mapping!$B$5:$B$26,MATCH($C1297,Mapping!$A$5:$A$26,0))&amp;" | "&amp;INDEX(Mapping!$B$30:$B$41,MATCH($B1297,Mapping!$A$30:$A$41,0)))</f>
        <v/>
      </c>
      <c r="I1297" s="5">
        <f>INDEX(Variables!$C$5:$C$105,MATCH($A1297,Variables!$A$5:$A$105,0))</f>
        <v/>
      </c>
      <c r="J1297" s="5">
        <f>INDEX(Variables!$E$5:$E$105,MATCH($A1297,Variables!$A$5:$A$105,0))</f>
        <v/>
      </c>
      <c r="K1297" s="25">
        <f>LOWER(Settings!$C$4)&amp;".mit."&amp;$A1297&amp;IF($C1297="","","."&amp;$C1297&amp;"."&amp;$B1297)&amp;IF(INDEX(Variables!$D$5:$D$105,MATCH($A1297,Variables!$A$5:$A$105,0))="","","."&amp;INDEX(Variables!$D$5:$D$105,MATCH($A1297,Variables!$A$5:$A$105,0)))&amp;"."&amp;K$5</f>
        <v/>
      </c>
      <c r="L1297" s="46">
        <f>L1279*Settings!$C$13*(INDEX(L$271:L$282,$D1297))</f>
        <v/>
      </c>
      <c r="M1297" s="47">
        <f>M1279*Settings!$C$13*(INDEX(M$271:M$282,$D1297))</f>
        <v/>
      </c>
      <c r="N1297" s="47">
        <f>N1279*Settings!$C$13*(INDEX(N$271:N$282,$D1297))</f>
        <v/>
      </c>
      <c r="O1297" s="47">
        <f>O1279*Settings!$C$13*(INDEX(O$271:O$282,$D1297))</f>
        <v/>
      </c>
      <c r="P1297" s="47">
        <f>P1279*Settings!$C$13*(INDEX(P$271:P$282,$D1297))</f>
        <v/>
      </c>
      <c r="Q1297" s="47">
        <f>Q1279*Settings!$C$13*(INDEX(Q$271:Q$282,$D1297))</f>
        <v/>
      </c>
      <c r="R1297" s="47">
        <f>R1279*Settings!$C$13*(INDEX(R$271:R$282,$D1297))</f>
        <v/>
      </c>
      <c r="S1297" s="47">
        <f>S1279*Settings!$C$13*(INDEX(S$271:S$282,$D1297))</f>
        <v/>
      </c>
      <c r="T1297" s="47">
        <f>T1279*Settings!$C$13*(INDEX(T$271:T$282,$D1297))</f>
        <v/>
      </c>
      <c r="U1297" s="47">
        <f>U1279*Settings!$C$13*(INDEX(U$271:U$282,$D1297))</f>
        <v/>
      </c>
      <c r="V1297" s="47">
        <f>V1279*Settings!$C$13*(INDEX(V$271:V$282,$D1297))</f>
        <v/>
      </c>
      <c r="W1297" s="47">
        <f>W1279*Settings!$C$13*(INDEX(W$271:W$282,$D1297))</f>
        <v/>
      </c>
      <c r="X1297" s="47">
        <f>X1279*Settings!$C$13*(INDEX(X$271:X$282,$D1297))</f>
        <v/>
      </c>
      <c r="Y1297" s="47">
        <f>Y1279*Settings!$C$13*(INDEX(Y$271:Y$282,$D1297))</f>
        <v/>
      </c>
      <c r="Z1297" s="47">
        <f>Z1279*Settings!$C$13*(INDEX(Z$271:Z$282,$D1297))</f>
        <v/>
      </c>
      <c r="AA1297" s="47">
        <f>AA1279*Settings!$C$13*(INDEX(AA$271:AA$282,$D1297))</f>
        <v/>
      </c>
      <c r="AB1297" s="47">
        <f>AB1279*Settings!$C$13*(INDEX(AB$271:AB$282,$D1297))</f>
        <v/>
      </c>
      <c r="AC1297" s="47">
        <f>AC1279*Settings!$C$13*(INDEX(AC$271:AC$282,$D1297))</f>
        <v/>
      </c>
      <c r="AD1297" s="48">
        <f>REVENUE(AD1279,Settings!$C$13,INDEX(AD$271:AD$282,$D1297))</f>
        <v/>
      </c>
      <c r="AE1297" s="25">
        <f>LOWER(Settings!$C$4)&amp;".mit."&amp;$A1297&amp;IF($C1297="","","."&amp;$C1297&amp;"."&amp;$B1297)&amp;IF(INDEX(Variables!$D$5:$D$105,MATCH($A1297,Variables!$A$5:$A$105,0))="","","."&amp;INDEX(Variables!$D$5:$D$105,MATCH($A1297,Variables!$A$5:$A$105,0)))&amp;"."&amp;AE$5</f>
        <v/>
      </c>
      <c r="AF1297" s="46">
        <f>AF1279*Settings!$C$13*(INDEX(AF$271:AF$282,$D1297))</f>
        <v/>
      </c>
      <c r="AG1297" s="47">
        <f>AG1279*Settings!$C$13*(INDEX(AG$271:AG$282,$D1297))</f>
        <v/>
      </c>
      <c r="AH1297" s="47">
        <f>AH1279*Settings!$C$13*(INDEX(AH$271:AH$282,$D1297))</f>
        <v/>
      </c>
      <c r="AI1297" s="47">
        <f>AI1279*Settings!$C$13*(INDEX(AI$271:AI$282,$D1297))</f>
        <v/>
      </c>
      <c r="AJ1297" s="47">
        <f>AJ1279*Settings!$C$13*(INDEX(AJ$271:AJ$282,$D1297))</f>
        <v/>
      </c>
      <c r="AK1297" s="47">
        <f>AK1279*Settings!$C$13*(INDEX(AK$271:AK$282,$D1297))</f>
        <v/>
      </c>
      <c r="AL1297" s="47">
        <f>AL1279*Settings!$C$13*(INDEX(AL$271:AL$282,$D1297))</f>
        <v/>
      </c>
      <c r="AM1297" s="47">
        <f>AM1279*Settings!$C$13*(INDEX(AM$271:AM$282,$D1297))</f>
        <v/>
      </c>
      <c r="AN1297" s="47">
        <f>AN1279*Settings!$C$13*(INDEX(AN$271:AN$282,$D1297))</f>
        <v/>
      </c>
      <c r="AO1297" s="47">
        <f>AO1279*Settings!$C$13*(INDEX(AO$271:AO$282,$D1297))</f>
        <v/>
      </c>
      <c r="AP1297" s="47">
        <f>AP1279*Settings!$C$13*(INDEX(AP$271:AP$282,$D1297))</f>
        <v/>
      </c>
      <c r="AQ1297" s="47">
        <f>AQ1279*Settings!$C$13*(INDEX(AQ$271:AQ$282,$D1297))</f>
        <v/>
      </c>
      <c r="AR1297" s="47">
        <f>AR1279*Settings!$C$13*(INDEX(AR$271:AR$282,$D1297))</f>
        <v/>
      </c>
      <c r="AS1297" s="47">
        <f>AS1279*Settings!$C$13*(INDEX(AS$271:AS$282,$D1297))</f>
        <v/>
      </c>
      <c r="AT1297" s="47">
        <f>AT1279*Settings!$C$13*(INDEX(AT$271:AT$282,$D1297))</f>
        <v/>
      </c>
      <c r="AU1297" s="47">
        <f>AU1279*Settings!$C$13*(INDEX(AU$271:AU$282,$D1297))</f>
        <v/>
      </c>
      <c r="AV1297" s="47">
        <f>AV1279*Settings!$C$13*(INDEX(AV$271:AV$282,$D1297))</f>
        <v/>
      </c>
      <c r="AW1297" s="47">
        <f>AW1279*Settings!$C$13*(INDEX(AW$271:AW$282,$D1297))</f>
        <v/>
      </c>
      <c r="AX1297" s="48">
        <f>REVENUE(AX1279,Settings!$C$13,INDEX(AX$271:AX$282,$D1297))</f>
        <v/>
      </c>
    </row>
    <row r="1298" hidden="1" outlineLevel="2">
      <c r="A1298" s="5" t="inlineStr">
        <is>
          <t>rsub</t>
        </is>
      </c>
      <c r="B1298" s="5" t="inlineStr">
        <is>
          <t>oop</t>
        </is>
      </c>
      <c r="C1298" s="5" t="inlineStr">
        <is>
          <t>mac</t>
        </is>
      </c>
      <c r="D1298" s="40">
        <f>INDEX(Inputs!$R$5:$R$132,MATCH($B1298&amp;"|"&amp;$C1298,Inputs!$A$5:$A$132,0))</f>
        <v/>
      </c>
      <c r="E1298" s="39" t="n"/>
      <c r="F1298" s="39" t="n"/>
      <c r="G1298" s="39" t="n"/>
      <c r="H1298" s="5">
        <f>INDEX(Variables!$B$5:$B$105,MATCH($A1298,Variables!$A$5:$A$105,0))&amp;IF($C1298="",""," | "&amp;INDEX(Mapping!$B$5:$B$26,MATCH($C1298,Mapping!$A$5:$A$26,0))&amp;" | "&amp;INDEX(Mapping!$B$30:$B$41,MATCH($B1298,Mapping!$A$30:$A$41,0)))</f>
        <v/>
      </c>
      <c r="I1298" s="5">
        <f>INDEX(Variables!$C$5:$C$105,MATCH($A1298,Variables!$A$5:$A$105,0))</f>
        <v/>
      </c>
      <c r="J1298" s="5">
        <f>INDEX(Variables!$E$5:$E$105,MATCH($A1298,Variables!$A$5:$A$105,0))</f>
        <v/>
      </c>
      <c r="K1298" s="25">
        <f>LOWER(Settings!$C$4)&amp;".mit."&amp;$A1298&amp;IF($C1298="","","."&amp;$C1298&amp;"."&amp;$B1298)&amp;IF(INDEX(Variables!$D$5:$D$105,MATCH($A1298,Variables!$A$5:$A$105,0))="","","."&amp;INDEX(Variables!$D$5:$D$105,MATCH($A1298,Variables!$A$5:$A$105,0)))&amp;"."&amp;K$5</f>
        <v/>
      </c>
      <c r="L1298" s="46">
        <f>L1280*Settings!$C$13*(INDEX(L$271:L$282,$D1298))</f>
        <v/>
      </c>
      <c r="M1298" s="47">
        <f>M1280*Settings!$C$13*(INDEX(M$271:M$282,$D1298))</f>
        <v/>
      </c>
      <c r="N1298" s="47">
        <f>N1280*Settings!$C$13*(INDEX(N$271:N$282,$D1298))</f>
        <v/>
      </c>
      <c r="O1298" s="47">
        <f>O1280*Settings!$C$13*(INDEX(O$271:O$282,$D1298))</f>
        <v/>
      </c>
      <c r="P1298" s="47">
        <f>P1280*Settings!$C$13*(INDEX(P$271:P$282,$D1298))</f>
        <v/>
      </c>
      <c r="Q1298" s="47">
        <f>Q1280*Settings!$C$13*(INDEX(Q$271:Q$282,$D1298))</f>
        <v/>
      </c>
      <c r="R1298" s="47">
        <f>R1280*Settings!$C$13*(INDEX(R$271:R$282,$D1298))</f>
        <v/>
      </c>
      <c r="S1298" s="47">
        <f>S1280*Settings!$C$13*(INDEX(S$271:S$282,$D1298))</f>
        <v/>
      </c>
      <c r="T1298" s="47">
        <f>T1280*Settings!$C$13*(INDEX(T$271:T$282,$D1298))</f>
        <v/>
      </c>
      <c r="U1298" s="47">
        <f>U1280*Settings!$C$13*(INDEX(U$271:U$282,$D1298))</f>
        <v/>
      </c>
      <c r="V1298" s="47">
        <f>V1280*Settings!$C$13*(INDEX(V$271:V$282,$D1298))</f>
        <v/>
      </c>
      <c r="W1298" s="47">
        <f>W1280*Settings!$C$13*(INDEX(W$271:W$282,$D1298))</f>
        <v/>
      </c>
      <c r="X1298" s="47">
        <f>X1280*Settings!$C$13*(INDEX(X$271:X$282,$D1298))</f>
        <v/>
      </c>
      <c r="Y1298" s="47">
        <f>Y1280*Settings!$C$13*(INDEX(Y$271:Y$282,$D1298))</f>
        <v/>
      </c>
      <c r="Z1298" s="47">
        <f>Z1280*Settings!$C$13*(INDEX(Z$271:Z$282,$D1298))</f>
        <v/>
      </c>
      <c r="AA1298" s="47">
        <f>AA1280*Settings!$C$13*(INDEX(AA$271:AA$282,$D1298))</f>
        <v/>
      </c>
      <c r="AB1298" s="47">
        <f>AB1280*Settings!$C$13*(INDEX(AB$271:AB$282,$D1298))</f>
        <v/>
      </c>
      <c r="AC1298" s="47">
        <f>AC1280*Settings!$C$13*(INDEX(AC$271:AC$282,$D1298))</f>
        <v/>
      </c>
      <c r="AD1298" s="48">
        <f>REVENUE(AD1280,Settings!$C$13,INDEX(AD$271:AD$282,$D1298))</f>
        <v/>
      </c>
      <c r="AE1298" s="25">
        <f>LOWER(Settings!$C$4)&amp;".mit."&amp;$A1298&amp;IF($C1298="","","."&amp;$C1298&amp;"."&amp;$B1298)&amp;IF(INDEX(Variables!$D$5:$D$105,MATCH($A1298,Variables!$A$5:$A$105,0))="","","."&amp;INDEX(Variables!$D$5:$D$105,MATCH($A1298,Variables!$A$5:$A$105,0)))&amp;"."&amp;AE$5</f>
        <v/>
      </c>
      <c r="AF1298" s="46">
        <f>AF1280*Settings!$C$13*(INDEX(AF$271:AF$282,$D1298))</f>
        <v/>
      </c>
      <c r="AG1298" s="47">
        <f>AG1280*Settings!$C$13*(INDEX(AG$271:AG$282,$D1298))</f>
        <v/>
      </c>
      <c r="AH1298" s="47">
        <f>AH1280*Settings!$C$13*(INDEX(AH$271:AH$282,$D1298))</f>
        <v/>
      </c>
      <c r="AI1298" s="47">
        <f>AI1280*Settings!$C$13*(INDEX(AI$271:AI$282,$D1298))</f>
        <v/>
      </c>
      <c r="AJ1298" s="47">
        <f>AJ1280*Settings!$C$13*(INDEX(AJ$271:AJ$282,$D1298))</f>
        <v/>
      </c>
      <c r="AK1298" s="47">
        <f>AK1280*Settings!$C$13*(INDEX(AK$271:AK$282,$D1298))</f>
        <v/>
      </c>
      <c r="AL1298" s="47">
        <f>AL1280*Settings!$C$13*(INDEX(AL$271:AL$282,$D1298))</f>
        <v/>
      </c>
      <c r="AM1298" s="47">
        <f>AM1280*Settings!$C$13*(INDEX(AM$271:AM$282,$D1298))</f>
        <v/>
      </c>
      <c r="AN1298" s="47">
        <f>AN1280*Settings!$C$13*(INDEX(AN$271:AN$282,$D1298))</f>
        <v/>
      </c>
      <c r="AO1298" s="47">
        <f>AO1280*Settings!$C$13*(INDEX(AO$271:AO$282,$D1298))</f>
        <v/>
      </c>
      <c r="AP1298" s="47">
        <f>AP1280*Settings!$C$13*(INDEX(AP$271:AP$282,$D1298))</f>
        <v/>
      </c>
      <c r="AQ1298" s="47">
        <f>AQ1280*Settings!$C$13*(INDEX(AQ$271:AQ$282,$D1298))</f>
        <v/>
      </c>
      <c r="AR1298" s="47">
        <f>AR1280*Settings!$C$13*(INDEX(AR$271:AR$282,$D1298))</f>
        <v/>
      </c>
      <c r="AS1298" s="47">
        <f>AS1280*Settings!$C$13*(INDEX(AS$271:AS$282,$D1298))</f>
        <v/>
      </c>
      <c r="AT1298" s="47">
        <f>AT1280*Settings!$C$13*(INDEX(AT$271:AT$282,$D1298))</f>
        <v/>
      </c>
      <c r="AU1298" s="47">
        <f>AU1280*Settings!$C$13*(INDEX(AU$271:AU$282,$D1298))</f>
        <v/>
      </c>
      <c r="AV1298" s="47">
        <f>AV1280*Settings!$C$13*(INDEX(AV$271:AV$282,$D1298))</f>
        <v/>
      </c>
      <c r="AW1298" s="47">
        <f>AW1280*Settings!$C$13*(INDEX(AW$271:AW$282,$D1298))</f>
        <v/>
      </c>
      <c r="AX1298" s="48">
        <f>REVENUE(AX1280,Settings!$C$13,INDEX(AX$271:AX$282,$D1298))</f>
        <v/>
      </c>
    </row>
    <row r="1299" hidden="1" outlineLevel="2">
      <c r="A1299" s="5" t="inlineStr">
        <is>
          <t>rsub</t>
        </is>
      </c>
      <c r="B1299" s="5" t="inlineStr">
        <is>
          <t>bio</t>
        </is>
      </c>
      <c r="C1299" s="5" t="inlineStr">
        <is>
          <t>mac</t>
        </is>
      </c>
      <c r="D1299" s="40">
        <f>INDEX(Inputs!$R$5:$R$132,MATCH($B1299&amp;"|"&amp;$C1299,Inputs!$A$5:$A$132,0))</f>
        <v/>
      </c>
      <c r="E1299" s="39" t="n"/>
      <c r="F1299" s="39" t="n"/>
      <c r="G1299" s="39" t="n"/>
      <c r="H1299" s="5">
        <f>INDEX(Variables!$B$5:$B$105,MATCH($A1299,Variables!$A$5:$A$105,0))&amp;IF($C1299="",""," | "&amp;INDEX(Mapping!$B$5:$B$26,MATCH($C1299,Mapping!$A$5:$A$26,0))&amp;" | "&amp;INDEX(Mapping!$B$30:$B$41,MATCH($B1299,Mapping!$A$30:$A$41,0)))</f>
        <v/>
      </c>
      <c r="I1299" s="5">
        <f>INDEX(Variables!$C$5:$C$105,MATCH($A1299,Variables!$A$5:$A$105,0))</f>
        <v/>
      </c>
      <c r="J1299" s="5">
        <f>INDEX(Variables!$E$5:$E$105,MATCH($A1299,Variables!$A$5:$A$105,0))</f>
        <v/>
      </c>
      <c r="K1299" s="25">
        <f>LOWER(Settings!$C$4)&amp;".mit."&amp;$A1299&amp;IF($C1299="","","."&amp;$C1299&amp;"."&amp;$B1299)&amp;IF(INDEX(Variables!$D$5:$D$105,MATCH($A1299,Variables!$A$5:$A$105,0))="","","."&amp;INDEX(Variables!$D$5:$D$105,MATCH($A1299,Variables!$A$5:$A$105,0)))&amp;"."&amp;K$5</f>
        <v/>
      </c>
      <c r="L1299" s="46">
        <f>L1281*Settings!$C$13*(INDEX(L$271:L$282,$D1299))</f>
        <v/>
      </c>
      <c r="M1299" s="47">
        <f>M1281*Settings!$C$13*(INDEX(M$271:M$282,$D1299))</f>
        <v/>
      </c>
      <c r="N1299" s="47">
        <f>N1281*Settings!$C$13*(INDEX(N$271:N$282,$D1299))</f>
        <v/>
      </c>
      <c r="O1299" s="47">
        <f>O1281*Settings!$C$13*(INDEX(O$271:O$282,$D1299))</f>
        <v/>
      </c>
      <c r="P1299" s="47">
        <f>P1281*Settings!$C$13*(INDEX(P$271:P$282,$D1299))</f>
        <v/>
      </c>
      <c r="Q1299" s="47">
        <f>Q1281*Settings!$C$13*(INDEX(Q$271:Q$282,$D1299))</f>
        <v/>
      </c>
      <c r="R1299" s="47">
        <f>R1281*Settings!$C$13*(INDEX(R$271:R$282,$D1299))</f>
        <v/>
      </c>
      <c r="S1299" s="47">
        <f>S1281*Settings!$C$13*(INDEX(S$271:S$282,$D1299))</f>
        <v/>
      </c>
      <c r="T1299" s="47">
        <f>T1281*Settings!$C$13*(INDEX(T$271:T$282,$D1299))</f>
        <v/>
      </c>
      <c r="U1299" s="47">
        <f>U1281*Settings!$C$13*(INDEX(U$271:U$282,$D1299))</f>
        <v/>
      </c>
      <c r="V1299" s="47">
        <f>V1281*Settings!$C$13*(INDEX(V$271:V$282,$D1299))</f>
        <v/>
      </c>
      <c r="W1299" s="47">
        <f>W1281*Settings!$C$13*(INDEX(W$271:W$282,$D1299))</f>
        <v/>
      </c>
      <c r="X1299" s="47">
        <f>X1281*Settings!$C$13*(INDEX(X$271:X$282,$D1299))</f>
        <v/>
      </c>
      <c r="Y1299" s="47">
        <f>Y1281*Settings!$C$13*(INDEX(Y$271:Y$282,$D1299))</f>
        <v/>
      </c>
      <c r="Z1299" s="47">
        <f>Z1281*Settings!$C$13*(INDEX(Z$271:Z$282,$D1299))</f>
        <v/>
      </c>
      <c r="AA1299" s="47">
        <f>AA1281*Settings!$C$13*(INDEX(AA$271:AA$282,$D1299))</f>
        <v/>
      </c>
      <c r="AB1299" s="47">
        <f>AB1281*Settings!$C$13*(INDEX(AB$271:AB$282,$D1299))</f>
        <v/>
      </c>
      <c r="AC1299" s="47">
        <f>AC1281*Settings!$C$13*(INDEX(AC$271:AC$282,$D1299))</f>
        <v/>
      </c>
      <c r="AD1299" s="48">
        <f>REVENUE(AD1281,Settings!$C$13,INDEX(AD$271:AD$282,$D1299))</f>
        <v/>
      </c>
      <c r="AE1299" s="25">
        <f>LOWER(Settings!$C$4)&amp;".mit."&amp;$A1299&amp;IF($C1299="","","."&amp;$C1299&amp;"."&amp;$B1299)&amp;IF(INDEX(Variables!$D$5:$D$105,MATCH($A1299,Variables!$A$5:$A$105,0))="","","."&amp;INDEX(Variables!$D$5:$D$105,MATCH($A1299,Variables!$A$5:$A$105,0)))&amp;"."&amp;AE$5</f>
        <v/>
      </c>
      <c r="AF1299" s="46">
        <f>AF1281*Settings!$C$13*(INDEX(AF$271:AF$282,$D1299))</f>
        <v/>
      </c>
      <c r="AG1299" s="47">
        <f>AG1281*Settings!$C$13*(INDEX(AG$271:AG$282,$D1299))</f>
        <v/>
      </c>
      <c r="AH1299" s="47">
        <f>AH1281*Settings!$C$13*(INDEX(AH$271:AH$282,$D1299))</f>
        <v/>
      </c>
      <c r="AI1299" s="47">
        <f>AI1281*Settings!$C$13*(INDEX(AI$271:AI$282,$D1299))</f>
        <v/>
      </c>
      <c r="AJ1299" s="47">
        <f>AJ1281*Settings!$C$13*(INDEX(AJ$271:AJ$282,$D1299))</f>
        <v/>
      </c>
      <c r="AK1299" s="47">
        <f>AK1281*Settings!$C$13*(INDEX(AK$271:AK$282,$D1299))</f>
        <v/>
      </c>
      <c r="AL1299" s="47">
        <f>AL1281*Settings!$C$13*(INDEX(AL$271:AL$282,$D1299))</f>
        <v/>
      </c>
      <c r="AM1299" s="47">
        <f>AM1281*Settings!$C$13*(INDEX(AM$271:AM$282,$D1299))</f>
        <v/>
      </c>
      <c r="AN1299" s="47">
        <f>AN1281*Settings!$C$13*(INDEX(AN$271:AN$282,$D1299))</f>
        <v/>
      </c>
      <c r="AO1299" s="47">
        <f>AO1281*Settings!$C$13*(INDEX(AO$271:AO$282,$D1299))</f>
        <v/>
      </c>
      <c r="AP1299" s="47">
        <f>AP1281*Settings!$C$13*(INDEX(AP$271:AP$282,$D1299))</f>
        <v/>
      </c>
      <c r="AQ1299" s="47">
        <f>AQ1281*Settings!$C$13*(INDEX(AQ$271:AQ$282,$D1299))</f>
        <v/>
      </c>
      <c r="AR1299" s="47">
        <f>AR1281*Settings!$C$13*(INDEX(AR$271:AR$282,$D1299))</f>
        <v/>
      </c>
      <c r="AS1299" s="47">
        <f>AS1281*Settings!$C$13*(INDEX(AS$271:AS$282,$D1299))</f>
        <v/>
      </c>
      <c r="AT1299" s="47">
        <f>AT1281*Settings!$C$13*(INDEX(AT$271:AT$282,$D1299))</f>
        <v/>
      </c>
      <c r="AU1299" s="47">
        <f>AU1281*Settings!$C$13*(INDEX(AU$271:AU$282,$D1299))</f>
        <v/>
      </c>
      <c r="AV1299" s="47">
        <f>AV1281*Settings!$C$13*(INDEX(AV$271:AV$282,$D1299))</f>
        <v/>
      </c>
      <c r="AW1299" s="47">
        <f>AW1281*Settings!$C$13*(INDEX(AW$271:AW$282,$D1299))</f>
        <v/>
      </c>
      <c r="AX1299" s="48">
        <f>REVENUE(AX1281,Settings!$C$13,INDEX(AX$271:AX$282,$D1299))</f>
        <v/>
      </c>
    </row>
    <row r="1300" hidden="1" outlineLevel="2"/>
    <row r="1301" hidden="1" outlineLevel="2">
      <c r="A1301" s="5" t="inlineStr">
        <is>
          <t>rnew</t>
        </is>
      </c>
      <c r="B1301" s="5" t="inlineStr">
        <is>
          <t>coa</t>
        </is>
      </c>
      <c r="C1301" s="5" t="inlineStr">
        <is>
          <t>mac</t>
        </is>
      </c>
      <c r="D1301" s="40">
        <f>INDEX(Inputs!$S$5:$S$132,MATCH($B1301&amp;"|"&amp;$C1301,Inputs!$A$5:$A$132,0))</f>
        <v/>
      </c>
      <c r="E1301" s="39" t="n"/>
      <c r="F1301" s="39" t="n"/>
      <c r="G1301" s="39" t="n"/>
      <c r="H1301" s="5">
        <f>INDEX(Variables!$B$5:$B$105,MATCH($A1301,Variables!$A$5:$A$105,0))&amp;IF($C1301="",""," | "&amp;INDEX(Mapping!$B$5:$B$26,MATCH($C1301,Mapping!$A$5:$A$26,0))&amp;" | "&amp;INDEX(Mapping!$B$30:$B$41,MATCH($B1301,Mapping!$A$30:$A$41,0)))</f>
        <v/>
      </c>
      <c r="I1301" s="5">
        <f>INDEX(Variables!$C$5:$C$105,MATCH($A1301,Variables!$A$5:$A$105,0))</f>
        <v/>
      </c>
      <c r="J1301" s="5">
        <f>INDEX(Variables!$E$5:$E$105,MATCH($A1301,Variables!$A$5:$A$105,0))</f>
        <v/>
      </c>
      <c r="K1301" s="25">
        <f>LOWER(Settings!$C$4)&amp;".mit."&amp;$A1301&amp;IF($C1301="","","."&amp;$C1301&amp;"."&amp;$B1301)&amp;IF(INDEX(Variables!$D$5:$D$105,MATCH($A1301,Variables!$A$5:$A$105,0))="","","."&amp;INDEX(Variables!$D$5:$D$105,MATCH($A1301,Variables!$A$5:$A$105,0)))&amp;"."&amp;K$5</f>
        <v/>
      </c>
      <c r="L1301" s="46">
        <f>L1274*Settings!$C$13*(L1220+L1238+L1229*L$135+L1247*$D1301)</f>
        <v/>
      </c>
      <c r="M1301" s="47">
        <f>M1274*Settings!$C$13*(M1220+M1238+M1229*M$135+M1247*$D1301)</f>
        <v/>
      </c>
      <c r="N1301" s="47">
        <f>N1274*Settings!$C$13*(N1220+N1238+N1229*N$135+N1247*$D1301)</f>
        <v/>
      </c>
      <c r="O1301" s="47">
        <f>O1274*Settings!$C$13*(O1220+O1238+O1229*O$135+O1247*$D1301)</f>
        <v/>
      </c>
      <c r="P1301" s="47">
        <f>P1274*Settings!$C$13*(P1220+P1238+P1229*P$135+P1247*$D1301)</f>
        <v/>
      </c>
      <c r="Q1301" s="47">
        <f>Q1274*Settings!$C$13*(Q1220+Q1238+Q1229*Q$135+Q1247*$D1301)</f>
        <v/>
      </c>
      <c r="R1301" s="47">
        <f>R1274*Settings!$C$13*(R1220+R1238+R1229*R$135+R1247*$D1301)</f>
        <v/>
      </c>
      <c r="S1301" s="47">
        <f>S1274*Settings!$C$13*(S1220+S1238+S1229*S$135+S1247*$D1301)</f>
        <v/>
      </c>
      <c r="T1301" s="47">
        <f>T1274*Settings!$C$13*(T1220+T1238+T1229*T$135+T1247*$D1301)</f>
        <v/>
      </c>
      <c r="U1301" s="47">
        <f>U1274*Settings!$C$13*(U1220+U1238+U1229*U$135+U1247*$D1301)</f>
        <v/>
      </c>
      <c r="V1301" s="47">
        <f>V1274*Settings!$C$13*(V1220+V1238+V1229*V$135+V1247*$D1301)</f>
        <v/>
      </c>
      <c r="W1301" s="47">
        <f>W1274*Settings!$C$13*(W1220+W1238+W1229*W$135+W1247*$D1301)</f>
        <v/>
      </c>
      <c r="X1301" s="47">
        <f>X1274*Settings!$C$13*(X1220+X1238+X1229*X$135+X1247*$D1301)</f>
        <v/>
      </c>
      <c r="Y1301" s="47">
        <f>Y1274*Settings!$C$13*(Y1220+Y1238+Y1229*Y$135+Y1247*$D1301)</f>
        <v/>
      </c>
      <c r="Z1301" s="47">
        <f>Z1274*Settings!$C$13*(Z1220+Z1238+Z1229*Z$135+Z1247*$D1301)</f>
        <v/>
      </c>
      <c r="AA1301" s="47">
        <f>AA1274*Settings!$C$13*(AA1220+AA1238+AA1229*AA$135+AA1247*$D1301)</f>
        <v/>
      </c>
      <c r="AB1301" s="47">
        <f>AB1274*Settings!$C$13*(AB1220+AB1238+AB1229*AB$135+AB1247*$D1301)</f>
        <v/>
      </c>
      <c r="AC1301" s="47">
        <f>AC1274*Settings!$C$13*(AC1220+AC1238+AC1229*AC$135+AC1247*$D1301)</f>
        <v/>
      </c>
      <c r="AD1301" s="48">
        <f>REVENUE(AD1274,Settings!$C$13,NEWREVRATE(AD1220,AD1238,AD1229,AD$135,AD1247,$D1301))</f>
        <v/>
      </c>
      <c r="AE1301" s="25">
        <f>LOWER(Settings!$C$4)&amp;".mit."&amp;$A1301&amp;IF($C1301="","","."&amp;$C1301&amp;"."&amp;$B1301)&amp;IF(INDEX(Variables!$D$5:$D$105,MATCH($A1301,Variables!$A$5:$A$105,0))="","","."&amp;INDEX(Variables!$D$5:$D$105,MATCH($A1301,Variables!$A$5:$A$105,0)))&amp;"."&amp;AE$5</f>
        <v/>
      </c>
      <c r="AF1301" s="46">
        <f>AF1274*Settings!$C$13*(AF1220+AF1238+AF1229*AF$135+AF1247*$D1301)</f>
        <v/>
      </c>
      <c r="AG1301" s="47">
        <f>AG1274*Settings!$C$13*(AG1220+AG1238+AG1229*AG$135+AG1247*$D1301)</f>
        <v/>
      </c>
      <c r="AH1301" s="47">
        <f>AH1274*Settings!$C$13*(AH1220+AH1238+AH1229*AH$135+AH1247*$D1301)</f>
        <v/>
      </c>
      <c r="AI1301" s="47">
        <f>AI1274*Settings!$C$13*(AI1220+AI1238+AI1229*AI$135+AI1247*$D1301)</f>
        <v/>
      </c>
      <c r="AJ1301" s="47">
        <f>AJ1274*Settings!$C$13*(AJ1220+AJ1238+AJ1229*AJ$135+AJ1247*$D1301)</f>
        <v/>
      </c>
      <c r="AK1301" s="47">
        <f>AK1274*Settings!$C$13*(AK1220+AK1238+AK1229*AK$135+AK1247*$D1301)</f>
        <v/>
      </c>
      <c r="AL1301" s="47">
        <f>AL1274*Settings!$C$13*(AL1220+AL1238+AL1229*AL$135+AL1247*$D1301)</f>
        <v/>
      </c>
      <c r="AM1301" s="47">
        <f>AM1274*Settings!$C$13*(AM1220+AM1238+AM1229*AM$135+AM1247*$D1301)</f>
        <v/>
      </c>
      <c r="AN1301" s="47">
        <f>AN1274*Settings!$C$13*(AN1220+AN1238+AN1229*AN$135+AN1247*$D1301)</f>
        <v/>
      </c>
      <c r="AO1301" s="47">
        <f>AO1274*Settings!$C$13*(AO1220+AO1238+AO1229*AO$135+AO1247*$D1301)</f>
        <v/>
      </c>
      <c r="AP1301" s="47">
        <f>AP1274*Settings!$C$13*(AP1220+AP1238+AP1229*AP$135+AP1247*$D1301)</f>
        <v/>
      </c>
      <c r="AQ1301" s="47">
        <f>AQ1274*Settings!$C$13*(AQ1220+AQ1238+AQ1229*AQ$135+AQ1247*$D1301)</f>
        <v/>
      </c>
      <c r="AR1301" s="47">
        <f>AR1274*Settings!$C$13*(AR1220+AR1238+AR1229*AR$135+AR1247*$D1301)</f>
        <v/>
      </c>
      <c r="AS1301" s="47">
        <f>AS1274*Settings!$C$13*(AS1220+AS1238+AS1229*AS$135+AS1247*$D1301)</f>
        <v/>
      </c>
      <c r="AT1301" s="47">
        <f>AT1274*Settings!$C$13*(AT1220+AT1238+AT1229*AT$135+AT1247*$D1301)</f>
        <v/>
      </c>
      <c r="AU1301" s="47">
        <f>AU1274*Settings!$C$13*(AU1220+AU1238+AU1229*AU$135+AU1247*$D1301)</f>
        <v/>
      </c>
      <c r="AV1301" s="47">
        <f>AV1274*Settings!$C$13*(AV1220+AV1238+AV1229*AV$135+AV1247*$D1301)</f>
        <v/>
      </c>
      <c r="AW1301" s="47">
        <f>AW1274*Settings!$C$13*(AW1220+AW1238+AW1229*AW$135+AW1247*$D1301)</f>
        <v/>
      </c>
      <c r="AX1301" s="48">
        <f>REVENUE(AX1274,Settings!$C$13,NEWREVRATE(AX1220,AX1238,AX1229,AX$135,AX1247,$D1301))</f>
        <v/>
      </c>
    </row>
    <row r="1302" hidden="1" outlineLevel="2">
      <c r="A1302" s="5" t="inlineStr">
        <is>
          <t>rnew</t>
        </is>
      </c>
      <c r="B1302" s="5" t="inlineStr">
        <is>
          <t>nga</t>
        </is>
      </c>
      <c r="C1302" s="5" t="inlineStr">
        <is>
          <t>mac</t>
        </is>
      </c>
      <c r="D1302" s="40">
        <f>INDEX(Inputs!$S$5:$S$132,MATCH($B1302&amp;"|"&amp;$C1302,Inputs!$A$5:$A$132,0))</f>
        <v/>
      </c>
      <c r="E1302" s="39" t="n"/>
      <c r="F1302" s="39" t="n"/>
      <c r="G1302" s="39" t="n"/>
      <c r="H1302" s="5">
        <f>INDEX(Variables!$B$5:$B$105,MATCH($A1302,Variables!$A$5:$A$105,0))&amp;IF($C1302="",""," | "&amp;INDEX(Mapping!$B$5:$B$26,MATCH($C1302,Mapping!$A$5:$A$26,0))&amp;" | "&amp;INDEX(Mapping!$B$30:$B$41,MATCH($B1302,Mapping!$A$30:$A$41,0)))</f>
        <v/>
      </c>
      <c r="I1302" s="5">
        <f>INDEX(Variables!$C$5:$C$105,MATCH($A1302,Variables!$A$5:$A$105,0))</f>
        <v/>
      </c>
      <c r="J1302" s="5">
        <f>INDEX(Variables!$E$5:$E$105,MATCH($A1302,Variables!$A$5:$A$105,0))</f>
        <v/>
      </c>
      <c r="K1302" s="25">
        <f>LOWER(Settings!$C$4)&amp;".mit."&amp;$A1302&amp;IF($C1302="","","."&amp;$C1302&amp;"."&amp;$B1302)&amp;IF(INDEX(Variables!$D$5:$D$105,MATCH($A1302,Variables!$A$5:$A$105,0))="","","."&amp;INDEX(Variables!$D$5:$D$105,MATCH($A1302,Variables!$A$5:$A$105,0)))&amp;"."&amp;K$5</f>
        <v/>
      </c>
      <c r="L1302" s="46">
        <f>L1275*Settings!$C$13*(L1221+L1239+L1230*L$135+L1248*$D1302)</f>
        <v/>
      </c>
      <c r="M1302" s="47">
        <f>M1275*Settings!$C$13*(M1221+M1239+M1230*M$135+M1248*$D1302)</f>
        <v/>
      </c>
      <c r="N1302" s="47">
        <f>N1275*Settings!$C$13*(N1221+N1239+N1230*N$135+N1248*$D1302)</f>
        <v/>
      </c>
      <c r="O1302" s="47">
        <f>O1275*Settings!$C$13*(O1221+O1239+O1230*O$135+O1248*$D1302)</f>
        <v/>
      </c>
      <c r="P1302" s="47">
        <f>P1275*Settings!$C$13*(P1221+P1239+P1230*P$135+P1248*$D1302)</f>
        <v/>
      </c>
      <c r="Q1302" s="47">
        <f>Q1275*Settings!$C$13*(Q1221+Q1239+Q1230*Q$135+Q1248*$D1302)</f>
        <v/>
      </c>
      <c r="R1302" s="47">
        <f>R1275*Settings!$C$13*(R1221+R1239+R1230*R$135+R1248*$D1302)</f>
        <v/>
      </c>
      <c r="S1302" s="47">
        <f>S1275*Settings!$C$13*(S1221+S1239+S1230*S$135+S1248*$D1302)</f>
        <v/>
      </c>
      <c r="T1302" s="47">
        <f>T1275*Settings!$C$13*(T1221+T1239+T1230*T$135+T1248*$D1302)</f>
        <v/>
      </c>
      <c r="U1302" s="47">
        <f>U1275*Settings!$C$13*(U1221+U1239+U1230*U$135+U1248*$D1302)</f>
        <v/>
      </c>
      <c r="V1302" s="47">
        <f>V1275*Settings!$C$13*(V1221+V1239+V1230*V$135+V1248*$D1302)</f>
        <v/>
      </c>
      <c r="W1302" s="47">
        <f>W1275*Settings!$C$13*(W1221+W1239+W1230*W$135+W1248*$D1302)</f>
        <v/>
      </c>
      <c r="X1302" s="47">
        <f>X1275*Settings!$C$13*(X1221+X1239+X1230*X$135+X1248*$D1302)</f>
        <v/>
      </c>
      <c r="Y1302" s="47">
        <f>Y1275*Settings!$C$13*(Y1221+Y1239+Y1230*Y$135+Y1248*$D1302)</f>
        <v/>
      </c>
      <c r="Z1302" s="47">
        <f>Z1275*Settings!$C$13*(Z1221+Z1239+Z1230*Z$135+Z1248*$D1302)</f>
        <v/>
      </c>
      <c r="AA1302" s="47">
        <f>AA1275*Settings!$C$13*(AA1221+AA1239+AA1230*AA$135+AA1248*$D1302)</f>
        <v/>
      </c>
      <c r="AB1302" s="47">
        <f>AB1275*Settings!$C$13*(AB1221+AB1239+AB1230*AB$135+AB1248*$D1302)</f>
        <v/>
      </c>
      <c r="AC1302" s="47">
        <f>AC1275*Settings!$C$13*(AC1221+AC1239+AC1230*AC$135+AC1248*$D1302)</f>
        <v/>
      </c>
      <c r="AD1302" s="48">
        <f>REVENUE(AD1275,Settings!$C$13,NEWREVRATE(AD1221,AD1239,AD1230,AD$135,AD1248,$D1302))</f>
        <v/>
      </c>
      <c r="AE1302" s="25">
        <f>LOWER(Settings!$C$4)&amp;".mit."&amp;$A1302&amp;IF($C1302="","","."&amp;$C1302&amp;"."&amp;$B1302)&amp;IF(INDEX(Variables!$D$5:$D$105,MATCH($A1302,Variables!$A$5:$A$105,0))="","","."&amp;INDEX(Variables!$D$5:$D$105,MATCH($A1302,Variables!$A$5:$A$105,0)))&amp;"."&amp;AE$5</f>
        <v/>
      </c>
      <c r="AF1302" s="46">
        <f>AF1275*Settings!$C$13*(AF1221+AF1239+AF1230*AF$135+AF1248*$D1302)</f>
        <v/>
      </c>
      <c r="AG1302" s="47">
        <f>AG1275*Settings!$C$13*(AG1221+AG1239+AG1230*AG$135+AG1248*$D1302)</f>
        <v/>
      </c>
      <c r="AH1302" s="47">
        <f>AH1275*Settings!$C$13*(AH1221+AH1239+AH1230*AH$135+AH1248*$D1302)</f>
        <v/>
      </c>
      <c r="AI1302" s="47">
        <f>AI1275*Settings!$C$13*(AI1221+AI1239+AI1230*AI$135+AI1248*$D1302)</f>
        <v/>
      </c>
      <c r="AJ1302" s="47">
        <f>AJ1275*Settings!$C$13*(AJ1221+AJ1239+AJ1230*AJ$135+AJ1248*$D1302)</f>
        <v/>
      </c>
      <c r="AK1302" s="47">
        <f>AK1275*Settings!$C$13*(AK1221+AK1239+AK1230*AK$135+AK1248*$D1302)</f>
        <v/>
      </c>
      <c r="AL1302" s="47">
        <f>AL1275*Settings!$C$13*(AL1221+AL1239+AL1230*AL$135+AL1248*$D1302)</f>
        <v/>
      </c>
      <c r="AM1302" s="47">
        <f>AM1275*Settings!$C$13*(AM1221+AM1239+AM1230*AM$135+AM1248*$D1302)</f>
        <v/>
      </c>
      <c r="AN1302" s="47">
        <f>AN1275*Settings!$C$13*(AN1221+AN1239+AN1230*AN$135+AN1248*$D1302)</f>
        <v/>
      </c>
      <c r="AO1302" s="47">
        <f>AO1275*Settings!$C$13*(AO1221+AO1239+AO1230*AO$135+AO1248*$D1302)</f>
        <v/>
      </c>
      <c r="AP1302" s="47">
        <f>AP1275*Settings!$C$13*(AP1221+AP1239+AP1230*AP$135+AP1248*$D1302)</f>
        <v/>
      </c>
      <c r="AQ1302" s="47">
        <f>AQ1275*Settings!$C$13*(AQ1221+AQ1239+AQ1230*AQ$135+AQ1248*$D1302)</f>
        <v/>
      </c>
      <c r="AR1302" s="47">
        <f>AR1275*Settings!$C$13*(AR1221+AR1239+AR1230*AR$135+AR1248*$D1302)</f>
        <v/>
      </c>
      <c r="AS1302" s="47">
        <f>AS1275*Settings!$C$13*(AS1221+AS1239+AS1230*AS$135+AS1248*$D1302)</f>
        <v/>
      </c>
      <c r="AT1302" s="47">
        <f>AT1275*Settings!$C$13*(AT1221+AT1239+AT1230*AT$135+AT1248*$D1302)</f>
        <v/>
      </c>
      <c r="AU1302" s="47">
        <f>AU1275*Settings!$C$13*(AU1221+AU1239+AU1230*AU$135+AU1248*$D1302)</f>
        <v/>
      </c>
      <c r="AV1302" s="47">
        <f>AV1275*Settings!$C$13*(AV1221+AV1239+AV1230*AV$135+AV1248*$D1302)</f>
        <v/>
      </c>
      <c r="AW1302" s="47">
        <f>AW1275*Settings!$C$13*(AW1221+AW1239+AW1230*AW$135+AW1248*$D1302)</f>
        <v/>
      </c>
      <c r="AX1302" s="48">
        <f>REVENUE(AX1275,Settings!$C$13,NEWREVRATE(AX1221,AX1239,AX1230,AX$135,AX1248,$D1302))</f>
        <v/>
      </c>
    </row>
    <row r="1303" hidden="1" outlineLevel="2">
      <c r="A1303" s="5" t="inlineStr">
        <is>
          <t>rnew</t>
        </is>
      </c>
      <c r="B1303" s="5" t="inlineStr">
        <is>
          <t>gso</t>
        </is>
      </c>
      <c r="C1303" s="5" t="inlineStr">
        <is>
          <t>mac</t>
        </is>
      </c>
      <c r="D1303" s="40">
        <f>INDEX(Inputs!$S$5:$S$132,MATCH($B1303&amp;"|"&amp;$C1303,Inputs!$A$5:$A$132,0))</f>
        <v/>
      </c>
      <c r="E1303" s="39" t="n"/>
      <c r="F1303" s="39" t="n"/>
      <c r="G1303" s="39" t="n"/>
      <c r="H1303" s="5">
        <f>INDEX(Variables!$B$5:$B$105,MATCH($A1303,Variables!$A$5:$A$105,0))&amp;IF($C1303="",""," | "&amp;INDEX(Mapping!$B$5:$B$26,MATCH($C1303,Mapping!$A$5:$A$26,0))&amp;" | "&amp;INDEX(Mapping!$B$30:$B$41,MATCH($B1303,Mapping!$A$30:$A$41,0)))</f>
        <v/>
      </c>
      <c r="I1303" s="5">
        <f>INDEX(Variables!$C$5:$C$105,MATCH($A1303,Variables!$A$5:$A$105,0))</f>
        <v/>
      </c>
      <c r="J1303" s="5">
        <f>INDEX(Variables!$E$5:$E$105,MATCH($A1303,Variables!$A$5:$A$105,0))</f>
        <v/>
      </c>
      <c r="K1303" s="25">
        <f>LOWER(Settings!$C$4)&amp;".mit."&amp;$A1303&amp;IF($C1303="","","."&amp;$C1303&amp;"."&amp;$B1303)&amp;IF(INDEX(Variables!$D$5:$D$105,MATCH($A1303,Variables!$A$5:$A$105,0))="","","."&amp;INDEX(Variables!$D$5:$D$105,MATCH($A1303,Variables!$A$5:$A$105,0)))&amp;"."&amp;K$5</f>
        <v/>
      </c>
      <c r="L1303" s="46">
        <f>L1276*Settings!$C$13*(L1222+L1240+L1231*L$135+L1249*$D1303)</f>
        <v/>
      </c>
      <c r="M1303" s="47">
        <f>M1276*Settings!$C$13*(M1222+M1240+M1231*M$135+M1249*$D1303)</f>
        <v/>
      </c>
      <c r="N1303" s="47">
        <f>N1276*Settings!$C$13*(N1222+N1240+N1231*N$135+N1249*$D1303)</f>
        <v/>
      </c>
      <c r="O1303" s="47">
        <f>O1276*Settings!$C$13*(O1222+O1240+O1231*O$135+O1249*$D1303)</f>
        <v/>
      </c>
      <c r="P1303" s="47">
        <f>P1276*Settings!$C$13*(P1222+P1240+P1231*P$135+P1249*$D1303)</f>
        <v/>
      </c>
      <c r="Q1303" s="47">
        <f>Q1276*Settings!$C$13*(Q1222+Q1240+Q1231*Q$135+Q1249*$D1303)</f>
        <v/>
      </c>
      <c r="R1303" s="47">
        <f>R1276*Settings!$C$13*(R1222+R1240+R1231*R$135+R1249*$D1303)</f>
        <v/>
      </c>
      <c r="S1303" s="47">
        <f>S1276*Settings!$C$13*(S1222+S1240+S1231*S$135+S1249*$D1303)</f>
        <v/>
      </c>
      <c r="T1303" s="47">
        <f>T1276*Settings!$C$13*(T1222+T1240+T1231*T$135+T1249*$D1303)</f>
        <v/>
      </c>
      <c r="U1303" s="47">
        <f>U1276*Settings!$C$13*(U1222+U1240+U1231*U$135+U1249*$D1303)</f>
        <v/>
      </c>
      <c r="V1303" s="47">
        <f>V1276*Settings!$C$13*(V1222+V1240+V1231*V$135+V1249*$D1303)</f>
        <v/>
      </c>
      <c r="W1303" s="47">
        <f>W1276*Settings!$C$13*(W1222+W1240+W1231*W$135+W1249*$D1303)</f>
        <v/>
      </c>
      <c r="X1303" s="47">
        <f>X1276*Settings!$C$13*(X1222+X1240+X1231*X$135+X1249*$D1303)</f>
        <v/>
      </c>
      <c r="Y1303" s="47">
        <f>Y1276*Settings!$C$13*(Y1222+Y1240+Y1231*Y$135+Y1249*$D1303)</f>
        <v/>
      </c>
      <c r="Z1303" s="47">
        <f>Z1276*Settings!$C$13*(Z1222+Z1240+Z1231*Z$135+Z1249*$D1303)</f>
        <v/>
      </c>
      <c r="AA1303" s="47">
        <f>AA1276*Settings!$C$13*(AA1222+AA1240+AA1231*AA$135+AA1249*$D1303)</f>
        <v/>
      </c>
      <c r="AB1303" s="47">
        <f>AB1276*Settings!$C$13*(AB1222+AB1240+AB1231*AB$135+AB1249*$D1303)</f>
        <v/>
      </c>
      <c r="AC1303" s="47">
        <f>AC1276*Settings!$C$13*(AC1222+AC1240+AC1231*AC$135+AC1249*$D1303)</f>
        <v/>
      </c>
      <c r="AD1303" s="48">
        <f>REVENUE(AD1276,Settings!$C$13,NEWREVRATE(AD1222,AD1240,AD1231,AD$135,AD1249,$D1303))</f>
        <v/>
      </c>
      <c r="AE1303" s="25">
        <f>LOWER(Settings!$C$4)&amp;".mit."&amp;$A1303&amp;IF($C1303="","","."&amp;$C1303&amp;"."&amp;$B1303)&amp;IF(INDEX(Variables!$D$5:$D$105,MATCH($A1303,Variables!$A$5:$A$105,0))="","","."&amp;INDEX(Variables!$D$5:$D$105,MATCH($A1303,Variables!$A$5:$A$105,0)))&amp;"."&amp;AE$5</f>
        <v/>
      </c>
      <c r="AF1303" s="46">
        <f>AF1276*Settings!$C$13*(AF1222+AF1240+AF1231*AF$135+AF1249*$D1303)</f>
        <v/>
      </c>
      <c r="AG1303" s="47">
        <f>AG1276*Settings!$C$13*(AG1222+AG1240+AG1231*AG$135+AG1249*$D1303)</f>
        <v/>
      </c>
      <c r="AH1303" s="47">
        <f>AH1276*Settings!$C$13*(AH1222+AH1240+AH1231*AH$135+AH1249*$D1303)</f>
        <v/>
      </c>
      <c r="AI1303" s="47">
        <f>AI1276*Settings!$C$13*(AI1222+AI1240+AI1231*AI$135+AI1249*$D1303)</f>
        <v/>
      </c>
      <c r="AJ1303" s="47">
        <f>AJ1276*Settings!$C$13*(AJ1222+AJ1240+AJ1231*AJ$135+AJ1249*$D1303)</f>
        <v/>
      </c>
      <c r="AK1303" s="47">
        <f>AK1276*Settings!$C$13*(AK1222+AK1240+AK1231*AK$135+AK1249*$D1303)</f>
        <v/>
      </c>
      <c r="AL1303" s="47">
        <f>AL1276*Settings!$C$13*(AL1222+AL1240+AL1231*AL$135+AL1249*$D1303)</f>
        <v/>
      </c>
      <c r="AM1303" s="47">
        <f>AM1276*Settings!$C$13*(AM1222+AM1240+AM1231*AM$135+AM1249*$D1303)</f>
        <v/>
      </c>
      <c r="AN1303" s="47">
        <f>AN1276*Settings!$C$13*(AN1222+AN1240+AN1231*AN$135+AN1249*$D1303)</f>
        <v/>
      </c>
      <c r="AO1303" s="47">
        <f>AO1276*Settings!$C$13*(AO1222+AO1240+AO1231*AO$135+AO1249*$D1303)</f>
        <v/>
      </c>
      <c r="AP1303" s="47">
        <f>AP1276*Settings!$C$13*(AP1222+AP1240+AP1231*AP$135+AP1249*$D1303)</f>
        <v/>
      </c>
      <c r="AQ1303" s="47">
        <f>AQ1276*Settings!$C$13*(AQ1222+AQ1240+AQ1231*AQ$135+AQ1249*$D1303)</f>
        <v/>
      </c>
      <c r="AR1303" s="47">
        <f>AR1276*Settings!$C$13*(AR1222+AR1240+AR1231*AR$135+AR1249*$D1303)</f>
        <v/>
      </c>
      <c r="AS1303" s="47">
        <f>AS1276*Settings!$C$13*(AS1222+AS1240+AS1231*AS$135+AS1249*$D1303)</f>
        <v/>
      </c>
      <c r="AT1303" s="47">
        <f>AT1276*Settings!$C$13*(AT1222+AT1240+AT1231*AT$135+AT1249*$D1303)</f>
        <v/>
      </c>
      <c r="AU1303" s="47">
        <f>AU1276*Settings!$C$13*(AU1222+AU1240+AU1231*AU$135+AU1249*$D1303)</f>
        <v/>
      </c>
      <c r="AV1303" s="47">
        <f>AV1276*Settings!$C$13*(AV1222+AV1240+AV1231*AV$135+AV1249*$D1303)</f>
        <v/>
      </c>
      <c r="AW1303" s="47">
        <f>AW1276*Settings!$C$13*(AW1222+AW1240+AW1231*AW$135+AW1249*$D1303)</f>
        <v/>
      </c>
      <c r="AX1303" s="48">
        <f>REVENUE(AX1276,Settings!$C$13,NEWREVRATE(AX1222,AX1240,AX1231,AX$135,AX1249,$D1303))</f>
        <v/>
      </c>
    </row>
    <row r="1304" hidden="1" outlineLevel="2">
      <c r="A1304" s="5" t="inlineStr">
        <is>
          <t>rnew</t>
        </is>
      </c>
      <c r="B1304" s="5" t="inlineStr">
        <is>
          <t>die</t>
        </is>
      </c>
      <c r="C1304" s="5" t="inlineStr">
        <is>
          <t>mac</t>
        </is>
      </c>
      <c r="D1304" s="40">
        <f>INDEX(Inputs!$S$5:$S$132,MATCH($B1304&amp;"|"&amp;$C1304,Inputs!$A$5:$A$132,0))</f>
        <v/>
      </c>
      <c r="E1304" s="39" t="n"/>
      <c r="F1304" s="39" t="n"/>
      <c r="G1304" s="39" t="n"/>
      <c r="H1304" s="5">
        <f>INDEX(Variables!$B$5:$B$105,MATCH($A1304,Variables!$A$5:$A$105,0))&amp;IF($C1304="",""," | "&amp;INDEX(Mapping!$B$5:$B$26,MATCH($C1304,Mapping!$A$5:$A$26,0))&amp;" | "&amp;INDEX(Mapping!$B$30:$B$41,MATCH($B1304,Mapping!$A$30:$A$41,0)))</f>
        <v/>
      </c>
      <c r="I1304" s="5">
        <f>INDEX(Variables!$C$5:$C$105,MATCH($A1304,Variables!$A$5:$A$105,0))</f>
        <v/>
      </c>
      <c r="J1304" s="5">
        <f>INDEX(Variables!$E$5:$E$105,MATCH($A1304,Variables!$A$5:$A$105,0))</f>
        <v/>
      </c>
      <c r="K1304" s="25">
        <f>LOWER(Settings!$C$4)&amp;".mit."&amp;$A1304&amp;IF($C1304="","","."&amp;$C1304&amp;"."&amp;$B1304)&amp;IF(INDEX(Variables!$D$5:$D$105,MATCH($A1304,Variables!$A$5:$A$105,0))="","","."&amp;INDEX(Variables!$D$5:$D$105,MATCH($A1304,Variables!$A$5:$A$105,0)))&amp;"."&amp;K$5</f>
        <v/>
      </c>
      <c r="L1304" s="46">
        <f>L1277*Settings!$C$13*(L1223+L1241+L1232*L$135+L1250*$D1304)</f>
        <v/>
      </c>
      <c r="M1304" s="47">
        <f>M1277*Settings!$C$13*(M1223+M1241+M1232*M$135+M1250*$D1304)</f>
        <v/>
      </c>
      <c r="N1304" s="47">
        <f>N1277*Settings!$C$13*(N1223+N1241+N1232*N$135+N1250*$D1304)</f>
        <v/>
      </c>
      <c r="O1304" s="47">
        <f>O1277*Settings!$C$13*(O1223+O1241+O1232*O$135+O1250*$D1304)</f>
        <v/>
      </c>
      <c r="P1304" s="47">
        <f>P1277*Settings!$C$13*(P1223+P1241+P1232*P$135+P1250*$D1304)</f>
        <v/>
      </c>
      <c r="Q1304" s="47">
        <f>Q1277*Settings!$C$13*(Q1223+Q1241+Q1232*Q$135+Q1250*$D1304)</f>
        <v/>
      </c>
      <c r="R1304" s="47">
        <f>R1277*Settings!$C$13*(R1223+R1241+R1232*R$135+R1250*$D1304)</f>
        <v/>
      </c>
      <c r="S1304" s="47">
        <f>S1277*Settings!$C$13*(S1223+S1241+S1232*S$135+S1250*$D1304)</f>
        <v/>
      </c>
      <c r="T1304" s="47">
        <f>T1277*Settings!$C$13*(T1223+T1241+T1232*T$135+T1250*$D1304)</f>
        <v/>
      </c>
      <c r="U1304" s="47">
        <f>U1277*Settings!$C$13*(U1223+U1241+U1232*U$135+U1250*$D1304)</f>
        <v/>
      </c>
      <c r="V1304" s="47">
        <f>V1277*Settings!$C$13*(V1223+V1241+V1232*V$135+V1250*$D1304)</f>
        <v/>
      </c>
      <c r="W1304" s="47">
        <f>W1277*Settings!$C$13*(W1223+W1241+W1232*W$135+W1250*$D1304)</f>
        <v/>
      </c>
      <c r="X1304" s="47">
        <f>X1277*Settings!$C$13*(X1223+X1241+X1232*X$135+X1250*$D1304)</f>
        <v/>
      </c>
      <c r="Y1304" s="47">
        <f>Y1277*Settings!$C$13*(Y1223+Y1241+Y1232*Y$135+Y1250*$D1304)</f>
        <v/>
      </c>
      <c r="Z1304" s="47">
        <f>Z1277*Settings!$C$13*(Z1223+Z1241+Z1232*Z$135+Z1250*$D1304)</f>
        <v/>
      </c>
      <c r="AA1304" s="47">
        <f>AA1277*Settings!$C$13*(AA1223+AA1241+AA1232*AA$135+AA1250*$D1304)</f>
        <v/>
      </c>
      <c r="AB1304" s="47">
        <f>AB1277*Settings!$C$13*(AB1223+AB1241+AB1232*AB$135+AB1250*$D1304)</f>
        <v/>
      </c>
      <c r="AC1304" s="47">
        <f>AC1277*Settings!$C$13*(AC1223+AC1241+AC1232*AC$135+AC1250*$D1304)</f>
        <v/>
      </c>
      <c r="AD1304" s="48">
        <f>REVENUE(AD1277,Settings!$C$13,NEWREVRATE(AD1223,AD1241,AD1232,AD$135,AD1250,$D1304))</f>
        <v/>
      </c>
      <c r="AE1304" s="25">
        <f>LOWER(Settings!$C$4)&amp;".mit."&amp;$A1304&amp;IF($C1304="","","."&amp;$C1304&amp;"."&amp;$B1304)&amp;IF(INDEX(Variables!$D$5:$D$105,MATCH($A1304,Variables!$A$5:$A$105,0))="","","."&amp;INDEX(Variables!$D$5:$D$105,MATCH($A1304,Variables!$A$5:$A$105,0)))&amp;"."&amp;AE$5</f>
        <v/>
      </c>
      <c r="AF1304" s="46">
        <f>AF1277*Settings!$C$13*(AF1223+AF1241+AF1232*AF$135+AF1250*$D1304)</f>
        <v/>
      </c>
      <c r="AG1304" s="47">
        <f>AG1277*Settings!$C$13*(AG1223+AG1241+AG1232*AG$135+AG1250*$D1304)</f>
        <v/>
      </c>
      <c r="AH1304" s="47">
        <f>AH1277*Settings!$C$13*(AH1223+AH1241+AH1232*AH$135+AH1250*$D1304)</f>
        <v/>
      </c>
      <c r="AI1304" s="47">
        <f>AI1277*Settings!$C$13*(AI1223+AI1241+AI1232*AI$135+AI1250*$D1304)</f>
        <v/>
      </c>
      <c r="AJ1304" s="47">
        <f>AJ1277*Settings!$C$13*(AJ1223+AJ1241+AJ1232*AJ$135+AJ1250*$D1304)</f>
        <v/>
      </c>
      <c r="AK1304" s="47">
        <f>AK1277*Settings!$C$13*(AK1223+AK1241+AK1232*AK$135+AK1250*$D1304)</f>
        <v/>
      </c>
      <c r="AL1304" s="47">
        <f>AL1277*Settings!$C$13*(AL1223+AL1241+AL1232*AL$135+AL1250*$D1304)</f>
        <v/>
      </c>
      <c r="AM1304" s="47">
        <f>AM1277*Settings!$C$13*(AM1223+AM1241+AM1232*AM$135+AM1250*$D1304)</f>
        <v/>
      </c>
      <c r="AN1304" s="47">
        <f>AN1277*Settings!$C$13*(AN1223+AN1241+AN1232*AN$135+AN1250*$D1304)</f>
        <v/>
      </c>
      <c r="AO1304" s="47">
        <f>AO1277*Settings!$C$13*(AO1223+AO1241+AO1232*AO$135+AO1250*$D1304)</f>
        <v/>
      </c>
      <c r="AP1304" s="47">
        <f>AP1277*Settings!$C$13*(AP1223+AP1241+AP1232*AP$135+AP1250*$D1304)</f>
        <v/>
      </c>
      <c r="AQ1304" s="47">
        <f>AQ1277*Settings!$C$13*(AQ1223+AQ1241+AQ1232*AQ$135+AQ1250*$D1304)</f>
        <v/>
      </c>
      <c r="AR1304" s="47">
        <f>AR1277*Settings!$C$13*(AR1223+AR1241+AR1232*AR$135+AR1250*$D1304)</f>
        <v/>
      </c>
      <c r="AS1304" s="47">
        <f>AS1277*Settings!$C$13*(AS1223+AS1241+AS1232*AS$135+AS1250*$D1304)</f>
        <v/>
      </c>
      <c r="AT1304" s="47">
        <f>AT1277*Settings!$C$13*(AT1223+AT1241+AT1232*AT$135+AT1250*$D1304)</f>
        <v/>
      </c>
      <c r="AU1304" s="47">
        <f>AU1277*Settings!$C$13*(AU1223+AU1241+AU1232*AU$135+AU1250*$D1304)</f>
        <v/>
      </c>
      <c r="AV1304" s="47">
        <f>AV1277*Settings!$C$13*(AV1223+AV1241+AV1232*AV$135+AV1250*$D1304)</f>
        <v/>
      </c>
      <c r="AW1304" s="47">
        <f>AW1277*Settings!$C$13*(AW1223+AW1241+AW1232*AW$135+AW1250*$D1304)</f>
        <v/>
      </c>
      <c r="AX1304" s="48">
        <f>REVENUE(AX1277,Settings!$C$13,NEWREVRATE(AX1223,AX1241,AX1232,AX$135,AX1250,$D1304))</f>
        <v/>
      </c>
    </row>
    <row r="1305" hidden="1" outlineLevel="2">
      <c r="A1305" s="5" t="inlineStr">
        <is>
          <t>rnew</t>
        </is>
      </c>
      <c r="B1305" s="5" t="inlineStr">
        <is>
          <t>lpg</t>
        </is>
      </c>
      <c r="C1305" s="5" t="inlineStr">
        <is>
          <t>mac</t>
        </is>
      </c>
      <c r="D1305" s="40">
        <f>INDEX(Inputs!$S$5:$S$132,MATCH($B1305&amp;"|"&amp;$C1305,Inputs!$A$5:$A$132,0))</f>
        <v/>
      </c>
      <c r="E1305" s="39" t="n"/>
      <c r="F1305" s="39" t="n"/>
      <c r="G1305" s="39" t="n"/>
      <c r="H1305" s="5">
        <f>INDEX(Variables!$B$5:$B$105,MATCH($A1305,Variables!$A$5:$A$105,0))&amp;IF($C1305="",""," | "&amp;INDEX(Mapping!$B$5:$B$26,MATCH($C1305,Mapping!$A$5:$A$26,0))&amp;" | "&amp;INDEX(Mapping!$B$30:$B$41,MATCH($B1305,Mapping!$A$30:$A$41,0)))</f>
        <v/>
      </c>
      <c r="I1305" s="5">
        <f>INDEX(Variables!$C$5:$C$105,MATCH($A1305,Variables!$A$5:$A$105,0))</f>
        <v/>
      </c>
      <c r="J1305" s="5">
        <f>INDEX(Variables!$E$5:$E$105,MATCH($A1305,Variables!$A$5:$A$105,0))</f>
        <v/>
      </c>
      <c r="K1305" s="25">
        <f>LOWER(Settings!$C$4)&amp;".mit."&amp;$A1305&amp;IF($C1305="","","."&amp;$C1305&amp;"."&amp;$B1305)&amp;IF(INDEX(Variables!$D$5:$D$105,MATCH($A1305,Variables!$A$5:$A$105,0))="","","."&amp;INDEX(Variables!$D$5:$D$105,MATCH($A1305,Variables!$A$5:$A$105,0)))&amp;"."&amp;K$5</f>
        <v/>
      </c>
      <c r="L1305" s="46">
        <f>L1278*Settings!$C$13*(L1224+L1242+L1233*L$135+L1251*$D1305)</f>
        <v/>
      </c>
      <c r="M1305" s="47">
        <f>M1278*Settings!$C$13*(M1224+M1242+M1233*M$135+M1251*$D1305)</f>
        <v/>
      </c>
      <c r="N1305" s="47">
        <f>N1278*Settings!$C$13*(N1224+N1242+N1233*N$135+N1251*$D1305)</f>
        <v/>
      </c>
      <c r="O1305" s="47">
        <f>O1278*Settings!$C$13*(O1224+O1242+O1233*O$135+O1251*$D1305)</f>
        <v/>
      </c>
      <c r="P1305" s="47">
        <f>P1278*Settings!$C$13*(P1224+P1242+P1233*P$135+P1251*$D1305)</f>
        <v/>
      </c>
      <c r="Q1305" s="47">
        <f>Q1278*Settings!$C$13*(Q1224+Q1242+Q1233*Q$135+Q1251*$D1305)</f>
        <v/>
      </c>
      <c r="R1305" s="47">
        <f>R1278*Settings!$C$13*(R1224+R1242+R1233*R$135+R1251*$D1305)</f>
        <v/>
      </c>
      <c r="S1305" s="47">
        <f>S1278*Settings!$C$13*(S1224+S1242+S1233*S$135+S1251*$D1305)</f>
        <v/>
      </c>
      <c r="T1305" s="47">
        <f>T1278*Settings!$C$13*(T1224+T1242+T1233*T$135+T1251*$D1305)</f>
        <v/>
      </c>
      <c r="U1305" s="47">
        <f>U1278*Settings!$C$13*(U1224+U1242+U1233*U$135+U1251*$D1305)</f>
        <v/>
      </c>
      <c r="V1305" s="47">
        <f>V1278*Settings!$C$13*(V1224+V1242+V1233*V$135+V1251*$D1305)</f>
        <v/>
      </c>
      <c r="W1305" s="47">
        <f>W1278*Settings!$C$13*(W1224+W1242+W1233*W$135+W1251*$D1305)</f>
        <v/>
      </c>
      <c r="X1305" s="47">
        <f>X1278*Settings!$C$13*(X1224+X1242+X1233*X$135+X1251*$D1305)</f>
        <v/>
      </c>
      <c r="Y1305" s="47">
        <f>Y1278*Settings!$C$13*(Y1224+Y1242+Y1233*Y$135+Y1251*$D1305)</f>
        <v/>
      </c>
      <c r="Z1305" s="47">
        <f>Z1278*Settings!$C$13*(Z1224+Z1242+Z1233*Z$135+Z1251*$D1305)</f>
        <v/>
      </c>
      <c r="AA1305" s="47">
        <f>AA1278*Settings!$C$13*(AA1224+AA1242+AA1233*AA$135+AA1251*$D1305)</f>
        <v/>
      </c>
      <c r="AB1305" s="47">
        <f>AB1278*Settings!$C$13*(AB1224+AB1242+AB1233*AB$135+AB1251*$D1305)</f>
        <v/>
      </c>
      <c r="AC1305" s="47">
        <f>AC1278*Settings!$C$13*(AC1224+AC1242+AC1233*AC$135+AC1251*$D1305)</f>
        <v/>
      </c>
      <c r="AD1305" s="48">
        <f>REVENUE(AD1278,Settings!$C$13,NEWREVRATE(AD1224,AD1242,AD1233,AD$135,AD1251,$D1305))</f>
        <v/>
      </c>
      <c r="AE1305" s="25">
        <f>LOWER(Settings!$C$4)&amp;".mit."&amp;$A1305&amp;IF($C1305="","","."&amp;$C1305&amp;"."&amp;$B1305)&amp;IF(INDEX(Variables!$D$5:$D$105,MATCH($A1305,Variables!$A$5:$A$105,0))="","","."&amp;INDEX(Variables!$D$5:$D$105,MATCH($A1305,Variables!$A$5:$A$105,0)))&amp;"."&amp;AE$5</f>
        <v/>
      </c>
      <c r="AF1305" s="46">
        <f>AF1278*Settings!$C$13*(AF1224+AF1242+AF1233*AF$135+AF1251*$D1305)</f>
        <v/>
      </c>
      <c r="AG1305" s="47">
        <f>AG1278*Settings!$C$13*(AG1224+AG1242+AG1233*AG$135+AG1251*$D1305)</f>
        <v/>
      </c>
      <c r="AH1305" s="47">
        <f>AH1278*Settings!$C$13*(AH1224+AH1242+AH1233*AH$135+AH1251*$D1305)</f>
        <v/>
      </c>
      <c r="AI1305" s="47">
        <f>AI1278*Settings!$C$13*(AI1224+AI1242+AI1233*AI$135+AI1251*$D1305)</f>
        <v/>
      </c>
      <c r="AJ1305" s="47">
        <f>AJ1278*Settings!$C$13*(AJ1224+AJ1242+AJ1233*AJ$135+AJ1251*$D1305)</f>
        <v/>
      </c>
      <c r="AK1305" s="47">
        <f>AK1278*Settings!$C$13*(AK1224+AK1242+AK1233*AK$135+AK1251*$D1305)</f>
        <v/>
      </c>
      <c r="AL1305" s="47">
        <f>AL1278*Settings!$C$13*(AL1224+AL1242+AL1233*AL$135+AL1251*$D1305)</f>
        <v/>
      </c>
      <c r="AM1305" s="47">
        <f>AM1278*Settings!$C$13*(AM1224+AM1242+AM1233*AM$135+AM1251*$D1305)</f>
        <v/>
      </c>
      <c r="AN1305" s="47">
        <f>AN1278*Settings!$C$13*(AN1224+AN1242+AN1233*AN$135+AN1251*$D1305)</f>
        <v/>
      </c>
      <c r="AO1305" s="47">
        <f>AO1278*Settings!$C$13*(AO1224+AO1242+AO1233*AO$135+AO1251*$D1305)</f>
        <v/>
      </c>
      <c r="AP1305" s="47">
        <f>AP1278*Settings!$C$13*(AP1224+AP1242+AP1233*AP$135+AP1251*$D1305)</f>
        <v/>
      </c>
      <c r="AQ1305" s="47">
        <f>AQ1278*Settings!$C$13*(AQ1224+AQ1242+AQ1233*AQ$135+AQ1251*$D1305)</f>
        <v/>
      </c>
      <c r="AR1305" s="47">
        <f>AR1278*Settings!$C$13*(AR1224+AR1242+AR1233*AR$135+AR1251*$D1305)</f>
        <v/>
      </c>
      <c r="AS1305" s="47">
        <f>AS1278*Settings!$C$13*(AS1224+AS1242+AS1233*AS$135+AS1251*$D1305)</f>
        <v/>
      </c>
      <c r="AT1305" s="47">
        <f>AT1278*Settings!$C$13*(AT1224+AT1242+AT1233*AT$135+AT1251*$D1305)</f>
        <v/>
      </c>
      <c r="AU1305" s="47">
        <f>AU1278*Settings!$C$13*(AU1224+AU1242+AU1233*AU$135+AU1251*$D1305)</f>
        <v/>
      </c>
      <c r="AV1305" s="47">
        <f>AV1278*Settings!$C$13*(AV1224+AV1242+AV1233*AV$135+AV1251*$D1305)</f>
        <v/>
      </c>
      <c r="AW1305" s="47">
        <f>AW1278*Settings!$C$13*(AW1224+AW1242+AW1233*AW$135+AW1251*$D1305)</f>
        <v/>
      </c>
      <c r="AX1305" s="48">
        <f>REVENUE(AX1278,Settings!$C$13,NEWREVRATE(AX1224,AX1242,AX1233,AX$135,AX1251,$D1305))</f>
        <v/>
      </c>
    </row>
    <row r="1306" hidden="1" outlineLevel="2">
      <c r="A1306" s="5" t="inlineStr">
        <is>
          <t>rnew</t>
        </is>
      </c>
      <c r="B1306" s="5" t="inlineStr">
        <is>
          <t>ker</t>
        </is>
      </c>
      <c r="C1306" s="5" t="inlineStr">
        <is>
          <t>mac</t>
        </is>
      </c>
      <c r="D1306" s="40">
        <f>INDEX(Inputs!$S$5:$S$132,MATCH($B1306&amp;"|"&amp;$C1306,Inputs!$A$5:$A$132,0))</f>
        <v/>
      </c>
      <c r="E1306" s="39" t="n"/>
      <c r="F1306" s="39" t="n"/>
      <c r="G1306" s="39" t="n"/>
      <c r="H1306" s="5">
        <f>INDEX(Variables!$B$5:$B$105,MATCH($A1306,Variables!$A$5:$A$105,0))&amp;IF($C1306="",""," | "&amp;INDEX(Mapping!$B$5:$B$26,MATCH($C1306,Mapping!$A$5:$A$26,0))&amp;" | "&amp;INDEX(Mapping!$B$30:$B$41,MATCH($B1306,Mapping!$A$30:$A$41,0)))</f>
        <v/>
      </c>
      <c r="I1306" s="5">
        <f>INDEX(Variables!$C$5:$C$105,MATCH($A1306,Variables!$A$5:$A$105,0))</f>
        <v/>
      </c>
      <c r="J1306" s="5">
        <f>INDEX(Variables!$E$5:$E$105,MATCH($A1306,Variables!$A$5:$A$105,0))</f>
        <v/>
      </c>
      <c r="K1306" s="25">
        <f>LOWER(Settings!$C$4)&amp;".mit."&amp;$A1306&amp;IF($C1306="","","."&amp;$C1306&amp;"."&amp;$B1306)&amp;IF(INDEX(Variables!$D$5:$D$105,MATCH($A1306,Variables!$A$5:$A$105,0))="","","."&amp;INDEX(Variables!$D$5:$D$105,MATCH($A1306,Variables!$A$5:$A$105,0)))&amp;"."&amp;K$5</f>
        <v/>
      </c>
      <c r="L1306" s="46">
        <f>L1279*Settings!$C$13*(L1225+L1243+L1234*L$135+L1252*$D1306)</f>
        <v/>
      </c>
      <c r="M1306" s="47">
        <f>M1279*Settings!$C$13*(M1225+M1243+M1234*M$135+M1252*$D1306)</f>
        <v/>
      </c>
      <c r="N1306" s="47">
        <f>N1279*Settings!$C$13*(N1225+N1243+N1234*N$135+N1252*$D1306)</f>
        <v/>
      </c>
      <c r="O1306" s="47">
        <f>O1279*Settings!$C$13*(O1225+O1243+O1234*O$135+O1252*$D1306)</f>
        <v/>
      </c>
      <c r="P1306" s="47">
        <f>P1279*Settings!$C$13*(P1225+P1243+P1234*P$135+P1252*$D1306)</f>
        <v/>
      </c>
      <c r="Q1306" s="47">
        <f>Q1279*Settings!$C$13*(Q1225+Q1243+Q1234*Q$135+Q1252*$D1306)</f>
        <v/>
      </c>
      <c r="R1306" s="47">
        <f>R1279*Settings!$C$13*(R1225+R1243+R1234*R$135+R1252*$D1306)</f>
        <v/>
      </c>
      <c r="S1306" s="47">
        <f>S1279*Settings!$C$13*(S1225+S1243+S1234*S$135+S1252*$D1306)</f>
        <v/>
      </c>
      <c r="T1306" s="47">
        <f>T1279*Settings!$C$13*(T1225+T1243+T1234*T$135+T1252*$D1306)</f>
        <v/>
      </c>
      <c r="U1306" s="47">
        <f>U1279*Settings!$C$13*(U1225+U1243+U1234*U$135+U1252*$D1306)</f>
        <v/>
      </c>
      <c r="V1306" s="47">
        <f>V1279*Settings!$C$13*(V1225+V1243+V1234*V$135+V1252*$D1306)</f>
        <v/>
      </c>
      <c r="W1306" s="47">
        <f>W1279*Settings!$C$13*(W1225+W1243+W1234*W$135+W1252*$D1306)</f>
        <v/>
      </c>
      <c r="X1306" s="47">
        <f>X1279*Settings!$C$13*(X1225+X1243+X1234*X$135+X1252*$D1306)</f>
        <v/>
      </c>
      <c r="Y1306" s="47">
        <f>Y1279*Settings!$C$13*(Y1225+Y1243+Y1234*Y$135+Y1252*$D1306)</f>
        <v/>
      </c>
      <c r="Z1306" s="47">
        <f>Z1279*Settings!$C$13*(Z1225+Z1243+Z1234*Z$135+Z1252*$D1306)</f>
        <v/>
      </c>
      <c r="AA1306" s="47">
        <f>AA1279*Settings!$C$13*(AA1225+AA1243+AA1234*AA$135+AA1252*$D1306)</f>
        <v/>
      </c>
      <c r="AB1306" s="47">
        <f>AB1279*Settings!$C$13*(AB1225+AB1243+AB1234*AB$135+AB1252*$D1306)</f>
        <v/>
      </c>
      <c r="AC1306" s="47">
        <f>AC1279*Settings!$C$13*(AC1225+AC1243+AC1234*AC$135+AC1252*$D1306)</f>
        <v/>
      </c>
      <c r="AD1306" s="48">
        <f>REVENUE(AD1279,Settings!$C$13,NEWREVRATE(AD1225,AD1243,AD1234,AD$135,AD1252,$D1306))</f>
        <v/>
      </c>
      <c r="AE1306" s="25">
        <f>LOWER(Settings!$C$4)&amp;".mit."&amp;$A1306&amp;IF($C1306="","","."&amp;$C1306&amp;"."&amp;$B1306)&amp;IF(INDEX(Variables!$D$5:$D$105,MATCH($A1306,Variables!$A$5:$A$105,0))="","","."&amp;INDEX(Variables!$D$5:$D$105,MATCH($A1306,Variables!$A$5:$A$105,0)))&amp;"."&amp;AE$5</f>
        <v/>
      </c>
      <c r="AF1306" s="46">
        <f>AF1279*Settings!$C$13*(AF1225+AF1243+AF1234*AF$135+AF1252*$D1306)</f>
        <v/>
      </c>
      <c r="AG1306" s="47">
        <f>AG1279*Settings!$C$13*(AG1225+AG1243+AG1234*AG$135+AG1252*$D1306)</f>
        <v/>
      </c>
      <c r="AH1306" s="47">
        <f>AH1279*Settings!$C$13*(AH1225+AH1243+AH1234*AH$135+AH1252*$D1306)</f>
        <v/>
      </c>
      <c r="AI1306" s="47">
        <f>AI1279*Settings!$C$13*(AI1225+AI1243+AI1234*AI$135+AI1252*$D1306)</f>
        <v/>
      </c>
      <c r="AJ1306" s="47">
        <f>AJ1279*Settings!$C$13*(AJ1225+AJ1243+AJ1234*AJ$135+AJ1252*$D1306)</f>
        <v/>
      </c>
      <c r="AK1306" s="47">
        <f>AK1279*Settings!$C$13*(AK1225+AK1243+AK1234*AK$135+AK1252*$D1306)</f>
        <v/>
      </c>
      <c r="AL1306" s="47">
        <f>AL1279*Settings!$C$13*(AL1225+AL1243+AL1234*AL$135+AL1252*$D1306)</f>
        <v/>
      </c>
      <c r="AM1306" s="47">
        <f>AM1279*Settings!$C$13*(AM1225+AM1243+AM1234*AM$135+AM1252*$D1306)</f>
        <v/>
      </c>
      <c r="AN1306" s="47">
        <f>AN1279*Settings!$C$13*(AN1225+AN1243+AN1234*AN$135+AN1252*$D1306)</f>
        <v/>
      </c>
      <c r="AO1306" s="47">
        <f>AO1279*Settings!$C$13*(AO1225+AO1243+AO1234*AO$135+AO1252*$D1306)</f>
        <v/>
      </c>
      <c r="AP1306" s="47">
        <f>AP1279*Settings!$C$13*(AP1225+AP1243+AP1234*AP$135+AP1252*$D1306)</f>
        <v/>
      </c>
      <c r="AQ1306" s="47">
        <f>AQ1279*Settings!$C$13*(AQ1225+AQ1243+AQ1234*AQ$135+AQ1252*$D1306)</f>
        <v/>
      </c>
      <c r="AR1306" s="47">
        <f>AR1279*Settings!$C$13*(AR1225+AR1243+AR1234*AR$135+AR1252*$D1306)</f>
        <v/>
      </c>
      <c r="AS1306" s="47">
        <f>AS1279*Settings!$C$13*(AS1225+AS1243+AS1234*AS$135+AS1252*$D1306)</f>
        <v/>
      </c>
      <c r="AT1306" s="47">
        <f>AT1279*Settings!$C$13*(AT1225+AT1243+AT1234*AT$135+AT1252*$D1306)</f>
        <v/>
      </c>
      <c r="AU1306" s="47">
        <f>AU1279*Settings!$C$13*(AU1225+AU1243+AU1234*AU$135+AU1252*$D1306)</f>
        <v/>
      </c>
      <c r="AV1306" s="47">
        <f>AV1279*Settings!$C$13*(AV1225+AV1243+AV1234*AV$135+AV1252*$D1306)</f>
        <v/>
      </c>
      <c r="AW1306" s="47">
        <f>AW1279*Settings!$C$13*(AW1225+AW1243+AW1234*AW$135+AW1252*$D1306)</f>
        <v/>
      </c>
      <c r="AX1306" s="48">
        <f>REVENUE(AX1279,Settings!$C$13,NEWREVRATE(AX1225,AX1243,AX1234,AX$135,AX1252,$D1306))</f>
        <v/>
      </c>
    </row>
    <row r="1307" hidden="1" outlineLevel="2">
      <c r="A1307" s="5" t="inlineStr">
        <is>
          <t>rnew</t>
        </is>
      </c>
      <c r="B1307" s="5" t="inlineStr">
        <is>
          <t>oop</t>
        </is>
      </c>
      <c r="C1307" s="5" t="inlineStr">
        <is>
          <t>mac</t>
        </is>
      </c>
      <c r="D1307" s="40">
        <f>INDEX(Inputs!$S$5:$S$132,MATCH($B1307&amp;"|"&amp;$C1307,Inputs!$A$5:$A$132,0))</f>
        <v/>
      </c>
      <c r="E1307" s="39" t="n"/>
      <c r="F1307" s="39" t="n"/>
      <c r="G1307" s="39" t="n"/>
      <c r="H1307" s="5">
        <f>INDEX(Variables!$B$5:$B$105,MATCH($A1307,Variables!$A$5:$A$105,0))&amp;IF($C1307="",""," | "&amp;INDEX(Mapping!$B$5:$B$26,MATCH($C1307,Mapping!$A$5:$A$26,0))&amp;" | "&amp;INDEX(Mapping!$B$30:$B$41,MATCH($B1307,Mapping!$A$30:$A$41,0)))</f>
        <v/>
      </c>
      <c r="I1307" s="5">
        <f>INDEX(Variables!$C$5:$C$105,MATCH($A1307,Variables!$A$5:$A$105,0))</f>
        <v/>
      </c>
      <c r="J1307" s="5">
        <f>INDEX(Variables!$E$5:$E$105,MATCH($A1307,Variables!$A$5:$A$105,0))</f>
        <v/>
      </c>
      <c r="K1307" s="25">
        <f>LOWER(Settings!$C$4)&amp;".mit."&amp;$A1307&amp;IF($C1307="","","."&amp;$C1307&amp;"."&amp;$B1307)&amp;IF(INDEX(Variables!$D$5:$D$105,MATCH($A1307,Variables!$A$5:$A$105,0))="","","."&amp;INDEX(Variables!$D$5:$D$105,MATCH($A1307,Variables!$A$5:$A$105,0)))&amp;"."&amp;K$5</f>
        <v/>
      </c>
      <c r="L1307" s="46">
        <f>L1280*Settings!$C$13*(L1226+L1244+L1235*L$135+L1253*$D1307)</f>
        <v/>
      </c>
      <c r="M1307" s="47">
        <f>M1280*Settings!$C$13*(M1226+M1244+M1235*M$135+M1253*$D1307)</f>
        <v/>
      </c>
      <c r="N1307" s="47">
        <f>N1280*Settings!$C$13*(N1226+N1244+N1235*N$135+N1253*$D1307)</f>
        <v/>
      </c>
      <c r="O1307" s="47">
        <f>O1280*Settings!$C$13*(O1226+O1244+O1235*O$135+O1253*$D1307)</f>
        <v/>
      </c>
      <c r="P1307" s="47">
        <f>P1280*Settings!$C$13*(P1226+P1244+P1235*P$135+P1253*$D1307)</f>
        <v/>
      </c>
      <c r="Q1307" s="47">
        <f>Q1280*Settings!$C$13*(Q1226+Q1244+Q1235*Q$135+Q1253*$D1307)</f>
        <v/>
      </c>
      <c r="R1307" s="47">
        <f>R1280*Settings!$C$13*(R1226+R1244+R1235*R$135+R1253*$D1307)</f>
        <v/>
      </c>
      <c r="S1307" s="47">
        <f>S1280*Settings!$C$13*(S1226+S1244+S1235*S$135+S1253*$D1307)</f>
        <v/>
      </c>
      <c r="T1307" s="47">
        <f>T1280*Settings!$C$13*(T1226+T1244+T1235*T$135+T1253*$D1307)</f>
        <v/>
      </c>
      <c r="U1307" s="47">
        <f>U1280*Settings!$C$13*(U1226+U1244+U1235*U$135+U1253*$D1307)</f>
        <v/>
      </c>
      <c r="V1307" s="47">
        <f>V1280*Settings!$C$13*(V1226+V1244+V1235*V$135+V1253*$D1307)</f>
        <v/>
      </c>
      <c r="W1307" s="47">
        <f>W1280*Settings!$C$13*(W1226+W1244+W1235*W$135+W1253*$D1307)</f>
        <v/>
      </c>
      <c r="X1307" s="47">
        <f>X1280*Settings!$C$13*(X1226+X1244+X1235*X$135+X1253*$D1307)</f>
        <v/>
      </c>
      <c r="Y1307" s="47">
        <f>Y1280*Settings!$C$13*(Y1226+Y1244+Y1235*Y$135+Y1253*$D1307)</f>
        <v/>
      </c>
      <c r="Z1307" s="47">
        <f>Z1280*Settings!$C$13*(Z1226+Z1244+Z1235*Z$135+Z1253*$D1307)</f>
        <v/>
      </c>
      <c r="AA1307" s="47">
        <f>AA1280*Settings!$C$13*(AA1226+AA1244+AA1235*AA$135+AA1253*$D1307)</f>
        <v/>
      </c>
      <c r="AB1307" s="47">
        <f>AB1280*Settings!$C$13*(AB1226+AB1244+AB1235*AB$135+AB1253*$D1307)</f>
        <v/>
      </c>
      <c r="AC1307" s="47">
        <f>AC1280*Settings!$C$13*(AC1226+AC1244+AC1235*AC$135+AC1253*$D1307)</f>
        <v/>
      </c>
      <c r="AD1307" s="48">
        <f>REVENUE(AD1280,Settings!$C$13,NEWREVRATE(AD1226,AD1244,AD1235,AD$135,AD1253,$D1307))</f>
        <v/>
      </c>
      <c r="AE1307" s="25">
        <f>LOWER(Settings!$C$4)&amp;".mit."&amp;$A1307&amp;IF($C1307="","","."&amp;$C1307&amp;"."&amp;$B1307)&amp;IF(INDEX(Variables!$D$5:$D$105,MATCH($A1307,Variables!$A$5:$A$105,0))="","","."&amp;INDEX(Variables!$D$5:$D$105,MATCH($A1307,Variables!$A$5:$A$105,0)))&amp;"."&amp;AE$5</f>
        <v/>
      </c>
      <c r="AF1307" s="46">
        <f>AF1280*Settings!$C$13*(AF1226+AF1244+AF1235*AF$135+AF1253*$D1307)</f>
        <v/>
      </c>
      <c r="AG1307" s="47">
        <f>AG1280*Settings!$C$13*(AG1226+AG1244+AG1235*AG$135+AG1253*$D1307)</f>
        <v/>
      </c>
      <c r="AH1307" s="47">
        <f>AH1280*Settings!$C$13*(AH1226+AH1244+AH1235*AH$135+AH1253*$D1307)</f>
        <v/>
      </c>
      <c r="AI1307" s="47">
        <f>AI1280*Settings!$C$13*(AI1226+AI1244+AI1235*AI$135+AI1253*$D1307)</f>
        <v/>
      </c>
      <c r="AJ1307" s="47">
        <f>AJ1280*Settings!$C$13*(AJ1226+AJ1244+AJ1235*AJ$135+AJ1253*$D1307)</f>
        <v/>
      </c>
      <c r="AK1307" s="47">
        <f>AK1280*Settings!$C$13*(AK1226+AK1244+AK1235*AK$135+AK1253*$D1307)</f>
        <v/>
      </c>
      <c r="AL1307" s="47">
        <f>AL1280*Settings!$C$13*(AL1226+AL1244+AL1235*AL$135+AL1253*$D1307)</f>
        <v/>
      </c>
      <c r="AM1307" s="47">
        <f>AM1280*Settings!$C$13*(AM1226+AM1244+AM1235*AM$135+AM1253*$D1307)</f>
        <v/>
      </c>
      <c r="AN1307" s="47">
        <f>AN1280*Settings!$C$13*(AN1226+AN1244+AN1235*AN$135+AN1253*$D1307)</f>
        <v/>
      </c>
      <c r="AO1307" s="47">
        <f>AO1280*Settings!$C$13*(AO1226+AO1244+AO1235*AO$135+AO1253*$D1307)</f>
        <v/>
      </c>
      <c r="AP1307" s="47">
        <f>AP1280*Settings!$C$13*(AP1226+AP1244+AP1235*AP$135+AP1253*$D1307)</f>
        <v/>
      </c>
      <c r="AQ1307" s="47">
        <f>AQ1280*Settings!$C$13*(AQ1226+AQ1244+AQ1235*AQ$135+AQ1253*$D1307)</f>
        <v/>
      </c>
      <c r="AR1307" s="47">
        <f>AR1280*Settings!$C$13*(AR1226+AR1244+AR1235*AR$135+AR1253*$D1307)</f>
        <v/>
      </c>
      <c r="AS1307" s="47">
        <f>AS1280*Settings!$C$13*(AS1226+AS1244+AS1235*AS$135+AS1253*$D1307)</f>
        <v/>
      </c>
      <c r="AT1307" s="47">
        <f>AT1280*Settings!$C$13*(AT1226+AT1244+AT1235*AT$135+AT1253*$D1307)</f>
        <v/>
      </c>
      <c r="AU1307" s="47">
        <f>AU1280*Settings!$C$13*(AU1226+AU1244+AU1235*AU$135+AU1253*$D1307)</f>
        <v/>
      </c>
      <c r="AV1307" s="47">
        <f>AV1280*Settings!$C$13*(AV1226+AV1244+AV1235*AV$135+AV1253*$D1307)</f>
        <v/>
      </c>
      <c r="AW1307" s="47">
        <f>AW1280*Settings!$C$13*(AW1226+AW1244+AW1235*AW$135+AW1253*$D1307)</f>
        <v/>
      </c>
      <c r="AX1307" s="48">
        <f>REVENUE(AX1280,Settings!$C$13,NEWREVRATE(AX1226,AX1244,AX1235,AX$135,AX1253,$D1307))</f>
        <v/>
      </c>
    </row>
    <row r="1308" hidden="1" outlineLevel="2">
      <c r="A1308" s="5" t="inlineStr">
        <is>
          <t>rnew</t>
        </is>
      </c>
      <c r="B1308" s="5" t="inlineStr">
        <is>
          <t>bio</t>
        </is>
      </c>
      <c r="C1308" s="5" t="inlineStr">
        <is>
          <t>mac</t>
        </is>
      </c>
      <c r="D1308" s="40">
        <f>INDEX(Inputs!$S$5:$S$132,MATCH($B1308&amp;"|"&amp;$C1308,Inputs!$A$5:$A$132,0))</f>
        <v/>
      </c>
      <c r="E1308" s="39" t="n"/>
      <c r="F1308" s="39" t="n"/>
      <c r="G1308" s="39" t="n"/>
      <c r="H1308" s="5">
        <f>INDEX(Variables!$B$5:$B$105,MATCH($A1308,Variables!$A$5:$A$105,0))&amp;IF($C1308="",""," | "&amp;INDEX(Mapping!$B$5:$B$26,MATCH($C1308,Mapping!$A$5:$A$26,0))&amp;" | "&amp;INDEX(Mapping!$B$30:$B$41,MATCH($B1308,Mapping!$A$30:$A$41,0)))</f>
        <v/>
      </c>
      <c r="I1308" s="5">
        <f>INDEX(Variables!$C$5:$C$105,MATCH($A1308,Variables!$A$5:$A$105,0))</f>
        <v/>
      </c>
      <c r="J1308" s="5">
        <f>INDEX(Variables!$E$5:$E$105,MATCH($A1308,Variables!$A$5:$A$105,0))</f>
        <v/>
      </c>
      <c r="K1308" s="25">
        <f>LOWER(Settings!$C$4)&amp;".mit."&amp;$A1308&amp;IF($C1308="","","."&amp;$C1308&amp;"."&amp;$B1308)&amp;IF(INDEX(Variables!$D$5:$D$105,MATCH($A1308,Variables!$A$5:$A$105,0))="","","."&amp;INDEX(Variables!$D$5:$D$105,MATCH($A1308,Variables!$A$5:$A$105,0)))&amp;"."&amp;K$5</f>
        <v/>
      </c>
      <c r="L1308" s="46">
        <f>L1281*Settings!$C$13*(L1227+L1245+L1236*L$135+L1254*$D1308)</f>
        <v/>
      </c>
      <c r="M1308" s="47">
        <f>M1281*Settings!$C$13*(M1227+M1245+M1236*M$135+M1254*$D1308)</f>
        <v/>
      </c>
      <c r="N1308" s="47">
        <f>N1281*Settings!$C$13*(N1227+N1245+N1236*N$135+N1254*$D1308)</f>
        <v/>
      </c>
      <c r="O1308" s="47">
        <f>O1281*Settings!$C$13*(O1227+O1245+O1236*O$135+O1254*$D1308)</f>
        <v/>
      </c>
      <c r="P1308" s="47">
        <f>P1281*Settings!$C$13*(P1227+P1245+P1236*P$135+P1254*$D1308)</f>
        <v/>
      </c>
      <c r="Q1308" s="47">
        <f>Q1281*Settings!$C$13*(Q1227+Q1245+Q1236*Q$135+Q1254*$D1308)</f>
        <v/>
      </c>
      <c r="R1308" s="47">
        <f>R1281*Settings!$C$13*(R1227+R1245+R1236*R$135+R1254*$D1308)</f>
        <v/>
      </c>
      <c r="S1308" s="47">
        <f>S1281*Settings!$C$13*(S1227+S1245+S1236*S$135+S1254*$D1308)</f>
        <v/>
      </c>
      <c r="T1308" s="47">
        <f>T1281*Settings!$C$13*(T1227+T1245+T1236*T$135+T1254*$D1308)</f>
        <v/>
      </c>
      <c r="U1308" s="47">
        <f>U1281*Settings!$C$13*(U1227+U1245+U1236*U$135+U1254*$D1308)</f>
        <v/>
      </c>
      <c r="V1308" s="47">
        <f>V1281*Settings!$C$13*(V1227+V1245+V1236*V$135+V1254*$D1308)</f>
        <v/>
      </c>
      <c r="W1308" s="47">
        <f>W1281*Settings!$C$13*(W1227+W1245+W1236*W$135+W1254*$D1308)</f>
        <v/>
      </c>
      <c r="X1308" s="47">
        <f>X1281*Settings!$C$13*(X1227+X1245+X1236*X$135+X1254*$D1308)</f>
        <v/>
      </c>
      <c r="Y1308" s="47">
        <f>Y1281*Settings!$C$13*(Y1227+Y1245+Y1236*Y$135+Y1254*$D1308)</f>
        <v/>
      </c>
      <c r="Z1308" s="47">
        <f>Z1281*Settings!$C$13*(Z1227+Z1245+Z1236*Z$135+Z1254*$D1308)</f>
        <v/>
      </c>
      <c r="AA1308" s="47">
        <f>AA1281*Settings!$C$13*(AA1227+AA1245+AA1236*AA$135+AA1254*$D1308)</f>
        <v/>
      </c>
      <c r="AB1308" s="47">
        <f>AB1281*Settings!$C$13*(AB1227+AB1245+AB1236*AB$135+AB1254*$D1308)</f>
        <v/>
      </c>
      <c r="AC1308" s="47">
        <f>AC1281*Settings!$C$13*(AC1227+AC1245+AC1236*AC$135+AC1254*$D1308)</f>
        <v/>
      </c>
      <c r="AD1308" s="48">
        <f>REVENUE(AD1281,Settings!$C$13,NEWREVRATE(AD1227,AD1245,AD1236,AD$135,AD1254,$D1308))</f>
        <v/>
      </c>
      <c r="AE1308" s="25">
        <f>LOWER(Settings!$C$4)&amp;".mit."&amp;$A1308&amp;IF($C1308="","","."&amp;$C1308&amp;"."&amp;$B1308)&amp;IF(INDEX(Variables!$D$5:$D$105,MATCH($A1308,Variables!$A$5:$A$105,0))="","","."&amp;INDEX(Variables!$D$5:$D$105,MATCH($A1308,Variables!$A$5:$A$105,0)))&amp;"."&amp;AE$5</f>
        <v/>
      </c>
      <c r="AF1308" s="46">
        <f>AF1281*Settings!$C$13*(AF1227+AF1245+AF1236*AF$135+AF1254*$D1308)</f>
        <v/>
      </c>
      <c r="AG1308" s="47">
        <f>AG1281*Settings!$C$13*(AG1227+AG1245+AG1236*AG$135+AG1254*$D1308)</f>
        <v/>
      </c>
      <c r="AH1308" s="47">
        <f>AH1281*Settings!$C$13*(AH1227+AH1245+AH1236*AH$135+AH1254*$D1308)</f>
        <v/>
      </c>
      <c r="AI1308" s="47">
        <f>AI1281*Settings!$C$13*(AI1227+AI1245+AI1236*AI$135+AI1254*$D1308)</f>
        <v/>
      </c>
      <c r="AJ1308" s="47">
        <f>AJ1281*Settings!$C$13*(AJ1227+AJ1245+AJ1236*AJ$135+AJ1254*$D1308)</f>
        <v/>
      </c>
      <c r="AK1308" s="47">
        <f>AK1281*Settings!$C$13*(AK1227+AK1245+AK1236*AK$135+AK1254*$D1308)</f>
        <v/>
      </c>
      <c r="AL1308" s="47">
        <f>AL1281*Settings!$C$13*(AL1227+AL1245+AL1236*AL$135+AL1254*$D1308)</f>
        <v/>
      </c>
      <c r="AM1308" s="47">
        <f>AM1281*Settings!$C$13*(AM1227+AM1245+AM1236*AM$135+AM1254*$D1308)</f>
        <v/>
      </c>
      <c r="AN1308" s="47">
        <f>AN1281*Settings!$C$13*(AN1227+AN1245+AN1236*AN$135+AN1254*$D1308)</f>
        <v/>
      </c>
      <c r="AO1308" s="47">
        <f>AO1281*Settings!$C$13*(AO1227+AO1245+AO1236*AO$135+AO1254*$D1308)</f>
        <v/>
      </c>
      <c r="AP1308" s="47">
        <f>AP1281*Settings!$C$13*(AP1227+AP1245+AP1236*AP$135+AP1254*$D1308)</f>
        <v/>
      </c>
      <c r="AQ1308" s="47">
        <f>AQ1281*Settings!$C$13*(AQ1227+AQ1245+AQ1236*AQ$135+AQ1254*$D1308)</f>
        <v/>
      </c>
      <c r="AR1308" s="47">
        <f>AR1281*Settings!$C$13*(AR1227+AR1245+AR1236*AR$135+AR1254*$D1308)</f>
        <v/>
      </c>
      <c r="AS1308" s="47">
        <f>AS1281*Settings!$C$13*(AS1227+AS1245+AS1236*AS$135+AS1254*$D1308)</f>
        <v/>
      </c>
      <c r="AT1308" s="47">
        <f>AT1281*Settings!$C$13*(AT1227+AT1245+AT1236*AT$135+AT1254*$D1308)</f>
        <v/>
      </c>
      <c r="AU1308" s="47">
        <f>AU1281*Settings!$C$13*(AU1227+AU1245+AU1236*AU$135+AU1254*$D1308)</f>
        <v/>
      </c>
      <c r="AV1308" s="47">
        <f>AV1281*Settings!$C$13*(AV1227+AV1245+AV1236*AV$135+AV1254*$D1308)</f>
        <v/>
      </c>
      <c r="AW1308" s="47">
        <f>AW1281*Settings!$C$13*(AW1227+AW1245+AW1236*AW$135+AW1254*$D1308)</f>
        <v/>
      </c>
      <c r="AX1308" s="48">
        <f>REVENUE(AX1281,Settings!$C$13,NEWREVRATE(AX1227,AX1245,AX1236,AX$135,AX1254,$D1308))</f>
        <v/>
      </c>
    </row>
    <row r="1309" hidden="1" outlineLevel="2"/>
    <row r="1310" outlineLevel="1" collapsed="1">
      <c r="A1310" s="9" t="inlineStr">
        <is>
          <t>ener</t>
        </is>
      </c>
      <c r="B1310" s="9" t="inlineStr">
        <is>
          <t>all</t>
        </is>
      </c>
      <c r="C1310" s="9" t="inlineStr">
        <is>
          <t>cem</t>
        </is>
      </c>
      <c r="H1310" s="9">
        <f>INDEX(Variables!$B$5:$B$105,MATCH($A1310,Variables!$A$5:$A$105,0))&amp;IF($C1310="",""," | "&amp;INDEX(Mapping!$B$5:$B$26,MATCH($C1310,Mapping!$A$5:$A$26,0))&amp;" | "&amp;INDEX(Mapping!$B$30:$B$41,MATCH($B1310,Mapping!$A$30:$A$41,0)))</f>
        <v/>
      </c>
      <c r="I1310" s="9">
        <f>INDEX(Variables!$C$5:$C$105,MATCH($A1310,Variables!$A$5:$A$105,0))</f>
        <v/>
      </c>
      <c r="J1310" s="9">
        <f>INDEX(Variables!$E$5:$E$105,MATCH($A1310,Variables!$A$5:$A$105,0))</f>
        <v/>
      </c>
      <c r="K1310" s="30">
        <f>LOWER(Settings!$C$4)&amp;".mit."&amp;$A1310&amp;IF($C1310="","","."&amp;$C1310&amp;"."&amp;$B1310)&amp;IF(INDEX(Variables!$D$5:$D$105,MATCH($A1310,Variables!$A$5:$A$105,0))="","","."&amp;INDEX(Variables!$D$5:$D$105,MATCH($A1310,Variables!$A$5:$A$105,0)))&amp;"."&amp;K$5</f>
        <v/>
      </c>
      <c r="L1310" s="44">
        <f>SUM(L1365:L1372)</f>
        <v/>
      </c>
      <c r="M1310" s="45">
        <f>SUM(M1365:M1372)</f>
        <v/>
      </c>
      <c r="N1310" s="45">
        <f>SUM(N1365:N1372)</f>
        <v/>
      </c>
      <c r="O1310" s="45">
        <f>SUM(O1365:O1372)</f>
        <v/>
      </c>
      <c r="P1310" s="45">
        <f>SUM(P1365:P1372)</f>
        <v/>
      </c>
      <c r="Q1310" s="45">
        <f>SUM(Q1365:Q1372)</f>
        <v/>
      </c>
      <c r="R1310" s="45">
        <f>SUM(R1365:R1372)</f>
        <v/>
      </c>
      <c r="S1310" s="45">
        <f>SUM(S1365:S1372)</f>
        <v/>
      </c>
      <c r="T1310" s="45">
        <f>SUM(T1365:T1372)</f>
        <v/>
      </c>
      <c r="U1310" s="45">
        <f>SUM(U1365:U1372)</f>
        <v/>
      </c>
      <c r="V1310" s="45">
        <f>SUM(V1365:V1372)</f>
        <v/>
      </c>
      <c r="W1310" s="45">
        <f>SUM(W1365:W1372)</f>
        <v/>
      </c>
      <c r="X1310" s="45">
        <f>SUM(X1365:X1372)</f>
        <v/>
      </c>
      <c r="Y1310" s="45">
        <f>SUM(Y1365:Y1372)</f>
        <v/>
      </c>
      <c r="Z1310" s="45">
        <f>SUM(Z1365:Z1372)</f>
        <v/>
      </c>
      <c r="AA1310" s="45">
        <f>SUM(AA1365:AA1372)</f>
        <v/>
      </c>
      <c r="AB1310" s="45">
        <f>SUM(AB1365:AB1372)</f>
        <v/>
      </c>
      <c r="AC1310" s="45">
        <f>SUM(AC1365:AC1372)</f>
        <v/>
      </c>
      <c r="AD1310" s="45">
        <f>SUM(AD1365:AD1372)</f>
        <v/>
      </c>
      <c r="AE1310" s="30">
        <f>LOWER(Settings!$C$4)&amp;".mit."&amp;$A1310&amp;IF($C1310="","","."&amp;$C1310&amp;"."&amp;$B1310)&amp;IF(INDEX(Variables!$D$5:$D$105,MATCH($A1310,Variables!$A$5:$A$105,0))="","","."&amp;INDEX(Variables!$D$5:$D$105,MATCH($A1310,Variables!$A$5:$A$105,0)))&amp;"."&amp;AE$5</f>
        <v/>
      </c>
      <c r="AF1310" s="44">
        <f>SUM(AF1365:AF1372)</f>
        <v/>
      </c>
      <c r="AG1310" s="45">
        <f>SUM(AG1365:AG1372)</f>
        <v/>
      </c>
      <c r="AH1310" s="45">
        <f>SUM(AH1365:AH1372)</f>
        <v/>
      </c>
      <c r="AI1310" s="45">
        <f>SUM(AI1365:AI1372)</f>
        <v/>
      </c>
      <c r="AJ1310" s="45">
        <f>SUM(AJ1365:AJ1372)</f>
        <v/>
      </c>
      <c r="AK1310" s="45">
        <f>SUM(AK1365:AK1372)</f>
        <v/>
      </c>
      <c r="AL1310" s="45">
        <f>SUM(AL1365:AL1372)</f>
        <v/>
      </c>
      <c r="AM1310" s="45">
        <f>SUM(AM1365:AM1372)</f>
        <v/>
      </c>
      <c r="AN1310" s="45">
        <f>SUM(AN1365:AN1372)</f>
        <v/>
      </c>
      <c r="AO1310" s="45">
        <f>SUM(AO1365:AO1372)</f>
        <v/>
      </c>
      <c r="AP1310" s="45">
        <f>SUM(AP1365:AP1372)</f>
        <v/>
      </c>
      <c r="AQ1310" s="45">
        <f>SUM(AQ1365:AQ1372)</f>
        <v/>
      </c>
      <c r="AR1310" s="45">
        <f>SUM(AR1365:AR1372)</f>
        <v/>
      </c>
      <c r="AS1310" s="45">
        <f>SUM(AS1365:AS1372)</f>
        <v/>
      </c>
      <c r="AT1310" s="45">
        <f>SUM(AT1365:AT1372)</f>
        <v/>
      </c>
      <c r="AU1310" s="45">
        <f>SUM(AU1365:AU1372)</f>
        <v/>
      </c>
      <c r="AV1310" s="45">
        <f>SUM(AV1365:AV1372)</f>
        <v/>
      </c>
      <c r="AW1310" s="45">
        <f>SUM(AW1365:AW1372)</f>
        <v/>
      </c>
      <c r="AX1310" s="45">
        <f>SUM(AX1365:AX1372)</f>
        <v/>
      </c>
    </row>
    <row r="1311" hidden="1" outlineLevel="2">
      <c r="A1311" s="5" t="inlineStr">
        <is>
          <t>ctxnew</t>
        </is>
      </c>
      <c r="B1311" s="5" t="inlineStr">
        <is>
          <t>coa</t>
        </is>
      </c>
      <c r="C1311" s="5" t="inlineStr">
        <is>
          <t>cem</t>
        </is>
      </c>
      <c r="D1311" s="40">
        <f>INDEX(Inputs!$T$5:$T$132,MATCH($B1311&amp;"|"&amp;$C1311,Inputs!$A$5:$A$132,0))</f>
        <v/>
      </c>
      <c r="E1311" s="40">
        <f>INDEX(Inputs!$J$5:$J$132,MATCH($B1311&amp;"|"&amp;$C1311,Inputs!$A$5:$A$132,0))</f>
        <v/>
      </c>
      <c r="F1311" s="40">
        <f>INDEX(Inputs!$K$5:$K$132,MATCH($B1311&amp;"|"&amp;$C1311,Inputs!$A$5:$A$132,0))</f>
        <v/>
      </c>
      <c r="G1311" s="39" t="n"/>
      <c r="H1311" s="5">
        <f>INDEX(Variables!$B$5:$B$105,MATCH($A1311,Variables!$A$5:$A$105,0))&amp;IF($C1311="",""," | "&amp;INDEX(Mapping!$B$5:$B$26,MATCH($C1311,Mapping!$A$5:$A$26,0))&amp;" | "&amp;INDEX(Mapping!$B$30:$B$41,MATCH($B1311,Mapping!$A$30:$A$41,0)))</f>
        <v/>
      </c>
      <c r="I1311" s="5">
        <f>INDEX(Variables!$C$5:$C$105,MATCH($A1311,Variables!$A$5:$A$105,0))</f>
        <v/>
      </c>
      <c r="J1311" s="5">
        <f>INDEX(Variables!$E$5:$E$105,MATCH($A1311,Variables!$A$5:$A$105,0))</f>
        <v/>
      </c>
      <c r="K1311" s="25">
        <f>LOWER(Settings!$C$4)&amp;".mit."&amp;$A1311&amp;IF($C1311="","","."&amp;$C1311&amp;"."&amp;$B1311)&amp;IF(INDEX(Variables!$D$5:$D$105,MATCH($A1311,Variables!$A$5:$A$105,0))="","","."&amp;INDEX(Variables!$D$5:$D$105,MATCH($A1311,Variables!$A$5:$A$105,0)))&amp;"."&amp;K$5</f>
        <v/>
      </c>
      <c r="L1311" s="41">
        <f>L$12*$D1311*INDEX(L$21:L$28,$E1311)*INDEX(L$30:L$46,$F1311)*(1-INDEX(L$117:L$133,$F1311))</f>
        <v/>
      </c>
      <c r="M1311" s="40">
        <f>M$12*$D1311*INDEX(M$21:M$28,$E1311)*INDEX(M$30:M$46,$F1311)*(1-INDEX(M$117:M$133,$F1311))</f>
        <v/>
      </c>
      <c r="N1311" s="40">
        <f>N$12*$D1311*INDEX(N$21:N$28,$E1311)*INDEX(N$30:N$46,$F1311)*(1-INDEX(N$117:N$133,$F1311))</f>
        <v/>
      </c>
      <c r="O1311" s="40">
        <f>O$12*$D1311*INDEX(O$21:O$28,$E1311)*INDEX(O$30:O$46,$F1311)*(1-INDEX(O$117:O$133,$F1311))</f>
        <v/>
      </c>
      <c r="P1311" s="40">
        <f>P$12*$D1311*INDEX(P$21:P$28,$E1311)*INDEX(P$30:P$46,$F1311)*(1-INDEX(P$117:P$133,$F1311))</f>
        <v/>
      </c>
      <c r="Q1311" s="40">
        <f>Q$12*$D1311*INDEX(Q$21:Q$28,$E1311)*INDEX(Q$30:Q$46,$F1311)*(1-INDEX(Q$117:Q$133,$F1311))</f>
        <v/>
      </c>
      <c r="R1311" s="40">
        <f>R$12*$D1311*INDEX(R$21:R$28,$E1311)*INDEX(R$30:R$46,$F1311)*(1-INDEX(R$117:R$133,$F1311))</f>
        <v/>
      </c>
      <c r="S1311" s="40">
        <f>S$12*$D1311*INDEX(S$21:S$28,$E1311)*INDEX(S$30:S$46,$F1311)*(1-INDEX(S$117:S$133,$F1311))</f>
        <v/>
      </c>
      <c r="T1311" s="40">
        <f>T$12*$D1311*INDEX(T$21:T$28,$E1311)*INDEX(T$30:T$46,$F1311)*(1-INDEX(T$117:T$133,$F1311))</f>
        <v/>
      </c>
      <c r="U1311" s="40">
        <f>U$12*$D1311*INDEX(U$21:U$28,$E1311)*INDEX(U$30:U$46,$F1311)*(1-INDEX(U$117:U$133,$F1311))</f>
        <v/>
      </c>
      <c r="V1311" s="40">
        <f>V$12*$D1311*INDEX(V$21:V$28,$E1311)*INDEX(V$30:V$46,$F1311)*(1-INDEX(V$117:V$133,$F1311))</f>
        <v/>
      </c>
      <c r="W1311" s="40">
        <f>W$12*$D1311*INDEX(W$21:W$28,$E1311)*INDEX(W$30:W$46,$F1311)*(1-INDEX(W$117:W$133,$F1311))</f>
        <v/>
      </c>
      <c r="X1311" s="40">
        <f>X$12*$D1311*INDEX(X$21:X$28,$E1311)*INDEX(X$30:X$46,$F1311)*(1-INDEX(X$117:X$133,$F1311))</f>
        <v/>
      </c>
      <c r="Y1311" s="40">
        <f>Y$12*$D1311*INDEX(Y$21:Y$28,$E1311)*INDEX(Y$30:Y$46,$F1311)*(1-INDEX(Y$117:Y$133,$F1311))</f>
        <v/>
      </c>
      <c r="Z1311" s="40">
        <f>Z$12*$D1311*INDEX(Z$21:Z$28,$E1311)*INDEX(Z$30:Z$46,$F1311)*(1-INDEX(Z$117:Z$133,$F1311))</f>
        <v/>
      </c>
      <c r="AA1311" s="40">
        <f>AA$12*$D1311*INDEX(AA$21:AA$28,$E1311)*INDEX(AA$30:AA$46,$F1311)*(1-INDEX(AA$117:AA$133,$F1311))</f>
        <v/>
      </c>
      <c r="AB1311" s="40">
        <f>AB$12*$D1311*INDEX(AB$21:AB$28,$E1311)*INDEX(AB$30:AB$46,$F1311)*(1-INDEX(AB$117:AB$133,$F1311))</f>
        <v/>
      </c>
      <c r="AC1311" s="40">
        <f>AC$12*$D1311*INDEX(AC$21:AC$28,$E1311)*INDEX(AC$30:AC$46,$F1311)*(1-INDEX(AC$117:AC$133,$F1311))</f>
        <v/>
      </c>
      <c r="AD1311" s="42">
        <f>CARBONTAX(AD$12,$D1311,INDEX(AD$21:AD$28,$E1311),INDEX(AD$30:AD$46,$F1311),INDEX(AD$117:AD$133,$F1311))</f>
        <v/>
      </c>
      <c r="AE1311" s="25">
        <f>LOWER(Settings!$C$4)&amp;".mit."&amp;$A1311&amp;IF($C1311="","","."&amp;$C1311&amp;"."&amp;$B1311)&amp;IF(INDEX(Variables!$D$5:$D$105,MATCH($A1311,Variables!$A$5:$A$105,0))="","","."&amp;INDEX(Variables!$D$5:$D$105,MATCH($A1311,Variables!$A$5:$A$105,0)))&amp;"."&amp;AE$5</f>
        <v/>
      </c>
      <c r="AF1311" s="41">
        <f>AF$12*$D1311*INDEX(AF$21:AF$28,$E1311)*INDEX(AF$30:AF$46,$F1311)*(1-INDEX(AF$117:AF$133,$F1311))</f>
        <v/>
      </c>
      <c r="AG1311" s="40">
        <f>AG$12*$D1311*INDEX(AG$21:AG$28,$E1311)*INDEX(AG$30:AG$46,$F1311)*(1-INDEX(AG$117:AG$133,$F1311))</f>
        <v/>
      </c>
      <c r="AH1311" s="40">
        <f>AH$12*$D1311*INDEX(AH$21:AH$28,$E1311)*INDEX(AH$30:AH$46,$F1311)*(1-INDEX(AH$117:AH$133,$F1311))</f>
        <v/>
      </c>
      <c r="AI1311" s="40">
        <f>AI$12*$D1311*INDEX(AI$21:AI$28,$E1311)*INDEX(AI$30:AI$46,$F1311)*(1-INDEX(AI$117:AI$133,$F1311))</f>
        <v/>
      </c>
      <c r="AJ1311" s="40">
        <f>AJ$12*$D1311*INDEX(AJ$21:AJ$28,$E1311)*INDEX(AJ$30:AJ$46,$F1311)*(1-INDEX(AJ$117:AJ$133,$F1311))</f>
        <v/>
      </c>
      <c r="AK1311" s="40">
        <f>AK$12*$D1311*INDEX(AK$21:AK$28,$E1311)*INDEX(AK$30:AK$46,$F1311)*(1-INDEX(AK$117:AK$133,$F1311))</f>
        <v/>
      </c>
      <c r="AL1311" s="40">
        <f>AL$12*$D1311*INDEX(AL$21:AL$28,$E1311)*INDEX(AL$30:AL$46,$F1311)*(1-INDEX(AL$117:AL$133,$F1311))</f>
        <v/>
      </c>
      <c r="AM1311" s="40">
        <f>AM$12*$D1311*INDEX(AM$21:AM$28,$E1311)*INDEX(AM$30:AM$46,$F1311)*(1-INDEX(AM$117:AM$133,$F1311))</f>
        <v/>
      </c>
      <c r="AN1311" s="40">
        <f>AN$12*$D1311*INDEX(AN$21:AN$28,$E1311)*INDEX(AN$30:AN$46,$F1311)*(1-INDEX(AN$117:AN$133,$F1311))</f>
        <v/>
      </c>
      <c r="AO1311" s="40">
        <f>AO$12*$D1311*INDEX(AO$21:AO$28,$E1311)*INDEX(AO$30:AO$46,$F1311)*(1-INDEX(AO$117:AO$133,$F1311))</f>
        <v/>
      </c>
      <c r="AP1311" s="40">
        <f>AP$12*$D1311*INDEX(AP$21:AP$28,$E1311)*INDEX(AP$30:AP$46,$F1311)*(1-INDEX(AP$117:AP$133,$F1311))</f>
        <v/>
      </c>
      <c r="AQ1311" s="40">
        <f>AQ$12*$D1311*INDEX(AQ$21:AQ$28,$E1311)*INDEX(AQ$30:AQ$46,$F1311)*(1-INDEX(AQ$117:AQ$133,$F1311))</f>
        <v/>
      </c>
      <c r="AR1311" s="40">
        <f>AR$12*$D1311*INDEX(AR$21:AR$28,$E1311)*INDEX(AR$30:AR$46,$F1311)*(1-INDEX(AR$117:AR$133,$F1311))</f>
        <v/>
      </c>
      <c r="AS1311" s="40">
        <f>AS$12*$D1311*INDEX(AS$21:AS$28,$E1311)*INDEX(AS$30:AS$46,$F1311)*(1-INDEX(AS$117:AS$133,$F1311))</f>
        <v/>
      </c>
      <c r="AT1311" s="40">
        <f>AT$12*$D1311*INDEX(AT$21:AT$28,$E1311)*INDEX(AT$30:AT$46,$F1311)*(1-INDEX(AT$117:AT$133,$F1311))</f>
        <v/>
      </c>
      <c r="AU1311" s="40">
        <f>AU$12*$D1311*INDEX(AU$21:AU$28,$E1311)*INDEX(AU$30:AU$46,$F1311)*(1-INDEX(AU$117:AU$133,$F1311))</f>
        <v/>
      </c>
      <c r="AV1311" s="40">
        <f>AV$12*$D1311*INDEX(AV$21:AV$28,$E1311)*INDEX(AV$30:AV$46,$F1311)*(1-INDEX(AV$117:AV$133,$F1311))</f>
        <v/>
      </c>
      <c r="AW1311" s="40">
        <f>AW$12*$D1311*INDEX(AW$21:AW$28,$E1311)*INDEX(AW$30:AW$46,$F1311)*(1-INDEX(AW$117:AW$133,$F1311))</f>
        <v/>
      </c>
      <c r="AX1311" s="42">
        <f>CARBONTAX(AX$12,$D1311,INDEX(AX$21:AX$28,$E1311),INDEX(AX$30:AX$46,$F1311),INDEX(AX$117:AX$133,$F1311))</f>
        <v/>
      </c>
    </row>
    <row r="1312" hidden="1" outlineLevel="2">
      <c r="A1312" s="5" t="inlineStr">
        <is>
          <t>ctxnew</t>
        </is>
      </c>
      <c r="B1312" s="5" t="inlineStr">
        <is>
          <t>nga</t>
        </is>
      </c>
      <c r="C1312" s="5" t="inlineStr">
        <is>
          <t>cem</t>
        </is>
      </c>
      <c r="D1312" s="40">
        <f>INDEX(Inputs!$T$5:$T$132,MATCH($B1312&amp;"|"&amp;$C1312,Inputs!$A$5:$A$132,0))</f>
        <v/>
      </c>
      <c r="E1312" s="40">
        <f>INDEX(Inputs!$J$5:$J$132,MATCH($B1312&amp;"|"&amp;$C1312,Inputs!$A$5:$A$132,0))</f>
        <v/>
      </c>
      <c r="F1312" s="40">
        <f>INDEX(Inputs!$K$5:$K$132,MATCH($B1312&amp;"|"&amp;$C1312,Inputs!$A$5:$A$132,0))</f>
        <v/>
      </c>
      <c r="G1312" s="39" t="n"/>
      <c r="H1312" s="5">
        <f>INDEX(Variables!$B$5:$B$105,MATCH($A1312,Variables!$A$5:$A$105,0))&amp;IF($C1312="",""," | "&amp;INDEX(Mapping!$B$5:$B$26,MATCH($C1312,Mapping!$A$5:$A$26,0))&amp;" | "&amp;INDEX(Mapping!$B$30:$B$41,MATCH($B1312,Mapping!$A$30:$A$41,0)))</f>
        <v/>
      </c>
      <c r="I1312" s="5">
        <f>INDEX(Variables!$C$5:$C$105,MATCH($A1312,Variables!$A$5:$A$105,0))</f>
        <v/>
      </c>
      <c r="J1312" s="5">
        <f>INDEX(Variables!$E$5:$E$105,MATCH($A1312,Variables!$A$5:$A$105,0))</f>
        <v/>
      </c>
      <c r="K1312" s="25">
        <f>LOWER(Settings!$C$4)&amp;".mit."&amp;$A1312&amp;IF($C1312="","","."&amp;$C1312&amp;"."&amp;$B1312)&amp;IF(INDEX(Variables!$D$5:$D$105,MATCH($A1312,Variables!$A$5:$A$105,0))="","","."&amp;INDEX(Variables!$D$5:$D$105,MATCH($A1312,Variables!$A$5:$A$105,0)))&amp;"."&amp;K$5</f>
        <v/>
      </c>
      <c r="L1312" s="41">
        <f>L$12*$D1312*INDEX(L$21:L$28,$E1312)*INDEX(L$30:L$46,$F1312)*(1-INDEX(L$117:L$133,$F1312))</f>
        <v/>
      </c>
      <c r="M1312" s="40">
        <f>M$12*$D1312*INDEX(M$21:M$28,$E1312)*INDEX(M$30:M$46,$F1312)*(1-INDEX(M$117:M$133,$F1312))</f>
        <v/>
      </c>
      <c r="N1312" s="40">
        <f>N$12*$D1312*INDEX(N$21:N$28,$E1312)*INDEX(N$30:N$46,$F1312)*(1-INDEX(N$117:N$133,$F1312))</f>
        <v/>
      </c>
      <c r="O1312" s="40">
        <f>O$12*$D1312*INDEX(O$21:O$28,$E1312)*INDEX(O$30:O$46,$F1312)*(1-INDEX(O$117:O$133,$F1312))</f>
        <v/>
      </c>
      <c r="P1312" s="40">
        <f>P$12*$D1312*INDEX(P$21:P$28,$E1312)*INDEX(P$30:P$46,$F1312)*(1-INDEX(P$117:P$133,$F1312))</f>
        <v/>
      </c>
      <c r="Q1312" s="40">
        <f>Q$12*$D1312*INDEX(Q$21:Q$28,$E1312)*INDEX(Q$30:Q$46,$F1312)*(1-INDEX(Q$117:Q$133,$F1312))</f>
        <v/>
      </c>
      <c r="R1312" s="40">
        <f>R$12*$D1312*INDEX(R$21:R$28,$E1312)*INDEX(R$30:R$46,$F1312)*(1-INDEX(R$117:R$133,$F1312))</f>
        <v/>
      </c>
      <c r="S1312" s="40">
        <f>S$12*$D1312*INDEX(S$21:S$28,$E1312)*INDEX(S$30:S$46,$F1312)*(1-INDEX(S$117:S$133,$F1312))</f>
        <v/>
      </c>
      <c r="T1312" s="40">
        <f>T$12*$D1312*INDEX(T$21:T$28,$E1312)*INDEX(T$30:T$46,$F1312)*(1-INDEX(T$117:T$133,$F1312))</f>
        <v/>
      </c>
      <c r="U1312" s="40">
        <f>U$12*$D1312*INDEX(U$21:U$28,$E1312)*INDEX(U$30:U$46,$F1312)*(1-INDEX(U$117:U$133,$F1312))</f>
        <v/>
      </c>
      <c r="V1312" s="40">
        <f>V$12*$D1312*INDEX(V$21:V$28,$E1312)*INDEX(V$30:V$46,$F1312)*(1-INDEX(V$117:V$133,$F1312))</f>
        <v/>
      </c>
      <c r="W1312" s="40">
        <f>W$12*$D1312*INDEX(W$21:W$28,$E1312)*INDEX(W$30:W$46,$F1312)*(1-INDEX(W$117:W$133,$F1312))</f>
        <v/>
      </c>
      <c r="X1312" s="40">
        <f>X$12*$D1312*INDEX(X$21:X$28,$E1312)*INDEX(X$30:X$46,$F1312)*(1-INDEX(X$117:X$133,$F1312))</f>
        <v/>
      </c>
      <c r="Y1312" s="40">
        <f>Y$12*$D1312*INDEX(Y$21:Y$28,$E1312)*INDEX(Y$30:Y$46,$F1312)*(1-INDEX(Y$117:Y$133,$F1312))</f>
        <v/>
      </c>
      <c r="Z1312" s="40">
        <f>Z$12*$D1312*INDEX(Z$21:Z$28,$E1312)*INDEX(Z$30:Z$46,$F1312)*(1-INDEX(Z$117:Z$133,$F1312))</f>
        <v/>
      </c>
      <c r="AA1312" s="40">
        <f>AA$12*$D1312*INDEX(AA$21:AA$28,$E1312)*INDEX(AA$30:AA$46,$F1312)*(1-INDEX(AA$117:AA$133,$F1312))</f>
        <v/>
      </c>
      <c r="AB1312" s="40">
        <f>AB$12*$D1312*INDEX(AB$21:AB$28,$E1312)*INDEX(AB$30:AB$46,$F1312)*(1-INDEX(AB$117:AB$133,$F1312))</f>
        <v/>
      </c>
      <c r="AC1312" s="40">
        <f>AC$12*$D1312*INDEX(AC$21:AC$28,$E1312)*INDEX(AC$30:AC$46,$F1312)*(1-INDEX(AC$117:AC$133,$F1312))</f>
        <v/>
      </c>
      <c r="AD1312" s="42">
        <f>CARBONTAX(AD$12,$D1312,INDEX(AD$21:AD$28,$E1312),INDEX(AD$30:AD$46,$F1312),INDEX(AD$117:AD$133,$F1312))</f>
        <v/>
      </c>
      <c r="AE1312" s="25">
        <f>LOWER(Settings!$C$4)&amp;".mit."&amp;$A1312&amp;IF($C1312="","","."&amp;$C1312&amp;"."&amp;$B1312)&amp;IF(INDEX(Variables!$D$5:$D$105,MATCH($A1312,Variables!$A$5:$A$105,0))="","","."&amp;INDEX(Variables!$D$5:$D$105,MATCH($A1312,Variables!$A$5:$A$105,0)))&amp;"."&amp;AE$5</f>
        <v/>
      </c>
      <c r="AF1312" s="41">
        <f>AF$12*$D1312*INDEX(AF$21:AF$28,$E1312)*INDEX(AF$30:AF$46,$F1312)*(1-INDEX(AF$117:AF$133,$F1312))</f>
        <v/>
      </c>
      <c r="AG1312" s="40">
        <f>AG$12*$D1312*INDEX(AG$21:AG$28,$E1312)*INDEX(AG$30:AG$46,$F1312)*(1-INDEX(AG$117:AG$133,$F1312))</f>
        <v/>
      </c>
      <c r="AH1312" s="40">
        <f>AH$12*$D1312*INDEX(AH$21:AH$28,$E1312)*INDEX(AH$30:AH$46,$F1312)*(1-INDEX(AH$117:AH$133,$F1312))</f>
        <v/>
      </c>
      <c r="AI1312" s="40">
        <f>AI$12*$D1312*INDEX(AI$21:AI$28,$E1312)*INDEX(AI$30:AI$46,$F1312)*(1-INDEX(AI$117:AI$133,$F1312))</f>
        <v/>
      </c>
      <c r="AJ1312" s="40">
        <f>AJ$12*$D1312*INDEX(AJ$21:AJ$28,$E1312)*INDEX(AJ$30:AJ$46,$F1312)*(1-INDEX(AJ$117:AJ$133,$F1312))</f>
        <v/>
      </c>
      <c r="AK1312" s="40">
        <f>AK$12*$D1312*INDEX(AK$21:AK$28,$E1312)*INDEX(AK$30:AK$46,$F1312)*(1-INDEX(AK$117:AK$133,$F1312))</f>
        <v/>
      </c>
      <c r="AL1312" s="40">
        <f>AL$12*$D1312*INDEX(AL$21:AL$28,$E1312)*INDEX(AL$30:AL$46,$F1312)*(1-INDEX(AL$117:AL$133,$F1312))</f>
        <v/>
      </c>
      <c r="AM1312" s="40">
        <f>AM$12*$D1312*INDEX(AM$21:AM$28,$E1312)*INDEX(AM$30:AM$46,$F1312)*(1-INDEX(AM$117:AM$133,$F1312))</f>
        <v/>
      </c>
      <c r="AN1312" s="40">
        <f>AN$12*$D1312*INDEX(AN$21:AN$28,$E1312)*INDEX(AN$30:AN$46,$F1312)*(1-INDEX(AN$117:AN$133,$F1312))</f>
        <v/>
      </c>
      <c r="AO1312" s="40">
        <f>AO$12*$D1312*INDEX(AO$21:AO$28,$E1312)*INDEX(AO$30:AO$46,$F1312)*(1-INDEX(AO$117:AO$133,$F1312))</f>
        <v/>
      </c>
      <c r="AP1312" s="40">
        <f>AP$12*$D1312*INDEX(AP$21:AP$28,$E1312)*INDEX(AP$30:AP$46,$F1312)*(1-INDEX(AP$117:AP$133,$F1312))</f>
        <v/>
      </c>
      <c r="AQ1312" s="40">
        <f>AQ$12*$D1312*INDEX(AQ$21:AQ$28,$E1312)*INDEX(AQ$30:AQ$46,$F1312)*(1-INDEX(AQ$117:AQ$133,$F1312))</f>
        <v/>
      </c>
      <c r="AR1312" s="40">
        <f>AR$12*$D1312*INDEX(AR$21:AR$28,$E1312)*INDEX(AR$30:AR$46,$F1312)*(1-INDEX(AR$117:AR$133,$F1312))</f>
        <v/>
      </c>
      <c r="AS1312" s="40">
        <f>AS$12*$D1312*INDEX(AS$21:AS$28,$E1312)*INDEX(AS$30:AS$46,$F1312)*(1-INDEX(AS$117:AS$133,$F1312))</f>
        <v/>
      </c>
      <c r="AT1312" s="40">
        <f>AT$12*$D1312*INDEX(AT$21:AT$28,$E1312)*INDEX(AT$30:AT$46,$F1312)*(1-INDEX(AT$117:AT$133,$F1312))</f>
        <v/>
      </c>
      <c r="AU1312" s="40">
        <f>AU$12*$D1312*INDEX(AU$21:AU$28,$E1312)*INDEX(AU$30:AU$46,$F1312)*(1-INDEX(AU$117:AU$133,$F1312))</f>
        <v/>
      </c>
      <c r="AV1312" s="40">
        <f>AV$12*$D1312*INDEX(AV$21:AV$28,$E1312)*INDEX(AV$30:AV$46,$F1312)*(1-INDEX(AV$117:AV$133,$F1312))</f>
        <v/>
      </c>
      <c r="AW1312" s="40">
        <f>AW$12*$D1312*INDEX(AW$21:AW$28,$E1312)*INDEX(AW$30:AW$46,$F1312)*(1-INDEX(AW$117:AW$133,$F1312))</f>
        <v/>
      </c>
      <c r="AX1312" s="42">
        <f>CARBONTAX(AX$12,$D1312,INDEX(AX$21:AX$28,$E1312),INDEX(AX$30:AX$46,$F1312),INDEX(AX$117:AX$133,$F1312))</f>
        <v/>
      </c>
    </row>
    <row r="1313" hidden="1" outlineLevel="2">
      <c r="A1313" s="5" t="inlineStr">
        <is>
          <t>ctxnew</t>
        </is>
      </c>
      <c r="B1313" s="5" t="inlineStr">
        <is>
          <t>gso</t>
        </is>
      </c>
      <c r="C1313" s="5" t="inlineStr">
        <is>
          <t>cem</t>
        </is>
      </c>
      <c r="D1313" s="40">
        <f>INDEX(Inputs!$T$5:$T$132,MATCH($B1313&amp;"|"&amp;$C1313,Inputs!$A$5:$A$132,0))</f>
        <v/>
      </c>
      <c r="E1313" s="40">
        <f>INDEX(Inputs!$J$5:$J$132,MATCH($B1313&amp;"|"&amp;$C1313,Inputs!$A$5:$A$132,0))</f>
        <v/>
      </c>
      <c r="F1313" s="40">
        <f>INDEX(Inputs!$K$5:$K$132,MATCH($B1313&amp;"|"&amp;$C1313,Inputs!$A$5:$A$132,0))</f>
        <v/>
      </c>
      <c r="G1313" s="39" t="n"/>
      <c r="H1313" s="5">
        <f>INDEX(Variables!$B$5:$B$105,MATCH($A1313,Variables!$A$5:$A$105,0))&amp;IF($C1313="",""," | "&amp;INDEX(Mapping!$B$5:$B$26,MATCH($C1313,Mapping!$A$5:$A$26,0))&amp;" | "&amp;INDEX(Mapping!$B$30:$B$41,MATCH($B1313,Mapping!$A$30:$A$41,0)))</f>
        <v/>
      </c>
      <c r="I1313" s="5">
        <f>INDEX(Variables!$C$5:$C$105,MATCH($A1313,Variables!$A$5:$A$105,0))</f>
        <v/>
      </c>
      <c r="J1313" s="5">
        <f>INDEX(Variables!$E$5:$E$105,MATCH($A1313,Variables!$A$5:$A$105,0))</f>
        <v/>
      </c>
      <c r="K1313" s="25">
        <f>LOWER(Settings!$C$4)&amp;".mit."&amp;$A1313&amp;IF($C1313="","","."&amp;$C1313&amp;"."&amp;$B1313)&amp;IF(INDEX(Variables!$D$5:$D$105,MATCH($A1313,Variables!$A$5:$A$105,0))="","","."&amp;INDEX(Variables!$D$5:$D$105,MATCH($A1313,Variables!$A$5:$A$105,0)))&amp;"."&amp;K$5</f>
        <v/>
      </c>
      <c r="L1313" s="41">
        <f>L$12*$D1313*INDEX(L$21:L$28,$E1313)*INDEX(L$30:L$46,$F1313)*(1-INDEX(L$117:L$133,$F1313))</f>
        <v/>
      </c>
      <c r="M1313" s="40">
        <f>M$12*$D1313*INDEX(M$21:M$28,$E1313)*INDEX(M$30:M$46,$F1313)*(1-INDEX(M$117:M$133,$F1313))</f>
        <v/>
      </c>
      <c r="N1313" s="40">
        <f>N$12*$D1313*INDEX(N$21:N$28,$E1313)*INDEX(N$30:N$46,$F1313)*(1-INDEX(N$117:N$133,$F1313))</f>
        <v/>
      </c>
      <c r="O1313" s="40">
        <f>O$12*$D1313*INDEX(O$21:O$28,$E1313)*INDEX(O$30:O$46,$F1313)*(1-INDEX(O$117:O$133,$F1313))</f>
        <v/>
      </c>
      <c r="P1313" s="40">
        <f>P$12*$D1313*INDEX(P$21:P$28,$E1313)*INDEX(P$30:P$46,$F1313)*(1-INDEX(P$117:P$133,$F1313))</f>
        <v/>
      </c>
      <c r="Q1313" s="40">
        <f>Q$12*$D1313*INDEX(Q$21:Q$28,$E1313)*INDEX(Q$30:Q$46,$F1313)*(1-INDEX(Q$117:Q$133,$F1313))</f>
        <v/>
      </c>
      <c r="R1313" s="40">
        <f>R$12*$D1313*INDEX(R$21:R$28,$E1313)*INDEX(R$30:R$46,$F1313)*(1-INDEX(R$117:R$133,$F1313))</f>
        <v/>
      </c>
      <c r="S1313" s="40">
        <f>S$12*$D1313*INDEX(S$21:S$28,$E1313)*INDEX(S$30:S$46,$F1313)*(1-INDEX(S$117:S$133,$F1313))</f>
        <v/>
      </c>
      <c r="T1313" s="40">
        <f>T$12*$D1313*INDEX(T$21:T$28,$E1313)*INDEX(T$30:T$46,$F1313)*(1-INDEX(T$117:T$133,$F1313))</f>
        <v/>
      </c>
      <c r="U1313" s="40">
        <f>U$12*$D1313*INDEX(U$21:U$28,$E1313)*INDEX(U$30:U$46,$F1313)*(1-INDEX(U$117:U$133,$F1313))</f>
        <v/>
      </c>
      <c r="V1313" s="40">
        <f>V$12*$D1313*INDEX(V$21:V$28,$E1313)*INDEX(V$30:V$46,$F1313)*(1-INDEX(V$117:V$133,$F1313))</f>
        <v/>
      </c>
      <c r="W1313" s="40">
        <f>W$12*$D1313*INDEX(W$21:W$28,$E1313)*INDEX(W$30:W$46,$F1313)*(1-INDEX(W$117:W$133,$F1313))</f>
        <v/>
      </c>
      <c r="X1313" s="40">
        <f>X$12*$D1313*INDEX(X$21:X$28,$E1313)*INDEX(X$30:X$46,$F1313)*(1-INDEX(X$117:X$133,$F1313))</f>
        <v/>
      </c>
      <c r="Y1313" s="40">
        <f>Y$12*$D1313*INDEX(Y$21:Y$28,$E1313)*INDEX(Y$30:Y$46,$F1313)*(1-INDEX(Y$117:Y$133,$F1313))</f>
        <v/>
      </c>
      <c r="Z1313" s="40">
        <f>Z$12*$D1313*INDEX(Z$21:Z$28,$E1313)*INDEX(Z$30:Z$46,$F1313)*(1-INDEX(Z$117:Z$133,$F1313))</f>
        <v/>
      </c>
      <c r="AA1313" s="40">
        <f>AA$12*$D1313*INDEX(AA$21:AA$28,$E1313)*INDEX(AA$30:AA$46,$F1313)*(1-INDEX(AA$117:AA$133,$F1313))</f>
        <v/>
      </c>
      <c r="AB1313" s="40">
        <f>AB$12*$D1313*INDEX(AB$21:AB$28,$E1313)*INDEX(AB$30:AB$46,$F1313)*(1-INDEX(AB$117:AB$133,$F1313))</f>
        <v/>
      </c>
      <c r="AC1313" s="40">
        <f>AC$12*$D1313*INDEX(AC$21:AC$28,$E1313)*INDEX(AC$30:AC$46,$F1313)*(1-INDEX(AC$117:AC$133,$F1313))</f>
        <v/>
      </c>
      <c r="AD1313" s="42">
        <f>CARBONTAX(AD$12,$D1313,INDEX(AD$21:AD$28,$E1313),INDEX(AD$30:AD$46,$F1313),INDEX(AD$117:AD$133,$F1313))</f>
        <v/>
      </c>
      <c r="AE1313" s="25">
        <f>LOWER(Settings!$C$4)&amp;".mit."&amp;$A1313&amp;IF($C1313="","","."&amp;$C1313&amp;"."&amp;$B1313)&amp;IF(INDEX(Variables!$D$5:$D$105,MATCH($A1313,Variables!$A$5:$A$105,0))="","","."&amp;INDEX(Variables!$D$5:$D$105,MATCH($A1313,Variables!$A$5:$A$105,0)))&amp;"."&amp;AE$5</f>
        <v/>
      </c>
      <c r="AF1313" s="41">
        <f>AF$12*$D1313*INDEX(AF$21:AF$28,$E1313)*INDEX(AF$30:AF$46,$F1313)*(1-INDEX(AF$117:AF$133,$F1313))</f>
        <v/>
      </c>
      <c r="AG1313" s="40">
        <f>AG$12*$D1313*INDEX(AG$21:AG$28,$E1313)*INDEX(AG$30:AG$46,$F1313)*(1-INDEX(AG$117:AG$133,$F1313))</f>
        <v/>
      </c>
      <c r="AH1313" s="40">
        <f>AH$12*$D1313*INDEX(AH$21:AH$28,$E1313)*INDEX(AH$30:AH$46,$F1313)*(1-INDEX(AH$117:AH$133,$F1313))</f>
        <v/>
      </c>
      <c r="AI1313" s="40">
        <f>AI$12*$D1313*INDEX(AI$21:AI$28,$E1313)*INDEX(AI$30:AI$46,$F1313)*(1-INDEX(AI$117:AI$133,$F1313))</f>
        <v/>
      </c>
      <c r="AJ1313" s="40">
        <f>AJ$12*$D1313*INDEX(AJ$21:AJ$28,$E1313)*INDEX(AJ$30:AJ$46,$F1313)*(1-INDEX(AJ$117:AJ$133,$F1313))</f>
        <v/>
      </c>
      <c r="AK1313" s="40">
        <f>AK$12*$D1313*INDEX(AK$21:AK$28,$E1313)*INDEX(AK$30:AK$46,$F1313)*(1-INDEX(AK$117:AK$133,$F1313))</f>
        <v/>
      </c>
      <c r="AL1313" s="40">
        <f>AL$12*$D1313*INDEX(AL$21:AL$28,$E1313)*INDEX(AL$30:AL$46,$F1313)*(1-INDEX(AL$117:AL$133,$F1313))</f>
        <v/>
      </c>
      <c r="AM1313" s="40">
        <f>AM$12*$D1313*INDEX(AM$21:AM$28,$E1313)*INDEX(AM$30:AM$46,$F1313)*(1-INDEX(AM$117:AM$133,$F1313))</f>
        <v/>
      </c>
      <c r="AN1313" s="40">
        <f>AN$12*$D1313*INDEX(AN$21:AN$28,$E1313)*INDEX(AN$30:AN$46,$F1313)*(1-INDEX(AN$117:AN$133,$F1313))</f>
        <v/>
      </c>
      <c r="AO1313" s="40">
        <f>AO$12*$D1313*INDEX(AO$21:AO$28,$E1313)*INDEX(AO$30:AO$46,$F1313)*(1-INDEX(AO$117:AO$133,$F1313))</f>
        <v/>
      </c>
      <c r="AP1313" s="40">
        <f>AP$12*$D1313*INDEX(AP$21:AP$28,$E1313)*INDEX(AP$30:AP$46,$F1313)*(1-INDEX(AP$117:AP$133,$F1313))</f>
        <v/>
      </c>
      <c r="AQ1313" s="40">
        <f>AQ$12*$D1313*INDEX(AQ$21:AQ$28,$E1313)*INDEX(AQ$30:AQ$46,$F1313)*(1-INDEX(AQ$117:AQ$133,$F1313))</f>
        <v/>
      </c>
      <c r="AR1313" s="40">
        <f>AR$12*$D1313*INDEX(AR$21:AR$28,$E1313)*INDEX(AR$30:AR$46,$F1313)*(1-INDEX(AR$117:AR$133,$F1313))</f>
        <v/>
      </c>
      <c r="AS1313" s="40">
        <f>AS$12*$D1313*INDEX(AS$21:AS$28,$E1313)*INDEX(AS$30:AS$46,$F1313)*(1-INDEX(AS$117:AS$133,$F1313))</f>
        <v/>
      </c>
      <c r="AT1313" s="40">
        <f>AT$12*$D1313*INDEX(AT$21:AT$28,$E1313)*INDEX(AT$30:AT$46,$F1313)*(1-INDEX(AT$117:AT$133,$F1313))</f>
        <v/>
      </c>
      <c r="AU1313" s="40">
        <f>AU$12*$D1313*INDEX(AU$21:AU$28,$E1313)*INDEX(AU$30:AU$46,$F1313)*(1-INDEX(AU$117:AU$133,$F1313))</f>
        <v/>
      </c>
      <c r="AV1313" s="40">
        <f>AV$12*$D1313*INDEX(AV$21:AV$28,$E1313)*INDEX(AV$30:AV$46,$F1313)*(1-INDEX(AV$117:AV$133,$F1313))</f>
        <v/>
      </c>
      <c r="AW1313" s="40">
        <f>AW$12*$D1313*INDEX(AW$21:AW$28,$E1313)*INDEX(AW$30:AW$46,$F1313)*(1-INDEX(AW$117:AW$133,$F1313))</f>
        <v/>
      </c>
      <c r="AX1313" s="42">
        <f>CARBONTAX(AX$12,$D1313,INDEX(AX$21:AX$28,$E1313),INDEX(AX$30:AX$46,$F1313),INDEX(AX$117:AX$133,$F1313))</f>
        <v/>
      </c>
    </row>
    <row r="1314" hidden="1" outlineLevel="2">
      <c r="A1314" s="5" t="inlineStr">
        <is>
          <t>ctxnew</t>
        </is>
      </c>
      <c r="B1314" s="5" t="inlineStr">
        <is>
          <t>die</t>
        </is>
      </c>
      <c r="C1314" s="5" t="inlineStr">
        <is>
          <t>cem</t>
        </is>
      </c>
      <c r="D1314" s="40">
        <f>INDEX(Inputs!$T$5:$T$132,MATCH($B1314&amp;"|"&amp;$C1314,Inputs!$A$5:$A$132,0))</f>
        <v/>
      </c>
      <c r="E1314" s="40">
        <f>INDEX(Inputs!$J$5:$J$132,MATCH($B1314&amp;"|"&amp;$C1314,Inputs!$A$5:$A$132,0))</f>
        <v/>
      </c>
      <c r="F1314" s="40">
        <f>INDEX(Inputs!$K$5:$K$132,MATCH($B1314&amp;"|"&amp;$C1314,Inputs!$A$5:$A$132,0))</f>
        <v/>
      </c>
      <c r="G1314" s="39" t="n"/>
      <c r="H1314" s="5">
        <f>INDEX(Variables!$B$5:$B$105,MATCH($A1314,Variables!$A$5:$A$105,0))&amp;IF($C1314="",""," | "&amp;INDEX(Mapping!$B$5:$B$26,MATCH($C1314,Mapping!$A$5:$A$26,0))&amp;" | "&amp;INDEX(Mapping!$B$30:$B$41,MATCH($B1314,Mapping!$A$30:$A$41,0)))</f>
        <v/>
      </c>
      <c r="I1314" s="5">
        <f>INDEX(Variables!$C$5:$C$105,MATCH($A1314,Variables!$A$5:$A$105,0))</f>
        <v/>
      </c>
      <c r="J1314" s="5">
        <f>INDEX(Variables!$E$5:$E$105,MATCH($A1314,Variables!$A$5:$A$105,0))</f>
        <v/>
      </c>
      <c r="K1314" s="25">
        <f>LOWER(Settings!$C$4)&amp;".mit."&amp;$A1314&amp;IF($C1314="","","."&amp;$C1314&amp;"."&amp;$B1314)&amp;IF(INDEX(Variables!$D$5:$D$105,MATCH($A1314,Variables!$A$5:$A$105,0))="","","."&amp;INDEX(Variables!$D$5:$D$105,MATCH($A1314,Variables!$A$5:$A$105,0)))&amp;"."&amp;K$5</f>
        <v/>
      </c>
      <c r="L1314" s="41">
        <f>L$12*$D1314*INDEX(L$21:L$28,$E1314)*INDEX(L$30:L$46,$F1314)*(1-INDEX(L$117:L$133,$F1314))</f>
        <v/>
      </c>
      <c r="M1314" s="40">
        <f>M$12*$D1314*INDEX(M$21:M$28,$E1314)*INDEX(M$30:M$46,$F1314)*(1-INDEX(M$117:M$133,$F1314))</f>
        <v/>
      </c>
      <c r="N1314" s="40">
        <f>N$12*$D1314*INDEX(N$21:N$28,$E1314)*INDEX(N$30:N$46,$F1314)*(1-INDEX(N$117:N$133,$F1314))</f>
        <v/>
      </c>
      <c r="O1314" s="40">
        <f>O$12*$D1314*INDEX(O$21:O$28,$E1314)*INDEX(O$30:O$46,$F1314)*(1-INDEX(O$117:O$133,$F1314))</f>
        <v/>
      </c>
      <c r="P1314" s="40">
        <f>P$12*$D1314*INDEX(P$21:P$28,$E1314)*INDEX(P$30:P$46,$F1314)*(1-INDEX(P$117:P$133,$F1314))</f>
        <v/>
      </c>
      <c r="Q1314" s="40">
        <f>Q$12*$D1314*INDEX(Q$21:Q$28,$E1314)*INDEX(Q$30:Q$46,$F1314)*(1-INDEX(Q$117:Q$133,$F1314))</f>
        <v/>
      </c>
      <c r="R1314" s="40">
        <f>R$12*$D1314*INDEX(R$21:R$28,$E1314)*INDEX(R$30:R$46,$F1314)*(1-INDEX(R$117:R$133,$F1314))</f>
        <v/>
      </c>
      <c r="S1314" s="40">
        <f>S$12*$D1314*INDEX(S$21:S$28,$E1314)*INDEX(S$30:S$46,$F1314)*(1-INDEX(S$117:S$133,$F1314))</f>
        <v/>
      </c>
      <c r="T1314" s="40">
        <f>T$12*$D1314*INDEX(T$21:T$28,$E1314)*INDEX(T$30:T$46,$F1314)*(1-INDEX(T$117:T$133,$F1314))</f>
        <v/>
      </c>
      <c r="U1314" s="40">
        <f>U$12*$D1314*INDEX(U$21:U$28,$E1314)*INDEX(U$30:U$46,$F1314)*(1-INDEX(U$117:U$133,$F1314))</f>
        <v/>
      </c>
      <c r="V1314" s="40">
        <f>V$12*$D1314*INDEX(V$21:V$28,$E1314)*INDEX(V$30:V$46,$F1314)*(1-INDEX(V$117:V$133,$F1314))</f>
        <v/>
      </c>
      <c r="W1314" s="40">
        <f>W$12*$D1314*INDEX(W$21:W$28,$E1314)*INDEX(W$30:W$46,$F1314)*(1-INDEX(W$117:W$133,$F1314))</f>
        <v/>
      </c>
      <c r="X1314" s="40">
        <f>X$12*$D1314*INDEX(X$21:X$28,$E1314)*INDEX(X$30:X$46,$F1314)*(1-INDEX(X$117:X$133,$F1314))</f>
        <v/>
      </c>
      <c r="Y1314" s="40">
        <f>Y$12*$D1314*INDEX(Y$21:Y$28,$E1314)*INDEX(Y$30:Y$46,$F1314)*(1-INDEX(Y$117:Y$133,$F1314))</f>
        <v/>
      </c>
      <c r="Z1314" s="40">
        <f>Z$12*$D1314*INDEX(Z$21:Z$28,$E1314)*INDEX(Z$30:Z$46,$F1314)*(1-INDEX(Z$117:Z$133,$F1314))</f>
        <v/>
      </c>
      <c r="AA1314" s="40">
        <f>AA$12*$D1314*INDEX(AA$21:AA$28,$E1314)*INDEX(AA$30:AA$46,$F1314)*(1-INDEX(AA$117:AA$133,$F1314))</f>
        <v/>
      </c>
      <c r="AB1314" s="40">
        <f>AB$12*$D1314*INDEX(AB$21:AB$28,$E1314)*INDEX(AB$30:AB$46,$F1314)*(1-INDEX(AB$117:AB$133,$F1314))</f>
        <v/>
      </c>
      <c r="AC1314" s="40">
        <f>AC$12*$D1314*INDEX(AC$21:AC$28,$E1314)*INDEX(AC$30:AC$46,$F1314)*(1-INDEX(AC$117:AC$133,$F1314))</f>
        <v/>
      </c>
      <c r="AD1314" s="42">
        <f>CARBONTAX(AD$12,$D1314,INDEX(AD$21:AD$28,$E1314),INDEX(AD$30:AD$46,$F1314),INDEX(AD$117:AD$133,$F1314))</f>
        <v/>
      </c>
      <c r="AE1314" s="25">
        <f>LOWER(Settings!$C$4)&amp;".mit."&amp;$A1314&amp;IF($C1314="","","."&amp;$C1314&amp;"."&amp;$B1314)&amp;IF(INDEX(Variables!$D$5:$D$105,MATCH($A1314,Variables!$A$5:$A$105,0))="","","."&amp;INDEX(Variables!$D$5:$D$105,MATCH($A1314,Variables!$A$5:$A$105,0)))&amp;"."&amp;AE$5</f>
        <v/>
      </c>
      <c r="AF1314" s="41">
        <f>AF$12*$D1314*INDEX(AF$21:AF$28,$E1314)*INDEX(AF$30:AF$46,$F1314)*(1-INDEX(AF$117:AF$133,$F1314))</f>
        <v/>
      </c>
      <c r="AG1314" s="40">
        <f>AG$12*$D1314*INDEX(AG$21:AG$28,$E1314)*INDEX(AG$30:AG$46,$F1314)*(1-INDEX(AG$117:AG$133,$F1314))</f>
        <v/>
      </c>
      <c r="AH1314" s="40">
        <f>AH$12*$D1314*INDEX(AH$21:AH$28,$E1314)*INDEX(AH$30:AH$46,$F1314)*(1-INDEX(AH$117:AH$133,$F1314))</f>
        <v/>
      </c>
      <c r="AI1314" s="40">
        <f>AI$12*$D1314*INDEX(AI$21:AI$28,$E1314)*INDEX(AI$30:AI$46,$F1314)*(1-INDEX(AI$117:AI$133,$F1314))</f>
        <v/>
      </c>
      <c r="AJ1314" s="40">
        <f>AJ$12*$D1314*INDEX(AJ$21:AJ$28,$E1314)*INDEX(AJ$30:AJ$46,$F1314)*(1-INDEX(AJ$117:AJ$133,$F1314))</f>
        <v/>
      </c>
      <c r="AK1314" s="40">
        <f>AK$12*$D1314*INDEX(AK$21:AK$28,$E1314)*INDEX(AK$30:AK$46,$F1314)*(1-INDEX(AK$117:AK$133,$F1314))</f>
        <v/>
      </c>
      <c r="AL1314" s="40">
        <f>AL$12*$D1314*INDEX(AL$21:AL$28,$E1314)*INDEX(AL$30:AL$46,$F1314)*(1-INDEX(AL$117:AL$133,$F1314))</f>
        <v/>
      </c>
      <c r="AM1314" s="40">
        <f>AM$12*$D1314*INDEX(AM$21:AM$28,$E1314)*INDEX(AM$30:AM$46,$F1314)*(1-INDEX(AM$117:AM$133,$F1314))</f>
        <v/>
      </c>
      <c r="AN1314" s="40">
        <f>AN$12*$D1314*INDEX(AN$21:AN$28,$E1314)*INDEX(AN$30:AN$46,$F1314)*(1-INDEX(AN$117:AN$133,$F1314))</f>
        <v/>
      </c>
      <c r="AO1314" s="40">
        <f>AO$12*$D1314*INDEX(AO$21:AO$28,$E1314)*INDEX(AO$30:AO$46,$F1314)*(1-INDEX(AO$117:AO$133,$F1314))</f>
        <v/>
      </c>
      <c r="AP1314" s="40">
        <f>AP$12*$D1314*INDEX(AP$21:AP$28,$E1314)*INDEX(AP$30:AP$46,$F1314)*(1-INDEX(AP$117:AP$133,$F1314))</f>
        <v/>
      </c>
      <c r="AQ1314" s="40">
        <f>AQ$12*$D1314*INDEX(AQ$21:AQ$28,$E1314)*INDEX(AQ$30:AQ$46,$F1314)*(1-INDEX(AQ$117:AQ$133,$F1314))</f>
        <v/>
      </c>
      <c r="AR1314" s="40">
        <f>AR$12*$D1314*INDEX(AR$21:AR$28,$E1314)*INDEX(AR$30:AR$46,$F1314)*(1-INDEX(AR$117:AR$133,$F1314))</f>
        <v/>
      </c>
      <c r="AS1314" s="40">
        <f>AS$12*$D1314*INDEX(AS$21:AS$28,$E1314)*INDEX(AS$30:AS$46,$F1314)*(1-INDEX(AS$117:AS$133,$F1314))</f>
        <v/>
      </c>
      <c r="AT1314" s="40">
        <f>AT$12*$D1314*INDEX(AT$21:AT$28,$E1314)*INDEX(AT$30:AT$46,$F1314)*(1-INDEX(AT$117:AT$133,$F1314))</f>
        <v/>
      </c>
      <c r="AU1314" s="40">
        <f>AU$12*$D1314*INDEX(AU$21:AU$28,$E1314)*INDEX(AU$30:AU$46,$F1314)*(1-INDEX(AU$117:AU$133,$F1314))</f>
        <v/>
      </c>
      <c r="AV1314" s="40">
        <f>AV$12*$D1314*INDEX(AV$21:AV$28,$E1314)*INDEX(AV$30:AV$46,$F1314)*(1-INDEX(AV$117:AV$133,$F1314))</f>
        <v/>
      </c>
      <c r="AW1314" s="40">
        <f>AW$12*$D1314*INDEX(AW$21:AW$28,$E1314)*INDEX(AW$30:AW$46,$F1314)*(1-INDEX(AW$117:AW$133,$F1314))</f>
        <v/>
      </c>
      <c r="AX1314" s="42">
        <f>CARBONTAX(AX$12,$D1314,INDEX(AX$21:AX$28,$E1314),INDEX(AX$30:AX$46,$F1314),INDEX(AX$117:AX$133,$F1314))</f>
        <v/>
      </c>
    </row>
    <row r="1315" hidden="1" outlineLevel="2">
      <c r="A1315" s="5" t="inlineStr">
        <is>
          <t>ctxnew</t>
        </is>
      </c>
      <c r="B1315" s="5" t="inlineStr">
        <is>
          <t>lpg</t>
        </is>
      </c>
      <c r="C1315" s="5" t="inlineStr">
        <is>
          <t>cem</t>
        </is>
      </c>
      <c r="D1315" s="40">
        <f>INDEX(Inputs!$T$5:$T$132,MATCH($B1315&amp;"|"&amp;$C1315,Inputs!$A$5:$A$132,0))</f>
        <v/>
      </c>
      <c r="E1315" s="40">
        <f>INDEX(Inputs!$J$5:$J$132,MATCH($B1315&amp;"|"&amp;$C1315,Inputs!$A$5:$A$132,0))</f>
        <v/>
      </c>
      <c r="F1315" s="40">
        <f>INDEX(Inputs!$K$5:$K$132,MATCH($B1315&amp;"|"&amp;$C1315,Inputs!$A$5:$A$132,0))</f>
        <v/>
      </c>
      <c r="G1315" s="39" t="n"/>
      <c r="H1315" s="5">
        <f>INDEX(Variables!$B$5:$B$105,MATCH($A1315,Variables!$A$5:$A$105,0))&amp;IF($C1315="",""," | "&amp;INDEX(Mapping!$B$5:$B$26,MATCH($C1315,Mapping!$A$5:$A$26,0))&amp;" | "&amp;INDEX(Mapping!$B$30:$B$41,MATCH($B1315,Mapping!$A$30:$A$41,0)))</f>
        <v/>
      </c>
      <c r="I1315" s="5">
        <f>INDEX(Variables!$C$5:$C$105,MATCH($A1315,Variables!$A$5:$A$105,0))</f>
        <v/>
      </c>
      <c r="J1315" s="5">
        <f>INDEX(Variables!$E$5:$E$105,MATCH($A1315,Variables!$A$5:$A$105,0))</f>
        <v/>
      </c>
      <c r="K1315" s="25">
        <f>LOWER(Settings!$C$4)&amp;".mit."&amp;$A1315&amp;IF($C1315="","","."&amp;$C1315&amp;"."&amp;$B1315)&amp;IF(INDEX(Variables!$D$5:$D$105,MATCH($A1315,Variables!$A$5:$A$105,0))="","","."&amp;INDEX(Variables!$D$5:$D$105,MATCH($A1315,Variables!$A$5:$A$105,0)))&amp;"."&amp;K$5</f>
        <v/>
      </c>
      <c r="L1315" s="41">
        <f>L$12*$D1315*INDEX(L$21:L$28,$E1315)*INDEX(L$30:L$46,$F1315)*(1-INDEX(L$117:L$133,$F1315))</f>
        <v/>
      </c>
      <c r="M1315" s="40">
        <f>M$12*$D1315*INDEX(M$21:M$28,$E1315)*INDEX(M$30:M$46,$F1315)*(1-INDEX(M$117:M$133,$F1315))</f>
        <v/>
      </c>
      <c r="N1315" s="40">
        <f>N$12*$D1315*INDEX(N$21:N$28,$E1315)*INDEX(N$30:N$46,$F1315)*(1-INDEX(N$117:N$133,$F1315))</f>
        <v/>
      </c>
      <c r="O1315" s="40">
        <f>O$12*$D1315*INDEX(O$21:O$28,$E1315)*INDEX(O$30:O$46,$F1315)*(1-INDEX(O$117:O$133,$F1315))</f>
        <v/>
      </c>
      <c r="P1315" s="40">
        <f>P$12*$D1315*INDEX(P$21:P$28,$E1315)*INDEX(P$30:P$46,$F1315)*(1-INDEX(P$117:P$133,$F1315))</f>
        <v/>
      </c>
      <c r="Q1315" s="40">
        <f>Q$12*$D1315*INDEX(Q$21:Q$28,$E1315)*INDEX(Q$30:Q$46,$F1315)*(1-INDEX(Q$117:Q$133,$F1315))</f>
        <v/>
      </c>
      <c r="R1315" s="40">
        <f>R$12*$D1315*INDEX(R$21:R$28,$E1315)*INDEX(R$30:R$46,$F1315)*(1-INDEX(R$117:R$133,$F1315))</f>
        <v/>
      </c>
      <c r="S1315" s="40">
        <f>S$12*$D1315*INDEX(S$21:S$28,$E1315)*INDEX(S$30:S$46,$F1315)*(1-INDEX(S$117:S$133,$F1315))</f>
        <v/>
      </c>
      <c r="T1315" s="40">
        <f>T$12*$D1315*INDEX(T$21:T$28,$E1315)*INDEX(T$30:T$46,$F1315)*(1-INDEX(T$117:T$133,$F1315))</f>
        <v/>
      </c>
      <c r="U1315" s="40">
        <f>U$12*$D1315*INDEX(U$21:U$28,$E1315)*INDEX(U$30:U$46,$F1315)*(1-INDEX(U$117:U$133,$F1315))</f>
        <v/>
      </c>
      <c r="V1315" s="40">
        <f>V$12*$D1315*INDEX(V$21:V$28,$E1315)*INDEX(V$30:V$46,$F1315)*(1-INDEX(V$117:V$133,$F1315))</f>
        <v/>
      </c>
      <c r="W1315" s="40">
        <f>W$12*$D1315*INDEX(W$21:W$28,$E1315)*INDEX(W$30:W$46,$F1315)*(1-INDEX(W$117:W$133,$F1315))</f>
        <v/>
      </c>
      <c r="X1315" s="40">
        <f>X$12*$D1315*INDEX(X$21:X$28,$E1315)*INDEX(X$30:X$46,$F1315)*(1-INDEX(X$117:X$133,$F1315))</f>
        <v/>
      </c>
      <c r="Y1315" s="40">
        <f>Y$12*$D1315*INDEX(Y$21:Y$28,$E1315)*INDEX(Y$30:Y$46,$F1315)*(1-INDEX(Y$117:Y$133,$F1315))</f>
        <v/>
      </c>
      <c r="Z1315" s="40">
        <f>Z$12*$D1315*INDEX(Z$21:Z$28,$E1315)*INDEX(Z$30:Z$46,$F1315)*(1-INDEX(Z$117:Z$133,$F1315))</f>
        <v/>
      </c>
      <c r="AA1315" s="40">
        <f>AA$12*$D1315*INDEX(AA$21:AA$28,$E1315)*INDEX(AA$30:AA$46,$F1315)*(1-INDEX(AA$117:AA$133,$F1315))</f>
        <v/>
      </c>
      <c r="AB1315" s="40">
        <f>AB$12*$D1315*INDEX(AB$21:AB$28,$E1315)*INDEX(AB$30:AB$46,$F1315)*(1-INDEX(AB$117:AB$133,$F1315))</f>
        <v/>
      </c>
      <c r="AC1315" s="40">
        <f>AC$12*$D1315*INDEX(AC$21:AC$28,$E1315)*INDEX(AC$30:AC$46,$F1315)*(1-INDEX(AC$117:AC$133,$F1315))</f>
        <v/>
      </c>
      <c r="AD1315" s="42">
        <f>CARBONTAX(AD$12,$D1315,INDEX(AD$21:AD$28,$E1315),INDEX(AD$30:AD$46,$F1315),INDEX(AD$117:AD$133,$F1315))</f>
        <v/>
      </c>
      <c r="AE1315" s="25">
        <f>LOWER(Settings!$C$4)&amp;".mit."&amp;$A1315&amp;IF($C1315="","","."&amp;$C1315&amp;"."&amp;$B1315)&amp;IF(INDEX(Variables!$D$5:$D$105,MATCH($A1315,Variables!$A$5:$A$105,0))="","","."&amp;INDEX(Variables!$D$5:$D$105,MATCH($A1315,Variables!$A$5:$A$105,0)))&amp;"."&amp;AE$5</f>
        <v/>
      </c>
      <c r="AF1315" s="41">
        <f>AF$12*$D1315*INDEX(AF$21:AF$28,$E1315)*INDEX(AF$30:AF$46,$F1315)*(1-INDEX(AF$117:AF$133,$F1315))</f>
        <v/>
      </c>
      <c r="AG1315" s="40">
        <f>AG$12*$D1315*INDEX(AG$21:AG$28,$E1315)*INDEX(AG$30:AG$46,$F1315)*(1-INDEX(AG$117:AG$133,$F1315))</f>
        <v/>
      </c>
      <c r="AH1315" s="40">
        <f>AH$12*$D1315*INDEX(AH$21:AH$28,$E1315)*INDEX(AH$30:AH$46,$F1315)*(1-INDEX(AH$117:AH$133,$F1315))</f>
        <v/>
      </c>
      <c r="AI1315" s="40">
        <f>AI$12*$D1315*INDEX(AI$21:AI$28,$E1315)*INDEX(AI$30:AI$46,$F1315)*(1-INDEX(AI$117:AI$133,$F1315))</f>
        <v/>
      </c>
      <c r="AJ1315" s="40">
        <f>AJ$12*$D1315*INDEX(AJ$21:AJ$28,$E1315)*INDEX(AJ$30:AJ$46,$F1315)*(1-INDEX(AJ$117:AJ$133,$F1315))</f>
        <v/>
      </c>
      <c r="AK1315" s="40">
        <f>AK$12*$D1315*INDEX(AK$21:AK$28,$E1315)*INDEX(AK$30:AK$46,$F1315)*(1-INDEX(AK$117:AK$133,$F1315))</f>
        <v/>
      </c>
      <c r="AL1315" s="40">
        <f>AL$12*$D1315*INDEX(AL$21:AL$28,$E1315)*INDEX(AL$30:AL$46,$F1315)*(1-INDEX(AL$117:AL$133,$F1315))</f>
        <v/>
      </c>
      <c r="AM1315" s="40">
        <f>AM$12*$D1315*INDEX(AM$21:AM$28,$E1315)*INDEX(AM$30:AM$46,$F1315)*(1-INDEX(AM$117:AM$133,$F1315))</f>
        <v/>
      </c>
      <c r="AN1315" s="40">
        <f>AN$12*$D1315*INDEX(AN$21:AN$28,$E1315)*INDEX(AN$30:AN$46,$F1315)*(1-INDEX(AN$117:AN$133,$F1315))</f>
        <v/>
      </c>
      <c r="AO1315" s="40">
        <f>AO$12*$D1315*INDEX(AO$21:AO$28,$E1315)*INDEX(AO$30:AO$46,$F1315)*(1-INDEX(AO$117:AO$133,$F1315))</f>
        <v/>
      </c>
      <c r="AP1315" s="40">
        <f>AP$12*$D1315*INDEX(AP$21:AP$28,$E1315)*INDEX(AP$30:AP$46,$F1315)*(1-INDEX(AP$117:AP$133,$F1315))</f>
        <v/>
      </c>
      <c r="AQ1315" s="40">
        <f>AQ$12*$D1315*INDEX(AQ$21:AQ$28,$E1315)*INDEX(AQ$30:AQ$46,$F1315)*(1-INDEX(AQ$117:AQ$133,$F1315))</f>
        <v/>
      </c>
      <c r="AR1315" s="40">
        <f>AR$12*$D1315*INDEX(AR$21:AR$28,$E1315)*INDEX(AR$30:AR$46,$F1315)*(1-INDEX(AR$117:AR$133,$F1315))</f>
        <v/>
      </c>
      <c r="AS1315" s="40">
        <f>AS$12*$D1315*INDEX(AS$21:AS$28,$E1315)*INDEX(AS$30:AS$46,$F1315)*(1-INDEX(AS$117:AS$133,$F1315))</f>
        <v/>
      </c>
      <c r="AT1315" s="40">
        <f>AT$12*$D1315*INDEX(AT$21:AT$28,$E1315)*INDEX(AT$30:AT$46,$F1315)*(1-INDEX(AT$117:AT$133,$F1315))</f>
        <v/>
      </c>
      <c r="AU1315" s="40">
        <f>AU$12*$D1315*INDEX(AU$21:AU$28,$E1315)*INDEX(AU$30:AU$46,$F1315)*(1-INDEX(AU$117:AU$133,$F1315))</f>
        <v/>
      </c>
      <c r="AV1315" s="40">
        <f>AV$12*$D1315*INDEX(AV$21:AV$28,$E1315)*INDEX(AV$30:AV$46,$F1315)*(1-INDEX(AV$117:AV$133,$F1315))</f>
        <v/>
      </c>
      <c r="AW1315" s="40">
        <f>AW$12*$D1315*INDEX(AW$21:AW$28,$E1315)*INDEX(AW$30:AW$46,$F1315)*(1-INDEX(AW$117:AW$133,$F1315))</f>
        <v/>
      </c>
      <c r="AX1315" s="42">
        <f>CARBONTAX(AX$12,$D1315,INDEX(AX$21:AX$28,$E1315),INDEX(AX$30:AX$46,$F1315),INDEX(AX$117:AX$133,$F1315))</f>
        <v/>
      </c>
    </row>
    <row r="1316" hidden="1" outlineLevel="2">
      <c r="A1316" s="5" t="inlineStr">
        <is>
          <t>ctxnew</t>
        </is>
      </c>
      <c r="B1316" s="5" t="inlineStr">
        <is>
          <t>ker</t>
        </is>
      </c>
      <c r="C1316" s="5" t="inlineStr">
        <is>
          <t>cem</t>
        </is>
      </c>
      <c r="D1316" s="40">
        <f>INDEX(Inputs!$T$5:$T$132,MATCH($B1316&amp;"|"&amp;$C1316,Inputs!$A$5:$A$132,0))</f>
        <v/>
      </c>
      <c r="E1316" s="40">
        <f>INDEX(Inputs!$J$5:$J$132,MATCH($B1316&amp;"|"&amp;$C1316,Inputs!$A$5:$A$132,0))</f>
        <v/>
      </c>
      <c r="F1316" s="40">
        <f>INDEX(Inputs!$K$5:$K$132,MATCH($B1316&amp;"|"&amp;$C1316,Inputs!$A$5:$A$132,0))</f>
        <v/>
      </c>
      <c r="G1316" s="39" t="n"/>
      <c r="H1316" s="5">
        <f>INDEX(Variables!$B$5:$B$105,MATCH($A1316,Variables!$A$5:$A$105,0))&amp;IF($C1316="",""," | "&amp;INDEX(Mapping!$B$5:$B$26,MATCH($C1316,Mapping!$A$5:$A$26,0))&amp;" | "&amp;INDEX(Mapping!$B$30:$B$41,MATCH($B1316,Mapping!$A$30:$A$41,0)))</f>
        <v/>
      </c>
      <c r="I1316" s="5">
        <f>INDEX(Variables!$C$5:$C$105,MATCH($A1316,Variables!$A$5:$A$105,0))</f>
        <v/>
      </c>
      <c r="J1316" s="5">
        <f>INDEX(Variables!$E$5:$E$105,MATCH($A1316,Variables!$A$5:$A$105,0))</f>
        <v/>
      </c>
      <c r="K1316" s="25">
        <f>LOWER(Settings!$C$4)&amp;".mit."&amp;$A1316&amp;IF($C1316="","","."&amp;$C1316&amp;"."&amp;$B1316)&amp;IF(INDEX(Variables!$D$5:$D$105,MATCH($A1316,Variables!$A$5:$A$105,0))="","","."&amp;INDEX(Variables!$D$5:$D$105,MATCH($A1316,Variables!$A$5:$A$105,0)))&amp;"."&amp;K$5</f>
        <v/>
      </c>
      <c r="L1316" s="41">
        <f>L$12*$D1316*INDEX(L$21:L$28,$E1316)*INDEX(L$30:L$46,$F1316)*(1-INDEX(L$117:L$133,$F1316))</f>
        <v/>
      </c>
      <c r="M1316" s="40">
        <f>M$12*$D1316*INDEX(M$21:M$28,$E1316)*INDEX(M$30:M$46,$F1316)*(1-INDEX(M$117:M$133,$F1316))</f>
        <v/>
      </c>
      <c r="N1316" s="40">
        <f>N$12*$D1316*INDEX(N$21:N$28,$E1316)*INDEX(N$30:N$46,$F1316)*(1-INDEX(N$117:N$133,$F1316))</f>
        <v/>
      </c>
      <c r="O1316" s="40">
        <f>O$12*$D1316*INDEX(O$21:O$28,$E1316)*INDEX(O$30:O$46,$F1316)*(1-INDEX(O$117:O$133,$F1316))</f>
        <v/>
      </c>
      <c r="P1316" s="40">
        <f>P$12*$D1316*INDEX(P$21:P$28,$E1316)*INDEX(P$30:P$46,$F1316)*(1-INDEX(P$117:P$133,$F1316))</f>
        <v/>
      </c>
      <c r="Q1316" s="40">
        <f>Q$12*$D1316*INDEX(Q$21:Q$28,$E1316)*INDEX(Q$30:Q$46,$F1316)*(1-INDEX(Q$117:Q$133,$F1316))</f>
        <v/>
      </c>
      <c r="R1316" s="40">
        <f>R$12*$D1316*INDEX(R$21:R$28,$E1316)*INDEX(R$30:R$46,$F1316)*(1-INDEX(R$117:R$133,$F1316))</f>
        <v/>
      </c>
      <c r="S1316" s="40">
        <f>S$12*$D1316*INDEX(S$21:S$28,$E1316)*INDEX(S$30:S$46,$F1316)*(1-INDEX(S$117:S$133,$F1316))</f>
        <v/>
      </c>
      <c r="T1316" s="40">
        <f>T$12*$D1316*INDEX(T$21:T$28,$E1316)*INDEX(T$30:T$46,$F1316)*(1-INDEX(T$117:T$133,$F1316))</f>
        <v/>
      </c>
      <c r="U1316" s="40">
        <f>U$12*$D1316*INDEX(U$21:U$28,$E1316)*INDEX(U$30:U$46,$F1316)*(1-INDEX(U$117:U$133,$F1316))</f>
        <v/>
      </c>
      <c r="V1316" s="40">
        <f>V$12*$D1316*INDEX(V$21:V$28,$E1316)*INDEX(V$30:V$46,$F1316)*(1-INDEX(V$117:V$133,$F1316))</f>
        <v/>
      </c>
      <c r="W1316" s="40">
        <f>W$12*$D1316*INDEX(W$21:W$28,$E1316)*INDEX(W$30:W$46,$F1316)*(1-INDEX(W$117:W$133,$F1316))</f>
        <v/>
      </c>
      <c r="X1316" s="40">
        <f>X$12*$D1316*INDEX(X$21:X$28,$E1316)*INDEX(X$30:X$46,$F1316)*(1-INDEX(X$117:X$133,$F1316))</f>
        <v/>
      </c>
      <c r="Y1316" s="40">
        <f>Y$12*$D1316*INDEX(Y$21:Y$28,$E1316)*INDEX(Y$30:Y$46,$F1316)*(1-INDEX(Y$117:Y$133,$F1316))</f>
        <v/>
      </c>
      <c r="Z1316" s="40">
        <f>Z$12*$D1316*INDEX(Z$21:Z$28,$E1316)*INDEX(Z$30:Z$46,$F1316)*(1-INDEX(Z$117:Z$133,$F1316))</f>
        <v/>
      </c>
      <c r="AA1316" s="40">
        <f>AA$12*$D1316*INDEX(AA$21:AA$28,$E1316)*INDEX(AA$30:AA$46,$F1316)*(1-INDEX(AA$117:AA$133,$F1316))</f>
        <v/>
      </c>
      <c r="AB1316" s="40">
        <f>AB$12*$D1316*INDEX(AB$21:AB$28,$E1316)*INDEX(AB$30:AB$46,$F1316)*(1-INDEX(AB$117:AB$133,$F1316))</f>
        <v/>
      </c>
      <c r="AC1316" s="40">
        <f>AC$12*$D1316*INDEX(AC$21:AC$28,$E1316)*INDEX(AC$30:AC$46,$F1316)*(1-INDEX(AC$117:AC$133,$F1316))</f>
        <v/>
      </c>
      <c r="AD1316" s="42">
        <f>CARBONTAX(AD$12,$D1316,INDEX(AD$21:AD$28,$E1316),INDEX(AD$30:AD$46,$F1316),INDEX(AD$117:AD$133,$F1316))</f>
        <v/>
      </c>
      <c r="AE1316" s="25">
        <f>LOWER(Settings!$C$4)&amp;".mit."&amp;$A1316&amp;IF($C1316="","","."&amp;$C1316&amp;"."&amp;$B1316)&amp;IF(INDEX(Variables!$D$5:$D$105,MATCH($A1316,Variables!$A$5:$A$105,0))="","","."&amp;INDEX(Variables!$D$5:$D$105,MATCH($A1316,Variables!$A$5:$A$105,0)))&amp;"."&amp;AE$5</f>
        <v/>
      </c>
      <c r="AF1316" s="41">
        <f>AF$12*$D1316*INDEX(AF$21:AF$28,$E1316)*INDEX(AF$30:AF$46,$F1316)*(1-INDEX(AF$117:AF$133,$F1316))</f>
        <v/>
      </c>
      <c r="AG1316" s="40">
        <f>AG$12*$D1316*INDEX(AG$21:AG$28,$E1316)*INDEX(AG$30:AG$46,$F1316)*(1-INDEX(AG$117:AG$133,$F1316))</f>
        <v/>
      </c>
      <c r="AH1316" s="40">
        <f>AH$12*$D1316*INDEX(AH$21:AH$28,$E1316)*INDEX(AH$30:AH$46,$F1316)*(1-INDEX(AH$117:AH$133,$F1316))</f>
        <v/>
      </c>
      <c r="AI1316" s="40">
        <f>AI$12*$D1316*INDEX(AI$21:AI$28,$E1316)*INDEX(AI$30:AI$46,$F1316)*(1-INDEX(AI$117:AI$133,$F1316))</f>
        <v/>
      </c>
      <c r="AJ1316" s="40">
        <f>AJ$12*$D1316*INDEX(AJ$21:AJ$28,$E1316)*INDEX(AJ$30:AJ$46,$F1316)*(1-INDEX(AJ$117:AJ$133,$F1316))</f>
        <v/>
      </c>
      <c r="AK1316" s="40">
        <f>AK$12*$D1316*INDEX(AK$21:AK$28,$E1316)*INDEX(AK$30:AK$46,$F1316)*(1-INDEX(AK$117:AK$133,$F1316))</f>
        <v/>
      </c>
      <c r="AL1316" s="40">
        <f>AL$12*$D1316*INDEX(AL$21:AL$28,$E1316)*INDEX(AL$30:AL$46,$F1316)*(1-INDEX(AL$117:AL$133,$F1316))</f>
        <v/>
      </c>
      <c r="AM1316" s="40">
        <f>AM$12*$D1316*INDEX(AM$21:AM$28,$E1316)*INDEX(AM$30:AM$46,$F1316)*(1-INDEX(AM$117:AM$133,$F1316))</f>
        <v/>
      </c>
      <c r="AN1316" s="40">
        <f>AN$12*$D1316*INDEX(AN$21:AN$28,$E1316)*INDEX(AN$30:AN$46,$F1316)*(1-INDEX(AN$117:AN$133,$F1316))</f>
        <v/>
      </c>
      <c r="AO1316" s="40">
        <f>AO$12*$D1316*INDEX(AO$21:AO$28,$E1316)*INDEX(AO$30:AO$46,$F1316)*(1-INDEX(AO$117:AO$133,$F1316))</f>
        <v/>
      </c>
      <c r="AP1316" s="40">
        <f>AP$12*$D1316*INDEX(AP$21:AP$28,$E1316)*INDEX(AP$30:AP$46,$F1316)*(1-INDEX(AP$117:AP$133,$F1316))</f>
        <v/>
      </c>
      <c r="AQ1316" s="40">
        <f>AQ$12*$D1316*INDEX(AQ$21:AQ$28,$E1316)*INDEX(AQ$30:AQ$46,$F1316)*(1-INDEX(AQ$117:AQ$133,$F1316))</f>
        <v/>
      </c>
      <c r="AR1316" s="40">
        <f>AR$12*$D1316*INDEX(AR$21:AR$28,$E1316)*INDEX(AR$30:AR$46,$F1316)*(1-INDEX(AR$117:AR$133,$F1316))</f>
        <v/>
      </c>
      <c r="AS1316" s="40">
        <f>AS$12*$D1316*INDEX(AS$21:AS$28,$E1316)*INDEX(AS$30:AS$46,$F1316)*(1-INDEX(AS$117:AS$133,$F1316))</f>
        <v/>
      </c>
      <c r="AT1316" s="40">
        <f>AT$12*$D1316*INDEX(AT$21:AT$28,$E1316)*INDEX(AT$30:AT$46,$F1316)*(1-INDEX(AT$117:AT$133,$F1316))</f>
        <v/>
      </c>
      <c r="AU1316" s="40">
        <f>AU$12*$D1316*INDEX(AU$21:AU$28,$E1316)*INDEX(AU$30:AU$46,$F1316)*(1-INDEX(AU$117:AU$133,$F1316))</f>
        <v/>
      </c>
      <c r="AV1316" s="40">
        <f>AV$12*$D1316*INDEX(AV$21:AV$28,$E1316)*INDEX(AV$30:AV$46,$F1316)*(1-INDEX(AV$117:AV$133,$F1316))</f>
        <v/>
      </c>
      <c r="AW1316" s="40">
        <f>AW$12*$D1316*INDEX(AW$21:AW$28,$E1316)*INDEX(AW$30:AW$46,$F1316)*(1-INDEX(AW$117:AW$133,$F1316))</f>
        <v/>
      </c>
      <c r="AX1316" s="42">
        <f>CARBONTAX(AX$12,$D1316,INDEX(AX$21:AX$28,$E1316),INDEX(AX$30:AX$46,$F1316),INDEX(AX$117:AX$133,$F1316))</f>
        <v/>
      </c>
    </row>
    <row r="1317" hidden="1" outlineLevel="2">
      <c r="A1317" s="5" t="inlineStr">
        <is>
          <t>ctxnew</t>
        </is>
      </c>
      <c r="B1317" s="5" t="inlineStr">
        <is>
          <t>oop</t>
        </is>
      </c>
      <c r="C1317" s="5" t="inlineStr">
        <is>
          <t>cem</t>
        </is>
      </c>
      <c r="D1317" s="40">
        <f>INDEX(Inputs!$T$5:$T$132,MATCH($B1317&amp;"|"&amp;$C1317,Inputs!$A$5:$A$132,0))</f>
        <v/>
      </c>
      <c r="E1317" s="40">
        <f>INDEX(Inputs!$J$5:$J$132,MATCH($B1317&amp;"|"&amp;$C1317,Inputs!$A$5:$A$132,0))</f>
        <v/>
      </c>
      <c r="F1317" s="40">
        <f>INDEX(Inputs!$K$5:$K$132,MATCH($B1317&amp;"|"&amp;$C1317,Inputs!$A$5:$A$132,0))</f>
        <v/>
      </c>
      <c r="G1317" s="39" t="n"/>
      <c r="H1317" s="5">
        <f>INDEX(Variables!$B$5:$B$105,MATCH($A1317,Variables!$A$5:$A$105,0))&amp;IF($C1317="",""," | "&amp;INDEX(Mapping!$B$5:$B$26,MATCH($C1317,Mapping!$A$5:$A$26,0))&amp;" | "&amp;INDEX(Mapping!$B$30:$B$41,MATCH($B1317,Mapping!$A$30:$A$41,0)))</f>
        <v/>
      </c>
      <c r="I1317" s="5">
        <f>INDEX(Variables!$C$5:$C$105,MATCH($A1317,Variables!$A$5:$A$105,0))</f>
        <v/>
      </c>
      <c r="J1317" s="5">
        <f>INDEX(Variables!$E$5:$E$105,MATCH($A1317,Variables!$A$5:$A$105,0))</f>
        <v/>
      </c>
      <c r="K1317" s="25">
        <f>LOWER(Settings!$C$4)&amp;".mit."&amp;$A1317&amp;IF($C1317="","","."&amp;$C1317&amp;"."&amp;$B1317)&amp;IF(INDEX(Variables!$D$5:$D$105,MATCH($A1317,Variables!$A$5:$A$105,0))="","","."&amp;INDEX(Variables!$D$5:$D$105,MATCH($A1317,Variables!$A$5:$A$105,0)))&amp;"."&amp;K$5</f>
        <v/>
      </c>
      <c r="L1317" s="41">
        <f>L$12*$D1317*INDEX(L$21:L$28,$E1317)*INDEX(L$30:L$46,$F1317)*(1-INDEX(L$117:L$133,$F1317))</f>
        <v/>
      </c>
      <c r="M1317" s="40">
        <f>M$12*$D1317*INDEX(M$21:M$28,$E1317)*INDEX(M$30:M$46,$F1317)*(1-INDEX(M$117:M$133,$F1317))</f>
        <v/>
      </c>
      <c r="N1317" s="40">
        <f>N$12*$D1317*INDEX(N$21:N$28,$E1317)*INDEX(N$30:N$46,$F1317)*(1-INDEX(N$117:N$133,$F1317))</f>
        <v/>
      </c>
      <c r="O1317" s="40">
        <f>O$12*$D1317*INDEX(O$21:O$28,$E1317)*INDEX(O$30:O$46,$F1317)*(1-INDEX(O$117:O$133,$F1317))</f>
        <v/>
      </c>
      <c r="P1317" s="40">
        <f>P$12*$D1317*INDEX(P$21:P$28,$E1317)*INDEX(P$30:P$46,$F1317)*(1-INDEX(P$117:P$133,$F1317))</f>
        <v/>
      </c>
      <c r="Q1317" s="40">
        <f>Q$12*$D1317*INDEX(Q$21:Q$28,$E1317)*INDEX(Q$30:Q$46,$F1317)*(1-INDEX(Q$117:Q$133,$F1317))</f>
        <v/>
      </c>
      <c r="R1317" s="40">
        <f>R$12*$D1317*INDEX(R$21:R$28,$E1317)*INDEX(R$30:R$46,$F1317)*(1-INDEX(R$117:R$133,$F1317))</f>
        <v/>
      </c>
      <c r="S1317" s="40">
        <f>S$12*$D1317*INDEX(S$21:S$28,$E1317)*INDEX(S$30:S$46,$F1317)*(1-INDEX(S$117:S$133,$F1317))</f>
        <v/>
      </c>
      <c r="T1317" s="40">
        <f>T$12*$D1317*INDEX(T$21:T$28,$E1317)*INDEX(T$30:T$46,$F1317)*(1-INDEX(T$117:T$133,$F1317))</f>
        <v/>
      </c>
      <c r="U1317" s="40">
        <f>U$12*$D1317*INDEX(U$21:U$28,$E1317)*INDEX(U$30:U$46,$F1317)*(1-INDEX(U$117:U$133,$F1317))</f>
        <v/>
      </c>
      <c r="V1317" s="40">
        <f>V$12*$D1317*INDEX(V$21:V$28,$E1317)*INDEX(V$30:V$46,$F1317)*(1-INDEX(V$117:V$133,$F1317))</f>
        <v/>
      </c>
      <c r="W1317" s="40">
        <f>W$12*$D1317*INDEX(W$21:W$28,$E1317)*INDEX(W$30:W$46,$F1317)*(1-INDEX(W$117:W$133,$F1317))</f>
        <v/>
      </c>
      <c r="X1317" s="40">
        <f>X$12*$D1317*INDEX(X$21:X$28,$E1317)*INDEX(X$30:X$46,$F1317)*(1-INDEX(X$117:X$133,$F1317))</f>
        <v/>
      </c>
      <c r="Y1317" s="40">
        <f>Y$12*$D1317*INDEX(Y$21:Y$28,$E1317)*INDEX(Y$30:Y$46,$F1317)*(1-INDEX(Y$117:Y$133,$F1317))</f>
        <v/>
      </c>
      <c r="Z1317" s="40">
        <f>Z$12*$D1317*INDEX(Z$21:Z$28,$E1317)*INDEX(Z$30:Z$46,$F1317)*(1-INDEX(Z$117:Z$133,$F1317))</f>
        <v/>
      </c>
      <c r="AA1317" s="40">
        <f>AA$12*$D1317*INDEX(AA$21:AA$28,$E1317)*INDEX(AA$30:AA$46,$F1317)*(1-INDEX(AA$117:AA$133,$F1317))</f>
        <v/>
      </c>
      <c r="AB1317" s="40">
        <f>AB$12*$D1317*INDEX(AB$21:AB$28,$E1317)*INDEX(AB$30:AB$46,$F1317)*(1-INDEX(AB$117:AB$133,$F1317))</f>
        <v/>
      </c>
      <c r="AC1317" s="40">
        <f>AC$12*$D1317*INDEX(AC$21:AC$28,$E1317)*INDEX(AC$30:AC$46,$F1317)*(1-INDEX(AC$117:AC$133,$F1317))</f>
        <v/>
      </c>
      <c r="AD1317" s="42">
        <f>CARBONTAX(AD$12,$D1317,INDEX(AD$21:AD$28,$E1317),INDEX(AD$30:AD$46,$F1317),INDEX(AD$117:AD$133,$F1317))</f>
        <v/>
      </c>
      <c r="AE1317" s="25">
        <f>LOWER(Settings!$C$4)&amp;".mit."&amp;$A1317&amp;IF($C1317="","","."&amp;$C1317&amp;"."&amp;$B1317)&amp;IF(INDEX(Variables!$D$5:$D$105,MATCH($A1317,Variables!$A$5:$A$105,0))="","","."&amp;INDEX(Variables!$D$5:$D$105,MATCH($A1317,Variables!$A$5:$A$105,0)))&amp;"."&amp;AE$5</f>
        <v/>
      </c>
      <c r="AF1317" s="41">
        <f>AF$12*$D1317*INDEX(AF$21:AF$28,$E1317)*INDEX(AF$30:AF$46,$F1317)*(1-INDEX(AF$117:AF$133,$F1317))</f>
        <v/>
      </c>
      <c r="AG1317" s="40">
        <f>AG$12*$D1317*INDEX(AG$21:AG$28,$E1317)*INDEX(AG$30:AG$46,$F1317)*(1-INDEX(AG$117:AG$133,$F1317))</f>
        <v/>
      </c>
      <c r="AH1317" s="40">
        <f>AH$12*$D1317*INDEX(AH$21:AH$28,$E1317)*INDEX(AH$30:AH$46,$F1317)*(1-INDEX(AH$117:AH$133,$F1317))</f>
        <v/>
      </c>
      <c r="AI1317" s="40">
        <f>AI$12*$D1317*INDEX(AI$21:AI$28,$E1317)*INDEX(AI$30:AI$46,$F1317)*(1-INDEX(AI$117:AI$133,$F1317))</f>
        <v/>
      </c>
      <c r="AJ1317" s="40">
        <f>AJ$12*$D1317*INDEX(AJ$21:AJ$28,$E1317)*INDEX(AJ$30:AJ$46,$F1317)*(1-INDEX(AJ$117:AJ$133,$F1317))</f>
        <v/>
      </c>
      <c r="AK1317" s="40">
        <f>AK$12*$D1317*INDEX(AK$21:AK$28,$E1317)*INDEX(AK$30:AK$46,$F1317)*(1-INDEX(AK$117:AK$133,$F1317))</f>
        <v/>
      </c>
      <c r="AL1317" s="40">
        <f>AL$12*$D1317*INDEX(AL$21:AL$28,$E1317)*INDEX(AL$30:AL$46,$F1317)*(1-INDEX(AL$117:AL$133,$F1317))</f>
        <v/>
      </c>
      <c r="AM1317" s="40">
        <f>AM$12*$D1317*INDEX(AM$21:AM$28,$E1317)*INDEX(AM$30:AM$46,$F1317)*(1-INDEX(AM$117:AM$133,$F1317))</f>
        <v/>
      </c>
      <c r="AN1317" s="40">
        <f>AN$12*$D1317*INDEX(AN$21:AN$28,$E1317)*INDEX(AN$30:AN$46,$F1317)*(1-INDEX(AN$117:AN$133,$F1317))</f>
        <v/>
      </c>
      <c r="AO1317" s="40">
        <f>AO$12*$D1317*INDEX(AO$21:AO$28,$E1317)*INDEX(AO$30:AO$46,$F1317)*(1-INDEX(AO$117:AO$133,$F1317))</f>
        <v/>
      </c>
      <c r="AP1317" s="40">
        <f>AP$12*$D1317*INDEX(AP$21:AP$28,$E1317)*INDEX(AP$30:AP$46,$F1317)*(1-INDEX(AP$117:AP$133,$F1317))</f>
        <v/>
      </c>
      <c r="AQ1317" s="40">
        <f>AQ$12*$D1317*INDEX(AQ$21:AQ$28,$E1317)*INDEX(AQ$30:AQ$46,$F1317)*(1-INDEX(AQ$117:AQ$133,$F1317))</f>
        <v/>
      </c>
      <c r="AR1317" s="40">
        <f>AR$12*$D1317*INDEX(AR$21:AR$28,$E1317)*INDEX(AR$30:AR$46,$F1317)*(1-INDEX(AR$117:AR$133,$F1317))</f>
        <v/>
      </c>
      <c r="AS1317" s="40">
        <f>AS$12*$D1317*INDEX(AS$21:AS$28,$E1317)*INDEX(AS$30:AS$46,$F1317)*(1-INDEX(AS$117:AS$133,$F1317))</f>
        <v/>
      </c>
      <c r="AT1317" s="40">
        <f>AT$12*$D1317*INDEX(AT$21:AT$28,$E1317)*INDEX(AT$30:AT$46,$F1317)*(1-INDEX(AT$117:AT$133,$F1317))</f>
        <v/>
      </c>
      <c r="AU1317" s="40">
        <f>AU$12*$D1317*INDEX(AU$21:AU$28,$E1317)*INDEX(AU$30:AU$46,$F1317)*(1-INDEX(AU$117:AU$133,$F1317))</f>
        <v/>
      </c>
      <c r="AV1317" s="40">
        <f>AV$12*$D1317*INDEX(AV$21:AV$28,$E1317)*INDEX(AV$30:AV$46,$F1317)*(1-INDEX(AV$117:AV$133,$F1317))</f>
        <v/>
      </c>
      <c r="AW1317" s="40">
        <f>AW$12*$D1317*INDEX(AW$21:AW$28,$E1317)*INDEX(AW$30:AW$46,$F1317)*(1-INDEX(AW$117:AW$133,$F1317))</f>
        <v/>
      </c>
      <c r="AX1317" s="42">
        <f>CARBONTAX(AX$12,$D1317,INDEX(AX$21:AX$28,$E1317),INDEX(AX$30:AX$46,$F1317),INDEX(AX$117:AX$133,$F1317))</f>
        <v/>
      </c>
    </row>
    <row r="1318" hidden="1" outlineLevel="2">
      <c r="A1318" s="5" t="inlineStr">
        <is>
          <t>ctxnew</t>
        </is>
      </c>
      <c r="B1318" s="5" t="inlineStr">
        <is>
          <t>bio</t>
        </is>
      </c>
      <c r="C1318" s="5" t="inlineStr">
        <is>
          <t>cem</t>
        </is>
      </c>
      <c r="D1318" s="40">
        <f>INDEX(Inputs!$T$5:$T$132,MATCH($B1318&amp;"|"&amp;$C1318,Inputs!$A$5:$A$132,0))</f>
        <v/>
      </c>
      <c r="E1318" s="40">
        <f>INDEX(Inputs!$J$5:$J$132,MATCH($B1318&amp;"|"&amp;$C1318,Inputs!$A$5:$A$132,0))</f>
        <v/>
      </c>
      <c r="F1318" s="40">
        <f>INDEX(Inputs!$K$5:$K$132,MATCH($B1318&amp;"|"&amp;$C1318,Inputs!$A$5:$A$132,0))</f>
        <v/>
      </c>
      <c r="G1318" s="39" t="n"/>
      <c r="H1318" s="5">
        <f>INDEX(Variables!$B$5:$B$105,MATCH($A1318,Variables!$A$5:$A$105,0))&amp;IF($C1318="",""," | "&amp;INDEX(Mapping!$B$5:$B$26,MATCH($C1318,Mapping!$A$5:$A$26,0))&amp;" | "&amp;INDEX(Mapping!$B$30:$B$41,MATCH($B1318,Mapping!$A$30:$A$41,0)))</f>
        <v/>
      </c>
      <c r="I1318" s="5">
        <f>INDEX(Variables!$C$5:$C$105,MATCH($A1318,Variables!$A$5:$A$105,0))</f>
        <v/>
      </c>
      <c r="J1318" s="5">
        <f>INDEX(Variables!$E$5:$E$105,MATCH($A1318,Variables!$A$5:$A$105,0))</f>
        <v/>
      </c>
      <c r="K1318" s="25">
        <f>LOWER(Settings!$C$4)&amp;".mit."&amp;$A1318&amp;IF($C1318="","","."&amp;$C1318&amp;"."&amp;$B1318)&amp;IF(INDEX(Variables!$D$5:$D$105,MATCH($A1318,Variables!$A$5:$A$105,0))="","","."&amp;INDEX(Variables!$D$5:$D$105,MATCH($A1318,Variables!$A$5:$A$105,0)))&amp;"."&amp;K$5</f>
        <v/>
      </c>
      <c r="L1318" s="41">
        <f>L$12*$D1318*INDEX(L$21:L$28,$E1318)*INDEX(L$30:L$46,$F1318)*(1-INDEX(L$117:L$133,$F1318))</f>
        <v/>
      </c>
      <c r="M1318" s="40">
        <f>M$12*$D1318*INDEX(M$21:M$28,$E1318)*INDEX(M$30:M$46,$F1318)*(1-INDEX(M$117:M$133,$F1318))</f>
        <v/>
      </c>
      <c r="N1318" s="40">
        <f>N$12*$D1318*INDEX(N$21:N$28,$E1318)*INDEX(N$30:N$46,$F1318)*(1-INDEX(N$117:N$133,$F1318))</f>
        <v/>
      </c>
      <c r="O1318" s="40">
        <f>O$12*$D1318*INDEX(O$21:O$28,$E1318)*INDEX(O$30:O$46,$F1318)*(1-INDEX(O$117:O$133,$F1318))</f>
        <v/>
      </c>
      <c r="P1318" s="40">
        <f>P$12*$D1318*INDEX(P$21:P$28,$E1318)*INDEX(P$30:P$46,$F1318)*(1-INDEX(P$117:P$133,$F1318))</f>
        <v/>
      </c>
      <c r="Q1318" s="40">
        <f>Q$12*$D1318*INDEX(Q$21:Q$28,$E1318)*INDEX(Q$30:Q$46,$F1318)*(1-INDEX(Q$117:Q$133,$F1318))</f>
        <v/>
      </c>
      <c r="R1318" s="40">
        <f>R$12*$D1318*INDEX(R$21:R$28,$E1318)*INDEX(R$30:R$46,$F1318)*(1-INDEX(R$117:R$133,$F1318))</f>
        <v/>
      </c>
      <c r="S1318" s="40">
        <f>S$12*$D1318*INDEX(S$21:S$28,$E1318)*INDEX(S$30:S$46,$F1318)*(1-INDEX(S$117:S$133,$F1318))</f>
        <v/>
      </c>
      <c r="T1318" s="40">
        <f>T$12*$D1318*INDEX(T$21:T$28,$E1318)*INDEX(T$30:T$46,$F1318)*(1-INDEX(T$117:T$133,$F1318))</f>
        <v/>
      </c>
      <c r="U1318" s="40">
        <f>U$12*$D1318*INDEX(U$21:U$28,$E1318)*INDEX(U$30:U$46,$F1318)*(1-INDEX(U$117:U$133,$F1318))</f>
        <v/>
      </c>
      <c r="V1318" s="40">
        <f>V$12*$D1318*INDEX(V$21:V$28,$E1318)*INDEX(V$30:V$46,$F1318)*(1-INDEX(V$117:V$133,$F1318))</f>
        <v/>
      </c>
      <c r="W1318" s="40">
        <f>W$12*$D1318*INDEX(W$21:W$28,$E1318)*INDEX(W$30:W$46,$F1318)*(1-INDEX(W$117:W$133,$F1318))</f>
        <v/>
      </c>
      <c r="X1318" s="40">
        <f>X$12*$D1318*INDEX(X$21:X$28,$E1318)*INDEX(X$30:X$46,$F1318)*(1-INDEX(X$117:X$133,$F1318))</f>
        <v/>
      </c>
      <c r="Y1318" s="40">
        <f>Y$12*$D1318*INDEX(Y$21:Y$28,$E1318)*INDEX(Y$30:Y$46,$F1318)*(1-INDEX(Y$117:Y$133,$F1318))</f>
        <v/>
      </c>
      <c r="Z1318" s="40">
        <f>Z$12*$D1318*INDEX(Z$21:Z$28,$E1318)*INDEX(Z$30:Z$46,$F1318)*(1-INDEX(Z$117:Z$133,$F1318))</f>
        <v/>
      </c>
      <c r="AA1318" s="40">
        <f>AA$12*$D1318*INDEX(AA$21:AA$28,$E1318)*INDEX(AA$30:AA$46,$F1318)*(1-INDEX(AA$117:AA$133,$F1318))</f>
        <v/>
      </c>
      <c r="AB1318" s="40">
        <f>AB$12*$D1318*INDEX(AB$21:AB$28,$E1318)*INDEX(AB$30:AB$46,$F1318)*(1-INDEX(AB$117:AB$133,$F1318))</f>
        <v/>
      </c>
      <c r="AC1318" s="40">
        <f>AC$12*$D1318*INDEX(AC$21:AC$28,$E1318)*INDEX(AC$30:AC$46,$F1318)*(1-INDEX(AC$117:AC$133,$F1318))</f>
        <v/>
      </c>
      <c r="AD1318" s="42">
        <f>CARBONTAX(AD$12,$D1318,INDEX(AD$21:AD$28,$E1318),INDEX(AD$30:AD$46,$F1318),INDEX(AD$117:AD$133,$F1318))</f>
        <v/>
      </c>
      <c r="AE1318" s="25">
        <f>LOWER(Settings!$C$4)&amp;".mit."&amp;$A1318&amp;IF($C1318="","","."&amp;$C1318&amp;"."&amp;$B1318)&amp;IF(INDEX(Variables!$D$5:$D$105,MATCH($A1318,Variables!$A$5:$A$105,0))="","","."&amp;INDEX(Variables!$D$5:$D$105,MATCH($A1318,Variables!$A$5:$A$105,0)))&amp;"."&amp;AE$5</f>
        <v/>
      </c>
      <c r="AF1318" s="41">
        <f>AF$12*$D1318*INDEX(AF$21:AF$28,$E1318)*INDEX(AF$30:AF$46,$F1318)*(1-INDEX(AF$117:AF$133,$F1318))</f>
        <v/>
      </c>
      <c r="AG1318" s="40">
        <f>AG$12*$D1318*INDEX(AG$21:AG$28,$E1318)*INDEX(AG$30:AG$46,$F1318)*(1-INDEX(AG$117:AG$133,$F1318))</f>
        <v/>
      </c>
      <c r="AH1318" s="40">
        <f>AH$12*$D1318*INDEX(AH$21:AH$28,$E1318)*INDEX(AH$30:AH$46,$F1318)*(1-INDEX(AH$117:AH$133,$F1318))</f>
        <v/>
      </c>
      <c r="AI1318" s="40">
        <f>AI$12*$D1318*INDEX(AI$21:AI$28,$E1318)*INDEX(AI$30:AI$46,$F1318)*(1-INDEX(AI$117:AI$133,$F1318))</f>
        <v/>
      </c>
      <c r="AJ1318" s="40">
        <f>AJ$12*$D1318*INDEX(AJ$21:AJ$28,$E1318)*INDEX(AJ$30:AJ$46,$F1318)*(1-INDEX(AJ$117:AJ$133,$F1318))</f>
        <v/>
      </c>
      <c r="AK1318" s="40">
        <f>AK$12*$D1318*INDEX(AK$21:AK$28,$E1318)*INDEX(AK$30:AK$46,$F1318)*(1-INDEX(AK$117:AK$133,$F1318))</f>
        <v/>
      </c>
      <c r="AL1318" s="40">
        <f>AL$12*$D1318*INDEX(AL$21:AL$28,$E1318)*INDEX(AL$30:AL$46,$F1318)*(1-INDEX(AL$117:AL$133,$F1318))</f>
        <v/>
      </c>
      <c r="AM1318" s="40">
        <f>AM$12*$D1318*INDEX(AM$21:AM$28,$E1318)*INDEX(AM$30:AM$46,$F1318)*(1-INDEX(AM$117:AM$133,$F1318))</f>
        <v/>
      </c>
      <c r="AN1318" s="40">
        <f>AN$12*$D1318*INDEX(AN$21:AN$28,$E1318)*INDEX(AN$30:AN$46,$F1318)*(1-INDEX(AN$117:AN$133,$F1318))</f>
        <v/>
      </c>
      <c r="AO1318" s="40">
        <f>AO$12*$D1318*INDEX(AO$21:AO$28,$E1318)*INDEX(AO$30:AO$46,$F1318)*(1-INDEX(AO$117:AO$133,$F1318))</f>
        <v/>
      </c>
      <c r="AP1318" s="40">
        <f>AP$12*$D1318*INDEX(AP$21:AP$28,$E1318)*INDEX(AP$30:AP$46,$F1318)*(1-INDEX(AP$117:AP$133,$F1318))</f>
        <v/>
      </c>
      <c r="AQ1318" s="40">
        <f>AQ$12*$D1318*INDEX(AQ$21:AQ$28,$E1318)*INDEX(AQ$30:AQ$46,$F1318)*(1-INDEX(AQ$117:AQ$133,$F1318))</f>
        <v/>
      </c>
      <c r="AR1318" s="40">
        <f>AR$12*$D1318*INDEX(AR$21:AR$28,$E1318)*INDEX(AR$30:AR$46,$F1318)*(1-INDEX(AR$117:AR$133,$F1318))</f>
        <v/>
      </c>
      <c r="AS1318" s="40">
        <f>AS$12*$D1318*INDEX(AS$21:AS$28,$E1318)*INDEX(AS$30:AS$46,$F1318)*(1-INDEX(AS$117:AS$133,$F1318))</f>
        <v/>
      </c>
      <c r="AT1318" s="40">
        <f>AT$12*$D1318*INDEX(AT$21:AT$28,$E1318)*INDEX(AT$30:AT$46,$F1318)*(1-INDEX(AT$117:AT$133,$F1318))</f>
        <v/>
      </c>
      <c r="AU1318" s="40">
        <f>AU$12*$D1318*INDEX(AU$21:AU$28,$E1318)*INDEX(AU$30:AU$46,$F1318)*(1-INDEX(AU$117:AU$133,$F1318))</f>
        <v/>
      </c>
      <c r="AV1318" s="40">
        <f>AV$12*$D1318*INDEX(AV$21:AV$28,$E1318)*INDEX(AV$30:AV$46,$F1318)*(1-INDEX(AV$117:AV$133,$F1318))</f>
        <v/>
      </c>
      <c r="AW1318" s="40">
        <f>AW$12*$D1318*INDEX(AW$21:AW$28,$E1318)*INDEX(AW$30:AW$46,$F1318)*(1-INDEX(AW$117:AW$133,$F1318))</f>
        <v/>
      </c>
      <c r="AX1318" s="42">
        <f>CARBONTAX(AX$12,$D1318,INDEX(AX$21:AX$28,$E1318),INDEX(AX$30:AX$46,$F1318),INDEX(AX$117:AX$133,$F1318))</f>
        <v/>
      </c>
    </row>
    <row r="1319" hidden="1" outlineLevel="2"/>
    <row r="1320" hidden="1" outlineLevel="2">
      <c r="A1320" s="5" t="inlineStr">
        <is>
          <t>ets</t>
        </is>
      </c>
      <c r="B1320" s="5" t="inlineStr">
        <is>
          <t>coa</t>
        </is>
      </c>
      <c r="C1320" s="5" t="inlineStr">
        <is>
          <t>cem</t>
        </is>
      </c>
      <c r="D1320" s="40">
        <f>INDEX(Inputs!$T$5:$T$132,MATCH($B1320&amp;"|"&amp;$C1320,Inputs!$A$5:$A$132,0))</f>
        <v/>
      </c>
      <c r="E1320" s="40">
        <f>INDEX(Inputs!$K$5:$K$132,MATCH($B1320&amp;"|"&amp;$C1320,Inputs!$A$5:$A$132,0))</f>
        <v/>
      </c>
      <c r="F1320" s="39" t="n"/>
      <c r="G1320" s="39" t="n"/>
      <c r="H1320" s="5">
        <f>INDEX(Variables!$B$5:$B$105,MATCH($A1320,Variables!$A$5:$A$105,0))&amp;IF($C1320="",""," | "&amp;INDEX(Mapping!$B$5:$B$26,MATCH($C1320,Mapping!$A$5:$A$26,0))&amp;" | "&amp;INDEX(Mapping!$B$30:$B$41,MATCH($B1320,Mapping!$A$30:$A$41,0)))</f>
        <v/>
      </c>
      <c r="I1320" s="5">
        <f>INDEX(Variables!$C$5:$C$105,MATCH($A1320,Variables!$A$5:$A$105,0))</f>
        <v/>
      </c>
      <c r="J1320" s="5">
        <f>INDEX(Variables!$E$5:$E$105,MATCH($A1320,Variables!$A$5:$A$105,0))</f>
        <v/>
      </c>
      <c r="K1320" s="25">
        <f>LOWER(Settings!$C$4)&amp;".mit."&amp;$A1320&amp;IF($C1320="","","."&amp;$C1320&amp;"."&amp;$B1320)&amp;IF(INDEX(Variables!$D$5:$D$105,MATCH($A1320,Variables!$A$5:$A$105,0))="","","."&amp;INDEX(Variables!$D$5:$D$105,MATCH($A1320,Variables!$A$5:$A$105,0)))&amp;"."&amp;K$5</f>
        <v/>
      </c>
      <c r="L1320" s="41">
        <f>L$134*$D1320*INDEX(L$117:L$133,$E1320)</f>
        <v/>
      </c>
      <c r="M1320" s="40">
        <f>M$134*$D1320*INDEX(M$117:M$133,$E1320)</f>
        <v/>
      </c>
      <c r="N1320" s="40">
        <f>N$134*$D1320*INDEX(N$117:N$133,$E1320)</f>
        <v/>
      </c>
      <c r="O1320" s="40">
        <f>O$134*$D1320*INDEX(O$117:O$133,$E1320)</f>
        <v/>
      </c>
      <c r="P1320" s="40">
        <f>P$134*$D1320*INDEX(P$117:P$133,$E1320)</f>
        <v/>
      </c>
      <c r="Q1320" s="40">
        <f>Q$134*$D1320*INDEX(Q$117:Q$133,$E1320)</f>
        <v/>
      </c>
      <c r="R1320" s="40">
        <f>R$134*$D1320*INDEX(R$117:R$133,$E1320)</f>
        <v/>
      </c>
      <c r="S1320" s="40">
        <f>S$134*$D1320*INDEX(S$117:S$133,$E1320)</f>
        <v/>
      </c>
      <c r="T1320" s="40">
        <f>T$134*$D1320*INDEX(T$117:T$133,$E1320)</f>
        <v/>
      </c>
      <c r="U1320" s="40">
        <f>U$134*$D1320*INDEX(U$117:U$133,$E1320)</f>
        <v/>
      </c>
      <c r="V1320" s="40">
        <f>V$134*$D1320*INDEX(V$117:V$133,$E1320)</f>
        <v/>
      </c>
      <c r="W1320" s="40">
        <f>W$134*$D1320*INDEX(W$117:W$133,$E1320)</f>
        <v/>
      </c>
      <c r="X1320" s="40">
        <f>X$134*$D1320*INDEX(X$117:X$133,$E1320)</f>
        <v/>
      </c>
      <c r="Y1320" s="40">
        <f>Y$134*$D1320*INDEX(Y$117:Y$133,$E1320)</f>
        <v/>
      </c>
      <c r="Z1320" s="40">
        <f>Z$134*$D1320*INDEX(Z$117:Z$133,$E1320)</f>
        <v/>
      </c>
      <c r="AA1320" s="40">
        <f>AA$134*$D1320*INDEX(AA$117:AA$133,$E1320)</f>
        <v/>
      </c>
      <c r="AB1320" s="40">
        <f>AB$134*$D1320*INDEX(AB$117:AB$133,$E1320)</f>
        <v/>
      </c>
      <c r="AC1320" s="40">
        <f>AC$134*$D1320*INDEX(AC$117:AC$133,$E1320)</f>
        <v/>
      </c>
      <c r="AD1320" s="42">
        <f>ETSCOST(AD$134,$D1320,INDEX(AD$117:AD$133,$E1320))</f>
        <v/>
      </c>
      <c r="AE1320" s="25">
        <f>LOWER(Settings!$C$4)&amp;".mit."&amp;$A1320&amp;IF($C1320="","","."&amp;$C1320&amp;"."&amp;$B1320)&amp;IF(INDEX(Variables!$D$5:$D$105,MATCH($A1320,Variables!$A$5:$A$105,0))="","","."&amp;INDEX(Variables!$D$5:$D$105,MATCH($A1320,Variables!$A$5:$A$105,0)))&amp;"."&amp;AE$5</f>
        <v/>
      </c>
      <c r="AF1320" s="41">
        <f>AF$134*$D1320*INDEX(AF$117:AF$133,$E1320)</f>
        <v/>
      </c>
      <c r="AG1320" s="40">
        <f>AG$134*$D1320*INDEX(AG$117:AG$133,$E1320)</f>
        <v/>
      </c>
      <c r="AH1320" s="40">
        <f>AH$134*$D1320*INDEX(AH$117:AH$133,$E1320)</f>
        <v/>
      </c>
      <c r="AI1320" s="40">
        <f>AI$134*$D1320*INDEX(AI$117:AI$133,$E1320)</f>
        <v/>
      </c>
      <c r="AJ1320" s="40">
        <f>AJ$134*$D1320*INDEX(AJ$117:AJ$133,$E1320)</f>
        <v/>
      </c>
      <c r="AK1320" s="40">
        <f>AK$134*$D1320*INDEX(AK$117:AK$133,$E1320)</f>
        <v/>
      </c>
      <c r="AL1320" s="40">
        <f>AL$134*$D1320*INDEX(AL$117:AL$133,$E1320)</f>
        <v/>
      </c>
      <c r="AM1320" s="40">
        <f>AM$134*$D1320*INDEX(AM$117:AM$133,$E1320)</f>
        <v/>
      </c>
      <c r="AN1320" s="40">
        <f>AN$134*$D1320*INDEX(AN$117:AN$133,$E1320)</f>
        <v/>
      </c>
      <c r="AO1320" s="40">
        <f>AO$134*$D1320*INDEX(AO$117:AO$133,$E1320)</f>
        <v/>
      </c>
      <c r="AP1320" s="40">
        <f>AP$134*$D1320*INDEX(AP$117:AP$133,$E1320)</f>
        <v/>
      </c>
      <c r="AQ1320" s="40">
        <f>AQ$134*$D1320*INDEX(AQ$117:AQ$133,$E1320)</f>
        <v/>
      </c>
      <c r="AR1320" s="40">
        <f>AR$134*$D1320*INDEX(AR$117:AR$133,$E1320)</f>
        <v/>
      </c>
      <c r="AS1320" s="40">
        <f>AS$134*$D1320*INDEX(AS$117:AS$133,$E1320)</f>
        <v/>
      </c>
      <c r="AT1320" s="40">
        <f>AT$134*$D1320*INDEX(AT$117:AT$133,$E1320)</f>
        <v/>
      </c>
      <c r="AU1320" s="40">
        <f>AU$134*$D1320*INDEX(AU$117:AU$133,$E1320)</f>
        <v/>
      </c>
      <c r="AV1320" s="40">
        <f>AV$134*$D1320*INDEX(AV$117:AV$133,$E1320)</f>
        <v/>
      </c>
      <c r="AW1320" s="40">
        <f>AW$134*$D1320*INDEX(AW$117:AW$133,$E1320)</f>
        <v/>
      </c>
      <c r="AX1320" s="42">
        <f>ETSCOST(AX$134,$D1320,INDEX(AX$117:AX$133,$E1320))</f>
        <v/>
      </c>
    </row>
    <row r="1321" hidden="1" outlineLevel="2">
      <c r="A1321" s="5" t="inlineStr">
        <is>
          <t>ets</t>
        </is>
      </c>
      <c r="B1321" s="5" t="inlineStr">
        <is>
          <t>nga</t>
        </is>
      </c>
      <c r="C1321" s="5" t="inlineStr">
        <is>
          <t>cem</t>
        </is>
      </c>
      <c r="D1321" s="40">
        <f>INDEX(Inputs!$T$5:$T$132,MATCH($B1321&amp;"|"&amp;$C1321,Inputs!$A$5:$A$132,0))</f>
        <v/>
      </c>
      <c r="E1321" s="40">
        <f>INDEX(Inputs!$K$5:$K$132,MATCH($B1321&amp;"|"&amp;$C1321,Inputs!$A$5:$A$132,0))</f>
        <v/>
      </c>
      <c r="F1321" s="39" t="n"/>
      <c r="G1321" s="39" t="n"/>
      <c r="H1321" s="5">
        <f>INDEX(Variables!$B$5:$B$105,MATCH($A1321,Variables!$A$5:$A$105,0))&amp;IF($C1321="",""," | "&amp;INDEX(Mapping!$B$5:$B$26,MATCH($C1321,Mapping!$A$5:$A$26,0))&amp;" | "&amp;INDEX(Mapping!$B$30:$B$41,MATCH($B1321,Mapping!$A$30:$A$41,0)))</f>
        <v/>
      </c>
      <c r="I1321" s="5">
        <f>INDEX(Variables!$C$5:$C$105,MATCH($A1321,Variables!$A$5:$A$105,0))</f>
        <v/>
      </c>
      <c r="J1321" s="5">
        <f>INDEX(Variables!$E$5:$E$105,MATCH($A1321,Variables!$A$5:$A$105,0))</f>
        <v/>
      </c>
      <c r="K1321" s="25">
        <f>LOWER(Settings!$C$4)&amp;".mit."&amp;$A1321&amp;IF($C1321="","","."&amp;$C1321&amp;"."&amp;$B1321)&amp;IF(INDEX(Variables!$D$5:$D$105,MATCH($A1321,Variables!$A$5:$A$105,0))="","","."&amp;INDEX(Variables!$D$5:$D$105,MATCH($A1321,Variables!$A$5:$A$105,0)))&amp;"."&amp;K$5</f>
        <v/>
      </c>
      <c r="L1321" s="41">
        <f>L$134*$D1321*INDEX(L$117:L$133,$E1321)</f>
        <v/>
      </c>
      <c r="M1321" s="40">
        <f>M$134*$D1321*INDEX(M$117:M$133,$E1321)</f>
        <v/>
      </c>
      <c r="N1321" s="40">
        <f>N$134*$D1321*INDEX(N$117:N$133,$E1321)</f>
        <v/>
      </c>
      <c r="O1321" s="40">
        <f>O$134*$D1321*INDEX(O$117:O$133,$E1321)</f>
        <v/>
      </c>
      <c r="P1321" s="40">
        <f>P$134*$D1321*INDEX(P$117:P$133,$E1321)</f>
        <v/>
      </c>
      <c r="Q1321" s="40">
        <f>Q$134*$D1321*INDEX(Q$117:Q$133,$E1321)</f>
        <v/>
      </c>
      <c r="R1321" s="40">
        <f>R$134*$D1321*INDEX(R$117:R$133,$E1321)</f>
        <v/>
      </c>
      <c r="S1321" s="40">
        <f>S$134*$D1321*INDEX(S$117:S$133,$E1321)</f>
        <v/>
      </c>
      <c r="T1321" s="40">
        <f>T$134*$D1321*INDEX(T$117:T$133,$E1321)</f>
        <v/>
      </c>
      <c r="U1321" s="40">
        <f>U$134*$D1321*INDEX(U$117:U$133,$E1321)</f>
        <v/>
      </c>
      <c r="V1321" s="40">
        <f>V$134*$D1321*INDEX(V$117:V$133,$E1321)</f>
        <v/>
      </c>
      <c r="W1321" s="40">
        <f>W$134*$D1321*INDEX(W$117:W$133,$E1321)</f>
        <v/>
      </c>
      <c r="X1321" s="40">
        <f>X$134*$D1321*INDEX(X$117:X$133,$E1321)</f>
        <v/>
      </c>
      <c r="Y1321" s="40">
        <f>Y$134*$D1321*INDEX(Y$117:Y$133,$E1321)</f>
        <v/>
      </c>
      <c r="Z1321" s="40">
        <f>Z$134*$D1321*INDEX(Z$117:Z$133,$E1321)</f>
        <v/>
      </c>
      <c r="AA1321" s="40">
        <f>AA$134*$D1321*INDEX(AA$117:AA$133,$E1321)</f>
        <v/>
      </c>
      <c r="AB1321" s="40">
        <f>AB$134*$D1321*INDEX(AB$117:AB$133,$E1321)</f>
        <v/>
      </c>
      <c r="AC1321" s="40">
        <f>AC$134*$D1321*INDEX(AC$117:AC$133,$E1321)</f>
        <v/>
      </c>
      <c r="AD1321" s="42">
        <f>ETSCOST(AD$134,$D1321,INDEX(AD$117:AD$133,$E1321))</f>
        <v/>
      </c>
      <c r="AE1321" s="25">
        <f>LOWER(Settings!$C$4)&amp;".mit."&amp;$A1321&amp;IF($C1321="","","."&amp;$C1321&amp;"."&amp;$B1321)&amp;IF(INDEX(Variables!$D$5:$D$105,MATCH($A1321,Variables!$A$5:$A$105,0))="","","."&amp;INDEX(Variables!$D$5:$D$105,MATCH($A1321,Variables!$A$5:$A$105,0)))&amp;"."&amp;AE$5</f>
        <v/>
      </c>
      <c r="AF1321" s="41">
        <f>AF$134*$D1321*INDEX(AF$117:AF$133,$E1321)</f>
        <v/>
      </c>
      <c r="AG1321" s="40">
        <f>AG$134*$D1321*INDEX(AG$117:AG$133,$E1321)</f>
        <v/>
      </c>
      <c r="AH1321" s="40">
        <f>AH$134*$D1321*INDEX(AH$117:AH$133,$E1321)</f>
        <v/>
      </c>
      <c r="AI1321" s="40">
        <f>AI$134*$D1321*INDEX(AI$117:AI$133,$E1321)</f>
        <v/>
      </c>
      <c r="AJ1321" s="40">
        <f>AJ$134*$D1321*INDEX(AJ$117:AJ$133,$E1321)</f>
        <v/>
      </c>
      <c r="AK1321" s="40">
        <f>AK$134*$D1321*INDEX(AK$117:AK$133,$E1321)</f>
        <v/>
      </c>
      <c r="AL1321" s="40">
        <f>AL$134*$D1321*INDEX(AL$117:AL$133,$E1321)</f>
        <v/>
      </c>
      <c r="AM1321" s="40">
        <f>AM$134*$D1321*INDEX(AM$117:AM$133,$E1321)</f>
        <v/>
      </c>
      <c r="AN1321" s="40">
        <f>AN$134*$D1321*INDEX(AN$117:AN$133,$E1321)</f>
        <v/>
      </c>
      <c r="AO1321" s="40">
        <f>AO$134*$D1321*INDEX(AO$117:AO$133,$E1321)</f>
        <v/>
      </c>
      <c r="AP1321" s="40">
        <f>AP$134*$D1321*INDEX(AP$117:AP$133,$E1321)</f>
        <v/>
      </c>
      <c r="AQ1321" s="40">
        <f>AQ$134*$D1321*INDEX(AQ$117:AQ$133,$E1321)</f>
        <v/>
      </c>
      <c r="AR1321" s="40">
        <f>AR$134*$D1321*INDEX(AR$117:AR$133,$E1321)</f>
        <v/>
      </c>
      <c r="AS1321" s="40">
        <f>AS$134*$D1321*INDEX(AS$117:AS$133,$E1321)</f>
        <v/>
      </c>
      <c r="AT1321" s="40">
        <f>AT$134*$D1321*INDEX(AT$117:AT$133,$E1321)</f>
        <v/>
      </c>
      <c r="AU1321" s="40">
        <f>AU$134*$D1321*INDEX(AU$117:AU$133,$E1321)</f>
        <v/>
      </c>
      <c r="AV1321" s="40">
        <f>AV$134*$D1321*INDEX(AV$117:AV$133,$E1321)</f>
        <v/>
      </c>
      <c r="AW1321" s="40">
        <f>AW$134*$D1321*INDEX(AW$117:AW$133,$E1321)</f>
        <v/>
      </c>
      <c r="AX1321" s="42">
        <f>ETSCOST(AX$134,$D1321,INDEX(AX$117:AX$133,$E1321))</f>
        <v/>
      </c>
    </row>
    <row r="1322" hidden="1" outlineLevel="2">
      <c r="A1322" s="5" t="inlineStr">
        <is>
          <t>ets</t>
        </is>
      </c>
      <c r="B1322" s="5" t="inlineStr">
        <is>
          <t>gso</t>
        </is>
      </c>
      <c r="C1322" s="5" t="inlineStr">
        <is>
          <t>cem</t>
        </is>
      </c>
      <c r="D1322" s="40">
        <f>INDEX(Inputs!$T$5:$T$132,MATCH($B1322&amp;"|"&amp;$C1322,Inputs!$A$5:$A$132,0))</f>
        <v/>
      </c>
      <c r="E1322" s="40">
        <f>INDEX(Inputs!$K$5:$K$132,MATCH($B1322&amp;"|"&amp;$C1322,Inputs!$A$5:$A$132,0))</f>
        <v/>
      </c>
      <c r="F1322" s="39" t="n"/>
      <c r="G1322" s="39" t="n"/>
      <c r="H1322" s="5">
        <f>INDEX(Variables!$B$5:$B$105,MATCH($A1322,Variables!$A$5:$A$105,0))&amp;IF($C1322="",""," | "&amp;INDEX(Mapping!$B$5:$B$26,MATCH($C1322,Mapping!$A$5:$A$26,0))&amp;" | "&amp;INDEX(Mapping!$B$30:$B$41,MATCH($B1322,Mapping!$A$30:$A$41,0)))</f>
        <v/>
      </c>
      <c r="I1322" s="5">
        <f>INDEX(Variables!$C$5:$C$105,MATCH($A1322,Variables!$A$5:$A$105,0))</f>
        <v/>
      </c>
      <c r="J1322" s="5">
        <f>INDEX(Variables!$E$5:$E$105,MATCH($A1322,Variables!$A$5:$A$105,0))</f>
        <v/>
      </c>
      <c r="K1322" s="25">
        <f>LOWER(Settings!$C$4)&amp;".mit."&amp;$A1322&amp;IF($C1322="","","."&amp;$C1322&amp;"."&amp;$B1322)&amp;IF(INDEX(Variables!$D$5:$D$105,MATCH($A1322,Variables!$A$5:$A$105,0))="","","."&amp;INDEX(Variables!$D$5:$D$105,MATCH($A1322,Variables!$A$5:$A$105,0)))&amp;"."&amp;K$5</f>
        <v/>
      </c>
      <c r="L1322" s="41">
        <f>L$134*$D1322*INDEX(L$117:L$133,$E1322)</f>
        <v/>
      </c>
      <c r="M1322" s="40">
        <f>M$134*$D1322*INDEX(M$117:M$133,$E1322)</f>
        <v/>
      </c>
      <c r="N1322" s="40">
        <f>N$134*$D1322*INDEX(N$117:N$133,$E1322)</f>
        <v/>
      </c>
      <c r="O1322" s="40">
        <f>O$134*$D1322*INDEX(O$117:O$133,$E1322)</f>
        <v/>
      </c>
      <c r="P1322" s="40">
        <f>P$134*$D1322*INDEX(P$117:P$133,$E1322)</f>
        <v/>
      </c>
      <c r="Q1322" s="40">
        <f>Q$134*$D1322*INDEX(Q$117:Q$133,$E1322)</f>
        <v/>
      </c>
      <c r="R1322" s="40">
        <f>R$134*$D1322*INDEX(R$117:R$133,$E1322)</f>
        <v/>
      </c>
      <c r="S1322" s="40">
        <f>S$134*$D1322*INDEX(S$117:S$133,$E1322)</f>
        <v/>
      </c>
      <c r="T1322" s="40">
        <f>T$134*$D1322*INDEX(T$117:T$133,$E1322)</f>
        <v/>
      </c>
      <c r="U1322" s="40">
        <f>U$134*$D1322*INDEX(U$117:U$133,$E1322)</f>
        <v/>
      </c>
      <c r="V1322" s="40">
        <f>V$134*$D1322*INDEX(V$117:V$133,$E1322)</f>
        <v/>
      </c>
      <c r="W1322" s="40">
        <f>W$134*$D1322*INDEX(W$117:W$133,$E1322)</f>
        <v/>
      </c>
      <c r="X1322" s="40">
        <f>X$134*$D1322*INDEX(X$117:X$133,$E1322)</f>
        <v/>
      </c>
      <c r="Y1322" s="40">
        <f>Y$134*$D1322*INDEX(Y$117:Y$133,$E1322)</f>
        <v/>
      </c>
      <c r="Z1322" s="40">
        <f>Z$134*$D1322*INDEX(Z$117:Z$133,$E1322)</f>
        <v/>
      </c>
      <c r="AA1322" s="40">
        <f>AA$134*$D1322*INDEX(AA$117:AA$133,$E1322)</f>
        <v/>
      </c>
      <c r="AB1322" s="40">
        <f>AB$134*$D1322*INDEX(AB$117:AB$133,$E1322)</f>
        <v/>
      </c>
      <c r="AC1322" s="40">
        <f>AC$134*$D1322*INDEX(AC$117:AC$133,$E1322)</f>
        <v/>
      </c>
      <c r="AD1322" s="42">
        <f>ETSCOST(AD$134,$D1322,INDEX(AD$117:AD$133,$E1322))</f>
        <v/>
      </c>
      <c r="AE1322" s="25">
        <f>LOWER(Settings!$C$4)&amp;".mit."&amp;$A1322&amp;IF($C1322="","","."&amp;$C1322&amp;"."&amp;$B1322)&amp;IF(INDEX(Variables!$D$5:$D$105,MATCH($A1322,Variables!$A$5:$A$105,0))="","","."&amp;INDEX(Variables!$D$5:$D$105,MATCH($A1322,Variables!$A$5:$A$105,0)))&amp;"."&amp;AE$5</f>
        <v/>
      </c>
      <c r="AF1322" s="41">
        <f>AF$134*$D1322*INDEX(AF$117:AF$133,$E1322)</f>
        <v/>
      </c>
      <c r="AG1322" s="40">
        <f>AG$134*$D1322*INDEX(AG$117:AG$133,$E1322)</f>
        <v/>
      </c>
      <c r="AH1322" s="40">
        <f>AH$134*$D1322*INDEX(AH$117:AH$133,$E1322)</f>
        <v/>
      </c>
      <c r="AI1322" s="40">
        <f>AI$134*$D1322*INDEX(AI$117:AI$133,$E1322)</f>
        <v/>
      </c>
      <c r="AJ1322" s="40">
        <f>AJ$134*$D1322*INDEX(AJ$117:AJ$133,$E1322)</f>
        <v/>
      </c>
      <c r="AK1322" s="40">
        <f>AK$134*$D1322*INDEX(AK$117:AK$133,$E1322)</f>
        <v/>
      </c>
      <c r="AL1322" s="40">
        <f>AL$134*$D1322*INDEX(AL$117:AL$133,$E1322)</f>
        <v/>
      </c>
      <c r="AM1322" s="40">
        <f>AM$134*$D1322*INDEX(AM$117:AM$133,$E1322)</f>
        <v/>
      </c>
      <c r="AN1322" s="40">
        <f>AN$134*$D1322*INDEX(AN$117:AN$133,$E1322)</f>
        <v/>
      </c>
      <c r="AO1322" s="40">
        <f>AO$134*$D1322*INDEX(AO$117:AO$133,$E1322)</f>
        <v/>
      </c>
      <c r="AP1322" s="40">
        <f>AP$134*$D1322*INDEX(AP$117:AP$133,$E1322)</f>
        <v/>
      </c>
      <c r="AQ1322" s="40">
        <f>AQ$134*$D1322*INDEX(AQ$117:AQ$133,$E1322)</f>
        <v/>
      </c>
      <c r="AR1322" s="40">
        <f>AR$134*$D1322*INDEX(AR$117:AR$133,$E1322)</f>
        <v/>
      </c>
      <c r="AS1322" s="40">
        <f>AS$134*$D1322*INDEX(AS$117:AS$133,$E1322)</f>
        <v/>
      </c>
      <c r="AT1322" s="40">
        <f>AT$134*$D1322*INDEX(AT$117:AT$133,$E1322)</f>
        <v/>
      </c>
      <c r="AU1322" s="40">
        <f>AU$134*$D1322*INDEX(AU$117:AU$133,$E1322)</f>
        <v/>
      </c>
      <c r="AV1322" s="40">
        <f>AV$134*$D1322*INDEX(AV$117:AV$133,$E1322)</f>
        <v/>
      </c>
      <c r="AW1322" s="40">
        <f>AW$134*$D1322*INDEX(AW$117:AW$133,$E1322)</f>
        <v/>
      </c>
      <c r="AX1322" s="42">
        <f>ETSCOST(AX$134,$D1322,INDEX(AX$117:AX$133,$E1322))</f>
        <v/>
      </c>
    </row>
    <row r="1323" hidden="1" outlineLevel="2">
      <c r="A1323" s="5" t="inlineStr">
        <is>
          <t>ets</t>
        </is>
      </c>
      <c r="B1323" s="5" t="inlineStr">
        <is>
          <t>die</t>
        </is>
      </c>
      <c r="C1323" s="5" t="inlineStr">
        <is>
          <t>cem</t>
        </is>
      </c>
      <c r="D1323" s="40">
        <f>INDEX(Inputs!$T$5:$T$132,MATCH($B1323&amp;"|"&amp;$C1323,Inputs!$A$5:$A$132,0))</f>
        <v/>
      </c>
      <c r="E1323" s="40">
        <f>INDEX(Inputs!$K$5:$K$132,MATCH($B1323&amp;"|"&amp;$C1323,Inputs!$A$5:$A$132,0))</f>
        <v/>
      </c>
      <c r="F1323" s="39" t="n"/>
      <c r="G1323" s="39" t="n"/>
      <c r="H1323" s="5">
        <f>INDEX(Variables!$B$5:$B$105,MATCH($A1323,Variables!$A$5:$A$105,0))&amp;IF($C1323="",""," | "&amp;INDEX(Mapping!$B$5:$B$26,MATCH($C1323,Mapping!$A$5:$A$26,0))&amp;" | "&amp;INDEX(Mapping!$B$30:$B$41,MATCH($B1323,Mapping!$A$30:$A$41,0)))</f>
        <v/>
      </c>
      <c r="I1323" s="5">
        <f>INDEX(Variables!$C$5:$C$105,MATCH($A1323,Variables!$A$5:$A$105,0))</f>
        <v/>
      </c>
      <c r="J1323" s="5">
        <f>INDEX(Variables!$E$5:$E$105,MATCH($A1323,Variables!$A$5:$A$105,0))</f>
        <v/>
      </c>
      <c r="K1323" s="25">
        <f>LOWER(Settings!$C$4)&amp;".mit."&amp;$A1323&amp;IF($C1323="","","."&amp;$C1323&amp;"."&amp;$B1323)&amp;IF(INDEX(Variables!$D$5:$D$105,MATCH($A1323,Variables!$A$5:$A$105,0))="","","."&amp;INDEX(Variables!$D$5:$D$105,MATCH($A1323,Variables!$A$5:$A$105,0)))&amp;"."&amp;K$5</f>
        <v/>
      </c>
      <c r="L1323" s="41">
        <f>L$134*$D1323*INDEX(L$117:L$133,$E1323)</f>
        <v/>
      </c>
      <c r="M1323" s="40">
        <f>M$134*$D1323*INDEX(M$117:M$133,$E1323)</f>
        <v/>
      </c>
      <c r="N1323" s="40">
        <f>N$134*$D1323*INDEX(N$117:N$133,$E1323)</f>
        <v/>
      </c>
      <c r="O1323" s="40">
        <f>O$134*$D1323*INDEX(O$117:O$133,$E1323)</f>
        <v/>
      </c>
      <c r="P1323" s="40">
        <f>P$134*$D1323*INDEX(P$117:P$133,$E1323)</f>
        <v/>
      </c>
      <c r="Q1323" s="40">
        <f>Q$134*$D1323*INDEX(Q$117:Q$133,$E1323)</f>
        <v/>
      </c>
      <c r="R1323" s="40">
        <f>R$134*$D1323*INDEX(R$117:R$133,$E1323)</f>
        <v/>
      </c>
      <c r="S1323" s="40">
        <f>S$134*$D1323*INDEX(S$117:S$133,$E1323)</f>
        <v/>
      </c>
      <c r="T1323" s="40">
        <f>T$134*$D1323*INDEX(T$117:T$133,$E1323)</f>
        <v/>
      </c>
      <c r="U1323" s="40">
        <f>U$134*$D1323*INDEX(U$117:U$133,$E1323)</f>
        <v/>
      </c>
      <c r="V1323" s="40">
        <f>V$134*$D1323*INDEX(V$117:V$133,$E1323)</f>
        <v/>
      </c>
      <c r="W1323" s="40">
        <f>W$134*$D1323*INDEX(W$117:W$133,$E1323)</f>
        <v/>
      </c>
      <c r="X1323" s="40">
        <f>X$134*$D1323*INDEX(X$117:X$133,$E1323)</f>
        <v/>
      </c>
      <c r="Y1323" s="40">
        <f>Y$134*$D1323*INDEX(Y$117:Y$133,$E1323)</f>
        <v/>
      </c>
      <c r="Z1323" s="40">
        <f>Z$134*$D1323*INDEX(Z$117:Z$133,$E1323)</f>
        <v/>
      </c>
      <c r="AA1323" s="40">
        <f>AA$134*$D1323*INDEX(AA$117:AA$133,$E1323)</f>
        <v/>
      </c>
      <c r="AB1323" s="40">
        <f>AB$134*$D1323*INDEX(AB$117:AB$133,$E1323)</f>
        <v/>
      </c>
      <c r="AC1323" s="40">
        <f>AC$134*$D1323*INDEX(AC$117:AC$133,$E1323)</f>
        <v/>
      </c>
      <c r="AD1323" s="42">
        <f>ETSCOST(AD$134,$D1323,INDEX(AD$117:AD$133,$E1323))</f>
        <v/>
      </c>
      <c r="AE1323" s="25">
        <f>LOWER(Settings!$C$4)&amp;".mit."&amp;$A1323&amp;IF($C1323="","","."&amp;$C1323&amp;"."&amp;$B1323)&amp;IF(INDEX(Variables!$D$5:$D$105,MATCH($A1323,Variables!$A$5:$A$105,0))="","","."&amp;INDEX(Variables!$D$5:$D$105,MATCH($A1323,Variables!$A$5:$A$105,0)))&amp;"."&amp;AE$5</f>
        <v/>
      </c>
      <c r="AF1323" s="41">
        <f>AF$134*$D1323*INDEX(AF$117:AF$133,$E1323)</f>
        <v/>
      </c>
      <c r="AG1323" s="40">
        <f>AG$134*$D1323*INDEX(AG$117:AG$133,$E1323)</f>
        <v/>
      </c>
      <c r="AH1323" s="40">
        <f>AH$134*$D1323*INDEX(AH$117:AH$133,$E1323)</f>
        <v/>
      </c>
      <c r="AI1323" s="40">
        <f>AI$134*$D1323*INDEX(AI$117:AI$133,$E1323)</f>
        <v/>
      </c>
      <c r="AJ1323" s="40">
        <f>AJ$134*$D1323*INDEX(AJ$117:AJ$133,$E1323)</f>
        <v/>
      </c>
      <c r="AK1323" s="40">
        <f>AK$134*$D1323*INDEX(AK$117:AK$133,$E1323)</f>
        <v/>
      </c>
      <c r="AL1323" s="40">
        <f>AL$134*$D1323*INDEX(AL$117:AL$133,$E1323)</f>
        <v/>
      </c>
      <c r="AM1323" s="40">
        <f>AM$134*$D1323*INDEX(AM$117:AM$133,$E1323)</f>
        <v/>
      </c>
      <c r="AN1323" s="40">
        <f>AN$134*$D1323*INDEX(AN$117:AN$133,$E1323)</f>
        <v/>
      </c>
      <c r="AO1323" s="40">
        <f>AO$134*$D1323*INDEX(AO$117:AO$133,$E1323)</f>
        <v/>
      </c>
      <c r="AP1323" s="40">
        <f>AP$134*$D1323*INDEX(AP$117:AP$133,$E1323)</f>
        <v/>
      </c>
      <c r="AQ1323" s="40">
        <f>AQ$134*$D1323*INDEX(AQ$117:AQ$133,$E1323)</f>
        <v/>
      </c>
      <c r="AR1323" s="40">
        <f>AR$134*$D1323*INDEX(AR$117:AR$133,$E1323)</f>
        <v/>
      </c>
      <c r="AS1323" s="40">
        <f>AS$134*$D1323*INDEX(AS$117:AS$133,$E1323)</f>
        <v/>
      </c>
      <c r="AT1323" s="40">
        <f>AT$134*$D1323*INDEX(AT$117:AT$133,$E1323)</f>
        <v/>
      </c>
      <c r="AU1323" s="40">
        <f>AU$134*$D1323*INDEX(AU$117:AU$133,$E1323)</f>
        <v/>
      </c>
      <c r="AV1323" s="40">
        <f>AV$134*$D1323*INDEX(AV$117:AV$133,$E1323)</f>
        <v/>
      </c>
      <c r="AW1323" s="40">
        <f>AW$134*$D1323*INDEX(AW$117:AW$133,$E1323)</f>
        <v/>
      </c>
      <c r="AX1323" s="42">
        <f>ETSCOST(AX$134,$D1323,INDEX(AX$117:AX$133,$E1323))</f>
        <v/>
      </c>
    </row>
    <row r="1324" hidden="1" outlineLevel="2">
      <c r="A1324" s="5" t="inlineStr">
        <is>
          <t>ets</t>
        </is>
      </c>
      <c r="B1324" s="5" t="inlineStr">
        <is>
          <t>lpg</t>
        </is>
      </c>
      <c r="C1324" s="5" t="inlineStr">
        <is>
          <t>cem</t>
        </is>
      </c>
      <c r="D1324" s="40">
        <f>INDEX(Inputs!$T$5:$T$132,MATCH($B1324&amp;"|"&amp;$C1324,Inputs!$A$5:$A$132,0))</f>
        <v/>
      </c>
      <c r="E1324" s="40">
        <f>INDEX(Inputs!$K$5:$K$132,MATCH($B1324&amp;"|"&amp;$C1324,Inputs!$A$5:$A$132,0))</f>
        <v/>
      </c>
      <c r="F1324" s="39" t="n"/>
      <c r="G1324" s="39" t="n"/>
      <c r="H1324" s="5">
        <f>INDEX(Variables!$B$5:$B$105,MATCH($A1324,Variables!$A$5:$A$105,0))&amp;IF($C1324="",""," | "&amp;INDEX(Mapping!$B$5:$B$26,MATCH($C1324,Mapping!$A$5:$A$26,0))&amp;" | "&amp;INDEX(Mapping!$B$30:$B$41,MATCH($B1324,Mapping!$A$30:$A$41,0)))</f>
        <v/>
      </c>
      <c r="I1324" s="5">
        <f>INDEX(Variables!$C$5:$C$105,MATCH($A1324,Variables!$A$5:$A$105,0))</f>
        <v/>
      </c>
      <c r="J1324" s="5">
        <f>INDEX(Variables!$E$5:$E$105,MATCH($A1324,Variables!$A$5:$A$105,0))</f>
        <v/>
      </c>
      <c r="K1324" s="25">
        <f>LOWER(Settings!$C$4)&amp;".mit."&amp;$A1324&amp;IF($C1324="","","."&amp;$C1324&amp;"."&amp;$B1324)&amp;IF(INDEX(Variables!$D$5:$D$105,MATCH($A1324,Variables!$A$5:$A$105,0))="","","."&amp;INDEX(Variables!$D$5:$D$105,MATCH($A1324,Variables!$A$5:$A$105,0)))&amp;"."&amp;K$5</f>
        <v/>
      </c>
      <c r="L1324" s="41">
        <f>L$134*$D1324*INDEX(L$117:L$133,$E1324)</f>
        <v/>
      </c>
      <c r="M1324" s="40">
        <f>M$134*$D1324*INDEX(M$117:M$133,$E1324)</f>
        <v/>
      </c>
      <c r="N1324" s="40">
        <f>N$134*$D1324*INDEX(N$117:N$133,$E1324)</f>
        <v/>
      </c>
      <c r="O1324" s="40">
        <f>O$134*$D1324*INDEX(O$117:O$133,$E1324)</f>
        <v/>
      </c>
      <c r="P1324" s="40">
        <f>P$134*$D1324*INDEX(P$117:P$133,$E1324)</f>
        <v/>
      </c>
      <c r="Q1324" s="40">
        <f>Q$134*$D1324*INDEX(Q$117:Q$133,$E1324)</f>
        <v/>
      </c>
      <c r="R1324" s="40">
        <f>R$134*$D1324*INDEX(R$117:R$133,$E1324)</f>
        <v/>
      </c>
      <c r="S1324" s="40">
        <f>S$134*$D1324*INDEX(S$117:S$133,$E1324)</f>
        <v/>
      </c>
      <c r="T1324" s="40">
        <f>T$134*$D1324*INDEX(T$117:T$133,$E1324)</f>
        <v/>
      </c>
      <c r="U1324" s="40">
        <f>U$134*$D1324*INDEX(U$117:U$133,$E1324)</f>
        <v/>
      </c>
      <c r="V1324" s="40">
        <f>V$134*$D1324*INDEX(V$117:V$133,$E1324)</f>
        <v/>
      </c>
      <c r="W1324" s="40">
        <f>W$134*$D1324*INDEX(W$117:W$133,$E1324)</f>
        <v/>
      </c>
      <c r="X1324" s="40">
        <f>X$134*$D1324*INDEX(X$117:X$133,$E1324)</f>
        <v/>
      </c>
      <c r="Y1324" s="40">
        <f>Y$134*$D1324*INDEX(Y$117:Y$133,$E1324)</f>
        <v/>
      </c>
      <c r="Z1324" s="40">
        <f>Z$134*$D1324*INDEX(Z$117:Z$133,$E1324)</f>
        <v/>
      </c>
      <c r="AA1324" s="40">
        <f>AA$134*$D1324*INDEX(AA$117:AA$133,$E1324)</f>
        <v/>
      </c>
      <c r="AB1324" s="40">
        <f>AB$134*$D1324*INDEX(AB$117:AB$133,$E1324)</f>
        <v/>
      </c>
      <c r="AC1324" s="40">
        <f>AC$134*$D1324*INDEX(AC$117:AC$133,$E1324)</f>
        <v/>
      </c>
      <c r="AD1324" s="42">
        <f>ETSCOST(AD$134,$D1324,INDEX(AD$117:AD$133,$E1324))</f>
        <v/>
      </c>
      <c r="AE1324" s="25">
        <f>LOWER(Settings!$C$4)&amp;".mit."&amp;$A1324&amp;IF($C1324="","","."&amp;$C1324&amp;"."&amp;$B1324)&amp;IF(INDEX(Variables!$D$5:$D$105,MATCH($A1324,Variables!$A$5:$A$105,0))="","","."&amp;INDEX(Variables!$D$5:$D$105,MATCH($A1324,Variables!$A$5:$A$105,0)))&amp;"."&amp;AE$5</f>
        <v/>
      </c>
      <c r="AF1324" s="41">
        <f>AF$134*$D1324*INDEX(AF$117:AF$133,$E1324)</f>
        <v/>
      </c>
      <c r="AG1324" s="40">
        <f>AG$134*$D1324*INDEX(AG$117:AG$133,$E1324)</f>
        <v/>
      </c>
      <c r="AH1324" s="40">
        <f>AH$134*$D1324*INDEX(AH$117:AH$133,$E1324)</f>
        <v/>
      </c>
      <c r="AI1324" s="40">
        <f>AI$134*$D1324*INDEX(AI$117:AI$133,$E1324)</f>
        <v/>
      </c>
      <c r="AJ1324" s="40">
        <f>AJ$134*$D1324*INDEX(AJ$117:AJ$133,$E1324)</f>
        <v/>
      </c>
      <c r="AK1324" s="40">
        <f>AK$134*$D1324*INDEX(AK$117:AK$133,$E1324)</f>
        <v/>
      </c>
      <c r="AL1324" s="40">
        <f>AL$134*$D1324*INDEX(AL$117:AL$133,$E1324)</f>
        <v/>
      </c>
      <c r="AM1324" s="40">
        <f>AM$134*$D1324*INDEX(AM$117:AM$133,$E1324)</f>
        <v/>
      </c>
      <c r="AN1324" s="40">
        <f>AN$134*$D1324*INDEX(AN$117:AN$133,$E1324)</f>
        <v/>
      </c>
      <c r="AO1324" s="40">
        <f>AO$134*$D1324*INDEX(AO$117:AO$133,$E1324)</f>
        <v/>
      </c>
      <c r="AP1324" s="40">
        <f>AP$134*$D1324*INDEX(AP$117:AP$133,$E1324)</f>
        <v/>
      </c>
      <c r="AQ1324" s="40">
        <f>AQ$134*$D1324*INDEX(AQ$117:AQ$133,$E1324)</f>
        <v/>
      </c>
      <c r="AR1324" s="40">
        <f>AR$134*$D1324*INDEX(AR$117:AR$133,$E1324)</f>
        <v/>
      </c>
      <c r="AS1324" s="40">
        <f>AS$134*$D1324*INDEX(AS$117:AS$133,$E1324)</f>
        <v/>
      </c>
      <c r="AT1324" s="40">
        <f>AT$134*$D1324*INDEX(AT$117:AT$133,$E1324)</f>
        <v/>
      </c>
      <c r="AU1324" s="40">
        <f>AU$134*$D1324*INDEX(AU$117:AU$133,$E1324)</f>
        <v/>
      </c>
      <c r="AV1324" s="40">
        <f>AV$134*$D1324*INDEX(AV$117:AV$133,$E1324)</f>
        <v/>
      </c>
      <c r="AW1324" s="40">
        <f>AW$134*$D1324*INDEX(AW$117:AW$133,$E1324)</f>
        <v/>
      </c>
      <c r="AX1324" s="42">
        <f>ETSCOST(AX$134,$D1324,INDEX(AX$117:AX$133,$E1324))</f>
        <v/>
      </c>
    </row>
    <row r="1325" hidden="1" outlineLevel="2">
      <c r="A1325" s="5" t="inlineStr">
        <is>
          <t>ets</t>
        </is>
      </c>
      <c r="B1325" s="5" t="inlineStr">
        <is>
          <t>ker</t>
        </is>
      </c>
      <c r="C1325" s="5" t="inlineStr">
        <is>
          <t>cem</t>
        </is>
      </c>
      <c r="D1325" s="40">
        <f>INDEX(Inputs!$T$5:$T$132,MATCH($B1325&amp;"|"&amp;$C1325,Inputs!$A$5:$A$132,0))</f>
        <v/>
      </c>
      <c r="E1325" s="40">
        <f>INDEX(Inputs!$K$5:$K$132,MATCH($B1325&amp;"|"&amp;$C1325,Inputs!$A$5:$A$132,0))</f>
        <v/>
      </c>
      <c r="F1325" s="39" t="n"/>
      <c r="G1325" s="39" t="n"/>
      <c r="H1325" s="5">
        <f>INDEX(Variables!$B$5:$B$105,MATCH($A1325,Variables!$A$5:$A$105,0))&amp;IF($C1325="",""," | "&amp;INDEX(Mapping!$B$5:$B$26,MATCH($C1325,Mapping!$A$5:$A$26,0))&amp;" | "&amp;INDEX(Mapping!$B$30:$B$41,MATCH($B1325,Mapping!$A$30:$A$41,0)))</f>
        <v/>
      </c>
      <c r="I1325" s="5">
        <f>INDEX(Variables!$C$5:$C$105,MATCH($A1325,Variables!$A$5:$A$105,0))</f>
        <v/>
      </c>
      <c r="J1325" s="5">
        <f>INDEX(Variables!$E$5:$E$105,MATCH($A1325,Variables!$A$5:$A$105,0))</f>
        <v/>
      </c>
      <c r="K1325" s="25">
        <f>LOWER(Settings!$C$4)&amp;".mit."&amp;$A1325&amp;IF($C1325="","","."&amp;$C1325&amp;"."&amp;$B1325)&amp;IF(INDEX(Variables!$D$5:$D$105,MATCH($A1325,Variables!$A$5:$A$105,0))="","","."&amp;INDEX(Variables!$D$5:$D$105,MATCH($A1325,Variables!$A$5:$A$105,0)))&amp;"."&amp;K$5</f>
        <v/>
      </c>
      <c r="L1325" s="41">
        <f>L$134*$D1325*INDEX(L$117:L$133,$E1325)</f>
        <v/>
      </c>
      <c r="M1325" s="40">
        <f>M$134*$D1325*INDEX(M$117:M$133,$E1325)</f>
        <v/>
      </c>
      <c r="N1325" s="40">
        <f>N$134*$D1325*INDEX(N$117:N$133,$E1325)</f>
        <v/>
      </c>
      <c r="O1325" s="40">
        <f>O$134*$D1325*INDEX(O$117:O$133,$E1325)</f>
        <v/>
      </c>
      <c r="P1325" s="40">
        <f>P$134*$D1325*INDEX(P$117:P$133,$E1325)</f>
        <v/>
      </c>
      <c r="Q1325" s="40">
        <f>Q$134*$D1325*INDEX(Q$117:Q$133,$E1325)</f>
        <v/>
      </c>
      <c r="R1325" s="40">
        <f>R$134*$D1325*INDEX(R$117:R$133,$E1325)</f>
        <v/>
      </c>
      <c r="S1325" s="40">
        <f>S$134*$D1325*INDEX(S$117:S$133,$E1325)</f>
        <v/>
      </c>
      <c r="T1325" s="40">
        <f>T$134*$D1325*INDEX(T$117:T$133,$E1325)</f>
        <v/>
      </c>
      <c r="U1325" s="40">
        <f>U$134*$D1325*INDEX(U$117:U$133,$E1325)</f>
        <v/>
      </c>
      <c r="V1325" s="40">
        <f>V$134*$D1325*INDEX(V$117:V$133,$E1325)</f>
        <v/>
      </c>
      <c r="W1325" s="40">
        <f>W$134*$D1325*INDEX(W$117:W$133,$E1325)</f>
        <v/>
      </c>
      <c r="X1325" s="40">
        <f>X$134*$D1325*INDEX(X$117:X$133,$E1325)</f>
        <v/>
      </c>
      <c r="Y1325" s="40">
        <f>Y$134*$D1325*INDEX(Y$117:Y$133,$E1325)</f>
        <v/>
      </c>
      <c r="Z1325" s="40">
        <f>Z$134*$D1325*INDEX(Z$117:Z$133,$E1325)</f>
        <v/>
      </c>
      <c r="AA1325" s="40">
        <f>AA$134*$D1325*INDEX(AA$117:AA$133,$E1325)</f>
        <v/>
      </c>
      <c r="AB1325" s="40">
        <f>AB$134*$D1325*INDEX(AB$117:AB$133,$E1325)</f>
        <v/>
      </c>
      <c r="AC1325" s="40">
        <f>AC$134*$D1325*INDEX(AC$117:AC$133,$E1325)</f>
        <v/>
      </c>
      <c r="AD1325" s="42">
        <f>ETSCOST(AD$134,$D1325,INDEX(AD$117:AD$133,$E1325))</f>
        <v/>
      </c>
      <c r="AE1325" s="25">
        <f>LOWER(Settings!$C$4)&amp;".mit."&amp;$A1325&amp;IF($C1325="","","."&amp;$C1325&amp;"."&amp;$B1325)&amp;IF(INDEX(Variables!$D$5:$D$105,MATCH($A1325,Variables!$A$5:$A$105,0))="","","."&amp;INDEX(Variables!$D$5:$D$105,MATCH($A1325,Variables!$A$5:$A$105,0)))&amp;"."&amp;AE$5</f>
        <v/>
      </c>
      <c r="AF1325" s="41">
        <f>AF$134*$D1325*INDEX(AF$117:AF$133,$E1325)</f>
        <v/>
      </c>
      <c r="AG1325" s="40">
        <f>AG$134*$D1325*INDEX(AG$117:AG$133,$E1325)</f>
        <v/>
      </c>
      <c r="AH1325" s="40">
        <f>AH$134*$D1325*INDEX(AH$117:AH$133,$E1325)</f>
        <v/>
      </c>
      <c r="AI1325" s="40">
        <f>AI$134*$D1325*INDEX(AI$117:AI$133,$E1325)</f>
        <v/>
      </c>
      <c r="AJ1325" s="40">
        <f>AJ$134*$D1325*INDEX(AJ$117:AJ$133,$E1325)</f>
        <v/>
      </c>
      <c r="AK1325" s="40">
        <f>AK$134*$D1325*INDEX(AK$117:AK$133,$E1325)</f>
        <v/>
      </c>
      <c r="AL1325" s="40">
        <f>AL$134*$D1325*INDEX(AL$117:AL$133,$E1325)</f>
        <v/>
      </c>
      <c r="AM1325" s="40">
        <f>AM$134*$D1325*INDEX(AM$117:AM$133,$E1325)</f>
        <v/>
      </c>
      <c r="AN1325" s="40">
        <f>AN$134*$D1325*INDEX(AN$117:AN$133,$E1325)</f>
        <v/>
      </c>
      <c r="AO1325" s="40">
        <f>AO$134*$D1325*INDEX(AO$117:AO$133,$E1325)</f>
        <v/>
      </c>
      <c r="AP1325" s="40">
        <f>AP$134*$D1325*INDEX(AP$117:AP$133,$E1325)</f>
        <v/>
      </c>
      <c r="AQ1325" s="40">
        <f>AQ$134*$D1325*INDEX(AQ$117:AQ$133,$E1325)</f>
        <v/>
      </c>
      <c r="AR1325" s="40">
        <f>AR$134*$D1325*INDEX(AR$117:AR$133,$E1325)</f>
        <v/>
      </c>
      <c r="AS1325" s="40">
        <f>AS$134*$D1325*INDEX(AS$117:AS$133,$E1325)</f>
        <v/>
      </c>
      <c r="AT1325" s="40">
        <f>AT$134*$D1325*INDEX(AT$117:AT$133,$E1325)</f>
        <v/>
      </c>
      <c r="AU1325" s="40">
        <f>AU$134*$D1325*INDEX(AU$117:AU$133,$E1325)</f>
        <v/>
      </c>
      <c r="AV1325" s="40">
        <f>AV$134*$D1325*INDEX(AV$117:AV$133,$E1325)</f>
        <v/>
      </c>
      <c r="AW1325" s="40">
        <f>AW$134*$D1325*INDEX(AW$117:AW$133,$E1325)</f>
        <v/>
      </c>
      <c r="AX1325" s="42">
        <f>ETSCOST(AX$134,$D1325,INDEX(AX$117:AX$133,$E1325))</f>
        <v/>
      </c>
    </row>
    <row r="1326" hidden="1" outlineLevel="2">
      <c r="A1326" s="5" t="inlineStr">
        <is>
          <t>ets</t>
        </is>
      </c>
      <c r="B1326" s="5" t="inlineStr">
        <is>
          <t>oop</t>
        </is>
      </c>
      <c r="C1326" s="5" t="inlineStr">
        <is>
          <t>cem</t>
        </is>
      </c>
      <c r="D1326" s="40">
        <f>INDEX(Inputs!$T$5:$T$132,MATCH($B1326&amp;"|"&amp;$C1326,Inputs!$A$5:$A$132,0))</f>
        <v/>
      </c>
      <c r="E1326" s="40">
        <f>INDEX(Inputs!$K$5:$K$132,MATCH($B1326&amp;"|"&amp;$C1326,Inputs!$A$5:$A$132,0))</f>
        <v/>
      </c>
      <c r="F1326" s="39" t="n"/>
      <c r="G1326" s="39" t="n"/>
      <c r="H1326" s="5">
        <f>INDEX(Variables!$B$5:$B$105,MATCH($A1326,Variables!$A$5:$A$105,0))&amp;IF($C1326="",""," | "&amp;INDEX(Mapping!$B$5:$B$26,MATCH($C1326,Mapping!$A$5:$A$26,0))&amp;" | "&amp;INDEX(Mapping!$B$30:$B$41,MATCH($B1326,Mapping!$A$30:$A$41,0)))</f>
        <v/>
      </c>
      <c r="I1326" s="5">
        <f>INDEX(Variables!$C$5:$C$105,MATCH($A1326,Variables!$A$5:$A$105,0))</f>
        <v/>
      </c>
      <c r="J1326" s="5">
        <f>INDEX(Variables!$E$5:$E$105,MATCH($A1326,Variables!$A$5:$A$105,0))</f>
        <v/>
      </c>
      <c r="K1326" s="25">
        <f>LOWER(Settings!$C$4)&amp;".mit."&amp;$A1326&amp;IF($C1326="","","."&amp;$C1326&amp;"."&amp;$B1326)&amp;IF(INDEX(Variables!$D$5:$D$105,MATCH($A1326,Variables!$A$5:$A$105,0))="","","."&amp;INDEX(Variables!$D$5:$D$105,MATCH($A1326,Variables!$A$5:$A$105,0)))&amp;"."&amp;K$5</f>
        <v/>
      </c>
      <c r="L1326" s="41">
        <f>L$134*$D1326*INDEX(L$117:L$133,$E1326)</f>
        <v/>
      </c>
      <c r="M1326" s="40">
        <f>M$134*$D1326*INDEX(M$117:M$133,$E1326)</f>
        <v/>
      </c>
      <c r="N1326" s="40">
        <f>N$134*$D1326*INDEX(N$117:N$133,$E1326)</f>
        <v/>
      </c>
      <c r="O1326" s="40">
        <f>O$134*$D1326*INDEX(O$117:O$133,$E1326)</f>
        <v/>
      </c>
      <c r="P1326" s="40">
        <f>P$134*$D1326*INDEX(P$117:P$133,$E1326)</f>
        <v/>
      </c>
      <c r="Q1326" s="40">
        <f>Q$134*$D1326*INDEX(Q$117:Q$133,$E1326)</f>
        <v/>
      </c>
      <c r="R1326" s="40">
        <f>R$134*$D1326*INDEX(R$117:R$133,$E1326)</f>
        <v/>
      </c>
      <c r="S1326" s="40">
        <f>S$134*$D1326*INDEX(S$117:S$133,$E1326)</f>
        <v/>
      </c>
      <c r="T1326" s="40">
        <f>T$134*$D1326*INDEX(T$117:T$133,$E1326)</f>
        <v/>
      </c>
      <c r="U1326" s="40">
        <f>U$134*$D1326*INDEX(U$117:U$133,$E1326)</f>
        <v/>
      </c>
      <c r="V1326" s="40">
        <f>V$134*$D1326*INDEX(V$117:V$133,$E1326)</f>
        <v/>
      </c>
      <c r="W1326" s="40">
        <f>W$134*$D1326*INDEX(W$117:W$133,$E1326)</f>
        <v/>
      </c>
      <c r="X1326" s="40">
        <f>X$134*$D1326*INDEX(X$117:X$133,$E1326)</f>
        <v/>
      </c>
      <c r="Y1326" s="40">
        <f>Y$134*$D1326*INDEX(Y$117:Y$133,$E1326)</f>
        <v/>
      </c>
      <c r="Z1326" s="40">
        <f>Z$134*$D1326*INDEX(Z$117:Z$133,$E1326)</f>
        <v/>
      </c>
      <c r="AA1326" s="40">
        <f>AA$134*$D1326*INDEX(AA$117:AA$133,$E1326)</f>
        <v/>
      </c>
      <c r="AB1326" s="40">
        <f>AB$134*$D1326*INDEX(AB$117:AB$133,$E1326)</f>
        <v/>
      </c>
      <c r="AC1326" s="40">
        <f>AC$134*$D1326*INDEX(AC$117:AC$133,$E1326)</f>
        <v/>
      </c>
      <c r="AD1326" s="42">
        <f>ETSCOST(AD$134,$D1326,INDEX(AD$117:AD$133,$E1326))</f>
        <v/>
      </c>
      <c r="AE1326" s="25">
        <f>LOWER(Settings!$C$4)&amp;".mit."&amp;$A1326&amp;IF($C1326="","","."&amp;$C1326&amp;"."&amp;$B1326)&amp;IF(INDEX(Variables!$D$5:$D$105,MATCH($A1326,Variables!$A$5:$A$105,0))="","","."&amp;INDEX(Variables!$D$5:$D$105,MATCH($A1326,Variables!$A$5:$A$105,0)))&amp;"."&amp;AE$5</f>
        <v/>
      </c>
      <c r="AF1326" s="41">
        <f>AF$134*$D1326*INDEX(AF$117:AF$133,$E1326)</f>
        <v/>
      </c>
      <c r="AG1326" s="40">
        <f>AG$134*$D1326*INDEX(AG$117:AG$133,$E1326)</f>
        <v/>
      </c>
      <c r="AH1326" s="40">
        <f>AH$134*$D1326*INDEX(AH$117:AH$133,$E1326)</f>
        <v/>
      </c>
      <c r="AI1326" s="40">
        <f>AI$134*$D1326*INDEX(AI$117:AI$133,$E1326)</f>
        <v/>
      </c>
      <c r="AJ1326" s="40">
        <f>AJ$134*$D1326*INDEX(AJ$117:AJ$133,$E1326)</f>
        <v/>
      </c>
      <c r="AK1326" s="40">
        <f>AK$134*$D1326*INDEX(AK$117:AK$133,$E1326)</f>
        <v/>
      </c>
      <c r="AL1326" s="40">
        <f>AL$134*$D1326*INDEX(AL$117:AL$133,$E1326)</f>
        <v/>
      </c>
      <c r="AM1326" s="40">
        <f>AM$134*$D1326*INDEX(AM$117:AM$133,$E1326)</f>
        <v/>
      </c>
      <c r="AN1326" s="40">
        <f>AN$134*$D1326*INDEX(AN$117:AN$133,$E1326)</f>
        <v/>
      </c>
      <c r="AO1326" s="40">
        <f>AO$134*$D1326*INDEX(AO$117:AO$133,$E1326)</f>
        <v/>
      </c>
      <c r="AP1326" s="40">
        <f>AP$134*$D1326*INDEX(AP$117:AP$133,$E1326)</f>
        <v/>
      </c>
      <c r="AQ1326" s="40">
        <f>AQ$134*$D1326*INDEX(AQ$117:AQ$133,$E1326)</f>
        <v/>
      </c>
      <c r="AR1326" s="40">
        <f>AR$134*$D1326*INDEX(AR$117:AR$133,$E1326)</f>
        <v/>
      </c>
      <c r="AS1326" s="40">
        <f>AS$134*$D1326*INDEX(AS$117:AS$133,$E1326)</f>
        <v/>
      </c>
      <c r="AT1326" s="40">
        <f>AT$134*$D1326*INDEX(AT$117:AT$133,$E1326)</f>
        <v/>
      </c>
      <c r="AU1326" s="40">
        <f>AU$134*$D1326*INDEX(AU$117:AU$133,$E1326)</f>
        <v/>
      </c>
      <c r="AV1326" s="40">
        <f>AV$134*$D1326*INDEX(AV$117:AV$133,$E1326)</f>
        <v/>
      </c>
      <c r="AW1326" s="40">
        <f>AW$134*$D1326*INDEX(AW$117:AW$133,$E1326)</f>
        <v/>
      </c>
      <c r="AX1326" s="42">
        <f>ETSCOST(AX$134,$D1326,INDEX(AX$117:AX$133,$E1326))</f>
        <v/>
      </c>
    </row>
    <row r="1327" hidden="1" outlineLevel="2">
      <c r="A1327" s="5" t="inlineStr">
        <is>
          <t>ets</t>
        </is>
      </c>
      <c r="B1327" s="5" t="inlineStr">
        <is>
          <t>bio</t>
        </is>
      </c>
      <c r="C1327" s="5" t="inlineStr">
        <is>
          <t>cem</t>
        </is>
      </c>
      <c r="D1327" s="40">
        <f>INDEX(Inputs!$T$5:$T$132,MATCH($B1327&amp;"|"&amp;$C1327,Inputs!$A$5:$A$132,0))</f>
        <v/>
      </c>
      <c r="E1327" s="40">
        <f>INDEX(Inputs!$K$5:$K$132,MATCH($B1327&amp;"|"&amp;$C1327,Inputs!$A$5:$A$132,0))</f>
        <v/>
      </c>
      <c r="F1327" s="39" t="n"/>
      <c r="G1327" s="39" t="n"/>
      <c r="H1327" s="5">
        <f>INDEX(Variables!$B$5:$B$105,MATCH($A1327,Variables!$A$5:$A$105,0))&amp;IF($C1327="",""," | "&amp;INDEX(Mapping!$B$5:$B$26,MATCH($C1327,Mapping!$A$5:$A$26,0))&amp;" | "&amp;INDEX(Mapping!$B$30:$B$41,MATCH($B1327,Mapping!$A$30:$A$41,0)))</f>
        <v/>
      </c>
      <c r="I1327" s="5">
        <f>INDEX(Variables!$C$5:$C$105,MATCH($A1327,Variables!$A$5:$A$105,0))</f>
        <v/>
      </c>
      <c r="J1327" s="5">
        <f>INDEX(Variables!$E$5:$E$105,MATCH($A1327,Variables!$A$5:$A$105,0))</f>
        <v/>
      </c>
      <c r="K1327" s="25">
        <f>LOWER(Settings!$C$4)&amp;".mit."&amp;$A1327&amp;IF($C1327="","","."&amp;$C1327&amp;"."&amp;$B1327)&amp;IF(INDEX(Variables!$D$5:$D$105,MATCH($A1327,Variables!$A$5:$A$105,0))="","","."&amp;INDEX(Variables!$D$5:$D$105,MATCH($A1327,Variables!$A$5:$A$105,0)))&amp;"."&amp;K$5</f>
        <v/>
      </c>
      <c r="L1327" s="41">
        <f>L$134*$D1327*INDEX(L$117:L$133,$E1327)</f>
        <v/>
      </c>
      <c r="M1327" s="40">
        <f>M$134*$D1327*INDEX(M$117:M$133,$E1327)</f>
        <v/>
      </c>
      <c r="N1327" s="40">
        <f>N$134*$D1327*INDEX(N$117:N$133,$E1327)</f>
        <v/>
      </c>
      <c r="O1327" s="40">
        <f>O$134*$D1327*INDEX(O$117:O$133,$E1327)</f>
        <v/>
      </c>
      <c r="P1327" s="40">
        <f>P$134*$D1327*INDEX(P$117:P$133,$E1327)</f>
        <v/>
      </c>
      <c r="Q1327" s="40">
        <f>Q$134*$D1327*INDEX(Q$117:Q$133,$E1327)</f>
        <v/>
      </c>
      <c r="R1327" s="40">
        <f>R$134*$D1327*INDEX(R$117:R$133,$E1327)</f>
        <v/>
      </c>
      <c r="S1327" s="40">
        <f>S$134*$D1327*INDEX(S$117:S$133,$E1327)</f>
        <v/>
      </c>
      <c r="T1327" s="40">
        <f>T$134*$D1327*INDEX(T$117:T$133,$E1327)</f>
        <v/>
      </c>
      <c r="U1327" s="40">
        <f>U$134*$D1327*INDEX(U$117:U$133,$E1327)</f>
        <v/>
      </c>
      <c r="V1327" s="40">
        <f>V$134*$D1327*INDEX(V$117:V$133,$E1327)</f>
        <v/>
      </c>
      <c r="W1327" s="40">
        <f>W$134*$D1327*INDEX(W$117:W$133,$E1327)</f>
        <v/>
      </c>
      <c r="X1327" s="40">
        <f>X$134*$D1327*INDEX(X$117:X$133,$E1327)</f>
        <v/>
      </c>
      <c r="Y1327" s="40">
        <f>Y$134*$D1327*INDEX(Y$117:Y$133,$E1327)</f>
        <v/>
      </c>
      <c r="Z1327" s="40">
        <f>Z$134*$D1327*INDEX(Z$117:Z$133,$E1327)</f>
        <v/>
      </c>
      <c r="AA1327" s="40">
        <f>AA$134*$D1327*INDEX(AA$117:AA$133,$E1327)</f>
        <v/>
      </c>
      <c r="AB1327" s="40">
        <f>AB$134*$D1327*INDEX(AB$117:AB$133,$E1327)</f>
        <v/>
      </c>
      <c r="AC1327" s="40">
        <f>AC$134*$D1327*INDEX(AC$117:AC$133,$E1327)</f>
        <v/>
      </c>
      <c r="AD1327" s="42">
        <f>ETSCOST(AD$134,$D1327,INDEX(AD$117:AD$133,$E1327))</f>
        <v/>
      </c>
      <c r="AE1327" s="25">
        <f>LOWER(Settings!$C$4)&amp;".mit."&amp;$A1327&amp;IF($C1327="","","."&amp;$C1327&amp;"."&amp;$B1327)&amp;IF(INDEX(Variables!$D$5:$D$105,MATCH($A1327,Variables!$A$5:$A$105,0))="","","."&amp;INDEX(Variables!$D$5:$D$105,MATCH($A1327,Variables!$A$5:$A$105,0)))&amp;"."&amp;AE$5</f>
        <v/>
      </c>
      <c r="AF1327" s="41">
        <f>AF$134*$D1327*INDEX(AF$117:AF$133,$E1327)</f>
        <v/>
      </c>
      <c r="AG1327" s="40">
        <f>AG$134*$D1327*INDEX(AG$117:AG$133,$E1327)</f>
        <v/>
      </c>
      <c r="AH1327" s="40">
        <f>AH$134*$D1327*INDEX(AH$117:AH$133,$E1327)</f>
        <v/>
      </c>
      <c r="AI1327" s="40">
        <f>AI$134*$D1327*INDEX(AI$117:AI$133,$E1327)</f>
        <v/>
      </c>
      <c r="AJ1327" s="40">
        <f>AJ$134*$D1327*INDEX(AJ$117:AJ$133,$E1327)</f>
        <v/>
      </c>
      <c r="AK1327" s="40">
        <f>AK$134*$D1327*INDEX(AK$117:AK$133,$E1327)</f>
        <v/>
      </c>
      <c r="AL1327" s="40">
        <f>AL$134*$D1327*INDEX(AL$117:AL$133,$E1327)</f>
        <v/>
      </c>
      <c r="AM1327" s="40">
        <f>AM$134*$D1327*INDEX(AM$117:AM$133,$E1327)</f>
        <v/>
      </c>
      <c r="AN1327" s="40">
        <f>AN$134*$D1327*INDEX(AN$117:AN$133,$E1327)</f>
        <v/>
      </c>
      <c r="AO1327" s="40">
        <f>AO$134*$D1327*INDEX(AO$117:AO$133,$E1327)</f>
        <v/>
      </c>
      <c r="AP1327" s="40">
        <f>AP$134*$D1327*INDEX(AP$117:AP$133,$E1327)</f>
        <v/>
      </c>
      <c r="AQ1327" s="40">
        <f>AQ$134*$D1327*INDEX(AQ$117:AQ$133,$E1327)</f>
        <v/>
      </c>
      <c r="AR1327" s="40">
        <f>AR$134*$D1327*INDEX(AR$117:AR$133,$E1327)</f>
        <v/>
      </c>
      <c r="AS1327" s="40">
        <f>AS$134*$D1327*INDEX(AS$117:AS$133,$E1327)</f>
        <v/>
      </c>
      <c r="AT1327" s="40">
        <f>AT$134*$D1327*INDEX(AT$117:AT$133,$E1327)</f>
        <v/>
      </c>
      <c r="AU1327" s="40">
        <f>AU$134*$D1327*INDEX(AU$117:AU$133,$E1327)</f>
        <v/>
      </c>
      <c r="AV1327" s="40">
        <f>AV$134*$D1327*INDEX(AV$117:AV$133,$E1327)</f>
        <v/>
      </c>
      <c r="AW1327" s="40">
        <f>AW$134*$D1327*INDEX(AW$117:AW$133,$E1327)</f>
        <v/>
      </c>
      <c r="AX1327" s="42">
        <f>ETSCOST(AX$134,$D1327,INDEX(AX$117:AX$133,$E1327))</f>
        <v/>
      </c>
    </row>
    <row r="1328" hidden="1" outlineLevel="2"/>
    <row r="1329" hidden="1" outlineLevel="2">
      <c r="A1329" s="5" t="inlineStr">
        <is>
          <t>ntx</t>
        </is>
      </c>
      <c r="B1329" s="5" t="inlineStr">
        <is>
          <t>coa</t>
        </is>
      </c>
      <c r="C1329" s="5" t="inlineStr">
        <is>
          <t>cem</t>
        </is>
      </c>
      <c r="D1329" s="40">
        <f>INDEX(Inputs!$L$5:$L$132,MATCH($B1329&amp;"|"&amp;$C1329,Inputs!$A$5:$A$132,0))</f>
        <v/>
      </c>
      <c r="E1329" s="40">
        <f>INDEX(Inputs!$I$5:$I$132,MATCH($B1329&amp;"|"&amp;$C1329,Inputs!$A$5:$A$132,0))</f>
        <v/>
      </c>
      <c r="F1329" s="39" t="n"/>
      <c r="G1329" s="39" t="n"/>
      <c r="H1329" s="5">
        <f>INDEX(Variables!$B$5:$B$105,MATCH($A1329,Variables!$A$5:$A$105,0))&amp;IF($C1329="",""," | "&amp;INDEX(Mapping!$B$5:$B$26,MATCH($C1329,Mapping!$A$5:$A$26,0))&amp;" | "&amp;INDEX(Mapping!$B$30:$B$41,MATCH($B1329,Mapping!$A$30:$A$41,0)))</f>
        <v/>
      </c>
      <c r="I1329" s="5">
        <f>INDEX(Variables!$C$5:$C$105,MATCH($A1329,Variables!$A$5:$A$105,0))</f>
        <v/>
      </c>
      <c r="J1329" s="5">
        <f>INDEX(Variables!$E$5:$E$105,MATCH($A1329,Variables!$A$5:$A$105,0))</f>
        <v/>
      </c>
      <c r="K1329" s="25">
        <f>LOWER(Settings!$C$4)&amp;".mit."&amp;$A1329&amp;IF($C1329="","","."&amp;$C1329&amp;"."&amp;$B1329)&amp;IF(INDEX(Variables!$D$5:$D$105,MATCH($A1329,Variables!$A$5:$A$105,0))="","","."&amp;INDEX(Variables!$D$5:$D$105,MATCH($A1329,Variables!$A$5:$A$105,0)))&amp;"."&amp;K$5</f>
        <v/>
      </c>
      <c r="L1329" s="41">
        <f>INDEX(L$78:L$91,$D1329)/$E1329</f>
        <v/>
      </c>
      <c r="M1329" s="40">
        <f>INDEX(M$78:M$91,$D1329)/$E1329</f>
        <v/>
      </c>
      <c r="N1329" s="40">
        <f>INDEX(N$78:N$91,$D1329)/$E1329</f>
        <v/>
      </c>
      <c r="O1329" s="40">
        <f>INDEX(O$78:O$91,$D1329)/$E1329</f>
        <v/>
      </c>
      <c r="P1329" s="40">
        <f>INDEX(P$78:P$91,$D1329)/$E1329</f>
        <v/>
      </c>
      <c r="Q1329" s="40">
        <f>INDEX(Q$78:Q$91,$D1329)/$E1329</f>
        <v/>
      </c>
      <c r="R1329" s="40">
        <f>INDEX(R$78:R$91,$D1329)/$E1329</f>
        <v/>
      </c>
      <c r="S1329" s="40">
        <f>INDEX(S$78:S$91,$D1329)/$E1329</f>
        <v/>
      </c>
      <c r="T1329" s="40">
        <f>INDEX(T$78:T$91,$D1329)/$E1329</f>
        <v/>
      </c>
      <c r="U1329" s="40">
        <f>INDEX(U$78:U$91,$D1329)/$E1329</f>
        <v/>
      </c>
      <c r="V1329" s="40">
        <f>INDEX(V$78:V$91,$D1329)/$E1329</f>
        <v/>
      </c>
      <c r="W1329" s="40">
        <f>INDEX(W$78:W$91,$D1329)/$E1329</f>
        <v/>
      </c>
      <c r="X1329" s="40">
        <f>INDEX(X$78:X$91,$D1329)/$E1329</f>
        <v/>
      </c>
      <c r="Y1329" s="40">
        <f>INDEX(Y$78:Y$91,$D1329)/$E1329</f>
        <v/>
      </c>
      <c r="Z1329" s="40">
        <f>INDEX(Z$78:Z$91,$D1329)/$E1329</f>
        <v/>
      </c>
      <c r="AA1329" s="40">
        <f>INDEX(AA$78:AA$91,$D1329)/$E1329</f>
        <v/>
      </c>
      <c r="AB1329" s="40">
        <f>INDEX(AB$78:AB$91,$D1329)/$E1329</f>
        <v/>
      </c>
      <c r="AC1329" s="40">
        <f>INDEX(AC$78:AC$91,$D1329)/$E1329</f>
        <v/>
      </c>
      <c r="AD1329" s="42">
        <f>NEWEXCISE(INDEX(AD$78:AD$91,$D1329),$E1329)</f>
        <v/>
      </c>
      <c r="AE1329" s="25">
        <f>LOWER(Settings!$C$4)&amp;".mit."&amp;$A1329&amp;IF($C1329="","","."&amp;$C1329&amp;"."&amp;$B1329)&amp;IF(INDEX(Variables!$D$5:$D$105,MATCH($A1329,Variables!$A$5:$A$105,0))="","","."&amp;INDEX(Variables!$D$5:$D$105,MATCH($A1329,Variables!$A$5:$A$105,0)))&amp;"."&amp;AE$5</f>
        <v/>
      </c>
      <c r="AF1329" s="41">
        <f>INDEX(AF$78:AF$91,$D1329)/$E1329</f>
        <v/>
      </c>
      <c r="AG1329" s="40">
        <f>INDEX(AG$78:AG$91,$D1329)/$E1329</f>
        <v/>
      </c>
      <c r="AH1329" s="40">
        <f>INDEX(AH$78:AH$91,$D1329)/$E1329</f>
        <v/>
      </c>
      <c r="AI1329" s="40">
        <f>INDEX(AI$78:AI$91,$D1329)/$E1329</f>
        <v/>
      </c>
      <c r="AJ1329" s="40">
        <f>INDEX(AJ$78:AJ$91,$D1329)/$E1329</f>
        <v/>
      </c>
      <c r="AK1329" s="40">
        <f>INDEX(AK$78:AK$91,$D1329)/$E1329</f>
        <v/>
      </c>
      <c r="AL1329" s="40">
        <f>INDEX(AL$78:AL$91,$D1329)/$E1329</f>
        <v/>
      </c>
      <c r="AM1329" s="40">
        <f>INDEX(AM$78:AM$91,$D1329)/$E1329</f>
        <v/>
      </c>
      <c r="AN1329" s="40">
        <f>INDEX(AN$78:AN$91,$D1329)/$E1329</f>
        <v/>
      </c>
      <c r="AO1329" s="40">
        <f>INDEX(AO$78:AO$91,$D1329)/$E1329</f>
        <v/>
      </c>
      <c r="AP1329" s="40">
        <f>INDEX(AP$78:AP$91,$D1329)/$E1329</f>
        <v/>
      </c>
      <c r="AQ1329" s="40">
        <f>INDEX(AQ$78:AQ$91,$D1329)/$E1329</f>
        <v/>
      </c>
      <c r="AR1329" s="40">
        <f>INDEX(AR$78:AR$91,$D1329)/$E1329</f>
        <v/>
      </c>
      <c r="AS1329" s="40">
        <f>INDEX(AS$78:AS$91,$D1329)/$E1329</f>
        <v/>
      </c>
      <c r="AT1329" s="40">
        <f>INDEX(AT$78:AT$91,$D1329)/$E1329</f>
        <v/>
      </c>
      <c r="AU1329" s="40">
        <f>INDEX(AU$78:AU$91,$D1329)/$E1329</f>
        <v/>
      </c>
      <c r="AV1329" s="40">
        <f>INDEX(AV$78:AV$91,$D1329)/$E1329</f>
        <v/>
      </c>
      <c r="AW1329" s="40">
        <f>INDEX(AW$78:AW$91,$D1329)/$E1329</f>
        <v/>
      </c>
      <c r="AX1329" s="42">
        <f>NEWEXCISE(INDEX(AX$78:AX$91,$D1329),$E1329)</f>
        <v/>
      </c>
    </row>
    <row r="1330" hidden="1" outlineLevel="2">
      <c r="A1330" s="5" t="inlineStr">
        <is>
          <t>ntx</t>
        </is>
      </c>
      <c r="B1330" s="5" t="inlineStr">
        <is>
          <t>nga</t>
        </is>
      </c>
      <c r="C1330" s="5" t="inlineStr">
        <is>
          <t>cem</t>
        </is>
      </c>
      <c r="D1330" s="40">
        <f>INDEX(Inputs!$L$5:$L$132,MATCH($B1330&amp;"|"&amp;$C1330,Inputs!$A$5:$A$132,0))</f>
        <v/>
      </c>
      <c r="E1330" s="40">
        <f>INDEX(Inputs!$I$5:$I$132,MATCH($B1330&amp;"|"&amp;$C1330,Inputs!$A$5:$A$132,0))</f>
        <v/>
      </c>
      <c r="F1330" s="39" t="n"/>
      <c r="G1330" s="39" t="n"/>
      <c r="H1330" s="5">
        <f>INDEX(Variables!$B$5:$B$105,MATCH($A1330,Variables!$A$5:$A$105,0))&amp;IF($C1330="",""," | "&amp;INDEX(Mapping!$B$5:$B$26,MATCH($C1330,Mapping!$A$5:$A$26,0))&amp;" | "&amp;INDEX(Mapping!$B$30:$B$41,MATCH($B1330,Mapping!$A$30:$A$41,0)))</f>
        <v/>
      </c>
      <c r="I1330" s="5">
        <f>INDEX(Variables!$C$5:$C$105,MATCH($A1330,Variables!$A$5:$A$105,0))</f>
        <v/>
      </c>
      <c r="J1330" s="5">
        <f>INDEX(Variables!$E$5:$E$105,MATCH($A1330,Variables!$A$5:$A$105,0))</f>
        <v/>
      </c>
      <c r="K1330" s="25">
        <f>LOWER(Settings!$C$4)&amp;".mit."&amp;$A1330&amp;IF($C1330="","","."&amp;$C1330&amp;"."&amp;$B1330)&amp;IF(INDEX(Variables!$D$5:$D$105,MATCH($A1330,Variables!$A$5:$A$105,0))="","","."&amp;INDEX(Variables!$D$5:$D$105,MATCH($A1330,Variables!$A$5:$A$105,0)))&amp;"."&amp;K$5</f>
        <v/>
      </c>
      <c r="L1330" s="41">
        <f>INDEX(L$78:L$91,$D1330)/$E1330</f>
        <v/>
      </c>
      <c r="M1330" s="40">
        <f>INDEX(M$78:M$91,$D1330)/$E1330</f>
        <v/>
      </c>
      <c r="N1330" s="40">
        <f>INDEX(N$78:N$91,$D1330)/$E1330</f>
        <v/>
      </c>
      <c r="O1330" s="40">
        <f>INDEX(O$78:O$91,$D1330)/$E1330</f>
        <v/>
      </c>
      <c r="P1330" s="40">
        <f>INDEX(P$78:P$91,$D1330)/$E1330</f>
        <v/>
      </c>
      <c r="Q1330" s="40">
        <f>INDEX(Q$78:Q$91,$D1330)/$E1330</f>
        <v/>
      </c>
      <c r="R1330" s="40">
        <f>INDEX(R$78:R$91,$D1330)/$E1330</f>
        <v/>
      </c>
      <c r="S1330" s="40">
        <f>INDEX(S$78:S$91,$D1330)/$E1330</f>
        <v/>
      </c>
      <c r="T1330" s="40">
        <f>INDEX(T$78:T$91,$D1330)/$E1330</f>
        <v/>
      </c>
      <c r="U1330" s="40">
        <f>INDEX(U$78:U$91,$D1330)/$E1330</f>
        <v/>
      </c>
      <c r="V1330" s="40">
        <f>INDEX(V$78:V$91,$D1330)/$E1330</f>
        <v/>
      </c>
      <c r="W1330" s="40">
        <f>INDEX(W$78:W$91,$D1330)/$E1330</f>
        <v/>
      </c>
      <c r="X1330" s="40">
        <f>INDEX(X$78:X$91,$D1330)/$E1330</f>
        <v/>
      </c>
      <c r="Y1330" s="40">
        <f>INDEX(Y$78:Y$91,$D1330)/$E1330</f>
        <v/>
      </c>
      <c r="Z1330" s="40">
        <f>INDEX(Z$78:Z$91,$D1330)/$E1330</f>
        <v/>
      </c>
      <c r="AA1330" s="40">
        <f>INDEX(AA$78:AA$91,$D1330)/$E1330</f>
        <v/>
      </c>
      <c r="AB1330" s="40">
        <f>INDEX(AB$78:AB$91,$D1330)/$E1330</f>
        <v/>
      </c>
      <c r="AC1330" s="40">
        <f>INDEX(AC$78:AC$91,$D1330)/$E1330</f>
        <v/>
      </c>
      <c r="AD1330" s="42">
        <f>NEWEXCISE(INDEX(AD$78:AD$91,$D1330),$E1330)</f>
        <v/>
      </c>
      <c r="AE1330" s="25">
        <f>LOWER(Settings!$C$4)&amp;".mit."&amp;$A1330&amp;IF($C1330="","","."&amp;$C1330&amp;"."&amp;$B1330)&amp;IF(INDEX(Variables!$D$5:$D$105,MATCH($A1330,Variables!$A$5:$A$105,0))="","","."&amp;INDEX(Variables!$D$5:$D$105,MATCH($A1330,Variables!$A$5:$A$105,0)))&amp;"."&amp;AE$5</f>
        <v/>
      </c>
      <c r="AF1330" s="41">
        <f>INDEX(AF$78:AF$91,$D1330)/$E1330</f>
        <v/>
      </c>
      <c r="AG1330" s="40">
        <f>INDEX(AG$78:AG$91,$D1330)/$E1330</f>
        <v/>
      </c>
      <c r="AH1330" s="40">
        <f>INDEX(AH$78:AH$91,$D1330)/$E1330</f>
        <v/>
      </c>
      <c r="AI1330" s="40">
        <f>INDEX(AI$78:AI$91,$D1330)/$E1330</f>
        <v/>
      </c>
      <c r="AJ1330" s="40">
        <f>INDEX(AJ$78:AJ$91,$D1330)/$E1330</f>
        <v/>
      </c>
      <c r="AK1330" s="40">
        <f>INDEX(AK$78:AK$91,$D1330)/$E1330</f>
        <v/>
      </c>
      <c r="AL1330" s="40">
        <f>INDEX(AL$78:AL$91,$D1330)/$E1330</f>
        <v/>
      </c>
      <c r="AM1330" s="40">
        <f>INDEX(AM$78:AM$91,$D1330)/$E1330</f>
        <v/>
      </c>
      <c r="AN1330" s="40">
        <f>INDEX(AN$78:AN$91,$D1330)/$E1330</f>
        <v/>
      </c>
      <c r="AO1330" s="40">
        <f>INDEX(AO$78:AO$91,$D1330)/$E1330</f>
        <v/>
      </c>
      <c r="AP1330" s="40">
        <f>INDEX(AP$78:AP$91,$D1330)/$E1330</f>
        <v/>
      </c>
      <c r="AQ1330" s="40">
        <f>INDEX(AQ$78:AQ$91,$D1330)/$E1330</f>
        <v/>
      </c>
      <c r="AR1330" s="40">
        <f>INDEX(AR$78:AR$91,$D1330)/$E1330</f>
        <v/>
      </c>
      <c r="AS1330" s="40">
        <f>INDEX(AS$78:AS$91,$D1330)/$E1330</f>
        <v/>
      </c>
      <c r="AT1330" s="40">
        <f>INDEX(AT$78:AT$91,$D1330)/$E1330</f>
        <v/>
      </c>
      <c r="AU1330" s="40">
        <f>INDEX(AU$78:AU$91,$D1330)/$E1330</f>
        <v/>
      </c>
      <c r="AV1330" s="40">
        <f>INDEX(AV$78:AV$91,$D1330)/$E1330</f>
        <v/>
      </c>
      <c r="AW1330" s="40">
        <f>INDEX(AW$78:AW$91,$D1330)/$E1330</f>
        <v/>
      </c>
      <c r="AX1330" s="42">
        <f>NEWEXCISE(INDEX(AX$78:AX$91,$D1330),$E1330)</f>
        <v/>
      </c>
    </row>
    <row r="1331" hidden="1" outlineLevel="2">
      <c r="A1331" s="5" t="inlineStr">
        <is>
          <t>ntx</t>
        </is>
      </c>
      <c r="B1331" s="5" t="inlineStr">
        <is>
          <t>gso</t>
        </is>
      </c>
      <c r="C1331" s="5" t="inlineStr">
        <is>
          <t>cem</t>
        </is>
      </c>
      <c r="D1331" s="40">
        <f>INDEX(Inputs!$L$5:$L$132,MATCH($B1331&amp;"|"&amp;$C1331,Inputs!$A$5:$A$132,0))</f>
        <v/>
      </c>
      <c r="E1331" s="40">
        <f>INDEX(Inputs!$I$5:$I$132,MATCH($B1331&amp;"|"&amp;$C1331,Inputs!$A$5:$A$132,0))</f>
        <v/>
      </c>
      <c r="F1331" s="39" t="n"/>
      <c r="G1331" s="39" t="n"/>
      <c r="H1331" s="5">
        <f>INDEX(Variables!$B$5:$B$105,MATCH($A1331,Variables!$A$5:$A$105,0))&amp;IF($C1331="",""," | "&amp;INDEX(Mapping!$B$5:$B$26,MATCH($C1331,Mapping!$A$5:$A$26,0))&amp;" | "&amp;INDEX(Mapping!$B$30:$B$41,MATCH($B1331,Mapping!$A$30:$A$41,0)))</f>
        <v/>
      </c>
      <c r="I1331" s="5">
        <f>INDEX(Variables!$C$5:$C$105,MATCH($A1331,Variables!$A$5:$A$105,0))</f>
        <v/>
      </c>
      <c r="J1331" s="5">
        <f>INDEX(Variables!$E$5:$E$105,MATCH($A1331,Variables!$A$5:$A$105,0))</f>
        <v/>
      </c>
      <c r="K1331" s="25">
        <f>LOWER(Settings!$C$4)&amp;".mit."&amp;$A1331&amp;IF($C1331="","","."&amp;$C1331&amp;"."&amp;$B1331)&amp;IF(INDEX(Variables!$D$5:$D$105,MATCH($A1331,Variables!$A$5:$A$105,0))="","","."&amp;INDEX(Variables!$D$5:$D$105,MATCH($A1331,Variables!$A$5:$A$105,0)))&amp;"."&amp;K$5</f>
        <v/>
      </c>
      <c r="L1331" s="41">
        <f>INDEX(L$78:L$91,$D1331)/$E1331</f>
        <v/>
      </c>
      <c r="M1331" s="40">
        <f>INDEX(M$78:M$91,$D1331)/$E1331</f>
        <v/>
      </c>
      <c r="N1331" s="40">
        <f>INDEX(N$78:N$91,$D1331)/$E1331</f>
        <v/>
      </c>
      <c r="O1331" s="40">
        <f>INDEX(O$78:O$91,$D1331)/$E1331</f>
        <v/>
      </c>
      <c r="P1331" s="40">
        <f>INDEX(P$78:P$91,$D1331)/$E1331</f>
        <v/>
      </c>
      <c r="Q1331" s="40">
        <f>INDEX(Q$78:Q$91,$D1331)/$E1331</f>
        <v/>
      </c>
      <c r="R1331" s="40">
        <f>INDEX(R$78:R$91,$D1331)/$E1331</f>
        <v/>
      </c>
      <c r="S1331" s="40">
        <f>INDEX(S$78:S$91,$D1331)/$E1331</f>
        <v/>
      </c>
      <c r="T1331" s="40">
        <f>INDEX(T$78:T$91,$D1331)/$E1331</f>
        <v/>
      </c>
      <c r="U1331" s="40">
        <f>INDEX(U$78:U$91,$D1331)/$E1331</f>
        <v/>
      </c>
      <c r="V1331" s="40">
        <f>INDEX(V$78:V$91,$D1331)/$E1331</f>
        <v/>
      </c>
      <c r="W1331" s="40">
        <f>INDEX(W$78:W$91,$D1331)/$E1331</f>
        <v/>
      </c>
      <c r="X1331" s="40">
        <f>INDEX(X$78:X$91,$D1331)/$E1331</f>
        <v/>
      </c>
      <c r="Y1331" s="40">
        <f>INDEX(Y$78:Y$91,$D1331)/$E1331</f>
        <v/>
      </c>
      <c r="Z1331" s="40">
        <f>INDEX(Z$78:Z$91,$D1331)/$E1331</f>
        <v/>
      </c>
      <c r="AA1331" s="40">
        <f>INDEX(AA$78:AA$91,$D1331)/$E1331</f>
        <v/>
      </c>
      <c r="AB1331" s="40">
        <f>INDEX(AB$78:AB$91,$D1331)/$E1331</f>
        <v/>
      </c>
      <c r="AC1331" s="40">
        <f>INDEX(AC$78:AC$91,$D1331)/$E1331</f>
        <v/>
      </c>
      <c r="AD1331" s="42">
        <f>NEWEXCISE(INDEX(AD$78:AD$91,$D1331),$E1331)</f>
        <v/>
      </c>
      <c r="AE1331" s="25">
        <f>LOWER(Settings!$C$4)&amp;".mit."&amp;$A1331&amp;IF($C1331="","","."&amp;$C1331&amp;"."&amp;$B1331)&amp;IF(INDEX(Variables!$D$5:$D$105,MATCH($A1331,Variables!$A$5:$A$105,0))="","","."&amp;INDEX(Variables!$D$5:$D$105,MATCH($A1331,Variables!$A$5:$A$105,0)))&amp;"."&amp;AE$5</f>
        <v/>
      </c>
      <c r="AF1331" s="41">
        <f>INDEX(AF$78:AF$91,$D1331)/$E1331</f>
        <v/>
      </c>
      <c r="AG1331" s="40">
        <f>INDEX(AG$78:AG$91,$D1331)/$E1331</f>
        <v/>
      </c>
      <c r="AH1331" s="40">
        <f>INDEX(AH$78:AH$91,$D1331)/$E1331</f>
        <v/>
      </c>
      <c r="AI1331" s="40">
        <f>INDEX(AI$78:AI$91,$D1331)/$E1331</f>
        <v/>
      </c>
      <c r="AJ1331" s="40">
        <f>INDEX(AJ$78:AJ$91,$D1331)/$E1331</f>
        <v/>
      </c>
      <c r="AK1331" s="40">
        <f>INDEX(AK$78:AK$91,$D1331)/$E1331</f>
        <v/>
      </c>
      <c r="AL1331" s="40">
        <f>INDEX(AL$78:AL$91,$D1331)/$E1331</f>
        <v/>
      </c>
      <c r="AM1331" s="40">
        <f>INDEX(AM$78:AM$91,$D1331)/$E1331</f>
        <v/>
      </c>
      <c r="AN1331" s="40">
        <f>INDEX(AN$78:AN$91,$D1331)/$E1331</f>
        <v/>
      </c>
      <c r="AO1331" s="40">
        <f>INDEX(AO$78:AO$91,$D1331)/$E1331</f>
        <v/>
      </c>
      <c r="AP1331" s="40">
        <f>INDEX(AP$78:AP$91,$D1331)/$E1331</f>
        <v/>
      </c>
      <c r="AQ1331" s="40">
        <f>INDEX(AQ$78:AQ$91,$D1331)/$E1331</f>
        <v/>
      </c>
      <c r="AR1331" s="40">
        <f>INDEX(AR$78:AR$91,$D1331)/$E1331</f>
        <v/>
      </c>
      <c r="AS1331" s="40">
        <f>INDEX(AS$78:AS$91,$D1331)/$E1331</f>
        <v/>
      </c>
      <c r="AT1331" s="40">
        <f>INDEX(AT$78:AT$91,$D1331)/$E1331</f>
        <v/>
      </c>
      <c r="AU1331" s="40">
        <f>INDEX(AU$78:AU$91,$D1331)/$E1331</f>
        <v/>
      </c>
      <c r="AV1331" s="40">
        <f>INDEX(AV$78:AV$91,$D1331)/$E1331</f>
        <v/>
      </c>
      <c r="AW1331" s="40">
        <f>INDEX(AW$78:AW$91,$D1331)/$E1331</f>
        <v/>
      </c>
      <c r="AX1331" s="42">
        <f>NEWEXCISE(INDEX(AX$78:AX$91,$D1331),$E1331)</f>
        <v/>
      </c>
    </row>
    <row r="1332" hidden="1" outlineLevel="2">
      <c r="A1332" s="5" t="inlineStr">
        <is>
          <t>ntx</t>
        </is>
      </c>
      <c r="B1332" s="5" t="inlineStr">
        <is>
          <t>die</t>
        </is>
      </c>
      <c r="C1332" s="5" t="inlineStr">
        <is>
          <t>cem</t>
        </is>
      </c>
      <c r="D1332" s="40">
        <f>INDEX(Inputs!$L$5:$L$132,MATCH($B1332&amp;"|"&amp;$C1332,Inputs!$A$5:$A$132,0))</f>
        <v/>
      </c>
      <c r="E1332" s="40">
        <f>INDEX(Inputs!$I$5:$I$132,MATCH($B1332&amp;"|"&amp;$C1332,Inputs!$A$5:$A$132,0))</f>
        <v/>
      </c>
      <c r="F1332" s="39" t="n"/>
      <c r="G1332" s="39" t="n"/>
      <c r="H1332" s="5">
        <f>INDEX(Variables!$B$5:$B$105,MATCH($A1332,Variables!$A$5:$A$105,0))&amp;IF($C1332="",""," | "&amp;INDEX(Mapping!$B$5:$B$26,MATCH($C1332,Mapping!$A$5:$A$26,0))&amp;" | "&amp;INDEX(Mapping!$B$30:$B$41,MATCH($B1332,Mapping!$A$30:$A$41,0)))</f>
        <v/>
      </c>
      <c r="I1332" s="5">
        <f>INDEX(Variables!$C$5:$C$105,MATCH($A1332,Variables!$A$5:$A$105,0))</f>
        <v/>
      </c>
      <c r="J1332" s="5">
        <f>INDEX(Variables!$E$5:$E$105,MATCH($A1332,Variables!$A$5:$A$105,0))</f>
        <v/>
      </c>
      <c r="K1332" s="25">
        <f>LOWER(Settings!$C$4)&amp;".mit."&amp;$A1332&amp;IF($C1332="","","."&amp;$C1332&amp;"."&amp;$B1332)&amp;IF(INDEX(Variables!$D$5:$D$105,MATCH($A1332,Variables!$A$5:$A$105,0))="","","."&amp;INDEX(Variables!$D$5:$D$105,MATCH($A1332,Variables!$A$5:$A$105,0)))&amp;"."&amp;K$5</f>
        <v/>
      </c>
      <c r="L1332" s="41">
        <f>INDEX(L$78:L$91,$D1332)/$E1332</f>
        <v/>
      </c>
      <c r="M1332" s="40">
        <f>INDEX(M$78:M$91,$D1332)/$E1332</f>
        <v/>
      </c>
      <c r="N1332" s="40">
        <f>INDEX(N$78:N$91,$D1332)/$E1332</f>
        <v/>
      </c>
      <c r="O1332" s="40">
        <f>INDEX(O$78:O$91,$D1332)/$E1332</f>
        <v/>
      </c>
      <c r="P1332" s="40">
        <f>INDEX(P$78:P$91,$D1332)/$E1332</f>
        <v/>
      </c>
      <c r="Q1332" s="40">
        <f>INDEX(Q$78:Q$91,$D1332)/$E1332</f>
        <v/>
      </c>
      <c r="R1332" s="40">
        <f>INDEX(R$78:R$91,$D1332)/$E1332</f>
        <v/>
      </c>
      <c r="S1332" s="40">
        <f>INDEX(S$78:S$91,$D1332)/$E1332</f>
        <v/>
      </c>
      <c r="T1332" s="40">
        <f>INDEX(T$78:T$91,$D1332)/$E1332</f>
        <v/>
      </c>
      <c r="U1332" s="40">
        <f>INDEX(U$78:U$91,$D1332)/$E1332</f>
        <v/>
      </c>
      <c r="V1332" s="40">
        <f>INDEX(V$78:V$91,$D1332)/$E1332</f>
        <v/>
      </c>
      <c r="W1332" s="40">
        <f>INDEX(W$78:W$91,$D1332)/$E1332</f>
        <v/>
      </c>
      <c r="X1332" s="40">
        <f>INDEX(X$78:X$91,$D1332)/$E1332</f>
        <v/>
      </c>
      <c r="Y1332" s="40">
        <f>INDEX(Y$78:Y$91,$D1332)/$E1332</f>
        <v/>
      </c>
      <c r="Z1332" s="40">
        <f>INDEX(Z$78:Z$91,$D1332)/$E1332</f>
        <v/>
      </c>
      <c r="AA1332" s="40">
        <f>INDEX(AA$78:AA$91,$D1332)/$E1332</f>
        <v/>
      </c>
      <c r="AB1332" s="40">
        <f>INDEX(AB$78:AB$91,$D1332)/$E1332</f>
        <v/>
      </c>
      <c r="AC1332" s="40">
        <f>INDEX(AC$78:AC$91,$D1332)/$E1332</f>
        <v/>
      </c>
      <c r="AD1332" s="42">
        <f>NEWEXCISE(INDEX(AD$78:AD$91,$D1332),$E1332)</f>
        <v/>
      </c>
      <c r="AE1332" s="25">
        <f>LOWER(Settings!$C$4)&amp;".mit."&amp;$A1332&amp;IF($C1332="","","."&amp;$C1332&amp;"."&amp;$B1332)&amp;IF(INDEX(Variables!$D$5:$D$105,MATCH($A1332,Variables!$A$5:$A$105,0))="","","."&amp;INDEX(Variables!$D$5:$D$105,MATCH($A1332,Variables!$A$5:$A$105,0)))&amp;"."&amp;AE$5</f>
        <v/>
      </c>
      <c r="AF1332" s="41">
        <f>INDEX(AF$78:AF$91,$D1332)/$E1332</f>
        <v/>
      </c>
      <c r="AG1332" s="40">
        <f>INDEX(AG$78:AG$91,$D1332)/$E1332</f>
        <v/>
      </c>
      <c r="AH1332" s="40">
        <f>INDEX(AH$78:AH$91,$D1332)/$E1332</f>
        <v/>
      </c>
      <c r="AI1332" s="40">
        <f>INDEX(AI$78:AI$91,$D1332)/$E1332</f>
        <v/>
      </c>
      <c r="AJ1332" s="40">
        <f>INDEX(AJ$78:AJ$91,$D1332)/$E1332</f>
        <v/>
      </c>
      <c r="AK1332" s="40">
        <f>INDEX(AK$78:AK$91,$D1332)/$E1332</f>
        <v/>
      </c>
      <c r="AL1332" s="40">
        <f>INDEX(AL$78:AL$91,$D1332)/$E1332</f>
        <v/>
      </c>
      <c r="AM1332" s="40">
        <f>INDEX(AM$78:AM$91,$D1332)/$E1332</f>
        <v/>
      </c>
      <c r="AN1332" s="40">
        <f>INDEX(AN$78:AN$91,$D1332)/$E1332</f>
        <v/>
      </c>
      <c r="AO1332" s="40">
        <f>INDEX(AO$78:AO$91,$D1332)/$E1332</f>
        <v/>
      </c>
      <c r="AP1332" s="40">
        <f>INDEX(AP$78:AP$91,$D1332)/$E1332</f>
        <v/>
      </c>
      <c r="AQ1332" s="40">
        <f>INDEX(AQ$78:AQ$91,$D1332)/$E1332</f>
        <v/>
      </c>
      <c r="AR1332" s="40">
        <f>INDEX(AR$78:AR$91,$D1332)/$E1332</f>
        <v/>
      </c>
      <c r="AS1332" s="40">
        <f>INDEX(AS$78:AS$91,$D1332)/$E1332</f>
        <v/>
      </c>
      <c r="AT1332" s="40">
        <f>INDEX(AT$78:AT$91,$D1332)/$E1332</f>
        <v/>
      </c>
      <c r="AU1332" s="40">
        <f>INDEX(AU$78:AU$91,$D1332)/$E1332</f>
        <v/>
      </c>
      <c r="AV1332" s="40">
        <f>INDEX(AV$78:AV$91,$D1332)/$E1332</f>
        <v/>
      </c>
      <c r="AW1332" s="40">
        <f>INDEX(AW$78:AW$91,$D1332)/$E1332</f>
        <v/>
      </c>
      <c r="AX1332" s="42">
        <f>NEWEXCISE(INDEX(AX$78:AX$91,$D1332),$E1332)</f>
        <v/>
      </c>
    </row>
    <row r="1333" hidden="1" outlineLevel="2">
      <c r="A1333" s="5" t="inlineStr">
        <is>
          <t>ntx</t>
        </is>
      </c>
      <c r="B1333" s="5" t="inlineStr">
        <is>
          <t>lpg</t>
        </is>
      </c>
      <c r="C1333" s="5" t="inlineStr">
        <is>
          <t>cem</t>
        </is>
      </c>
      <c r="D1333" s="40">
        <f>INDEX(Inputs!$L$5:$L$132,MATCH($B1333&amp;"|"&amp;$C1333,Inputs!$A$5:$A$132,0))</f>
        <v/>
      </c>
      <c r="E1333" s="40">
        <f>INDEX(Inputs!$I$5:$I$132,MATCH($B1333&amp;"|"&amp;$C1333,Inputs!$A$5:$A$132,0))</f>
        <v/>
      </c>
      <c r="F1333" s="39" t="n"/>
      <c r="G1333" s="39" t="n"/>
      <c r="H1333" s="5">
        <f>INDEX(Variables!$B$5:$B$105,MATCH($A1333,Variables!$A$5:$A$105,0))&amp;IF($C1333="",""," | "&amp;INDEX(Mapping!$B$5:$B$26,MATCH($C1333,Mapping!$A$5:$A$26,0))&amp;" | "&amp;INDEX(Mapping!$B$30:$B$41,MATCH($B1333,Mapping!$A$30:$A$41,0)))</f>
        <v/>
      </c>
      <c r="I1333" s="5">
        <f>INDEX(Variables!$C$5:$C$105,MATCH($A1333,Variables!$A$5:$A$105,0))</f>
        <v/>
      </c>
      <c r="J1333" s="5">
        <f>INDEX(Variables!$E$5:$E$105,MATCH($A1333,Variables!$A$5:$A$105,0))</f>
        <v/>
      </c>
      <c r="K1333" s="25">
        <f>LOWER(Settings!$C$4)&amp;".mit."&amp;$A1333&amp;IF($C1333="","","."&amp;$C1333&amp;"."&amp;$B1333)&amp;IF(INDEX(Variables!$D$5:$D$105,MATCH($A1333,Variables!$A$5:$A$105,0))="","","."&amp;INDEX(Variables!$D$5:$D$105,MATCH($A1333,Variables!$A$5:$A$105,0)))&amp;"."&amp;K$5</f>
        <v/>
      </c>
      <c r="L1333" s="41">
        <f>INDEX(L$78:L$91,$D1333)/$E1333</f>
        <v/>
      </c>
      <c r="M1333" s="40">
        <f>INDEX(M$78:M$91,$D1333)/$E1333</f>
        <v/>
      </c>
      <c r="N1333" s="40">
        <f>INDEX(N$78:N$91,$D1333)/$E1333</f>
        <v/>
      </c>
      <c r="O1333" s="40">
        <f>INDEX(O$78:O$91,$D1333)/$E1333</f>
        <v/>
      </c>
      <c r="P1333" s="40">
        <f>INDEX(P$78:P$91,$D1333)/$E1333</f>
        <v/>
      </c>
      <c r="Q1333" s="40">
        <f>INDEX(Q$78:Q$91,$D1333)/$E1333</f>
        <v/>
      </c>
      <c r="R1333" s="40">
        <f>INDEX(R$78:R$91,$D1333)/$E1333</f>
        <v/>
      </c>
      <c r="S1333" s="40">
        <f>INDEX(S$78:S$91,$D1333)/$E1333</f>
        <v/>
      </c>
      <c r="T1333" s="40">
        <f>INDEX(T$78:T$91,$D1333)/$E1333</f>
        <v/>
      </c>
      <c r="U1333" s="40">
        <f>INDEX(U$78:U$91,$D1333)/$E1333</f>
        <v/>
      </c>
      <c r="V1333" s="40">
        <f>INDEX(V$78:V$91,$D1333)/$E1333</f>
        <v/>
      </c>
      <c r="W1333" s="40">
        <f>INDEX(W$78:W$91,$D1333)/$E1333</f>
        <v/>
      </c>
      <c r="X1333" s="40">
        <f>INDEX(X$78:X$91,$D1333)/$E1333</f>
        <v/>
      </c>
      <c r="Y1333" s="40">
        <f>INDEX(Y$78:Y$91,$D1333)/$E1333</f>
        <v/>
      </c>
      <c r="Z1333" s="40">
        <f>INDEX(Z$78:Z$91,$D1333)/$E1333</f>
        <v/>
      </c>
      <c r="AA1333" s="40">
        <f>INDEX(AA$78:AA$91,$D1333)/$E1333</f>
        <v/>
      </c>
      <c r="AB1333" s="40">
        <f>INDEX(AB$78:AB$91,$D1333)/$E1333</f>
        <v/>
      </c>
      <c r="AC1333" s="40">
        <f>INDEX(AC$78:AC$91,$D1333)/$E1333</f>
        <v/>
      </c>
      <c r="AD1333" s="42">
        <f>NEWEXCISE(INDEX(AD$78:AD$91,$D1333),$E1333)</f>
        <v/>
      </c>
      <c r="AE1333" s="25">
        <f>LOWER(Settings!$C$4)&amp;".mit."&amp;$A1333&amp;IF($C1333="","","."&amp;$C1333&amp;"."&amp;$B1333)&amp;IF(INDEX(Variables!$D$5:$D$105,MATCH($A1333,Variables!$A$5:$A$105,0))="","","."&amp;INDEX(Variables!$D$5:$D$105,MATCH($A1333,Variables!$A$5:$A$105,0)))&amp;"."&amp;AE$5</f>
        <v/>
      </c>
      <c r="AF1333" s="41">
        <f>INDEX(AF$78:AF$91,$D1333)/$E1333</f>
        <v/>
      </c>
      <c r="AG1333" s="40">
        <f>INDEX(AG$78:AG$91,$D1333)/$E1333</f>
        <v/>
      </c>
      <c r="AH1333" s="40">
        <f>INDEX(AH$78:AH$91,$D1333)/$E1333</f>
        <v/>
      </c>
      <c r="AI1333" s="40">
        <f>INDEX(AI$78:AI$91,$D1333)/$E1333</f>
        <v/>
      </c>
      <c r="AJ1333" s="40">
        <f>INDEX(AJ$78:AJ$91,$D1333)/$E1333</f>
        <v/>
      </c>
      <c r="AK1333" s="40">
        <f>INDEX(AK$78:AK$91,$D1333)/$E1333</f>
        <v/>
      </c>
      <c r="AL1333" s="40">
        <f>INDEX(AL$78:AL$91,$D1333)/$E1333</f>
        <v/>
      </c>
      <c r="AM1333" s="40">
        <f>INDEX(AM$78:AM$91,$D1333)/$E1333</f>
        <v/>
      </c>
      <c r="AN1333" s="40">
        <f>INDEX(AN$78:AN$91,$D1333)/$E1333</f>
        <v/>
      </c>
      <c r="AO1333" s="40">
        <f>INDEX(AO$78:AO$91,$D1333)/$E1333</f>
        <v/>
      </c>
      <c r="AP1333" s="40">
        <f>INDEX(AP$78:AP$91,$D1333)/$E1333</f>
        <v/>
      </c>
      <c r="AQ1333" s="40">
        <f>INDEX(AQ$78:AQ$91,$D1333)/$E1333</f>
        <v/>
      </c>
      <c r="AR1333" s="40">
        <f>INDEX(AR$78:AR$91,$D1333)/$E1333</f>
        <v/>
      </c>
      <c r="AS1333" s="40">
        <f>INDEX(AS$78:AS$91,$D1333)/$E1333</f>
        <v/>
      </c>
      <c r="AT1333" s="40">
        <f>INDEX(AT$78:AT$91,$D1333)/$E1333</f>
        <v/>
      </c>
      <c r="AU1333" s="40">
        <f>INDEX(AU$78:AU$91,$D1333)/$E1333</f>
        <v/>
      </c>
      <c r="AV1333" s="40">
        <f>INDEX(AV$78:AV$91,$D1333)/$E1333</f>
        <v/>
      </c>
      <c r="AW1333" s="40">
        <f>INDEX(AW$78:AW$91,$D1333)/$E1333</f>
        <v/>
      </c>
      <c r="AX1333" s="42">
        <f>NEWEXCISE(INDEX(AX$78:AX$91,$D1333),$E1333)</f>
        <v/>
      </c>
    </row>
    <row r="1334" hidden="1" outlineLevel="2">
      <c r="A1334" s="5" t="inlineStr">
        <is>
          <t>ntx</t>
        </is>
      </c>
      <c r="B1334" s="5" t="inlineStr">
        <is>
          <t>ker</t>
        </is>
      </c>
      <c r="C1334" s="5" t="inlineStr">
        <is>
          <t>cem</t>
        </is>
      </c>
      <c r="D1334" s="40">
        <f>INDEX(Inputs!$L$5:$L$132,MATCH($B1334&amp;"|"&amp;$C1334,Inputs!$A$5:$A$132,0))</f>
        <v/>
      </c>
      <c r="E1334" s="40">
        <f>INDEX(Inputs!$I$5:$I$132,MATCH($B1334&amp;"|"&amp;$C1334,Inputs!$A$5:$A$132,0))</f>
        <v/>
      </c>
      <c r="F1334" s="39" t="n"/>
      <c r="G1334" s="39" t="n"/>
      <c r="H1334" s="5">
        <f>INDEX(Variables!$B$5:$B$105,MATCH($A1334,Variables!$A$5:$A$105,0))&amp;IF($C1334="",""," | "&amp;INDEX(Mapping!$B$5:$B$26,MATCH($C1334,Mapping!$A$5:$A$26,0))&amp;" | "&amp;INDEX(Mapping!$B$30:$B$41,MATCH($B1334,Mapping!$A$30:$A$41,0)))</f>
        <v/>
      </c>
      <c r="I1334" s="5">
        <f>INDEX(Variables!$C$5:$C$105,MATCH($A1334,Variables!$A$5:$A$105,0))</f>
        <v/>
      </c>
      <c r="J1334" s="5">
        <f>INDEX(Variables!$E$5:$E$105,MATCH($A1334,Variables!$A$5:$A$105,0))</f>
        <v/>
      </c>
      <c r="K1334" s="25">
        <f>LOWER(Settings!$C$4)&amp;".mit."&amp;$A1334&amp;IF($C1334="","","."&amp;$C1334&amp;"."&amp;$B1334)&amp;IF(INDEX(Variables!$D$5:$D$105,MATCH($A1334,Variables!$A$5:$A$105,0))="","","."&amp;INDEX(Variables!$D$5:$D$105,MATCH($A1334,Variables!$A$5:$A$105,0)))&amp;"."&amp;K$5</f>
        <v/>
      </c>
      <c r="L1334" s="41">
        <f>INDEX(L$78:L$91,$D1334)/$E1334</f>
        <v/>
      </c>
      <c r="M1334" s="40">
        <f>INDEX(M$78:M$91,$D1334)/$E1334</f>
        <v/>
      </c>
      <c r="N1334" s="40">
        <f>INDEX(N$78:N$91,$D1334)/$E1334</f>
        <v/>
      </c>
      <c r="O1334" s="40">
        <f>INDEX(O$78:O$91,$D1334)/$E1334</f>
        <v/>
      </c>
      <c r="P1334" s="40">
        <f>INDEX(P$78:P$91,$D1334)/$E1334</f>
        <v/>
      </c>
      <c r="Q1334" s="40">
        <f>INDEX(Q$78:Q$91,$D1334)/$E1334</f>
        <v/>
      </c>
      <c r="R1334" s="40">
        <f>INDEX(R$78:R$91,$D1334)/$E1334</f>
        <v/>
      </c>
      <c r="S1334" s="40">
        <f>INDEX(S$78:S$91,$D1334)/$E1334</f>
        <v/>
      </c>
      <c r="T1334" s="40">
        <f>INDEX(T$78:T$91,$D1334)/$E1334</f>
        <v/>
      </c>
      <c r="U1334" s="40">
        <f>INDEX(U$78:U$91,$D1334)/$E1334</f>
        <v/>
      </c>
      <c r="V1334" s="40">
        <f>INDEX(V$78:V$91,$D1334)/$E1334</f>
        <v/>
      </c>
      <c r="W1334" s="40">
        <f>INDEX(W$78:W$91,$D1334)/$E1334</f>
        <v/>
      </c>
      <c r="X1334" s="40">
        <f>INDEX(X$78:X$91,$D1334)/$E1334</f>
        <v/>
      </c>
      <c r="Y1334" s="40">
        <f>INDEX(Y$78:Y$91,$D1334)/$E1334</f>
        <v/>
      </c>
      <c r="Z1334" s="40">
        <f>INDEX(Z$78:Z$91,$D1334)/$E1334</f>
        <v/>
      </c>
      <c r="AA1334" s="40">
        <f>INDEX(AA$78:AA$91,$D1334)/$E1334</f>
        <v/>
      </c>
      <c r="AB1334" s="40">
        <f>INDEX(AB$78:AB$91,$D1334)/$E1334</f>
        <v/>
      </c>
      <c r="AC1334" s="40">
        <f>INDEX(AC$78:AC$91,$D1334)/$E1334</f>
        <v/>
      </c>
      <c r="AD1334" s="42">
        <f>NEWEXCISE(INDEX(AD$78:AD$91,$D1334),$E1334)</f>
        <v/>
      </c>
      <c r="AE1334" s="25">
        <f>LOWER(Settings!$C$4)&amp;".mit."&amp;$A1334&amp;IF($C1334="","","."&amp;$C1334&amp;"."&amp;$B1334)&amp;IF(INDEX(Variables!$D$5:$D$105,MATCH($A1334,Variables!$A$5:$A$105,0))="","","."&amp;INDEX(Variables!$D$5:$D$105,MATCH($A1334,Variables!$A$5:$A$105,0)))&amp;"."&amp;AE$5</f>
        <v/>
      </c>
      <c r="AF1334" s="41">
        <f>INDEX(AF$78:AF$91,$D1334)/$E1334</f>
        <v/>
      </c>
      <c r="AG1334" s="40">
        <f>INDEX(AG$78:AG$91,$D1334)/$E1334</f>
        <v/>
      </c>
      <c r="AH1334" s="40">
        <f>INDEX(AH$78:AH$91,$D1334)/$E1334</f>
        <v/>
      </c>
      <c r="AI1334" s="40">
        <f>INDEX(AI$78:AI$91,$D1334)/$E1334</f>
        <v/>
      </c>
      <c r="AJ1334" s="40">
        <f>INDEX(AJ$78:AJ$91,$D1334)/$E1334</f>
        <v/>
      </c>
      <c r="AK1334" s="40">
        <f>INDEX(AK$78:AK$91,$D1334)/$E1334</f>
        <v/>
      </c>
      <c r="AL1334" s="40">
        <f>INDEX(AL$78:AL$91,$D1334)/$E1334</f>
        <v/>
      </c>
      <c r="AM1334" s="40">
        <f>INDEX(AM$78:AM$91,$D1334)/$E1334</f>
        <v/>
      </c>
      <c r="AN1334" s="40">
        <f>INDEX(AN$78:AN$91,$D1334)/$E1334</f>
        <v/>
      </c>
      <c r="AO1334" s="40">
        <f>INDEX(AO$78:AO$91,$D1334)/$E1334</f>
        <v/>
      </c>
      <c r="AP1334" s="40">
        <f>INDEX(AP$78:AP$91,$D1334)/$E1334</f>
        <v/>
      </c>
      <c r="AQ1334" s="40">
        <f>INDEX(AQ$78:AQ$91,$D1334)/$E1334</f>
        <v/>
      </c>
      <c r="AR1334" s="40">
        <f>INDEX(AR$78:AR$91,$D1334)/$E1334</f>
        <v/>
      </c>
      <c r="AS1334" s="40">
        <f>INDEX(AS$78:AS$91,$D1334)/$E1334</f>
        <v/>
      </c>
      <c r="AT1334" s="40">
        <f>INDEX(AT$78:AT$91,$D1334)/$E1334</f>
        <v/>
      </c>
      <c r="AU1334" s="40">
        <f>INDEX(AU$78:AU$91,$D1334)/$E1334</f>
        <v/>
      </c>
      <c r="AV1334" s="40">
        <f>INDEX(AV$78:AV$91,$D1334)/$E1334</f>
        <v/>
      </c>
      <c r="AW1334" s="40">
        <f>INDEX(AW$78:AW$91,$D1334)/$E1334</f>
        <v/>
      </c>
      <c r="AX1334" s="42">
        <f>NEWEXCISE(INDEX(AX$78:AX$91,$D1334),$E1334)</f>
        <v/>
      </c>
    </row>
    <row r="1335" hidden="1" outlineLevel="2">
      <c r="A1335" s="5" t="inlineStr">
        <is>
          <t>ntx</t>
        </is>
      </c>
      <c r="B1335" s="5" t="inlineStr">
        <is>
          <t>oop</t>
        </is>
      </c>
      <c r="C1335" s="5" t="inlineStr">
        <is>
          <t>cem</t>
        </is>
      </c>
      <c r="D1335" s="40">
        <f>INDEX(Inputs!$L$5:$L$132,MATCH($B1335&amp;"|"&amp;$C1335,Inputs!$A$5:$A$132,0))</f>
        <v/>
      </c>
      <c r="E1335" s="40">
        <f>INDEX(Inputs!$I$5:$I$132,MATCH($B1335&amp;"|"&amp;$C1335,Inputs!$A$5:$A$132,0))</f>
        <v/>
      </c>
      <c r="F1335" s="39" t="n"/>
      <c r="G1335" s="39" t="n"/>
      <c r="H1335" s="5">
        <f>INDEX(Variables!$B$5:$B$105,MATCH($A1335,Variables!$A$5:$A$105,0))&amp;IF($C1335="",""," | "&amp;INDEX(Mapping!$B$5:$B$26,MATCH($C1335,Mapping!$A$5:$A$26,0))&amp;" | "&amp;INDEX(Mapping!$B$30:$B$41,MATCH($B1335,Mapping!$A$30:$A$41,0)))</f>
        <v/>
      </c>
      <c r="I1335" s="5">
        <f>INDEX(Variables!$C$5:$C$105,MATCH($A1335,Variables!$A$5:$A$105,0))</f>
        <v/>
      </c>
      <c r="J1335" s="5">
        <f>INDEX(Variables!$E$5:$E$105,MATCH($A1335,Variables!$A$5:$A$105,0))</f>
        <v/>
      </c>
      <c r="K1335" s="25">
        <f>LOWER(Settings!$C$4)&amp;".mit."&amp;$A1335&amp;IF($C1335="","","."&amp;$C1335&amp;"."&amp;$B1335)&amp;IF(INDEX(Variables!$D$5:$D$105,MATCH($A1335,Variables!$A$5:$A$105,0))="","","."&amp;INDEX(Variables!$D$5:$D$105,MATCH($A1335,Variables!$A$5:$A$105,0)))&amp;"."&amp;K$5</f>
        <v/>
      </c>
      <c r="L1335" s="41">
        <f>INDEX(L$78:L$91,$D1335)/$E1335</f>
        <v/>
      </c>
      <c r="M1335" s="40">
        <f>INDEX(M$78:M$91,$D1335)/$E1335</f>
        <v/>
      </c>
      <c r="N1335" s="40">
        <f>INDEX(N$78:N$91,$D1335)/$E1335</f>
        <v/>
      </c>
      <c r="O1335" s="40">
        <f>INDEX(O$78:O$91,$D1335)/$E1335</f>
        <v/>
      </c>
      <c r="P1335" s="40">
        <f>INDEX(P$78:P$91,$D1335)/$E1335</f>
        <v/>
      </c>
      <c r="Q1335" s="40">
        <f>INDEX(Q$78:Q$91,$D1335)/$E1335</f>
        <v/>
      </c>
      <c r="R1335" s="40">
        <f>INDEX(R$78:R$91,$D1335)/$E1335</f>
        <v/>
      </c>
      <c r="S1335" s="40">
        <f>INDEX(S$78:S$91,$D1335)/$E1335</f>
        <v/>
      </c>
      <c r="T1335" s="40">
        <f>INDEX(T$78:T$91,$D1335)/$E1335</f>
        <v/>
      </c>
      <c r="U1335" s="40">
        <f>INDEX(U$78:U$91,$D1335)/$E1335</f>
        <v/>
      </c>
      <c r="V1335" s="40">
        <f>INDEX(V$78:V$91,$D1335)/$E1335</f>
        <v/>
      </c>
      <c r="W1335" s="40">
        <f>INDEX(W$78:W$91,$D1335)/$E1335</f>
        <v/>
      </c>
      <c r="X1335" s="40">
        <f>INDEX(X$78:X$91,$D1335)/$E1335</f>
        <v/>
      </c>
      <c r="Y1335" s="40">
        <f>INDEX(Y$78:Y$91,$D1335)/$E1335</f>
        <v/>
      </c>
      <c r="Z1335" s="40">
        <f>INDEX(Z$78:Z$91,$D1335)/$E1335</f>
        <v/>
      </c>
      <c r="AA1335" s="40">
        <f>INDEX(AA$78:AA$91,$D1335)/$E1335</f>
        <v/>
      </c>
      <c r="AB1335" s="40">
        <f>INDEX(AB$78:AB$91,$D1335)/$E1335</f>
        <v/>
      </c>
      <c r="AC1335" s="40">
        <f>INDEX(AC$78:AC$91,$D1335)/$E1335</f>
        <v/>
      </c>
      <c r="AD1335" s="42">
        <f>NEWEXCISE(INDEX(AD$78:AD$91,$D1335),$E1335)</f>
        <v/>
      </c>
      <c r="AE1335" s="25">
        <f>LOWER(Settings!$C$4)&amp;".mit."&amp;$A1335&amp;IF($C1335="","","."&amp;$C1335&amp;"."&amp;$B1335)&amp;IF(INDEX(Variables!$D$5:$D$105,MATCH($A1335,Variables!$A$5:$A$105,0))="","","."&amp;INDEX(Variables!$D$5:$D$105,MATCH($A1335,Variables!$A$5:$A$105,0)))&amp;"."&amp;AE$5</f>
        <v/>
      </c>
      <c r="AF1335" s="41">
        <f>INDEX(AF$78:AF$91,$D1335)/$E1335</f>
        <v/>
      </c>
      <c r="AG1335" s="40">
        <f>INDEX(AG$78:AG$91,$D1335)/$E1335</f>
        <v/>
      </c>
      <c r="AH1335" s="40">
        <f>INDEX(AH$78:AH$91,$D1335)/$E1335</f>
        <v/>
      </c>
      <c r="AI1335" s="40">
        <f>INDEX(AI$78:AI$91,$D1335)/$E1335</f>
        <v/>
      </c>
      <c r="AJ1335" s="40">
        <f>INDEX(AJ$78:AJ$91,$D1335)/$E1335</f>
        <v/>
      </c>
      <c r="AK1335" s="40">
        <f>INDEX(AK$78:AK$91,$D1335)/$E1335</f>
        <v/>
      </c>
      <c r="AL1335" s="40">
        <f>INDEX(AL$78:AL$91,$D1335)/$E1335</f>
        <v/>
      </c>
      <c r="AM1335" s="40">
        <f>INDEX(AM$78:AM$91,$D1335)/$E1335</f>
        <v/>
      </c>
      <c r="AN1335" s="40">
        <f>INDEX(AN$78:AN$91,$D1335)/$E1335</f>
        <v/>
      </c>
      <c r="AO1335" s="40">
        <f>INDEX(AO$78:AO$91,$D1335)/$E1335</f>
        <v/>
      </c>
      <c r="AP1335" s="40">
        <f>INDEX(AP$78:AP$91,$D1335)/$E1335</f>
        <v/>
      </c>
      <c r="AQ1335" s="40">
        <f>INDEX(AQ$78:AQ$91,$D1335)/$E1335</f>
        <v/>
      </c>
      <c r="AR1335" s="40">
        <f>INDEX(AR$78:AR$91,$D1335)/$E1335</f>
        <v/>
      </c>
      <c r="AS1335" s="40">
        <f>INDEX(AS$78:AS$91,$D1335)/$E1335</f>
        <v/>
      </c>
      <c r="AT1335" s="40">
        <f>INDEX(AT$78:AT$91,$D1335)/$E1335</f>
        <v/>
      </c>
      <c r="AU1335" s="40">
        <f>INDEX(AU$78:AU$91,$D1335)/$E1335</f>
        <v/>
      </c>
      <c r="AV1335" s="40">
        <f>INDEX(AV$78:AV$91,$D1335)/$E1335</f>
        <v/>
      </c>
      <c r="AW1335" s="40">
        <f>INDEX(AW$78:AW$91,$D1335)/$E1335</f>
        <v/>
      </c>
      <c r="AX1335" s="42">
        <f>NEWEXCISE(INDEX(AX$78:AX$91,$D1335),$E1335)</f>
        <v/>
      </c>
    </row>
    <row r="1336" hidden="1" outlineLevel="2">
      <c r="A1336" s="5" t="inlineStr">
        <is>
          <t>ntx</t>
        </is>
      </c>
      <c r="B1336" s="5" t="inlineStr">
        <is>
          <t>bio</t>
        </is>
      </c>
      <c r="C1336" s="5" t="inlineStr">
        <is>
          <t>cem</t>
        </is>
      </c>
      <c r="D1336" s="40">
        <f>INDEX(Inputs!$L$5:$L$132,MATCH($B1336&amp;"|"&amp;$C1336,Inputs!$A$5:$A$132,0))</f>
        <v/>
      </c>
      <c r="E1336" s="40">
        <f>INDEX(Inputs!$I$5:$I$132,MATCH($B1336&amp;"|"&amp;$C1336,Inputs!$A$5:$A$132,0))</f>
        <v/>
      </c>
      <c r="F1336" s="39" t="n"/>
      <c r="G1336" s="39" t="n"/>
      <c r="H1336" s="5">
        <f>INDEX(Variables!$B$5:$B$105,MATCH($A1336,Variables!$A$5:$A$105,0))&amp;IF($C1336="",""," | "&amp;INDEX(Mapping!$B$5:$B$26,MATCH($C1336,Mapping!$A$5:$A$26,0))&amp;" | "&amp;INDEX(Mapping!$B$30:$B$41,MATCH($B1336,Mapping!$A$30:$A$41,0)))</f>
        <v/>
      </c>
      <c r="I1336" s="5">
        <f>INDEX(Variables!$C$5:$C$105,MATCH($A1336,Variables!$A$5:$A$105,0))</f>
        <v/>
      </c>
      <c r="J1336" s="5">
        <f>INDEX(Variables!$E$5:$E$105,MATCH($A1336,Variables!$A$5:$A$105,0))</f>
        <v/>
      </c>
      <c r="K1336" s="25">
        <f>LOWER(Settings!$C$4)&amp;".mit."&amp;$A1336&amp;IF($C1336="","","."&amp;$C1336&amp;"."&amp;$B1336)&amp;IF(INDEX(Variables!$D$5:$D$105,MATCH($A1336,Variables!$A$5:$A$105,0))="","","."&amp;INDEX(Variables!$D$5:$D$105,MATCH($A1336,Variables!$A$5:$A$105,0)))&amp;"."&amp;K$5</f>
        <v/>
      </c>
      <c r="L1336" s="41">
        <f>INDEX(L$78:L$91,$D1336)/$E1336</f>
        <v/>
      </c>
      <c r="M1336" s="40">
        <f>INDEX(M$78:M$91,$D1336)/$E1336</f>
        <v/>
      </c>
      <c r="N1336" s="40">
        <f>INDEX(N$78:N$91,$D1336)/$E1336</f>
        <v/>
      </c>
      <c r="O1336" s="40">
        <f>INDEX(O$78:O$91,$D1336)/$E1336</f>
        <v/>
      </c>
      <c r="P1336" s="40">
        <f>INDEX(P$78:P$91,$D1336)/$E1336</f>
        <v/>
      </c>
      <c r="Q1336" s="40">
        <f>INDEX(Q$78:Q$91,$D1336)/$E1336</f>
        <v/>
      </c>
      <c r="R1336" s="40">
        <f>INDEX(R$78:R$91,$D1336)/$E1336</f>
        <v/>
      </c>
      <c r="S1336" s="40">
        <f>INDEX(S$78:S$91,$D1336)/$E1336</f>
        <v/>
      </c>
      <c r="T1336" s="40">
        <f>INDEX(T$78:T$91,$D1336)/$E1336</f>
        <v/>
      </c>
      <c r="U1336" s="40">
        <f>INDEX(U$78:U$91,$D1336)/$E1336</f>
        <v/>
      </c>
      <c r="V1336" s="40">
        <f>INDEX(V$78:V$91,$D1336)/$E1336</f>
        <v/>
      </c>
      <c r="W1336" s="40">
        <f>INDEX(W$78:W$91,$D1336)/$E1336</f>
        <v/>
      </c>
      <c r="X1336" s="40">
        <f>INDEX(X$78:X$91,$D1336)/$E1336</f>
        <v/>
      </c>
      <c r="Y1336" s="40">
        <f>INDEX(Y$78:Y$91,$D1336)/$E1336</f>
        <v/>
      </c>
      <c r="Z1336" s="40">
        <f>INDEX(Z$78:Z$91,$D1336)/$E1336</f>
        <v/>
      </c>
      <c r="AA1336" s="40">
        <f>INDEX(AA$78:AA$91,$D1336)/$E1336</f>
        <v/>
      </c>
      <c r="AB1336" s="40">
        <f>INDEX(AB$78:AB$91,$D1336)/$E1336</f>
        <v/>
      </c>
      <c r="AC1336" s="40">
        <f>INDEX(AC$78:AC$91,$D1336)/$E1336</f>
        <v/>
      </c>
      <c r="AD1336" s="42">
        <f>NEWEXCISE(INDEX(AD$78:AD$91,$D1336),$E1336)</f>
        <v/>
      </c>
      <c r="AE1336" s="25">
        <f>LOWER(Settings!$C$4)&amp;".mit."&amp;$A1336&amp;IF($C1336="","","."&amp;$C1336&amp;"."&amp;$B1336)&amp;IF(INDEX(Variables!$D$5:$D$105,MATCH($A1336,Variables!$A$5:$A$105,0))="","","."&amp;INDEX(Variables!$D$5:$D$105,MATCH($A1336,Variables!$A$5:$A$105,0)))&amp;"."&amp;AE$5</f>
        <v/>
      </c>
      <c r="AF1336" s="41">
        <f>INDEX(AF$78:AF$91,$D1336)/$E1336</f>
        <v/>
      </c>
      <c r="AG1336" s="40">
        <f>INDEX(AG$78:AG$91,$D1336)/$E1336</f>
        <v/>
      </c>
      <c r="AH1336" s="40">
        <f>INDEX(AH$78:AH$91,$D1336)/$E1336</f>
        <v/>
      </c>
      <c r="AI1336" s="40">
        <f>INDEX(AI$78:AI$91,$D1336)/$E1336</f>
        <v/>
      </c>
      <c r="AJ1336" s="40">
        <f>INDEX(AJ$78:AJ$91,$D1336)/$E1336</f>
        <v/>
      </c>
      <c r="AK1336" s="40">
        <f>INDEX(AK$78:AK$91,$D1336)/$E1336</f>
        <v/>
      </c>
      <c r="AL1336" s="40">
        <f>INDEX(AL$78:AL$91,$D1336)/$E1336</f>
        <v/>
      </c>
      <c r="AM1336" s="40">
        <f>INDEX(AM$78:AM$91,$D1336)/$E1336</f>
        <v/>
      </c>
      <c r="AN1336" s="40">
        <f>INDEX(AN$78:AN$91,$D1336)/$E1336</f>
        <v/>
      </c>
      <c r="AO1336" s="40">
        <f>INDEX(AO$78:AO$91,$D1336)/$E1336</f>
        <v/>
      </c>
      <c r="AP1336" s="40">
        <f>INDEX(AP$78:AP$91,$D1336)/$E1336</f>
        <v/>
      </c>
      <c r="AQ1336" s="40">
        <f>INDEX(AQ$78:AQ$91,$D1336)/$E1336</f>
        <v/>
      </c>
      <c r="AR1336" s="40">
        <f>INDEX(AR$78:AR$91,$D1336)/$E1336</f>
        <v/>
      </c>
      <c r="AS1336" s="40">
        <f>INDEX(AS$78:AS$91,$D1336)/$E1336</f>
        <v/>
      </c>
      <c r="AT1336" s="40">
        <f>INDEX(AT$78:AT$91,$D1336)/$E1336</f>
        <v/>
      </c>
      <c r="AU1336" s="40">
        <f>INDEX(AU$78:AU$91,$D1336)/$E1336</f>
        <v/>
      </c>
      <c r="AV1336" s="40">
        <f>INDEX(AV$78:AV$91,$D1336)/$E1336</f>
        <v/>
      </c>
      <c r="AW1336" s="40">
        <f>INDEX(AW$78:AW$91,$D1336)/$E1336</f>
        <v/>
      </c>
      <c r="AX1336" s="42">
        <f>NEWEXCISE(INDEX(AX$78:AX$91,$D1336),$E1336)</f>
        <v/>
      </c>
    </row>
    <row r="1337" hidden="1" outlineLevel="2"/>
    <row r="1338" hidden="1" outlineLevel="2">
      <c r="A1338" s="5" t="inlineStr">
        <is>
          <t>nce</t>
        </is>
      </c>
      <c r="B1338" s="5" t="inlineStr">
        <is>
          <t>coa</t>
        </is>
      </c>
      <c r="C1338" s="5" t="inlineStr">
        <is>
          <t>cem</t>
        </is>
      </c>
      <c r="D1338" s="39" t="n"/>
      <c r="E1338" s="39" t="n"/>
      <c r="F1338" s="39" t="n"/>
      <c r="G1338" s="39" t="n"/>
      <c r="H1338" s="5">
        <f>INDEX(Variables!$B$5:$B$105,MATCH($A1338,Variables!$A$5:$A$105,0))&amp;IF($C1338="",""," | "&amp;INDEX(Mapping!$B$5:$B$26,MATCH($C1338,Mapping!$A$5:$A$26,0))&amp;" | "&amp;INDEX(Mapping!$B$30:$B$41,MATCH($B1338,Mapping!$A$30:$A$41,0)))</f>
        <v/>
      </c>
      <c r="I1338" s="5">
        <f>INDEX(Variables!$C$5:$C$105,MATCH($A1338,Variables!$A$5:$A$105,0))</f>
        <v/>
      </c>
      <c r="J1338" s="5">
        <f>INDEX(Variables!$E$5:$E$105,MATCH($A1338,Variables!$A$5:$A$105,0))</f>
        <v/>
      </c>
      <c r="K1338" s="25">
        <f>LOWER(Settings!$C$4)&amp;".mit."&amp;$A1338&amp;IF($C1338="","","."&amp;$C1338&amp;"."&amp;$B1338)&amp;IF(INDEX(Variables!$D$5:$D$105,MATCH($A1338,Variables!$A$5:$A$105,0))="","","."&amp;INDEX(Variables!$D$5:$D$105,MATCH($A1338,Variables!$A$5:$A$105,0)))&amp;"."&amp;K$5</f>
        <v/>
      </c>
      <c r="L1338" s="41">
        <f>L1311+L1320+L1329</f>
        <v/>
      </c>
      <c r="M1338" s="40">
        <f>M1311+M1320+M1329</f>
        <v/>
      </c>
      <c r="N1338" s="40">
        <f>N1311+N1320+N1329</f>
        <v/>
      </c>
      <c r="O1338" s="40">
        <f>O1311+O1320+O1329</f>
        <v/>
      </c>
      <c r="P1338" s="40">
        <f>P1311+P1320+P1329</f>
        <v/>
      </c>
      <c r="Q1338" s="40">
        <f>Q1311+Q1320+Q1329</f>
        <v/>
      </c>
      <c r="R1338" s="40">
        <f>R1311+R1320+R1329</f>
        <v/>
      </c>
      <c r="S1338" s="40">
        <f>S1311+S1320+S1329</f>
        <v/>
      </c>
      <c r="T1338" s="40">
        <f>T1311+T1320+T1329</f>
        <v/>
      </c>
      <c r="U1338" s="40">
        <f>U1311+U1320+U1329</f>
        <v/>
      </c>
      <c r="V1338" s="40">
        <f>V1311+V1320+V1329</f>
        <v/>
      </c>
      <c r="W1338" s="40">
        <f>W1311+W1320+W1329</f>
        <v/>
      </c>
      <c r="X1338" s="40">
        <f>X1311+X1320+X1329</f>
        <v/>
      </c>
      <c r="Y1338" s="40">
        <f>Y1311+Y1320+Y1329</f>
        <v/>
      </c>
      <c r="Z1338" s="40">
        <f>Z1311+Z1320+Z1329</f>
        <v/>
      </c>
      <c r="AA1338" s="40">
        <f>AA1311+AA1320+AA1329</f>
        <v/>
      </c>
      <c r="AB1338" s="40">
        <f>AB1311+AB1320+AB1329</f>
        <v/>
      </c>
      <c r="AC1338" s="40">
        <f>AC1311+AC1320+AC1329</f>
        <v/>
      </c>
      <c r="AD1338" s="42">
        <f>NEWPOLICY(AD1311,AD1320,AD1329)</f>
        <v/>
      </c>
      <c r="AE1338" s="25">
        <f>LOWER(Settings!$C$4)&amp;".mit."&amp;$A1338&amp;IF($C1338="","","."&amp;$C1338&amp;"."&amp;$B1338)&amp;IF(INDEX(Variables!$D$5:$D$105,MATCH($A1338,Variables!$A$5:$A$105,0))="","","."&amp;INDEX(Variables!$D$5:$D$105,MATCH($A1338,Variables!$A$5:$A$105,0)))&amp;"."&amp;AE$5</f>
        <v/>
      </c>
      <c r="AF1338" s="41">
        <f>AF1311+AF1320+AF1329</f>
        <v/>
      </c>
      <c r="AG1338" s="40">
        <f>AG1311+AG1320+AG1329</f>
        <v/>
      </c>
      <c r="AH1338" s="40">
        <f>AH1311+AH1320+AH1329</f>
        <v/>
      </c>
      <c r="AI1338" s="40">
        <f>AI1311+AI1320+AI1329</f>
        <v/>
      </c>
      <c r="AJ1338" s="40">
        <f>AJ1311+AJ1320+AJ1329</f>
        <v/>
      </c>
      <c r="AK1338" s="40">
        <f>AK1311+AK1320+AK1329</f>
        <v/>
      </c>
      <c r="AL1338" s="40">
        <f>AL1311+AL1320+AL1329</f>
        <v/>
      </c>
      <c r="AM1338" s="40">
        <f>AM1311+AM1320+AM1329</f>
        <v/>
      </c>
      <c r="AN1338" s="40">
        <f>AN1311+AN1320+AN1329</f>
        <v/>
      </c>
      <c r="AO1338" s="40">
        <f>AO1311+AO1320+AO1329</f>
        <v/>
      </c>
      <c r="AP1338" s="40">
        <f>AP1311+AP1320+AP1329</f>
        <v/>
      </c>
      <c r="AQ1338" s="40">
        <f>AQ1311+AQ1320+AQ1329</f>
        <v/>
      </c>
      <c r="AR1338" s="40">
        <f>AR1311+AR1320+AR1329</f>
        <v/>
      </c>
      <c r="AS1338" s="40">
        <f>AS1311+AS1320+AS1329</f>
        <v/>
      </c>
      <c r="AT1338" s="40">
        <f>AT1311+AT1320+AT1329</f>
        <v/>
      </c>
      <c r="AU1338" s="40">
        <f>AU1311+AU1320+AU1329</f>
        <v/>
      </c>
      <c r="AV1338" s="40">
        <f>AV1311+AV1320+AV1329</f>
        <v/>
      </c>
      <c r="AW1338" s="40">
        <f>AW1311+AW1320+AW1329</f>
        <v/>
      </c>
      <c r="AX1338" s="42">
        <f>NEWPOLICY(AX1311,AX1320,AX1329)</f>
        <v/>
      </c>
    </row>
    <row r="1339" hidden="1" outlineLevel="2">
      <c r="A1339" s="5" t="inlineStr">
        <is>
          <t>nce</t>
        </is>
      </c>
      <c r="B1339" s="5" t="inlineStr">
        <is>
          <t>nga</t>
        </is>
      </c>
      <c r="C1339" s="5" t="inlineStr">
        <is>
          <t>cem</t>
        </is>
      </c>
      <c r="D1339" s="39" t="n"/>
      <c r="E1339" s="39" t="n"/>
      <c r="F1339" s="39" t="n"/>
      <c r="G1339" s="39" t="n"/>
      <c r="H1339" s="5">
        <f>INDEX(Variables!$B$5:$B$105,MATCH($A1339,Variables!$A$5:$A$105,0))&amp;IF($C1339="",""," | "&amp;INDEX(Mapping!$B$5:$B$26,MATCH($C1339,Mapping!$A$5:$A$26,0))&amp;" | "&amp;INDEX(Mapping!$B$30:$B$41,MATCH($B1339,Mapping!$A$30:$A$41,0)))</f>
        <v/>
      </c>
      <c r="I1339" s="5">
        <f>INDEX(Variables!$C$5:$C$105,MATCH($A1339,Variables!$A$5:$A$105,0))</f>
        <v/>
      </c>
      <c r="J1339" s="5">
        <f>INDEX(Variables!$E$5:$E$105,MATCH($A1339,Variables!$A$5:$A$105,0))</f>
        <v/>
      </c>
      <c r="K1339" s="25">
        <f>LOWER(Settings!$C$4)&amp;".mit."&amp;$A1339&amp;IF($C1339="","","."&amp;$C1339&amp;"."&amp;$B1339)&amp;IF(INDEX(Variables!$D$5:$D$105,MATCH($A1339,Variables!$A$5:$A$105,0))="","","."&amp;INDEX(Variables!$D$5:$D$105,MATCH($A1339,Variables!$A$5:$A$105,0)))&amp;"."&amp;K$5</f>
        <v/>
      </c>
      <c r="L1339" s="41">
        <f>L1312+L1321+L1330</f>
        <v/>
      </c>
      <c r="M1339" s="40">
        <f>M1312+M1321+M1330</f>
        <v/>
      </c>
      <c r="N1339" s="40">
        <f>N1312+N1321+N1330</f>
        <v/>
      </c>
      <c r="O1339" s="40">
        <f>O1312+O1321+O1330</f>
        <v/>
      </c>
      <c r="P1339" s="40">
        <f>P1312+P1321+P1330</f>
        <v/>
      </c>
      <c r="Q1339" s="40">
        <f>Q1312+Q1321+Q1330</f>
        <v/>
      </c>
      <c r="R1339" s="40">
        <f>R1312+R1321+R1330</f>
        <v/>
      </c>
      <c r="S1339" s="40">
        <f>S1312+S1321+S1330</f>
        <v/>
      </c>
      <c r="T1339" s="40">
        <f>T1312+T1321+T1330</f>
        <v/>
      </c>
      <c r="U1339" s="40">
        <f>U1312+U1321+U1330</f>
        <v/>
      </c>
      <c r="V1339" s="40">
        <f>V1312+V1321+V1330</f>
        <v/>
      </c>
      <c r="W1339" s="40">
        <f>W1312+W1321+W1330</f>
        <v/>
      </c>
      <c r="X1339" s="40">
        <f>X1312+X1321+X1330</f>
        <v/>
      </c>
      <c r="Y1339" s="40">
        <f>Y1312+Y1321+Y1330</f>
        <v/>
      </c>
      <c r="Z1339" s="40">
        <f>Z1312+Z1321+Z1330</f>
        <v/>
      </c>
      <c r="AA1339" s="40">
        <f>AA1312+AA1321+AA1330</f>
        <v/>
      </c>
      <c r="AB1339" s="40">
        <f>AB1312+AB1321+AB1330</f>
        <v/>
      </c>
      <c r="AC1339" s="40">
        <f>AC1312+AC1321+AC1330</f>
        <v/>
      </c>
      <c r="AD1339" s="42">
        <f>NEWPOLICY(AD1312,AD1321,AD1330)</f>
        <v/>
      </c>
      <c r="AE1339" s="25">
        <f>LOWER(Settings!$C$4)&amp;".mit."&amp;$A1339&amp;IF($C1339="","","."&amp;$C1339&amp;"."&amp;$B1339)&amp;IF(INDEX(Variables!$D$5:$D$105,MATCH($A1339,Variables!$A$5:$A$105,0))="","","."&amp;INDEX(Variables!$D$5:$D$105,MATCH($A1339,Variables!$A$5:$A$105,0)))&amp;"."&amp;AE$5</f>
        <v/>
      </c>
      <c r="AF1339" s="41">
        <f>AF1312+AF1321+AF1330</f>
        <v/>
      </c>
      <c r="AG1339" s="40">
        <f>AG1312+AG1321+AG1330</f>
        <v/>
      </c>
      <c r="AH1339" s="40">
        <f>AH1312+AH1321+AH1330</f>
        <v/>
      </c>
      <c r="AI1339" s="40">
        <f>AI1312+AI1321+AI1330</f>
        <v/>
      </c>
      <c r="AJ1339" s="40">
        <f>AJ1312+AJ1321+AJ1330</f>
        <v/>
      </c>
      <c r="AK1339" s="40">
        <f>AK1312+AK1321+AK1330</f>
        <v/>
      </c>
      <c r="AL1339" s="40">
        <f>AL1312+AL1321+AL1330</f>
        <v/>
      </c>
      <c r="AM1339" s="40">
        <f>AM1312+AM1321+AM1330</f>
        <v/>
      </c>
      <c r="AN1339" s="40">
        <f>AN1312+AN1321+AN1330</f>
        <v/>
      </c>
      <c r="AO1339" s="40">
        <f>AO1312+AO1321+AO1330</f>
        <v/>
      </c>
      <c r="AP1339" s="40">
        <f>AP1312+AP1321+AP1330</f>
        <v/>
      </c>
      <c r="AQ1339" s="40">
        <f>AQ1312+AQ1321+AQ1330</f>
        <v/>
      </c>
      <c r="AR1339" s="40">
        <f>AR1312+AR1321+AR1330</f>
        <v/>
      </c>
      <c r="AS1339" s="40">
        <f>AS1312+AS1321+AS1330</f>
        <v/>
      </c>
      <c r="AT1339" s="40">
        <f>AT1312+AT1321+AT1330</f>
        <v/>
      </c>
      <c r="AU1339" s="40">
        <f>AU1312+AU1321+AU1330</f>
        <v/>
      </c>
      <c r="AV1339" s="40">
        <f>AV1312+AV1321+AV1330</f>
        <v/>
      </c>
      <c r="AW1339" s="40">
        <f>AW1312+AW1321+AW1330</f>
        <v/>
      </c>
      <c r="AX1339" s="42">
        <f>NEWPOLICY(AX1312,AX1321,AX1330)</f>
        <v/>
      </c>
    </row>
    <row r="1340" hidden="1" outlineLevel="2">
      <c r="A1340" s="5" t="inlineStr">
        <is>
          <t>nce</t>
        </is>
      </c>
      <c r="B1340" s="5" t="inlineStr">
        <is>
          <t>gso</t>
        </is>
      </c>
      <c r="C1340" s="5" t="inlineStr">
        <is>
          <t>cem</t>
        </is>
      </c>
      <c r="D1340" s="39" t="n"/>
      <c r="E1340" s="39" t="n"/>
      <c r="F1340" s="39" t="n"/>
      <c r="G1340" s="39" t="n"/>
      <c r="H1340" s="5">
        <f>INDEX(Variables!$B$5:$B$105,MATCH($A1340,Variables!$A$5:$A$105,0))&amp;IF($C1340="",""," | "&amp;INDEX(Mapping!$B$5:$B$26,MATCH($C1340,Mapping!$A$5:$A$26,0))&amp;" | "&amp;INDEX(Mapping!$B$30:$B$41,MATCH($B1340,Mapping!$A$30:$A$41,0)))</f>
        <v/>
      </c>
      <c r="I1340" s="5">
        <f>INDEX(Variables!$C$5:$C$105,MATCH($A1340,Variables!$A$5:$A$105,0))</f>
        <v/>
      </c>
      <c r="J1340" s="5">
        <f>INDEX(Variables!$E$5:$E$105,MATCH($A1340,Variables!$A$5:$A$105,0))</f>
        <v/>
      </c>
      <c r="K1340" s="25">
        <f>LOWER(Settings!$C$4)&amp;".mit."&amp;$A1340&amp;IF($C1340="","","."&amp;$C1340&amp;"."&amp;$B1340)&amp;IF(INDEX(Variables!$D$5:$D$105,MATCH($A1340,Variables!$A$5:$A$105,0))="","","."&amp;INDEX(Variables!$D$5:$D$105,MATCH($A1340,Variables!$A$5:$A$105,0)))&amp;"."&amp;K$5</f>
        <v/>
      </c>
      <c r="L1340" s="41">
        <f>L1313+L1322+L1331</f>
        <v/>
      </c>
      <c r="M1340" s="40">
        <f>M1313+M1322+M1331</f>
        <v/>
      </c>
      <c r="N1340" s="40">
        <f>N1313+N1322+N1331</f>
        <v/>
      </c>
      <c r="O1340" s="40">
        <f>O1313+O1322+O1331</f>
        <v/>
      </c>
      <c r="P1340" s="40">
        <f>P1313+P1322+P1331</f>
        <v/>
      </c>
      <c r="Q1340" s="40">
        <f>Q1313+Q1322+Q1331</f>
        <v/>
      </c>
      <c r="R1340" s="40">
        <f>R1313+R1322+R1331</f>
        <v/>
      </c>
      <c r="S1340" s="40">
        <f>S1313+S1322+S1331</f>
        <v/>
      </c>
      <c r="T1340" s="40">
        <f>T1313+T1322+T1331</f>
        <v/>
      </c>
      <c r="U1340" s="40">
        <f>U1313+U1322+U1331</f>
        <v/>
      </c>
      <c r="V1340" s="40">
        <f>V1313+V1322+V1331</f>
        <v/>
      </c>
      <c r="W1340" s="40">
        <f>W1313+W1322+W1331</f>
        <v/>
      </c>
      <c r="X1340" s="40">
        <f>X1313+X1322+X1331</f>
        <v/>
      </c>
      <c r="Y1340" s="40">
        <f>Y1313+Y1322+Y1331</f>
        <v/>
      </c>
      <c r="Z1340" s="40">
        <f>Z1313+Z1322+Z1331</f>
        <v/>
      </c>
      <c r="AA1340" s="40">
        <f>AA1313+AA1322+AA1331</f>
        <v/>
      </c>
      <c r="AB1340" s="40">
        <f>AB1313+AB1322+AB1331</f>
        <v/>
      </c>
      <c r="AC1340" s="40">
        <f>AC1313+AC1322+AC1331</f>
        <v/>
      </c>
      <c r="AD1340" s="42">
        <f>NEWPOLICY(AD1313,AD1322,AD1331)</f>
        <v/>
      </c>
      <c r="AE1340" s="25">
        <f>LOWER(Settings!$C$4)&amp;".mit."&amp;$A1340&amp;IF($C1340="","","."&amp;$C1340&amp;"."&amp;$B1340)&amp;IF(INDEX(Variables!$D$5:$D$105,MATCH($A1340,Variables!$A$5:$A$105,0))="","","."&amp;INDEX(Variables!$D$5:$D$105,MATCH($A1340,Variables!$A$5:$A$105,0)))&amp;"."&amp;AE$5</f>
        <v/>
      </c>
      <c r="AF1340" s="41">
        <f>AF1313+AF1322+AF1331</f>
        <v/>
      </c>
      <c r="AG1340" s="40">
        <f>AG1313+AG1322+AG1331</f>
        <v/>
      </c>
      <c r="AH1340" s="40">
        <f>AH1313+AH1322+AH1331</f>
        <v/>
      </c>
      <c r="AI1340" s="40">
        <f>AI1313+AI1322+AI1331</f>
        <v/>
      </c>
      <c r="AJ1340" s="40">
        <f>AJ1313+AJ1322+AJ1331</f>
        <v/>
      </c>
      <c r="AK1340" s="40">
        <f>AK1313+AK1322+AK1331</f>
        <v/>
      </c>
      <c r="AL1340" s="40">
        <f>AL1313+AL1322+AL1331</f>
        <v/>
      </c>
      <c r="AM1340" s="40">
        <f>AM1313+AM1322+AM1331</f>
        <v/>
      </c>
      <c r="AN1340" s="40">
        <f>AN1313+AN1322+AN1331</f>
        <v/>
      </c>
      <c r="AO1340" s="40">
        <f>AO1313+AO1322+AO1331</f>
        <v/>
      </c>
      <c r="AP1340" s="40">
        <f>AP1313+AP1322+AP1331</f>
        <v/>
      </c>
      <c r="AQ1340" s="40">
        <f>AQ1313+AQ1322+AQ1331</f>
        <v/>
      </c>
      <c r="AR1340" s="40">
        <f>AR1313+AR1322+AR1331</f>
        <v/>
      </c>
      <c r="AS1340" s="40">
        <f>AS1313+AS1322+AS1331</f>
        <v/>
      </c>
      <c r="AT1340" s="40">
        <f>AT1313+AT1322+AT1331</f>
        <v/>
      </c>
      <c r="AU1340" s="40">
        <f>AU1313+AU1322+AU1331</f>
        <v/>
      </c>
      <c r="AV1340" s="40">
        <f>AV1313+AV1322+AV1331</f>
        <v/>
      </c>
      <c r="AW1340" s="40">
        <f>AW1313+AW1322+AW1331</f>
        <v/>
      </c>
      <c r="AX1340" s="42">
        <f>NEWPOLICY(AX1313,AX1322,AX1331)</f>
        <v/>
      </c>
    </row>
    <row r="1341" hidden="1" outlineLevel="2">
      <c r="A1341" s="5" t="inlineStr">
        <is>
          <t>nce</t>
        </is>
      </c>
      <c r="B1341" s="5" t="inlineStr">
        <is>
          <t>die</t>
        </is>
      </c>
      <c r="C1341" s="5" t="inlineStr">
        <is>
          <t>cem</t>
        </is>
      </c>
      <c r="D1341" s="39" t="n"/>
      <c r="E1341" s="39" t="n"/>
      <c r="F1341" s="39" t="n"/>
      <c r="G1341" s="39" t="n"/>
      <c r="H1341" s="5">
        <f>INDEX(Variables!$B$5:$B$105,MATCH($A1341,Variables!$A$5:$A$105,0))&amp;IF($C1341="",""," | "&amp;INDEX(Mapping!$B$5:$B$26,MATCH($C1341,Mapping!$A$5:$A$26,0))&amp;" | "&amp;INDEX(Mapping!$B$30:$B$41,MATCH($B1341,Mapping!$A$30:$A$41,0)))</f>
        <v/>
      </c>
      <c r="I1341" s="5">
        <f>INDEX(Variables!$C$5:$C$105,MATCH($A1341,Variables!$A$5:$A$105,0))</f>
        <v/>
      </c>
      <c r="J1341" s="5">
        <f>INDEX(Variables!$E$5:$E$105,MATCH($A1341,Variables!$A$5:$A$105,0))</f>
        <v/>
      </c>
      <c r="K1341" s="25">
        <f>LOWER(Settings!$C$4)&amp;".mit."&amp;$A1341&amp;IF($C1341="","","."&amp;$C1341&amp;"."&amp;$B1341)&amp;IF(INDEX(Variables!$D$5:$D$105,MATCH($A1341,Variables!$A$5:$A$105,0))="","","."&amp;INDEX(Variables!$D$5:$D$105,MATCH($A1341,Variables!$A$5:$A$105,0)))&amp;"."&amp;K$5</f>
        <v/>
      </c>
      <c r="L1341" s="41">
        <f>L1314+L1323+L1332</f>
        <v/>
      </c>
      <c r="M1341" s="40">
        <f>M1314+M1323+M1332</f>
        <v/>
      </c>
      <c r="N1341" s="40">
        <f>N1314+N1323+N1332</f>
        <v/>
      </c>
      <c r="O1341" s="40">
        <f>O1314+O1323+O1332</f>
        <v/>
      </c>
      <c r="P1341" s="40">
        <f>P1314+P1323+P1332</f>
        <v/>
      </c>
      <c r="Q1341" s="40">
        <f>Q1314+Q1323+Q1332</f>
        <v/>
      </c>
      <c r="R1341" s="40">
        <f>R1314+R1323+R1332</f>
        <v/>
      </c>
      <c r="S1341" s="40">
        <f>S1314+S1323+S1332</f>
        <v/>
      </c>
      <c r="T1341" s="40">
        <f>T1314+T1323+T1332</f>
        <v/>
      </c>
      <c r="U1341" s="40">
        <f>U1314+U1323+U1332</f>
        <v/>
      </c>
      <c r="V1341" s="40">
        <f>V1314+V1323+V1332</f>
        <v/>
      </c>
      <c r="W1341" s="40">
        <f>W1314+W1323+W1332</f>
        <v/>
      </c>
      <c r="X1341" s="40">
        <f>X1314+X1323+X1332</f>
        <v/>
      </c>
      <c r="Y1341" s="40">
        <f>Y1314+Y1323+Y1332</f>
        <v/>
      </c>
      <c r="Z1341" s="40">
        <f>Z1314+Z1323+Z1332</f>
        <v/>
      </c>
      <c r="AA1341" s="40">
        <f>AA1314+AA1323+AA1332</f>
        <v/>
      </c>
      <c r="AB1341" s="40">
        <f>AB1314+AB1323+AB1332</f>
        <v/>
      </c>
      <c r="AC1341" s="40">
        <f>AC1314+AC1323+AC1332</f>
        <v/>
      </c>
      <c r="AD1341" s="42">
        <f>NEWPOLICY(AD1314,AD1323,AD1332)</f>
        <v/>
      </c>
      <c r="AE1341" s="25">
        <f>LOWER(Settings!$C$4)&amp;".mit."&amp;$A1341&amp;IF($C1341="","","."&amp;$C1341&amp;"."&amp;$B1341)&amp;IF(INDEX(Variables!$D$5:$D$105,MATCH($A1341,Variables!$A$5:$A$105,0))="","","."&amp;INDEX(Variables!$D$5:$D$105,MATCH($A1341,Variables!$A$5:$A$105,0)))&amp;"."&amp;AE$5</f>
        <v/>
      </c>
      <c r="AF1341" s="41">
        <f>AF1314+AF1323+AF1332</f>
        <v/>
      </c>
      <c r="AG1341" s="40">
        <f>AG1314+AG1323+AG1332</f>
        <v/>
      </c>
      <c r="AH1341" s="40">
        <f>AH1314+AH1323+AH1332</f>
        <v/>
      </c>
      <c r="AI1341" s="40">
        <f>AI1314+AI1323+AI1332</f>
        <v/>
      </c>
      <c r="AJ1341" s="40">
        <f>AJ1314+AJ1323+AJ1332</f>
        <v/>
      </c>
      <c r="AK1341" s="40">
        <f>AK1314+AK1323+AK1332</f>
        <v/>
      </c>
      <c r="AL1341" s="40">
        <f>AL1314+AL1323+AL1332</f>
        <v/>
      </c>
      <c r="AM1341" s="40">
        <f>AM1314+AM1323+AM1332</f>
        <v/>
      </c>
      <c r="AN1341" s="40">
        <f>AN1314+AN1323+AN1332</f>
        <v/>
      </c>
      <c r="AO1341" s="40">
        <f>AO1314+AO1323+AO1332</f>
        <v/>
      </c>
      <c r="AP1341" s="40">
        <f>AP1314+AP1323+AP1332</f>
        <v/>
      </c>
      <c r="AQ1341" s="40">
        <f>AQ1314+AQ1323+AQ1332</f>
        <v/>
      </c>
      <c r="AR1341" s="40">
        <f>AR1314+AR1323+AR1332</f>
        <v/>
      </c>
      <c r="AS1341" s="40">
        <f>AS1314+AS1323+AS1332</f>
        <v/>
      </c>
      <c r="AT1341" s="40">
        <f>AT1314+AT1323+AT1332</f>
        <v/>
      </c>
      <c r="AU1341" s="40">
        <f>AU1314+AU1323+AU1332</f>
        <v/>
      </c>
      <c r="AV1341" s="40">
        <f>AV1314+AV1323+AV1332</f>
        <v/>
      </c>
      <c r="AW1341" s="40">
        <f>AW1314+AW1323+AW1332</f>
        <v/>
      </c>
      <c r="AX1341" s="42">
        <f>NEWPOLICY(AX1314,AX1323,AX1332)</f>
        <v/>
      </c>
    </row>
    <row r="1342" hidden="1" outlineLevel="2">
      <c r="A1342" s="5" t="inlineStr">
        <is>
          <t>nce</t>
        </is>
      </c>
      <c r="B1342" s="5" t="inlineStr">
        <is>
          <t>lpg</t>
        </is>
      </c>
      <c r="C1342" s="5" t="inlineStr">
        <is>
          <t>cem</t>
        </is>
      </c>
      <c r="D1342" s="39" t="n"/>
      <c r="E1342" s="39" t="n"/>
      <c r="F1342" s="39" t="n"/>
      <c r="G1342" s="39" t="n"/>
      <c r="H1342" s="5">
        <f>INDEX(Variables!$B$5:$B$105,MATCH($A1342,Variables!$A$5:$A$105,0))&amp;IF($C1342="",""," | "&amp;INDEX(Mapping!$B$5:$B$26,MATCH($C1342,Mapping!$A$5:$A$26,0))&amp;" | "&amp;INDEX(Mapping!$B$30:$B$41,MATCH($B1342,Mapping!$A$30:$A$41,0)))</f>
        <v/>
      </c>
      <c r="I1342" s="5">
        <f>INDEX(Variables!$C$5:$C$105,MATCH($A1342,Variables!$A$5:$A$105,0))</f>
        <v/>
      </c>
      <c r="J1342" s="5">
        <f>INDEX(Variables!$E$5:$E$105,MATCH($A1342,Variables!$A$5:$A$105,0))</f>
        <v/>
      </c>
      <c r="K1342" s="25">
        <f>LOWER(Settings!$C$4)&amp;".mit."&amp;$A1342&amp;IF($C1342="","","."&amp;$C1342&amp;"."&amp;$B1342)&amp;IF(INDEX(Variables!$D$5:$D$105,MATCH($A1342,Variables!$A$5:$A$105,0))="","","."&amp;INDEX(Variables!$D$5:$D$105,MATCH($A1342,Variables!$A$5:$A$105,0)))&amp;"."&amp;K$5</f>
        <v/>
      </c>
      <c r="L1342" s="41">
        <f>L1315+L1324+L1333</f>
        <v/>
      </c>
      <c r="M1342" s="40">
        <f>M1315+M1324+M1333</f>
        <v/>
      </c>
      <c r="N1342" s="40">
        <f>N1315+N1324+N1333</f>
        <v/>
      </c>
      <c r="O1342" s="40">
        <f>O1315+O1324+O1333</f>
        <v/>
      </c>
      <c r="P1342" s="40">
        <f>P1315+P1324+P1333</f>
        <v/>
      </c>
      <c r="Q1342" s="40">
        <f>Q1315+Q1324+Q1333</f>
        <v/>
      </c>
      <c r="R1342" s="40">
        <f>R1315+R1324+R1333</f>
        <v/>
      </c>
      <c r="S1342" s="40">
        <f>S1315+S1324+S1333</f>
        <v/>
      </c>
      <c r="T1342" s="40">
        <f>T1315+T1324+T1333</f>
        <v/>
      </c>
      <c r="U1342" s="40">
        <f>U1315+U1324+U1333</f>
        <v/>
      </c>
      <c r="V1342" s="40">
        <f>V1315+V1324+V1333</f>
        <v/>
      </c>
      <c r="W1342" s="40">
        <f>W1315+W1324+W1333</f>
        <v/>
      </c>
      <c r="X1342" s="40">
        <f>X1315+X1324+X1333</f>
        <v/>
      </c>
      <c r="Y1342" s="40">
        <f>Y1315+Y1324+Y1333</f>
        <v/>
      </c>
      <c r="Z1342" s="40">
        <f>Z1315+Z1324+Z1333</f>
        <v/>
      </c>
      <c r="AA1342" s="40">
        <f>AA1315+AA1324+AA1333</f>
        <v/>
      </c>
      <c r="AB1342" s="40">
        <f>AB1315+AB1324+AB1333</f>
        <v/>
      </c>
      <c r="AC1342" s="40">
        <f>AC1315+AC1324+AC1333</f>
        <v/>
      </c>
      <c r="AD1342" s="42">
        <f>NEWPOLICY(AD1315,AD1324,AD1333)</f>
        <v/>
      </c>
      <c r="AE1342" s="25">
        <f>LOWER(Settings!$C$4)&amp;".mit."&amp;$A1342&amp;IF($C1342="","","."&amp;$C1342&amp;"."&amp;$B1342)&amp;IF(INDEX(Variables!$D$5:$D$105,MATCH($A1342,Variables!$A$5:$A$105,0))="","","."&amp;INDEX(Variables!$D$5:$D$105,MATCH($A1342,Variables!$A$5:$A$105,0)))&amp;"."&amp;AE$5</f>
        <v/>
      </c>
      <c r="AF1342" s="41">
        <f>AF1315+AF1324+AF1333</f>
        <v/>
      </c>
      <c r="AG1342" s="40">
        <f>AG1315+AG1324+AG1333</f>
        <v/>
      </c>
      <c r="AH1342" s="40">
        <f>AH1315+AH1324+AH1333</f>
        <v/>
      </c>
      <c r="AI1342" s="40">
        <f>AI1315+AI1324+AI1333</f>
        <v/>
      </c>
      <c r="AJ1342" s="40">
        <f>AJ1315+AJ1324+AJ1333</f>
        <v/>
      </c>
      <c r="AK1342" s="40">
        <f>AK1315+AK1324+AK1333</f>
        <v/>
      </c>
      <c r="AL1342" s="40">
        <f>AL1315+AL1324+AL1333</f>
        <v/>
      </c>
      <c r="AM1342" s="40">
        <f>AM1315+AM1324+AM1333</f>
        <v/>
      </c>
      <c r="AN1342" s="40">
        <f>AN1315+AN1324+AN1333</f>
        <v/>
      </c>
      <c r="AO1342" s="40">
        <f>AO1315+AO1324+AO1333</f>
        <v/>
      </c>
      <c r="AP1342" s="40">
        <f>AP1315+AP1324+AP1333</f>
        <v/>
      </c>
      <c r="AQ1342" s="40">
        <f>AQ1315+AQ1324+AQ1333</f>
        <v/>
      </c>
      <c r="AR1342" s="40">
        <f>AR1315+AR1324+AR1333</f>
        <v/>
      </c>
      <c r="AS1342" s="40">
        <f>AS1315+AS1324+AS1333</f>
        <v/>
      </c>
      <c r="AT1342" s="40">
        <f>AT1315+AT1324+AT1333</f>
        <v/>
      </c>
      <c r="AU1342" s="40">
        <f>AU1315+AU1324+AU1333</f>
        <v/>
      </c>
      <c r="AV1342" s="40">
        <f>AV1315+AV1324+AV1333</f>
        <v/>
      </c>
      <c r="AW1342" s="40">
        <f>AW1315+AW1324+AW1333</f>
        <v/>
      </c>
      <c r="AX1342" s="42">
        <f>NEWPOLICY(AX1315,AX1324,AX1333)</f>
        <v/>
      </c>
    </row>
    <row r="1343" hidden="1" outlineLevel="2">
      <c r="A1343" s="5" t="inlineStr">
        <is>
          <t>nce</t>
        </is>
      </c>
      <c r="B1343" s="5" t="inlineStr">
        <is>
          <t>ker</t>
        </is>
      </c>
      <c r="C1343" s="5" t="inlineStr">
        <is>
          <t>cem</t>
        </is>
      </c>
      <c r="D1343" s="39" t="n"/>
      <c r="E1343" s="39" t="n"/>
      <c r="F1343" s="39" t="n"/>
      <c r="G1343" s="39" t="n"/>
      <c r="H1343" s="5">
        <f>INDEX(Variables!$B$5:$B$105,MATCH($A1343,Variables!$A$5:$A$105,0))&amp;IF($C1343="",""," | "&amp;INDEX(Mapping!$B$5:$B$26,MATCH($C1343,Mapping!$A$5:$A$26,0))&amp;" | "&amp;INDEX(Mapping!$B$30:$B$41,MATCH($B1343,Mapping!$A$30:$A$41,0)))</f>
        <v/>
      </c>
      <c r="I1343" s="5">
        <f>INDEX(Variables!$C$5:$C$105,MATCH($A1343,Variables!$A$5:$A$105,0))</f>
        <v/>
      </c>
      <c r="J1343" s="5">
        <f>INDEX(Variables!$E$5:$E$105,MATCH($A1343,Variables!$A$5:$A$105,0))</f>
        <v/>
      </c>
      <c r="K1343" s="25">
        <f>LOWER(Settings!$C$4)&amp;".mit."&amp;$A1343&amp;IF($C1343="","","."&amp;$C1343&amp;"."&amp;$B1343)&amp;IF(INDEX(Variables!$D$5:$D$105,MATCH($A1343,Variables!$A$5:$A$105,0))="","","."&amp;INDEX(Variables!$D$5:$D$105,MATCH($A1343,Variables!$A$5:$A$105,0)))&amp;"."&amp;K$5</f>
        <v/>
      </c>
      <c r="L1343" s="41">
        <f>L1316+L1325+L1334</f>
        <v/>
      </c>
      <c r="M1343" s="40">
        <f>M1316+M1325+M1334</f>
        <v/>
      </c>
      <c r="N1343" s="40">
        <f>N1316+N1325+N1334</f>
        <v/>
      </c>
      <c r="O1343" s="40">
        <f>O1316+O1325+O1334</f>
        <v/>
      </c>
      <c r="P1343" s="40">
        <f>P1316+P1325+P1334</f>
        <v/>
      </c>
      <c r="Q1343" s="40">
        <f>Q1316+Q1325+Q1334</f>
        <v/>
      </c>
      <c r="R1343" s="40">
        <f>R1316+R1325+R1334</f>
        <v/>
      </c>
      <c r="S1343" s="40">
        <f>S1316+S1325+S1334</f>
        <v/>
      </c>
      <c r="T1343" s="40">
        <f>T1316+T1325+T1334</f>
        <v/>
      </c>
      <c r="U1343" s="40">
        <f>U1316+U1325+U1334</f>
        <v/>
      </c>
      <c r="V1343" s="40">
        <f>V1316+V1325+V1334</f>
        <v/>
      </c>
      <c r="W1343" s="40">
        <f>W1316+W1325+W1334</f>
        <v/>
      </c>
      <c r="X1343" s="40">
        <f>X1316+X1325+X1334</f>
        <v/>
      </c>
      <c r="Y1343" s="40">
        <f>Y1316+Y1325+Y1334</f>
        <v/>
      </c>
      <c r="Z1343" s="40">
        <f>Z1316+Z1325+Z1334</f>
        <v/>
      </c>
      <c r="AA1343" s="40">
        <f>AA1316+AA1325+AA1334</f>
        <v/>
      </c>
      <c r="AB1343" s="40">
        <f>AB1316+AB1325+AB1334</f>
        <v/>
      </c>
      <c r="AC1343" s="40">
        <f>AC1316+AC1325+AC1334</f>
        <v/>
      </c>
      <c r="AD1343" s="42">
        <f>NEWPOLICY(AD1316,AD1325,AD1334)</f>
        <v/>
      </c>
      <c r="AE1343" s="25">
        <f>LOWER(Settings!$C$4)&amp;".mit."&amp;$A1343&amp;IF($C1343="","","."&amp;$C1343&amp;"."&amp;$B1343)&amp;IF(INDEX(Variables!$D$5:$D$105,MATCH($A1343,Variables!$A$5:$A$105,0))="","","."&amp;INDEX(Variables!$D$5:$D$105,MATCH($A1343,Variables!$A$5:$A$105,0)))&amp;"."&amp;AE$5</f>
        <v/>
      </c>
      <c r="AF1343" s="41">
        <f>AF1316+AF1325+AF1334</f>
        <v/>
      </c>
      <c r="AG1343" s="40">
        <f>AG1316+AG1325+AG1334</f>
        <v/>
      </c>
      <c r="AH1343" s="40">
        <f>AH1316+AH1325+AH1334</f>
        <v/>
      </c>
      <c r="AI1343" s="40">
        <f>AI1316+AI1325+AI1334</f>
        <v/>
      </c>
      <c r="AJ1343" s="40">
        <f>AJ1316+AJ1325+AJ1334</f>
        <v/>
      </c>
      <c r="AK1343" s="40">
        <f>AK1316+AK1325+AK1334</f>
        <v/>
      </c>
      <c r="AL1343" s="40">
        <f>AL1316+AL1325+AL1334</f>
        <v/>
      </c>
      <c r="AM1343" s="40">
        <f>AM1316+AM1325+AM1334</f>
        <v/>
      </c>
      <c r="AN1343" s="40">
        <f>AN1316+AN1325+AN1334</f>
        <v/>
      </c>
      <c r="AO1343" s="40">
        <f>AO1316+AO1325+AO1334</f>
        <v/>
      </c>
      <c r="AP1343" s="40">
        <f>AP1316+AP1325+AP1334</f>
        <v/>
      </c>
      <c r="AQ1343" s="40">
        <f>AQ1316+AQ1325+AQ1334</f>
        <v/>
      </c>
      <c r="AR1343" s="40">
        <f>AR1316+AR1325+AR1334</f>
        <v/>
      </c>
      <c r="AS1343" s="40">
        <f>AS1316+AS1325+AS1334</f>
        <v/>
      </c>
      <c r="AT1343" s="40">
        <f>AT1316+AT1325+AT1334</f>
        <v/>
      </c>
      <c r="AU1343" s="40">
        <f>AU1316+AU1325+AU1334</f>
        <v/>
      </c>
      <c r="AV1343" s="40">
        <f>AV1316+AV1325+AV1334</f>
        <v/>
      </c>
      <c r="AW1343" s="40">
        <f>AW1316+AW1325+AW1334</f>
        <v/>
      </c>
      <c r="AX1343" s="42">
        <f>NEWPOLICY(AX1316,AX1325,AX1334)</f>
        <v/>
      </c>
    </row>
    <row r="1344" hidden="1" outlineLevel="2">
      <c r="A1344" s="5" t="inlineStr">
        <is>
          <t>nce</t>
        </is>
      </c>
      <c r="B1344" s="5" t="inlineStr">
        <is>
          <t>oop</t>
        </is>
      </c>
      <c r="C1344" s="5" t="inlineStr">
        <is>
          <t>cem</t>
        </is>
      </c>
      <c r="D1344" s="39" t="n"/>
      <c r="E1344" s="39" t="n"/>
      <c r="F1344" s="39" t="n"/>
      <c r="G1344" s="39" t="n"/>
      <c r="H1344" s="5">
        <f>INDEX(Variables!$B$5:$B$105,MATCH($A1344,Variables!$A$5:$A$105,0))&amp;IF($C1344="",""," | "&amp;INDEX(Mapping!$B$5:$B$26,MATCH($C1344,Mapping!$A$5:$A$26,0))&amp;" | "&amp;INDEX(Mapping!$B$30:$B$41,MATCH($B1344,Mapping!$A$30:$A$41,0)))</f>
        <v/>
      </c>
      <c r="I1344" s="5">
        <f>INDEX(Variables!$C$5:$C$105,MATCH($A1344,Variables!$A$5:$A$105,0))</f>
        <v/>
      </c>
      <c r="J1344" s="5">
        <f>INDEX(Variables!$E$5:$E$105,MATCH($A1344,Variables!$A$5:$A$105,0))</f>
        <v/>
      </c>
      <c r="K1344" s="25">
        <f>LOWER(Settings!$C$4)&amp;".mit."&amp;$A1344&amp;IF($C1344="","","."&amp;$C1344&amp;"."&amp;$B1344)&amp;IF(INDEX(Variables!$D$5:$D$105,MATCH($A1344,Variables!$A$5:$A$105,0))="","","."&amp;INDEX(Variables!$D$5:$D$105,MATCH($A1344,Variables!$A$5:$A$105,0)))&amp;"."&amp;K$5</f>
        <v/>
      </c>
      <c r="L1344" s="41">
        <f>L1317+L1326+L1335</f>
        <v/>
      </c>
      <c r="M1344" s="40">
        <f>M1317+M1326+M1335</f>
        <v/>
      </c>
      <c r="N1344" s="40">
        <f>N1317+N1326+N1335</f>
        <v/>
      </c>
      <c r="O1344" s="40">
        <f>O1317+O1326+O1335</f>
        <v/>
      </c>
      <c r="P1344" s="40">
        <f>P1317+P1326+P1335</f>
        <v/>
      </c>
      <c r="Q1344" s="40">
        <f>Q1317+Q1326+Q1335</f>
        <v/>
      </c>
      <c r="R1344" s="40">
        <f>R1317+R1326+R1335</f>
        <v/>
      </c>
      <c r="S1344" s="40">
        <f>S1317+S1326+S1335</f>
        <v/>
      </c>
      <c r="T1344" s="40">
        <f>T1317+T1326+T1335</f>
        <v/>
      </c>
      <c r="U1344" s="40">
        <f>U1317+U1326+U1335</f>
        <v/>
      </c>
      <c r="V1344" s="40">
        <f>V1317+V1326+V1335</f>
        <v/>
      </c>
      <c r="W1344" s="40">
        <f>W1317+W1326+W1335</f>
        <v/>
      </c>
      <c r="X1344" s="40">
        <f>X1317+X1326+X1335</f>
        <v/>
      </c>
      <c r="Y1344" s="40">
        <f>Y1317+Y1326+Y1335</f>
        <v/>
      </c>
      <c r="Z1344" s="40">
        <f>Z1317+Z1326+Z1335</f>
        <v/>
      </c>
      <c r="AA1344" s="40">
        <f>AA1317+AA1326+AA1335</f>
        <v/>
      </c>
      <c r="AB1344" s="40">
        <f>AB1317+AB1326+AB1335</f>
        <v/>
      </c>
      <c r="AC1344" s="40">
        <f>AC1317+AC1326+AC1335</f>
        <v/>
      </c>
      <c r="AD1344" s="42">
        <f>NEWPOLICY(AD1317,AD1326,AD1335)</f>
        <v/>
      </c>
      <c r="AE1344" s="25">
        <f>LOWER(Settings!$C$4)&amp;".mit."&amp;$A1344&amp;IF($C1344="","","."&amp;$C1344&amp;"."&amp;$B1344)&amp;IF(INDEX(Variables!$D$5:$D$105,MATCH($A1344,Variables!$A$5:$A$105,0))="","","."&amp;INDEX(Variables!$D$5:$D$105,MATCH($A1344,Variables!$A$5:$A$105,0)))&amp;"."&amp;AE$5</f>
        <v/>
      </c>
      <c r="AF1344" s="41">
        <f>AF1317+AF1326+AF1335</f>
        <v/>
      </c>
      <c r="AG1344" s="40">
        <f>AG1317+AG1326+AG1335</f>
        <v/>
      </c>
      <c r="AH1344" s="40">
        <f>AH1317+AH1326+AH1335</f>
        <v/>
      </c>
      <c r="AI1344" s="40">
        <f>AI1317+AI1326+AI1335</f>
        <v/>
      </c>
      <c r="AJ1344" s="40">
        <f>AJ1317+AJ1326+AJ1335</f>
        <v/>
      </c>
      <c r="AK1344" s="40">
        <f>AK1317+AK1326+AK1335</f>
        <v/>
      </c>
      <c r="AL1344" s="40">
        <f>AL1317+AL1326+AL1335</f>
        <v/>
      </c>
      <c r="AM1344" s="40">
        <f>AM1317+AM1326+AM1335</f>
        <v/>
      </c>
      <c r="AN1344" s="40">
        <f>AN1317+AN1326+AN1335</f>
        <v/>
      </c>
      <c r="AO1344" s="40">
        <f>AO1317+AO1326+AO1335</f>
        <v/>
      </c>
      <c r="AP1344" s="40">
        <f>AP1317+AP1326+AP1335</f>
        <v/>
      </c>
      <c r="AQ1344" s="40">
        <f>AQ1317+AQ1326+AQ1335</f>
        <v/>
      </c>
      <c r="AR1344" s="40">
        <f>AR1317+AR1326+AR1335</f>
        <v/>
      </c>
      <c r="AS1344" s="40">
        <f>AS1317+AS1326+AS1335</f>
        <v/>
      </c>
      <c r="AT1344" s="40">
        <f>AT1317+AT1326+AT1335</f>
        <v/>
      </c>
      <c r="AU1344" s="40">
        <f>AU1317+AU1326+AU1335</f>
        <v/>
      </c>
      <c r="AV1344" s="40">
        <f>AV1317+AV1326+AV1335</f>
        <v/>
      </c>
      <c r="AW1344" s="40">
        <f>AW1317+AW1326+AW1335</f>
        <v/>
      </c>
      <c r="AX1344" s="42">
        <f>NEWPOLICY(AX1317,AX1326,AX1335)</f>
        <v/>
      </c>
    </row>
    <row r="1345" hidden="1" outlineLevel="2">
      <c r="A1345" s="5" t="inlineStr">
        <is>
          <t>nce</t>
        </is>
      </c>
      <c r="B1345" s="5" t="inlineStr">
        <is>
          <t>bio</t>
        </is>
      </c>
      <c r="C1345" s="5" t="inlineStr">
        <is>
          <t>cem</t>
        </is>
      </c>
      <c r="D1345" s="39" t="n"/>
      <c r="E1345" s="39" t="n"/>
      <c r="F1345" s="39" t="n"/>
      <c r="G1345" s="39" t="n"/>
      <c r="H1345" s="5">
        <f>INDEX(Variables!$B$5:$B$105,MATCH($A1345,Variables!$A$5:$A$105,0))&amp;IF($C1345="",""," | "&amp;INDEX(Mapping!$B$5:$B$26,MATCH($C1345,Mapping!$A$5:$A$26,0))&amp;" | "&amp;INDEX(Mapping!$B$30:$B$41,MATCH($B1345,Mapping!$A$30:$A$41,0)))</f>
        <v/>
      </c>
      <c r="I1345" s="5">
        <f>INDEX(Variables!$C$5:$C$105,MATCH($A1345,Variables!$A$5:$A$105,0))</f>
        <v/>
      </c>
      <c r="J1345" s="5">
        <f>INDEX(Variables!$E$5:$E$105,MATCH($A1345,Variables!$A$5:$A$105,0))</f>
        <v/>
      </c>
      <c r="K1345" s="25">
        <f>LOWER(Settings!$C$4)&amp;".mit."&amp;$A1345&amp;IF($C1345="","","."&amp;$C1345&amp;"."&amp;$B1345)&amp;IF(INDEX(Variables!$D$5:$D$105,MATCH($A1345,Variables!$A$5:$A$105,0))="","","."&amp;INDEX(Variables!$D$5:$D$105,MATCH($A1345,Variables!$A$5:$A$105,0)))&amp;"."&amp;K$5</f>
        <v/>
      </c>
      <c r="L1345" s="41">
        <f>L1318+L1327+L1336</f>
        <v/>
      </c>
      <c r="M1345" s="40">
        <f>M1318+M1327+M1336</f>
        <v/>
      </c>
      <c r="N1345" s="40">
        <f>N1318+N1327+N1336</f>
        <v/>
      </c>
      <c r="O1345" s="40">
        <f>O1318+O1327+O1336</f>
        <v/>
      </c>
      <c r="P1345" s="40">
        <f>P1318+P1327+P1336</f>
        <v/>
      </c>
      <c r="Q1345" s="40">
        <f>Q1318+Q1327+Q1336</f>
        <v/>
      </c>
      <c r="R1345" s="40">
        <f>R1318+R1327+R1336</f>
        <v/>
      </c>
      <c r="S1345" s="40">
        <f>S1318+S1327+S1336</f>
        <v/>
      </c>
      <c r="T1345" s="40">
        <f>T1318+T1327+T1336</f>
        <v/>
      </c>
      <c r="U1345" s="40">
        <f>U1318+U1327+U1336</f>
        <v/>
      </c>
      <c r="V1345" s="40">
        <f>V1318+V1327+V1336</f>
        <v/>
      </c>
      <c r="W1345" s="40">
        <f>W1318+W1327+W1336</f>
        <v/>
      </c>
      <c r="X1345" s="40">
        <f>X1318+X1327+X1336</f>
        <v/>
      </c>
      <c r="Y1345" s="40">
        <f>Y1318+Y1327+Y1336</f>
        <v/>
      </c>
      <c r="Z1345" s="40">
        <f>Z1318+Z1327+Z1336</f>
        <v/>
      </c>
      <c r="AA1345" s="40">
        <f>AA1318+AA1327+AA1336</f>
        <v/>
      </c>
      <c r="AB1345" s="40">
        <f>AB1318+AB1327+AB1336</f>
        <v/>
      </c>
      <c r="AC1345" s="40">
        <f>AC1318+AC1327+AC1336</f>
        <v/>
      </c>
      <c r="AD1345" s="42">
        <f>NEWPOLICY(AD1318,AD1327,AD1336)</f>
        <v/>
      </c>
      <c r="AE1345" s="25">
        <f>LOWER(Settings!$C$4)&amp;".mit."&amp;$A1345&amp;IF($C1345="","","."&amp;$C1345&amp;"."&amp;$B1345)&amp;IF(INDEX(Variables!$D$5:$D$105,MATCH($A1345,Variables!$A$5:$A$105,0))="","","."&amp;INDEX(Variables!$D$5:$D$105,MATCH($A1345,Variables!$A$5:$A$105,0)))&amp;"."&amp;AE$5</f>
        <v/>
      </c>
      <c r="AF1345" s="41">
        <f>AF1318+AF1327+AF1336</f>
        <v/>
      </c>
      <c r="AG1345" s="40">
        <f>AG1318+AG1327+AG1336</f>
        <v/>
      </c>
      <c r="AH1345" s="40">
        <f>AH1318+AH1327+AH1336</f>
        <v/>
      </c>
      <c r="AI1345" s="40">
        <f>AI1318+AI1327+AI1336</f>
        <v/>
      </c>
      <c r="AJ1345" s="40">
        <f>AJ1318+AJ1327+AJ1336</f>
        <v/>
      </c>
      <c r="AK1345" s="40">
        <f>AK1318+AK1327+AK1336</f>
        <v/>
      </c>
      <c r="AL1345" s="40">
        <f>AL1318+AL1327+AL1336</f>
        <v/>
      </c>
      <c r="AM1345" s="40">
        <f>AM1318+AM1327+AM1336</f>
        <v/>
      </c>
      <c r="AN1345" s="40">
        <f>AN1318+AN1327+AN1336</f>
        <v/>
      </c>
      <c r="AO1345" s="40">
        <f>AO1318+AO1327+AO1336</f>
        <v/>
      </c>
      <c r="AP1345" s="40">
        <f>AP1318+AP1327+AP1336</f>
        <v/>
      </c>
      <c r="AQ1345" s="40">
        <f>AQ1318+AQ1327+AQ1336</f>
        <v/>
      </c>
      <c r="AR1345" s="40">
        <f>AR1318+AR1327+AR1336</f>
        <v/>
      </c>
      <c r="AS1345" s="40">
        <f>AS1318+AS1327+AS1336</f>
        <v/>
      </c>
      <c r="AT1345" s="40">
        <f>AT1318+AT1327+AT1336</f>
        <v/>
      </c>
      <c r="AU1345" s="40">
        <f>AU1318+AU1327+AU1336</f>
        <v/>
      </c>
      <c r="AV1345" s="40">
        <f>AV1318+AV1327+AV1336</f>
        <v/>
      </c>
      <c r="AW1345" s="40">
        <f>AW1318+AW1327+AW1336</f>
        <v/>
      </c>
      <c r="AX1345" s="42">
        <f>NEWPOLICY(AX1318,AX1327,AX1336)</f>
        <v/>
      </c>
    </row>
    <row r="1346" hidden="1" outlineLevel="2"/>
    <row r="1347" hidden="1" outlineLevel="2">
      <c r="A1347" s="5" t="inlineStr">
        <is>
          <t>atp</t>
        </is>
      </c>
      <c r="B1347" s="5" t="inlineStr">
        <is>
          <t>coa</t>
        </is>
      </c>
      <c r="C1347" s="5" t="inlineStr">
        <is>
          <t>cem</t>
        </is>
      </c>
      <c r="D1347" s="40">
        <f>INDEX(Inputs!$R$5:$R$132,MATCH($B1347&amp;"|"&amp;$C1347,Inputs!$A$5:$A$132,0))</f>
        <v/>
      </c>
      <c r="E1347" s="40">
        <f>INDEX(Inputs!$S$5:$S$132,MATCH($B1347&amp;"|"&amp;$C1347,Inputs!$A$5:$A$132,0))</f>
        <v/>
      </c>
      <c r="F1347" s="39" t="n"/>
      <c r="G1347" s="39" t="n"/>
      <c r="H1347" s="5">
        <f>INDEX(Variables!$B$5:$B$105,MATCH($A1347,Variables!$A$5:$A$105,0))&amp;IF($C1347="",""," | "&amp;INDEX(Mapping!$B$5:$B$26,MATCH($C1347,Mapping!$A$5:$A$26,0))&amp;" | "&amp;INDEX(Mapping!$B$30:$B$41,MATCH($B1347,Mapping!$A$30:$A$41,0)))</f>
        <v/>
      </c>
      <c r="I1347" s="5">
        <f>INDEX(Variables!$C$5:$C$105,MATCH($A1347,Variables!$A$5:$A$105,0))</f>
        <v/>
      </c>
      <c r="J1347" s="5">
        <f>INDEX(Variables!$E$5:$E$105,MATCH($A1347,Variables!$A$5:$A$105,0))</f>
        <v/>
      </c>
      <c r="K1347" s="25">
        <f>LOWER(Settings!$C$4)&amp;".mit."&amp;$A1347&amp;IF($C1347="","","."&amp;$C1347&amp;"."&amp;$B1347)&amp;IF(INDEX(Variables!$D$5:$D$105,MATCH($A1347,Variables!$A$5:$A$105,0))="","","."&amp;INDEX(Variables!$D$5:$D$105,MATCH($A1347,Variables!$A$5:$A$105,0)))&amp;"."&amp;K$5</f>
        <v/>
      </c>
      <c r="L1347" s="41">
        <f>MAX(INDEX(L$232:L$243,$D1347)+L1338*(1+$E1347),0.01)</f>
        <v/>
      </c>
      <c r="M1347" s="40">
        <f>MAX(INDEX(M$232:M$243,$D1347)+M1338*(1+$E1347),0.01)</f>
        <v/>
      </c>
      <c r="N1347" s="40">
        <f>MAX(INDEX(N$232:N$243,$D1347)+N1338*(1+$E1347),0.01)</f>
        <v/>
      </c>
      <c r="O1347" s="40">
        <f>MAX(INDEX(O$232:O$243,$D1347)+O1338*(1+$E1347),0.01)</f>
        <v/>
      </c>
      <c r="P1347" s="40">
        <f>MAX(INDEX(P$232:P$243,$D1347)+P1338*(1+$E1347),0.01)</f>
        <v/>
      </c>
      <c r="Q1347" s="40">
        <f>MAX(INDEX(Q$232:Q$243,$D1347)+Q1338*(1+$E1347),0.01)</f>
        <v/>
      </c>
      <c r="R1347" s="40">
        <f>MAX(INDEX(R$232:R$243,$D1347)+R1338*(1+$E1347),0.01)</f>
        <v/>
      </c>
      <c r="S1347" s="40">
        <f>MAX(INDEX(S$232:S$243,$D1347)+S1338*(1+$E1347),0.01)</f>
        <v/>
      </c>
      <c r="T1347" s="40">
        <f>MAX(INDEX(T$232:T$243,$D1347)+T1338*(1+$E1347),0.01)</f>
        <v/>
      </c>
      <c r="U1347" s="40">
        <f>MAX(INDEX(U$232:U$243,$D1347)+U1338*(1+$E1347),0.01)</f>
        <v/>
      </c>
      <c r="V1347" s="40">
        <f>MAX(INDEX(V$232:V$243,$D1347)+V1338*(1+$E1347),0.01)</f>
        <v/>
      </c>
      <c r="W1347" s="40">
        <f>MAX(INDEX(W$232:W$243,$D1347)+W1338*(1+$E1347),0.01)</f>
        <v/>
      </c>
      <c r="X1347" s="40">
        <f>MAX(INDEX(X$232:X$243,$D1347)+X1338*(1+$E1347),0.01)</f>
        <v/>
      </c>
      <c r="Y1347" s="40">
        <f>MAX(INDEX(Y$232:Y$243,$D1347)+Y1338*(1+$E1347),0.01)</f>
        <v/>
      </c>
      <c r="Z1347" s="40">
        <f>MAX(INDEX(Z$232:Z$243,$D1347)+Z1338*(1+$E1347),0.01)</f>
        <v/>
      </c>
      <c r="AA1347" s="40">
        <f>MAX(INDEX(AA$232:AA$243,$D1347)+AA1338*(1+$E1347),0.01)</f>
        <v/>
      </c>
      <c r="AB1347" s="40">
        <f>MAX(INDEX(AB$232:AB$243,$D1347)+AB1338*(1+$E1347),0.01)</f>
        <v/>
      </c>
      <c r="AC1347" s="40">
        <f>MAX(INDEX(AC$232:AC$243,$D1347)+AC1338*(1+$E1347),0.01)</f>
        <v/>
      </c>
      <c r="AD1347" s="42">
        <f>POSTTAX(INDEX(AD$232:AD$243,$D1347),AD1338,$E1347)</f>
        <v/>
      </c>
      <c r="AE1347" s="25">
        <f>LOWER(Settings!$C$4)&amp;".mit."&amp;$A1347&amp;IF($C1347="","","."&amp;$C1347&amp;"."&amp;$B1347)&amp;IF(INDEX(Variables!$D$5:$D$105,MATCH($A1347,Variables!$A$5:$A$105,0))="","","."&amp;INDEX(Variables!$D$5:$D$105,MATCH($A1347,Variables!$A$5:$A$105,0)))&amp;"."&amp;AE$5</f>
        <v/>
      </c>
      <c r="AF1347" s="41">
        <f>MAX(INDEX(AF$232:AF$243,$D1347)+AF1338*(1+$E1347),0.01)</f>
        <v/>
      </c>
      <c r="AG1347" s="40">
        <f>MAX(INDEX(AG$232:AG$243,$D1347)+AG1338*(1+$E1347),0.01)</f>
        <v/>
      </c>
      <c r="AH1347" s="40">
        <f>MAX(INDEX(AH$232:AH$243,$D1347)+AH1338*(1+$E1347),0.01)</f>
        <v/>
      </c>
      <c r="AI1347" s="40">
        <f>MAX(INDEX(AI$232:AI$243,$D1347)+AI1338*(1+$E1347),0.01)</f>
        <v/>
      </c>
      <c r="AJ1347" s="40">
        <f>MAX(INDEX(AJ$232:AJ$243,$D1347)+AJ1338*(1+$E1347),0.01)</f>
        <v/>
      </c>
      <c r="AK1347" s="40">
        <f>MAX(INDEX(AK$232:AK$243,$D1347)+AK1338*(1+$E1347),0.01)</f>
        <v/>
      </c>
      <c r="AL1347" s="40">
        <f>MAX(INDEX(AL$232:AL$243,$D1347)+AL1338*(1+$E1347),0.01)</f>
        <v/>
      </c>
      <c r="AM1347" s="40">
        <f>MAX(INDEX(AM$232:AM$243,$D1347)+AM1338*(1+$E1347),0.01)</f>
        <v/>
      </c>
      <c r="AN1347" s="40">
        <f>MAX(INDEX(AN$232:AN$243,$D1347)+AN1338*(1+$E1347),0.01)</f>
        <v/>
      </c>
      <c r="AO1347" s="40">
        <f>MAX(INDEX(AO$232:AO$243,$D1347)+AO1338*(1+$E1347),0.01)</f>
        <v/>
      </c>
      <c r="AP1347" s="40">
        <f>MAX(INDEX(AP$232:AP$243,$D1347)+AP1338*(1+$E1347),0.01)</f>
        <v/>
      </c>
      <c r="AQ1347" s="40">
        <f>MAX(INDEX(AQ$232:AQ$243,$D1347)+AQ1338*(1+$E1347),0.01)</f>
        <v/>
      </c>
      <c r="AR1347" s="40">
        <f>MAX(INDEX(AR$232:AR$243,$D1347)+AR1338*(1+$E1347),0.01)</f>
        <v/>
      </c>
      <c r="AS1347" s="40">
        <f>MAX(INDEX(AS$232:AS$243,$D1347)+AS1338*(1+$E1347),0.01)</f>
        <v/>
      </c>
      <c r="AT1347" s="40">
        <f>MAX(INDEX(AT$232:AT$243,$D1347)+AT1338*(1+$E1347),0.01)</f>
        <v/>
      </c>
      <c r="AU1347" s="40">
        <f>MAX(INDEX(AU$232:AU$243,$D1347)+AU1338*(1+$E1347),0.01)</f>
        <v/>
      </c>
      <c r="AV1347" s="40">
        <f>MAX(INDEX(AV$232:AV$243,$D1347)+AV1338*(1+$E1347),0.01)</f>
        <v/>
      </c>
      <c r="AW1347" s="40">
        <f>MAX(INDEX(AW$232:AW$243,$D1347)+AW1338*(1+$E1347),0.01)</f>
        <v/>
      </c>
      <c r="AX1347" s="42">
        <f>POSTTAX(INDEX(AX$232:AX$243,$D1347),AX1338,$E1347)</f>
        <v/>
      </c>
    </row>
    <row r="1348" hidden="1" outlineLevel="2">
      <c r="A1348" s="5" t="inlineStr">
        <is>
          <t>atp</t>
        </is>
      </c>
      <c r="B1348" s="5" t="inlineStr">
        <is>
          <t>nga</t>
        </is>
      </c>
      <c r="C1348" s="5" t="inlineStr">
        <is>
          <t>cem</t>
        </is>
      </c>
      <c r="D1348" s="40">
        <f>INDEX(Inputs!$R$5:$R$132,MATCH($B1348&amp;"|"&amp;$C1348,Inputs!$A$5:$A$132,0))</f>
        <v/>
      </c>
      <c r="E1348" s="40">
        <f>INDEX(Inputs!$S$5:$S$132,MATCH($B1348&amp;"|"&amp;$C1348,Inputs!$A$5:$A$132,0))</f>
        <v/>
      </c>
      <c r="F1348" s="39" t="n"/>
      <c r="G1348" s="39" t="n"/>
      <c r="H1348" s="5">
        <f>INDEX(Variables!$B$5:$B$105,MATCH($A1348,Variables!$A$5:$A$105,0))&amp;IF($C1348="",""," | "&amp;INDEX(Mapping!$B$5:$B$26,MATCH($C1348,Mapping!$A$5:$A$26,0))&amp;" | "&amp;INDEX(Mapping!$B$30:$B$41,MATCH($B1348,Mapping!$A$30:$A$41,0)))</f>
        <v/>
      </c>
      <c r="I1348" s="5">
        <f>INDEX(Variables!$C$5:$C$105,MATCH($A1348,Variables!$A$5:$A$105,0))</f>
        <v/>
      </c>
      <c r="J1348" s="5">
        <f>INDEX(Variables!$E$5:$E$105,MATCH($A1348,Variables!$A$5:$A$105,0))</f>
        <v/>
      </c>
      <c r="K1348" s="25">
        <f>LOWER(Settings!$C$4)&amp;".mit."&amp;$A1348&amp;IF($C1348="","","."&amp;$C1348&amp;"."&amp;$B1348)&amp;IF(INDEX(Variables!$D$5:$D$105,MATCH($A1348,Variables!$A$5:$A$105,0))="","","."&amp;INDEX(Variables!$D$5:$D$105,MATCH($A1348,Variables!$A$5:$A$105,0)))&amp;"."&amp;K$5</f>
        <v/>
      </c>
      <c r="L1348" s="41">
        <f>MAX(INDEX(L$232:L$243,$D1348)+L1339*(1+$E1348),0.01)</f>
        <v/>
      </c>
      <c r="M1348" s="40">
        <f>MAX(INDEX(M$232:M$243,$D1348)+M1339*(1+$E1348),0.01)</f>
        <v/>
      </c>
      <c r="N1348" s="40">
        <f>MAX(INDEX(N$232:N$243,$D1348)+N1339*(1+$E1348),0.01)</f>
        <v/>
      </c>
      <c r="O1348" s="40">
        <f>MAX(INDEX(O$232:O$243,$D1348)+O1339*(1+$E1348),0.01)</f>
        <v/>
      </c>
      <c r="P1348" s="40">
        <f>MAX(INDEX(P$232:P$243,$D1348)+P1339*(1+$E1348),0.01)</f>
        <v/>
      </c>
      <c r="Q1348" s="40">
        <f>MAX(INDEX(Q$232:Q$243,$D1348)+Q1339*(1+$E1348),0.01)</f>
        <v/>
      </c>
      <c r="R1348" s="40">
        <f>MAX(INDEX(R$232:R$243,$D1348)+R1339*(1+$E1348),0.01)</f>
        <v/>
      </c>
      <c r="S1348" s="40">
        <f>MAX(INDEX(S$232:S$243,$D1348)+S1339*(1+$E1348),0.01)</f>
        <v/>
      </c>
      <c r="T1348" s="40">
        <f>MAX(INDEX(T$232:T$243,$D1348)+T1339*(1+$E1348),0.01)</f>
        <v/>
      </c>
      <c r="U1348" s="40">
        <f>MAX(INDEX(U$232:U$243,$D1348)+U1339*(1+$E1348),0.01)</f>
        <v/>
      </c>
      <c r="V1348" s="40">
        <f>MAX(INDEX(V$232:V$243,$D1348)+V1339*(1+$E1348),0.01)</f>
        <v/>
      </c>
      <c r="W1348" s="40">
        <f>MAX(INDEX(W$232:W$243,$D1348)+W1339*(1+$E1348),0.01)</f>
        <v/>
      </c>
      <c r="X1348" s="40">
        <f>MAX(INDEX(X$232:X$243,$D1348)+X1339*(1+$E1348),0.01)</f>
        <v/>
      </c>
      <c r="Y1348" s="40">
        <f>MAX(INDEX(Y$232:Y$243,$D1348)+Y1339*(1+$E1348),0.01)</f>
        <v/>
      </c>
      <c r="Z1348" s="40">
        <f>MAX(INDEX(Z$232:Z$243,$D1348)+Z1339*(1+$E1348),0.01)</f>
        <v/>
      </c>
      <c r="AA1348" s="40">
        <f>MAX(INDEX(AA$232:AA$243,$D1348)+AA1339*(1+$E1348),0.01)</f>
        <v/>
      </c>
      <c r="AB1348" s="40">
        <f>MAX(INDEX(AB$232:AB$243,$D1348)+AB1339*(1+$E1348),0.01)</f>
        <v/>
      </c>
      <c r="AC1348" s="40">
        <f>MAX(INDEX(AC$232:AC$243,$D1348)+AC1339*(1+$E1348),0.01)</f>
        <v/>
      </c>
      <c r="AD1348" s="42">
        <f>POSTTAX(INDEX(AD$232:AD$243,$D1348),AD1339,$E1348)</f>
        <v/>
      </c>
      <c r="AE1348" s="25">
        <f>LOWER(Settings!$C$4)&amp;".mit."&amp;$A1348&amp;IF($C1348="","","."&amp;$C1348&amp;"."&amp;$B1348)&amp;IF(INDEX(Variables!$D$5:$D$105,MATCH($A1348,Variables!$A$5:$A$105,0))="","","."&amp;INDEX(Variables!$D$5:$D$105,MATCH($A1348,Variables!$A$5:$A$105,0)))&amp;"."&amp;AE$5</f>
        <v/>
      </c>
      <c r="AF1348" s="41">
        <f>MAX(INDEX(AF$232:AF$243,$D1348)+AF1339*(1+$E1348),0.01)</f>
        <v/>
      </c>
      <c r="AG1348" s="40">
        <f>MAX(INDEX(AG$232:AG$243,$D1348)+AG1339*(1+$E1348),0.01)</f>
        <v/>
      </c>
      <c r="AH1348" s="40">
        <f>MAX(INDEX(AH$232:AH$243,$D1348)+AH1339*(1+$E1348),0.01)</f>
        <v/>
      </c>
      <c r="AI1348" s="40">
        <f>MAX(INDEX(AI$232:AI$243,$D1348)+AI1339*(1+$E1348),0.01)</f>
        <v/>
      </c>
      <c r="AJ1348" s="40">
        <f>MAX(INDEX(AJ$232:AJ$243,$D1348)+AJ1339*(1+$E1348),0.01)</f>
        <v/>
      </c>
      <c r="AK1348" s="40">
        <f>MAX(INDEX(AK$232:AK$243,$D1348)+AK1339*(1+$E1348),0.01)</f>
        <v/>
      </c>
      <c r="AL1348" s="40">
        <f>MAX(INDEX(AL$232:AL$243,$D1348)+AL1339*(1+$E1348),0.01)</f>
        <v/>
      </c>
      <c r="AM1348" s="40">
        <f>MAX(INDEX(AM$232:AM$243,$D1348)+AM1339*(1+$E1348),0.01)</f>
        <v/>
      </c>
      <c r="AN1348" s="40">
        <f>MAX(INDEX(AN$232:AN$243,$D1348)+AN1339*(1+$E1348),0.01)</f>
        <v/>
      </c>
      <c r="AO1348" s="40">
        <f>MAX(INDEX(AO$232:AO$243,$D1348)+AO1339*(1+$E1348),0.01)</f>
        <v/>
      </c>
      <c r="AP1348" s="40">
        <f>MAX(INDEX(AP$232:AP$243,$D1348)+AP1339*(1+$E1348),0.01)</f>
        <v/>
      </c>
      <c r="AQ1348" s="40">
        <f>MAX(INDEX(AQ$232:AQ$243,$D1348)+AQ1339*(1+$E1348),0.01)</f>
        <v/>
      </c>
      <c r="AR1348" s="40">
        <f>MAX(INDEX(AR$232:AR$243,$D1348)+AR1339*(1+$E1348),0.01)</f>
        <v/>
      </c>
      <c r="AS1348" s="40">
        <f>MAX(INDEX(AS$232:AS$243,$D1348)+AS1339*(1+$E1348),0.01)</f>
        <v/>
      </c>
      <c r="AT1348" s="40">
        <f>MAX(INDEX(AT$232:AT$243,$D1348)+AT1339*(1+$E1348),0.01)</f>
        <v/>
      </c>
      <c r="AU1348" s="40">
        <f>MAX(INDEX(AU$232:AU$243,$D1348)+AU1339*(1+$E1348),0.01)</f>
        <v/>
      </c>
      <c r="AV1348" s="40">
        <f>MAX(INDEX(AV$232:AV$243,$D1348)+AV1339*(1+$E1348),0.01)</f>
        <v/>
      </c>
      <c r="AW1348" s="40">
        <f>MAX(INDEX(AW$232:AW$243,$D1348)+AW1339*(1+$E1348),0.01)</f>
        <v/>
      </c>
      <c r="AX1348" s="42">
        <f>POSTTAX(INDEX(AX$232:AX$243,$D1348),AX1339,$E1348)</f>
        <v/>
      </c>
    </row>
    <row r="1349" hidden="1" outlineLevel="2">
      <c r="A1349" s="5" t="inlineStr">
        <is>
          <t>atp</t>
        </is>
      </c>
      <c r="B1349" s="5" t="inlineStr">
        <is>
          <t>gso</t>
        </is>
      </c>
      <c r="C1349" s="5" t="inlineStr">
        <is>
          <t>cem</t>
        </is>
      </c>
      <c r="D1349" s="40">
        <f>INDEX(Inputs!$R$5:$R$132,MATCH($B1349&amp;"|"&amp;$C1349,Inputs!$A$5:$A$132,0))</f>
        <v/>
      </c>
      <c r="E1349" s="40">
        <f>INDEX(Inputs!$S$5:$S$132,MATCH($B1349&amp;"|"&amp;$C1349,Inputs!$A$5:$A$132,0))</f>
        <v/>
      </c>
      <c r="F1349" s="39" t="n"/>
      <c r="G1349" s="39" t="n"/>
      <c r="H1349" s="5">
        <f>INDEX(Variables!$B$5:$B$105,MATCH($A1349,Variables!$A$5:$A$105,0))&amp;IF($C1349="",""," | "&amp;INDEX(Mapping!$B$5:$B$26,MATCH($C1349,Mapping!$A$5:$A$26,0))&amp;" | "&amp;INDEX(Mapping!$B$30:$B$41,MATCH($B1349,Mapping!$A$30:$A$41,0)))</f>
        <v/>
      </c>
      <c r="I1349" s="5">
        <f>INDEX(Variables!$C$5:$C$105,MATCH($A1349,Variables!$A$5:$A$105,0))</f>
        <v/>
      </c>
      <c r="J1349" s="5">
        <f>INDEX(Variables!$E$5:$E$105,MATCH($A1349,Variables!$A$5:$A$105,0))</f>
        <v/>
      </c>
      <c r="K1349" s="25">
        <f>LOWER(Settings!$C$4)&amp;".mit."&amp;$A1349&amp;IF($C1349="","","."&amp;$C1349&amp;"."&amp;$B1349)&amp;IF(INDEX(Variables!$D$5:$D$105,MATCH($A1349,Variables!$A$5:$A$105,0))="","","."&amp;INDEX(Variables!$D$5:$D$105,MATCH($A1349,Variables!$A$5:$A$105,0)))&amp;"."&amp;K$5</f>
        <v/>
      </c>
      <c r="L1349" s="41">
        <f>MAX(INDEX(L$232:L$243,$D1349)+L1340*(1+$E1349),0.01)</f>
        <v/>
      </c>
      <c r="M1349" s="40">
        <f>MAX(INDEX(M$232:M$243,$D1349)+M1340*(1+$E1349),0.01)</f>
        <v/>
      </c>
      <c r="N1349" s="40">
        <f>MAX(INDEX(N$232:N$243,$D1349)+N1340*(1+$E1349),0.01)</f>
        <v/>
      </c>
      <c r="O1349" s="40">
        <f>MAX(INDEX(O$232:O$243,$D1349)+O1340*(1+$E1349),0.01)</f>
        <v/>
      </c>
      <c r="P1349" s="40">
        <f>MAX(INDEX(P$232:P$243,$D1349)+P1340*(1+$E1349),0.01)</f>
        <v/>
      </c>
      <c r="Q1349" s="40">
        <f>MAX(INDEX(Q$232:Q$243,$D1349)+Q1340*(1+$E1349),0.01)</f>
        <v/>
      </c>
      <c r="R1349" s="40">
        <f>MAX(INDEX(R$232:R$243,$D1349)+R1340*(1+$E1349),0.01)</f>
        <v/>
      </c>
      <c r="S1349" s="40">
        <f>MAX(INDEX(S$232:S$243,$D1349)+S1340*(1+$E1349),0.01)</f>
        <v/>
      </c>
      <c r="T1349" s="40">
        <f>MAX(INDEX(T$232:T$243,$D1349)+T1340*(1+$E1349),0.01)</f>
        <v/>
      </c>
      <c r="U1349" s="40">
        <f>MAX(INDEX(U$232:U$243,$D1349)+U1340*(1+$E1349),0.01)</f>
        <v/>
      </c>
      <c r="V1349" s="40">
        <f>MAX(INDEX(V$232:V$243,$D1349)+V1340*(1+$E1349),0.01)</f>
        <v/>
      </c>
      <c r="W1349" s="40">
        <f>MAX(INDEX(W$232:W$243,$D1349)+W1340*(1+$E1349),0.01)</f>
        <v/>
      </c>
      <c r="X1349" s="40">
        <f>MAX(INDEX(X$232:X$243,$D1349)+X1340*(1+$E1349),0.01)</f>
        <v/>
      </c>
      <c r="Y1349" s="40">
        <f>MAX(INDEX(Y$232:Y$243,$D1349)+Y1340*(1+$E1349),0.01)</f>
        <v/>
      </c>
      <c r="Z1349" s="40">
        <f>MAX(INDEX(Z$232:Z$243,$D1349)+Z1340*(1+$E1349),0.01)</f>
        <v/>
      </c>
      <c r="AA1349" s="40">
        <f>MAX(INDEX(AA$232:AA$243,$D1349)+AA1340*(1+$E1349),0.01)</f>
        <v/>
      </c>
      <c r="AB1349" s="40">
        <f>MAX(INDEX(AB$232:AB$243,$D1349)+AB1340*(1+$E1349),0.01)</f>
        <v/>
      </c>
      <c r="AC1349" s="40">
        <f>MAX(INDEX(AC$232:AC$243,$D1349)+AC1340*(1+$E1349),0.01)</f>
        <v/>
      </c>
      <c r="AD1349" s="42">
        <f>POSTTAX(INDEX(AD$232:AD$243,$D1349),AD1340,$E1349)</f>
        <v/>
      </c>
      <c r="AE1349" s="25">
        <f>LOWER(Settings!$C$4)&amp;".mit."&amp;$A1349&amp;IF($C1349="","","."&amp;$C1349&amp;"."&amp;$B1349)&amp;IF(INDEX(Variables!$D$5:$D$105,MATCH($A1349,Variables!$A$5:$A$105,0))="","","."&amp;INDEX(Variables!$D$5:$D$105,MATCH($A1349,Variables!$A$5:$A$105,0)))&amp;"."&amp;AE$5</f>
        <v/>
      </c>
      <c r="AF1349" s="41">
        <f>MAX(INDEX(AF$232:AF$243,$D1349)+AF1340*(1+$E1349),0.01)</f>
        <v/>
      </c>
      <c r="AG1349" s="40">
        <f>MAX(INDEX(AG$232:AG$243,$D1349)+AG1340*(1+$E1349),0.01)</f>
        <v/>
      </c>
      <c r="AH1349" s="40">
        <f>MAX(INDEX(AH$232:AH$243,$D1349)+AH1340*(1+$E1349),0.01)</f>
        <v/>
      </c>
      <c r="AI1349" s="40">
        <f>MAX(INDEX(AI$232:AI$243,$D1349)+AI1340*(1+$E1349),0.01)</f>
        <v/>
      </c>
      <c r="AJ1349" s="40">
        <f>MAX(INDEX(AJ$232:AJ$243,$D1349)+AJ1340*(1+$E1349),0.01)</f>
        <v/>
      </c>
      <c r="AK1349" s="40">
        <f>MAX(INDEX(AK$232:AK$243,$D1349)+AK1340*(1+$E1349),0.01)</f>
        <v/>
      </c>
      <c r="AL1349" s="40">
        <f>MAX(INDEX(AL$232:AL$243,$D1349)+AL1340*(1+$E1349),0.01)</f>
        <v/>
      </c>
      <c r="AM1349" s="40">
        <f>MAX(INDEX(AM$232:AM$243,$D1349)+AM1340*(1+$E1349),0.01)</f>
        <v/>
      </c>
      <c r="AN1349" s="40">
        <f>MAX(INDEX(AN$232:AN$243,$D1349)+AN1340*(1+$E1349),0.01)</f>
        <v/>
      </c>
      <c r="AO1349" s="40">
        <f>MAX(INDEX(AO$232:AO$243,$D1349)+AO1340*(1+$E1349),0.01)</f>
        <v/>
      </c>
      <c r="AP1349" s="40">
        <f>MAX(INDEX(AP$232:AP$243,$D1349)+AP1340*(1+$E1349),0.01)</f>
        <v/>
      </c>
      <c r="AQ1349" s="40">
        <f>MAX(INDEX(AQ$232:AQ$243,$D1349)+AQ1340*(1+$E1349),0.01)</f>
        <v/>
      </c>
      <c r="AR1349" s="40">
        <f>MAX(INDEX(AR$232:AR$243,$D1349)+AR1340*(1+$E1349),0.01)</f>
        <v/>
      </c>
      <c r="AS1349" s="40">
        <f>MAX(INDEX(AS$232:AS$243,$D1349)+AS1340*(1+$E1349),0.01)</f>
        <v/>
      </c>
      <c r="AT1349" s="40">
        <f>MAX(INDEX(AT$232:AT$243,$D1349)+AT1340*(1+$E1349),0.01)</f>
        <v/>
      </c>
      <c r="AU1349" s="40">
        <f>MAX(INDEX(AU$232:AU$243,$D1349)+AU1340*(1+$E1349),0.01)</f>
        <v/>
      </c>
      <c r="AV1349" s="40">
        <f>MAX(INDEX(AV$232:AV$243,$D1349)+AV1340*(1+$E1349),0.01)</f>
        <v/>
      </c>
      <c r="AW1349" s="40">
        <f>MAX(INDEX(AW$232:AW$243,$D1349)+AW1340*(1+$E1349),0.01)</f>
        <v/>
      </c>
      <c r="AX1349" s="42">
        <f>POSTTAX(INDEX(AX$232:AX$243,$D1349),AX1340,$E1349)</f>
        <v/>
      </c>
    </row>
    <row r="1350" hidden="1" outlineLevel="2">
      <c r="A1350" s="5" t="inlineStr">
        <is>
          <t>atp</t>
        </is>
      </c>
      <c r="B1350" s="5" t="inlineStr">
        <is>
          <t>die</t>
        </is>
      </c>
      <c r="C1350" s="5" t="inlineStr">
        <is>
          <t>cem</t>
        </is>
      </c>
      <c r="D1350" s="40">
        <f>INDEX(Inputs!$R$5:$R$132,MATCH($B1350&amp;"|"&amp;$C1350,Inputs!$A$5:$A$132,0))</f>
        <v/>
      </c>
      <c r="E1350" s="40">
        <f>INDEX(Inputs!$S$5:$S$132,MATCH($B1350&amp;"|"&amp;$C1350,Inputs!$A$5:$A$132,0))</f>
        <v/>
      </c>
      <c r="F1350" s="39" t="n"/>
      <c r="G1350" s="39" t="n"/>
      <c r="H1350" s="5">
        <f>INDEX(Variables!$B$5:$B$105,MATCH($A1350,Variables!$A$5:$A$105,0))&amp;IF($C1350="",""," | "&amp;INDEX(Mapping!$B$5:$B$26,MATCH($C1350,Mapping!$A$5:$A$26,0))&amp;" | "&amp;INDEX(Mapping!$B$30:$B$41,MATCH($B1350,Mapping!$A$30:$A$41,0)))</f>
        <v/>
      </c>
      <c r="I1350" s="5">
        <f>INDEX(Variables!$C$5:$C$105,MATCH($A1350,Variables!$A$5:$A$105,0))</f>
        <v/>
      </c>
      <c r="J1350" s="5">
        <f>INDEX(Variables!$E$5:$E$105,MATCH($A1350,Variables!$A$5:$A$105,0))</f>
        <v/>
      </c>
      <c r="K1350" s="25">
        <f>LOWER(Settings!$C$4)&amp;".mit."&amp;$A1350&amp;IF($C1350="","","."&amp;$C1350&amp;"."&amp;$B1350)&amp;IF(INDEX(Variables!$D$5:$D$105,MATCH($A1350,Variables!$A$5:$A$105,0))="","","."&amp;INDEX(Variables!$D$5:$D$105,MATCH($A1350,Variables!$A$5:$A$105,0)))&amp;"."&amp;K$5</f>
        <v/>
      </c>
      <c r="L1350" s="41">
        <f>MAX(INDEX(L$232:L$243,$D1350)+L1341*(1+$E1350),0.01)</f>
        <v/>
      </c>
      <c r="M1350" s="40">
        <f>MAX(INDEX(M$232:M$243,$D1350)+M1341*(1+$E1350),0.01)</f>
        <v/>
      </c>
      <c r="N1350" s="40">
        <f>MAX(INDEX(N$232:N$243,$D1350)+N1341*(1+$E1350),0.01)</f>
        <v/>
      </c>
      <c r="O1350" s="40">
        <f>MAX(INDEX(O$232:O$243,$D1350)+O1341*(1+$E1350),0.01)</f>
        <v/>
      </c>
      <c r="P1350" s="40">
        <f>MAX(INDEX(P$232:P$243,$D1350)+P1341*(1+$E1350),0.01)</f>
        <v/>
      </c>
      <c r="Q1350" s="40">
        <f>MAX(INDEX(Q$232:Q$243,$D1350)+Q1341*(1+$E1350),0.01)</f>
        <v/>
      </c>
      <c r="R1350" s="40">
        <f>MAX(INDEX(R$232:R$243,$D1350)+R1341*(1+$E1350),0.01)</f>
        <v/>
      </c>
      <c r="S1350" s="40">
        <f>MAX(INDEX(S$232:S$243,$D1350)+S1341*(1+$E1350),0.01)</f>
        <v/>
      </c>
      <c r="T1350" s="40">
        <f>MAX(INDEX(T$232:T$243,$D1350)+T1341*(1+$E1350),0.01)</f>
        <v/>
      </c>
      <c r="U1350" s="40">
        <f>MAX(INDEX(U$232:U$243,$D1350)+U1341*(1+$E1350),0.01)</f>
        <v/>
      </c>
      <c r="V1350" s="40">
        <f>MAX(INDEX(V$232:V$243,$D1350)+V1341*(1+$E1350),0.01)</f>
        <v/>
      </c>
      <c r="W1350" s="40">
        <f>MAX(INDEX(W$232:W$243,$D1350)+W1341*(1+$E1350),0.01)</f>
        <v/>
      </c>
      <c r="X1350" s="40">
        <f>MAX(INDEX(X$232:X$243,$D1350)+X1341*(1+$E1350),0.01)</f>
        <v/>
      </c>
      <c r="Y1350" s="40">
        <f>MAX(INDEX(Y$232:Y$243,$D1350)+Y1341*(1+$E1350),0.01)</f>
        <v/>
      </c>
      <c r="Z1350" s="40">
        <f>MAX(INDEX(Z$232:Z$243,$D1350)+Z1341*(1+$E1350),0.01)</f>
        <v/>
      </c>
      <c r="AA1350" s="40">
        <f>MAX(INDEX(AA$232:AA$243,$D1350)+AA1341*(1+$E1350),0.01)</f>
        <v/>
      </c>
      <c r="AB1350" s="40">
        <f>MAX(INDEX(AB$232:AB$243,$D1350)+AB1341*(1+$E1350),0.01)</f>
        <v/>
      </c>
      <c r="AC1350" s="40">
        <f>MAX(INDEX(AC$232:AC$243,$D1350)+AC1341*(1+$E1350),0.01)</f>
        <v/>
      </c>
      <c r="AD1350" s="42">
        <f>POSTTAX(INDEX(AD$232:AD$243,$D1350),AD1341,$E1350)</f>
        <v/>
      </c>
      <c r="AE1350" s="25">
        <f>LOWER(Settings!$C$4)&amp;".mit."&amp;$A1350&amp;IF($C1350="","","."&amp;$C1350&amp;"."&amp;$B1350)&amp;IF(INDEX(Variables!$D$5:$D$105,MATCH($A1350,Variables!$A$5:$A$105,0))="","","."&amp;INDEX(Variables!$D$5:$D$105,MATCH($A1350,Variables!$A$5:$A$105,0)))&amp;"."&amp;AE$5</f>
        <v/>
      </c>
      <c r="AF1350" s="41">
        <f>MAX(INDEX(AF$232:AF$243,$D1350)+AF1341*(1+$E1350),0.01)</f>
        <v/>
      </c>
      <c r="AG1350" s="40">
        <f>MAX(INDEX(AG$232:AG$243,$D1350)+AG1341*(1+$E1350),0.01)</f>
        <v/>
      </c>
      <c r="AH1350" s="40">
        <f>MAX(INDEX(AH$232:AH$243,$D1350)+AH1341*(1+$E1350),0.01)</f>
        <v/>
      </c>
      <c r="AI1350" s="40">
        <f>MAX(INDEX(AI$232:AI$243,$D1350)+AI1341*(1+$E1350),0.01)</f>
        <v/>
      </c>
      <c r="AJ1350" s="40">
        <f>MAX(INDEX(AJ$232:AJ$243,$D1350)+AJ1341*(1+$E1350),0.01)</f>
        <v/>
      </c>
      <c r="AK1350" s="40">
        <f>MAX(INDEX(AK$232:AK$243,$D1350)+AK1341*(1+$E1350),0.01)</f>
        <v/>
      </c>
      <c r="AL1350" s="40">
        <f>MAX(INDEX(AL$232:AL$243,$D1350)+AL1341*(1+$E1350),0.01)</f>
        <v/>
      </c>
      <c r="AM1350" s="40">
        <f>MAX(INDEX(AM$232:AM$243,$D1350)+AM1341*(1+$E1350),0.01)</f>
        <v/>
      </c>
      <c r="AN1350" s="40">
        <f>MAX(INDEX(AN$232:AN$243,$D1350)+AN1341*(1+$E1350),0.01)</f>
        <v/>
      </c>
      <c r="AO1350" s="40">
        <f>MAX(INDEX(AO$232:AO$243,$D1350)+AO1341*(1+$E1350),0.01)</f>
        <v/>
      </c>
      <c r="AP1350" s="40">
        <f>MAX(INDEX(AP$232:AP$243,$D1350)+AP1341*(1+$E1350),0.01)</f>
        <v/>
      </c>
      <c r="AQ1350" s="40">
        <f>MAX(INDEX(AQ$232:AQ$243,$D1350)+AQ1341*(1+$E1350),0.01)</f>
        <v/>
      </c>
      <c r="AR1350" s="40">
        <f>MAX(INDEX(AR$232:AR$243,$D1350)+AR1341*(1+$E1350),0.01)</f>
        <v/>
      </c>
      <c r="AS1350" s="40">
        <f>MAX(INDEX(AS$232:AS$243,$D1350)+AS1341*(1+$E1350),0.01)</f>
        <v/>
      </c>
      <c r="AT1350" s="40">
        <f>MAX(INDEX(AT$232:AT$243,$D1350)+AT1341*(1+$E1350),0.01)</f>
        <v/>
      </c>
      <c r="AU1350" s="40">
        <f>MAX(INDEX(AU$232:AU$243,$D1350)+AU1341*(1+$E1350),0.01)</f>
        <v/>
      </c>
      <c r="AV1350" s="40">
        <f>MAX(INDEX(AV$232:AV$243,$D1350)+AV1341*(1+$E1350),0.01)</f>
        <v/>
      </c>
      <c r="AW1350" s="40">
        <f>MAX(INDEX(AW$232:AW$243,$D1350)+AW1341*(1+$E1350),0.01)</f>
        <v/>
      </c>
      <c r="AX1350" s="42">
        <f>POSTTAX(INDEX(AX$232:AX$243,$D1350),AX1341,$E1350)</f>
        <v/>
      </c>
    </row>
    <row r="1351" hidden="1" outlineLevel="2">
      <c r="A1351" s="5" t="inlineStr">
        <is>
          <t>atp</t>
        </is>
      </c>
      <c r="B1351" s="5" t="inlineStr">
        <is>
          <t>lpg</t>
        </is>
      </c>
      <c r="C1351" s="5" t="inlineStr">
        <is>
          <t>cem</t>
        </is>
      </c>
      <c r="D1351" s="40">
        <f>INDEX(Inputs!$R$5:$R$132,MATCH($B1351&amp;"|"&amp;$C1351,Inputs!$A$5:$A$132,0))</f>
        <v/>
      </c>
      <c r="E1351" s="40">
        <f>INDEX(Inputs!$S$5:$S$132,MATCH($B1351&amp;"|"&amp;$C1351,Inputs!$A$5:$A$132,0))</f>
        <v/>
      </c>
      <c r="F1351" s="39" t="n"/>
      <c r="G1351" s="39" t="n"/>
      <c r="H1351" s="5">
        <f>INDEX(Variables!$B$5:$B$105,MATCH($A1351,Variables!$A$5:$A$105,0))&amp;IF($C1351="",""," | "&amp;INDEX(Mapping!$B$5:$B$26,MATCH($C1351,Mapping!$A$5:$A$26,0))&amp;" | "&amp;INDEX(Mapping!$B$30:$B$41,MATCH($B1351,Mapping!$A$30:$A$41,0)))</f>
        <v/>
      </c>
      <c r="I1351" s="5">
        <f>INDEX(Variables!$C$5:$C$105,MATCH($A1351,Variables!$A$5:$A$105,0))</f>
        <v/>
      </c>
      <c r="J1351" s="5">
        <f>INDEX(Variables!$E$5:$E$105,MATCH($A1351,Variables!$A$5:$A$105,0))</f>
        <v/>
      </c>
      <c r="K1351" s="25">
        <f>LOWER(Settings!$C$4)&amp;".mit."&amp;$A1351&amp;IF($C1351="","","."&amp;$C1351&amp;"."&amp;$B1351)&amp;IF(INDEX(Variables!$D$5:$D$105,MATCH($A1351,Variables!$A$5:$A$105,0))="","","."&amp;INDEX(Variables!$D$5:$D$105,MATCH($A1351,Variables!$A$5:$A$105,0)))&amp;"."&amp;K$5</f>
        <v/>
      </c>
      <c r="L1351" s="41">
        <f>MAX(INDEX(L$232:L$243,$D1351)+L1342*(1+$E1351),0.01)</f>
        <v/>
      </c>
      <c r="M1351" s="40">
        <f>MAX(INDEX(M$232:M$243,$D1351)+M1342*(1+$E1351),0.01)</f>
        <v/>
      </c>
      <c r="N1351" s="40">
        <f>MAX(INDEX(N$232:N$243,$D1351)+N1342*(1+$E1351),0.01)</f>
        <v/>
      </c>
      <c r="O1351" s="40">
        <f>MAX(INDEX(O$232:O$243,$D1351)+O1342*(1+$E1351),0.01)</f>
        <v/>
      </c>
      <c r="P1351" s="40">
        <f>MAX(INDEX(P$232:P$243,$D1351)+P1342*(1+$E1351),0.01)</f>
        <v/>
      </c>
      <c r="Q1351" s="40">
        <f>MAX(INDEX(Q$232:Q$243,$D1351)+Q1342*(1+$E1351),0.01)</f>
        <v/>
      </c>
      <c r="R1351" s="40">
        <f>MAX(INDEX(R$232:R$243,$D1351)+R1342*(1+$E1351),0.01)</f>
        <v/>
      </c>
      <c r="S1351" s="40">
        <f>MAX(INDEX(S$232:S$243,$D1351)+S1342*(1+$E1351),0.01)</f>
        <v/>
      </c>
      <c r="T1351" s="40">
        <f>MAX(INDEX(T$232:T$243,$D1351)+T1342*(1+$E1351),0.01)</f>
        <v/>
      </c>
      <c r="U1351" s="40">
        <f>MAX(INDEX(U$232:U$243,$D1351)+U1342*(1+$E1351),0.01)</f>
        <v/>
      </c>
      <c r="V1351" s="40">
        <f>MAX(INDEX(V$232:V$243,$D1351)+V1342*(1+$E1351),0.01)</f>
        <v/>
      </c>
      <c r="W1351" s="40">
        <f>MAX(INDEX(W$232:W$243,$D1351)+W1342*(1+$E1351),0.01)</f>
        <v/>
      </c>
      <c r="X1351" s="40">
        <f>MAX(INDEX(X$232:X$243,$D1351)+X1342*(1+$E1351),0.01)</f>
        <v/>
      </c>
      <c r="Y1351" s="40">
        <f>MAX(INDEX(Y$232:Y$243,$D1351)+Y1342*(1+$E1351),0.01)</f>
        <v/>
      </c>
      <c r="Z1351" s="40">
        <f>MAX(INDEX(Z$232:Z$243,$D1351)+Z1342*(1+$E1351),0.01)</f>
        <v/>
      </c>
      <c r="AA1351" s="40">
        <f>MAX(INDEX(AA$232:AA$243,$D1351)+AA1342*(1+$E1351),0.01)</f>
        <v/>
      </c>
      <c r="AB1351" s="40">
        <f>MAX(INDEX(AB$232:AB$243,$D1351)+AB1342*(1+$E1351),0.01)</f>
        <v/>
      </c>
      <c r="AC1351" s="40">
        <f>MAX(INDEX(AC$232:AC$243,$D1351)+AC1342*(1+$E1351),0.01)</f>
        <v/>
      </c>
      <c r="AD1351" s="42">
        <f>POSTTAX(INDEX(AD$232:AD$243,$D1351),AD1342,$E1351)</f>
        <v/>
      </c>
      <c r="AE1351" s="25">
        <f>LOWER(Settings!$C$4)&amp;".mit."&amp;$A1351&amp;IF($C1351="","","."&amp;$C1351&amp;"."&amp;$B1351)&amp;IF(INDEX(Variables!$D$5:$D$105,MATCH($A1351,Variables!$A$5:$A$105,0))="","","."&amp;INDEX(Variables!$D$5:$D$105,MATCH($A1351,Variables!$A$5:$A$105,0)))&amp;"."&amp;AE$5</f>
        <v/>
      </c>
      <c r="AF1351" s="41">
        <f>MAX(INDEX(AF$232:AF$243,$D1351)+AF1342*(1+$E1351),0.01)</f>
        <v/>
      </c>
      <c r="AG1351" s="40">
        <f>MAX(INDEX(AG$232:AG$243,$D1351)+AG1342*(1+$E1351),0.01)</f>
        <v/>
      </c>
      <c r="AH1351" s="40">
        <f>MAX(INDEX(AH$232:AH$243,$D1351)+AH1342*(1+$E1351),0.01)</f>
        <v/>
      </c>
      <c r="AI1351" s="40">
        <f>MAX(INDEX(AI$232:AI$243,$D1351)+AI1342*(1+$E1351),0.01)</f>
        <v/>
      </c>
      <c r="AJ1351" s="40">
        <f>MAX(INDEX(AJ$232:AJ$243,$D1351)+AJ1342*(1+$E1351),0.01)</f>
        <v/>
      </c>
      <c r="AK1351" s="40">
        <f>MAX(INDEX(AK$232:AK$243,$D1351)+AK1342*(1+$E1351),0.01)</f>
        <v/>
      </c>
      <c r="AL1351" s="40">
        <f>MAX(INDEX(AL$232:AL$243,$D1351)+AL1342*(1+$E1351),0.01)</f>
        <v/>
      </c>
      <c r="AM1351" s="40">
        <f>MAX(INDEX(AM$232:AM$243,$D1351)+AM1342*(1+$E1351),0.01)</f>
        <v/>
      </c>
      <c r="AN1351" s="40">
        <f>MAX(INDEX(AN$232:AN$243,$D1351)+AN1342*(1+$E1351),0.01)</f>
        <v/>
      </c>
      <c r="AO1351" s="40">
        <f>MAX(INDEX(AO$232:AO$243,$D1351)+AO1342*(1+$E1351),0.01)</f>
        <v/>
      </c>
      <c r="AP1351" s="40">
        <f>MAX(INDEX(AP$232:AP$243,$D1351)+AP1342*(1+$E1351),0.01)</f>
        <v/>
      </c>
      <c r="AQ1351" s="40">
        <f>MAX(INDEX(AQ$232:AQ$243,$D1351)+AQ1342*(1+$E1351),0.01)</f>
        <v/>
      </c>
      <c r="AR1351" s="40">
        <f>MAX(INDEX(AR$232:AR$243,$D1351)+AR1342*(1+$E1351),0.01)</f>
        <v/>
      </c>
      <c r="AS1351" s="40">
        <f>MAX(INDEX(AS$232:AS$243,$D1351)+AS1342*(1+$E1351),0.01)</f>
        <v/>
      </c>
      <c r="AT1351" s="40">
        <f>MAX(INDEX(AT$232:AT$243,$D1351)+AT1342*(1+$E1351),0.01)</f>
        <v/>
      </c>
      <c r="AU1351" s="40">
        <f>MAX(INDEX(AU$232:AU$243,$D1351)+AU1342*(1+$E1351),0.01)</f>
        <v/>
      </c>
      <c r="AV1351" s="40">
        <f>MAX(INDEX(AV$232:AV$243,$D1351)+AV1342*(1+$E1351),0.01)</f>
        <v/>
      </c>
      <c r="AW1351" s="40">
        <f>MAX(INDEX(AW$232:AW$243,$D1351)+AW1342*(1+$E1351),0.01)</f>
        <v/>
      </c>
      <c r="AX1351" s="42">
        <f>POSTTAX(INDEX(AX$232:AX$243,$D1351),AX1342,$E1351)</f>
        <v/>
      </c>
    </row>
    <row r="1352" hidden="1" outlineLevel="2">
      <c r="A1352" s="5" t="inlineStr">
        <is>
          <t>atp</t>
        </is>
      </c>
      <c r="B1352" s="5" t="inlineStr">
        <is>
          <t>ker</t>
        </is>
      </c>
      <c r="C1352" s="5" t="inlineStr">
        <is>
          <t>cem</t>
        </is>
      </c>
      <c r="D1352" s="40">
        <f>INDEX(Inputs!$R$5:$R$132,MATCH($B1352&amp;"|"&amp;$C1352,Inputs!$A$5:$A$132,0))</f>
        <v/>
      </c>
      <c r="E1352" s="40">
        <f>INDEX(Inputs!$S$5:$S$132,MATCH($B1352&amp;"|"&amp;$C1352,Inputs!$A$5:$A$132,0))</f>
        <v/>
      </c>
      <c r="F1352" s="39" t="n"/>
      <c r="G1352" s="39" t="n"/>
      <c r="H1352" s="5">
        <f>INDEX(Variables!$B$5:$B$105,MATCH($A1352,Variables!$A$5:$A$105,0))&amp;IF($C1352="",""," | "&amp;INDEX(Mapping!$B$5:$B$26,MATCH($C1352,Mapping!$A$5:$A$26,0))&amp;" | "&amp;INDEX(Mapping!$B$30:$B$41,MATCH($B1352,Mapping!$A$30:$A$41,0)))</f>
        <v/>
      </c>
      <c r="I1352" s="5">
        <f>INDEX(Variables!$C$5:$C$105,MATCH($A1352,Variables!$A$5:$A$105,0))</f>
        <v/>
      </c>
      <c r="J1352" s="5">
        <f>INDEX(Variables!$E$5:$E$105,MATCH($A1352,Variables!$A$5:$A$105,0))</f>
        <v/>
      </c>
      <c r="K1352" s="25">
        <f>LOWER(Settings!$C$4)&amp;".mit."&amp;$A1352&amp;IF($C1352="","","."&amp;$C1352&amp;"."&amp;$B1352)&amp;IF(INDEX(Variables!$D$5:$D$105,MATCH($A1352,Variables!$A$5:$A$105,0))="","","."&amp;INDEX(Variables!$D$5:$D$105,MATCH($A1352,Variables!$A$5:$A$105,0)))&amp;"."&amp;K$5</f>
        <v/>
      </c>
      <c r="L1352" s="41">
        <f>MAX(INDEX(L$232:L$243,$D1352)+L1343*(1+$E1352),0.01)</f>
        <v/>
      </c>
      <c r="M1352" s="40">
        <f>MAX(INDEX(M$232:M$243,$D1352)+M1343*(1+$E1352),0.01)</f>
        <v/>
      </c>
      <c r="N1352" s="40">
        <f>MAX(INDEX(N$232:N$243,$D1352)+N1343*(1+$E1352),0.01)</f>
        <v/>
      </c>
      <c r="O1352" s="40">
        <f>MAX(INDEX(O$232:O$243,$D1352)+O1343*(1+$E1352),0.01)</f>
        <v/>
      </c>
      <c r="P1352" s="40">
        <f>MAX(INDEX(P$232:P$243,$D1352)+P1343*(1+$E1352),0.01)</f>
        <v/>
      </c>
      <c r="Q1352" s="40">
        <f>MAX(INDEX(Q$232:Q$243,$D1352)+Q1343*(1+$E1352),0.01)</f>
        <v/>
      </c>
      <c r="R1352" s="40">
        <f>MAX(INDEX(R$232:R$243,$D1352)+R1343*(1+$E1352),0.01)</f>
        <v/>
      </c>
      <c r="S1352" s="40">
        <f>MAX(INDEX(S$232:S$243,$D1352)+S1343*(1+$E1352),0.01)</f>
        <v/>
      </c>
      <c r="T1352" s="40">
        <f>MAX(INDEX(T$232:T$243,$D1352)+T1343*(1+$E1352),0.01)</f>
        <v/>
      </c>
      <c r="U1352" s="40">
        <f>MAX(INDEX(U$232:U$243,$D1352)+U1343*(1+$E1352),0.01)</f>
        <v/>
      </c>
      <c r="V1352" s="40">
        <f>MAX(INDEX(V$232:V$243,$D1352)+V1343*(1+$E1352),0.01)</f>
        <v/>
      </c>
      <c r="W1352" s="40">
        <f>MAX(INDEX(W$232:W$243,$D1352)+W1343*(1+$E1352),0.01)</f>
        <v/>
      </c>
      <c r="X1352" s="40">
        <f>MAX(INDEX(X$232:X$243,$D1352)+X1343*(1+$E1352),0.01)</f>
        <v/>
      </c>
      <c r="Y1352" s="40">
        <f>MAX(INDEX(Y$232:Y$243,$D1352)+Y1343*(1+$E1352),0.01)</f>
        <v/>
      </c>
      <c r="Z1352" s="40">
        <f>MAX(INDEX(Z$232:Z$243,$D1352)+Z1343*(1+$E1352),0.01)</f>
        <v/>
      </c>
      <c r="AA1352" s="40">
        <f>MAX(INDEX(AA$232:AA$243,$D1352)+AA1343*(1+$E1352),0.01)</f>
        <v/>
      </c>
      <c r="AB1352" s="40">
        <f>MAX(INDEX(AB$232:AB$243,$D1352)+AB1343*(1+$E1352),0.01)</f>
        <v/>
      </c>
      <c r="AC1352" s="40">
        <f>MAX(INDEX(AC$232:AC$243,$D1352)+AC1343*(1+$E1352),0.01)</f>
        <v/>
      </c>
      <c r="AD1352" s="42">
        <f>POSTTAX(INDEX(AD$232:AD$243,$D1352),AD1343,$E1352)</f>
        <v/>
      </c>
      <c r="AE1352" s="25">
        <f>LOWER(Settings!$C$4)&amp;".mit."&amp;$A1352&amp;IF($C1352="","","."&amp;$C1352&amp;"."&amp;$B1352)&amp;IF(INDEX(Variables!$D$5:$D$105,MATCH($A1352,Variables!$A$5:$A$105,0))="","","."&amp;INDEX(Variables!$D$5:$D$105,MATCH($A1352,Variables!$A$5:$A$105,0)))&amp;"."&amp;AE$5</f>
        <v/>
      </c>
      <c r="AF1352" s="41">
        <f>MAX(INDEX(AF$232:AF$243,$D1352)+AF1343*(1+$E1352),0.01)</f>
        <v/>
      </c>
      <c r="AG1352" s="40">
        <f>MAX(INDEX(AG$232:AG$243,$D1352)+AG1343*(1+$E1352),0.01)</f>
        <v/>
      </c>
      <c r="AH1352" s="40">
        <f>MAX(INDEX(AH$232:AH$243,$D1352)+AH1343*(1+$E1352),0.01)</f>
        <v/>
      </c>
      <c r="AI1352" s="40">
        <f>MAX(INDEX(AI$232:AI$243,$D1352)+AI1343*(1+$E1352),0.01)</f>
        <v/>
      </c>
      <c r="AJ1352" s="40">
        <f>MAX(INDEX(AJ$232:AJ$243,$D1352)+AJ1343*(1+$E1352),0.01)</f>
        <v/>
      </c>
      <c r="AK1352" s="40">
        <f>MAX(INDEX(AK$232:AK$243,$D1352)+AK1343*(1+$E1352),0.01)</f>
        <v/>
      </c>
      <c r="AL1352" s="40">
        <f>MAX(INDEX(AL$232:AL$243,$D1352)+AL1343*(1+$E1352),0.01)</f>
        <v/>
      </c>
      <c r="AM1352" s="40">
        <f>MAX(INDEX(AM$232:AM$243,$D1352)+AM1343*(1+$E1352),0.01)</f>
        <v/>
      </c>
      <c r="AN1352" s="40">
        <f>MAX(INDEX(AN$232:AN$243,$D1352)+AN1343*(1+$E1352),0.01)</f>
        <v/>
      </c>
      <c r="AO1352" s="40">
        <f>MAX(INDEX(AO$232:AO$243,$D1352)+AO1343*(1+$E1352),0.01)</f>
        <v/>
      </c>
      <c r="AP1352" s="40">
        <f>MAX(INDEX(AP$232:AP$243,$D1352)+AP1343*(1+$E1352),0.01)</f>
        <v/>
      </c>
      <c r="AQ1352" s="40">
        <f>MAX(INDEX(AQ$232:AQ$243,$D1352)+AQ1343*(1+$E1352),0.01)</f>
        <v/>
      </c>
      <c r="AR1352" s="40">
        <f>MAX(INDEX(AR$232:AR$243,$D1352)+AR1343*(1+$E1352),0.01)</f>
        <v/>
      </c>
      <c r="AS1352" s="40">
        <f>MAX(INDEX(AS$232:AS$243,$D1352)+AS1343*(1+$E1352),0.01)</f>
        <v/>
      </c>
      <c r="AT1352" s="40">
        <f>MAX(INDEX(AT$232:AT$243,$D1352)+AT1343*(1+$E1352),0.01)</f>
        <v/>
      </c>
      <c r="AU1352" s="40">
        <f>MAX(INDEX(AU$232:AU$243,$D1352)+AU1343*(1+$E1352),0.01)</f>
        <v/>
      </c>
      <c r="AV1352" s="40">
        <f>MAX(INDEX(AV$232:AV$243,$D1352)+AV1343*(1+$E1352),0.01)</f>
        <v/>
      </c>
      <c r="AW1352" s="40">
        <f>MAX(INDEX(AW$232:AW$243,$D1352)+AW1343*(1+$E1352),0.01)</f>
        <v/>
      </c>
      <c r="AX1352" s="42">
        <f>POSTTAX(INDEX(AX$232:AX$243,$D1352),AX1343,$E1352)</f>
        <v/>
      </c>
    </row>
    <row r="1353" hidden="1" outlineLevel="2">
      <c r="A1353" s="5" t="inlineStr">
        <is>
          <t>atp</t>
        </is>
      </c>
      <c r="B1353" s="5" t="inlineStr">
        <is>
          <t>oop</t>
        </is>
      </c>
      <c r="C1353" s="5" t="inlineStr">
        <is>
          <t>cem</t>
        </is>
      </c>
      <c r="D1353" s="40">
        <f>INDEX(Inputs!$R$5:$R$132,MATCH($B1353&amp;"|"&amp;$C1353,Inputs!$A$5:$A$132,0))</f>
        <v/>
      </c>
      <c r="E1353" s="40">
        <f>INDEX(Inputs!$S$5:$S$132,MATCH($B1353&amp;"|"&amp;$C1353,Inputs!$A$5:$A$132,0))</f>
        <v/>
      </c>
      <c r="F1353" s="39" t="n"/>
      <c r="G1353" s="39" t="n"/>
      <c r="H1353" s="5">
        <f>INDEX(Variables!$B$5:$B$105,MATCH($A1353,Variables!$A$5:$A$105,0))&amp;IF($C1353="",""," | "&amp;INDEX(Mapping!$B$5:$B$26,MATCH($C1353,Mapping!$A$5:$A$26,0))&amp;" | "&amp;INDEX(Mapping!$B$30:$B$41,MATCH($B1353,Mapping!$A$30:$A$41,0)))</f>
        <v/>
      </c>
      <c r="I1353" s="5">
        <f>INDEX(Variables!$C$5:$C$105,MATCH($A1353,Variables!$A$5:$A$105,0))</f>
        <v/>
      </c>
      <c r="J1353" s="5">
        <f>INDEX(Variables!$E$5:$E$105,MATCH($A1353,Variables!$A$5:$A$105,0))</f>
        <v/>
      </c>
      <c r="K1353" s="25">
        <f>LOWER(Settings!$C$4)&amp;".mit."&amp;$A1353&amp;IF($C1353="","","."&amp;$C1353&amp;"."&amp;$B1353)&amp;IF(INDEX(Variables!$D$5:$D$105,MATCH($A1353,Variables!$A$5:$A$105,0))="","","."&amp;INDEX(Variables!$D$5:$D$105,MATCH($A1353,Variables!$A$5:$A$105,0)))&amp;"."&amp;K$5</f>
        <v/>
      </c>
      <c r="L1353" s="41">
        <f>MAX(INDEX(L$232:L$243,$D1353)+L1344*(1+$E1353),0.01)</f>
        <v/>
      </c>
      <c r="M1353" s="40">
        <f>MAX(INDEX(M$232:M$243,$D1353)+M1344*(1+$E1353),0.01)</f>
        <v/>
      </c>
      <c r="N1353" s="40">
        <f>MAX(INDEX(N$232:N$243,$D1353)+N1344*(1+$E1353),0.01)</f>
        <v/>
      </c>
      <c r="O1353" s="40">
        <f>MAX(INDEX(O$232:O$243,$D1353)+O1344*(1+$E1353),0.01)</f>
        <v/>
      </c>
      <c r="P1353" s="40">
        <f>MAX(INDEX(P$232:P$243,$D1353)+P1344*(1+$E1353),0.01)</f>
        <v/>
      </c>
      <c r="Q1353" s="40">
        <f>MAX(INDEX(Q$232:Q$243,$D1353)+Q1344*(1+$E1353),0.01)</f>
        <v/>
      </c>
      <c r="R1353" s="40">
        <f>MAX(INDEX(R$232:R$243,$D1353)+R1344*(1+$E1353),0.01)</f>
        <v/>
      </c>
      <c r="S1353" s="40">
        <f>MAX(INDEX(S$232:S$243,$D1353)+S1344*(1+$E1353),0.01)</f>
        <v/>
      </c>
      <c r="T1353" s="40">
        <f>MAX(INDEX(T$232:T$243,$D1353)+T1344*(1+$E1353),0.01)</f>
        <v/>
      </c>
      <c r="U1353" s="40">
        <f>MAX(INDEX(U$232:U$243,$D1353)+U1344*(1+$E1353),0.01)</f>
        <v/>
      </c>
      <c r="V1353" s="40">
        <f>MAX(INDEX(V$232:V$243,$D1353)+V1344*(1+$E1353),0.01)</f>
        <v/>
      </c>
      <c r="W1353" s="40">
        <f>MAX(INDEX(W$232:W$243,$D1353)+W1344*(1+$E1353),0.01)</f>
        <v/>
      </c>
      <c r="X1353" s="40">
        <f>MAX(INDEX(X$232:X$243,$D1353)+X1344*(1+$E1353),0.01)</f>
        <v/>
      </c>
      <c r="Y1353" s="40">
        <f>MAX(INDEX(Y$232:Y$243,$D1353)+Y1344*(1+$E1353),0.01)</f>
        <v/>
      </c>
      <c r="Z1353" s="40">
        <f>MAX(INDEX(Z$232:Z$243,$D1353)+Z1344*(1+$E1353),0.01)</f>
        <v/>
      </c>
      <c r="AA1353" s="40">
        <f>MAX(INDEX(AA$232:AA$243,$D1353)+AA1344*(1+$E1353),0.01)</f>
        <v/>
      </c>
      <c r="AB1353" s="40">
        <f>MAX(INDEX(AB$232:AB$243,$D1353)+AB1344*(1+$E1353),0.01)</f>
        <v/>
      </c>
      <c r="AC1353" s="40">
        <f>MAX(INDEX(AC$232:AC$243,$D1353)+AC1344*(1+$E1353),0.01)</f>
        <v/>
      </c>
      <c r="AD1353" s="42">
        <f>POSTTAX(INDEX(AD$232:AD$243,$D1353),AD1344,$E1353)</f>
        <v/>
      </c>
      <c r="AE1353" s="25">
        <f>LOWER(Settings!$C$4)&amp;".mit."&amp;$A1353&amp;IF($C1353="","","."&amp;$C1353&amp;"."&amp;$B1353)&amp;IF(INDEX(Variables!$D$5:$D$105,MATCH($A1353,Variables!$A$5:$A$105,0))="","","."&amp;INDEX(Variables!$D$5:$D$105,MATCH($A1353,Variables!$A$5:$A$105,0)))&amp;"."&amp;AE$5</f>
        <v/>
      </c>
      <c r="AF1353" s="41">
        <f>MAX(INDEX(AF$232:AF$243,$D1353)+AF1344*(1+$E1353),0.01)</f>
        <v/>
      </c>
      <c r="AG1353" s="40">
        <f>MAX(INDEX(AG$232:AG$243,$D1353)+AG1344*(1+$E1353),0.01)</f>
        <v/>
      </c>
      <c r="AH1353" s="40">
        <f>MAX(INDEX(AH$232:AH$243,$D1353)+AH1344*(1+$E1353),0.01)</f>
        <v/>
      </c>
      <c r="AI1353" s="40">
        <f>MAX(INDEX(AI$232:AI$243,$D1353)+AI1344*(1+$E1353),0.01)</f>
        <v/>
      </c>
      <c r="AJ1353" s="40">
        <f>MAX(INDEX(AJ$232:AJ$243,$D1353)+AJ1344*(1+$E1353),0.01)</f>
        <v/>
      </c>
      <c r="AK1353" s="40">
        <f>MAX(INDEX(AK$232:AK$243,$D1353)+AK1344*(1+$E1353),0.01)</f>
        <v/>
      </c>
      <c r="AL1353" s="40">
        <f>MAX(INDEX(AL$232:AL$243,$D1353)+AL1344*(1+$E1353),0.01)</f>
        <v/>
      </c>
      <c r="AM1353" s="40">
        <f>MAX(INDEX(AM$232:AM$243,$D1353)+AM1344*(1+$E1353),0.01)</f>
        <v/>
      </c>
      <c r="AN1353" s="40">
        <f>MAX(INDEX(AN$232:AN$243,$D1353)+AN1344*(1+$E1353),0.01)</f>
        <v/>
      </c>
      <c r="AO1353" s="40">
        <f>MAX(INDEX(AO$232:AO$243,$D1353)+AO1344*(1+$E1353),0.01)</f>
        <v/>
      </c>
      <c r="AP1353" s="40">
        <f>MAX(INDEX(AP$232:AP$243,$D1353)+AP1344*(1+$E1353),0.01)</f>
        <v/>
      </c>
      <c r="AQ1353" s="40">
        <f>MAX(INDEX(AQ$232:AQ$243,$D1353)+AQ1344*(1+$E1353),0.01)</f>
        <v/>
      </c>
      <c r="AR1353" s="40">
        <f>MAX(INDEX(AR$232:AR$243,$D1353)+AR1344*(1+$E1353),0.01)</f>
        <v/>
      </c>
      <c r="AS1353" s="40">
        <f>MAX(INDEX(AS$232:AS$243,$D1353)+AS1344*(1+$E1353),0.01)</f>
        <v/>
      </c>
      <c r="AT1353" s="40">
        <f>MAX(INDEX(AT$232:AT$243,$D1353)+AT1344*(1+$E1353),0.01)</f>
        <v/>
      </c>
      <c r="AU1353" s="40">
        <f>MAX(INDEX(AU$232:AU$243,$D1353)+AU1344*(1+$E1353),0.01)</f>
        <v/>
      </c>
      <c r="AV1353" s="40">
        <f>MAX(INDEX(AV$232:AV$243,$D1353)+AV1344*(1+$E1353),0.01)</f>
        <v/>
      </c>
      <c r="AW1353" s="40">
        <f>MAX(INDEX(AW$232:AW$243,$D1353)+AW1344*(1+$E1353),0.01)</f>
        <v/>
      </c>
      <c r="AX1353" s="42">
        <f>POSTTAX(INDEX(AX$232:AX$243,$D1353),AX1344,$E1353)</f>
        <v/>
      </c>
    </row>
    <row r="1354" hidden="1" outlineLevel="2">
      <c r="A1354" s="5" t="inlineStr">
        <is>
          <t>atp</t>
        </is>
      </c>
      <c r="B1354" s="5" t="inlineStr">
        <is>
          <t>bio</t>
        </is>
      </c>
      <c r="C1354" s="5" t="inlineStr">
        <is>
          <t>cem</t>
        </is>
      </c>
      <c r="D1354" s="40">
        <f>INDEX(Inputs!$R$5:$R$132,MATCH($B1354&amp;"|"&amp;$C1354,Inputs!$A$5:$A$132,0))</f>
        <v/>
      </c>
      <c r="E1354" s="40">
        <f>INDEX(Inputs!$S$5:$S$132,MATCH($B1354&amp;"|"&amp;$C1354,Inputs!$A$5:$A$132,0))</f>
        <v/>
      </c>
      <c r="F1354" s="39" t="n"/>
      <c r="G1354" s="39" t="n"/>
      <c r="H1354" s="5">
        <f>INDEX(Variables!$B$5:$B$105,MATCH($A1354,Variables!$A$5:$A$105,0))&amp;IF($C1354="",""," | "&amp;INDEX(Mapping!$B$5:$B$26,MATCH($C1354,Mapping!$A$5:$A$26,0))&amp;" | "&amp;INDEX(Mapping!$B$30:$B$41,MATCH($B1354,Mapping!$A$30:$A$41,0)))</f>
        <v/>
      </c>
      <c r="I1354" s="5">
        <f>INDEX(Variables!$C$5:$C$105,MATCH($A1354,Variables!$A$5:$A$105,0))</f>
        <v/>
      </c>
      <c r="J1354" s="5">
        <f>INDEX(Variables!$E$5:$E$105,MATCH($A1354,Variables!$A$5:$A$105,0))</f>
        <v/>
      </c>
      <c r="K1354" s="25">
        <f>LOWER(Settings!$C$4)&amp;".mit."&amp;$A1354&amp;IF($C1354="","","."&amp;$C1354&amp;"."&amp;$B1354)&amp;IF(INDEX(Variables!$D$5:$D$105,MATCH($A1354,Variables!$A$5:$A$105,0))="","","."&amp;INDEX(Variables!$D$5:$D$105,MATCH($A1354,Variables!$A$5:$A$105,0)))&amp;"."&amp;K$5</f>
        <v/>
      </c>
      <c r="L1354" s="41">
        <f>MAX(INDEX(L$232:L$243,$D1354)+L1345*(1+$E1354),0.01)</f>
        <v/>
      </c>
      <c r="M1354" s="40">
        <f>MAX(INDEX(M$232:M$243,$D1354)+M1345*(1+$E1354),0.01)</f>
        <v/>
      </c>
      <c r="N1354" s="40">
        <f>MAX(INDEX(N$232:N$243,$D1354)+N1345*(1+$E1354),0.01)</f>
        <v/>
      </c>
      <c r="O1354" s="40">
        <f>MAX(INDEX(O$232:O$243,$D1354)+O1345*(1+$E1354),0.01)</f>
        <v/>
      </c>
      <c r="P1354" s="40">
        <f>MAX(INDEX(P$232:P$243,$D1354)+P1345*(1+$E1354),0.01)</f>
        <v/>
      </c>
      <c r="Q1354" s="40">
        <f>MAX(INDEX(Q$232:Q$243,$D1354)+Q1345*(1+$E1354),0.01)</f>
        <v/>
      </c>
      <c r="R1354" s="40">
        <f>MAX(INDEX(R$232:R$243,$D1354)+R1345*(1+$E1354),0.01)</f>
        <v/>
      </c>
      <c r="S1354" s="40">
        <f>MAX(INDEX(S$232:S$243,$D1354)+S1345*(1+$E1354),0.01)</f>
        <v/>
      </c>
      <c r="T1354" s="40">
        <f>MAX(INDEX(T$232:T$243,$D1354)+T1345*(1+$E1354),0.01)</f>
        <v/>
      </c>
      <c r="U1354" s="40">
        <f>MAX(INDEX(U$232:U$243,$D1354)+U1345*(1+$E1354),0.01)</f>
        <v/>
      </c>
      <c r="V1354" s="40">
        <f>MAX(INDEX(V$232:V$243,$D1354)+V1345*(1+$E1354),0.01)</f>
        <v/>
      </c>
      <c r="W1354" s="40">
        <f>MAX(INDEX(W$232:W$243,$D1354)+W1345*(1+$E1354),0.01)</f>
        <v/>
      </c>
      <c r="X1354" s="40">
        <f>MAX(INDEX(X$232:X$243,$D1354)+X1345*(1+$E1354),0.01)</f>
        <v/>
      </c>
      <c r="Y1354" s="40">
        <f>MAX(INDEX(Y$232:Y$243,$D1354)+Y1345*(1+$E1354),0.01)</f>
        <v/>
      </c>
      <c r="Z1354" s="40">
        <f>MAX(INDEX(Z$232:Z$243,$D1354)+Z1345*(1+$E1354),0.01)</f>
        <v/>
      </c>
      <c r="AA1354" s="40">
        <f>MAX(INDEX(AA$232:AA$243,$D1354)+AA1345*(1+$E1354),0.01)</f>
        <v/>
      </c>
      <c r="AB1354" s="40">
        <f>MAX(INDEX(AB$232:AB$243,$D1354)+AB1345*(1+$E1354),0.01)</f>
        <v/>
      </c>
      <c r="AC1354" s="40">
        <f>MAX(INDEX(AC$232:AC$243,$D1354)+AC1345*(1+$E1354),0.01)</f>
        <v/>
      </c>
      <c r="AD1354" s="42">
        <f>POSTTAX(INDEX(AD$232:AD$243,$D1354),AD1345,$E1354)</f>
        <v/>
      </c>
      <c r="AE1354" s="25">
        <f>LOWER(Settings!$C$4)&amp;".mit."&amp;$A1354&amp;IF($C1354="","","."&amp;$C1354&amp;"."&amp;$B1354)&amp;IF(INDEX(Variables!$D$5:$D$105,MATCH($A1354,Variables!$A$5:$A$105,0))="","","."&amp;INDEX(Variables!$D$5:$D$105,MATCH($A1354,Variables!$A$5:$A$105,0)))&amp;"."&amp;AE$5</f>
        <v/>
      </c>
      <c r="AF1354" s="41">
        <f>MAX(INDEX(AF$232:AF$243,$D1354)+AF1345*(1+$E1354),0.01)</f>
        <v/>
      </c>
      <c r="AG1354" s="40">
        <f>MAX(INDEX(AG$232:AG$243,$D1354)+AG1345*(1+$E1354),0.01)</f>
        <v/>
      </c>
      <c r="AH1354" s="40">
        <f>MAX(INDEX(AH$232:AH$243,$D1354)+AH1345*(1+$E1354),0.01)</f>
        <v/>
      </c>
      <c r="AI1354" s="40">
        <f>MAX(INDEX(AI$232:AI$243,$D1354)+AI1345*(1+$E1354),0.01)</f>
        <v/>
      </c>
      <c r="AJ1354" s="40">
        <f>MAX(INDEX(AJ$232:AJ$243,$D1354)+AJ1345*(1+$E1354),0.01)</f>
        <v/>
      </c>
      <c r="AK1354" s="40">
        <f>MAX(INDEX(AK$232:AK$243,$D1354)+AK1345*(1+$E1354),0.01)</f>
        <v/>
      </c>
      <c r="AL1354" s="40">
        <f>MAX(INDEX(AL$232:AL$243,$D1354)+AL1345*(1+$E1354),0.01)</f>
        <v/>
      </c>
      <c r="AM1354" s="40">
        <f>MAX(INDEX(AM$232:AM$243,$D1354)+AM1345*(1+$E1354),0.01)</f>
        <v/>
      </c>
      <c r="AN1354" s="40">
        <f>MAX(INDEX(AN$232:AN$243,$D1354)+AN1345*(1+$E1354),0.01)</f>
        <v/>
      </c>
      <c r="AO1354" s="40">
        <f>MAX(INDEX(AO$232:AO$243,$D1354)+AO1345*(1+$E1354),0.01)</f>
        <v/>
      </c>
      <c r="AP1354" s="40">
        <f>MAX(INDEX(AP$232:AP$243,$D1354)+AP1345*(1+$E1354),0.01)</f>
        <v/>
      </c>
      <c r="AQ1354" s="40">
        <f>MAX(INDEX(AQ$232:AQ$243,$D1354)+AQ1345*(1+$E1354),0.01)</f>
        <v/>
      </c>
      <c r="AR1354" s="40">
        <f>MAX(INDEX(AR$232:AR$243,$D1354)+AR1345*(1+$E1354),0.01)</f>
        <v/>
      </c>
      <c r="AS1354" s="40">
        <f>MAX(INDEX(AS$232:AS$243,$D1354)+AS1345*(1+$E1354),0.01)</f>
        <v/>
      </c>
      <c r="AT1354" s="40">
        <f>MAX(INDEX(AT$232:AT$243,$D1354)+AT1345*(1+$E1354),0.01)</f>
        <v/>
      </c>
      <c r="AU1354" s="40">
        <f>MAX(INDEX(AU$232:AU$243,$D1354)+AU1345*(1+$E1354),0.01)</f>
        <v/>
      </c>
      <c r="AV1354" s="40">
        <f>MAX(INDEX(AV$232:AV$243,$D1354)+AV1345*(1+$E1354),0.01)</f>
        <v/>
      </c>
      <c r="AW1354" s="40">
        <f>MAX(INDEX(AW$232:AW$243,$D1354)+AW1345*(1+$E1354),0.01)</f>
        <v/>
      </c>
      <c r="AX1354" s="42">
        <f>POSTTAX(INDEX(AX$232:AX$243,$D1354),AX1345,$E1354)</f>
        <v/>
      </c>
    </row>
    <row r="1355" hidden="1" outlineLevel="2"/>
    <row r="1356" hidden="1" outlineLevel="2">
      <c r="A1356" s="5" t="inlineStr">
        <is>
          <t>shp</t>
        </is>
      </c>
      <c r="B1356" s="5" t="inlineStr">
        <is>
          <t>coa</t>
        </is>
      </c>
      <c r="C1356" s="5" t="inlineStr">
        <is>
          <t>cem</t>
        </is>
      </c>
      <c r="D1356" s="40">
        <f>INDEX(Inputs!$M$5:$M$132,MATCH($B1356&amp;"|"&amp;$C1356,Inputs!$A$5:$A$132,0))</f>
        <v/>
      </c>
      <c r="E1356" s="40">
        <f>INDEX(Inputs!$T$5:$T$132,MATCH($B1356&amp;"|"&amp;$C1356,Inputs!$A$5:$A$132,0))</f>
        <v/>
      </c>
      <c r="F1356" s="40">
        <f>INDEX(Inputs!$K$5:$K$132,MATCH($B1356&amp;"|"&amp;$C1356,Inputs!$A$5:$A$132,0))</f>
        <v/>
      </c>
      <c r="G1356" s="39" t="n"/>
      <c r="H1356" s="5">
        <f>INDEX(Variables!$B$5:$B$105,MATCH($A1356,Variables!$A$5:$A$105,0))&amp;IF($C1356="",""," | "&amp;INDEX(Mapping!$B$5:$B$26,MATCH($C1356,Mapping!$A$5:$A$26,0))&amp;" | "&amp;INDEX(Mapping!$B$30:$B$41,MATCH($B1356,Mapping!$A$30:$A$41,0)))</f>
        <v/>
      </c>
      <c r="I1356" s="5">
        <f>INDEX(Variables!$C$5:$C$105,MATCH($A1356,Variables!$A$5:$A$105,0))</f>
        <v/>
      </c>
      <c r="J1356" s="5">
        <f>INDEX(Variables!$E$5:$E$105,MATCH($A1356,Variables!$A$5:$A$105,0))</f>
        <v/>
      </c>
      <c r="K1356" s="25">
        <f>LOWER(Settings!$C$4)&amp;".mit."&amp;$A1356&amp;IF($C1356="","","."&amp;$C1356&amp;"."&amp;$B1356)&amp;IF(INDEX(Variables!$D$5:$D$105,MATCH($A1356,Variables!$A$5:$A$105,0))="","","."&amp;INDEX(Variables!$D$5:$D$105,MATCH($A1356,Variables!$A$5:$A$105,0)))&amp;"."&amp;K$5</f>
        <v/>
      </c>
      <c r="L1356" s="41">
        <f>INDEX(L$175:L$178,$D1356)*$E1356*INDEX(L$179:L$195,$F1356)</f>
        <v/>
      </c>
      <c r="M1356" s="40">
        <f>INDEX(M$175:M$178,$D1356)*$E1356*INDEX(M$179:M$195,$F1356)</f>
        <v/>
      </c>
      <c r="N1356" s="40">
        <f>INDEX(N$175:N$178,$D1356)*$E1356*INDEX(N$179:N$195,$F1356)</f>
        <v/>
      </c>
      <c r="O1356" s="40">
        <f>INDEX(O$175:O$178,$D1356)*$E1356*INDEX(O$179:O$195,$F1356)</f>
        <v/>
      </c>
      <c r="P1356" s="40">
        <f>INDEX(P$175:P$178,$D1356)*$E1356*INDEX(P$179:P$195,$F1356)</f>
        <v/>
      </c>
      <c r="Q1356" s="40">
        <f>INDEX(Q$175:Q$178,$D1356)*$E1356*INDEX(Q$179:Q$195,$F1356)</f>
        <v/>
      </c>
      <c r="R1356" s="40">
        <f>INDEX(R$175:R$178,$D1356)*$E1356*INDEX(R$179:R$195,$F1356)</f>
        <v/>
      </c>
      <c r="S1356" s="40">
        <f>INDEX(S$175:S$178,$D1356)*$E1356*INDEX(S$179:S$195,$F1356)</f>
        <v/>
      </c>
      <c r="T1356" s="40">
        <f>INDEX(T$175:T$178,$D1356)*$E1356*INDEX(T$179:T$195,$F1356)</f>
        <v/>
      </c>
      <c r="U1356" s="40">
        <f>INDEX(U$175:U$178,$D1356)*$E1356*INDEX(U$179:U$195,$F1356)</f>
        <v/>
      </c>
      <c r="V1356" s="40">
        <f>INDEX(V$175:V$178,$D1356)*$E1356*INDEX(V$179:V$195,$F1356)</f>
        <v/>
      </c>
      <c r="W1356" s="40">
        <f>INDEX(W$175:W$178,$D1356)*$E1356*INDEX(W$179:W$195,$F1356)</f>
        <v/>
      </c>
      <c r="X1356" s="40">
        <f>INDEX(X$175:X$178,$D1356)*$E1356*INDEX(X$179:X$195,$F1356)</f>
        <v/>
      </c>
      <c r="Y1356" s="40">
        <f>INDEX(Y$175:Y$178,$D1356)*$E1356*INDEX(Y$179:Y$195,$F1356)</f>
        <v/>
      </c>
      <c r="Z1356" s="40">
        <f>INDEX(Z$175:Z$178,$D1356)*$E1356*INDEX(Z$179:Z$195,$F1356)</f>
        <v/>
      </c>
      <c r="AA1356" s="40">
        <f>INDEX(AA$175:AA$178,$D1356)*$E1356*INDEX(AA$179:AA$195,$F1356)</f>
        <v/>
      </c>
      <c r="AB1356" s="40">
        <f>INDEX(AB$175:AB$178,$D1356)*$E1356*INDEX(AB$179:AB$195,$F1356)</f>
        <v/>
      </c>
      <c r="AC1356" s="40">
        <f>INDEX(AC$175:AC$178,$D1356)*$E1356*INDEX(AC$179:AC$195,$F1356)</f>
        <v/>
      </c>
      <c r="AD1356" s="42">
        <f>SHADOWEFF(INDEX(AD$175:AD$178,$D1356),$E1356,INDEX(AD$179:AD$195,$F1356))</f>
        <v/>
      </c>
      <c r="AE1356" s="25">
        <f>LOWER(Settings!$C$4)&amp;".mit."&amp;$A1356&amp;IF($C1356="","","."&amp;$C1356&amp;"."&amp;$B1356)&amp;IF(INDEX(Variables!$D$5:$D$105,MATCH($A1356,Variables!$A$5:$A$105,0))="","","."&amp;INDEX(Variables!$D$5:$D$105,MATCH($A1356,Variables!$A$5:$A$105,0)))&amp;"."&amp;AE$5</f>
        <v/>
      </c>
      <c r="AF1356" s="41">
        <f>INDEX(AF$175:AF$178,$D1356)*$E1356*INDEX(AF$179:AF$195,$F1356)</f>
        <v/>
      </c>
      <c r="AG1356" s="40">
        <f>INDEX(AG$175:AG$178,$D1356)*$E1356*INDEX(AG$179:AG$195,$F1356)</f>
        <v/>
      </c>
      <c r="AH1356" s="40">
        <f>INDEX(AH$175:AH$178,$D1356)*$E1356*INDEX(AH$179:AH$195,$F1356)</f>
        <v/>
      </c>
      <c r="AI1356" s="40">
        <f>INDEX(AI$175:AI$178,$D1356)*$E1356*INDEX(AI$179:AI$195,$F1356)</f>
        <v/>
      </c>
      <c r="AJ1356" s="40">
        <f>INDEX(AJ$175:AJ$178,$D1356)*$E1356*INDEX(AJ$179:AJ$195,$F1356)</f>
        <v/>
      </c>
      <c r="AK1356" s="40">
        <f>INDEX(AK$175:AK$178,$D1356)*$E1356*INDEX(AK$179:AK$195,$F1356)</f>
        <v/>
      </c>
      <c r="AL1356" s="40">
        <f>INDEX(AL$175:AL$178,$D1356)*$E1356*INDEX(AL$179:AL$195,$F1356)</f>
        <v/>
      </c>
      <c r="AM1356" s="40">
        <f>INDEX(AM$175:AM$178,$D1356)*$E1356*INDEX(AM$179:AM$195,$F1356)</f>
        <v/>
      </c>
      <c r="AN1356" s="40">
        <f>INDEX(AN$175:AN$178,$D1356)*$E1356*INDEX(AN$179:AN$195,$F1356)</f>
        <v/>
      </c>
      <c r="AO1356" s="40">
        <f>INDEX(AO$175:AO$178,$D1356)*$E1356*INDEX(AO$179:AO$195,$F1356)</f>
        <v/>
      </c>
      <c r="AP1356" s="40">
        <f>INDEX(AP$175:AP$178,$D1356)*$E1356*INDEX(AP$179:AP$195,$F1356)</f>
        <v/>
      </c>
      <c r="AQ1356" s="40">
        <f>INDEX(AQ$175:AQ$178,$D1356)*$E1356*INDEX(AQ$179:AQ$195,$F1356)</f>
        <v/>
      </c>
      <c r="AR1356" s="40">
        <f>INDEX(AR$175:AR$178,$D1356)*$E1356*INDEX(AR$179:AR$195,$F1356)</f>
        <v/>
      </c>
      <c r="AS1356" s="40">
        <f>INDEX(AS$175:AS$178,$D1356)*$E1356*INDEX(AS$179:AS$195,$F1356)</f>
        <v/>
      </c>
      <c r="AT1356" s="40">
        <f>INDEX(AT$175:AT$178,$D1356)*$E1356*INDEX(AT$179:AT$195,$F1356)</f>
        <v/>
      </c>
      <c r="AU1356" s="40">
        <f>INDEX(AU$175:AU$178,$D1356)*$E1356*INDEX(AU$179:AU$195,$F1356)</f>
        <v/>
      </c>
      <c r="AV1356" s="40">
        <f>INDEX(AV$175:AV$178,$D1356)*$E1356*INDEX(AV$179:AV$195,$F1356)</f>
        <v/>
      </c>
      <c r="AW1356" s="40">
        <f>INDEX(AW$175:AW$178,$D1356)*$E1356*INDEX(AW$179:AW$195,$F1356)</f>
        <v/>
      </c>
      <c r="AX1356" s="42">
        <f>SHADOWEFF(INDEX(AX$175:AX$178,$D1356),$E1356,INDEX(AX$179:AX$195,$F1356))</f>
        <v/>
      </c>
    </row>
    <row r="1357" hidden="1" outlineLevel="2">
      <c r="A1357" s="5" t="inlineStr">
        <is>
          <t>shp</t>
        </is>
      </c>
      <c r="B1357" s="5" t="inlineStr">
        <is>
          <t>nga</t>
        </is>
      </c>
      <c r="C1357" s="5" t="inlineStr">
        <is>
          <t>cem</t>
        </is>
      </c>
      <c r="D1357" s="40">
        <f>INDEX(Inputs!$M$5:$M$132,MATCH($B1357&amp;"|"&amp;$C1357,Inputs!$A$5:$A$132,0))</f>
        <v/>
      </c>
      <c r="E1357" s="40">
        <f>INDEX(Inputs!$T$5:$T$132,MATCH($B1357&amp;"|"&amp;$C1357,Inputs!$A$5:$A$132,0))</f>
        <v/>
      </c>
      <c r="F1357" s="40">
        <f>INDEX(Inputs!$K$5:$K$132,MATCH($B1357&amp;"|"&amp;$C1357,Inputs!$A$5:$A$132,0))</f>
        <v/>
      </c>
      <c r="G1357" s="39" t="n"/>
      <c r="H1357" s="5">
        <f>INDEX(Variables!$B$5:$B$105,MATCH($A1357,Variables!$A$5:$A$105,0))&amp;IF($C1357="",""," | "&amp;INDEX(Mapping!$B$5:$B$26,MATCH($C1357,Mapping!$A$5:$A$26,0))&amp;" | "&amp;INDEX(Mapping!$B$30:$B$41,MATCH($B1357,Mapping!$A$30:$A$41,0)))</f>
        <v/>
      </c>
      <c r="I1357" s="5">
        <f>INDEX(Variables!$C$5:$C$105,MATCH($A1357,Variables!$A$5:$A$105,0))</f>
        <v/>
      </c>
      <c r="J1357" s="5">
        <f>INDEX(Variables!$E$5:$E$105,MATCH($A1357,Variables!$A$5:$A$105,0))</f>
        <v/>
      </c>
      <c r="K1357" s="25">
        <f>LOWER(Settings!$C$4)&amp;".mit."&amp;$A1357&amp;IF($C1357="","","."&amp;$C1357&amp;"."&amp;$B1357)&amp;IF(INDEX(Variables!$D$5:$D$105,MATCH($A1357,Variables!$A$5:$A$105,0))="","","."&amp;INDEX(Variables!$D$5:$D$105,MATCH($A1357,Variables!$A$5:$A$105,0)))&amp;"."&amp;K$5</f>
        <v/>
      </c>
      <c r="L1357" s="41">
        <f>INDEX(L$175:L$178,$D1357)*$E1357*INDEX(L$179:L$195,$F1357)</f>
        <v/>
      </c>
      <c r="M1357" s="40">
        <f>INDEX(M$175:M$178,$D1357)*$E1357*INDEX(M$179:M$195,$F1357)</f>
        <v/>
      </c>
      <c r="N1357" s="40">
        <f>INDEX(N$175:N$178,$D1357)*$E1357*INDEX(N$179:N$195,$F1357)</f>
        <v/>
      </c>
      <c r="O1357" s="40">
        <f>INDEX(O$175:O$178,$D1357)*$E1357*INDEX(O$179:O$195,$F1357)</f>
        <v/>
      </c>
      <c r="P1357" s="40">
        <f>INDEX(P$175:P$178,$D1357)*$E1357*INDEX(P$179:P$195,$F1357)</f>
        <v/>
      </c>
      <c r="Q1357" s="40">
        <f>INDEX(Q$175:Q$178,$D1357)*$E1357*INDEX(Q$179:Q$195,$F1357)</f>
        <v/>
      </c>
      <c r="R1357" s="40">
        <f>INDEX(R$175:R$178,$D1357)*$E1357*INDEX(R$179:R$195,$F1357)</f>
        <v/>
      </c>
      <c r="S1357" s="40">
        <f>INDEX(S$175:S$178,$D1357)*$E1357*INDEX(S$179:S$195,$F1357)</f>
        <v/>
      </c>
      <c r="T1357" s="40">
        <f>INDEX(T$175:T$178,$D1357)*$E1357*INDEX(T$179:T$195,$F1357)</f>
        <v/>
      </c>
      <c r="U1357" s="40">
        <f>INDEX(U$175:U$178,$D1357)*$E1357*INDEX(U$179:U$195,$F1357)</f>
        <v/>
      </c>
      <c r="V1357" s="40">
        <f>INDEX(V$175:V$178,$D1357)*$E1357*INDEX(V$179:V$195,$F1357)</f>
        <v/>
      </c>
      <c r="W1357" s="40">
        <f>INDEX(W$175:W$178,$D1357)*$E1357*INDEX(W$179:W$195,$F1357)</f>
        <v/>
      </c>
      <c r="X1357" s="40">
        <f>INDEX(X$175:X$178,$D1357)*$E1357*INDEX(X$179:X$195,$F1357)</f>
        <v/>
      </c>
      <c r="Y1357" s="40">
        <f>INDEX(Y$175:Y$178,$D1357)*$E1357*INDEX(Y$179:Y$195,$F1357)</f>
        <v/>
      </c>
      <c r="Z1357" s="40">
        <f>INDEX(Z$175:Z$178,$D1357)*$E1357*INDEX(Z$179:Z$195,$F1357)</f>
        <v/>
      </c>
      <c r="AA1357" s="40">
        <f>INDEX(AA$175:AA$178,$D1357)*$E1357*INDEX(AA$179:AA$195,$F1357)</f>
        <v/>
      </c>
      <c r="AB1357" s="40">
        <f>INDEX(AB$175:AB$178,$D1357)*$E1357*INDEX(AB$179:AB$195,$F1357)</f>
        <v/>
      </c>
      <c r="AC1357" s="40">
        <f>INDEX(AC$175:AC$178,$D1357)*$E1357*INDEX(AC$179:AC$195,$F1357)</f>
        <v/>
      </c>
      <c r="AD1357" s="42">
        <f>SHADOWEFF(INDEX(AD$175:AD$178,$D1357),$E1357,INDEX(AD$179:AD$195,$F1357))</f>
        <v/>
      </c>
      <c r="AE1357" s="25">
        <f>LOWER(Settings!$C$4)&amp;".mit."&amp;$A1357&amp;IF($C1357="","","."&amp;$C1357&amp;"."&amp;$B1357)&amp;IF(INDEX(Variables!$D$5:$D$105,MATCH($A1357,Variables!$A$5:$A$105,0))="","","."&amp;INDEX(Variables!$D$5:$D$105,MATCH($A1357,Variables!$A$5:$A$105,0)))&amp;"."&amp;AE$5</f>
        <v/>
      </c>
      <c r="AF1357" s="41">
        <f>INDEX(AF$175:AF$178,$D1357)*$E1357*INDEX(AF$179:AF$195,$F1357)</f>
        <v/>
      </c>
      <c r="AG1357" s="40">
        <f>INDEX(AG$175:AG$178,$D1357)*$E1357*INDEX(AG$179:AG$195,$F1357)</f>
        <v/>
      </c>
      <c r="AH1357" s="40">
        <f>INDEX(AH$175:AH$178,$D1357)*$E1357*INDEX(AH$179:AH$195,$F1357)</f>
        <v/>
      </c>
      <c r="AI1357" s="40">
        <f>INDEX(AI$175:AI$178,$D1357)*$E1357*INDEX(AI$179:AI$195,$F1357)</f>
        <v/>
      </c>
      <c r="AJ1357" s="40">
        <f>INDEX(AJ$175:AJ$178,$D1357)*$E1357*INDEX(AJ$179:AJ$195,$F1357)</f>
        <v/>
      </c>
      <c r="AK1357" s="40">
        <f>INDEX(AK$175:AK$178,$D1357)*$E1357*INDEX(AK$179:AK$195,$F1357)</f>
        <v/>
      </c>
      <c r="AL1357" s="40">
        <f>INDEX(AL$175:AL$178,$D1357)*$E1357*INDEX(AL$179:AL$195,$F1357)</f>
        <v/>
      </c>
      <c r="AM1357" s="40">
        <f>INDEX(AM$175:AM$178,$D1357)*$E1357*INDEX(AM$179:AM$195,$F1357)</f>
        <v/>
      </c>
      <c r="AN1357" s="40">
        <f>INDEX(AN$175:AN$178,$D1357)*$E1357*INDEX(AN$179:AN$195,$F1357)</f>
        <v/>
      </c>
      <c r="AO1357" s="40">
        <f>INDEX(AO$175:AO$178,$D1357)*$E1357*INDEX(AO$179:AO$195,$F1357)</f>
        <v/>
      </c>
      <c r="AP1357" s="40">
        <f>INDEX(AP$175:AP$178,$D1357)*$E1357*INDEX(AP$179:AP$195,$F1357)</f>
        <v/>
      </c>
      <c r="AQ1357" s="40">
        <f>INDEX(AQ$175:AQ$178,$D1357)*$E1357*INDEX(AQ$179:AQ$195,$F1357)</f>
        <v/>
      </c>
      <c r="AR1357" s="40">
        <f>INDEX(AR$175:AR$178,$D1357)*$E1357*INDEX(AR$179:AR$195,$F1357)</f>
        <v/>
      </c>
      <c r="AS1357" s="40">
        <f>INDEX(AS$175:AS$178,$D1357)*$E1357*INDEX(AS$179:AS$195,$F1357)</f>
        <v/>
      </c>
      <c r="AT1357" s="40">
        <f>INDEX(AT$175:AT$178,$D1357)*$E1357*INDEX(AT$179:AT$195,$F1357)</f>
        <v/>
      </c>
      <c r="AU1357" s="40">
        <f>INDEX(AU$175:AU$178,$D1357)*$E1357*INDEX(AU$179:AU$195,$F1357)</f>
        <v/>
      </c>
      <c r="AV1357" s="40">
        <f>INDEX(AV$175:AV$178,$D1357)*$E1357*INDEX(AV$179:AV$195,$F1357)</f>
        <v/>
      </c>
      <c r="AW1357" s="40">
        <f>INDEX(AW$175:AW$178,$D1357)*$E1357*INDEX(AW$179:AW$195,$F1357)</f>
        <v/>
      </c>
      <c r="AX1357" s="42">
        <f>SHADOWEFF(INDEX(AX$175:AX$178,$D1357),$E1357,INDEX(AX$179:AX$195,$F1357))</f>
        <v/>
      </c>
    </row>
    <row r="1358" hidden="1" outlineLevel="2">
      <c r="A1358" s="5" t="inlineStr">
        <is>
          <t>shp</t>
        </is>
      </c>
      <c r="B1358" s="5" t="inlineStr">
        <is>
          <t>gso</t>
        </is>
      </c>
      <c r="C1358" s="5" t="inlineStr">
        <is>
          <t>cem</t>
        </is>
      </c>
      <c r="D1358" s="40">
        <f>INDEX(Inputs!$M$5:$M$132,MATCH($B1358&amp;"|"&amp;$C1358,Inputs!$A$5:$A$132,0))</f>
        <v/>
      </c>
      <c r="E1358" s="40">
        <f>INDEX(Inputs!$T$5:$T$132,MATCH($B1358&amp;"|"&amp;$C1358,Inputs!$A$5:$A$132,0))</f>
        <v/>
      </c>
      <c r="F1358" s="40">
        <f>INDEX(Inputs!$K$5:$K$132,MATCH($B1358&amp;"|"&amp;$C1358,Inputs!$A$5:$A$132,0))</f>
        <v/>
      </c>
      <c r="G1358" s="39" t="n"/>
      <c r="H1358" s="5">
        <f>INDEX(Variables!$B$5:$B$105,MATCH($A1358,Variables!$A$5:$A$105,0))&amp;IF($C1358="",""," | "&amp;INDEX(Mapping!$B$5:$B$26,MATCH($C1358,Mapping!$A$5:$A$26,0))&amp;" | "&amp;INDEX(Mapping!$B$30:$B$41,MATCH($B1358,Mapping!$A$30:$A$41,0)))</f>
        <v/>
      </c>
      <c r="I1358" s="5">
        <f>INDEX(Variables!$C$5:$C$105,MATCH($A1358,Variables!$A$5:$A$105,0))</f>
        <v/>
      </c>
      <c r="J1358" s="5">
        <f>INDEX(Variables!$E$5:$E$105,MATCH($A1358,Variables!$A$5:$A$105,0))</f>
        <v/>
      </c>
      <c r="K1358" s="25">
        <f>LOWER(Settings!$C$4)&amp;".mit."&amp;$A1358&amp;IF($C1358="","","."&amp;$C1358&amp;"."&amp;$B1358)&amp;IF(INDEX(Variables!$D$5:$D$105,MATCH($A1358,Variables!$A$5:$A$105,0))="","","."&amp;INDEX(Variables!$D$5:$D$105,MATCH($A1358,Variables!$A$5:$A$105,0)))&amp;"."&amp;K$5</f>
        <v/>
      </c>
      <c r="L1358" s="41">
        <f>INDEX(L$175:L$178,$D1358)*$E1358*INDEX(L$179:L$195,$F1358)</f>
        <v/>
      </c>
      <c r="M1358" s="40">
        <f>INDEX(M$175:M$178,$D1358)*$E1358*INDEX(M$179:M$195,$F1358)</f>
        <v/>
      </c>
      <c r="N1358" s="40">
        <f>INDEX(N$175:N$178,$D1358)*$E1358*INDEX(N$179:N$195,$F1358)</f>
        <v/>
      </c>
      <c r="O1358" s="40">
        <f>INDEX(O$175:O$178,$D1358)*$E1358*INDEX(O$179:O$195,$F1358)</f>
        <v/>
      </c>
      <c r="P1358" s="40">
        <f>INDEX(P$175:P$178,$D1358)*$E1358*INDEX(P$179:P$195,$F1358)</f>
        <v/>
      </c>
      <c r="Q1358" s="40">
        <f>INDEX(Q$175:Q$178,$D1358)*$E1358*INDEX(Q$179:Q$195,$F1358)</f>
        <v/>
      </c>
      <c r="R1358" s="40">
        <f>INDEX(R$175:R$178,$D1358)*$E1358*INDEX(R$179:R$195,$F1358)</f>
        <v/>
      </c>
      <c r="S1358" s="40">
        <f>INDEX(S$175:S$178,$D1358)*$E1358*INDEX(S$179:S$195,$F1358)</f>
        <v/>
      </c>
      <c r="T1358" s="40">
        <f>INDEX(T$175:T$178,$D1358)*$E1358*INDEX(T$179:T$195,$F1358)</f>
        <v/>
      </c>
      <c r="U1358" s="40">
        <f>INDEX(U$175:U$178,$D1358)*$E1358*INDEX(U$179:U$195,$F1358)</f>
        <v/>
      </c>
      <c r="V1358" s="40">
        <f>INDEX(V$175:V$178,$D1358)*$E1358*INDEX(V$179:V$195,$F1358)</f>
        <v/>
      </c>
      <c r="W1358" s="40">
        <f>INDEX(W$175:W$178,$D1358)*$E1358*INDEX(W$179:W$195,$F1358)</f>
        <v/>
      </c>
      <c r="X1358" s="40">
        <f>INDEX(X$175:X$178,$D1358)*$E1358*INDEX(X$179:X$195,$F1358)</f>
        <v/>
      </c>
      <c r="Y1358" s="40">
        <f>INDEX(Y$175:Y$178,$D1358)*$E1358*INDEX(Y$179:Y$195,$F1358)</f>
        <v/>
      </c>
      <c r="Z1358" s="40">
        <f>INDEX(Z$175:Z$178,$D1358)*$E1358*INDEX(Z$179:Z$195,$F1358)</f>
        <v/>
      </c>
      <c r="AA1358" s="40">
        <f>INDEX(AA$175:AA$178,$D1358)*$E1358*INDEX(AA$179:AA$195,$F1358)</f>
        <v/>
      </c>
      <c r="AB1358" s="40">
        <f>INDEX(AB$175:AB$178,$D1358)*$E1358*INDEX(AB$179:AB$195,$F1358)</f>
        <v/>
      </c>
      <c r="AC1358" s="40">
        <f>INDEX(AC$175:AC$178,$D1358)*$E1358*INDEX(AC$179:AC$195,$F1358)</f>
        <v/>
      </c>
      <c r="AD1358" s="42">
        <f>SHADOWEFF(INDEX(AD$175:AD$178,$D1358),$E1358,INDEX(AD$179:AD$195,$F1358))</f>
        <v/>
      </c>
      <c r="AE1358" s="25">
        <f>LOWER(Settings!$C$4)&amp;".mit."&amp;$A1358&amp;IF($C1358="","","."&amp;$C1358&amp;"."&amp;$B1358)&amp;IF(INDEX(Variables!$D$5:$D$105,MATCH($A1358,Variables!$A$5:$A$105,0))="","","."&amp;INDEX(Variables!$D$5:$D$105,MATCH($A1358,Variables!$A$5:$A$105,0)))&amp;"."&amp;AE$5</f>
        <v/>
      </c>
      <c r="AF1358" s="41">
        <f>INDEX(AF$175:AF$178,$D1358)*$E1358*INDEX(AF$179:AF$195,$F1358)</f>
        <v/>
      </c>
      <c r="AG1358" s="40">
        <f>INDEX(AG$175:AG$178,$D1358)*$E1358*INDEX(AG$179:AG$195,$F1358)</f>
        <v/>
      </c>
      <c r="AH1358" s="40">
        <f>INDEX(AH$175:AH$178,$D1358)*$E1358*INDEX(AH$179:AH$195,$F1358)</f>
        <v/>
      </c>
      <c r="AI1358" s="40">
        <f>INDEX(AI$175:AI$178,$D1358)*$E1358*INDEX(AI$179:AI$195,$F1358)</f>
        <v/>
      </c>
      <c r="AJ1358" s="40">
        <f>INDEX(AJ$175:AJ$178,$D1358)*$E1358*INDEX(AJ$179:AJ$195,$F1358)</f>
        <v/>
      </c>
      <c r="AK1358" s="40">
        <f>INDEX(AK$175:AK$178,$D1358)*$E1358*INDEX(AK$179:AK$195,$F1358)</f>
        <v/>
      </c>
      <c r="AL1358" s="40">
        <f>INDEX(AL$175:AL$178,$D1358)*$E1358*INDEX(AL$179:AL$195,$F1358)</f>
        <v/>
      </c>
      <c r="AM1358" s="40">
        <f>INDEX(AM$175:AM$178,$D1358)*$E1358*INDEX(AM$179:AM$195,$F1358)</f>
        <v/>
      </c>
      <c r="AN1358" s="40">
        <f>INDEX(AN$175:AN$178,$D1358)*$E1358*INDEX(AN$179:AN$195,$F1358)</f>
        <v/>
      </c>
      <c r="AO1358" s="40">
        <f>INDEX(AO$175:AO$178,$D1358)*$E1358*INDEX(AO$179:AO$195,$F1358)</f>
        <v/>
      </c>
      <c r="AP1358" s="40">
        <f>INDEX(AP$175:AP$178,$D1358)*$E1358*INDEX(AP$179:AP$195,$F1358)</f>
        <v/>
      </c>
      <c r="AQ1358" s="40">
        <f>INDEX(AQ$175:AQ$178,$D1358)*$E1358*INDEX(AQ$179:AQ$195,$F1358)</f>
        <v/>
      </c>
      <c r="AR1358" s="40">
        <f>INDEX(AR$175:AR$178,$D1358)*$E1358*INDEX(AR$179:AR$195,$F1358)</f>
        <v/>
      </c>
      <c r="AS1358" s="40">
        <f>INDEX(AS$175:AS$178,$D1358)*$E1358*INDEX(AS$179:AS$195,$F1358)</f>
        <v/>
      </c>
      <c r="AT1358" s="40">
        <f>INDEX(AT$175:AT$178,$D1358)*$E1358*INDEX(AT$179:AT$195,$F1358)</f>
        <v/>
      </c>
      <c r="AU1358" s="40">
        <f>INDEX(AU$175:AU$178,$D1358)*$E1358*INDEX(AU$179:AU$195,$F1358)</f>
        <v/>
      </c>
      <c r="AV1358" s="40">
        <f>INDEX(AV$175:AV$178,$D1358)*$E1358*INDEX(AV$179:AV$195,$F1358)</f>
        <v/>
      </c>
      <c r="AW1358" s="40">
        <f>INDEX(AW$175:AW$178,$D1358)*$E1358*INDEX(AW$179:AW$195,$F1358)</f>
        <v/>
      </c>
      <c r="AX1358" s="42">
        <f>SHADOWEFF(INDEX(AX$175:AX$178,$D1358),$E1358,INDEX(AX$179:AX$195,$F1358))</f>
        <v/>
      </c>
    </row>
    <row r="1359" hidden="1" outlineLevel="2">
      <c r="A1359" s="5" t="inlineStr">
        <is>
          <t>shp</t>
        </is>
      </c>
      <c r="B1359" s="5" t="inlineStr">
        <is>
          <t>die</t>
        </is>
      </c>
      <c r="C1359" s="5" t="inlineStr">
        <is>
          <t>cem</t>
        </is>
      </c>
      <c r="D1359" s="40">
        <f>INDEX(Inputs!$M$5:$M$132,MATCH($B1359&amp;"|"&amp;$C1359,Inputs!$A$5:$A$132,0))</f>
        <v/>
      </c>
      <c r="E1359" s="40">
        <f>INDEX(Inputs!$T$5:$T$132,MATCH($B1359&amp;"|"&amp;$C1359,Inputs!$A$5:$A$132,0))</f>
        <v/>
      </c>
      <c r="F1359" s="40">
        <f>INDEX(Inputs!$K$5:$K$132,MATCH($B1359&amp;"|"&amp;$C1359,Inputs!$A$5:$A$132,0))</f>
        <v/>
      </c>
      <c r="G1359" s="39" t="n"/>
      <c r="H1359" s="5">
        <f>INDEX(Variables!$B$5:$B$105,MATCH($A1359,Variables!$A$5:$A$105,0))&amp;IF($C1359="",""," | "&amp;INDEX(Mapping!$B$5:$B$26,MATCH($C1359,Mapping!$A$5:$A$26,0))&amp;" | "&amp;INDEX(Mapping!$B$30:$B$41,MATCH($B1359,Mapping!$A$30:$A$41,0)))</f>
        <v/>
      </c>
      <c r="I1359" s="5">
        <f>INDEX(Variables!$C$5:$C$105,MATCH($A1359,Variables!$A$5:$A$105,0))</f>
        <v/>
      </c>
      <c r="J1359" s="5">
        <f>INDEX(Variables!$E$5:$E$105,MATCH($A1359,Variables!$A$5:$A$105,0))</f>
        <v/>
      </c>
      <c r="K1359" s="25">
        <f>LOWER(Settings!$C$4)&amp;".mit."&amp;$A1359&amp;IF($C1359="","","."&amp;$C1359&amp;"."&amp;$B1359)&amp;IF(INDEX(Variables!$D$5:$D$105,MATCH($A1359,Variables!$A$5:$A$105,0))="","","."&amp;INDEX(Variables!$D$5:$D$105,MATCH($A1359,Variables!$A$5:$A$105,0)))&amp;"."&amp;K$5</f>
        <v/>
      </c>
      <c r="L1359" s="41">
        <f>INDEX(L$175:L$178,$D1359)*$E1359*INDEX(L$179:L$195,$F1359)</f>
        <v/>
      </c>
      <c r="M1359" s="40">
        <f>INDEX(M$175:M$178,$D1359)*$E1359*INDEX(M$179:M$195,$F1359)</f>
        <v/>
      </c>
      <c r="N1359" s="40">
        <f>INDEX(N$175:N$178,$D1359)*$E1359*INDEX(N$179:N$195,$F1359)</f>
        <v/>
      </c>
      <c r="O1359" s="40">
        <f>INDEX(O$175:O$178,$D1359)*$E1359*INDEX(O$179:O$195,$F1359)</f>
        <v/>
      </c>
      <c r="P1359" s="40">
        <f>INDEX(P$175:P$178,$D1359)*$E1359*INDEX(P$179:P$195,$F1359)</f>
        <v/>
      </c>
      <c r="Q1359" s="40">
        <f>INDEX(Q$175:Q$178,$D1359)*$E1359*INDEX(Q$179:Q$195,$F1359)</f>
        <v/>
      </c>
      <c r="R1359" s="40">
        <f>INDEX(R$175:R$178,$D1359)*$E1359*INDEX(R$179:R$195,$F1359)</f>
        <v/>
      </c>
      <c r="S1359" s="40">
        <f>INDEX(S$175:S$178,$D1359)*$E1359*INDEX(S$179:S$195,$F1359)</f>
        <v/>
      </c>
      <c r="T1359" s="40">
        <f>INDEX(T$175:T$178,$D1359)*$E1359*INDEX(T$179:T$195,$F1359)</f>
        <v/>
      </c>
      <c r="U1359" s="40">
        <f>INDEX(U$175:U$178,$D1359)*$E1359*INDEX(U$179:U$195,$F1359)</f>
        <v/>
      </c>
      <c r="V1359" s="40">
        <f>INDEX(V$175:V$178,$D1359)*$E1359*INDEX(V$179:V$195,$F1359)</f>
        <v/>
      </c>
      <c r="W1359" s="40">
        <f>INDEX(W$175:W$178,$D1359)*$E1359*INDEX(W$179:W$195,$F1359)</f>
        <v/>
      </c>
      <c r="X1359" s="40">
        <f>INDEX(X$175:X$178,$D1359)*$E1359*INDEX(X$179:X$195,$F1359)</f>
        <v/>
      </c>
      <c r="Y1359" s="40">
        <f>INDEX(Y$175:Y$178,$D1359)*$E1359*INDEX(Y$179:Y$195,$F1359)</f>
        <v/>
      </c>
      <c r="Z1359" s="40">
        <f>INDEX(Z$175:Z$178,$D1359)*$E1359*INDEX(Z$179:Z$195,$F1359)</f>
        <v/>
      </c>
      <c r="AA1359" s="40">
        <f>INDEX(AA$175:AA$178,$D1359)*$E1359*INDEX(AA$179:AA$195,$F1359)</f>
        <v/>
      </c>
      <c r="AB1359" s="40">
        <f>INDEX(AB$175:AB$178,$D1359)*$E1359*INDEX(AB$179:AB$195,$F1359)</f>
        <v/>
      </c>
      <c r="AC1359" s="40">
        <f>INDEX(AC$175:AC$178,$D1359)*$E1359*INDEX(AC$179:AC$195,$F1359)</f>
        <v/>
      </c>
      <c r="AD1359" s="42">
        <f>SHADOWEFF(INDEX(AD$175:AD$178,$D1359),$E1359,INDEX(AD$179:AD$195,$F1359))</f>
        <v/>
      </c>
      <c r="AE1359" s="25">
        <f>LOWER(Settings!$C$4)&amp;".mit."&amp;$A1359&amp;IF($C1359="","","."&amp;$C1359&amp;"."&amp;$B1359)&amp;IF(INDEX(Variables!$D$5:$D$105,MATCH($A1359,Variables!$A$5:$A$105,0))="","","."&amp;INDEX(Variables!$D$5:$D$105,MATCH($A1359,Variables!$A$5:$A$105,0)))&amp;"."&amp;AE$5</f>
        <v/>
      </c>
      <c r="AF1359" s="41">
        <f>INDEX(AF$175:AF$178,$D1359)*$E1359*INDEX(AF$179:AF$195,$F1359)</f>
        <v/>
      </c>
      <c r="AG1359" s="40">
        <f>INDEX(AG$175:AG$178,$D1359)*$E1359*INDEX(AG$179:AG$195,$F1359)</f>
        <v/>
      </c>
      <c r="AH1359" s="40">
        <f>INDEX(AH$175:AH$178,$D1359)*$E1359*INDEX(AH$179:AH$195,$F1359)</f>
        <v/>
      </c>
      <c r="AI1359" s="40">
        <f>INDEX(AI$175:AI$178,$D1359)*$E1359*INDEX(AI$179:AI$195,$F1359)</f>
        <v/>
      </c>
      <c r="AJ1359" s="40">
        <f>INDEX(AJ$175:AJ$178,$D1359)*$E1359*INDEX(AJ$179:AJ$195,$F1359)</f>
        <v/>
      </c>
      <c r="AK1359" s="40">
        <f>INDEX(AK$175:AK$178,$D1359)*$E1359*INDEX(AK$179:AK$195,$F1359)</f>
        <v/>
      </c>
      <c r="AL1359" s="40">
        <f>INDEX(AL$175:AL$178,$D1359)*$E1359*INDEX(AL$179:AL$195,$F1359)</f>
        <v/>
      </c>
      <c r="AM1359" s="40">
        <f>INDEX(AM$175:AM$178,$D1359)*$E1359*INDEX(AM$179:AM$195,$F1359)</f>
        <v/>
      </c>
      <c r="AN1359" s="40">
        <f>INDEX(AN$175:AN$178,$D1359)*$E1359*INDEX(AN$179:AN$195,$F1359)</f>
        <v/>
      </c>
      <c r="AO1359" s="40">
        <f>INDEX(AO$175:AO$178,$D1359)*$E1359*INDEX(AO$179:AO$195,$F1359)</f>
        <v/>
      </c>
      <c r="AP1359" s="40">
        <f>INDEX(AP$175:AP$178,$D1359)*$E1359*INDEX(AP$179:AP$195,$F1359)</f>
        <v/>
      </c>
      <c r="AQ1359" s="40">
        <f>INDEX(AQ$175:AQ$178,$D1359)*$E1359*INDEX(AQ$179:AQ$195,$F1359)</f>
        <v/>
      </c>
      <c r="AR1359" s="40">
        <f>INDEX(AR$175:AR$178,$D1359)*$E1359*INDEX(AR$179:AR$195,$F1359)</f>
        <v/>
      </c>
      <c r="AS1359" s="40">
        <f>INDEX(AS$175:AS$178,$D1359)*$E1359*INDEX(AS$179:AS$195,$F1359)</f>
        <v/>
      </c>
      <c r="AT1359" s="40">
        <f>INDEX(AT$175:AT$178,$D1359)*$E1359*INDEX(AT$179:AT$195,$F1359)</f>
        <v/>
      </c>
      <c r="AU1359" s="40">
        <f>INDEX(AU$175:AU$178,$D1359)*$E1359*INDEX(AU$179:AU$195,$F1359)</f>
        <v/>
      </c>
      <c r="AV1359" s="40">
        <f>INDEX(AV$175:AV$178,$D1359)*$E1359*INDEX(AV$179:AV$195,$F1359)</f>
        <v/>
      </c>
      <c r="AW1359" s="40">
        <f>INDEX(AW$175:AW$178,$D1359)*$E1359*INDEX(AW$179:AW$195,$F1359)</f>
        <v/>
      </c>
      <c r="AX1359" s="42">
        <f>SHADOWEFF(INDEX(AX$175:AX$178,$D1359),$E1359,INDEX(AX$179:AX$195,$F1359))</f>
        <v/>
      </c>
    </row>
    <row r="1360" hidden="1" outlineLevel="2">
      <c r="A1360" s="5" t="inlineStr">
        <is>
          <t>shp</t>
        </is>
      </c>
      <c r="B1360" s="5" t="inlineStr">
        <is>
          <t>lpg</t>
        </is>
      </c>
      <c r="C1360" s="5" t="inlineStr">
        <is>
          <t>cem</t>
        </is>
      </c>
      <c r="D1360" s="40">
        <f>INDEX(Inputs!$M$5:$M$132,MATCH($B1360&amp;"|"&amp;$C1360,Inputs!$A$5:$A$132,0))</f>
        <v/>
      </c>
      <c r="E1360" s="40">
        <f>INDEX(Inputs!$T$5:$T$132,MATCH($B1360&amp;"|"&amp;$C1360,Inputs!$A$5:$A$132,0))</f>
        <v/>
      </c>
      <c r="F1360" s="40">
        <f>INDEX(Inputs!$K$5:$K$132,MATCH($B1360&amp;"|"&amp;$C1360,Inputs!$A$5:$A$132,0))</f>
        <v/>
      </c>
      <c r="G1360" s="39" t="n"/>
      <c r="H1360" s="5">
        <f>INDEX(Variables!$B$5:$B$105,MATCH($A1360,Variables!$A$5:$A$105,0))&amp;IF($C1360="",""," | "&amp;INDEX(Mapping!$B$5:$B$26,MATCH($C1360,Mapping!$A$5:$A$26,0))&amp;" | "&amp;INDEX(Mapping!$B$30:$B$41,MATCH($B1360,Mapping!$A$30:$A$41,0)))</f>
        <v/>
      </c>
      <c r="I1360" s="5">
        <f>INDEX(Variables!$C$5:$C$105,MATCH($A1360,Variables!$A$5:$A$105,0))</f>
        <v/>
      </c>
      <c r="J1360" s="5">
        <f>INDEX(Variables!$E$5:$E$105,MATCH($A1360,Variables!$A$5:$A$105,0))</f>
        <v/>
      </c>
      <c r="K1360" s="25">
        <f>LOWER(Settings!$C$4)&amp;".mit."&amp;$A1360&amp;IF($C1360="","","."&amp;$C1360&amp;"."&amp;$B1360)&amp;IF(INDEX(Variables!$D$5:$D$105,MATCH($A1360,Variables!$A$5:$A$105,0))="","","."&amp;INDEX(Variables!$D$5:$D$105,MATCH($A1360,Variables!$A$5:$A$105,0)))&amp;"."&amp;K$5</f>
        <v/>
      </c>
      <c r="L1360" s="41">
        <f>INDEX(L$175:L$178,$D1360)*$E1360*INDEX(L$179:L$195,$F1360)</f>
        <v/>
      </c>
      <c r="M1360" s="40">
        <f>INDEX(M$175:M$178,$D1360)*$E1360*INDEX(M$179:M$195,$F1360)</f>
        <v/>
      </c>
      <c r="N1360" s="40">
        <f>INDEX(N$175:N$178,$D1360)*$E1360*INDEX(N$179:N$195,$F1360)</f>
        <v/>
      </c>
      <c r="O1360" s="40">
        <f>INDEX(O$175:O$178,$D1360)*$E1360*INDEX(O$179:O$195,$F1360)</f>
        <v/>
      </c>
      <c r="P1360" s="40">
        <f>INDEX(P$175:P$178,$D1360)*$E1360*INDEX(P$179:P$195,$F1360)</f>
        <v/>
      </c>
      <c r="Q1360" s="40">
        <f>INDEX(Q$175:Q$178,$D1360)*$E1360*INDEX(Q$179:Q$195,$F1360)</f>
        <v/>
      </c>
      <c r="R1360" s="40">
        <f>INDEX(R$175:R$178,$D1360)*$E1360*INDEX(R$179:R$195,$F1360)</f>
        <v/>
      </c>
      <c r="S1360" s="40">
        <f>INDEX(S$175:S$178,$D1360)*$E1360*INDEX(S$179:S$195,$F1360)</f>
        <v/>
      </c>
      <c r="T1360" s="40">
        <f>INDEX(T$175:T$178,$D1360)*$E1360*INDEX(T$179:T$195,$F1360)</f>
        <v/>
      </c>
      <c r="U1360" s="40">
        <f>INDEX(U$175:U$178,$D1360)*$E1360*INDEX(U$179:U$195,$F1360)</f>
        <v/>
      </c>
      <c r="V1360" s="40">
        <f>INDEX(V$175:V$178,$D1360)*$E1360*INDEX(V$179:V$195,$F1360)</f>
        <v/>
      </c>
      <c r="W1360" s="40">
        <f>INDEX(W$175:W$178,$D1360)*$E1360*INDEX(W$179:W$195,$F1360)</f>
        <v/>
      </c>
      <c r="X1360" s="40">
        <f>INDEX(X$175:X$178,$D1360)*$E1360*INDEX(X$179:X$195,$F1360)</f>
        <v/>
      </c>
      <c r="Y1360" s="40">
        <f>INDEX(Y$175:Y$178,$D1360)*$E1360*INDEX(Y$179:Y$195,$F1360)</f>
        <v/>
      </c>
      <c r="Z1360" s="40">
        <f>INDEX(Z$175:Z$178,$D1360)*$E1360*INDEX(Z$179:Z$195,$F1360)</f>
        <v/>
      </c>
      <c r="AA1360" s="40">
        <f>INDEX(AA$175:AA$178,$D1360)*$E1360*INDEX(AA$179:AA$195,$F1360)</f>
        <v/>
      </c>
      <c r="AB1360" s="40">
        <f>INDEX(AB$175:AB$178,$D1360)*$E1360*INDEX(AB$179:AB$195,$F1360)</f>
        <v/>
      </c>
      <c r="AC1360" s="40">
        <f>INDEX(AC$175:AC$178,$D1360)*$E1360*INDEX(AC$179:AC$195,$F1360)</f>
        <v/>
      </c>
      <c r="AD1360" s="42">
        <f>SHADOWEFF(INDEX(AD$175:AD$178,$D1360),$E1360,INDEX(AD$179:AD$195,$F1360))</f>
        <v/>
      </c>
      <c r="AE1360" s="25">
        <f>LOWER(Settings!$C$4)&amp;".mit."&amp;$A1360&amp;IF($C1360="","","."&amp;$C1360&amp;"."&amp;$B1360)&amp;IF(INDEX(Variables!$D$5:$D$105,MATCH($A1360,Variables!$A$5:$A$105,0))="","","."&amp;INDEX(Variables!$D$5:$D$105,MATCH($A1360,Variables!$A$5:$A$105,0)))&amp;"."&amp;AE$5</f>
        <v/>
      </c>
      <c r="AF1360" s="41">
        <f>INDEX(AF$175:AF$178,$D1360)*$E1360*INDEX(AF$179:AF$195,$F1360)</f>
        <v/>
      </c>
      <c r="AG1360" s="40">
        <f>INDEX(AG$175:AG$178,$D1360)*$E1360*INDEX(AG$179:AG$195,$F1360)</f>
        <v/>
      </c>
      <c r="AH1360" s="40">
        <f>INDEX(AH$175:AH$178,$D1360)*$E1360*INDEX(AH$179:AH$195,$F1360)</f>
        <v/>
      </c>
      <c r="AI1360" s="40">
        <f>INDEX(AI$175:AI$178,$D1360)*$E1360*INDEX(AI$179:AI$195,$F1360)</f>
        <v/>
      </c>
      <c r="AJ1360" s="40">
        <f>INDEX(AJ$175:AJ$178,$D1360)*$E1360*INDEX(AJ$179:AJ$195,$F1360)</f>
        <v/>
      </c>
      <c r="AK1360" s="40">
        <f>INDEX(AK$175:AK$178,$D1360)*$E1360*INDEX(AK$179:AK$195,$F1360)</f>
        <v/>
      </c>
      <c r="AL1360" s="40">
        <f>INDEX(AL$175:AL$178,$D1360)*$E1360*INDEX(AL$179:AL$195,$F1360)</f>
        <v/>
      </c>
      <c r="AM1360" s="40">
        <f>INDEX(AM$175:AM$178,$D1360)*$E1360*INDEX(AM$179:AM$195,$F1360)</f>
        <v/>
      </c>
      <c r="AN1360" s="40">
        <f>INDEX(AN$175:AN$178,$D1360)*$E1360*INDEX(AN$179:AN$195,$F1360)</f>
        <v/>
      </c>
      <c r="AO1360" s="40">
        <f>INDEX(AO$175:AO$178,$D1360)*$E1360*INDEX(AO$179:AO$195,$F1360)</f>
        <v/>
      </c>
      <c r="AP1360" s="40">
        <f>INDEX(AP$175:AP$178,$D1360)*$E1360*INDEX(AP$179:AP$195,$F1360)</f>
        <v/>
      </c>
      <c r="AQ1360" s="40">
        <f>INDEX(AQ$175:AQ$178,$D1360)*$E1360*INDEX(AQ$179:AQ$195,$F1360)</f>
        <v/>
      </c>
      <c r="AR1360" s="40">
        <f>INDEX(AR$175:AR$178,$D1360)*$E1360*INDEX(AR$179:AR$195,$F1360)</f>
        <v/>
      </c>
      <c r="AS1360" s="40">
        <f>INDEX(AS$175:AS$178,$D1360)*$E1360*INDEX(AS$179:AS$195,$F1360)</f>
        <v/>
      </c>
      <c r="AT1360" s="40">
        <f>INDEX(AT$175:AT$178,$D1360)*$E1360*INDEX(AT$179:AT$195,$F1360)</f>
        <v/>
      </c>
      <c r="AU1360" s="40">
        <f>INDEX(AU$175:AU$178,$D1360)*$E1360*INDEX(AU$179:AU$195,$F1360)</f>
        <v/>
      </c>
      <c r="AV1360" s="40">
        <f>INDEX(AV$175:AV$178,$D1360)*$E1360*INDEX(AV$179:AV$195,$F1360)</f>
        <v/>
      </c>
      <c r="AW1360" s="40">
        <f>INDEX(AW$175:AW$178,$D1360)*$E1360*INDEX(AW$179:AW$195,$F1360)</f>
        <v/>
      </c>
      <c r="AX1360" s="42">
        <f>SHADOWEFF(INDEX(AX$175:AX$178,$D1360),$E1360,INDEX(AX$179:AX$195,$F1360))</f>
        <v/>
      </c>
    </row>
    <row r="1361" hidden="1" outlineLevel="2">
      <c r="A1361" s="5" t="inlineStr">
        <is>
          <t>shp</t>
        </is>
      </c>
      <c r="B1361" s="5" t="inlineStr">
        <is>
          <t>ker</t>
        </is>
      </c>
      <c r="C1361" s="5" t="inlineStr">
        <is>
          <t>cem</t>
        </is>
      </c>
      <c r="D1361" s="40">
        <f>INDEX(Inputs!$M$5:$M$132,MATCH($B1361&amp;"|"&amp;$C1361,Inputs!$A$5:$A$132,0))</f>
        <v/>
      </c>
      <c r="E1361" s="40">
        <f>INDEX(Inputs!$T$5:$T$132,MATCH($B1361&amp;"|"&amp;$C1361,Inputs!$A$5:$A$132,0))</f>
        <v/>
      </c>
      <c r="F1361" s="40">
        <f>INDEX(Inputs!$K$5:$K$132,MATCH($B1361&amp;"|"&amp;$C1361,Inputs!$A$5:$A$132,0))</f>
        <v/>
      </c>
      <c r="G1361" s="39" t="n"/>
      <c r="H1361" s="5">
        <f>INDEX(Variables!$B$5:$B$105,MATCH($A1361,Variables!$A$5:$A$105,0))&amp;IF($C1361="",""," | "&amp;INDEX(Mapping!$B$5:$B$26,MATCH($C1361,Mapping!$A$5:$A$26,0))&amp;" | "&amp;INDEX(Mapping!$B$30:$B$41,MATCH($B1361,Mapping!$A$30:$A$41,0)))</f>
        <v/>
      </c>
      <c r="I1361" s="5">
        <f>INDEX(Variables!$C$5:$C$105,MATCH($A1361,Variables!$A$5:$A$105,0))</f>
        <v/>
      </c>
      <c r="J1361" s="5">
        <f>INDEX(Variables!$E$5:$E$105,MATCH($A1361,Variables!$A$5:$A$105,0))</f>
        <v/>
      </c>
      <c r="K1361" s="25">
        <f>LOWER(Settings!$C$4)&amp;".mit."&amp;$A1361&amp;IF($C1361="","","."&amp;$C1361&amp;"."&amp;$B1361)&amp;IF(INDEX(Variables!$D$5:$D$105,MATCH($A1361,Variables!$A$5:$A$105,0))="","","."&amp;INDEX(Variables!$D$5:$D$105,MATCH($A1361,Variables!$A$5:$A$105,0)))&amp;"."&amp;K$5</f>
        <v/>
      </c>
      <c r="L1361" s="41">
        <f>INDEX(L$175:L$178,$D1361)*$E1361*INDEX(L$179:L$195,$F1361)</f>
        <v/>
      </c>
      <c r="M1361" s="40">
        <f>INDEX(M$175:M$178,$D1361)*$E1361*INDEX(M$179:M$195,$F1361)</f>
        <v/>
      </c>
      <c r="N1361" s="40">
        <f>INDEX(N$175:N$178,$D1361)*$E1361*INDEX(N$179:N$195,$F1361)</f>
        <v/>
      </c>
      <c r="O1361" s="40">
        <f>INDEX(O$175:O$178,$D1361)*$E1361*INDEX(O$179:O$195,$F1361)</f>
        <v/>
      </c>
      <c r="P1361" s="40">
        <f>INDEX(P$175:P$178,$D1361)*$E1361*INDEX(P$179:P$195,$F1361)</f>
        <v/>
      </c>
      <c r="Q1361" s="40">
        <f>INDEX(Q$175:Q$178,$D1361)*$E1361*INDEX(Q$179:Q$195,$F1361)</f>
        <v/>
      </c>
      <c r="R1361" s="40">
        <f>INDEX(R$175:R$178,$D1361)*$E1361*INDEX(R$179:R$195,$F1361)</f>
        <v/>
      </c>
      <c r="S1361" s="40">
        <f>INDEX(S$175:S$178,$D1361)*$E1361*INDEX(S$179:S$195,$F1361)</f>
        <v/>
      </c>
      <c r="T1361" s="40">
        <f>INDEX(T$175:T$178,$D1361)*$E1361*INDEX(T$179:T$195,$F1361)</f>
        <v/>
      </c>
      <c r="U1361" s="40">
        <f>INDEX(U$175:U$178,$D1361)*$E1361*INDEX(U$179:U$195,$F1361)</f>
        <v/>
      </c>
      <c r="V1361" s="40">
        <f>INDEX(V$175:V$178,$D1361)*$E1361*INDEX(V$179:V$195,$F1361)</f>
        <v/>
      </c>
      <c r="W1361" s="40">
        <f>INDEX(W$175:W$178,$D1361)*$E1361*INDEX(W$179:W$195,$F1361)</f>
        <v/>
      </c>
      <c r="X1361" s="40">
        <f>INDEX(X$175:X$178,$D1361)*$E1361*INDEX(X$179:X$195,$F1361)</f>
        <v/>
      </c>
      <c r="Y1361" s="40">
        <f>INDEX(Y$175:Y$178,$D1361)*$E1361*INDEX(Y$179:Y$195,$F1361)</f>
        <v/>
      </c>
      <c r="Z1361" s="40">
        <f>INDEX(Z$175:Z$178,$D1361)*$E1361*INDEX(Z$179:Z$195,$F1361)</f>
        <v/>
      </c>
      <c r="AA1361" s="40">
        <f>INDEX(AA$175:AA$178,$D1361)*$E1361*INDEX(AA$179:AA$195,$F1361)</f>
        <v/>
      </c>
      <c r="AB1361" s="40">
        <f>INDEX(AB$175:AB$178,$D1361)*$E1361*INDEX(AB$179:AB$195,$F1361)</f>
        <v/>
      </c>
      <c r="AC1361" s="40">
        <f>INDEX(AC$175:AC$178,$D1361)*$E1361*INDEX(AC$179:AC$195,$F1361)</f>
        <v/>
      </c>
      <c r="AD1361" s="42">
        <f>SHADOWEFF(INDEX(AD$175:AD$178,$D1361),$E1361,INDEX(AD$179:AD$195,$F1361))</f>
        <v/>
      </c>
      <c r="AE1361" s="25">
        <f>LOWER(Settings!$C$4)&amp;".mit."&amp;$A1361&amp;IF($C1361="","","."&amp;$C1361&amp;"."&amp;$B1361)&amp;IF(INDEX(Variables!$D$5:$D$105,MATCH($A1361,Variables!$A$5:$A$105,0))="","","."&amp;INDEX(Variables!$D$5:$D$105,MATCH($A1361,Variables!$A$5:$A$105,0)))&amp;"."&amp;AE$5</f>
        <v/>
      </c>
      <c r="AF1361" s="41">
        <f>INDEX(AF$175:AF$178,$D1361)*$E1361*INDEX(AF$179:AF$195,$F1361)</f>
        <v/>
      </c>
      <c r="AG1361" s="40">
        <f>INDEX(AG$175:AG$178,$D1361)*$E1361*INDEX(AG$179:AG$195,$F1361)</f>
        <v/>
      </c>
      <c r="AH1361" s="40">
        <f>INDEX(AH$175:AH$178,$D1361)*$E1361*INDEX(AH$179:AH$195,$F1361)</f>
        <v/>
      </c>
      <c r="AI1361" s="40">
        <f>INDEX(AI$175:AI$178,$D1361)*$E1361*INDEX(AI$179:AI$195,$F1361)</f>
        <v/>
      </c>
      <c r="AJ1361" s="40">
        <f>INDEX(AJ$175:AJ$178,$D1361)*$E1361*INDEX(AJ$179:AJ$195,$F1361)</f>
        <v/>
      </c>
      <c r="AK1361" s="40">
        <f>INDEX(AK$175:AK$178,$D1361)*$E1361*INDEX(AK$179:AK$195,$F1361)</f>
        <v/>
      </c>
      <c r="AL1361" s="40">
        <f>INDEX(AL$175:AL$178,$D1361)*$E1361*INDEX(AL$179:AL$195,$F1361)</f>
        <v/>
      </c>
      <c r="AM1361" s="40">
        <f>INDEX(AM$175:AM$178,$D1361)*$E1361*INDEX(AM$179:AM$195,$F1361)</f>
        <v/>
      </c>
      <c r="AN1361" s="40">
        <f>INDEX(AN$175:AN$178,$D1361)*$E1361*INDEX(AN$179:AN$195,$F1361)</f>
        <v/>
      </c>
      <c r="AO1361" s="40">
        <f>INDEX(AO$175:AO$178,$D1361)*$E1361*INDEX(AO$179:AO$195,$F1361)</f>
        <v/>
      </c>
      <c r="AP1361" s="40">
        <f>INDEX(AP$175:AP$178,$D1361)*$E1361*INDEX(AP$179:AP$195,$F1361)</f>
        <v/>
      </c>
      <c r="AQ1361" s="40">
        <f>INDEX(AQ$175:AQ$178,$D1361)*$E1361*INDEX(AQ$179:AQ$195,$F1361)</f>
        <v/>
      </c>
      <c r="AR1361" s="40">
        <f>INDEX(AR$175:AR$178,$D1361)*$E1361*INDEX(AR$179:AR$195,$F1361)</f>
        <v/>
      </c>
      <c r="AS1361" s="40">
        <f>INDEX(AS$175:AS$178,$D1361)*$E1361*INDEX(AS$179:AS$195,$F1361)</f>
        <v/>
      </c>
      <c r="AT1361" s="40">
        <f>INDEX(AT$175:AT$178,$D1361)*$E1361*INDEX(AT$179:AT$195,$F1361)</f>
        <v/>
      </c>
      <c r="AU1361" s="40">
        <f>INDEX(AU$175:AU$178,$D1361)*$E1361*INDEX(AU$179:AU$195,$F1361)</f>
        <v/>
      </c>
      <c r="AV1361" s="40">
        <f>INDEX(AV$175:AV$178,$D1361)*$E1361*INDEX(AV$179:AV$195,$F1361)</f>
        <v/>
      </c>
      <c r="AW1361" s="40">
        <f>INDEX(AW$175:AW$178,$D1361)*$E1361*INDEX(AW$179:AW$195,$F1361)</f>
        <v/>
      </c>
      <c r="AX1361" s="42">
        <f>SHADOWEFF(INDEX(AX$175:AX$178,$D1361),$E1361,INDEX(AX$179:AX$195,$F1361))</f>
        <v/>
      </c>
    </row>
    <row r="1362" hidden="1" outlineLevel="2">
      <c r="A1362" s="5" t="inlineStr">
        <is>
          <t>shp</t>
        </is>
      </c>
      <c r="B1362" s="5" t="inlineStr">
        <is>
          <t>oop</t>
        </is>
      </c>
      <c r="C1362" s="5" t="inlineStr">
        <is>
          <t>cem</t>
        </is>
      </c>
      <c r="D1362" s="40">
        <f>INDEX(Inputs!$M$5:$M$132,MATCH($B1362&amp;"|"&amp;$C1362,Inputs!$A$5:$A$132,0))</f>
        <v/>
      </c>
      <c r="E1362" s="40">
        <f>INDEX(Inputs!$T$5:$T$132,MATCH($B1362&amp;"|"&amp;$C1362,Inputs!$A$5:$A$132,0))</f>
        <v/>
      </c>
      <c r="F1362" s="40">
        <f>INDEX(Inputs!$K$5:$K$132,MATCH($B1362&amp;"|"&amp;$C1362,Inputs!$A$5:$A$132,0))</f>
        <v/>
      </c>
      <c r="G1362" s="39" t="n"/>
      <c r="H1362" s="5">
        <f>INDEX(Variables!$B$5:$B$105,MATCH($A1362,Variables!$A$5:$A$105,0))&amp;IF($C1362="",""," | "&amp;INDEX(Mapping!$B$5:$B$26,MATCH($C1362,Mapping!$A$5:$A$26,0))&amp;" | "&amp;INDEX(Mapping!$B$30:$B$41,MATCH($B1362,Mapping!$A$30:$A$41,0)))</f>
        <v/>
      </c>
      <c r="I1362" s="5">
        <f>INDEX(Variables!$C$5:$C$105,MATCH($A1362,Variables!$A$5:$A$105,0))</f>
        <v/>
      </c>
      <c r="J1362" s="5">
        <f>INDEX(Variables!$E$5:$E$105,MATCH($A1362,Variables!$A$5:$A$105,0))</f>
        <v/>
      </c>
      <c r="K1362" s="25">
        <f>LOWER(Settings!$C$4)&amp;".mit."&amp;$A1362&amp;IF($C1362="","","."&amp;$C1362&amp;"."&amp;$B1362)&amp;IF(INDEX(Variables!$D$5:$D$105,MATCH($A1362,Variables!$A$5:$A$105,0))="","","."&amp;INDEX(Variables!$D$5:$D$105,MATCH($A1362,Variables!$A$5:$A$105,0)))&amp;"."&amp;K$5</f>
        <v/>
      </c>
      <c r="L1362" s="41">
        <f>INDEX(L$175:L$178,$D1362)*$E1362*INDEX(L$179:L$195,$F1362)</f>
        <v/>
      </c>
      <c r="M1362" s="40">
        <f>INDEX(M$175:M$178,$D1362)*$E1362*INDEX(M$179:M$195,$F1362)</f>
        <v/>
      </c>
      <c r="N1362" s="40">
        <f>INDEX(N$175:N$178,$D1362)*$E1362*INDEX(N$179:N$195,$F1362)</f>
        <v/>
      </c>
      <c r="O1362" s="40">
        <f>INDEX(O$175:O$178,$D1362)*$E1362*INDEX(O$179:O$195,$F1362)</f>
        <v/>
      </c>
      <c r="P1362" s="40">
        <f>INDEX(P$175:P$178,$D1362)*$E1362*INDEX(P$179:P$195,$F1362)</f>
        <v/>
      </c>
      <c r="Q1362" s="40">
        <f>INDEX(Q$175:Q$178,$D1362)*$E1362*INDEX(Q$179:Q$195,$F1362)</f>
        <v/>
      </c>
      <c r="R1362" s="40">
        <f>INDEX(R$175:R$178,$D1362)*$E1362*INDEX(R$179:R$195,$F1362)</f>
        <v/>
      </c>
      <c r="S1362" s="40">
        <f>INDEX(S$175:S$178,$D1362)*$E1362*INDEX(S$179:S$195,$F1362)</f>
        <v/>
      </c>
      <c r="T1362" s="40">
        <f>INDEX(T$175:T$178,$D1362)*$E1362*INDEX(T$179:T$195,$F1362)</f>
        <v/>
      </c>
      <c r="U1362" s="40">
        <f>INDEX(U$175:U$178,$D1362)*$E1362*INDEX(U$179:U$195,$F1362)</f>
        <v/>
      </c>
      <c r="V1362" s="40">
        <f>INDEX(V$175:V$178,$D1362)*$E1362*INDEX(V$179:V$195,$F1362)</f>
        <v/>
      </c>
      <c r="W1362" s="40">
        <f>INDEX(W$175:W$178,$D1362)*$E1362*INDEX(W$179:W$195,$F1362)</f>
        <v/>
      </c>
      <c r="X1362" s="40">
        <f>INDEX(X$175:X$178,$D1362)*$E1362*INDEX(X$179:X$195,$F1362)</f>
        <v/>
      </c>
      <c r="Y1362" s="40">
        <f>INDEX(Y$175:Y$178,$D1362)*$E1362*INDEX(Y$179:Y$195,$F1362)</f>
        <v/>
      </c>
      <c r="Z1362" s="40">
        <f>INDEX(Z$175:Z$178,$D1362)*$E1362*INDEX(Z$179:Z$195,$F1362)</f>
        <v/>
      </c>
      <c r="AA1362" s="40">
        <f>INDEX(AA$175:AA$178,$D1362)*$E1362*INDEX(AA$179:AA$195,$F1362)</f>
        <v/>
      </c>
      <c r="AB1362" s="40">
        <f>INDEX(AB$175:AB$178,$D1362)*$E1362*INDEX(AB$179:AB$195,$F1362)</f>
        <v/>
      </c>
      <c r="AC1362" s="40">
        <f>INDEX(AC$175:AC$178,$D1362)*$E1362*INDEX(AC$179:AC$195,$F1362)</f>
        <v/>
      </c>
      <c r="AD1362" s="42">
        <f>SHADOWEFF(INDEX(AD$175:AD$178,$D1362),$E1362,INDEX(AD$179:AD$195,$F1362))</f>
        <v/>
      </c>
      <c r="AE1362" s="25">
        <f>LOWER(Settings!$C$4)&amp;".mit."&amp;$A1362&amp;IF($C1362="","","."&amp;$C1362&amp;"."&amp;$B1362)&amp;IF(INDEX(Variables!$D$5:$D$105,MATCH($A1362,Variables!$A$5:$A$105,0))="","","."&amp;INDEX(Variables!$D$5:$D$105,MATCH($A1362,Variables!$A$5:$A$105,0)))&amp;"."&amp;AE$5</f>
        <v/>
      </c>
      <c r="AF1362" s="41">
        <f>INDEX(AF$175:AF$178,$D1362)*$E1362*INDEX(AF$179:AF$195,$F1362)</f>
        <v/>
      </c>
      <c r="AG1362" s="40">
        <f>INDEX(AG$175:AG$178,$D1362)*$E1362*INDEX(AG$179:AG$195,$F1362)</f>
        <v/>
      </c>
      <c r="AH1362" s="40">
        <f>INDEX(AH$175:AH$178,$D1362)*$E1362*INDEX(AH$179:AH$195,$F1362)</f>
        <v/>
      </c>
      <c r="AI1362" s="40">
        <f>INDEX(AI$175:AI$178,$D1362)*$E1362*INDEX(AI$179:AI$195,$F1362)</f>
        <v/>
      </c>
      <c r="AJ1362" s="40">
        <f>INDEX(AJ$175:AJ$178,$D1362)*$E1362*INDEX(AJ$179:AJ$195,$F1362)</f>
        <v/>
      </c>
      <c r="AK1362" s="40">
        <f>INDEX(AK$175:AK$178,$D1362)*$E1362*INDEX(AK$179:AK$195,$F1362)</f>
        <v/>
      </c>
      <c r="AL1362" s="40">
        <f>INDEX(AL$175:AL$178,$D1362)*$E1362*INDEX(AL$179:AL$195,$F1362)</f>
        <v/>
      </c>
      <c r="AM1362" s="40">
        <f>INDEX(AM$175:AM$178,$D1362)*$E1362*INDEX(AM$179:AM$195,$F1362)</f>
        <v/>
      </c>
      <c r="AN1362" s="40">
        <f>INDEX(AN$175:AN$178,$D1362)*$E1362*INDEX(AN$179:AN$195,$F1362)</f>
        <v/>
      </c>
      <c r="AO1362" s="40">
        <f>INDEX(AO$175:AO$178,$D1362)*$E1362*INDEX(AO$179:AO$195,$F1362)</f>
        <v/>
      </c>
      <c r="AP1362" s="40">
        <f>INDEX(AP$175:AP$178,$D1362)*$E1362*INDEX(AP$179:AP$195,$F1362)</f>
        <v/>
      </c>
      <c r="AQ1362" s="40">
        <f>INDEX(AQ$175:AQ$178,$D1362)*$E1362*INDEX(AQ$179:AQ$195,$F1362)</f>
        <v/>
      </c>
      <c r="AR1362" s="40">
        <f>INDEX(AR$175:AR$178,$D1362)*$E1362*INDEX(AR$179:AR$195,$F1362)</f>
        <v/>
      </c>
      <c r="AS1362" s="40">
        <f>INDEX(AS$175:AS$178,$D1362)*$E1362*INDEX(AS$179:AS$195,$F1362)</f>
        <v/>
      </c>
      <c r="AT1362" s="40">
        <f>INDEX(AT$175:AT$178,$D1362)*$E1362*INDEX(AT$179:AT$195,$F1362)</f>
        <v/>
      </c>
      <c r="AU1362" s="40">
        <f>INDEX(AU$175:AU$178,$D1362)*$E1362*INDEX(AU$179:AU$195,$F1362)</f>
        <v/>
      </c>
      <c r="AV1362" s="40">
        <f>INDEX(AV$175:AV$178,$D1362)*$E1362*INDEX(AV$179:AV$195,$F1362)</f>
        <v/>
      </c>
      <c r="AW1362" s="40">
        <f>INDEX(AW$175:AW$178,$D1362)*$E1362*INDEX(AW$179:AW$195,$F1362)</f>
        <v/>
      </c>
      <c r="AX1362" s="42">
        <f>SHADOWEFF(INDEX(AX$175:AX$178,$D1362),$E1362,INDEX(AX$179:AX$195,$F1362))</f>
        <v/>
      </c>
    </row>
    <row r="1363" hidden="1" outlineLevel="2">
      <c r="A1363" s="5" t="inlineStr">
        <is>
          <t>shp</t>
        </is>
      </c>
      <c r="B1363" s="5" t="inlineStr">
        <is>
          <t>bio</t>
        </is>
      </c>
      <c r="C1363" s="5" t="inlineStr">
        <is>
          <t>cem</t>
        </is>
      </c>
      <c r="D1363" s="40">
        <f>INDEX(Inputs!$M$5:$M$132,MATCH($B1363&amp;"|"&amp;$C1363,Inputs!$A$5:$A$132,0))</f>
        <v/>
      </c>
      <c r="E1363" s="40">
        <f>INDEX(Inputs!$T$5:$T$132,MATCH($B1363&amp;"|"&amp;$C1363,Inputs!$A$5:$A$132,0))</f>
        <v/>
      </c>
      <c r="F1363" s="40">
        <f>INDEX(Inputs!$K$5:$K$132,MATCH($B1363&amp;"|"&amp;$C1363,Inputs!$A$5:$A$132,0))</f>
        <v/>
      </c>
      <c r="G1363" s="39" t="n"/>
      <c r="H1363" s="5">
        <f>INDEX(Variables!$B$5:$B$105,MATCH($A1363,Variables!$A$5:$A$105,0))&amp;IF($C1363="",""," | "&amp;INDEX(Mapping!$B$5:$B$26,MATCH($C1363,Mapping!$A$5:$A$26,0))&amp;" | "&amp;INDEX(Mapping!$B$30:$B$41,MATCH($B1363,Mapping!$A$30:$A$41,0)))</f>
        <v/>
      </c>
      <c r="I1363" s="5">
        <f>INDEX(Variables!$C$5:$C$105,MATCH($A1363,Variables!$A$5:$A$105,0))</f>
        <v/>
      </c>
      <c r="J1363" s="5">
        <f>INDEX(Variables!$E$5:$E$105,MATCH($A1363,Variables!$A$5:$A$105,0))</f>
        <v/>
      </c>
      <c r="K1363" s="25">
        <f>LOWER(Settings!$C$4)&amp;".mit."&amp;$A1363&amp;IF($C1363="","","."&amp;$C1363&amp;"."&amp;$B1363)&amp;IF(INDEX(Variables!$D$5:$D$105,MATCH($A1363,Variables!$A$5:$A$105,0))="","","."&amp;INDEX(Variables!$D$5:$D$105,MATCH($A1363,Variables!$A$5:$A$105,0)))&amp;"."&amp;K$5</f>
        <v/>
      </c>
      <c r="L1363" s="41">
        <f>INDEX(L$175:L$178,$D1363)*$E1363*INDEX(L$179:L$195,$F1363)</f>
        <v/>
      </c>
      <c r="M1363" s="40">
        <f>INDEX(M$175:M$178,$D1363)*$E1363*INDEX(M$179:M$195,$F1363)</f>
        <v/>
      </c>
      <c r="N1363" s="40">
        <f>INDEX(N$175:N$178,$D1363)*$E1363*INDEX(N$179:N$195,$F1363)</f>
        <v/>
      </c>
      <c r="O1363" s="40">
        <f>INDEX(O$175:O$178,$D1363)*$E1363*INDEX(O$179:O$195,$F1363)</f>
        <v/>
      </c>
      <c r="P1363" s="40">
        <f>INDEX(P$175:P$178,$D1363)*$E1363*INDEX(P$179:P$195,$F1363)</f>
        <v/>
      </c>
      <c r="Q1363" s="40">
        <f>INDEX(Q$175:Q$178,$D1363)*$E1363*INDEX(Q$179:Q$195,$F1363)</f>
        <v/>
      </c>
      <c r="R1363" s="40">
        <f>INDEX(R$175:R$178,$D1363)*$E1363*INDEX(R$179:R$195,$F1363)</f>
        <v/>
      </c>
      <c r="S1363" s="40">
        <f>INDEX(S$175:S$178,$D1363)*$E1363*INDEX(S$179:S$195,$F1363)</f>
        <v/>
      </c>
      <c r="T1363" s="40">
        <f>INDEX(T$175:T$178,$D1363)*$E1363*INDEX(T$179:T$195,$F1363)</f>
        <v/>
      </c>
      <c r="U1363" s="40">
        <f>INDEX(U$175:U$178,$D1363)*$E1363*INDEX(U$179:U$195,$F1363)</f>
        <v/>
      </c>
      <c r="V1363" s="40">
        <f>INDEX(V$175:V$178,$D1363)*$E1363*INDEX(V$179:V$195,$F1363)</f>
        <v/>
      </c>
      <c r="W1363" s="40">
        <f>INDEX(W$175:W$178,$D1363)*$E1363*INDEX(W$179:W$195,$F1363)</f>
        <v/>
      </c>
      <c r="X1363" s="40">
        <f>INDEX(X$175:X$178,$D1363)*$E1363*INDEX(X$179:X$195,$F1363)</f>
        <v/>
      </c>
      <c r="Y1363" s="40">
        <f>INDEX(Y$175:Y$178,$D1363)*$E1363*INDEX(Y$179:Y$195,$F1363)</f>
        <v/>
      </c>
      <c r="Z1363" s="40">
        <f>INDEX(Z$175:Z$178,$D1363)*$E1363*INDEX(Z$179:Z$195,$F1363)</f>
        <v/>
      </c>
      <c r="AA1363" s="40">
        <f>INDEX(AA$175:AA$178,$D1363)*$E1363*INDEX(AA$179:AA$195,$F1363)</f>
        <v/>
      </c>
      <c r="AB1363" s="40">
        <f>INDEX(AB$175:AB$178,$D1363)*$E1363*INDEX(AB$179:AB$195,$F1363)</f>
        <v/>
      </c>
      <c r="AC1363" s="40">
        <f>INDEX(AC$175:AC$178,$D1363)*$E1363*INDEX(AC$179:AC$195,$F1363)</f>
        <v/>
      </c>
      <c r="AD1363" s="42">
        <f>SHADOWEFF(INDEX(AD$175:AD$178,$D1363),$E1363,INDEX(AD$179:AD$195,$F1363))</f>
        <v/>
      </c>
      <c r="AE1363" s="25">
        <f>LOWER(Settings!$C$4)&amp;".mit."&amp;$A1363&amp;IF($C1363="","","."&amp;$C1363&amp;"."&amp;$B1363)&amp;IF(INDEX(Variables!$D$5:$D$105,MATCH($A1363,Variables!$A$5:$A$105,0))="","","."&amp;INDEX(Variables!$D$5:$D$105,MATCH($A1363,Variables!$A$5:$A$105,0)))&amp;"."&amp;AE$5</f>
        <v/>
      </c>
      <c r="AF1363" s="41">
        <f>INDEX(AF$175:AF$178,$D1363)*$E1363*INDEX(AF$179:AF$195,$F1363)</f>
        <v/>
      </c>
      <c r="AG1363" s="40">
        <f>INDEX(AG$175:AG$178,$D1363)*$E1363*INDEX(AG$179:AG$195,$F1363)</f>
        <v/>
      </c>
      <c r="AH1363" s="40">
        <f>INDEX(AH$175:AH$178,$D1363)*$E1363*INDEX(AH$179:AH$195,$F1363)</f>
        <v/>
      </c>
      <c r="AI1363" s="40">
        <f>INDEX(AI$175:AI$178,$D1363)*$E1363*INDEX(AI$179:AI$195,$F1363)</f>
        <v/>
      </c>
      <c r="AJ1363" s="40">
        <f>INDEX(AJ$175:AJ$178,$D1363)*$E1363*INDEX(AJ$179:AJ$195,$F1363)</f>
        <v/>
      </c>
      <c r="AK1363" s="40">
        <f>INDEX(AK$175:AK$178,$D1363)*$E1363*INDEX(AK$179:AK$195,$F1363)</f>
        <v/>
      </c>
      <c r="AL1363" s="40">
        <f>INDEX(AL$175:AL$178,$D1363)*$E1363*INDEX(AL$179:AL$195,$F1363)</f>
        <v/>
      </c>
      <c r="AM1363" s="40">
        <f>INDEX(AM$175:AM$178,$D1363)*$E1363*INDEX(AM$179:AM$195,$F1363)</f>
        <v/>
      </c>
      <c r="AN1363" s="40">
        <f>INDEX(AN$175:AN$178,$D1363)*$E1363*INDEX(AN$179:AN$195,$F1363)</f>
        <v/>
      </c>
      <c r="AO1363" s="40">
        <f>INDEX(AO$175:AO$178,$D1363)*$E1363*INDEX(AO$179:AO$195,$F1363)</f>
        <v/>
      </c>
      <c r="AP1363" s="40">
        <f>INDEX(AP$175:AP$178,$D1363)*$E1363*INDEX(AP$179:AP$195,$F1363)</f>
        <v/>
      </c>
      <c r="AQ1363" s="40">
        <f>INDEX(AQ$175:AQ$178,$D1363)*$E1363*INDEX(AQ$179:AQ$195,$F1363)</f>
        <v/>
      </c>
      <c r="AR1363" s="40">
        <f>INDEX(AR$175:AR$178,$D1363)*$E1363*INDEX(AR$179:AR$195,$F1363)</f>
        <v/>
      </c>
      <c r="AS1363" s="40">
        <f>INDEX(AS$175:AS$178,$D1363)*$E1363*INDEX(AS$179:AS$195,$F1363)</f>
        <v/>
      </c>
      <c r="AT1363" s="40">
        <f>INDEX(AT$175:AT$178,$D1363)*$E1363*INDEX(AT$179:AT$195,$F1363)</f>
        <v/>
      </c>
      <c r="AU1363" s="40">
        <f>INDEX(AU$175:AU$178,$D1363)*$E1363*INDEX(AU$179:AU$195,$F1363)</f>
        <v/>
      </c>
      <c r="AV1363" s="40">
        <f>INDEX(AV$175:AV$178,$D1363)*$E1363*INDEX(AV$179:AV$195,$F1363)</f>
        <v/>
      </c>
      <c r="AW1363" s="40">
        <f>INDEX(AW$175:AW$178,$D1363)*$E1363*INDEX(AW$179:AW$195,$F1363)</f>
        <v/>
      </c>
      <c r="AX1363" s="42">
        <f>SHADOWEFF(INDEX(AX$175:AX$178,$D1363),$E1363,INDEX(AX$179:AX$195,$F1363))</f>
        <v/>
      </c>
    </row>
    <row r="1364" hidden="1" outlineLevel="2"/>
    <row r="1365" hidden="1" outlineLevel="2">
      <c r="A1365" s="5" t="inlineStr">
        <is>
          <t>ener</t>
        </is>
      </c>
      <c r="B1365" s="5" t="inlineStr">
        <is>
          <t>coa</t>
        </is>
      </c>
      <c r="C1365" s="5" t="inlineStr">
        <is>
          <t>cem</t>
        </is>
      </c>
      <c r="D1365" s="40">
        <f>INDEX(Inputs!$N$5:$N$132,MATCH($B1365&amp;"|"&amp;$C1365,Inputs!$A$5:$A$132,0))</f>
        <v/>
      </c>
      <c r="E1365" s="40">
        <f>INDEX(Inputs!$O$5:$O$132,MATCH($B1365&amp;"|"&amp;$C1365,Inputs!$A$5:$A$132,0))</f>
        <v/>
      </c>
      <c r="F1365" s="40">
        <f>INDEX(Inputs!$P$5:$P$132,MATCH($B1365&amp;"|"&amp;$C1365,Inputs!$A$5:$A$132,0))</f>
        <v/>
      </c>
      <c r="G1365" s="40">
        <f>INDEX(Inputs!$Q$5:$Q$132,MATCH($B1365&amp;"|"&amp;$C1365,Inputs!$A$5:$A$132,0))</f>
        <v/>
      </c>
      <c r="H1365" s="5">
        <f>INDEX(Variables!$B$5:$B$105,MATCH($A1365,Variables!$A$5:$A$105,0))&amp;IF($C1365="",""," | "&amp;INDEX(Mapping!$B$5:$B$26,MATCH($C1365,Mapping!$A$5:$A$26,0))&amp;" | "&amp;INDEX(Mapping!$B$30:$B$41,MATCH($B1365,Mapping!$A$30:$A$41,0)))</f>
        <v/>
      </c>
      <c r="I1365" s="5">
        <f>INDEX(Variables!$C$5:$C$105,MATCH($A1365,Variables!$A$5:$A$105,0))</f>
        <v/>
      </c>
      <c r="J1365" s="5">
        <f>INDEX(Variables!$E$5:$E$105,MATCH($A1365,Variables!$A$5:$A$105,0))</f>
        <v/>
      </c>
      <c r="K1365" s="25">
        <f>LOWER(Settings!$C$4)&amp;".mit."&amp;$A1365&amp;IF($C1365="","","."&amp;$C1365&amp;"."&amp;$B1365)&amp;IF(INDEX(Variables!$D$5:$D$105,MATCH($A1365,Variables!$A$5:$A$105,0))="","","."&amp;INDEX(Variables!$D$5:$D$105,MATCH($A1365,Variables!$A$5:$A$105,0)))&amp;"."&amp;K$5</f>
        <v/>
      </c>
      <c r="L1365" s="46">
        <f>INDEX(Inputs!$U$5:$U$132,MATCH($B1365&amp;"|"&amp;$C1365,Inputs!$A$5:$A$132,0))</f>
        <v/>
      </c>
      <c r="M1365" s="47">
        <f>L1365*(1/(1+$G1365))^(1+$E1365)*(1+M$7)^$D1365*(M1347/L1347)^$E1365*((M1347+M1356)/(L1347+L1356))^($F1365*(1+$E1365))</f>
        <v/>
      </c>
      <c r="N1365" s="47">
        <f>M1365*(1/(1+$G1365))^(1+$E1365)*(1+N$7)^$D1365*(N1347/M1347)^$E1365*((N1347+N1356)/(M1347+M1356))^($F1365*(1+$E1365))</f>
        <v/>
      </c>
      <c r="O1365" s="47">
        <f>N1365*(1/(1+$G1365))^(1+$E1365)*(1+O$7)^$D1365*(O1347/N1347)^$E1365*((O1347+O1356)/(N1347+N1356))^($F1365*(1+$E1365))</f>
        <v/>
      </c>
      <c r="P1365" s="47">
        <f>O1365*(1/(1+$G1365))^(1+$E1365)*(1+P$7)^$D1365*(P1347/O1347)^$E1365*((P1347+P1356)/(O1347+O1356))^($F1365*(1+$E1365))</f>
        <v/>
      </c>
      <c r="Q1365" s="47">
        <f>P1365*(1/(1+$G1365))^(1+$E1365)*(1+Q$7)^$D1365*(Q1347/P1347)^$E1365*((Q1347+Q1356)/(P1347+P1356))^($F1365*(1+$E1365))</f>
        <v/>
      </c>
      <c r="R1365" s="47">
        <f>Q1365*(1/(1+$G1365))^(1+$E1365)*(1+R$7)^$D1365*(R1347/Q1347)^$E1365*((R1347+R1356)/(Q1347+Q1356))^($F1365*(1+$E1365))</f>
        <v/>
      </c>
      <c r="S1365" s="47">
        <f>R1365*(1/(1+$G1365))^(1+$E1365)*(1+S$7)^$D1365*(S1347/R1347)^$E1365*((S1347+S1356)/(R1347+R1356))^($F1365*(1+$E1365))</f>
        <v/>
      </c>
      <c r="T1365" s="47">
        <f>S1365*(1/(1+$G1365))^(1+$E1365)*(1+T$7)^$D1365*(T1347/S1347)^$E1365*((T1347+T1356)/(S1347+S1356))^($F1365*(1+$E1365))</f>
        <v/>
      </c>
      <c r="U1365" s="47">
        <f>T1365*(1/(1+$G1365))^(1+$E1365)*(1+U$7)^$D1365*(U1347/T1347)^$E1365*((U1347+U1356)/(T1347+T1356))^($F1365*(1+$E1365))</f>
        <v/>
      </c>
      <c r="V1365" s="47">
        <f>U1365*(1/(1+$G1365))^(1+$E1365)*(1+V$7)^$D1365*(V1347/U1347)^$E1365*((V1347+V1356)/(U1347+U1356))^($F1365*(1+$E1365))</f>
        <v/>
      </c>
      <c r="W1365" s="47">
        <f>V1365*(1/(1+$G1365))^(1+$E1365)*(1+W$7)^$D1365*(W1347/V1347)^$E1365*((W1347+W1356)/(V1347+V1356))^($F1365*(1+$E1365))</f>
        <v/>
      </c>
      <c r="X1365" s="47">
        <f>W1365*(1/(1+$G1365))^(1+$E1365)*(1+X$7)^$D1365*(X1347/W1347)^$E1365*((X1347+X1356)/(W1347+W1356))^($F1365*(1+$E1365))</f>
        <v/>
      </c>
      <c r="Y1365" s="47">
        <f>X1365*(1/(1+$G1365))^(1+$E1365)*(1+Y$7)^$D1365*(Y1347/X1347)^$E1365*((Y1347+Y1356)/(X1347+X1356))^($F1365*(1+$E1365))</f>
        <v/>
      </c>
      <c r="Z1365" s="47">
        <f>Y1365*(1/(1+$G1365))^(1+$E1365)*(1+Z$7)^$D1365*(Z1347/Y1347)^$E1365*((Z1347+Z1356)/(Y1347+Y1356))^($F1365*(1+$E1365))</f>
        <v/>
      </c>
      <c r="AA1365" s="47">
        <f>Z1365*(1/(1+$G1365))^(1+$E1365)*(1+AA$7)^$D1365*(AA1347/Z1347)^$E1365*((AA1347+AA1356)/(Z1347+Z1356))^($F1365*(1+$E1365))</f>
        <v/>
      </c>
      <c r="AB1365" s="47">
        <f>AA1365*(1/(1+$G1365))^(1+$E1365)*(1+AB$7)^$D1365*(AB1347/AA1347)^$E1365*((AB1347+AB1356)/(AA1347+AA1356))^($F1365*(1+$E1365))</f>
        <v/>
      </c>
      <c r="AC1365" s="47">
        <f>AB1365*(1/(1+$G1365))^(1+$E1365)*(1+AC$7)^$D1365*(AC1347/AB1347)^$E1365*((AC1347+AC1356)/(AB1347+AB1356))^($F1365*(1+$E1365))</f>
        <v/>
      </c>
      <c r="AD1365" s="48">
        <f>FUELUSE(AC1365,AD1347,AC1347,AD1356,AC1356,AD$7,$D1365,$E1365,$F1365,$G1365)</f>
        <v/>
      </c>
      <c r="AE1365" s="25">
        <f>LOWER(Settings!$C$4)&amp;".mit."&amp;$A1365&amp;IF($C1365="","","."&amp;$C1365&amp;"."&amp;$B1365)&amp;IF(INDEX(Variables!$D$5:$D$105,MATCH($A1365,Variables!$A$5:$A$105,0))="","","."&amp;INDEX(Variables!$D$5:$D$105,MATCH($A1365,Variables!$A$5:$A$105,0)))&amp;"."&amp;AE$5</f>
        <v/>
      </c>
      <c r="AF1365" s="46">
        <f>INDEX(Inputs!$U$5:$U$132,MATCH($B1365&amp;"|"&amp;$C1365,Inputs!$A$5:$A$132,0))</f>
        <v/>
      </c>
      <c r="AG1365" s="47">
        <f>AF1365*(1/(1+$G1365))^(1+$E1365)*(1+AG$7)^$D1365*(AG1347/AF1347)^$E1365*((AG1347+AG1356)/(AF1347+AF1356))^($F1365*(1+$E1365))</f>
        <v/>
      </c>
      <c r="AH1365" s="47">
        <f>AG1365*(1/(1+$G1365))^(1+$E1365)*(1+AH$7)^$D1365*(AH1347/AG1347)^$E1365*((AH1347+AH1356)/(AG1347+AG1356))^($F1365*(1+$E1365))</f>
        <v/>
      </c>
      <c r="AI1365" s="47">
        <f>AH1365*(1/(1+$G1365))^(1+$E1365)*(1+AI$7)^$D1365*(AI1347/AH1347)^$E1365*((AI1347+AI1356)/(AH1347+AH1356))^($F1365*(1+$E1365))</f>
        <v/>
      </c>
      <c r="AJ1365" s="47">
        <f>AI1365*(1/(1+$G1365))^(1+$E1365)*(1+AJ$7)^$D1365*(AJ1347/AI1347)^$E1365*((AJ1347+AJ1356)/(AI1347+AI1356))^($F1365*(1+$E1365))</f>
        <v/>
      </c>
      <c r="AK1365" s="47">
        <f>AJ1365*(1/(1+$G1365))^(1+$E1365)*(1+AK$7)^$D1365*(AK1347/AJ1347)^$E1365*((AK1347+AK1356)/(AJ1347+AJ1356))^($F1365*(1+$E1365))</f>
        <v/>
      </c>
      <c r="AL1365" s="47">
        <f>AK1365*(1/(1+$G1365))^(1+$E1365)*(1+AL$7)^$D1365*(AL1347/AK1347)^$E1365*((AL1347+AL1356)/(AK1347+AK1356))^($F1365*(1+$E1365))</f>
        <v/>
      </c>
      <c r="AM1365" s="47">
        <f>AL1365*(1/(1+$G1365))^(1+$E1365)*(1+AM$7)^$D1365*(AM1347/AL1347)^$E1365*((AM1347+AM1356)/(AL1347+AL1356))^($F1365*(1+$E1365))</f>
        <v/>
      </c>
      <c r="AN1365" s="47">
        <f>AM1365*(1/(1+$G1365))^(1+$E1365)*(1+AN$7)^$D1365*(AN1347/AM1347)^$E1365*((AN1347+AN1356)/(AM1347+AM1356))^($F1365*(1+$E1365))</f>
        <v/>
      </c>
      <c r="AO1365" s="47">
        <f>AN1365*(1/(1+$G1365))^(1+$E1365)*(1+AO$7)^$D1365*(AO1347/AN1347)^$E1365*((AO1347+AO1356)/(AN1347+AN1356))^($F1365*(1+$E1365))</f>
        <v/>
      </c>
      <c r="AP1365" s="47">
        <f>AO1365*(1/(1+$G1365))^(1+$E1365)*(1+AP$7)^$D1365*(AP1347/AO1347)^$E1365*((AP1347+AP1356)/(AO1347+AO1356))^($F1365*(1+$E1365))</f>
        <v/>
      </c>
      <c r="AQ1365" s="47">
        <f>AP1365*(1/(1+$G1365))^(1+$E1365)*(1+AQ$7)^$D1365*(AQ1347/AP1347)^$E1365*((AQ1347+AQ1356)/(AP1347+AP1356))^($F1365*(1+$E1365))</f>
        <v/>
      </c>
      <c r="AR1365" s="47">
        <f>AQ1365*(1/(1+$G1365))^(1+$E1365)*(1+AR$7)^$D1365*(AR1347/AQ1347)^$E1365*((AR1347+AR1356)/(AQ1347+AQ1356))^($F1365*(1+$E1365))</f>
        <v/>
      </c>
      <c r="AS1365" s="47">
        <f>AR1365*(1/(1+$G1365))^(1+$E1365)*(1+AS$7)^$D1365*(AS1347/AR1347)^$E1365*((AS1347+AS1356)/(AR1347+AR1356))^($F1365*(1+$E1365))</f>
        <v/>
      </c>
      <c r="AT1365" s="47">
        <f>AS1365*(1/(1+$G1365))^(1+$E1365)*(1+AT$7)^$D1365*(AT1347/AS1347)^$E1365*((AT1347+AT1356)/(AS1347+AS1356))^($F1365*(1+$E1365))</f>
        <v/>
      </c>
      <c r="AU1365" s="47">
        <f>AT1365*(1/(1+$G1365))^(1+$E1365)*(1+AU$7)^$D1365*(AU1347/AT1347)^$E1365*((AU1347+AU1356)/(AT1347+AT1356))^($F1365*(1+$E1365))</f>
        <v/>
      </c>
      <c r="AV1365" s="47">
        <f>AU1365*(1/(1+$G1365))^(1+$E1365)*(1+AV$7)^$D1365*(AV1347/AU1347)^$E1365*((AV1347+AV1356)/(AU1347+AU1356))^($F1365*(1+$E1365))</f>
        <v/>
      </c>
      <c r="AW1365" s="47">
        <f>AV1365*(1/(1+$G1365))^(1+$E1365)*(1+AW$7)^$D1365*(AW1347/AV1347)^$E1365*((AW1347+AW1356)/(AV1347+AV1356))^($F1365*(1+$E1365))</f>
        <v/>
      </c>
      <c r="AX1365" s="48">
        <f>FUELUSE(AW1365,AX1347,AW1347,AX1356,AW1356,AX$7,$D1365,$E1365,$F1365,$G1365)</f>
        <v/>
      </c>
    </row>
    <row r="1366" hidden="1" outlineLevel="2">
      <c r="A1366" s="5" t="inlineStr">
        <is>
          <t>ener</t>
        </is>
      </c>
      <c r="B1366" s="5" t="inlineStr">
        <is>
          <t>nga</t>
        </is>
      </c>
      <c r="C1366" s="5" t="inlineStr">
        <is>
          <t>cem</t>
        </is>
      </c>
      <c r="D1366" s="40">
        <f>INDEX(Inputs!$N$5:$N$132,MATCH($B1366&amp;"|"&amp;$C1366,Inputs!$A$5:$A$132,0))</f>
        <v/>
      </c>
      <c r="E1366" s="40">
        <f>INDEX(Inputs!$O$5:$O$132,MATCH($B1366&amp;"|"&amp;$C1366,Inputs!$A$5:$A$132,0))</f>
        <v/>
      </c>
      <c r="F1366" s="40">
        <f>INDEX(Inputs!$P$5:$P$132,MATCH($B1366&amp;"|"&amp;$C1366,Inputs!$A$5:$A$132,0))</f>
        <v/>
      </c>
      <c r="G1366" s="40">
        <f>INDEX(Inputs!$Q$5:$Q$132,MATCH($B1366&amp;"|"&amp;$C1366,Inputs!$A$5:$A$132,0))</f>
        <v/>
      </c>
      <c r="H1366" s="5">
        <f>INDEX(Variables!$B$5:$B$105,MATCH($A1366,Variables!$A$5:$A$105,0))&amp;IF($C1366="",""," | "&amp;INDEX(Mapping!$B$5:$B$26,MATCH($C1366,Mapping!$A$5:$A$26,0))&amp;" | "&amp;INDEX(Mapping!$B$30:$B$41,MATCH($B1366,Mapping!$A$30:$A$41,0)))</f>
        <v/>
      </c>
      <c r="I1366" s="5">
        <f>INDEX(Variables!$C$5:$C$105,MATCH($A1366,Variables!$A$5:$A$105,0))</f>
        <v/>
      </c>
      <c r="J1366" s="5">
        <f>INDEX(Variables!$E$5:$E$105,MATCH($A1366,Variables!$A$5:$A$105,0))</f>
        <v/>
      </c>
      <c r="K1366" s="25">
        <f>LOWER(Settings!$C$4)&amp;".mit."&amp;$A1366&amp;IF($C1366="","","."&amp;$C1366&amp;"."&amp;$B1366)&amp;IF(INDEX(Variables!$D$5:$D$105,MATCH($A1366,Variables!$A$5:$A$105,0))="","","."&amp;INDEX(Variables!$D$5:$D$105,MATCH($A1366,Variables!$A$5:$A$105,0)))&amp;"."&amp;K$5</f>
        <v/>
      </c>
      <c r="L1366" s="46">
        <f>INDEX(Inputs!$U$5:$U$132,MATCH($B1366&amp;"|"&amp;$C1366,Inputs!$A$5:$A$132,0))</f>
        <v/>
      </c>
      <c r="M1366" s="47">
        <f>L1366*(1/(1+$G1366))^(1+$E1366)*(1+M$7)^$D1366*(M1348/L1348)^$E1366*((M1348+M1357)/(L1348+L1357))^($F1366*(1+$E1366))</f>
        <v/>
      </c>
      <c r="N1366" s="47">
        <f>M1366*(1/(1+$G1366))^(1+$E1366)*(1+N$7)^$D1366*(N1348/M1348)^$E1366*((N1348+N1357)/(M1348+M1357))^($F1366*(1+$E1366))</f>
        <v/>
      </c>
      <c r="O1366" s="47">
        <f>N1366*(1/(1+$G1366))^(1+$E1366)*(1+O$7)^$D1366*(O1348/N1348)^$E1366*((O1348+O1357)/(N1348+N1357))^($F1366*(1+$E1366))</f>
        <v/>
      </c>
      <c r="P1366" s="47">
        <f>O1366*(1/(1+$G1366))^(1+$E1366)*(1+P$7)^$D1366*(P1348/O1348)^$E1366*((P1348+P1357)/(O1348+O1357))^($F1366*(1+$E1366))</f>
        <v/>
      </c>
      <c r="Q1366" s="47">
        <f>P1366*(1/(1+$G1366))^(1+$E1366)*(1+Q$7)^$D1366*(Q1348/P1348)^$E1366*((Q1348+Q1357)/(P1348+P1357))^($F1366*(1+$E1366))</f>
        <v/>
      </c>
      <c r="R1366" s="47">
        <f>Q1366*(1/(1+$G1366))^(1+$E1366)*(1+R$7)^$D1366*(R1348/Q1348)^$E1366*((R1348+R1357)/(Q1348+Q1357))^($F1366*(1+$E1366))</f>
        <v/>
      </c>
      <c r="S1366" s="47">
        <f>R1366*(1/(1+$G1366))^(1+$E1366)*(1+S$7)^$D1366*(S1348/R1348)^$E1366*((S1348+S1357)/(R1348+R1357))^($F1366*(1+$E1366))</f>
        <v/>
      </c>
      <c r="T1366" s="47">
        <f>S1366*(1/(1+$G1366))^(1+$E1366)*(1+T$7)^$D1366*(T1348/S1348)^$E1366*((T1348+T1357)/(S1348+S1357))^($F1366*(1+$E1366))</f>
        <v/>
      </c>
      <c r="U1366" s="47">
        <f>T1366*(1/(1+$G1366))^(1+$E1366)*(1+U$7)^$D1366*(U1348/T1348)^$E1366*((U1348+U1357)/(T1348+T1357))^($F1366*(1+$E1366))</f>
        <v/>
      </c>
      <c r="V1366" s="47">
        <f>U1366*(1/(1+$G1366))^(1+$E1366)*(1+V$7)^$D1366*(V1348/U1348)^$E1366*((V1348+V1357)/(U1348+U1357))^($F1366*(1+$E1366))</f>
        <v/>
      </c>
      <c r="W1366" s="47">
        <f>V1366*(1/(1+$G1366))^(1+$E1366)*(1+W$7)^$D1366*(W1348/V1348)^$E1366*((W1348+W1357)/(V1348+V1357))^($F1366*(1+$E1366))</f>
        <v/>
      </c>
      <c r="X1366" s="47">
        <f>W1366*(1/(1+$G1366))^(1+$E1366)*(1+X$7)^$D1366*(X1348/W1348)^$E1366*((X1348+X1357)/(W1348+W1357))^($F1366*(1+$E1366))</f>
        <v/>
      </c>
      <c r="Y1366" s="47">
        <f>X1366*(1/(1+$G1366))^(1+$E1366)*(1+Y$7)^$D1366*(Y1348/X1348)^$E1366*((Y1348+Y1357)/(X1348+X1357))^($F1366*(1+$E1366))</f>
        <v/>
      </c>
      <c r="Z1366" s="47">
        <f>Y1366*(1/(1+$G1366))^(1+$E1366)*(1+Z$7)^$D1366*(Z1348/Y1348)^$E1366*((Z1348+Z1357)/(Y1348+Y1357))^($F1366*(1+$E1366))</f>
        <v/>
      </c>
      <c r="AA1366" s="47">
        <f>Z1366*(1/(1+$G1366))^(1+$E1366)*(1+AA$7)^$D1366*(AA1348/Z1348)^$E1366*((AA1348+AA1357)/(Z1348+Z1357))^($F1366*(1+$E1366))</f>
        <v/>
      </c>
      <c r="AB1366" s="47">
        <f>AA1366*(1/(1+$G1366))^(1+$E1366)*(1+AB$7)^$D1366*(AB1348/AA1348)^$E1366*((AB1348+AB1357)/(AA1348+AA1357))^($F1366*(1+$E1366))</f>
        <v/>
      </c>
      <c r="AC1366" s="47">
        <f>AB1366*(1/(1+$G1366))^(1+$E1366)*(1+AC$7)^$D1366*(AC1348/AB1348)^$E1366*((AC1348+AC1357)/(AB1348+AB1357))^($F1366*(1+$E1366))</f>
        <v/>
      </c>
      <c r="AD1366" s="48">
        <f>FUELUSE(AC1366,AD1348,AC1348,AD1357,AC1357,AD$7,$D1366,$E1366,$F1366,$G1366)</f>
        <v/>
      </c>
      <c r="AE1366" s="25">
        <f>LOWER(Settings!$C$4)&amp;".mit."&amp;$A1366&amp;IF($C1366="","","."&amp;$C1366&amp;"."&amp;$B1366)&amp;IF(INDEX(Variables!$D$5:$D$105,MATCH($A1366,Variables!$A$5:$A$105,0))="","","."&amp;INDEX(Variables!$D$5:$D$105,MATCH($A1366,Variables!$A$5:$A$105,0)))&amp;"."&amp;AE$5</f>
        <v/>
      </c>
      <c r="AF1366" s="46">
        <f>INDEX(Inputs!$U$5:$U$132,MATCH($B1366&amp;"|"&amp;$C1366,Inputs!$A$5:$A$132,0))</f>
        <v/>
      </c>
      <c r="AG1366" s="47">
        <f>AF1366*(1/(1+$G1366))^(1+$E1366)*(1+AG$7)^$D1366*(AG1348/AF1348)^$E1366*((AG1348+AG1357)/(AF1348+AF1357))^($F1366*(1+$E1366))</f>
        <v/>
      </c>
      <c r="AH1366" s="47">
        <f>AG1366*(1/(1+$G1366))^(1+$E1366)*(1+AH$7)^$D1366*(AH1348/AG1348)^$E1366*((AH1348+AH1357)/(AG1348+AG1357))^($F1366*(1+$E1366))</f>
        <v/>
      </c>
      <c r="AI1366" s="47">
        <f>AH1366*(1/(1+$G1366))^(1+$E1366)*(1+AI$7)^$D1366*(AI1348/AH1348)^$E1366*((AI1348+AI1357)/(AH1348+AH1357))^($F1366*(1+$E1366))</f>
        <v/>
      </c>
      <c r="AJ1366" s="47">
        <f>AI1366*(1/(1+$G1366))^(1+$E1366)*(1+AJ$7)^$D1366*(AJ1348/AI1348)^$E1366*((AJ1348+AJ1357)/(AI1348+AI1357))^($F1366*(1+$E1366))</f>
        <v/>
      </c>
      <c r="AK1366" s="47">
        <f>AJ1366*(1/(1+$G1366))^(1+$E1366)*(1+AK$7)^$D1366*(AK1348/AJ1348)^$E1366*((AK1348+AK1357)/(AJ1348+AJ1357))^($F1366*(1+$E1366))</f>
        <v/>
      </c>
      <c r="AL1366" s="47">
        <f>AK1366*(1/(1+$G1366))^(1+$E1366)*(1+AL$7)^$D1366*(AL1348/AK1348)^$E1366*((AL1348+AL1357)/(AK1348+AK1357))^($F1366*(1+$E1366))</f>
        <v/>
      </c>
      <c r="AM1366" s="47">
        <f>AL1366*(1/(1+$G1366))^(1+$E1366)*(1+AM$7)^$D1366*(AM1348/AL1348)^$E1366*((AM1348+AM1357)/(AL1348+AL1357))^($F1366*(1+$E1366))</f>
        <v/>
      </c>
      <c r="AN1366" s="47">
        <f>AM1366*(1/(1+$G1366))^(1+$E1366)*(1+AN$7)^$D1366*(AN1348/AM1348)^$E1366*((AN1348+AN1357)/(AM1348+AM1357))^($F1366*(1+$E1366))</f>
        <v/>
      </c>
      <c r="AO1366" s="47">
        <f>AN1366*(1/(1+$G1366))^(1+$E1366)*(1+AO$7)^$D1366*(AO1348/AN1348)^$E1366*((AO1348+AO1357)/(AN1348+AN1357))^($F1366*(1+$E1366))</f>
        <v/>
      </c>
      <c r="AP1366" s="47">
        <f>AO1366*(1/(1+$G1366))^(1+$E1366)*(1+AP$7)^$D1366*(AP1348/AO1348)^$E1366*((AP1348+AP1357)/(AO1348+AO1357))^($F1366*(1+$E1366))</f>
        <v/>
      </c>
      <c r="AQ1366" s="47">
        <f>AP1366*(1/(1+$G1366))^(1+$E1366)*(1+AQ$7)^$D1366*(AQ1348/AP1348)^$E1366*((AQ1348+AQ1357)/(AP1348+AP1357))^($F1366*(1+$E1366))</f>
        <v/>
      </c>
      <c r="AR1366" s="47">
        <f>AQ1366*(1/(1+$G1366))^(1+$E1366)*(1+AR$7)^$D1366*(AR1348/AQ1348)^$E1366*((AR1348+AR1357)/(AQ1348+AQ1357))^($F1366*(1+$E1366))</f>
        <v/>
      </c>
      <c r="AS1366" s="47">
        <f>AR1366*(1/(1+$G1366))^(1+$E1366)*(1+AS$7)^$D1366*(AS1348/AR1348)^$E1366*((AS1348+AS1357)/(AR1348+AR1357))^($F1366*(1+$E1366))</f>
        <v/>
      </c>
      <c r="AT1366" s="47">
        <f>AS1366*(1/(1+$G1366))^(1+$E1366)*(1+AT$7)^$D1366*(AT1348/AS1348)^$E1366*((AT1348+AT1357)/(AS1348+AS1357))^($F1366*(1+$E1366))</f>
        <v/>
      </c>
      <c r="AU1366" s="47">
        <f>AT1366*(1/(1+$G1366))^(1+$E1366)*(1+AU$7)^$D1366*(AU1348/AT1348)^$E1366*((AU1348+AU1357)/(AT1348+AT1357))^($F1366*(1+$E1366))</f>
        <v/>
      </c>
      <c r="AV1366" s="47">
        <f>AU1366*(1/(1+$G1366))^(1+$E1366)*(1+AV$7)^$D1366*(AV1348/AU1348)^$E1366*((AV1348+AV1357)/(AU1348+AU1357))^($F1366*(1+$E1366))</f>
        <v/>
      </c>
      <c r="AW1366" s="47">
        <f>AV1366*(1/(1+$G1366))^(1+$E1366)*(1+AW$7)^$D1366*(AW1348/AV1348)^$E1366*((AW1348+AW1357)/(AV1348+AV1357))^($F1366*(1+$E1366))</f>
        <v/>
      </c>
      <c r="AX1366" s="48">
        <f>FUELUSE(AW1366,AX1348,AW1348,AX1357,AW1357,AX$7,$D1366,$E1366,$F1366,$G1366)</f>
        <v/>
      </c>
    </row>
    <row r="1367" hidden="1" outlineLevel="2">
      <c r="A1367" s="5" t="inlineStr">
        <is>
          <t>ener</t>
        </is>
      </c>
      <c r="B1367" s="5" t="inlineStr">
        <is>
          <t>gso</t>
        </is>
      </c>
      <c r="C1367" s="5" t="inlineStr">
        <is>
          <t>cem</t>
        </is>
      </c>
      <c r="D1367" s="40">
        <f>INDEX(Inputs!$N$5:$N$132,MATCH($B1367&amp;"|"&amp;$C1367,Inputs!$A$5:$A$132,0))</f>
        <v/>
      </c>
      <c r="E1367" s="40">
        <f>INDEX(Inputs!$O$5:$O$132,MATCH($B1367&amp;"|"&amp;$C1367,Inputs!$A$5:$A$132,0))</f>
        <v/>
      </c>
      <c r="F1367" s="40">
        <f>INDEX(Inputs!$P$5:$P$132,MATCH($B1367&amp;"|"&amp;$C1367,Inputs!$A$5:$A$132,0))</f>
        <v/>
      </c>
      <c r="G1367" s="40">
        <f>INDEX(Inputs!$Q$5:$Q$132,MATCH($B1367&amp;"|"&amp;$C1367,Inputs!$A$5:$A$132,0))</f>
        <v/>
      </c>
      <c r="H1367" s="5">
        <f>INDEX(Variables!$B$5:$B$105,MATCH($A1367,Variables!$A$5:$A$105,0))&amp;IF($C1367="",""," | "&amp;INDEX(Mapping!$B$5:$B$26,MATCH($C1367,Mapping!$A$5:$A$26,0))&amp;" | "&amp;INDEX(Mapping!$B$30:$B$41,MATCH($B1367,Mapping!$A$30:$A$41,0)))</f>
        <v/>
      </c>
      <c r="I1367" s="5">
        <f>INDEX(Variables!$C$5:$C$105,MATCH($A1367,Variables!$A$5:$A$105,0))</f>
        <v/>
      </c>
      <c r="J1367" s="5">
        <f>INDEX(Variables!$E$5:$E$105,MATCH($A1367,Variables!$A$5:$A$105,0))</f>
        <v/>
      </c>
      <c r="K1367" s="25">
        <f>LOWER(Settings!$C$4)&amp;".mit."&amp;$A1367&amp;IF($C1367="","","."&amp;$C1367&amp;"."&amp;$B1367)&amp;IF(INDEX(Variables!$D$5:$D$105,MATCH($A1367,Variables!$A$5:$A$105,0))="","","."&amp;INDEX(Variables!$D$5:$D$105,MATCH($A1367,Variables!$A$5:$A$105,0)))&amp;"."&amp;K$5</f>
        <v/>
      </c>
      <c r="L1367" s="46">
        <f>INDEX(Inputs!$U$5:$U$132,MATCH($B1367&amp;"|"&amp;$C1367,Inputs!$A$5:$A$132,0))</f>
        <v/>
      </c>
      <c r="M1367" s="47">
        <f>L1367*(1/(1+$G1367))^(1+$E1367)*(1+M$7)^$D1367*(M1349/L1349)^$E1367*((M1349+M1358)/(L1349+L1358))^($F1367*(1+$E1367))</f>
        <v/>
      </c>
      <c r="N1367" s="47">
        <f>M1367*(1/(1+$G1367))^(1+$E1367)*(1+N$7)^$D1367*(N1349/M1349)^$E1367*((N1349+N1358)/(M1349+M1358))^($F1367*(1+$E1367))</f>
        <v/>
      </c>
      <c r="O1367" s="47">
        <f>N1367*(1/(1+$G1367))^(1+$E1367)*(1+O$7)^$D1367*(O1349/N1349)^$E1367*((O1349+O1358)/(N1349+N1358))^($F1367*(1+$E1367))</f>
        <v/>
      </c>
      <c r="P1367" s="47">
        <f>O1367*(1/(1+$G1367))^(1+$E1367)*(1+P$7)^$D1367*(P1349/O1349)^$E1367*((P1349+P1358)/(O1349+O1358))^($F1367*(1+$E1367))</f>
        <v/>
      </c>
      <c r="Q1367" s="47">
        <f>P1367*(1/(1+$G1367))^(1+$E1367)*(1+Q$7)^$D1367*(Q1349/P1349)^$E1367*((Q1349+Q1358)/(P1349+P1358))^($F1367*(1+$E1367))</f>
        <v/>
      </c>
      <c r="R1367" s="47">
        <f>Q1367*(1/(1+$G1367))^(1+$E1367)*(1+R$7)^$D1367*(R1349/Q1349)^$E1367*((R1349+R1358)/(Q1349+Q1358))^($F1367*(1+$E1367))</f>
        <v/>
      </c>
      <c r="S1367" s="47">
        <f>R1367*(1/(1+$G1367))^(1+$E1367)*(1+S$7)^$D1367*(S1349/R1349)^$E1367*((S1349+S1358)/(R1349+R1358))^($F1367*(1+$E1367))</f>
        <v/>
      </c>
      <c r="T1367" s="47">
        <f>S1367*(1/(1+$G1367))^(1+$E1367)*(1+T$7)^$D1367*(T1349/S1349)^$E1367*((T1349+T1358)/(S1349+S1358))^($F1367*(1+$E1367))</f>
        <v/>
      </c>
      <c r="U1367" s="47">
        <f>T1367*(1/(1+$G1367))^(1+$E1367)*(1+U$7)^$D1367*(U1349/T1349)^$E1367*((U1349+U1358)/(T1349+T1358))^($F1367*(1+$E1367))</f>
        <v/>
      </c>
      <c r="V1367" s="47">
        <f>U1367*(1/(1+$G1367))^(1+$E1367)*(1+V$7)^$D1367*(V1349/U1349)^$E1367*((V1349+V1358)/(U1349+U1358))^($F1367*(1+$E1367))</f>
        <v/>
      </c>
      <c r="W1367" s="47">
        <f>V1367*(1/(1+$G1367))^(1+$E1367)*(1+W$7)^$D1367*(W1349/V1349)^$E1367*((W1349+W1358)/(V1349+V1358))^($F1367*(1+$E1367))</f>
        <v/>
      </c>
      <c r="X1367" s="47">
        <f>W1367*(1/(1+$G1367))^(1+$E1367)*(1+X$7)^$D1367*(X1349/W1349)^$E1367*((X1349+X1358)/(W1349+W1358))^($F1367*(1+$E1367))</f>
        <v/>
      </c>
      <c r="Y1367" s="47">
        <f>X1367*(1/(1+$G1367))^(1+$E1367)*(1+Y$7)^$D1367*(Y1349/X1349)^$E1367*((Y1349+Y1358)/(X1349+X1358))^($F1367*(1+$E1367))</f>
        <v/>
      </c>
      <c r="Z1367" s="47">
        <f>Y1367*(1/(1+$G1367))^(1+$E1367)*(1+Z$7)^$D1367*(Z1349/Y1349)^$E1367*((Z1349+Z1358)/(Y1349+Y1358))^($F1367*(1+$E1367))</f>
        <v/>
      </c>
      <c r="AA1367" s="47">
        <f>Z1367*(1/(1+$G1367))^(1+$E1367)*(1+AA$7)^$D1367*(AA1349/Z1349)^$E1367*((AA1349+AA1358)/(Z1349+Z1358))^($F1367*(1+$E1367))</f>
        <v/>
      </c>
      <c r="AB1367" s="47">
        <f>AA1367*(1/(1+$G1367))^(1+$E1367)*(1+AB$7)^$D1367*(AB1349/AA1349)^$E1367*((AB1349+AB1358)/(AA1349+AA1358))^($F1367*(1+$E1367))</f>
        <v/>
      </c>
      <c r="AC1367" s="47">
        <f>AB1367*(1/(1+$G1367))^(1+$E1367)*(1+AC$7)^$D1367*(AC1349/AB1349)^$E1367*((AC1349+AC1358)/(AB1349+AB1358))^($F1367*(1+$E1367))</f>
        <v/>
      </c>
      <c r="AD1367" s="48">
        <f>FUELUSE(AC1367,AD1349,AC1349,AD1358,AC1358,AD$7,$D1367,$E1367,$F1367,$G1367)</f>
        <v/>
      </c>
      <c r="AE1367" s="25">
        <f>LOWER(Settings!$C$4)&amp;".mit."&amp;$A1367&amp;IF($C1367="","","."&amp;$C1367&amp;"."&amp;$B1367)&amp;IF(INDEX(Variables!$D$5:$D$105,MATCH($A1367,Variables!$A$5:$A$105,0))="","","."&amp;INDEX(Variables!$D$5:$D$105,MATCH($A1367,Variables!$A$5:$A$105,0)))&amp;"."&amp;AE$5</f>
        <v/>
      </c>
      <c r="AF1367" s="46">
        <f>INDEX(Inputs!$U$5:$U$132,MATCH($B1367&amp;"|"&amp;$C1367,Inputs!$A$5:$A$132,0))</f>
        <v/>
      </c>
      <c r="AG1367" s="47">
        <f>AF1367*(1/(1+$G1367))^(1+$E1367)*(1+AG$7)^$D1367*(AG1349/AF1349)^$E1367*((AG1349+AG1358)/(AF1349+AF1358))^($F1367*(1+$E1367))</f>
        <v/>
      </c>
      <c r="AH1367" s="47">
        <f>AG1367*(1/(1+$G1367))^(1+$E1367)*(1+AH$7)^$D1367*(AH1349/AG1349)^$E1367*((AH1349+AH1358)/(AG1349+AG1358))^($F1367*(1+$E1367))</f>
        <v/>
      </c>
      <c r="AI1367" s="47">
        <f>AH1367*(1/(1+$G1367))^(1+$E1367)*(1+AI$7)^$D1367*(AI1349/AH1349)^$E1367*((AI1349+AI1358)/(AH1349+AH1358))^($F1367*(1+$E1367))</f>
        <v/>
      </c>
      <c r="AJ1367" s="47">
        <f>AI1367*(1/(1+$G1367))^(1+$E1367)*(1+AJ$7)^$D1367*(AJ1349/AI1349)^$E1367*((AJ1349+AJ1358)/(AI1349+AI1358))^($F1367*(1+$E1367))</f>
        <v/>
      </c>
      <c r="AK1367" s="47">
        <f>AJ1367*(1/(1+$G1367))^(1+$E1367)*(1+AK$7)^$D1367*(AK1349/AJ1349)^$E1367*((AK1349+AK1358)/(AJ1349+AJ1358))^($F1367*(1+$E1367))</f>
        <v/>
      </c>
      <c r="AL1367" s="47">
        <f>AK1367*(1/(1+$G1367))^(1+$E1367)*(1+AL$7)^$D1367*(AL1349/AK1349)^$E1367*((AL1349+AL1358)/(AK1349+AK1358))^($F1367*(1+$E1367))</f>
        <v/>
      </c>
      <c r="AM1367" s="47">
        <f>AL1367*(1/(1+$G1367))^(1+$E1367)*(1+AM$7)^$D1367*(AM1349/AL1349)^$E1367*((AM1349+AM1358)/(AL1349+AL1358))^($F1367*(1+$E1367))</f>
        <v/>
      </c>
      <c r="AN1367" s="47">
        <f>AM1367*(1/(1+$G1367))^(1+$E1367)*(1+AN$7)^$D1367*(AN1349/AM1349)^$E1367*((AN1349+AN1358)/(AM1349+AM1358))^($F1367*(1+$E1367))</f>
        <v/>
      </c>
      <c r="AO1367" s="47">
        <f>AN1367*(1/(1+$G1367))^(1+$E1367)*(1+AO$7)^$D1367*(AO1349/AN1349)^$E1367*((AO1349+AO1358)/(AN1349+AN1358))^($F1367*(1+$E1367))</f>
        <v/>
      </c>
      <c r="AP1367" s="47">
        <f>AO1367*(1/(1+$G1367))^(1+$E1367)*(1+AP$7)^$D1367*(AP1349/AO1349)^$E1367*((AP1349+AP1358)/(AO1349+AO1358))^($F1367*(1+$E1367))</f>
        <v/>
      </c>
      <c r="AQ1367" s="47">
        <f>AP1367*(1/(1+$G1367))^(1+$E1367)*(1+AQ$7)^$D1367*(AQ1349/AP1349)^$E1367*((AQ1349+AQ1358)/(AP1349+AP1358))^($F1367*(1+$E1367))</f>
        <v/>
      </c>
      <c r="AR1367" s="47">
        <f>AQ1367*(1/(1+$G1367))^(1+$E1367)*(1+AR$7)^$D1367*(AR1349/AQ1349)^$E1367*((AR1349+AR1358)/(AQ1349+AQ1358))^($F1367*(1+$E1367))</f>
        <v/>
      </c>
      <c r="AS1367" s="47">
        <f>AR1367*(1/(1+$G1367))^(1+$E1367)*(1+AS$7)^$D1367*(AS1349/AR1349)^$E1367*((AS1349+AS1358)/(AR1349+AR1358))^($F1367*(1+$E1367))</f>
        <v/>
      </c>
      <c r="AT1367" s="47">
        <f>AS1367*(1/(1+$G1367))^(1+$E1367)*(1+AT$7)^$D1367*(AT1349/AS1349)^$E1367*((AT1349+AT1358)/(AS1349+AS1358))^($F1367*(1+$E1367))</f>
        <v/>
      </c>
      <c r="AU1367" s="47">
        <f>AT1367*(1/(1+$G1367))^(1+$E1367)*(1+AU$7)^$D1367*(AU1349/AT1349)^$E1367*((AU1349+AU1358)/(AT1349+AT1358))^($F1367*(1+$E1367))</f>
        <v/>
      </c>
      <c r="AV1367" s="47">
        <f>AU1367*(1/(1+$G1367))^(1+$E1367)*(1+AV$7)^$D1367*(AV1349/AU1349)^$E1367*((AV1349+AV1358)/(AU1349+AU1358))^($F1367*(1+$E1367))</f>
        <v/>
      </c>
      <c r="AW1367" s="47">
        <f>AV1367*(1/(1+$G1367))^(1+$E1367)*(1+AW$7)^$D1367*(AW1349/AV1349)^$E1367*((AW1349+AW1358)/(AV1349+AV1358))^($F1367*(1+$E1367))</f>
        <v/>
      </c>
      <c r="AX1367" s="48">
        <f>FUELUSE(AW1367,AX1349,AW1349,AX1358,AW1358,AX$7,$D1367,$E1367,$F1367,$G1367)</f>
        <v/>
      </c>
    </row>
    <row r="1368" hidden="1" outlineLevel="2">
      <c r="A1368" s="5" t="inlineStr">
        <is>
          <t>ener</t>
        </is>
      </c>
      <c r="B1368" s="5" t="inlineStr">
        <is>
          <t>die</t>
        </is>
      </c>
      <c r="C1368" s="5" t="inlineStr">
        <is>
          <t>cem</t>
        </is>
      </c>
      <c r="D1368" s="40">
        <f>INDEX(Inputs!$N$5:$N$132,MATCH($B1368&amp;"|"&amp;$C1368,Inputs!$A$5:$A$132,0))</f>
        <v/>
      </c>
      <c r="E1368" s="40">
        <f>INDEX(Inputs!$O$5:$O$132,MATCH($B1368&amp;"|"&amp;$C1368,Inputs!$A$5:$A$132,0))</f>
        <v/>
      </c>
      <c r="F1368" s="40">
        <f>INDEX(Inputs!$P$5:$P$132,MATCH($B1368&amp;"|"&amp;$C1368,Inputs!$A$5:$A$132,0))</f>
        <v/>
      </c>
      <c r="G1368" s="40">
        <f>INDEX(Inputs!$Q$5:$Q$132,MATCH($B1368&amp;"|"&amp;$C1368,Inputs!$A$5:$A$132,0))</f>
        <v/>
      </c>
      <c r="H1368" s="5">
        <f>INDEX(Variables!$B$5:$B$105,MATCH($A1368,Variables!$A$5:$A$105,0))&amp;IF($C1368="",""," | "&amp;INDEX(Mapping!$B$5:$B$26,MATCH($C1368,Mapping!$A$5:$A$26,0))&amp;" | "&amp;INDEX(Mapping!$B$30:$B$41,MATCH($B1368,Mapping!$A$30:$A$41,0)))</f>
        <v/>
      </c>
      <c r="I1368" s="5">
        <f>INDEX(Variables!$C$5:$C$105,MATCH($A1368,Variables!$A$5:$A$105,0))</f>
        <v/>
      </c>
      <c r="J1368" s="5">
        <f>INDEX(Variables!$E$5:$E$105,MATCH($A1368,Variables!$A$5:$A$105,0))</f>
        <v/>
      </c>
      <c r="K1368" s="25">
        <f>LOWER(Settings!$C$4)&amp;".mit."&amp;$A1368&amp;IF($C1368="","","."&amp;$C1368&amp;"."&amp;$B1368)&amp;IF(INDEX(Variables!$D$5:$D$105,MATCH($A1368,Variables!$A$5:$A$105,0))="","","."&amp;INDEX(Variables!$D$5:$D$105,MATCH($A1368,Variables!$A$5:$A$105,0)))&amp;"."&amp;K$5</f>
        <v/>
      </c>
      <c r="L1368" s="46">
        <f>INDEX(Inputs!$U$5:$U$132,MATCH($B1368&amp;"|"&amp;$C1368,Inputs!$A$5:$A$132,0))</f>
        <v/>
      </c>
      <c r="M1368" s="47">
        <f>L1368*(1/(1+$G1368))^(1+$E1368)*(1+M$7)^$D1368*(M1350/L1350)^$E1368*((M1350+M1359)/(L1350+L1359))^($F1368*(1+$E1368))</f>
        <v/>
      </c>
      <c r="N1368" s="47">
        <f>M1368*(1/(1+$G1368))^(1+$E1368)*(1+N$7)^$D1368*(N1350/M1350)^$E1368*((N1350+N1359)/(M1350+M1359))^($F1368*(1+$E1368))</f>
        <v/>
      </c>
      <c r="O1368" s="47">
        <f>N1368*(1/(1+$G1368))^(1+$E1368)*(1+O$7)^$D1368*(O1350/N1350)^$E1368*((O1350+O1359)/(N1350+N1359))^($F1368*(1+$E1368))</f>
        <v/>
      </c>
      <c r="P1368" s="47">
        <f>O1368*(1/(1+$G1368))^(1+$E1368)*(1+P$7)^$D1368*(P1350/O1350)^$E1368*((P1350+P1359)/(O1350+O1359))^($F1368*(1+$E1368))</f>
        <v/>
      </c>
      <c r="Q1368" s="47">
        <f>P1368*(1/(1+$G1368))^(1+$E1368)*(1+Q$7)^$D1368*(Q1350/P1350)^$E1368*((Q1350+Q1359)/(P1350+P1359))^($F1368*(1+$E1368))</f>
        <v/>
      </c>
      <c r="R1368" s="47">
        <f>Q1368*(1/(1+$G1368))^(1+$E1368)*(1+R$7)^$D1368*(R1350/Q1350)^$E1368*((R1350+R1359)/(Q1350+Q1359))^($F1368*(1+$E1368))</f>
        <v/>
      </c>
      <c r="S1368" s="47">
        <f>R1368*(1/(1+$G1368))^(1+$E1368)*(1+S$7)^$D1368*(S1350/R1350)^$E1368*((S1350+S1359)/(R1350+R1359))^($F1368*(1+$E1368))</f>
        <v/>
      </c>
      <c r="T1368" s="47">
        <f>S1368*(1/(1+$G1368))^(1+$E1368)*(1+T$7)^$D1368*(T1350/S1350)^$E1368*((T1350+T1359)/(S1350+S1359))^($F1368*(1+$E1368))</f>
        <v/>
      </c>
      <c r="U1368" s="47">
        <f>T1368*(1/(1+$G1368))^(1+$E1368)*(1+U$7)^$D1368*(U1350/T1350)^$E1368*((U1350+U1359)/(T1350+T1359))^($F1368*(1+$E1368))</f>
        <v/>
      </c>
      <c r="V1368" s="47">
        <f>U1368*(1/(1+$G1368))^(1+$E1368)*(1+V$7)^$D1368*(V1350/U1350)^$E1368*((V1350+V1359)/(U1350+U1359))^($F1368*(1+$E1368))</f>
        <v/>
      </c>
      <c r="W1368" s="47">
        <f>V1368*(1/(1+$G1368))^(1+$E1368)*(1+W$7)^$D1368*(W1350/V1350)^$E1368*((W1350+W1359)/(V1350+V1359))^($F1368*(1+$E1368))</f>
        <v/>
      </c>
      <c r="X1368" s="47">
        <f>W1368*(1/(1+$G1368))^(1+$E1368)*(1+X$7)^$D1368*(X1350/W1350)^$E1368*((X1350+X1359)/(W1350+W1359))^($F1368*(1+$E1368))</f>
        <v/>
      </c>
      <c r="Y1368" s="47">
        <f>X1368*(1/(1+$G1368))^(1+$E1368)*(1+Y$7)^$D1368*(Y1350/X1350)^$E1368*((Y1350+Y1359)/(X1350+X1359))^($F1368*(1+$E1368))</f>
        <v/>
      </c>
      <c r="Z1368" s="47">
        <f>Y1368*(1/(1+$G1368))^(1+$E1368)*(1+Z$7)^$D1368*(Z1350/Y1350)^$E1368*((Z1350+Z1359)/(Y1350+Y1359))^($F1368*(1+$E1368))</f>
        <v/>
      </c>
      <c r="AA1368" s="47">
        <f>Z1368*(1/(1+$G1368))^(1+$E1368)*(1+AA$7)^$D1368*(AA1350/Z1350)^$E1368*((AA1350+AA1359)/(Z1350+Z1359))^($F1368*(1+$E1368))</f>
        <v/>
      </c>
      <c r="AB1368" s="47">
        <f>AA1368*(1/(1+$G1368))^(1+$E1368)*(1+AB$7)^$D1368*(AB1350/AA1350)^$E1368*((AB1350+AB1359)/(AA1350+AA1359))^($F1368*(1+$E1368))</f>
        <v/>
      </c>
      <c r="AC1368" s="47">
        <f>AB1368*(1/(1+$G1368))^(1+$E1368)*(1+AC$7)^$D1368*(AC1350/AB1350)^$E1368*((AC1350+AC1359)/(AB1350+AB1359))^($F1368*(1+$E1368))</f>
        <v/>
      </c>
      <c r="AD1368" s="48">
        <f>FUELUSE(AC1368,AD1350,AC1350,AD1359,AC1359,AD$7,$D1368,$E1368,$F1368,$G1368)</f>
        <v/>
      </c>
      <c r="AE1368" s="25">
        <f>LOWER(Settings!$C$4)&amp;".mit."&amp;$A1368&amp;IF($C1368="","","."&amp;$C1368&amp;"."&amp;$B1368)&amp;IF(INDEX(Variables!$D$5:$D$105,MATCH($A1368,Variables!$A$5:$A$105,0))="","","."&amp;INDEX(Variables!$D$5:$D$105,MATCH($A1368,Variables!$A$5:$A$105,0)))&amp;"."&amp;AE$5</f>
        <v/>
      </c>
      <c r="AF1368" s="46">
        <f>INDEX(Inputs!$U$5:$U$132,MATCH($B1368&amp;"|"&amp;$C1368,Inputs!$A$5:$A$132,0))</f>
        <v/>
      </c>
      <c r="AG1368" s="47">
        <f>AF1368*(1/(1+$G1368))^(1+$E1368)*(1+AG$7)^$D1368*(AG1350/AF1350)^$E1368*((AG1350+AG1359)/(AF1350+AF1359))^($F1368*(1+$E1368))</f>
        <v/>
      </c>
      <c r="AH1368" s="47">
        <f>AG1368*(1/(1+$G1368))^(1+$E1368)*(1+AH$7)^$D1368*(AH1350/AG1350)^$E1368*((AH1350+AH1359)/(AG1350+AG1359))^($F1368*(1+$E1368))</f>
        <v/>
      </c>
      <c r="AI1368" s="47">
        <f>AH1368*(1/(1+$G1368))^(1+$E1368)*(1+AI$7)^$D1368*(AI1350/AH1350)^$E1368*((AI1350+AI1359)/(AH1350+AH1359))^($F1368*(1+$E1368))</f>
        <v/>
      </c>
      <c r="AJ1368" s="47">
        <f>AI1368*(1/(1+$G1368))^(1+$E1368)*(1+AJ$7)^$D1368*(AJ1350/AI1350)^$E1368*((AJ1350+AJ1359)/(AI1350+AI1359))^($F1368*(1+$E1368))</f>
        <v/>
      </c>
      <c r="AK1368" s="47">
        <f>AJ1368*(1/(1+$G1368))^(1+$E1368)*(1+AK$7)^$D1368*(AK1350/AJ1350)^$E1368*((AK1350+AK1359)/(AJ1350+AJ1359))^($F1368*(1+$E1368))</f>
        <v/>
      </c>
      <c r="AL1368" s="47">
        <f>AK1368*(1/(1+$G1368))^(1+$E1368)*(1+AL$7)^$D1368*(AL1350/AK1350)^$E1368*((AL1350+AL1359)/(AK1350+AK1359))^($F1368*(1+$E1368))</f>
        <v/>
      </c>
      <c r="AM1368" s="47">
        <f>AL1368*(1/(1+$G1368))^(1+$E1368)*(1+AM$7)^$D1368*(AM1350/AL1350)^$E1368*((AM1350+AM1359)/(AL1350+AL1359))^($F1368*(1+$E1368))</f>
        <v/>
      </c>
      <c r="AN1368" s="47">
        <f>AM1368*(1/(1+$G1368))^(1+$E1368)*(1+AN$7)^$D1368*(AN1350/AM1350)^$E1368*((AN1350+AN1359)/(AM1350+AM1359))^($F1368*(1+$E1368))</f>
        <v/>
      </c>
      <c r="AO1368" s="47">
        <f>AN1368*(1/(1+$G1368))^(1+$E1368)*(1+AO$7)^$D1368*(AO1350/AN1350)^$E1368*((AO1350+AO1359)/(AN1350+AN1359))^($F1368*(1+$E1368))</f>
        <v/>
      </c>
      <c r="AP1368" s="47">
        <f>AO1368*(1/(1+$G1368))^(1+$E1368)*(1+AP$7)^$D1368*(AP1350/AO1350)^$E1368*((AP1350+AP1359)/(AO1350+AO1359))^($F1368*(1+$E1368))</f>
        <v/>
      </c>
      <c r="AQ1368" s="47">
        <f>AP1368*(1/(1+$G1368))^(1+$E1368)*(1+AQ$7)^$D1368*(AQ1350/AP1350)^$E1368*((AQ1350+AQ1359)/(AP1350+AP1359))^($F1368*(1+$E1368))</f>
        <v/>
      </c>
      <c r="AR1368" s="47">
        <f>AQ1368*(1/(1+$G1368))^(1+$E1368)*(1+AR$7)^$D1368*(AR1350/AQ1350)^$E1368*((AR1350+AR1359)/(AQ1350+AQ1359))^($F1368*(1+$E1368))</f>
        <v/>
      </c>
      <c r="AS1368" s="47">
        <f>AR1368*(1/(1+$G1368))^(1+$E1368)*(1+AS$7)^$D1368*(AS1350/AR1350)^$E1368*((AS1350+AS1359)/(AR1350+AR1359))^($F1368*(1+$E1368))</f>
        <v/>
      </c>
      <c r="AT1368" s="47">
        <f>AS1368*(1/(1+$G1368))^(1+$E1368)*(1+AT$7)^$D1368*(AT1350/AS1350)^$E1368*((AT1350+AT1359)/(AS1350+AS1359))^($F1368*(1+$E1368))</f>
        <v/>
      </c>
      <c r="AU1368" s="47">
        <f>AT1368*(1/(1+$G1368))^(1+$E1368)*(1+AU$7)^$D1368*(AU1350/AT1350)^$E1368*((AU1350+AU1359)/(AT1350+AT1359))^($F1368*(1+$E1368))</f>
        <v/>
      </c>
      <c r="AV1368" s="47">
        <f>AU1368*(1/(1+$G1368))^(1+$E1368)*(1+AV$7)^$D1368*(AV1350/AU1350)^$E1368*((AV1350+AV1359)/(AU1350+AU1359))^($F1368*(1+$E1368))</f>
        <v/>
      </c>
      <c r="AW1368" s="47">
        <f>AV1368*(1/(1+$G1368))^(1+$E1368)*(1+AW$7)^$D1368*(AW1350/AV1350)^$E1368*((AW1350+AW1359)/(AV1350+AV1359))^($F1368*(1+$E1368))</f>
        <v/>
      </c>
      <c r="AX1368" s="48">
        <f>FUELUSE(AW1368,AX1350,AW1350,AX1359,AW1359,AX$7,$D1368,$E1368,$F1368,$G1368)</f>
        <v/>
      </c>
    </row>
    <row r="1369" hidden="1" outlineLevel="2">
      <c r="A1369" s="5" t="inlineStr">
        <is>
          <t>ener</t>
        </is>
      </c>
      <c r="B1369" s="5" t="inlineStr">
        <is>
          <t>lpg</t>
        </is>
      </c>
      <c r="C1369" s="5" t="inlineStr">
        <is>
          <t>cem</t>
        </is>
      </c>
      <c r="D1369" s="40">
        <f>INDEX(Inputs!$N$5:$N$132,MATCH($B1369&amp;"|"&amp;$C1369,Inputs!$A$5:$A$132,0))</f>
        <v/>
      </c>
      <c r="E1369" s="40">
        <f>INDEX(Inputs!$O$5:$O$132,MATCH($B1369&amp;"|"&amp;$C1369,Inputs!$A$5:$A$132,0))</f>
        <v/>
      </c>
      <c r="F1369" s="40">
        <f>INDEX(Inputs!$P$5:$P$132,MATCH($B1369&amp;"|"&amp;$C1369,Inputs!$A$5:$A$132,0))</f>
        <v/>
      </c>
      <c r="G1369" s="40">
        <f>INDEX(Inputs!$Q$5:$Q$132,MATCH($B1369&amp;"|"&amp;$C1369,Inputs!$A$5:$A$132,0))</f>
        <v/>
      </c>
      <c r="H1369" s="5">
        <f>INDEX(Variables!$B$5:$B$105,MATCH($A1369,Variables!$A$5:$A$105,0))&amp;IF($C1369="",""," | "&amp;INDEX(Mapping!$B$5:$B$26,MATCH($C1369,Mapping!$A$5:$A$26,0))&amp;" | "&amp;INDEX(Mapping!$B$30:$B$41,MATCH($B1369,Mapping!$A$30:$A$41,0)))</f>
        <v/>
      </c>
      <c r="I1369" s="5">
        <f>INDEX(Variables!$C$5:$C$105,MATCH($A1369,Variables!$A$5:$A$105,0))</f>
        <v/>
      </c>
      <c r="J1369" s="5">
        <f>INDEX(Variables!$E$5:$E$105,MATCH($A1369,Variables!$A$5:$A$105,0))</f>
        <v/>
      </c>
      <c r="K1369" s="25">
        <f>LOWER(Settings!$C$4)&amp;".mit."&amp;$A1369&amp;IF($C1369="","","."&amp;$C1369&amp;"."&amp;$B1369)&amp;IF(INDEX(Variables!$D$5:$D$105,MATCH($A1369,Variables!$A$5:$A$105,0))="","","."&amp;INDEX(Variables!$D$5:$D$105,MATCH($A1369,Variables!$A$5:$A$105,0)))&amp;"."&amp;K$5</f>
        <v/>
      </c>
      <c r="L1369" s="46">
        <f>INDEX(Inputs!$U$5:$U$132,MATCH($B1369&amp;"|"&amp;$C1369,Inputs!$A$5:$A$132,0))</f>
        <v/>
      </c>
      <c r="M1369" s="47">
        <f>L1369*(1/(1+$G1369))^(1+$E1369)*(1+M$7)^$D1369*(M1351/L1351)^$E1369*((M1351+M1360)/(L1351+L1360))^($F1369*(1+$E1369))</f>
        <v/>
      </c>
      <c r="N1369" s="47">
        <f>M1369*(1/(1+$G1369))^(1+$E1369)*(1+N$7)^$D1369*(N1351/M1351)^$E1369*((N1351+N1360)/(M1351+M1360))^($F1369*(1+$E1369))</f>
        <v/>
      </c>
      <c r="O1369" s="47">
        <f>N1369*(1/(1+$G1369))^(1+$E1369)*(1+O$7)^$D1369*(O1351/N1351)^$E1369*((O1351+O1360)/(N1351+N1360))^($F1369*(1+$E1369))</f>
        <v/>
      </c>
      <c r="P1369" s="47">
        <f>O1369*(1/(1+$G1369))^(1+$E1369)*(1+P$7)^$D1369*(P1351/O1351)^$E1369*((P1351+P1360)/(O1351+O1360))^($F1369*(1+$E1369))</f>
        <v/>
      </c>
      <c r="Q1369" s="47">
        <f>P1369*(1/(1+$G1369))^(1+$E1369)*(1+Q$7)^$D1369*(Q1351/P1351)^$E1369*((Q1351+Q1360)/(P1351+P1360))^($F1369*(1+$E1369))</f>
        <v/>
      </c>
      <c r="R1369" s="47">
        <f>Q1369*(1/(1+$G1369))^(1+$E1369)*(1+R$7)^$D1369*(R1351/Q1351)^$E1369*((R1351+R1360)/(Q1351+Q1360))^($F1369*(1+$E1369))</f>
        <v/>
      </c>
      <c r="S1369" s="47">
        <f>R1369*(1/(1+$G1369))^(1+$E1369)*(1+S$7)^$D1369*(S1351/R1351)^$E1369*((S1351+S1360)/(R1351+R1360))^($F1369*(1+$E1369))</f>
        <v/>
      </c>
      <c r="T1369" s="47">
        <f>S1369*(1/(1+$G1369))^(1+$E1369)*(1+T$7)^$D1369*(T1351/S1351)^$E1369*((T1351+T1360)/(S1351+S1360))^($F1369*(1+$E1369))</f>
        <v/>
      </c>
      <c r="U1369" s="47">
        <f>T1369*(1/(1+$G1369))^(1+$E1369)*(1+U$7)^$D1369*(U1351/T1351)^$E1369*((U1351+U1360)/(T1351+T1360))^($F1369*(1+$E1369))</f>
        <v/>
      </c>
      <c r="V1369" s="47">
        <f>U1369*(1/(1+$G1369))^(1+$E1369)*(1+V$7)^$D1369*(V1351/U1351)^$E1369*((V1351+V1360)/(U1351+U1360))^($F1369*(1+$E1369))</f>
        <v/>
      </c>
      <c r="W1369" s="47">
        <f>V1369*(1/(1+$G1369))^(1+$E1369)*(1+W$7)^$D1369*(W1351/V1351)^$E1369*((W1351+W1360)/(V1351+V1360))^($F1369*(1+$E1369))</f>
        <v/>
      </c>
      <c r="X1369" s="47">
        <f>W1369*(1/(1+$G1369))^(1+$E1369)*(1+X$7)^$D1369*(X1351/W1351)^$E1369*((X1351+X1360)/(W1351+W1360))^($F1369*(1+$E1369))</f>
        <v/>
      </c>
      <c r="Y1369" s="47">
        <f>X1369*(1/(1+$G1369))^(1+$E1369)*(1+Y$7)^$D1369*(Y1351/X1351)^$E1369*((Y1351+Y1360)/(X1351+X1360))^($F1369*(1+$E1369))</f>
        <v/>
      </c>
      <c r="Z1369" s="47">
        <f>Y1369*(1/(1+$G1369))^(1+$E1369)*(1+Z$7)^$D1369*(Z1351/Y1351)^$E1369*((Z1351+Z1360)/(Y1351+Y1360))^($F1369*(1+$E1369))</f>
        <v/>
      </c>
      <c r="AA1369" s="47">
        <f>Z1369*(1/(1+$G1369))^(1+$E1369)*(1+AA$7)^$D1369*(AA1351/Z1351)^$E1369*((AA1351+AA1360)/(Z1351+Z1360))^($F1369*(1+$E1369))</f>
        <v/>
      </c>
      <c r="AB1369" s="47">
        <f>AA1369*(1/(1+$G1369))^(1+$E1369)*(1+AB$7)^$D1369*(AB1351/AA1351)^$E1369*((AB1351+AB1360)/(AA1351+AA1360))^($F1369*(1+$E1369))</f>
        <v/>
      </c>
      <c r="AC1369" s="47">
        <f>AB1369*(1/(1+$G1369))^(1+$E1369)*(1+AC$7)^$D1369*(AC1351/AB1351)^$E1369*((AC1351+AC1360)/(AB1351+AB1360))^($F1369*(1+$E1369))</f>
        <v/>
      </c>
      <c r="AD1369" s="48">
        <f>FUELUSE(AC1369,AD1351,AC1351,AD1360,AC1360,AD$7,$D1369,$E1369,$F1369,$G1369)</f>
        <v/>
      </c>
      <c r="AE1369" s="25">
        <f>LOWER(Settings!$C$4)&amp;".mit."&amp;$A1369&amp;IF($C1369="","","."&amp;$C1369&amp;"."&amp;$B1369)&amp;IF(INDEX(Variables!$D$5:$D$105,MATCH($A1369,Variables!$A$5:$A$105,0))="","","."&amp;INDEX(Variables!$D$5:$D$105,MATCH($A1369,Variables!$A$5:$A$105,0)))&amp;"."&amp;AE$5</f>
        <v/>
      </c>
      <c r="AF1369" s="46">
        <f>INDEX(Inputs!$U$5:$U$132,MATCH($B1369&amp;"|"&amp;$C1369,Inputs!$A$5:$A$132,0))</f>
        <v/>
      </c>
      <c r="AG1369" s="47">
        <f>AF1369*(1/(1+$G1369))^(1+$E1369)*(1+AG$7)^$D1369*(AG1351/AF1351)^$E1369*((AG1351+AG1360)/(AF1351+AF1360))^($F1369*(1+$E1369))</f>
        <v/>
      </c>
      <c r="AH1369" s="47">
        <f>AG1369*(1/(1+$G1369))^(1+$E1369)*(1+AH$7)^$D1369*(AH1351/AG1351)^$E1369*((AH1351+AH1360)/(AG1351+AG1360))^($F1369*(1+$E1369))</f>
        <v/>
      </c>
      <c r="AI1369" s="47">
        <f>AH1369*(1/(1+$G1369))^(1+$E1369)*(1+AI$7)^$D1369*(AI1351/AH1351)^$E1369*((AI1351+AI1360)/(AH1351+AH1360))^($F1369*(1+$E1369))</f>
        <v/>
      </c>
      <c r="AJ1369" s="47">
        <f>AI1369*(1/(1+$G1369))^(1+$E1369)*(1+AJ$7)^$D1369*(AJ1351/AI1351)^$E1369*((AJ1351+AJ1360)/(AI1351+AI1360))^($F1369*(1+$E1369))</f>
        <v/>
      </c>
      <c r="AK1369" s="47">
        <f>AJ1369*(1/(1+$G1369))^(1+$E1369)*(1+AK$7)^$D1369*(AK1351/AJ1351)^$E1369*((AK1351+AK1360)/(AJ1351+AJ1360))^($F1369*(1+$E1369))</f>
        <v/>
      </c>
      <c r="AL1369" s="47">
        <f>AK1369*(1/(1+$G1369))^(1+$E1369)*(1+AL$7)^$D1369*(AL1351/AK1351)^$E1369*((AL1351+AL1360)/(AK1351+AK1360))^($F1369*(1+$E1369))</f>
        <v/>
      </c>
      <c r="AM1369" s="47">
        <f>AL1369*(1/(1+$G1369))^(1+$E1369)*(1+AM$7)^$D1369*(AM1351/AL1351)^$E1369*((AM1351+AM1360)/(AL1351+AL1360))^($F1369*(1+$E1369))</f>
        <v/>
      </c>
      <c r="AN1369" s="47">
        <f>AM1369*(1/(1+$G1369))^(1+$E1369)*(1+AN$7)^$D1369*(AN1351/AM1351)^$E1369*((AN1351+AN1360)/(AM1351+AM1360))^($F1369*(1+$E1369))</f>
        <v/>
      </c>
      <c r="AO1369" s="47">
        <f>AN1369*(1/(1+$G1369))^(1+$E1369)*(1+AO$7)^$D1369*(AO1351/AN1351)^$E1369*((AO1351+AO1360)/(AN1351+AN1360))^($F1369*(1+$E1369))</f>
        <v/>
      </c>
      <c r="AP1369" s="47">
        <f>AO1369*(1/(1+$G1369))^(1+$E1369)*(1+AP$7)^$D1369*(AP1351/AO1351)^$E1369*((AP1351+AP1360)/(AO1351+AO1360))^($F1369*(1+$E1369))</f>
        <v/>
      </c>
      <c r="AQ1369" s="47">
        <f>AP1369*(1/(1+$G1369))^(1+$E1369)*(1+AQ$7)^$D1369*(AQ1351/AP1351)^$E1369*((AQ1351+AQ1360)/(AP1351+AP1360))^($F1369*(1+$E1369))</f>
        <v/>
      </c>
      <c r="AR1369" s="47">
        <f>AQ1369*(1/(1+$G1369))^(1+$E1369)*(1+AR$7)^$D1369*(AR1351/AQ1351)^$E1369*((AR1351+AR1360)/(AQ1351+AQ1360))^($F1369*(1+$E1369))</f>
        <v/>
      </c>
      <c r="AS1369" s="47">
        <f>AR1369*(1/(1+$G1369))^(1+$E1369)*(1+AS$7)^$D1369*(AS1351/AR1351)^$E1369*((AS1351+AS1360)/(AR1351+AR1360))^($F1369*(1+$E1369))</f>
        <v/>
      </c>
      <c r="AT1369" s="47">
        <f>AS1369*(1/(1+$G1369))^(1+$E1369)*(1+AT$7)^$D1369*(AT1351/AS1351)^$E1369*((AT1351+AT1360)/(AS1351+AS1360))^($F1369*(1+$E1369))</f>
        <v/>
      </c>
      <c r="AU1369" s="47">
        <f>AT1369*(1/(1+$G1369))^(1+$E1369)*(1+AU$7)^$D1369*(AU1351/AT1351)^$E1369*((AU1351+AU1360)/(AT1351+AT1360))^($F1369*(1+$E1369))</f>
        <v/>
      </c>
      <c r="AV1369" s="47">
        <f>AU1369*(1/(1+$G1369))^(1+$E1369)*(1+AV$7)^$D1369*(AV1351/AU1351)^$E1369*((AV1351+AV1360)/(AU1351+AU1360))^($F1369*(1+$E1369))</f>
        <v/>
      </c>
      <c r="AW1369" s="47">
        <f>AV1369*(1/(1+$G1369))^(1+$E1369)*(1+AW$7)^$D1369*(AW1351/AV1351)^$E1369*((AW1351+AW1360)/(AV1351+AV1360))^($F1369*(1+$E1369))</f>
        <v/>
      </c>
      <c r="AX1369" s="48">
        <f>FUELUSE(AW1369,AX1351,AW1351,AX1360,AW1360,AX$7,$D1369,$E1369,$F1369,$G1369)</f>
        <v/>
      </c>
    </row>
    <row r="1370" hidden="1" outlineLevel="2">
      <c r="A1370" s="5" t="inlineStr">
        <is>
          <t>ener</t>
        </is>
      </c>
      <c r="B1370" s="5" t="inlineStr">
        <is>
          <t>ker</t>
        </is>
      </c>
      <c r="C1370" s="5" t="inlineStr">
        <is>
          <t>cem</t>
        </is>
      </c>
      <c r="D1370" s="40">
        <f>INDEX(Inputs!$N$5:$N$132,MATCH($B1370&amp;"|"&amp;$C1370,Inputs!$A$5:$A$132,0))</f>
        <v/>
      </c>
      <c r="E1370" s="40">
        <f>INDEX(Inputs!$O$5:$O$132,MATCH($B1370&amp;"|"&amp;$C1370,Inputs!$A$5:$A$132,0))</f>
        <v/>
      </c>
      <c r="F1370" s="40">
        <f>INDEX(Inputs!$P$5:$P$132,MATCH($B1370&amp;"|"&amp;$C1370,Inputs!$A$5:$A$132,0))</f>
        <v/>
      </c>
      <c r="G1370" s="40">
        <f>INDEX(Inputs!$Q$5:$Q$132,MATCH($B1370&amp;"|"&amp;$C1370,Inputs!$A$5:$A$132,0))</f>
        <v/>
      </c>
      <c r="H1370" s="5">
        <f>INDEX(Variables!$B$5:$B$105,MATCH($A1370,Variables!$A$5:$A$105,0))&amp;IF($C1370="",""," | "&amp;INDEX(Mapping!$B$5:$B$26,MATCH($C1370,Mapping!$A$5:$A$26,0))&amp;" | "&amp;INDEX(Mapping!$B$30:$B$41,MATCH($B1370,Mapping!$A$30:$A$41,0)))</f>
        <v/>
      </c>
      <c r="I1370" s="5">
        <f>INDEX(Variables!$C$5:$C$105,MATCH($A1370,Variables!$A$5:$A$105,0))</f>
        <v/>
      </c>
      <c r="J1370" s="5">
        <f>INDEX(Variables!$E$5:$E$105,MATCH($A1370,Variables!$A$5:$A$105,0))</f>
        <v/>
      </c>
      <c r="K1370" s="25">
        <f>LOWER(Settings!$C$4)&amp;".mit."&amp;$A1370&amp;IF($C1370="","","."&amp;$C1370&amp;"."&amp;$B1370)&amp;IF(INDEX(Variables!$D$5:$D$105,MATCH($A1370,Variables!$A$5:$A$105,0))="","","."&amp;INDEX(Variables!$D$5:$D$105,MATCH($A1370,Variables!$A$5:$A$105,0)))&amp;"."&amp;K$5</f>
        <v/>
      </c>
      <c r="L1370" s="46">
        <f>INDEX(Inputs!$U$5:$U$132,MATCH($B1370&amp;"|"&amp;$C1370,Inputs!$A$5:$A$132,0))</f>
        <v/>
      </c>
      <c r="M1370" s="47">
        <f>L1370*(1/(1+$G1370))^(1+$E1370)*(1+M$7)^$D1370*(M1352/L1352)^$E1370*((M1352+M1361)/(L1352+L1361))^($F1370*(1+$E1370))</f>
        <v/>
      </c>
      <c r="N1370" s="47">
        <f>M1370*(1/(1+$G1370))^(1+$E1370)*(1+N$7)^$D1370*(N1352/M1352)^$E1370*((N1352+N1361)/(M1352+M1361))^($F1370*(1+$E1370))</f>
        <v/>
      </c>
      <c r="O1370" s="47">
        <f>N1370*(1/(1+$G1370))^(1+$E1370)*(1+O$7)^$D1370*(O1352/N1352)^$E1370*((O1352+O1361)/(N1352+N1361))^($F1370*(1+$E1370))</f>
        <v/>
      </c>
      <c r="P1370" s="47">
        <f>O1370*(1/(1+$G1370))^(1+$E1370)*(1+P$7)^$D1370*(P1352/O1352)^$E1370*((P1352+P1361)/(O1352+O1361))^($F1370*(1+$E1370))</f>
        <v/>
      </c>
      <c r="Q1370" s="47">
        <f>P1370*(1/(1+$G1370))^(1+$E1370)*(1+Q$7)^$D1370*(Q1352/P1352)^$E1370*((Q1352+Q1361)/(P1352+P1361))^($F1370*(1+$E1370))</f>
        <v/>
      </c>
      <c r="R1370" s="47">
        <f>Q1370*(1/(1+$G1370))^(1+$E1370)*(1+R$7)^$D1370*(R1352/Q1352)^$E1370*((R1352+R1361)/(Q1352+Q1361))^($F1370*(1+$E1370))</f>
        <v/>
      </c>
      <c r="S1370" s="47">
        <f>R1370*(1/(1+$G1370))^(1+$E1370)*(1+S$7)^$D1370*(S1352/R1352)^$E1370*((S1352+S1361)/(R1352+R1361))^($F1370*(1+$E1370))</f>
        <v/>
      </c>
      <c r="T1370" s="47">
        <f>S1370*(1/(1+$G1370))^(1+$E1370)*(1+T$7)^$D1370*(T1352/S1352)^$E1370*((T1352+T1361)/(S1352+S1361))^($F1370*(1+$E1370))</f>
        <v/>
      </c>
      <c r="U1370" s="47">
        <f>T1370*(1/(1+$G1370))^(1+$E1370)*(1+U$7)^$D1370*(U1352/T1352)^$E1370*((U1352+U1361)/(T1352+T1361))^($F1370*(1+$E1370))</f>
        <v/>
      </c>
      <c r="V1370" s="47">
        <f>U1370*(1/(1+$G1370))^(1+$E1370)*(1+V$7)^$D1370*(V1352/U1352)^$E1370*((V1352+V1361)/(U1352+U1361))^($F1370*(1+$E1370))</f>
        <v/>
      </c>
      <c r="W1370" s="47">
        <f>V1370*(1/(1+$G1370))^(1+$E1370)*(1+W$7)^$D1370*(W1352/V1352)^$E1370*((W1352+W1361)/(V1352+V1361))^($F1370*(1+$E1370))</f>
        <v/>
      </c>
      <c r="X1370" s="47">
        <f>W1370*(1/(1+$G1370))^(1+$E1370)*(1+X$7)^$D1370*(X1352/W1352)^$E1370*((X1352+X1361)/(W1352+W1361))^($F1370*(1+$E1370))</f>
        <v/>
      </c>
      <c r="Y1370" s="47">
        <f>X1370*(1/(1+$G1370))^(1+$E1370)*(1+Y$7)^$D1370*(Y1352/X1352)^$E1370*((Y1352+Y1361)/(X1352+X1361))^($F1370*(1+$E1370))</f>
        <v/>
      </c>
      <c r="Z1370" s="47">
        <f>Y1370*(1/(1+$G1370))^(1+$E1370)*(1+Z$7)^$D1370*(Z1352/Y1352)^$E1370*((Z1352+Z1361)/(Y1352+Y1361))^($F1370*(1+$E1370))</f>
        <v/>
      </c>
      <c r="AA1370" s="47">
        <f>Z1370*(1/(1+$G1370))^(1+$E1370)*(1+AA$7)^$D1370*(AA1352/Z1352)^$E1370*((AA1352+AA1361)/(Z1352+Z1361))^($F1370*(1+$E1370))</f>
        <v/>
      </c>
      <c r="AB1370" s="47">
        <f>AA1370*(1/(1+$G1370))^(1+$E1370)*(1+AB$7)^$D1370*(AB1352/AA1352)^$E1370*((AB1352+AB1361)/(AA1352+AA1361))^($F1370*(1+$E1370))</f>
        <v/>
      </c>
      <c r="AC1370" s="47">
        <f>AB1370*(1/(1+$G1370))^(1+$E1370)*(1+AC$7)^$D1370*(AC1352/AB1352)^$E1370*((AC1352+AC1361)/(AB1352+AB1361))^($F1370*(1+$E1370))</f>
        <v/>
      </c>
      <c r="AD1370" s="48">
        <f>FUELUSE(AC1370,AD1352,AC1352,AD1361,AC1361,AD$7,$D1370,$E1370,$F1370,$G1370)</f>
        <v/>
      </c>
      <c r="AE1370" s="25">
        <f>LOWER(Settings!$C$4)&amp;".mit."&amp;$A1370&amp;IF($C1370="","","."&amp;$C1370&amp;"."&amp;$B1370)&amp;IF(INDEX(Variables!$D$5:$D$105,MATCH($A1370,Variables!$A$5:$A$105,0))="","","."&amp;INDEX(Variables!$D$5:$D$105,MATCH($A1370,Variables!$A$5:$A$105,0)))&amp;"."&amp;AE$5</f>
        <v/>
      </c>
      <c r="AF1370" s="46">
        <f>INDEX(Inputs!$U$5:$U$132,MATCH($B1370&amp;"|"&amp;$C1370,Inputs!$A$5:$A$132,0))</f>
        <v/>
      </c>
      <c r="AG1370" s="47">
        <f>AF1370*(1/(1+$G1370))^(1+$E1370)*(1+AG$7)^$D1370*(AG1352/AF1352)^$E1370*((AG1352+AG1361)/(AF1352+AF1361))^($F1370*(1+$E1370))</f>
        <v/>
      </c>
      <c r="AH1370" s="47">
        <f>AG1370*(1/(1+$G1370))^(1+$E1370)*(1+AH$7)^$D1370*(AH1352/AG1352)^$E1370*((AH1352+AH1361)/(AG1352+AG1361))^($F1370*(1+$E1370))</f>
        <v/>
      </c>
      <c r="AI1370" s="47">
        <f>AH1370*(1/(1+$G1370))^(1+$E1370)*(1+AI$7)^$D1370*(AI1352/AH1352)^$E1370*((AI1352+AI1361)/(AH1352+AH1361))^($F1370*(1+$E1370))</f>
        <v/>
      </c>
      <c r="AJ1370" s="47">
        <f>AI1370*(1/(1+$G1370))^(1+$E1370)*(1+AJ$7)^$D1370*(AJ1352/AI1352)^$E1370*((AJ1352+AJ1361)/(AI1352+AI1361))^($F1370*(1+$E1370))</f>
        <v/>
      </c>
      <c r="AK1370" s="47">
        <f>AJ1370*(1/(1+$G1370))^(1+$E1370)*(1+AK$7)^$D1370*(AK1352/AJ1352)^$E1370*((AK1352+AK1361)/(AJ1352+AJ1361))^($F1370*(1+$E1370))</f>
        <v/>
      </c>
      <c r="AL1370" s="47">
        <f>AK1370*(1/(1+$G1370))^(1+$E1370)*(1+AL$7)^$D1370*(AL1352/AK1352)^$E1370*((AL1352+AL1361)/(AK1352+AK1361))^($F1370*(1+$E1370))</f>
        <v/>
      </c>
      <c r="AM1370" s="47">
        <f>AL1370*(1/(1+$G1370))^(1+$E1370)*(1+AM$7)^$D1370*(AM1352/AL1352)^$E1370*((AM1352+AM1361)/(AL1352+AL1361))^($F1370*(1+$E1370))</f>
        <v/>
      </c>
      <c r="AN1370" s="47">
        <f>AM1370*(1/(1+$G1370))^(1+$E1370)*(1+AN$7)^$D1370*(AN1352/AM1352)^$E1370*((AN1352+AN1361)/(AM1352+AM1361))^($F1370*(1+$E1370))</f>
        <v/>
      </c>
      <c r="AO1370" s="47">
        <f>AN1370*(1/(1+$G1370))^(1+$E1370)*(1+AO$7)^$D1370*(AO1352/AN1352)^$E1370*((AO1352+AO1361)/(AN1352+AN1361))^($F1370*(1+$E1370))</f>
        <v/>
      </c>
      <c r="AP1370" s="47">
        <f>AO1370*(1/(1+$G1370))^(1+$E1370)*(1+AP$7)^$D1370*(AP1352/AO1352)^$E1370*((AP1352+AP1361)/(AO1352+AO1361))^($F1370*(1+$E1370))</f>
        <v/>
      </c>
      <c r="AQ1370" s="47">
        <f>AP1370*(1/(1+$G1370))^(1+$E1370)*(1+AQ$7)^$D1370*(AQ1352/AP1352)^$E1370*((AQ1352+AQ1361)/(AP1352+AP1361))^($F1370*(1+$E1370))</f>
        <v/>
      </c>
      <c r="AR1370" s="47">
        <f>AQ1370*(1/(1+$G1370))^(1+$E1370)*(1+AR$7)^$D1370*(AR1352/AQ1352)^$E1370*((AR1352+AR1361)/(AQ1352+AQ1361))^($F1370*(1+$E1370))</f>
        <v/>
      </c>
      <c r="AS1370" s="47">
        <f>AR1370*(1/(1+$G1370))^(1+$E1370)*(1+AS$7)^$D1370*(AS1352/AR1352)^$E1370*((AS1352+AS1361)/(AR1352+AR1361))^($F1370*(1+$E1370))</f>
        <v/>
      </c>
      <c r="AT1370" s="47">
        <f>AS1370*(1/(1+$G1370))^(1+$E1370)*(1+AT$7)^$D1370*(AT1352/AS1352)^$E1370*((AT1352+AT1361)/(AS1352+AS1361))^($F1370*(1+$E1370))</f>
        <v/>
      </c>
      <c r="AU1370" s="47">
        <f>AT1370*(1/(1+$G1370))^(1+$E1370)*(1+AU$7)^$D1370*(AU1352/AT1352)^$E1370*((AU1352+AU1361)/(AT1352+AT1361))^($F1370*(1+$E1370))</f>
        <v/>
      </c>
      <c r="AV1370" s="47">
        <f>AU1370*(1/(1+$G1370))^(1+$E1370)*(1+AV$7)^$D1370*(AV1352/AU1352)^$E1370*((AV1352+AV1361)/(AU1352+AU1361))^($F1370*(1+$E1370))</f>
        <v/>
      </c>
      <c r="AW1370" s="47">
        <f>AV1370*(1/(1+$G1370))^(1+$E1370)*(1+AW$7)^$D1370*(AW1352/AV1352)^$E1370*((AW1352+AW1361)/(AV1352+AV1361))^($F1370*(1+$E1370))</f>
        <v/>
      </c>
      <c r="AX1370" s="48">
        <f>FUELUSE(AW1370,AX1352,AW1352,AX1361,AW1361,AX$7,$D1370,$E1370,$F1370,$G1370)</f>
        <v/>
      </c>
    </row>
    <row r="1371" hidden="1" outlineLevel="2">
      <c r="A1371" s="5" t="inlineStr">
        <is>
          <t>ener</t>
        </is>
      </c>
      <c r="B1371" s="5" t="inlineStr">
        <is>
          <t>oop</t>
        </is>
      </c>
      <c r="C1371" s="5" t="inlineStr">
        <is>
          <t>cem</t>
        </is>
      </c>
      <c r="D1371" s="40">
        <f>INDEX(Inputs!$N$5:$N$132,MATCH($B1371&amp;"|"&amp;$C1371,Inputs!$A$5:$A$132,0))</f>
        <v/>
      </c>
      <c r="E1371" s="40">
        <f>INDEX(Inputs!$O$5:$O$132,MATCH($B1371&amp;"|"&amp;$C1371,Inputs!$A$5:$A$132,0))</f>
        <v/>
      </c>
      <c r="F1371" s="40">
        <f>INDEX(Inputs!$P$5:$P$132,MATCH($B1371&amp;"|"&amp;$C1371,Inputs!$A$5:$A$132,0))</f>
        <v/>
      </c>
      <c r="G1371" s="40">
        <f>INDEX(Inputs!$Q$5:$Q$132,MATCH($B1371&amp;"|"&amp;$C1371,Inputs!$A$5:$A$132,0))</f>
        <v/>
      </c>
      <c r="H1371" s="5">
        <f>INDEX(Variables!$B$5:$B$105,MATCH($A1371,Variables!$A$5:$A$105,0))&amp;IF($C1371="",""," | "&amp;INDEX(Mapping!$B$5:$B$26,MATCH($C1371,Mapping!$A$5:$A$26,0))&amp;" | "&amp;INDEX(Mapping!$B$30:$B$41,MATCH($B1371,Mapping!$A$30:$A$41,0)))</f>
        <v/>
      </c>
      <c r="I1371" s="5">
        <f>INDEX(Variables!$C$5:$C$105,MATCH($A1371,Variables!$A$5:$A$105,0))</f>
        <v/>
      </c>
      <c r="J1371" s="5">
        <f>INDEX(Variables!$E$5:$E$105,MATCH($A1371,Variables!$A$5:$A$105,0))</f>
        <v/>
      </c>
      <c r="K1371" s="25">
        <f>LOWER(Settings!$C$4)&amp;".mit."&amp;$A1371&amp;IF($C1371="","","."&amp;$C1371&amp;"."&amp;$B1371)&amp;IF(INDEX(Variables!$D$5:$D$105,MATCH($A1371,Variables!$A$5:$A$105,0))="","","."&amp;INDEX(Variables!$D$5:$D$105,MATCH($A1371,Variables!$A$5:$A$105,0)))&amp;"."&amp;K$5</f>
        <v/>
      </c>
      <c r="L1371" s="46">
        <f>INDEX(Inputs!$U$5:$U$132,MATCH($B1371&amp;"|"&amp;$C1371,Inputs!$A$5:$A$132,0))</f>
        <v/>
      </c>
      <c r="M1371" s="47">
        <f>L1371*(1/(1+$G1371))^(1+$E1371)*(1+M$7)^$D1371*(M1353/L1353)^$E1371*((M1353+M1362)/(L1353+L1362))^($F1371*(1+$E1371))</f>
        <v/>
      </c>
      <c r="N1371" s="47">
        <f>M1371*(1/(1+$G1371))^(1+$E1371)*(1+N$7)^$D1371*(N1353/M1353)^$E1371*((N1353+N1362)/(M1353+M1362))^($F1371*(1+$E1371))</f>
        <v/>
      </c>
      <c r="O1371" s="47">
        <f>N1371*(1/(1+$G1371))^(1+$E1371)*(1+O$7)^$D1371*(O1353/N1353)^$E1371*((O1353+O1362)/(N1353+N1362))^($F1371*(1+$E1371))</f>
        <v/>
      </c>
      <c r="P1371" s="47">
        <f>O1371*(1/(1+$G1371))^(1+$E1371)*(1+P$7)^$D1371*(P1353/O1353)^$E1371*((P1353+P1362)/(O1353+O1362))^($F1371*(1+$E1371))</f>
        <v/>
      </c>
      <c r="Q1371" s="47">
        <f>P1371*(1/(1+$G1371))^(1+$E1371)*(1+Q$7)^$D1371*(Q1353/P1353)^$E1371*((Q1353+Q1362)/(P1353+P1362))^($F1371*(1+$E1371))</f>
        <v/>
      </c>
      <c r="R1371" s="47">
        <f>Q1371*(1/(1+$G1371))^(1+$E1371)*(1+R$7)^$D1371*(R1353/Q1353)^$E1371*((R1353+R1362)/(Q1353+Q1362))^($F1371*(1+$E1371))</f>
        <v/>
      </c>
      <c r="S1371" s="47">
        <f>R1371*(1/(1+$G1371))^(1+$E1371)*(1+S$7)^$D1371*(S1353/R1353)^$E1371*((S1353+S1362)/(R1353+R1362))^($F1371*(1+$E1371))</f>
        <v/>
      </c>
      <c r="T1371" s="47">
        <f>S1371*(1/(1+$G1371))^(1+$E1371)*(1+T$7)^$D1371*(T1353/S1353)^$E1371*((T1353+T1362)/(S1353+S1362))^($F1371*(1+$E1371))</f>
        <v/>
      </c>
      <c r="U1371" s="47">
        <f>T1371*(1/(1+$G1371))^(1+$E1371)*(1+U$7)^$D1371*(U1353/T1353)^$E1371*((U1353+U1362)/(T1353+T1362))^($F1371*(1+$E1371))</f>
        <v/>
      </c>
      <c r="V1371" s="47">
        <f>U1371*(1/(1+$G1371))^(1+$E1371)*(1+V$7)^$D1371*(V1353/U1353)^$E1371*((V1353+V1362)/(U1353+U1362))^($F1371*(1+$E1371))</f>
        <v/>
      </c>
      <c r="W1371" s="47">
        <f>V1371*(1/(1+$G1371))^(1+$E1371)*(1+W$7)^$D1371*(W1353/V1353)^$E1371*((W1353+W1362)/(V1353+V1362))^($F1371*(1+$E1371))</f>
        <v/>
      </c>
      <c r="X1371" s="47">
        <f>W1371*(1/(1+$G1371))^(1+$E1371)*(1+X$7)^$D1371*(X1353/W1353)^$E1371*((X1353+X1362)/(W1353+W1362))^($F1371*(1+$E1371))</f>
        <v/>
      </c>
      <c r="Y1371" s="47">
        <f>X1371*(1/(1+$G1371))^(1+$E1371)*(1+Y$7)^$D1371*(Y1353/X1353)^$E1371*((Y1353+Y1362)/(X1353+X1362))^($F1371*(1+$E1371))</f>
        <v/>
      </c>
      <c r="Z1371" s="47">
        <f>Y1371*(1/(1+$G1371))^(1+$E1371)*(1+Z$7)^$D1371*(Z1353/Y1353)^$E1371*((Z1353+Z1362)/(Y1353+Y1362))^($F1371*(1+$E1371))</f>
        <v/>
      </c>
      <c r="AA1371" s="47">
        <f>Z1371*(1/(1+$G1371))^(1+$E1371)*(1+AA$7)^$D1371*(AA1353/Z1353)^$E1371*((AA1353+AA1362)/(Z1353+Z1362))^($F1371*(1+$E1371))</f>
        <v/>
      </c>
      <c r="AB1371" s="47">
        <f>AA1371*(1/(1+$G1371))^(1+$E1371)*(1+AB$7)^$D1371*(AB1353/AA1353)^$E1371*((AB1353+AB1362)/(AA1353+AA1362))^($F1371*(1+$E1371))</f>
        <v/>
      </c>
      <c r="AC1371" s="47">
        <f>AB1371*(1/(1+$G1371))^(1+$E1371)*(1+AC$7)^$D1371*(AC1353/AB1353)^$E1371*((AC1353+AC1362)/(AB1353+AB1362))^($F1371*(1+$E1371))</f>
        <v/>
      </c>
      <c r="AD1371" s="48">
        <f>FUELUSE(AC1371,AD1353,AC1353,AD1362,AC1362,AD$7,$D1371,$E1371,$F1371,$G1371)</f>
        <v/>
      </c>
      <c r="AE1371" s="25">
        <f>LOWER(Settings!$C$4)&amp;".mit."&amp;$A1371&amp;IF($C1371="","","."&amp;$C1371&amp;"."&amp;$B1371)&amp;IF(INDEX(Variables!$D$5:$D$105,MATCH($A1371,Variables!$A$5:$A$105,0))="","","."&amp;INDEX(Variables!$D$5:$D$105,MATCH($A1371,Variables!$A$5:$A$105,0)))&amp;"."&amp;AE$5</f>
        <v/>
      </c>
      <c r="AF1371" s="46">
        <f>INDEX(Inputs!$U$5:$U$132,MATCH($B1371&amp;"|"&amp;$C1371,Inputs!$A$5:$A$132,0))</f>
        <v/>
      </c>
      <c r="AG1371" s="47">
        <f>AF1371*(1/(1+$G1371))^(1+$E1371)*(1+AG$7)^$D1371*(AG1353/AF1353)^$E1371*((AG1353+AG1362)/(AF1353+AF1362))^($F1371*(1+$E1371))</f>
        <v/>
      </c>
      <c r="AH1371" s="47">
        <f>AG1371*(1/(1+$G1371))^(1+$E1371)*(1+AH$7)^$D1371*(AH1353/AG1353)^$E1371*((AH1353+AH1362)/(AG1353+AG1362))^($F1371*(1+$E1371))</f>
        <v/>
      </c>
      <c r="AI1371" s="47">
        <f>AH1371*(1/(1+$G1371))^(1+$E1371)*(1+AI$7)^$D1371*(AI1353/AH1353)^$E1371*((AI1353+AI1362)/(AH1353+AH1362))^($F1371*(1+$E1371))</f>
        <v/>
      </c>
      <c r="AJ1371" s="47">
        <f>AI1371*(1/(1+$G1371))^(1+$E1371)*(1+AJ$7)^$D1371*(AJ1353/AI1353)^$E1371*((AJ1353+AJ1362)/(AI1353+AI1362))^($F1371*(1+$E1371))</f>
        <v/>
      </c>
      <c r="AK1371" s="47">
        <f>AJ1371*(1/(1+$G1371))^(1+$E1371)*(1+AK$7)^$D1371*(AK1353/AJ1353)^$E1371*((AK1353+AK1362)/(AJ1353+AJ1362))^($F1371*(1+$E1371))</f>
        <v/>
      </c>
      <c r="AL1371" s="47">
        <f>AK1371*(1/(1+$G1371))^(1+$E1371)*(1+AL$7)^$D1371*(AL1353/AK1353)^$E1371*((AL1353+AL1362)/(AK1353+AK1362))^($F1371*(1+$E1371))</f>
        <v/>
      </c>
      <c r="AM1371" s="47">
        <f>AL1371*(1/(1+$G1371))^(1+$E1371)*(1+AM$7)^$D1371*(AM1353/AL1353)^$E1371*((AM1353+AM1362)/(AL1353+AL1362))^($F1371*(1+$E1371))</f>
        <v/>
      </c>
      <c r="AN1371" s="47">
        <f>AM1371*(1/(1+$G1371))^(1+$E1371)*(1+AN$7)^$D1371*(AN1353/AM1353)^$E1371*((AN1353+AN1362)/(AM1353+AM1362))^($F1371*(1+$E1371))</f>
        <v/>
      </c>
      <c r="AO1371" s="47">
        <f>AN1371*(1/(1+$G1371))^(1+$E1371)*(1+AO$7)^$D1371*(AO1353/AN1353)^$E1371*((AO1353+AO1362)/(AN1353+AN1362))^($F1371*(1+$E1371))</f>
        <v/>
      </c>
      <c r="AP1371" s="47">
        <f>AO1371*(1/(1+$G1371))^(1+$E1371)*(1+AP$7)^$D1371*(AP1353/AO1353)^$E1371*((AP1353+AP1362)/(AO1353+AO1362))^($F1371*(1+$E1371))</f>
        <v/>
      </c>
      <c r="AQ1371" s="47">
        <f>AP1371*(1/(1+$G1371))^(1+$E1371)*(1+AQ$7)^$D1371*(AQ1353/AP1353)^$E1371*((AQ1353+AQ1362)/(AP1353+AP1362))^($F1371*(1+$E1371))</f>
        <v/>
      </c>
      <c r="AR1371" s="47">
        <f>AQ1371*(1/(1+$G1371))^(1+$E1371)*(1+AR$7)^$D1371*(AR1353/AQ1353)^$E1371*((AR1353+AR1362)/(AQ1353+AQ1362))^($F1371*(1+$E1371))</f>
        <v/>
      </c>
      <c r="AS1371" s="47">
        <f>AR1371*(1/(1+$G1371))^(1+$E1371)*(1+AS$7)^$D1371*(AS1353/AR1353)^$E1371*((AS1353+AS1362)/(AR1353+AR1362))^($F1371*(1+$E1371))</f>
        <v/>
      </c>
      <c r="AT1371" s="47">
        <f>AS1371*(1/(1+$G1371))^(1+$E1371)*(1+AT$7)^$D1371*(AT1353/AS1353)^$E1371*((AT1353+AT1362)/(AS1353+AS1362))^($F1371*(1+$E1371))</f>
        <v/>
      </c>
      <c r="AU1371" s="47">
        <f>AT1371*(1/(1+$G1371))^(1+$E1371)*(1+AU$7)^$D1371*(AU1353/AT1353)^$E1371*((AU1353+AU1362)/(AT1353+AT1362))^($F1371*(1+$E1371))</f>
        <v/>
      </c>
      <c r="AV1371" s="47">
        <f>AU1371*(1/(1+$G1371))^(1+$E1371)*(1+AV$7)^$D1371*(AV1353/AU1353)^$E1371*((AV1353+AV1362)/(AU1353+AU1362))^($F1371*(1+$E1371))</f>
        <v/>
      </c>
      <c r="AW1371" s="47">
        <f>AV1371*(1/(1+$G1371))^(1+$E1371)*(1+AW$7)^$D1371*(AW1353/AV1353)^$E1371*((AW1353+AW1362)/(AV1353+AV1362))^($F1371*(1+$E1371))</f>
        <v/>
      </c>
      <c r="AX1371" s="48">
        <f>FUELUSE(AW1371,AX1353,AW1353,AX1362,AW1362,AX$7,$D1371,$E1371,$F1371,$G1371)</f>
        <v/>
      </c>
    </row>
    <row r="1372" hidden="1" outlineLevel="2">
      <c r="A1372" s="5" t="inlineStr">
        <is>
          <t>ener</t>
        </is>
      </c>
      <c r="B1372" s="5" t="inlineStr">
        <is>
          <t>bio</t>
        </is>
      </c>
      <c r="C1372" s="5" t="inlineStr">
        <is>
          <t>cem</t>
        </is>
      </c>
      <c r="D1372" s="40">
        <f>INDEX(Inputs!$N$5:$N$132,MATCH($B1372&amp;"|"&amp;$C1372,Inputs!$A$5:$A$132,0))</f>
        <v/>
      </c>
      <c r="E1372" s="40">
        <f>INDEX(Inputs!$O$5:$O$132,MATCH($B1372&amp;"|"&amp;$C1372,Inputs!$A$5:$A$132,0))</f>
        <v/>
      </c>
      <c r="F1372" s="40">
        <f>INDEX(Inputs!$P$5:$P$132,MATCH($B1372&amp;"|"&amp;$C1372,Inputs!$A$5:$A$132,0))</f>
        <v/>
      </c>
      <c r="G1372" s="40">
        <f>INDEX(Inputs!$Q$5:$Q$132,MATCH($B1372&amp;"|"&amp;$C1372,Inputs!$A$5:$A$132,0))</f>
        <v/>
      </c>
      <c r="H1372" s="5">
        <f>INDEX(Variables!$B$5:$B$105,MATCH($A1372,Variables!$A$5:$A$105,0))&amp;IF($C1372="",""," | "&amp;INDEX(Mapping!$B$5:$B$26,MATCH($C1372,Mapping!$A$5:$A$26,0))&amp;" | "&amp;INDEX(Mapping!$B$30:$B$41,MATCH($B1372,Mapping!$A$30:$A$41,0)))</f>
        <v/>
      </c>
      <c r="I1372" s="5">
        <f>INDEX(Variables!$C$5:$C$105,MATCH($A1372,Variables!$A$5:$A$105,0))</f>
        <v/>
      </c>
      <c r="J1372" s="5">
        <f>INDEX(Variables!$E$5:$E$105,MATCH($A1372,Variables!$A$5:$A$105,0))</f>
        <v/>
      </c>
      <c r="K1372" s="25">
        <f>LOWER(Settings!$C$4)&amp;".mit."&amp;$A1372&amp;IF($C1372="","","."&amp;$C1372&amp;"."&amp;$B1372)&amp;IF(INDEX(Variables!$D$5:$D$105,MATCH($A1372,Variables!$A$5:$A$105,0))="","","."&amp;INDEX(Variables!$D$5:$D$105,MATCH($A1372,Variables!$A$5:$A$105,0)))&amp;"."&amp;K$5</f>
        <v/>
      </c>
      <c r="L1372" s="46">
        <f>INDEX(Inputs!$U$5:$U$132,MATCH($B1372&amp;"|"&amp;$C1372,Inputs!$A$5:$A$132,0))</f>
        <v/>
      </c>
      <c r="M1372" s="47">
        <f>L1372*(1/(1+$G1372))^(1+$E1372)*(1+M$7)^$D1372*(M1354/L1354)^$E1372*((M1354+M1363)/(L1354+L1363))^($F1372*(1+$E1372))</f>
        <v/>
      </c>
      <c r="N1372" s="47">
        <f>M1372*(1/(1+$G1372))^(1+$E1372)*(1+N$7)^$D1372*(N1354/M1354)^$E1372*((N1354+N1363)/(M1354+M1363))^($F1372*(1+$E1372))</f>
        <v/>
      </c>
      <c r="O1372" s="47">
        <f>N1372*(1/(1+$G1372))^(1+$E1372)*(1+O$7)^$D1372*(O1354/N1354)^$E1372*((O1354+O1363)/(N1354+N1363))^($F1372*(1+$E1372))</f>
        <v/>
      </c>
      <c r="P1372" s="47">
        <f>O1372*(1/(1+$G1372))^(1+$E1372)*(1+P$7)^$D1372*(P1354/O1354)^$E1372*((P1354+P1363)/(O1354+O1363))^($F1372*(1+$E1372))</f>
        <v/>
      </c>
      <c r="Q1372" s="47">
        <f>P1372*(1/(1+$G1372))^(1+$E1372)*(1+Q$7)^$D1372*(Q1354/P1354)^$E1372*((Q1354+Q1363)/(P1354+P1363))^($F1372*(1+$E1372))</f>
        <v/>
      </c>
      <c r="R1372" s="47">
        <f>Q1372*(1/(1+$G1372))^(1+$E1372)*(1+R$7)^$D1372*(R1354/Q1354)^$E1372*((R1354+R1363)/(Q1354+Q1363))^($F1372*(1+$E1372))</f>
        <v/>
      </c>
      <c r="S1372" s="47">
        <f>R1372*(1/(1+$G1372))^(1+$E1372)*(1+S$7)^$D1372*(S1354/R1354)^$E1372*((S1354+S1363)/(R1354+R1363))^($F1372*(1+$E1372))</f>
        <v/>
      </c>
      <c r="T1372" s="47">
        <f>S1372*(1/(1+$G1372))^(1+$E1372)*(1+T$7)^$D1372*(T1354/S1354)^$E1372*((T1354+T1363)/(S1354+S1363))^($F1372*(1+$E1372))</f>
        <v/>
      </c>
      <c r="U1372" s="47">
        <f>T1372*(1/(1+$G1372))^(1+$E1372)*(1+U$7)^$D1372*(U1354/T1354)^$E1372*((U1354+U1363)/(T1354+T1363))^($F1372*(1+$E1372))</f>
        <v/>
      </c>
      <c r="V1372" s="47">
        <f>U1372*(1/(1+$G1372))^(1+$E1372)*(1+V$7)^$D1372*(V1354/U1354)^$E1372*((V1354+V1363)/(U1354+U1363))^($F1372*(1+$E1372))</f>
        <v/>
      </c>
      <c r="W1372" s="47">
        <f>V1372*(1/(1+$G1372))^(1+$E1372)*(1+W$7)^$D1372*(W1354/V1354)^$E1372*((W1354+W1363)/(V1354+V1363))^($F1372*(1+$E1372))</f>
        <v/>
      </c>
      <c r="X1372" s="47">
        <f>W1372*(1/(1+$G1372))^(1+$E1372)*(1+X$7)^$D1372*(X1354/W1354)^$E1372*((X1354+X1363)/(W1354+W1363))^($F1372*(1+$E1372))</f>
        <v/>
      </c>
      <c r="Y1372" s="47">
        <f>X1372*(1/(1+$G1372))^(1+$E1372)*(1+Y$7)^$D1372*(Y1354/X1354)^$E1372*((Y1354+Y1363)/(X1354+X1363))^($F1372*(1+$E1372))</f>
        <v/>
      </c>
      <c r="Z1372" s="47">
        <f>Y1372*(1/(1+$G1372))^(1+$E1372)*(1+Z$7)^$D1372*(Z1354/Y1354)^$E1372*((Z1354+Z1363)/(Y1354+Y1363))^($F1372*(1+$E1372))</f>
        <v/>
      </c>
      <c r="AA1372" s="47">
        <f>Z1372*(1/(1+$G1372))^(1+$E1372)*(1+AA$7)^$D1372*(AA1354/Z1354)^$E1372*((AA1354+AA1363)/(Z1354+Z1363))^($F1372*(1+$E1372))</f>
        <v/>
      </c>
      <c r="AB1372" s="47">
        <f>AA1372*(1/(1+$G1372))^(1+$E1372)*(1+AB$7)^$D1372*(AB1354/AA1354)^$E1372*((AB1354+AB1363)/(AA1354+AA1363))^($F1372*(1+$E1372))</f>
        <v/>
      </c>
      <c r="AC1372" s="47">
        <f>AB1372*(1/(1+$G1372))^(1+$E1372)*(1+AC$7)^$D1372*(AC1354/AB1354)^$E1372*((AC1354+AC1363)/(AB1354+AB1363))^($F1372*(1+$E1372))</f>
        <v/>
      </c>
      <c r="AD1372" s="48">
        <f>FUELUSE(AC1372,AD1354,AC1354,AD1363,AC1363,AD$7,$D1372,$E1372,$F1372,$G1372)</f>
        <v/>
      </c>
      <c r="AE1372" s="25">
        <f>LOWER(Settings!$C$4)&amp;".mit."&amp;$A1372&amp;IF($C1372="","","."&amp;$C1372&amp;"."&amp;$B1372)&amp;IF(INDEX(Variables!$D$5:$D$105,MATCH($A1372,Variables!$A$5:$A$105,0))="","","."&amp;INDEX(Variables!$D$5:$D$105,MATCH($A1372,Variables!$A$5:$A$105,0)))&amp;"."&amp;AE$5</f>
        <v/>
      </c>
      <c r="AF1372" s="46">
        <f>INDEX(Inputs!$U$5:$U$132,MATCH($B1372&amp;"|"&amp;$C1372,Inputs!$A$5:$A$132,0))</f>
        <v/>
      </c>
      <c r="AG1372" s="47">
        <f>AF1372*(1/(1+$G1372))^(1+$E1372)*(1+AG$7)^$D1372*(AG1354/AF1354)^$E1372*((AG1354+AG1363)/(AF1354+AF1363))^($F1372*(1+$E1372))</f>
        <v/>
      </c>
      <c r="AH1372" s="47">
        <f>AG1372*(1/(1+$G1372))^(1+$E1372)*(1+AH$7)^$D1372*(AH1354/AG1354)^$E1372*((AH1354+AH1363)/(AG1354+AG1363))^($F1372*(1+$E1372))</f>
        <v/>
      </c>
      <c r="AI1372" s="47">
        <f>AH1372*(1/(1+$G1372))^(1+$E1372)*(1+AI$7)^$D1372*(AI1354/AH1354)^$E1372*((AI1354+AI1363)/(AH1354+AH1363))^($F1372*(1+$E1372))</f>
        <v/>
      </c>
      <c r="AJ1372" s="47">
        <f>AI1372*(1/(1+$G1372))^(1+$E1372)*(1+AJ$7)^$D1372*(AJ1354/AI1354)^$E1372*((AJ1354+AJ1363)/(AI1354+AI1363))^($F1372*(1+$E1372))</f>
        <v/>
      </c>
      <c r="AK1372" s="47">
        <f>AJ1372*(1/(1+$G1372))^(1+$E1372)*(1+AK$7)^$D1372*(AK1354/AJ1354)^$E1372*((AK1354+AK1363)/(AJ1354+AJ1363))^($F1372*(1+$E1372))</f>
        <v/>
      </c>
      <c r="AL1372" s="47">
        <f>AK1372*(1/(1+$G1372))^(1+$E1372)*(1+AL$7)^$D1372*(AL1354/AK1354)^$E1372*((AL1354+AL1363)/(AK1354+AK1363))^($F1372*(1+$E1372))</f>
        <v/>
      </c>
      <c r="AM1372" s="47">
        <f>AL1372*(1/(1+$G1372))^(1+$E1372)*(1+AM$7)^$D1372*(AM1354/AL1354)^$E1372*((AM1354+AM1363)/(AL1354+AL1363))^($F1372*(1+$E1372))</f>
        <v/>
      </c>
      <c r="AN1372" s="47">
        <f>AM1372*(1/(1+$G1372))^(1+$E1372)*(1+AN$7)^$D1372*(AN1354/AM1354)^$E1372*((AN1354+AN1363)/(AM1354+AM1363))^($F1372*(1+$E1372))</f>
        <v/>
      </c>
      <c r="AO1372" s="47">
        <f>AN1372*(1/(1+$G1372))^(1+$E1372)*(1+AO$7)^$D1372*(AO1354/AN1354)^$E1372*((AO1354+AO1363)/(AN1354+AN1363))^($F1372*(1+$E1372))</f>
        <v/>
      </c>
      <c r="AP1372" s="47">
        <f>AO1372*(1/(1+$G1372))^(1+$E1372)*(1+AP$7)^$D1372*(AP1354/AO1354)^$E1372*((AP1354+AP1363)/(AO1354+AO1363))^($F1372*(1+$E1372))</f>
        <v/>
      </c>
      <c r="AQ1372" s="47">
        <f>AP1372*(1/(1+$G1372))^(1+$E1372)*(1+AQ$7)^$D1372*(AQ1354/AP1354)^$E1372*((AQ1354+AQ1363)/(AP1354+AP1363))^($F1372*(1+$E1372))</f>
        <v/>
      </c>
      <c r="AR1372" s="47">
        <f>AQ1372*(1/(1+$G1372))^(1+$E1372)*(1+AR$7)^$D1372*(AR1354/AQ1354)^$E1372*((AR1354+AR1363)/(AQ1354+AQ1363))^($F1372*(1+$E1372))</f>
        <v/>
      </c>
      <c r="AS1372" s="47">
        <f>AR1372*(1/(1+$G1372))^(1+$E1372)*(1+AS$7)^$D1372*(AS1354/AR1354)^$E1372*((AS1354+AS1363)/(AR1354+AR1363))^($F1372*(1+$E1372))</f>
        <v/>
      </c>
      <c r="AT1372" s="47">
        <f>AS1372*(1/(1+$G1372))^(1+$E1372)*(1+AT$7)^$D1372*(AT1354/AS1354)^$E1372*((AT1354+AT1363)/(AS1354+AS1363))^($F1372*(1+$E1372))</f>
        <v/>
      </c>
      <c r="AU1372" s="47">
        <f>AT1372*(1/(1+$G1372))^(1+$E1372)*(1+AU$7)^$D1372*(AU1354/AT1354)^$E1372*((AU1354+AU1363)/(AT1354+AT1363))^($F1372*(1+$E1372))</f>
        <v/>
      </c>
      <c r="AV1372" s="47">
        <f>AU1372*(1/(1+$G1372))^(1+$E1372)*(1+AV$7)^$D1372*(AV1354/AU1354)^$E1372*((AV1354+AV1363)/(AU1354+AU1363))^($F1372*(1+$E1372))</f>
        <v/>
      </c>
      <c r="AW1372" s="47">
        <f>AV1372*(1/(1+$G1372))^(1+$E1372)*(1+AW$7)^$D1372*(AW1354/AV1354)^$E1372*((AW1354+AW1363)/(AV1354+AV1363))^($F1372*(1+$E1372))</f>
        <v/>
      </c>
      <c r="AX1372" s="48">
        <f>FUELUSE(AW1372,AX1354,AW1354,AX1363,AW1363,AX$7,$D1372,$E1372,$F1372,$G1372)</f>
        <v/>
      </c>
    </row>
    <row r="1373" hidden="1" outlineLevel="2"/>
    <row r="1374" hidden="1" outlineLevel="2">
      <c r="A1374" s="5" t="inlineStr">
        <is>
          <t>rtx</t>
        </is>
      </c>
      <c r="B1374" s="5" t="inlineStr">
        <is>
          <t>coa</t>
        </is>
      </c>
      <c r="C1374" s="5" t="inlineStr">
        <is>
          <t>cem</t>
        </is>
      </c>
      <c r="D1374" s="40">
        <f>INDEX(Inputs!$R$5:$R$132,MATCH($B1374&amp;"|"&amp;$C1374,Inputs!$A$5:$A$132,0))</f>
        <v/>
      </c>
      <c r="E1374" s="39" t="n"/>
      <c r="F1374" s="39" t="n"/>
      <c r="G1374" s="39" t="n"/>
      <c r="H1374" s="5">
        <f>INDEX(Variables!$B$5:$B$105,MATCH($A1374,Variables!$A$5:$A$105,0))&amp;IF($C1374="",""," | "&amp;INDEX(Mapping!$B$5:$B$26,MATCH($C1374,Mapping!$A$5:$A$26,0))&amp;" | "&amp;INDEX(Mapping!$B$30:$B$41,MATCH($B1374,Mapping!$A$30:$A$41,0)))</f>
        <v/>
      </c>
      <c r="I1374" s="5">
        <f>INDEX(Variables!$C$5:$C$105,MATCH($A1374,Variables!$A$5:$A$105,0))</f>
        <v/>
      </c>
      <c r="J1374" s="5">
        <f>INDEX(Variables!$E$5:$E$105,MATCH($A1374,Variables!$A$5:$A$105,0))</f>
        <v/>
      </c>
      <c r="K1374" s="25">
        <f>LOWER(Settings!$C$4)&amp;".mit."&amp;$A1374&amp;IF($C1374="","","."&amp;$C1374&amp;"."&amp;$B1374)&amp;IF(INDEX(Variables!$D$5:$D$105,MATCH($A1374,Variables!$A$5:$A$105,0))="","","."&amp;INDEX(Variables!$D$5:$D$105,MATCH($A1374,Variables!$A$5:$A$105,0)))&amp;"."&amp;K$5</f>
        <v/>
      </c>
      <c r="L1374" s="46">
        <f>L1365*Settings!$C$13*(INDEX(L$258:L$269,$D1374)+INDEX(L$245:L$256,$D1374))</f>
        <v/>
      </c>
      <c r="M1374" s="47">
        <f>M1365*Settings!$C$13*(INDEX(M$258:M$269,$D1374)+INDEX(M$245:M$256,$D1374))</f>
        <v/>
      </c>
      <c r="N1374" s="47">
        <f>N1365*Settings!$C$13*(INDEX(N$258:N$269,$D1374)+INDEX(N$245:N$256,$D1374))</f>
        <v/>
      </c>
      <c r="O1374" s="47">
        <f>O1365*Settings!$C$13*(INDEX(O$258:O$269,$D1374)+INDEX(O$245:O$256,$D1374))</f>
        <v/>
      </c>
      <c r="P1374" s="47">
        <f>P1365*Settings!$C$13*(INDEX(P$258:P$269,$D1374)+INDEX(P$245:P$256,$D1374))</f>
        <v/>
      </c>
      <c r="Q1374" s="47">
        <f>Q1365*Settings!$C$13*(INDEX(Q$258:Q$269,$D1374)+INDEX(Q$245:Q$256,$D1374))</f>
        <v/>
      </c>
      <c r="R1374" s="47">
        <f>R1365*Settings!$C$13*(INDEX(R$258:R$269,$D1374)+INDEX(R$245:R$256,$D1374))</f>
        <v/>
      </c>
      <c r="S1374" s="47">
        <f>S1365*Settings!$C$13*(INDEX(S$258:S$269,$D1374)+INDEX(S$245:S$256,$D1374))</f>
        <v/>
      </c>
      <c r="T1374" s="47">
        <f>T1365*Settings!$C$13*(INDEX(T$258:T$269,$D1374)+INDEX(T$245:T$256,$D1374))</f>
        <v/>
      </c>
      <c r="U1374" s="47">
        <f>U1365*Settings!$C$13*(INDEX(U$258:U$269,$D1374)+INDEX(U$245:U$256,$D1374))</f>
        <v/>
      </c>
      <c r="V1374" s="47">
        <f>V1365*Settings!$C$13*(INDEX(V$258:V$269,$D1374)+INDEX(V$245:V$256,$D1374))</f>
        <v/>
      </c>
      <c r="W1374" s="47">
        <f>W1365*Settings!$C$13*(INDEX(W$258:W$269,$D1374)+INDEX(W$245:W$256,$D1374))</f>
        <v/>
      </c>
      <c r="X1374" s="47">
        <f>X1365*Settings!$C$13*(INDEX(X$258:X$269,$D1374)+INDEX(X$245:X$256,$D1374))</f>
        <v/>
      </c>
      <c r="Y1374" s="47">
        <f>Y1365*Settings!$C$13*(INDEX(Y$258:Y$269,$D1374)+INDEX(Y$245:Y$256,$D1374))</f>
        <v/>
      </c>
      <c r="Z1374" s="47">
        <f>Z1365*Settings!$C$13*(INDEX(Z$258:Z$269,$D1374)+INDEX(Z$245:Z$256,$D1374))</f>
        <v/>
      </c>
      <c r="AA1374" s="47">
        <f>AA1365*Settings!$C$13*(INDEX(AA$258:AA$269,$D1374)+INDEX(AA$245:AA$256,$D1374))</f>
        <v/>
      </c>
      <c r="AB1374" s="47">
        <f>AB1365*Settings!$C$13*(INDEX(AB$258:AB$269,$D1374)+INDEX(AB$245:AB$256,$D1374))</f>
        <v/>
      </c>
      <c r="AC1374" s="47">
        <f>AC1365*Settings!$C$13*(INDEX(AC$258:AC$269,$D1374)+INDEX(AC$245:AC$256,$D1374))</f>
        <v/>
      </c>
      <c r="AD1374" s="48">
        <f>REVENUE(AD1365,Settings!$C$13,INDEX(AD$258:AD$269,$D1374)+INDEX(AD$245:AD$256,$D1374))</f>
        <v/>
      </c>
      <c r="AE1374" s="25">
        <f>LOWER(Settings!$C$4)&amp;".mit."&amp;$A1374&amp;IF($C1374="","","."&amp;$C1374&amp;"."&amp;$B1374)&amp;IF(INDEX(Variables!$D$5:$D$105,MATCH($A1374,Variables!$A$5:$A$105,0))="","","."&amp;INDEX(Variables!$D$5:$D$105,MATCH($A1374,Variables!$A$5:$A$105,0)))&amp;"."&amp;AE$5</f>
        <v/>
      </c>
      <c r="AF1374" s="46">
        <f>AF1365*Settings!$C$13*(INDEX(AF$258:AF$269,$D1374)+INDEX(AF$245:AF$256,$D1374))</f>
        <v/>
      </c>
      <c r="AG1374" s="47">
        <f>AG1365*Settings!$C$13*(INDEX(AG$258:AG$269,$D1374)+INDEX(AG$245:AG$256,$D1374))</f>
        <v/>
      </c>
      <c r="AH1374" s="47">
        <f>AH1365*Settings!$C$13*(INDEX(AH$258:AH$269,$D1374)+INDEX(AH$245:AH$256,$D1374))</f>
        <v/>
      </c>
      <c r="AI1374" s="47">
        <f>AI1365*Settings!$C$13*(INDEX(AI$258:AI$269,$D1374)+INDEX(AI$245:AI$256,$D1374))</f>
        <v/>
      </c>
      <c r="AJ1374" s="47">
        <f>AJ1365*Settings!$C$13*(INDEX(AJ$258:AJ$269,$D1374)+INDEX(AJ$245:AJ$256,$D1374))</f>
        <v/>
      </c>
      <c r="AK1374" s="47">
        <f>AK1365*Settings!$C$13*(INDEX(AK$258:AK$269,$D1374)+INDEX(AK$245:AK$256,$D1374))</f>
        <v/>
      </c>
      <c r="AL1374" s="47">
        <f>AL1365*Settings!$C$13*(INDEX(AL$258:AL$269,$D1374)+INDEX(AL$245:AL$256,$D1374))</f>
        <v/>
      </c>
      <c r="AM1374" s="47">
        <f>AM1365*Settings!$C$13*(INDEX(AM$258:AM$269,$D1374)+INDEX(AM$245:AM$256,$D1374))</f>
        <v/>
      </c>
      <c r="AN1374" s="47">
        <f>AN1365*Settings!$C$13*(INDEX(AN$258:AN$269,$D1374)+INDEX(AN$245:AN$256,$D1374))</f>
        <v/>
      </c>
      <c r="AO1374" s="47">
        <f>AO1365*Settings!$C$13*(INDEX(AO$258:AO$269,$D1374)+INDEX(AO$245:AO$256,$D1374))</f>
        <v/>
      </c>
      <c r="AP1374" s="47">
        <f>AP1365*Settings!$C$13*(INDEX(AP$258:AP$269,$D1374)+INDEX(AP$245:AP$256,$D1374))</f>
        <v/>
      </c>
      <c r="AQ1374" s="47">
        <f>AQ1365*Settings!$C$13*(INDEX(AQ$258:AQ$269,$D1374)+INDEX(AQ$245:AQ$256,$D1374))</f>
        <v/>
      </c>
      <c r="AR1374" s="47">
        <f>AR1365*Settings!$C$13*(INDEX(AR$258:AR$269,$D1374)+INDEX(AR$245:AR$256,$D1374))</f>
        <v/>
      </c>
      <c r="AS1374" s="47">
        <f>AS1365*Settings!$C$13*(INDEX(AS$258:AS$269,$D1374)+INDEX(AS$245:AS$256,$D1374))</f>
        <v/>
      </c>
      <c r="AT1374" s="47">
        <f>AT1365*Settings!$C$13*(INDEX(AT$258:AT$269,$D1374)+INDEX(AT$245:AT$256,$D1374))</f>
        <v/>
      </c>
      <c r="AU1374" s="47">
        <f>AU1365*Settings!$C$13*(INDEX(AU$258:AU$269,$D1374)+INDEX(AU$245:AU$256,$D1374))</f>
        <v/>
      </c>
      <c r="AV1374" s="47">
        <f>AV1365*Settings!$C$13*(INDEX(AV$258:AV$269,$D1374)+INDEX(AV$245:AV$256,$D1374))</f>
        <v/>
      </c>
      <c r="AW1374" s="47">
        <f>AW1365*Settings!$C$13*(INDEX(AW$258:AW$269,$D1374)+INDEX(AW$245:AW$256,$D1374))</f>
        <v/>
      </c>
      <c r="AX1374" s="48">
        <f>REVENUE(AX1365,Settings!$C$13,INDEX(AX$258:AX$269,$D1374)+INDEX(AX$245:AX$256,$D1374))</f>
        <v/>
      </c>
    </row>
    <row r="1375" hidden="1" outlineLevel="2">
      <c r="A1375" s="5" t="inlineStr">
        <is>
          <t>rtx</t>
        </is>
      </c>
      <c r="B1375" s="5" t="inlineStr">
        <is>
          <t>nga</t>
        </is>
      </c>
      <c r="C1375" s="5" t="inlineStr">
        <is>
          <t>cem</t>
        </is>
      </c>
      <c r="D1375" s="40">
        <f>INDEX(Inputs!$R$5:$R$132,MATCH($B1375&amp;"|"&amp;$C1375,Inputs!$A$5:$A$132,0))</f>
        <v/>
      </c>
      <c r="E1375" s="39" t="n"/>
      <c r="F1375" s="39" t="n"/>
      <c r="G1375" s="39" t="n"/>
      <c r="H1375" s="5">
        <f>INDEX(Variables!$B$5:$B$105,MATCH($A1375,Variables!$A$5:$A$105,0))&amp;IF($C1375="",""," | "&amp;INDEX(Mapping!$B$5:$B$26,MATCH($C1375,Mapping!$A$5:$A$26,0))&amp;" | "&amp;INDEX(Mapping!$B$30:$B$41,MATCH($B1375,Mapping!$A$30:$A$41,0)))</f>
        <v/>
      </c>
      <c r="I1375" s="5">
        <f>INDEX(Variables!$C$5:$C$105,MATCH($A1375,Variables!$A$5:$A$105,0))</f>
        <v/>
      </c>
      <c r="J1375" s="5">
        <f>INDEX(Variables!$E$5:$E$105,MATCH($A1375,Variables!$A$5:$A$105,0))</f>
        <v/>
      </c>
      <c r="K1375" s="25">
        <f>LOWER(Settings!$C$4)&amp;".mit."&amp;$A1375&amp;IF($C1375="","","."&amp;$C1375&amp;"."&amp;$B1375)&amp;IF(INDEX(Variables!$D$5:$D$105,MATCH($A1375,Variables!$A$5:$A$105,0))="","","."&amp;INDEX(Variables!$D$5:$D$105,MATCH($A1375,Variables!$A$5:$A$105,0)))&amp;"."&amp;K$5</f>
        <v/>
      </c>
      <c r="L1375" s="46">
        <f>L1366*Settings!$C$13*(INDEX(L$258:L$269,$D1375)+INDEX(L$245:L$256,$D1375))</f>
        <v/>
      </c>
      <c r="M1375" s="47">
        <f>M1366*Settings!$C$13*(INDEX(M$258:M$269,$D1375)+INDEX(M$245:M$256,$D1375))</f>
        <v/>
      </c>
      <c r="N1375" s="47">
        <f>N1366*Settings!$C$13*(INDEX(N$258:N$269,$D1375)+INDEX(N$245:N$256,$D1375))</f>
        <v/>
      </c>
      <c r="O1375" s="47">
        <f>O1366*Settings!$C$13*(INDEX(O$258:O$269,$D1375)+INDEX(O$245:O$256,$D1375))</f>
        <v/>
      </c>
      <c r="P1375" s="47">
        <f>P1366*Settings!$C$13*(INDEX(P$258:P$269,$D1375)+INDEX(P$245:P$256,$D1375))</f>
        <v/>
      </c>
      <c r="Q1375" s="47">
        <f>Q1366*Settings!$C$13*(INDEX(Q$258:Q$269,$D1375)+INDEX(Q$245:Q$256,$D1375))</f>
        <v/>
      </c>
      <c r="R1375" s="47">
        <f>R1366*Settings!$C$13*(INDEX(R$258:R$269,$D1375)+INDEX(R$245:R$256,$D1375))</f>
        <v/>
      </c>
      <c r="S1375" s="47">
        <f>S1366*Settings!$C$13*(INDEX(S$258:S$269,$D1375)+INDEX(S$245:S$256,$D1375))</f>
        <v/>
      </c>
      <c r="T1375" s="47">
        <f>T1366*Settings!$C$13*(INDEX(T$258:T$269,$D1375)+INDEX(T$245:T$256,$D1375))</f>
        <v/>
      </c>
      <c r="U1375" s="47">
        <f>U1366*Settings!$C$13*(INDEX(U$258:U$269,$D1375)+INDEX(U$245:U$256,$D1375))</f>
        <v/>
      </c>
      <c r="V1375" s="47">
        <f>V1366*Settings!$C$13*(INDEX(V$258:V$269,$D1375)+INDEX(V$245:V$256,$D1375))</f>
        <v/>
      </c>
      <c r="W1375" s="47">
        <f>W1366*Settings!$C$13*(INDEX(W$258:W$269,$D1375)+INDEX(W$245:W$256,$D1375))</f>
        <v/>
      </c>
      <c r="X1375" s="47">
        <f>X1366*Settings!$C$13*(INDEX(X$258:X$269,$D1375)+INDEX(X$245:X$256,$D1375))</f>
        <v/>
      </c>
      <c r="Y1375" s="47">
        <f>Y1366*Settings!$C$13*(INDEX(Y$258:Y$269,$D1375)+INDEX(Y$245:Y$256,$D1375))</f>
        <v/>
      </c>
      <c r="Z1375" s="47">
        <f>Z1366*Settings!$C$13*(INDEX(Z$258:Z$269,$D1375)+INDEX(Z$245:Z$256,$D1375))</f>
        <v/>
      </c>
      <c r="AA1375" s="47">
        <f>AA1366*Settings!$C$13*(INDEX(AA$258:AA$269,$D1375)+INDEX(AA$245:AA$256,$D1375))</f>
        <v/>
      </c>
      <c r="AB1375" s="47">
        <f>AB1366*Settings!$C$13*(INDEX(AB$258:AB$269,$D1375)+INDEX(AB$245:AB$256,$D1375))</f>
        <v/>
      </c>
      <c r="AC1375" s="47">
        <f>AC1366*Settings!$C$13*(INDEX(AC$258:AC$269,$D1375)+INDEX(AC$245:AC$256,$D1375))</f>
        <v/>
      </c>
      <c r="AD1375" s="48">
        <f>REVENUE(AD1366,Settings!$C$13,INDEX(AD$258:AD$269,$D1375)+INDEX(AD$245:AD$256,$D1375))</f>
        <v/>
      </c>
      <c r="AE1375" s="25">
        <f>LOWER(Settings!$C$4)&amp;".mit."&amp;$A1375&amp;IF($C1375="","","."&amp;$C1375&amp;"."&amp;$B1375)&amp;IF(INDEX(Variables!$D$5:$D$105,MATCH($A1375,Variables!$A$5:$A$105,0))="","","."&amp;INDEX(Variables!$D$5:$D$105,MATCH($A1375,Variables!$A$5:$A$105,0)))&amp;"."&amp;AE$5</f>
        <v/>
      </c>
      <c r="AF1375" s="46">
        <f>AF1366*Settings!$C$13*(INDEX(AF$258:AF$269,$D1375)+INDEX(AF$245:AF$256,$D1375))</f>
        <v/>
      </c>
      <c r="AG1375" s="47">
        <f>AG1366*Settings!$C$13*(INDEX(AG$258:AG$269,$D1375)+INDEX(AG$245:AG$256,$D1375))</f>
        <v/>
      </c>
      <c r="AH1375" s="47">
        <f>AH1366*Settings!$C$13*(INDEX(AH$258:AH$269,$D1375)+INDEX(AH$245:AH$256,$D1375))</f>
        <v/>
      </c>
      <c r="AI1375" s="47">
        <f>AI1366*Settings!$C$13*(INDEX(AI$258:AI$269,$D1375)+INDEX(AI$245:AI$256,$D1375))</f>
        <v/>
      </c>
      <c r="AJ1375" s="47">
        <f>AJ1366*Settings!$C$13*(INDEX(AJ$258:AJ$269,$D1375)+INDEX(AJ$245:AJ$256,$D1375))</f>
        <v/>
      </c>
      <c r="AK1375" s="47">
        <f>AK1366*Settings!$C$13*(INDEX(AK$258:AK$269,$D1375)+INDEX(AK$245:AK$256,$D1375))</f>
        <v/>
      </c>
      <c r="AL1375" s="47">
        <f>AL1366*Settings!$C$13*(INDEX(AL$258:AL$269,$D1375)+INDEX(AL$245:AL$256,$D1375))</f>
        <v/>
      </c>
      <c r="AM1375" s="47">
        <f>AM1366*Settings!$C$13*(INDEX(AM$258:AM$269,$D1375)+INDEX(AM$245:AM$256,$D1375))</f>
        <v/>
      </c>
      <c r="AN1375" s="47">
        <f>AN1366*Settings!$C$13*(INDEX(AN$258:AN$269,$D1375)+INDEX(AN$245:AN$256,$D1375))</f>
        <v/>
      </c>
      <c r="AO1375" s="47">
        <f>AO1366*Settings!$C$13*(INDEX(AO$258:AO$269,$D1375)+INDEX(AO$245:AO$256,$D1375))</f>
        <v/>
      </c>
      <c r="AP1375" s="47">
        <f>AP1366*Settings!$C$13*(INDEX(AP$258:AP$269,$D1375)+INDEX(AP$245:AP$256,$D1375))</f>
        <v/>
      </c>
      <c r="AQ1375" s="47">
        <f>AQ1366*Settings!$C$13*(INDEX(AQ$258:AQ$269,$D1375)+INDEX(AQ$245:AQ$256,$D1375))</f>
        <v/>
      </c>
      <c r="AR1375" s="47">
        <f>AR1366*Settings!$C$13*(INDEX(AR$258:AR$269,$D1375)+INDEX(AR$245:AR$256,$D1375))</f>
        <v/>
      </c>
      <c r="AS1375" s="47">
        <f>AS1366*Settings!$C$13*(INDEX(AS$258:AS$269,$D1375)+INDEX(AS$245:AS$256,$D1375))</f>
        <v/>
      </c>
      <c r="AT1375" s="47">
        <f>AT1366*Settings!$C$13*(INDEX(AT$258:AT$269,$D1375)+INDEX(AT$245:AT$256,$D1375))</f>
        <v/>
      </c>
      <c r="AU1375" s="47">
        <f>AU1366*Settings!$C$13*(INDEX(AU$258:AU$269,$D1375)+INDEX(AU$245:AU$256,$D1375))</f>
        <v/>
      </c>
      <c r="AV1375" s="47">
        <f>AV1366*Settings!$C$13*(INDEX(AV$258:AV$269,$D1375)+INDEX(AV$245:AV$256,$D1375))</f>
        <v/>
      </c>
      <c r="AW1375" s="47">
        <f>AW1366*Settings!$C$13*(INDEX(AW$258:AW$269,$D1375)+INDEX(AW$245:AW$256,$D1375))</f>
        <v/>
      </c>
      <c r="AX1375" s="48">
        <f>REVENUE(AX1366,Settings!$C$13,INDEX(AX$258:AX$269,$D1375)+INDEX(AX$245:AX$256,$D1375))</f>
        <v/>
      </c>
    </row>
    <row r="1376" hidden="1" outlineLevel="2">
      <c r="A1376" s="5" t="inlineStr">
        <is>
          <t>rtx</t>
        </is>
      </c>
      <c r="B1376" s="5" t="inlineStr">
        <is>
          <t>gso</t>
        </is>
      </c>
      <c r="C1376" s="5" t="inlineStr">
        <is>
          <t>cem</t>
        </is>
      </c>
      <c r="D1376" s="40">
        <f>INDEX(Inputs!$R$5:$R$132,MATCH($B1376&amp;"|"&amp;$C1376,Inputs!$A$5:$A$132,0))</f>
        <v/>
      </c>
      <c r="E1376" s="39" t="n"/>
      <c r="F1376" s="39" t="n"/>
      <c r="G1376" s="39" t="n"/>
      <c r="H1376" s="5">
        <f>INDEX(Variables!$B$5:$B$105,MATCH($A1376,Variables!$A$5:$A$105,0))&amp;IF($C1376="",""," | "&amp;INDEX(Mapping!$B$5:$B$26,MATCH($C1376,Mapping!$A$5:$A$26,0))&amp;" | "&amp;INDEX(Mapping!$B$30:$B$41,MATCH($B1376,Mapping!$A$30:$A$41,0)))</f>
        <v/>
      </c>
      <c r="I1376" s="5">
        <f>INDEX(Variables!$C$5:$C$105,MATCH($A1376,Variables!$A$5:$A$105,0))</f>
        <v/>
      </c>
      <c r="J1376" s="5">
        <f>INDEX(Variables!$E$5:$E$105,MATCH($A1376,Variables!$A$5:$A$105,0))</f>
        <v/>
      </c>
      <c r="K1376" s="25">
        <f>LOWER(Settings!$C$4)&amp;".mit."&amp;$A1376&amp;IF($C1376="","","."&amp;$C1376&amp;"."&amp;$B1376)&amp;IF(INDEX(Variables!$D$5:$D$105,MATCH($A1376,Variables!$A$5:$A$105,0))="","","."&amp;INDEX(Variables!$D$5:$D$105,MATCH($A1376,Variables!$A$5:$A$105,0)))&amp;"."&amp;K$5</f>
        <v/>
      </c>
      <c r="L1376" s="46">
        <f>L1367*Settings!$C$13*(INDEX(L$258:L$269,$D1376)+INDEX(L$245:L$256,$D1376))</f>
        <v/>
      </c>
      <c r="M1376" s="47">
        <f>M1367*Settings!$C$13*(INDEX(M$258:M$269,$D1376)+INDEX(M$245:M$256,$D1376))</f>
        <v/>
      </c>
      <c r="N1376" s="47">
        <f>N1367*Settings!$C$13*(INDEX(N$258:N$269,$D1376)+INDEX(N$245:N$256,$D1376))</f>
        <v/>
      </c>
      <c r="O1376" s="47">
        <f>O1367*Settings!$C$13*(INDEX(O$258:O$269,$D1376)+INDEX(O$245:O$256,$D1376))</f>
        <v/>
      </c>
      <c r="P1376" s="47">
        <f>P1367*Settings!$C$13*(INDEX(P$258:P$269,$D1376)+INDEX(P$245:P$256,$D1376))</f>
        <v/>
      </c>
      <c r="Q1376" s="47">
        <f>Q1367*Settings!$C$13*(INDEX(Q$258:Q$269,$D1376)+INDEX(Q$245:Q$256,$D1376))</f>
        <v/>
      </c>
      <c r="R1376" s="47">
        <f>R1367*Settings!$C$13*(INDEX(R$258:R$269,$D1376)+INDEX(R$245:R$256,$D1376))</f>
        <v/>
      </c>
      <c r="S1376" s="47">
        <f>S1367*Settings!$C$13*(INDEX(S$258:S$269,$D1376)+INDEX(S$245:S$256,$D1376))</f>
        <v/>
      </c>
      <c r="T1376" s="47">
        <f>T1367*Settings!$C$13*(INDEX(T$258:T$269,$D1376)+INDEX(T$245:T$256,$D1376))</f>
        <v/>
      </c>
      <c r="U1376" s="47">
        <f>U1367*Settings!$C$13*(INDEX(U$258:U$269,$D1376)+INDEX(U$245:U$256,$D1376))</f>
        <v/>
      </c>
      <c r="V1376" s="47">
        <f>V1367*Settings!$C$13*(INDEX(V$258:V$269,$D1376)+INDEX(V$245:V$256,$D1376))</f>
        <v/>
      </c>
      <c r="W1376" s="47">
        <f>W1367*Settings!$C$13*(INDEX(W$258:W$269,$D1376)+INDEX(W$245:W$256,$D1376))</f>
        <v/>
      </c>
      <c r="X1376" s="47">
        <f>X1367*Settings!$C$13*(INDEX(X$258:X$269,$D1376)+INDEX(X$245:X$256,$D1376))</f>
        <v/>
      </c>
      <c r="Y1376" s="47">
        <f>Y1367*Settings!$C$13*(INDEX(Y$258:Y$269,$D1376)+INDEX(Y$245:Y$256,$D1376))</f>
        <v/>
      </c>
      <c r="Z1376" s="47">
        <f>Z1367*Settings!$C$13*(INDEX(Z$258:Z$269,$D1376)+INDEX(Z$245:Z$256,$D1376))</f>
        <v/>
      </c>
      <c r="AA1376" s="47">
        <f>AA1367*Settings!$C$13*(INDEX(AA$258:AA$269,$D1376)+INDEX(AA$245:AA$256,$D1376))</f>
        <v/>
      </c>
      <c r="AB1376" s="47">
        <f>AB1367*Settings!$C$13*(INDEX(AB$258:AB$269,$D1376)+INDEX(AB$245:AB$256,$D1376))</f>
        <v/>
      </c>
      <c r="AC1376" s="47">
        <f>AC1367*Settings!$C$13*(INDEX(AC$258:AC$269,$D1376)+INDEX(AC$245:AC$256,$D1376))</f>
        <v/>
      </c>
      <c r="AD1376" s="48">
        <f>REVENUE(AD1367,Settings!$C$13,INDEX(AD$258:AD$269,$D1376)+INDEX(AD$245:AD$256,$D1376))</f>
        <v/>
      </c>
      <c r="AE1376" s="25">
        <f>LOWER(Settings!$C$4)&amp;".mit."&amp;$A1376&amp;IF($C1376="","","."&amp;$C1376&amp;"."&amp;$B1376)&amp;IF(INDEX(Variables!$D$5:$D$105,MATCH($A1376,Variables!$A$5:$A$105,0))="","","."&amp;INDEX(Variables!$D$5:$D$105,MATCH($A1376,Variables!$A$5:$A$105,0)))&amp;"."&amp;AE$5</f>
        <v/>
      </c>
      <c r="AF1376" s="46">
        <f>AF1367*Settings!$C$13*(INDEX(AF$258:AF$269,$D1376)+INDEX(AF$245:AF$256,$D1376))</f>
        <v/>
      </c>
      <c r="AG1376" s="47">
        <f>AG1367*Settings!$C$13*(INDEX(AG$258:AG$269,$D1376)+INDEX(AG$245:AG$256,$D1376))</f>
        <v/>
      </c>
      <c r="AH1376" s="47">
        <f>AH1367*Settings!$C$13*(INDEX(AH$258:AH$269,$D1376)+INDEX(AH$245:AH$256,$D1376))</f>
        <v/>
      </c>
      <c r="AI1376" s="47">
        <f>AI1367*Settings!$C$13*(INDEX(AI$258:AI$269,$D1376)+INDEX(AI$245:AI$256,$D1376))</f>
        <v/>
      </c>
      <c r="AJ1376" s="47">
        <f>AJ1367*Settings!$C$13*(INDEX(AJ$258:AJ$269,$D1376)+INDEX(AJ$245:AJ$256,$D1376))</f>
        <v/>
      </c>
      <c r="AK1376" s="47">
        <f>AK1367*Settings!$C$13*(INDEX(AK$258:AK$269,$D1376)+INDEX(AK$245:AK$256,$D1376))</f>
        <v/>
      </c>
      <c r="AL1376" s="47">
        <f>AL1367*Settings!$C$13*(INDEX(AL$258:AL$269,$D1376)+INDEX(AL$245:AL$256,$D1376))</f>
        <v/>
      </c>
      <c r="AM1376" s="47">
        <f>AM1367*Settings!$C$13*(INDEX(AM$258:AM$269,$D1376)+INDEX(AM$245:AM$256,$D1376))</f>
        <v/>
      </c>
      <c r="AN1376" s="47">
        <f>AN1367*Settings!$C$13*(INDEX(AN$258:AN$269,$D1376)+INDEX(AN$245:AN$256,$D1376))</f>
        <v/>
      </c>
      <c r="AO1376" s="47">
        <f>AO1367*Settings!$C$13*(INDEX(AO$258:AO$269,$D1376)+INDEX(AO$245:AO$256,$D1376))</f>
        <v/>
      </c>
      <c r="AP1376" s="47">
        <f>AP1367*Settings!$C$13*(INDEX(AP$258:AP$269,$D1376)+INDEX(AP$245:AP$256,$D1376))</f>
        <v/>
      </c>
      <c r="AQ1376" s="47">
        <f>AQ1367*Settings!$C$13*(INDEX(AQ$258:AQ$269,$D1376)+INDEX(AQ$245:AQ$256,$D1376))</f>
        <v/>
      </c>
      <c r="AR1376" s="47">
        <f>AR1367*Settings!$C$13*(INDEX(AR$258:AR$269,$D1376)+INDEX(AR$245:AR$256,$D1376))</f>
        <v/>
      </c>
      <c r="AS1376" s="47">
        <f>AS1367*Settings!$C$13*(INDEX(AS$258:AS$269,$D1376)+INDEX(AS$245:AS$256,$D1376))</f>
        <v/>
      </c>
      <c r="AT1376" s="47">
        <f>AT1367*Settings!$C$13*(INDEX(AT$258:AT$269,$D1376)+INDEX(AT$245:AT$256,$D1376))</f>
        <v/>
      </c>
      <c r="AU1376" s="47">
        <f>AU1367*Settings!$C$13*(INDEX(AU$258:AU$269,$D1376)+INDEX(AU$245:AU$256,$D1376))</f>
        <v/>
      </c>
      <c r="AV1376" s="47">
        <f>AV1367*Settings!$C$13*(INDEX(AV$258:AV$269,$D1376)+INDEX(AV$245:AV$256,$D1376))</f>
        <v/>
      </c>
      <c r="AW1376" s="47">
        <f>AW1367*Settings!$C$13*(INDEX(AW$258:AW$269,$D1376)+INDEX(AW$245:AW$256,$D1376))</f>
        <v/>
      </c>
      <c r="AX1376" s="48">
        <f>REVENUE(AX1367,Settings!$C$13,INDEX(AX$258:AX$269,$D1376)+INDEX(AX$245:AX$256,$D1376))</f>
        <v/>
      </c>
    </row>
    <row r="1377" hidden="1" outlineLevel="2">
      <c r="A1377" s="5" t="inlineStr">
        <is>
          <t>rtx</t>
        </is>
      </c>
      <c r="B1377" s="5" t="inlineStr">
        <is>
          <t>die</t>
        </is>
      </c>
      <c r="C1377" s="5" t="inlineStr">
        <is>
          <t>cem</t>
        </is>
      </c>
      <c r="D1377" s="40">
        <f>INDEX(Inputs!$R$5:$R$132,MATCH($B1377&amp;"|"&amp;$C1377,Inputs!$A$5:$A$132,0))</f>
        <v/>
      </c>
      <c r="E1377" s="39" t="n"/>
      <c r="F1377" s="39" t="n"/>
      <c r="G1377" s="39" t="n"/>
      <c r="H1377" s="5">
        <f>INDEX(Variables!$B$5:$B$105,MATCH($A1377,Variables!$A$5:$A$105,0))&amp;IF($C1377="",""," | "&amp;INDEX(Mapping!$B$5:$B$26,MATCH($C1377,Mapping!$A$5:$A$26,0))&amp;" | "&amp;INDEX(Mapping!$B$30:$B$41,MATCH($B1377,Mapping!$A$30:$A$41,0)))</f>
        <v/>
      </c>
      <c r="I1377" s="5">
        <f>INDEX(Variables!$C$5:$C$105,MATCH($A1377,Variables!$A$5:$A$105,0))</f>
        <v/>
      </c>
      <c r="J1377" s="5">
        <f>INDEX(Variables!$E$5:$E$105,MATCH($A1377,Variables!$A$5:$A$105,0))</f>
        <v/>
      </c>
      <c r="K1377" s="25">
        <f>LOWER(Settings!$C$4)&amp;".mit."&amp;$A1377&amp;IF($C1377="","","."&amp;$C1377&amp;"."&amp;$B1377)&amp;IF(INDEX(Variables!$D$5:$D$105,MATCH($A1377,Variables!$A$5:$A$105,0))="","","."&amp;INDEX(Variables!$D$5:$D$105,MATCH($A1377,Variables!$A$5:$A$105,0)))&amp;"."&amp;K$5</f>
        <v/>
      </c>
      <c r="L1377" s="46">
        <f>L1368*Settings!$C$13*(INDEX(L$258:L$269,$D1377)+INDEX(L$245:L$256,$D1377))</f>
        <v/>
      </c>
      <c r="M1377" s="47">
        <f>M1368*Settings!$C$13*(INDEX(M$258:M$269,$D1377)+INDEX(M$245:M$256,$D1377))</f>
        <v/>
      </c>
      <c r="N1377" s="47">
        <f>N1368*Settings!$C$13*(INDEX(N$258:N$269,$D1377)+INDEX(N$245:N$256,$D1377))</f>
        <v/>
      </c>
      <c r="O1377" s="47">
        <f>O1368*Settings!$C$13*(INDEX(O$258:O$269,$D1377)+INDEX(O$245:O$256,$D1377))</f>
        <v/>
      </c>
      <c r="P1377" s="47">
        <f>P1368*Settings!$C$13*(INDEX(P$258:P$269,$D1377)+INDEX(P$245:P$256,$D1377))</f>
        <v/>
      </c>
      <c r="Q1377" s="47">
        <f>Q1368*Settings!$C$13*(INDEX(Q$258:Q$269,$D1377)+INDEX(Q$245:Q$256,$D1377))</f>
        <v/>
      </c>
      <c r="R1377" s="47">
        <f>R1368*Settings!$C$13*(INDEX(R$258:R$269,$D1377)+INDEX(R$245:R$256,$D1377))</f>
        <v/>
      </c>
      <c r="S1377" s="47">
        <f>S1368*Settings!$C$13*(INDEX(S$258:S$269,$D1377)+INDEX(S$245:S$256,$D1377))</f>
        <v/>
      </c>
      <c r="T1377" s="47">
        <f>T1368*Settings!$C$13*(INDEX(T$258:T$269,$D1377)+INDEX(T$245:T$256,$D1377))</f>
        <v/>
      </c>
      <c r="U1377" s="47">
        <f>U1368*Settings!$C$13*(INDEX(U$258:U$269,$D1377)+INDEX(U$245:U$256,$D1377))</f>
        <v/>
      </c>
      <c r="V1377" s="47">
        <f>V1368*Settings!$C$13*(INDEX(V$258:V$269,$D1377)+INDEX(V$245:V$256,$D1377))</f>
        <v/>
      </c>
      <c r="W1377" s="47">
        <f>W1368*Settings!$C$13*(INDEX(W$258:W$269,$D1377)+INDEX(W$245:W$256,$D1377))</f>
        <v/>
      </c>
      <c r="X1377" s="47">
        <f>X1368*Settings!$C$13*(INDEX(X$258:X$269,$D1377)+INDEX(X$245:X$256,$D1377))</f>
        <v/>
      </c>
      <c r="Y1377" s="47">
        <f>Y1368*Settings!$C$13*(INDEX(Y$258:Y$269,$D1377)+INDEX(Y$245:Y$256,$D1377))</f>
        <v/>
      </c>
      <c r="Z1377" s="47">
        <f>Z1368*Settings!$C$13*(INDEX(Z$258:Z$269,$D1377)+INDEX(Z$245:Z$256,$D1377))</f>
        <v/>
      </c>
      <c r="AA1377" s="47">
        <f>AA1368*Settings!$C$13*(INDEX(AA$258:AA$269,$D1377)+INDEX(AA$245:AA$256,$D1377))</f>
        <v/>
      </c>
      <c r="AB1377" s="47">
        <f>AB1368*Settings!$C$13*(INDEX(AB$258:AB$269,$D1377)+INDEX(AB$245:AB$256,$D1377))</f>
        <v/>
      </c>
      <c r="AC1377" s="47">
        <f>AC1368*Settings!$C$13*(INDEX(AC$258:AC$269,$D1377)+INDEX(AC$245:AC$256,$D1377))</f>
        <v/>
      </c>
      <c r="AD1377" s="48">
        <f>REVENUE(AD1368,Settings!$C$13,INDEX(AD$258:AD$269,$D1377)+INDEX(AD$245:AD$256,$D1377))</f>
        <v/>
      </c>
      <c r="AE1377" s="25">
        <f>LOWER(Settings!$C$4)&amp;".mit."&amp;$A1377&amp;IF($C1377="","","."&amp;$C1377&amp;"."&amp;$B1377)&amp;IF(INDEX(Variables!$D$5:$D$105,MATCH($A1377,Variables!$A$5:$A$105,0))="","","."&amp;INDEX(Variables!$D$5:$D$105,MATCH($A1377,Variables!$A$5:$A$105,0)))&amp;"."&amp;AE$5</f>
        <v/>
      </c>
      <c r="AF1377" s="46">
        <f>AF1368*Settings!$C$13*(INDEX(AF$258:AF$269,$D1377)+INDEX(AF$245:AF$256,$D1377))</f>
        <v/>
      </c>
      <c r="AG1377" s="47">
        <f>AG1368*Settings!$C$13*(INDEX(AG$258:AG$269,$D1377)+INDEX(AG$245:AG$256,$D1377))</f>
        <v/>
      </c>
      <c r="AH1377" s="47">
        <f>AH1368*Settings!$C$13*(INDEX(AH$258:AH$269,$D1377)+INDEX(AH$245:AH$256,$D1377))</f>
        <v/>
      </c>
      <c r="AI1377" s="47">
        <f>AI1368*Settings!$C$13*(INDEX(AI$258:AI$269,$D1377)+INDEX(AI$245:AI$256,$D1377))</f>
        <v/>
      </c>
      <c r="AJ1377" s="47">
        <f>AJ1368*Settings!$C$13*(INDEX(AJ$258:AJ$269,$D1377)+INDEX(AJ$245:AJ$256,$D1377))</f>
        <v/>
      </c>
      <c r="AK1377" s="47">
        <f>AK1368*Settings!$C$13*(INDEX(AK$258:AK$269,$D1377)+INDEX(AK$245:AK$256,$D1377))</f>
        <v/>
      </c>
      <c r="AL1377" s="47">
        <f>AL1368*Settings!$C$13*(INDEX(AL$258:AL$269,$D1377)+INDEX(AL$245:AL$256,$D1377))</f>
        <v/>
      </c>
      <c r="AM1377" s="47">
        <f>AM1368*Settings!$C$13*(INDEX(AM$258:AM$269,$D1377)+INDEX(AM$245:AM$256,$D1377))</f>
        <v/>
      </c>
      <c r="AN1377" s="47">
        <f>AN1368*Settings!$C$13*(INDEX(AN$258:AN$269,$D1377)+INDEX(AN$245:AN$256,$D1377))</f>
        <v/>
      </c>
      <c r="AO1377" s="47">
        <f>AO1368*Settings!$C$13*(INDEX(AO$258:AO$269,$D1377)+INDEX(AO$245:AO$256,$D1377))</f>
        <v/>
      </c>
      <c r="AP1377" s="47">
        <f>AP1368*Settings!$C$13*(INDEX(AP$258:AP$269,$D1377)+INDEX(AP$245:AP$256,$D1377))</f>
        <v/>
      </c>
      <c r="AQ1377" s="47">
        <f>AQ1368*Settings!$C$13*(INDEX(AQ$258:AQ$269,$D1377)+INDEX(AQ$245:AQ$256,$D1377))</f>
        <v/>
      </c>
      <c r="AR1377" s="47">
        <f>AR1368*Settings!$C$13*(INDEX(AR$258:AR$269,$D1377)+INDEX(AR$245:AR$256,$D1377))</f>
        <v/>
      </c>
      <c r="AS1377" s="47">
        <f>AS1368*Settings!$C$13*(INDEX(AS$258:AS$269,$D1377)+INDEX(AS$245:AS$256,$D1377))</f>
        <v/>
      </c>
      <c r="AT1377" s="47">
        <f>AT1368*Settings!$C$13*(INDEX(AT$258:AT$269,$D1377)+INDEX(AT$245:AT$256,$D1377))</f>
        <v/>
      </c>
      <c r="AU1377" s="47">
        <f>AU1368*Settings!$C$13*(INDEX(AU$258:AU$269,$D1377)+INDEX(AU$245:AU$256,$D1377))</f>
        <v/>
      </c>
      <c r="AV1377" s="47">
        <f>AV1368*Settings!$C$13*(INDEX(AV$258:AV$269,$D1377)+INDEX(AV$245:AV$256,$D1377))</f>
        <v/>
      </c>
      <c r="AW1377" s="47">
        <f>AW1368*Settings!$C$13*(INDEX(AW$258:AW$269,$D1377)+INDEX(AW$245:AW$256,$D1377))</f>
        <v/>
      </c>
      <c r="AX1377" s="48">
        <f>REVENUE(AX1368,Settings!$C$13,INDEX(AX$258:AX$269,$D1377)+INDEX(AX$245:AX$256,$D1377))</f>
        <v/>
      </c>
    </row>
    <row r="1378" hidden="1" outlineLevel="2">
      <c r="A1378" s="5" t="inlineStr">
        <is>
          <t>rtx</t>
        </is>
      </c>
      <c r="B1378" s="5" t="inlineStr">
        <is>
          <t>lpg</t>
        </is>
      </c>
      <c r="C1378" s="5" t="inlineStr">
        <is>
          <t>cem</t>
        </is>
      </c>
      <c r="D1378" s="40">
        <f>INDEX(Inputs!$R$5:$R$132,MATCH($B1378&amp;"|"&amp;$C1378,Inputs!$A$5:$A$132,0))</f>
        <v/>
      </c>
      <c r="E1378" s="39" t="n"/>
      <c r="F1378" s="39" t="n"/>
      <c r="G1378" s="39" t="n"/>
      <c r="H1378" s="5">
        <f>INDEX(Variables!$B$5:$B$105,MATCH($A1378,Variables!$A$5:$A$105,0))&amp;IF($C1378="",""," | "&amp;INDEX(Mapping!$B$5:$B$26,MATCH($C1378,Mapping!$A$5:$A$26,0))&amp;" | "&amp;INDEX(Mapping!$B$30:$B$41,MATCH($B1378,Mapping!$A$30:$A$41,0)))</f>
        <v/>
      </c>
      <c r="I1378" s="5">
        <f>INDEX(Variables!$C$5:$C$105,MATCH($A1378,Variables!$A$5:$A$105,0))</f>
        <v/>
      </c>
      <c r="J1378" s="5">
        <f>INDEX(Variables!$E$5:$E$105,MATCH($A1378,Variables!$A$5:$A$105,0))</f>
        <v/>
      </c>
      <c r="K1378" s="25">
        <f>LOWER(Settings!$C$4)&amp;".mit."&amp;$A1378&amp;IF($C1378="","","."&amp;$C1378&amp;"."&amp;$B1378)&amp;IF(INDEX(Variables!$D$5:$D$105,MATCH($A1378,Variables!$A$5:$A$105,0))="","","."&amp;INDEX(Variables!$D$5:$D$105,MATCH($A1378,Variables!$A$5:$A$105,0)))&amp;"."&amp;K$5</f>
        <v/>
      </c>
      <c r="L1378" s="46">
        <f>L1369*Settings!$C$13*(INDEX(L$258:L$269,$D1378)+INDEX(L$245:L$256,$D1378))</f>
        <v/>
      </c>
      <c r="M1378" s="47">
        <f>M1369*Settings!$C$13*(INDEX(M$258:M$269,$D1378)+INDEX(M$245:M$256,$D1378))</f>
        <v/>
      </c>
      <c r="N1378" s="47">
        <f>N1369*Settings!$C$13*(INDEX(N$258:N$269,$D1378)+INDEX(N$245:N$256,$D1378))</f>
        <v/>
      </c>
      <c r="O1378" s="47">
        <f>O1369*Settings!$C$13*(INDEX(O$258:O$269,$D1378)+INDEX(O$245:O$256,$D1378))</f>
        <v/>
      </c>
      <c r="P1378" s="47">
        <f>P1369*Settings!$C$13*(INDEX(P$258:P$269,$D1378)+INDEX(P$245:P$256,$D1378))</f>
        <v/>
      </c>
      <c r="Q1378" s="47">
        <f>Q1369*Settings!$C$13*(INDEX(Q$258:Q$269,$D1378)+INDEX(Q$245:Q$256,$D1378))</f>
        <v/>
      </c>
      <c r="R1378" s="47">
        <f>R1369*Settings!$C$13*(INDEX(R$258:R$269,$D1378)+INDEX(R$245:R$256,$D1378))</f>
        <v/>
      </c>
      <c r="S1378" s="47">
        <f>S1369*Settings!$C$13*(INDEX(S$258:S$269,$D1378)+INDEX(S$245:S$256,$D1378))</f>
        <v/>
      </c>
      <c r="T1378" s="47">
        <f>T1369*Settings!$C$13*(INDEX(T$258:T$269,$D1378)+INDEX(T$245:T$256,$D1378))</f>
        <v/>
      </c>
      <c r="U1378" s="47">
        <f>U1369*Settings!$C$13*(INDEX(U$258:U$269,$D1378)+INDEX(U$245:U$256,$D1378))</f>
        <v/>
      </c>
      <c r="V1378" s="47">
        <f>V1369*Settings!$C$13*(INDEX(V$258:V$269,$D1378)+INDEX(V$245:V$256,$D1378))</f>
        <v/>
      </c>
      <c r="W1378" s="47">
        <f>W1369*Settings!$C$13*(INDEX(W$258:W$269,$D1378)+INDEX(W$245:W$256,$D1378))</f>
        <v/>
      </c>
      <c r="X1378" s="47">
        <f>X1369*Settings!$C$13*(INDEX(X$258:X$269,$D1378)+INDEX(X$245:X$256,$D1378))</f>
        <v/>
      </c>
      <c r="Y1378" s="47">
        <f>Y1369*Settings!$C$13*(INDEX(Y$258:Y$269,$D1378)+INDEX(Y$245:Y$256,$D1378))</f>
        <v/>
      </c>
      <c r="Z1378" s="47">
        <f>Z1369*Settings!$C$13*(INDEX(Z$258:Z$269,$D1378)+INDEX(Z$245:Z$256,$D1378))</f>
        <v/>
      </c>
      <c r="AA1378" s="47">
        <f>AA1369*Settings!$C$13*(INDEX(AA$258:AA$269,$D1378)+INDEX(AA$245:AA$256,$D1378))</f>
        <v/>
      </c>
      <c r="AB1378" s="47">
        <f>AB1369*Settings!$C$13*(INDEX(AB$258:AB$269,$D1378)+INDEX(AB$245:AB$256,$D1378))</f>
        <v/>
      </c>
      <c r="AC1378" s="47">
        <f>AC1369*Settings!$C$13*(INDEX(AC$258:AC$269,$D1378)+INDEX(AC$245:AC$256,$D1378))</f>
        <v/>
      </c>
      <c r="AD1378" s="48">
        <f>REVENUE(AD1369,Settings!$C$13,INDEX(AD$258:AD$269,$D1378)+INDEX(AD$245:AD$256,$D1378))</f>
        <v/>
      </c>
      <c r="AE1378" s="25">
        <f>LOWER(Settings!$C$4)&amp;".mit."&amp;$A1378&amp;IF($C1378="","","."&amp;$C1378&amp;"."&amp;$B1378)&amp;IF(INDEX(Variables!$D$5:$D$105,MATCH($A1378,Variables!$A$5:$A$105,0))="","","."&amp;INDEX(Variables!$D$5:$D$105,MATCH($A1378,Variables!$A$5:$A$105,0)))&amp;"."&amp;AE$5</f>
        <v/>
      </c>
      <c r="AF1378" s="46">
        <f>AF1369*Settings!$C$13*(INDEX(AF$258:AF$269,$D1378)+INDEX(AF$245:AF$256,$D1378))</f>
        <v/>
      </c>
      <c r="AG1378" s="47">
        <f>AG1369*Settings!$C$13*(INDEX(AG$258:AG$269,$D1378)+INDEX(AG$245:AG$256,$D1378))</f>
        <v/>
      </c>
      <c r="AH1378" s="47">
        <f>AH1369*Settings!$C$13*(INDEX(AH$258:AH$269,$D1378)+INDEX(AH$245:AH$256,$D1378))</f>
        <v/>
      </c>
      <c r="AI1378" s="47">
        <f>AI1369*Settings!$C$13*(INDEX(AI$258:AI$269,$D1378)+INDEX(AI$245:AI$256,$D1378))</f>
        <v/>
      </c>
      <c r="AJ1378" s="47">
        <f>AJ1369*Settings!$C$13*(INDEX(AJ$258:AJ$269,$D1378)+INDEX(AJ$245:AJ$256,$D1378))</f>
        <v/>
      </c>
      <c r="AK1378" s="47">
        <f>AK1369*Settings!$C$13*(INDEX(AK$258:AK$269,$D1378)+INDEX(AK$245:AK$256,$D1378))</f>
        <v/>
      </c>
      <c r="AL1378" s="47">
        <f>AL1369*Settings!$C$13*(INDEX(AL$258:AL$269,$D1378)+INDEX(AL$245:AL$256,$D1378))</f>
        <v/>
      </c>
      <c r="AM1378" s="47">
        <f>AM1369*Settings!$C$13*(INDEX(AM$258:AM$269,$D1378)+INDEX(AM$245:AM$256,$D1378))</f>
        <v/>
      </c>
      <c r="AN1378" s="47">
        <f>AN1369*Settings!$C$13*(INDEX(AN$258:AN$269,$D1378)+INDEX(AN$245:AN$256,$D1378))</f>
        <v/>
      </c>
      <c r="AO1378" s="47">
        <f>AO1369*Settings!$C$13*(INDEX(AO$258:AO$269,$D1378)+INDEX(AO$245:AO$256,$D1378))</f>
        <v/>
      </c>
      <c r="AP1378" s="47">
        <f>AP1369*Settings!$C$13*(INDEX(AP$258:AP$269,$D1378)+INDEX(AP$245:AP$256,$D1378))</f>
        <v/>
      </c>
      <c r="AQ1378" s="47">
        <f>AQ1369*Settings!$C$13*(INDEX(AQ$258:AQ$269,$D1378)+INDEX(AQ$245:AQ$256,$D1378))</f>
        <v/>
      </c>
      <c r="AR1378" s="47">
        <f>AR1369*Settings!$C$13*(INDEX(AR$258:AR$269,$D1378)+INDEX(AR$245:AR$256,$D1378))</f>
        <v/>
      </c>
      <c r="AS1378" s="47">
        <f>AS1369*Settings!$C$13*(INDEX(AS$258:AS$269,$D1378)+INDEX(AS$245:AS$256,$D1378))</f>
        <v/>
      </c>
      <c r="AT1378" s="47">
        <f>AT1369*Settings!$C$13*(INDEX(AT$258:AT$269,$D1378)+INDEX(AT$245:AT$256,$D1378))</f>
        <v/>
      </c>
      <c r="AU1378" s="47">
        <f>AU1369*Settings!$C$13*(INDEX(AU$258:AU$269,$D1378)+INDEX(AU$245:AU$256,$D1378))</f>
        <v/>
      </c>
      <c r="AV1378" s="47">
        <f>AV1369*Settings!$C$13*(INDEX(AV$258:AV$269,$D1378)+INDEX(AV$245:AV$256,$D1378))</f>
        <v/>
      </c>
      <c r="AW1378" s="47">
        <f>AW1369*Settings!$C$13*(INDEX(AW$258:AW$269,$D1378)+INDEX(AW$245:AW$256,$D1378))</f>
        <v/>
      </c>
      <c r="AX1378" s="48">
        <f>REVENUE(AX1369,Settings!$C$13,INDEX(AX$258:AX$269,$D1378)+INDEX(AX$245:AX$256,$D1378))</f>
        <v/>
      </c>
    </row>
    <row r="1379" hidden="1" outlineLevel="2">
      <c r="A1379" s="5" t="inlineStr">
        <is>
          <t>rtx</t>
        </is>
      </c>
      <c r="B1379" s="5" t="inlineStr">
        <is>
          <t>ker</t>
        </is>
      </c>
      <c r="C1379" s="5" t="inlineStr">
        <is>
          <t>cem</t>
        </is>
      </c>
      <c r="D1379" s="40">
        <f>INDEX(Inputs!$R$5:$R$132,MATCH($B1379&amp;"|"&amp;$C1379,Inputs!$A$5:$A$132,0))</f>
        <v/>
      </c>
      <c r="E1379" s="39" t="n"/>
      <c r="F1379" s="39" t="n"/>
      <c r="G1379" s="39" t="n"/>
      <c r="H1379" s="5">
        <f>INDEX(Variables!$B$5:$B$105,MATCH($A1379,Variables!$A$5:$A$105,0))&amp;IF($C1379="",""," | "&amp;INDEX(Mapping!$B$5:$B$26,MATCH($C1379,Mapping!$A$5:$A$26,0))&amp;" | "&amp;INDEX(Mapping!$B$30:$B$41,MATCH($B1379,Mapping!$A$30:$A$41,0)))</f>
        <v/>
      </c>
      <c r="I1379" s="5">
        <f>INDEX(Variables!$C$5:$C$105,MATCH($A1379,Variables!$A$5:$A$105,0))</f>
        <v/>
      </c>
      <c r="J1379" s="5">
        <f>INDEX(Variables!$E$5:$E$105,MATCH($A1379,Variables!$A$5:$A$105,0))</f>
        <v/>
      </c>
      <c r="K1379" s="25">
        <f>LOWER(Settings!$C$4)&amp;".mit."&amp;$A1379&amp;IF($C1379="","","."&amp;$C1379&amp;"."&amp;$B1379)&amp;IF(INDEX(Variables!$D$5:$D$105,MATCH($A1379,Variables!$A$5:$A$105,0))="","","."&amp;INDEX(Variables!$D$5:$D$105,MATCH($A1379,Variables!$A$5:$A$105,0)))&amp;"."&amp;K$5</f>
        <v/>
      </c>
      <c r="L1379" s="46">
        <f>L1370*Settings!$C$13*(INDEX(L$258:L$269,$D1379)+INDEX(L$245:L$256,$D1379))</f>
        <v/>
      </c>
      <c r="M1379" s="47">
        <f>M1370*Settings!$C$13*(INDEX(M$258:M$269,$D1379)+INDEX(M$245:M$256,$D1379))</f>
        <v/>
      </c>
      <c r="N1379" s="47">
        <f>N1370*Settings!$C$13*(INDEX(N$258:N$269,$D1379)+INDEX(N$245:N$256,$D1379))</f>
        <v/>
      </c>
      <c r="O1379" s="47">
        <f>O1370*Settings!$C$13*(INDEX(O$258:O$269,$D1379)+INDEX(O$245:O$256,$D1379))</f>
        <v/>
      </c>
      <c r="P1379" s="47">
        <f>P1370*Settings!$C$13*(INDEX(P$258:P$269,$D1379)+INDEX(P$245:P$256,$D1379))</f>
        <v/>
      </c>
      <c r="Q1379" s="47">
        <f>Q1370*Settings!$C$13*(INDEX(Q$258:Q$269,$D1379)+INDEX(Q$245:Q$256,$D1379))</f>
        <v/>
      </c>
      <c r="R1379" s="47">
        <f>R1370*Settings!$C$13*(INDEX(R$258:R$269,$D1379)+INDEX(R$245:R$256,$D1379))</f>
        <v/>
      </c>
      <c r="S1379" s="47">
        <f>S1370*Settings!$C$13*(INDEX(S$258:S$269,$D1379)+INDEX(S$245:S$256,$D1379))</f>
        <v/>
      </c>
      <c r="T1379" s="47">
        <f>T1370*Settings!$C$13*(INDEX(T$258:T$269,$D1379)+INDEX(T$245:T$256,$D1379))</f>
        <v/>
      </c>
      <c r="U1379" s="47">
        <f>U1370*Settings!$C$13*(INDEX(U$258:U$269,$D1379)+INDEX(U$245:U$256,$D1379))</f>
        <v/>
      </c>
      <c r="V1379" s="47">
        <f>V1370*Settings!$C$13*(INDEX(V$258:V$269,$D1379)+INDEX(V$245:V$256,$D1379))</f>
        <v/>
      </c>
      <c r="W1379" s="47">
        <f>W1370*Settings!$C$13*(INDEX(W$258:W$269,$D1379)+INDEX(W$245:W$256,$D1379))</f>
        <v/>
      </c>
      <c r="X1379" s="47">
        <f>X1370*Settings!$C$13*(INDEX(X$258:X$269,$D1379)+INDEX(X$245:X$256,$D1379))</f>
        <v/>
      </c>
      <c r="Y1379" s="47">
        <f>Y1370*Settings!$C$13*(INDEX(Y$258:Y$269,$D1379)+INDEX(Y$245:Y$256,$D1379))</f>
        <v/>
      </c>
      <c r="Z1379" s="47">
        <f>Z1370*Settings!$C$13*(INDEX(Z$258:Z$269,$D1379)+INDEX(Z$245:Z$256,$D1379))</f>
        <v/>
      </c>
      <c r="AA1379" s="47">
        <f>AA1370*Settings!$C$13*(INDEX(AA$258:AA$269,$D1379)+INDEX(AA$245:AA$256,$D1379))</f>
        <v/>
      </c>
      <c r="AB1379" s="47">
        <f>AB1370*Settings!$C$13*(INDEX(AB$258:AB$269,$D1379)+INDEX(AB$245:AB$256,$D1379))</f>
        <v/>
      </c>
      <c r="AC1379" s="47">
        <f>AC1370*Settings!$C$13*(INDEX(AC$258:AC$269,$D1379)+INDEX(AC$245:AC$256,$D1379))</f>
        <v/>
      </c>
      <c r="AD1379" s="48">
        <f>REVENUE(AD1370,Settings!$C$13,INDEX(AD$258:AD$269,$D1379)+INDEX(AD$245:AD$256,$D1379))</f>
        <v/>
      </c>
      <c r="AE1379" s="25">
        <f>LOWER(Settings!$C$4)&amp;".mit."&amp;$A1379&amp;IF($C1379="","","."&amp;$C1379&amp;"."&amp;$B1379)&amp;IF(INDEX(Variables!$D$5:$D$105,MATCH($A1379,Variables!$A$5:$A$105,0))="","","."&amp;INDEX(Variables!$D$5:$D$105,MATCH($A1379,Variables!$A$5:$A$105,0)))&amp;"."&amp;AE$5</f>
        <v/>
      </c>
      <c r="AF1379" s="46">
        <f>AF1370*Settings!$C$13*(INDEX(AF$258:AF$269,$D1379)+INDEX(AF$245:AF$256,$D1379))</f>
        <v/>
      </c>
      <c r="AG1379" s="47">
        <f>AG1370*Settings!$C$13*(INDEX(AG$258:AG$269,$D1379)+INDEX(AG$245:AG$256,$D1379))</f>
        <v/>
      </c>
      <c r="AH1379" s="47">
        <f>AH1370*Settings!$C$13*(INDEX(AH$258:AH$269,$D1379)+INDEX(AH$245:AH$256,$D1379))</f>
        <v/>
      </c>
      <c r="AI1379" s="47">
        <f>AI1370*Settings!$C$13*(INDEX(AI$258:AI$269,$D1379)+INDEX(AI$245:AI$256,$D1379))</f>
        <v/>
      </c>
      <c r="AJ1379" s="47">
        <f>AJ1370*Settings!$C$13*(INDEX(AJ$258:AJ$269,$D1379)+INDEX(AJ$245:AJ$256,$D1379))</f>
        <v/>
      </c>
      <c r="AK1379" s="47">
        <f>AK1370*Settings!$C$13*(INDEX(AK$258:AK$269,$D1379)+INDEX(AK$245:AK$256,$D1379))</f>
        <v/>
      </c>
      <c r="AL1379" s="47">
        <f>AL1370*Settings!$C$13*(INDEX(AL$258:AL$269,$D1379)+INDEX(AL$245:AL$256,$D1379))</f>
        <v/>
      </c>
      <c r="AM1379" s="47">
        <f>AM1370*Settings!$C$13*(INDEX(AM$258:AM$269,$D1379)+INDEX(AM$245:AM$256,$D1379))</f>
        <v/>
      </c>
      <c r="AN1379" s="47">
        <f>AN1370*Settings!$C$13*(INDEX(AN$258:AN$269,$D1379)+INDEX(AN$245:AN$256,$D1379))</f>
        <v/>
      </c>
      <c r="AO1379" s="47">
        <f>AO1370*Settings!$C$13*(INDEX(AO$258:AO$269,$D1379)+INDEX(AO$245:AO$256,$D1379))</f>
        <v/>
      </c>
      <c r="AP1379" s="47">
        <f>AP1370*Settings!$C$13*(INDEX(AP$258:AP$269,$D1379)+INDEX(AP$245:AP$256,$D1379))</f>
        <v/>
      </c>
      <c r="AQ1379" s="47">
        <f>AQ1370*Settings!$C$13*(INDEX(AQ$258:AQ$269,$D1379)+INDEX(AQ$245:AQ$256,$D1379))</f>
        <v/>
      </c>
      <c r="AR1379" s="47">
        <f>AR1370*Settings!$C$13*(INDEX(AR$258:AR$269,$D1379)+INDEX(AR$245:AR$256,$D1379))</f>
        <v/>
      </c>
      <c r="AS1379" s="47">
        <f>AS1370*Settings!$C$13*(INDEX(AS$258:AS$269,$D1379)+INDEX(AS$245:AS$256,$D1379))</f>
        <v/>
      </c>
      <c r="AT1379" s="47">
        <f>AT1370*Settings!$C$13*(INDEX(AT$258:AT$269,$D1379)+INDEX(AT$245:AT$256,$D1379))</f>
        <v/>
      </c>
      <c r="AU1379" s="47">
        <f>AU1370*Settings!$C$13*(INDEX(AU$258:AU$269,$D1379)+INDEX(AU$245:AU$256,$D1379))</f>
        <v/>
      </c>
      <c r="AV1379" s="47">
        <f>AV1370*Settings!$C$13*(INDEX(AV$258:AV$269,$D1379)+INDEX(AV$245:AV$256,$D1379))</f>
        <v/>
      </c>
      <c r="AW1379" s="47">
        <f>AW1370*Settings!$C$13*(INDEX(AW$258:AW$269,$D1379)+INDEX(AW$245:AW$256,$D1379))</f>
        <v/>
      </c>
      <c r="AX1379" s="48">
        <f>REVENUE(AX1370,Settings!$C$13,INDEX(AX$258:AX$269,$D1379)+INDEX(AX$245:AX$256,$D1379))</f>
        <v/>
      </c>
    </row>
    <row r="1380" hidden="1" outlineLevel="2">
      <c r="A1380" s="5" t="inlineStr">
        <is>
          <t>rtx</t>
        </is>
      </c>
      <c r="B1380" s="5" t="inlineStr">
        <is>
          <t>oop</t>
        </is>
      </c>
      <c r="C1380" s="5" t="inlineStr">
        <is>
          <t>cem</t>
        </is>
      </c>
      <c r="D1380" s="40">
        <f>INDEX(Inputs!$R$5:$R$132,MATCH($B1380&amp;"|"&amp;$C1380,Inputs!$A$5:$A$132,0))</f>
        <v/>
      </c>
      <c r="E1380" s="39" t="n"/>
      <c r="F1380" s="39" t="n"/>
      <c r="G1380" s="39" t="n"/>
      <c r="H1380" s="5">
        <f>INDEX(Variables!$B$5:$B$105,MATCH($A1380,Variables!$A$5:$A$105,0))&amp;IF($C1380="",""," | "&amp;INDEX(Mapping!$B$5:$B$26,MATCH($C1380,Mapping!$A$5:$A$26,0))&amp;" | "&amp;INDEX(Mapping!$B$30:$B$41,MATCH($B1380,Mapping!$A$30:$A$41,0)))</f>
        <v/>
      </c>
      <c r="I1380" s="5">
        <f>INDEX(Variables!$C$5:$C$105,MATCH($A1380,Variables!$A$5:$A$105,0))</f>
        <v/>
      </c>
      <c r="J1380" s="5">
        <f>INDEX(Variables!$E$5:$E$105,MATCH($A1380,Variables!$A$5:$A$105,0))</f>
        <v/>
      </c>
      <c r="K1380" s="25">
        <f>LOWER(Settings!$C$4)&amp;".mit."&amp;$A1380&amp;IF($C1380="","","."&amp;$C1380&amp;"."&amp;$B1380)&amp;IF(INDEX(Variables!$D$5:$D$105,MATCH($A1380,Variables!$A$5:$A$105,0))="","","."&amp;INDEX(Variables!$D$5:$D$105,MATCH($A1380,Variables!$A$5:$A$105,0)))&amp;"."&amp;K$5</f>
        <v/>
      </c>
      <c r="L1380" s="46">
        <f>L1371*Settings!$C$13*(INDEX(L$258:L$269,$D1380)+INDEX(L$245:L$256,$D1380))</f>
        <v/>
      </c>
      <c r="M1380" s="47">
        <f>M1371*Settings!$C$13*(INDEX(M$258:M$269,$D1380)+INDEX(M$245:M$256,$D1380))</f>
        <v/>
      </c>
      <c r="N1380" s="47">
        <f>N1371*Settings!$C$13*(INDEX(N$258:N$269,$D1380)+INDEX(N$245:N$256,$D1380))</f>
        <v/>
      </c>
      <c r="O1380" s="47">
        <f>O1371*Settings!$C$13*(INDEX(O$258:O$269,$D1380)+INDEX(O$245:O$256,$D1380))</f>
        <v/>
      </c>
      <c r="P1380" s="47">
        <f>P1371*Settings!$C$13*(INDEX(P$258:P$269,$D1380)+INDEX(P$245:P$256,$D1380))</f>
        <v/>
      </c>
      <c r="Q1380" s="47">
        <f>Q1371*Settings!$C$13*(INDEX(Q$258:Q$269,$D1380)+INDEX(Q$245:Q$256,$D1380))</f>
        <v/>
      </c>
      <c r="R1380" s="47">
        <f>R1371*Settings!$C$13*(INDEX(R$258:R$269,$D1380)+INDEX(R$245:R$256,$D1380))</f>
        <v/>
      </c>
      <c r="S1380" s="47">
        <f>S1371*Settings!$C$13*(INDEX(S$258:S$269,$D1380)+INDEX(S$245:S$256,$D1380))</f>
        <v/>
      </c>
      <c r="T1380" s="47">
        <f>T1371*Settings!$C$13*(INDEX(T$258:T$269,$D1380)+INDEX(T$245:T$256,$D1380))</f>
        <v/>
      </c>
      <c r="U1380" s="47">
        <f>U1371*Settings!$C$13*(INDEX(U$258:U$269,$D1380)+INDEX(U$245:U$256,$D1380))</f>
        <v/>
      </c>
      <c r="V1380" s="47">
        <f>V1371*Settings!$C$13*(INDEX(V$258:V$269,$D1380)+INDEX(V$245:V$256,$D1380))</f>
        <v/>
      </c>
      <c r="W1380" s="47">
        <f>W1371*Settings!$C$13*(INDEX(W$258:W$269,$D1380)+INDEX(W$245:W$256,$D1380))</f>
        <v/>
      </c>
      <c r="X1380" s="47">
        <f>X1371*Settings!$C$13*(INDEX(X$258:X$269,$D1380)+INDEX(X$245:X$256,$D1380))</f>
        <v/>
      </c>
      <c r="Y1380" s="47">
        <f>Y1371*Settings!$C$13*(INDEX(Y$258:Y$269,$D1380)+INDEX(Y$245:Y$256,$D1380))</f>
        <v/>
      </c>
      <c r="Z1380" s="47">
        <f>Z1371*Settings!$C$13*(INDEX(Z$258:Z$269,$D1380)+INDEX(Z$245:Z$256,$D1380))</f>
        <v/>
      </c>
      <c r="AA1380" s="47">
        <f>AA1371*Settings!$C$13*(INDEX(AA$258:AA$269,$D1380)+INDEX(AA$245:AA$256,$D1380))</f>
        <v/>
      </c>
      <c r="AB1380" s="47">
        <f>AB1371*Settings!$C$13*(INDEX(AB$258:AB$269,$D1380)+INDEX(AB$245:AB$256,$D1380))</f>
        <v/>
      </c>
      <c r="AC1380" s="47">
        <f>AC1371*Settings!$C$13*(INDEX(AC$258:AC$269,$D1380)+INDEX(AC$245:AC$256,$D1380))</f>
        <v/>
      </c>
      <c r="AD1380" s="48">
        <f>REVENUE(AD1371,Settings!$C$13,INDEX(AD$258:AD$269,$D1380)+INDEX(AD$245:AD$256,$D1380))</f>
        <v/>
      </c>
      <c r="AE1380" s="25">
        <f>LOWER(Settings!$C$4)&amp;".mit."&amp;$A1380&amp;IF($C1380="","","."&amp;$C1380&amp;"."&amp;$B1380)&amp;IF(INDEX(Variables!$D$5:$D$105,MATCH($A1380,Variables!$A$5:$A$105,0))="","","."&amp;INDEX(Variables!$D$5:$D$105,MATCH($A1380,Variables!$A$5:$A$105,0)))&amp;"."&amp;AE$5</f>
        <v/>
      </c>
      <c r="AF1380" s="46">
        <f>AF1371*Settings!$C$13*(INDEX(AF$258:AF$269,$D1380)+INDEX(AF$245:AF$256,$D1380))</f>
        <v/>
      </c>
      <c r="AG1380" s="47">
        <f>AG1371*Settings!$C$13*(INDEX(AG$258:AG$269,$D1380)+INDEX(AG$245:AG$256,$D1380))</f>
        <v/>
      </c>
      <c r="AH1380" s="47">
        <f>AH1371*Settings!$C$13*(INDEX(AH$258:AH$269,$D1380)+INDEX(AH$245:AH$256,$D1380))</f>
        <v/>
      </c>
      <c r="AI1380" s="47">
        <f>AI1371*Settings!$C$13*(INDEX(AI$258:AI$269,$D1380)+INDEX(AI$245:AI$256,$D1380))</f>
        <v/>
      </c>
      <c r="AJ1380" s="47">
        <f>AJ1371*Settings!$C$13*(INDEX(AJ$258:AJ$269,$D1380)+INDEX(AJ$245:AJ$256,$D1380))</f>
        <v/>
      </c>
      <c r="AK1380" s="47">
        <f>AK1371*Settings!$C$13*(INDEX(AK$258:AK$269,$D1380)+INDEX(AK$245:AK$256,$D1380))</f>
        <v/>
      </c>
      <c r="AL1380" s="47">
        <f>AL1371*Settings!$C$13*(INDEX(AL$258:AL$269,$D1380)+INDEX(AL$245:AL$256,$D1380))</f>
        <v/>
      </c>
      <c r="AM1380" s="47">
        <f>AM1371*Settings!$C$13*(INDEX(AM$258:AM$269,$D1380)+INDEX(AM$245:AM$256,$D1380))</f>
        <v/>
      </c>
      <c r="AN1380" s="47">
        <f>AN1371*Settings!$C$13*(INDEX(AN$258:AN$269,$D1380)+INDEX(AN$245:AN$256,$D1380))</f>
        <v/>
      </c>
      <c r="AO1380" s="47">
        <f>AO1371*Settings!$C$13*(INDEX(AO$258:AO$269,$D1380)+INDEX(AO$245:AO$256,$D1380))</f>
        <v/>
      </c>
      <c r="AP1380" s="47">
        <f>AP1371*Settings!$C$13*(INDEX(AP$258:AP$269,$D1380)+INDEX(AP$245:AP$256,$D1380))</f>
        <v/>
      </c>
      <c r="AQ1380" s="47">
        <f>AQ1371*Settings!$C$13*(INDEX(AQ$258:AQ$269,$D1380)+INDEX(AQ$245:AQ$256,$D1380))</f>
        <v/>
      </c>
      <c r="AR1380" s="47">
        <f>AR1371*Settings!$C$13*(INDEX(AR$258:AR$269,$D1380)+INDEX(AR$245:AR$256,$D1380))</f>
        <v/>
      </c>
      <c r="AS1380" s="47">
        <f>AS1371*Settings!$C$13*(INDEX(AS$258:AS$269,$D1380)+INDEX(AS$245:AS$256,$D1380))</f>
        <v/>
      </c>
      <c r="AT1380" s="47">
        <f>AT1371*Settings!$C$13*(INDEX(AT$258:AT$269,$D1380)+INDEX(AT$245:AT$256,$D1380))</f>
        <v/>
      </c>
      <c r="AU1380" s="47">
        <f>AU1371*Settings!$C$13*(INDEX(AU$258:AU$269,$D1380)+INDEX(AU$245:AU$256,$D1380))</f>
        <v/>
      </c>
      <c r="AV1380" s="47">
        <f>AV1371*Settings!$C$13*(INDEX(AV$258:AV$269,$D1380)+INDEX(AV$245:AV$256,$D1380))</f>
        <v/>
      </c>
      <c r="AW1380" s="47">
        <f>AW1371*Settings!$C$13*(INDEX(AW$258:AW$269,$D1380)+INDEX(AW$245:AW$256,$D1380))</f>
        <v/>
      </c>
      <c r="AX1380" s="48">
        <f>REVENUE(AX1371,Settings!$C$13,INDEX(AX$258:AX$269,$D1380)+INDEX(AX$245:AX$256,$D1380))</f>
        <v/>
      </c>
    </row>
    <row r="1381" hidden="1" outlineLevel="2">
      <c r="A1381" s="5" t="inlineStr">
        <is>
          <t>rtx</t>
        </is>
      </c>
      <c r="B1381" s="5" t="inlineStr">
        <is>
          <t>bio</t>
        </is>
      </c>
      <c r="C1381" s="5" t="inlineStr">
        <is>
          <t>cem</t>
        </is>
      </c>
      <c r="D1381" s="40">
        <f>INDEX(Inputs!$R$5:$R$132,MATCH($B1381&amp;"|"&amp;$C1381,Inputs!$A$5:$A$132,0))</f>
        <v/>
      </c>
      <c r="E1381" s="39" t="n"/>
      <c r="F1381" s="39" t="n"/>
      <c r="G1381" s="39" t="n"/>
      <c r="H1381" s="5">
        <f>INDEX(Variables!$B$5:$B$105,MATCH($A1381,Variables!$A$5:$A$105,0))&amp;IF($C1381="",""," | "&amp;INDEX(Mapping!$B$5:$B$26,MATCH($C1381,Mapping!$A$5:$A$26,0))&amp;" | "&amp;INDEX(Mapping!$B$30:$B$41,MATCH($B1381,Mapping!$A$30:$A$41,0)))</f>
        <v/>
      </c>
      <c r="I1381" s="5">
        <f>INDEX(Variables!$C$5:$C$105,MATCH($A1381,Variables!$A$5:$A$105,0))</f>
        <v/>
      </c>
      <c r="J1381" s="5">
        <f>INDEX(Variables!$E$5:$E$105,MATCH($A1381,Variables!$A$5:$A$105,0))</f>
        <v/>
      </c>
      <c r="K1381" s="25">
        <f>LOWER(Settings!$C$4)&amp;".mit."&amp;$A1381&amp;IF($C1381="","","."&amp;$C1381&amp;"."&amp;$B1381)&amp;IF(INDEX(Variables!$D$5:$D$105,MATCH($A1381,Variables!$A$5:$A$105,0))="","","."&amp;INDEX(Variables!$D$5:$D$105,MATCH($A1381,Variables!$A$5:$A$105,0)))&amp;"."&amp;K$5</f>
        <v/>
      </c>
      <c r="L1381" s="46">
        <f>L1372*Settings!$C$13*(INDEX(L$258:L$269,$D1381)+INDEX(L$245:L$256,$D1381))</f>
        <v/>
      </c>
      <c r="M1381" s="47">
        <f>M1372*Settings!$C$13*(INDEX(M$258:M$269,$D1381)+INDEX(M$245:M$256,$D1381))</f>
        <v/>
      </c>
      <c r="N1381" s="47">
        <f>N1372*Settings!$C$13*(INDEX(N$258:N$269,$D1381)+INDEX(N$245:N$256,$D1381))</f>
        <v/>
      </c>
      <c r="O1381" s="47">
        <f>O1372*Settings!$C$13*(INDEX(O$258:O$269,$D1381)+INDEX(O$245:O$256,$D1381))</f>
        <v/>
      </c>
      <c r="P1381" s="47">
        <f>P1372*Settings!$C$13*(INDEX(P$258:P$269,$D1381)+INDEX(P$245:P$256,$D1381))</f>
        <v/>
      </c>
      <c r="Q1381" s="47">
        <f>Q1372*Settings!$C$13*(INDEX(Q$258:Q$269,$D1381)+INDEX(Q$245:Q$256,$D1381))</f>
        <v/>
      </c>
      <c r="R1381" s="47">
        <f>R1372*Settings!$C$13*(INDEX(R$258:R$269,$D1381)+INDEX(R$245:R$256,$D1381))</f>
        <v/>
      </c>
      <c r="S1381" s="47">
        <f>S1372*Settings!$C$13*(INDEX(S$258:S$269,$D1381)+INDEX(S$245:S$256,$D1381))</f>
        <v/>
      </c>
      <c r="T1381" s="47">
        <f>T1372*Settings!$C$13*(INDEX(T$258:T$269,$D1381)+INDEX(T$245:T$256,$D1381))</f>
        <v/>
      </c>
      <c r="U1381" s="47">
        <f>U1372*Settings!$C$13*(INDEX(U$258:U$269,$D1381)+INDEX(U$245:U$256,$D1381))</f>
        <v/>
      </c>
      <c r="V1381" s="47">
        <f>V1372*Settings!$C$13*(INDEX(V$258:V$269,$D1381)+INDEX(V$245:V$256,$D1381))</f>
        <v/>
      </c>
      <c r="W1381" s="47">
        <f>W1372*Settings!$C$13*(INDEX(W$258:W$269,$D1381)+INDEX(W$245:W$256,$D1381))</f>
        <v/>
      </c>
      <c r="X1381" s="47">
        <f>X1372*Settings!$C$13*(INDEX(X$258:X$269,$D1381)+INDEX(X$245:X$256,$D1381))</f>
        <v/>
      </c>
      <c r="Y1381" s="47">
        <f>Y1372*Settings!$C$13*(INDEX(Y$258:Y$269,$D1381)+INDEX(Y$245:Y$256,$D1381))</f>
        <v/>
      </c>
      <c r="Z1381" s="47">
        <f>Z1372*Settings!$C$13*(INDEX(Z$258:Z$269,$D1381)+INDEX(Z$245:Z$256,$D1381))</f>
        <v/>
      </c>
      <c r="AA1381" s="47">
        <f>AA1372*Settings!$C$13*(INDEX(AA$258:AA$269,$D1381)+INDEX(AA$245:AA$256,$D1381))</f>
        <v/>
      </c>
      <c r="AB1381" s="47">
        <f>AB1372*Settings!$C$13*(INDEX(AB$258:AB$269,$D1381)+INDEX(AB$245:AB$256,$D1381))</f>
        <v/>
      </c>
      <c r="AC1381" s="47">
        <f>AC1372*Settings!$C$13*(INDEX(AC$258:AC$269,$D1381)+INDEX(AC$245:AC$256,$D1381))</f>
        <v/>
      </c>
      <c r="AD1381" s="48">
        <f>REVENUE(AD1372,Settings!$C$13,INDEX(AD$258:AD$269,$D1381)+INDEX(AD$245:AD$256,$D1381))</f>
        <v/>
      </c>
      <c r="AE1381" s="25">
        <f>LOWER(Settings!$C$4)&amp;".mit."&amp;$A1381&amp;IF($C1381="","","."&amp;$C1381&amp;"."&amp;$B1381)&amp;IF(INDEX(Variables!$D$5:$D$105,MATCH($A1381,Variables!$A$5:$A$105,0))="","","."&amp;INDEX(Variables!$D$5:$D$105,MATCH($A1381,Variables!$A$5:$A$105,0)))&amp;"."&amp;AE$5</f>
        <v/>
      </c>
      <c r="AF1381" s="46">
        <f>AF1372*Settings!$C$13*(INDEX(AF$258:AF$269,$D1381)+INDEX(AF$245:AF$256,$D1381))</f>
        <v/>
      </c>
      <c r="AG1381" s="47">
        <f>AG1372*Settings!$C$13*(INDEX(AG$258:AG$269,$D1381)+INDEX(AG$245:AG$256,$D1381))</f>
        <v/>
      </c>
      <c r="AH1381" s="47">
        <f>AH1372*Settings!$C$13*(INDEX(AH$258:AH$269,$D1381)+INDEX(AH$245:AH$256,$D1381))</f>
        <v/>
      </c>
      <c r="AI1381" s="47">
        <f>AI1372*Settings!$C$13*(INDEX(AI$258:AI$269,$D1381)+INDEX(AI$245:AI$256,$D1381))</f>
        <v/>
      </c>
      <c r="AJ1381" s="47">
        <f>AJ1372*Settings!$C$13*(INDEX(AJ$258:AJ$269,$D1381)+INDEX(AJ$245:AJ$256,$D1381))</f>
        <v/>
      </c>
      <c r="AK1381" s="47">
        <f>AK1372*Settings!$C$13*(INDEX(AK$258:AK$269,$D1381)+INDEX(AK$245:AK$256,$D1381))</f>
        <v/>
      </c>
      <c r="AL1381" s="47">
        <f>AL1372*Settings!$C$13*(INDEX(AL$258:AL$269,$D1381)+INDEX(AL$245:AL$256,$D1381))</f>
        <v/>
      </c>
      <c r="AM1381" s="47">
        <f>AM1372*Settings!$C$13*(INDEX(AM$258:AM$269,$D1381)+INDEX(AM$245:AM$256,$D1381))</f>
        <v/>
      </c>
      <c r="AN1381" s="47">
        <f>AN1372*Settings!$C$13*(INDEX(AN$258:AN$269,$D1381)+INDEX(AN$245:AN$256,$D1381))</f>
        <v/>
      </c>
      <c r="AO1381" s="47">
        <f>AO1372*Settings!$C$13*(INDEX(AO$258:AO$269,$D1381)+INDEX(AO$245:AO$256,$D1381))</f>
        <v/>
      </c>
      <c r="AP1381" s="47">
        <f>AP1372*Settings!$C$13*(INDEX(AP$258:AP$269,$D1381)+INDEX(AP$245:AP$256,$D1381))</f>
        <v/>
      </c>
      <c r="AQ1381" s="47">
        <f>AQ1372*Settings!$C$13*(INDEX(AQ$258:AQ$269,$D1381)+INDEX(AQ$245:AQ$256,$D1381))</f>
        <v/>
      </c>
      <c r="AR1381" s="47">
        <f>AR1372*Settings!$C$13*(INDEX(AR$258:AR$269,$D1381)+INDEX(AR$245:AR$256,$D1381))</f>
        <v/>
      </c>
      <c r="AS1381" s="47">
        <f>AS1372*Settings!$C$13*(INDEX(AS$258:AS$269,$D1381)+INDEX(AS$245:AS$256,$D1381))</f>
        <v/>
      </c>
      <c r="AT1381" s="47">
        <f>AT1372*Settings!$C$13*(INDEX(AT$258:AT$269,$D1381)+INDEX(AT$245:AT$256,$D1381))</f>
        <v/>
      </c>
      <c r="AU1381" s="47">
        <f>AU1372*Settings!$C$13*(INDEX(AU$258:AU$269,$D1381)+INDEX(AU$245:AU$256,$D1381))</f>
        <v/>
      </c>
      <c r="AV1381" s="47">
        <f>AV1372*Settings!$C$13*(INDEX(AV$258:AV$269,$D1381)+INDEX(AV$245:AV$256,$D1381))</f>
        <v/>
      </c>
      <c r="AW1381" s="47">
        <f>AW1372*Settings!$C$13*(INDEX(AW$258:AW$269,$D1381)+INDEX(AW$245:AW$256,$D1381))</f>
        <v/>
      </c>
      <c r="AX1381" s="48">
        <f>REVENUE(AX1372,Settings!$C$13,INDEX(AX$258:AX$269,$D1381)+INDEX(AX$245:AX$256,$D1381))</f>
        <v/>
      </c>
    </row>
    <row r="1382" hidden="1" outlineLevel="2"/>
    <row r="1383" hidden="1" outlineLevel="2">
      <c r="A1383" s="5" t="inlineStr">
        <is>
          <t>rsub</t>
        </is>
      </c>
      <c r="B1383" s="5" t="inlineStr">
        <is>
          <t>coa</t>
        </is>
      </c>
      <c r="C1383" s="5" t="inlineStr">
        <is>
          <t>cem</t>
        </is>
      </c>
      <c r="D1383" s="40">
        <f>INDEX(Inputs!$R$5:$R$132,MATCH($B1383&amp;"|"&amp;$C1383,Inputs!$A$5:$A$132,0))</f>
        <v/>
      </c>
      <c r="E1383" s="39" t="n"/>
      <c r="F1383" s="39" t="n"/>
      <c r="G1383" s="39" t="n"/>
      <c r="H1383" s="5">
        <f>INDEX(Variables!$B$5:$B$105,MATCH($A1383,Variables!$A$5:$A$105,0))&amp;IF($C1383="",""," | "&amp;INDEX(Mapping!$B$5:$B$26,MATCH($C1383,Mapping!$A$5:$A$26,0))&amp;" | "&amp;INDEX(Mapping!$B$30:$B$41,MATCH($B1383,Mapping!$A$30:$A$41,0)))</f>
        <v/>
      </c>
      <c r="I1383" s="5">
        <f>INDEX(Variables!$C$5:$C$105,MATCH($A1383,Variables!$A$5:$A$105,0))</f>
        <v/>
      </c>
      <c r="J1383" s="5">
        <f>INDEX(Variables!$E$5:$E$105,MATCH($A1383,Variables!$A$5:$A$105,0))</f>
        <v/>
      </c>
      <c r="K1383" s="25">
        <f>LOWER(Settings!$C$4)&amp;".mit."&amp;$A1383&amp;IF($C1383="","","."&amp;$C1383&amp;"."&amp;$B1383)&amp;IF(INDEX(Variables!$D$5:$D$105,MATCH($A1383,Variables!$A$5:$A$105,0))="","","."&amp;INDEX(Variables!$D$5:$D$105,MATCH($A1383,Variables!$A$5:$A$105,0)))&amp;"."&amp;K$5</f>
        <v/>
      </c>
      <c r="L1383" s="46">
        <f>L1365*Settings!$C$13*(INDEX(L$271:L$282,$D1383))</f>
        <v/>
      </c>
      <c r="M1383" s="47">
        <f>M1365*Settings!$C$13*(INDEX(M$271:M$282,$D1383))</f>
        <v/>
      </c>
      <c r="N1383" s="47">
        <f>N1365*Settings!$C$13*(INDEX(N$271:N$282,$D1383))</f>
        <v/>
      </c>
      <c r="O1383" s="47">
        <f>O1365*Settings!$C$13*(INDEX(O$271:O$282,$D1383))</f>
        <v/>
      </c>
      <c r="P1383" s="47">
        <f>P1365*Settings!$C$13*(INDEX(P$271:P$282,$D1383))</f>
        <v/>
      </c>
      <c r="Q1383" s="47">
        <f>Q1365*Settings!$C$13*(INDEX(Q$271:Q$282,$D1383))</f>
        <v/>
      </c>
      <c r="R1383" s="47">
        <f>R1365*Settings!$C$13*(INDEX(R$271:R$282,$D1383))</f>
        <v/>
      </c>
      <c r="S1383" s="47">
        <f>S1365*Settings!$C$13*(INDEX(S$271:S$282,$D1383))</f>
        <v/>
      </c>
      <c r="T1383" s="47">
        <f>T1365*Settings!$C$13*(INDEX(T$271:T$282,$D1383))</f>
        <v/>
      </c>
      <c r="U1383" s="47">
        <f>U1365*Settings!$C$13*(INDEX(U$271:U$282,$D1383))</f>
        <v/>
      </c>
      <c r="V1383" s="47">
        <f>V1365*Settings!$C$13*(INDEX(V$271:V$282,$D1383))</f>
        <v/>
      </c>
      <c r="W1383" s="47">
        <f>W1365*Settings!$C$13*(INDEX(W$271:W$282,$D1383))</f>
        <v/>
      </c>
      <c r="X1383" s="47">
        <f>X1365*Settings!$C$13*(INDEX(X$271:X$282,$D1383))</f>
        <v/>
      </c>
      <c r="Y1383" s="47">
        <f>Y1365*Settings!$C$13*(INDEX(Y$271:Y$282,$D1383))</f>
        <v/>
      </c>
      <c r="Z1383" s="47">
        <f>Z1365*Settings!$C$13*(INDEX(Z$271:Z$282,$D1383))</f>
        <v/>
      </c>
      <c r="AA1383" s="47">
        <f>AA1365*Settings!$C$13*(INDEX(AA$271:AA$282,$D1383))</f>
        <v/>
      </c>
      <c r="AB1383" s="47">
        <f>AB1365*Settings!$C$13*(INDEX(AB$271:AB$282,$D1383))</f>
        <v/>
      </c>
      <c r="AC1383" s="47">
        <f>AC1365*Settings!$C$13*(INDEX(AC$271:AC$282,$D1383))</f>
        <v/>
      </c>
      <c r="AD1383" s="48">
        <f>REVENUE(AD1365,Settings!$C$13,INDEX(AD$271:AD$282,$D1383))</f>
        <v/>
      </c>
      <c r="AE1383" s="25">
        <f>LOWER(Settings!$C$4)&amp;".mit."&amp;$A1383&amp;IF($C1383="","","."&amp;$C1383&amp;"."&amp;$B1383)&amp;IF(INDEX(Variables!$D$5:$D$105,MATCH($A1383,Variables!$A$5:$A$105,0))="","","."&amp;INDEX(Variables!$D$5:$D$105,MATCH($A1383,Variables!$A$5:$A$105,0)))&amp;"."&amp;AE$5</f>
        <v/>
      </c>
      <c r="AF1383" s="46">
        <f>AF1365*Settings!$C$13*(INDEX(AF$271:AF$282,$D1383))</f>
        <v/>
      </c>
      <c r="AG1383" s="47">
        <f>AG1365*Settings!$C$13*(INDEX(AG$271:AG$282,$D1383))</f>
        <v/>
      </c>
      <c r="AH1383" s="47">
        <f>AH1365*Settings!$C$13*(INDEX(AH$271:AH$282,$D1383))</f>
        <v/>
      </c>
      <c r="AI1383" s="47">
        <f>AI1365*Settings!$C$13*(INDEX(AI$271:AI$282,$D1383))</f>
        <v/>
      </c>
      <c r="AJ1383" s="47">
        <f>AJ1365*Settings!$C$13*(INDEX(AJ$271:AJ$282,$D1383))</f>
        <v/>
      </c>
      <c r="AK1383" s="47">
        <f>AK1365*Settings!$C$13*(INDEX(AK$271:AK$282,$D1383))</f>
        <v/>
      </c>
      <c r="AL1383" s="47">
        <f>AL1365*Settings!$C$13*(INDEX(AL$271:AL$282,$D1383))</f>
        <v/>
      </c>
      <c r="AM1383" s="47">
        <f>AM1365*Settings!$C$13*(INDEX(AM$271:AM$282,$D1383))</f>
        <v/>
      </c>
      <c r="AN1383" s="47">
        <f>AN1365*Settings!$C$13*(INDEX(AN$271:AN$282,$D1383))</f>
        <v/>
      </c>
      <c r="AO1383" s="47">
        <f>AO1365*Settings!$C$13*(INDEX(AO$271:AO$282,$D1383))</f>
        <v/>
      </c>
      <c r="AP1383" s="47">
        <f>AP1365*Settings!$C$13*(INDEX(AP$271:AP$282,$D1383))</f>
        <v/>
      </c>
      <c r="AQ1383" s="47">
        <f>AQ1365*Settings!$C$13*(INDEX(AQ$271:AQ$282,$D1383))</f>
        <v/>
      </c>
      <c r="AR1383" s="47">
        <f>AR1365*Settings!$C$13*(INDEX(AR$271:AR$282,$D1383))</f>
        <v/>
      </c>
      <c r="AS1383" s="47">
        <f>AS1365*Settings!$C$13*(INDEX(AS$271:AS$282,$D1383))</f>
        <v/>
      </c>
      <c r="AT1383" s="47">
        <f>AT1365*Settings!$C$13*(INDEX(AT$271:AT$282,$D1383))</f>
        <v/>
      </c>
      <c r="AU1383" s="47">
        <f>AU1365*Settings!$C$13*(INDEX(AU$271:AU$282,$D1383))</f>
        <v/>
      </c>
      <c r="AV1383" s="47">
        <f>AV1365*Settings!$C$13*(INDEX(AV$271:AV$282,$D1383))</f>
        <v/>
      </c>
      <c r="AW1383" s="47">
        <f>AW1365*Settings!$C$13*(INDEX(AW$271:AW$282,$D1383))</f>
        <v/>
      </c>
      <c r="AX1383" s="48">
        <f>REVENUE(AX1365,Settings!$C$13,INDEX(AX$271:AX$282,$D1383))</f>
        <v/>
      </c>
    </row>
    <row r="1384" hidden="1" outlineLevel="2">
      <c r="A1384" s="5" t="inlineStr">
        <is>
          <t>rsub</t>
        </is>
      </c>
      <c r="B1384" s="5" t="inlineStr">
        <is>
          <t>nga</t>
        </is>
      </c>
      <c r="C1384" s="5" t="inlineStr">
        <is>
          <t>cem</t>
        </is>
      </c>
      <c r="D1384" s="40">
        <f>INDEX(Inputs!$R$5:$R$132,MATCH($B1384&amp;"|"&amp;$C1384,Inputs!$A$5:$A$132,0))</f>
        <v/>
      </c>
      <c r="E1384" s="39" t="n"/>
      <c r="F1384" s="39" t="n"/>
      <c r="G1384" s="39" t="n"/>
      <c r="H1384" s="5">
        <f>INDEX(Variables!$B$5:$B$105,MATCH($A1384,Variables!$A$5:$A$105,0))&amp;IF($C1384="",""," | "&amp;INDEX(Mapping!$B$5:$B$26,MATCH($C1384,Mapping!$A$5:$A$26,0))&amp;" | "&amp;INDEX(Mapping!$B$30:$B$41,MATCH($B1384,Mapping!$A$30:$A$41,0)))</f>
        <v/>
      </c>
      <c r="I1384" s="5">
        <f>INDEX(Variables!$C$5:$C$105,MATCH($A1384,Variables!$A$5:$A$105,0))</f>
        <v/>
      </c>
      <c r="J1384" s="5">
        <f>INDEX(Variables!$E$5:$E$105,MATCH($A1384,Variables!$A$5:$A$105,0))</f>
        <v/>
      </c>
      <c r="K1384" s="25">
        <f>LOWER(Settings!$C$4)&amp;".mit."&amp;$A1384&amp;IF($C1384="","","."&amp;$C1384&amp;"."&amp;$B1384)&amp;IF(INDEX(Variables!$D$5:$D$105,MATCH($A1384,Variables!$A$5:$A$105,0))="","","."&amp;INDEX(Variables!$D$5:$D$105,MATCH($A1384,Variables!$A$5:$A$105,0)))&amp;"."&amp;K$5</f>
        <v/>
      </c>
      <c r="L1384" s="46">
        <f>L1366*Settings!$C$13*(INDEX(L$271:L$282,$D1384))</f>
        <v/>
      </c>
      <c r="M1384" s="47">
        <f>M1366*Settings!$C$13*(INDEX(M$271:M$282,$D1384))</f>
        <v/>
      </c>
      <c r="N1384" s="47">
        <f>N1366*Settings!$C$13*(INDEX(N$271:N$282,$D1384))</f>
        <v/>
      </c>
      <c r="O1384" s="47">
        <f>O1366*Settings!$C$13*(INDEX(O$271:O$282,$D1384))</f>
        <v/>
      </c>
      <c r="P1384" s="47">
        <f>P1366*Settings!$C$13*(INDEX(P$271:P$282,$D1384))</f>
        <v/>
      </c>
      <c r="Q1384" s="47">
        <f>Q1366*Settings!$C$13*(INDEX(Q$271:Q$282,$D1384))</f>
        <v/>
      </c>
      <c r="R1384" s="47">
        <f>R1366*Settings!$C$13*(INDEX(R$271:R$282,$D1384))</f>
        <v/>
      </c>
      <c r="S1384" s="47">
        <f>S1366*Settings!$C$13*(INDEX(S$271:S$282,$D1384))</f>
        <v/>
      </c>
      <c r="T1384" s="47">
        <f>T1366*Settings!$C$13*(INDEX(T$271:T$282,$D1384))</f>
        <v/>
      </c>
      <c r="U1384" s="47">
        <f>U1366*Settings!$C$13*(INDEX(U$271:U$282,$D1384))</f>
        <v/>
      </c>
      <c r="V1384" s="47">
        <f>V1366*Settings!$C$13*(INDEX(V$271:V$282,$D1384))</f>
        <v/>
      </c>
      <c r="W1384" s="47">
        <f>W1366*Settings!$C$13*(INDEX(W$271:W$282,$D1384))</f>
        <v/>
      </c>
      <c r="X1384" s="47">
        <f>X1366*Settings!$C$13*(INDEX(X$271:X$282,$D1384))</f>
        <v/>
      </c>
      <c r="Y1384" s="47">
        <f>Y1366*Settings!$C$13*(INDEX(Y$271:Y$282,$D1384))</f>
        <v/>
      </c>
      <c r="Z1384" s="47">
        <f>Z1366*Settings!$C$13*(INDEX(Z$271:Z$282,$D1384))</f>
        <v/>
      </c>
      <c r="AA1384" s="47">
        <f>AA1366*Settings!$C$13*(INDEX(AA$271:AA$282,$D1384))</f>
        <v/>
      </c>
      <c r="AB1384" s="47">
        <f>AB1366*Settings!$C$13*(INDEX(AB$271:AB$282,$D1384))</f>
        <v/>
      </c>
      <c r="AC1384" s="47">
        <f>AC1366*Settings!$C$13*(INDEX(AC$271:AC$282,$D1384))</f>
        <v/>
      </c>
      <c r="AD1384" s="48">
        <f>REVENUE(AD1366,Settings!$C$13,INDEX(AD$271:AD$282,$D1384))</f>
        <v/>
      </c>
      <c r="AE1384" s="25">
        <f>LOWER(Settings!$C$4)&amp;".mit."&amp;$A1384&amp;IF($C1384="","","."&amp;$C1384&amp;"."&amp;$B1384)&amp;IF(INDEX(Variables!$D$5:$D$105,MATCH($A1384,Variables!$A$5:$A$105,0))="","","."&amp;INDEX(Variables!$D$5:$D$105,MATCH($A1384,Variables!$A$5:$A$105,0)))&amp;"."&amp;AE$5</f>
        <v/>
      </c>
      <c r="AF1384" s="46">
        <f>AF1366*Settings!$C$13*(INDEX(AF$271:AF$282,$D1384))</f>
        <v/>
      </c>
      <c r="AG1384" s="47">
        <f>AG1366*Settings!$C$13*(INDEX(AG$271:AG$282,$D1384))</f>
        <v/>
      </c>
      <c r="AH1384" s="47">
        <f>AH1366*Settings!$C$13*(INDEX(AH$271:AH$282,$D1384))</f>
        <v/>
      </c>
      <c r="AI1384" s="47">
        <f>AI1366*Settings!$C$13*(INDEX(AI$271:AI$282,$D1384))</f>
        <v/>
      </c>
      <c r="AJ1384" s="47">
        <f>AJ1366*Settings!$C$13*(INDEX(AJ$271:AJ$282,$D1384))</f>
        <v/>
      </c>
      <c r="AK1384" s="47">
        <f>AK1366*Settings!$C$13*(INDEX(AK$271:AK$282,$D1384))</f>
        <v/>
      </c>
      <c r="AL1384" s="47">
        <f>AL1366*Settings!$C$13*(INDEX(AL$271:AL$282,$D1384))</f>
        <v/>
      </c>
      <c r="AM1384" s="47">
        <f>AM1366*Settings!$C$13*(INDEX(AM$271:AM$282,$D1384))</f>
        <v/>
      </c>
      <c r="AN1384" s="47">
        <f>AN1366*Settings!$C$13*(INDEX(AN$271:AN$282,$D1384))</f>
        <v/>
      </c>
      <c r="AO1384" s="47">
        <f>AO1366*Settings!$C$13*(INDEX(AO$271:AO$282,$D1384))</f>
        <v/>
      </c>
      <c r="AP1384" s="47">
        <f>AP1366*Settings!$C$13*(INDEX(AP$271:AP$282,$D1384))</f>
        <v/>
      </c>
      <c r="AQ1384" s="47">
        <f>AQ1366*Settings!$C$13*(INDEX(AQ$271:AQ$282,$D1384))</f>
        <v/>
      </c>
      <c r="AR1384" s="47">
        <f>AR1366*Settings!$C$13*(INDEX(AR$271:AR$282,$D1384))</f>
        <v/>
      </c>
      <c r="AS1384" s="47">
        <f>AS1366*Settings!$C$13*(INDEX(AS$271:AS$282,$D1384))</f>
        <v/>
      </c>
      <c r="AT1384" s="47">
        <f>AT1366*Settings!$C$13*(INDEX(AT$271:AT$282,$D1384))</f>
        <v/>
      </c>
      <c r="AU1384" s="47">
        <f>AU1366*Settings!$C$13*(INDEX(AU$271:AU$282,$D1384))</f>
        <v/>
      </c>
      <c r="AV1384" s="47">
        <f>AV1366*Settings!$C$13*(INDEX(AV$271:AV$282,$D1384))</f>
        <v/>
      </c>
      <c r="AW1384" s="47">
        <f>AW1366*Settings!$C$13*(INDEX(AW$271:AW$282,$D1384))</f>
        <v/>
      </c>
      <c r="AX1384" s="48">
        <f>REVENUE(AX1366,Settings!$C$13,INDEX(AX$271:AX$282,$D1384))</f>
        <v/>
      </c>
    </row>
    <row r="1385" hidden="1" outlineLevel="2">
      <c r="A1385" s="5" t="inlineStr">
        <is>
          <t>rsub</t>
        </is>
      </c>
      <c r="B1385" s="5" t="inlineStr">
        <is>
          <t>gso</t>
        </is>
      </c>
      <c r="C1385" s="5" t="inlineStr">
        <is>
          <t>cem</t>
        </is>
      </c>
      <c r="D1385" s="40">
        <f>INDEX(Inputs!$R$5:$R$132,MATCH($B1385&amp;"|"&amp;$C1385,Inputs!$A$5:$A$132,0))</f>
        <v/>
      </c>
      <c r="E1385" s="39" t="n"/>
      <c r="F1385" s="39" t="n"/>
      <c r="G1385" s="39" t="n"/>
      <c r="H1385" s="5">
        <f>INDEX(Variables!$B$5:$B$105,MATCH($A1385,Variables!$A$5:$A$105,0))&amp;IF($C1385="",""," | "&amp;INDEX(Mapping!$B$5:$B$26,MATCH($C1385,Mapping!$A$5:$A$26,0))&amp;" | "&amp;INDEX(Mapping!$B$30:$B$41,MATCH($B1385,Mapping!$A$30:$A$41,0)))</f>
        <v/>
      </c>
      <c r="I1385" s="5">
        <f>INDEX(Variables!$C$5:$C$105,MATCH($A1385,Variables!$A$5:$A$105,0))</f>
        <v/>
      </c>
      <c r="J1385" s="5">
        <f>INDEX(Variables!$E$5:$E$105,MATCH($A1385,Variables!$A$5:$A$105,0))</f>
        <v/>
      </c>
      <c r="K1385" s="25">
        <f>LOWER(Settings!$C$4)&amp;".mit."&amp;$A1385&amp;IF($C1385="","","."&amp;$C1385&amp;"."&amp;$B1385)&amp;IF(INDEX(Variables!$D$5:$D$105,MATCH($A1385,Variables!$A$5:$A$105,0))="","","."&amp;INDEX(Variables!$D$5:$D$105,MATCH($A1385,Variables!$A$5:$A$105,0)))&amp;"."&amp;K$5</f>
        <v/>
      </c>
      <c r="L1385" s="46">
        <f>L1367*Settings!$C$13*(INDEX(L$271:L$282,$D1385))</f>
        <v/>
      </c>
      <c r="M1385" s="47">
        <f>M1367*Settings!$C$13*(INDEX(M$271:M$282,$D1385))</f>
        <v/>
      </c>
      <c r="N1385" s="47">
        <f>N1367*Settings!$C$13*(INDEX(N$271:N$282,$D1385))</f>
        <v/>
      </c>
      <c r="O1385" s="47">
        <f>O1367*Settings!$C$13*(INDEX(O$271:O$282,$D1385))</f>
        <v/>
      </c>
      <c r="P1385" s="47">
        <f>P1367*Settings!$C$13*(INDEX(P$271:P$282,$D1385))</f>
        <v/>
      </c>
      <c r="Q1385" s="47">
        <f>Q1367*Settings!$C$13*(INDEX(Q$271:Q$282,$D1385))</f>
        <v/>
      </c>
      <c r="R1385" s="47">
        <f>R1367*Settings!$C$13*(INDEX(R$271:R$282,$D1385))</f>
        <v/>
      </c>
      <c r="S1385" s="47">
        <f>S1367*Settings!$C$13*(INDEX(S$271:S$282,$D1385))</f>
        <v/>
      </c>
      <c r="T1385" s="47">
        <f>T1367*Settings!$C$13*(INDEX(T$271:T$282,$D1385))</f>
        <v/>
      </c>
      <c r="U1385" s="47">
        <f>U1367*Settings!$C$13*(INDEX(U$271:U$282,$D1385))</f>
        <v/>
      </c>
      <c r="V1385" s="47">
        <f>V1367*Settings!$C$13*(INDEX(V$271:V$282,$D1385))</f>
        <v/>
      </c>
      <c r="W1385" s="47">
        <f>W1367*Settings!$C$13*(INDEX(W$271:W$282,$D1385))</f>
        <v/>
      </c>
      <c r="X1385" s="47">
        <f>X1367*Settings!$C$13*(INDEX(X$271:X$282,$D1385))</f>
        <v/>
      </c>
      <c r="Y1385" s="47">
        <f>Y1367*Settings!$C$13*(INDEX(Y$271:Y$282,$D1385))</f>
        <v/>
      </c>
      <c r="Z1385" s="47">
        <f>Z1367*Settings!$C$13*(INDEX(Z$271:Z$282,$D1385))</f>
        <v/>
      </c>
      <c r="AA1385" s="47">
        <f>AA1367*Settings!$C$13*(INDEX(AA$271:AA$282,$D1385))</f>
        <v/>
      </c>
      <c r="AB1385" s="47">
        <f>AB1367*Settings!$C$13*(INDEX(AB$271:AB$282,$D1385))</f>
        <v/>
      </c>
      <c r="AC1385" s="47">
        <f>AC1367*Settings!$C$13*(INDEX(AC$271:AC$282,$D1385))</f>
        <v/>
      </c>
      <c r="AD1385" s="48">
        <f>REVENUE(AD1367,Settings!$C$13,INDEX(AD$271:AD$282,$D1385))</f>
        <v/>
      </c>
      <c r="AE1385" s="25">
        <f>LOWER(Settings!$C$4)&amp;".mit."&amp;$A1385&amp;IF($C1385="","","."&amp;$C1385&amp;"."&amp;$B1385)&amp;IF(INDEX(Variables!$D$5:$D$105,MATCH($A1385,Variables!$A$5:$A$105,0))="","","."&amp;INDEX(Variables!$D$5:$D$105,MATCH($A1385,Variables!$A$5:$A$105,0)))&amp;"."&amp;AE$5</f>
        <v/>
      </c>
      <c r="AF1385" s="46">
        <f>AF1367*Settings!$C$13*(INDEX(AF$271:AF$282,$D1385))</f>
        <v/>
      </c>
      <c r="AG1385" s="47">
        <f>AG1367*Settings!$C$13*(INDEX(AG$271:AG$282,$D1385))</f>
        <v/>
      </c>
      <c r="AH1385" s="47">
        <f>AH1367*Settings!$C$13*(INDEX(AH$271:AH$282,$D1385))</f>
        <v/>
      </c>
      <c r="AI1385" s="47">
        <f>AI1367*Settings!$C$13*(INDEX(AI$271:AI$282,$D1385))</f>
        <v/>
      </c>
      <c r="AJ1385" s="47">
        <f>AJ1367*Settings!$C$13*(INDEX(AJ$271:AJ$282,$D1385))</f>
        <v/>
      </c>
      <c r="AK1385" s="47">
        <f>AK1367*Settings!$C$13*(INDEX(AK$271:AK$282,$D1385))</f>
        <v/>
      </c>
      <c r="AL1385" s="47">
        <f>AL1367*Settings!$C$13*(INDEX(AL$271:AL$282,$D1385))</f>
        <v/>
      </c>
      <c r="AM1385" s="47">
        <f>AM1367*Settings!$C$13*(INDEX(AM$271:AM$282,$D1385))</f>
        <v/>
      </c>
      <c r="AN1385" s="47">
        <f>AN1367*Settings!$C$13*(INDEX(AN$271:AN$282,$D1385))</f>
        <v/>
      </c>
      <c r="AO1385" s="47">
        <f>AO1367*Settings!$C$13*(INDEX(AO$271:AO$282,$D1385))</f>
        <v/>
      </c>
      <c r="AP1385" s="47">
        <f>AP1367*Settings!$C$13*(INDEX(AP$271:AP$282,$D1385))</f>
        <v/>
      </c>
      <c r="AQ1385" s="47">
        <f>AQ1367*Settings!$C$13*(INDEX(AQ$271:AQ$282,$D1385))</f>
        <v/>
      </c>
      <c r="AR1385" s="47">
        <f>AR1367*Settings!$C$13*(INDEX(AR$271:AR$282,$D1385))</f>
        <v/>
      </c>
      <c r="AS1385" s="47">
        <f>AS1367*Settings!$C$13*(INDEX(AS$271:AS$282,$D1385))</f>
        <v/>
      </c>
      <c r="AT1385" s="47">
        <f>AT1367*Settings!$C$13*(INDEX(AT$271:AT$282,$D1385))</f>
        <v/>
      </c>
      <c r="AU1385" s="47">
        <f>AU1367*Settings!$C$13*(INDEX(AU$271:AU$282,$D1385))</f>
        <v/>
      </c>
      <c r="AV1385" s="47">
        <f>AV1367*Settings!$C$13*(INDEX(AV$271:AV$282,$D1385))</f>
        <v/>
      </c>
      <c r="AW1385" s="47">
        <f>AW1367*Settings!$C$13*(INDEX(AW$271:AW$282,$D1385))</f>
        <v/>
      </c>
      <c r="AX1385" s="48">
        <f>REVENUE(AX1367,Settings!$C$13,INDEX(AX$271:AX$282,$D1385))</f>
        <v/>
      </c>
    </row>
    <row r="1386" hidden="1" outlineLevel="2">
      <c r="A1386" s="5" t="inlineStr">
        <is>
          <t>rsub</t>
        </is>
      </c>
      <c r="B1386" s="5" t="inlineStr">
        <is>
          <t>die</t>
        </is>
      </c>
      <c r="C1386" s="5" t="inlineStr">
        <is>
          <t>cem</t>
        </is>
      </c>
      <c r="D1386" s="40">
        <f>INDEX(Inputs!$R$5:$R$132,MATCH($B1386&amp;"|"&amp;$C1386,Inputs!$A$5:$A$132,0))</f>
        <v/>
      </c>
      <c r="E1386" s="39" t="n"/>
      <c r="F1386" s="39" t="n"/>
      <c r="G1386" s="39" t="n"/>
      <c r="H1386" s="5">
        <f>INDEX(Variables!$B$5:$B$105,MATCH($A1386,Variables!$A$5:$A$105,0))&amp;IF($C1386="",""," | "&amp;INDEX(Mapping!$B$5:$B$26,MATCH($C1386,Mapping!$A$5:$A$26,0))&amp;" | "&amp;INDEX(Mapping!$B$30:$B$41,MATCH($B1386,Mapping!$A$30:$A$41,0)))</f>
        <v/>
      </c>
      <c r="I1386" s="5">
        <f>INDEX(Variables!$C$5:$C$105,MATCH($A1386,Variables!$A$5:$A$105,0))</f>
        <v/>
      </c>
      <c r="J1386" s="5">
        <f>INDEX(Variables!$E$5:$E$105,MATCH($A1386,Variables!$A$5:$A$105,0))</f>
        <v/>
      </c>
      <c r="K1386" s="25">
        <f>LOWER(Settings!$C$4)&amp;".mit."&amp;$A1386&amp;IF($C1386="","","."&amp;$C1386&amp;"."&amp;$B1386)&amp;IF(INDEX(Variables!$D$5:$D$105,MATCH($A1386,Variables!$A$5:$A$105,0))="","","."&amp;INDEX(Variables!$D$5:$D$105,MATCH($A1386,Variables!$A$5:$A$105,0)))&amp;"."&amp;K$5</f>
        <v/>
      </c>
      <c r="L1386" s="46">
        <f>L1368*Settings!$C$13*(INDEX(L$271:L$282,$D1386))</f>
        <v/>
      </c>
      <c r="M1386" s="47">
        <f>M1368*Settings!$C$13*(INDEX(M$271:M$282,$D1386))</f>
        <v/>
      </c>
      <c r="N1386" s="47">
        <f>N1368*Settings!$C$13*(INDEX(N$271:N$282,$D1386))</f>
        <v/>
      </c>
      <c r="O1386" s="47">
        <f>O1368*Settings!$C$13*(INDEX(O$271:O$282,$D1386))</f>
        <v/>
      </c>
      <c r="P1386" s="47">
        <f>P1368*Settings!$C$13*(INDEX(P$271:P$282,$D1386))</f>
        <v/>
      </c>
      <c r="Q1386" s="47">
        <f>Q1368*Settings!$C$13*(INDEX(Q$271:Q$282,$D1386))</f>
        <v/>
      </c>
      <c r="R1386" s="47">
        <f>R1368*Settings!$C$13*(INDEX(R$271:R$282,$D1386))</f>
        <v/>
      </c>
      <c r="S1386" s="47">
        <f>S1368*Settings!$C$13*(INDEX(S$271:S$282,$D1386))</f>
        <v/>
      </c>
      <c r="T1386" s="47">
        <f>T1368*Settings!$C$13*(INDEX(T$271:T$282,$D1386))</f>
        <v/>
      </c>
      <c r="U1386" s="47">
        <f>U1368*Settings!$C$13*(INDEX(U$271:U$282,$D1386))</f>
        <v/>
      </c>
      <c r="V1386" s="47">
        <f>V1368*Settings!$C$13*(INDEX(V$271:V$282,$D1386))</f>
        <v/>
      </c>
      <c r="W1386" s="47">
        <f>W1368*Settings!$C$13*(INDEX(W$271:W$282,$D1386))</f>
        <v/>
      </c>
      <c r="X1386" s="47">
        <f>X1368*Settings!$C$13*(INDEX(X$271:X$282,$D1386))</f>
        <v/>
      </c>
      <c r="Y1386" s="47">
        <f>Y1368*Settings!$C$13*(INDEX(Y$271:Y$282,$D1386))</f>
        <v/>
      </c>
      <c r="Z1386" s="47">
        <f>Z1368*Settings!$C$13*(INDEX(Z$271:Z$282,$D1386))</f>
        <v/>
      </c>
      <c r="AA1386" s="47">
        <f>AA1368*Settings!$C$13*(INDEX(AA$271:AA$282,$D1386))</f>
        <v/>
      </c>
      <c r="AB1386" s="47">
        <f>AB1368*Settings!$C$13*(INDEX(AB$271:AB$282,$D1386))</f>
        <v/>
      </c>
      <c r="AC1386" s="47">
        <f>AC1368*Settings!$C$13*(INDEX(AC$271:AC$282,$D1386))</f>
        <v/>
      </c>
      <c r="AD1386" s="48">
        <f>REVENUE(AD1368,Settings!$C$13,INDEX(AD$271:AD$282,$D1386))</f>
        <v/>
      </c>
      <c r="AE1386" s="25">
        <f>LOWER(Settings!$C$4)&amp;".mit."&amp;$A1386&amp;IF($C1386="","","."&amp;$C1386&amp;"."&amp;$B1386)&amp;IF(INDEX(Variables!$D$5:$D$105,MATCH($A1386,Variables!$A$5:$A$105,0))="","","."&amp;INDEX(Variables!$D$5:$D$105,MATCH($A1386,Variables!$A$5:$A$105,0)))&amp;"."&amp;AE$5</f>
        <v/>
      </c>
      <c r="AF1386" s="46">
        <f>AF1368*Settings!$C$13*(INDEX(AF$271:AF$282,$D1386))</f>
        <v/>
      </c>
      <c r="AG1386" s="47">
        <f>AG1368*Settings!$C$13*(INDEX(AG$271:AG$282,$D1386))</f>
        <v/>
      </c>
      <c r="AH1386" s="47">
        <f>AH1368*Settings!$C$13*(INDEX(AH$271:AH$282,$D1386))</f>
        <v/>
      </c>
      <c r="AI1386" s="47">
        <f>AI1368*Settings!$C$13*(INDEX(AI$271:AI$282,$D1386))</f>
        <v/>
      </c>
      <c r="AJ1386" s="47">
        <f>AJ1368*Settings!$C$13*(INDEX(AJ$271:AJ$282,$D1386))</f>
        <v/>
      </c>
      <c r="AK1386" s="47">
        <f>AK1368*Settings!$C$13*(INDEX(AK$271:AK$282,$D1386))</f>
        <v/>
      </c>
      <c r="AL1386" s="47">
        <f>AL1368*Settings!$C$13*(INDEX(AL$271:AL$282,$D1386))</f>
        <v/>
      </c>
      <c r="AM1386" s="47">
        <f>AM1368*Settings!$C$13*(INDEX(AM$271:AM$282,$D1386))</f>
        <v/>
      </c>
      <c r="AN1386" s="47">
        <f>AN1368*Settings!$C$13*(INDEX(AN$271:AN$282,$D1386))</f>
        <v/>
      </c>
      <c r="AO1386" s="47">
        <f>AO1368*Settings!$C$13*(INDEX(AO$271:AO$282,$D1386))</f>
        <v/>
      </c>
      <c r="AP1386" s="47">
        <f>AP1368*Settings!$C$13*(INDEX(AP$271:AP$282,$D1386))</f>
        <v/>
      </c>
      <c r="AQ1386" s="47">
        <f>AQ1368*Settings!$C$13*(INDEX(AQ$271:AQ$282,$D1386))</f>
        <v/>
      </c>
      <c r="AR1386" s="47">
        <f>AR1368*Settings!$C$13*(INDEX(AR$271:AR$282,$D1386))</f>
        <v/>
      </c>
      <c r="AS1386" s="47">
        <f>AS1368*Settings!$C$13*(INDEX(AS$271:AS$282,$D1386))</f>
        <v/>
      </c>
      <c r="AT1386" s="47">
        <f>AT1368*Settings!$C$13*(INDEX(AT$271:AT$282,$D1386))</f>
        <v/>
      </c>
      <c r="AU1386" s="47">
        <f>AU1368*Settings!$C$13*(INDEX(AU$271:AU$282,$D1386))</f>
        <v/>
      </c>
      <c r="AV1386" s="47">
        <f>AV1368*Settings!$C$13*(INDEX(AV$271:AV$282,$D1386))</f>
        <v/>
      </c>
      <c r="AW1386" s="47">
        <f>AW1368*Settings!$C$13*(INDEX(AW$271:AW$282,$D1386))</f>
        <v/>
      </c>
      <c r="AX1386" s="48">
        <f>REVENUE(AX1368,Settings!$C$13,INDEX(AX$271:AX$282,$D1386))</f>
        <v/>
      </c>
    </row>
    <row r="1387" hidden="1" outlineLevel="2">
      <c r="A1387" s="5" t="inlineStr">
        <is>
          <t>rsub</t>
        </is>
      </c>
      <c r="B1387" s="5" t="inlineStr">
        <is>
          <t>lpg</t>
        </is>
      </c>
      <c r="C1387" s="5" t="inlineStr">
        <is>
          <t>cem</t>
        </is>
      </c>
      <c r="D1387" s="40">
        <f>INDEX(Inputs!$R$5:$R$132,MATCH($B1387&amp;"|"&amp;$C1387,Inputs!$A$5:$A$132,0))</f>
        <v/>
      </c>
      <c r="E1387" s="39" t="n"/>
      <c r="F1387" s="39" t="n"/>
      <c r="G1387" s="39" t="n"/>
      <c r="H1387" s="5">
        <f>INDEX(Variables!$B$5:$B$105,MATCH($A1387,Variables!$A$5:$A$105,0))&amp;IF($C1387="",""," | "&amp;INDEX(Mapping!$B$5:$B$26,MATCH($C1387,Mapping!$A$5:$A$26,0))&amp;" | "&amp;INDEX(Mapping!$B$30:$B$41,MATCH($B1387,Mapping!$A$30:$A$41,0)))</f>
        <v/>
      </c>
      <c r="I1387" s="5">
        <f>INDEX(Variables!$C$5:$C$105,MATCH($A1387,Variables!$A$5:$A$105,0))</f>
        <v/>
      </c>
      <c r="J1387" s="5">
        <f>INDEX(Variables!$E$5:$E$105,MATCH($A1387,Variables!$A$5:$A$105,0))</f>
        <v/>
      </c>
      <c r="K1387" s="25">
        <f>LOWER(Settings!$C$4)&amp;".mit."&amp;$A1387&amp;IF($C1387="","","."&amp;$C1387&amp;"."&amp;$B1387)&amp;IF(INDEX(Variables!$D$5:$D$105,MATCH($A1387,Variables!$A$5:$A$105,0))="","","."&amp;INDEX(Variables!$D$5:$D$105,MATCH($A1387,Variables!$A$5:$A$105,0)))&amp;"."&amp;K$5</f>
        <v/>
      </c>
      <c r="L1387" s="46">
        <f>L1369*Settings!$C$13*(INDEX(L$271:L$282,$D1387))</f>
        <v/>
      </c>
      <c r="M1387" s="47">
        <f>M1369*Settings!$C$13*(INDEX(M$271:M$282,$D1387))</f>
        <v/>
      </c>
      <c r="N1387" s="47">
        <f>N1369*Settings!$C$13*(INDEX(N$271:N$282,$D1387))</f>
        <v/>
      </c>
      <c r="O1387" s="47">
        <f>O1369*Settings!$C$13*(INDEX(O$271:O$282,$D1387))</f>
        <v/>
      </c>
      <c r="P1387" s="47">
        <f>P1369*Settings!$C$13*(INDEX(P$271:P$282,$D1387))</f>
        <v/>
      </c>
      <c r="Q1387" s="47">
        <f>Q1369*Settings!$C$13*(INDEX(Q$271:Q$282,$D1387))</f>
        <v/>
      </c>
      <c r="R1387" s="47">
        <f>R1369*Settings!$C$13*(INDEX(R$271:R$282,$D1387))</f>
        <v/>
      </c>
      <c r="S1387" s="47">
        <f>S1369*Settings!$C$13*(INDEX(S$271:S$282,$D1387))</f>
        <v/>
      </c>
      <c r="T1387" s="47">
        <f>T1369*Settings!$C$13*(INDEX(T$271:T$282,$D1387))</f>
        <v/>
      </c>
      <c r="U1387" s="47">
        <f>U1369*Settings!$C$13*(INDEX(U$271:U$282,$D1387))</f>
        <v/>
      </c>
      <c r="V1387" s="47">
        <f>V1369*Settings!$C$13*(INDEX(V$271:V$282,$D1387))</f>
        <v/>
      </c>
      <c r="W1387" s="47">
        <f>W1369*Settings!$C$13*(INDEX(W$271:W$282,$D1387))</f>
        <v/>
      </c>
      <c r="X1387" s="47">
        <f>X1369*Settings!$C$13*(INDEX(X$271:X$282,$D1387))</f>
        <v/>
      </c>
      <c r="Y1387" s="47">
        <f>Y1369*Settings!$C$13*(INDEX(Y$271:Y$282,$D1387))</f>
        <v/>
      </c>
      <c r="Z1387" s="47">
        <f>Z1369*Settings!$C$13*(INDEX(Z$271:Z$282,$D1387))</f>
        <v/>
      </c>
      <c r="AA1387" s="47">
        <f>AA1369*Settings!$C$13*(INDEX(AA$271:AA$282,$D1387))</f>
        <v/>
      </c>
      <c r="AB1387" s="47">
        <f>AB1369*Settings!$C$13*(INDEX(AB$271:AB$282,$D1387))</f>
        <v/>
      </c>
      <c r="AC1387" s="47">
        <f>AC1369*Settings!$C$13*(INDEX(AC$271:AC$282,$D1387))</f>
        <v/>
      </c>
      <c r="AD1387" s="48">
        <f>REVENUE(AD1369,Settings!$C$13,INDEX(AD$271:AD$282,$D1387))</f>
        <v/>
      </c>
      <c r="AE1387" s="25">
        <f>LOWER(Settings!$C$4)&amp;".mit."&amp;$A1387&amp;IF($C1387="","","."&amp;$C1387&amp;"."&amp;$B1387)&amp;IF(INDEX(Variables!$D$5:$D$105,MATCH($A1387,Variables!$A$5:$A$105,0))="","","."&amp;INDEX(Variables!$D$5:$D$105,MATCH($A1387,Variables!$A$5:$A$105,0)))&amp;"."&amp;AE$5</f>
        <v/>
      </c>
      <c r="AF1387" s="46">
        <f>AF1369*Settings!$C$13*(INDEX(AF$271:AF$282,$D1387))</f>
        <v/>
      </c>
      <c r="AG1387" s="47">
        <f>AG1369*Settings!$C$13*(INDEX(AG$271:AG$282,$D1387))</f>
        <v/>
      </c>
      <c r="AH1387" s="47">
        <f>AH1369*Settings!$C$13*(INDEX(AH$271:AH$282,$D1387))</f>
        <v/>
      </c>
      <c r="AI1387" s="47">
        <f>AI1369*Settings!$C$13*(INDEX(AI$271:AI$282,$D1387))</f>
        <v/>
      </c>
      <c r="AJ1387" s="47">
        <f>AJ1369*Settings!$C$13*(INDEX(AJ$271:AJ$282,$D1387))</f>
        <v/>
      </c>
      <c r="AK1387" s="47">
        <f>AK1369*Settings!$C$13*(INDEX(AK$271:AK$282,$D1387))</f>
        <v/>
      </c>
      <c r="AL1387" s="47">
        <f>AL1369*Settings!$C$13*(INDEX(AL$271:AL$282,$D1387))</f>
        <v/>
      </c>
      <c r="AM1387" s="47">
        <f>AM1369*Settings!$C$13*(INDEX(AM$271:AM$282,$D1387))</f>
        <v/>
      </c>
      <c r="AN1387" s="47">
        <f>AN1369*Settings!$C$13*(INDEX(AN$271:AN$282,$D1387))</f>
        <v/>
      </c>
      <c r="AO1387" s="47">
        <f>AO1369*Settings!$C$13*(INDEX(AO$271:AO$282,$D1387))</f>
        <v/>
      </c>
      <c r="AP1387" s="47">
        <f>AP1369*Settings!$C$13*(INDEX(AP$271:AP$282,$D1387))</f>
        <v/>
      </c>
      <c r="AQ1387" s="47">
        <f>AQ1369*Settings!$C$13*(INDEX(AQ$271:AQ$282,$D1387))</f>
        <v/>
      </c>
      <c r="AR1387" s="47">
        <f>AR1369*Settings!$C$13*(INDEX(AR$271:AR$282,$D1387))</f>
        <v/>
      </c>
      <c r="AS1387" s="47">
        <f>AS1369*Settings!$C$13*(INDEX(AS$271:AS$282,$D1387))</f>
        <v/>
      </c>
      <c r="AT1387" s="47">
        <f>AT1369*Settings!$C$13*(INDEX(AT$271:AT$282,$D1387))</f>
        <v/>
      </c>
      <c r="AU1387" s="47">
        <f>AU1369*Settings!$C$13*(INDEX(AU$271:AU$282,$D1387))</f>
        <v/>
      </c>
      <c r="AV1387" s="47">
        <f>AV1369*Settings!$C$13*(INDEX(AV$271:AV$282,$D1387))</f>
        <v/>
      </c>
      <c r="AW1387" s="47">
        <f>AW1369*Settings!$C$13*(INDEX(AW$271:AW$282,$D1387))</f>
        <v/>
      </c>
      <c r="AX1387" s="48">
        <f>REVENUE(AX1369,Settings!$C$13,INDEX(AX$271:AX$282,$D1387))</f>
        <v/>
      </c>
    </row>
    <row r="1388" hidden="1" outlineLevel="2">
      <c r="A1388" s="5" t="inlineStr">
        <is>
          <t>rsub</t>
        </is>
      </c>
      <c r="B1388" s="5" t="inlineStr">
        <is>
          <t>ker</t>
        </is>
      </c>
      <c r="C1388" s="5" t="inlineStr">
        <is>
          <t>cem</t>
        </is>
      </c>
      <c r="D1388" s="40">
        <f>INDEX(Inputs!$R$5:$R$132,MATCH($B1388&amp;"|"&amp;$C1388,Inputs!$A$5:$A$132,0))</f>
        <v/>
      </c>
      <c r="E1388" s="39" t="n"/>
      <c r="F1388" s="39" t="n"/>
      <c r="G1388" s="39" t="n"/>
      <c r="H1388" s="5">
        <f>INDEX(Variables!$B$5:$B$105,MATCH($A1388,Variables!$A$5:$A$105,0))&amp;IF($C1388="",""," | "&amp;INDEX(Mapping!$B$5:$B$26,MATCH($C1388,Mapping!$A$5:$A$26,0))&amp;" | "&amp;INDEX(Mapping!$B$30:$B$41,MATCH($B1388,Mapping!$A$30:$A$41,0)))</f>
        <v/>
      </c>
      <c r="I1388" s="5">
        <f>INDEX(Variables!$C$5:$C$105,MATCH($A1388,Variables!$A$5:$A$105,0))</f>
        <v/>
      </c>
      <c r="J1388" s="5">
        <f>INDEX(Variables!$E$5:$E$105,MATCH($A1388,Variables!$A$5:$A$105,0))</f>
        <v/>
      </c>
      <c r="K1388" s="25">
        <f>LOWER(Settings!$C$4)&amp;".mit."&amp;$A1388&amp;IF($C1388="","","."&amp;$C1388&amp;"."&amp;$B1388)&amp;IF(INDEX(Variables!$D$5:$D$105,MATCH($A1388,Variables!$A$5:$A$105,0))="","","."&amp;INDEX(Variables!$D$5:$D$105,MATCH($A1388,Variables!$A$5:$A$105,0)))&amp;"."&amp;K$5</f>
        <v/>
      </c>
      <c r="L1388" s="46">
        <f>L1370*Settings!$C$13*(INDEX(L$271:L$282,$D1388))</f>
        <v/>
      </c>
      <c r="M1388" s="47">
        <f>M1370*Settings!$C$13*(INDEX(M$271:M$282,$D1388))</f>
        <v/>
      </c>
      <c r="N1388" s="47">
        <f>N1370*Settings!$C$13*(INDEX(N$271:N$282,$D1388))</f>
        <v/>
      </c>
      <c r="O1388" s="47">
        <f>O1370*Settings!$C$13*(INDEX(O$271:O$282,$D1388))</f>
        <v/>
      </c>
      <c r="P1388" s="47">
        <f>P1370*Settings!$C$13*(INDEX(P$271:P$282,$D1388))</f>
        <v/>
      </c>
      <c r="Q1388" s="47">
        <f>Q1370*Settings!$C$13*(INDEX(Q$271:Q$282,$D1388))</f>
        <v/>
      </c>
      <c r="R1388" s="47">
        <f>R1370*Settings!$C$13*(INDEX(R$271:R$282,$D1388))</f>
        <v/>
      </c>
      <c r="S1388" s="47">
        <f>S1370*Settings!$C$13*(INDEX(S$271:S$282,$D1388))</f>
        <v/>
      </c>
      <c r="T1388" s="47">
        <f>T1370*Settings!$C$13*(INDEX(T$271:T$282,$D1388))</f>
        <v/>
      </c>
      <c r="U1388" s="47">
        <f>U1370*Settings!$C$13*(INDEX(U$271:U$282,$D1388))</f>
        <v/>
      </c>
      <c r="V1388" s="47">
        <f>V1370*Settings!$C$13*(INDEX(V$271:V$282,$D1388))</f>
        <v/>
      </c>
      <c r="W1388" s="47">
        <f>W1370*Settings!$C$13*(INDEX(W$271:W$282,$D1388))</f>
        <v/>
      </c>
      <c r="X1388" s="47">
        <f>X1370*Settings!$C$13*(INDEX(X$271:X$282,$D1388))</f>
        <v/>
      </c>
      <c r="Y1388" s="47">
        <f>Y1370*Settings!$C$13*(INDEX(Y$271:Y$282,$D1388))</f>
        <v/>
      </c>
      <c r="Z1388" s="47">
        <f>Z1370*Settings!$C$13*(INDEX(Z$271:Z$282,$D1388))</f>
        <v/>
      </c>
      <c r="AA1388" s="47">
        <f>AA1370*Settings!$C$13*(INDEX(AA$271:AA$282,$D1388))</f>
        <v/>
      </c>
      <c r="AB1388" s="47">
        <f>AB1370*Settings!$C$13*(INDEX(AB$271:AB$282,$D1388))</f>
        <v/>
      </c>
      <c r="AC1388" s="47">
        <f>AC1370*Settings!$C$13*(INDEX(AC$271:AC$282,$D1388))</f>
        <v/>
      </c>
      <c r="AD1388" s="48">
        <f>REVENUE(AD1370,Settings!$C$13,INDEX(AD$271:AD$282,$D1388))</f>
        <v/>
      </c>
      <c r="AE1388" s="25">
        <f>LOWER(Settings!$C$4)&amp;".mit."&amp;$A1388&amp;IF($C1388="","","."&amp;$C1388&amp;"."&amp;$B1388)&amp;IF(INDEX(Variables!$D$5:$D$105,MATCH($A1388,Variables!$A$5:$A$105,0))="","","."&amp;INDEX(Variables!$D$5:$D$105,MATCH($A1388,Variables!$A$5:$A$105,0)))&amp;"."&amp;AE$5</f>
        <v/>
      </c>
      <c r="AF1388" s="46">
        <f>AF1370*Settings!$C$13*(INDEX(AF$271:AF$282,$D1388))</f>
        <v/>
      </c>
      <c r="AG1388" s="47">
        <f>AG1370*Settings!$C$13*(INDEX(AG$271:AG$282,$D1388))</f>
        <v/>
      </c>
      <c r="AH1388" s="47">
        <f>AH1370*Settings!$C$13*(INDEX(AH$271:AH$282,$D1388))</f>
        <v/>
      </c>
      <c r="AI1388" s="47">
        <f>AI1370*Settings!$C$13*(INDEX(AI$271:AI$282,$D1388))</f>
        <v/>
      </c>
      <c r="AJ1388" s="47">
        <f>AJ1370*Settings!$C$13*(INDEX(AJ$271:AJ$282,$D1388))</f>
        <v/>
      </c>
      <c r="AK1388" s="47">
        <f>AK1370*Settings!$C$13*(INDEX(AK$271:AK$282,$D1388))</f>
        <v/>
      </c>
      <c r="AL1388" s="47">
        <f>AL1370*Settings!$C$13*(INDEX(AL$271:AL$282,$D1388))</f>
        <v/>
      </c>
      <c r="AM1388" s="47">
        <f>AM1370*Settings!$C$13*(INDEX(AM$271:AM$282,$D1388))</f>
        <v/>
      </c>
      <c r="AN1388" s="47">
        <f>AN1370*Settings!$C$13*(INDEX(AN$271:AN$282,$D1388))</f>
        <v/>
      </c>
      <c r="AO1388" s="47">
        <f>AO1370*Settings!$C$13*(INDEX(AO$271:AO$282,$D1388))</f>
        <v/>
      </c>
      <c r="AP1388" s="47">
        <f>AP1370*Settings!$C$13*(INDEX(AP$271:AP$282,$D1388))</f>
        <v/>
      </c>
      <c r="AQ1388" s="47">
        <f>AQ1370*Settings!$C$13*(INDEX(AQ$271:AQ$282,$D1388))</f>
        <v/>
      </c>
      <c r="AR1388" s="47">
        <f>AR1370*Settings!$C$13*(INDEX(AR$271:AR$282,$D1388))</f>
        <v/>
      </c>
      <c r="AS1388" s="47">
        <f>AS1370*Settings!$C$13*(INDEX(AS$271:AS$282,$D1388))</f>
        <v/>
      </c>
      <c r="AT1388" s="47">
        <f>AT1370*Settings!$C$13*(INDEX(AT$271:AT$282,$D1388))</f>
        <v/>
      </c>
      <c r="AU1388" s="47">
        <f>AU1370*Settings!$C$13*(INDEX(AU$271:AU$282,$D1388))</f>
        <v/>
      </c>
      <c r="AV1388" s="47">
        <f>AV1370*Settings!$C$13*(INDEX(AV$271:AV$282,$D1388))</f>
        <v/>
      </c>
      <c r="AW1388" s="47">
        <f>AW1370*Settings!$C$13*(INDEX(AW$271:AW$282,$D1388))</f>
        <v/>
      </c>
      <c r="AX1388" s="48">
        <f>REVENUE(AX1370,Settings!$C$13,INDEX(AX$271:AX$282,$D1388))</f>
        <v/>
      </c>
    </row>
    <row r="1389" hidden="1" outlineLevel="2">
      <c r="A1389" s="5" t="inlineStr">
        <is>
          <t>rsub</t>
        </is>
      </c>
      <c r="B1389" s="5" t="inlineStr">
        <is>
          <t>oop</t>
        </is>
      </c>
      <c r="C1389" s="5" t="inlineStr">
        <is>
          <t>cem</t>
        </is>
      </c>
      <c r="D1389" s="40">
        <f>INDEX(Inputs!$R$5:$R$132,MATCH($B1389&amp;"|"&amp;$C1389,Inputs!$A$5:$A$132,0))</f>
        <v/>
      </c>
      <c r="E1389" s="39" t="n"/>
      <c r="F1389" s="39" t="n"/>
      <c r="G1389" s="39" t="n"/>
      <c r="H1389" s="5">
        <f>INDEX(Variables!$B$5:$B$105,MATCH($A1389,Variables!$A$5:$A$105,0))&amp;IF($C1389="",""," | "&amp;INDEX(Mapping!$B$5:$B$26,MATCH($C1389,Mapping!$A$5:$A$26,0))&amp;" | "&amp;INDEX(Mapping!$B$30:$B$41,MATCH($B1389,Mapping!$A$30:$A$41,0)))</f>
        <v/>
      </c>
      <c r="I1389" s="5">
        <f>INDEX(Variables!$C$5:$C$105,MATCH($A1389,Variables!$A$5:$A$105,0))</f>
        <v/>
      </c>
      <c r="J1389" s="5">
        <f>INDEX(Variables!$E$5:$E$105,MATCH($A1389,Variables!$A$5:$A$105,0))</f>
        <v/>
      </c>
      <c r="K1389" s="25">
        <f>LOWER(Settings!$C$4)&amp;".mit."&amp;$A1389&amp;IF($C1389="","","."&amp;$C1389&amp;"."&amp;$B1389)&amp;IF(INDEX(Variables!$D$5:$D$105,MATCH($A1389,Variables!$A$5:$A$105,0))="","","."&amp;INDEX(Variables!$D$5:$D$105,MATCH($A1389,Variables!$A$5:$A$105,0)))&amp;"."&amp;K$5</f>
        <v/>
      </c>
      <c r="L1389" s="46">
        <f>L1371*Settings!$C$13*(INDEX(L$271:L$282,$D1389))</f>
        <v/>
      </c>
      <c r="M1389" s="47">
        <f>M1371*Settings!$C$13*(INDEX(M$271:M$282,$D1389))</f>
        <v/>
      </c>
      <c r="N1389" s="47">
        <f>N1371*Settings!$C$13*(INDEX(N$271:N$282,$D1389))</f>
        <v/>
      </c>
      <c r="O1389" s="47">
        <f>O1371*Settings!$C$13*(INDEX(O$271:O$282,$D1389))</f>
        <v/>
      </c>
      <c r="P1389" s="47">
        <f>P1371*Settings!$C$13*(INDEX(P$271:P$282,$D1389))</f>
        <v/>
      </c>
      <c r="Q1389" s="47">
        <f>Q1371*Settings!$C$13*(INDEX(Q$271:Q$282,$D1389))</f>
        <v/>
      </c>
      <c r="R1389" s="47">
        <f>R1371*Settings!$C$13*(INDEX(R$271:R$282,$D1389))</f>
        <v/>
      </c>
      <c r="S1389" s="47">
        <f>S1371*Settings!$C$13*(INDEX(S$271:S$282,$D1389))</f>
        <v/>
      </c>
      <c r="T1389" s="47">
        <f>T1371*Settings!$C$13*(INDEX(T$271:T$282,$D1389))</f>
        <v/>
      </c>
      <c r="U1389" s="47">
        <f>U1371*Settings!$C$13*(INDEX(U$271:U$282,$D1389))</f>
        <v/>
      </c>
      <c r="V1389" s="47">
        <f>V1371*Settings!$C$13*(INDEX(V$271:V$282,$D1389))</f>
        <v/>
      </c>
      <c r="W1389" s="47">
        <f>W1371*Settings!$C$13*(INDEX(W$271:W$282,$D1389))</f>
        <v/>
      </c>
      <c r="X1389" s="47">
        <f>X1371*Settings!$C$13*(INDEX(X$271:X$282,$D1389))</f>
        <v/>
      </c>
      <c r="Y1389" s="47">
        <f>Y1371*Settings!$C$13*(INDEX(Y$271:Y$282,$D1389))</f>
        <v/>
      </c>
      <c r="Z1389" s="47">
        <f>Z1371*Settings!$C$13*(INDEX(Z$271:Z$282,$D1389))</f>
        <v/>
      </c>
      <c r="AA1389" s="47">
        <f>AA1371*Settings!$C$13*(INDEX(AA$271:AA$282,$D1389))</f>
        <v/>
      </c>
      <c r="AB1389" s="47">
        <f>AB1371*Settings!$C$13*(INDEX(AB$271:AB$282,$D1389))</f>
        <v/>
      </c>
      <c r="AC1389" s="47">
        <f>AC1371*Settings!$C$13*(INDEX(AC$271:AC$282,$D1389))</f>
        <v/>
      </c>
      <c r="AD1389" s="48">
        <f>REVENUE(AD1371,Settings!$C$13,INDEX(AD$271:AD$282,$D1389))</f>
        <v/>
      </c>
      <c r="AE1389" s="25">
        <f>LOWER(Settings!$C$4)&amp;".mit."&amp;$A1389&amp;IF($C1389="","","."&amp;$C1389&amp;"."&amp;$B1389)&amp;IF(INDEX(Variables!$D$5:$D$105,MATCH($A1389,Variables!$A$5:$A$105,0))="","","."&amp;INDEX(Variables!$D$5:$D$105,MATCH($A1389,Variables!$A$5:$A$105,0)))&amp;"."&amp;AE$5</f>
        <v/>
      </c>
      <c r="AF1389" s="46">
        <f>AF1371*Settings!$C$13*(INDEX(AF$271:AF$282,$D1389))</f>
        <v/>
      </c>
      <c r="AG1389" s="47">
        <f>AG1371*Settings!$C$13*(INDEX(AG$271:AG$282,$D1389))</f>
        <v/>
      </c>
      <c r="AH1389" s="47">
        <f>AH1371*Settings!$C$13*(INDEX(AH$271:AH$282,$D1389))</f>
        <v/>
      </c>
      <c r="AI1389" s="47">
        <f>AI1371*Settings!$C$13*(INDEX(AI$271:AI$282,$D1389))</f>
        <v/>
      </c>
      <c r="AJ1389" s="47">
        <f>AJ1371*Settings!$C$13*(INDEX(AJ$271:AJ$282,$D1389))</f>
        <v/>
      </c>
      <c r="AK1389" s="47">
        <f>AK1371*Settings!$C$13*(INDEX(AK$271:AK$282,$D1389))</f>
        <v/>
      </c>
      <c r="AL1389" s="47">
        <f>AL1371*Settings!$C$13*(INDEX(AL$271:AL$282,$D1389))</f>
        <v/>
      </c>
      <c r="AM1389" s="47">
        <f>AM1371*Settings!$C$13*(INDEX(AM$271:AM$282,$D1389))</f>
        <v/>
      </c>
      <c r="AN1389" s="47">
        <f>AN1371*Settings!$C$13*(INDEX(AN$271:AN$282,$D1389))</f>
        <v/>
      </c>
      <c r="AO1389" s="47">
        <f>AO1371*Settings!$C$13*(INDEX(AO$271:AO$282,$D1389))</f>
        <v/>
      </c>
      <c r="AP1389" s="47">
        <f>AP1371*Settings!$C$13*(INDEX(AP$271:AP$282,$D1389))</f>
        <v/>
      </c>
      <c r="AQ1389" s="47">
        <f>AQ1371*Settings!$C$13*(INDEX(AQ$271:AQ$282,$D1389))</f>
        <v/>
      </c>
      <c r="AR1389" s="47">
        <f>AR1371*Settings!$C$13*(INDEX(AR$271:AR$282,$D1389))</f>
        <v/>
      </c>
      <c r="AS1389" s="47">
        <f>AS1371*Settings!$C$13*(INDEX(AS$271:AS$282,$D1389))</f>
        <v/>
      </c>
      <c r="AT1389" s="47">
        <f>AT1371*Settings!$C$13*(INDEX(AT$271:AT$282,$D1389))</f>
        <v/>
      </c>
      <c r="AU1389" s="47">
        <f>AU1371*Settings!$C$13*(INDEX(AU$271:AU$282,$D1389))</f>
        <v/>
      </c>
      <c r="AV1389" s="47">
        <f>AV1371*Settings!$C$13*(INDEX(AV$271:AV$282,$D1389))</f>
        <v/>
      </c>
      <c r="AW1389" s="47">
        <f>AW1371*Settings!$C$13*(INDEX(AW$271:AW$282,$D1389))</f>
        <v/>
      </c>
      <c r="AX1389" s="48">
        <f>REVENUE(AX1371,Settings!$C$13,INDEX(AX$271:AX$282,$D1389))</f>
        <v/>
      </c>
    </row>
    <row r="1390" hidden="1" outlineLevel="2">
      <c r="A1390" s="5" t="inlineStr">
        <is>
          <t>rsub</t>
        </is>
      </c>
      <c r="B1390" s="5" t="inlineStr">
        <is>
          <t>bio</t>
        </is>
      </c>
      <c r="C1390" s="5" t="inlineStr">
        <is>
          <t>cem</t>
        </is>
      </c>
      <c r="D1390" s="40">
        <f>INDEX(Inputs!$R$5:$R$132,MATCH($B1390&amp;"|"&amp;$C1390,Inputs!$A$5:$A$132,0))</f>
        <v/>
      </c>
      <c r="E1390" s="39" t="n"/>
      <c r="F1390" s="39" t="n"/>
      <c r="G1390" s="39" t="n"/>
      <c r="H1390" s="5">
        <f>INDEX(Variables!$B$5:$B$105,MATCH($A1390,Variables!$A$5:$A$105,0))&amp;IF($C1390="",""," | "&amp;INDEX(Mapping!$B$5:$B$26,MATCH($C1390,Mapping!$A$5:$A$26,0))&amp;" | "&amp;INDEX(Mapping!$B$30:$B$41,MATCH($B1390,Mapping!$A$30:$A$41,0)))</f>
        <v/>
      </c>
      <c r="I1390" s="5">
        <f>INDEX(Variables!$C$5:$C$105,MATCH($A1390,Variables!$A$5:$A$105,0))</f>
        <v/>
      </c>
      <c r="J1390" s="5">
        <f>INDEX(Variables!$E$5:$E$105,MATCH($A1390,Variables!$A$5:$A$105,0))</f>
        <v/>
      </c>
      <c r="K1390" s="25">
        <f>LOWER(Settings!$C$4)&amp;".mit."&amp;$A1390&amp;IF($C1390="","","."&amp;$C1390&amp;"."&amp;$B1390)&amp;IF(INDEX(Variables!$D$5:$D$105,MATCH($A1390,Variables!$A$5:$A$105,0))="","","."&amp;INDEX(Variables!$D$5:$D$105,MATCH($A1390,Variables!$A$5:$A$105,0)))&amp;"."&amp;K$5</f>
        <v/>
      </c>
      <c r="L1390" s="46">
        <f>L1372*Settings!$C$13*(INDEX(L$271:L$282,$D1390))</f>
        <v/>
      </c>
      <c r="M1390" s="47">
        <f>M1372*Settings!$C$13*(INDEX(M$271:M$282,$D1390))</f>
        <v/>
      </c>
      <c r="N1390" s="47">
        <f>N1372*Settings!$C$13*(INDEX(N$271:N$282,$D1390))</f>
        <v/>
      </c>
      <c r="O1390" s="47">
        <f>O1372*Settings!$C$13*(INDEX(O$271:O$282,$D1390))</f>
        <v/>
      </c>
      <c r="P1390" s="47">
        <f>P1372*Settings!$C$13*(INDEX(P$271:P$282,$D1390))</f>
        <v/>
      </c>
      <c r="Q1390" s="47">
        <f>Q1372*Settings!$C$13*(INDEX(Q$271:Q$282,$D1390))</f>
        <v/>
      </c>
      <c r="R1390" s="47">
        <f>R1372*Settings!$C$13*(INDEX(R$271:R$282,$D1390))</f>
        <v/>
      </c>
      <c r="S1390" s="47">
        <f>S1372*Settings!$C$13*(INDEX(S$271:S$282,$D1390))</f>
        <v/>
      </c>
      <c r="T1390" s="47">
        <f>T1372*Settings!$C$13*(INDEX(T$271:T$282,$D1390))</f>
        <v/>
      </c>
      <c r="U1390" s="47">
        <f>U1372*Settings!$C$13*(INDEX(U$271:U$282,$D1390))</f>
        <v/>
      </c>
      <c r="V1390" s="47">
        <f>V1372*Settings!$C$13*(INDEX(V$271:V$282,$D1390))</f>
        <v/>
      </c>
      <c r="W1390" s="47">
        <f>W1372*Settings!$C$13*(INDEX(W$271:W$282,$D1390))</f>
        <v/>
      </c>
      <c r="X1390" s="47">
        <f>X1372*Settings!$C$13*(INDEX(X$271:X$282,$D1390))</f>
        <v/>
      </c>
      <c r="Y1390" s="47">
        <f>Y1372*Settings!$C$13*(INDEX(Y$271:Y$282,$D1390))</f>
        <v/>
      </c>
      <c r="Z1390" s="47">
        <f>Z1372*Settings!$C$13*(INDEX(Z$271:Z$282,$D1390))</f>
        <v/>
      </c>
      <c r="AA1390" s="47">
        <f>AA1372*Settings!$C$13*(INDEX(AA$271:AA$282,$D1390))</f>
        <v/>
      </c>
      <c r="AB1390" s="47">
        <f>AB1372*Settings!$C$13*(INDEX(AB$271:AB$282,$D1390))</f>
        <v/>
      </c>
      <c r="AC1390" s="47">
        <f>AC1372*Settings!$C$13*(INDEX(AC$271:AC$282,$D1390))</f>
        <v/>
      </c>
      <c r="AD1390" s="48">
        <f>REVENUE(AD1372,Settings!$C$13,INDEX(AD$271:AD$282,$D1390))</f>
        <v/>
      </c>
      <c r="AE1390" s="25">
        <f>LOWER(Settings!$C$4)&amp;".mit."&amp;$A1390&amp;IF($C1390="","","."&amp;$C1390&amp;"."&amp;$B1390)&amp;IF(INDEX(Variables!$D$5:$D$105,MATCH($A1390,Variables!$A$5:$A$105,0))="","","."&amp;INDEX(Variables!$D$5:$D$105,MATCH($A1390,Variables!$A$5:$A$105,0)))&amp;"."&amp;AE$5</f>
        <v/>
      </c>
      <c r="AF1390" s="46">
        <f>AF1372*Settings!$C$13*(INDEX(AF$271:AF$282,$D1390))</f>
        <v/>
      </c>
      <c r="AG1390" s="47">
        <f>AG1372*Settings!$C$13*(INDEX(AG$271:AG$282,$D1390))</f>
        <v/>
      </c>
      <c r="AH1390" s="47">
        <f>AH1372*Settings!$C$13*(INDEX(AH$271:AH$282,$D1390))</f>
        <v/>
      </c>
      <c r="AI1390" s="47">
        <f>AI1372*Settings!$C$13*(INDEX(AI$271:AI$282,$D1390))</f>
        <v/>
      </c>
      <c r="AJ1390" s="47">
        <f>AJ1372*Settings!$C$13*(INDEX(AJ$271:AJ$282,$D1390))</f>
        <v/>
      </c>
      <c r="AK1390" s="47">
        <f>AK1372*Settings!$C$13*(INDEX(AK$271:AK$282,$D1390))</f>
        <v/>
      </c>
      <c r="AL1390" s="47">
        <f>AL1372*Settings!$C$13*(INDEX(AL$271:AL$282,$D1390))</f>
        <v/>
      </c>
      <c r="AM1390" s="47">
        <f>AM1372*Settings!$C$13*(INDEX(AM$271:AM$282,$D1390))</f>
        <v/>
      </c>
      <c r="AN1390" s="47">
        <f>AN1372*Settings!$C$13*(INDEX(AN$271:AN$282,$D1390))</f>
        <v/>
      </c>
      <c r="AO1390" s="47">
        <f>AO1372*Settings!$C$13*(INDEX(AO$271:AO$282,$D1390))</f>
        <v/>
      </c>
      <c r="AP1390" s="47">
        <f>AP1372*Settings!$C$13*(INDEX(AP$271:AP$282,$D1390))</f>
        <v/>
      </c>
      <c r="AQ1390" s="47">
        <f>AQ1372*Settings!$C$13*(INDEX(AQ$271:AQ$282,$D1390))</f>
        <v/>
      </c>
      <c r="AR1390" s="47">
        <f>AR1372*Settings!$C$13*(INDEX(AR$271:AR$282,$D1390))</f>
        <v/>
      </c>
      <c r="AS1390" s="47">
        <f>AS1372*Settings!$C$13*(INDEX(AS$271:AS$282,$D1390))</f>
        <v/>
      </c>
      <c r="AT1390" s="47">
        <f>AT1372*Settings!$C$13*(INDEX(AT$271:AT$282,$D1390))</f>
        <v/>
      </c>
      <c r="AU1390" s="47">
        <f>AU1372*Settings!$C$13*(INDEX(AU$271:AU$282,$D1390))</f>
        <v/>
      </c>
      <c r="AV1390" s="47">
        <f>AV1372*Settings!$C$13*(INDEX(AV$271:AV$282,$D1390))</f>
        <v/>
      </c>
      <c r="AW1390" s="47">
        <f>AW1372*Settings!$C$13*(INDEX(AW$271:AW$282,$D1390))</f>
        <v/>
      </c>
      <c r="AX1390" s="48">
        <f>REVENUE(AX1372,Settings!$C$13,INDEX(AX$271:AX$282,$D1390))</f>
        <v/>
      </c>
    </row>
    <row r="1391" hidden="1" outlineLevel="2"/>
    <row r="1392" hidden="1" outlineLevel="2">
      <c r="A1392" s="5" t="inlineStr">
        <is>
          <t>rnew</t>
        </is>
      </c>
      <c r="B1392" s="5" t="inlineStr">
        <is>
          <t>coa</t>
        </is>
      </c>
      <c r="C1392" s="5" t="inlineStr">
        <is>
          <t>cem</t>
        </is>
      </c>
      <c r="D1392" s="40">
        <f>INDEX(Inputs!$S$5:$S$132,MATCH($B1392&amp;"|"&amp;$C1392,Inputs!$A$5:$A$132,0))</f>
        <v/>
      </c>
      <c r="E1392" s="39" t="n"/>
      <c r="F1392" s="39" t="n"/>
      <c r="G1392" s="39" t="n"/>
      <c r="H1392" s="5">
        <f>INDEX(Variables!$B$5:$B$105,MATCH($A1392,Variables!$A$5:$A$105,0))&amp;IF($C1392="",""," | "&amp;INDEX(Mapping!$B$5:$B$26,MATCH($C1392,Mapping!$A$5:$A$26,0))&amp;" | "&amp;INDEX(Mapping!$B$30:$B$41,MATCH($B1392,Mapping!$A$30:$A$41,0)))</f>
        <v/>
      </c>
      <c r="I1392" s="5">
        <f>INDEX(Variables!$C$5:$C$105,MATCH($A1392,Variables!$A$5:$A$105,0))</f>
        <v/>
      </c>
      <c r="J1392" s="5">
        <f>INDEX(Variables!$E$5:$E$105,MATCH($A1392,Variables!$A$5:$A$105,0))</f>
        <v/>
      </c>
      <c r="K1392" s="25">
        <f>LOWER(Settings!$C$4)&amp;".mit."&amp;$A1392&amp;IF($C1392="","","."&amp;$C1392&amp;"."&amp;$B1392)&amp;IF(INDEX(Variables!$D$5:$D$105,MATCH($A1392,Variables!$A$5:$A$105,0))="","","."&amp;INDEX(Variables!$D$5:$D$105,MATCH($A1392,Variables!$A$5:$A$105,0)))&amp;"."&amp;K$5</f>
        <v/>
      </c>
      <c r="L1392" s="46">
        <f>L1365*Settings!$C$13*(L1311+L1329+L1320*L$135+L1338*$D1392)</f>
        <v/>
      </c>
      <c r="M1392" s="47">
        <f>M1365*Settings!$C$13*(M1311+M1329+M1320*M$135+M1338*$D1392)</f>
        <v/>
      </c>
      <c r="N1392" s="47">
        <f>N1365*Settings!$C$13*(N1311+N1329+N1320*N$135+N1338*$D1392)</f>
        <v/>
      </c>
      <c r="O1392" s="47">
        <f>O1365*Settings!$C$13*(O1311+O1329+O1320*O$135+O1338*$D1392)</f>
        <v/>
      </c>
      <c r="P1392" s="47">
        <f>P1365*Settings!$C$13*(P1311+P1329+P1320*P$135+P1338*$D1392)</f>
        <v/>
      </c>
      <c r="Q1392" s="47">
        <f>Q1365*Settings!$C$13*(Q1311+Q1329+Q1320*Q$135+Q1338*$D1392)</f>
        <v/>
      </c>
      <c r="R1392" s="47">
        <f>R1365*Settings!$C$13*(R1311+R1329+R1320*R$135+R1338*$D1392)</f>
        <v/>
      </c>
      <c r="S1392" s="47">
        <f>S1365*Settings!$C$13*(S1311+S1329+S1320*S$135+S1338*$D1392)</f>
        <v/>
      </c>
      <c r="T1392" s="47">
        <f>T1365*Settings!$C$13*(T1311+T1329+T1320*T$135+T1338*$D1392)</f>
        <v/>
      </c>
      <c r="U1392" s="47">
        <f>U1365*Settings!$C$13*(U1311+U1329+U1320*U$135+U1338*$D1392)</f>
        <v/>
      </c>
      <c r="V1392" s="47">
        <f>V1365*Settings!$C$13*(V1311+V1329+V1320*V$135+V1338*$D1392)</f>
        <v/>
      </c>
      <c r="W1392" s="47">
        <f>W1365*Settings!$C$13*(W1311+W1329+W1320*W$135+W1338*$D1392)</f>
        <v/>
      </c>
      <c r="X1392" s="47">
        <f>X1365*Settings!$C$13*(X1311+X1329+X1320*X$135+X1338*$D1392)</f>
        <v/>
      </c>
      <c r="Y1392" s="47">
        <f>Y1365*Settings!$C$13*(Y1311+Y1329+Y1320*Y$135+Y1338*$D1392)</f>
        <v/>
      </c>
      <c r="Z1392" s="47">
        <f>Z1365*Settings!$C$13*(Z1311+Z1329+Z1320*Z$135+Z1338*$D1392)</f>
        <v/>
      </c>
      <c r="AA1392" s="47">
        <f>AA1365*Settings!$C$13*(AA1311+AA1329+AA1320*AA$135+AA1338*$D1392)</f>
        <v/>
      </c>
      <c r="AB1392" s="47">
        <f>AB1365*Settings!$C$13*(AB1311+AB1329+AB1320*AB$135+AB1338*$D1392)</f>
        <v/>
      </c>
      <c r="AC1392" s="47">
        <f>AC1365*Settings!$C$13*(AC1311+AC1329+AC1320*AC$135+AC1338*$D1392)</f>
        <v/>
      </c>
      <c r="AD1392" s="48">
        <f>REVENUE(AD1365,Settings!$C$13,NEWREVRATE(AD1311,AD1329,AD1320,AD$135,AD1338,$D1392))</f>
        <v/>
      </c>
      <c r="AE1392" s="25">
        <f>LOWER(Settings!$C$4)&amp;".mit."&amp;$A1392&amp;IF($C1392="","","."&amp;$C1392&amp;"."&amp;$B1392)&amp;IF(INDEX(Variables!$D$5:$D$105,MATCH($A1392,Variables!$A$5:$A$105,0))="","","."&amp;INDEX(Variables!$D$5:$D$105,MATCH($A1392,Variables!$A$5:$A$105,0)))&amp;"."&amp;AE$5</f>
        <v/>
      </c>
      <c r="AF1392" s="46">
        <f>AF1365*Settings!$C$13*(AF1311+AF1329+AF1320*AF$135+AF1338*$D1392)</f>
        <v/>
      </c>
      <c r="AG1392" s="47">
        <f>AG1365*Settings!$C$13*(AG1311+AG1329+AG1320*AG$135+AG1338*$D1392)</f>
        <v/>
      </c>
      <c r="AH1392" s="47">
        <f>AH1365*Settings!$C$13*(AH1311+AH1329+AH1320*AH$135+AH1338*$D1392)</f>
        <v/>
      </c>
      <c r="AI1392" s="47">
        <f>AI1365*Settings!$C$13*(AI1311+AI1329+AI1320*AI$135+AI1338*$D1392)</f>
        <v/>
      </c>
      <c r="AJ1392" s="47">
        <f>AJ1365*Settings!$C$13*(AJ1311+AJ1329+AJ1320*AJ$135+AJ1338*$D1392)</f>
        <v/>
      </c>
      <c r="AK1392" s="47">
        <f>AK1365*Settings!$C$13*(AK1311+AK1329+AK1320*AK$135+AK1338*$D1392)</f>
        <v/>
      </c>
      <c r="AL1392" s="47">
        <f>AL1365*Settings!$C$13*(AL1311+AL1329+AL1320*AL$135+AL1338*$D1392)</f>
        <v/>
      </c>
      <c r="AM1392" s="47">
        <f>AM1365*Settings!$C$13*(AM1311+AM1329+AM1320*AM$135+AM1338*$D1392)</f>
        <v/>
      </c>
      <c r="AN1392" s="47">
        <f>AN1365*Settings!$C$13*(AN1311+AN1329+AN1320*AN$135+AN1338*$D1392)</f>
        <v/>
      </c>
      <c r="AO1392" s="47">
        <f>AO1365*Settings!$C$13*(AO1311+AO1329+AO1320*AO$135+AO1338*$D1392)</f>
        <v/>
      </c>
      <c r="AP1392" s="47">
        <f>AP1365*Settings!$C$13*(AP1311+AP1329+AP1320*AP$135+AP1338*$D1392)</f>
        <v/>
      </c>
      <c r="AQ1392" s="47">
        <f>AQ1365*Settings!$C$13*(AQ1311+AQ1329+AQ1320*AQ$135+AQ1338*$D1392)</f>
        <v/>
      </c>
      <c r="AR1392" s="47">
        <f>AR1365*Settings!$C$13*(AR1311+AR1329+AR1320*AR$135+AR1338*$D1392)</f>
        <v/>
      </c>
      <c r="AS1392" s="47">
        <f>AS1365*Settings!$C$13*(AS1311+AS1329+AS1320*AS$135+AS1338*$D1392)</f>
        <v/>
      </c>
      <c r="AT1392" s="47">
        <f>AT1365*Settings!$C$13*(AT1311+AT1329+AT1320*AT$135+AT1338*$D1392)</f>
        <v/>
      </c>
      <c r="AU1392" s="47">
        <f>AU1365*Settings!$C$13*(AU1311+AU1329+AU1320*AU$135+AU1338*$D1392)</f>
        <v/>
      </c>
      <c r="AV1392" s="47">
        <f>AV1365*Settings!$C$13*(AV1311+AV1329+AV1320*AV$135+AV1338*$D1392)</f>
        <v/>
      </c>
      <c r="AW1392" s="47">
        <f>AW1365*Settings!$C$13*(AW1311+AW1329+AW1320*AW$135+AW1338*$D1392)</f>
        <v/>
      </c>
      <c r="AX1392" s="48">
        <f>REVENUE(AX1365,Settings!$C$13,NEWREVRATE(AX1311,AX1329,AX1320,AX$135,AX1338,$D1392))</f>
        <v/>
      </c>
    </row>
    <row r="1393" hidden="1" outlineLevel="2">
      <c r="A1393" s="5" t="inlineStr">
        <is>
          <t>rnew</t>
        </is>
      </c>
      <c r="B1393" s="5" t="inlineStr">
        <is>
          <t>nga</t>
        </is>
      </c>
      <c r="C1393" s="5" t="inlineStr">
        <is>
          <t>cem</t>
        </is>
      </c>
      <c r="D1393" s="40">
        <f>INDEX(Inputs!$S$5:$S$132,MATCH($B1393&amp;"|"&amp;$C1393,Inputs!$A$5:$A$132,0))</f>
        <v/>
      </c>
      <c r="E1393" s="39" t="n"/>
      <c r="F1393" s="39" t="n"/>
      <c r="G1393" s="39" t="n"/>
      <c r="H1393" s="5">
        <f>INDEX(Variables!$B$5:$B$105,MATCH($A1393,Variables!$A$5:$A$105,0))&amp;IF($C1393="",""," | "&amp;INDEX(Mapping!$B$5:$B$26,MATCH($C1393,Mapping!$A$5:$A$26,0))&amp;" | "&amp;INDEX(Mapping!$B$30:$B$41,MATCH($B1393,Mapping!$A$30:$A$41,0)))</f>
        <v/>
      </c>
      <c r="I1393" s="5">
        <f>INDEX(Variables!$C$5:$C$105,MATCH($A1393,Variables!$A$5:$A$105,0))</f>
        <v/>
      </c>
      <c r="J1393" s="5">
        <f>INDEX(Variables!$E$5:$E$105,MATCH($A1393,Variables!$A$5:$A$105,0))</f>
        <v/>
      </c>
      <c r="K1393" s="25">
        <f>LOWER(Settings!$C$4)&amp;".mit."&amp;$A1393&amp;IF($C1393="","","."&amp;$C1393&amp;"."&amp;$B1393)&amp;IF(INDEX(Variables!$D$5:$D$105,MATCH($A1393,Variables!$A$5:$A$105,0))="","","."&amp;INDEX(Variables!$D$5:$D$105,MATCH($A1393,Variables!$A$5:$A$105,0)))&amp;"."&amp;K$5</f>
        <v/>
      </c>
      <c r="L1393" s="46">
        <f>L1366*Settings!$C$13*(L1312+L1330+L1321*L$135+L1339*$D1393)</f>
        <v/>
      </c>
      <c r="M1393" s="47">
        <f>M1366*Settings!$C$13*(M1312+M1330+M1321*M$135+M1339*$D1393)</f>
        <v/>
      </c>
      <c r="N1393" s="47">
        <f>N1366*Settings!$C$13*(N1312+N1330+N1321*N$135+N1339*$D1393)</f>
        <v/>
      </c>
      <c r="O1393" s="47">
        <f>O1366*Settings!$C$13*(O1312+O1330+O1321*O$135+O1339*$D1393)</f>
        <v/>
      </c>
      <c r="P1393" s="47">
        <f>P1366*Settings!$C$13*(P1312+P1330+P1321*P$135+P1339*$D1393)</f>
        <v/>
      </c>
      <c r="Q1393" s="47">
        <f>Q1366*Settings!$C$13*(Q1312+Q1330+Q1321*Q$135+Q1339*$D1393)</f>
        <v/>
      </c>
      <c r="R1393" s="47">
        <f>R1366*Settings!$C$13*(R1312+R1330+R1321*R$135+R1339*$D1393)</f>
        <v/>
      </c>
      <c r="S1393" s="47">
        <f>S1366*Settings!$C$13*(S1312+S1330+S1321*S$135+S1339*$D1393)</f>
        <v/>
      </c>
      <c r="T1393" s="47">
        <f>T1366*Settings!$C$13*(T1312+T1330+T1321*T$135+T1339*$D1393)</f>
        <v/>
      </c>
      <c r="U1393" s="47">
        <f>U1366*Settings!$C$13*(U1312+U1330+U1321*U$135+U1339*$D1393)</f>
        <v/>
      </c>
      <c r="V1393" s="47">
        <f>V1366*Settings!$C$13*(V1312+V1330+V1321*V$135+V1339*$D1393)</f>
        <v/>
      </c>
      <c r="W1393" s="47">
        <f>W1366*Settings!$C$13*(W1312+W1330+W1321*W$135+W1339*$D1393)</f>
        <v/>
      </c>
      <c r="X1393" s="47">
        <f>X1366*Settings!$C$13*(X1312+X1330+X1321*X$135+X1339*$D1393)</f>
        <v/>
      </c>
      <c r="Y1393" s="47">
        <f>Y1366*Settings!$C$13*(Y1312+Y1330+Y1321*Y$135+Y1339*$D1393)</f>
        <v/>
      </c>
      <c r="Z1393" s="47">
        <f>Z1366*Settings!$C$13*(Z1312+Z1330+Z1321*Z$135+Z1339*$D1393)</f>
        <v/>
      </c>
      <c r="AA1393" s="47">
        <f>AA1366*Settings!$C$13*(AA1312+AA1330+AA1321*AA$135+AA1339*$D1393)</f>
        <v/>
      </c>
      <c r="AB1393" s="47">
        <f>AB1366*Settings!$C$13*(AB1312+AB1330+AB1321*AB$135+AB1339*$D1393)</f>
        <v/>
      </c>
      <c r="AC1393" s="47">
        <f>AC1366*Settings!$C$13*(AC1312+AC1330+AC1321*AC$135+AC1339*$D1393)</f>
        <v/>
      </c>
      <c r="AD1393" s="48">
        <f>REVENUE(AD1366,Settings!$C$13,NEWREVRATE(AD1312,AD1330,AD1321,AD$135,AD1339,$D1393))</f>
        <v/>
      </c>
      <c r="AE1393" s="25">
        <f>LOWER(Settings!$C$4)&amp;".mit."&amp;$A1393&amp;IF($C1393="","","."&amp;$C1393&amp;"."&amp;$B1393)&amp;IF(INDEX(Variables!$D$5:$D$105,MATCH($A1393,Variables!$A$5:$A$105,0))="","","."&amp;INDEX(Variables!$D$5:$D$105,MATCH($A1393,Variables!$A$5:$A$105,0)))&amp;"."&amp;AE$5</f>
        <v/>
      </c>
      <c r="AF1393" s="46">
        <f>AF1366*Settings!$C$13*(AF1312+AF1330+AF1321*AF$135+AF1339*$D1393)</f>
        <v/>
      </c>
      <c r="AG1393" s="47">
        <f>AG1366*Settings!$C$13*(AG1312+AG1330+AG1321*AG$135+AG1339*$D1393)</f>
        <v/>
      </c>
      <c r="AH1393" s="47">
        <f>AH1366*Settings!$C$13*(AH1312+AH1330+AH1321*AH$135+AH1339*$D1393)</f>
        <v/>
      </c>
      <c r="AI1393" s="47">
        <f>AI1366*Settings!$C$13*(AI1312+AI1330+AI1321*AI$135+AI1339*$D1393)</f>
        <v/>
      </c>
      <c r="AJ1393" s="47">
        <f>AJ1366*Settings!$C$13*(AJ1312+AJ1330+AJ1321*AJ$135+AJ1339*$D1393)</f>
        <v/>
      </c>
      <c r="AK1393" s="47">
        <f>AK1366*Settings!$C$13*(AK1312+AK1330+AK1321*AK$135+AK1339*$D1393)</f>
        <v/>
      </c>
      <c r="AL1393" s="47">
        <f>AL1366*Settings!$C$13*(AL1312+AL1330+AL1321*AL$135+AL1339*$D1393)</f>
        <v/>
      </c>
      <c r="AM1393" s="47">
        <f>AM1366*Settings!$C$13*(AM1312+AM1330+AM1321*AM$135+AM1339*$D1393)</f>
        <v/>
      </c>
      <c r="AN1393" s="47">
        <f>AN1366*Settings!$C$13*(AN1312+AN1330+AN1321*AN$135+AN1339*$D1393)</f>
        <v/>
      </c>
      <c r="AO1393" s="47">
        <f>AO1366*Settings!$C$13*(AO1312+AO1330+AO1321*AO$135+AO1339*$D1393)</f>
        <v/>
      </c>
      <c r="AP1393" s="47">
        <f>AP1366*Settings!$C$13*(AP1312+AP1330+AP1321*AP$135+AP1339*$D1393)</f>
        <v/>
      </c>
      <c r="AQ1393" s="47">
        <f>AQ1366*Settings!$C$13*(AQ1312+AQ1330+AQ1321*AQ$135+AQ1339*$D1393)</f>
        <v/>
      </c>
      <c r="AR1393" s="47">
        <f>AR1366*Settings!$C$13*(AR1312+AR1330+AR1321*AR$135+AR1339*$D1393)</f>
        <v/>
      </c>
      <c r="AS1393" s="47">
        <f>AS1366*Settings!$C$13*(AS1312+AS1330+AS1321*AS$135+AS1339*$D1393)</f>
        <v/>
      </c>
      <c r="AT1393" s="47">
        <f>AT1366*Settings!$C$13*(AT1312+AT1330+AT1321*AT$135+AT1339*$D1393)</f>
        <v/>
      </c>
      <c r="AU1393" s="47">
        <f>AU1366*Settings!$C$13*(AU1312+AU1330+AU1321*AU$135+AU1339*$D1393)</f>
        <v/>
      </c>
      <c r="AV1393" s="47">
        <f>AV1366*Settings!$C$13*(AV1312+AV1330+AV1321*AV$135+AV1339*$D1393)</f>
        <v/>
      </c>
      <c r="AW1393" s="47">
        <f>AW1366*Settings!$C$13*(AW1312+AW1330+AW1321*AW$135+AW1339*$D1393)</f>
        <v/>
      </c>
      <c r="AX1393" s="48">
        <f>REVENUE(AX1366,Settings!$C$13,NEWREVRATE(AX1312,AX1330,AX1321,AX$135,AX1339,$D1393))</f>
        <v/>
      </c>
    </row>
    <row r="1394" hidden="1" outlineLevel="2">
      <c r="A1394" s="5" t="inlineStr">
        <is>
          <t>rnew</t>
        </is>
      </c>
      <c r="B1394" s="5" t="inlineStr">
        <is>
          <t>gso</t>
        </is>
      </c>
      <c r="C1394" s="5" t="inlineStr">
        <is>
          <t>cem</t>
        </is>
      </c>
      <c r="D1394" s="40">
        <f>INDEX(Inputs!$S$5:$S$132,MATCH($B1394&amp;"|"&amp;$C1394,Inputs!$A$5:$A$132,0))</f>
        <v/>
      </c>
      <c r="E1394" s="39" t="n"/>
      <c r="F1394" s="39" t="n"/>
      <c r="G1394" s="39" t="n"/>
      <c r="H1394" s="5">
        <f>INDEX(Variables!$B$5:$B$105,MATCH($A1394,Variables!$A$5:$A$105,0))&amp;IF($C1394="",""," | "&amp;INDEX(Mapping!$B$5:$B$26,MATCH($C1394,Mapping!$A$5:$A$26,0))&amp;" | "&amp;INDEX(Mapping!$B$30:$B$41,MATCH($B1394,Mapping!$A$30:$A$41,0)))</f>
        <v/>
      </c>
      <c r="I1394" s="5">
        <f>INDEX(Variables!$C$5:$C$105,MATCH($A1394,Variables!$A$5:$A$105,0))</f>
        <v/>
      </c>
      <c r="J1394" s="5">
        <f>INDEX(Variables!$E$5:$E$105,MATCH($A1394,Variables!$A$5:$A$105,0))</f>
        <v/>
      </c>
      <c r="K1394" s="25">
        <f>LOWER(Settings!$C$4)&amp;".mit."&amp;$A1394&amp;IF($C1394="","","."&amp;$C1394&amp;"."&amp;$B1394)&amp;IF(INDEX(Variables!$D$5:$D$105,MATCH($A1394,Variables!$A$5:$A$105,0))="","","."&amp;INDEX(Variables!$D$5:$D$105,MATCH($A1394,Variables!$A$5:$A$105,0)))&amp;"."&amp;K$5</f>
        <v/>
      </c>
      <c r="L1394" s="46">
        <f>L1367*Settings!$C$13*(L1313+L1331+L1322*L$135+L1340*$D1394)</f>
        <v/>
      </c>
      <c r="M1394" s="47">
        <f>M1367*Settings!$C$13*(M1313+M1331+M1322*M$135+M1340*$D1394)</f>
        <v/>
      </c>
      <c r="N1394" s="47">
        <f>N1367*Settings!$C$13*(N1313+N1331+N1322*N$135+N1340*$D1394)</f>
        <v/>
      </c>
      <c r="O1394" s="47">
        <f>O1367*Settings!$C$13*(O1313+O1331+O1322*O$135+O1340*$D1394)</f>
        <v/>
      </c>
      <c r="P1394" s="47">
        <f>P1367*Settings!$C$13*(P1313+P1331+P1322*P$135+P1340*$D1394)</f>
        <v/>
      </c>
      <c r="Q1394" s="47">
        <f>Q1367*Settings!$C$13*(Q1313+Q1331+Q1322*Q$135+Q1340*$D1394)</f>
        <v/>
      </c>
      <c r="R1394" s="47">
        <f>R1367*Settings!$C$13*(R1313+R1331+R1322*R$135+R1340*$D1394)</f>
        <v/>
      </c>
      <c r="S1394" s="47">
        <f>S1367*Settings!$C$13*(S1313+S1331+S1322*S$135+S1340*$D1394)</f>
        <v/>
      </c>
      <c r="T1394" s="47">
        <f>T1367*Settings!$C$13*(T1313+T1331+T1322*T$135+T1340*$D1394)</f>
        <v/>
      </c>
      <c r="U1394" s="47">
        <f>U1367*Settings!$C$13*(U1313+U1331+U1322*U$135+U1340*$D1394)</f>
        <v/>
      </c>
      <c r="V1394" s="47">
        <f>V1367*Settings!$C$13*(V1313+V1331+V1322*V$135+V1340*$D1394)</f>
        <v/>
      </c>
      <c r="W1394" s="47">
        <f>W1367*Settings!$C$13*(W1313+W1331+W1322*W$135+W1340*$D1394)</f>
        <v/>
      </c>
      <c r="X1394" s="47">
        <f>X1367*Settings!$C$13*(X1313+X1331+X1322*X$135+X1340*$D1394)</f>
        <v/>
      </c>
      <c r="Y1394" s="47">
        <f>Y1367*Settings!$C$13*(Y1313+Y1331+Y1322*Y$135+Y1340*$D1394)</f>
        <v/>
      </c>
      <c r="Z1394" s="47">
        <f>Z1367*Settings!$C$13*(Z1313+Z1331+Z1322*Z$135+Z1340*$D1394)</f>
        <v/>
      </c>
      <c r="AA1394" s="47">
        <f>AA1367*Settings!$C$13*(AA1313+AA1331+AA1322*AA$135+AA1340*$D1394)</f>
        <v/>
      </c>
      <c r="AB1394" s="47">
        <f>AB1367*Settings!$C$13*(AB1313+AB1331+AB1322*AB$135+AB1340*$D1394)</f>
        <v/>
      </c>
      <c r="AC1394" s="47">
        <f>AC1367*Settings!$C$13*(AC1313+AC1331+AC1322*AC$135+AC1340*$D1394)</f>
        <v/>
      </c>
      <c r="AD1394" s="48">
        <f>REVENUE(AD1367,Settings!$C$13,NEWREVRATE(AD1313,AD1331,AD1322,AD$135,AD1340,$D1394))</f>
        <v/>
      </c>
      <c r="AE1394" s="25">
        <f>LOWER(Settings!$C$4)&amp;".mit."&amp;$A1394&amp;IF($C1394="","","."&amp;$C1394&amp;"."&amp;$B1394)&amp;IF(INDEX(Variables!$D$5:$D$105,MATCH($A1394,Variables!$A$5:$A$105,0))="","","."&amp;INDEX(Variables!$D$5:$D$105,MATCH($A1394,Variables!$A$5:$A$105,0)))&amp;"."&amp;AE$5</f>
        <v/>
      </c>
      <c r="AF1394" s="46">
        <f>AF1367*Settings!$C$13*(AF1313+AF1331+AF1322*AF$135+AF1340*$D1394)</f>
        <v/>
      </c>
      <c r="AG1394" s="47">
        <f>AG1367*Settings!$C$13*(AG1313+AG1331+AG1322*AG$135+AG1340*$D1394)</f>
        <v/>
      </c>
      <c r="AH1394" s="47">
        <f>AH1367*Settings!$C$13*(AH1313+AH1331+AH1322*AH$135+AH1340*$D1394)</f>
        <v/>
      </c>
      <c r="AI1394" s="47">
        <f>AI1367*Settings!$C$13*(AI1313+AI1331+AI1322*AI$135+AI1340*$D1394)</f>
        <v/>
      </c>
      <c r="AJ1394" s="47">
        <f>AJ1367*Settings!$C$13*(AJ1313+AJ1331+AJ1322*AJ$135+AJ1340*$D1394)</f>
        <v/>
      </c>
      <c r="AK1394" s="47">
        <f>AK1367*Settings!$C$13*(AK1313+AK1331+AK1322*AK$135+AK1340*$D1394)</f>
        <v/>
      </c>
      <c r="AL1394" s="47">
        <f>AL1367*Settings!$C$13*(AL1313+AL1331+AL1322*AL$135+AL1340*$D1394)</f>
        <v/>
      </c>
      <c r="AM1394" s="47">
        <f>AM1367*Settings!$C$13*(AM1313+AM1331+AM1322*AM$135+AM1340*$D1394)</f>
        <v/>
      </c>
      <c r="AN1394" s="47">
        <f>AN1367*Settings!$C$13*(AN1313+AN1331+AN1322*AN$135+AN1340*$D1394)</f>
        <v/>
      </c>
      <c r="AO1394" s="47">
        <f>AO1367*Settings!$C$13*(AO1313+AO1331+AO1322*AO$135+AO1340*$D1394)</f>
        <v/>
      </c>
      <c r="AP1394" s="47">
        <f>AP1367*Settings!$C$13*(AP1313+AP1331+AP1322*AP$135+AP1340*$D1394)</f>
        <v/>
      </c>
      <c r="AQ1394" s="47">
        <f>AQ1367*Settings!$C$13*(AQ1313+AQ1331+AQ1322*AQ$135+AQ1340*$D1394)</f>
        <v/>
      </c>
      <c r="AR1394" s="47">
        <f>AR1367*Settings!$C$13*(AR1313+AR1331+AR1322*AR$135+AR1340*$D1394)</f>
        <v/>
      </c>
      <c r="AS1394" s="47">
        <f>AS1367*Settings!$C$13*(AS1313+AS1331+AS1322*AS$135+AS1340*$D1394)</f>
        <v/>
      </c>
      <c r="AT1394" s="47">
        <f>AT1367*Settings!$C$13*(AT1313+AT1331+AT1322*AT$135+AT1340*$D1394)</f>
        <v/>
      </c>
      <c r="AU1394" s="47">
        <f>AU1367*Settings!$C$13*(AU1313+AU1331+AU1322*AU$135+AU1340*$D1394)</f>
        <v/>
      </c>
      <c r="AV1394" s="47">
        <f>AV1367*Settings!$C$13*(AV1313+AV1331+AV1322*AV$135+AV1340*$D1394)</f>
        <v/>
      </c>
      <c r="AW1394" s="47">
        <f>AW1367*Settings!$C$13*(AW1313+AW1331+AW1322*AW$135+AW1340*$D1394)</f>
        <v/>
      </c>
      <c r="AX1394" s="48">
        <f>REVENUE(AX1367,Settings!$C$13,NEWREVRATE(AX1313,AX1331,AX1322,AX$135,AX1340,$D1394))</f>
        <v/>
      </c>
    </row>
    <row r="1395" hidden="1" outlineLevel="2">
      <c r="A1395" s="5" t="inlineStr">
        <is>
          <t>rnew</t>
        </is>
      </c>
      <c r="B1395" s="5" t="inlineStr">
        <is>
          <t>die</t>
        </is>
      </c>
      <c r="C1395" s="5" t="inlineStr">
        <is>
          <t>cem</t>
        </is>
      </c>
      <c r="D1395" s="40">
        <f>INDEX(Inputs!$S$5:$S$132,MATCH($B1395&amp;"|"&amp;$C1395,Inputs!$A$5:$A$132,0))</f>
        <v/>
      </c>
      <c r="E1395" s="39" t="n"/>
      <c r="F1395" s="39" t="n"/>
      <c r="G1395" s="39" t="n"/>
      <c r="H1395" s="5">
        <f>INDEX(Variables!$B$5:$B$105,MATCH($A1395,Variables!$A$5:$A$105,0))&amp;IF($C1395="",""," | "&amp;INDEX(Mapping!$B$5:$B$26,MATCH($C1395,Mapping!$A$5:$A$26,0))&amp;" | "&amp;INDEX(Mapping!$B$30:$B$41,MATCH($B1395,Mapping!$A$30:$A$41,0)))</f>
        <v/>
      </c>
      <c r="I1395" s="5">
        <f>INDEX(Variables!$C$5:$C$105,MATCH($A1395,Variables!$A$5:$A$105,0))</f>
        <v/>
      </c>
      <c r="J1395" s="5">
        <f>INDEX(Variables!$E$5:$E$105,MATCH($A1395,Variables!$A$5:$A$105,0))</f>
        <v/>
      </c>
      <c r="K1395" s="25">
        <f>LOWER(Settings!$C$4)&amp;".mit."&amp;$A1395&amp;IF($C1395="","","."&amp;$C1395&amp;"."&amp;$B1395)&amp;IF(INDEX(Variables!$D$5:$D$105,MATCH($A1395,Variables!$A$5:$A$105,0))="","","."&amp;INDEX(Variables!$D$5:$D$105,MATCH($A1395,Variables!$A$5:$A$105,0)))&amp;"."&amp;K$5</f>
        <v/>
      </c>
      <c r="L1395" s="46">
        <f>L1368*Settings!$C$13*(L1314+L1332+L1323*L$135+L1341*$D1395)</f>
        <v/>
      </c>
      <c r="M1395" s="47">
        <f>M1368*Settings!$C$13*(M1314+M1332+M1323*M$135+M1341*$D1395)</f>
        <v/>
      </c>
      <c r="N1395" s="47">
        <f>N1368*Settings!$C$13*(N1314+N1332+N1323*N$135+N1341*$D1395)</f>
        <v/>
      </c>
      <c r="O1395" s="47">
        <f>O1368*Settings!$C$13*(O1314+O1332+O1323*O$135+O1341*$D1395)</f>
        <v/>
      </c>
      <c r="P1395" s="47">
        <f>P1368*Settings!$C$13*(P1314+P1332+P1323*P$135+P1341*$D1395)</f>
        <v/>
      </c>
      <c r="Q1395" s="47">
        <f>Q1368*Settings!$C$13*(Q1314+Q1332+Q1323*Q$135+Q1341*$D1395)</f>
        <v/>
      </c>
      <c r="R1395" s="47">
        <f>R1368*Settings!$C$13*(R1314+R1332+R1323*R$135+R1341*$D1395)</f>
        <v/>
      </c>
      <c r="S1395" s="47">
        <f>S1368*Settings!$C$13*(S1314+S1332+S1323*S$135+S1341*$D1395)</f>
        <v/>
      </c>
      <c r="T1395" s="47">
        <f>T1368*Settings!$C$13*(T1314+T1332+T1323*T$135+T1341*$D1395)</f>
        <v/>
      </c>
      <c r="U1395" s="47">
        <f>U1368*Settings!$C$13*(U1314+U1332+U1323*U$135+U1341*$D1395)</f>
        <v/>
      </c>
      <c r="V1395" s="47">
        <f>V1368*Settings!$C$13*(V1314+V1332+V1323*V$135+V1341*$D1395)</f>
        <v/>
      </c>
      <c r="W1395" s="47">
        <f>W1368*Settings!$C$13*(W1314+W1332+W1323*W$135+W1341*$D1395)</f>
        <v/>
      </c>
      <c r="X1395" s="47">
        <f>X1368*Settings!$C$13*(X1314+X1332+X1323*X$135+X1341*$D1395)</f>
        <v/>
      </c>
      <c r="Y1395" s="47">
        <f>Y1368*Settings!$C$13*(Y1314+Y1332+Y1323*Y$135+Y1341*$D1395)</f>
        <v/>
      </c>
      <c r="Z1395" s="47">
        <f>Z1368*Settings!$C$13*(Z1314+Z1332+Z1323*Z$135+Z1341*$D1395)</f>
        <v/>
      </c>
      <c r="AA1395" s="47">
        <f>AA1368*Settings!$C$13*(AA1314+AA1332+AA1323*AA$135+AA1341*$D1395)</f>
        <v/>
      </c>
      <c r="AB1395" s="47">
        <f>AB1368*Settings!$C$13*(AB1314+AB1332+AB1323*AB$135+AB1341*$D1395)</f>
        <v/>
      </c>
      <c r="AC1395" s="47">
        <f>AC1368*Settings!$C$13*(AC1314+AC1332+AC1323*AC$135+AC1341*$D1395)</f>
        <v/>
      </c>
      <c r="AD1395" s="48">
        <f>REVENUE(AD1368,Settings!$C$13,NEWREVRATE(AD1314,AD1332,AD1323,AD$135,AD1341,$D1395))</f>
        <v/>
      </c>
      <c r="AE1395" s="25">
        <f>LOWER(Settings!$C$4)&amp;".mit."&amp;$A1395&amp;IF($C1395="","","."&amp;$C1395&amp;"."&amp;$B1395)&amp;IF(INDEX(Variables!$D$5:$D$105,MATCH($A1395,Variables!$A$5:$A$105,0))="","","."&amp;INDEX(Variables!$D$5:$D$105,MATCH($A1395,Variables!$A$5:$A$105,0)))&amp;"."&amp;AE$5</f>
        <v/>
      </c>
      <c r="AF1395" s="46">
        <f>AF1368*Settings!$C$13*(AF1314+AF1332+AF1323*AF$135+AF1341*$D1395)</f>
        <v/>
      </c>
      <c r="AG1395" s="47">
        <f>AG1368*Settings!$C$13*(AG1314+AG1332+AG1323*AG$135+AG1341*$D1395)</f>
        <v/>
      </c>
      <c r="AH1395" s="47">
        <f>AH1368*Settings!$C$13*(AH1314+AH1332+AH1323*AH$135+AH1341*$D1395)</f>
        <v/>
      </c>
      <c r="AI1395" s="47">
        <f>AI1368*Settings!$C$13*(AI1314+AI1332+AI1323*AI$135+AI1341*$D1395)</f>
        <v/>
      </c>
      <c r="AJ1395" s="47">
        <f>AJ1368*Settings!$C$13*(AJ1314+AJ1332+AJ1323*AJ$135+AJ1341*$D1395)</f>
        <v/>
      </c>
      <c r="AK1395" s="47">
        <f>AK1368*Settings!$C$13*(AK1314+AK1332+AK1323*AK$135+AK1341*$D1395)</f>
        <v/>
      </c>
      <c r="AL1395" s="47">
        <f>AL1368*Settings!$C$13*(AL1314+AL1332+AL1323*AL$135+AL1341*$D1395)</f>
        <v/>
      </c>
      <c r="AM1395" s="47">
        <f>AM1368*Settings!$C$13*(AM1314+AM1332+AM1323*AM$135+AM1341*$D1395)</f>
        <v/>
      </c>
      <c r="AN1395" s="47">
        <f>AN1368*Settings!$C$13*(AN1314+AN1332+AN1323*AN$135+AN1341*$D1395)</f>
        <v/>
      </c>
      <c r="AO1395" s="47">
        <f>AO1368*Settings!$C$13*(AO1314+AO1332+AO1323*AO$135+AO1341*$D1395)</f>
        <v/>
      </c>
      <c r="AP1395" s="47">
        <f>AP1368*Settings!$C$13*(AP1314+AP1332+AP1323*AP$135+AP1341*$D1395)</f>
        <v/>
      </c>
      <c r="AQ1395" s="47">
        <f>AQ1368*Settings!$C$13*(AQ1314+AQ1332+AQ1323*AQ$135+AQ1341*$D1395)</f>
        <v/>
      </c>
      <c r="AR1395" s="47">
        <f>AR1368*Settings!$C$13*(AR1314+AR1332+AR1323*AR$135+AR1341*$D1395)</f>
        <v/>
      </c>
      <c r="AS1395" s="47">
        <f>AS1368*Settings!$C$13*(AS1314+AS1332+AS1323*AS$135+AS1341*$D1395)</f>
        <v/>
      </c>
      <c r="AT1395" s="47">
        <f>AT1368*Settings!$C$13*(AT1314+AT1332+AT1323*AT$135+AT1341*$D1395)</f>
        <v/>
      </c>
      <c r="AU1395" s="47">
        <f>AU1368*Settings!$C$13*(AU1314+AU1332+AU1323*AU$135+AU1341*$D1395)</f>
        <v/>
      </c>
      <c r="AV1395" s="47">
        <f>AV1368*Settings!$C$13*(AV1314+AV1332+AV1323*AV$135+AV1341*$D1395)</f>
        <v/>
      </c>
      <c r="AW1395" s="47">
        <f>AW1368*Settings!$C$13*(AW1314+AW1332+AW1323*AW$135+AW1341*$D1395)</f>
        <v/>
      </c>
      <c r="AX1395" s="48">
        <f>REVENUE(AX1368,Settings!$C$13,NEWREVRATE(AX1314,AX1332,AX1323,AX$135,AX1341,$D1395))</f>
        <v/>
      </c>
    </row>
    <row r="1396" hidden="1" outlineLevel="2">
      <c r="A1396" s="5" t="inlineStr">
        <is>
          <t>rnew</t>
        </is>
      </c>
      <c r="B1396" s="5" t="inlineStr">
        <is>
          <t>lpg</t>
        </is>
      </c>
      <c r="C1396" s="5" t="inlineStr">
        <is>
          <t>cem</t>
        </is>
      </c>
      <c r="D1396" s="40">
        <f>INDEX(Inputs!$S$5:$S$132,MATCH($B1396&amp;"|"&amp;$C1396,Inputs!$A$5:$A$132,0))</f>
        <v/>
      </c>
      <c r="E1396" s="39" t="n"/>
      <c r="F1396" s="39" t="n"/>
      <c r="G1396" s="39" t="n"/>
      <c r="H1396" s="5">
        <f>INDEX(Variables!$B$5:$B$105,MATCH($A1396,Variables!$A$5:$A$105,0))&amp;IF($C1396="",""," | "&amp;INDEX(Mapping!$B$5:$B$26,MATCH($C1396,Mapping!$A$5:$A$26,0))&amp;" | "&amp;INDEX(Mapping!$B$30:$B$41,MATCH($B1396,Mapping!$A$30:$A$41,0)))</f>
        <v/>
      </c>
      <c r="I1396" s="5">
        <f>INDEX(Variables!$C$5:$C$105,MATCH($A1396,Variables!$A$5:$A$105,0))</f>
        <v/>
      </c>
      <c r="J1396" s="5">
        <f>INDEX(Variables!$E$5:$E$105,MATCH($A1396,Variables!$A$5:$A$105,0))</f>
        <v/>
      </c>
      <c r="K1396" s="25">
        <f>LOWER(Settings!$C$4)&amp;".mit."&amp;$A1396&amp;IF($C1396="","","."&amp;$C1396&amp;"."&amp;$B1396)&amp;IF(INDEX(Variables!$D$5:$D$105,MATCH($A1396,Variables!$A$5:$A$105,0))="","","."&amp;INDEX(Variables!$D$5:$D$105,MATCH($A1396,Variables!$A$5:$A$105,0)))&amp;"."&amp;K$5</f>
        <v/>
      </c>
      <c r="L1396" s="46">
        <f>L1369*Settings!$C$13*(L1315+L1333+L1324*L$135+L1342*$D1396)</f>
        <v/>
      </c>
      <c r="M1396" s="47">
        <f>M1369*Settings!$C$13*(M1315+M1333+M1324*M$135+M1342*$D1396)</f>
        <v/>
      </c>
      <c r="N1396" s="47">
        <f>N1369*Settings!$C$13*(N1315+N1333+N1324*N$135+N1342*$D1396)</f>
        <v/>
      </c>
      <c r="O1396" s="47">
        <f>O1369*Settings!$C$13*(O1315+O1333+O1324*O$135+O1342*$D1396)</f>
        <v/>
      </c>
      <c r="P1396" s="47">
        <f>P1369*Settings!$C$13*(P1315+P1333+P1324*P$135+P1342*$D1396)</f>
        <v/>
      </c>
      <c r="Q1396" s="47">
        <f>Q1369*Settings!$C$13*(Q1315+Q1333+Q1324*Q$135+Q1342*$D1396)</f>
        <v/>
      </c>
      <c r="R1396" s="47">
        <f>R1369*Settings!$C$13*(R1315+R1333+R1324*R$135+R1342*$D1396)</f>
        <v/>
      </c>
      <c r="S1396" s="47">
        <f>S1369*Settings!$C$13*(S1315+S1333+S1324*S$135+S1342*$D1396)</f>
        <v/>
      </c>
      <c r="T1396" s="47">
        <f>T1369*Settings!$C$13*(T1315+T1333+T1324*T$135+T1342*$D1396)</f>
        <v/>
      </c>
      <c r="U1396" s="47">
        <f>U1369*Settings!$C$13*(U1315+U1333+U1324*U$135+U1342*$D1396)</f>
        <v/>
      </c>
      <c r="V1396" s="47">
        <f>V1369*Settings!$C$13*(V1315+V1333+V1324*V$135+V1342*$D1396)</f>
        <v/>
      </c>
      <c r="W1396" s="47">
        <f>W1369*Settings!$C$13*(W1315+W1333+W1324*W$135+W1342*$D1396)</f>
        <v/>
      </c>
      <c r="X1396" s="47">
        <f>X1369*Settings!$C$13*(X1315+X1333+X1324*X$135+X1342*$D1396)</f>
        <v/>
      </c>
      <c r="Y1396" s="47">
        <f>Y1369*Settings!$C$13*(Y1315+Y1333+Y1324*Y$135+Y1342*$D1396)</f>
        <v/>
      </c>
      <c r="Z1396" s="47">
        <f>Z1369*Settings!$C$13*(Z1315+Z1333+Z1324*Z$135+Z1342*$D1396)</f>
        <v/>
      </c>
      <c r="AA1396" s="47">
        <f>AA1369*Settings!$C$13*(AA1315+AA1333+AA1324*AA$135+AA1342*$D1396)</f>
        <v/>
      </c>
      <c r="AB1396" s="47">
        <f>AB1369*Settings!$C$13*(AB1315+AB1333+AB1324*AB$135+AB1342*$D1396)</f>
        <v/>
      </c>
      <c r="AC1396" s="47">
        <f>AC1369*Settings!$C$13*(AC1315+AC1333+AC1324*AC$135+AC1342*$D1396)</f>
        <v/>
      </c>
      <c r="AD1396" s="48">
        <f>REVENUE(AD1369,Settings!$C$13,NEWREVRATE(AD1315,AD1333,AD1324,AD$135,AD1342,$D1396))</f>
        <v/>
      </c>
      <c r="AE1396" s="25">
        <f>LOWER(Settings!$C$4)&amp;".mit."&amp;$A1396&amp;IF($C1396="","","."&amp;$C1396&amp;"."&amp;$B1396)&amp;IF(INDEX(Variables!$D$5:$D$105,MATCH($A1396,Variables!$A$5:$A$105,0))="","","."&amp;INDEX(Variables!$D$5:$D$105,MATCH($A1396,Variables!$A$5:$A$105,0)))&amp;"."&amp;AE$5</f>
        <v/>
      </c>
      <c r="AF1396" s="46">
        <f>AF1369*Settings!$C$13*(AF1315+AF1333+AF1324*AF$135+AF1342*$D1396)</f>
        <v/>
      </c>
      <c r="AG1396" s="47">
        <f>AG1369*Settings!$C$13*(AG1315+AG1333+AG1324*AG$135+AG1342*$D1396)</f>
        <v/>
      </c>
      <c r="AH1396" s="47">
        <f>AH1369*Settings!$C$13*(AH1315+AH1333+AH1324*AH$135+AH1342*$D1396)</f>
        <v/>
      </c>
      <c r="AI1396" s="47">
        <f>AI1369*Settings!$C$13*(AI1315+AI1333+AI1324*AI$135+AI1342*$D1396)</f>
        <v/>
      </c>
      <c r="AJ1396" s="47">
        <f>AJ1369*Settings!$C$13*(AJ1315+AJ1333+AJ1324*AJ$135+AJ1342*$D1396)</f>
        <v/>
      </c>
      <c r="AK1396" s="47">
        <f>AK1369*Settings!$C$13*(AK1315+AK1333+AK1324*AK$135+AK1342*$D1396)</f>
        <v/>
      </c>
      <c r="AL1396" s="47">
        <f>AL1369*Settings!$C$13*(AL1315+AL1333+AL1324*AL$135+AL1342*$D1396)</f>
        <v/>
      </c>
      <c r="AM1396" s="47">
        <f>AM1369*Settings!$C$13*(AM1315+AM1333+AM1324*AM$135+AM1342*$D1396)</f>
        <v/>
      </c>
      <c r="AN1396" s="47">
        <f>AN1369*Settings!$C$13*(AN1315+AN1333+AN1324*AN$135+AN1342*$D1396)</f>
        <v/>
      </c>
      <c r="AO1396" s="47">
        <f>AO1369*Settings!$C$13*(AO1315+AO1333+AO1324*AO$135+AO1342*$D1396)</f>
        <v/>
      </c>
      <c r="AP1396" s="47">
        <f>AP1369*Settings!$C$13*(AP1315+AP1333+AP1324*AP$135+AP1342*$D1396)</f>
        <v/>
      </c>
      <c r="AQ1396" s="47">
        <f>AQ1369*Settings!$C$13*(AQ1315+AQ1333+AQ1324*AQ$135+AQ1342*$D1396)</f>
        <v/>
      </c>
      <c r="AR1396" s="47">
        <f>AR1369*Settings!$C$13*(AR1315+AR1333+AR1324*AR$135+AR1342*$D1396)</f>
        <v/>
      </c>
      <c r="AS1396" s="47">
        <f>AS1369*Settings!$C$13*(AS1315+AS1333+AS1324*AS$135+AS1342*$D1396)</f>
        <v/>
      </c>
      <c r="AT1396" s="47">
        <f>AT1369*Settings!$C$13*(AT1315+AT1333+AT1324*AT$135+AT1342*$D1396)</f>
        <v/>
      </c>
      <c r="AU1396" s="47">
        <f>AU1369*Settings!$C$13*(AU1315+AU1333+AU1324*AU$135+AU1342*$D1396)</f>
        <v/>
      </c>
      <c r="AV1396" s="47">
        <f>AV1369*Settings!$C$13*(AV1315+AV1333+AV1324*AV$135+AV1342*$D1396)</f>
        <v/>
      </c>
      <c r="AW1396" s="47">
        <f>AW1369*Settings!$C$13*(AW1315+AW1333+AW1324*AW$135+AW1342*$D1396)</f>
        <v/>
      </c>
      <c r="AX1396" s="48">
        <f>REVENUE(AX1369,Settings!$C$13,NEWREVRATE(AX1315,AX1333,AX1324,AX$135,AX1342,$D1396))</f>
        <v/>
      </c>
    </row>
    <row r="1397" hidden="1" outlineLevel="2">
      <c r="A1397" s="5" t="inlineStr">
        <is>
          <t>rnew</t>
        </is>
      </c>
      <c r="B1397" s="5" t="inlineStr">
        <is>
          <t>ker</t>
        </is>
      </c>
      <c r="C1397" s="5" t="inlineStr">
        <is>
          <t>cem</t>
        </is>
      </c>
      <c r="D1397" s="40">
        <f>INDEX(Inputs!$S$5:$S$132,MATCH($B1397&amp;"|"&amp;$C1397,Inputs!$A$5:$A$132,0))</f>
        <v/>
      </c>
      <c r="E1397" s="39" t="n"/>
      <c r="F1397" s="39" t="n"/>
      <c r="G1397" s="39" t="n"/>
      <c r="H1397" s="5">
        <f>INDEX(Variables!$B$5:$B$105,MATCH($A1397,Variables!$A$5:$A$105,0))&amp;IF($C1397="",""," | "&amp;INDEX(Mapping!$B$5:$B$26,MATCH($C1397,Mapping!$A$5:$A$26,0))&amp;" | "&amp;INDEX(Mapping!$B$30:$B$41,MATCH($B1397,Mapping!$A$30:$A$41,0)))</f>
        <v/>
      </c>
      <c r="I1397" s="5">
        <f>INDEX(Variables!$C$5:$C$105,MATCH($A1397,Variables!$A$5:$A$105,0))</f>
        <v/>
      </c>
      <c r="J1397" s="5">
        <f>INDEX(Variables!$E$5:$E$105,MATCH($A1397,Variables!$A$5:$A$105,0))</f>
        <v/>
      </c>
      <c r="K1397" s="25">
        <f>LOWER(Settings!$C$4)&amp;".mit."&amp;$A1397&amp;IF($C1397="","","."&amp;$C1397&amp;"."&amp;$B1397)&amp;IF(INDEX(Variables!$D$5:$D$105,MATCH($A1397,Variables!$A$5:$A$105,0))="","","."&amp;INDEX(Variables!$D$5:$D$105,MATCH($A1397,Variables!$A$5:$A$105,0)))&amp;"."&amp;K$5</f>
        <v/>
      </c>
      <c r="L1397" s="46">
        <f>L1370*Settings!$C$13*(L1316+L1334+L1325*L$135+L1343*$D1397)</f>
        <v/>
      </c>
      <c r="M1397" s="47">
        <f>M1370*Settings!$C$13*(M1316+M1334+M1325*M$135+M1343*$D1397)</f>
        <v/>
      </c>
      <c r="N1397" s="47">
        <f>N1370*Settings!$C$13*(N1316+N1334+N1325*N$135+N1343*$D1397)</f>
        <v/>
      </c>
      <c r="O1397" s="47">
        <f>O1370*Settings!$C$13*(O1316+O1334+O1325*O$135+O1343*$D1397)</f>
        <v/>
      </c>
      <c r="P1397" s="47">
        <f>P1370*Settings!$C$13*(P1316+P1334+P1325*P$135+P1343*$D1397)</f>
        <v/>
      </c>
      <c r="Q1397" s="47">
        <f>Q1370*Settings!$C$13*(Q1316+Q1334+Q1325*Q$135+Q1343*$D1397)</f>
        <v/>
      </c>
      <c r="R1397" s="47">
        <f>R1370*Settings!$C$13*(R1316+R1334+R1325*R$135+R1343*$D1397)</f>
        <v/>
      </c>
      <c r="S1397" s="47">
        <f>S1370*Settings!$C$13*(S1316+S1334+S1325*S$135+S1343*$D1397)</f>
        <v/>
      </c>
      <c r="T1397" s="47">
        <f>T1370*Settings!$C$13*(T1316+T1334+T1325*T$135+T1343*$D1397)</f>
        <v/>
      </c>
      <c r="U1397" s="47">
        <f>U1370*Settings!$C$13*(U1316+U1334+U1325*U$135+U1343*$D1397)</f>
        <v/>
      </c>
      <c r="V1397" s="47">
        <f>V1370*Settings!$C$13*(V1316+V1334+V1325*V$135+V1343*$D1397)</f>
        <v/>
      </c>
      <c r="W1397" s="47">
        <f>W1370*Settings!$C$13*(W1316+W1334+W1325*W$135+W1343*$D1397)</f>
        <v/>
      </c>
      <c r="X1397" s="47">
        <f>X1370*Settings!$C$13*(X1316+X1334+X1325*X$135+X1343*$D1397)</f>
        <v/>
      </c>
      <c r="Y1397" s="47">
        <f>Y1370*Settings!$C$13*(Y1316+Y1334+Y1325*Y$135+Y1343*$D1397)</f>
        <v/>
      </c>
      <c r="Z1397" s="47">
        <f>Z1370*Settings!$C$13*(Z1316+Z1334+Z1325*Z$135+Z1343*$D1397)</f>
        <v/>
      </c>
      <c r="AA1397" s="47">
        <f>AA1370*Settings!$C$13*(AA1316+AA1334+AA1325*AA$135+AA1343*$D1397)</f>
        <v/>
      </c>
      <c r="AB1397" s="47">
        <f>AB1370*Settings!$C$13*(AB1316+AB1334+AB1325*AB$135+AB1343*$D1397)</f>
        <v/>
      </c>
      <c r="AC1397" s="47">
        <f>AC1370*Settings!$C$13*(AC1316+AC1334+AC1325*AC$135+AC1343*$D1397)</f>
        <v/>
      </c>
      <c r="AD1397" s="48">
        <f>REVENUE(AD1370,Settings!$C$13,NEWREVRATE(AD1316,AD1334,AD1325,AD$135,AD1343,$D1397))</f>
        <v/>
      </c>
      <c r="AE1397" s="25">
        <f>LOWER(Settings!$C$4)&amp;".mit."&amp;$A1397&amp;IF($C1397="","","."&amp;$C1397&amp;"."&amp;$B1397)&amp;IF(INDEX(Variables!$D$5:$D$105,MATCH($A1397,Variables!$A$5:$A$105,0))="","","."&amp;INDEX(Variables!$D$5:$D$105,MATCH($A1397,Variables!$A$5:$A$105,0)))&amp;"."&amp;AE$5</f>
        <v/>
      </c>
      <c r="AF1397" s="46">
        <f>AF1370*Settings!$C$13*(AF1316+AF1334+AF1325*AF$135+AF1343*$D1397)</f>
        <v/>
      </c>
      <c r="AG1397" s="47">
        <f>AG1370*Settings!$C$13*(AG1316+AG1334+AG1325*AG$135+AG1343*$D1397)</f>
        <v/>
      </c>
      <c r="AH1397" s="47">
        <f>AH1370*Settings!$C$13*(AH1316+AH1334+AH1325*AH$135+AH1343*$D1397)</f>
        <v/>
      </c>
      <c r="AI1397" s="47">
        <f>AI1370*Settings!$C$13*(AI1316+AI1334+AI1325*AI$135+AI1343*$D1397)</f>
        <v/>
      </c>
      <c r="AJ1397" s="47">
        <f>AJ1370*Settings!$C$13*(AJ1316+AJ1334+AJ1325*AJ$135+AJ1343*$D1397)</f>
        <v/>
      </c>
      <c r="AK1397" s="47">
        <f>AK1370*Settings!$C$13*(AK1316+AK1334+AK1325*AK$135+AK1343*$D1397)</f>
        <v/>
      </c>
      <c r="AL1397" s="47">
        <f>AL1370*Settings!$C$13*(AL1316+AL1334+AL1325*AL$135+AL1343*$D1397)</f>
        <v/>
      </c>
      <c r="AM1397" s="47">
        <f>AM1370*Settings!$C$13*(AM1316+AM1334+AM1325*AM$135+AM1343*$D1397)</f>
        <v/>
      </c>
      <c r="AN1397" s="47">
        <f>AN1370*Settings!$C$13*(AN1316+AN1334+AN1325*AN$135+AN1343*$D1397)</f>
        <v/>
      </c>
      <c r="AO1397" s="47">
        <f>AO1370*Settings!$C$13*(AO1316+AO1334+AO1325*AO$135+AO1343*$D1397)</f>
        <v/>
      </c>
      <c r="AP1397" s="47">
        <f>AP1370*Settings!$C$13*(AP1316+AP1334+AP1325*AP$135+AP1343*$D1397)</f>
        <v/>
      </c>
      <c r="AQ1397" s="47">
        <f>AQ1370*Settings!$C$13*(AQ1316+AQ1334+AQ1325*AQ$135+AQ1343*$D1397)</f>
        <v/>
      </c>
      <c r="AR1397" s="47">
        <f>AR1370*Settings!$C$13*(AR1316+AR1334+AR1325*AR$135+AR1343*$D1397)</f>
        <v/>
      </c>
      <c r="AS1397" s="47">
        <f>AS1370*Settings!$C$13*(AS1316+AS1334+AS1325*AS$135+AS1343*$D1397)</f>
        <v/>
      </c>
      <c r="AT1397" s="47">
        <f>AT1370*Settings!$C$13*(AT1316+AT1334+AT1325*AT$135+AT1343*$D1397)</f>
        <v/>
      </c>
      <c r="AU1397" s="47">
        <f>AU1370*Settings!$C$13*(AU1316+AU1334+AU1325*AU$135+AU1343*$D1397)</f>
        <v/>
      </c>
      <c r="AV1397" s="47">
        <f>AV1370*Settings!$C$13*(AV1316+AV1334+AV1325*AV$135+AV1343*$D1397)</f>
        <v/>
      </c>
      <c r="AW1397" s="47">
        <f>AW1370*Settings!$C$13*(AW1316+AW1334+AW1325*AW$135+AW1343*$D1397)</f>
        <v/>
      </c>
      <c r="AX1397" s="48">
        <f>REVENUE(AX1370,Settings!$C$13,NEWREVRATE(AX1316,AX1334,AX1325,AX$135,AX1343,$D1397))</f>
        <v/>
      </c>
    </row>
    <row r="1398" hidden="1" outlineLevel="2">
      <c r="A1398" s="5" t="inlineStr">
        <is>
          <t>rnew</t>
        </is>
      </c>
      <c r="B1398" s="5" t="inlineStr">
        <is>
          <t>oop</t>
        </is>
      </c>
      <c r="C1398" s="5" t="inlineStr">
        <is>
          <t>cem</t>
        </is>
      </c>
      <c r="D1398" s="40">
        <f>INDEX(Inputs!$S$5:$S$132,MATCH($B1398&amp;"|"&amp;$C1398,Inputs!$A$5:$A$132,0))</f>
        <v/>
      </c>
      <c r="E1398" s="39" t="n"/>
      <c r="F1398" s="39" t="n"/>
      <c r="G1398" s="39" t="n"/>
      <c r="H1398" s="5">
        <f>INDEX(Variables!$B$5:$B$105,MATCH($A1398,Variables!$A$5:$A$105,0))&amp;IF($C1398="",""," | "&amp;INDEX(Mapping!$B$5:$B$26,MATCH($C1398,Mapping!$A$5:$A$26,0))&amp;" | "&amp;INDEX(Mapping!$B$30:$B$41,MATCH($B1398,Mapping!$A$30:$A$41,0)))</f>
        <v/>
      </c>
      <c r="I1398" s="5">
        <f>INDEX(Variables!$C$5:$C$105,MATCH($A1398,Variables!$A$5:$A$105,0))</f>
        <v/>
      </c>
      <c r="J1398" s="5">
        <f>INDEX(Variables!$E$5:$E$105,MATCH($A1398,Variables!$A$5:$A$105,0))</f>
        <v/>
      </c>
      <c r="K1398" s="25">
        <f>LOWER(Settings!$C$4)&amp;".mit."&amp;$A1398&amp;IF($C1398="","","."&amp;$C1398&amp;"."&amp;$B1398)&amp;IF(INDEX(Variables!$D$5:$D$105,MATCH($A1398,Variables!$A$5:$A$105,0))="","","."&amp;INDEX(Variables!$D$5:$D$105,MATCH($A1398,Variables!$A$5:$A$105,0)))&amp;"."&amp;K$5</f>
        <v/>
      </c>
      <c r="L1398" s="46">
        <f>L1371*Settings!$C$13*(L1317+L1335+L1326*L$135+L1344*$D1398)</f>
        <v/>
      </c>
      <c r="M1398" s="47">
        <f>M1371*Settings!$C$13*(M1317+M1335+M1326*M$135+M1344*$D1398)</f>
        <v/>
      </c>
      <c r="N1398" s="47">
        <f>N1371*Settings!$C$13*(N1317+N1335+N1326*N$135+N1344*$D1398)</f>
        <v/>
      </c>
      <c r="O1398" s="47">
        <f>O1371*Settings!$C$13*(O1317+O1335+O1326*O$135+O1344*$D1398)</f>
        <v/>
      </c>
      <c r="P1398" s="47">
        <f>P1371*Settings!$C$13*(P1317+P1335+P1326*P$135+P1344*$D1398)</f>
        <v/>
      </c>
      <c r="Q1398" s="47">
        <f>Q1371*Settings!$C$13*(Q1317+Q1335+Q1326*Q$135+Q1344*$D1398)</f>
        <v/>
      </c>
      <c r="R1398" s="47">
        <f>R1371*Settings!$C$13*(R1317+R1335+R1326*R$135+R1344*$D1398)</f>
        <v/>
      </c>
      <c r="S1398" s="47">
        <f>S1371*Settings!$C$13*(S1317+S1335+S1326*S$135+S1344*$D1398)</f>
        <v/>
      </c>
      <c r="T1398" s="47">
        <f>T1371*Settings!$C$13*(T1317+T1335+T1326*T$135+T1344*$D1398)</f>
        <v/>
      </c>
      <c r="U1398" s="47">
        <f>U1371*Settings!$C$13*(U1317+U1335+U1326*U$135+U1344*$D1398)</f>
        <v/>
      </c>
      <c r="V1398" s="47">
        <f>V1371*Settings!$C$13*(V1317+V1335+V1326*V$135+V1344*$D1398)</f>
        <v/>
      </c>
      <c r="W1398" s="47">
        <f>W1371*Settings!$C$13*(W1317+W1335+W1326*W$135+W1344*$D1398)</f>
        <v/>
      </c>
      <c r="X1398" s="47">
        <f>X1371*Settings!$C$13*(X1317+X1335+X1326*X$135+X1344*$D1398)</f>
        <v/>
      </c>
      <c r="Y1398" s="47">
        <f>Y1371*Settings!$C$13*(Y1317+Y1335+Y1326*Y$135+Y1344*$D1398)</f>
        <v/>
      </c>
      <c r="Z1398" s="47">
        <f>Z1371*Settings!$C$13*(Z1317+Z1335+Z1326*Z$135+Z1344*$D1398)</f>
        <v/>
      </c>
      <c r="AA1398" s="47">
        <f>AA1371*Settings!$C$13*(AA1317+AA1335+AA1326*AA$135+AA1344*$D1398)</f>
        <v/>
      </c>
      <c r="AB1398" s="47">
        <f>AB1371*Settings!$C$13*(AB1317+AB1335+AB1326*AB$135+AB1344*$D1398)</f>
        <v/>
      </c>
      <c r="AC1398" s="47">
        <f>AC1371*Settings!$C$13*(AC1317+AC1335+AC1326*AC$135+AC1344*$D1398)</f>
        <v/>
      </c>
      <c r="AD1398" s="48">
        <f>REVENUE(AD1371,Settings!$C$13,NEWREVRATE(AD1317,AD1335,AD1326,AD$135,AD1344,$D1398))</f>
        <v/>
      </c>
      <c r="AE1398" s="25">
        <f>LOWER(Settings!$C$4)&amp;".mit."&amp;$A1398&amp;IF($C1398="","","."&amp;$C1398&amp;"."&amp;$B1398)&amp;IF(INDEX(Variables!$D$5:$D$105,MATCH($A1398,Variables!$A$5:$A$105,0))="","","."&amp;INDEX(Variables!$D$5:$D$105,MATCH($A1398,Variables!$A$5:$A$105,0)))&amp;"."&amp;AE$5</f>
        <v/>
      </c>
      <c r="AF1398" s="46">
        <f>AF1371*Settings!$C$13*(AF1317+AF1335+AF1326*AF$135+AF1344*$D1398)</f>
        <v/>
      </c>
      <c r="AG1398" s="47">
        <f>AG1371*Settings!$C$13*(AG1317+AG1335+AG1326*AG$135+AG1344*$D1398)</f>
        <v/>
      </c>
      <c r="AH1398" s="47">
        <f>AH1371*Settings!$C$13*(AH1317+AH1335+AH1326*AH$135+AH1344*$D1398)</f>
        <v/>
      </c>
      <c r="AI1398" s="47">
        <f>AI1371*Settings!$C$13*(AI1317+AI1335+AI1326*AI$135+AI1344*$D1398)</f>
        <v/>
      </c>
      <c r="AJ1398" s="47">
        <f>AJ1371*Settings!$C$13*(AJ1317+AJ1335+AJ1326*AJ$135+AJ1344*$D1398)</f>
        <v/>
      </c>
      <c r="AK1398" s="47">
        <f>AK1371*Settings!$C$13*(AK1317+AK1335+AK1326*AK$135+AK1344*$D1398)</f>
        <v/>
      </c>
      <c r="AL1398" s="47">
        <f>AL1371*Settings!$C$13*(AL1317+AL1335+AL1326*AL$135+AL1344*$D1398)</f>
        <v/>
      </c>
      <c r="AM1398" s="47">
        <f>AM1371*Settings!$C$13*(AM1317+AM1335+AM1326*AM$135+AM1344*$D1398)</f>
        <v/>
      </c>
      <c r="AN1398" s="47">
        <f>AN1371*Settings!$C$13*(AN1317+AN1335+AN1326*AN$135+AN1344*$D1398)</f>
        <v/>
      </c>
      <c r="AO1398" s="47">
        <f>AO1371*Settings!$C$13*(AO1317+AO1335+AO1326*AO$135+AO1344*$D1398)</f>
        <v/>
      </c>
      <c r="AP1398" s="47">
        <f>AP1371*Settings!$C$13*(AP1317+AP1335+AP1326*AP$135+AP1344*$D1398)</f>
        <v/>
      </c>
      <c r="AQ1398" s="47">
        <f>AQ1371*Settings!$C$13*(AQ1317+AQ1335+AQ1326*AQ$135+AQ1344*$D1398)</f>
        <v/>
      </c>
      <c r="AR1398" s="47">
        <f>AR1371*Settings!$C$13*(AR1317+AR1335+AR1326*AR$135+AR1344*$D1398)</f>
        <v/>
      </c>
      <c r="AS1398" s="47">
        <f>AS1371*Settings!$C$13*(AS1317+AS1335+AS1326*AS$135+AS1344*$D1398)</f>
        <v/>
      </c>
      <c r="AT1398" s="47">
        <f>AT1371*Settings!$C$13*(AT1317+AT1335+AT1326*AT$135+AT1344*$D1398)</f>
        <v/>
      </c>
      <c r="AU1398" s="47">
        <f>AU1371*Settings!$C$13*(AU1317+AU1335+AU1326*AU$135+AU1344*$D1398)</f>
        <v/>
      </c>
      <c r="AV1398" s="47">
        <f>AV1371*Settings!$C$13*(AV1317+AV1335+AV1326*AV$135+AV1344*$D1398)</f>
        <v/>
      </c>
      <c r="AW1398" s="47">
        <f>AW1371*Settings!$C$13*(AW1317+AW1335+AW1326*AW$135+AW1344*$D1398)</f>
        <v/>
      </c>
      <c r="AX1398" s="48">
        <f>REVENUE(AX1371,Settings!$C$13,NEWREVRATE(AX1317,AX1335,AX1326,AX$135,AX1344,$D1398))</f>
        <v/>
      </c>
    </row>
    <row r="1399" hidden="1" outlineLevel="2">
      <c r="A1399" s="5" t="inlineStr">
        <is>
          <t>rnew</t>
        </is>
      </c>
      <c r="B1399" s="5" t="inlineStr">
        <is>
          <t>bio</t>
        </is>
      </c>
      <c r="C1399" s="5" t="inlineStr">
        <is>
          <t>cem</t>
        </is>
      </c>
      <c r="D1399" s="40">
        <f>INDEX(Inputs!$S$5:$S$132,MATCH($B1399&amp;"|"&amp;$C1399,Inputs!$A$5:$A$132,0))</f>
        <v/>
      </c>
      <c r="E1399" s="39" t="n"/>
      <c r="F1399" s="39" t="n"/>
      <c r="G1399" s="39" t="n"/>
      <c r="H1399" s="5">
        <f>INDEX(Variables!$B$5:$B$105,MATCH($A1399,Variables!$A$5:$A$105,0))&amp;IF($C1399="",""," | "&amp;INDEX(Mapping!$B$5:$B$26,MATCH($C1399,Mapping!$A$5:$A$26,0))&amp;" | "&amp;INDEX(Mapping!$B$30:$B$41,MATCH($B1399,Mapping!$A$30:$A$41,0)))</f>
        <v/>
      </c>
      <c r="I1399" s="5">
        <f>INDEX(Variables!$C$5:$C$105,MATCH($A1399,Variables!$A$5:$A$105,0))</f>
        <v/>
      </c>
      <c r="J1399" s="5">
        <f>INDEX(Variables!$E$5:$E$105,MATCH($A1399,Variables!$A$5:$A$105,0))</f>
        <v/>
      </c>
      <c r="K1399" s="25">
        <f>LOWER(Settings!$C$4)&amp;".mit."&amp;$A1399&amp;IF($C1399="","","."&amp;$C1399&amp;"."&amp;$B1399)&amp;IF(INDEX(Variables!$D$5:$D$105,MATCH($A1399,Variables!$A$5:$A$105,0))="","","."&amp;INDEX(Variables!$D$5:$D$105,MATCH($A1399,Variables!$A$5:$A$105,0)))&amp;"."&amp;K$5</f>
        <v/>
      </c>
      <c r="L1399" s="46">
        <f>L1372*Settings!$C$13*(L1318+L1336+L1327*L$135+L1345*$D1399)</f>
        <v/>
      </c>
      <c r="M1399" s="47">
        <f>M1372*Settings!$C$13*(M1318+M1336+M1327*M$135+M1345*$D1399)</f>
        <v/>
      </c>
      <c r="N1399" s="47">
        <f>N1372*Settings!$C$13*(N1318+N1336+N1327*N$135+N1345*$D1399)</f>
        <v/>
      </c>
      <c r="O1399" s="47">
        <f>O1372*Settings!$C$13*(O1318+O1336+O1327*O$135+O1345*$D1399)</f>
        <v/>
      </c>
      <c r="P1399" s="47">
        <f>P1372*Settings!$C$13*(P1318+P1336+P1327*P$135+P1345*$D1399)</f>
        <v/>
      </c>
      <c r="Q1399" s="47">
        <f>Q1372*Settings!$C$13*(Q1318+Q1336+Q1327*Q$135+Q1345*$D1399)</f>
        <v/>
      </c>
      <c r="R1399" s="47">
        <f>R1372*Settings!$C$13*(R1318+R1336+R1327*R$135+R1345*$D1399)</f>
        <v/>
      </c>
      <c r="S1399" s="47">
        <f>S1372*Settings!$C$13*(S1318+S1336+S1327*S$135+S1345*$D1399)</f>
        <v/>
      </c>
      <c r="T1399" s="47">
        <f>T1372*Settings!$C$13*(T1318+T1336+T1327*T$135+T1345*$D1399)</f>
        <v/>
      </c>
      <c r="U1399" s="47">
        <f>U1372*Settings!$C$13*(U1318+U1336+U1327*U$135+U1345*$D1399)</f>
        <v/>
      </c>
      <c r="V1399" s="47">
        <f>V1372*Settings!$C$13*(V1318+V1336+V1327*V$135+V1345*$D1399)</f>
        <v/>
      </c>
      <c r="W1399" s="47">
        <f>W1372*Settings!$C$13*(W1318+W1336+W1327*W$135+W1345*$D1399)</f>
        <v/>
      </c>
      <c r="X1399" s="47">
        <f>X1372*Settings!$C$13*(X1318+X1336+X1327*X$135+X1345*$D1399)</f>
        <v/>
      </c>
      <c r="Y1399" s="47">
        <f>Y1372*Settings!$C$13*(Y1318+Y1336+Y1327*Y$135+Y1345*$D1399)</f>
        <v/>
      </c>
      <c r="Z1399" s="47">
        <f>Z1372*Settings!$C$13*(Z1318+Z1336+Z1327*Z$135+Z1345*$D1399)</f>
        <v/>
      </c>
      <c r="AA1399" s="47">
        <f>AA1372*Settings!$C$13*(AA1318+AA1336+AA1327*AA$135+AA1345*$D1399)</f>
        <v/>
      </c>
      <c r="AB1399" s="47">
        <f>AB1372*Settings!$C$13*(AB1318+AB1336+AB1327*AB$135+AB1345*$D1399)</f>
        <v/>
      </c>
      <c r="AC1399" s="47">
        <f>AC1372*Settings!$C$13*(AC1318+AC1336+AC1327*AC$135+AC1345*$D1399)</f>
        <v/>
      </c>
      <c r="AD1399" s="48">
        <f>REVENUE(AD1372,Settings!$C$13,NEWREVRATE(AD1318,AD1336,AD1327,AD$135,AD1345,$D1399))</f>
        <v/>
      </c>
      <c r="AE1399" s="25">
        <f>LOWER(Settings!$C$4)&amp;".mit."&amp;$A1399&amp;IF($C1399="","","."&amp;$C1399&amp;"."&amp;$B1399)&amp;IF(INDEX(Variables!$D$5:$D$105,MATCH($A1399,Variables!$A$5:$A$105,0))="","","."&amp;INDEX(Variables!$D$5:$D$105,MATCH($A1399,Variables!$A$5:$A$105,0)))&amp;"."&amp;AE$5</f>
        <v/>
      </c>
      <c r="AF1399" s="46">
        <f>AF1372*Settings!$C$13*(AF1318+AF1336+AF1327*AF$135+AF1345*$D1399)</f>
        <v/>
      </c>
      <c r="AG1399" s="47">
        <f>AG1372*Settings!$C$13*(AG1318+AG1336+AG1327*AG$135+AG1345*$D1399)</f>
        <v/>
      </c>
      <c r="AH1399" s="47">
        <f>AH1372*Settings!$C$13*(AH1318+AH1336+AH1327*AH$135+AH1345*$D1399)</f>
        <v/>
      </c>
      <c r="AI1399" s="47">
        <f>AI1372*Settings!$C$13*(AI1318+AI1336+AI1327*AI$135+AI1345*$D1399)</f>
        <v/>
      </c>
      <c r="AJ1399" s="47">
        <f>AJ1372*Settings!$C$13*(AJ1318+AJ1336+AJ1327*AJ$135+AJ1345*$D1399)</f>
        <v/>
      </c>
      <c r="AK1399" s="47">
        <f>AK1372*Settings!$C$13*(AK1318+AK1336+AK1327*AK$135+AK1345*$D1399)</f>
        <v/>
      </c>
      <c r="AL1399" s="47">
        <f>AL1372*Settings!$C$13*(AL1318+AL1336+AL1327*AL$135+AL1345*$D1399)</f>
        <v/>
      </c>
      <c r="AM1399" s="47">
        <f>AM1372*Settings!$C$13*(AM1318+AM1336+AM1327*AM$135+AM1345*$D1399)</f>
        <v/>
      </c>
      <c r="AN1399" s="47">
        <f>AN1372*Settings!$C$13*(AN1318+AN1336+AN1327*AN$135+AN1345*$D1399)</f>
        <v/>
      </c>
      <c r="AO1399" s="47">
        <f>AO1372*Settings!$C$13*(AO1318+AO1336+AO1327*AO$135+AO1345*$D1399)</f>
        <v/>
      </c>
      <c r="AP1399" s="47">
        <f>AP1372*Settings!$C$13*(AP1318+AP1336+AP1327*AP$135+AP1345*$D1399)</f>
        <v/>
      </c>
      <c r="AQ1399" s="47">
        <f>AQ1372*Settings!$C$13*(AQ1318+AQ1336+AQ1327*AQ$135+AQ1345*$D1399)</f>
        <v/>
      </c>
      <c r="AR1399" s="47">
        <f>AR1372*Settings!$C$13*(AR1318+AR1336+AR1327*AR$135+AR1345*$D1399)</f>
        <v/>
      </c>
      <c r="AS1399" s="47">
        <f>AS1372*Settings!$C$13*(AS1318+AS1336+AS1327*AS$135+AS1345*$D1399)</f>
        <v/>
      </c>
      <c r="AT1399" s="47">
        <f>AT1372*Settings!$C$13*(AT1318+AT1336+AT1327*AT$135+AT1345*$D1399)</f>
        <v/>
      </c>
      <c r="AU1399" s="47">
        <f>AU1372*Settings!$C$13*(AU1318+AU1336+AU1327*AU$135+AU1345*$D1399)</f>
        <v/>
      </c>
      <c r="AV1399" s="47">
        <f>AV1372*Settings!$C$13*(AV1318+AV1336+AV1327*AV$135+AV1345*$D1399)</f>
        <v/>
      </c>
      <c r="AW1399" s="47">
        <f>AW1372*Settings!$C$13*(AW1318+AW1336+AW1327*AW$135+AW1345*$D1399)</f>
        <v/>
      </c>
      <c r="AX1399" s="48">
        <f>REVENUE(AX1372,Settings!$C$13,NEWREVRATE(AX1318,AX1336,AX1327,AX$135,AX1345,$D1399))</f>
        <v/>
      </c>
    </row>
    <row r="1400" hidden="1" outlineLevel="2"/>
    <row r="1401" outlineLevel="1" collapsed="1">
      <c r="A1401" s="9" t="inlineStr">
        <is>
          <t>ener</t>
        </is>
      </c>
      <c r="B1401" s="9" t="inlineStr">
        <is>
          <t>all</t>
        </is>
      </c>
      <c r="C1401" s="9" t="inlineStr">
        <is>
          <t>omn</t>
        </is>
      </c>
      <c r="H1401" s="9">
        <f>INDEX(Variables!$B$5:$B$105,MATCH($A1401,Variables!$A$5:$A$105,0))&amp;IF($C1401="",""," | "&amp;INDEX(Mapping!$B$5:$B$26,MATCH($C1401,Mapping!$A$5:$A$26,0))&amp;" | "&amp;INDEX(Mapping!$B$30:$B$41,MATCH($B1401,Mapping!$A$30:$A$41,0)))</f>
        <v/>
      </c>
      <c r="I1401" s="9">
        <f>INDEX(Variables!$C$5:$C$105,MATCH($A1401,Variables!$A$5:$A$105,0))</f>
        <v/>
      </c>
      <c r="J1401" s="9">
        <f>INDEX(Variables!$E$5:$E$105,MATCH($A1401,Variables!$A$5:$A$105,0))</f>
        <v/>
      </c>
      <c r="K1401" s="30">
        <f>LOWER(Settings!$C$4)&amp;".mit."&amp;$A1401&amp;IF($C1401="","","."&amp;$C1401&amp;"."&amp;$B1401)&amp;IF(INDEX(Variables!$D$5:$D$105,MATCH($A1401,Variables!$A$5:$A$105,0))="","","."&amp;INDEX(Variables!$D$5:$D$105,MATCH($A1401,Variables!$A$5:$A$105,0)))&amp;"."&amp;K$5</f>
        <v/>
      </c>
      <c r="L1401" s="44">
        <f>SUM(L1456:L1463)</f>
        <v/>
      </c>
      <c r="M1401" s="45">
        <f>SUM(M1456:M1463)</f>
        <v/>
      </c>
      <c r="N1401" s="45">
        <f>SUM(N1456:N1463)</f>
        <v/>
      </c>
      <c r="O1401" s="45">
        <f>SUM(O1456:O1463)</f>
        <v/>
      </c>
      <c r="P1401" s="45">
        <f>SUM(P1456:P1463)</f>
        <v/>
      </c>
      <c r="Q1401" s="45">
        <f>SUM(Q1456:Q1463)</f>
        <v/>
      </c>
      <c r="R1401" s="45">
        <f>SUM(R1456:R1463)</f>
        <v/>
      </c>
      <c r="S1401" s="45">
        <f>SUM(S1456:S1463)</f>
        <v/>
      </c>
      <c r="T1401" s="45">
        <f>SUM(T1456:T1463)</f>
        <v/>
      </c>
      <c r="U1401" s="45">
        <f>SUM(U1456:U1463)</f>
        <v/>
      </c>
      <c r="V1401" s="45">
        <f>SUM(V1456:V1463)</f>
        <v/>
      </c>
      <c r="W1401" s="45">
        <f>SUM(W1456:W1463)</f>
        <v/>
      </c>
      <c r="X1401" s="45">
        <f>SUM(X1456:X1463)</f>
        <v/>
      </c>
      <c r="Y1401" s="45">
        <f>SUM(Y1456:Y1463)</f>
        <v/>
      </c>
      <c r="Z1401" s="45">
        <f>SUM(Z1456:Z1463)</f>
        <v/>
      </c>
      <c r="AA1401" s="45">
        <f>SUM(AA1456:AA1463)</f>
        <v/>
      </c>
      <c r="AB1401" s="45">
        <f>SUM(AB1456:AB1463)</f>
        <v/>
      </c>
      <c r="AC1401" s="45">
        <f>SUM(AC1456:AC1463)</f>
        <v/>
      </c>
      <c r="AD1401" s="45">
        <f>SUM(AD1456:AD1463)</f>
        <v/>
      </c>
      <c r="AE1401" s="30">
        <f>LOWER(Settings!$C$4)&amp;".mit."&amp;$A1401&amp;IF($C1401="","","."&amp;$C1401&amp;"."&amp;$B1401)&amp;IF(INDEX(Variables!$D$5:$D$105,MATCH($A1401,Variables!$A$5:$A$105,0))="","","."&amp;INDEX(Variables!$D$5:$D$105,MATCH($A1401,Variables!$A$5:$A$105,0)))&amp;"."&amp;AE$5</f>
        <v/>
      </c>
      <c r="AF1401" s="44">
        <f>SUM(AF1456:AF1463)</f>
        <v/>
      </c>
      <c r="AG1401" s="45">
        <f>SUM(AG1456:AG1463)</f>
        <v/>
      </c>
      <c r="AH1401" s="45">
        <f>SUM(AH1456:AH1463)</f>
        <v/>
      </c>
      <c r="AI1401" s="45">
        <f>SUM(AI1456:AI1463)</f>
        <v/>
      </c>
      <c r="AJ1401" s="45">
        <f>SUM(AJ1456:AJ1463)</f>
        <v/>
      </c>
      <c r="AK1401" s="45">
        <f>SUM(AK1456:AK1463)</f>
        <v/>
      </c>
      <c r="AL1401" s="45">
        <f>SUM(AL1456:AL1463)</f>
        <v/>
      </c>
      <c r="AM1401" s="45">
        <f>SUM(AM1456:AM1463)</f>
        <v/>
      </c>
      <c r="AN1401" s="45">
        <f>SUM(AN1456:AN1463)</f>
        <v/>
      </c>
      <c r="AO1401" s="45">
        <f>SUM(AO1456:AO1463)</f>
        <v/>
      </c>
      <c r="AP1401" s="45">
        <f>SUM(AP1456:AP1463)</f>
        <v/>
      </c>
      <c r="AQ1401" s="45">
        <f>SUM(AQ1456:AQ1463)</f>
        <v/>
      </c>
      <c r="AR1401" s="45">
        <f>SUM(AR1456:AR1463)</f>
        <v/>
      </c>
      <c r="AS1401" s="45">
        <f>SUM(AS1456:AS1463)</f>
        <v/>
      </c>
      <c r="AT1401" s="45">
        <f>SUM(AT1456:AT1463)</f>
        <v/>
      </c>
      <c r="AU1401" s="45">
        <f>SUM(AU1456:AU1463)</f>
        <v/>
      </c>
      <c r="AV1401" s="45">
        <f>SUM(AV1456:AV1463)</f>
        <v/>
      </c>
      <c r="AW1401" s="45">
        <f>SUM(AW1456:AW1463)</f>
        <v/>
      </c>
      <c r="AX1401" s="45">
        <f>SUM(AX1456:AX1463)</f>
        <v/>
      </c>
    </row>
    <row r="1402" hidden="1" outlineLevel="2">
      <c r="A1402" s="5" t="inlineStr">
        <is>
          <t>ctxnew</t>
        </is>
      </c>
      <c r="B1402" s="5" t="inlineStr">
        <is>
          <t>coa</t>
        </is>
      </c>
      <c r="C1402" s="5" t="inlineStr">
        <is>
          <t>omn</t>
        </is>
      </c>
      <c r="D1402" s="40">
        <f>INDEX(Inputs!$T$5:$T$132,MATCH($B1402&amp;"|"&amp;$C1402,Inputs!$A$5:$A$132,0))</f>
        <v/>
      </c>
      <c r="E1402" s="40">
        <f>INDEX(Inputs!$J$5:$J$132,MATCH($B1402&amp;"|"&amp;$C1402,Inputs!$A$5:$A$132,0))</f>
        <v/>
      </c>
      <c r="F1402" s="40">
        <f>INDEX(Inputs!$K$5:$K$132,MATCH($B1402&amp;"|"&amp;$C1402,Inputs!$A$5:$A$132,0))</f>
        <v/>
      </c>
      <c r="G1402" s="39" t="n"/>
      <c r="H1402" s="5">
        <f>INDEX(Variables!$B$5:$B$105,MATCH($A1402,Variables!$A$5:$A$105,0))&amp;IF($C1402="",""," | "&amp;INDEX(Mapping!$B$5:$B$26,MATCH($C1402,Mapping!$A$5:$A$26,0))&amp;" | "&amp;INDEX(Mapping!$B$30:$B$41,MATCH($B1402,Mapping!$A$30:$A$41,0)))</f>
        <v/>
      </c>
      <c r="I1402" s="5">
        <f>INDEX(Variables!$C$5:$C$105,MATCH($A1402,Variables!$A$5:$A$105,0))</f>
        <v/>
      </c>
      <c r="J1402" s="5">
        <f>INDEX(Variables!$E$5:$E$105,MATCH($A1402,Variables!$A$5:$A$105,0))</f>
        <v/>
      </c>
      <c r="K1402" s="25">
        <f>LOWER(Settings!$C$4)&amp;".mit."&amp;$A1402&amp;IF($C1402="","","."&amp;$C1402&amp;"."&amp;$B1402)&amp;IF(INDEX(Variables!$D$5:$D$105,MATCH($A1402,Variables!$A$5:$A$105,0))="","","."&amp;INDEX(Variables!$D$5:$D$105,MATCH($A1402,Variables!$A$5:$A$105,0)))&amp;"."&amp;K$5</f>
        <v/>
      </c>
      <c r="L1402" s="41">
        <f>L$12*$D1402*INDEX(L$21:L$28,$E1402)*INDEX(L$30:L$46,$F1402)*(1-INDEX(L$117:L$133,$F1402))</f>
        <v/>
      </c>
      <c r="M1402" s="40">
        <f>M$12*$D1402*INDEX(M$21:M$28,$E1402)*INDEX(M$30:M$46,$F1402)*(1-INDEX(M$117:M$133,$F1402))</f>
        <v/>
      </c>
      <c r="N1402" s="40">
        <f>N$12*$D1402*INDEX(N$21:N$28,$E1402)*INDEX(N$30:N$46,$F1402)*(1-INDEX(N$117:N$133,$F1402))</f>
        <v/>
      </c>
      <c r="O1402" s="40">
        <f>O$12*$D1402*INDEX(O$21:O$28,$E1402)*INDEX(O$30:O$46,$F1402)*(1-INDEX(O$117:O$133,$F1402))</f>
        <v/>
      </c>
      <c r="P1402" s="40">
        <f>P$12*$D1402*INDEX(P$21:P$28,$E1402)*INDEX(P$30:P$46,$F1402)*(1-INDEX(P$117:P$133,$F1402))</f>
        <v/>
      </c>
      <c r="Q1402" s="40">
        <f>Q$12*$D1402*INDEX(Q$21:Q$28,$E1402)*INDEX(Q$30:Q$46,$F1402)*(1-INDEX(Q$117:Q$133,$F1402))</f>
        <v/>
      </c>
      <c r="R1402" s="40">
        <f>R$12*$D1402*INDEX(R$21:R$28,$E1402)*INDEX(R$30:R$46,$F1402)*(1-INDEX(R$117:R$133,$F1402))</f>
        <v/>
      </c>
      <c r="S1402" s="40">
        <f>S$12*$D1402*INDEX(S$21:S$28,$E1402)*INDEX(S$30:S$46,$F1402)*(1-INDEX(S$117:S$133,$F1402))</f>
        <v/>
      </c>
      <c r="T1402" s="40">
        <f>T$12*$D1402*INDEX(T$21:T$28,$E1402)*INDEX(T$30:T$46,$F1402)*(1-INDEX(T$117:T$133,$F1402))</f>
        <v/>
      </c>
      <c r="U1402" s="40">
        <f>U$12*$D1402*INDEX(U$21:U$28,$E1402)*INDEX(U$30:U$46,$F1402)*(1-INDEX(U$117:U$133,$F1402))</f>
        <v/>
      </c>
      <c r="V1402" s="40">
        <f>V$12*$D1402*INDEX(V$21:V$28,$E1402)*INDEX(V$30:V$46,$F1402)*(1-INDEX(V$117:V$133,$F1402))</f>
        <v/>
      </c>
      <c r="W1402" s="40">
        <f>W$12*$D1402*INDEX(W$21:W$28,$E1402)*INDEX(W$30:W$46,$F1402)*(1-INDEX(W$117:W$133,$F1402))</f>
        <v/>
      </c>
      <c r="X1402" s="40">
        <f>X$12*$D1402*INDEX(X$21:X$28,$E1402)*INDEX(X$30:X$46,$F1402)*(1-INDEX(X$117:X$133,$F1402))</f>
        <v/>
      </c>
      <c r="Y1402" s="40">
        <f>Y$12*$D1402*INDEX(Y$21:Y$28,$E1402)*INDEX(Y$30:Y$46,$F1402)*(1-INDEX(Y$117:Y$133,$F1402))</f>
        <v/>
      </c>
      <c r="Z1402" s="40">
        <f>Z$12*$D1402*INDEX(Z$21:Z$28,$E1402)*INDEX(Z$30:Z$46,$F1402)*(1-INDEX(Z$117:Z$133,$F1402))</f>
        <v/>
      </c>
      <c r="AA1402" s="40">
        <f>AA$12*$D1402*INDEX(AA$21:AA$28,$E1402)*INDEX(AA$30:AA$46,$F1402)*(1-INDEX(AA$117:AA$133,$F1402))</f>
        <v/>
      </c>
      <c r="AB1402" s="40">
        <f>AB$12*$D1402*INDEX(AB$21:AB$28,$E1402)*INDEX(AB$30:AB$46,$F1402)*(1-INDEX(AB$117:AB$133,$F1402))</f>
        <v/>
      </c>
      <c r="AC1402" s="40">
        <f>AC$12*$D1402*INDEX(AC$21:AC$28,$E1402)*INDEX(AC$30:AC$46,$F1402)*(1-INDEX(AC$117:AC$133,$F1402))</f>
        <v/>
      </c>
      <c r="AD1402" s="42">
        <f>CARBONTAX(AD$12,$D1402,INDEX(AD$21:AD$28,$E1402),INDEX(AD$30:AD$46,$F1402),INDEX(AD$117:AD$133,$F1402))</f>
        <v/>
      </c>
      <c r="AE1402" s="25">
        <f>LOWER(Settings!$C$4)&amp;".mit."&amp;$A1402&amp;IF($C1402="","","."&amp;$C1402&amp;"."&amp;$B1402)&amp;IF(INDEX(Variables!$D$5:$D$105,MATCH($A1402,Variables!$A$5:$A$105,0))="","","."&amp;INDEX(Variables!$D$5:$D$105,MATCH($A1402,Variables!$A$5:$A$105,0)))&amp;"."&amp;AE$5</f>
        <v/>
      </c>
      <c r="AF1402" s="41">
        <f>AF$12*$D1402*INDEX(AF$21:AF$28,$E1402)*INDEX(AF$30:AF$46,$F1402)*(1-INDEX(AF$117:AF$133,$F1402))</f>
        <v/>
      </c>
      <c r="AG1402" s="40">
        <f>AG$12*$D1402*INDEX(AG$21:AG$28,$E1402)*INDEX(AG$30:AG$46,$F1402)*(1-INDEX(AG$117:AG$133,$F1402))</f>
        <v/>
      </c>
      <c r="AH1402" s="40">
        <f>AH$12*$D1402*INDEX(AH$21:AH$28,$E1402)*INDEX(AH$30:AH$46,$F1402)*(1-INDEX(AH$117:AH$133,$F1402))</f>
        <v/>
      </c>
      <c r="AI1402" s="40">
        <f>AI$12*$D1402*INDEX(AI$21:AI$28,$E1402)*INDEX(AI$30:AI$46,$F1402)*(1-INDEX(AI$117:AI$133,$F1402))</f>
        <v/>
      </c>
      <c r="AJ1402" s="40">
        <f>AJ$12*$D1402*INDEX(AJ$21:AJ$28,$E1402)*INDEX(AJ$30:AJ$46,$F1402)*(1-INDEX(AJ$117:AJ$133,$F1402))</f>
        <v/>
      </c>
      <c r="AK1402" s="40">
        <f>AK$12*$D1402*INDEX(AK$21:AK$28,$E1402)*INDEX(AK$30:AK$46,$F1402)*(1-INDEX(AK$117:AK$133,$F1402))</f>
        <v/>
      </c>
      <c r="AL1402" s="40">
        <f>AL$12*$D1402*INDEX(AL$21:AL$28,$E1402)*INDEX(AL$30:AL$46,$F1402)*(1-INDEX(AL$117:AL$133,$F1402))</f>
        <v/>
      </c>
      <c r="AM1402" s="40">
        <f>AM$12*$D1402*INDEX(AM$21:AM$28,$E1402)*INDEX(AM$30:AM$46,$F1402)*(1-INDEX(AM$117:AM$133,$F1402))</f>
        <v/>
      </c>
      <c r="AN1402" s="40">
        <f>AN$12*$D1402*INDEX(AN$21:AN$28,$E1402)*INDEX(AN$30:AN$46,$F1402)*(1-INDEX(AN$117:AN$133,$F1402))</f>
        <v/>
      </c>
      <c r="AO1402" s="40">
        <f>AO$12*$D1402*INDEX(AO$21:AO$28,$E1402)*INDEX(AO$30:AO$46,$F1402)*(1-INDEX(AO$117:AO$133,$F1402))</f>
        <v/>
      </c>
      <c r="AP1402" s="40">
        <f>AP$12*$D1402*INDEX(AP$21:AP$28,$E1402)*INDEX(AP$30:AP$46,$F1402)*(1-INDEX(AP$117:AP$133,$F1402))</f>
        <v/>
      </c>
      <c r="AQ1402" s="40">
        <f>AQ$12*$D1402*INDEX(AQ$21:AQ$28,$E1402)*INDEX(AQ$30:AQ$46,$F1402)*(1-INDEX(AQ$117:AQ$133,$F1402))</f>
        <v/>
      </c>
      <c r="AR1402" s="40">
        <f>AR$12*$D1402*INDEX(AR$21:AR$28,$E1402)*INDEX(AR$30:AR$46,$F1402)*(1-INDEX(AR$117:AR$133,$F1402))</f>
        <v/>
      </c>
      <c r="AS1402" s="40">
        <f>AS$12*$D1402*INDEX(AS$21:AS$28,$E1402)*INDEX(AS$30:AS$46,$F1402)*(1-INDEX(AS$117:AS$133,$F1402))</f>
        <v/>
      </c>
      <c r="AT1402" s="40">
        <f>AT$12*$D1402*INDEX(AT$21:AT$28,$E1402)*INDEX(AT$30:AT$46,$F1402)*(1-INDEX(AT$117:AT$133,$F1402))</f>
        <v/>
      </c>
      <c r="AU1402" s="40">
        <f>AU$12*$D1402*INDEX(AU$21:AU$28,$E1402)*INDEX(AU$30:AU$46,$F1402)*(1-INDEX(AU$117:AU$133,$F1402))</f>
        <v/>
      </c>
      <c r="AV1402" s="40">
        <f>AV$12*$D1402*INDEX(AV$21:AV$28,$E1402)*INDEX(AV$30:AV$46,$F1402)*(1-INDEX(AV$117:AV$133,$F1402))</f>
        <v/>
      </c>
      <c r="AW1402" s="40">
        <f>AW$12*$D1402*INDEX(AW$21:AW$28,$E1402)*INDEX(AW$30:AW$46,$F1402)*(1-INDEX(AW$117:AW$133,$F1402))</f>
        <v/>
      </c>
      <c r="AX1402" s="42">
        <f>CARBONTAX(AX$12,$D1402,INDEX(AX$21:AX$28,$E1402),INDEX(AX$30:AX$46,$F1402),INDEX(AX$117:AX$133,$F1402))</f>
        <v/>
      </c>
    </row>
    <row r="1403" hidden="1" outlineLevel="2">
      <c r="A1403" s="5" t="inlineStr">
        <is>
          <t>ctxnew</t>
        </is>
      </c>
      <c r="B1403" s="5" t="inlineStr">
        <is>
          <t>nga</t>
        </is>
      </c>
      <c r="C1403" s="5" t="inlineStr">
        <is>
          <t>omn</t>
        </is>
      </c>
      <c r="D1403" s="40">
        <f>INDEX(Inputs!$T$5:$T$132,MATCH($B1403&amp;"|"&amp;$C1403,Inputs!$A$5:$A$132,0))</f>
        <v/>
      </c>
      <c r="E1403" s="40">
        <f>INDEX(Inputs!$J$5:$J$132,MATCH($B1403&amp;"|"&amp;$C1403,Inputs!$A$5:$A$132,0))</f>
        <v/>
      </c>
      <c r="F1403" s="40">
        <f>INDEX(Inputs!$K$5:$K$132,MATCH($B1403&amp;"|"&amp;$C1403,Inputs!$A$5:$A$132,0))</f>
        <v/>
      </c>
      <c r="G1403" s="39" t="n"/>
      <c r="H1403" s="5">
        <f>INDEX(Variables!$B$5:$B$105,MATCH($A1403,Variables!$A$5:$A$105,0))&amp;IF($C1403="",""," | "&amp;INDEX(Mapping!$B$5:$B$26,MATCH($C1403,Mapping!$A$5:$A$26,0))&amp;" | "&amp;INDEX(Mapping!$B$30:$B$41,MATCH($B1403,Mapping!$A$30:$A$41,0)))</f>
        <v/>
      </c>
      <c r="I1403" s="5">
        <f>INDEX(Variables!$C$5:$C$105,MATCH($A1403,Variables!$A$5:$A$105,0))</f>
        <v/>
      </c>
      <c r="J1403" s="5">
        <f>INDEX(Variables!$E$5:$E$105,MATCH($A1403,Variables!$A$5:$A$105,0))</f>
        <v/>
      </c>
      <c r="K1403" s="25">
        <f>LOWER(Settings!$C$4)&amp;".mit."&amp;$A1403&amp;IF($C1403="","","."&amp;$C1403&amp;"."&amp;$B1403)&amp;IF(INDEX(Variables!$D$5:$D$105,MATCH($A1403,Variables!$A$5:$A$105,0))="","","."&amp;INDEX(Variables!$D$5:$D$105,MATCH($A1403,Variables!$A$5:$A$105,0)))&amp;"."&amp;K$5</f>
        <v/>
      </c>
      <c r="L1403" s="41">
        <f>L$12*$D1403*INDEX(L$21:L$28,$E1403)*INDEX(L$30:L$46,$F1403)*(1-INDEX(L$117:L$133,$F1403))</f>
        <v/>
      </c>
      <c r="M1403" s="40">
        <f>M$12*$D1403*INDEX(M$21:M$28,$E1403)*INDEX(M$30:M$46,$F1403)*(1-INDEX(M$117:M$133,$F1403))</f>
        <v/>
      </c>
      <c r="N1403" s="40">
        <f>N$12*$D1403*INDEX(N$21:N$28,$E1403)*INDEX(N$30:N$46,$F1403)*(1-INDEX(N$117:N$133,$F1403))</f>
        <v/>
      </c>
      <c r="O1403" s="40">
        <f>O$12*$D1403*INDEX(O$21:O$28,$E1403)*INDEX(O$30:O$46,$F1403)*(1-INDEX(O$117:O$133,$F1403))</f>
        <v/>
      </c>
      <c r="P1403" s="40">
        <f>P$12*$D1403*INDEX(P$21:P$28,$E1403)*INDEX(P$30:P$46,$F1403)*(1-INDEX(P$117:P$133,$F1403))</f>
        <v/>
      </c>
      <c r="Q1403" s="40">
        <f>Q$12*$D1403*INDEX(Q$21:Q$28,$E1403)*INDEX(Q$30:Q$46,$F1403)*(1-INDEX(Q$117:Q$133,$F1403))</f>
        <v/>
      </c>
      <c r="R1403" s="40">
        <f>R$12*$D1403*INDEX(R$21:R$28,$E1403)*INDEX(R$30:R$46,$F1403)*(1-INDEX(R$117:R$133,$F1403))</f>
        <v/>
      </c>
      <c r="S1403" s="40">
        <f>S$12*$D1403*INDEX(S$21:S$28,$E1403)*INDEX(S$30:S$46,$F1403)*(1-INDEX(S$117:S$133,$F1403))</f>
        <v/>
      </c>
      <c r="T1403" s="40">
        <f>T$12*$D1403*INDEX(T$21:T$28,$E1403)*INDEX(T$30:T$46,$F1403)*(1-INDEX(T$117:T$133,$F1403))</f>
        <v/>
      </c>
      <c r="U1403" s="40">
        <f>U$12*$D1403*INDEX(U$21:U$28,$E1403)*INDEX(U$30:U$46,$F1403)*(1-INDEX(U$117:U$133,$F1403))</f>
        <v/>
      </c>
      <c r="V1403" s="40">
        <f>V$12*$D1403*INDEX(V$21:V$28,$E1403)*INDEX(V$30:V$46,$F1403)*(1-INDEX(V$117:V$133,$F1403))</f>
        <v/>
      </c>
      <c r="W1403" s="40">
        <f>W$12*$D1403*INDEX(W$21:W$28,$E1403)*INDEX(W$30:W$46,$F1403)*(1-INDEX(W$117:W$133,$F1403))</f>
        <v/>
      </c>
      <c r="X1403" s="40">
        <f>X$12*$D1403*INDEX(X$21:X$28,$E1403)*INDEX(X$30:X$46,$F1403)*(1-INDEX(X$117:X$133,$F1403))</f>
        <v/>
      </c>
      <c r="Y1403" s="40">
        <f>Y$12*$D1403*INDEX(Y$21:Y$28,$E1403)*INDEX(Y$30:Y$46,$F1403)*(1-INDEX(Y$117:Y$133,$F1403))</f>
        <v/>
      </c>
      <c r="Z1403" s="40">
        <f>Z$12*$D1403*INDEX(Z$21:Z$28,$E1403)*INDEX(Z$30:Z$46,$F1403)*(1-INDEX(Z$117:Z$133,$F1403))</f>
        <v/>
      </c>
      <c r="AA1403" s="40">
        <f>AA$12*$D1403*INDEX(AA$21:AA$28,$E1403)*INDEX(AA$30:AA$46,$F1403)*(1-INDEX(AA$117:AA$133,$F1403))</f>
        <v/>
      </c>
      <c r="AB1403" s="40">
        <f>AB$12*$D1403*INDEX(AB$21:AB$28,$E1403)*INDEX(AB$30:AB$46,$F1403)*(1-INDEX(AB$117:AB$133,$F1403))</f>
        <v/>
      </c>
      <c r="AC1403" s="40">
        <f>AC$12*$D1403*INDEX(AC$21:AC$28,$E1403)*INDEX(AC$30:AC$46,$F1403)*(1-INDEX(AC$117:AC$133,$F1403))</f>
        <v/>
      </c>
      <c r="AD1403" s="42">
        <f>CARBONTAX(AD$12,$D1403,INDEX(AD$21:AD$28,$E1403),INDEX(AD$30:AD$46,$F1403),INDEX(AD$117:AD$133,$F1403))</f>
        <v/>
      </c>
      <c r="AE1403" s="25">
        <f>LOWER(Settings!$C$4)&amp;".mit."&amp;$A1403&amp;IF($C1403="","","."&amp;$C1403&amp;"."&amp;$B1403)&amp;IF(INDEX(Variables!$D$5:$D$105,MATCH($A1403,Variables!$A$5:$A$105,0))="","","."&amp;INDEX(Variables!$D$5:$D$105,MATCH($A1403,Variables!$A$5:$A$105,0)))&amp;"."&amp;AE$5</f>
        <v/>
      </c>
      <c r="AF1403" s="41">
        <f>AF$12*$D1403*INDEX(AF$21:AF$28,$E1403)*INDEX(AF$30:AF$46,$F1403)*(1-INDEX(AF$117:AF$133,$F1403))</f>
        <v/>
      </c>
      <c r="AG1403" s="40">
        <f>AG$12*$D1403*INDEX(AG$21:AG$28,$E1403)*INDEX(AG$30:AG$46,$F1403)*(1-INDEX(AG$117:AG$133,$F1403))</f>
        <v/>
      </c>
      <c r="AH1403" s="40">
        <f>AH$12*$D1403*INDEX(AH$21:AH$28,$E1403)*INDEX(AH$30:AH$46,$F1403)*(1-INDEX(AH$117:AH$133,$F1403))</f>
        <v/>
      </c>
      <c r="AI1403" s="40">
        <f>AI$12*$D1403*INDEX(AI$21:AI$28,$E1403)*INDEX(AI$30:AI$46,$F1403)*(1-INDEX(AI$117:AI$133,$F1403))</f>
        <v/>
      </c>
      <c r="AJ1403" s="40">
        <f>AJ$12*$D1403*INDEX(AJ$21:AJ$28,$E1403)*INDEX(AJ$30:AJ$46,$F1403)*(1-INDEX(AJ$117:AJ$133,$F1403))</f>
        <v/>
      </c>
      <c r="AK1403" s="40">
        <f>AK$12*$D1403*INDEX(AK$21:AK$28,$E1403)*INDEX(AK$30:AK$46,$F1403)*(1-INDEX(AK$117:AK$133,$F1403))</f>
        <v/>
      </c>
      <c r="AL1403" s="40">
        <f>AL$12*$D1403*INDEX(AL$21:AL$28,$E1403)*INDEX(AL$30:AL$46,$F1403)*(1-INDEX(AL$117:AL$133,$F1403))</f>
        <v/>
      </c>
      <c r="AM1403" s="40">
        <f>AM$12*$D1403*INDEX(AM$21:AM$28,$E1403)*INDEX(AM$30:AM$46,$F1403)*(1-INDEX(AM$117:AM$133,$F1403))</f>
        <v/>
      </c>
      <c r="AN1403" s="40">
        <f>AN$12*$D1403*INDEX(AN$21:AN$28,$E1403)*INDEX(AN$30:AN$46,$F1403)*(1-INDEX(AN$117:AN$133,$F1403))</f>
        <v/>
      </c>
      <c r="AO1403" s="40">
        <f>AO$12*$D1403*INDEX(AO$21:AO$28,$E1403)*INDEX(AO$30:AO$46,$F1403)*(1-INDEX(AO$117:AO$133,$F1403))</f>
        <v/>
      </c>
      <c r="AP1403" s="40">
        <f>AP$12*$D1403*INDEX(AP$21:AP$28,$E1403)*INDEX(AP$30:AP$46,$F1403)*(1-INDEX(AP$117:AP$133,$F1403))</f>
        <v/>
      </c>
      <c r="AQ1403" s="40">
        <f>AQ$12*$D1403*INDEX(AQ$21:AQ$28,$E1403)*INDEX(AQ$30:AQ$46,$F1403)*(1-INDEX(AQ$117:AQ$133,$F1403))</f>
        <v/>
      </c>
      <c r="AR1403" s="40">
        <f>AR$12*$D1403*INDEX(AR$21:AR$28,$E1403)*INDEX(AR$30:AR$46,$F1403)*(1-INDEX(AR$117:AR$133,$F1403))</f>
        <v/>
      </c>
      <c r="AS1403" s="40">
        <f>AS$12*$D1403*INDEX(AS$21:AS$28,$E1403)*INDEX(AS$30:AS$46,$F1403)*(1-INDEX(AS$117:AS$133,$F1403))</f>
        <v/>
      </c>
      <c r="AT1403" s="40">
        <f>AT$12*$D1403*INDEX(AT$21:AT$28,$E1403)*INDEX(AT$30:AT$46,$F1403)*(1-INDEX(AT$117:AT$133,$F1403))</f>
        <v/>
      </c>
      <c r="AU1403" s="40">
        <f>AU$12*$D1403*INDEX(AU$21:AU$28,$E1403)*INDEX(AU$30:AU$46,$F1403)*(1-INDEX(AU$117:AU$133,$F1403))</f>
        <v/>
      </c>
      <c r="AV1403" s="40">
        <f>AV$12*$D1403*INDEX(AV$21:AV$28,$E1403)*INDEX(AV$30:AV$46,$F1403)*(1-INDEX(AV$117:AV$133,$F1403))</f>
        <v/>
      </c>
      <c r="AW1403" s="40">
        <f>AW$12*$D1403*INDEX(AW$21:AW$28,$E1403)*INDEX(AW$30:AW$46,$F1403)*(1-INDEX(AW$117:AW$133,$F1403))</f>
        <v/>
      </c>
      <c r="AX1403" s="42">
        <f>CARBONTAX(AX$12,$D1403,INDEX(AX$21:AX$28,$E1403),INDEX(AX$30:AX$46,$F1403),INDEX(AX$117:AX$133,$F1403))</f>
        <v/>
      </c>
    </row>
    <row r="1404" hidden="1" outlineLevel="2">
      <c r="A1404" s="5" t="inlineStr">
        <is>
          <t>ctxnew</t>
        </is>
      </c>
      <c r="B1404" s="5" t="inlineStr">
        <is>
          <t>gso</t>
        </is>
      </c>
      <c r="C1404" s="5" t="inlineStr">
        <is>
          <t>omn</t>
        </is>
      </c>
      <c r="D1404" s="40">
        <f>INDEX(Inputs!$T$5:$T$132,MATCH($B1404&amp;"|"&amp;$C1404,Inputs!$A$5:$A$132,0))</f>
        <v/>
      </c>
      <c r="E1404" s="40">
        <f>INDEX(Inputs!$J$5:$J$132,MATCH($B1404&amp;"|"&amp;$C1404,Inputs!$A$5:$A$132,0))</f>
        <v/>
      </c>
      <c r="F1404" s="40">
        <f>INDEX(Inputs!$K$5:$K$132,MATCH($B1404&amp;"|"&amp;$C1404,Inputs!$A$5:$A$132,0))</f>
        <v/>
      </c>
      <c r="G1404" s="39" t="n"/>
      <c r="H1404" s="5">
        <f>INDEX(Variables!$B$5:$B$105,MATCH($A1404,Variables!$A$5:$A$105,0))&amp;IF($C1404="",""," | "&amp;INDEX(Mapping!$B$5:$B$26,MATCH($C1404,Mapping!$A$5:$A$26,0))&amp;" | "&amp;INDEX(Mapping!$B$30:$B$41,MATCH($B1404,Mapping!$A$30:$A$41,0)))</f>
        <v/>
      </c>
      <c r="I1404" s="5">
        <f>INDEX(Variables!$C$5:$C$105,MATCH($A1404,Variables!$A$5:$A$105,0))</f>
        <v/>
      </c>
      <c r="J1404" s="5">
        <f>INDEX(Variables!$E$5:$E$105,MATCH($A1404,Variables!$A$5:$A$105,0))</f>
        <v/>
      </c>
      <c r="K1404" s="25">
        <f>LOWER(Settings!$C$4)&amp;".mit."&amp;$A1404&amp;IF($C1404="","","."&amp;$C1404&amp;"."&amp;$B1404)&amp;IF(INDEX(Variables!$D$5:$D$105,MATCH($A1404,Variables!$A$5:$A$105,0))="","","."&amp;INDEX(Variables!$D$5:$D$105,MATCH($A1404,Variables!$A$5:$A$105,0)))&amp;"."&amp;K$5</f>
        <v/>
      </c>
      <c r="L1404" s="41">
        <f>L$12*$D1404*INDEX(L$21:L$28,$E1404)*INDEX(L$30:L$46,$F1404)*(1-INDEX(L$117:L$133,$F1404))</f>
        <v/>
      </c>
      <c r="M1404" s="40">
        <f>M$12*$D1404*INDEX(M$21:M$28,$E1404)*INDEX(M$30:M$46,$F1404)*(1-INDEX(M$117:M$133,$F1404))</f>
        <v/>
      </c>
      <c r="N1404" s="40">
        <f>N$12*$D1404*INDEX(N$21:N$28,$E1404)*INDEX(N$30:N$46,$F1404)*(1-INDEX(N$117:N$133,$F1404))</f>
        <v/>
      </c>
      <c r="O1404" s="40">
        <f>O$12*$D1404*INDEX(O$21:O$28,$E1404)*INDEX(O$30:O$46,$F1404)*(1-INDEX(O$117:O$133,$F1404))</f>
        <v/>
      </c>
      <c r="P1404" s="40">
        <f>P$12*$D1404*INDEX(P$21:P$28,$E1404)*INDEX(P$30:P$46,$F1404)*(1-INDEX(P$117:P$133,$F1404))</f>
        <v/>
      </c>
      <c r="Q1404" s="40">
        <f>Q$12*$D1404*INDEX(Q$21:Q$28,$E1404)*INDEX(Q$30:Q$46,$F1404)*(1-INDEX(Q$117:Q$133,$F1404))</f>
        <v/>
      </c>
      <c r="R1404" s="40">
        <f>R$12*$D1404*INDEX(R$21:R$28,$E1404)*INDEX(R$30:R$46,$F1404)*(1-INDEX(R$117:R$133,$F1404))</f>
        <v/>
      </c>
      <c r="S1404" s="40">
        <f>S$12*$D1404*INDEX(S$21:S$28,$E1404)*INDEX(S$30:S$46,$F1404)*(1-INDEX(S$117:S$133,$F1404))</f>
        <v/>
      </c>
      <c r="T1404" s="40">
        <f>T$12*$D1404*INDEX(T$21:T$28,$E1404)*INDEX(T$30:T$46,$F1404)*(1-INDEX(T$117:T$133,$F1404))</f>
        <v/>
      </c>
      <c r="U1404" s="40">
        <f>U$12*$D1404*INDEX(U$21:U$28,$E1404)*INDEX(U$30:U$46,$F1404)*(1-INDEX(U$117:U$133,$F1404))</f>
        <v/>
      </c>
      <c r="V1404" s="40">
        <f>V$12*$D1404*INDEX(V$21:V$28,$E1404)*INDEX(V$30:V$46,$F1404)*(1-INDEX(V$117:V$133,$F1404))</f>
        <v/>
      </c>
      <c r="W1404" s="40">
        <f>W$12*$D1404*INDEX(W$21:W$28,$E1404)*INDEX(W$30:W$46,$F1404)*(1-INDEX(W$117:W$133,$F1404))</f>
        <v/>
      </c>
      <c r="X1404" s="40">
        <f>X$12*$D1404*INDEX(X$21:X$28,$E1404)*INDEX(X$30:X$46,$F1404)*(1-INDEX(X$117:X$133,$F1404))</f>
        <v/>
      </c>
      <c r="Y1404" s="40">
        <f>Y$12*$D1404*INDEX(Y$21:Y$28,$E1404)*INDEX(Y$30:Y$46,$F1404)*(1-INDEX(Y$117:Y$133,$F1404))</f>
        <v/>
      </c>
      <c r="Z1404" s="40">
        <f>Z$12*$D1404*INDEX(Z$21:Z$28,$E1404)*INDEX(Z$30:Z$46,$F1404)*(1-INDEX(Z$117:Z$133,$F1404))</f>
        <v/>
      </c>
      <c r="AA1404" s="40">
        <f>AA$12*$D1404*INDEX(AA$21:AA$28,$E1404)*INDEX(AA$30:AA$46,$F1404)*(1-INDEX(AA$117:AA$133,$F1404))</f>
        <v/>
      </c>
      <c r="AB1404" s="40">
        <f>AB$12*$D1404*INDEX(AB$21:AB$28,$E1404)*INDEX(AB$30:AB$46,$F1404)*(1-INDEX(AB$117:AB$133,$F1404))</f>
        <v/>
      </c>
      <c r="AC1404" s="40">
        <f>AC$12*$D1404*INDEX(AC$21:AC$28,$E1404)*INDEX(AC$30:AC$46,$F1404)*(1-INDEX(AC$117:AC$133,$F1404))</f>
        <v/>
      </c>
      <c r="AD1404" s="42">
        <f>CARBONTAX(AD$12,$D1404,INDEX(AD$21:AD$28,$E1404),INDEX(AD$30:AD$46,$F1404),INDEX(AD$117:AD$133,$F1404))</f>
        <v/>
      </c>
      <c r="AE1404" s="25">
        <f>LOWER(Settings!$C$4)&amp;".mit."&amp;$A1404&amp;IF($C1404="","","."&amp;$C1404&amp;"."&amp;$B1404)&amp;IF(INDEX(Variables!$D$5:$D$105,MATCH($A1404,Variables!$A$5:$A$105,0))="","","."&amp;INDEX(Variables!$D$5:$D$105,MATCH($A1404,Variables!$A$5:$A$105,0)))&amp;"."&amp;AE$5</f>
        <v/>
      </c>
      <c r="AF1404" s="41">
        <f>AF$12*$D1404*INDEX(AF$21:AF$28,$E1404)*INDEX(AF$30:AF$46,$F1404)*(1-INDEX(AF$117:AF$133,$F1404))</f>
        <v/>
      </c>
      <c r="AG1404" s="40">
        <f>AG$12*$D1404*INDEX(AG$21:AG$28,$E1404)*INDEX(AG$30:AG$46,$F1404)*(1-INDEX(AG$117:AG$133,$F1404))</f>
        <v/>
      </c>
      <c r="AH1404" s="40">
        <f>AH$12*$D1404*INDEX(AH$21:AH$28,$E1404)*INDEX(AH$30:AH$46,$F1404)*(1-INDEX(AH$117:AH$133,$F1404))</f>
        <v/>
      </c>
      <c r="AI1404" s="40">
        <f>AI$12*$D1404*INDEX(AI$21:AI$28,$E1404)*INDEX(AI$30:AI$46,$F1404)*(1-INDEX(AI$117:AI$133,$F1404))</f>
        <v/>
      </c>
      <c r="AJ1404" s="40">
        <f>AJ$12*$D1404*INDEX(AJ$21:AJ$28,$E1404)*INDEX(AJ$30:AJ$46,$F1404)*(1-INDEX(AJ$117:AJ$133,$F1404))</f>
        <v/>
      </c>
      <c r="AK1404" s="40">
        <f>AK$12*$D1404*INDEX(AK$21:AK$28,$E1404)*INDEX(AK$30:AK$46,$F1404)*(1-INDEX(AK$117:AK$133,$F1404))</f>
        <v/>
      </c>
      <c r="AL1404" s="40">
        <f>AL$12*$D1404*INDEX(AL$21:AL$28,$E1404)*INDEX(AL$30:AL$46,$F1404)*(1-INDEX(AL$117:AL$133,$F1404))</f>
        <v/>
      </c>
      <c r="AM1404" s="40">
        <f>AM$12*$D1404*INDEX(AM$21:AM$28,$E1404)*INDEX(AM$30:AM$46,$F1404)*(1-INDEX(AM$117:AM$133,$F1404))</f>
        <v/>
      </c>
      <c r="AN1404" s="40">
        <f>AN$12*$D1404*INDEX(AN$21:AN$28,$E1404)*INDEX(AN$30:AN$46,$F1404)*(1-INDEX(AN$117:AN$133,$F1404))</f>
        <v/>
      </c>
      <c r="AO1404" s="40">
        <f>AO$12*$D1404*INDEX(AO$21:AO$28,$E1404)*INDEX(AO$30:AO$46,$F1404)*(1-INDEX(AO$117:AO$133,$F1404))</f>
        <v/>
      </c>
      <c r="AP1404" s="40">
        <f>AP$12*$D1404*INDEX(AP$21:AP$28,$E1404)*INDEX(AP$30:AP$46,$F1404)*(1-INDEX(AP$117:AP$133,$F1404))</f>
        <v/>
      </c>
      <c r="AQ1404" s="40">
        <f>AQ$12*$D1404*INDEX(AQ$21:AQ$28,$E1404)*INDEX(AQ$30:AQ$46,$F1404)*(1-INDEX(AQ$117:AQ$133,$F1404))</f>
        <v/>
      </c>
      <c r="AR1404" s="40">
        <f>AR$12*$D1404*INDEX(AR$21:AR$28,$E1404)*INDEX(AR$30:AR$46,$F1404)*(1-INDEX(AR$117:AR$133,$F1404))</f>
        <v/>
      </c>
      <c r="AS1404" s="40">
        <f>AS$12*$D1404*INDEX(AS$21:AS$28,$E1404)*INDEX(AS$30:AS$46,$F1404)*(1-INDEX(AS$117:AS$133,$F1404))</f>
        <v/>
      </c>
      <c r="AT1404" s="40">
        <f>AT$12*$D1404*INDEX(AT$21:AT$28,$E1404)*INDEX(AT$30:AT$46,$F1404)*(1-INDEX(AT$117:AT$133,$F1404))</f>
        <v/>
      </c>
      <c r="AU1404" s="40">
        <f>AU$12*$D1404*INDEX(AU$21:AU$28,$E1404)*INDEX(AU$30:AU$46,$F1404)*(1-INDEX(AU$117:AU$133,$F1404))</f>
        <v/>
      </c>
      <c r="AV1404" s="40">
        <f>AV$12*$D1404*INDEX(AV$21:AV$28,$E1404)*INDEX(AV$30:AV$46,$F1404)*(1-INDEX(AV$117:AV$133,$F1404))</f>
        <v/>
      </c>
      <c r="AW1404" s="40">
        <f>AW$12*$D1404*INDEX(AW$21:AW$28,$E1404)*INDEX(AW$30:AW$46,$F1404)*(1-INDEX(AW$117:AW$133,$F1404))</f>
        <v/>
      </c>
      <c r="AX1404" s="42">
        <f>CARBONTAX(AX$12,$D1404,INDEX(AX$21:AX$28,$E1404),INDEX(AX$30:AX$46,$F1404),INDEX(AX$117:AX$133,$F1404))</f>
        <v/>
      </c>
    </row>
    <row r="1405" hidden="1" outlineLevel="2">
      <c r="A1405" s="5" t="inlineStr">
        <is>
          <t>ctxnew</t>
        </is>
      </c>
      <c r="B1405" s="5" t="inlineStr">
        <is>
          <t>die</t>
        </is>
      </c>
      <c r="C1405" s="5" t="inlineStr">
        <is>
          <t>omn</t>
        </is>
      </c>
      <c r="D1405" s="40">
        <f>INDEX(Inputs!$T$5:$T$132,MATCH($B1405&amp;"|"&amp;$C1405,Inputs!$A$5:$A$132,0))</f>
        <v/>
      </c>
      <c r="E1405" s="40">
        <f>INDEX(Inputs!$J$5:$J$132,MATCH($B1405&amp;"|"&amp;$C1405,Inputs!$A$5:$A$132,0))</f>
        <v/>
      </c>
      <c r="F1405" s="40">
        <f>INDEX(Inputs!$K$5:$K$132,MATCH($B1405&amp;"|"&amp;$C1405,Inputs!$A$5:$A$132,0))</f>
        <v/>
      </c>
      <c r="G1405" s="39" t="n"/>
      <c r="H1405" s="5">
        <f>INDEX(Variables!$B$5:$B$105,MATCH($A1405,Variables!$A$5:$A$105,0))&amp;IF($C1405="",""," | "&amp;INDEX(Mapping!$B$5:$B$26,MATCH($C1405,Mapping!$A$5:$A$26,0))&amp;" | "&amp;INDEX(Mapping!$B$30:$B$41,MATCH($B1405,Mapping!$A$30:$A$41,0)))</f>
        <v/>
      </c>
      <c r="I1405" s="5">
        <f>INDEX(Variables!$C$5:$C$105,MATCH($A1405,Variables!$A$5:$A$105,0))</f>
        <v/>
      </c>
      <c r="J1405" s="5">
        <f>INDEX(Variables!$E$5:$E$105,MATCH($A1405,Variables!$A$5:$A$105,0))</f>
        <v/>
      </c>
      <c r="K1405" s="25">
        <f>LOWER(Settings!$C$4)&amp;".mit."&amp;$A1405&amp;IF($C1405="","","."&amp;$C1405&amp;"."&amp;$B1405)&amp;IF(INDEX(Variables!$D$5:$D$105,MATCH($A1405,Variables!$A$5:$A$105,0))="","","."&amp;INDEX(Variables!$D$5:$D$105,MATCH($A1405,Variables!$A$5:$A$105,0)))&amp;"."&amp;K$5</f>
        <v/>
      </c>
      <c r="L1405" s="41">
        <f>L$12*$D1405*INDEX(L$21:L$28,$E1405)*INDEX(L$30:L$46,$F1405)*(1-INDEX(L$117:L$133,$F1405))</f>
        <v/>
      </c>
      <c r="M1405" s="40">
        <f>M$12*$D1405*INDEX(M$21:M$28,$E1405)*INDEX(M$30:M$46,$F1405)*(1-INDEX(M$117:M$133,$F1405))</f>
        <v/>
      </c>
      <c r="N1405" s="40">
        <f>N$12*$D1405*INDEX(N$21:N$28,$E1405)*INDEX(N$30:N$46,$F1405)*(1-INDEX(N$117:N$133,$F1405))</f>
        <v/>
      </c>
      <c r="O1405" s="40">
        <f>O$12*$D1405*INDEX(O$21:O$28,$E1405)*INDEX(O$30:O$46,$F1405)*(1-INDEX(O$117:O$133,$F1405))</f>
        <v/>
      </c>
      <c r="P1405" s="40">
        <f>P$12*$D1405*INDEX(P$21:P$28,$E1405)*INDEX(P$30:P$46,$F1405)*(1-INDEX(P$117:P$133,$F1405))</f>
        <v/>
      </c>
      <c r="Q1405" s="40">
        <f>Q$12*$D1405*INDEX(Q$21:Q$28,$E1405)*INDEX(Q$30:Q$46,$F1405)*(1-INDEX(Q$117:Q$133,$F1405))</f>
        <v/>
      </c>
      <c r="R1405" s="40">
        <f>R$12*$D1405*INDEX(R$21:R$28,$E1405)*INDEX(R$30:R$46,$F1405)*(1-INDEX(R$117:R$133,$F1405))</f>
        <v/>
      </c>
      <c r="S1405" s="40">
        <f>S$12*$D1405*INDEX(S$21:S$28,$E1405)*INDEX(S$30:S$46,$F1405)*(1-INDEX(S$117:S$133,$F1405))</f>
        <v/>
      </c>
      <c r="T1405" s="40">
        <f>T$12*$D1405*INDEX(T$21:T$28,$E1405)*INDEX(T$30:T$46,$F1405)*(1-INDEX(T$117:T$133,$F1405))</f>
        <v/>
      </c>
      <c r="U1405" s="40">
        <f>U$12*$D1405*INDEX(U$21:U$28,$E1405)*INDEX(U$30:U$46,$F1405)*(1-INDEX(U$117:U$133,$F1405))</f>
        <v/>
      </c>
      <c r="V1405" s="40">
        <f>V$12*$D1405*INDEX(V$21:V$28,$E1405)*INDEX(V$30:V$46,$F1405)*(1-INDEX(V$117:V$133,$F1405))</f>
        <v/>
      </c>
      <c r="W1405" s="40">
        <f>W$12*$D1405*INDEX(W$21:W$28,$E1405)*INDEX(W$30:W$46,$F1405)*(1-INDEX(W$117:W$133,$F1405))</f>
        <v/>
      </c>
      <c r="X1405" s="40">
        <f>X$12*$D1405*INDEX(X$21:X$28,$E1405)*INDEX(X$30:X$46,$F1405)*(1-INDEX(X$117:X$133,$F1405))</f>
        <v/>
      </c>
      <c r="Y1405" s="40">
        <f>Y$12*$D1405*INDEX(Y$21:Y$28,$E1405)*INDEX(Y$30:Y$46,$F1405)*(1-INDEX(Y$117:Y$133,$F1405))</f>
        <v/>
      </c>
      <c r="Z1405" s="40">
        <f>Z$12*$D1405*INDEX(Z$21:Z$28,$E1405)*INDEX(Z$30:Z$46,$F1405)*(1-INDEX(Z$117:Z$133,$F1405))</f>
        <v/>
      </c>
      <c r="AA1405" s="40">
        <f>AA$12*$D1405*INDEX(AA$21:AA$28,$E1405)*INDEX(AA$30:AA$46,$F1405)*(1-INDEX(AA$117:AA$133,$F1405))</f>
        <v/>
      </c>
      <c r="AB1405" s="40">
        <f>AB$12*$D1405*INDEX(AB$21:AB$28,$E1405)*INDEX(AB$30:AB$46,$F1405)*(1-INDEX(AB$117:AB$133,$F1405))</f>
        <v/>
      </c>
      <c r="AC1405" s="40">
        <f>AC$12*$D1405*INDEX(AC$21:AC$28,$E1405)*INDEX(AC$30:AC$46,$F1405)*(1-INDEX(AC$117:AC$133,$F1405))</f>
        <v/>
      </c>
      <c r="AD1405" s="42">
        <f>CARBONTAX(AD$12,$D1405,INDEX(AD$21:AD$28,$E1405),INDEX(AD$30:AD$46,$F1405),INDEX(AD$117:AD$133,$F1405))</f>
        <v/>
      </c>
      <c r="AE1405" s="25">
        <f>LOWER(Settings!$C$4)&amp;".mit."&amp;$A1405&amp;IF($C1405="","","."&amp;$C1405&amp;"."&amp;$B1405)&amp;IF(INDEX(Variables!$D$5:$D$105,MATCH($A1405,Variables!$A$5:$A$105,0))="","","."&amp;INDEX(Variables!$D$5:$D$105,MATCH($A1405,Variables!$A$5:$A$105,0)))&amp;"."&amp;AE$5</f>
        <v/>
      </c>
      <c r="AF1405" s="41">
        <f>AF$12*$D1405*INDEX(AF$21:AF$28,$E1405)*INDEX(AF$30:AF$46,$F1405)*(1-INDEX(AF$117:AF$133,$F1405))</f>
        <v/>
      </c>
      <c r="AG1405" s="40">
        <f>AG$12*$D1405*INDEX(AG$21:AG$28,$E1405)*INDEX(AG$30:AG$46,$F1405)*(1-INDEX(AG$117:AG$133,$F1405))</f>
        <v/>
      </c>
      <c r="AH1405" s="40">
        <f>AH$12*$D1405*INDEX(AH$21:AH$28,$E1405)*INDEX(AH$30:AH$46,$F1405)*(1-INDEX(AH$117:AH$133,$F1405))</f>
        <v/>
      </c>
      <c r="AI1405" s="40">
        <f>AI$12*$D1405*INDEX(AI$21:AI$28,$E1405)*INDEX(AI$30:AI$46,$F1405)*(1-INDEX(AI$117:AI$133,$F1405))</f>
        <v/>
      </c>
      <c r="AJ1405" s="40">
        <f>AJ$12*$D1405*INDEX(AJ$21:AJ$28,$E1405)*INDEX(AJ$30:AJ$46,$F1405)*(1-INDEX(AJ$117:AJ$133,$F1405))</f>
        <v/>
      </c>
      <c r="AK1405" s="40">
        <f>AK$12*$D1405*INDEX(AK$21:AK$28,$E1405)*INDEX(AK$30:AK$46,$F1405)*(1-INDEX(AK$117:AK$133,$F1405))</f>
        <v/>
      </c>
      <c r="AL1405" s="40">
        <f>AL$12*$D1405*INDEX(AL$21:AL$28,$E1405)*INDEX(AL$30:AL$46,$F1405)*(1-INDEX(AL$117:AL$133,$F1405))</f>
        <v/>
      </c>
      <c r="AM1405" s="40">
        <f>AM$12*$D1405*INDEX(AM$21:AM$28,$E1405)*INDEX(AM$30:AM$46,$F1405)*(1-INDEX(AM$117:AM$133,$F1405))</f>
        <v/>
      </c>
      <c r="AN1405" s="40">
        <f>AN$12*$D1405*INDEX(AN$21:AN$28,$E1405)*INDEX(AN$30:AN$46,$F1405)*(1-INDEX(AN$117:AN$133,$F1405))</f>
        <v/>
      </c>
      <c r="AO1405" s="40">
        <f>AO$12*$D1405*INDEX(AO$21:AO$28,$E1405)*INDEX(AO$30:AO$46,$F1405)*(1-INDEX(AO$117:AO$133,$F1405))</f>
        <v/>
      </c>
      <c r="AP1405" s="40">
        <f>AP$12*$D1405*INDEX(AP$21:AP$28,$E1405)*INDEX(AP$30:AP$46,$F1405)*(1-INDEX(AP$117:AP$133,$F1405))</f>
        <v/>
      </c>
      <c r="AQ1405" s="40">
        <f>AQ$12*$D1405*INDEX(AQ$21:AQ$28,$E1405)*INDEX(AQ$30:AQ$46,$F1405)*(1-INDEX(AQ$117:AQ$133,$F1405))</f>
        <v/>
      </c>
      <c r="AR1405" s="40">
        <f>AR$12*$D1405*INDEX(AR$21:AR$28,$E1405)*INDEX(AR$30:AR$46,$F1405)*(1-INDEX(AR$117:AR$133,$F1405))</f>
        <v/>
      </c>
      <c r="AS1405" s="40">
        <f>AS$12*$D1405*INDEX(AS$21:AS$28,$E1405)*INDEX(AS$30:AS$46,$F1405)*(1-INDEX(AS$117:AS$133,$F1405))</f>
        <v/>
      </c>
      <c r="AT1405" s="40">
        <f>AT$12*$D1405*INDEX(AT$21:AT$28,$E1405)*INDEX(AT$30:AT$46,$F1405)*(1-INDEX(AT$117:AT$133,$F1405))</f>
        <v/>
      </c>
      <c r="AU1405" s="40">
        <f>AU$12*$D1405*INDEX(AU$21:AU$28,$E1405)*INDEX(AU$30:AU$46,$F1405)*(1-INDEX(AU$117:AU$133,$F1405))</f>
        <v/>
      </c>
      <c r="AV1405" s="40">
        <f>AV$12*$D1405*INDEX(AV$21:AV$28,$E1405)*INDEX(AV$30:AV$46,$F1405)*(1-INDEX(AV$117:AV$133,$F1405))</f>
        <v/>
      </c>
      <c r="AW1405" s="40">
        <f>AW$12*$D1405*INDEX(AW$21:AW$28,$E1405)*INDEX(AW$30:AW$46,$F1405)*(1-INDEX(AW$117:AW$133,$F1405))</f>
        <v/>
      </c>
      <c r="AX1405" s="42">
        <f>CARBONTAX(AX$12,$D1405,INDEX(AX$21:AX$28,$E1405),INDEX(AX$30:AX$46,$F1405),INDEX(AX$117:AX$133,$F1405))</f>
        <v/>
      </c>
    </row>
    <row r="1406" hidden="1" outlineLevel="2">
      <c r="A1406" s="5" t="inlineStr">
        <is>
          <t>ctxnew</t>
        </is>
      </c>
      <c r="B1406" s="5" t="inlineStr">
        <is>
          <t>lpg</t>
        </is>
      </c>
      <c r="C1406" s="5" t="inlineStr">
        <is>
          <t>omn</t>
        </is>
      </c>
      <c r="D1406" s="40">
        <f>INDEX(Inputs!$T$5:$T$132,MATCH($B1406&amp;"|"&amp;$C1406,Inputs!$A$5:$A$132,0))</f>
        <v/>
      </c>
      <c r="E1406" s="40">
        <f>INDEX(Inputs!$J$5:$J$132,MATCH($B1406&amp;"|"&amp;$C1406,Inputs!$A$5:$A$132,0))</f>
        <v/>
      </c>
      <c r="F1406" s="40">
        <f>INDEX(Inputs!$K$5:$K$132,MATCH($B1406&amp;"|"&amp;$C1406,Inputs!$A$5:$A$132,0))</f>
        <v/>
      </c>
      <c r="G1406" s="39" t="n"/>
      <c r="H1406" s="5">
        <f>INDEX(Variables!$B$5:$B$105,MATCH($A1406,Variables!$A$5:$A$105,0))&amp;IF($C1406="",""," | "&amp;INDEX(Mapping!$B$5:$B$26,MATCH($C1406,Mapping!$A$5:$A$26,0))&amp;" | "&amp;INDEX(Mapping!$B$30:$B$41,MATCH($B1406,Mapping!$A$30:$A$41,0)))</f>
        <v/>
      </c>
      <c r="I1406" s="5">
        <f>INDEX(Variables!$C$5:$C$105,MATCH($A1406,Variables!$A$5:$A$105,0))</f>
        <v/>
      </c>
      <c r="J1406" s="5">
        <f>INDEX(Variables!$E$5:$E$105,MATCH($A1406,Variables!$A$5:$A$105,0))</f>
        <v/>
      </c>
      <c r="K1406" s="25">
        <f>LOWER(Settings!$C$4)&amp;".mit."&amp;$A1406&amp;IF($C1406="","","."&amp;$C1406&amp;"."&amp;$B1406)&amp;IF(INDEX(Variables!$D$5:$D$105,MATCH($A1406,Variables!$A$5:$A$105,0))="","","."&amp;INDEX(Variables!$D$5:$D$105,MATCH($A1406,Variables!$A$5:$A$105,0)))&amp;"."&amp;K$5</f>
        <v/>
      </c>
      <c r="L1406" s="41">
        <f>L$12*$D1406*INDEX(L$21:L$28,$E1406)*INDEX(L$30:L$46,$F1406)*(1-INDEX(L$117:L$133,$F1406))</f>
        <v/>
      </c>
      <c r="M1406" s="40">
        <f>M$12*$D1406*INDEX(M$21:M$28,$E1406)*INDEX(M$30:M$46,$F1406)*(1-INDEX(M$117:M$133,$F1406))</f>
        <v/>
      </c>
      <c r="N1406" s="40">
        <f>N$12*$D1406*INDEX(N$21:N$28,$E1406)*INDEX(N$30:N$46,$F1406)*(1-INDEX(N$117:N$133,$F1406))</f>
        <v/>
      </c>
      <c r="O1406" s="40">
        <f>O$12*$D1406*INDEX(O$21:O$28,$E1406)*INDEX(O$30:O$46,$F1406)*(1-INDEX(O$117:O$133,$F1406))</f>
        <v/>
      </c>
      <c r="P1406" s="40">
        <f>P$12*$D1406*INDEX(P$21:P$28,$E1406)*INDEX(P$30:P$46,$F1406)*(1-INDEX(P$117:P$133,$F1406))</f>
        <v/>
      </c>
      <c r="Q1406" s="40">
        <f>Q$12*$D1406*INDEX(Q$21:Q$28,$E1406)*INDEX(Q$30:Q$46,$F1406)*(1-INDEX(Q$117:Q$133,$F1406))</f>
        <v/>
      </c>
      <c r="R1406" s="40">
        <f>R$12*$D1406*INDEX(R$21:R$28,$E1406)*INDEX(R$30:R$46,$F1406)*(1-INDEX(R$117:R$133,$F1406))</f>
        <v/>
      </c>
      <c r="S1406" s="40">
        <f>S$12*$D1406*INDEX(S$21:S$28,$E1406)*INDEX(S$30:S$46,$F1406)*(1-INDEX(S$117:S$133,$F1406))</f>
        <v/>
      </c>
      <c r="T1406" s="40">
        <f>T$12*$D1406*INDEX(T$21:T$28,$E1406)*INDEX(T$30:T$46,$F1406)*(1-INDEX(T$117:T$133,$F1406))</f>
        <v/>
      </c>
      <c r="U1406" s="40">
        <f>U$12*$D1406*INDEX(U$21:U$28,$E1406)*INDEX(U$30:U$46,$F1406)*(1-INDEX(U$117:U$133,$F1406))</f>
        <v/>
      </c>
      <c r="V1406" s="40">
        <f>V$12*$D1406*INDEX(V$21:V$28,$E1406)*INDEX(V$30:V$46,$F1406)*(1-INDEX(V$117:V$133,$F1406))</f>
        <v/>
      </c>
      <c r="W1406" s="40">
        <f>W$12*$D1406*INDEX(W$21:W$28,$E1406)*INDEX(W$30:W$46,$F1406)*(1-INDEX(W$117:W$133,$F1406))</f>
        <v/>
      </c>
      <c r="X1406" s="40">
        <f>X$12*$D1406*INDEX(X$21:X$28,$E1406)*INDEX(X$30:X$46,$F1406)*(1-INDEX(X$117:X$133,$F1406))</f>
        <v/>
      </c>
      <c r="Y1406" s="40">
        <f>Y$12*$D1406*INDEX(Y$21:Y$28,$E1406)*INDEX(Y$30:Y$46,$F1406)*(1-INDEX(Y$117:Y$133,$F1406))</f>
        <v/>
      </c>
      <c r="Z1406" s="40">
        <f>Z$12*$D1406*INDEX(Z$21:Z$28,$E1406)*INDEX(Z$30:Z$46,$F1406)*(1-INDEX(Z$117:Z$133,$F1406))</f>
        <v/>
      </c>
      <c r="AA1406" s="40">
        <f>AA$12*$D1406*INDEX(AA$21:AA$28,$E1406)*INDEX(AA$30:AA$46,$F1406)*(1-INDEX(AA$117:AA$133,$F1406))</f>
        <v/>
      </c>
      <c r="AB1406" s="40">
        <f>AB$12*$D1406*INDEX(AB$21:AB$28,$E1406)*INDEX(AB$30:AB$46,$F1406)*(1-INDEX(AB$117:AB$133,$F1406))</f>
        <v/>
      </c>
      <c r="AC1406" s="40">
        <f>AC$12*$D1406*INDEX(AC$21:AC$28,$E1406)*INDEX(AC$30:AC$46,$F1406)*(1-INDEX(AC$117:AC$133,$F1406))</f>
        <v/>
      </c>
      <c r="AD1406" s="42">
        <f>CARBONTAX(AD$12,$D1406,INDEX(AD$21:AD$28,$E1406),INDEX(AD$30:AD$46,$F1406),INDEX(AD$117:AD$133,$F1406))</f>
        <v/>
      </c>
      <c r="AE1406" s="25">
        <f>LOWER(Settings!$C$4)&amp;".mit."&amp;$A1406&amp;IF($C1406="","","."&amp;$C1406&amp;"."&amp;$B1406)&amp;IF(INDEX(Variables!$D$5:$D$105,MATCH($A1406,Variables!$A$5:$A$105,0))="","","."&amp;INDEX(Variables!$D$5:$D$105,MATCH($A1406,Variables!$A$5:$A$105,0)))&amp;"."&amp;AE$5</f>
        <v/>
      </c>
      <c r="AF1406" s="41">
        <f>AF$12*$D1406*INDEX(AF$21:AF$28,$E1406)*INDEX(AF$30:AF$46,$F1406)*(1-INDEX(AF$117:AF$133,$F1406))</f>
        <v/>
      </c>
      <c r="AG1406" s="40">
        <f>AG$12*$D1406*INDEX(AG$21:AG$28,$E1406)*INDEX(AG$30:AG$46,$F1406)*(1-INDEX(AG$117:AG$133,$F1406))</f>
        <v/>
      </c>
      <c r="AH1406" s="40">
        <f>AH$12*$D1406*INDEX(AH$21:AH$28,$E1406)*INDEX(AH$30:AH$46,$F1406)*(1-INDEX(AH$117:AH$133,$F1406))</f>
        <v/>
      </c>
      <c r="AI1406" s="40">
        <f>AI$12*$D1406*INDEX(AI$21:AI$28,$E1406)*INDEX(AI$30:AI$46,$F1406)*(1-INDEX(AI$117:AI$133,$F1406))</f>
        <v/>
      </c>
      <c r="AJ1406" s="40">
        <f>AJ$12*$D1406*INDEX(AJ$21:AJ$28,$E1406)*INDEX(AJ$30:AJ$46,$F1406)*(1-INDEX(AJ$117:AJ$133,$F1406))</f>
        <v/>
      </c>
      <c r="AK1406" s="40">
        <f>AK$12*$D1406*INDEX(AK$21:AK$28,$E1406)*INDEX(AK$30:AK$46,$F1406)*(1-INDEX(AK$117:AK$133,$F1406))</f>
        <v/>
      </c>
      <c r="AL1406" s="40">
        <f>AL$12*$D1406*INDEX(AL$21:AL$28,$E1406)*INDEX(AL$30:AL$46,$F1406)*(1-INDEX(AL$117:AL$133,$F1406))</f>
        <v/>
      </c>
      <c r="AM1406" s="40">
        <f>AM$12*$D1406*INDEX(AM$21:AM$28,$E1406)*INDEX(AM$30:AM$46,$F1406)*(1-INDEX(AM$117:AM$133,$F1406))</f>
        <v/>
      </c>
      <c r="AN1406" s="40">
        <f>AN$12*$D1406*INDEX(AN$21:AN$28,$E1406)*INDEX(AN$30:AN$46,$F1406)*(1-INDEX(AN$117:AN$133,$F1406))</f>
        <v/>
      </c>
      <c r="AO1406" s="40">
        <f>AO$12*$D1406*INDEX(AO$21:AO$28,$E1406)*INDEX(AO$30:AO$46,$F1406)*(1-INDEX(AO$117:AO$133,$F1406))</f>
        <v/>
      </c>
      <c r="AP1406" s="40">
        <f>AP$12*$D1406*INDEX(AP$21:AP$28,$E1406)*INDEX(AP$30:AP$46,$F1406)*(1-INDEX(AP$117:AP$133,$F1406))</f>
        <v/>
      </c>
      <c r="AQ1406" s="40">
        <f>AQ$12*$D1406*INDEX(AQ$21:AQ$28,$E1406)*INDEX(AQ$30:AQ$46,$F1406)*(1-INDEX(AQ$117:AQ$133,$F1406))</f>
        <v/>
      </c>
      <c r="AR1406" s="40">
        <f>AR$12*$D1406*INDEX(AR$21:AR$28,$E1406)*INDEX(AR$30:AR$46,$F1406)*(1-INDEX(AR$117:AR$133,$F1406))</f>
        <v/>
      </c>
      <c r="AS1406" s="40">
        <f>AS$12*$D1406*INDEX(AS$21:AS$28,$E1406)*INDEX(AS$30:AS$46,$F1406)*(1-INDEX(AS$117:AS$133,$F1406))</f>
        <v/>
      </c>
      <c r="AT1406" s="40">
        <f>AT$12*$D1406*INDEX(AT$21:AT$28,$E1406)*INDEX(AT$30:AT$46,$F1406)*(1-INDEX(AT$117:AT$133,$F1406))</f>
        <v/>
      </c>
      <c r="AU1406" s="40">
        <f>AU$12*$D1406*INDEX(AU$21:AU$28,$E1406)*INDEX(AU$30:AU$46,$F1406)*(1-INDEX(AU$117:AU$133,$F1406))</f>
        <v/>
      </c>
      <c r="AV1406" s="40">
        <f>AV$12*$D1406*INDEX(AV$21:AV$28,$E1406)*INDEX(AV$30:AV$46,$F1406)*(1-INDEX(AV$117:AV$133,$F1406))</f>
        <v/>
      </c>
      <c r="AW1406" s="40">
        <f>AW$12*$D1406*INDEX(AW$21:AW$28,$E1406)*INDEX(AW$30:AW$46,$F1406)*(1-INDEX(AW$117:AW$133,$F1406))</f>
        <v/>
      </c>
      <c r="AX1406" s="42">
        <f>CARBONTAX(AX$12,$D1406,INDEX(AX$21:AX$28,$E1406),INDEX(AX$30:AX$46,$F1406),INDEX(AX$117:AX$133,$F1406))</f>
        <v/>
      </c>
    </row>
    <row r="1407" hidden="1" outlineLevel="2">
      <c r="A1407" s="5" t="inlineStr">
        <is>
          <t>ctxnew</t>
        </is>
      </c>
      <c r="B1407" s="5" t="inlineStr">
        <is>
          <t>ker</t>
        </is>
      </c>
      <c r="C1407" s="5" t="inlineStr">
        <is>
          <t>omn</t>
        </is>
      </c>
      <c r="D1407" s="40">
        <f>INDEX(Inputs!$T$5:$T$132,MATCH($B1407&amp;"|"&amp;$C1407,Inputs!$A$5:$A$132,0))</f>
        <v/>
      </c>
      <c r="E1407" s="40">
        <f>INDEX(Inputs!$J$5:$J$132,MATCH($B1407&amp;"|"&amp;$C1407,Inputs!$A$5:$A$132,0))</f>
        <v/>
      </c>
      <c r="F1407" s="40">
        <f>INDEX(Inputs!$K$5:$K$132,MATCH($B1407&amp;"|"&amp;$C1407,Inputs!$A$5:$A$132,0))</f>
        <v/>
      </c>
      <c r="G1407" s="39" t="n"/>
      <c r="H1407" s="5">
        <f>INDEX(Variables!$B$5:$B$105,MATCH($A1407,Variables!$A$5:$A$105,0))&amp;IF($C1407="",""," | "&amp;INDEX(Mapping!$B$5:$B$26,MATCH($C1407,Mapping!$A$5:$A$26,0))&amp;" | "&amp;INDEX(Mapping!$B$30:$B$41,MATCH($B1407,Mapping!$A$30:$A$41,0)))</f>
        <v/>
      </c>
      <c r="I1407" s="5">
        <f>INDEX(Variables!$C$5:$C$105,MATCH($A1407,Variables!$A$5:$A$105,0))</f>
        <v/>
      </c>
      <c r="J1407" s="5">
        <f>INDEX(Variables!$E$5:$E$105,MATCH($A1407,Variables!$A$5:$A$105,0))</f>
        <v/>
      </c>
      <c r="K1407" s="25">
        <f>LOWER(Settings!$C$4)&amp;".mit."&amp;$A1407&amp;IF($C1407="","","."&amp;$C1407&amp;"."&amp;$B1407)&amp;IF(INDEX(Variables!$D$5:$D$105,MATCH($A1407,Variables!$A$5:$A$105,0))="","","."&amp;INDEX(Variables!$D$5:$D$105,MATCH($A1407,Variables!$A$5:$A$105,0)))&amp;"."&amp;K$5</f>
        <v/>
      </c>
      <c r="L1407" s="41">
        <f>L$12*$D1407*INDEX(L$21:L$28,$E1407)*INDEX(L$30:L$46,$F1407)*(1-INDEX(L$117:L$133,$F1407))</f>
        <v/>
      </c>
      <c r="M1407" s="40">
        <f>M$12*$D1407*INDEX(M$21:M$28,$E1407)*INDEX(M$30:M$46,$F1407)*(1-INDEX(M$117:M$133,$F1407))</f>
        <v/>
      </c>
      <c r="N1407" s="40">
        <f>N$12*$D1407*INDEX(N$21:N$28,$E1407)*INDEX(N$30:N$46,$F1407)*(1-INDEX(N$117:N$133,$F1407))</f>
        <v/>
      </c>
      <c r="O1407" s="40">
        <f>O$12*$D1407*INDEX(O$21:O$28,$E1407)*INDEX(O$30:O$46,$F1407)*(1-INDEX(O$117:O$133,$F1407))</f>
        <v/>
      </c>
      <c r="P1407" s="40">
        <f>P$12*$D1407*INDEX(P$21:P$28,$E1407)*INDEX(P$30:P$46,$F1407)*(1-INDEX(P$117:P$133,$F1407))</f>
        <v/>
      </c>
      <c r="Q1407" s="40">
        <f>Q$12*$D1407*INDEX(Q$21:Q$28,$E1407)*INDEX(Q$30:Q$46,$F1407)*(1-INDEX(Q$117:Q$133,$F1407))</f>
        <v/>
      </c>
      <c r="R1407" s="40">
        <f>R$12*$D1407*INDEX(R$21:R$28,$E1407)*INDEX(R$30:R$46,$F1407)*(1-INDEX(R$117:R$133,$F1407))</f>
        <v/>
      </c>
      <c r="S1407" s="40">
        <f>S$12*$D1407*INDEX(S$21:S$28,$E1407)*INDEX(S$30:S$46,$F1407)*(1-INDEX(S$117:S$133,$F1407))</f>
        <v/>
      </c>
      <c r="T1407" s="40">
        <f>T$12*$D1407*INDEX(T$21:T$28,$E1407)*INDEX(T$30:T$46,$F1407)*(1-INDEX(T$117:T$133,$F1407))</f>
        <v/>
      </c>
      <c r="U1407" s="40">
        <f>U$12*$D1407*INDEX(U$21:U$28,$E1407)*INDEX(U$30:U$46,$F1407)*(1-INDEX(U$117:U$133,$F1407))</f>
        <v/>
      </c>
      <c r="V1407" s="40">
        <f>V$12*$D1407*INDEX(V$21:V$28,$E1407)*INDEX(V$30:V$46,$F1407)*(1-INDEX(V$117:V$133,$F1407))</f>
        <v/>
      </c>
      <c r="W1407" s="40">
        <f>W$12*$D1407*INDEX(W$21:W$28,$E1407)*INDEX(W$30:W$46,$F1407)*(1-INDEX(W$117:W$133,$F1407))</f>
        <v/>
      </c>
      <c r="X1407" s="40">
        <f>X$12*$D1407*INDEX(X$21:X$28,$E1407)*INDEX(X$30:X$46,$F1407)*(1-INDEX(X$117:X$133,$F1407))</f>
        <v/>
      </c>
      <c r="Y1407" s="40">
        <f>Y$12*$D1407*INDEX(Y$21:Y$28,$E1407)*INDEX(Y$30:Y$46,$F1407)*(1-INDEX(Y$117:Y$133,$F1407))</f>
        <v/>
      </c>
      <c r="Z1407" s="40">
        <f>Z$12*$D1407*INDEX(Z$21:Z$28,$E1407)*INDEX(Z$30:Z$46,$F1407)*(1-INDEX(Z$117:Z$133,$F1407))</f>
        <v/>
      </c>
      <c r="AA1407" s="40">
        <f>AA$12*$D1407*INDEX(AA$21:AA$28,$E1407)*INDEX(AA$30:AA$46,$F1407)*(1-INDEX(AA$117:AA$133,$F1407))</f>
        <v/>
      </c>
      <c r="AB1407" s="40">
        <f>AB$12*$D1407*INDEX(AB$21:AB$28,$E1407)*INDEX(AB$30:AB$46,$F1407)*(1-INDEX(AB$117:AB$133,$F1407))</f>
        <v/>
      </c>
      <c r="AC1407" s="40">
        <f>AC$12*$D1407*INDEX(AC$21:AC$28,$E1407)*INDEX(AC$30:AC$46,$F1407)*(1-INDEX(AC$117:AC$133,$F1407))</f>
        <v/>
      </c>
      <c r="AD1407" s="42">
        <f>CARBONTAX(AD$12,$D1407,INDEX(AD$21:AD$28,$E1407),INDEX(AD$30:AD$46,$F1407),INDEX(AD$117:AD$133,$F1407))</f>
        <v/>
      </c>
      <c r="AE1407" s="25">
        <f>LOWER(Settings!$C$4)&amp;".mit."&amp;$A1407&amp;IF($C1407="","","."&amp;$C1407&amp;"."&amp;$B1407)&amp;IF(INDEX(Variables!$D$5:$D$105,MATCH($A1407,Variables!$A$5:$A$105,0))="","","."&amp;INDEX(Variables!$D$5:$D$105,MATCH($A1407,Variables!$A$5:$A$105,0)))&amp;"."&amp;AE$5</f>
        <v/>
      </c>
      <c r="AF1407" s="41">
        <f>AF$12*$D1407*INDEX(AF$21:AF$28,$E1407)*INDEX(AF$30:AF$46,$F1407)*(1-INDEX(AF$117:AF$133,$F1407))</f>
        <v/>
      </c>
      <c r="AG1407" s="40">
        <f>AG$12*$D1407*INDEX(AG$21:AG$28,$E1407)*INDEX(AG$30:AG$46,$F1407)*(1-INDEX(AG$117:AG$133,$F1407))</f>
        <v/>
      </c>
      <c r="AH1407" s="40">
        <f>AH$12*$D1407*INDEX(AH$21:AH$28,$E1407)*INDEX(AH$30:AH$46,$F1407)*(1-INDEX(AH$117:AH$133,$F1407))</f>
        <v/>
      </c>
      <c r="AI1407" s="40">
        <f>AI$12*$D1407*INDEX(AI$21:AI$28,$E1407)*INDEX(AI$30:AI$46,$F1407)*(1-INDEX(AI$117:AI$133,$F1407))</f>
        <v/>
      </c>
      <c r="AJ1407" s="40">
        <f>AJ$12*$D1407*INDEX(AJ$21:AJ$28,$E1407)*INDEX(AJ$30:AJ$46,$F1407)*(1-INDEX(AJ$117:AJ$133,$F1407))</f>
        <v/>
      </c>
      <c r="AK1407" s="40">
        <f>AK$12*$D1407*INDEX(AK$21:AK$28,$E1407)*INDEX(AK$30:AK$46,$F1407)*(1-INDEX(AK$117:AK$133,$F1407))</f>
        <v/>
      </c>
      <c r="AL1407" s="40">
        <f>AL$12*$D1407*INDEX(AL$21:AL$28,$E1407)*INDEX(AL$30:AL$46,$F1407)*(1-INDEX(AL$117:AL$133,$F1407))</f>
        <v/>
      </c>
      <c r="AM1407" s="40">
        <f>AM$12*$D1407*INDEX(AM$21:AM$28,$E1407)*INDEX(AM$30:AM$46,$F1407)*(1-INDEX(AM$117:AM$133,$F1407))</f>
        <v/>
      </c>
      <c r="AN1407" s="40">
        <f>AN$12*$D1407*INDEX(AN$21:AN$28,$E1407)*INDEX(AN$30:AN$46,$F1407)*(1-INDEX(AN$117:AN$133,$F1407))</f>
        <v/>
      </c>
      <c r="AO1407" s="40">
        <f>AO$12*$D1407*INDEX(AO$21:AO$28,$E1407)*INDEX(AO$30:AO$46,$F1407)*(1-INDEX(AO$117:AO$133,$F1407))</f>
        <v/>
      </c>
      <c r="AP1407" s="40">
        <f>AP$12*$D1407*INDEX(AP$21:AP$28,$E1407)*INDEX(AP$30:AP$46,$F1407)*(1-INDEX(AP$117:AP$133,$F1407))</f>
        <v/>
      </c>
      <c r="AQ1407" s="40">
        <f>AQ$12*$D1407*INDEX(AQ$21:AQ$28,$E1407)*INDEX(AQ$30:AQ$46,$F1407)*(1-INDEX(AQ$117:AQ$133,$F1407))</f>
        <v/>
      </c>
      <c r="AR1407" s="40">
        <f>AR$12*$D1407*INDEX(AR$21:AR$28,$E1407)*INDEX(AR$30:AR$46,$F1407)*(1-INDEX(AR$117:AR$133,$F1407))</f>
        <v/>
      </c>
      <c r="AS1407" s="40">
        <f>AS$12*$D1407*INDEX(AS$21:AS$28,$E1407)*INDEX(AS$30:AS$46,$F1407)*(1-INDEX(AS$117:AS$133,$F1407))</f>
        <v/>
      </c>
      <c r="AT1407" s="40">
        <f>AT$12*$D1407*INDEX(AT$21:AT$28,$E1407)*INDEX(AT$30:AT$46,$F1407)*(1-INDEX(AT$117:AT$133,$F1407))</f>
        <v/>
      </c>
      <c r="AU1407" s="40">
        <f>AU$12*$D1407*INDEX(AU$21:AU$28,$E1407)*INDEX(AU$30:AU$46,$F1407)*(1-INDEX(AU$117:AU$133,$F1407))</f>
        <v/>
      </c>
      <c r="AV1407" s="40">
        <f>AV$12*$D1407*INDEX(AV$21:AV$28,$E1407)*INDEX(AV$30:AV$46,$F1407)*(1-INDEX(AV$117:AV$133,$F1407))</f>
        <v/>
      </c>
      <c r="AW1407" s="40">
        <f>AW$12*$D1407*INDEX(AW$21:AW$28,$E1407)*INDEX(AW$30:AW$46,$F1407)*(1-INDEX(AW$117:AW$133,$F1407))</f>
        <v/>
      </c>
      <c r="AX1407" s="42">
        <f>CARBONTAX(AX$12,$D1407,INDEX(AX$21:AX$28,$E1407),INDEX(AX$30:AX$46,$F1407),INDEX(AX$117:AX$133,$F1407))</f>
        <v/>
      </c>
    </row>
    <row r="1408" hidden="1" outlineLevel="2">
      <c r="A1408" s="5" t="inlineStr">
        <is>
          <t>ctxnew</t>
        </is>
      </c>
      <c r="B1408" s="5" t="inlineStr">
        <is>
          <t>oop</t>
        </is>
      </c>
      <c r="C1408" s="5" t="inlineStr">
        <is>
          <t>omn</t>
        </is>
      </c>
      <c r="D1408" s="40">
        <f>INDEX(Inputs!$T$5:$T$132,MATCH($B1408&amp;"|"&amp;$C1408,Inputs!$A$5:$A$132,0))</f>
        <v/>
      </c>
      <c r="E1408" s="40">
        <f>INDEX(Inputs!$J$5:$J$132,MATCH($B1408&amp;"|"&amp;$C1408,Inputs!$A$5:$A$132,0))</f>
        <v/>
      </c>
      <c r="F1408" s="40">
        <f>INDEX(Inputs!$K$5:$K$132,MATCH($B1408&amp;"|"&amp;$C1408,Inputs!$A$5:$A$132,0))</f>
        <v/>
      </c>
      <c r="G1408" s="39" t="n"/>
      <c r="H1408" s="5">
        <f>INDEX(Variables!$B$5:$B$105,MATCH($A1408,Variables!$A$5:$A$105,0))&amp;IF($C1408="",""," | "&amp;INDEX(Mapping!$B$5:$B$26,MATCH($C1408,Mapping!$A$5:$A$26,0))&amp;" | "&amp;INDEX(Mapping!$B$30:$B$41,MATCH($B1408,Mapping!$A$30:$A$41,0)))</f>
        <v/>
      </c>
      <c r="I1408" s="5">
        <f>INDEX(Variables!$C$5:$C$105,MATCH($A1408,Variables!$A$5:$A$105,0))</f>
        <v/>
      </c>
      <c r="J1408" s="5">
        <f>INDEX(Variables!$E$5:$E$105,MATCH($A1408,Variables!$A$5:$A$105,0))</f>
        <v/>
      </c>
      <c r="K1408" s="25">
        <f>LOWER(Settings!$C$4)&amp;".mit."&amp;$A1408&amp;IF($C1408="","","."&amp;$C1408&amp;"."&amp;$B1408)&amp;IF(INDEX(Variables!$D$5:$D$105,MATCH($A1408,Variables!$A$5:$A$105,0))="","","."&amp;INDEX(Variables!$D$5:$D$105,MATCH($A1408,Variables!$A$5:$A$105,0)))&amp;"."&amp;K$5</f>
        <v/>
      </c>
      <c r="L1408" s="41">
        <f>L$12*$D1408*INDEX(L$21:L$28,$E1408)*INDEX(L$30:L$46,$F1408)*(1-INDEX(L$117:L$133,$F1408))</f>
        <v/>
      </c>
      <c r="M1408" s="40">
        <f>M$12*$D1408*INDEX(M$21:M$28,$E1408)*INDEX(M$30:M$46,$F1408)*(1-INDEX(M$117:M$133,$F1408))</f>
        <v/>
      </c>
      <c r="N1408" s="40">
        <f>N$12*$D1408*INDEX(N$21:N$28,$E1408)*INDEX(N$30:N$46,$F1408)*(1-INDEX(N$117:N$133,$F1408))</f>
        <v/>
      </c>
      <c r="O1408" s="40">
        <f>O$12*$D1408*INDEX(O$21:O$28,$E1408)*INDEX(O$30:O$46,$F1408)*(1-INDEX(O$117:O$133,$F1408))</f>
        <v/>
      </c>
      <c r="P1408" s="40">
        <f>P$12*$D1408*INDEX(P$21:P$28,$E1408)*INDEX(P$30:P$46,$F1408)*(1-INDEX(P$117:P$133,$F1408))</f>
        <v/>
      </c>
      <c r="Q1408" s="40">
        <f>Q$12*$D1408*INDEX(Q$21:Q$28,$E1408)*INDEX(Q$30:Q$46,$F1408)*(1-INDEX(Q$117:Q$133,$F1408))</f>
        <v/>
      </c>
      <c r="R1408" s="40">
        <f>R$12*$D1408*INDEX(R$21:R$28,$E1408)*INDEX(R$30:R$46,$F1408)*(1-INDEX(R$117:R$133,$F1408))</f>
        <v/>
      </c>
      <c r="S1408" s="40">
        <f>S$12*$D1408*INDEX(S$21:S$28,$E1408)*INDEX(S$30:S$46,$F1408)*(1-INDEX(S$117:S$133,$F1408))</f>
        <v/>
      </c>
      <c r="T1408" s="40">
        <f>T$12*$D1408*INDEX(T$21:T$28,$E1408)*INDEX(T$30:T$46,$F1408)*(1-INDEX(T$117:T$133,$F1408))</f>
        <v/>
      </c>
      <c r="U1408" s="40">
        <f>U$12*$D1408*INDEX(U$21:U$28,$E1408)*INDEX(U$30:U$46,$F1408)*(1-INDEX(U$117:U$133,$F1408))</f>
        <v/>
      </c>
      <c r="V1408" s="40">
        <f>V$12*$D1408*INDEX(V$21:V$28,$E1408)*INDEX(V$30:V$46,$F1408)*(1-INDEX(V$117:V$133,$F1408))</f>
        <v/>
      </c>
      <c r="W1408" s="40">
        <f>W$12*$D1408*INDEX(W$21:W$28,$E1408)*INDEX(W$30:W$46,$F1408)*(1-INDEX(W$117:W$133,$F1408))</f>
        <v/>
      </c>
      <c r="X1408" s="40">
        <f>X$12*$D1408*INDEX(X$21:X$28,$E1408)*INDEX(X$30:X$46,$F1408)*(1-INDEX(X$117:X$133,$F1408))</f>
        <v/>
      </c>
      <c r="Y1408" s="40">
        <f>Y$12*$D1408*INDEX(Y$21:Y$28,$E1408)*INDEX(Y$30:Y$46,$F1408)*(1-INDEX(Y$117:Y$133,$F1408))</f>
        <v/>
      </c>
      <c r="Z1408" s="40">
        <f>Z$12*$D1408*INDEX(Z$21:Z$28,$E1408)*INDEX(Z$30:Z$46,$F1408)*(1-INDEX(Z$117:Z$133,$F1408))</f>
        <v/>
      </c>
      <c r="AA1408" s="40">
        <f>AA$12*$D1408*INDEX(AA$21:AA$28,$E1408)*INDEX(AA$30:AA$46,$F1408)*(1-INDEX(AA$117:AA$133,$F1408))</f>
        <v/>
      </c>
      <c r="AB1408" s="40">
        <f>AB$12*$D1408*INDEX(AB$21:AB$28,$E1408)*INDEX(AB$30:AB$46,$F1408)*(1-INDEX(AB$117:AB$133,$F1408))</f>
        <v/>
      </c>
      <c r="AC1408" s="40">
        <f>AC$12*$D1408*INDEX(AC$21:AC$28,$E1408)*INDEX(AC$30:AC$46,$F1408)*(1-INDEX(AC$117:AC$133,$F1408))</f>
        <v/>
      </c>
      <c r="AD1408" s="42">
        <f>CARBONTAX(AD$12,$D1408,INDEX(AD$21:AD$28,$E1408),INDEX(AD$30:AD$46,$F1408),INDEX(AD$117:AD$133,$F1408))</f>
        <v/>
      </c>
      <c r="AE1408" s="25">
        <f>LOWER(Settings!$C$4)&amp;".mit."&amp;$A1408&amp;IF($C1408="","","."&amp;$C1408&amp;"."&amp;$B1408)&amp;IF(INDEX(Variables!$D$5:$D$105,MATCH($A1408,Variables!$A$5:$A$105,0))="","","."&amp;INDEX(Variables!$D$5:$D$105,MATCH($A1408,Variables!$A$5:$A$105,0)))&amp;"."&amp;AE$5</f>
        <v/>
      </c>
      <c r="AF1408" s="41">
        <f>AF$12*$D1408*INDEX(AF$21:AF$28,$E1408)*INDEX(AF$30:AF$46,$F1408)*(1-INDEX(AF$117:AF$133,$F1408))</f>
        <v/>
      </c>
      <c r="AG1408" s="40">
        <f>AG$12*$D1408*INDEX(AG$21:AG$28,$E1408)*INDEX(AG$30:AG$46,$F1408)*(1-INDEX(AG$117:AG$133,$F1408))</f>
        <v/>
      </c>
      <c r="AH1408" s="40">
        <f>AH$12*$D1408*INDEX(AH$21:AH$28,$E1408)*INDEX(AH$30:AH$46,$F1408)*(1-INDEX(AH$117:AH$133,$F1408))</f>
        <v/>
      </c>
      <c r="AI1408" s="40">
        <f>AI$12*$D1408*INDEX(AI$21:AI$28,$E1408)*INDEX(AI$30:AI$46,$F1408)*(1-INDEX(AI$117:AI$133,$F1408))</f>
        <v/>
      </c>
      <c r="AJ1408" s="40">
        <f>AJ$12*$D1408*INDEX(AJ$21:AJ$28,$E1408)*INDEX(AJ$30:AJ$46,$F1408)*(1-INDEX(AJ$117:AJ$133,$F1408))</f>
        <v/>
      </c>
      <c r="AK1408" s="40">
        <f>AK$12*$D1408*INDEX(AK$21:AK$28,$E1408)*INDEX(AK$30:AK$46,$F1408)*(1-INDEX(AK$117:AK$133,$F1408))</f>
        <v/>
      </c>
      <c r="AL1408" s="40">
        <f>AL$12*$D1408*INDEX(AL$21:AL$28,$E1408)*INDEX(AL$30:AL$46,$F1408)*(1-INDEX(AL$117:AL$133,$F1408))</f>
        <v/>
      </c>
      <c r="AM1408" s="40">
        <f>AM$12*$D1408*INDEX(AM$21:AM$28,$E1408)*INDEX(AM$30:AM$46,$F1408)*(1-INDEX(AM$117:AM$133,$F1408))</f>
        <v/>
      </c>
      <c r="AN1408" s="40">
        <f>AN$12*$D1408*INDEX(AN$21:AN$28,$E1408)*INDEX(AN$30:AN$46,$F1408)*(1-INDEX(AN$117:AN$133,$F1408))</f>
        <v/>
      </c>
      <c r="AO1408" s="40">
        <f>AO$12*$D1408*INDEX(AO$21:AO$28,$E1408)*INDEX(AO$30:AO$46,$F1408)*(1-INDEX(AO$117:AO$133,$F1408))</f>
        <v/>
      </c>
      <c r="AP1408" s="40">
        <f>AP$12*$D1408*INDEX(AP$21:AP$28,$E1408)*INDEX(AP$30:AP$46,$F1408)*(1-INDEX(AP$117:AP$133,$F1408))</f>
        <v/>
      </c>
      <c r="AQ1408" s="40">
        <f>AQ$12*$D1408*INDEX(AQ$21:AQ$28,$E1408)*INDEX(AQ$30:AQ$46,$F1408)*(1-INDEX(AQ$117:AQ$133,$F1408))</f>
        <v/>
      </c>
      <c r="AR1408" s="40">
        <f>AR$12*$D1408*INDEX(AR$21:AR$28,$E1408)*INDEX(AR$30:AR$46,$F1408)*(1-INDEX(AR$117:AR$133,$F1408))</f>
        <v/>
      </c>
      <c r="AS1408" s="40">
        <f>AS$12*$D1408*INDEX(AS$21:AS$28,$E1408)*INDEX(AS$30:AS$46,$F1408)*(1-INDEX(AS$117:AS$133,$F1408))</f>
        <v/>
      </c>
      <c r="AT1408" s="40">
        <f>AT$12*$D1408*INDEX(AT$21:AT$28,$E1408)*INDEX(AT$30:AT$46,$F1408)*(1-INDEX(AT$117:AT$133,$F1408))</f>
        <v/>
      </c>
      <c r="AU1408" s="40">
        <f>AU$12*$D1408*INDEX(AU$21:AU$28,$E1408)*INDEX(AU$30:AU$46,$F1408)*(1-INDEX(AU$117:AU$133,$F1408))</f>
        <v/>
      </c>
      <c r="AV1408" s="40">
        <f>AV$12*$D1408*INDEX(AV$21:AV$28,$E1408)*INDEX(AV$30:AV$46,$F1408)*(1-INDEX(AV$117:AV$133,$F1408))</f>
        <v/>
      </c>
      <c r="AW1408" s="40">
        <f>AW$12*$D1408*INDEX(AW$21:AW$28,$E1408)*INDEX(AW$30:AW$46,$F1408)*(1-INDEX(AW$117:AW$133,$F1408))</f>
        <v/>
      </c>
      <c r="AX1408" s="42">
        <f>CARBONTAX(AX$12,$D1408,INDEX(AX$21:AX$28,$E1408),INDEX(AX$30:AX$46,$F1408),INDEX(AX$117:AX$133,$F1408))</f>
        <v/>
      </c>
    </row>
    <row r="1409" hidden="1" outlineLevel="2">
      <c r="A1409" s="5" t="inlineStr">
        <is>
          <t>ctxnew</t>
        </is>
      </c>
      <c r="B1409" s="5" t="inlineStr">
        <is>
          <t>bio</t>
        </is>
      </c>
      <c r="C1409" s="5" t="inlineStr">
        <is>
          <t>omn</t>
        </is>
      </c>
      <c r="D1409" s="40">
        <f>INDEX(Inputs!$T$5:$T$132,MATCH($B1409&amp;"|"&amp;$C1409,Inputs!$A$5:$A$132,0))</f>
        <v/>
      </c>
      <c r="E1409" s="40">
        <f>INDEX(Inputs!$J$5:$J$132,MATCH($B1409&amp;"|"&amp;$C1409,Inputs!$A$5:$A$132,0))</f>
        <v/>
      </c>
      <c r="F1409" s="40">
        <f>INDEX(Inputs!$K$5:$K$132,MATCH($B1409&amp;"|"&amp;$C1409,Inputs!$A$5:$A$132,0))</f>
        <v/>
      </c>
      <c r="G1409" s="39" t="n"/>
      <c r="H1409" s="5">
        <f>INDEX(Variables!$B$5:$B$105,MATCH($A1409,Variables!$A$5:$A$105,0))&amp;IF($C1409="",""," | "&amp;INDEX(Mapping!$B$5:$B$26,MATCH($C1409,Mapping!$A$5:$A$26,0))&amp;" | "&amp;INDEX(Mapping!$B$30:$B$41,MATCH($B1409,Mapping!$A$30:$A$41,0)))</f>
        <v/>
      </c>
      <c r="I1409" s="5">
        <f>INDEX(Variables!$C$5:$C$105,MATCH($A1409,Variables!$A$5:$A$105,0))</f>
        <v/>
      </c>
      <c r="J1409" s="5">
        <f>INDEX(Variables!$E$5:$E$105,MATCH($A1409,Variables!$A$5:$A$105,0))</f>
        <v/>
      </c>
      <c r="K1409" s="25">
        <f>LOWER(Settings!$C$4)&amp;".mit."&amp;$A1409&amp;IF($C1409="","","."&amp;$C1409&amp;"."&amp;$B1409)&amp;IF(INDEX(Variables!$D$5:$D$105,MATCH($A1409,Variables!$A$5:$A$105,0))="","","."&amp;INDEX(Variables!$D$5:$D$105,MATCH($A1409,Variables!$A$5:$A$105,0)))&amp;"."&amp;K$5</f>
        <v/>
      </c>
      <c r="L1409" s="41">
        <f>L$12*$D1409*INDEX(L$21:L$28,$E1409)*INDEX(L$30:L$46,$F1409)*(1-INDEX(L$117:L$133,$F1409))</f>
        <v/>
      </c>
      <c r="M1409" s="40">
        <f>M$12*$D1409*INDEX(M$21:M$28,$E1409)*INDEX(M$30:M$46,$F1409)*(1-INDEX(M$117:M$133,$F1409))</f>
        <v/>
      </c>
      <c r="N1409" s="40">
        <f>N$12*$D1409*INDEX(N$21:N$28,$E1409)*INDEX(N$30:N$46,$F1409)*(1-INDEX(N$117:N$133,$F1409))</f>
        <v/>
      </c>
      <c r="O1409" s="40">
        <f>O$12*$D1409*INDEX(O$21:O$28,$E1409)*INDEX(O$30:O$46,$F1409)*(1-INDEX(O$117:O$133,$F1409))</f>
        <v/>
      </c>
      <c r="P1409" s="40">
        <f>P$12*$D1409*INDEX(P$21:P$28,$E1409)*INDEX(P$30:P$46,$F1409)*(1-INDEX(P$117:P$133,$F1409))</f>
        <v/>
      </c>
      <c r="Q1409" s="40">
        <f>Q$12*$D1409*INDEX(Q$21:Q$28,$E1409)*INDEX(Q$30:Q$46,$F1409)*(1-INDEX(Q$117:Q$133,$F1409))</f>
        <v/>
      </c>
      <c r="R1409" s="40">
        <f>R$12*$D1409*INDEX(R$21:R$28,$E1409)*INDEX(R$30:R$46,$F1409)*(1-INDEX(R$117:R$133,$F1409))</f>
        <v/>
      </c>
      <c r="S1409" s="40">
        <f>S$12*$D1409*INDEX(S$21:S$28,$E1409)*INDEX(S$30:S$46,$F1409)*(1-INDEX(S$117:S$133,$F1409))</f>
        <v/>
      </c>
      <c r="T1409" s="40">
        <f>T$12*$D1409*INDEX(T$21:T$28,$E1409)*INDEX(T$30:T$46,$F1409)*(1-INDEX(T$117:T$133,$F1409))</f>
        <v/>
      </c>
      <c r="U1409" s="40">
        <f>U$12*$D1409*INDEX(U$21:U$28,$E1409)*INDEX(U$30:U$46,$F1409)*(1-INDEX(U$117:U$133,$F1409))</f>
        <v/>
      </c>
      <c r="V1409" s="40">
        <f>V$12*$D1409*INDEX(V$21:V$28,$E1409)*INDEX(V$30:V$46,$F1409)*(1-INDEX(V$117:V$133,$F1409))</f>
        <v/>
      </c>
      <c r="W1409" s="40">
        <f>W$12*$D1409*INDEX(W$21:W$28,$E1409)*INDEX(W$30:W$46,$F1409)*(1-INDEX(W$117:W$133,$F1409))</f>
        <v/>
      </c>
      <c r="X1409" s="40">
        <f>X$12*$D1409*INDEX(X$21:X$28,$E1409)*INDEX(X$30:X$46,$F1409)*(1-INDEX(X$117:X$133,$F1409))</f>
        <v/>
      </c>
      <c r="Y1409" s="40">
        <f>Y$12*$D1409*INDEX(Y$21:Y$28,$E1409)*INDEX(Y$30:Y$46,$F1409)*(1-INDEX(Y$117:Y$133,$F1409))</f>
        <v/>
      </c>
      <c r="Z1409" s="40">
        <f>Z$12*$D1409*INDEX(Z$21:Z$28,$E1409)*INDEX(Z$30:Z$46,$F1409)*(1-INDEX(Z$117:Z$133,$F1409))</f>
        <v/>
      </c>
      <c r="AA1409" s="40">
        <f>AA$12*$D1409*INDEX(AA$21:AA$28,$E1409)*INDEX(AA$30:AA$46,$F1409)*(1-INDEX(AA$117:AA$133,$F1409))</f>
        <v/>
      </c>
      <c r="AB1409" s="40">
        <f>AB$12*$D1409*INDEX(AB$21:AB$28,$E1409)*INDEX(AB$30:AB$46,$F1409)*(1-INDEX(AB$117:AB$133,$F1409))</f>
        <v/>
      </c>
      <c r="AC1409" s="40">
        <f>AC$12*$D1409*INDEX(AC$21:AC$28,$E1409)*INDEX(AC$30:AC$46,$F1409)*(1-INDEX(AC$117:AC$133,$F1409))</f>
        <v/>
      </c>
      <c r="AD1409" s="42">
        <f>CARBONTAX(AD$12,$D1409,INDEX(AD$21:AD$28,$E1409),INDEX(AD$30:AD$46,$F1409),INDEX(AD$117:AD$133,$F1409))</f>
        <v/>
      </c>
      <c r="AE1409" s="25">
        <f>LOWER(Settings!$C$4)&amp;".mit."&amp;$A1409&amp;IF($C1409="","","."&amp;$C1409&amp;"."&amp;$B1409)&amp;IF(INDEX(Variables!$D$5:$D$105,MATCH($A1409,Variables!$A$5:$A$105,0))="","","."&amp;INDEX(Variables!$D$5:$D$105,MATCH($A1409,Variables!$A$5:$A$105,0)))&amp;"."&amp;AE$5</f>
        <v/>
      </c>
      <c r="AF1409" s="41">
        <f>AF$12*$D1409*INDEX(AF$21:AF$28,$E1409)*INDEX(AF$30:AF$46,$F1409)*(1-INDEX(AF$117:AF$133,$F1409))</f>
        <v/>
      </c>
      <c r="AG1409" s="40">
        <f>AG$12*$D1409*INDEX(AG$21:AG$28,$E1409)*INDEX(AG$30:AG$46,$F1409)*(1-INDEX(AG$117:AG$133,$F1409))</f>
        <v/>
      </c>
      <c r="AH1409" s="40">
        <f>AH$12*$D1409*INDEX(AH$21:AH$28,$E1409)*INDEX(AH$30:AH$46,$F1409)*(1-INDEX(AH$117:AH$133,$F1409))</f>
        <v/>
      </c>
      <c r="AI1409" s="40">
        <f>AI$12*$D1409*INDEX(AI$21:AI$28,$E1409)*INDEX(AI$30:AI$46,$F1409)*(1-INDEX(AI$117:AI$133,$F1409))</f>
        <v/>
      </c>
      <c r="AJ1409" s="40">
        <f>AJ$12*$D1409*INDEX(AJ$21:AJ$28,$E1409)*INDEX(AJ$30:AJ$46,$F1409)*(1-INDEX(AJ$117:AJ$133,$F1409))</f>
        <v/>
      </c>
      <c r="AK1409" s="40">
        <f>AK$12*$D1409*INDEX(AK$21:AK$28,$E1409)*INDEX(AK$30:AK$46,$F1409)*(1-INDEX(AK$117:AK$133,$F1409))</f>
        <v/>
      </c>
      <c r="AL1409" s="40">
        <f>AL$12*$D1409*INDEX(AL$21:AL$28,$E1409)*INDEX(AL$30:AL$46,$F1409)*(1-INDEX(AL$117:AL$133,$F1409))</f>
        <v/>
      </c>
      <c r="AM1409" s="40">
        <f>AM$12*$D1409*INDEX(AM$21:AM$28,$E1409)*INDEX(AM$30:AM$46,$F1409)*(1-INDEX(AM$117:AM$133,$F1409))</f>
        <v/>
      </c>
      <c r="AN1409" s="40">
        <f>AN$12*$D1409*INDEX(AN$21:AN$28,$E1409)*INDEX(AN$30:AN$46,$F1409)*(1-INDEX(AN$117:AN$133,$F1409))</f>
        <v/>
      </c>
      <c r="AO1409" s="40">
        <f>AO$12*$D1409*INDEX(AO$21:AO$28,$E1409)*INDEX(AO$30:AO$46,$F1409)*(1-INDEX(AO$117:AO$133,$F1409))</f>
        <v/>
      </c>
      <c r="AP1409" s="40">
        <f>AP$12*$D1409*INDEX(AP$21:AP$28,$E1409)*INDEX(AP$30:AP$46,$F1409)*(1-INDEX(AP$117:AP$133,$F1409))</f>
        <v/>
      </c>
      <c r="AQ1409" s="40">
        <f>AQ$12*$D1409*INDEX(AQ$21:AQ$28,$E1409)*INDEX(AQ$30:AQ$46,$F1409)*(1-INDEX(AQ$117:AQ$133,$F1409))</f>
        <v/>
      </c>
      <c r="AR1409" s="40">
        <f>AR$12*$D1409*INDEX(AR$21:AR$28,$E1409)*INDEX(AR$30:AR$46,$F1409)*(1-INDEX(AR$117:AR$133,$F1409))</f>
        <v/>
      </c>
      <c r="AS1409" s="40">
        <f>AS$12*$D1409*INDEX(AS$21:AS$28,$E1409)*INDEX(AS$30:AS$46,$F1409)*(1-INDEX(AS$117:AS$133,$F1409))</f>
        <v/>
      </c>
      <c r="AT1409" s="40">
        <f>AT$12*$D1409*INDEX(AT$21:AT$28,$E1409)*INDEX(AT$30:AT$46,$F1409)*(1-INDEX(AT$117:AT$133,$F1409))</f>
        <v/>
      </c>
      <c r="AU1409" s="40">
        <f>AU$12*$D1409*INDEX(AU$21:AU$28,$E1409)*INDEX(AU$30:AU$46,$F1409)*(1-INDEX(AU$117:AU$133,$F1409))</f>
        <v/>
      </c>
      <c r="AV1409" s="40">
        <f>AV$12*$D1409*INDEX(AV$21:AV$28,$E1409)*INDEX(AV$30:AV$46,$F1409)*(1-INDEX(AV$117:AV$133,$F1409))</f>
        <v/>
      </c>
      <c r="AW1409" s="40">
        <f>AW$12*$D1409*INDEX(AW$21:AW$28,$E1409)*INDEX(AW$30:AW$46,$F1409)*(1-INDEX(AW$117:AW$133,$F1409))</f>
        <v/>
      </c>
      <c r="AX1409" s="42">
        <f>CARBONTAX(AX$12,$D1409,INDEX(AX$21:AX$28,$E1409),INDEX(AX$30:AX$46,$F1409),INDEX(AX$117:AX$133,$F1409))</f>
        <v/>
      </c>
    </row>
    <row r="1410" hidden="1" outlineLevel="2"/>
    <row r="1411" hidden="1" outlineLevel="2">
      <c r="A1411" s="5" t="inlineStr">
        <is>
          <t>ets</t>
        </is>
      </c>
      <c r="B1411" s="5" t="inlineStr">
        <is>
          <t>coa</t>
        </is>
      </c>
      <c r="C1411" s="5" t="inlineStr">
        <is>
          <t>omn</t>
        </is>
      </c>
      <c r="D1411" s="40">
        <f>INDEX(Inputs!$T$5:$T$132,MATCH($B1411&amp;"|"&amp;$C1411,Inputs!$A$5:$A$132,0))</f>
        <v/>
      </c>
      <c r="E1411" s="40">
        <f>INDEX(Inputs!$K$5:$K$132,MATCH($B1411&amp;"|"&amp;$C1411,Inputs!$A$5:$A$132,0))</f>
        <v/>
      </c>
      <c r="F1411" s="39" t="n"/>
      <c r="G1411" s="39" t="n"/>
      <c r="H1411" s="5">
        <f>INDEX(Variables!$B$5:$B$105,MATCH($A1411,Variables!$A$5:$A$105,0))&amp;IF($C1411="",""," | "&amp;INDEX(Mapping!$B$5:$B$26,MATCH($C1411,Mapping!$A$5:$A$26,0))&amp;" | "&amp;INDEX(Mapping!$B$30:$B$41,MATCH($B1411,Mapping!$A$30:$A$41,0)))</f>
        <v/>
      </c>
      <c r="I1411" s="5">
        <f>INDEX(Variables!$C$5:$C$105,MATCH($A1411,Variables!$A$5:$A$105,0))</f>
        <v/>
      </c>
      <c r="J1411" s="5">
        <f>INDEX(Variables!$E$5:$E$105,MATCH($A1411,Variables!$A$5:$A$105,0))</f>
        <v/>
      </c>
      <c r="K1411" s="25">
        <f>LOWER(Settings!$C$4)&amp;".mit."&amp;$A1411&amp;IF($C1411="","","."&amp;$C1411&amp;"."&amp;$B1411)&amp;IF(INDEX(Variables!$D$5:$D$105,MATCH($A1411,Variables!$A$5:$A$105,0))="","","."&amp;INDEX(Variables!$D$5:$D$105,MATCH($A1411,Variables!$A$5:$A$105,0)))&amp;"."&amp;K$5</f>
        <v/>
      </c>
      <c r="L1411" s="41">
        <f>L$134*$D1411*INDEX(L$117:L$133,$E1411)</f>
        <v/>
      </c>
      <c r="M1411" s="40">
        <f>M$134*$D1411*INDEX(M$117:M$133,$E1411)</f>
        <v/>
      </c>
      <c r="N1411" s="40">
        <f>N$134*$D1411*INDEX(N$117:N$133,$E1411)</f>
        <v/>
      </c>
      <c r="O1411" s="40">
        <f>O$134*$D1411*INDEX(O$117:O$133,$E1411)</f>
        <v/>
      </c>
      <c r="P1411" s="40">
        <f>P$134*$D1411*INDEX(P$117:P$133,$E1411)</f>
        <v/>
      </c>
      <c r="Q1411" s="40">
        <f>Q$134*$D1411*INDEX(Q$117:Q$133,$E1411)</f>
        <v/>
      </c>
      <c r="R1411" s="40">
        <f>R$134*$D1411*INDEX(R$117:R$133,$E1411)</f>
        <v/>
      </c>
      <c r="S1411" s="40">
        <f>S$134*$D1411*INDEX(S$117:S$133,$E1411)</f>
        <v/>
      </c>
      <c r="T1411" s="40">
        <f>T$134*$D1411*INDEX(T$117:T$133,$E1411)</f>
        <v/>
      </c>
      <c r="U1411" s="40">
        <f>U$134*$D1411*INDEX(U$117:U$133,$E1411)</f>
        <v/>
      </c>
      <c r="V1411" s="40">
        <f>V$134*$D1411*INDEX(V$117:V$133,$E1411)</f>
        <v/>
      </c>
      <c r="W1411" s="40">
        <f>W$134*$D1411*INDEX(W$117:W$133,$E1411)</f>
        <v/>
      </c>
      <c r="X1411" s="40">
        <f>X$134*$D1411*INDEX(X$117:X$133,$E1411)</f>
        <v/>
      </c>
      <c r="Y1411" s="40">
        <f>Y$134*$D1411*INDEX(Y$117:Y$133,$E1411)</f>
        <v/>
      </c>
      <c r="Z1411" s="40">
        <f>Z$134*$D1411*INDEX(Z$117:Z$133,$E1411)</f>
        <v/>
      </c>
      <c r="AA1411" s="40">
        <f>AA$134*$D1411*INDEX(AA$117:AA$133,$E1411)</f>
        <v/>
      </c>
      <c r="AB1411" s="40">
        <f>AB$134*$D1411*INDEX(AB$117:AB$133,$E1411)</f>
        <v/>
      </c>
      <c r="AC1411" s="40">
        <f>AC$134*$D1411*INDEX(AC$117:AC$133,$E1411)</f>
        <v/>
      </c>
      <c r="AD1411" s="42">
        <f>ETSCOST(AD$134,$D1411,INDEX(AD$117:AD$133,$E1411))</f>
        <v/>
      </c>
      <c r="AE1411" s="25">
        <f>LOWER(Settings!$C$4)&amp;".mit."&amp;$A1411&amp;IF($C1411="","","."&amp;$C1411&amp;"."&amp;$B1411)&amp;IF(INDEX(Variables!$D$5:$D$105,MATCH($A1411,Variables!$A$5:$A$105,0))="","","."&amp;INDEX(Variables!$D$5:$D$105,MATCH($A1411,Variables!$A$5:$A$105,0)))&amp;"."&amp;AE$5</f>
        <v/>
      </c>
      <c r="AF1411" s="41">
        <f>AF$134*$D1411*INDEX(AF$117:AF$133,$E1411)</f>
        <v/>
      </c>
      <c r="AG1411" s="40">
        <f>AG$134*$D1411*INDEX(AG$117:AG$133,$E1411)</f>
        <v/>
      </c>
      <c r="AH1411" s="40">
        <f>AH$134*$D1411*INDEX(AH$117:AH$133,$E1411)</f>
        <v/>
      </c>
      <c r="AI1411" s="40">
        <f>AI$134*$D1411*INDEX(AI$117:AI$133,$E1411)</f>
        <v/>
      </c>
      <c r="AJ1411" s="40">
        <f>AJ$134*$D1411*INDEX(AJ$117:AJ$133,$E1411)</f>
        <v/>
      </c>
      <c r="AK1411" s="40">
        <f>AK$134*$D1411*INDEX(AK$117:AK$133,$E1411)</f>
        <v/>
      </c>
      <c r="AL1411" s="40">
        <f>AL$134*$D1411*INDEX(AL$117:AL$133,$E1411)</f>
        <v/>
      </c>
      <c r="AM1411" s="40">
        <f>AM$134*$D1411*INDEX(AM$117:AM$133,$E1411)</f>
        <v/>
      </c>
      <c r="AN1411" s="40">
        <f>AN$134*$D1411*INDEX(AN$117:AN$133,$E1411)</f>
        <v/>
      </c>
      <c r="AO1411" s="40">
        <f>AO$134*$D1411*INDEX(AO$117:AO$133,$E1411)</f>
        <v/>
      </c>
      <c r="AP1411" s="40">
        <f>AP$134*$D1411*INDEX(AP$117:AP$133,$E1411)</f>
        <v/>
      </c>
      <c r="AQ1411" s="40">
        <f>AQ$134*$D1411*INDEX(AQ$117:AQ$133,$E1411)</f>
        <v/>
      </c>
      <c r="AR1411" s="40">
        <f>AR$134*$D1411*INDEX(AR$117:AR$133,$E1411)</f>
        <v/>
      </c>
      <c r="AS1411" s="40">
        <f>AS$134*$D1411*INDEX(AS$117:AS$133,$E1411)</f>
        <v/>
      </c>
      <c r="AT1411" s="40">
        <f>AT$134*$D1411*INDEX(AT$117:AT$133,$E1411)</f>
        <v/>
      </c>
      <c r="AU1411" s="40">
        <f>AU$134*$D1411*INDEX(AU$117:AU$133,$E1411)</f>
        <v/>
      </c>
      <c r="AV1411" s="40">
        <f>AV$134*$D1411*INDEX(AV$117:AV$133,$E1411)</f>
        <v/>
      </c>
      <c r="AW1411" s="40">
        <f>AW$134*$D1411*INDEX(AW$117:AW$133,$E1411)</f>
        <v/>
      </c>
      <c r="AX1411" s="42">
        <f>ETSCOST(AX$134,$D1411,INDEX(AX$117:AX$133,$E1411))</f>
        <v/>
      </c>
    </row>
    <row r="1412" hidden="1" outlineLevel="2">
      <c r="A1412" s="5" t="inlineStr">
        <is>
          <t>ets</t>
        </is>
      </c>
      <c r="B1412" s="5" t="inlineStr">
        <is>
          <t>nga</t>
        </is>
      </c>
      <c r="C1412" s="5" t="inlineStr">
        <is>
          <t>omn</t>
        </is>
      </c>
      <c r="D1412" s="40">
        <f>INDEX(Inputs!$T$5:$T$132,MATCH($B1412&amp;"|"&amp;$C1412,Inputs!$A$5:$A$132,0))</f>
        <v/>
      </c>
      <c r="E1412" s="40">
        <f>INDEX(Inputs!$K$5:$K$132,MATCH($B1412&amp;"|"&amp;$C1412,Inputs!$A$5:$A$132,0))</f>
        <v/>
      </c>
      <c r="F1412" s="39" t="n"/>
      <c r="G1412" s="39" t="n"/>
      <c r="H1412" s="5">
        <f>INDEX(Variables!$B$5:$B$105,MATCH($A1412,Variables!$A$5:$A$105,0))&amp;IF($C1412="",""," | "&amp;INDEX(Mapping!$B$5:$B$26,MATCH($C1412,Mapping!$A$5:$A$26,0))&amp;" | "&amp;INDEX(Mapping!$B$30:$B$41,MATCH($B1412,Mapping!$A$30:$A$41,0)))</f>
        <v/>
      </c>
      <c r="I1412" s="5">
        <f>INDEX(Variables!$C$5:$C$105,MATCH($A1412,Variables!$A$5:$A$105,0))</f>
        <v/>
      </c>
      <c r="J1412" s="5">
        <f>INDEX(Variables!$E$5:$E$105,MATCH($A1412,Variables!$A$5:$A$105,0))</f>
        <v/>
      </c>
      <c r="K1412" s="25">
        <f>LOWER(Settings!$C$4)&amp;".mit."&amp;$A1412&amp;IF($C1412="","","."&amp;$C1412&amp;"."&amp;$B1412)&amp;IF(INDEX(Variables!$D$5:$D$105,MATCH($A1412,Variables!$A$5:$A$105,0))="","","."&amp;INDEX(Variables!$D$5:$D$105,MATCH($A1412,Variables!$A$5:$A$105,0)))&amp;"."&amp;K$5</f>
        <v/>
      </c>
      <c r="L1412" s="41">
        <f>L$134*$D1412*INDEX(L$117:L$133,$E1412)</f>
        <v/>
      </c>
      <c r="M1412" s="40">
        <f>M$134*$D1412*INDEX(M$117:M$133,$E1412)</f>
        <v/>
      </c>
      <c r="N1412" s="40">
        <f>N$134*$D1412*INDEX(N$117:N$133,$E1412)</f>
        <v/>
      </c>
      <c r="O1412" s="40">
        <f>O$134*$D1412*INDEX(O$117:O$133,$E1412)</f>
        <v/>
      </c>
      <c r="P1412" s="40">
        <f>P$134*$D1412*INDEX(P$117:P$133,$E1412)</f>
        <v/>
      </c>
      <c r="Q1412" s="40">
        <f>Q$134*$D1412*INDEX(Q$117:Q$133,$E1412)</f>
        <v/>
      </c>
      <c r="R1412" s="40">
        <f>R$134*$D1412*INDEX(R$117:R$133,$E1412)</f>
        <v/>
      </c>
      <c r="S1412" s="40">
        <f>S$134*$D1412*INDEX(S$117:S$133,$E1412)</f>
        <v/>
      </c>
      <c r="T1412" s="40">
        <f>T$134*$D1412*INDEX(T$117:T$133,$E1412)</f>
        <v/>
      </c>
      <c r="U1412" s="40">
        <f>U$134*$D1412*INDEX(U$117:U$133,$E1412)</f>
        <v/>
      </c>
      <c r="V1412" s="40">
        <f>V$134*$D1412*INDEX(V$117:V$133,$E1412)</f>
        <v/>
      </c>
      <c r="W1412" s="40">
        <f>W$134*$D1412*INDEX(W$117:W$133,$E1412)</f>
        <v/>
      </c>
      <c r="X1412" s="40">
        <f>X$134*$D1412*INDEX(X$117:X$133,$E1412)</f>
        <v/>
      </c>
      <c r="Y1412" s="40">
        <f>Y$134*$D1412*INDEX(Y$117:Y$133,$E1412)</f>
        <v/>
      </c>
      <c r="Z1412" s="40">
        <f>Z$134*$D1412*INDEX(Z$117:Z$133,$E1412)</f>
        <v/>
      </c>
      <c r="AA1412" s="40">
        <f>AA$134*$D1412*INDEX(AA$117:AA$133,$E1412)</f>
        <v/>
      </c>
      <c r="AB1412" s="40">
        <f>AB$134*$D1412*INDEX(AB$117:AB$133,$E1412)</f>
        <v/>
      </c>
      <c r="AC1412" s="40">
        <f>AC$134*$D1412*INDEX(AC$117:AC$133,$E1412)</f>
        <v/>
      </c>
      <c r="AD1412" s="42">
        <f>ETSCOST(AD$134,$D1412,INDEX(AD$117:AD$133,$E1412))</f>
        <v/>
      </c>
      <c r="AE1412" s="25">
        <f>LOWER(Settings!$C$4)&amp;".mit."&amp;$A1412&amp;IF($C1412="","","."&amp;$C1412&amp;"."&amp;$B1412)&amp;IF(INDEX(Variables!$D$5:$D$105,MATCH($A1412,Variables!$A$5:$A$105,0))="","","."&amp;INDEX(Variables!$D$5:$D$105,MATCH($A1412,Variables!$A$5:$A$105,0)))&amp;"."&amp;AE$5</f>
        <v/>
      </c>
      <c r="AF1412" s="41">
        <f>AF$134*$D1412*INDEX(AF$117:AF$133,$E1412)</f>
        <v/>
      </c>
      <c r="AG1412" s="40">
        <f>AG$134*$D1412*INDEX(AG$117:AG$133,$E1412)</f>
        <v/>
      </c>
      <c r="AH1412" s="40">
        <f>AH$134*$D1412*INDEX(AH$117:AH$133,$E1412)</f>
        <v/>
      </c>
      <c r="AI1412" s="40">
        <f>AI$134*$D1412*INDEX(AI$117:AI$133,$E1412)</f>
        <v/>
      </c>
      <c r="AJ1412" s="40">
        <f>AJ$134*$D1412*INDEX(AJ$117:AJ$133,$E1412)</f>
        <v/>
      </c>
      <c r="AK1412" s="40">
        <f>AK$134*$D1412*INDEX(AK$117:AK$133,$E1412)</f>
        <v/>
      </c>
      <c r="AL1412" s="40">
        <f>AL$134*$D1412*INDEX(AL$117:AL$133,$E1412)</f>
        <v/>
      </c>
      <c r="AM1412" s="40">
        <f>AM$134*$D1412*INDEX(AM$117:AM$133,$E1412)</f>
        <v/>
      </c>
      <c r="AN1412" s="40">
        <f>AN$134*$D1412*INDEX(AN$117:AN$133,$E1412)</f>
        <v/>
      </c>
      <c r="AO1412" s="40">
        <f>AO$134*$D1412*INDEX(AO$117:AO$133,$E1412)</f>
        <v/>
      </c>
      <c r="AP1412" s="40">
        <f>AP$134*$D1412*INDEX(AP$117:AP$133,$E1412)</f>
        <v/>
      </c>
      <c r="AQ1412" s="40">
        <f>AQ$134*$D1412*INDEX(AQ$117:AQ$133,$E1412)</f>
        <v/>
      </c>
      <c r="AR1412" s="40">
        <f>AR$134*$D1412*INDEX(AR$117:AR$133,$E1412)</f>
        <v/>
      </c>
      <c r="AS1412" s="40">
        <f>AS$134*$D1412*INDEX(AS$117:AS$133,$E1412)</f>
        <v/>
      </c>
      <c r="AT1412" s="40">
        <f>AT$134*$D1412*INDEX(AT$117:AT$133,$E1412)</f>
        <v/>
      </c>
      <c r="AU1412" s="40">
        <f>AU$134*$D1412*INDEX(AU$117:AU$133,$E1412)</f>
        <v/>
      </c>
      <c r="AV1412" s="40">
        <f>AV$134*$D1412*INDEX(AV$117:AV$133,$E1412)</f>
        <v/>
      </c>
      <c r="AW1412" s="40">
        <f>AW$134*$D1412*INDEX(AW$117:AW$133,$E1412)</f>
        <v/>
      </c>
      <c r="AX1412" s="42">
        <f>ETSCOST(AX$134,$D1412,INDEX(AX$117:AX$133,$E1412))</f>
        <v/>
      </c>
    </row>
    <row r="1413" hidden="1" outlineLevel="2">
      <c r="A1413" s="5" t="inlineStr">
        <is>
          <t>ets</t>
        </is>
      </c>
      <c r="B1413" s="5" t="inlineStr">
        <is>
          <t>gso</t>
        </is>
      </c>
      <c r="C1413" s="5" t="inlineStr">
        <is>
          <t>omn</t>
        </is>
      </c>
      <c r="D1413" s="40">
        <f>INDEX(Inputs!$T$5:$T$132,MATCH($B1413&amp;"|"&amp;$C1413,Inputs!$A$5:$A$132,0))</f>
        <v/>
      </c>
      <c r="E1413" s="40">
        <f>INDEX(Inputs!$K$5:$K$132,MATCH($B1413&amp;"|"&amp;$C1413,Inputs!$A$5:$A$132,0))</f>
        <v/>
      </c>
      <c r="F1413" s="39" t="n"/>
      <c r="G1413" s="39" t="n"/>
      <c r="H1413" s="5">
        <f>INDEX(Variables!$B$5:$B$105,MATCH($A1413,Variables!$A$5:$A$105,0))&amp;IF($C1413="",""," | "&amp;INDEX(Mapping!$B$5:$B$26,MATCH($C1413,Mapping!$A$5:$A$26,0))&amp;" | "&amp;INDEX(Mapping!$B$30:$B$41,MATCH($B1413,Mapping!$A$30:$A$41,0)))</f>
        <v/>
      </c>
      <c r="I1413" s="5">
        <f>INDEX(Variables!$C$5:$C$105,MATCH($A1413,Variables!$A$5:$A$105,0))</f>
        <v/>
      </c>
      <c r="J1413" s="5">
        <f>INDEX(Variables!$E$5:$E$105,MATCH($A1413,Variables!$A$5:$A$105,0))</f>
        <v/>
      </c>
      <c r="K1413" s="25">
        <f>LOWER(Settings!$C$4)&amp;".mit."&amp;$A1413&amp;IF($C1413="","","."&amp;$C1413&amp;"."&amp;$B1413)&amp;IF(INDEX(Variables!$D$5:$D$105,MATCH($A1413,Variables!$A$5:$A$105,0))="","","."&amp;INDEX(Variables!$D$5:$D$105,MATCH($A1413,Variables!$A$5:$A$105,0)))&amp;"."&amp;K$5</f>
        <v/>
      </c>
      <c r="L1413" s="41">
        <f>L$134*$D1413*INDEX(L$117:L$133,$E1413)</f>
        <v/>
      </c>
      <c r="M1413" s="40">
        <f>M$134*$D1413*INDEX(M$117:M$133,$E1413)</f>
        <v/>
      </c>
      <c r="N1413" s="40">
        <f>N$134*$D1413*INDEX(N$117:N$133,$E1413)</f>
        <v/>
      </c>
      <c r="O1413" s="40">
        <f>O$134*$D1413*INDEX(O$117:O$133,$E1413)</f>
        <v/>
      </c>
      <c r="P1413" s="40">
        <f>P$134*$D1413*INDEX(P$117:P$133,$E1413)</f>
        <v/>
      </c>
      <c r="Q1413" s="40">
        <f>Q$134*$D1413*INDEX(Q$117:Q$133,$E1413)</f>
        <v/>
      </c>
      <c r="R1413" s="40">
        <f>R$134*$D1413*INDEX(R$117:R$133,$E1413)</f>
        <v/>
      </c>
      <c r="S1413" s="40">
        <f>S$134*$D1413*INDEX(S$117:S$133,$E1413)</f>
        <v/>
      </c>
      <c r="T1413" s="40">
        <f>T$134*$D1413*INDEX(T$117:T$133,$E1413)</f>
        <v/>
      </c>
      <c r="U1413" s="40">
        <f>U$134*$D1413*INDEX(U$117:U$133,$E1413)</f>
        <v/>
      </c>
      <c r="V1413" s="40">
        <f>V$134*$D1413*INDEX(V$117:V$133,$E1413)</f>
        <v/>
      </c>
      <c r="W1413" s="40">
        <f>W$134*$D1413*INDEX(W$117:W$133,$E1413)</f>
        <v/>
      </c>
      <c r="X1413" s="40">
        <f>X$134*$D1413*INDEX(X$117:X$133,$E1413)</f>
        <v/>
      </c>
      <c r="Y1413" s="40">
        <f>Y$134*$D1413*INDEX(Y$117:Y$133,$E1413)</f>
        <v/>
      </c>
      <c r="Z1413" s="40">
        <f>Z$134*$D1413*INDEX(Z$117:Z$133,$E1413)</f>
        <v/>
      </c>
      <c r="AA1413" s="40">
        <f>AA$134*$D1413*INDEX(AA$117:AA$133,$E1413)</f>
        <v/>
      </c>
      <c r="AB1413" s="40">
        <f>AB$134*$D1413*INDEX(AB$117:AB$133,$E1413)</f>
        <v/>
      </c>
      <c r="AC1413" s="40">
        <f>AC$134*$D1413*INDEX(AC$117:AC$133,$E1413)</f>
        <v/>
      </c>
      <c r="AD1413" s="42">
        <f>ETSCOST(AD$134,$D1413,INDEX(AD$117:AD$133,$E1413))</f>
        <v/>
      </c>
      <c r="AE1413" s="25">
        <f>LOWER(Settings!$C$4)&amp;".mit."&amp;$A1413&amp;IF($C1413="","","."&amp;$C1413&amp;"."&amp;$B1413)&amp;IF(INDEX(Variables!$D$5:$D$105,MATCH($A1413,Variables!$A$5:$A$105,0))="","","."&amp;INDEX(Variables!$D$5:$D$105,MATCH($A1413,Variables!$A$5:$A$105,0)))&amp;"."&amp;AE$5</f>
        <v/>
      </c>
      <c r="AF1413" s="41">
        <f>AF$134*$D1413*INDEX(AF$117:AF$133,$E1413)</f>
        <v/>
      </c>
      <c r="AG1413" s="40">
        <f>AG$134*$D1413*INDEX(AG$117:AG$133,$E1413)</f>
        <v/>
      </c>
      <c r="AH1413" s="40">
        <f>AH$134*$D1413*INDEX(AH$117:AH$133,$E1413)</f>
        <v/>
      </c>
      <c r="AI1413" s="40">
        <f>AI$134*$D1413*INDEX(AI$117:AI$133,$E1413)</f>
        <v/>
      </c>
      <c r="AJ1413" s="40">
        <f>AJ$134*$D1413*INDEX(AJ$117:AJ$133,$E1413)</f>
        <v/>
      </c>
      <c r="AK1413" s="40">
        <f>AK$134*$D1413*INDEX(AK$117:AK$133,$E1413)</f>
        <v/>
      </c>
      <c r="AL1413" s="40">
        <f>AL$134*$D1413*INDEX(AL$117:AL$133,$E1413)</f>
        <v/>
      </c>
      <c r="AM1413" s="40">
        <f>AM$134*$D1413*INDEX(AM$117:AM$133,$E1413)</f>
        <v/>
      </c>
      <c r="AN1413" s="40">
        <f>AN$134*$D1413*INDEX(AN$117:AN$133,$E1413)</f>
        <v/>
      </c>
      <c r="AO1413" s="40">
        <f>AO$134*$D1413*INDEX(AO$117:AO$133,$E1413)</f>
        <v/>
      </c>
      <c r="AP1413" s="40">
        <f>AP$134*$D1413*INDEX(AP$117:AP$133,$E1413)</f>
        <v/>
      </c>
      <c r="AQ1413" s="40">
        <f>AQ$134*$D1413*INDEX(AQ$117:AQ$133,$E1413)</f>
        <v/>
      </c>
      <c r="AR1413" s="40">
        <f>AR$134*$D1413*INDEX(AR$117:AR$133,$E1413)</f>
        <v/>
      </c>
      <c r="AS1413" s="40">
        <f>AS$134*$D1413*INDEX(AS$117:AS$133,$E1413)</f>
        <v/>
      </c>
      <c r="AT1413" s="40">
        <f>AT$134*$D1413*INDEX(AT$117:AT$133,$E1413)</f>
        <v/>
      </c>
      <c r="AU1413" s="40">
        <f>AU$134*$D1413*INDEX(AU$117:AU$133,$E1413)</f>
        <v/>
      </c>
      <c r="AV1413" s="40">
        <f>AV$134*$D1413*INDEX(AV$117:AV$133,$E1413)</f>
        <v/>
      </c>
      <c r="AW1413" s="40">
        <f>AW$134*$D1413*INDEX(AW$117:AW$133,$E1413)</f>
        <v/>
      </c>
      <c r="AX1413" s="42">
        <f>ETSCOST(AX$134,$D1413,INDEX(AX$117:AX$133,$E1413))</f>
        <v/>
      </c>
    </row>
    <row r="1414" hidden="1" outlineLevel="2">
      <c r="A1414" s="5" t="inlineStr">
        <is>
          <t>ets</t>
        </is>
      </c>
      <c r="B1414" s="5" t="inlineStr">
        <is>
          <t>die</t>
        </is>
      </c>
      <c r="C1414" s="5" t="inlineStr">
        <is>
          <t>omn</t>
        </is>
      </c>
      <c r="D1414" s="40">
        <f>INDEX(Inputs!$T$5:$T$132,MATCH($B1414&amp;"|"&amp;$C1414,Inputs!$A$5:$A$132,0))</f>
        <v/>
      </c>
      <c r="E1414" s="40">
        <f>INDEX(Inputs!$K$5:$K$132,MATCH($B1414&amp;"|"&amp;$C1414,Inputs!$A$5:$A$132,0))</f>
        <v/>
      </c>
      <c r="F1414" s="39" t="n"/>
      <c r="G1414" s="39" t="n"/>
      <c r="H1414" s="5">
        <f>INDEX(Variables!$B$5:$B$105,MATCH($A1414,Variables!$A$5:$A$105,0))&amp;IF($C1414="",""," | "&amp;INDEX(Mapping!$B$5:$B$26,MATCH($C1414,Mapping!$A$5:$A$26,0))&amp;" | "&amp;INDEX(Mapping!$B$30:$B$41,MATCH($B1414,Mapping!$A$30:$A$41,0)))</f>
        <v/>
      </c>
      <c r="I1414" s="5">
        <f>INDEX(Variables!$C$5:$C$105,MATCH($A1414,Variables!$A$5:$A$105,0))</f>
        <v/>
      </c>
      <c r="J1414" s="5">
        <f>INDEX(Variables!$E$5:$E$105,MATCH($A1414,Variables!$A$5:$A$105,0))</f>
        <v/>
      </c>
      <c r="K1414" s="25">
        <f>LOWER(Settings!$C$4)&amp;".mit."&amp;$A1414&amp;IF($C1414="","","."&amp;$C1414&amp;"."&amp;$B1414)&amp;IF(INDEX(Variables!$D$5:$D$105,MATCH($A1414,Variables!$A$5:$A$105,0))="","","."&amp;INDEX(Variables!$D$5:$D$105,MATCH($A1414,Variables!$A$5:$A$105,0)))&amp;"."&amp;K$5</f>
        <v/>
      </c>
      <c r="L1414" s="41">
        <f>L$134*$D1414*INDEX(L$117:L$133,$E1414)</f>
        <v/>
      </c>
      <c r="M1414" s="40">
        <f>M$134*$D1414*INDEX(M$117:M$133,$E1414)</f>
        <v/>
      </c>
      <c r="N1414" s="40">
        <f>N$134*$D1414*INDEX(N$117:N$133,$E1414)</f>
        <v/>
      </c>
      <c r="O1414" s="40">
        <f>O$134*$D1414*INDEX(O$117:O$133,$E1414)</f>
        <v/>
      </c>
      <c r="P1414" s="40">
        <f>P$134*$D1414*INDEX(P$117:P$133,$E1414)</f>
        <v/>
      </c>
      <c r="Q1414" s="40">
        <f>Q$134*$D1414*INDEX(Q$117:Q$133,$E1414)</f>
        <v/>
      </c>
      <c r="R1414" s="40">
        <f>R$134*$D1414*INDEX(R$117:R$133,$E1414)</f>
        <v/>
      </c>
      <c r="S1414" s="40">
        <f>S$134*$D1414*INDEX(S$117:S$133,$E1414)</f>
        <v/>
      </c>
      <c r="T1414" s="40">
        <f>T$134*$D1414*INDEX(T$117:T$133,$E1414)</f>
        <v/>
      </c>
      <c r="U1414" s="40">
        <f>U$134*$D1414*INDEX(U$117:U$133,$E1414)</f>
        <v/>
      </c>
      <c r="V1414" s="40">
        <f>V$134*$D1414*INDEX(V$117:V$133,$E1414)</f>
        <v/>
      </c>
      <c r="W1414" s="40">
        <f>W$134*$D1414*INDEX(W$117:W$133,$E1414)</f>
        <v/>
      </c>
      <c r="X1414" s="40">
        <f>X$134*$D1414*INDEX(X$117:X$133,$E1414)</f>
        <v/>
      </c>
      <c r="Y1414" s="40">
        <f>Y$134*$D1414*INDEX(Y$117:Y$133,$E1414)</f>
        <v/>
      </c>
      <c r="Z1414" s="40">
        <f>Z$134*$D1414*INDEX(Z$117:Z$133,$E1414)</f>
        <v/>
      </c>
      <c r="AA1414" s="40">
        <f>AA$134*$D1414*INDEX(AA$117:AA$133,$E1414)</f>
        <v/>
      </c>
      <c r="AB1414" s="40">
        <f>AB$134*$D1414*INDEX(AB$117:AB$133,$E1414)</f>
        <v/>
      </c>
      <c r="AC1414" s="40">
        <f>AC$134*$D1414*INDEX(AC$117:AC$133,$E1414)</f>
        <v/>
      </c>
      <c r="AD1414" s="42">
        <f>ETSCOST(AD$134,$D1414,INDEX(AD$117:AD$133,$E1414))</f>
        <v/>
      </c>
      <c r="AE1414" s="25">
        <f>LOWER(Settings!$C$4)&amp;".mit."&amp;$A1414&amp;IF($C1414="","","."&amp;$C1414&amp;"."&amp;$B1414)&amp;IF(INDEX(Variables!$D$5:$D$105,MATCH($A1414,Variables!$A$5:$A$105,0))="","","."&amp;INDEX(Variables!$D$5:$D$105,MATCH($A1414,Variables!$A$5:$A$105,0)))&amp;"."&amp;AE$5</f>
        <v/>
      </c>
      <c r="AF1414" s="41">
        <f>AF$134*$D1414*INDEX(AF$117:AF$133,$E1414)</f>
        <v/>
      </c>
      <c r="AG1414" s="40">
        <f>AG$134*$D1414*INDEX(AG$117:AG$133,$E1414)</f>
        <v/>
      </c>
      <c r="AH1414" s="40">
        <f>AH$134*$D1414*INDEX(AH$117:AH$133,$E1414)</f>
        <v/>
      </c>
      <c r="AI1414" s="40">
        <f>AI$134*$D1414*INDEX(AI$117:AI$133,$E1414)</f>
        <v/>
      </c>
      <c r="AJ1414" s="40">
        <f>AJ$134*$D1414*INDEX(AJ$117:AJ$133,$E1414)</f>
        <v/>
      </c>
      <c r="AK1414" s="40">
        <f>AK$134*$D1414*INDEX(AK$117:AK$133,$E1414)</f>
        <v/>
      </c>
      <c r="AL1414" s="40">
        <f>AL$134*$D1414*INDEX(AL$117:AL$133,$E1414)</f>
        <v/>
      </c>
      <c r="AM1414" s="40">
        <f>AM$134*$D1414*INDEX(AM$117:AM$133,$E1414)</f>
        <v/>
      </c>
      <c r="AN1414" s="40">
        <f>AN$134*$D1414*INDEX(AN$117:AN$133,$E1414)</f>
        <v/>
      </c>
      <c r="AO1414" s="40">
        <f>AO$134*$D1414*INDEX(AO$117:AO$133,$E1414)</f>
        <v/>
      </c>
      <c r="AP1414" s="40">
        <f>AP$134*$D1414*INDEX(AP$117:AP$133,$E1414)</f>
        <v/>
      </c>
      <c r="AQ1414" s="40">
        <f>AQ$134*$D1414*INDEX(AQ$117:AQ$133,$E1414)</f>
        <v/>
      </c>
      <c r="AR1414" s="40">
        <f>AR$134*$D1414*INDEX(AR$117:AR$133,$E1414)</f>
        <v/>
      </c>
      <c r="AS1414" s="40">
        <f>AS$134*$D1414*INDEX(AS$117:AS$133,$E1414)</f>
        <v/>
      </c>
      <c r="AT1414" s="40">
        <f>AT$134*$D1414*INDEX(AT$117:AT$133,$E1414)</f>
        <v/>
      </c>
      <c r="AU1414" s="40">
        <f>AU$134*$D1414*INDEX(AU$117:AU$133,$E1414)</f>
        <v/>
      </c>
      <c r="AV1414" s="40">
        <f>AV$134*$D1414*INDEX(AV$117:AV$133,$E1414)</f>
        <v/>
      </c>
      <c r="AW1414" s="40">
        <f>AW$134*$D1414*INDEX(AW$117:AW$133,$E1414)</f>
        <v/>
      </c>
      <c r="AX1414" s="42">
        <f>ETSCOST(AX$134,$D1414,INDEX(AX$117:AX$133,$E1414))</f>
        <v/>
      </c>
    </row>
    <row r="1415" hidden="1" outlineLevel="2">
      <c r="A1415" s="5" t="inlineStr">
        <is>
          <t>ets</t>
        </is>
      </c>
      <c r="B1415" s="5" t="inlineStr">
        <is>
          <t>lpg</t>
        </is>
      </c>
      <c r="C1415" s="5" t="inlineStr">
        <is>
          <t>omn</t>
        </is>
      </c>
      <c r="D1415" s="40">
        <f>INDEX(Inputs!$T$5:$T$132,MATCH($B1415&amp;"|"&amp;$C1415,Inputs!$A$5:$A$132,0))</f>
        <v/>
      </c>
      <c r="E1415" s="40">
        <f>INDEX(Inputs!$K$5:$K$132,MATCH($B1415&amp;"|"&amp;$C1415,Inputs!$A$5:$A$132,0))</f>
        <v/>
      </c>
      <c r="F1415" s="39" t="n"/>
      <c r="G1415" s="39" t="n"/>
      <c r="H1415" s="5">
        <f>INDEX(Variables!$B$5:$B$105,MATCH($A1415,Variables!$A$5:$A$105,0))&amp;IF($C1415="",""," | "&amp;INDEX(Mapping!$B$5:$B$26,MATCH($C1415,Mapping!$A$5:$A$26,0))&amp;" | "&amp;INDEX(Mapping!$B$30:$B$41,MATCH($B1415,Mapping!$A$30:$A$41,0)))</f>
        <v/>
      </c>
      <c r="I1415" s="5">
        <f>INDEX(Variables!$C$5:$C$105,MATCH($A1415,Variables!$A$5:$A$105,0))</f>
        <v/>
      </c>
      <c r="J1415" s="5">
        <f>INDEX(Variables!$E$5:$E$105,MATCH($A1415,Variables!$A$5:$A$105,0))</f>
        <v/>
      </c>
      <c r="K1415" s="25">
        <f>LOWER(Settings!$C$4)&amp;".mit."&amp;$A1415&amp;IF($C1415="","","."&amp;$C1415&amp;"."&amp;$B1415)&amp;IF(INDEX(Variables!$D$5:$D$105,MATCH($A1415,Variables!$A$5:$A$105,0))="","","."&amp;INDEX(Variables!$D$5:$D$105,MATCH($A1415,Variables!$A$5:$A$105,0)))&amp;"."&amp;K$5</f>
        <v/>
      </c>
      <c r="L1415" s="41">
        <f>L$134*$D1415*INDEX(L$117:L$133,$E1415)</f>
        <v/>
      </c>
      <c r="M1415" s="40">
        <f>M$134*$D1415*INDEX(M$117:M$133,$E1415)</f>
        <v/>
      </c>
      <c r="N1415" s="40">
        <f>N$134*$D1415*INDEX(N$117:N$133,$E1415)</f>
        <v/>
      </c>
      <c r="O1415" s="40">
        <f>O$134*$D1415*INDEX(O$117:O$133,$E1415)</f>
        <v/>
      </c>
      <c r="P1415" s="40">
        <f>P$134*$D1415*INDEX(P$117:P$133,$E1415)</f>
        <v/>
      </c>
      <c r="Q1415" s="40">
        <f>Q$134*$D1415*INDEX(Q$117:Q$133,$E1415)</f>
        <v/>
      </c>
      <c r="R1415" s="40">
        <f>R$134*$D1415*INDEX(R$117:R$133,$E1415)</f>
        <v/>
      </c>
      <c r="S1415" s="40">
        <f>S$134*$D1415*INDEX(S$117:S$133,$E1415)</f>
        <v/>
      </c>
      <c r="T1415" s="40">
        <f>T$134*$D1415*INDEX(T$117:T$133,$E1415)</f>
        <v/>
      </c>
      <c r="U1415" s="40">
        <f>U$134*$D1415*INDEX(U$117:U$133,$E1415)</f>
        <v/>
      </c>
      <c r="V1415" s="40">
        <f>V$134*$D1415*INDEX(V$117:V$133,$E1415)</f>
        <v/>
      </c>
      <c r="W1415" s="40">
        <f>W$134*$D1415*INDEX(W$117:W$133,$E1415)</f>
        <v/>
      </c>
      <c r="X1415" s="40">
        <f>X$134*$D1415*INDEX(X$117:X$133,$E1415)</f>
        <v/>
      </c>
      <c r="Y1415" s="40">
        <f>Y$134*$D1415*INDEX(Y$117:Y$133,$E1415)</f>
        <v/>
      </c>
      <c r="Z1415" s="40">
        <f>Z$134*$D1415*INDEX(Z$117:Z$133,$E1415)</f>
        <v/>
      </c>
      <c r="AA1415" s="40">
        <f>AA$134*$D1415*INDEX(AA$117:AA$133,$E1415)</f>
        <v/>
      </c>
      <c r="AB1415" s="40">
        <f>AB$134*$D1415*INDEX(AB$117:AB$133,$E1415)</f>
        <v/>
      </c>
      <c r="AC1415" s="40">
        <f>AC$134*$D1415*INDEX(AC$117:AC$133,$E1415)</f>
        <v/>
      </c>
      <c r="AD1415" s="42">
        <f>ETSCOST(AD$134,$D1415,INDEX(AD$117:AD$133,$E1415))</f>
        <v/>
      </c>
      <c r="AE1415" s="25">
        <f>LOWER(Settings!$C$4)&amp;".mit."&amp;$A1415&amp;IF($C1415="","","."&amp;$C1415&amp;"."&amp;$B1415)&amp;IF(INDEX(Variables!$D$5:$D$105,MATCH($A1415,Variables!$A$5:$A$105,0))="","","."&amp;INDEX(Variables!$D$5:$D$105,MATCH($A1415,Variables!$A$5:$A$105,0)))&amp;"."&amp;AE$5</f>
        <v/>
      </c>
      <c r="AF1415" s="41">
        <f>AF$134*$D1415*INDEX(AF$117:AF$133,$E1415)</f>
        <v/>
      </c>
      <c r="AG1415" s="40">
        <f>AG$134*$D1415*INDEX(AG$117:AG$133,$E1415)</f>
        <v/>
      </c>
      <c r="AH1415" s="40">
        <f>AH$134*$D1415*INDEX(AH$117:AH$133,$E1415)</f>
        <v/>
      </c>
      <c r="AI1415" s="40">
        <f>AI$134*$D1415*INDEX(AI$117:AI$133,$E1415)</f>
        <v/>
      </c>
      <c r="AJ1415" s="40">
        <f>AJ$134*$D1415*INDEX(AJ$117:AJ$133,$E1415)</f>
        <v/>
      </c>
      <c r="AK1415" s="40">
        <f>AK$134*$D1415*INDEX(AK$117:AK$133,$E1415)</f>
        <v/>
      </c>
      <c r="AL1415" s="40">
        <f>AL$134*$D1415*INDEX(AL$117:AL$133,$E1415)</f>
        <v/>
      </c>
      <c r="AM1415" s="40">
        <f>AM$134*$D1415*INDEX(AM$117:AM$133,$E1415)</f>
        <v/>
      </c>
      <c r="AN1415" s="40">
        <f>AN$134*$D1415*INDEX(AN$117:AN$133,$E1415)</f>
        <v/>
      </c>
      <c r="AO1415" s="40">
        <f>AO$134*$D1415*INDEX(AO$117:AO$133,$E1415)</f>
        <v/>
      </c>
      <c r="AP1415" s="40">
        <f>AP$134*$D1415*INDEX(AP$117:AP$133,$E1415)</f>
        <v/>
      </c>
      <c r="AQ1415" s="40">
        <f>AQ$134*$D1415*INDEX(AQ$117:AQ$133,$E1415)</f>
        <v/>
      </c>
      <c r="AR1415" s="40">
        <f>AR$134*$D1415*INDEX(AR$117:AR$133,$E1415)</f>
        <v/>
      </c>
      <c r="AS1415" s="40">
        <f>AS$134*$D1415*INDEX(AS$117:AS$133,$E1415)</f>
        <v/>
      </c>
      <c r="AT1415" s="40">
        <f>AT$134*$D1415*INDEX(AT$117:AT$133,$E1415)</f>
        <v/>
      </c>
      <c r="AU1415" s="40">
        <f>AU$134*$D1415*INDEX(AU$117:AU$133,$E1415)</f>
        <v/>
      </c>
      <c r="AV1415" s="40">
        <f>AV$134*$D1415*INDEX(AV$117:AV$133,$E1415)</f>
        <v/>
      </c>
      <c r="AW1415" s="40">
        <f>AW$134*$D1415*INDEX(AW$117:AW$133,$E1415)</f>
        <v/>
      </c>
      <c r="AX1415" s="42">
        <f>ETSCOST(AX$134,$D1415,INDEX(AX$117:AX$133,$E1415))</f>
        <v/>
      </c>
    </row>
    <row r="1416" hidden="1" outlineLevel="2">
      <c r="A1416" s="5" t="inlineStr">
        <is>
          <t>ets</t>
        </is>
      </c>
      <c r="B1416" s="5" t="inlineStr">
        <is>
          <t>ker</t>
        </is>
      </c>
      <c r="C1416" s="5" t="inlineStr">
        <is>
          <t>omn</t>
        </is>
      </c>
      <c r="D1416" s="40">
        <f>INDEX(Inputs!$T$5:$T$132,MATCH($B1416&amp;"|"&amp;$C1416,Inputs!$A$5:$A$132,0))</f>
        <v/>
      </c>
      <c r="E1416" s="40">
        <f>INDEX(Inputs!$K$5:$K$132,MATCH($B1416&amp;"|"&amp;$C1416,Inputs!$A$5:$A$132,0))</f>
        <v/>
      </c>
      <c r="F1416" s="39" t="n"/>
      <c r="G1416" s="39" t="n"/>
      <c r="H1416" s="5">
        <f>INDEX(Variables!$B$5:$B$105,MATCH($A1416,Variables!$A$5:$A$105,0))&amp;IF($C1416="",""," | "&amp;INDEX(Mapping!$B$5:$B$26,MATCH($C1416,Mapping!$A$5:$A$26,0))&amp;" | "&amp;INDEX(Mapping!$B$30:$B$41,MATCH($B1416,Mapping!$A$30:$A$41,0)))</f>
        <v/>
      </c>
      <c r="I1416" s="5">
        <f>INDEX(Variables!$C$5:$C$105,MATCH($A1416,Variables!$A$5:$A$105,0))</f>
        <v/>
      </c>
      <c r="J1416" s="5">
        <f>INDEX(Variables!$E$5:$E$105,MATCH($A1416,Variables!$A$5:$A$105,0))</f>
        <v/>
      </c>
      <c r="K1416" s="25">
        <f>LOWER(Settings!$C$4)&amp;".mit."&amp;$A1416&amp;IF($C1416="","","."&amp;$C1416&amp;"."&amp;$B1416)&amp;IF(INDEX(Variables!$D$5:$D$105,MATCH($A1416,Variables!$A$5:$A$105,0))="","","."&amp;INDEX(Variables!$D$5:$D$105,MATCH($A1416,Variables!$A$5:$A$105,0)))&amp;"."&amp;K$5</f>
        <v/>
      </c>
      <c r="L1416" s="41">
        <f>L$134*$D1416*INDEX(L$117:L$133,$E1416)</f>
        <v/>
      </c>
      <c r="M1416" s="40">
        <f>M$134*$D1416*INDEX(M$117:M$133,$E1416)</f>
        <v/>
      </c>
      <c r="N1416" s="40">
        <f>N$134*$D1416*INDEX(N$117:N$133,$E1416)</f>
        <v/>
      </c>
      <c r="O1416" s="40">
        <f>O$134*$D1416*INDEX(O$117:O$133,$E1416)</f>
        <v/>
      </c>
      <c r="P1416" s="40">
        <f>P$134*$D1416*INDEX(P$117:P$133,$E1416)</f>
        <v/>
      </c>
      <c r="Q1416" s="40">
        <f>Q$134*$D1416*INDEX(Q$117:Q$133,$E1416)</f>
        <v/>
      </c>
      <c r="R1416" s="40">
        <f>R$134*$D1416*INDEX(R$117:R$133,$E1416)</f>
        <v/>
      </c>
      <c r="S1416" s="40">
        <f>S$134*$D1416*INDEX(S$117:S$133,$E1416)</f>
        <v/>
      </c>
      <c r="T1416" s="40">
        <f>T$134*$D1416*INDEX(T$117:T$133,$E1416)</f>
        <v/>
      </c>
      <c r="U1416" s="40">
        <f>U$134*$D1416*INDEX(U$117:U$133,$E1416)</f>
        <v/>
      </c>
      <c r="V1416" s="40">
        <f>V$134*$D1416*INDEX(V$117:V$133,$E1416)</f>
        <v/>
      </c>
      <c r="W1416" s="40">
        <f>W$134*$D1416*INDEX(W$117:W$133,$E1416)</f>
        <v/>
      </c>
      <c r="X1416" s="40">
        <f>X$134*$D1416*INDEX(X$117:X$133,$E1416)</f>
        <v/>
      </c>
      <c r="Y1416" s="40">
        <f>Y$134*$D1416*INDEX(Y$117:Y$133,$E1416)</f>
        <v/>
      </c>
      <c r="Z1416" s="40">
        <f>Z$134*$D1416*INDEX(Z$117:Z$133,$E1416)</f>
        <v/>
      </c>
      <c r="AA1416" s="40">
        <f>AA$134*$D1416*INDEX(AA$117:AA$133,$E1416)</f>
        <v/>
      </c>
      <c r="AB1416" s="40">
        <f>AB$134*$D1416*INDEX(AB$117:AB$133,$E1416)</f>
        <v/>
      </c>
      <c r="AC1416" s="40">
        <f>AC$134*$D1416*INDEX(AC$117:AC$133,$E1416)</f>
        <v/>
      </c>
      <c r="AD1416" s="42">
        <f>ETSCOST(AD$134,$D1416,INDEX(AD$117:AD$133,$E1416))</f>
        <v/>
      </c>
      <c r="AE1416" s="25">
        <f>LOWER(Settings!$C$4)&amp;".mit."&amp;$A1416&amp;IF($C1416="","","."&amp;$C1416&amp;"."&amp;$B1416)&amp;IF(INDEX(Variables!$D$5:$D$105,MATCH($A1416,Variables!$A$5:$A$105,0))="","","."&amp;INDEX(Variables!$D$5:$D$105,MATCH($A1416,Variables!$A$5:$A$105,0)))&amp;"."&amp;AE$5</f>
        <v/>
      </c>
      <c r="AF1416" s="41">
        <f>AF$134*$D1416*INDEX(AF$117:AF$133,$E1416)</f>
        <v/>
      </c>
      <c r="AG1416" s="40">
        <f>AG$134*$D1416*INDEX(AG$117:AG$133,$E1416)</f>
        <v/>
      </c>
      <c r="AH1416" s="40">
        <f>AH$134*$D1416*INDEX(AH$117:AH$133,$E1416)</f>
        <v/>
      </c>
      <c r="AI1416" s="40">
        <f>AI$134*$D1416*INDEX(AI$117:AI$133,$E1416)</f>
        <v/>
      </c>
      <c r="AJ1416" s="40">
        <f>AJ$134*$D1416*INDEX(AJ$117:AJ$133,$E1416)</f>
        <v/>
      </c>
      <c r="AK1416" s="40">
        <f>AK$134*$D1416*INDEX(AK$117:AK$133,$E1416)</f>
        <v/>
      </c>
      <c r="AL1416" s="40">
        <f>AL$134*$D1416*INDEX(AL$117:AL$133,$E1416)</f>
        <v/>
      </c>
      <c r="AM1416" s="40">
        <f>AM$134*$D1416*INDEX(AM$117:AM$133,$E1416)</f>
        <v/>
      </c>
      <c r="AN1416" s="40">
        <f>AN$134*$D1416*INDEX(AN$117:AN$133,$E1416)</f>
        <v/>
      </c>
      <c r="AO1416" s="40">
        <f>AO$134*$D1416*INDEX(AO$117:AO$133,$E1416)</f>
        <v/>
      </c>
      <c r="AP1416" s="40">
        <f>AP$134*$D1416*INDEX(AP$117:AP$133,$E1416)</f>
        <v/>
      </c>
      <c r="AQ1416" s="40">
        <f>AQ$134*$D1416*INDEX(AQ$117:AQ$133,$E1416)</f>
        <v/>
      </c>
      <c r="AR1416" s="40">
        <f>AR$134*$D1416*INDEX(AR$117:AR$133,$E1416)</f>
        <v/>
      </c>
      <c r="AS1416" s="40">
        <f>AS$134*$D1416*INDEX(AS$117:AS$133,$E1416)</f>
        <v/>
      </c>
      <c r="AT1416" s="40">
        <f>AT$134*$D1416*INDEX(AT$117:AT$133,$E1416)</f>
        <v/>
      </c>
      <c r="AU1416" s="40">
        <f>AU$134*$D1416*INDEX(AU$117:AU$133,$E1416)</f>
        <v/>
      </c>
      <c r="AV1416" s="40">
        <f>AV$134*$D1416*INDEX(AV$117:AV$133,$E1416)</f>
        <v/>
      </c>
      <c r="AW1416" s="40">
        <f>AW$134*$D1416*INDEX(AW$117:AW$133,$E1416)</f>
        <v/>
      </c>
      <c r="AX1416" s="42">
        <f>ETSCOST(AX$134,$D1416,INDEX(AX$117:AX$133,$E1416))</f>
        <v/>
      </c>
    </row>
    <row r="1417" hidden="1" outlineLevel="2">
      <c r="A1417" s="5" t="inlineStr">
        <is>
          <t>ets</t>
        </is>
      </c>
      <c r="B1417" s="5" t="inlineStr">
        <is>
          <t>oop</t>
        </is>
      </c>
      <c r="C1417" s="5" t="inlineStr">
        <is>
          <t>omn</t>
        </is>
      </c>
      <c r="D1417" s="40">
        <f>INDEX(Inputs!$T$5:$T$132,MATCH($B1417&amp;"|"&amp;$C1417,Inputs!$A$5:$A$132,0))</f>
        <v/>
      </c>
      <c r="E1417" s="40">
        <f>INDEX(Inputs!$K$5:$K$132,MATCH($B1417&amp;"|"&amp;$C1417,Inputs!$A$5:$A$132,0))</f>
        <v/>
      </c>
      <c r="F1417" s="39" t="n"/>
      <c r="G1417" s="39" t="n"/>
      <c r="H1417" s="5">
        <f>INDEX(Variables!$B$5:$B$105,MATCH($A1417,Variables!$A$5:$A$105,0))&amp;IF($C1417="",""," | "&amp;INDEX(Mapping!$B$5:$B$26,MATCH($C1417,Mapping!$A$5:$A$26,0))&amp;" | "&amp;INDEX(Mapping!$B$30:$B$41,MATCH($B1417,Mapping!$A$30:$A$41,0)))</f>
        <v/>
      </c>
      <c r="I1417" s="5">
        <f>INDEX(Variables!$C$5:$C$105,MATCH($A1417,Variables!$A$5:$A$105,0))</f>
        <v/>
      </c>
      <c r="J1417" s="5">
        <f>INDEX(Variables!$E$5:$E$105,MATCH($A1417,Variables!$A$5:$A$105,0))</f>
        <v/>
      </c>
      <c r="K1417" s="25">
        <f>LOWER(Settings!$C$4)&amp;".mit."&amp;$A1417&amp;IF($C1417="","","."&amp;$C1417&amp;"."&amp;$B1417)&amp;IF(INDEX(Variables!$D$5:$D$105,MATCH($A1417,Variables!$A$5:$A$105,0))="","","."&amp;INDEX(Variables!$D$5:$D$105,MATCH($A1417,Variables!$A$5:$A$105,0)))&amp;"."&amp;K$5</f>
        <v/>
      </c>
      <c r="L1417" s="41">
        <f>L$134*$D1417*INDEX(L$117:L$133,$E1417)</f>
        <v/>
      </c>
      <c r="M1417" s="40">
        <f>M$134*$D1417*INDEX(M$117:M$133,$E1417)</f>
        <v/>
      </c>
      <c r="N1417" s="40">
        <f>N$134*$D1417*INDEX(N$117:N$133,$E1417)</f>
        <v/>
      </c>
      <c r="O1417" s="40">
        <f>O$134*$D1417*INDEX(O$117:O$133,$E1417)</f>
        <v/>
      </c>
      <c r="P1417" s="40">
        <f>P$134*$D1417*INDEX(P$117:P$133,$E1417)</f>
        <v/>
      </c>
      <c r="Q1417" s="40">
        <f>Q$134*$D1417*INDEX(Q$117:Q$133,$E1417)</f>
        <v/>
      </c>
      <c r="R1417" s="40">
        <f>R$134*$D1417*INDEX(R$117:R$133,$E1417)</f>
        <v/>
      </c>
      <c r="S1417" s="40">
        <f>S$134*$D1417*INDEX(S$117:S$133,$E1417)</f>
        <v/>
      </c>
      <c r="T1417" s="40">
        <f>T$134*$D1417*INDEX(T$117:T$133,$E1417)</f>
        <v/>
      </c>
      <c r="U1417" s="40">
        <f>U$134*$D1417*INDEX(U$117:U$133,$E1417)</f>
        <v/>
      </c>
      <c r="V1417" s="40">
        <f>V$134*$D1417*INDEX(V$117:V$133,$E1417)</f>
        <v/>
      </c>
      <c r="W1417" s="40">
        <f>W$134*$D1417*INDEX(W$117:W$133,$E1417)</f>
        <v/>
      </c>
      <c r="X1417" s="40">
        <f>X$134*$D1417*INDEX(X$117:X$133,$E1417)</f>
        <v/>
      </c>
      <c r="Y1417" s="40">
        <f>Y$134*$D1417*INDEX(Y$117:Y$133,$E1417)</f>
        <v/>
      </c>
      <c r="Z1417" s="40">
        <f>Z$134*$D1417*INDEX(Z$117:Z$133,$E1417)</f>
        <v/>
      </c>
      <c r="AA1417" s="40">
        <f>AA$134*$D1417*INDEX(AA$117:AA$133,$E1417)</f>
        <v/>
      </c>
      <c r="AB1417" s="40">
        <f>AB$134*$D1417*INDEX(AB$117:AB$133,$E1417)</f>
        <v/>
      </c>
      <c r="AC1417" s="40">
        <f>AC$134*$D1417*INDEX(AC$117:AC$133,$E1417)</f>
        <v/>
      </c>
      <c r="AD1417" s="42">
        <f>ETSCOST(AD$134,$D1417,INDEX(AD$117:AD$133,$E1417))</f>
        <v/>
      </c>
      <c r="AE1417" s="25">
        <f>LOWER(Settings!$C$4)&amp;".mit."&amp;$A1417&amp;IF($C1417="","","."&amp;$C1417&amp;"."&amp;$B1417)&amp;IF(INDEX(Variables!$D$5:$D$105,MATCH($A1417,Variables!$A$5:$A$105,0))="","","."&amp;INDEX(Variables!$D$5:$D$105,MATCH($A1417,Variables!$A$5:$A$105,0)))&amp;"."&amp;AE$5</f>
        <v/>
      </c>
      <c r="AF1417" s="41">
        <f>AF$134*$D1417*INDEX(AF$117:AF$133,$E1417)</f>
        <v/>
      </c>
      <c r="AG1417" s="40">
        <f>AG$134*$D1417*INDEX(AG$117:AG$133,$E1417)</f>
        <v/>
      </c>
      <c r="AH1417" s="40">
        <f>AH$134*$D1417*INDEX(AH$117:AH$133,$E1417)</f>
        <v/>
      </c>
      <c r="AI1417" s="40">
        <f>AI$134*$D1417*INDEX(AI$117:AI$133,$E1417)</f>
        <v/>
      </c>
      <c r="AJ1417" s="40">
        <f>AJ$134*$D1417*INDEX(AJ$117:AJ$133,$E1417)</f>
        <v/>
      </c>
      <c r="AK1417" s="40">
        <f>AK$134*$D1417*INDEX(AK$117:AK$133,$E1417)</f>
        <v/>
      </c>
      <c r="AL1417" s="40">
        <f>AL$134*$D1417*INDEX(AL$117:AL$133,$E1417)</f>
        <v/>
      </c>
      <c r="AM1417" s="40">
        <f>AM$134*$D1417*INDEX(AM$117:AM$133,$E1417)</f>
        <v/>
      </c>
      <c r="AN1417" s="40">
        <f>AN$134*$D1417*INDEX(AN$117:AN$133,$E1417)</f>
        <v/>
      </c>
      <c r="AO1417" s="40">
        <f>AO$134*$D1417*INDEX(AO$117:AO$133,$E1417)</f>
        <v/>
      </c>
      <c r="AP1417" s="40">
        <f>AP$134*$D1417*INDEX(AP$117:AP$133,$E1417)</f>
        <v/>
      </c>
      <c r="AQ1417" s="40">
        <f>AQ$134*$D1417*INDEX(AQ$117:AQ$133,$E1417)</f>
        <v/>
      </c>
      <c r="AR1417" s="40">
        <f>AR$134*$D1417*INDEX(AR$117:AR$133,$E1417)</f>
        <v/>
      </c>
      <c r="AS1417" s="40">
        <f>AS$134*$D1417*INDEX(AS$117:AS$133,$E1417)</f>
        <v/>
      </c>
      <c r="AT1417" s="40">
        <f>AT$134*$D1417*INDEX(AT$117:AT$133,$E1417)</f>
        <v/>
      </c>
      <c r="AU1417" s="40">
        <f>AU$134*$D1417*INDEX(AU$117:AU$133,$E1417)</f>
        <v/>
      </c>
      <c r="AV1417" s="40">
        <f>AV$134*$D1417*INDEX(AV$117:AV$133,$E1417)</f>
        <v/>
      </c>
      <c r="AW1417" s="40">
        <f>AW$134*$D1417*INDEX(AW$117:AW$133,$E1417)</f>
        <v/>
      </c>
      <c r="AX1417" s="42">
        <f>ETSCOST(AX$134,$D1417,INDEX(AX$117:AX$133,$E1417))</f>
        <v/>
      </c>
    </row>
    <row r="1418" hidden="1" outlineLevel="2">
      <c r="A1418" s="5" t="inlineStr">
        <is>
          <t>ets</t>
        </is>
      </c>
      <c r="B1418" s="5" t="inlineStr">
        <is>
          <t>bio</t>
        </is>
      </c>
      <c r="C1418" s="5" t="inlineStr">
        <is>
          <t>omn</t>
        </is>
      </c>
      <c r="D1418" s="40">
        <f>INDEX(Inputs!$T$5:$T$132,MATCH($B1418&amp;"|"&amp;$C1418,Inputs!$A$5:$A$132,0))</f>
        <v/>
      </c>
      <c r="E1418" s="40">
        <f>INDEX(Inputs!$K$5:$K$132,MATCH($B1418&amp;"|"&amp;$C1418,Inputs!$A$5:$A$132,0))</f>
        <v/>
      </c>
      <c r="F1418" s="39" t="n"/>
      <c r="G1418" s="39" t="n"/>
      <c r="H1418" s="5">
        <f>INDEX(Variables!$B$5:$B$105,MATCH($A1418,Variables!$A$5:$A$105,0))&amp;IF($C1418="",""," | "&amp;INDEX(Mapping!$B$5:$B$26,MATCH($C1418,Mapping!$A$5:$A$26,0))&amp;" | "&amp;INDEX(Mapping!$B$30:$B$41,MATCH($B1418,Mapping!$A$30:$A$41,0)))</f>
        <v/>
      </c>
      <c r="I1418" s="5">
        <f>INDEX(Variables!$C$5:$C$105,MATCH($A1418,Variables!$A$5:$A$105,0))</f>
        <v/>
      </c>
      <c r="J1418" s="5">
        <f>INDEX(Variables!$E$5:$E$105,MATCH($A1418,Variables!$A$5:$A$105,0))</f>
        <v/>
      </c>
      <c r="K1418" s="25">
        <f>LOWER(Settings!$C$4)&amp;".mit."&amp;$A1418&amp;IF($C1418="","","."&amp;$C1418&amp;"."&amp;$B1418)&amp;IF(INDEX(Variables!$D$5:$D$105,MATCH($A1418,Variables!$A$5:$A$105,0))="","","."&amp;INDEX(Variables!$D$5:$D$105,MATCH($A1418,Variables!$A$5:$A$105,0)))&amp;"."&amp;K$5</f>
        <v/>
      </c>
      <c r="L1418" s="41">
        <f>L$134*$D1418*INDEX(L$117:L$133,$E1418)</f>
        <v/>
      </c>
      <c r="M1418" s="40">
        <f>M$134*$D1418*INDEX(M$117:M$133,$E1418)</f>
        <v/>
      </c>
      <c r="N1418" s="40">
        <f>N$134*$D1418*INDEX(N$117:N$133,$E1418)</f>
        <v/>
      </c>
      <c r="O1418" s="40">
        <f>O$134*$D1418*INDEX(O$117:O$133,$E1418)</f>
        <v/>
      </c>
      <c r="P1418" s="40">
        <f>P$134*$D1418*INDEX(P$117:P$133,$E1418)</f>
        <v/>
      </c>
      <c r="Q1418" s="40">
        <f>Q$134*$D1418*INDEX(Q$117:Q$133,$E1418)</f>
        <v/>
      </c>
      <c r="R1418" s="40">
        <f>R$134*$D1418*INDEX(R$117:R$133,$E1418)</f>
        <v/>
      </c>
      <c r="S1418" s="40">
        <f>S$134*$D1418*INDEX(S$117:S$133,$E1418)</f>
        <v/>
      </c>
      <c r="T1418" s="40">
        <f>T$134*$D1418*INDEX(T$117:T$133,$E1418)</f>
        <v/>
      </c>
      <c r="U1418" s="40">
        <f>U$134*$D1418*INDEX(U$117:U$133,$E1418)</f>
        <v/>
      </c>
      <c r="V1418" s="40">
        <f>V$134*$D1418*INDEX(V$117:V$133,$E1418)</f>
        <v/>
      </c>
      <c r="W1418" s="40">
        <f>W$134*$D1418*INDEX(W$117:W$133,$E1418)</f>
        <v/>
      </c>
      <c r="X1418" s="40">
        <f>X$134*$D1418*INDEX(X$117:X$133,$E1418)</f>
        <v/>
      </c>
      <c r="Y1418" s="40">
        <f>Y$134*$D1418*INDEX(Y$117:Y$133,$E1418)</f>
        <v/>
      </c>
      <c r="Z1418" s="40">
        <f>Z$134*$D1418*INDEX(Z$117:Z$133,$E1418)</f>
        <v/>
      </c>
      <c r="AA1418" s="40">
        <f>AA$134*$D1418*INDEX(AA$117:AA$133,$E1418)</f>
        <v/>
      </c>
      <c r="AB1418" s="40">
        <f>AB$134*$D1418*INDEX(AB$117:AB$133,$E1418)</f>
        <v/>
      </c>
      <c r="AC1418" s="40">
        <f>AC$134*$D1418*INDEX(AC$117:AC$133,$E1418)</f>
        <v/>
      </c>
      <c r="AD1418" s="42">
        <f>ETSCOST(AD$134,$D1418,INDEX(AD$117:AD$133,$E1418))</f>
        <v/>
      </c>
      <c r="AE1418" s="25">
        <f>LOWER(Settings!$C$4)&amp;".mit."&amp;$A1418&amp;IF($C1418="","","."&amp;$C1418&amp;"."&amp;$B1418)&amp;IF(INDEX(Variables!$D$5:$D$105,MATCH($A1418,Variables!$A$5:$A$105,0))="","","."&amp;INDEX(Variables!$D$5:$D$105,MATCH($A1418,Variables!$A$5:$A$105,0)))&amp;"."&amp;AE$5</f>
        <v/>
      </c>
      <c r="AF1418" s="41">
        <f>AF$134*$D1418*INDEX(AF$117:AF$133,$E1418)</f>
        <v/>
      </c>
      <c r="AG1418" s="40">
        <f>AG$134*$D1418*INDEX(AG$117:AG$133,$E1418)</f>
        <v/>
      </c>
      <c r="AH1418" s="40">
        <f>AH$134*$D1418*INDEX(AH$117:AH$133,$E1418)</f>
        <v/>
      </c>
      <c r="AI1418" s="40">
        <f>AI$134*$D1418*INDEX(AI$117:AI$133,$E1418)</f>
        <v/>
      </c>
      <c r="AJ1418" s="40">
        <f>AJ$134*$D1418*INDEX(AJ$117:AJ$133,$E1418)</f>
        <v/>
      </c>
      <c r="AK1418" s="40">
        <f>AK$134*$D1418*INDEX(AK$117:AK$133,$E1418)</f>
        <v/>
      </c>
      <c r="AL1418" s="40">
        <f>AL$134*$D1418*INDEX(AL$117:AL$133,$E1418)</f>
        <v/>
      </c>
      <c r="AM1418" s="40">
        <f>AM$134*$D1418*INDEX(AM$117:AM$133,$E1418)</f>
        <v/>
      </c>
      <c r="AN1418" s="40">
        <f>AN$134*$D1418*INDEX(AN$117:AN$133,$E1418)</f>
        <v/>
      </c>
      <c r="AO1418" s="40">
        <f>AO$134*$D1418*INDEX(AO$117:AO$133,$E1418)</f>
        <v/>
      </c>
      <c r="AP1418" s="40">
        <f>AP$134*$D1418*INDEX(AP$117:AP$133,$E1418)</f>
        <v/>
      </c>
      <c r="AQ1418" s="40">
        <f>AQ$134*$D1418*INDEX(AQ$117:AQ$133,$E1418)</f>
        <v/>
      </c>
      <c r="AR1418" s="40">
        <f>AR$134*$D1418*INDEX(AR$117:AR$133,$E1418)</f>
        <v/>
      </c>
      <c r="AS1418" s="40">
        <f>AS$134*$D1418*INDEX(AS$117:AS$133,$E1418)</f>
        <v/>
      </c>
      <c r="AT1418" s="40">
        <f>AT$134*$D1418*INDEX(AT$117:AT$133,$E1418)</f>
        <v/>
      </c>
      <c r="AU1418" s="40">
        <f>AU$134*$D1418*INDEX(AU$117:AU$133,$E1418)</f>
        <v/>
      </c>
      <c r="AV1418" s="40">
        <f>AV$134*$D1418*INDEX(AV$117:AV$133,$E1418)</f>
        <v/>
      </c>
      <c r="AW1418" s="40">
        <f>AW$134*$D1418*INDEX(AW$117:AW$133,$E1418)</f>
        <v/>
      </c>
      <c r="AX1418" s="42">
        <f>ETSCOST(AX$134,$D1418,INDEX(AX$117:AX$133,$E1418))</f>
        <v/>
      </c>
    </row>
    <row r="1419" hidden="1" outlineLevel="2"/>
    <row r="1420" hidden="1" outlineLevel="2">
      <c r="A1420" s="5" t="inlineStr">
        <is>
          <t>ntx</t>
        </is>
      </c>
      <c r="B1420" s="5" t="inlineStr">
        <is>
          <t>coa</t>
        </is>
      </c>
      <c r="C1420" s="5" t="inlineStr">
        <is>
          <t>omn</t>
        </is>
      </c>
      <c r="D1420" s="40">
        <f>INDEX(Inputs!$L$5:$L$132,MATCH($B1420&amp;"|"&amp;$C1420,Inputs!$A$5:$A$132,0))</f>
        <v/>
      </c>
      <c r="E1420" s="40">
        <f>INDEX(Inputs!$I$5:$I$132,MATCH($B1420&amp;"|"&amp;$C1420,Inputs!$A$5:$A$132,0))</f>
        <v/>
      </c>
      <c r="F1420" s="39" t="n"/>
      <c r="G1420" s="39" t="n"/>
      <c r="H1420" s="5">
        <f>INDEX(Variables!$B$5:$B$105,MATCH($A1420,Variables!$A$5:$A$105,0))&amp;IF($C1420="",""," | "&amp;INDEX(Mapping!$B$5:$B$26,MATCH($C1420,Mapping!$A$5:$A$26,0))&amp;" | "&amp;INDEX(Mapping!$B$30:$B$41,MATCH($B1420,Mapping!$A$30:$A$41,0)))</f>
        <v/>
      </c>
      <c r="I1420" s="5">
        <f>INDEX(Variables!$C$5:$C$105,MATCH($A1420,Variables!$A$5:$A$105,0))</f>
        <v/>
      </c>
      <c r="J1420" s="5">
        <f>INDEX(Variables!$E$5:$E$105,MATCH($A1420,Variables!$A$5:$A$105,0))</f>
        <v/>
      </c>
      <c r="K1420" s="25">
        <f>LOWER(Settings!$C$4)&amp;".mit."&amp;$A1420&amp;IF($C1420="","","."&amp;$C1420&amp;"."&amp;$B1420)&amp;IF(INDEX(Variables!$D$5:$D$105,MATCH($A1420,Variables!$A$5:$A$105,0))="","","."&amp;INDEX(Variables!$D$5:$D$105,MATCH($A1420,Variables!$A$5:$A$105,0)))&amp;"."&amp;K$5</f>
        <v/>
      </c>
      <c r="L1420" s="41">
        <f>INDEX(L$78:L$91,$D1420)/$E1420</f>
        <v/>
      </c>
      <c r="M1420" s="40">
        <f>INDEX(M$78:M$91,$D1420)/$E1420</f>
        <v/>
      </c>
      <c r="N1420" s="40">
        <f>INDEX(N$78:N$91,$D1420)/$E1420</f>
        <v/>
      </c>
      <c r="O1420" s="40">
        <f>INDEX(O$78:O$91,$D1420)/$E1420</f>
        <v/>
      </c>
      <c r="P1420" s="40">
        <f>INDEX(P$78:P$91,$D1420)/$E1420</f>
        <v/>
      </c>
      <c r="Q1420" s="40">
        <f>INDEX(Q$78:Q$91,$D1420)/$E1420</f>
        <v/>
      </c>
      <c r="R1420" s="40">
        <f>INDEX(R$78:R$91,$D1420)/$E1420</f>
        <v/>
      </c>
      <c r="S1420" s="40">
        <f>INDEX(S$78:S$91,$D1420)/$E1420</f>
        <v/>
      </c>
      <c r="T1420" s="40">
        <f>INDEX(T$78:T$91,$D1420)/$E1420</f>
        <v/>
      </c>
      <c r="U1420" s="40">
        <f>INDEX(U$78:U$91,$D1420)/$E1420</f>
        <v/>
      </c>
      <c r="V1420" s="40">
        <f>INDEX(V$78:V$91,$D1420)/$E1420</f>
        <v/>
      </c>
      <c r="W1420" s="40">
        <f>INDEX(W$78:W$91,$D1420)/$E1420</f>
        <v/>
      </c>
      <c r="X1420" s="40">
        <f>INDEX(X$78:X$91,$D1420)/$E1420</f>
        <v/>
      </c>
      <c r="Y1420" s="40">
        <f>INDEX(Y$78:Y$91,$D1420)/$E1420</f>
        <v/>
      </c>
      <c r="Z1420" s="40">
        <f>INDEX(Z$78:Z$91,$D1420)/$E1420</f>
        <v/>
      </c>
      <c r="AA1420" s="40">
        <f>INDEX(AA$78:AA$91,$D1420)/$E1420</f>
        <v/>
      </c>
      <c r="AB1420" s="40">
        <f>INDEX(AB$78:AB$91,$D1420)/$E1420</f>
        <v/>
      </c>
      <c r="AC1420" s="40">
        <f>INDEX(AC$78:AC$91,$D1420)/$E1420</f>
        <v/>
      </c>
      <c r="AD1420" s="42">
        <f>NEWEXCISE(INDEX(AD$78:AD$91,$D1420),$E1420)</f>
        <v/>
      </c>
      <c r="AE1420" s="25">
        <f>LOWER(Settings!$C$4)&amp;".mit."&amp;$A1420&amp;IF($C1420="","","."&amp;$C1420&amp;"."&amp;$B1420)&amp;IF(INDEX(Variables!$D$5:$D$105,MATCH($A1420,Variables!$A$5:$A$105,0))="","","."&amp;INDEX(Variables!$D$5:$D$105,MATCH($A1420,Variables!$A$5:$A$105,0)))&amp;"."&amp;AE$5</f>
        <v/>
      </c>
      <c r="AF1420" s="41">
        <f>INDEX(AF$78:AF$91,$D1420)/$E1420</f>
        <v/>
      </c>
      <c r="AG1420" s="40">
        <f>INDEX(AG$78:AG$91,$D1420)/$E1420</f>
        <v/>
      </c>
      <c r="AH1420" s="40">
        <f>INDEX(AH$78:AH$91,$D1420)/$E1420</f>
        <v/>
      </c>
      <c r="AI1420" s="40">
        <f>INDEX(AI$78:AI$91,$D1420)/$E1420</f>
        <v/>
      </c>
      <c r="AJ1420" s="40">
        <f>INDEX(AJ$78:AJ$91,$D1420)/$E1420</f>
        <v/>
      </c>
      <c r="AK1420" s="40">
        <f>INDEX(AK$78:AK$91,$D1420)/$E1420</f>
        <v/>
      </c>
      <c r="AL1420" s="40">
        <f>INDEX(AL$78:AL$91,$D1420)/$E1420</f>
        <v/>
      </c>
      <c r="AM1420" s="40">
        <f>INDEX(AM$78:AM$91,$D1420)/$E1420</f>
        <v/>
      </c>
      <c r="AN1420" s="40">
        <f>INDEX(AN$78:AN$91,$D1420)/$E1420</f>
        <v/>
      </c>
      <c r="AO1420" s="40">
        <f>INDEX(AO$78:AO$91,$D1420)/$E1420</f>
        <v/>
      </c>
      <c r="AP1420" s="40">
        <f>INDEX(AP$78:AP$91,$D1420)/$E1420</f>
        <v/>
      </c>
      <c r="AQ1420" s="40">
        <f>INDEX(AQ$78:AQ$91,$D1420)/$E1420</f>
        <v/>
      </c>
      <c r="AR1420" s="40">
        <f>INDEX(AR$78:AR$91,$D1420)/$E1420</f>
        <v/>
      </c>
      <c r="AS1420" s="40">
        <f>INDEX(AS$78:AS$91,$D1420)/$E1420</f>
        <v/>
      </c>
      <c r="AT1420" s="40">
        <f>INDEX(AT$78:AT$91,$D1420)/$E1420</f>
        <v/>
      </c>
      <c r="AU1420" s="40">
        <f>INDEX(AU$78:AU$91,$D1420)/$E1420</f>
        <v/>
      </c>
      <c r="AV1420" s="40">
        <f>INDEX(AV$78:AV$91,$D1420)/$E1420</f>
        <v/>
      </c>
      <c r="AW1420" s="40">
        <f>INDEX(AW$78:AW$91,$D1420)/$E1420</f>
        <v/>
      </c>
      <c r="AX1420" s="42">
        <f>NEWEXCISE(INDEX(AX$78:AX$91,$D1420),$E1420)</f>
        <v/>
      </c>
    </row>
    <row r="1421" hidden="1" outlineLevel="2">
      <c r="A1421" s="5" t="inlineStr">
        <is>
          <t>ntx</t>
        </is>
      </c>
      <c r="B1421" s="5" t="inlineStr">
        <is>
          <t>nga</t>
        </is>
      </c>
      <c r="C1421" s="5" t="inlineStr">
        <is>
          <t>omn</t>
        </is>
      </c>
      <c r="D1421" s="40">
        <f>INDEX(Inputs!$L$5:$L$132,MATCH($B1421&amp;"|"&amp;$C1421,Inputs!$A$5:$A$132,0))</f>
        <v/>
      </c>
      <c r="E1421" s="40">
        <f>INDEX(Inputs!$I$5:$I$132,MATCH($B1421&amp;"|"&amp;$C1421,Inputs!$A$5:$A$132,0))</f>
        <v/>
      </c>
      <c r="F1421" s="39" t="n"/>
      <c r="G1421" s="39" t="n"/>
      <c r="H1421" s="5">
        <f>INDEX(Variables!$B$5:$B$105,MATCH($A1421,Variables!$A$5:$A$105,0))&amp;IF($C1421="",""," | "&amp;INDEX(Mapping!$B$5:$B$26,MATCH($C1421,Mapping!$A$5:$A$26,0))&amp;" | "&amp;INDEX(Mapping!$B$30:$B$41,MATCH($B1421,Mapping!$A$30:$A$41,0)))</f>
        <v/>
      </c>
      <c r="I1421" s="5">
        <f>INDEX(Variables!$C$5:$C$105,MATCH($A1421,Variables!$A$5:$A$105,0))</f>
        <v/>
      </c>
      <c r="J1421" s="5">
        <f>INDEX(Variables!$E$5:$E$105,MATCH($A1421,Variables!$A$5:$A$105,0))</f>
        <v/>
      </c>
      <c r="K1421" s="25">
        <f>LOWER(Settings!$C$4)&amp;".mit."&amp;$A1421&amp;IF($C1421="","","."&amp;$C1421&amp;"."&amp;$B1421)&amp;IF(INDEX(Variables!$D$5:$D$105,MATCH($A1421,Variables!$A$5:$A$105,0))="","","."&amp;INDEX(Variables!$D$5:$D$105,MATCH($A1421,Variables!$A$5:$A$105,0)))&amp;"."&amp;K$5</f>
        <v/>
      </c>
      <c r="L1421" s="41">
        <f>INDEX(L$78:L$91,$D1421)/$E1421</f>
        <v/>
      </c>
      <c r="M1421" s="40">
        <f>INDEX(M$78:M$91,$D1421)/$E1421</f>
        <v/>
      </c>
      <c r="N1421" s="40">
        <f>INDEX(N$78:N$91,$D1421)/$E1421</f>
        <v/>
      </c>
      <c r="O1421" s="40">
        <f>INDEX(O$78:O$91,$D1421)/$E1421</f>
        <v/>
      </c>
      <c r="P1421" s="40">
        <f>INDEX(P$78:P$91,$D1421)/$E1421</f>
        <v/>
      </c>
      <c r="Q1421" s="40">
        <f>INDEX(Q$78:Q$91,$D1421)/$E1421</f>
        <v/>
      </c>
      <c r="R1421" s="40">
        <f>INDEX(R$78:R$91,$D1421)/$E1421</f>
        <v/>
      </c>
      <c r="S1421" s="40">
        <f>INDEX(S$78:S$91,$D1421)/$E1421</f>
        <v/>
      </c>
      <c r="T1421" s="40">
        <f>INDEX(T$78:T$91,$D1421)/$E1421</f>
        <v/>
      </c>
      <c r="U1421" s="40">
        <f>INDEX(U$78:U$91,$D1421)/$E1421</f>
        <v/>
      </c>
      <c r="V1421" s="40">
        <f>INDEX(V$78:V$91,$D1421)/$E1421</f>
        <v/>
      </c>
      <c r="W1421" s="40">
        <f>INDEX(W$78:W$91,$D1421)/$E1421</f>
        <v/>
      </c>
      <c r="X1421" s="40">
        <f>INDEX(X$78:X$91,$D1421)/$E1421</f>
        <v/>
      </c>
      <c r="Y1421" s="40">
        <f>INDEX(Y$78:Y$91,$D1421)/$E1421</f>
        <v/>
      </c>
      <c r="Z1421" s="40">
        <f>INDEX(Z$78:Z$91,$D1421)/$E1421</f>
        <v/>
      </c>
      <c r="AA1421" s="40">
        <f>INDEX(AA$78:AA$91,$D1421)/$E1421</f>
        <v/>
      </c>
      <c r="AB1421" s="40">
        <f>INDEX(AB$78:AB$91,$D1421)/$E1421</f>
        <v/>
      </c>
      <c r="AC1421" s="40">
        <f>INDEX(AC$78:AC$91,$D1421)/$E1421</f>
        <v/>
      </c>
      <c r="AD1421" s="42">
        <f>NEWEXCISE(INDEX(AD$78:AD$91,$D1421),$E1421)</f>
        <v/>
      </c>
      <c r="AE1421" s="25">
        <f>LOWER(Settings!$C$4)&amp;".mit."&amp;$A1421&amp;IF($C1421="","","."&amp;$C1421&amp;"."&amp;$B1421)&amp;IF(INDEX(Variables!$D$5:$D$105,MATCH($A1421,Variables!$A$5:$A$105,0))="","","."&amp;INDEX(Variables!$D$5:$D$105,MATCH($A1421,Variables!$A$5:$A$105,0)))&amp;"."&amp;AE$5</f>
        <v/>
      </c>
      <c r="AF1421" s="41">
        <f>INDEX(AF$78:AF$91,$D1421)/$E1421</f>
        <v/>
      </c>
      <c r="AG1421" s="40">
        <f>INDEX(AG$78:AG$91,$D1421)/$E1421</f>
        <v/>
      </c>
      <c r="AH1421" s="40">
        <f>INDEX(AH$78:AH$91,$D1421)/$E1421</f>
        <v/>
      </c>
      <c r="AI1421" s="40">
        <f>INDEX(AI$78:AI$91,$D1421)/$E1421</f>
        <v/>
      </c>
      <c r="AJ1421" s="40">
        <f>INDEX(AJ$78:AJ$91,$D1421)/$E1421</f>
        <v/>
      </c>
      <c r="AK1421" s="40">
        <f>INDEX(AK$78:AK$91,$D1421)/$E1421</f>
        <v/>
      </c>
      <c r="AL1421" s="40">
        <f>INDEX(AL$78:AL$91,$D1421)/$E1421</f>
        <v/>
      </c>
      <c r="AM1421" s="40">
        <f>INDEX(AM$78:AM$91,$D1421)/$E1421</f>
        <v/>
      </c>
      <c r="AN1421" s="40">
        <f>INDEX(AN$78:AN$91,$D1421)/$E1421</f>
        <v/>
      </c>
      <c r="AO1421" s="40">
        <f>INDEX(AO$78:AO$91,$D1421)/$E1421</f>
        <v/>
      </c>
      <c r="AP1421" s="40">
        <f>INDEX(AP$78:AP$91,$D1421)/$E1421</f>
        <v/>
      </c>
      <c r="AQ1421" s="40">
        <f>INDEX(AQ$78:AQ$91,$D1421)/$E1421</f>
        <v/>
      </c>
      <c r="AR1421" s="40">
        <f>INDEX(AR$78:AR$91,$D1421)/$E1421</f>
        <v/>
      </c>
      <c r="AS1421" s="40">
        <f>INDEX(AS$78:AS$91,$D1421)/$E1421</f>
        <v/>
      </c>
      <c r="AT1421" s="40">
        <f>INDEX(AT$78:AT$91,$D1421)/$E1421</f>
        <v/>
      </c>
      <c r="AU1421" s="40">
        <f>INDEX(AU$78:AU$91,$D1421)/$E1421</f>
        <v/>
      </c>
      <c r="AV1421" s="40">
        <f>INDEX(AV$78:AV$91,$D1421)/$E1421</f>
        <v/>
      </c>
      <c r="AW1421" s="40">
        <f>INDEX(AW$78:AW$91,$D1421)/$E1421</f>
        <v/>
      </c>
      <c r="AX1421" s="42">
        <f>NEWEXCISE(INDEX(AX$78:AX$91,$D1421),$E1421)</f>
        <v/>
      </c>
    </row>
    <row r="1422" hidden="1" outlineLevel="2">
      <c r="A1422" s="5" t="inlineStr">
        <is>
          <t>ntx</t>
        </is>
      </c>
      <c r="B1422" s="5" t="inlineStr">
        <is>
          <t>gso</t>
        </is>
      </c>
      <c r="C1422" s="5" t="inlineStr">
        <is>
          <t>omn</t>
        </is>
      </c>
      <c r="D1422" s="40">
        <f>INDEX(Inputs!$L$5:$L$132,MATCH($B1422&amp;"|"&amp;$C1422,Inputs!$A$5:$A$132,0))</f>
        <v/>
      </c>
      <c r="E1422" s="40">
        <f>INDEX(Inputs!$I$5:$I$132,MATCH($B1422&amp;"|"&amp;$C1422,Inputs!$A$5:$A$132,0))</f>
        <v/>
      </c>
      <c r="F1422" s="39" t="n"/>
      <c r="G1422" s="39" t="n"/>
      <c r="H1422" s="5">
        <f>INDEX(Variables!$B$5:$B$105,MATCH($A1422,Variables!$A$5:$A$105,0))&amp;IF($C1422="",""," | "&amp;INDEX(Mapping!$B$5:$B$26,MATCH($C1422,Mapping!$A$5:$A$26,0))&amp;" | "&amp;INDEX(Mapping!$B$30:$B$41,MATCH($B1422,Mapping!$A$30:$A$41,0)))</f>
        <v/>
      </c>
      <c r="I1422" s="5">
        <f>INDEX(Variables!$C$5:$C$105,MATCH($A1422,Variables!$A$5:$A$105,0))</f>
        <v/>
      </c>
      <c r="J1422" s="5">
        <f>INDEX(Variables!$E$5:$E$105,MATCH($A1422,Variables!$A$5:$A$105,0))</f>
        <v/>
      </c>
      <c r="K1422" s="25">
        <f>LOWER(Settings!$C$4)&amp;".mit."&amp;$A1422&amp;IF($C1422="","","."&amp;$C1422&amp;"."&amp;$B1422)&amp;IF(INDEX(Variables!$D$5:$D$105,MATCH($A1422,Variables!$A$5:$A$105,0))="","","."&amp;INDEX(Variables!$D$5:$D$105,MATCH($A1422,Variables!$A$5:$A$105,0)))&amp;"."&amp;K$5</f>
        <v/>
      </c>
      <c r="L1422" s="41">
        <f>INDEX(L$78:L$91,$D1422)/$E1422</f>
        <v/>
      </c>
      <c r="M1422" s="40">
        <f>INDEX(M$78:M$91,$D1422)/$E1422</f>
        <v/>
      </c>
      <c r="N1422" s="40">
        <f>INDEX(N$78:N$91,$D1422)/$E1422</f>
        <v/>
      </c>
      <c r="O1422" s="40">
        <f>INDEX(O$78:O$91,$D1422)/$E1422</f>
        <v/>
      </c>
      <c r="P1422" s="40">
        <f>INDEX(P$78:P$91,$D1422)/$E1422</f>
        <v/>
      </c>
      <c r="Q1422" s="40">
        <f>INDEX(Q$78:Q$91,$D1422)/$E1422</f>
        <v/>
      </c>
      <c r="R1422" s="40">
        <f>INDEX(R$78:R$91,$D1422)/$E1422</f>
        <v/>
      </c>
      <c r="S1422" s="40">
        <f>INDEX(S$78:S$91,$D1422)/$E1422</f>
        <v/>
      </c>
      <c r="T1422" s="40">
        <f>INDEX(T$78:T$91,$D1422)/$E1422</f>
        <v/>
      </c>
      <c r="U1422" s="40">
        <f>INDEX(U$78:U$91,$D1422)/$E1422</f>
        <v/>
      </c>
      <c r="V1422" s="40">
        <f>INDEX(V$78:V$91,$D1422)/$E1422</f>
        <v/>
      </c>
      <c r="W1422" s="40">
        <f>INDEX(W$78:W$91,$D1422)/$E1422</f>
        <v/>
      </c>
      <c r="X1422" s="40">
        <f>INDEX(X$78:X$91,$D1422)/$E1422</f>
        <v/>
      </c>
      <c r="Y1422" s="40">
        <f>INDEX(Y$78:Y$91,$D1422)/$E1422</f>
        <v/>
      </c>
      <c r="Z1422" s="40">
        <f>INDEX(Z$78:Z$91,$D1422)/$E1422</f>
        <v/>
      </c>
      <c r="AA1422" s="40">
        <f>INDEX(AA$78:AA$91,$D1422)/$E1422</f>
        <v/>
      </c>
      <c r="AB1422" s="40">
        <f>INDEX(AB$78:AB$91,$D1422)/$E1422</f>
        <v/>
      </c>
      <c r="AC1422" s="40">
        <f>INDEX(AC$78:AC$91,$D1422)/$E1422</f>
        <v/>
      </c>
      <c r="AD1422" s="42">
        <f>NEWEXCISE(INDEX(AD$78:AD$91,$D1422),$E1422)</f>
        <v/>
      </c>
      <c r="AE1422" s="25">
        <f>LOWER(Settings!$C$4)&amp;".mit."&amp;$A1422&amp;IF($C1422="","","."&amp;$C1422&amp;"."&amp;$B1422)&amp;IF(INDEX(Variables!$D$5:$D$105,MATCH($A1422,Variables!$A$5:$A$105,0))="","","."&amp;INDEX(Variables!$D$5:$D$105,MATCH($A1422,Variables!$A$5:$A$105,0)))&amp;"."&amp;AE$5</f>
        <v/>
      </c>
      <c r="AF1422" s="41">
        <f>INDEX(AF$78:AF$91,$D1422)/$E1422</f>
        <v/>
      </c>
      <c r="AG1422" s="40">
        <f>INDEX(AG$78:AG$91,$D1422)/$E1422</f>
        <v/>
      </c>
      <c r="AH1422" s="40">
        <f>INDEX(AH$78:AH$91,$D1422)/$E1422</f>
        <v/>
      </c>
      <c r="AI1422" s="40">
        <f>INDEX(AI$78:AI$91,$D1422)/$E1422</f>
        <v/>
      </c>
      <c r="AJ1422" s="40">
        <f>INDEX(AJ$78:AJ$91,$D1422)/$E1422</f>
        <v/>
      </c>
      <c r="AK1422" s="40">
        <f>INDEX(AK$78:AK$91,$D1422)/$E1422</f>
        <v/>
      </c>
      <c r="AL1422" s="40">
        <f>INDEX(AL$78:AL$91,$D1422)/$E1422</f>
        <v/>
      </c>
      <c r="AM1422" s="40">
        <f>INDEX(AM$78:AM$91,$D1422)/$E1422</f>
        <v/>
      </c>
      <c r="AN1422" s="40">
        <f>INDEX(AN$78:AN$91,$D1422)/$E1422</f>
        <v/>
      </c>
      <c r="AO1422" s="40">
        <f>INDEX(AO$78:AO$91,$D1422)/$E1422</f>
        <v/>
      </c>
      <c r="AP1422" s="40">
        <f>INDEX(AP$78:AP$91,$D1422)/$E1422</f>
        <v/>
      </c>
      <c r="AQ1422" s="40">
        <f>INDEX(AQ$78:AQ$91,$D1422)/$E1422</f>
        <v/>
      </c>
      <c r="AR1422" s="40">
        <f>INDEX(AR$78:AR$91,$D1422)/$E1422</f>
        <v/>
      </c>
      <c r="AS1422" s="40">
        <f>INDEX(AS$78:AS$91,$D1422)/$E1422</f>
        <v/>
      </c>
      <c r="AT1422" s="40">
        <f>INDEX(AT$78:AT$91,$D1422)/$E1422</f>
        <v/>
      </c>
      <c r="AU1422" s="40">
        <f>INDEX(AU$78:AU$91,$D1422)/$E1422</f>
        <v/>
      </c>
      <c r="AV1422" s="40">
        <f>INDEX(AV$78:AV$91,$D1422)/$E1422</f>
        <v/>
      </c>
      <c r="AW1422" s="40">
        <f>INDEX(AW$78:AW$91,$D1422)/$E1422</f>
        <v/>
      </c>
      <c r="AX1422" s="42">
        <f>NEWEXCISE(INDEX(AX$78:AX$91,$D1422),$E1422)</f>
        <v/>
      </c>
    </row>
    <row r="1423" hidden="1" outlineLevel="2">
      <c r="A1423" s="5" t="inlineStr">
        <is>
          <t>ntx</t>
        </is>
      </c>
      <c r="B1423" s="5" t="inlineStr">
        <is>
          <t>die</t>
        </is>
      </c>
      <c r="C1423" s="5" t="inlineStr">
        <is>
          <t>omn</t>
        </is>
      </c>
      <c r="D1423" s="40">
        <f>INDEX(Inputs!$L$5:$L$132,MATCH($B1423&amp;"|"&amp;$C1423,Inputs!$A$5:$A$132,0))</f>
        <v/>
      </c>
      <c r="E1423" s="40">
        <f>INDEX(Inputs!$I$5:$I$132,MATCH($B1423&amp;"|"&amp;$C1423,Inputs!$A$5:$A$132,0))</f>
        <v/>
      </c>
      <c r="F1423" s="39" t="n"/>
      <c r="G1423" s="39" t="n"/>
      <c r="H1423" s="5">
        <f>INDEX(Variables!$B$5:$B$105,MATCH($A1423,Variables!$A$5:$A$105,0))&amp;IF($C1423="",""," | "&amp;INDEX(Mapping!$B$5:$B$26,MATCH($C1423,Mapping!$A$5:$A$26,0))&amp;" | "&amp;INDEX(Mapping!$B$30:$B$41,MATCH($B1423,Mapping!$A$30:$A$41,0)))</f>
        <v/>
      </c>
      <c r="I1423" s="5">
        <f>INDEX(Variables!$C$5:$C$105,MATCH($A1423,Variables!$A$5:$A$105,0))</f>
        <v/>
      </c>
      <c r="J1423" s="5">
        <f>INDEX(Variables!$E$5:$E$105,MATCH($A1423,Variables!$A$5:$A$105,0))</f>
        <v/>
      </c>
      <c r="K1423" s="25">
        <f>LOWER(Settings!$C$4)&amp;".mit."&amp;$A1423&amp;IF($C1423="","","."&amp;$C1423&amp;"."&amp;$B1423)&amp;IF(INDEX(Variables!$D$5:$D$105,MATCH($A1423,Variables!$A$5:$A$105,0))="","","."&amp;INDEX(Variables!$D$5:$D$105,MATCH($A1423,Variables!$A$5:$A$105,0)))&amp;"."&amp;K$5</f>
        <v/>
      </c>
      <c r="L1423" s="41">
        <f>INDEX(L$78:L$91,$D1423)/$E1423</f>
        <v/>
      </c>
      <c r="M1423" s="40">
        <f>INDEX(M$78:M$91,$D1423)/$E1423</f>
        <v/>
      </c>
      <c r="N1423" s="40">
        <f>INDEX(N$78:N$91,$D1423)/$E1423</f>
        <v/>
      </c>
      <c r="O1423" s="40">
        <f>INDEX(O$78:O$91,$D1423)/$E1423</f>
        <v/>
      </c>
      <c r="P1423" s="40">
        <f>INDEX(P$78:P$91,$D1423)/$E1423</f>
        <v/>
      </c>
      <c r="Q1423" s="40">
        <f>INDEX(Q$78:Q$91,$D1423)/$E1423</f>
        <v/>
      </c>
      <c r="R1423" s="40">
        <f>INDEX(R$78:R$91,$D1423)/$E1423</f>
        <v/>
      </c>
      <c r="S1423" s="40">
        <f>INDEX(S$78:S$91,$D1423)/$E1423</f>
        <v/>
      </c>
      <c r="T1423" s="40">
        <f>INDEX(T$78:T$91,$D1423)/$E1423</f>
        <v/>
      </c>
      <c r="U1423" s="40">
        <f>INDEX(U$78:U$91,$D1423)/$E1423</f>
        <v/>
      </c>
      <c r="V1423" s="40">
        <f>INDEX(V$78:V$91,$D1423)/$E1423</f>
        <v/>
      </c>
      <c r="W1423" s="40">
        <f>INDEX(W$78:W$91,$D1423)/$E1423</f>
        <v/>
      </c>
      <c r="X1423" s="40">
        <f>INDEX(X$78:X$91,$D1423)/$E1423</f>
        <v/>
      </c>
      <c r="Y1423" s="40">
        <f>INDEX(Y$78:Y$91,$D1423)/$E1423</f>
        <v/>
      </c>
      <c r="Z1423" s="40">
        <f>INDEX(Z$78:Z$91,$D1423)/$E1423</f>
        <v/>
      </c>
      <c r="AA1423" s="40">
        <f>INDEX(AA$78:AA$91,$D1423)/$E1423</f>
        <v/>
      </c>
      <c r="AB1423" s="40">
        <f>INDEX(AB$78:AB$91,$D1423)/$E1423</f>
        <v/>
      </c>
      <c r="AC1423" s="40">
        <f>INDEX(AC$78:AC$91,$D1423)/$E1423</f>
        <v/>
      </c>
      <c r="AD1423" s="42">
        <f>NEWEXCISE(INDEX(AD$78:AD$91,$D1423),$E1423)</f>
        <v/>
      </c>
      <c r="AE1423" s="25">
        <f>LOWER(Settings!$C$4)&amp;".mit."&amp;$A1423&amp;IF($C1423="","","."&amp;$C1423&amp;"."&amp;$B1423)&amp;IF(INDEX(Variables!$D$5:$D$105,MATCH($A1423,Variables!$A$5:$A$105,0))="","","."&amp;INDEX(Variables!$D$5:$D$105,MATCH($A1423,Variables!$A$5:$A$105,0)))&amp;"."&amp;AE$5</f>
        <v/>
      </c>
      <c r="AF1423" s="41">
        <f>INDEX(AF$78:AF$91,$D1423)/$E1423</f>
        <v/>
      </c>
      <c r="AG1423" s="40">
        <f>INDEX(AG$78:AG$91,$D1423)/$E1423</f>
        <v/>
      </c>
      <c r="AH1423" s="40">
        <f>INDEX(AH$78:AH$91,$D1423)/$E1423</f>
        <v/>
      </c>
      <c r="AI1423" s="40">
        <f>INDEX(AI$78:AI$91,$D1423)/$E1423</f>
        <v/>
      </c>
      <c r="AJ1423" s="40">
        <f>INDEX(AJ$78:AJ$91,$D1423)/$E1423</f>
        <v/>
      </c>
      <c r="AK1423" s="40">
        <f>INDEX(AK$78:AK$91,$D1423)/$E1423</f>
        <v/>
      </c>
      <c r="AL1423" s="40">
        <f>INDEX(AL$78:AL$91,$D1423)/$E1423</f>
        <v/>
      </c>
      <c r="AM1423" s="40">
        <f>INDEX(AM$78:AM$91,$D1423)/$E1423</f>
        <v/>
      </c>
      <c r="AN1423" s="40">
        <f>INDEX(AN$78:AN$91,$D1423)/$E1423</f>
        <v/>
      </c>
      <c r="AO1423" s="40">
        <f>INDEX(AO$78:AO$91,$D1423)/$E1423</f>
        <v/>
      </c>
      <c r="AP1423" s="40">
        <f>INDEX(AP$78:AP$91,$D1423)/$E1423</f>
        <v/>
      </c>
      <c r="AQ1423" s="40">
        <f>INDEX(AQ$78:AQ$91,$D1423)/$E1423</f>
        <v/>
      </c>
      <c r="AR1423" s="40">
        <f>INDEX(AR$78:AR$91,$D1423)/$E1423</f>
        <v/>
      </c>
      <c r="AS1423" s="40">
        <f>INDEX(AS$78:AS$91,$D1423)/$E1423</f>
        <v/>
      </c>
      <c r="AT1423" s="40">
        <f>INDEX(AT$78:AT$91,$D1423)/$E1423</f>
        <v/>
      </c>
      <c r="AU1423" s="40">
        <f>INDEX(AU$78:AU$91,$D1423)/$E1423</f>
        <v/>
      </c>
      <c r="AV1423" s="40">
        <f>INDEX(AV$78:AV$91,$D1423)/$E1423</f>
        <v/>
      </c>
      <c r="AW1423" s="40">
        <f>INDEX(AW$78:AW$91,$D1423)/$E1423</f>
        <v/>
      </c>
      <c r="AX1423" s="42">
        <f>NEWEXCISE(INDEX(AX$78:AX$91,$D1423),$E1423)</f>
        <v/>
      </c>
    </row>
    <row r="1424" hidden="1" outlineLevel="2">
      <c r="A1424" s="5" t="inlineStr">
        <is>
          <t>ntx</t>
        </is>
      </c>
      <c r="B1424" s="5" t="inlineStr">
        <is>
          <t>lpg</t>
        </is>
      </c>
      <c r="C1424" s="5" t="inlineStr">
        <is>
          <t>omn</t>
        </is>
      </c>
      <c r="D1424" s="40">
        <f>INDEX(Inputs!$L$5:$L$132,MATCH($B1424&amp;"|"&amp;$C1424,Inputs!$A$5:$A$132,0))</f>
        <v/>
      </c>
      <c r="E1424" s="40">
        <f>INDEX(Inputs!$I$5:$I$132,MATCH($B1424&amp;"|"&amp;$C1424,Inputs!$A$5:$A$132,0))</f>
        <v/>
      </c>
      <c r="F1424" s="39" t="n"/>
      <c r="G1424" s="39" t="n"/>
      <c r="H1424" s="5">
        <f>INDEX(Variables!$B$5:$B$105,MATCH($A1424,Variables!$A$5:$A$105,0))&amp;IF($C1424="",""," | "&amp;INDEX(Mapping!$B$5:$B$26,MATCH($C1424,Mapping!$A$5:$A$26,0))&amp;" | "&amp;INDEX(Mapping!$B$30:$B$41,MATCH($B1424,Mapping!$A$30:$A$41,0)))</f>
        <v/>
      </c>
      <c r="I1424" s="5">
        <f>INDEX(Variables!$C$5:$C$105,MATCH($A1424,Variables!$A$5:$A$105,0))</f>
        <v/>
      </c>
      <c r="J1424" s="5">
        <f>INDEX(Variables!$E$5:$E$105,MATCH($A1424,Variables!$A$5:$A$105,0))</f>
        <v/>
      </c>
      <c r="K1424" s="25">
        <f>LOWER(Settings!$C$4)&amp;".mit."&amp;$A1424&amp;IF($C1424="","","."&amp;$C1424&amp;"."&amp;$B1424)&amp;IF(INDEX(Variables!$D$5:$D$105,MATCH($A1424,Variables!$A$5:$A$105,0))="","","."&amp;INDEX(Variables!$D$5:$D$105,MATCH($A1424,Variables!$A$5:$A$105,0)))&amp;"."&amp;K$5</f>
        <v/>
      </c>
      <c r="L1424" s="41">
        <f>INDEX(L$78:L$91,$D1424)/$E1424</f>
        <v/>
      </c>
      <c r="M1424" s="40">
        <f>INDEX(M$78:M$91,$D1424)/$E1424</f>
        <v/>
      </c>
      <c r="N1424" s="40">
        <f>INDEX(N$78:N$91,$D1424)/$E1424</f>
        <v/>
      </c>
      <c r="O1424" s="40">
        <f>INDEX(O$78:O$91,$D1424)/$E1424</f>
        <v/>
      </c>
      <c r="P1424" s="40">
        <f>INDEX(P$78:P$91,$D1424)/$E1424</f>
        <v/>
      </c>
      <c r="Q1424" s="40">
        <f>INDEX(Q$78:Q$91,$D1424)/$E1424</f>
        <v/>
      </c>
      <c r="R1424" s="40">
        <f>INDEX(R$78:R$91,$D1424)/$E1424</f>
        <v/>
      </c>
      <c r="S1424" s="40">
        <f>INDEX(S$78:S$91,$D1424)/$E1424</f>
        <v/>
      </c>
      <c r="T1424" s="40">
        <f>INDEX(T$78:T$91,$D1424)/$E1424</f>
        <v/>
      </c>
      <c r="U1424" s="40">
        <f>INDEX(U$78:U$91,$D1424)/$E1424</f>
        <v/>
      </c>
      <c r="V1424" s="40">
        <f>INDEX(V$78:V$91,$D1424)/$E1424</f>
        <v/>
      </c>
      <c r="W1424" s="40">
        <f>INDEX(W$78:W$91,$D1424)/$E1424</f>
        <v/>
      </c>
      <c r="X1424" s="40">
        <f>INDEX(X$78:X$91,$D1424)/$E1424</f>
        <v/>
      </c>
      <c r="Y1424" s="40">
        <f>INDEX(Y$78:Y$91,$D1424)/$E1424</f>
        <v/>
      </c>
      <c r="Z1424" s="40">
        <f>INDEX(Z$78:Z$91,$D1424)/$E1424</f>
        <v/>
      </c>
      <c r="AA1424" s="40">
        <f>INDEX(AA$78:AA$91,$D1424)/$E1424</f>
        <v/>
      </c>
      <c r="AB1424" s="40">
        <f>INDEX(AB$78:AB$91,$D1424)/$E1424</f>
        <v/>
      </c>
      <c r="AC1424" s="40">
        <f>INDEX(AC$78:AC$91,$D1424)/$E1424</f>
        <v/>
      </c>
      <c r="AD1424" s="42">
        <f>NEWEXCISE(INDEX(AD$78:AD$91,$D1424),$E1424)</f>
        <v/>
      </c>
      <c r="AE1424" s="25">
        <f>LOWER(Settings!$C$4)&amp;".mit."&amp;$A1424&amp;IF($C1424="","","."&amp;$C1424&amp;"."&amp;$B1424)&amp;IF(INDEX(Variables!$D$5:$D$105,MATCH($A1424,Variables!$A$5:$A$105,0))="","","."&amp;INDEX(Variables!$D$5:$D$105,MATCH($A1424,Variables!$A$5:$A$105,0)))&amp;"."&amp;AE$5</f>
        <v/>
      </c>
      <c r="AF1424" s="41">
        <f>INDEX(AF$78:AF$91,$D1424)/$E1424</f>
        <v/>
      </c>
      <c r="AG1424" s="40">
        <f>INDEX(AG$78:AG$91,$D1424)/$E1424</f>
        <v/>
      </c>
      <c r="AH1424" s="40">
        <f>INDEX(AH$78:AH$91,$D1424)/$E1424</f>
        <v/>
      </c>
      <c r="AI1424" s="40">
        <f>INDEX(AI$78:AI$91,$D1424)/$E1424</f>
        <v/>
      </c>
      <c r="AJ1424" s="40">
        <f>INDEX(AJ$78:AJ$91,$D1424)/$E1424</f>
        <v/>
      </c>
      <c r="AK1424" s="40">
        <f>INDEX(AK$78:AK$91,$D1424)/$E1424</f>
        <v/>
      </c>
      <c r="AL1424" s="40">
        <f>INDEX(AL$78:AL$91,$D1424)/$E1424</f>
        <v/>
      </c>
      <c r="AM1424" s="40">
        <f>INDEX(AM$78:AM$91,$D1424)/$E1424</f>
        <v/>
      </c>
      <c r="AN1424" s="40">
        <f>INDEX(AN$78:AN$91,$D1424)/$E1424</f>
        <v/>
      </c>
      <c r="AO1424" s="40">
        <f>INDEX(AO$78:AO$91,$D1424)/$E1424</f>
        <v/>
      </c>
      <c r="AP1424" s="40">
        <f>INDEX(AP$78:AP$91,$D1424)/$E1424</f>
        <v/>
      </c>
      <c r="AQ1424" s="40">
        <f>INDEX(AQ$78:AQ$91,$D1424)/$E1424</f>
        <v/>
      </c>
      <c r="AR1424" s="40">
        <f>INDEX(AR$78:AR$91,$D1424)/$E1424</f>
        <v/>
      </c>
      <c r="AS1424" s="40">
        <f>INDEX(AS$78:AS$91,$D1424)/$E1424</f>
        <v/>
      </c>
      <c r="AT1424" s="40">
        <f>INDEX(AT$78:AT$91,$D1424)/$E1424</f>
        <v/>
      </c>
      <c r="AU1424" s="40">
        <f>INDEX(AU$78:AU$91,$D1424)/$E1424</f>
        <v/>
      </c>
      <c r="AV1424" s="40">
        <f>INDEX(AV$78:AV$91,$D1424)/$E1424</f>
        <v/>
      </c>
      <c r="AW1424" s="40">
        <f>INDEX(AW$78:AW$91,$D1424)/$E1424</f>
        <v/>
      </c>
      <c r="AX1424" s="42">
        <f>NEWEXCISE(INDEX(AX$78:AX$91,$D1424),$E1424)</f>
        <v/>
      </c>
    </row>
    <row r="1425" hidden="1" outlineLevel="2">
      <c r="A1425" s="5" t="inlineStr">
        <is>
          <t>ntx</t>
        </is>
      </c>
      <c r="B1425" s="5" t="inlineStr">
        <is>
          <t>ker</t>
        </is>
      </c>
      <c r="C1425" s="5" t="inlineStr">
        <is>
          <t>omn</t>
        </is>
      </c>
      <c r="D1425" s="40">
        <f>INDEX(Inputs!$L$5:$L$132,MATCH($B1425&amp;"|"&amp;$C1425,Inputs!$A$5:$A$132,0))</f>
        <v/>
      </c>
      <c r="E1425" s="40">
        <f>INDEX(Inputs!$I$5:$I$132,MATCH($B1425&amp;"|"&amp;$C1425,Inputs!$A$5:$A$132,0))</f>
        <v/>
      </c>
      <c r="F1425" s="39" t="n"/>
      <c r="G1425" s="39" t="n"/>
      <c r="H1425" s="5">
        <f>INDEX(Variables!$B$5:$B$105,MATCH($A1425,Variables!$A$5:$A$105,0))&amp;IF($C1425="",""," | "&amp;INDEX(Mapping!$B$5:$B$26,MATCH($C1425,Mapping!$A$5:$A$26,0))&amp;" | "&amp;INDEX(Mapping!$B$30:$B$41,MATCH($B1425,Mapping!$A$30:$A$41,0)))</f>
        <v/>
      </c>
      <c r="I1425" s="5">
        <f>INDEX(Variables!$C$5:$C$105,MATCH($A1425,Variables!$A$5:$A$105,0))</f>
        <v/>
      </c>
      <c r="J1425" s="5">
        <f>INDEX(Variables!$E$5:$E$105,MATCH($A1425,Variables!$A$5:$A$105,0))</f>
        <v/>
      </c>
      <c r="K1425" s="25">
        <f>LOWER(Settings!$C$4)&amp;".mit."&amp;$A1425&amp;IF($C1425="","","."&amp;$C1425&amp;"."&amp;$B1425)&amp;IF(INDEX(Variables!$D$5:$D$105,MATCH($A1425,Variables!$A$5:$A$105,0))="","","."&amp;INDEX(Variables!$D$5:$D$105,MATCH($A1425,Variables!$A$5:$A$105,0)))&amp;"."&amp;K$5</f>
        <v/>
      </c>
      <c r="L1425" s="41">
        <f>INDEX(L$78:L$91,$D1425)/$E1425</f>
        <v/>
      </c>
      <c r="M1425" s="40">
        <f>INDEX(M$78:M$91,$D1425)/$E1425</f>
        <v/>
      </c>
      <c r="N1425" s="40">
        <f>INDEX(N$78:N$91,$D1425)/$E1425</f>
        <v/>
      </c>
      <c r="O1425" s="40">
        <f>INDEX(O$78:O$91,$D1425)/$E1425</f>
        <v/>
      </c>
      <c r="P1425" s="40">
        <f>INDEX(P$78:P$91,$D1425)/$E1425</f>
        <v/>
      </c>
      <c r="Q1425" s="40">
        <f>INDEX(Q$78:Q$91,$D1425)/$E1425</f>
        <v/>
      </c>
      <c r="R1425" s="40">
        <f>INDEX(R$78:R$91,$D1425)/$E1425</f>
        <v/>
      </c>
      <c r="S1425" s="40">
        <f>INDEX(S$78:S$91,$D1425)/$E1425</f>
        <v/>
      </c>
      <c r="T1425" s="40">
        <f>INDEX(T$78:T$91,$D1425)/$E1425</f>
        <v/>
      </c>
      <c r="U1425" s="40">
        <f>INDEX(U$78:U$91,$D1425)/$E1425</f>
        <v/>
      </c>
      <c r="V1425" s="40">
        <f>INDEX(V$78:V$91,$D1425)/$E1425</f>
        <v/>
      </c>
      <c r="W1425" s="40">
        <f>INDEX(W$78:W$91,$D1425)/$E1425</f>
        <v/>
      </c>
      <c r="X1425" s="40">
        <f>INDEX(X$78:X$91,$D1425)/$E1425</f>
        <v/>
      </c>
      <c r="Y1425" s="40">
        <f>INDEX(Y$78:Y$91,$D1425)/$E1425</f>
        <v/>
      </c>
      <c r="Z1425" s="40">
        <f>INDEX(Z$78:Z$91,$D1425)/$E1425</f>
        <v/>
      </c>
      <c r="AA1425" s="40">
        <f>INDEX(AA$78:AA$91,$D1425)/$E1425</f>
        <v/>
      </c>
      <c r="AB1425" s="40">
        <f>INDEX(AB$78:AB$91,$D1425)/$E1425</f>
        <v/>
      </c>
      <c r="AC1425" s="40">
        <f>INDEX(AC$78:AC$91,$D1425)/$E1425</f>
        <v/>
      </c>
      <c r="AD1425" s="42">
        <f>NEWEXCISE(INDEX(AD$78:AD$91,$D1425),$E1425)</f>
        <v/>
      </c>
      <c r="AE1425" s="25">
        <f>LOWER(Settings!$C$4)&amp;".mit."&amp;$A1425&amp;IF($C1425="","","."&amp;$C1425&amp;"."&amp;$B1425)&amp;IF(INDEX(Variables!$D$5:$D$105,MATCH($A1425,Variables!$A$5:$A$105,0))="","","."&amp;INDEX(Variables!$D$5:$D$105,MATCH($A1425,Variables!$A$5:$A$105,0)))&amp;"."&amp;AE$5</f>
        <v/>
      </c>
      <c r="AF1425" s="41">
        <f>INDEX(AF$78:AF$91,$D1425)/$E1425</f>
        <v/>
      </c>
      <c r="AG1425" s="40">
        <f>INDEX(AG$78:AG$91,$D1425)/$E1425</f>
        <v/>
      </c>
      <c r="AH1425" s="40">
        <f>INDEX(AH$78:AH$91,$D1425)/$E1425</f>
        <v/>
      </c>
      <c r="AI1425" s="40">
        <f>INDEX(AI$78:AI$91,$D1425)/$E1425</f>
        <v/>
      </c>
      <c r="AJ1425" s="40">
        <f>INDEX(AJ$78:AJ$91,$D1425)/$E1425</f>
        <v/>
      </c>
      <c r="AK1425" s="40">
        <f>INDEX(AK$78:AK$91,$D1425)/$E1425</f>
        <v/>
      </c>
      <c r="AL1425" s="40">
        <f>INDEX(AL$78:AL$91,$D1425)/$E1425</f>
        <v/>
      </c>
      <c r="AM1425" s="40">
        <f>INDEX(AM$78:AM$91,$D1425)/$E1425</f>
        <v/>
      </c>
      <c r="AN1425" s="40">
        <f>INDEX(AN$78:AN$91,$D1425)/$E1425</f>
        <v/>
      </c>
      <c r="AO1425" s="40">
        <f>INDEX(AO$78:AO$91,$D1425)/$E1425</f>
        <v/>
      </c>
      <c r="AP1425" s="40">
        <f>INDEX(AP$78:AP$91,$D1425)/$E1425</f>
        <v/>
      </c>
      <c r="AQ1425" s="40">
        <f>INDEX(AQ$78:AQ$91,$D1425)/$E1425</f>
        <v/>
      </c>
      <c r="AR1425" s="40">
        <f>INDEX(AR$78:AR$91,$D1425)/$E1425</f>
        <v/>
      </c>
      <c r="AS1425" s="40">
        <f>INDEX(AS$78:AS$91,$D1425)/$E1425</f>
        <v/>
      </c>
      <c r="AT1425" s="40">
        <f>INDEX(AT$78:AT$91,$D1425)/$E1425</f>
        <v/>
      </c>
      <c r="AU1425" s="40">
        <f>INDEX(AU$78:AU$91,$D1425)/$E1425</f>
        <v/>
      </c>
      <c r="AV1425" s="40">
        <f>INDEX(AV$78:AV$91,$D1425)/$E1425</f>
        <v/>
      </c>
      <c r="AW1425" s="40">
        <f>INDEX(AW$78:AW$91,$D1425)/$E1425</f>
        <v/>
      </c>
      <c r="AX1425" s="42">
        <f>NEWEXCISE(INDEX(AX$78:AX$91,$D1425),$E1425)</f>
        <v/>
      </c>
    </row>
    <row r="1426" hidden="1" outlineLevel="2">
      <c r="A1426" s="5" t="inlineStr">
        <is>
          <t>ntx</t>
        </is>
      </c>
      <c r="B1426" s="5" t="inlineStr">
        <is>
          <t>oop</t>
        </is>
      </c>
      <c r="C1426" s="5" t="inlineStr">
        <is>
          <t>omn</t>
        </is>
      </c>
      <c r="D1426" s="40">
        <f>INDEX(Inputs!$L$5:$L$132,MATCH($B1426&amp;"|"&amp;$C1426,Inputs!$A$5:$A$132,0))</f>
        <v/>
      </c>
      <c r="E1426" s="40">
        <f>INDEX(Inputs!$I$5:$I$132,MATCH($B1426&amp;"|"&amp;$C1426,Inputs!$A$5:$A$132,0))</f>
        <v/>
      </c>
      <c r="F1426" s="39" t="n"/>
      <c r="G1426" s="39" t="n"/>
      <c r="H1426" s="5">
        <f>INDEX(Variables!$B$5:$B$105,MATCH($A1426,Variables!$A$5:$A$105,0))&amp;IF($C1426="",""," | "&amp;INDEX(Mapping!$B$5:$B$26,MATCH($C1426,Mapping!$A$5:$A$26,0))&amp;" | "&amp;INDEX(Mapping!$B$30:$B$41,MATCH($B1426,Mapping!$A$30:$A$41,0)))</f>
        <v/>
      </c>
      <c r="I1426" s="5">
        <f>INDEX(Variables!$C$5:$C$105,MATCH($A1426,Variables!$A$5:$A$105,0))</f>
        <v/>
      </c>
      <c r="J1426" s="5">
        <f>INDEX(Variables!$E$5:$E$105,MATCH($A1426,Variables!$A$5:$A$105,0))</f>
        <v/>
      </c>
      <c r="K1426" s="25">
        <f>LOWER(Settings!$C$4)&amp;".mit."&amp;$A1426&amp;IF($C1426="","","."&amp;$C1426&amp;"."&amp;$B1426)&amp;IF(INDEX(Variables!$D$5:$D$105,MATCH($A1426,Variables!$A$5:$A$105,0))="","","."&amp;INDEX(Variables!$D$5:$D$105,MATCH($A1426,Variables!$A$5:$A$105,0)))&amp;"."&amp;K$5</f>
        <v/>
      </c>
      <c r="L1426" s="41">
        <f>INDEX(L$78:L$91,$D1426)/$E1426</f>
        <v/>
      </c>
      <c r="M1426" s="40">
        <f>INDEX(M$78:M$91,$D1426)/$E1426</f>
        <v/>
      </c>
      <c r="N1426" s="40">
        <f>INDEX(N$78:N$91,$D1426)/$E1426</f>
        <v/>
      </c>
      <c r="O1426" s="40">
        <f>INDEX(O$78:O$91,$D1426)/$E1426</f>
        <v/>
      </c>
      <c r="P1426" s="40">
        <f>INDEX(P$78:P$91,$D1426)/$E1426</f>
        <v/>
      </c>
      <c r="Q1426" s="40">
        <f>INDEX(Q$78:Q$91,$D1426)/$E1426</f>
        <v/>
      </c>
      <c r="R1426" s="40">
        <f>INDEX(R$78:R$91,$D1426)/$E1426</f>
        <v/>
      </c>
      <c r="S1426" s="40">
        <f>INDEX(S$78:S$91,$D1426)/$E1426</f>
        <v/>
      </c>
      <c r="T1426" s="40">
        <f>INDEX(T$78:T$91,$D1426)/$E1426</f>
        <v/>
      </c>
      <c r="U1426" s="40">
        <f>INDEX(U$78:U$91,$D1426)/$E1426</f>
        <v/>
      </c>
      <c r="V1426" s="40">
        <f>INDEX(V$78:V$91,$D1426)/$E1426</f>
        <v/>
      </c>
      <c r="W1426" s="40">
        <f>INDEX(W$78:W$91,$D1426)/$E1426</f>
        <v/>
      </c>
      <c r="X1426" s="40">
        <f>INDEX(X$78:X$91,$D1426)/$E1426</f>
        <v/>
      </c>
      <c r="Y1426" s="40">
        <f>INDEX(Y$78:Y$91,$D1426)/$E1426</f>
        <v/>
      </c>
      <c r="Z1426" s="40">
        <f>INDEX(Z$78:Z$91,$D1426)/$E1426</f>
        <v/>
      </c>
      <c r="AA1426" s="40">
        <f>INDEX(AA$78:AA$91,$D1426)/$E1426</f>
        <v/>
      </c>
      <c r="AB1426" s="40">
        <f>INDEX(AB$78:AB$91,$D1426)/$E1426</f>
        <v/>
      </c>
      <c r="AC1426" s="40">
        <f>INDEX(AC$78:AC$91,$D1426)/$E1426</f>
        <v/>
      </c>
      <c r="AD1426" s="42">
        <f>NEWEXCISE(INDEX(AD$78:AD$91,$D1426),$E1426)</f>
        <v/>
      </c>
      <c r="AE1426" s="25">
        <f>LOWER(Settings!$C$4)&amp;".mit."&amp;$A1426&amp;IF($C1426="","","."&amp;$C1426&amp;"."&amp;$B1426)&amp;IF(INDEX(Variables!$D$5:$D$105,MATCH($A1426,Variables!$A$5:$A$105,0))="","","."&amp;INDEX(Variables!$D$5:$D$105,MATCH($A1426,Variables!$A$5:$A$105,0)))&amp;"."&amp;AE$5</f>
        <v/>
      </c>
      <c r="AF1426" s="41">
        <f>INDEX(AF$78:AF$91,$D1426)/$E1426</f>
        <v/>
      </c>
      <c r="AG1426" s="40">
        <f>INDEX(AG$78:AG$91,$D1426)/$E1426</f>
        <v/>
      </c>
      <c r="AH1426" s="40">
        <f>INDEX(AH$78:AH$91,$D1426)/$E1426</f>
        <v/>
      </c>
      <c r="AI1426" s="40">
        <f>INDEX(AI$78:AI$91,$D1426)/$E1426</f>
        <v/>
      </c>
      <c r="AJ1426" s="40">
        <f>INDEX(AJ$78:AJ$91,$D1426)/$E1426</f>
        <v/>
      </c>
      <c r="AK1426" s="40">
        <f>INDEX(AK$78:AK$91,$D1426)/$E1426</f>
        <v/>
      </c>
      <c r="AL1426" s="40">
        <f>INDEX(AL$78:AL$91,$D1426)/$E1426</f>
        <v/>
      </c>
      <c r="AM1426" s="40">
        <f>INDEX(AM$78:AM$91,$D1426)/$E1426</f>
        <v/>
      </c>
      <c r="AN1426" s="40">
        <f>INDEX(AN$78:AN$91,$D1426)/$E1426</f>
        <v/>
      </c>
      <c r="AO1426" s="40">
        <f>INDEX(AO$78:AO$91,$D1426)/$E1426</f>
        <v/>
      </c>
      <c r="AP1426" s="40">
        <f>INDEX(AP$78:AP$91,$D1426)/$E1426</f>
        <v/>
      </c>
      <c r="AQ1426" s="40">
        <f>INDEX(AQ$78:AQ$91,$D1426)/$E1426</f>
        <v/>
      </c>
      <c r="AR1426" s="40">
        <f>INDEX(AR$78:AR$91,$D1426)/$E1426</f>
        <v/>
      </c>
      <c r="AS1426" s="40">
        <f>INDEX(AS$78:AS$91,$D1426)/$E1426</f>
        <v/>
      </c>
      <c r="AT1426" s="40">
        <f>INDEX(AT$78:AT$91,$D1426)/$E1426</f>
        <v/>
      </c>
      <c r="AU1426" s="40">
        <f>INDEX(AU$78:AU$91,$D1426)/$E1426</f>
        <v/>
      </c>
      <c r="AV1426" s="40">
        <f>INDEX(AV$78:AV$91,$D1426)/$E1426</f>
        <v/>
      </c>
      <c r="AW1426" s="40">
        <f>INDEX(AW$78:AW$91,$D1426)/$E1426</f>
        <v/>
      </c>
      <c r="AX1426" s="42">
        <f>NEWEXCISE(INDEX(AX$78:AX$91,$D1426),$E1426)</f>
        <v/>
      </c>
    </row>
    <row r="1427" hidden="1" outlineLevel="2">
      <c r="A1427" s="5" t="inlineStr">
        <is>
          <t>ntx</t>
        </is>
      </c>
      <c r="B1427" s="5" t="inlineStr">
        <is>
          <t>bio</t>
        </is>
      </c>
      <c r="C1427" s="5" t="inlineStr">
        <is>
          <t>omn</t>
        </is>
      </c>
      <c r="D1427" s="40">
        <f>INDEX(Inputs!$L$5:$L$132,MATCH($B1427&amp;"|"&amp;$C1427,Inputs!$A$5:$A$132,0))</f>
        <v/>
      </c>
      <c r="E1427" s="40">
        <f>INDEX(Inputs!$I$5:$I$132,MATCH($B1427&amp;"|"&amp;$C1427,Inputs!$A$5:$A$132,0))</f>
        <v/>
      </c>
      <c r="F1427" s="39" t="n"/>
      <c r="G1427" s="39" t="n"/>
      <c r="H1427" s="5">
        <f>INDEX(Variables!$B$5:$B$105,MATCH($A1427,Variables!$A$5:$A$105,0))&amp;IF($C1427="",""," | "&amp;INDEX(Mapping!$B$5:$B$26,MATCH($C1427,Mapping!$A$5:$A$26,0))&amp;" | "&amp;INDEX(Mapping!$B$30:$B$41,MATCH($B1427,Mapping!$A$30:$A$41,0)))</f>
        <v/>
      </c>
      <c r="I1427" s="5">
        <f>INDEX(Variables!$C$5:$C$105,MATCH($A1427,Variables!$A$5:$A$105,0))</f>
        <v/>
      </c>
      <c r="J1427" s="5">
        <f>INDEX(Variables!$E$5:$E$105,MATCH($A1427,Variables!$A$5:$A$105,0))</f>
        <v/>
      </c>
      <c r="K1427" s="25">
        <f>LOWER(Settings!$C$4)&amp;".mit."&amp;$A1427&amp;IF($C1427="","","."&amp;$C1427&amp;"."&amp;$B1427)&amp;IF(INDEX(Variables!$D$5:$D$105,MATCH($A1427,Variables!$A$5:$A$105,0))="","","."&amp;INDEX(Variables!$D$5:$D$105,MATCH($A1427,Variables!$A$5:$A$105,0)))&amp;"."&amp;K$5</f>
        <v/>
      </c>
      <c r="L1427" s="41">
        <f>INDEX(L$78:L$91,$D1427)/$E1427</f>
        <v/>
      </c>
      <c r="M1427" s="40">
        <f>INDEX(M$78:M$91,$D1427)/$E1427</f>
        <v/>
      </c>
      <c r="N1427" s="40">
        <f>INDEX(N$78:N$91,$D1427)/$E1427</f>
        <v/>
      </c>
      <c r="O1427" s="40">
        <f>INDEX(O$78:O$91,$D1427)/$E1427</f>
        <v/>
      </c>
      <c r="P1427" s="40">
        <f>INDEX(P$78:P$91,$D1427)/$E1427</f>
        <v/>
      </c>
      <c r="Q1427" s="40">
        <f>INDEX(Q$78:Q$91,$D1427)/$E1427</f>
        <v/>
      </c>
      <c r="R1427" s="40">
        <f>INDEX(R$78:R$91,$D1427)/$E1427</f>
        <v/>
      </c>
      <c r="S1427" s="40">
        <f>INDEX(S$78:S$91,$D1427)/$E1427</f>
        <v/>
      </c>
      <c r="T1427" s="40">
        <f>INDEX(T$78:T$91,$D1427)/$E1427</f>
        <v/>
      </c>
      <c r="U1427" s="40">
        <f>INDEX(U$78:U$91,$D1427)/$E1427</f>
        <v/>
      </c>
      <c r="V1427" s="40">
        <f>INDEX(V$78:V$91,$D1427)/$E1427</f>
        <v/>
      </c>
      <c r="W1427" s="40">
        <f>INDEX(W$78:W$91,$D1427)/$E1427</f>
        <v/>
      </c>
      <c r="X1427" s="40">
        <f>INDEX(X$78:X$91,$D1427)/$E1427</f>
        <v/>
      </c>
      <c r="Y1427" s="40">
        <f>INDEX(Y$78:Y$91,$D1427)/$E1427</f>
        <v/>
      </c>
      <c r="Z1427" s="40">
        <f>INDEX(Z$78:Z$91,$D1427)/$E1427</f>
        <v/>
      </c>
      <c r="AA1427" s="40">
        <f>INDEX(AA$78:AA$91,$D1427)/$E1427</f>
        <v/>
      </c>
      <c r="AB1427" s="40">
        <f>INDEX(AB$78:AB$91,$D1427)/$E1427</f>
        <v/>
      </c>
      <c r="AC1427" s="40">
        <f>INDEX(AC$78:AC$91,$D1427)/$E1427</f>
        <v/>
      </c>
      <c r="AD1427" s="42">
        <f>NEWEXCISE(INDEX(AD$78:AD$91,$D1427),$E1427)</f>
        <v/>
      </c>
      <c r="AE1427" s="25">
        <f>LOWER(Settings!$C$4)&amp;".mit."&amp;$A1427&amp;IF($C1427="","","."&amp;$C1427&amp;"."&amp;$B1427)&amp;IF(INDEX(Variables!$D$5:$D$105,MATCH($A1427,Variables!$A$5:$A$105,0))="","","."&amp;INDEX(Variables!$D$5:$D$105,MATCH($A1427,Variables!$A$5:$A$105,0)))&amp;"."&amp;AE$5</f>
        <v/>
      </c>
      <c r="AF1427" s="41">
        <f>INDEX(AF$78:AF$91,$D1427)/$E1427</f>
        <v/>
      </c>
      <c r="AG1427" s="40">
        <f>INDEX(AG$78:AG$91,$D1427)/$E1427</f>
        <v/>
      </c>
      <c r="AH1427" s="40">
        <f>INDEX(AH$78:AH$91,$D1427)/$E1427</f>
        <v/>
      </c>
      <c r="AI1427" s="40">
        <f>INDEX(AI$78:AI$91,$D1427)/$E1427</f>
        <v/>
      </c>
      <c r="AJ1427" s="40">
        <f>INDEX(AJ$78:AJ$91,$D1427)/$E1427</f>
        <v/>
      </c>
      <c r="AK1427" s="40">
        <f>INDEX(AK$78:AK$91,$D1427)/$E1427</f>
        <v/>
      </c>
      <c r="AL1427" s="40">
        <f>INDEX(AL$78:AL$91,$D1427)/$E1427</f>
        <v/>
      </c>
      <c r="AM1427" s="40">
        <f>INDEX(AM$78:AM$91,$D1427)/$E1427</f>
        <v/>
      </c>
      <c r="AN1427" s="40">
        <f>INDEX(AN$78:AN$91,$D1427)/$E1427</f>
        <v/>
      </c>
      <c r="AO1427" s="40">
        <f>INDEX(AO$78:AO$91,$D1427)/$E1427</f>
        <v/>
      </c>
      <c r="AP1427" s="40">
        <f>INDEX(AP$78:AP$91,$D1427)/$E1427</f>
        <v/>
      </c>
      <c r="AQ1427" s="40">
        <f>INDEX(AQ$78:AQ$91,$D1427)/$E1427</f>
        <v/>
      </c>
      <c r="AR1427" s="40">
        <f>INDEX(AR$78:AR$91,$D1427)/$E1427</f>
        <v/>
      </c>
      <c r="AS1427" s="40">
        <f>INDEX(AS$78:AS$91,$D1427)/$E1427</f>
        <v/>
      </c>
      <c r="AT1427" s="40">
        <f>INDEX(AT$78:AT$91,$D1427)/$E1427</f>
        <v/>
      </c>
      <c r="AU1427" s="40">
        <f>INDEX(AU$78:AU$91,$D1427)/$E1427</f>
        <v/>
      </c>
      <c r="AV1427" s="40">
        <f>INDEX(AV$78:AV$91,$D1427)/$E1427</f>
        <v/>
      </c>
      <c r="AW1427" s="40">
        <f>INDEX(AW$78:AW$91,$D1427)/$E1427</f>
        <v/>
      </c>
      <c r="AX1427" s="42">
        <f>NEWEXCISE(INDEX(AX$78:AX$91,$D1427),$E1427)</f>
        <v/>
      </c>
    </row>
    <row r="1428" hidden="1" outlineLevel="2"/>
    <row r="1429" hidden="1" outlineLevel="2">
      <c r="A1429" s="5" t="inlineStr">
        <is>
          <t>nce</t>
        </is>
      </c>
      <c r="B1429" s="5" t="inlineStr">
        <is>
          <t>coa</t>
        </is>
      </c>
      <c r="C1429" s="5" t="inlineStr">
        <is>
          <t>omn</t>
        </is>
      </c>
      <c r="D1429" s="39" t="n"/>
      <c r="E1429" s="39" t="n"/>
      <c r="F1429" s="39" t="n"/>
      <c r="G1429" s="39" t="n"/>
      <c r="H1429" s="5">
        <f>INDEX(Variables!$B$5:$B$105,MATCH($A1429,Variables!$A$5:$A$105,0))&amp;IF($C1429="",""," | "&amp;INDEX(Mapping!$B$5:$B$26,MATCH($C1429,Mapping!$A$5:$A$26,0))&amp;" | "&amp;INDEX(Mapping!$B$30:$B$41,MATCH($B1429,Mapping!$A$30:$A$41,0)))</f>
        <v/>
      </c>
      <c r="I1429" s="5">
        <f>INDEX(Variables!$C$5:$C$105,MATCH($A1429,Variables!$A$5:$A$105,0))</f>
        <v/>
      </c>
      <c r="J1429" s="5">
        <f>INDEX(Variables!$E$5:$E$105,MATCH($A1429,Variables!$A$5:$A$105,0))</f>
        <v/>
      </c>
      <c r="K1429" s="25">
        <f>LOWER(Settings!$C$4)&amp;".mit."&amp;$A1429&amp;IF($C1429="","","."&amp;$C1429&amp;"."&amp;$B1429)&amp;IF(INDEX(Variables!$D$5:$D$105,MATCH($A1429,Variables!$A$5:$A$105,0))="","","."&amp;INDEX(Variables!$D$5:$D$105,MATCH($A1429,Variables!$A$5:$A$105,0)))&amp;"."&amp;K$5</f>
        <v/>
      </c>
      <c r="L1429" s="41">
        <f>L1402+L1411+L1420</f>
        <v/>
      </c>
      <c r="M1429" s="40">
        <f>M1402+M1411+M1420</f>
        <v/>
      </c>
      <c r="N1429" s="40">
        <f>N1402+N1411+N1420</f>
        <v/>
      </c>
      <c r="O1429" s="40">
        <f>O1402+O1411+O1420</f>
        <v/>
      </c>
      <c r="P1429" s="40">
        <f>P1402+P1411+P1420</f>
        <v/>
      </c>
      <c r="Q1429" s="40">
        <f>Q1402+Q1411+Q1420</f>
        <v/>
      </c>
      <c r="R1429" s="40">
        <f>R1402+R1411+R1420</f>
        <v/>
      </c>
      <c r="S1429" s="40">
        <f>S1402+S1411+S1420</f>
        <v/>
      </c>
      <c r="T1429" s="40">
        <f>T1402+T1411+T1420</f>
        <v/>
      </c>
      <c r="U1429" s="40">
        <f>U1402+U1411+U1420</f>
        <v/>
      </c>
      <c r="V1429" s="40">
        <f>V1402+V1411+V1420</f>
        <v/>
      </c>
      <c r="W1429" s="40">
        <f>W1402+W1411+W1420</f>
        <v/>
      </c>
      <c r="X1429" s="40">
        <f>X1402+X1411+X1420</f>
        <v/>
      </c>
      <c r="Y1429" s="40">
        <f>Y1402+Y1411+Y1420</f>
        <v/>
      </c>
      <c r="Z1429" s="40">
        <f>Z1402+Z1411+Z1420</f>
        <v/>
      </c>
      <c r="AA1429" s="40">
        <f>AA1402+AA1411+AA1420</f>
        <v/>
      </c>
      <c r="AB1429" s="40">
        <f>AB1402+AB1411+AB1420</f>
        <v/>
      </c>
      <c r="AC1429" s="40">
        <f>AC1402+AC1411+AC1420</f>
        <v/>
      </c>
      <c r="AD1429" s="42">
        <f>NEWPOLICY(AD1402,AD1411,AD1420)</f>
        <v/>
      </c>
      <c r="AE1429" s="25">
        <f>LOWER(Settings!$C$4)&amp;".mit."&amp;$A1429&amp;IF($C1429="","","."&amp;$C1429&amp;"."&amp;$B1429)&amp;IF(INDEX(Variables!$D$5:$D$105,MATCH($A1429,Variables!$A$5:$A$105,0))="","","."&amp;INDEX(Variables!$D$5:$D$105,MATCH($A1429,Variables!$A$5:$A$105,0)))&amp;"."&amp;AE$5</f>
        <v/>
      </c>
      <c r="AF1429" s="41">
        <f>AF1402+AF1411+AF1420</f>
        <v/>
      </c>
      <c r="AG1429" s="40">
        <f>AG1402+AG1411+AG1420</f>
        <v/>
      </c>
      <c r="AH1429" s="40">
        <f>AH1402+AH1411+AH1420</f>
        <v/>
      </c>
      <c r="AI1429" s="40">
        <f>AI1402+AI1411+AI1420</f>
        <v/>
      </c>
      <c r="AJ1429" s="40">
        <f>AJ1402+AJ1411+AJ1420</f>
        <v/>
      </c>
      <c r="AK1429" s="40">
        <f>AK1402+AK1411+AK1420</f>
        <v/>
      </c>
      <c r="AL1429" s="40">
        <f>AL1402+AL1411+AL1420</f>
        <v/>
      </c>
      <c r="AM1429" s="40">
        <f>AM1402+AM1411+AM1420</f>
        <v/>
      </c>
      <c r="AN1429" s="40">
        <f>AN1402+AN1411+AN1420</f>
        <v/>
      </c>
      <c r="AO1429" s="40">
        <f>AO1402+AO1411+AO1420</f>
        <v/>
      </c>
      <c r="AP1429" s="40">
        <f>AP1402+AP1411+AP1420</f>
        <v/>
      </c>
      <c r="AQ1429" s="40">
        <f>AQ1402+AQ1411+AQ1420</f>
        <v/>
      </c>
      <c r="AR1429" s="40">
        <f>AR1402+AR1411+AR1420</f>
        <v/>
      </c>
      <c r="AS1429" s="40">
        <f>AS1402+AS1411+AS1420</f>
        <v/>
      </c>
      <c r="AT1429" s="40">
        <f>AT1402+AT1411+AT1420</f>
        <v/>
      </c>
      <c r="AU1429" s="40">
        <f>AU1402+AU1411+AU1420</f>
        <v/>
      </c>
      <c r="AV1429" s="40">
        <f>AV1402+AV1411+AV1420</f>
        <v/>
      </c>
      <c r="AW1429" s="40">
        <f>AW1402+AW1411+AW1420</f>
        <v/>
      </c>
      <c r="AX1429" s="42">
        <f>NEWPOLICY(AX1402,AX1411,AX1420)</f>
        <v/>
      </c>
    </row>
    <row r="1430" hidden="1" outlineLevel="2">
      <c r="A1430" s="5" t="inlineStr">
        <is>
          <t>nce</t>
        </is>
      </c>
      <c r="B1430" s="5" t="inlineStr">
        <is>
          <t>nga</t>
        </is>
      </c>
      <c r="C1430" s="5" t="inlineStr">
        <is>
          <t>omn</t>
        </is>
      </c>
      <c r="D1430" s="39" t="n"/>
      <c r="E1430" s="39" t="n"/>
      <c r="F1430" s="39" t="n"/>
      <c r="G1430" s="39" t="n"/>
      <c r="H1430" s="5">
        <f>INDEX(Variables!$B$5:$B$105,MATCH($A1430,Variables!$A$5:$A$105,0))&amp;IF($C1430="",""," | "&amp;INDEX(Mapping!$B$5:$B$26,MATCH($C1430,Mapping!$A$5:$A$26,0))&amp;" | "&amp;INDEX(Mapping!$B$30:$B$41,MATCH($B1430,Mapping!$A$30:$A$41,0)))</f>
        <v/>
      </c>
      <c r="I1430" s="5">
        <f>INDEX(Variables!$C$5:$C$105,MATCH($A1430,Variables!$A$5:$A$105,0))</f>
        <v/>
      </c>
      <c r="J1430" s="5">
        <f>INDEX(Variables!$E$5:$E$105,MATCH($A1430,Variables!$A$5:$A$105,0))</f>
        <v/>
      </c>
      <c r="K1430" s="25">
        <f>LOWER(Settings!$C$4)&amp;".mit."&amp;$A1430&amp;IF($C1430="","","."&amp;$C1430&amp;"."&amp;$B1430)&amp;IF(INDEX(Variables!$D$5:$D$105,MATCH($A1430,Variables!$A$5:$A$105,0))="","","."&amp;INDEX(Variables!$D$5:$D$105,MATCH($A1430,Variables!$A$5:$A$105,0)))&amp;"."&amp;K$5</f>
        <v/>
      </c>
      <c r="L1430" s="41">
        <f>L1403+L1412+L1421</f>
        <v/>
      </c>
      <c r="M1430" s="40">
        <f>M1403+M1412+M1421</f>
        <v/>
      </c>
      <c r="N1430" s="40">
        <f>N1403+N1412+N1421</f>
        <v/>
      </c>
      <c r="O1430" s="40">
        <f>O1403+O1412+O1421</f>
        <v/>
      </c>
      <c r="P1430" s="40">
        <f>P1403+P1412+P1421</f>
        <v/>
      </c>
      <c r="Q1430" s="40">
        <f>Q1403+Q1412+Q1421</f>
        <v/>
      </c>
      <c r="R1430" s="40">
        <f>R1403+R1412+R1421</f>
        <v/>
      </c>
      <c r="S1430" s="40">
        <f>S1403+S1412+S1421</f>
        <v/>
      </c>
      <c r="T1430" s="40">
        <f>T1403+T1412+T1421</f>
        <v/>
      </c>
      <c r="U1430" s="40">
        <f>U1403+U1412+U1421</f>
        <v/>
      </c>
      <c r="V1430" s="40">
        <f>V1403+V1412+V1421</f>
        <v/>
      </c>
      <c r="W1430" s="40">
        <f>W1403+W1412+W1421</f>
        <v/>
      </c>
      <c r="X1430" s="40">
        <f>X1403+X1412+X1421</f>
        <v/>
      </c>
      <c r="Y1430" s="40">
        <f>Y1403+Y1412+Y1421</f>
        <v/>
      </c>
      <c r="Z1430" s="40">
        <f>Z1403+Z1412+Z1421</f>
        <v/>
      </c>
      <c r="AA1430" s="40">
        <f>AA1403+AA1412+AA1421</f>
        <v/>
      </c>
      <c r="AB1430" s="40">
        <f>AB1403+AB1412+AB1421</f>
        <v/>
      </c>
      <c r="AC1430" s="40">
        <f>AC1403+AC1412+AC1421</f>
        <v/>
      </c>
      <c r="AD1430" s="42">
        <f>NEWPOLICY(AD1403,AD1412,AD1421)</f>
        <v/>
      </c>
      <c r="AE1430" s="25">
        <f>LOWER(Settings!$C$4)&amp;".mit."&amp;$A1430&amp;IF($C1430="","","."&amp;$C1430&amp;"."&amp;$B1430)&amp;IF(INDEX(Variables!$D$5:$D$105,MATCH($A1430,Variables!$A$5:$A$105,0))="","","."&amp;INDEX(Variables!$D$5:$D$105,MATCH($A1430,Variables!$A$5:$A$105,0)))&amp;"."&amp;AE$5</f>
        <v/>
      </c>
      <c r="AF1430" s="41">
        <f>AF1403+AF1412+AF1421</f>
        <v/>
      </c>
      <c r="AG1430" s="40">
        <f>AG1403+AG1412+AG1421</f>
        <v/>
      </c>
      <c r="AH1430" s="40">
        <f>AH1403+AH1412+AH1421</f>
        <v/>
      </c>
      <c r="AI1430" s="40">
        <f>AI1403+AI1412+AI1421</f>
        <v/>
      </c>
      <c r="AJ1430" s="40">
        <f>AJ1403+AJ1412+AJ1421</f>
        <v/>
      </c>
      <c r="AK1430" s="40">
        <f>AK1403+AK1412+AK1421</f>
        <v/>
      </c>
      <c r="AL1430" s="40">
        <f>AL1403+AL1412+AL1421</f>
        <v/>
      </c>
      <c r="AM1430" s="40">
        <f>AM1403+AM1412+AM1421</f>
        <v/>
      </c>
      <c r="AN1430" s="40">
        <f>AN1403+AN1412+AN1421</f>
        <v/>
      </c>
      <c r="AO1430" s="40">
        <f>AO1403+AO1412+AO1421</f>
        <v/>
      </c>
      <c r="AP1430" s="40">
        <f>AP1403+AP1412+AP1421</f>
        <v/>
      </c>
      <c r="AQ1430" s="40">
        <f>AQ1403+AQ1412+AQ1421</f>
        <v/>
      </c>
      <c r="AR1430" s="40">
        <f>AR1403+AR1412+AR1421</f>
        <v/>
      </c>
      <c r="AS1430" s="40">
        <f>AS1403+AS1412+AS1421</f>
        <v/>
      </c>
      <c r="AT1430" s="40">
        <f>AT1403+AT1412+AT1421</f>
        <v/>
      </c>
      <c r="AU1430" s="40">
        <f>AU1403+AU1412+AU1421</f>
        <v/>
      </c>
      <c r="AV1430" s="40">
        <f>AV1403+AV1412+AV1421</f>
        <v/>
      </c>
      <c r="AW1430" s="40">
        <f>AW1403+AW1412+AW1421</f>
        <v/>
      </c>
      <c r="AX1430" s="42">
        <f>NEWPOLICY(AX1403,AX1412,AX1421)</f>
        <v/>
      </c>
    </row>
    <row r="1431" hidden="1" outlineLevel="2">
      <c r="A1431" s="5" t="inlineStr">
        <is>
          <t>nce</t>
        </is>
      </c>
      <c r="B1431" s="5" t="inlineStr">
        <is>
          <t>gso</t>
        </is>
      </c>
      <c r="C1431" s="5" t="inlineStr">
        <is>
          <t>omn</t>
        </is>
      </c>
      <c r="D1431" s="39" t="n"/>
      <c r="E1431" s="39" t="n"/>
      <c r="F1431" s="39" t="n"/>
      <c r="G1431" s="39" t="n"/>
      <c r="H1431" s="5">
        <f>INDEX(Variables!$B$5:$B$105,MATCH($A1431,Variables!$A$5:$A$105,0))&amp;IF($C1431="",""," | "&amp;INDEX(Mapping!$B$5:$B$26,MATCH($C1431,Mapping!$A$5:$A$26,0))&amp;" | "&amp;INDEX(Mapping!$B$30:$B$41,MATCH($B1431,Mapping!$A$30:$A$41,0)))</f>
        <v/>
      </c>
      <c r="I1431" s="5">
        <f>INDEX(Variables!$C$5:$C$105,MATCH($A1431,Variables!$A$5:$A$105,0))</f>
        <v/>
      </c>
      <c r="J1431" s="5">
        <f>INDEX(Variables!$E$5:$E$105,MATCH($A1431,Variables!$A$5:$A$105,0))</f>
        <v/>
      </c>
      <c r="K1431" s="25">
        <f>LOWER(Settings!$C$4)&amp;".mit."&amp;$A1431&amp;IF($C1431="","","."&amp;$C1431&amp;"."&amp;$B1431)&amp;IF(INDEX(Variables!$D$5:$D$105,MATCH($A1431,Variables!$A$5:$A$105,0))="","","."&amp;INDEX(Variables!$D$5:$D$105,MATCH($A1431,Variables!$A$5:$A$105,0)))&amp;"."&amp;K$5</f>
        <v/>
      </c>
      <c r="L1431" s="41">
        <f>L1404+L1413+L1422</f>
        <v/>
      </c>
      <c r="M1431" s="40">
        <f>M1404+M1413+M1422</f>
        <v/>
      </c>
      <c r="N1431" s="40">
        <f>N1404+N1413+N1422</f>
        <v/>
      </c>
      <c r="O1431" s="40">
        <f>O1404+O1413+O1422</f>
        <v/>
      </c>
      <c r="P1431" s="40">
        <f>P1404+P1413+P1422</f>
        <v/>
      </c>
      <c r="Q1431" s="40">
        <f>Q1404+Q1413+Q1422</f>
        <v/>
      </c>
      <c r="R1431" s="40">
        <f>R1404+R1413+R1422</f>
        <v/>
      </c>
      <c r="S1431" s="40">
        <f>S1404+S1413+S1422</f>
        <v/>
      </c>
      <c r="T1431" s="40">
        <f>T1404+T1413+T1422</f>
        <v/>
      </c>
      <c r="U1431" s="40">
        <f>U1404+U1413+U1422</f>
        <v/>
      </c>
      <c r="V1431" s="40">
        <f>V1404+V1413+V1422</f>
        <v/>
      </c>
      <c r="W1431" s="40">
        <f>W1404+W1413+W1422</f>
        <v/>
      </c>
      <c r="X1431" s="40">
        <f>X1404+X1413+X1422</f>
        <v/>
      </c>
      <c r="Y1431" s="40">
        <f>Y1404+Y1413+Y1422</f>
        <v/>
      </c>
      <c r="Z1431" s="40">
        <f>Z1404+Z1413+Z1422</f>
        <v/>
      </c>
      <c r="AA1431" s="40">
        <f>AA1404+AA1413+AA1422</f>
        <v/>
      </c>
      <c r="AB1431" s="40">
        <f>AB1404+AB1413+AB1422</f>
        <v/>
      </c>
      <c r="AC1431" s="40">
        <f>AC1404+AC1413+AC1422</f>
        <v/>
      </c>
      <c r="AD1431" s="42">
        <f>NEWPOLICY(AD1404,AD1413,AD1422)</f>
        <v/>
      </c>
      <c r="AE1431" s="25">
        <f>LOWER(Settings!$C$4)&amp;".mit."&amp;$A1431&amp;IF($C1431="","","."&amp;$C1431&amp;"."&amp;$B1431)&amp;IF(INDEX(Variables!$D$5:$D$105,MATCH($A1431,Variables!$A$5:$A$105,0))="","","."&amp;INDEX(Variables!$D$5:$D$105,MATCH($A1431,Variables!$A$5:$A$105,0)))&amp;"."&amp;AE$5</f>
        <v/>
      </c>
      <c r="AF1431" s="41">
        <f>AF1404+AF1413+AF1422</f>
        <v/>
      </c>
      <c r="AG1431" s="40">
        <f>AG1404+AG1413+AG1422</f>
        <v/>
      </c>
      <c r="AH1431" s="40">
        <f>AH1404+AH1413+AH1422</f>
        <v/>
      </c>
      <c r="AI1431" s="40">
        <f>AI1404+AI1413+AI1422</f>
        <v/>
      </c>
      <c r="AJ1431" s="40">
        <f>AJ1404+AJ1413+AJ1422</f>
        <v/>
      </c>
      <c r="AK1431" s="40">
        <f>AK1404+AK1413+AK1422</f>
        <v/>
      </c>
      <c r="AL1431" s="40">
        <f>AL1404+AL1413+AL1422</f>
        <v/>
      </c>
      <c r="AM1431" s="40">
        <f>AM1404+AM1413+AM1422</f>
        <v/>
      </c>
      <c r="AN1431" s="40">
        <f>AN1404+AN1413+AN1422</f>
        <v/>
      </c>
      <c r="AO1431" s="40">
        <f>AO1404+AO1413+AO1422</f>
        <v/>
      </c>
      <c r="AP1431" s="40">
        <f>AP1404+AP1413+AP1422</f>
        <v/>
      </c>
      <c r="AQ1431" s="40">
        <f>AQ1404+AQ1413+AQ1422</f>
        <v/>
      </c>
      <c r="AR1431" s="40">
        <f>AR1404+AR1413+AR1422</f>
        <v/>
      </c>
      <c r="AS1431" s="40">
        <f>AS1404+AS1413+AS1422</f>
        <v/>
      </c>
      <c r="AT1431" s="40">
        <f>AT1404+AT1413+AT1422</f>
        <v/>
      </c>
      <c r="AU1431" s="40">
        <f>AU1404+AU1413+AU1422</f>
        <v/>
      </c>
      <c r="AV1431" s="40">
        <f>AV1404+AV1413+AV1422</f>
        <v/>
      </c>
      <c r="AW1431" s="40">
        <f>AW1404+AW1413+AW1422</f>
        <v/>
      </c>
      <c r="AX1431" s="42">
        <f>NEWPOLICY(AX1404,AX1413,AX1422)</f>
        <v/>
      </c>
    </row>
    <row r="1432" hidden="1" outlineLevel="2">
      <c r="A1432" s="5" t="inlineStr">
        <is>
          <t>nce</t>
        </is>
      </c>
      <c r="B1432" s="5" t="inlineStr">
        <is>
          <t>die</t>
        </is>
      </c>
      <c r="C1432" s="5" t="inlineStr">
        <is>
          <t>omn</t>
        </is>
      </c>
      <c r="D1432" s="39" t="n"/>
      <c r="E1432" s="39" t="n"/>
      <c r="F1432" s="39" t="n"/>
      <c r="G1432" s="39" t="n"/>
      <c r="H1432" s="5">
        <f>INDEX(Variables!$B$5:$B$105,MATCH($A1432,Variables!$A$5:$A$105,0))&amp;IF($C1432="",""," | "&amp;INDEX(Mapping!$B$5:$B$26,MATCH($C1432,Mapping!$A$5:$A$26,0))&amp;" | "&amp;INDEX(Mapping!$B$30:$B$41,MATCH($B1432,Mapping!$A$30:$A$41,0)))</f>
        <v/>
      </c>
      <c r="I1432" s="5">
        <f>INDEX(Variables!$C$5:$C$105,MATCH($A1432,Variables!$A$5:$A$105,0))</f>
        <v/>
      </c>
      <c r="J1432" s="5">
        <f>INDEX(Variables!$E$5:$E$105,MATCH($A1432,Variables!$A$5:$A$105,0))</f>
        <v/>
      </c>
      <c r="K1432" s="25">
        <f>LOWER(Settings!$C$4)&amp;".mit."&amp;$A1432&amp;IF($C1432="","","."&amp;$C1432&amp;"."&amp;$B1432)&amp;IF(INDEX(Variables!$D$5:$D$105,MATCH($A1432,Variables!$A$5:$A$105,0))="","","."&amp;INDEX(Variables!$D$5:$D$105,MATCH($A1432,Variables!$A$5:$A$105,0)))&amp;"."&amp;K$5</f>
        <v/>
      </c>
      <c r="L1432" s="41">
        <f>L1405+L1414+L1423</f>
        <v/>
      </c>
      <c r="M1432" s="40">
        <f>M1405+M1414+M1423</f>
        <v/>
      </c>
      <c r="N1432" s="40">
        <f>N1405+N1414+N1423</f>
        <v/>
      </c>
      <c r="O1432" s="40">
        <f>O1405+O1414+O1423</f>
        <v/>
      </c>
      <c r="P1432" s="40">
        <f>P1405+P1414+P1423</f>
        <v/>
      </c>
      <c r="Q1432" s="40">
        <f>Q1405+Q1414+Q1423</f>
        <v/>
      </c>
      <c r="R1432" s="40">
        <f>R1405+R1414+R1423</f>
        <v/>
      </c>
      <c r="S1432" s="40">
        <f>S1405+S1414+S1423</f>
        <v/>
      </c>
      <c r="T1432" s="40">
        <f>T1405+T1414+T1423</f>
        <v/>
      </c>
      <c r="U1432" s="40">
        <f>U1405+U1414+U1423</f>
        <v/>
      </c>
      <c r="V1432" s="40">
        <f>V1405+V1414+V1423</f>
        <v/>
      </c>
      <c r="W1432" s="40">
        <f>W1405+W1414+W1423</f>
        <v/>
      </c>
      <c r="X1432" s="40">
        <f>X1405+X1414+X1423</f>
        <v/>
      </c>
      <c r="Y1432" s="40">
        <f>Y1405+Y1414+Y1423</f>
        <v/>
      </c>
      <c r="Z1432" s="40">
        <f>Z1405+Z1414+Z1423</f>
        <v/>
      </c>
      <c r="AA1432" s="40">
        <f>AA1405+AA1414+AA1423</f>
        <v/>
      </c>
      <c r="AB1432" s="40">
        <f>AB1405+AB1414+AB1423</f>
        <v/>
      </c>
      <c r="AC1432" s="40">
        <f>AC1405+AC1414+AC1423</f>
        <v/>
      </c>
      <c r="AD1432" s="42">
        <f>NEWPOLICY(AD1405,AD1414,AD1423)</f>
        <v/>
      </c>
      <c r="AE1432" s="25">
        <f>LOWER(Settings!$C$4)&amp;".mit."&amp;$A1432&amp;IF($C1432="","","."&amp;$C1432&amp;"."&amp;$B1432)&amp;IF(INDEX(Variables!$D$5:$D$105,MATCH($A1432,Variables!$A$5:$A$105,0))="","","."&amp;INDEX(Variables!$D$5:$D$105,MATCH($A1432,Variables!$A$5:$A$105,0)))&amp;"."&amp;AE$5</f>
        <v/>
      </c>
      <c r="AF1432" s="41">
        <f>AF1405+AF1414+AF1423</f>
        <v/>
      </c>
      <c r="AG1432" s="40">
        <f>AG1405+AG1414+AG1423</f>
        <v/>
      </c>
      <c r="AH1432" s="40">
        <f>AH1405+AH1414+AH1423</f>
        <v/>
      </c>
      <c r="AI1432" s="40">
        <f>AI1405+AI1414+AI1423</f>
        <v/>
      </c>
      <c r="AJ1432" s="40">
        <f>AJ1405+AJ1414+AJ1423</f>
        <v/>
      </c>
      <c r="AK1432" s="40">
        <f>AK1405+AK1414+AK1423</f>
        <v/>
      </c>
      <c r="AL1432" s="40">
        <f>AL1405+AL1414+AL1423</f>
        <v/>
      </c>
      <c r="AM1432" s="40">
        <f>AM1405+AM1414+AM1423</f>
        <v/>
      </c>
      <c r="AN1432" s="40">
        <f>AN1405+AN1414+AN1423</f>
        <v/>
      </c>
      <c r="AO1432" s="40">
        <f>AO1405+AO1414+AO1423</f>
        <v/>
      </c>
      <c r="AP1432" s="40">
        <f>AP1405+AP1414+AP1423</f>
        <v/>
      </c>
      <c r="AQ1432" s="40">
        <f>AQ1405+AQ1414+AQ1423</f>
        <v/>
      </c>
      <c r="AR1432" s="40">
        <f>AR1405+AR1414+AR1423</f>
        <v/>
      </c>
      <c r="AS1432" s="40">
        <f>AS1405+AS1414+AS1423</f>
        <v/>
      </c>
      <c r="AT1432" s="40">
        <f>AT1405+AT1414+AT1423</f>
        <v/>
      </c>
      <c r="AU1432" s="40">
        <f>AU1405+AU1414+AU1423</f>
        <v/>
      </c>
      <c r="AV1432" s="40">
        <f>AV1405+AV1414+AV1423</f>
        <v/>
      </c>
      <c r="AW1432" s="40">
        <f>AW1405+AW1414+AW1423</f>
        <v/>
      </c>
      <c r="AX1432" s="42">
        <f>NEWPOLICY(AX1405,AX1414,AX1423)</f>
        <v/>
      </c>
    </row>
    <row r="1433" hidden="1" outlineLevel="2">
      <c r="A1433" s="5" t="inlineStr">
        <is>
          <t>nce</t>
        </is>
      </c>
      <c r="B1433" s="5" t="inlineStr">
        <is>
          <t>lpg</t>
        </is>
      </c>
      <c r="C1433" s="5" t="inlineStr">
        <is>
          <t>omn</t>
        </is>
      </c>
      <c r="D1433" s="39" t="n"/>
      <c r="E1433" s="39" t="n"/>
      <c r="F1433" s="39" t="n"/>
      <c r="G1433" s="39" t="n"/>
      <c r="H1433" s="5">
        <f>INDEX(Variables!$B$5:$B$105,MATCH($A1433,Variables!$A$5:$A$105,0))&amp;IF($C1433="",""," | "&amp;INDEX(Mapping!$B$5:$B$26,MATCH($C1433,Mapping!$A$5:$A$26,0))&amp;" | "&amp;INDEX(Mapping!$B$30:$B$41,MATCH($B1433,Mapping!$A$30:$A$41,0)))</f>
        <v/>
      </c>
      <c r="I1433" s="5">
        <f>INDEX(Variables!$C$5:$C$105,MATCH($A1433,Variables!$A$5:$A$105,0))</f>
        <v/>
      </c>
      <c r="J1433" s="5">
        <f>INDEX(Variables!$E$5:$E$105,MATCH($A1433,Variables!$A$5:$A$105,0))</f>
        <v/>
      </c>
      <c r="K1433" s="25">
        <f>LOWER(Settings!$C$4)&amp;".mit."&amp;$A1433&amp;IF($C1433="","","."&amp;$C1433&amp;"."&amp;$B1433)&amp;IF(INDEX(Variables!$D$5:$D$105,MATCH($A1433,Variables!$A$5:$A$105,0))="","","."&amp;INDEX(Variables!$D$5:$D$105,MATCH($A1433,Variables!$A$5:$A$105,0)))&amp;"."&amp;K$5</f>
        <v/>
      </c>
      <c r="L1433" s="41">
        <f>L1406+L1415+L1424</f>
        <v/>
      </c>
      <c r="M1433" s="40">
        <f>M1406+M1415+M1424</f>
        <v/>
      </c>
      <c r="N1433" s="40">
        <f>N1406+N1415+N1424</f>
        <v/>
      </c>
      <c r="O1433" s="40">
        <f>O1406+O1415+O1424</f>
        <v/>
      </c>
      <c r="P1433" s="40">
        <f>P1406+P1415+P1424</f>
        <v/>
      </c>
      <c r="Q1433" s="40">
        <f>Q1406+Q1415+Q1424</f>
        <v/>
      </c>
      <c r="R1433" s="40">
        <f>R1406+R1415+R1424</f>
        <v/>
      </c>
      <c r="S1433" s="40">
        <f>S1406+S1415+S1424</f>
        <v/>
      </c>
      <c r="T1433" s="40">
        <f>T1406+T1415+T1424</f>
        <v/>
      </c>
      <c r="U1433" s="40">
        <f>U1406+U1415+U1424</f>
        <v/>
      </c>
      <c r="V1433" s="40">
        <f>V1406+V1415+V1424</f>
        <v/>
      </c>
      <c r="W1433" s="40">
        <f>W1406+W1415+W1424</f>
        <v/>
      </c>
      <c r="X1433" s="40">
        <f>X1406+X1415+X1424</f>
        <v/>
      </c>
      <c r="Y1433" s="40">
        <f>Y1406+Y1415+Y1424</f>
        <v/>
      </c>
      <c r="Z1433" s="40">
        <f>Z1406+Z1415+Z1424</f>
        <v/>
      </c>
      <c r="AA1433" s="40">
        <f>AA1406+AA1415+AA1424</f>
        <v/>
      </c>
      <c r="AB1433" s="40">
        <f>AB1406+AB1415+AB1424</f>
        <v/>
      </c>
      <c r="AC1433" s="40">
        <f>AC1406+AC1415+AC1424</f>
        <v/>
      </c>
      <c r="AD1433" s="42">
        <f>NEWPOLICY(AD1406,AD1415,AD1424)</f>
        <v/>
      </c>
      <c r="AE1433" s="25">
        <f>LOWER(Settings!$C$4)&amp;".mit."&amp;$A1433&amp;IF($C1433="","","."&amp;$C1433&amp;"."&amp;$B1433)&amp;IF(INDEX(Variables!$D$5:$D$105,MATCH($A1433,Variables!$A$5:$A$105,0))="","","."&amp;INDEX(Variables!$D$5:$D$105,MATCH($A1433,Variables!$A$5:$A$105,0)))&amp;"."&amp;AE$5</f>
        <v/>
      </c>
      <c r="AF1433" s="41">
        <f>AF1406+AF1415+AF1424</f>
        <v/>
      </c>
      <c r="AG1433" s="40">
        <f>AG1406+AG1415+AG1424</f>
        <v/>
      </c>
      <c r="AH1433" s="40">
        <f>AH1406+AH1415+AH1424</f>
        <v/>
      </c>
      <c r="AI1433" s="40">
        <f>AI1406+AI1415+AI1424</f>
        <v/>
      </c>
      <c r="AJ1433" s="40">
        <f>AJ1406+AJ1415+AJ1424</f>
        <v/>
      </c>
      <c r="AK1433" s="40">
        <f>AK1406+AK1415+AK1424</f>
        <v/>
      </c>
      <c r="AL1433" s="40">
        <f>AL1406+AL1415+AL1424</f>
        <v/>
      </c>
      <c r="AM1433" s="40">
        <f>AM1406+AM1415+AM1424</f>
        <v/>
      </c>
      <c r="AN1433" s="40">
        <f>AN1406+AN1415+AN1424</f>
        <v/>
      </c>
      <c r="AO1433" s="40">
        <f>AO1406+AO1415+AO1424</f>
        <v/>
      </c>
      <c r="AP1433" s="40">
        <f>AP1406+AP1415+AP1424</f>
        <v/>
      </c>
      <c r="AQ1433" s="40">
        <f>AQ1406+AQ1415+AQ1424</f>
        <v/>
      </c>
      <c r="AR1433" s="40">
        <f>AR1406+AR1415+AR1424</f>
        <v/>
      </c>
      <c r="AS1433" s="40">
        <f>AS1406+AS1415+AS1424</f>
        <v/>
      </c>
      <c r="AT1433" s="40">
        <f>AT1406+AT1415+AT1424</f>
        <v/>
      </c>
      <c r="AU1433" s="40">
        <f>AU1406+AU1415+AU1424</f>
        <v/>
      </c>
      <c r="AV1433" s="40">
        <f>AV1406+AV1415+AV1424</f>
        <v/>
      </c>
      <c r="AW1433" s="40">
        <f>AW1406+AW1415+AW1424</f>
        <v/>
      </c>
      <c r="AX1433" s="42">
        <f>NEWPOLICY(AX1406,AX1415,AX1424)</f>
        <v/>
      </c>
    </row>
    <row r="1434" hidden="1" outlineLevel="2">
      <c r="A1434" s="5" t="inlineStr">
        <is>
          <t>nce</t>
        </is>
      </c>
      <c r="B1434" s="5" t="inlineStr">
        <is>
          <t>ker</t>
        </is>
      </c>
      <c r="C1434" s="5" t="inlineStr">
        <is>
          <t>omn</t>
        </is>
      </c>
      <c r="D1434" s="39" t="n"/>
      <c r="E1434" s="39" t="n"/>
      <c r="F1434" s="39" t="n"/>
      <c r="G1434" s="39" t="n"/>
      <c r="H1434" s="5">
        <f>INDEX(Variables!$B$5:$B$105,MATCH($A1434,Variables!$A$5:$A$105,0))&amp;IF($C1434="",""," | "&amp;INDEX(Mapping!$B$5:$B$26,MATCH($C1434,Mapping!$A$5:$A$26,0))&amp;" | "&amp;INDEX(Mapping!$B$30:$B$41,MATCH($B1434,Mapping!$A$30:$A$41,0)))</f>
        <v/>
      </c>
      <c r="I1434" s="5">
        <f>INDEX(Variables!$C$5:$C$105,MATCH($A1434,Variables!$A$5:$A$105,0))</f>
        <v/>
      </c>
      <c r="J1434" s="5">
        <f>INDEX(Variables!$E$5:$E$105,MATCH($A1434,Variables!$A$5:$A$105,0))</f>
        <v/>
      </c>
      <c r="K1434" s="25">
        <f>LOWER(Settings!$C$4)&amp;".mit."&amp;$A1434&amp;IF($C1434="","","."&amp;$C1434&amp;"."&amp;$B1434)&amp;IF(INDEX(Variables!$D$5:$D$105,MATCH($A1434,Variables!$A$5:$A$105,0))="","","."&amp;INDEX(Variables!$D$5:$D$105,MATCH($A1434,Variables!$A$5:$A$105,0)))&amp;"."&amp;K$5</f>
        <v/>
      </c>
      <c r="L1434" s="41">
        <f>L1407+L1416+L1425</f>
        <v/>
      </c>
      <c r="M1434" s="40">
        <f>M1407+M1416+M1425</f>
        <v/>
      </c>
      <c r="N1434" s="40">
        <f>N1407+N1416+N1425</f>
        <v/>
      </c>
      <c r="O1434" s="40">
        <f>O1407+O1416+O1425</f>
        <v/>
      </c>
      <c r="P1434" s="40">
        <f>P1407+P1416+P1425</f>
        <v/>
      </c>
      <c r="Q1434" s="40">
        <f>Q1407+Q1416+Q1425</f>
        <v/>
      </c>
      <c r="R1434" s="40">
        <f>R1407+R1416+R1425</f>
        <v/>
      </c>
      <c r="S1434" s="40">
        <f>S1407+S1416+S1425</f>
        <v/>
      </c>
      <c r="T1434" s="40">
        <f>T1407+T1416+T1425</f>
        <v/>
      </c>
      <c r="U1434" s="40">
        <f>U1407+U1416+U1425</f>
        <v/>
      </c>
      <c r="V1434" s="40">
        <f>V1407+V1416+V1425</f>
        <v/>
      </c>
      <c r="W1434" s="40">
        <f>W1407+W1416+W1425</f>
        <v/>
      </c>
      <c r="X1434" s="40">
        <f>X1407+X1416+X1425</f>
        <v/>
      </c>
      <c r="Y1434" s="40">
        <f>Y1407+Y1416+Y1425</f>
        <v/>
      </c>
      <c r="Z1434" s="40">
        <f>Z1407+Z1416+Z1425</f>
        <v/>
      </c>
      <c r="AA1434" s="40">
        <f>AA1407+AA1416+AA1425</f>
        <v/>
      </c>
      <c r="AB1434" s="40">
        <f>AB1407+AB1416+AB1425</f>
        <v/>
      </c>
      <c r="AC1434" s="40">
        <f>AC1407+AC1416+AC1425</f>
        <v/>
      </c>
      <c r="AD1434" s="42">
        <f>NEWPOLICY(AD1407,AD1416,AD1425)</f>
        <v/>
      </c>
      <c r="AE1434" s="25">
        <f>LOWER(Settings!$C$4)&amp;".mit."&amp;$A1434&amp;IF($C1434="","","."&amp;$C1434&amp;"."&amp;$B1434)&amp;IF(INDEX(Variables!$D$5:$D$105,MATCH($A1434,Variables!$A$5:$A$105,0))="","","."&amp;INDEX(Variables!$D$5:$D$105,MATCH($A1434,Variables!$A$5:$A$105,0)))&amp;"."&amp;AE$5</f>
        <v/>
      </c>
      <c r="AF1434" s="41">
        <f>AF1407+AF1416+AF1425</f>
        <v/>
      </c>
      <c r="AG1434" s="40">
        <f>AG1407+AG1416+AG1425</f>
        <v/>
      </c>
      <c r="AH1434" s="40">
        <f>AH1407+AH1416+AH1425</f>
        <v/>
      </c>
      <c r="AI1434" s="40">
        <f>AI1407+AI1416+AI1425</f>
        <v/>
      </c>
      <c r="AJ1434" s="40">
        <f>AJ1407+AJ1416+AJ1425</f>
        <v/>
      </c>
      <c r="AK1434" s="40">
        <f>AK1407+AK1416+AK1425</f>
        <v/>
      </c>
      <c r="AL1434" s="40">
        <f>AL1407+AL1416+AL1425</f>
        <v/>
      </c>
      <c r="AM1434" s="40">
        <f>AM1407+AM1416+AM1425</f>
        <v/>
      </c>
      <c r="AN1434" s="40">
        <f>AN1407+AN1416+AN1425</f>
        <v/>
      </c>
      <c r="AO1434" s="40">
        <f>AO1407+AO1416+AO1425</f>
        <v/>
      </c>
      <c r="AP1434" s="40">
        <f>AP1407+AP1416+AP1425</f>
        <v/>
      </c>
      <c r="AQ1434" s="40">
        <f>AQ1407+AQ1416+AQ1425</f>
        <v/>
      </c>
      <c r="AR1434" s="40">
        <f>AR1407+AR1416+AR1425</f>
        <v/>
      </c>
      <c r="AS1434" s="40">
        <f>AS1407+AS1416+AS1425</f>
        <v/>
      </c>
      <c r="AT1434" s="40">
        <f>AT1407+AT1416+AT1425</f>
        <v/>
      </c>
      <c r="AU1434" s="40">
        <f>AU1407+AU1416+AU1425</f>
        <v/>
      </c>
      <c r="AV1434" s="40">
        <f>AV1407+AV1416+AV1425</f>
        <v/>
      </c>
      <c r="AW1434" s="40">
        <f>AW1407+AW1416+AW1425</f>
        <v/>
      </c>
      <c r="AX1434" s="42">
        <f>NEWPOLICY(AX1407,AX1416,AX1425)</f>
        <v/>
      </c>
    </row>
    <row r="1435" hidden="1" outlineLevel="2">
      <c r="A1435" s="5" t="inlineStr">
        <is>
          <t>nce</t>
        </is>
      </c>
      <c r="B1435" s="5" t="inlineStr">
        <is>
          <t>oop</t>
        </is>
      </c>
      <c r="C1435" s="5" t="inlineStr">
        <is>
          <t>omn</t>
        </is>
      </c>
      <c r="D1435" s="39" t="n"/>
      <c r="E1435" s="39" t="n"/>
      <c r="F1435" s="39" t="n"/>
      <c r="G1435" s="39" t="n"/>
      <c r="H1435" s="5">
        <f>INDEX(Variables!$B$5:$B$105,MATCH($A1435,Variables!$A$5:$A$105,0))&amp;IF($C1435="",""," | "&amp;INDEX(Mapping!$B$5:$B$26,MATCH($C1435,Mapping!$A$5:$A$26,0))&amp;" | "&amp;INDEX(Mapping!$B$30:$B$41,MATCH($B1435,Mapping!$A$30:$A$41,0)))</f>
        <v/>
      </c>
      <c r="I1435" s="5">
        <f>INDEX(Variables!$C$5:$C$105,MATCH($A1435,Variables!$A$5:$A$105,0))</f>
        <v/>
      </c>
      <c r="J1435" s="5">
        <f>INDEX(Variables!$E$5:$E$105,MATCH($A1435,Variables!$A$5:$A$105,0))</f>
        <v/>
      </c>
      <c r="K1435" s="25">
        <f>LOWER(Settings!$C$4)&amp;".mit."&amp;$A1435&amp;IF($C1435="","","."&amp;$C1435&amp;"."&amp;$B1435)&amp;IF(INDEX(Variables!$D$5:$D$105,MATCH($A1435,Variables!$A$5:$A$105,0))="","","."&amp;INDEX(Variables!$D$5:$D$105,MATCH($A1435,Variables!$A$5:$A$105,0)))&amp;"."&amp;K$5</f>
        <v/>
      </c>
      <c r="L1435" s="41">
        <f>L1408+L1417+L1426</f>
        <v/>
      </c>
      <c r="M1435" s="40">
        <f>M1408+M1417+M1426</f>
        <v/>
      </c>
      <c r="N1435" s="40">
        <f>N1408+N1417+N1426</f>
        <v/>
      </c>
      <c r="O1435" s="40">
        <f>O1408+O1417+O1426</f>
        <v/>
      </c>
      <c r="P1435" s="40">
        <f>P1408+P1417+P1426</f>
        <v/>
      </c>
      <c r="Q1435" s="40">
        <f>Q1408+Q1417+Q1426</f>
        <v/>
      </c>
      <c r="R1435" s="40">
        <f>R1408+R1417+R1426</f>
        <v/>
      </c>
      <c r="S1435" s="40">
        <f>S1408+S1417+S1426</f>
        <v/>
      </c>
      <c r="T1435" s="40">
        <f>T1408+T1417+T1426</f>
        <v/>
      </c>
      <c r="U1435" s="40">
        <f>U1408+U1417+U1426</f>
        <v/>
      </c>
      <c r="V1435" s="40">
        <f>V1408+V1417+V1426</f>
        <v/>
      </c>
      <c r="W1435" s="40">
        <f>W1408+W1417+W1426</f>
        <v/>
      </c>
      <c r="X1435" s="40">
        <f>X1408+X1417+X1426</f>
        <v/>
      </c>
      <c r="Y1435" s="40">
        <f>Y1408+Y1417+Y1426</f>
        <v/>
      </c>
      <c r="Z1435" s="40">
        <f>Z1408+Z1417+Z1426</f>
        <v/>
      </c>
      <c r="AA1435" s="40">
        <f>AA1408+AA1417+AA1426</f>
        <v/>
      </c>
      <c r="AB1435" s="40">
        <f>AB1408+AB1417+AB1426</f>
        <v/>
      </c>
      <c r="AC1435" s="40">
        <f>AC1408+AC1417+AC1426</f>
        <v/>
      </c>
      <c r="AD1435" s="42">
        <f>NEWPOLICY(AD1408,AD1417,AD1426)</f>
        <v/>
      </c>
      <c r="AE1435" s="25">
        <f>LOWER(Settings!$C$4)&amp;".mit."&amp;$A1435&amp;IF($C1435="","","."&amp;$C1435&amp;"."&amp;$B1435)&amp;IF(INDEX(Variables!$D$5:$D$105,MATCH($A1435,Variables!$A$5:$A$105,0))="","","."&amp;INDEX(Variables!$D$5:$D$105,MATCH($A1435,Variables!$A$5:$A$105,0)))&amp;"."&amp;AE$5</f>
        <v/>
      </c>
      <c r="AF1435" s="41">
        <f>AF1408+AF1417+AF1426</f>
        <v/>
      </c>
      <c r="AG1435" s="40">
        <f>AG1408+AG1417+AG1426</f>
        <v/>
      </c>
      <c r="AH1435" s="40">
        <f>AH1408+AH1417+AH1426</f>
        <v/>
      </c>
      <c r="AI1435" s="40">
        <f>AI1408+AI1417+AI1426</f>
        <v/>
      </c>
      <c r="AJ1435" s="40">
        <f>AJ1408+AJ1417+AJ1426</f>
        <v/>
      </c>
      <c r="AK1435" s="40">
        <f>AK1408+AK1417+AK1426</f>
        <v/>
      </c>
      <c r="AL1435" s="40">
        <f>AL1408+AL1417+AL1426</f>
        <v/>
      </c>
      <c r="AM1435" s="40">
        <f>AM1408+AM1417+AM1426</f>
        <v/>
      </c>
      <c r="AN1435" s="40">
        <f>AN1408+AN1417+AN1426</f>
        <v/>
      </c>
      <c r="AO1435" s="40">
        <f>AO1408+AO1417+AO1426</f>
        <v/>
      </c>
      <c r="AP1435" s="40">
        <f>AP1408+AP1417+AP1426</f>
        <v/>
      </c>
      <c r="AQ1435" s="40">
        <f>AQ1408+AQ1417+AQ1426</f>
        <v/>
      </c>
      <c r="AR1435" s="40">
        <f>AR1408+AR1417+AR1426</f>
        <v/>
      </c>
      <c r="AS1435" s="40">
        <f>AS1408+AS1417+AS1426</f>
        <v/>
      </c>
      <c r="AT1435" s="40">
        <f>AT1408+AT1417+AT1426</f>
        <v/>
      </c>
      <c r="AU1435" s="40">
        <f>AU1408+AU1417+AU1426</f>
        <v/>
      </c>
      <c r="AV1435" s="40">
        <f>AV1408+AV1417+AV1426</f>
        <v/>
      </c>
      <c r="AW1435" s="40">
        <f>AW1408+AW1417+AW1426</f>
        <v/>
      </c>
      <c r="AX1435" s="42">
        <f>NEWPOLICY(AX1408,AX1417,AX1426)</f>
        <v/>
      </c>
    </row>
    <row r="1436" hidden="1" outlineLevel="2">
      <c r="A1436" s="5" t="inlineStr">
        <is>
          <t>nce</t>
        </is>
      </c>
      <c r="B1436" s="5" t="inlineStr">
        <is>
          <t>bio</t>
        </is>
      </c>
      <c r="C1436" s="5" t="inlineStr">
        <is>
          <t>omn</t>
        </is>
      </c>
      <c r="D1436" s="39" t="n"/>
      <c r="E1436" s="39" t="n"/>
      <c r="F1436" s="39" t="n"/>
      <c r="G1436" s="39" t="n"/>
      <c r="H1436" s="5">
        <f>INDEX(Variables!$B$5:$B$105,MATCH($A1436,Variables!$A$5:$A$105,0))&amp;IF($C1436="",""," | "&amp;INDEX(Mapping!$B$5:$B$26,MATCH($C1436,Mapping!$A$5:$A$26,0))&amp;" | "&amp;INDEX(Mapping!$B$30:$B$41,MATCH($B1436,Mapping!$A$30:$A$41,0)))</f>
        <v/>
      </c>
      <c r="I1436" s="5">
        <f>INDEX(Variables!$C$5:$C$105,MATCH($A1436,Variables!$A$5:$A$105,0))</f>
        <v/>
      </c>
      <c r="J1436" s="5">
        <f>INDEX(Variables!$E$5:$E$105,MATCH($A1436,Variables!$A$5:$A$105,0))</f>
        <v/>
      </c>
      <c r="K1436" s="25">
        <f>LOWER(Settings!$C$4)&amp;".mit."&amp;$A1436&amp;IF($C1436="","","."&amp;$C1436&amp;"."&amp;$B1436)&amp;IF(INDEX(Variables!$D$5:$D$105,MATCH($A1436,Variables!$A$5:$A$105,0))="","","."&amp;INDEX(Variables!$D$5:$D$105,MATCH($A1436,Variables!$A$5:$A$105,0)))&amp;"."&amp;K$5</f>
        <v/>
      </c>
      <c r="L1436" s="41">
        <f>L1409+L1418+L1427</f>
        <v/>
      </c>
      <c r="M1436" s="40">
        <f>M1409+M1418+M1427</f>
        <v/>
      </c>
      <c r="N1436" s="40">
        <f>N1409+N1418+N1427</f>
        <v/>
      </c>
      <c r="O1436" s="40">
        <f>O1409+O1418+O1427</f>
        <v/>
      </c>
      <c r="P1436" s="40">
        <f>P1409+P1418+P1427</f>
        <v/>
      </c>
      <c r="Q1436" s="40">
        <f>Q1409+Q1418+Q1427</f>
        <v/>
      </c>
      <c r="R1436" s="40">
        <f>R1409+R1418+R1427</f>
        <v/>
      </c>
      <c r="S1436" s="40">
        <f>S1409+S1418+S1427</f>
        <v/>
      </c>
      <c r="T1436" s="40">
        <f>T1409+T1418+T1427</f>
        <v/>
      </c>
      <c r="U1436" s="40">
        <f>U1409+U1418+U1427</f>
        <v/>
      </c>
      <c r="V1436" s="40">
        <f>V1409+V1418+V1427</f>
        <v/>
      </c>
      <c r="W1436" s="40">
        <f>W1409+W1418+W1427</f>
        <v/>
      </c>
      <c r="X1436" s="40">
        <f>X1409+X1418+X1427</f>
        <v/>
      </c>
      <c r="Y1436" s="40">
        <f>Y1409+Y1418+Y1427</f>
        <v/>
      </c>
      <c r="Z1436" s="40">
        <f>Z1409+Z1418+Z1427</f>
        <v/>
      </c>
      <c r="AA1436" s="40">
        <f>AA1409+AA1418+AA1427</f>
        <v/>
      </c>
      <c r="AB1436" s="40">
        <f>AB1409+AB1418+AB1427</f>
        <v/>
      </c>
      <c r="AC1436" s="40">
        <f>AC1409+AC1418+AC1427</f>
        <v/>
      </c>
      <c r="AD1436" s="42">
        <f>NEWPOLICY(AD1409,AD1418,AD1427)</f>
        <v/>
      </c>
      <c r="AE1436" s="25">
        <f>LOWER(Settings!$C$4)&amp;".mit."&amp;$A1436&amp;IF($C1436="","","."&amp;$C1436&amp;"."&amp;$B1436)&amp;IF(INDEX(Variables!$D$5:$D$105,MATCH($A1436,Variables!$A$5:$A$105,0))="","","."&amp;INDEX(Variables!$D$5:$D$105,MATCH($A1436,Variables!$A$5:$A$105,0)))&amp;"."&amp;AE$5</f>
        <v/>
      </c>
      <c r="AF1436" s="41">
        <f>AF1409+AF1418+AF1427</f>
        <v/>
      </c>
      <c r="AG1436" s="40">
        <f>AG1409+AG1418+AG1427</f>
        <v/>
      </c>
      <c r="AH1436" s="40">
        <f>AH1409+AH1418+AH1427</f>
        <v/>
      </c>
      <c r="AI1436" s="40">
        <f>AI1409+AI1418+AI1427</f>
        <v/>
      </c>
      <c r="AJ1436" s="40">
        <f>AJ1409+AJ1418+AJ1427</f>
        <v/>
      </c>
      <c r="AK1436" s="40">
        <f>AK1409+AK1418+AK1427</f>
        <v/>
      </c>
      <c r="AL1436" s="40">
        <f>AL1409+AL1418+AL1427</f>
        <v/>
      </c>
      <c r="AM1436" s="40">
        <f>AM1409+AM1418+AM1427</f>
        <v/>
      </c>
      <c r="AN1436" s="40">
        <f>AN1409+AN1418+AN1427</f>
        <v/>
      </c>
      <c r="AO1436" s="40">
        <f>AO1409+AO1418+AO1427</f>
        <v/>
      </c>
      <c r="AP1436" s="40">
        <f>AP1409+AP1418+AP1427</f>
        <v/>
      </c>
      <c r="AQ1436" s="40">
        <f>AQ1409+AQ1418+AQ1427</f>
        <v/>
      </c>
      <c r="AR1436" s="40">
        <f>AR1409+AR1418+AR1427</f>
        <v/>
      </c>
      <c r="AS1436" s="40">
        <f>AS1409+AS1418+AS1427</f>
        <v/>
      </c>
      <c r="AT1436" s="40">
        <f>AT1409+AT1418+AT1427</f>
        <v/>
      </c>
      <c r="AU1436" s="40">
        <f>AU1409+AU1418+AU1427</f>
        <v/>
      </c>
      <c r="AV1436" s="40">
        <f>AV1409+AV1418+AV1427</f>
        <v/>
      </c>
      <c r="AW1436" s="40">
        <f>AW1409+AW1418+AW1427</f>
        <v/>
      </c>
      <c r="AX1436" s="42">
        <f>NEWPOLICY(AX1409,AX1418,AX1427)</f>
        <v/>
      </c>
    </row>
    <row r="1437" hidden="1" outlineLevel="2"/>
    <row r="1438" hidden="1" outlineLevel="2">
      <c r="A1438" s="5" t="inlineStr">
        <is>
          <t>atp</t>
        </is>
      </c>
      <c r="B1438" s="5" t="inlineStr">
        <is>
          <t>coa</t>
        </is>
      </c>
      <c r="C1438" s="5" t="inlineStr">
        <is>
          <t>omn</t>
        </is>
      </c>
      <c r="D1438" s="40">
        <f>INDEX(Inputs!$R$5:$R$132,MATCH($B1438&amp;"|"&amp;$C1438,Inputs!$A$5:$A$132,0))</f>
        <v/>
      </c>
      <c r="E1438" s="40">
        <f>INDEX(Inputs!$S$5:$S$132,MATCH($B1438&amp;"|"&amp;$C1438,Inputs!$A$5:$A$132,0))</f>
        <v/>
      </c>
      <c r="F1438" s="39" t="n"/>
      <c r="G1438" s="39" t="n"/>
      <c r="H1438" s="5">
        <f>INDEX(Variables!$B$5:$B$105,MATCH($A1438,Variables!$A$5:$A$105,0))&amp;IF($C1438="",""," | "&amp;INDEX(Mapping!$B$5:$B$26,MATCH($C1438,Mapping!$A$5:$A$26,0))&amp;" | "&amp;INDEX(Mapping!$B$30:$B$41,MATCH($B1438,Mapping!$A$30:$A$41,0)))</f>
        <v/>
      </c>
      <c r="I1438" s="5">
        <f>INDEX(Variables!$C$5:$C$105,MATCH($A1438,Variables!$A$5:$A$105,0))</f>
        <v/>
      </c>
      <c r="J1438" s="5">
        <f>INDEX(Variables!$E$5:$E$105,MATCH($A1438,Variables!$A$5:$A$105,0))</f>
        <v/>
      </c>
      <c r="K1438" s="25">
        <f>LOWER(Settings!$C$4)&amp;".mit."&amp;$A1438&amp;IF($C1438="","","."&amp;$C1438&amp;"."&amp;$B1438)&amp;IF(INDEX(Variables!$D$5:$D$105,MATCH($A1438,Variables!$A$5:$A$105,0))="","","."&amp;INDEX(Variables!$D$5:$D$105,MATCH($A1438,Variables!$A$5:$A$105,0)))&amp;"."&amp;K$5</f>
        <v/>
      </c>
      <c r="L1438" s="41">
        <f>MAX(INDEX(L$232:L$243,$D1438)+L1429*(1+$E1438),0.01)</f>
        <v/>
      </c>
      <c r="M1438" s="40">
        <f>MAX(INDEX(M$232:M$243,$D1438)+M1429*(1+$E1438),0.01)</f>
        <v/>
      </c>
      <c r="N1438" s="40">
        <f>MAX(INDEX(N$232:N$243,$D1438)+N1429*(1+$E1438),0.01)</f>
        <v/>
      </c>
      <c r="O1438" s="40">
        <f>MAX(INDEX(O$232:O$243,$D1438)+O1429*(1+$E1438),0.01)</f>
        <v/>
      </c>
      <c r="P1438" s="40">
        <f>MAX(INDEX(P$232:P$243,$D1438)+P1429*(1+$E1438),0.01)</f>
        <v/>
      </c>
      <c r="Q1438" s="40">
        <f>MAX(INDEX(Q$232:Q$243,$D1438)+Q1429*(1+$E1438),0.01)</f>
        <v/>
      </c>
      <c r="R1438" s="40">
        <f>MAX(INDEX(R$232:R$243,$D1438)+R1429*(1+$E1438),0.01)</f>
        <v/>
      </c>
      <c r="S1438" s="40">
        <f>MAX(INDEX(S$232:S$243,$D1438)+S1429*(1+$E1438),0.01)</f>
        <v/>
      </c>
      <c r="T1438" s="40">
        <f>MAX(INDEX(T$232:T$243,$D1438)+T1429*(1+$E1438),0.01)</f>
        <v/>
      </c>
      <c r="U1438" s="40">
        <f>MAX(INDEX(U$232:U$243,$D1438)+U1429*(1+$E1438),0.01)</f>
        <v/>
      </c>
      <c r="V1438" s="40">
        <f>MAX(INDEX(V$232:V$243,$D1438)+V1429*(1+$E1438),0.01)</f>
        <v/>
      </c>
      <c r="W1438" s="40">
        <f>MAX(INDEX(W$232:W$243,$D1438)+W1429*(1+$E1438),0.01)</f>
        <v/>
      </c>
      <c r="X1438" s="40">
        <f>MAX(INDEX(X$232:X$243,$D1438)+X1429*(1+$E1438),0.01)</f>
        <v/>
      </c>
      <c r="Y1438" s="40">
        <f>MAX(INDEX(Y$232:Y$243,$D1438)+Y1429*(1+$E1438),0.01)</f>
        <v/>
      </c>
      <c r="Z1438" s="40">
        <f>MAX(INDEX(Z$232:Z$243,$D1438)+Z1429*(1+$E1438),0.01)</f>
        <v/>
      </c>
      <c r="AA1438" s="40">
        <f>MAX(INDEX(AA$232:AA$243,$D1438)+AA1429*(1+$E1438),0.01)</f>
        <v/>
      </c>
      <c r="AB1438" s="40">
        <f>MAX(INDEX(AB$232:AB$243,$D1438)+AB1429*(1+$E1438),0.01)</f>
        <v/>
      </c>
      <c r="AC1438" s="40">
        <f>MAX(INDEX(AC$232:AC$243,$D1438)+AC1429*(1+$E1438),0.01)</f>
        <v/>
      </c>
      <c r="AD1438" s="42">
        <f>POSTTAX(INDEX(AD$232:AD$243,$D1438),AD1429,$E1438)</f>
        <v/>
      </c>
      <c r="AE1438" s="25">
        <f>LOWER(Settings!$C$4)&amp;".mit."&amp;$A1438&amp;IF($C1438="","","."&amp;$C1438&amp;"."&amp;$B1438)&amp;IF(INDEX(Variables!$D$5:$D$105,MATCH($A1438,Variables!$A$5:$A$105,0))="","","."&amp;INDEX(Variables!$D$5:$D$105,MATCH($A1438,Variables!$A$5:$A$105,0)))&amp;"."&amp;AE$5</f>
        <v/>
      </c>
      <c r="AF1438" s="41">
        <f>MAX(INDEX(AF$232:AF$243,$D1438)+AF1429*(1+$E1438),0.01)</f>
        <v/>
      </c>
      <c r="AG1438" s="40">
        <f>MAX(INDEX(AG$232:AG$243,$D1438)+AG1429*(1+$E1438),0.01)</f>
        <v/>
      </c>
      <c r="AH1438" s="40">
        <f>MAX(INDEX(AH$232:AH$243,$D1438)+AH1429*(1+$E1438),0.01)</f>
        <v/>
      </c>
      <c r="AI1438" s="40">
        <f>MAX(INDEX(AI$232:AI$243,$D1438)+AI1429*(1+$E1438),0.01)</f>
        <v/>
      </c>
      <c r="AJ1438" s="40">
        <f>MAX(INDEX(AJ$232:AJ$243,$D1438)+AJ1429*(1+$E1438),0.01)</f>
        <v/>
      </c>
      <c r="AK1438" s="40">
        <f>MAX(INDEX(AK$232:AK$243,$D1438)+AK1429*(1+$E1438),0.01)</f>
        <v/>
      </c>
      <c r="AL1438" s="40">
        <f>MAX(INDEX(AL$232:AL$243,$D1438)+AL1429*(1+$E1438),0.01)</f>
        <v/>
      </c>
      <c r="AM1438" s="40">
        <f>MAX(INDEX(AM$232:AM$243,$D1438)+AM1429*(1+$E1438),0.01)</f>
        <v/>
      </c>
      <c r="AN1438" s="40">
        <f>MAX(INDEX(AN$232:AN$243,$D1438)+AN1429*(1+$E1438),0.01)</f>
        <v/>
      </c>
      <c r="AO1438" s="40">
        <f>MAX(INDEX(AO$232:AO$243,$D1438)+AO1429*(1+$E1438),0.01)</f>
        <v/>
      </c>
      <c r="AP1438" s="40">
        <f>MAX(INDEX(AP$232:AP$243,$D1438)+AP1429*(1+$E1438),0.01)</f>
        <v/>
      </c>
      <c r="AQ1438" s="40">
        <f>MAX(INDEX(AQ$232:AQ$243,$D1438)+AQ1429*(1+$E1438),0.01)</f>
        <v/>
      </c>
      <c r="AR1438" s="40">
        <f>MAX(INDEX(AR$232:AR$243,$D1438)+AR1429*(1+$E1438),0.01)</f>
        <v/>
      </c>
      <c r="AS1438" s="40">
        <f>MAX(INDEX(AS$232:AS$243,$D1438)+AS1429*(1+$E1438),0.01)</f>
        <v/>
      </c>
      <c r="AT1438" s="40">
        <f>MAX(INDEX(AT$232:AT$243,$D1438)+AT1429*(1+$E1438),0.01)</f>
        <v/>
      </c>
      <c r="AU1438" s="40">
        <f>MAX(INDEX(AU$232:AU$243,$D1438)+AU1429*(1+$E1438),0.01)</f>
        <v/>
      </c>
      <c r="AV1438" s="40">
        <f>MAX(INDEX(AV$232:AV$243,$D1438)+AV1429*(1+$E1438),0.01)</f>
        <v/>
      </c>
      <c r="AW1438" s="40">
        <f>MAX(INDEX(AW$232:AW$243,$D1438)+AW1429*(1+$E1438),0.01)</f>
        <v/>
      </c>
      <c r="AX1438" s="42">
        <f>POSTTAX(INDEX(AX$232:AX$243,$D1438),AX1429,$E1438)</f>
        <v/>
      </c>
    </row>
    <row r="1439" hidden="1" outlineLevel="2">
      <c r="A1439" s="5" t="inlineStr">
        <is>
          <t>atp</t>
        </is>
      </c>
      <c r="B1439" s="5" t="inlineStr">
        <is>
          <t>nga</t>
        </is>
      </c>
      <c r="C1439" s="5" t="inlineStr">
        <is>
          <t>omn</t>
        </is>
      </c>
      <c r="D1439" s="40">
        <f>INDEX(Inputs!$R$5:$R$132,MATCH($B1439&amp;"|"&amp;$C1439,Inputs!$A$5:$A$132,0))</f>
        <v/>
      </c>
      <c r="E1439" s="40">
        <f>INDEX(Inputs!$S$5:$S$132,MATCH($B1439&amp;"|"&amp;$C1439,Inputs!$A$5:$A$132,0))</f>
        <v/>
      </c>
      <c r="F1439" s="39" t="n"/>
      <c r="G1439" s="39" t="n"/>
      <c r="H1439" s="5">
        <f>INDEX(Variables!$B$5:$B$105,MATCH($A1439,Variables!$A$5:$A$105,0))&amp;IF($C1439="",""," | "&amp;INDEX(Mapping!$B$5:$B$26,MATCH($C1439,Mapping!$A$5:$A$26,0))&amp;" | "&amp;INDEX(Mapping!$B$30:$B$41,MATCH($B1439,Mapping!$A$30:$A$41,0)))</f>
        <v/>
      </c>
      <c r="I1439" s="5">
        <f>INDEX(Variables!$C$5:$C$105,MATCH($A1439,Variables!$A$5:$A$105,0))</f>
        <v/>
      </c>
      <c r="J1439" s="5">
        <f>INDEX(Variables!$E$5:$E$105,MATCH($A1439,Variables!$A$5:$A$105,0))</f>
        <v/>
      </c>
      <c r="K1439" s="25">
        <f>LOWER(Settings!$C$4)&amp;".mit."&amp;$A1439&amp;IF($C1439="","","."&amp;$C1439&amp;"."&amp;$B1439)&amp;IF(INDEX(Variables!$D$5:$D$105,MATCH($A1439,Variables!$A$5:$A$105,0))="","","."&amp;INDEX(Variables!$D$5:$D$105,MATCH($A1439,Variables!$A$5:$A$105,0)))&amp;"."&amp;K$5</f>
        <v/>
      </c>
      <c r="L1439" s="41">
        <f>MAX(INDEX(L$232:L$243,$D1439)+L1430*(1+$E1439),0.01)</f>
        <v/>
      </c>
      <c r="M1439" s="40">
        <f>MAX(INDEX(M$232:M$243,$D1439)+M1430*(1+$E1439),0.01)</f>
        <v/>
      </c>
      <c r="N1439" s="40">
        <f>MAX(INDEX(N$232:N$243,$D1439)+N1430*(1+$E1439),0.01)</f>
        <v/>
      </c>
      <c r="O1439" s="40">
        <f>MAX(INDEX(O$232:O$243,$D1439)+O1430*(1+$E1439),0.01)</f>
        <v/>
      </c>
      <c r="P1439" s="40">
        <f>MAX(INDEX(P$232:P$243,$D1439)+P1430*(1+$E1439),0.01)</f>
        <v/>
      </c>
      <c r="Q1439" s="40">
        <f>MAX(INDEX(Q$232:Q$243,$D1439)+Q1430*(1+$E1439),0.01)</f>
        <v/>
      </c>
      <c r="R1439" s="40">
        <f>MAX(INDEX(R$232:R$243,$D1439)+R1430*(1+$E1439),0.01)</f>
        <v/>
      </c>
      <c r="S1439" s="40">
        <f>MAX(INDEX(S$232:S$243,$D1439)+S1430*(1+$E1439),0.01)</f>
        <v/>
      </c>
      <c r="T1439" s="40">
        <f>MAX(INDEX(T$232:T$243,$D1439)+T1430*(1+$E1439),0.01)</f>
        <v/>
      </c>
      <c r="U1439" s="40">
        <f>MAX(INDEX(U$232:U$243,$D1439)+U1430*(1+$E1439),0.01)</f>
        <v/>
      </c>
      <c r="V1439" s="40">
        <f>MAX(INDEX(V$232:V$243,$D1439)+V1430*(1+$E1439),0.01)</f>
        <v/>
      </c>
      <c r="W1439" s="40">
        <f>MAX(INDEX(W$232:W$243,$D1439)+W1430*(1+$E1439),0.01)</f>
        <v/>
      </c>
      <c r="X1439" s="40">
        <f>MAX(INDEX(X$232:X$243,$D1439)+X1430*(1+$E1439),0.01)</f>
        <v/>
      </c>
      <c r="Y1439" s="40">
        <f>MAX(INDEX(Y$232:Y$243,$D1439)+Y1430*(1+$E1439),0.01)</f>
        <v/>
      </c>
      <c r="Z1439" s="40">
        <f>MAX(INDEX(Z$232:Z$243,$D1439)+Z1430*(1+$E1439),0.01)</f>
        <v/>
      </c>
      <c r="AA1439" s="40">
        <f>MAX(INDEX(AA$232:AA$243,$D1439)+AA1430*(1+$E1439),0.01)</f>
        <v/>
      </c>
      <c r="AB1439" s="40">
        <f>MAX(INDEX(AB$232:AB$243,$D1439)+AB1430*(1+$E1439),0.01)</f>
        <v/>
      </c>
      <c r="AC1439" s="40">
        <f>MAX(INDEX(AC$232:AC$243,$D1439)+AC1430*(1+$E1439),0.01)</f>
        <v/>
      </c>
      <c r="AD1439" s="42">
        <f>POSTTAX(INDEX(AD$232:AD$243,$D1439),AD1430,$E1439)</f>
        <v/>
      </c>
      <c r="AE1439" s="25">
        <f>LOWER(Settings!$C$4)&amp;".mit."&amp;$A1439&amp;IF($C1439="","","."&amp;$C1439&amp;"."&amp;$B1439)&amp;IF(INDEX(Variables!$D$5:$D$105,MATCH($A1439,Variables!$A$5:$A$105,0))="","","."&amp;INDEX(Variables!$D$5:$D$105,MATCH($A1439,Variables!$A$5:$A$105,0)))&amp;"."&amp;AE$5</f>
        <v/>
      </c>
      <c r="AF1439" s="41">
        <f>MAX(INDEX(AF$232:AF$243,$D1439)+AF1430*(1+$E1439),0.01)</f>
        <v/>
      </c>
      <c r="AG1439" s="40">
        <f>MAX(INDEX(AG$232:AG$243,$D1439)+AG1430*(1+$E1439),0.01)</f>
        <v/>
      </c>
      <c r="AH1439" s="40">
        <f>MAX(INDEX(AH$232:AH$243,$D1439)+AH1430*(1+$E1439),0.01)</f>
        <v/>
      </c>
      <c r="AI1439" s="40">
        <f>MAX(INDEX(AI$232:AI$243,$D1439)+AI1430*(1+$E1439),0.01)</f>
        <v/>
      </c>
      <c r="AJ1439" s="40">
        <f>MAX(INDEX(AJ$232:AJ$243,$D1439)+AJ1430*(1+$E1439),0.01)</f>
        <v/>
      </c>
      <c r="AK1439" s="40">
        <f>MAX(INDEX(AK$232:AK$243,$D1439)+AK1430*(1+$E1439),0.01)</f>
        <v/>
      </c>
      <c r="AL1439" s="40">
        <f>MAX(INDEX(AL$232:AL$243,$D1439)+AL1430*(1+$E1439),0.01)</f>
        <v/>
      </c>
      <c r="AM1439" s="40">
        <f>MAX(INDEX(AM$232:AM$243,$D1439)+AM1430*(1+$E1439),0.01)</f>
        <v/>
      </c>
      <c r="AN1439" s="40">
        <f>MAX(INDEX(AN$232:AN$243,$D1439)+AN1430*(1+$E1439),0.01)</f>
        <v/>
      </c>
      <c r="AO1439" s="40">
        <f>MAX(INDEX(AO$232:AO$243,$D1439)+AO1430*(1+$E1439),0.01)</f>
        <v/>
      </c>
      <c r="AP1439" s="40">
        <f>MAX(INDEX(AP$232:AP$243,$D1439)+AP1430*(1+$E1439),0.01)</f>
        <v/>
      </c>
      <c r="AQ1439" s="40">
        <f>MAX(INDEX(AQ$232:AQ$243,$D1439)+AQ1430*(1+$E1439),0.01)</f>
        <v/>
      </c>
      <c r="AR1439" s="40">
        <f>MAX(INDEX(AR$232:AR$243,$D1439)+AR1430*(1+$E1439),0.01)</f>
        <v/>
      </c>
      <c r="AS1439" s="40">
        <f>MAX(INDEX(AS$232:AS$243,$D1439)+AS1430*(1+$E1439),0.01)</f>
        <v/>
      </c>
      <c r="AT1439" s="40">
        <f>MAX(INDEX(AT$232:AT$243,$D1439)+AT1430*(1+$E1439),0.01)</f>
        <v/>
      </c>
      <c r="AU1439" s="40">
        <f>MAX(INDEX(AU$232:AU$243,$D1439)+AU1430*(1+$E1439),0.01)</f>
        <v/>
      </c>
      <c r="AV1439" s="40">
        <f>MAX(INDEX(AV$232:AV$243,$D1439)+AV1430*(1+$E1439),0.01)</f>
        <v/>
      </c>
      <c r="AW1439" s="40">
        <f>MAX(INDEX(AW$232:AW$243,$D1439)+AW1430*(1+$E1439),0.01)</f>
        <v/>
      </c>
      <c r="AX1439" s="42">
        <f>POSTTAX(INDEX(AX$232:AX$243,$D1439),AX1430,$E1439)</f>
        <v/>
      </c>
    </row>
    <row r="1440" hidden="1" outlineLevel="2">
      <c r="A1440" s="5" t="inlineStr">
        <is>
          <t>atp</t>
        </is>
      </c>
      <c r="B1440" s="5" t="inlineStr">
        <is>
          <t>gso</t>
        </is>
      </c>
      <c r="C1440" s="5" t="inlineStr">
        <is>
          <t>omn</t>
        </is>
      </c>
      <c r="D1440" s="40">
        <f>INDEX(Inputs!$R$5:$R$132,MATCH($B1440&amp;"|"&amp;$C1440,Inputs!$A$5:$A$132,0))</f>
        <v/>
      </c>
      <c r="E1440" s="40">
        <f>INDEX(Inputs!$S$5:$S$132,MATCH($B1440&amp;"|"&amp;$C1440,Inputs!$A$5:$A$132,0))</f>
        <v/>
      </c>
      <c r="F1440" s="39" t="n"/>
      <c r="G1440" s="39" t="n"/>
      <c r="H1440" s="5">
        <f>INDEX(Variables!$B$5:$B$105,MATCH($A1440,Variables!$A$5:$A$105,0))&amp;IF($C1440="",""," | "&amp;INDEX(Mapping!$B$5:$B$26,MATCH($C1440,Mapping!$A$5:$A$26,0))&amp;" | "&amp;INDEX(Mapping!$B$30:$B$41,MATCH($B1440,Mapping!$A$30:$A$41,0)))</f>
        <v/>
      </c>
      <c r="I1440" s="5">
        <f>INDEX(Variables!$C$5:$C$105,MATCH($A1440,Variables!$A$5:$A$105,0))</f>
        <v/>
      </c>
      <c r="J1440" s="5">
        <f>INDEX(Variables!$E$5:$E$105,MATCH($A1440,Variables!$A$5:$A$105,0))</f>
        <v/>
      </c>
      <c r="K1440" s="25">
        <f>LOWER(Settings!$C$4)&amp;".mit."&amp;$A1440&amp;IF($C1440="","","."&amp;$C1440&amp;"."&amp;$B1440)&amp;IF(INDEX(Variables!$D$5:$D$105,MATCH($A1440,Variables!$A$5:$A$105,0))="","","."&amp;INDEX(Variables!$D$5:$D$105,MATCH($A1440,Variables!$A$5:$A$105,0)))&amp;"."&amp;K$5</f>
        <v/>
      </c>
      <c r="L1440" s="41">
        <f>MAX(INDEX(L$232:L$243,$D1440)+L1431*(1+$E1440),0.01)</f>
        <v/>
      </c>
      <c r="M1440" s="40">
        <f>MAX(INDEX(M$232:M$243,$D1440)+M1431*(1+$E1440),0.01)</f>
        <v/>
      </c>
      <c r="N1440" s="40">
        <f>MAX(INDEX(N$232:N$243,$D1440)+N1431*(1+$E1440),0.01)</f>
        <v/>
      </c>
      <c r="O1440" s="40">
        <f>MAX(INDEX(O$232:O$243,$D1440)+O1431*(1+$E1440),0.01)</f>
        <v/>
      </c>
      <c r="P1440" s="40">
        <f>MAX(INDEX(P$232:P$243,$D1440)+P1431*(1+$E1440),0.01)</f>
        <v/>
      </c>
      <c r="Q1440" s="40">
        <f>MAX(INDEX(Q$232:Q$243,$D1440)+Q1431*(1+$E1440),0.01)</f>
        <v/>
      </c>
      <c r="R1440" s="40">
        <f>MAX(INDEX(R$232:R$243,$D1440)+R1431*(1+$E1440),0.01)</f>
        <v/>
      </c>
      <c r="S1440" s="40">
        <f>MAX(INDEX(S$232:S$243,$D1440)+S1431*(1+$E1440),0.01)</f>
        <v/>
      </c>
      <c r="T1440" s="40">
        <f>MAX(INDEX(T$232:T$243,$D1440)+T1431*(1+$E1440),0.01)</f>
        <v/>
      </c>
      <c r="U1440" s="40">
        <f>MAX(INDEX(U$232:U$243,$D1440)+U1431*(1+$E1440),0.01)</f>
        <v/>
      </c>
      <c r="V1440" s="40">
        <f>MAX(INDEX(V$232:V$243,$D1440)+V1431*(1+$E1440),0.01)</f>
        <v/>
      </c>
      <c r="W1440" s="40">
        <f>MAX(INDEX(W$232:W$243,$D1440)+W1431*(1+$E1440),0.01)</f>
        <v/>
      </c>
      <c r="X1440" s="40">
        <f>MAX(INDEX(X$232:X$243,$D1440)+X1431*(1+$E1440),0.01)</f>
        <v/>
      </c>
      <c r="Y1440" s="40">
        <f>MAX(INDEX(Y$232:Y$243,$D1440)+Y1431*(1+$E1440),0.01)</f>
        <v/>
      </c>
      <c r="Z1440" s="40">
        <f>MAX(INDEX(Z$232:Z$243,$D1440)+Z1431*(1+$E1440),0.01)</f>
        <v/>
      </c>
      <c r="AA1440" s="40">
        <f>MAX(INDEX(AA$232:AA$243,$D1440)+AA1431*(1+$E1440),0.01)</f>
        <v/>
      </c>
      <c r="AB1440" s="40">
        <f>MAX(INDEX(AB$232:AB$243,$D1440)+AB1431*(1+$E1440),0.01)</f>
        <v/>
      </c>
      <c r="AC1440" s="40">
        <f>MAX(INDEX(AC$232:AC$243,$D1440)+AC1431*(1+$E1440),0.01)</f>
        <v/>
      </c>
      <c r="AD1440" s="42">
        <f>POSTTAX(INDEX(AD$232:AD$243,$D1440),AD1431,$E1440)</f>
        <v/>
      </c>
      <c r="AE1440" s="25">
        <f>LOWER(Settings!$C$4)&amp;".mit."&amp;$A1440&amp;IF($C1440="","","."&amp;$C1440&amp;"."&amp;$B1440)&amp;IF(INDEX(Variables!$D$5:$D$105,MATCH($A1440,Variables!$A$5:$A$105,0))="","","."&amp;INDEX(Variables!$D$5:$D$105,MATCH($A1440,Variables!$A$5:$A$105,0)))&amp;"."&amp;AE$5</f>
        <v/>
      </c>
      <c r="AF1440" s="41">
        <f>MAX(INDEX(AF$232:AF$243,$D1440)+AF1431*(1+$E1440),0.01)</f>
        <v/>
      </c>
      <c r="AG1440" s="40">
        <f>MAX(INDEX(AG$232:AG$243,$D1440)+AG1431*(1+$E1440),0.01)</f>
        <v/>
      </c>
      <c r="AH1440" s="40">
        <f>MAX(INDEX(AH$232:AH$243,$D1440)+AH1431*(1+$E1440),0.01)</f>
        <v/>
      </c>
      <c r="AI1440" s="40">
        <f>MAX(INDEX(AI$232:AI$243,$D1440)+AI1431*(1+$E1440),0.01)</f>
        <v/>
      </c>
      <c r="AJ1440" s="40">
        <f>MAX(INDEX(AJ$232:AJ$243,$D1440)+AJ1431*(1+$E1440),0.01)</f>
        <v/>
      </c>
      <c r="AK1440" s="40">
        <f>MAX(INDEX(AK$232:AK$243,$D1440)+AK1431*(1+$E1440),0.01)</f>
        <v/>
      </c>
      <c r="AL1440" s="40">
        <f>MAX(INDEX(AL$232:AL$243,$D1440)+AL1431*(1+$E1440),0.01)</f>
        <v/>
      </c>
      <c r="AM1440" s="40">
        <f>MAX(INDEX(AM$232:AM$243,$D1440)+AM1431*(1+$E1440),0.01)</f>
        <v/>
      </c>
      <c r="AN1440" s="40">
        <f>MAX(INDEX(AN$232:AN$243,$D1440)+AN1431*(1+$E1440),0.01)</f>
        <v/>
      </c>
      <c r="AO1440" s="40">
        <f>MAX(INDEX(AO$232:AO$243,$D1440)+AO1431*(1+$E1440),0.01)</f>
        <v/>
      </c>
      <c r="AP1440" s="40">
        <f>MAX(INDEX(AP$232:AP$243,$D1440)+AP1431*(1+$E1440),0.01)</f>
        <v/>
      </c>
      <c r="AQ1440" s="40">
        <f>MAX(INDEX(AQ$232:AQ$243,$D1440)+AQ1431*(1+$E1440),0.01)</f>
        <v/>
      </c>
      <c r="AR1440" s="40">
        <f>MAX(INDEX(AR$232:AR$243,$D1440)+AR1431*(1+$E1440),0.01)</f>
        <v/>
      </c>
      <c r="AS1440" s="40">
        <f>MAX(INDEX(AS$232:AS$243,$D1440)+AS1431*(1+$E1440),0.01)</f>
        <v/>
      </c>
      <c r="AT1440" s="40">
        <f>MAX(INDEX(AT$232:AT$243,$D1440)+AT1431*(1+$E1440),0.01)</f>
        <v/>
      </c>
      <c r="AU1440" s="40">
        <f>MAX(INDEX(AU$232:AU$243,$D1440)+AU1431*(1+$E1440),0.01)</f>
        <v/>
      </c>
      <c r="AV1440" s="40">
        <f>MAX(INDEX(AV$232:AV$243,$D1440)+AV1431*(1+$E1440),0.01)</f>
        <v/>
      </c>
      <c r="AW1440" s="40">
        <f>MAX(INDEX(AW$232:AW$243,$D1440)+AW1431*(1+$E1440),0.01)</f>
        <v/>
      </c>
      <c r="AX1440" s="42">
        <f>POSTTAX(INDEX(AX$232:AX$243,$D1440),AX1431,$E1440)</f>
        <v/>
      </c>
    </row>
    <row r="1441" hidden="1" outlineLevel="2">
      <c r="A1441" s="5" t="inlineStr">
        <is>
          <t>atp</t>
        </is>
      </c>
      <c r="B1441" s="5" t="inlineStr">
        <is>
          <t>die</t>
        </is>
      </c>
      <c r="C1441" s="5" t="inlineStr">
        <is>
          <t>omn</t>
        </is>
      </c>
      <c r="D1441" s="40">
        <f>INDEX(Inputs!$R$5:$R$132,MATCH($B1441&amp;"|"&amp;$C1441,Inputs!$A$5:$A$132,0))</f>
        <v/>
      </c>
      <c r="E1441" s="40">
        <f>INDEX(Inputs!$S$5:$S$132,MATCH($B1441&amp;"|"&amp;$C1441,Inputs!$A$5:$A$132,0))</f>
        <v/>
      </c>
      <c r="F1441" s="39" t="n"/>
      <c r="G1441" s="39" t="n"/>
      <c r="H1441" s="5">
        <f>INDEX(Variables!$B$5:$B$105,MATCH($A1441,Variables!$A$5:$A$105,0))&amp;IF($C1441="",""," | "&amp;INDEX(Mapping!$B$5:$B$26,MATCH($C1441,Mapping!$A$5:$A$26,0))&amp;" | "&amp;INDEX(Mapping!$B$30:$B$41,MATCH($B1441,Mapping!$A$30:$A$41,0)))</f>
        <v/>
      </c>
      <c r="I1441" s="5">
        <f>INDEX(Variables!$C$5:$C$105,MATCH($A1441,Variables!$A$5:$A$105,0))</f>
        <v/>
      </c>
      <c r="J1441" s="5">
        <f>INDEX(Variables!$E$5:$E$105,MATCH($A1441,Variables!$A$5:$A$105,0))</f>
        <v/>
      </c>
      <c r="K1441" s="25">
        <f>LOWER(Settings!$C$4)&amp;".mit."&amp;$A1441&amp;IF($C1441="","","."&amp;$C1441&amp;"."&amp;$B1441)&amp;IF(INDEX(Variables!$D$5:$D$105,MATCH($A1441,Variables!$A$5:$A$105,0))="","","."&amp;INDEX(Variables!$D$5:$D$105,MATCH($A1441,Variables!$A$5:$A$105,0)))&amp;"."&amp;K$5</f>
        <v/>
      </c>
      <c r="L1441" s="41">
        <f>MAX(INDEX(L$232:L$243,$D1441)+L1432*(1+$E1441),0.01)</f>
        <v/>
      </c>
      <c r="M1441" s="40">
        <f>MAX(INDEX(M$232:M$243,$D1441)+M1432*(1+$E1441),0.01)</f>
        <v/>
      </c>
      <c r="N1441" s="40">
        <f>MAX(INDEX(N$232:N$243,$D1441)+N1432*(1+$E1441),0.01)</f>
        <v/>
      </c>
      <c r="O1441" s="40">
        <f>MAX(INDEX(O$232:O$243,$D1441)+O1432*(1+$E1441),0.01)</f>
        <v/>
      </c>
      <c r="P1441" s="40">
        <f>MAX(INDEX(P$232:P$243,$D1441)+P1432*(1+$E1441),0.01)</f>
        <v/>
      </c>
      <c r="Q1441" s="40">
        <f>MAX(INDEX(Q$232:Q$243,$D1441)+Q1432*(1+$E1441),0.01)</f>
        <v/>
      </c>
      <c r="R1441" s="40">
        <f>MAX(INDEX(R$232:R$243,$D1441)+R1432*(1+$E1441),0.01)</f>
        <v/>
      </c>
      <c r="S1441" s="40">
        <f>MAX(INDEX(S$232:S$243,$D1441)+S1432*(1+$E1441),0.01)</f>
        <v/>
      </c>
      <c r="T1441" s="40">
        <f>MAX(INDEX(T$232:T$243,$D1441)+T1432*(1+$E1441),0.01)</f>
        <v/>
      </c>
      <c r="U1441" s="40">
        <f>MAX(INDEX(U$232:U$243,$D1441)+U1432*(1+$E1441),0.01)</f>
        <v/>
      </c>
      <c r="V1441" s="40">
        <f>MAX(INDEX(V$232:V$243,$D1441)+V1432*(1+$E1441),0.01)</f>
        <v/>
      </c>
      <c r="W1441" s="40">
        <f>MAX(INDEX(W$232:W$243,$D1441)+W1432*(1+$E1441),0.01)</f>
        <v/>
      </c>
      <c r="X1441" s="40">
        <f>MAX(INDEX(X$232:X$243,$D1441)+X1432*(1+$E1441),0.01)</f>
        <v/>
      </c>
      <c r="Y1441" s="40">
        <f>MAX(INDEX(Y$232:Y$243,$D1441)+Y1432*(1+$E1441),0.01)</f>
        <v/>
      </c>
      <c r="Z1441" s="40">
        <f>MAX(INDEX(Z$232:Z$243,$D1441)+Z1432*(1+$E1441),0.01)</f>
        <v/>
      </c>
      <c r="AA1441" s="40">
        <f>MAX(INDEX(AA$232:AA$243,$D1441)+AA1432*(1+$E1441),0.01)</f>
        <v/>
      </c>
      <c r="AB1441" s="40">
        <f>MAX(INDEX(AB$232:AB$243,$D1441)+AB1432*(1+$E1441),0.01)</f>
        <v/>
      </c>
      <c r="AC1441" s="40">
        <f>MAX(INDEX(AC$232:AC$243,$D1441)+AC1432*(1+$E1441),0.01)</f>
        <v/>
      </c>
      <c r="AD1441" s="42">
        <f>POSTTAX(INDEX(AD$232:AD$243,$D1441),AD1432,$E1441)</f>
        <v/>
      </c>
      <c r="AE1441" s="25">
        <f>LOWER(Settings!$C$4)&amp;".mit."&amp;$A1441&amp;IF($C1441="","","."&amp;$C1441&amp;"."&amp;$B1441)&amp;IF(INDEX(Variables!$D$5:$D$105,MATCH($A1441,Variables!$A$5:$A$105,0))="","","."&amp;INDEX(Variables!$D$5:$D$105,MATCH($A1441,Variables!$A$5:$A$105,0)))&amp;"."&amp;AE$5</f>
        <v/>
      </c>
      <c r="AF1441" s="41">
        <f>MAX(INDEX(AF$232:AF$243,$D1441)+AF1432*(1+$E1441),0.01)</f>
        <v/>
      </c>
      <c r="AG1441" s="40">
        <f>MAX(INDEX(AG$232:AG$243,$D1441)+AG1432*(1+$E1441),0.01)</f>
        <v/>
      </c>
      <c r="AH1441" s="40">
        <f>MAX(INDEX(AH$232:AH$243,$D1441)+AH1432*(1+$E1441),0.01)</f>
        <v/>
      </c>
      <c r="AI1441" s="40">
        <f>MAX(INDEX(AI$232:AI$243,$D1441)+AI1432*(1+$E1441),0.01)</f>
        <v/>
      </c>
      <c r="AJ1441" s="40">
        <f>MAX(INDEX(AJ$232:AJ$243,$D1441)+AJ1432*(1+$E1441),0.01)</f>
        <v/>
      </c>
      <c r="AK1441" s="40">
        <f>MAX(INDEX(AK$232:AK$243,$D1441)+AK1432*(1+$E1441),0.01)</f>
        <v/>
      </c>
      <c r="AL1441" s="40">
        <f>MAX(INDEX(AL$232:AL$243,$D1441)+AL1432*(1+$E1441),0.01)</f>
        <v/>
      </c>
      <c r="AM1441" s="40">
        <f>MAX(INDEX(AM$232:AM$243,$D1441)+AM1432*(1+$E1441),0.01)</f>
        <v/>
      </c>
      <c r="AN1441" s="40">
        <f>MAX(INDEX(AN$232:AN$243,$D1441)+AN1432*(1+$E1441),0.01)</f>
        <v/>
      </c>
      <c r="AO1441" s="40">
        <f>MAX(INDEX(AO$232:AO$243,$D1441)+AO1432*(1+$E1441),0.01)</f>
        <v/>
      </c>
      <c r="AP1441" s="40">
        <f>MAX(INDEX(AP$232:AP$243,$D1441)+AP1432*(1+$E1441),0.01)</f>
        <v/>
      </c>
      <c r="AQ1441" s="40">
        <f>MAX(INDEX(AQ$232:AQ$243,$D1441)+AQ1432*(1+$E1441),0.01)</f>
        <v/>
      </c>
      <c r="AR1441" s="40">
        <f>MAX(INDEX(AR$232:AR$243,$D1441)+AR1432*(1+$E1441),0.01)</f>
        <v/>
      </c>
      <c r="AS1441" s="40">
        <f>MAX(INDEX(AS$232:AS$243,$D1441)+AS1432*(1+$E1441),0.01)</f>
        <v/>
      </c>
      <c r="AT1441" s="40">
        <f>MAX(INDEX(AT$232:AT$243,$D1441)+AT1432*(1+$E1441),0.01)</f>
        <v/>
      </c>
      <c r="AU1441" s="40">
        <f>MAX(INDEX(AU$232:AU$243,$D1441)+AU1432*(1+$E1441),0.01)</f>
        <v/>
      </c>
      <c r="AV1441" s="40">
        <f>MAX(INDEX(AV$232:AV$243,$D1441)+AV1432*(1+$E1441),0.01)</f>
        <v/>
      </c>
      <c r="AW1441" s="40">
        <f>MAX(INDEX(AW$232:AW$243,$D1441)+AW1432*(1+$E1441),0.01)</f>
        <v/>
      </c>
      <c r="AX1441" s="42">
        <f>POSTTAX(INDEX(AX$232:AX$243,$D1441),AX1432,$E1441)</f>
        <v/>
      </c>
    </row>
    <row r="1442" hidden="1" outlineLevel="2">
      <c r="A1442" s="5" t="inlineStr">
        <is>
          <t>atp</t>
        </is>
      </c>
      <c r="B1442" s="5" t="inlineStr">
        <is>
          <t>lpg</t>
        </is>
      </c>
      <c r="C1442" s="5" t="inlineStr">
        <is>
          <t>omn</t>
        </is>
      </c>
      <c r="D1442" s="40">
        <f>INDEX(Inputs!$R$5:$R$132,MATCH($B1442&amp;"|"&amp;$C1442,Inputs!$A$5:$A$132,0))</f>
        <v/>
      </c>
      <c r="E1442" s="40">
        <f>INDEX(Inputs!$S$5:$S$132,MATCH($B1442&amp;"|"&amp;$C1442,Inputs!$A$5:$A$132,0))</f>
        <v/>
      </c>
      <c r="F1442" s="39" t="n"/>
      <c r="G1442" s="39" t="n"/>
      <c r="H1442" s="5">
        <f>INDEX(Variables!$B$5:$B$105,MATCH($A1442,Variables!$A$5:$A$105,0))&amp;IF($C1442="",""," | "&amp;INDEX(Mapping!$B$5:$B$26,MATCH($C1442,Mapping!$A$5:$A$26,0))&amp;" | "&amp;INDEX(Mapping!$B$30:$B$41,MATCH($B1442,Mapping!$A$30:$A$41,0)))</f>
        <v/>
      </c>
      <c r="I1442" s="5">
        <f>INDEX(Variables!$C$5:$C$105,MATCH($A1442,Variables!$A$5:$A$105,0))</f>
        <v/>
      </c>
      <c r="J1442" s="5">
        <f>INDEX(Variables!$E$5:$E$105,MATCH($A1442,Variables!$A$5:$A$105,0))</f>
        <v/>
      </c>
      <c r="K1442" s="25">
        <f>LOWER(Settings!$C$4)&amp;".mit."&amp;$A1442&amp;IF($C1442="","","."&amp;$C1442&amp;"."&amp;$B1442)&amp;IF(INDEX(Variables!$D$5:$D$105,MATCH($A1442,Variables!$A$5:$A$105,0))="","","."&amp;INDEX(Variables!$D$5:$D$105,MATCH($A1442,Variables!$A$5:$A$105,0)))&amp;"."&amp;K$5</f>
        <v/>
      </c>
      <c r="L1442" s="41">
        <f>MAX(INDEX(L$232:L$243,$D1442)+L1433*(1+$E1442),0.01)</f>
        <v/>
      </c>
      <c r="M1442" s="40">
        <f>MAX(INDEX(M$232:M$243,$D1442)+M1433*(1+$E1442),0.01)</f>
        <v/>
      </c>
      <c r="N1442" s="40">
        <f>MAX(INDEX(N$232:N$243,$D1442)+N1433*(1+$E1442),0.01)</f>
        <v/>
      </c>
      <c r="O1442" s="40">
        <f>MAX(INDEX(O$232:O$243,$D1442)+O1433*(1+$E1442),0.01)</f>
        <v/>
      </c>
      <c r="P1442" s="40">
        <f>MAX(INDEX(P$232:P$243,$D1442)+P1433*(1+$E1442),0.01)</f>
        <v/>
      </c>
      <c r="Q1442" s="40">
        <f>MAX(INDEX(Q$232:Q$243,$D1442)+Q1433*(1+$E1442),0.01)</f>
        <v/>
      </c>
      <c r="R1442" s="40">
        <f>MAX(INDEX(R$232:R$243,$D1442)+R1433*(1+$E1442),0.01)</f>
        <v/>
      </c>
      <c r="S1442" s="40">
        <f>MAX(INDEX(S$232:S$243,$D1442)+S1433*(1+$E1442),0.01)</f>
        <v/>
      </c>
      <c r="T1442" s="40">
        <f>MAX(INDEX(T$232:T$243,$D1442)+T1433*(1+$E1442),0.01)</f>
        <v/>
      </c>
      <c r="U1442" s="40">
        <f>MAX(INDEX(U$232:U$243,$D1442)+U1433*(1+$E1442),0.01)</f>
        <v/>
      </c>
      <c r="V1442" s="40">
        <f>MAX(INDEX(V$232:V$243,$D1442)+V1433*(1+$E1442),0.01)</f>
        <v/>
      </c>
      <c r="W1442" s="40">
        <f>MAX(INDEX(W$232:W$243,$D1442)+W1433*(1+$E1442),0.01)</f>
        <v/>
      </c>
      <c r="X1442" s="40">
        <f>MAX(INDEX(X$232:X$243,$D1442)+X1433*(1+$E1442),0.01)</f>
        <v/>
      </c>
      <c r="Y1442" s="40">
        <f>MAX(INDEX(Y$232:Y$243,$D1442)+Y1433*(1+$E1442),0.01)</f>
        <v/>
      </c>
      <c r="Z1442" s="40">
        <f>MAX(INDEX(Z$232:Z$243,$D1442)+Z1433*(1+$E1442),0.01)</f>
        <v/>
      </c>
      <c r="AA1442" s="40">
        <f>MAX(INDEX(AA$232:AA$243,$D1442)+AA1433*(1+$E1442),0.01)</f>
        <v/>
      </c>
      <c r="AB1442" s="40">
        <f>MAX(INDEX(AB$232:AB$243,$D1442)+AB1433*(1+$E1442),0.01)</f>
        <v/>
      </c>
      <c r="AC1442" s="40">
        <f>MAX(INDEX(AC$232:AC$243,$D1442)+AC1433*(1+$E1442),0.01)</f>
        <v/>
      </c>
      <c r="AD1442" s="42">
        <f>POSTTAX(INDEX(AD$232:AD$243,$D1442),AD1433,$E1442)</f>
        <v/>
      </c>
      <c r="AE1442" s="25">
        <f>LOWER(Settings!$C$4)&amp;".mit."&amp;$A1442&amp;IF($C1442="","","."&amp;$C1442&amp;"."&amp;$B1442)&amp;IF(INDEX(Variables!$D$5:$D$105,MATCH($A1442,Variables!$A$5:$A$105,0))="","","."&amp;INDEX(Variables!$D$5:$D$105,MATCH($A1442,Variables!$A$5:$A$105,0)))&amp;"."&amp;AE$5</f>
        <v/>
      </c>
      <c r="AF1442" s="41">
        <f>MAX(INDEX(AF$232:AF$243,$D1442)+AF1433*(1+$E1442),0.01)</f>
        <v/>
      </c>
      <c r="AG1442" s="40">
        <f>MAX(INDEX(AG$232:AG$243,$D1442)+AG1433*(1+$E1442),0.01)</f>
        <v/>
      </c>
      <c r="AH1442" s="40">
        <f>MAX(INDEX(AH$232:AH$243,$D1442)+AH1433*(1+$E1442),0.01)</f>
        <v/>
      </c>
      <c r="AI1442" s="40">
        <f>MAX(INDEX(AI$232:AI$243,$D1442)+AI1433*(1+$E1442),0.01)</f>
        <v/>
      </c>
      <c r="AJ1442" s="40">
        <f>MAX(INDEX(AJ$232:AJ$243,$D1442)+AJ1433*(1+$E1442),0.01)</f>
        <v/>
      </c>
      <c r="AK1442" s="40">
        <f>MAX(INDEX(AK$232:AK$243,$D1442)+AK1433*(1+$E1442),0.01)</f>
        <v/>
      </c>
      <c r="AL1442" s="40">
        <f>MAX(INDEX(AL$232:AL$243,$D1442)+AL1433*(1+$E1442),0.01)</f>
        <v/>
      </c>
      <c r="AM1442" s="40">
        <f>MAX(INDEX(AM$232:AM$243,$D1442)+AM1433*(1+$E1442),0.01)</f>
        <v/>
      </c>
      <c r="AN1442" s="40">
        <f>MAX(INDEX(AN$232:AN$243,$D1442)+AN1433*(1+$E1442),0.01)</f>
        <v/>
      </c>
      <c r="AO1442" s="40">
        <f>MAX(INDEX(AO$232:AO$243,$D1442)+AO1433*(1+$E1442),0.01)</f>
        <v/>
      </c>
      <c r="AP1442" s="40">
        <f>MAX(INDEX(AP$232:AP$243,$D1442)+AP1433*(1+$E1442),0.01)</f>
        <v/>
      </c>
      <c r="AQ1442" s="40">
        <f>MAX(INDEX(AQ$232:AQ$243,$D1442)+AQ1433*(1+$E1442),0.01)</f>
        <v/>
      </c>
      <c r="AR1442" s="40">
        <f>MAX(INDEX(AR$232:AR$243,$D1442)+AR1433*(1+$E1442),0.01)</f>
        <v/>
      </c>
      <c r="AS1442" s="40">
        <f>MAX(INDEX(AS$232:AS$243,$D1442)+AS1433*(1+$E1442),0.01)</f>
        <v/>
      </c>
      <c r="AT1442" s="40">
        <f>MAX(INDEX(AT$232:AT$243,$D1442)+AT1433*(1+$E1442),0.01)</f>
        <v/>
      </c>
      <c r="AU1442" s="40">
        <f>MAX(INDEX(AU$232:AU$243,$D1442)+AU1433*(1+$E1442),0.01)</f>
        <v/>
      </c>
      <c r="AV1442" s="40">
        <f>MAX(INDEX(AV$232:AV$243,$D1442)+AV1433*(1+$E1442),0.01)</f>
        <v/>
      </c>
      <c r="AW1442" s="40">
        <f>MAX(INDEX(AW$232:AW$243,$D1442)+AW1433*(1+$E1442),0.01)</f>
        <v/>
      </c>
      <c r="AX1442" s="42">
        <f>POSTTAX(INDEX(AX$232:AX$243,$D1442),AX1433,$E1442)</f>
        <v/>
      </c>
    </row>
    <row r="1443" hidden="1" outlineLevel="2">
      <c r="A1443" s="5" t="inlineStr">
        <is>
          <t>atp</t>
        </is>
      </c>
      <c r="B1443" s="5" t="inlineStr">
        <is>
          <t>ker</t>
        </is>
      </c>
      <c r="C1443" s="5" t="inlineStr">
        <is>
          <t>omn</t>
        </is>
      </c>
      <c r="D1443" s="40">
        <f>INDEX(Inputs!$R$5:$R$132,MATCH($B1443&amp;"|"&amp;$C1443,Inputs!$A$5:$A$132,0))</f>
        <v/>
      </c>
      <c r="E1443" s="40">
        <f>INDEX(Inputs!$S$5:$S$132,MATCH($B1443&amp;"|"&amp;$C1443,Inputs!$A$5:$A$132,0))</f>
        <v/>
      </c>
      <c r="F1443" s="39" t="n"/>
      <c r="G1443" s="39" t="n"/>
      <c r="H1443" s="5">
        <f>INDEX(Variables!$B$5:$B$105,MATCH($A1443,Variables!$A$5:$A$105,0))&amp;IF($C1443="",""," | "&amp;INDEX(Mapping!$B$5:$B$26,MATCH($C1443,Mapping!$A$5:$A$26,0))&amp;" | "&amp;INDEX(Mapping!$B$30:$B$41,MATCH($B1443,Mapping!$A$30:$A$41,0)))</f>
        <v/>
      </c>
      <c r="I1443" s="5">
        <f>INDEX(Variables!$C$5:$C$105,MATCH($A1443,Variables!$A$5:$A$105,0))</f>
        <v/>
      </c>
      <c r="J1443" s="5">
        <f>INDEX(Variables!$E$5:$E$105,MATCH($A1443,Variables!$A$5:$A$105,0))</f>
        <v/>
      </c>
      <c r="K1443" s="25">
        <f>LOWER(Settings!$C$4)&amp;".mit."&amp;$A1443&amp;IF($C1443="","","."&amp;$C1443&amp;"."&amp;$B1443)&amp;IF(INDEX(Variables!$D$5:$D$105,MATCH($A1443,Variables!$A$5:$A$105,0))="","","."&amp;INDEX(Variables!$D$5:$D$105,MATCH($A1443,Variables!$A$5:$A$105,0)))&amp;"."&amp;K$5</f>
        <v/>
      </c>
      <c r="L1443" s="41">
        <f>MAX(INDEX(L$232:L$243,$D1443)+L1434*(1+$E1443),0.01)</f>
        <v/>
      </c>
      <c r="M1443" s="40">
        <f>MAX(INDEX(M$232:M$243,$D1443)+M1434*(1+$E1443),0.01)</f>
        <v/>
      </c>
      <c r="N1443" s="40">
        <f>MAX(INDEX(N$232:N$243,$D1443)+N1434*(1+$E1443),0.01)</f>
        <v/>
      </c>
      <c r="O1443" s="40">
        <f>MAX(INDEX(O$232:O$243,$D1443)+O1434*(1+$E1443),0.01)</f>
        <v/>
      </c>
      <c r="P1443" s="40">
        <f>MAX(INDEX(P$232:P$243,$D1443)+P1434*(1+$E1443),0.01)</f>
        <v/>
      </c>
      <c r="Q1443" s="40">
        <f>MAX(INDEX(Q$232:Q$243,$D1443)+Q1434*(1+$E1443),0.01)</f>
        <v/>
      </c>
      <c r="R1443" s="40">
        <f>MAX(INDEX(R$232:R$243,$D1443)+R1434*(1+$E1443),0.01)</f>
        <v/>
      </c>
      <c r="S1443" s="40">
        <f>MAX(INDEX(S$232:S$243,$D1443)+S1434*(1+$E1443),0.01)</f>
        <v/>
      </c>
      <c r="T1443" s="40">
        <f>MAX(INDEX(T$232:T$243,$D1443)+T1434*(1+$E1443),0.01)</f>
        <v/>
      </c>
      <c r="U1443" s="40">
        <f>MAX(INDEX(U$232:U$243,$D1443)+U1434*(1+$E1443),0.01)</f>
        <v/>
      </c>
      <c r="V1443" s="40">
        <f>MAX(INDEX(V$232:V$243,$D1443)+V1434*(1+$E1443),0.01)</f>
        <v/>
      </c>
      <c r="W1443" s="40">
        <f>MAX(INDEX(W$232:W$243,$D1443)+W1434*(1+$E1443),0.01)</f>
        <v/>
      </c>
      <c r="X1443" s="40">
        <f>MAX(INDEX(X$232:X$243,$D1443)+X1434*(1+$E1443),0.01)</f>
        <v/>
      </c>
      <c r="Y1443" s="40">
        <f>MAX(INDEX(Y$232:Y$243,$D1443)+Y1434*(1+$E1443),0.01)</f>
        <v/>
      </c>
      <c r="Z1443" s="40">
        <f>MAX(INDEX(Z$232:Z$243,$D1443)+Z1434*(1+$E1443),0.01)</f>
        <v/>
      </c>
      <c r="AA1443" s="40">
        <f>MAX(INDEX(AA$232:AA$243,$D1443)+AA1434*(1+$E1443),0.01)</f>
        <v/>
      </c>
      <c r="AB1443" s="40">
        <f>MAX(INDEX(AB$232:AB$243,$D1443)+AB1434*(1+$E1443),0.01)</f>
        <v/>
      </c>
      <c r="AC1443" s="40">
        <f>MAX(INDEX(AC$232:AC$243,$D1443)+AC1434*(1+$E1443),0.01)</f>
        <v/>
      </c>
      <c r="AD1443" s="42">
        <f>POSTTAX(INDEX(AD$232:AD$243,$D1443),AD1434,$E1443)</f>
        <v/>
      </c>
      <c r="AE1443" s="25">
        <f>LOWER(Settings!$C$4)&amp;".mit."&amp;$A1443&amp;IF($C1443="","","."&amp;$C1443&amp;"."&amp;$B1443)&amp;IF(INDEX(Variables!$D$5:$D$105,MATCH($A1443,Variables!$A$5:$A$105,0))="","","."&amp;INDEX(Variables!$D$5:$D$105,MATCH($A1443,Variables!$A$5:$A$105,0)))&amp;"."&amp;AE$5</f>
        <v/>
      </c>
      <c r="AF1443" s="41">
        <f>MAX(INDEX(AF$232:AF$243,$D1443)+AF1434*(1+$E1443),0.01)</f>
        <v/>
      </c>
      <c r="AG1443" s="40">
        <f>MAX(INDEX(AG$232:AG$243,$D1443)+AG1434*(1+$E1443),0.01)</f>
        <v/>
      </c>
      <c r="AH1443" s="40">
        <f>MAX(INDEX(AH$232:AH$243,$D1443)+AH1434*(1+$E1443),0.01)</f>
        <v/>
      </c>
      <c r="AI1443" s="40">
        <f>MAX(INDEX(AI$232:AI$243,$D1443)+AI1434*(1+$E1443),0.01)</f>
        <v/>
      </c>
      <c r="AJ1443" s="40">
        <f>MAX(INDEX(AJ$232:AJ$243,$D1443)+AJ1434*(1+$E1443),0.01)</f>
        <v/>
      </c>
      <c r="AK1443" s="40">
        <f>MAX(INDEX(AK$232:AK$243,$D1443)+AK1434*(1+$E1443),0.01)</f>
        <v/>
      </c>
      <c r="AL1443" s="40">
        <f>MAX(INDEX(AL$232:AL$243,$D1443)+AL1434*(1+$E1443),0.01)</f>
        <v/>
      </c>
      <c r="AM1443" s="40">
        <f>MAX(INDEX(AM$232:AM$243,$D1443)+AM1434*(1+$E1443),0.01)</f>
        <v/>
      </c>
      <c r="AN1443" s="40">
        <f>MAX(INDEX(AN$232:AN$243,$D1443)+AN1434*(1+$E1443),0.01)</f>
        <v/>
      </c>
      <c r="AO1443" s="40">
        <f>MAX(INDEX(AO$232:AO$243,$D1443)+AO1434*(1+$E1443),0.01)</f>
        <v/>
      </c>
      <c r="AP1443" s="40">
        <f>MAX(INDEX(AP$232:AP$243,$D1443)+AP1434*(1+$E1443),0.01)</f>
        <v/>
      </c>
      <c r="AQ1443" s="40">
        <f>MAX(INDEX(AQ$232:AQ$243,$D1443)+AQ1434*(1+$E1443),0.01)</f>
        <v/>
      </c>
      <c r="AR1443" s="40">
        <f>MAX(INDEX(AR$232:AR$243,$D1443)+AR1434*(1+$E1443),0.01)</f>
        <v/>
      </c>
      <c r="AS1443" s="40">
        <f>MAX(INDEX(AS$232:AS$243,$D1443)+AS1434*(1+$E1443),0.01)</f>
        <v/>
      </c>
      <c r="AT1443" s="40">
        <f>MAX(INDEX(AT$232:AT$243,$D1443)+AT1434*(1+$E1443),0.01)</f>
        <v/>
      </c>
      <c r="AU1443" s="40">
        <f>MAX(INDEX(AU$232:AU$243,$D1443)+AU1434*(1+$E1443),0.01)</f>
        <v/>
      </c>
      <c r="AV1443" s="40">
        <f>MAX(INDEX(AV$232:AV$243,$D1443)+AV1434*(1+$E1443),0.01)</f>
        <v/>
      </c>
      <c r="AW1443" s="40">
        <f>MAX(INDEX(AW$232:AW$243,$D1443)+AW1434*(1+$E1443),0.01)</f>
        <v/>
      </c>
      <c r="AX1443" s="42">
        <f>POSTTAX(INDEX(AX$232:AX$243,$D1443),AX1434,$E1443)</f>
        <v/>
      </c>
    </row>
    <row r="1444" hidden="1" outlineLevel="2">
      <c r="A1444" s="5" t="inlineStr">
        <is>
          <t>atp</t>
        </is>
      </c>
      <c r="B1444" s="5" t="inlineStr">
        <is>
          <t>oop</t>
        </is>
      </c>
      <c r="C1444" s="5" t="inlineStr">
        <is>
          <t>omn</t>
        </is>
      </c>
      <c r="D1444" s="40">
        <f>INDEX(Inputs!$R$5:$R$132,MATCH($B1444&amp;"|"&amp;$C1444,Inputs!$A$5:$A$132,0))</f>
        <v/>
      </c>
      <c r="E1444" s="40">
        <f>INDEX(Inputs!$S$5:$S$132,MATCH($B1444&amp;"|"&amp;$C1444,Inputs!$A$5:$A$132,0))</f>
        <v/>
      </c>
      <c r="F1444" s="39" t="n"/>
      <c r="G1444" s="39" t="n"/>
      <c r="H1444" s="5">
        <f>INDEX(Variables!$B$5:$B$105,MATCH($A1444,Variables!$A$5:$A$105,0))&amp;IF($C1444="",""," | "&amp;INDEX(Mapping!$B$5:$B$26,MATCH($C1444,Mapping!$A$5:$A$26,0))&amp;" | "&amp;INDEX(Mapping!$B$30:$B$41,MATCH($B1444,Mapping!$A$30:$A$41,0)))</f>
        <v/>
      </c>
      <c r="I1444" s="5">
        <f>INDEX(Variables!$C$5:$C$105,MATCH($A1444,Variables!$A$5:$A$105,0))</f>
        <v/>
      </c>
      <c r="J1444" s="5">
        <f>INDEX(Variables!$E$5:$E$105,MATCH($A1444,Variables!$A$5:$A$105,0))</f>
        <v/>
      </c>
      <c r="K1444" s="25">
        <f>LOWER(Settings!$C$4)&amp;".mit."&amp;$A1444&amp;IF($C1444="","","."&amp;$C1444&amp;"."&amp;$B1444)&amp;IF(INDEX(Variables!$D$5:$D$105,MATCH($A1444,Variables!$A$5:$A$105,0))="","","."&amp;INDEX(Variables!$D$5:$D$105,MATCH($A1444,Variables!$A$5:$A$105,0)))&amp;"."&amp;K$5</f>
        <v/>
      </c>
      <c r="L1444" s="41">
        <f>MAX(INDEX(L$232:L$243,$D1444)+L1435*(1+$E1444),0.01)</f>
        <v/>
      </c>
      <c r="M1444" s="40">
        <f>MAX(INDEX(M$232:M$243,$D1444)+M1435*(1+$E1444),0.01)</f>
        <v/>
      </c>
      <c r="N1444" s="40">
        <f>MAX(INDEX(N$232:N$243,$D1444)+N1435*(1+$E1444),0.01)</f>
        <v/>
      </c>
      <c r="O1444" s="40">
        <f>MAX(INDEX(O$232:O$243,$D1444)+O1435*(1+$E1444),0.01)</f>
        <v/>
      </c>
      <c r="P1444" s="40">
        <f>MAX(INDEX(P$232:P$243,$D1444)+P1435*(1+$E1444),0.01)</f>
        <v/>
      </c>
      <c r="Q1444" s="40">
        <f>MAX(INDEX(Q$232:Q$243,$D1444)+Q1435*(1+$E1444),0.01)</f>
        <v/>
      </c>
      <c r="R1444" s="40">
        <f>MAX(INDEX(R$232:R$243,$D1444)+R1435*(1+$E1444),0.01)</f>
        <v/>
      </c>
      <c r="S1444" s="40">
        <f>MAX(INDEX(S$232:S$243,$D1444)+S1435*(1+$E1444),0.01)</f>
        <v/>
      </c>
      <c r="T1444" s="40">
        <f>MAX(INDEX(T$232:T$243,$D1444)+T1435*(1+$E1444),0.01)</f>
        <v/>
      </c>
      <c r="U1444" s="40">
        <f>MAX(INDEX(U$232:U$243,$D1444)+U1435*(1+$E1444),0.01)</f>
        <v/>
      </c>
      <c r="V1444" s="40">
        <f>MAX(INDEX(V$232:V$243,$D1444)+V1435*(1+$E1444),0.01)</f>
        <v/>
      </c>
      <c r="W1444" s="40">
        <f>MAX(INDEX(W$232:W$243,$D1444)+W1435*(1+$E1444),0.01)</f>
        <v/>
      </c>
      <c r="X1444" s="40">
        <f>MAX(INDEX(X$232:X$243,$D1444)+X1435*(1+$E1444),0.01)</f>
        <v/>
      </c>
      <c r="Y1444" s="40">
        <f>MAX(INDEX(Y$232:Y$243,$D1444)+Y1435*(1+$E1444),0.01)</f>
        <v/>
      </c>
      <c r="Z1444" s="40">
        <f>MAX(INDEX(Z$232:Z$243,$D1444)+Z1435*(1+$E1444),0.01)</f>
        <v/>
      </c>
      <c r="AA1444" s="40">
        <f>MAX(INDEX(AA$232:AA$243,$D1444)+AA1435*(1+$E1444),0.01)</f>
        <v/>
      </c>
      <c r="AB1444" s="40">
        <f>MAX(INDEX(AB$232:AB$243,$D1444)+AB1435*(1+$E1444),0.01)</f>
        <v/>
      </c>
      <c r="AC1444" s="40">
        <f>MAX(INDEX(AC$232:AC$243,$D1444)+AC1435*(1+$E1444),0.01)</f>
        <v/>
      </c>
      <c r="AD1444" s="42">
        <f>POSTTAX(INDEX(AD$232:AD$243,$D1444),AD1435,$E1444)</f>
        <v/>
      </c>
      <c r="AE1444" s="25">
        <f>LOWER(Settings!$C$4)&amp;".mit."&amp;$A1444&amp;IF($C1444="","","."&amp;$C1444&amp;"."&amp;$B1444)&amp;IF(INDEX(Variables!$D$5:$D$105,MATCH($A1444,Variables!$A$5:$A$105,0))="","","."&amp;INDEX(Variables!$D$5:$D$105,MATCH($A1444,Variables!$A$5:$A$105,0)))&amp;"."&amp;AE$5</f>
        <v/>
      </c>
      <c r="AF1444" s="41">
        <f>MAX(INDEX(AF$232:AF$243,$D1444)+AF1435*(1+$E1444),0.01)</f>
        <v/>
      </c>
      <c r="AG1444" s="40">
        <f>MAX(INDEX(AG$232:AG$243,$D1444)+AG1435*(1+$E1444),0.01)</f>
        <v/>
      </c>
      <c r="AH1444" s="40">
        <f>MAX(INDEX(AH$232:AH$243,$D1444)+AH1435*(1+$E1444),0.01)</f>
        <v/>
      </c>
      <c r="AI1444" s="40">
        <f>MAX(INDEX(AI$232:AI$243,$D1444)+AI1435*(1+$E1444),0.01)</f>
        <v/>
      </c>
      <c r="AJ1444" s="40">
        <f>MAX(INDEX(AJ$232:AJ$243,$D1444)+AJ1435*(1+$E1444),0.01)</f>
        <v/>
      </c>
      <c r="AK1444" s="40">
        <f>MAX(INDEX(AK$232:AK$243,$D1444)+AK1435*(1+$E1444),0.01)</f>
        <v/>
      </c>
      <c r="AL1444" s="40">
        <f>MAX(INDEX(AL$232:AL$243,$D1444)+AL1435*(1+$E1444),0.01)</f>
        <v/>
      </c>
      <c r="AM1444" s="40">
        <f>MAX(INDEX(AM$232:AM$243,$D1444)+AM1435*(1+$E1444),0.01)</f>
        <v/>
      </c>
      <c r="AN1444" s="40">
        <f>MAX(INDEX(AN$232:AN$243,$D1444)+AN1435*(1+$E1444),0.01)</f>
        <v/>
      </c>
      <c r="AO1444" s="40">
        <f>MAX(INDEX(AO$232:AO$243,$D1444)+AO1435*(1+$E1444),0.01)</f>
        <v/>
      </c>
      <c r="AP1444" s="40">
        <f>MAX(INDEX(AP$232:AP$243,$D1444)+AP1435*(1+$E1444),0.01)</f>
        <v/>
      </c>
      <c r="AQ1444" s="40">
        <f>MAX(INDEX(AQ$232:AQ$243,$D1444)+AQ1435*(1+$E1444),0.01)</f>
        <v/>
      </c>
      <c r="AR1444" s="40">
        <f>MAX(INDEX(AR$232:AR$243,$D1444)+AR1435*(1+$E1444),0.01)</f>
        <v/>
      </c>
      <c r="AS1444" s="40">
        <f>MAX(INDEX(AS$232:AS$243,$D1444)+AS1435*(1+$E1444),0.01)</f>
        <v/>
      </c>
      <c r="AT1444" s="40">
        <f>MAX(INDEX(AT$232:AT$243,$D1444)+AT1435*(1+$E1444),0.01)</f>
        <v/>
      </c>
      <c r="AU1444" s="40">
        <f>MAX(INDEX(AU$232:AU$243,$D1444)+AU1435*(1+$E1444),0.01)</f>
        <v/>
      </c>
      <c r="AV1444" s="40">
        <f>MAX(INDEX(AV$232:AV$243,$D1444)+AV1435*(1+$E1444),0.01)</f>
        <v/>
      </c>
      <c r="AW1444" s="40">
        <f>MAX(INDEX(AW$232:AW$243,$D1444)+AW1435*(1+$E1444),0.01)</f>
        <v/>
      </c>
      <c r="AX1444" s="42">
        <f>POSTTAX(INDEX(AX$232:AX$243,$D1444),AX1435,$E1444)</f>
        <v/>
      </c>
    </row>
    <row r="1445" hidden="1" outlineLevel="2">
      <c r="A1445" s="5" t="inlineStr">
        <is>
          <t>atp</t>
        </is>
      </c>
      <c r="B1445" s="5" t="inlineStr">
        <is>
          <t>bio</t>
        </is>
      </c>
      <c r="C1445" s="5" t="inlineStr">
        <is>
          <t>omn</t>
        </is>
      </c>
      <c r="D1445" s="40">
        <f>INDEX(Inputs!$R$5:$R$132,MATCH($B1445&amp;"|"&amp;$C1445,Inputs!$A$5:$A$132,0))</f>
        <v/>
      </c>
      <c r="E1445" s="40">
        <f>INDEX(Inputs!$S$5:$S$132,MATCH($B1445&amp;"|"&amp;$C1445,Inputs!$A$5:$A$132,0))</f>
        <v/>
      </c>
      <c r="F1445" s="39" t="n"/>
      <c r="G1445" s="39" t="n"/>
      <c r="H1445" s="5">
        <f>INDEX(Variables!$B$5:$B$105,MATCH($A1445,Variables!$A$5:$A$105,0))&amp;IF($C1445="",""," | "&amp;INDEX(Mapping!$B$5:$B$26,MATCH($C1445,Mapping!$A$5:$A$26,0))&amp;" | "&amp;INDEX(Mapping!$B$30:$B$41,MATCH($B1445,Mapping!$A$30:$A$41,0)))</f>
        <v/>
      </c>
      <c r="I1445" s="5">
        <f>INDEX(Variables!$C$5:$C$105,MATCH($A1445,Variables!$A$5:$A$105,0))</f>
        <v/>
      </c>
      <c r="J1445" s="5">
        <f>INDEX(Variables!$E$5:$E$105,MATCH($A1445,Variables!$A$5:$A$105,0))</f>
        <v/>
      </c>
      <c r="K1445" s="25">
        <f>LOWER(Settings!$C$4)&amp;".mit."&amp;$A1445&amp;IF($C1445="","","."&amp;$C1445&amp;"."&amp;$B1445)&amp;IF(INDEX(Variables!$D$5:$D$105,MATCH($A1445,Variables!$A$5:$A$105,0))="","","."&amp;INDEX(Variables!$D$5:$D$105,MATCH($A1445,Variables!$A$5:$A$105,0)))&amp;"."&amp;K$5</f>
        <v/>
      </c>
      <c r="L1445" s="41">
        <f>MAX(INDEX(L$232:L$243,$D1445)+L1436*(1+$E1445),0.01)</f>
        <v/>
      </c>
      <c r="M1445" s="40">
        <f>MAX(INDEX(M$232:M$243,$D1445)+M1436*(1+$E1445),0.01)</f>
        <v/>
      </c>
      <c r="N1445" s="40">
        <f>MAX(INDEX(N$232:N$243,$D1445)+N1436*(1+$E1445),0.01)</f>
        <v/>
      </c>
      <c r="O1445" s="40">
        <f>MAX(INDEX(O$232:O$243,$D1445)+O1436*(1+$E1445),0.01)</f>
        <v/>
      </c>
      <c r="P1445" s="40">
        <f>MAX(INDEX(P$232:P$243,$D1445)+P1436*(1+$E1445),0.01)</f>
        <v/>
      </c>
      <c r="Q1445" s="40">
        <f>MAX(INDEX(Q$232:Q$243,$D1445)+Q1436*(1+$E1445),0.01)</f>
        <v/>
      </c>
      <c r="R1445" s="40">
        <f>MAX(INDEX(R$232:R$243,$D1445)+R1436*(1+$E1445),0.01)</f>
        <v/>
      </c>
      <c r="S1445" s="40">
        <f>MAX(INDEX(S$232:S$243,$D1445)+S1436*(1+$E1445),0.01)</f>
        <v/>
      </c>
      <c r="T1445" s="40">
        <f>MAX(INDEX(T$232:T$243,$D1445)+T1436*(1+$E1445),0.01)</f>
        <v/>
      </c>
      <c r="U1445" s="40">
        <f>MAX(INDEX(U$232:U$243,$D1445)+U1436*(1+$E1445),0.01)</f>
        <v/>
      </c>
      <c r="V1445" s="40">
        <f>MAX(INDEX(V$232:V$243,$D1445)+V1436*(1+$E1445),0.01)</f>
        <v/>
      </c>
      <c r="W1445" s="40">
        <f>MAX(INDEX(W$232:W$243,$D1445)+W1436*(1+$E1445),0.01)</f>
        <v/>
      </c>
      <c r="X1445" s="40">
        <f>MAX(INDEX(X$232:X$243,$D1445)+X1436*(1+$E1445),0.01)</f>
        <v/>
      </c>
      <c r="Y1445" s="40">
        <f>MAX(INDEX(Y$232:Y$243,$D1445)+Y1436*(1+$E1445),0.01)</f>
        <v/>
      </c>
      <c r="Z1445" s="40">
        <f>MAX(INDEX(Z$232:Z$243,$D1445)+Z1436*(1+$E1445),0.01)</f>
        <v/>
      </c>
      <c r="AA1445" s="40">
        <f>MAX(INDEX(AA$232:AA$243,$D1445)+AA1436*(1+$E1445),0.01)</f>
        <v/>
      </c>
      <c r="AB1445" s="40">
        <f>MAX(INDEX(AB$232:AB$243,$D1445)+AB1436*(1+$E1445),0.01)</f>
        <v/>
      </c>
      <c r="AC1445" s="40">
        <f>MAX(INDEX(AC$232:AC$243,$D1445)+AC1436*(1+$E1445),0.01)</f>
        <v/>
      </c>
      <c r="AD1445" s="42">
        <f>POSTTAX(INDEX(AD$232:AD$243,$D1445),AD1436,$E1445)</f>
        <v/>
      </c>
      <c r="AE1445" s="25">
        <f>LOWER(Settings!$C$4)&amp;".mit."&amp;$A1445&amp;IF($C1445="","","."&amp;$C1445&amp;"."&amp;$B1445)&amp;IF(INDEX(Variables!$D$5:$D$105,MATCH($A1445,Variables!$A$5:$A$105,0))="","","."&amp;INDEX(Variables!$D$5:$D$105,MATCH($A1445,Variables!$A$5:$A$105,0)))&amp;"."&amp;AE$5</f>
        <v/>
      </c>
      <c r="AF1445" s="41">
        <f>MAX(INDEX(AF$232:AF$243,$D1445)+AF1436*(1+$E1445),0.01)</f>
        <v/>
      </c>
      <c r="AG1445" s="40">
        <f>MAX(INDEX(AG$232:AG$243,$D1445)+AG1436*(1+$E1445),0.01)</f>
        <v/>
      </c>
      <c r="AH1445" s="40">
        <f>MAX(INDEX(AH$232:AH$243,$D1445)+AH1436*(1+$E1445),0.01)</f>
        <v/>
      </c>
      <c r="AI1445" s="40">
        <f>MAX(INDEX(AI$232:AI$243,$D1445)+AI1436*(1+$E1445),0.01)</f>
        <v/>
      </c>
      <c r="AJ1445" s="40">
        <f>MAX(INDEX(AJ$232:AJ$243,$D1445)+AJ1436*(1+$E1445),0.01)</f>
        <v/>
      </c>
      <c r="AK1445" s="40">
        <f>MAX(INDEX(AK$232:AK$243,$D1445)+AK1436*(1+$E1445),0.01)</f>
        <v/>
      </c>
      <c r="AL1445" s="40">
        <f>MAX(INDEX(AL$232:AL$243,$D1445)+AL1436*(1+$E1445),0.01)</f>
        <v/>
      </c>
      <c r="AM1445" s="40">
        <f>MAX(INDEX(AM$232:AM$243,$D1445)+AM1436*(1+$E1445),0.01)</f>
        <v/>
      </c>
      <c r="AN1445" s="40">
        <f>MAX(INDEX(AN$232:AN$243,$D1445)+AN1436*(1+$E1445),0.01)</f>
        <v/>
      </c>
      <c r="AO1445" s="40">
        <f>MAX(INDEX(AO$232:AO$243,$D1445)+AO1436*(1+$E1445),0.01)</f>
        <v/>
      </c>
      <c r="AP1445" s="40">
        <f>MAX(INDEX(AP$232:AP$243,$D1445)+AP1436*(1+$E1445),0.01)</f>
        <v/>
      </c>
      <c r="AQ1445" s="40">
        <f>MAX(INDEX(AQ$232:AQ$243,$D1445)+AQ1436*(1+$E1445),0.01)</f>
        <v/>
      </c>
      <c r="AR1445" s="40">
        <f>MAX(INDEX(AR$232:AR$243,$D1445)+AR1436*(1+$E1445),0.01)</f>
        <v/>
      </c>
      <c r="AS1445" s="40">
        <f>MAX(INDEX(AS$232:AS$243,$D1445)+AS1436*(1+$E1445),0.01)</f>
        <v/>
      </c>
      <c r="AT1445" s="40">
        <f>MAX(INDEX(AT$232:AT$243,$D1445)+AT1436*(1+$E1445),0.01)</f>
        <v/>
      </c>
      <c r="AU1445" s="40">
        <f>MAX(INDEX(AU$232:AU$243,$D1445)+AU1436*(1+$E1445),0.01)</f>
        <v/>
      </c>
      <c r="AV1445" s="40">
        <f>MAX(INDEX(AV$232:AV$243,$D1445)+AV1436*(1+$E1445),0.01)</f>
        <v/>
      </c>
      <c r="AW1445" s="40">
        <f>MAX(INDEX(AW$232:AW$243,$D1445)+AW1436*(1+$E1445),0.01)</f>
        <v/>
      </c>
      <c r="AX1445" s="42">
        <f>POSTTAX(INDEX(AX$232:AX$243,$D1445),AX1436,$E1445)</f>
        <v/>
      </c>
    </row>
    <row r="1446" hidden="1" outlineLevel="2"/>
    <row r="1447" hidden="1" outlineLevel="2">
      <c r="A1447" s="5" t="inlineStr">
        <is>
          <t>shp</t>
        </is>
      </c>
      <c r="B1447" s="5" t="inlineStr">
        <is>
          <t>coa</t>
        </is>
      </c>
      <c r="C1447" s="5" t="inlineStr">
        <is>
          <t>omn</t>
        </is>
      </c>
      <c r="D1447" s="40">
        <f>INDEX(Inputs!$M$5:$M$132,MATCH($B1447&amp;"|"&amp;$C1447,Inputs!$A$5:$A$132,0))</f>
        <v/>
      </c>
      <c r="E1447" s="40">
        <f>INDEX(Inputs!$T$5:$T$132,MATCH($B1447&amp;"|"&amp;$C1447,Inputs!$A$5:$A$132,0))</f>
        <v/>
      </c>
      <c r="F1447" s="40">
        <f>INDEX(Inputs!$K$5:$K$132,MATCH($B1447&amp;"|"&amp;$C1447,Inputs!$A$5:$A$132,0))</f>
        <v/>
      </c>
      <c r="G1447" s="39" t="n"/>
      <c r="H1447" s="5">
        <f>INDEX(Variables!$B$5:$B$105,MATCH($A1447,Variables!$A$5:$A$105,0))&amp;IF($C1447="",""," | "&amp;INDEX(Mapping!$B$5:$B$26,MATCH($C1447,Mapping!$A$5:$A$26,0))&amp;" | "&amp;INDEX(Mapping!$B$30:$B$41,MATCH($B1447,Mapping!$A$30:$A$41,0)))</f>
        <v/>
      </c>
      <c r="I1447" s="5">
        <f>INDEX(Variables!$C$5:$C$105,MATCH($A1447,Variables!$A$5:$A$105,0))</f>
        <v/>
      </c>
      <c r="J1447" s="5">
        <f>INDEX(Variables!$E$5:$E$105,MATCH($A1447,Variables!$A$5:$A$105,0))</f>
        <v/>
      </c>
      <c r="K1447" s="25">
        <f>LOWER(Settings!$C$4)&amp;".mit."&amp;$A1447&amp;IF($C1447="","","."&amp;$C1447&amp;"."&amp;$B1447)&amp;IF(INDEX(Variables!$D$5:$D$105,MATCH($A1447,Variables!$A$5:$A$105,0))="","","."&amp;INDEX(Variables!$D$5:$D$105,MATCH($A1447,Variables!$A$5:$A$105,0)))&amp;"."&amp;K$5</f>
        <v/>
      </c>
      <c r="L1447" s="41">
        <f>INDEX(L$175:L$178,$D1447)*$E1447*INDEX(L$179:L$195,$F1447)</f>
        <v/>
      </c>
      <c r="M1447" s="40">
        <f>INDEX(M$175:M$178,$D1447)*$E1447*INDEX(M$179:M$195,$F1447)</f>
        <v/>
      </c>
      <c r="N1447" s="40">
        <f>INDEX(N$175:N$178,$D1447)*$E1447*INDEX(N$179:N$195,$F1447)</f>
        <v/>
      </c>
      <c r="O1447" s="40">
        <f>INDEX(O$175:O$178,$D1447)*$E1447*INDEX(O$179:O$195,$F1447)</f>
        <v/>
      </c>
      <c r="P1447" s="40">
        <f>INDEX(P$175:P$178,$D1447)*$E1447*INDEX(P$179:P$195,$F1447)</f>
        <v/>
      </c>
      <c r="Q1447" s="40">
        <f>INDEX(Q$175:Q$178,$D1447)*$E1447*INDEX(Q$179:Q$195,$F1447)</f>
        <v/>
      </c>
      <c r="R1447" s="40">
        <f>INDEX(R$175:R$178,$D1447)*$E1447*INDEX(R$179:R$195,$F1447)</f>
        <v/>
      </c>
      <c r="S1447" s="40">
        <f>INDEX(S$175:S$178,$D1447)*$E1447*INDEX(S$179:S$195,$F1447)</f>
        <v/>
      </c>
      <c r="T1447" s="40">
        <f>INDEX(T$175:T$178,$D1447)*$E1447*INDEX(T$179:T$195,$F1447)</f>
        <v/>
      </c>
      <c r="U1447" s="40">
        <f>INDEX(U$175:U$178,$D1447)*$E1447*INDEX(U$179:U$195,$F1447)</f>
        <v/>
      </c>
      <c r="V1447" s="40">
        <f>INDEX(V$175:V$178,$D1447)*$E1447*INDEX(V$179:V$195,$F1447)</f>
        <v/>
      </c>
      <c r="W1447" s="40">
        <f>INDEX(W$175:W$178,$D1447)*$E1447*INDEX(W$179:W$195,$F1447)</f>
        <v/>
      </c>
      <c r="X1447" s="40">
        <f>INDEX(X$175:X$178,$D1447)*$E1447*INDEX(X$179:X$195,$F1447)</f>
        <v/>
      </c>
      <c r="Y1447" s="40">
        <f>INDEX(Y$175:Y$178,$D1447)*$E1447*INDEX(Y$179:Y$195,$F1447)</f>
        <v/>
      </c>
      <c r="Z1447" s="40">
        <f>INDEX(Z$175:Z$178,$D1447)*$E1447*INDEX(Z$179:Z$195,$F1447)</f>
        <v/>
      </c>
      <c r="AA1447" s="40">
        <f>INDEX(AA$175:AA$178,$D1447)*$E1447*INDEX(AA$179:AA$195,$F1447)</f>
        <v/>
      </c>
      <c r="AB1447" s="40">
        <f>INDEX(AB$175:AB$178,$D1447)*$E1447*INDEX(AB$179:AB$195,$F1447)</f>
        <v/>
      </c>
      <c r="AC1447" s="40">
        <f>INDEX(AC$175:AC$178,$D1447)*$E1447*INDEX(AC$179:AC$195,$F1447)</f>
        <v/>
      </c>
      <c r="AD1447" s="42">
        <f>SHADOWEFF(INDEX(AD$175:AD$178,$D1447),$E1447,INDEX(AD$179:AD$195,$F1447))</f>
        <v/>
      </c>
      <c r="AE1447" s="25">
        <f>LOWER(Settings!$C$4)&amp;".mit."&amp;$A1447&amp;IF($C1447="","","."&amp;$C1447&amp;"."&amp;$B1447)&amp;IF(INDEX(Variables!$D$5:$D$105,MATCH($A1447,Variables!$A$5:$A$105,0))="","","."&amp;INDEX(Variables!$D$5:$D$105,MATCH($A1447,Variables!$A$5:$A$105,0)))&amp;"."&amp;AE$5</f>
        <v/>
      </c>
      <c r="AF1447" s="41">
        <f>INDEX(AF$175:AF$178,$D1447)*$E1447*INDEX(AF$179:AF$195,$F1447)</f>
        <v/>
      </c>
      <c r="AG1447" s="40">
        <f>INDEX(AG$175:AG$178,$D1447)*$E1447*INDEX(AG$179:AG$195,$F1447)</f>
        <v/>
      </c>
      <c r="AH1447" s="40">
        <f>INDEX(AH$175:AH$178,$D1447)*$E1447*INDEX(AH$179:AH$195,$F1447)</f>
        <v/>
      </c>
      <c r="AI1447" s="40">
        <f>INDEX(AI$175:AI$178,$D1447)*$E1447*INDEX(AI$179:AI$195,$F1447)</f>
        <v/>
      </c>
      <c r="AJ1447" s="40">
        <f>INDEX(AJ$175:AJ$178,$D1447)*$E1447*INDEX(AJ$179:AJ$195,$F1447)</f>
        <v/>
      </c>
      <c r="AK1447" s="40">
        <f>INDEX(AK$175:AK$178,$D1447)*$E1447*INDEX(AK$179:AK$195,$F1447)</f>
        <v/>
      </c>
      <c r="AL1447" s="40">
        <f>INDEX(AL$175:AL$178,$D1447)*$E1447*INDEX(AL$179:AL$195,$F1447)</f>
        <v/>
      </c>
      <c r="AM1447" s="40">
        <f>INDEX(AM$175:AM$178,$D1447)*$E1447*INDEX(AM$179:AM$195,$F1447)</f>
        <v/>
      </c>
      <c r="AN1447" s="40">
        <f>INDEX(AN$175:AN$178,$D1447)*$E1447*INDEX(AN$179:AN$195,$F1447)</f>
        <v/>
      </c>
      <c r="AO1447" s="40">
        <f>INDEX(AO$175:AO$178,$D1447)*$E1447*INDEX(AO$179:AO$195,$F1447)</f>
        <v/>
      </c>
      <c r="AP1447" s="40">
        <f>INDEX(AP$175:AP$178,$D1447)*$E1447*INDEX(AP$179:AP$195,$F1447)</f>
        <v/>
      </c>
      <c r="AQ1447" s="40">
        <f>INDEX(AQ$175:AQ$178,$D1447)*$E1447*INDEX(AQ$179:AQ$195,$F1447)</f>
        <v/>
      </c>
      <c r="AR1447" s="40">
        <f>INDEX(AR$175:AR$178,$D1447)*$E1447*INDEX(AR$179:AR$195,$F1447)</f>
        <v/>
      </c>
      <c r="AS1447" s="40">
        <f>INDEX(AS$175:AS$178,$D1447)*$E1447*INDEX(AS$179:AS$195,$F1447)</f>
        <v/>
      </c>
      <c r="AT1447" s="40">
        <f>INDEX(AT$175:AT$178,$D1447)*$E1447*INDEX(AT$179:AT$195,$F1447)</f>
        <v/>
      </c>
      <c r="AU1447" s="40">
        <f>INDEX(AU$175:AU$178,$D1447)*$E1447*INDEX(AU$179:AU$195,$F1447)</f>
        <v/>
      </c>
      <c r="AV1447" s="40">
        <f>INDEX(AV$175:AV$178,$D1447)*$E1447*INDEX(AV$179:AV$195,$F1447)</f>
        <v/>
      </c>
      <c r="AW1447" s="40">
        <f>INDEX(AW$175:AW$178,$D1447)*$E1447*INDEX(AW$179:AW$195,$F1447)</f>
        <v/>
      </c>
      <c r="AX1447" s="42">
        <f>SHADOWEFF(INDEX(AX$175:AX$178,$D1447),$E1447,INDEX(AX$179:AX$195,$F1447))</f>
        <v/>
      </c>
    </row>
    <row r="1448" hidden="1" outlineLevel="2">
      <c r="A1448" s="5" t="inlineStr">
        <is>
          <t>shp</t>
        </is>
      </c>
      <c r="B1448" s="5" t="inlineStr">
        <is>
          <t>nga</t>
        </is>
      </c>
      <c r="C1448" s="5" t="inlineStr">
        <is>
          <t>omn</t>
        </is>
      </c>
      <c r="D1448" s="40">
        <f>INDEX(Inputs!$M$5:$M$132,MATCH($B1448&amp;"|"&amp;$C1448,Inputs!$A$5:$A$132,0))</f>
        <v/>
      </c>
      <c r="E1448" s="40">
        <f>INDEX(Inputs!$T$5:$T$132,MATCH($B1448&amp;"|"&amp;$C1448,Inputs!$A$5:$A$132,0))</f>
        <v/>
      </c>
      <c r="F1448" s="40">
        <f>INDEX(Inputs!$K$5:$K$132,MATCH($B1448&amp;"|"&amp;$C1448,Inputs!$A$5:$A$132,0))</f>
        <v/>
      </c>
      <c r="G1448" s="39" t="n"/>
      <c r="H1448" s="5">
        <f>INDEX(Variables!$B$5:$B$105,MATCH($A1448,Variables!$A$5:$A$105,0))&amp;IF($C1448="",""," | "&amp;INDEX(Mapping!$B$5:$B$26,MATCH($C1448,Mapping!$A$5:$A$26,0))&amp;" | "&amp;INDEX(Mapping!$B$30:$B$41,MATCH($B1448,Mapping!$A$30:$A$41,0)))</f>
        <v/>
      </c>
      <c r="I1448" s="5">
        <f>INDEX(Variables!$C$5:$C$105,MATCH($A1448,Variables!$A$5:$A$105,0))</f>
        <v/>
      </c>
      <c r="J1448" s="5">
        <f>INDEX(Variables!$E$5:$E$105,MATCH($A1448,Variables!$A$5:$A$105,0))</f>
        <v/>
      </c>
      <c r="K1448" s="25">
        <f>LOWER(Settings!$C$4)&amp;".mit."&amp;$A1448&amp;IF($C1448="","","."&amp;$C1448&amp;"."&amp;$B1448)&amp;IF(INDEX(Variables!$D$5:$D$105,MATCH($A1448,Variables!$A$5:$A$105,0))="","","."&amp;INDEX(Variables!$D$5:$D$105,MATCH($A1448,Variables!$A$5:$A$105,0)))&amp;"."&amp;K$5</f>
        <v/>
      </c>
      <c r="L1448" s="41">
        <f>INDEX(L$175:L$178,$D1448)*$E1448*INDEX(L$179:L$195,$F1448)</f>
        <v/>
      </c>
      <c r="M1448" s="40">
        <f>INDEX(M$175:M$178,$D1448)*$E1448*INDEX(M$179:M$195,$F1448)</f>
        <v/>
      </c>
      <c r="N1448" s="40">
        <f>INDEX(N$175:N$178,$D1448)*$E1448*INDEX(N$179:N$195,$F1448)</f>
        <v/>
      </c>
      <c r="O1448" s="40">
        <f>INDEX(O$175:O$178,$D1448)*$E1448*INDEX(O$179:O$195,$F1448)</f>
        <v/>
      </c>
      <c r="P1448" s="40">
        <f>INDEX(P$175:P$178,$D1448)*$E1448*INDEX(P$179:P$195,$F1448)</f>
        <v/>
      </c>
      <c r="Q1448" s="40">
        <f>INDEX(Q$175:Q$178,$D1448)*$E1448*INDEX(Q$179:Q$195,$F1448)</f>
        <v/>
      </c>
      <c r="R1448" s="40">
        <f>INDEX(R$175:R$178,$D1448)*$E1448*INDEX(R$179:R$195,$F1448)</f>
        <v/>
      </c>
      <c r="S1448" s="40">
        <f>INDEX(S$175:S$178,$D1448)*$E1448*INDEX(S$179:S$195,$F1448)</f>
        <v/>
      </c>
      <c r="T1448" s="40">
        <f>INDEX(T$175:T$178,$D1448)*$E1448*INDEX(T$179:T$195,$F1448)</f>
        <v/>
      </c>
      <c r="U1448" s="40">
        <f>INDEX(U$175:U$178,$D1448)*$E1448*INDEX(U$179:U$195,$F1448)</f>
        <v/>
      </c>
      <c r="V1448" s="40">
        <f>INDEX(V$175:V$178,$D1448)*$E1448*INDEX(V$179:V$195,$F1448)</f>
        <v/>
      </c>
      <c r="W1448" s="40">
        <f>INDEX(W$175:W$178,$D1448)*$E1448*INDEX(W$179:W$195,$F1448)</f>
        <v/>
      </c>
      <c r="X1448" s="40">
        <f>INDEX(X$175:X$178,$D1448)*$E1448*INDEX(X$179:X$195,$F1448)</f>
        <v/>
      </c>
      <c r="Y1448" s="40">
        <f>INDEX(Y$175:Y$178,$D1448)*$E1448*INDEX(Y$179:Y$195,$F1448)</f>
        <v/>
      </c>
      <c r="Z1448" s="40">
        <f>INDEX(Z$175:Z$178,$D1448)*$E1448*INDEX(Z$179:Z$195,$F1448)</f>
        <v/>
      </c>
      <c r="AA1448" s="40">
        <f>INDEX(AA$175:AA$178,$D1448)*$E1448*INDEX(AA$179:AA$195,$F1448)</f>
        <v/>
      </c>
      <c r="AB1448" s="40">
        <f>INDEX(AB$175:AB$178,$D1448)*$E1448*INDEX(AB$179:AB$195,$F1448)</f>
        <v/>
      </c>
      <c r="AC1448" s="40">
        <f>INDEX(AC$175:AC$178,$D1448)*$E1448*INDEX(AC$179:AC$195,$F1448)</f>
        <v/>
      </c>
      <c r="AD1448" s="42">
        <f>SHADOWEFF(INDEX(AD$175:AD$178,$D1448),$E1448,INDEX(AD$179:AD$195,$F1448))</f>
        <v/>
      </c>
      <c r="AE1448" s="25">
        <f>LOWER(Settings!$C$4)&amp;".mit."&amp;$A1448&amp;IF($C1448="","","."&amp;$C1448&amp;"."&amp;$B1448)&amp;IF(INDEX(Variables!$D$5:$D$105,MATCH($A1448,Variables!$A$5:$A$105,0))="","","."&amp;INDEX(Variables!$D$5:$D$105,MATCH($A1448,Variables!$A$5:$A$105,0)))&amp;"."&amp;AE$5</f>
        <v/>
      </c>
      <c r="AF1448" s="41">
        <f>INDEX(AF$175:AF$178,$D1448)*$E1448*INDEX(AF$179:AF$195,$F1448)</f>
        <v/>
      </c>
      <c r="AG1448" s="40">
        <f>INDEX(AG$175:AG$178,$D1448)*$E1448*INDEX(AG$179:AG$195,$F1448)</f>
        <v/>
      </c>
      <c r="AH1448" s="40">
        <f>INDEX(AH$175:AH$178,$D1448)*$E1448*INDEX(AH$179:AH$195,$F1448)</f>
        <v/>
      </c>
      <c r="AI1448" s="40">
        <f>INDEX(AI$175:AI$178,$D1448)*$E1448*INDEX(AI$179:AI$195,$F1448)</f>
        <v/>
      </c>
      <c r="AJ1448" s="40">
        <f>INDEX(AJ$175:AJ$178,$D1448)*$E1448*INDEX(AJ$179:AJ$195,$F1448)</f>
        <v/>
      </c>
      <c r="AK1448" s="40">
        <f>INDEX(AK$175:AK$178,$D1448)*$E1448*INDEX(AK$179:AK$195,$F1448)</f>
        <v/>
      </c>
      <c r="AL1448" s="40">
        <f>INDEX(AL$175:AL$178,$D1448)*$E1448*INDEX(AL$179:AL$195,$F1448)</f>
        <v/>
      </c>
      <c r="AM1448" s="40">
        <f>INDEX(AM$175:AM$178,$D1448)*$E1448*INDEX(AM$179:AM$195,$F1448)</f>
        <v/>
      </c>
      <c r="AN1448" s="40">
        <f>INDEX(AN$175:AN$178,$D1448)*$E1448*INDEX(AN$179:AN$195,$F1448)</f>
        <v/>
      </c>
      <c r="AO1448" s="40">
        <f>INDEX(AO$175:AO$178,$D1448)*$E1448*INDEX(AO$179:AO$195,$F1448)</f>
        <v/>
      </c>
      <c r="AP1448" s="40">
        <f>INDEX(AP$175:AP$178,$D1448)*$E1448*INDEX(AP$179:AP$195,$F1448)</f>
        <v/>
      </c>
      <c r="AQ1448" s="40">
        <f>INDEX(AQ$175:AQ$178,$D1448)*$E1448*INDEX(AQ$179:AQ$195,$F1448)</f>
        <v/>
      </c>
      <c r="AR1448" s="40">
        <f>INDEX(AR$175:AR$178,$D1448)*$E1448*INDEX(AR$179:AR$195,$F1448)</f>
        <v/>
      </c>
      <c r="AS1448" s="40">
        <f>INDEX(AS$175:AS$178,$D1448)*$E1448*INDEX(AS$179:AS$195,$F1448)</f>
        <v/>
      </c>
      <c r="AT1448" s="40">
        <f>INDEX(AT$175:AT$178,$D1448)*$E1448*INDEX(AT$179:AT$195,$F1448)</f>
        <v/>
      </c>
      <c r="AU1448" s="40">
        <f>INDEX(AU$175:AU$178,$D1448)*$E1448*INDEX(AU$179:AU$195,$F1448)</f>
        <v/>
      </c>
      <c r="AV1448" s="40">
        <f>INDEX(AV$175:AV$178,$D1448)*$E1448*INDEX(AV$179:AV$195,$F1448)</f>
        <v/>
      </c>
      <c r="AW1448" s="40">
        <f>INDEX(AW$175:AW$178,$D1448)*$E1448*INDEX(AW$179:AW$195,$F1448)</f>
        <v/>
      </c>
      <c r="AX1448" s="42">
        <f>SHADOWEFF(INDEX(AX$175:AX$178,$D1448),$E1448,INDEX(AX$179:AX$195,$F1448))</f>
        <v/>
      </c>
    </row>
    <row r="1449" hidden="1" outlineLevel="2">
      <c r="A1449" s="5" t="inlineStr">
        <is>
          <t>shp</t>
        </is>
      </c>
      <c r="B1449" s="5" t="inlineStr">
        <is>
          <t>gso</t>
        </is>
      </c>
      <c r="C1449" s="5" t="inlineStr">
        <is>
          <t>omn</t>
        </is>
      </c>
      <c r="D1449" s="40">
        <f>INDEX(Inputs!$M$5:$M$132,MATCH($B1449&amp;"|"&amp;$C1449,Inputs!$A$5:$A$132,0))</f>
        <v/>
      </c>
      <c r="E1449" s="40">
        <f>INDEX(Inputs!$T$5:$T$132,MATCH($B1449&amp;"|"&amp;$C1449,Inputs!$A$5:$A$132,0))</f>
        <v/>
      </c>
      <c r="F1449" s="40">
        <f>INDEX(Inputs!$K$5:$K$132,MATCH($B1449&amp;"|"&amp;$C1449,Inputs!$A$5:$A$132,0))</f>
        <v/>
      </c>
      <c r="G1449" s="39" t="n"/>
      <c r="H1449" s="5">
        <f>INDEX(Variables!$B$5:$B$105,MATCH($A1449,Variables!$A$5:$A$105,0))&amp;IF($C1449="",""," | "&amp;INDEX(Mapping!$B$5:$B$26,MATCH($C1449,Mapping!$A$5:$A$26,0))&amp;" | "&amp;INDEX(Mapping!$B$30:$B$41,MATCH($B1449,Mapping!$A$30:$A$41,0)))</f>
        <v/>
      </c>
      <c r="I1449" s="5">
        <f>INDEX(Variables!$C$5:$C$105,MATCH($A1449,Variables!$A$5:$A$105,0))</f>
        <v/>
      </c>
      <c r="J1449" s="5">
        <f>INDEX(Variables!$E$5:$E$105,MATCH($A1449,Variables!$A$5:$A$105,0))</f>
        <v/>
      </c>
      <c r="K1449" s="25">
        <f>LOWER(Settings!$C$4)&amp;".mit."&amp;$A1449&amp;IF($C1449="","","."&amp;$C1449&amp;"."&amp;$B1449)&amp;IF(INDEX(Variables!$D$5:$D$105,MATCH($A1449,Variables!$A$5:$A$105,0))="","","."&amp;INDEX(Variables!$D$5:$D$105,MATCH($A1449,Variables!$A$5:$A$105,0)))&amp;"."&amp;K$5</f>
        <v/>
      </c>
      <c r="L1449" s="41">
        <f>INDEX(L$175:L$178,$D1449)*$E1449*INDEX(L$179:L$195,$F1449)</f>
        <v/>
      </c>
      <c r="M1449" s="40">
        <f>INDEX(M$175:M$178,$D1449)*$E1449*INDEX(M$179:M$195,$F1449)</f>
        <v/>
      </c>
      <c r="N1449" s="40">
        <f>INDEX(N$175:N$178,$D1449)*$E1449*INDEX(N$179:N$195,$F1449)</f>
        <v/>
      </c>
      <c r="O1449" s="40">
        <f>INDEX(O$175:O$178,$D1449)*$E1449*INDEX(O$179:O$195,$F1449)</f>
        <v/>
      </c>
      <c r="P1449" s="40">
        <f>INDEX(P$175:P$178,$D1449)*$E1449*INDEX(P$179:P$195,$F1449)</f>
        <v/>
      </c>
      <c r="Q1449" s="40">
        <f>INDEX(Q$175:Q$178,$D1449)*$E1449*INDEX(Q$179:Q$195,$F1449)</f>
        <v/>
      </c>
      <c r="R1449" s="40">
        <f>INDEX(R$175:R$178,$D1449)*$E1449*INDEX(R$179:R$195,$F1449)</f>
        <v/>
      </c>
      <c r="S1449" s="40">
        <f>INDEX(S$175:S$178,$D1449)*$E1449*INDEX(S$179:S$195,$F1449)</f>
        <v/>
      </c>
      <c r="T1449" s="40">
        <f>INDEX(T$175:T$178,$D1449)*$E1449*INDEX(T$179:T$195,$F1449)</f>
        <v/>
      </c>
      <c r="U1449" s="40">
        <f>INDEX(U$175:U$178,$D1449)*$E1449*INDEX(U$179:U$195,$F1449)</f>
        <v/>
      </c>
      <c r="V1449" s="40">
        <f>INDEX(V$175:V$178,$D1449)*$E1449*INDEX(V$179:V$195,$F1449)</f>
        <v/>
      </c>
      <c r="W1449" s="40">
        <f>INDEX(W$175:W$178,$D1449)*$E1449*INDEX(W$179:W$195,$F1449)</f>
        <v/>
      </c>
      <c r="X1449" s="40">
        <f>INDEX(X$175:X$178,$D1449)*$E1449*INDEX(X$179:X$195,$F1449)</f>
        <v/>
      </c>
      <c r="Y1449" s="40">
        <f>INDEX(Y$175:Y$178,$D1449)*$E1449*INDEX(Y$179:Y$195,$F1449)</f>
        <v/>
      </c>
      <c r="Z1449" s="40">
        <f>INDEX(Z$175:Z$178,$D1449)*$E1449*INDEX(Z$179:Z$195,$F1449)</f>
        <v/>
      </c>
      <c r="AA1449" s="40">
        <f>INDEX(AA$175:AA$178,$D1449)*$E1449*INDEX(AA$179:AA$195,$F1449)</f>
        <v/>
      </c>
      <c r="AB1449" s="40">
        <f>INDEX(AB$175:AB$178,$D1449)*$E1449*INDEX(AB$179:AB$195,$F1449)</f>
        <v/>
      </c>
      <c r="AC1449" s="40">
        <f>INDEX(AC$175:AC$178,$D1449)*$E1449*INDEX(AC$179:AC$195,$F1449)</f>
        <v/>
      </c>
      <c r="AD1449" s="42">
        <f>SHADOWEFF(INDEX(AD$175:AD$178,$D1449),$E1449,INDEX(AD$179:AD$195,$F1449))</f>
        <v/>
      </c>
      <c r="AE1449" s="25">
        <f>LOWER(Settings!$C$4)&amp;".mit."&amp;$A1449&amp;IF($C1449="","","."&amp;$C1449&amp;"."&amp;$B1449)&amp;IF(INDEX(Variables!$D$5:$D$105,MATCH($A1449,Variables!$A$5:$A$105,0))="","","."&amp;INDEX(Variables!$D$5:$D$105,MATCH($A1449,Variables!$A$5:$A$105,0)))&amp;"."&amp;AE$5</f>
        <v/>
      </c>
      <c r="AF1449" s="41">
        <f>INDEX(AF$175:AF$178,$D1449)*$E1449*INDEX(AF$179:AF$195,$F1449)</f>
        <v/>
      </c>
      <c r="AG1449" s="40">
        <f>INDEX(AG$175:AG$178,$D1449)*$E1449*INDEX(AG$179:AG$195,$F1449)</f>
        <v/>
      </c>
      <c r="AH1449" s="40">
        <f>INDEX(AH$175:AH$178,$D1449)*$E1449*INDEX(AH$179:AH$195,$F1449)</f>
        <v/>
      </c>
      <c r="AI1449" s="40">
        <f>INDEX(AI$175:AI$178,$D1449)*$E1449*INDEX(AI$179:AI$195,$F1449)</f>
        <v/>
      </c>
      <c r="AJ1449" s="40">
        <f>INDEX(AJ$175:AJ$178,$D1449)*$E1449*INDEX(AJ$179:AJ$195,$F1449)</f>
        <v/>
      </c>
      <c r="AK1449" s="40">
        <f>INDEX(AK$175:AK$178,$D1449)*$E1449*INDEX(AK$179:AK$195,$F1449)</f>
        <v/>
      </c>
      <c r="AL1449" s="40">
        <f>INDEX(AL$175:AL$178,$D1449)*$E1449*INDEX(AL$179:AL$195,$F1449)</f>
        <v/>
      </c>
      <c r="AM1449" s="40">
        <f>INDEX(AM$175:AM$178,$D1449)*$E1449*INDEX(AM$179:AM$195,$F1449)</f>
        <v/>
      </c>
      <c r="AN1449" s="40">
        <f>INDEX(AN$175:AN$178,$D1449)*$E1449*INDEX(AN$179:AN$195,$F1449)</f>
        <v/>
      </c>
      <c r="AO1449" s="40">
        <f>INDEX(AO$175:AO$178,$D1449)*$E1449*INDEX(AO$179:AO$195,$F1449)</f>
        <v/>
      </c>
      <c r="AP1449" s="40">
        <f>INDEX(AP$175:AP$178,$D1449)*$E1449*INDEX(AP$179:AP$195,$F1449)</f>
        <v/>
      </c>
      <c r="AQ1449" s="40">
        <f>INDEX(AQ$175:AQ$178,$D1449)*$E1449*INDEX(AQ$179:AQ$195,$F1449)</f>
        <v/>
      </c>
      <c r="AR1449" s="40">
        <f>INDEX(AR$175:AR$178,$D1449)*$E1449*INDEX(AR$179:AR$195,$F1449)</f>
        <v/>
      </c>
      <c r="AS1449" s="40">
        <f>INDEX(AS$175:AS$178,$D1449)*$E1449*INDEX(AS$179:AS$195,$F1449)</f>
        <v/>
      </c>
      <c r="AT1449" s="40">
        <f>INDEX(AT$175:AT$178,$D1449)*$E1449*INDEX(AT$179:AT$195,$F1449)</f>
        <v/>
      </c>
      <c r="AU1449" s="40">
        <f>INDEX(AU$175:AU$178,$D1449)*$E1449*INDEX(AU$179:AU$195,$F1449)</f>
        <v/>
      </c>
      <c r="AV1449" s="40">
        <f>INDEX(AV$175:AV$178,$D1449)*$E1449*INDEX(AV$179:AV$195,$F1449)</f>
        <v/>
      </c>
      <c r="AW1449" s="40">
        <f>INDEX(AW$175:AW$178,$D1449)*$E1449*INDEX(AW$179:AW$195,$F1449)</f>
        <v/>
      </c>
      <c r="AX1449" s="42">
        <f>SHADOWEFF(INDEX(AX$175:AX$178,$D1449),$E1449,INDEX(AX$179:AX$195,$F1449))</f>
        <v/>
      </c>
    </row>
    <row r="1450" hidden="1" outlineLevel="2">
      <c r="A1450" s="5" t="inlineStr">
        <is>
          <t>shp</t>
        </is>
      </c>
      <c r="B1450" s="5" t="inlineStr">
        <is>
          <t>die</t>
        </is>
      </c>
      <c r="C1450" s="5" t="inlineStr">
        <is>
          <t>omn</t>
        </is>
      </c>
      <c r="D1450" s="40">
        <f>INDEX(Inputs!$M$5:$M$132,MATCH($B1450&amp;"|"&amp;$C1450,Inputs!$A$5:$A$132,0))</f>
        <v/>
      </c>
      <c r="E1450" s="40">
        <f>INDEX(Inputs!$T$5:$T$132,MATCH($B1450&amp;"|"&amp;$C1450,Inputs!$A$5:$A$132,0))</f>
        <v/>
      </c>
      <c r="F1450" s="40">
        <f>INDEX(Inputs!$K$5:$K$132,MATCH($B1450&amp;"|"&amp;$C1450,Inputs!$A$5:$A$132,0))</f>
        <v/>
      </c>
      <c r="G1450" s="39" t="n"/>
      <c r="H1450" s="5">
        <f>INDEX(Variables!$B$5:$B$105,MATCH($A1450,Variables!$A$5:$A$105,0))&amp;IF($C1450="",""," | "&amp;INDEX(Mapping!$B$5:$B$26,MATCH($C1450,Mapping!$A$5:$A$26,0))&amp;" | "&amp;INDEX(Mapping!$B$30:$B$41,MATCH($B1450,Mapping!$A$30:$A$41,0)))</f>
        <v/>
      </c>
      <c r="I1450" s="5">
        <f>INDEX(Variables!$C$5:$C$105,MATCH($A1450,Variables!$A$5:$A$105,0))</f>
        <v/>
      </c>
      <c r="J1450" s="5">
        <f>INDEX(Variables!$E$5:$E$105,MATCH($A1450,Variables!$A$5:$A$105,0))</f>
        <v/>
      </c>
      <c r="K1450" s="25">
        <f>LOWER(Settings!$C$4)&amp;".mit."&amp;$A1450&amp;IF($C1450="","","."&amp;$C1450&amp;"."&amp;$B1450)&amp;IF(INDEX(Variables!$D$5:$D$105,MATCH($A1450,Variables!$A$5:$A$105,0))="","","."&amp;INDEX(Variables!$D$5:$D$105,MATCH($A1450,Variables!$A$5:$A$105,0)))&amp;"."&amp;K$5</f>
        <v/>
      </c>
      <c r="L1450" s="41">
        <f>INDEX(L$175:L$178,$D1450)*$E1450*INDEX(L$179:L$195,$F1450)</f>
        <v/>
      </c>
      <c r="M1450" s="40">
        <f>INDEX(M$175:M$178,$D1450)*$E1450*INDEX(M$179:M$195,$F1450)</f>
        <v/>
      </c>
      <c r="N1450" s="40">
        <f>INDEX(N$175:N$178,$D1450)*$E1450*INDEX(N$179:N$195,$F1450)</f>
        <v/>
      </c>
      <c r="O1450" s="40">
        <f>INDEX(O$175:O$178,$D1450)*$E1450*INDEX(O$179:O$195,$F1450)</f>
        <v/>
      </c>
      <c r="P1450" s="40">
        <f>INDEX(P$175:P$178,$D1450)*$E1450*INDEX(P$179:P$195,$F1450)</f>
        <v/>
      </c>
      <c r="Q1450" s="40">
        <f>INDEX(Q$175:Q$178,$D1450)*$E1450*INDEX(Q$179:Q$195,$F1450)</f>
        <v/>
      </c>
      <c r="R1450" s="40">
        <f>INDEX(R$175:R$178,$D1450)*$E1450*INDEX(R$179:R$195,$F1450)</f>
        <v/>
      </c>
      <c r="S1450" s="40">
        <f>INDEX(S$175:S$178,$D1450)*$E1450*INDEX(S$179:S$195,$F1450)</f>
        <v/>
      </c>
      <c r="T1450" s="40">
        <f>INDEX(T$175:T$178,$D1450)*$E1450*INDEX(T$179:T$195,$F1450)</f>
        <v/>
      </c>
      <c r="U1450" s="40">
        <f>INDEX(U$175:U$178,$D1450)*$E1450*INDEX(U$179:U$195,$F1450)</f>
        <v/>
      </c>
      <c r="V1450" s="40">
        <f>INDEX(V$175:V$178,$D1450)*$E1450*INDEX(V$179:V$195,$F1450)</f>
        <v/>
      </c>
      <c r="W1450" s="40">
        <f>INDEX(W$175:W$178,$D1450)*$E1450*INDEX(W$179:W$195,$F1450)</f>
        <v/>
      </c>
      <c r="X1450" s="40">
        <f>INDEX(X$175:X$178,$D1450)*$E1450*INDEX(X$179:X$195,$F1450)</f>
        <v/>
      </c>
      <c r="Y1450" s="40">
        <f>INDEX(Y$175:Y$178,$D1450)*$E1450*INDEX(Y$179:Y$195,$F1450)</f>
        <v/>
      </c>
      <c r="Z1450" s="40">
        <f>INDEX(Z$175:Z$178,$D1450)*$E1450*INDEX(Z$179:Z$195,$F1450)</f>
        <v/>
      </c>
      <c r="AA1450" s="40">
        <f>INDEX(AA$175:AA$178,$D1450)*$E1450*INDEX(AA$179:AA$195,$F1450)</f>
        <v/>
      </c>
      <c r="AB1450" s="40">
        <f>INDEX(AB$175:AB$178,$D1450)*$E1450*INDEX(AB$179:AB$195,$F1450)</f>
        <v/>
      </c>
      <c r="AC1450" s="40">
        <f>INDEX(AC$175:AC$178,$D1450)*$E1450*INDEX(AC$179:AC$195,$F1450)</f>
        <v/>
      </c>
      <c r="AD1450" s="42">
        <f>SHADOWEFF(INDEX(AD$175:AD$178,$D1450),$E1450,INDEX(AD$179:AD$195,$F1450))</f>
        <v/>
      </c>
      <c r="AE1450" s="25">
        <f>LOWER(Settings!$C$4)&amp;".mit."&amp;$A1450&amp;IF($C1450="","","."&amp;$C1450&amp;"."&amp;$B1450)&amp;IF(INDEX(Variables!$D$5:$D$105,MATCH($A1450,Variables!$A$5:$A$105,0))="","","."&amp;INDEX(Variables!$D$5:$D$105,MATCH($A1450,Variables!$A$5:$A$105,0)))&amp;"."&amp;AE$5</f>
        <v/>
      </c>
      <c r="AF1450" s="41">
        <f>INDEX(AF$175:AF$178,$D1450)*$E1450*INDEX(AF$179:AF$195,$F1450)</f>
        <v/>
      </c>
      <c r="AG1450" s="40">
        <f>INDEX(AG$175:AG$178,$D1450)*$E1450*INDEX(AG$179:AG$195,$F1450)</f>
        <v/>
      </c>
      <c r="AH1450" s="40">
        <f>INDEX(AH$175:AH$178,$D1450)*$E1450*INDEX(AH$179:AH$195,$F1450)</f>
        <v/>
      </c>
      <c r="AI1450" s="40">
        <f>INDEX(AI$175:AI$178,$D1450)*$E1450*INDEX(AI$179:AI$195,$F1450)</f>
        <v/>
      </c>
      <c r="AJ1450" s="40">
        <f>INDEX(AJ$175:AJ$178,$D1450)*$E1450*INDEX(AJ$179:AJ$195,$F1450)</f>
        <v/>
      </c>
      <c r="AK1450" s="40">
        <f>INDEX(AK$175:AK$178,$D1450)*$E1450*INDEX(AK$179:AK$195,$F1450)</f>
        <v/>
      </c>
      <c r="AL1450" s="40">
        <f>INDEX(AL$175:AL$178,$D1450)*$E1450*INDEX(AL$179:AL$195,$F1450)</f>
        <v/>
      </c>
      <c r="AM1450" s="40">
        <f>INDEX(AM$175:AM$178,$D1450)*$E1450*INDEX(AM$179:AM$195,$F1450)</f>
        <v/>
      </c>
      <c r="AN1450" s="40">
        <f>INDEX(AN$175:AN$178,$D1450)*$E1450*INDEX(AN$179:AN$195,$F1450)</f>
        <v/>
      </c>
      <c r="AO1450" s="40">
        <f>INDEX(AO$175:AO$178,$D1450)*$E1450*INDEX(AO$179:AO$195,$F1450)</f>
        <v/>
      </c>
      <c r="AP1450" s="40">
        <f>INDEX(AP$175:AP$178,$D1450)*$E1450*INDEX(AP$179:AP$195,$F1450)</f>
        <v/>
      </c>
      <c r="AQ1450" s="40">
        <f>INDEX(AQ$175:AQ$178,$D1450)*$E1450*INDEX(AQ$179:AQ$195,$F1450)</f>
        <v/>
      </c>
      <c r="AR1450" s="40">
        <f>INDEX(AR$175:AR$178,$D1450)*$E1450*INDEX(AR$179:AR$195,$F1450)</f>
        <v/>
      </c>
      <c r="AS1450" s="40">
        <f>INDEX(AS$175:AS$178,$D1450)*$E1450*INDEX(AS$179:AS$195,$F1450)</f>
        <v/>
      </c>
      <c r="AT1450" s="40">
        <f>INDEX(AT$175:AT$178,$D1450)*$E1450*INDEX(AT$179:AT$195,$F1450)</f>
        <v/>
      </c>
      <c r="AU1450" s="40">
        <f>INDEX(AU$175:AU$178,$D1450)*$E1450*INDEX(AU$179:AU$195,$F1450)</f>
        <v/>
      </c>
      <c r="AV1450" s="40">
        <f>INDEX(AV$175:AV$178,$D1450)*$E1450*INDEX(AV$179:AV$195,$F1450)</f>
        <v/>
      </c>
      <c r="AW1450" s="40">
        <f>INDEX(AW$175:AW$178,$D1450)*$E1450*INDEX(AW$179:AW$195,$F1450)</f>
        <v/>
      </c>
      <c r="AX1450" s="42">
        <f>SHADOWEFF(INDEX(AX$175:AX$178,$D1450),$E1450,INDEX(AX$179:AX$195,$F1450))</f>
        <v/>
      </c>
    </row>
    <row r="1451" hidden="1" outlineLevel="2">
      <c r="A1451" s="5" t="inlineStr">
        <is>
          <t>shp</t>
        </is>
      </c>
      <c r="B1451" s="5" t="inlineStr">
        <is>
          <t>lpg</t>
        </is>
      </c>
      <c r="C1451" s="5" t="inlineStr">
        <is>
          <t>omn</t>
        </is>
      </c>
      <c r="D1451" s="40">
        <f>INDEX(Inputs!$M$5:$M$132,MATCH($B1451&amp;"|"&amp;$C1451,Inputs!$A$5:$A$132,0))</f>
        <v/>
      </c>
      <c r="E1451" s="40">
        <f>INDEX(Inputs!$T$5:$T$132,MATCH($B1451&amp;"|"&amp;$C1451,Inputs!$A$5:$A$132,0))</f>
        <v/>
      </c>
      <c r="F1451" s="40">
        <f>INDEX(Inputs!$K$5:$K$132,MATCH($B1451&amp;"|"&amp;$C1451,Inputs!$A$5:$A$132,0))</f>
        <v/>
      </c>
      <c r="G1451" s="39" t="n"/>
      <c r="H1451" s="5">
        <f>INDEX(Variables!$B$5:$B$105,MATCH($A1451,Variables!$A$5:$A$105,0))&amp;IF($C1451="",""," | "&amp;INDEX(Mapping!$B$5:$B$26,MATCH($C1451,Mapping!$A$5:$A$26,0))&amp;" | "&amp;INDEX(Mapping!$B$30:$B$41,MATCH($B1451,Mapping!$A$30:$A$41,0)))</f>
        <v/>
      </c>
      <c r="I1451" s="5">
        <f>INDEX(Variables!$C$5:$C$105,MATCH($A1451,Variables!$A$5:$A$105,0))</f>
        <v/>
      </c>
      <c r="J1451" s="5">
        <f>INDEX(Variables!$E$5:$E$105,MATCH($A1451,Variables!$A$5:$A$105,0))</f>
        <v/>
      </c>
      <c r="K1451" s="25">
        <f>LOWER(Settings!$C$4)&amp;".mit."&amp;$A1451&amp;IF($C1451="","","."&amp;$C1451&amp;"."&amp;$B1451)&amp;IF(INDEX(Variables!$D$5:$D$105,MATCH($A1451,Variables!$A$5:$A$105,0))="","","."&amp;INDEX(Variables!$D$5:$D$105,MATCH($A1451,Variables!$A$5:$A$105,0)))&amp;"."&amp;K$5</f>
        <v/>
      </c>
      <c r="L1451" s="41">
        <f>INDEX(L$175:L$178,$D1451)*$E1451*INDEX(L$179:L$195,$F1451)</f>
        <v/>
      </c>
      <c r="M1451" s="40">
        <f>INDEX(M$175:M$178,$D1451)*$E1451*INDEX(M$179:M$195,$F1451)</f>
        <v/>
      </c>
      <c r="N1451" s="40">
        <f>INDEX(N$175:N$178,$D1451)*$E1451*INDEX(N$179:N$195,$F1451)</f>
        <v/>
      </c>
      <c r="O1451" s="40">
        <f>INDEX(O$175:O$178,$D1451)*$E1451*INDEX(O$179:O$195,$F1451)</f>
        <v/>
      </c>
      <c r="P1451" s="40">
        <f>INDEX(P$175:P$178,$D1451)*$E1451*INDEX(P$179:P$195,$F1451)</f>
        <v/>
      </c>
      <c r="Q1451" s="40">
        <f>INDEX(Q$175:Q$178,$D1451)*$E1451*INDEX(Q$179:Q$195,$F1451)</f>
        <v/>
      </c>
      <c r="R1451" s="40">
        <f>INDEX(R$175:R$178,$D1451)*$E1451*INDEX(R$179:R$195,$F1451)</f>
        <v/>
      </c>
      <c r="S1451" s="40">
        <f>INDEX(S$175:S$178,$D1451)*$E1451*INDEX(S$179:S$195,$F1451)</f>
        <v/>
      </c>
      <c r="T1451" s="40">
        <f>INDEX(T$175:T$178,$D1451)*$E1451*INDEX(T$179:T$195,$F1451)</f>
        <v/>
      </c>
      <c r="U1451" s="40">
        <f>INDEX(U$175:U$178,$D1451)*$E1451*INDEX(U$179:U$195,$F1451)</f>
        <v/>
      </c>
      <c r="V1451" s="40">
        <f>INDEX(V$175:V$178,$D1451)*$E1451*INDEX(V$179:V$195,$F1451)</f>
        <v/>
      </c>
      <c r="W1451" s="40">
        <f>INDEX(W$175:W$178,$D1451)*$E1451*INDEX(W$179:W$195,$F1451)</f>
        <v/>
      </c>
      <c r="X1451" s="40">
        <f>INDEX(X$175:X$178,$D1451)*$E1451*INDEX(X$179:X$195,$F1451)</f>
        <v/>
      </c>
      <c r="Y1451" s="40">
        <f>INDEX(Y$175:Y$178,$D1451)*$E1451*INDEX(Y$179:Y$195,$F1451)</f>
        <v/>
      </c>
      <c r="Z1451" s="40">
        <f>INDEX(Z$175:Z$178,$D1451)*$E1451*INDEX(Z$179:Z$195,$F1451)</f>
        <v/>
      </c>
      <c r="AA1451" s="40">
        <f>INDEX(AA$175:AA$178,$D1451)*$E1451*INDEX(AA$179:AA$195,$F1451)</f>
        <v/>
      </c>
      <c r="AB1451" s="40">
        <f>INDEX(AB$175:AB$178,$D1451)*$E1451*INDEX(AB$179:AB$195,$F1451)</f>
        <v/>
      </c>
      <c r="AC1451" s="40">
        <f>INDEX(AC$175:AC$178,$D1451)*$E1451*INDEX(AC$179:AC$195,$F1451)</f>
        <v/>
      </c>
      <c r="AD1451" s="42">
        <f>SHADOWEFF(INDEX(AD$175:AD$178,$D1451),$E1451,INDEX(AD$179:AD$195,$F1451))</f>
        <v/>
      </c>
      <c r="AE1451" s="25">
        <f>LOWER(Settings!$C$4)&amp;".mit."&amp;$A1451&amp;IF($C1451="","","."&amp;$C1451&amp;"."&amp;$B1451)&amp;IF(INDEX(Variables!$D$5:$D$105,MATCH($A1451,Variables!$A$5:$A$105,0))="","","."&amp;INDEX(Variables!$D$5:$D$105,MATCH($A1451,Variables!$A$5:$A$105,0)))&amp;"."&amp;AE$5</f>
        <v/>
      </c>
      <c r="AF1451" s="41">
        <f>INDEX(AF$175:AF$178,$D1451)*$E1451*INDEX(AF$179:AF$195,$F1451)</f>
        <v/>
      </c>
      <c r="AG1451" s="40">
        <f>INDEX(AG$175:AG$178,$D1451)*$E1451*INDEX(AG$179:AG$195,$F1451)</f>
        <v/>
      </c>
      <c r="AH1451" s="40">
        <f>INDEX(AH$175:AH$178,$D1451)*$E1451*INDEX(AH$179:AH$195,$F1451)</f>
        <v/>
      </c>
      <c r="AI1451" s="40">
        <f>INDEX(AI$175:AI$178,$D1451)*$E1451*INDEX(AI$179:AI$195,$F1451)</f>
        <v/>
      </c>
      <c r="AJ1451" s="40">
        <f>INDEX(AJ$175:AJ$178,$D1451)*$E1451*INDEX(AJ$179:AJ$195,$F1451)</f>
        <v/>
      </c>
      <c r="AK1451" s="40">
        <f>INDEX(AK$175:AK$178,$D1451)*$E1451*INDEX(AK$179:AK$195,$F1451)</f>
        <v/>
      </c>
      <c r="AL1451" s="40">
        <f>INDEX(AL$175:AL$178,$D1451)*$E1451*INDEX(AL$179:AL$195,$F1451)</f>
        <v/>
      </c>
      <c r="AM1451" s="40">
        <f>INDEX(AM$175:AM$178,$D1451)*$E1451*INDEX(AM$179:AM$195,$F1451)</f>
        <v/>
      </c>
      <c r="AN1451" s="40">
        <f>INDEX(AN$175:AN$178,$D1451)*$E1451*INDEX(AN$179:AN$195,$F1451)</f>
        <v/>
      </c>
      <c r="AO1451" s="40">
        <f>INDEX(AO$175:AO$178,$D1451)*$E1451*INDEX(AO$179:AO$195,$F1451)</f>
        <v/>
      </c>
      <c r="AP1451" s="40">
        <f>INDEX(AP$175:AP$178,$D1451)*$E1451*INDEX(AP$179:AP$195,$F1451)</f>
        <v/>
      </c>
      <c r="AQ1451" s="40">
        <f>INDEX(AQ$175:AQ$178,$D1451)*$E1451*INDEX(AQ$179:AQ$195,$F1451)</f>
        <v/>
      </c>
      <c r="AR1451" s="40">
        <f>INDEX(AR$175:AR$178,$D1451)*$E1451*INDEX(AR$179:AR$195,$F1451)</f>
        <v/>
      </c>
      <c r="AS1451" s="40">
        <f>INDEX(AS$175:AS$178,$D1451)*$E1451*INDEX(AS$179:AS$195,$F1451)</f>
        <v/>
      </c>
      <c r="AT1451" s="40">
        <f>INDEX(AT$175:AT$178,$D1451)*$E1451*INDEX(AT$179:AT$195,$F1451)</f>
        <v/>
      </c>
      <c r="AU1451" s="40">
        <f>INDEX(AU$175:AU$178,$D1451)*$E1451*INDEX(AU$179:AU$195,$F1451)</f>
        <v/>
      </c>
      <c r="AV1451" s="40">
        <f>INDEX(AV$175:AV$178,$D1451)*$E1451*INDEX(AV$179:AV$195,$F1451)</f>
        <v/>
      </c>
      <c r="AW1451" s="40">
        <f>INDEX(AW$175:AW$178,$D1451)*$E1451*INDEX(AW$179:AW$195,$F1451)</f>
        <v/>
      </c>
      <c r="AX1451" s="42">
        <f>SHADOWEFF(INDEX(AX$175:AX$178,$D1451),$E1451,INDEX(AX$179:AX$195,$F1451))</f>
        <v/>
      </c>
    </row>
    <row r="1452" hidden="1" outlineLevel="2">
      <c r="A1452" s="5" t="inlineStr">
        <is>
          <t>shp</t>
        </is>
      </c>
      <c r="B1452" s="5" t="inlineStr">
        <is>
          <t>ker</t>
        </is>
      </c>
      <c r="C1452" s="5" t="inlineStr">
        <is>
          <t>omn</t>
        </is>
      </c>
      <c r="D1452" s="40">
        <f>INDEX(Inputs!$M$5:$M$132,MATCH($B1452&amp;"|"&amp;$C1452,Inputs!$A$5:$A$132,0))</f>
        <v/>
      </c>
      <c r="E1452" s="40">
        <f>INDEX(Inputs!$T$5:$T$132,MATCH($B1452&amp;"|"&amp;$C1452,Inputs!$A$5:$A$132,0))</f>
        <v/>
      </c>
      <c r="F1452" s="40">
        <f>INDEX(Inputs!$K$5:$K$132,MATCH($B1452&amp;"|"&amp;$C1452,Inputs!$A$5:$A$132,0))</f>
        <v/>
      </c>
      <c r="G1452" s="39" t="n"/>
      <c r="H1452" s="5">
        <f>INDEX(Variables!$B$5:$B$105,MATCH($A1452,Variables!$A$5:$A$105,0))&amp;IF($C1452="",""," | "&amp;INDEX(Mapping!$B$5:$B$26,MATCH($C1452,Mapping!$A$5:$A$26,0))&amp;" | "&amp;INDEX(Mapping!$B$30:$B$41,MATCH($B1452,Mapping!$A$30:$A$41,0)))</f>
        <v/>
      </c>
      <c r="I1452" s="5">
        <f>INDEX(Variables!$C$5:$C$105,MATCH($A1452,Variables!$A$5:$A$105,0))</f>
        <v/>
      </c>
      <c r="J1452" s="5">
        <f>INDEX(Variables!$E$5:$E$105,MATCH($A1452,Variables!$A$5:$A$105,0))</f>
        <v/>
      </c>
      <c r="K1452" s="25">
        <f>LOWER(Settings!$C$4)&amp;".mit."&amp;$A1452&amp;IF($C1452="","","."&amp;$C1452&amp;"."&amp;$B1452)&amp;IF(INDEX(Variables!$D$5:$D$105,MATCH($A1452,Variables!$A$5:$A$105,0))="","","."&amp;INDEX(Variables!$D$5:$D$105,MATCH($A1452,Variables!$A$5:$A$105,0)))&amp;"."&amp;K$5</f>
        <v/>
      </c>
      <c r="L1452" s="41">
        <f>INDEX(L$175:L$178,$D1452)*$E1452*INDEX(L$179:L$195,$F1452)</f>
        <v/>
      </c>
      <c r="M1452" s="40">
        <f>INDEX(M$175:M$178,$D1452)*$E1452*INDEX(M$179:M$195,$F1452)</f>
        <v/>
      </c>
      <c r="N1452" s="40">
        <f>INDEX(N$175:N$178,$D1452)*$E1452*INDEX(N$179:N$195,$F1452)</f>
        <v/>
      </c>
      <c r="O1452" s="40">
        <f>INDEX(O$175:O$178,$D1452)*$E1452*INDEX(O$179:O$195,$F1452)</f>
        <v/>
      </c>
      <c r="P1452" s="40">
        <f>INDEX(P$175:P$178,$D1452)*$E1452*INDEX(P$179:P$195,$F1452)</f>
        <v/>
      </c>
      <c r="Q1452" s="40">
        <f>INDEX(Q$175:Q$178,$D1452)*$E1452*INDEX(Q$179:Q$195,$F1452)</f>
        <v/>
      </c>
      <c r="R1452" s="40">
        <f>INDEX(R$175:R$178,$D1452)*$E1452*INDEX(R$179:R$195,$F1452)</f>
        <v/>
      </c>
      <c r="S1452" s="40">
        <f>INDEX(S$175:S$178,$D1452)*$E1452*INDEX(S$179:S$195,$F1452)</f>
        <v/>
      </c>
      <c r="T1452" s="40">
        <f>INDEX(T$175:T$178,$D1452)*$E1452*INDEX(T$179:T$195,$F1452)</f>
        <v/>
      </c>
      <c r="U1452" s="40">
        <f>INDEX(U$175:U$178,$D1452)*$E1452*INDEX(U$179:U$195,$F1452)</f>
        <v/>
      </c>
      <c r="V1452" s="40">
        <f>INDEX(V$175:V$178,$D1452)*$E1452*INDEX(V$179:V$195,$F1452)</f>
        <v/>
      </c>
      <c r="W1452" s="40">
        <f>INDEX(W$175:W$178,$D1452)*$E1452*INDEX(W$179:W$195,$F1452)</f>
        <v/>
      </c>
      <c r="X1452" s="40">
        <f>INDEX(X$175:X$178,$D1452)*$E1452*INDEX(X$179:X$195,$F1452)</f>
        <v/>
      </c>
      <c r="Y1452" s="40">
        <f>INDEX(Y$175:Y$178,$D1452)*$E1452*INDEX(Y$179:Y$195,$F1452)</f>
        <v/>
      </c>
      <c r="Z1452" s="40">
        <f>INDEX(Z$175:Z$178,$D1452)*$E1452*INDEX(Z$179:Z$195,$F1452)</f>
        <v/>
      </c>
      <c r="AA1452" s="40">
        <f>INDEX(AA$175:AA$178,$D1452)*$E1452*INDEX(AA$179:AA$195,$F1452)</f>
        <v/>
      </c>
      <c r="AB1452" s="40">
        <f>INDEX(AB$175:AB$178,$D1452)*$E1452*INDEX(AB$179:AB$195,$F1452)</f>
        <v/>
      </c>
      <c r="AC1452" s="40">
        <f>INDEX(AC$175:AC$178,$D1452)*$E1452*INDEX(AC$179:AC$195,$F1452)</f>
        <v/>
      </c>
      <c r="AD1452" s="42">
        <f>SHADOWEFF(INDEX(AD$175:AD$178,$D1452),$E1452,INDEX(AD$179:AD$195,$F1452))</f>
        <v/>
      </c>
      <c r="AE1452" s="25">
        <f>LOWER(Settings!$C$4)&amp;".mit."&amp;$A1452&amp;IF($C1452="","","."&amp;$C1452&amp;"."&amp;$B1452)&amp;IF(INDEX(Variables!$D$5:$D$105,MATCH($A1452,Variables!$A$5:$A$105,0))="","","."&amp;INDEX(Variables!$D$5:$D$105,MATCH($A1452,Variables!$A$5:$A$105,0)))&amp;"."&amp;AE$5</f>
        <v/>
      </c>
      <c r="AF1452" s="41">
        <f>INDEX(AF$175:AF$178,$D1452)*$E1452*INDEX(AF$179:AF$195,$F1452)</f>
        <v/>
      </c>
      <c r="AG1452" s="40">
        <f>INDEX(AG$175:AG$178,$D1452)*$E1452*INDEX(AG$179:AG$195,$F1452)</f>
        <v/>
      </c>
      <c r="AH1452" s="40">
        <f>INDEX(AH$175:AH$178,$D1452)*$E1452*INDEX(AH$179:AH$195,$F1452)</f>
        <v/>
      </c>
      <c r="AI1452" s="40">
        <f>INDEX(AI$175:AI$178,$D1452)*$E1452*INDEX(AI$179:AI$195,$F1452)</f>
        <v/>
      </c>
      <c r="AJ1452" s="40">
        <f>INDEX(AJ$175:AJ$178,$D1452)*$E1452*INDEX(AJ$179:AJ$195,$F1452)</f>
        <v/>
      </c>
      <c r="AK1452" s="40">
        <f>INDEX(AK$175:AK$178,$D1452)*$E1452*INDEX(AK$179:AK$195,$F1452)</f>
        <v/>
      </c>
      <c r="AL1452" s="40">
        <f>INDEX(AL$175:AL$178,$D1452)*$E1452*INDEX(AL$179:AL$195,$F1452)</f>
        <v/>
      </c>
      <c r="AM1452" s="40">
        <f>INDEX(AM$175:AM$178,$D1452)*$E1452*INDEX(AM$179:AM$195,$F1452)</f>
        <v/>
      </c>
      <c r="AN1452" s="40">
        <f>INDEX(AN$175:AN$178,$D1452)*$E1452*INDEX(AN$179:AN$195,$F1452)</f>
        <v/>
      </c>
      <c r="AO1452" s="40">
        <f>INDEX(AO$175:AO$178,$D1452)*$E1452*INDEX(AO$179:AO$195,$F1452)</f>
        <v/>
      </c>
      <c r="AP1452" s="40">
        <f>INDEX(AP$175:AP$178,$D1452)*$E1452*INDEX(AP$179:AP$195,$F1452)</f>
        <v/>
      </c>
      <c r="AQ1452" s="40">
        <f>INDEX(AQ$175:AQ$178,$D1452)*$E1452*INDEX(AQ$179:AQ$195,$F1452)</f>
        <v/>
      </c>
      <c r="AR1452" s="40">
        <f>INDEX(AR$175:AR$178,$D1452)*$E1452*INDEX(AR$179:AR$195,$F1452)</f>
        <v/>
      </c>
      <c r="AS1452" s="40">
        <f>INDEX(AS$175:AS$178,$D1452)*$E1452*INDEX(AS$179:AS$195,$F1452)</f>
        <v/>
      </c>
      <c r="AT1452" s="40">
        <f>INDEX(AT$175:AT$178,$D1452)*$E1452*INDEX(AT$179:AT$195,$F1452)</f>
        <v/>
      </c>
      <c r="AU1452" s="40">
        <f>INDEX(AU$175:AU$178,$D1452)*$E1452*INDEX(AU$179:AU$195,$F1452)</f>
        <v/>
      </c>
      <c r="AV1452" s="40">
        <f>INDEX(AV$175:AV$178,$D1452)*$E1452*INDEX(AV$179:AV$195,$F1452)</f>
        <v/>
      </c>
      <c r="AW1452" s="40">
        <f>INDEX(AW$175:AW$178,$D1452)*$E1452*INDEX(AW$179:AW$195,$F1452)</f>
        <v/>
      </c>
      <c r="AX1452" s="42">
        <f>SHADOWEFF(INDEX(AX$175:AX$178,$D1452),$E1452,INDEX(AX$179:AX$195,$F1452))</f>
        <v/>
      </c>
    </row>
    <row r="1453" hidden="1" outlineLevel="2">
      <c r="A1453" s="5" t="inlineStr">
        <is>
          <t>shp</t>
        </is>
      </c>
      <c r="B1453" s="5" t="inlineStr">
        <is>
          <t>oop</t>
        </is>
      </c>
      <c r="C1453" s="5" t="inlineStr">
        <is>
          <t>omn</t>
        </is>
      </c>
      <c r="D1453" s="40">
        <f>INDEX(Inputs!$M$5:$M$132,MATCH($B1453&amp;"|"&amp;$C1453,Inputs!$A$5:$A$132,0))</f>
        <v/>
      </c>
      <c r="E1453" s="40">
        <f>INDEX(Inputs!$T$5:$T$132,MATCH($B1453&amp;"|"&amp;$C1453,Inputs!$A$5:$A$132,0))</f>
        <v/>
      </c>
      <c r="F1453" s="40">
        <f>INDEX(Inputs!$K$5:$K$132,MATCH($B1453&amp;"|"&amp;$C1453,Inputs!$A$5:$A$132,0))</f>
        <v/>
      </c>
      <c r="G1453" s="39" t="n"/>
      <c r="H1453" s="5">
        <f>INDEX(Variables!$B$5:$B$105,MATCH($A1453,Variables!$A$5:$A$105,0))&amp;IF($C1453="",""," | "&amp;INDEX(Mapping!$B$5:$B$26,MATCH($C1453,Mapping!$A$5:$A$26,0))&amp;" | "&amp;INDEX(Mapping!$B$30:$B$41,MATCH($B1453,Mapping!$A$30:$A$41,0)))</f>
        <v/>
      </c>
      <c r="I1453" s="5">
        <f>INDEX(Variables!$C$5:$C$105,MATCH($A1453,Variables!$A$5:$A$105,0))</f>
        <v/>
      </c>
      <c r="J1453" s="5">
        <f>INDEX(Variables!$E$5:$E$105,MATCH($A1453,Variables!$A$5:$A$105,0))</f>
        <v/>
      </c>
      <c r="K1453" s="25">
        <f>LOWER(Settings!$C$4)&amp;".mit."&amp;$A1453&amp;IF($C1453="","","."&amp;$C1453&amp;"."&amp;$B1453)&amp;IF(INDEX(Variables!$D$5:$D$105,MATCH($A1453,Variables!$A$5:$A$105,0))="","","."&amp;INDEX(Variables!$D$5:$D$105,MATCH($A1453,Variables!$A$5:$A$105,0)))&amp;"."&amp;K$5</f>
        <v/>
      </c>
      <c r="L1453" s="41">
        <f>INDEX(L$175:L$178,$D1453)*$E1453*INDEX(L$179:L$195,$F1453)</f>
        <v/>
      </c>
      <c r="M1453" s="40">
        <f>INDEX(M$175:M$178,$D1453)*$E1453*INDEX(M$179:M$195,$F1453)</f>
        <v/>
      </c>
      <c r="N1453" s="40">
        <f>INDEX(N$175:N$178,$D1453)*$E1453*INDEX(N$179:N$195,$F1453)</f>
        <v/>
      </c>
      <c r="O1453" s="40">
        <f>INDEX(O$175:O$178,$D1453)*$E1453*INDEX(O$179:O$195,$F1453)</f>
        <v/>
      </c>
      <c r="P1453" s="40">
        <f>INDEX(P$175:P$178,$D1453)*$E1453*INDEX(P$179:P$195,$F1453)</f>
        <v/>
      </c>
      <c r="Q1453" s="40">
        <f>INDEX(Q$175:Q$178,$D1453)*$E1453*INDEX(Q$179:Q$195,$F1453)</f>
        <v/>
      </c>
      <c r="R1453" s="40">
        <f>INDEX(R$175:R$178,$D1453)*$E1453*INDEX(R$179:R$195,$F1453)</f>
        <v/>
      </c>
      <c r="S1453" s="40">
        <f>INDEX(S$175:S$178,$D1453)*$E1453*INDEX(S$179:S$195,$F1453)</f>
        <v/>
      </c>
      <c r="T1453" s="40">
        <f>INDEX(T$175:T$178,$D1453)*$E1453*INDEX(T$179:T$195,$F1453)</f>
        <v/>
      </c>
      <c r="U1453" s="40">
        <f>INDEX(U$175:U$178,$D1453)*$E1453*INDEX(U$179:U$195,$F1453)</f>
        <v/>
      </c>
      <c r="V1453" s="40">
        <f>INDEX(V$175:V$178,$D1453)*$E1453*INDEX(V$179:V$195,$F1453)</f>
        <v/>
      </c>
      <c r="W1453" s="40">
        <f>INDEX(W$175:W$178,$D1453)*$E1453*INDEX(W$179:W$195,$F1453)</f>
        <v/>
      </c>
      <c r="X1453" s="40">
        <f>INDEX(X$175:X$178,$D1453)*$E1453*INDEX(X$179:X$195,$F1453)</f>
        <v/>
      </c>
      <c r="Y1453" s="40">
        <f>INDEX(Y$175:Y$178,$D1453)*$E1453*INDEX(Y$179:Y$195,$F1453)</f>
        <v/>
      </c>
      <c r="Z1453" s="40">
        <f>INDEX(Z$175:Z$178,$D1453)*$E1453*INDEX(Z$179:Z$195,$F1453)</f>
        <v/>
      </c>
      <c r="AA1453" s="40">
        <f>INDEX(AA$175:AA$178,$D1453)*$E1453*INDEX(AA$179:AA$195,$F1453)</f>
        <v/>
      </c>
      <c r="AB1453" s="40">
        <f>INDEX(AB$175:AB$178,$D1453)*$E1453*INDEX(AB$179:AB$195,$F1453)</f>
        <v/>
      </c>
      <c r="AC1453" s="40">
        <f>INDEX(AC$175:AC$178,$D1453)*$E1453*INDEX(AC$179:AC$195,$F1453)</f>
        <v/>
      </c>
      <c r="AD1453" s="42">
        <f>SHADOWEFF(INDEX(AD$175:AD$178,$D1453),$E1453,INDEX(AD$179:AD$195,$F1453))</f>
        <v/>
      </c>
      <c r="AE1453" s="25">
        <f>LOWER(Settings!$C$4)&amp;".mit."&amp;$A1453&amp;IF($C1453="","","."&amp;$C1453&amp;"."&amp;$B1453)&amp;IF(INDEX(Variables!$D$5:$D$105,MATCH($A1453,Variables!$A$5:$A$105,0))="","","."&amp;INDEX(Variables!$D$5:$D$105,MATCH($A1453,Variables!$A$5:$A$105,0)))&amp;"."&amp;AE$5</f>
        <v/>
      </c>
      <c r="AF1453" s="41">
        <f>INDEX(AF$175:AF$178,$D1453)*$E1453*INDEX(AF$179:AF$195,$F1453)</f>
        <v/>
      </c>
      <c r="AG1453" s="40">
        <f>INDEX(AG$175:AG$178,$D1453)*$E1453*INDEX(AG$179:AG$195,$F1453)</f>
        <v/>
      </c>
      <c r="AH1453" s="40">
        <f>INDEX(AH$175:AH$178,$D1453)*$E1453*INDEX(AH$179:AH$195,$F1453)</f>
        <v/>
      </c>
      <c r="AI1453" s="40">
        <f>INDEX(AI$175:AI$178,$D1453)*$E1453*INDEX(AI$179:AI$195,$F1453)</f>
        <v/>
      </c>
      <c r="AJ1453" s="40">
        <f>INDEX(AJ$175:AJ$178,$D1453)*$E1453*INDEX(AJ$179:AJ$195,$F1453)</f>
        <v/>
      </c>
      <c r="AK1453" s="40">
        <f>INDEX(AK$175:AK$178,$D1453)*$E1453*INDEX(AK$179:AK$195,$F1453)</f>
        <v/>
      </c>
      <c r="AL1453" s="40">
        <f>INDEX(AL$175:AL$178,$D1453)*$E1453*INDEX(AL$179:AL$195,$F1453)</f>
        <v/>
      </c>
      <c r="AM1453" s="40">
        <f>INDEX(AM$175:AM$178,$D1453)*$E1453*INDEX(AM$179:AM$195,$F1453)</f>
        <v/>
      </c>
      <c r="AN1453" s="40">
        <f>INDEX(AN$175:AN$178,$D1453)*$E1453*INDEX(AN$179:AN$195,$F1453)</f>
        <v/>
      </c>
      <c r="AO1453" s="40">
        <f>INDEX(AO$175:AO$178,$D1453)*$E1453*INDEX(AO$179:AO$195,$F1453)</f>
        <v/>
      </c>
      <c r="AP1453" s="40">
        <f>INDEX(AP$175:AP$178,$D1453)*$E1453*INDEX(AP$179:AP$195,$F1453)</f>
        <v/>
      </c>
      <c r="AQ1453" s="40">
        <f>INDEX(AQ$175:AQ$178,$D1453)*$E1453*INDEX(AQ$179:AQ$195,$F1453)</f>
        <v/>
      </c>
      <c r="AR1453" s="40">
        <f>INDEX(AR$175:AR$178,$D1453)*$E1453*INDEX(AR$179:AR$195,$F1453)</f>
        <v/>
      </c>
      <c r="AS1453" s="40">
        <f>INDEX(AS$175:AS$178,$D1453)*$E1453*INDEX(AS$179:AS$195,$F1453)</f>
        <v/>
      </c>
      <c r="AT1453" s="40">
        <f>INDEX(AT$175:AT$178,$D1453)*$E1453*INDEX(AT$179:AT$195,$F1453)</f>
        <v/>
      </c>
      <c r="AU1453" s="40">
        <f>INDEX(AU$175:AU$178,$D1453)*$E1453*INDEX(AU$179:AU$195,$F1453)</f>
        <v/>
      </c>
      <c r="AV1453" s="40">
        <f>INDEX(AV$175:AV$178,$D1453)*$E1453*INDEX(AV$179:AV$195,$F1453)</f>
        <v/>
      </c>
      <c r="AW1453" s="40">
        <f>INDEX(AW$175:AW$178,$D1453)*$E1453*INDEX(AW$179:AW$195,$F1453)</f>
        <v/>
      </c>
      <c r="AX1453" s="42">
        <f>SHADOWEFF(INDEX(AX$175:AX$178,$D1453),$E1453,INDEX(AX$179:AX$195,$F1453))</f>
        <v/>
      </c>
    </row>
    <row r="1454" hidden="1" outlineLevel="2">
      <c r="A1454" s="5" t="inlineStr">
        <is>
          <t>shp</t>
        </is>
      </c>
      <c r="B1454" s="5" t="inlineStr">
        <is>
          <t>bio</t>
        </is>
      </c>
      <c r="C1454" s="5" t="inlineStr">
        <is>
          <t>omn</t>
        </is>
      </c>
      <c r="D1454" s="40">
        <f>INDEX(Inputs!$M$5:$M$132,MATCH($B1454&amp;"|"&amp;$C1454,Inputs!$A$5:$A$132,0))</f>
        <v/>
      </c>
      <c r="E1454" s="40">
        <f>INDEX(Inputs!$T$5:$T$132,MATCH($B1454&amp;"|"&amp;$C1454,Inputs!$A$5:$A$132,0))</f>
        <v/>
      </c>
      <c r="F1454" s="40">
        <f>INDEX(Inputs!$K$5:$K$132,MATCH($B1454&amp;"|"&amp;$C1454,Inputs!$A$5:$A$132,0))</f>
        <v/>
      </c>
      <c r="G1454" s="39" t="n"/>
      <c r="H1454" s="5">
        <f>INDEX(Variables!$B$5:$B$105,MATCH($A1454,Variables!$A$5:$A$105,0))&amp;IF($C1454="",""," | "&amp;INDEX(Mapping!$B$5:$B$26,MATCH($C1454,Mapping!$A$5:$A$26,0))&amp;" | "&amp;INDEX(Mapping!$B$30:$B$41,MATCH($B1454,Mapping!$A$30:$A$41,0)))</f>
        <v/>
      </c>
      <c r="I1454" s="5">
        <f>INDEX(Variables!$C$5:$C$105,MATCH($A1454,Variables!$A$5:$A$105,0))</f>
        <v/>
      </c>
      <c r="J1454" s="5">
        <f>INDEX(Variables!$E$5:$E$105,MATCH($A1454,Variables!$A$5:$A$105,0))</f>
        <v/>
      </c>
      <c r="K1454" s="25">
        <f>LOWER(Settings!$C$4)&amp;".mit."&amp;$A1454&amp;IF($C1454="","","."&amp;$C1454&amp;"."&amp;$B1454)&amp;IF(INDEX(Variables!$D$5:$D$105,MATCH($A1454,Variables!$A$5:$A$105,0))="","","."&amp;INDEX(Variables!$D$5:$D$105,MATCH($A1454,Variables!$A$5:$A$105,0)))&amp;"."&amp;K$5</f>
        <v/>
      </c>
      <c r="L1454" s="41">
        <f>INDEX(L$175:L$178,$D1454)*$E1454*INDEX(L$179:L$195,$F1454)</f>
        <v/>
      </c>
      <c r="M1454" s="40">
        <f>INDEX(M$175:M$178,$D1454)*$E1454*INDEX(M$179:M$195,$F1454)</f>
        <v/>
      </c>
      <c r="N1454" s="40">
        <f>INDEX(N$175:N$178,$D1454)*$E1454*INDEX(N$179:N$195,$F1454)</f>
        <v/>
      </c>
      <c r="O1454" s="40">
        <f>INDEX(O$175:O$178,$D1454)*$E1454*INDEX(O$179:O$195,$F1454)</f>
        <v/>
      </c>
      <c r="P1454" s="40">
        <f>INDEX(P$175:P$178,$D1454)*$E1454*INDEX(P$179:P$195,$F1454)</f>
        <v/>
      </c>
      <c r="Q1454" s="40">
        <f>INDEX(Q$175:Q$178,$D1454)*$E1454*INDEX(Q$179:Q$195,$F1454)</f>
        <v/>
      </c>
      <c r="R1454" s="40">
        <f>INDEX(R$175:R$178,$D1454)*$E1454*INDEX(R$179:R$195,$F1454)</f>
        <v/>
      </c>
      <c r="S1454" s="40">
        <f>INDEX(S$175:S$178,$D1454)*$E1454*INDEX(S$179:S$195,$F1454)</f>
        <v/>
      </c>
      <c r="T1454" s="40">
        <f>INDEX(T$175:T$178,$D1454)*$E1454*INDEX(T$179:T$195,$F1454)</f>
        <v/>
      </c>
      <c r="U1454" s="40">
        <f>INDEX(U$175:U$178,$D1454)*$E1454*INDEX(U$179:U$195,$F1454)</f>
        <v/>
      </c>
      <c r="V1454" s="40">
        <f>INDEX(V$175:V$178,$D1454)*$E1454*INDEX(V$179:V$195,$F1454)</f>
        <v/>
      </c>
      <c r="W1454" s="40">
        <f>INDEX(W$175:W$178,$D1454)*$E1454*INDEX(W$179:W$195,$F1454)</f>
        <v/>
      </c>
      <c r="X1454" s="40">
        <f>INDEX(X$175:X$178,$D1454)*$E1454*INDEX(X$179:X$195,$F1454)</f>
        <v/>
      </c>
      <c r="Y1454" s="40">
        <f>INDEX(Y$175:Y$178,$D1454)*$E1454*INDEX(Y$179:Y$195,$F1454)</f>
        <v/>
      </c>
      <c r="Z1454" s="40">
        <f>INDEX(Z$175:Z$178,$D1454)*$E1454*INDEX(Z$179:Z$195,$F1454)</f>
        <v/>
      </c>
      <c r="AA1454" s="40">
        <f>INDEX(AA$175:AA$178,$D1454)*$E1454*INDEX(AA$179:AA$195,$F1454)</f>
        <v/>
      </c>
      <c r="AB1454" s="40">
        <f>INDEX(AB$175:AB$178,$D1454)*$E1454*INDEX(AB$179:AB$195,$F1454)</f>
        <v/>
      </c>
      <c r="AC1454" s="40">
        <f>INDEX(AC$175:AC$178,$D1454)*$E1454*INDEX(AC$179:AC$195,$F1454)</f>
        <v/>
      </c>
      <c r="AD1454" s="42">
        <f>SHADOWEFF(INDEX(AD$175:AD$178,$D1454),$E1454,INDEX(AD$179:AD$195,$F1454))</f>
        <v/>
      </c>
      <c r="AE1454" s="25">
        <f>LOWER(Settings!$C$4)&amp;".mit."&amp;$A1454&amp;IF($C1454="","","."&amp;$C1454&amp;"."&amp;$B1454)&amp;IF(INDEX(Variables!$D$5:$D$105,MATCH($A1454,Variables!$A$5:$A$105,0))="","","."&amp;INDEX(Variables!$D$5:$D$105,MATCH($A1454,Variables!$A$5:$A$105,0)))&amp;"."&amp;AE$5</f>
        <v/>
      </c>
      <c r="AF1454" s="41">
        <f>INDEX(AF$175:AF$178,$D1454)*$E1454*INDEX(AF$179:AF$195,$F1454)</f>
        <v/>
      </c>
      <c r="AG1454" s="40">
        <f>INDEX(AG$175:AG$178,$D1454)*$E1454*INDEX(AG$179:AG$195,$F1454)</f>
        <v/>
      </c>
      <c r="AH1454" s="40">
        <f>INDEX(AH$175:AH$178,$D1454)*$E1454*INDEX(AH$179:AH$195,$F1454)</f>
        <v/>
      </c>
      <c r="AI1454" s="40">
        <f>INDEX(AI$175:AI$178,$D1454)*$E1454*INDEX(AI$179:AI$195,$F1454)</f>
        <v/>
      </c>
      <c r="AJ1454" s="40">
        <f>INDEX(AJ$175:AJ$178,$D1454)*$E1454*INDEX(AJ$179:AJ$195,$F1454)</f>
        <v/>
      </c>
      <c r="AK1454" s="40">
        <f>INDEX(AK$175:AK$178,$D1454)*$E1454*INDEX(AK$179:AK$195,$F1454)</f>
        <v/>
      </c>
      <c r="AL1454" s="40">
        <f>INDEX(AL$175:AL$178,$D1454)*$E1454*INDEX(AL$179:AL$195,$F1454)</f>
        <v/>
      </c>
      <c r="AM1454" s="40">
        <f>INDEX(AM$175:AM$178,$D1454)*$E1454*INDEX(AM$179:AM$195,$F1454)</f>
        <v/>
      </c>
      <c r="AN1454" s="40">
        <f>INDEX(AN$175:AN$178,$D1454)*$E1454*INDEX(AN$179:AN$195,$F1454)</f>
        <v/>
      </c>
      <c r="AO1454" s="40">
        <f>INDEX(AO$175:AO$178,$D1454)*$E1454*INDEX(AO$179:AO$195,$F1454)</f>
        <v/>
      </c>
      <c r="AP1454" s="40">
        <f>INDEX(AP$175:AP$178,$D1454)*$E1454*INDEX(AP$179:AP$195,$F1454)</f>
        <v/>
      </c>
      <c r="AQ1454" s="40">
        <f>INDEX(AQ$175:AQ$178,$D1454)*$E1454*INDEX(AQ$179:AQ$195,$F1454)</f>
        <v/>
      </c>
      <c r="AR1454" s="40">
        <f>INDEX(AR$175:AR$178,$D1454)*$E1454*INDEX(AR$179:AR$195,$F1454)</f>
        <v/>
      </c>
      <c r="AS1454" s="40">
        <f>INDEX(AS$175:AS$178,$D1454)*$E1454*INDEX(AS$179:AS$195,$F1454)</f>
        <v/>
      </c>
      <c r="AT1454" s="40">
        <f>INDEX(AT$175:AT$178,$D1454)*$E1454*INDEX(AT$179:AT$195,$F1454)</f>
        <v/>
      </c>
      <c r="AU1454" s="40">
        <f>INDEX(AU$175:AU$178,$D1454)*$E1454*INDEX(AU$179:AU$195,$F1454)</f>
        <v/>
      </c>
      <c r="AV1454" s="40">
        <f>INDEX(AV$175:AV$178,$D1454)*$E1454*INDEX(AV$179:AV$195,$F1454)</f>
        <v/>
      </c>
      <c r="AW1454" s="40">
        <f>INDEX(AW$175:AW$178,$D1454)*$E1454*INDEX(AW$179:AW$195,$F1454)</f>
        <v/>
      </c>
      <c r="AX1454" s="42">
        <f>SHADOWEFF(INDEX(AX$175:AX$178,$D1454),$E1454,INDEX(AX$179:AX$195,$F1454))</f>
        <v/>
      </c>
    </row>
    <row r="1455" hidden="1" outlineLevel="2"/>
    <row r="1456" hidden="1" outlineLevel="2">
      <c r="A1456" s="5" t="inlineStr">
        <is>
          <t>ener</t>
        </is>
      </c>
      <c r="B1456" s="5" t="inlineStr">
        <is>
          <t>coa</t>
        </is>
      </c>
      <c r="C1456" s="5" t="inlineStr">
        <is>
          <t>omn</t>
        </is>
      </c>
      <c r="D1456" s="40">
        <f>INDEX(Inputs!$N$5:$N$132,MATCH($B1456&amp;"|"&amp;$C1456,Inputs!$A$5:$A$132,0))</f>
        <v/>
      </c>
      <c r="E1456" s="40">
        <f>INDEX(Inputs!$O$5:$O$132,MATCH($B1456&amp;"|"&amp;$C1456,Inputs!$A$5:$A$132,0))</f>
        <v/>
      </c>
      <c r="F1456" s="40">
        <f>INDEX(Inputs!$P$5:$P$132,MATCH($B1456&amp;"|"&amp;$C1456,Inputs!$A$5:$A$132,0))</f>
        <v/>
      </c>
      <c r="G1456" s="40">
        <f>INDEX(Inputs!$Q$5:$Q$132,MATCH($B1456&amp;"|"&amp;$C1456,Inputs!$A$5:$A$132,0))</f>
        <v/>
      </c>
      <c r="H1456" s="5">
        <f>INDEX(Variables!$B$5:$B$105,MATCH($A1456,Variables!$A$5:$A$105,0))&amp;IF($C1456="",""," | "&amp;INDEX(Mapping!$B$5:$B$26,MATCH($C1456,Mapping!$A$5:$A$26,0))&amp;" | "&amp;INDEX(Mapping!$B$30:$B$41,MATCH($B1456,Mapping!$A$30:$A$41,0)))</f>
        <v/>
      </c>
      <c r="I1456" s="5">
        <f>INDEX(Variables!$C$5:$C$105,MATCH($A1456,Variables!$A$5:$A$105,0))</f>
        <v/>
      </c>
      <c r="J1456" s="5">
        <f>INDEX(Variables!$E$5:$E$105,MATCH($A1456,Variables!$A$5:$A$105,0))</f>
        <v/>
      </c>
      <c r="K1456" s="25">
        <f>LOWER(Settings!$C$4)&amp;".mit."&amp;$A1456&amp;IF($C1456="","","."&amp;$C1456&amp;"."&amp;$B1456)&amp;IF(INDEX(Variables!$D$5:$D$105,MATCH($A1456,Variables!$A$5:$A$105,0))="","","."&amp;INDEX(Variables!$D$5:$D$105,MATCH($A1456,Variables!$A$5:$A$105,0)))&amp;"."&amp;K$5</f>
        <v/>
      </c>
      <c r="L1456" s="46">
        <f>INDEX(Inputs!$U$5:$U$132,MATCH($B1456&amp;"|"&amp;$C1456,Inputs!$A$5:$A$132,0))</f>
        <v/>
      </c>
      <c r="M1456" s="47">
        <f>L1456*(1/(1+$G1456))^(1+$E1456)*(1+M$7)^$D1456*(M1438/L1438)^$E1456*((M1438+M1447)/(L1438+L1447))^($F1456*(1+$E1456))</f>
        <v/>
      </c>
      <c r="N1456" s="47">
        <f>M1456*(1/(1+$G1456))^(1+$E1456)*(1+N$7)^$D1456*(N1438/M1438)^$E1456*((N1438+N1447)/(M1438+M1447))^($F1456*(1+$E1456))</f>
        <v/>
      </c>
      <c r="O1456" s="47">
        <f>N1456*(1/(1+$G1456))^(1+$E1456)*(1+O$7)^$D1456*(O1438/N1438)^$E1456*((O1438+O1447)/(N1438+N1447))^($F1456*(1+$E1456))</f>
        <v/>
      </c>
      <c r="P1456" s="47">
        <f>O1456*(1/(1+$G1456))^(1+$E1456)*(1+P$7)^$D1456*(P1438/O1438)^$E1456*((P1438+P1447)/(O1438+O1447))^($F1456*(1+$E1456))</f>
        <v/>
      </c>
      <c r="Q1456" s="47">
        <f>P1456*(1/(1+$G1456))^(1+$E1456)*(1+Q$7)^$D1456*(Q1438/P1438)^$E1456*((Q1438+Q1447)/(P1438+P1447))^($F1456*(1+$E1456))</f>
        <v/>
      </c>
      <c r="R1456" s="47">
        <f>Q1456*(1/(1+$G1456))^(1+$E1456)*(1+R$7)^$D1456*(R1438/Q1438)^$E1456*((R1438+R1447)/(Q1438+Q1447))^($F1456*(1+$E1456))</f>
        <v/>
      </c>
      <c r="S1456" s="47">
        <f>R1456*(1/(1+$G1456))^(1+$E1456)*(1+S$7)^$D1456*(S1438/R1438)^$E1456*((S1438+S1447)/(R1438+R1447))^($F1456*(1+$E1456))</f>
        <v/>
      </c>
      <c r="T1456" s="47">
        <f>S1456*(1/(1+$G1456))^(1+$E1456)*(1+T$7)^$D1456*(T1438/S1438)^$E1456*((T1438+T1447)/(S1438+S1447))^($F1456*(1+$E1456))</f>
        <v/>
      </c>
      <c r="U1456" s="47">
        <f>T1456*(1/(1+$G1456))^(1+$E1456)*(1+U$7)^$D1456*(U1438/T1438)^$E1456*((U1438+U1447)/(T1438+T1447))^($F1456*(1+$E1456))</f>
        <v/>
      </c>
      <c r="V1456" s="47">
        <f>U1456*(1/(1+$G1456))^(1+$E1456)*(1+V$7)^$D1456*(V1438/U1438)^$E1456*((V1438+V1447)/(U1438+U1447))^($F1456*(1+$E1456))</f>
        <v/>
      </c>
      <c r="W1456" s="47">
        <f>V1456*(1/(1+$G1456))^(1+$E1456)*(1+W$7)^$D1456*(W1438/V1438)^$E1456*((W1438+W1447)/(V1438+V1447))^($F1456*(1+$E1456))</f>
        <v/>
      </c>
      <c r="X1456" s="47">
        <f>W1456*(1/(1+$G1456))^(1+$E1456)*(1+X$7)^$D1456*(X1438/W1438)^$E1456*((X1438+X1447)/(W1438+W1447))^($F1456*(1+$E1456))</f>
        <v/>
      </c>
      <c r="Y1456" s="47">
        <f>X1456*(1/(1+$G1456))^(1+$E1456)*(1+Y$7)^$D1456*(Y1438/X1438)^$E1456*((Y1438+Y1447)/(X1438+X1447))^($F1456*(1+$E1456))</f>
        <v/>
      </c>
      <c r="Z1456" s="47">
        <f>Y1456*(1/(1+$G1456))^(1+$E1456)*(1+Z$7)^$D1456*(Z1438/Y1438)^$E1456*((Z1438+Z1447)/(Y1438+Y1447))^($F1456*(1+$E1456))</f>
        <v/>
      </c>
      <c r="AA1456" s="47">
        <f>Z1456*(1/(1+$G1456))^(1+$E1456)*(1+AA$7)^$D1456*(AA1438/Z1438)^$E1456*((AA1438+AA1447)/(Z1438+Z1447))^($F1456*(1+$E1456))</f>
        <v/>
      </c>
      <c r="AB1456" s="47">
        <f>AA1456*(1/(1+$G1456))^(1+$E1456)*(1+AB$7)^$D1456*(AB1438/AA1438)^$E1456*((AB1438+AB1447)/(AA1438+AA1447))^($F1456*(1+$E1456))</f>
        <v/>
      </c>
      <c r="AC1456" s="47">
        <f>AB1456*(1/(1+$G1456))^(1+$E1456)*(1+AC$7)^$D1456*(AC1438/AB1438)^$E1456*((AC1438+AC1447)/(AB1438+AB1447))^($F1456*(1+$E1456))</f>
        <v/>
      </c>
      <c r="AD1456" s="48">
        <f>FUELUSE(AC1456,AD1438,AC1438,AD1447,AC1447,AD$7,$D1456,$E1456,$F1456,$G1456)</f>
        <v/>
      </c>
      <c r="AE1456" s="25">
        <f>LOWER(Settings!$C$4)&amp;".mit."&amp;$A1456&amp;IF($C1456="","","."&amp;$C1456&amp;"."&amp;$B1456)&amp;IF(INDEX(Variables!$D$5:$D$105,MATCH($A1456,Variables!$A$5:$A$105,0))="","","."&amp;INDEX(Variables!$D$5:$D$105,MATCH($A1456,Variables!$A$5:$A$105,0)))&amp;"."&amp;AE$5</f>
        <v/>
      </c>
      <c r="AF1456" s="46">
        <f>INDEX(Inputs!$U$5:$U$132,MATCH($B1456&amp;"|"&amp;$C1456,Inputs!$A$5:$A$132,0))</f>
        <v/>
      </c>
      <c r="AG1456" s="47">
        <f>AF1456*(1/(1+$G1456))^(1+$E1456)*(1+AG$7)^$D1456*(AG1438/AF1438)^$E1456*((AG1438+AG1447)/(AF1438+AF1447))^($F1456*(1+$E1456))</f>
        <v/>
      </c>
      <c r="AH1456" s="47">
        <f>AG1456*(1/(1+$G1456))^(1+$E1456)*(1+AH$7)^$D1456*(AH1438/AG1438)^$E1456*((AH1438+AH1447)/(AG1438+AG1447))^($F1456*(1+$E1456))</f>
        <v/>
      </c>
      <c r="AI1456" s="47">
        <f>AH1456*(1/(1+$G1456))^(1+$E1456)*(1+AI$7)^$D1456*(AI1438/AH1438)^$E1456*((AI1438+AI1447)/(AH1438+AH1447))^($F1456*(1+$E1456))</f>
        <v/>
      </c>
      <c r="AJ1456" s="47">
        <f>AI1456*(1/(1+$G1456))^(1+$E1456)*(1+AJ$7)^$D1456*(AJ1438/AI1438)^$E1456*((AJ1438+AJ1447)/(AI1438+AI1447))^($F1456*(1+$E1456))</f>
        <v/>
      </c>
      <c r="AK1456" s="47">
        <f>AJ1456*(1/(1+$G1456))^(1+$E1456)*(1+AK$7)^$D1456*(AK1438/AJ1438)^$E1456*((AK1438+AK1447)/(AJ1438+AJ1447))^($F1456*(1+$E1456))</f>
        <v/>
      </c>
      <c r="AL1456" s="47">
        <f>AK1456*(1/(1+$G1456))^(1+$E1456)*(1+AL$7)^$D1456*(AL1438/AK1438)^$E1456*((AL1438+AL1447)/(AK1438+AK1447))^($F1456*(1+$E1456))</f>
        <v/>
      </c>
      <c r="AM1456" s="47">
        <f>AL1456*(1/(1+$G1456))^(1+$E1456)*(1+AM$7)^$D1456*(AM1438/AL1438)^$E1456*((AM1438+AM1447)/(AL1438+AL1447))^($F1456*(1+$E1456))</f>
        <v/>
      </c>
      <c r="AN1456" s="47">
        <f>AM1456*(1/(1+$G1456))^(1+$E1456)*(1+AN$7)^$D1456*(AN1438/AM1438)^$E1456*((AN1438+AN1447)/(AM1438+AM1447))^($F1456*(1+$E1456))</f>
        <v/>
      </c>
      <c r="AO1456" s="47">
        <f>AN1456*(1/(1+$G1456))^(1+$E1456)*(1+AO$7)^$D1456*(AO1438/AN1438)^$E1456*((AO1438+AO1447)/(AN1438+AN1447))^($F1456*(1+$E1456))</f>
        <v/>
      </c>
      <c r="AP1456" s="47">
        <f>AO1456*(1/(1+$G1456))^(1+$E1456)*(1+AP$7)^$D1456*(AP1438/AO1438)^$E1456*((AP1438+AP1447)/(AO1438+AO1447))^($F1456*(1+$E1456))</f>
        <v/>
      </c>
      <c r="AQ1456" s="47">
        <f>AP1456*(1/(1+$G1456))^(1+$E1456)*(1+AQ$7)^$D1456*(AQ1438/AP1438)^$E1456*((AQ1438+AQ1447)/(AP1438+AP1447))^($F1456*(1+$E1456))</f>
        <v/>
      </c>
      <c r="AR1456" s="47">
        <f>AQ1456*(1/(1+$G1456))^(1+$E1456)*(1+AR$7)^$D1456*(AR1438/AQ1438)^$E1456*((AR1438+AR1447)/(AQ1438+AQ1447))^($F1456*(1+$E1456))</f>
        <v/>
      </c>
      <c r="AS1456" s="47">
        <f>AR1456*(1/(1+$G1456))^(1+$E1456)*(1+AS$7)^$D1456*(AS1438/AR1438)^$E1456*((AS1438+AS1447)/(AR1438+AR1447))^($F1456*(1+$E1456))</f>
        <v/>
      </c>
      <c r="AT1456" s="47">
        <f>AS1456*(1/(1+$G1456))^(1+$E1456)*(1+AT$7)^$D1456*(AT1438/AS1438)^$E1456*((AT1438+AT1447)/(AS1438+AS1447))^($F1456*(1+$E1456))</f>
        <v/>
      </c>
      <c r="AU1456" s="47">
        <f>AT1456*(1/(1+$G1456))^(1+$E1456)*(1+AU$7)^$D1456*(AU1438/AT1438)^$E1456*((AU1438+AU1447)/(AT1438+AT1447))^($F1456*(1+$E1456))</f>
        <v/>
      </c>
      <c r="AV1456" s="47">
        <f>AU1456*(1/(1+$G1456))^(1+$E1456)*(1+AV$7)^$D1456*(AV1438/AU1438)^$E1456*((AV1438+AV1447)/(AU1438+AU1447))^($F1456*(1+$E1456))</f>
        <v/>
      </c>
      <c r="AW1456" s="47">
        <f>AV1456*(1/(1+$G1456))^(1+$E1456)*(1+AW$7)^$D1456*(AW1438/AV1438)^$E1456*((AW1438+AW1447)/(AV1438+AV1447))^($F1456*(1+$E1456))</f>
        <v/>
      </c>
      <c r="AX1456" s="48">
        <f>FUELUSE(AW1456,AX1438,AW1438,AX1447,AW1447,AX$7,$D1456,$E1456,$F1456,$G1456)</f>
        <v/>
      </c>
    </row>
    <row r="1457" hidden="1" outlineLevel="2">
      <c r="A1457" s="5" t="inlineStr">
        <is>
          <t>ener</t>
        </is>
      </c>
      <c r="B1457" s="5" t="inlineStr">
        <is>
          <t>nga</t>
        </is>
      </c>
      <c r="C1457" s="5" t="inlineStr">
        <is>
          <t>omn</t>
        </is>
      </c>
      <c r="D1457" s="40">
        <f>INDEX(Inputs!$N$5:$N$132,MATCH($B1457&amp;"|"&amp;$C1457,Inputs!$A$5:$A$132,0))</f>
        <v/>
      </c>
      <c r="E1457" s="40">
        <f>INDEX(Inputs!$O$5:$O$132,MATCH($B1457&amp;"|"&amp;$C1457,Inputs!$A$5:$A$132,0))</f>
        <v/>
      </c>
      <c r="F1457" s="40">
        <f>INDEX(Inputs!$P$5:$P$132,MATCH($B1457&amp;"|"&amp;$C1457,Inputs!$A$5:$A$132,0))</f>
        <v/>
      </c>
      <c r="G1457" s="40">
        <f>INDEX(Inputs!$Q$5:$Q$132,MATCH($B1457&amp;"|"&amp;$C1457,Inputs!$A$5:$A$132,0))</f>
        <v/>
      </c>
      <c r="H1457" s="5">
        <f>INDEX(Variables!$B$5:$B$105,MATCH($A1457,Variables!$A$5:$A$105,0))&amp;IF($C1457="",""," | "&amp;INDEX(Mapping!$B$5:$B$26,MATCH($C1457,Mapping!$A$5:$A$26,0))&amp;" | "&amp;INDEX(Mapping!$B$30:$B$41,MATCH($B1457,Mapping!$A$30:$A$41,0)))</f>
        <v/>
      </c>
      <c r="I1457" s="5">
        <f>INDEX(Variables!$C$5:$C$105,MATCH($A1457,Variables!$A$5:$A$105,0))</f>
        <v/>
      </c>
      <c r="J1457" s="5">
        <f>INDEX(Variables!$E$5:$E$105,MATCH($A1457,Variables!$A$5:$A$105,0))</f>
        <v/>
      </c>
      <c r="K1457" s="25">
        <f>LOWER(Settings!$C$4)&amp;".mit."&amp;$A1457&amp;IF($C1457="","","."&amp;$C1457&amp;"."&amp;$B1457)&amp;IF(INDEX(Variables!$D$5:$D$105,MATCH($A1457,Variables!$A$5:$A$105,0))="","","."&amp;INDEX(Variables!$D$5:$D$105,MATCH($A1457,Variables!$A$5:$A$105,0)))&amp;"."&amp;K$5</f>
        <v/>
      </c>
      <c r="L1457" s="46">
        <f>INDEX(Inputs!$U$5:$U$132,MATCH($B1457&amp;"|"&amp;$C1457,Inputs!$A$5:$A$132,0))</f>
        <v/>
      </c>
      <c r="M1457" s="47">
        <f>L1457*(1/(1+$G1457))^(1+$E1457)*(1+M$7)^$D1457*(M1439/L1439)^$E1457*((M1439+M1448)/(L1439+L1448))^($F1457*(1+$E1457))</f>
        <v/>
      </c>
      <c r="N1457" s="47">
        <f>M1457*(1/(1+$G1457))^(1+$E1457)*(1+N$7)^$D1457*(N1439/M1439)^$E1457*((N1439+N1448)/(M1439+M1448))^($F1457*(1+$E1457))</f>
        <v/>
      </c>
      <c r="O1457" s="47">
        <f>N1457*(1/(1+$G1457))^(1+$E1457)*(1+O$7)^$D1457*(O1439/N1439)^$E1457*((O1439+O1448)/(N1439+N1448))^($F1457*(1+$E1457))</f>
        <v/>
      </c>
      <c r="P1457" s="47">
        <f>O1457*(1/(1+$G1457))^(1+$E1457)*(1+P$7)^$D1457*(P1439/O1439)^$E1457*((P1439+P1448)/(O1439+O1448))^($F1457*(1+$E1457))</f>
        <v/>
      </c>
      <c r="Q1457" s="47">
        <f>P1457*(1/(1+$G1457))^(1+$E1457)*(1+Q$7)^$D1457*(Q1439/P1439)^$E1457*((Q1439+Q1448)/(P1439+P1448))^($F1457*(1+$E1457))</f>
        <v/>
      </c>
      <c r="R1457" s="47">
        <f>Q1457*(1/(1+$G1457))^(1+$E1457)*(1+R$7)^$D1457*(R1439/Q1439)^$E1457*((R1439+R1448)/(Q1439+Q1448))^($F1457*(1+$E1457))</f>
        <v/>
      </c>
      <c r="S1457" s="47">
        <f>R1457*(1/(1+$G1457))^(1+$E1457)*(1+S$7)^$D1457*(S1439/R1439)^$E1457*((S1439+S1448)/(R1439+R1448))^($F1457*(1+$E1457))</f>
        <v/>
      </c>
      <c r="T1457" s="47">
        <f>S1457*(1/(1+$G1457))^(1+$E1457)*(1+T$7)^$D1457*(T1439/S1439)^$E1457*((T1439+T1448)/(S1439+S1448))^($F1457*(1+$E1457))</f>
        <v/>
      </c>
      <c r="U1457" s="47">
        <f>T1457*(1/(1+$G1457))^(1+$E1457)*(1+U$7)^$D1457*(U1439/T1439)^$E1457*((U1439+U1448)/(T1439+T1448))^($F1457*(1+$E1457))</f>
        <v/>
      </c>
      <c r="V1457" s="47">
        <f>U1457*(1/(1+$G1457))^(1+$E1457)*(1+V$7)^$D1457*(V1439/U1439)^$E1457*((V1439+V1448)/(U1439+U1448))^($F1457*(1+$E1457))</f>
        <v/>
      </c>
      <c r="W1457" s="47">
        <f>V1457*(1/(1+$G1457))^(1+$E1457)*(1+W$7)^$D1457*(W1439/V1439)^$E1457*((W1439+W1448)/(V1439+V1448))^($F1457*(1+$E1457))</f>
        <v/>
      </c>
      <c r="X1457" s="47">
        <f>W1457*(1/(1+$G1457))^(1+$E1457)*(1+X$7)^$D1457*(X1439/W1439)^$E1457*((X1439+X1448)/(W1439+W1448))^($F1457*(1+$E1457))</f>
        <v/>
      </c>
      <c r="Y1457" s="47">
        <f>X1457*(1/(1+$G1457))^(1+$E1457)*(1+Y$7)^$D1457*(Y1439/X1439)^$E1457*((Y1439+Y1448)/(X1439+X1448))^($F1457*(1+$E1457))</f>
        <v/>
      </c>
      <c r="Z1457" s="47">
        <f>Y1457*(1/(1+$G1457))^(1+$E1457)*(1+Z$7)^$D1457*(Z1439/Y1439)^$E1457*((Z1439+Z1448)/(Y1439+Y1448))^($F1457*(1+$E1457))</f>
        <v/>
      </c>
      <c r="AA1457" s="47">
        <f>Z1457*(1/(1+$G1457))^(1+$E1457)*(1+AA$7)^$D1457*(AA1439/Z1439)^$E1457*((AA1439+AA1448)/(Z1439+Z1448))^($F1457*(1+$E1457))</f>
        <v/>
      </c>
      <c r="AB1457" s="47">
        <f>AA1457*(1/(1+$G1457))^(1+$E1457)*(1+AB$7)^$D1457*(AB1439/AA1439)^$E1457*((AB1439+AB1448)/(AA1439+AA1448))^($F1457*(1+$E1457))</f>
        <v/>
      </c>
      <c r="AC1457" s="47">
        <f>AB1457*(1/(1+$G1457))^(1+$E1457)*(1+AC$7)^$D1457*(AC1439/AB1439)^$E1457*((AC1439+AC1448)/(AB1439+AB1448))^($F1457*(1+$E1457))</f>
        <v/>
      </c>
      <c r="AD1457" s="48">
        <f>FUELUSE(AC1457,AD1439,AC1439,AD1448,AC1448,AD$7,$D1457,$E1457,$F1457,$G1457)</f>
        <v/>
      </c>
      <c r="AE1457" s="25">
        <f>LOWER(Settings!$C$4)&amp;".mit."&amp;$A1457&amp;IF($C1457="","","."&amp;$C1457&amp;"."&amp;$B1457)&amp;IF(INDEX(Variables!$D$5:$D$105,MATCH($A1457,Variables!$A$5:$A$105,0))="","","."&amp;INDEX(Variables!$D$5:$D$105,MATCH($A1457,Variables!$A$5:$A$105,0)))&amp;"."&amp;AE$5</f>
        <v/>
      </c>
      <c r="AF1457" s="46">
        <f>INDEX(Inputs!$U$5:$U$132,MATCH($B1457&amp;"|"&amp;$C1457,Inputs!$A$5:$A$132,0))</f>
        <v/>
      </c>
      <c r="AG1457" s="47">
        <f>AF1457*(1/(1+$G1457))^(1+$E1457)*(1+AG$7)^$D1457*(AG1439/AF1439)^$E1457*((AG1439+AG1448)/(AF1439+AF1448))^($F1457*(1+$E1457))</f>
        <v/>
      </c>
      <c r="AH1457" s="47">
        <f>AG1457*(1/(1+$G1457))^(1+$E1457)*(1+AH$7)^$D1457*(AH1439/AG1439)^$E1457*((AH1439+AH1448)/(AG1439+AG1448))^($F1457*(1+$E1457))</f>
        <v/>
      </c>
      <c r="AI1457" s="47">
        <f>AH1457*(1/(1+$G1457))^(1+$E1457)*(1+AI$7)^$D1457*(AI1439/AH1439)^$E1457*((AI1439+AI1448)/(AH1439+AH1448))^($F1457*(1+$E1457))</f>
        <v/>
      </c>
      <c r="AJ1457" s="47">
        <f>AI1457*(1/(1+$G1457))^(1+$E1457)*(1+AJ$7)^$D1457*(AJ1439/AI1439)^$E1457*((AJ1439+AJ1448)/(AI1439+AI1448))^($F1457*(1+$E1457))</f>
        <v/>
      </c>
      <c r="AK1457" s="47">
        <f>AJ1457*(1/(1+$G1457))^(1+$E1457)*(1+AK$7)^$D1457*(AK1439/AJ1439)^$E1457*((AK1439+AK1448)/(AJ1439+AJ1448))^($F1457*(1+$E1457))</f>
        <v/>
      </c>
      <c r="AL1457" s="47">
        <f>AK1457*(1/(1+$G1457))^(1+$E1457)*(1+AL$7)^$D1457*(AL1439/AK1439)^$E1457*((AL1439+AL1448)/(AK1439+AK1448))^($F1457*(1+$E1457))</f>
        <v/>
      </c>
      <c r="AM1457" s="47">
        <f>AL1457*(1/(1+$G1457))^(1+$E1457)*(1+AM$7)^$D1457*(AM1439/AL1439)^$E1457*((AM1439+AM1448)/(AL1439+AL1448))^($F1457*(1+$E1457))</f>
        <v/>
      </c>
      <c r="AN1457" s="47">
        <f>AM1457*(1/(1+$G1457))^(1+$E1457)*(1+AN$7)^$D1457*(AN1439/AM1439)^$E1457*((AN1439+AN1448)/(AM1439+AM1448))^($F1457*(1+$E1457))</f>
        <v/>
      </c>
      <c r="AO1457" s="47">
        <f>AN1457*(1/(1+$G1457))^(1+$E1457)*(1+AO$7)^$D1457*(AO1439/AN1439)^$E1457*((AO1439+AO1448)/(AN1439+AN1448))^($F1457*(1+$E1457))</f>
        <v/>
      </c>
      <c r="AP1457" s="47">
        <f>AO1457*(1/(1+$G1457))^(1+$E1457)*(1+AP$7)^$D1457*(AP1439/AO1439)^$E1457*((AP1439+AP1448)/(AO1439+AO1448))^($F1457*(1+$E1457))</f>
        <v/>
      </c>
      <c r="AQ1457" s="47">
        <f>AP1457*(1/(1+$G1457))^(1+$E1457)*(1+AQ$7)^$D1457*(AQ1439/AP1439)^$E1457*((AQ1439+AQ1448)/(AP1439+AP1448))^($F1457*(1+$E1457))</f>
        <v/>
      </c>
      <c r="AR1457" s="47">
        <f>AQ1457*(1/(1+$G1457))^(1+$E1457)*(1+AR$7)^$D1457*(AR1439/AQ1439)^$E1457*((AR1439+AR1448)/(AQ1439+AQ1448))^($F1457*(1+$E1457))</f>
        <v/>
      </c>
      <c r="AS1457" s="47">
        <f>AR1457*(1/(1+$G1457))^(1+$E1457)*(1+AS$7)^$D1457*(AS1439/AR1439)^$E1457*((AS1439+AS1448)/(AR1439+AR1448))^($F1457*(1+$E1457))</f>
        <v/>
      </c>
      <c r="AT1457" s="47">
        <f>AS1457*(1/(1+$G1457))^(1+$E1457)*(1+AT$7)^$D1457*(AT1439/AS1439)^$E1457*((AT1439+AT1448)/(AS1439+AS1448))^($F1457*(1+$E1457))</f>
        <v/>
      </c>
      <c r="AU1457" s="47">
        <f>AT1457*(1/(1+$G1457))^(1+$E1457)*(1+AU$7)^$D1457*(AU1439/AT1439)^$E1457*((AU1439+AU1448)/(AT1439+AT1448))^($F1457*(1+$E1457))</f>
        <v/>
      </c>
      <c r="AV1457" s="47">
        <f>AU1457*(1/(1+$G1457))^(1+$E1457)*(1+AV$7)^$D1457*(AV1439/AU1439)^$E1457*((AV1439+AV1448)/(AU1439+AU1448))^($F1457*(1+$E1457))</f>
        <v/>
      </c>
      <c r="AW1457" s="47">
        <f>AV1457*(1/(1+$G1457))^(1+$E1457)*(1+AW$7)^$D1457*(AW1439/AV1439)^$E1457*((AW1439+AW1448)/(AV1439+AV1448))^($F1457*(1+$E1457))</f>
        <v/>
      </c>
      <c r="AX1457" s="48">
        <f>FUELUSE(AW1457,AX1439,AW1439,AX1448,AW1448,AX$7,$D1457,$E1457,$F1457,$G1457)</f>
        <v/>
      </c>
    </row>
    <row r="1458" hidden="1" outlineLevel="2">
      <c r="A1458" s="5" t="inlineStr">
        <is>
          <t>ener</t>
        </is>
      </c>
      <c r="B1458" s="5" t="inlineStr">
        <is>
          <t>gso</t>
        </is>
      </c>
      <c r="C1458" s="5" t="inlineStr">
        <is>
          <t>omn</t>
        </is>
      </c>
      <c r="D1458" s="40">
        <f>INDEX(Inputs!$N$5:$N$132,MATCH($B1458&amp;"|"&amp;$C1458,Inputs!$A$5:$A$132,0))</f>
        <v/>
      </c>
      <c r="E1458" s="40">
        <f>INDEX(Inputs!$O$5:$O$132,MATCH($B1458&amp;"|"&amp;$C1458,Inputs!$A$5:$A$132,0))</f>
        <v/>
      </c>
      <c r="F1458" s="40">
        <f>INDEX(Inputs!$P$5:$P$132,MATCH($B1458&amp;"|"&amp;$C1458,Inputs!$A$5:$A$132,0))</f>
        <v/>
      </c>
      <c r="G1458" s="40">
        <f>INDEX(Inputs!$Q$5:$Q$132,MATCH($B1458&amp;"|"&amp;$C1458,Inputs!$A$5:$A$132,0))</f>
        <v/>
      </c>
      <c r="H1458" s="5">
        <f>INDEX(Variables!$B$5:$B$105,MATCH($A1458,Variables!$A$5:$A$105,0))&amp;IF($C1458="",""," | "&amp;INDEX(Mapping!$B$5:$B$26,MATCH($C1458,Mapping!$A$5:$A$26,0))&amp;" | "&amp;INDEX(Mapping!$B$30:$B$41,MATCH($B1458,Mapping!$A$30:$A$41,0)))</f>
        <v/>
      </c>
      <c r="I1458" s="5">
        <f>INDEX(Variables!$C$5:$C$105,MATCH($A1458,Variables!$A$5:$A$105,0))</f>
        <v/>
      </c>
      <c r="J1458" s="5">
        <f>INDEX(Variables!$E$5:$E$105,MATCH($A1458,Variables!$A$5:$A$105,0))</f>
        <v/>
      </c>
      <c r="K1458" s="25">
        <f>LOWER(Settings!$C$4)&amp;".mit."&amp;$A1458&amp;IF($C1458="","","."&amp;$C1458&amp;"."&amp;$B1458)&amp;IF(INDEX(Variables!$D$5:$D$105,MATCH($A1458,Variables!$A$5:$A$105,0))="","","."&amp;INDEX(Variables!$D$5:$D$105,MATCH($A1458,Variables!$A$5:$A$105,0)))&amp;"."&amp;K$5</f>
        <v/>
      </c>
      <c r="L1458" s="46">
        <f>INDEX(Inputs!$U$5:$U$132,MATCH($B1458&amp;"|"&amp;$C1458,Inputs!$A$5:$A$132,0))</f>
        <v/>
      </c>
      <c r="M1458" s="47">
        <f>L1458*(1/(1+$G1458))^(1+$E1458)*(1+M$7)^$D1458*(M1440/L1440)^$E1458*((M1440+M1449)/(L1440+L1449))^($F1458*(1+$E1458))</f>
        <v/>
      </c>
      <c r="N1458" s="47">
        <f>M1458*(1/(1+$G1458))^(1+$E1458)*(1+N$7)^$D1458*(N1440/M1440)^$E1458*((N1440+N1449)/(M1440+M1449))^($F1458*(1+$E1458))</f>
        <v/>
      </c>
      <c r="O1458" s="47">
        <f>N1458*(1/(1+$G1458))^(1+$E1458)*(1+O$7)^$D1458*(O1440/N1440)^$E1458*((O1440+O1449)/(N1440+N1449))^($F1458*(1+$E1458))</f>
        <v/>
      </c>
      <c r="P1458" s="47">
        <f>O1458*(1/(1+$G1458))^(1+$E1458)*(1+P$7)^$D1458*(P1440/O1440)^$E1458*((P1440+P1449)/(O1440+O1449))^($F1458*(1+$E1458))</f>
        <v/>
      </c>
      <c r="Q1458" s="47">
        <f>P1458*(1/(1+$G1458))^(1+$E1458)*(1+Q$7)^$D1458*(Q1440/P1440)^$E1458*((Q1440+Q1449)/(P1440+P1449))^($F1458*(1+$E1458))</f>
        <v/>
      </c>
      <c r="R1458" s="47">
        <f>Q1458*(1/(1+$G1458))^(1+$E1458)*(1+R$7)^$D1458*(R1440/Q1440)^$E1458*((R1440+R1449)/(Q1440+Q1449))^($F1458*(1+$E1458))</f>
        <v/>
      </c>
      <c r="S1458" s="47">
        <f>R1458*(1/(1+$G1458))^(1+$E1458)*(1+S$7)^$D1458*(S1440/R1440)^$E1458*((S1440+S1449)/(R1440+R1449))^($F1458*(1+$E1458))</f>
        <v/>
      </c>
      <c r="T1458" s="47">
        <f>S1458*(1/(1+$G1458))^(1+$E1458)*(1+T$7)^$D1458*(T1440/S1440)^$E1458*((T1440+T1449)/(S1440+S1449))^($F1458*(1+$E1458))</f>
        <v/>
      </c>
      <c r="U1458" s="47">
        <f>T1458*(1/(1+$G1458))^(1+$E1458)*(1+U$7)^$D1458*(U1440/T1440)^$E1458*((U1440+U1449)/(T1440+T1449))^($F1458*(1+$E1458))</f>
        <v/>
      </c>
      <c r="V1458" s="47">
        <f>U1458*(1/(1+$G1458))^(1+$E1458)*(1+V$7)^$D1458*(V1440/U1440)^$E1458*((V1440+V1449)/(U1440+U1449))^($F1458*(1+$E1458))</f>
        <v/>
      </c>
      <c r="W1458" s="47">
        <f>V1458*(1/(1+$G1458))^(1+$E1458)*(1+W$7)^$D1458*(W1440/V1440)^$E1458*((W1440+W1449)/(V1440+V1449))^($F1458*(1+$E1458))</f>
        <v/>
      </c>
      <c r="X1458" s="47">
        <f>W1458*(1/(1+$G1458))^(1+$E1458)*(1+X$7)^$D1458*(X1440/W1440)^$E1458*((X1440+X1449)/(W1440+W1449))^($F1458*(1+$E1458))</f>
        <v/>
      </c>
      <c r="Y1458" s="47">
        <f>X1458*(1/(1+$G1458))^(1+$E1458)*(1+Y$7)^$D1458*(Y1440/X1440)^$E1458*((Y1440+Y1449)/(X1440+X1449))^($F1458*(1+$E1458))</f>
        <v/>
      </c>
      <c r="Z1458" s="47">
        <f>Y1458*(1/(1+$G1458))^(1+$E1458)*(1+Z$7)^$D1458*(Z1440/Y1440)^$E1458*((Z1440+Z1449)/(Y1440+Y1449))^($F1458*(1+$E1458))</f>
        <v/>
      </c>
      <c r="AA1458" s="47">
        <f>Z1458*(1/(1+$G1458))^(1+$E1458)*(1+AA$7)^$D1458*(AA1440/Z1440)^$E1458*((AA1440+AA1449)/(Z1440+Z1449))^($F1458*(1+$E1458))</f>
        <v/>
      </c>
      <c r="AB1458" s="47">
        <f>AA1458*(1/(1+$G1458))^(1+$E1458)*(1+AB$7)^$D1458*(AB1440/AA1440)^$E1458*((AB1440+AB1449)/(AA1440+AA1449))^($F1458*(1+$E1458))</f>
        <v/>
      </c>
      <c r="AC1458" s="47">
        <f>AB1458*(1/(1+$G1458))^(1+$E1458)*(1+AC$7)^$D1458*(AC1440/AB1440)^$E1458*((AC1440+AC1449)/(AB1440+AB1449))^($F1458*(1+$E1458))</f>
        <v/>
      </c>
      <c r="AD1458" s="48">
        <f>FUELUSE(AC1458,AD1440,AC1440,AD1449,AC1449,AD$7,$D1458,$E1458,$F1458,$G1458)</f>
        <v/>
      </c>
      <c r="AE1458" s="25">
        <f>LOWER(Settings!$C$4)&amp;".mit."&amp;$A1458&amp;IF($C1458="","","."&amp;$C1458&amp;"."&amp;$B1458)&amp;IF(INDEX(Variables!$D$5:$D$105,MATCH($A1458,Variables!$A$5:$A$105,0))="","","."&amp;INDEX(Variables!$D$5:$D$105,MATCH($A1458,Variables!$A$5:$A$105,0)))&amp;"."&amp;AE$5</f>
        <v/>
      </c>
      <c r="AF1458" s="46">
        <f>INDEX(Inputs!$U$5:$U$132,MATCH($B1458&amp;"|"&amp;$C1458,Inputs!$A$5:$A$132,0))</f>
        <v/>
      </c>
      <c r="AG1458" s="47">
        <f>AF1458*(1/(1+$G1458))^(1+$E1458)*(1+AG$7)^$D1458*(AG1440/AF1440)^$E1458*((AG1440+AG1449)/(AF1440+AF1449))^($F1458*(1+$E1458))</f>
        <v/>
      </c>
      <c r="AH1458" s="47">
        <f>AG1458*(1/(1+$G1458))^(1+$E1458)*(1+AH$7)^$D1458*(AH1440/AG1440)^$E1458*((AH1440+AH1449)/(AG1440+AG1449))^($F1458*(1+$E1458))</f>
        <v/>
      </c>
      <c r="AI1458" s="47">
        <f>AH1458*(1/(1+$G1458))^(1+$E1458)*(1+AI$7)^$D1458*(AI1440/AH1440)^$E1458*((AI1440+AI1449)/(AH1440+AH1449))^($F1458*(1+$E1458))</f>
        <v/>
      </c>
      <c r="AJ1458" s="47">
        <f>AI1458*(1/(1+$G1458))^(1+$E1458)*(1+AJ$7)^$D1458*(AJ1440/AI1440)^$E1458*((AJ1440+AJ1449)/(AI1440+AI1449))^($F1458*(1+$E1458))</f>
        <v/>
      </c>
      <c r="AK1458" s="47">
        <f>AJ1458*(1/(1+$G1458))^(1+$E1458)*(1+AK$7)^$D1458*(AK1440/AJ1440)^$E1458*((AK1440+AK1449)/(AJ1440+AJ1449))^($F1458*(1+$E1458))</f>
        <v/>
      </c>
      <c r="AL1458" s="47">
        <f>AK1458*(1/(1+$G1458))^(1+$E1458)*(1+AL$7)^$D1458*(AL1440/AK1440)^$E1458*((AL1440+AL1449)/(AK1440+AK1449))^($F1458*(1+$E1458))</f>
        <v/>
      </c>
      <c r="AM1458" s="47">
        <f>AL1458*(1/(1+$G1458))^(1+$E1458)*(1+AM$7)^$D1458*(AM1440/AL1440)^$E1458*((AM1440+AM1449)/(AL1440+AL1449))^($F1458*(1+$E1458))</f>
        <v/>
      </c>
      <c r="AN1458" s="47">
        <f>AM1458*(1/(1+$G1458))^(1+$E1458)*(1+AN$7)^$D1458*(AN1440/AM1440)^$E1458*((AN1440+AN1449)/(AM1440+AM1449))^($F1458*(1+$E1458))</f>
        <v/>
      </c>
      <c r="AO1458" s="47">
        <f>AN1458*(1/(1+$G1458))^(1+$E1458)*(1+AO$7)^$D1458*(AO1440/AN1440)^$E1458*((AO1440+AO1449)/(AN1440+AN1449))^($F1458*(1+$E1458))</f>
        <v/>
      </c>
      <c r="AP1458" s="47">
        <f>AO1458*(1/(1+$G1458))^(1+$E1458)*(1+AP$7)^$D1458*(AP1440/AO1440)^$E1458*((AP1440+AP1449)/(AO1440+AO1449))^($F1458*(1+$E1458))</f>
        <v/>
      </c>
      <c r="AQ1458" s="47">
        <f>AP1458*(1/(1+$G1458))^(1+$E1458)*(1+AQ$7)^$D1458*(AQ1440/AP1440)^$E1458*((AQ1440+AQ1449)/(AP1440+AP1449))^($F1458*(1+$E1458))</f>
        <v/>
      </c>
      <c r="AR1458" s="47">
        <f>AQ1458*(1/(1+$G1458))^(1+$E1458)*(1+AR$7)^$D1458*(AR1440/AQ1440)^$E1458*((AR1440+AR1449)/(AQ1440+AQ1449))^($F1458*(1+$E1458))</f>
        <v/>
      </c>
      <c r="AS1458" s="47">
        <f>AR1458*(1/(1+$G1458))^(1+$E1458)*(1+AS$7)^$D1458*(AS1440/AR1440)^$E1458*((AS1440+AS1449)/(AR1440+AR1449))^($F1458*(1+$E1458))</f>
        <v/>
      </c>
      <c r="AT1458" s="47">
        <f>AS1458*(1/(1+$G1458))^(1+$E1458)*(1+AT$7)^$D1458*(AT1440/AS1440)^$E1458*((AT1440+AT1449)/(AS1440+AS1449))^($F1458*(1+$E1458))</f>
        <v/>
      </c>
      <c r="AU1458" s="47">
        <f>AT1458*(1/(1+$G1458))^(1+$E1458)*(1+AU$7)^$D1458*(AU1440/AT1440)^$E1458*((AU1440+AU1449)/(AT1440+AT1449))^($F1458*(1+$E1458))</f>
        <v/>
      </c>
      <c r="AV1458" s="47">
        <f>AU1458*(1/(1+$G1458))^(1+$E1458)*(1+AV$7)^$D1458*(AV1440/AU1440)^$E1458*((AV1440+AV1449)/(AU1440+AU1449))^($F1458*(1+$E1458))</f>
        <v/>
      </c>
      <c r="AW1458" s="47">
        <f>AV1458*(1/(1+$G1458))^(1+$E1458)*(1+AW$7)^$D1458*(AW1440/AV1440)^$E1458*((AW1440+AW1449)/(AV1440+AV1449))^($F1458*(1+$E1458))</f>
        <v/>
      </c>
      <c r="AX1458" s="48">
        <f>FUELUSE(AW1458,AX1440,AW1440,AX1449,AW1449,AX$7,$D1458,$E1458,$F1458,$G1458)</f>
        <v/>
      </c>
    </row>
    <row r="1459" hidden="1" outlineLevel="2">
      <c r="A1459" s="5" t="inlineStr">
        <is>
          <t>ener</t>
        </is>
      </c>
      <c r="B1459" s="5" t="inlineStr">
        <is>
          <t>die</t>
        </is>
      </c>
      <c r="C1459" s="5" t="inlineStr">
        <is>
          <t>omn</t>
        </is>
      </c>
      <c r="D1459" s="40">
        <f>INDEX(Inputs!$N$5:$N$132,MATCH($B1459&amp;"|"&amp;$C1459,Inputs!$A$5:$A$132,0))</f>
        <v/>
      </c>
      <c r="E1459" s="40">
        <f>INDEX(Inputs!$O$5:$O$132,MATCH($B1459&amp;"|"&amp;$C1459,Inputs!$A$5:$A$132,0))</f>
        <v/>
      </c>
      <c r="F1459" s="40">
        <f>INDEX(Inputs!$P$5:$P$132,MATCH($B1459&amp;"|"&amp;$C1459,Inputs!$A$5:$A$132,0))</f>
        <v/>
      </c>
      <c r="G1459" s="40">
        <f>INDEX(Inputs!$Q$5:$Q$132,MATCH($B1459&amp;"|"&amp;$C1459,Inputs!$A$5:$A$132,0))</f>
        <v/>
      </c>
      <c r="H1459" s="5">
        <f>INDEX(Variables!$B$5:$B$105,MATCH($A1459,Variables!$A$5:$A$105,0))&amp;IF($C1459="",""," | "&amp;INDEX(Mapping!$B$5:$B$26,MATCH($C1459,Mapping!$A$5:$A$26,0))&amp;" | "&amp;INDEX(Mapping!$B$30:$B$41,MATCH($B1459,Mapping!$A$30:$A$41,0)))</f>
        <v/>
      </c>
      <c r="I1459" s="5">
        <f>INDEX(Variables!$C$5:$C$105,MATCH($A1459,Variables!$A$5:$A$105,0))</f>
        <v/>
      </c>
      <c r="J1459" s="5">
        <f>INDEX(Variables!$E$5:$E$105,MATCH($A1459,Variables!$A$5:$A$105,0))</f>
        <v/>
      </c>
      <c r="K1459" s="25">
        <f>LOWER(Settings!$C$4)&amp;".mit."&amp;$A1459&amp;IF($C1459="","","."&amp;$C1459&amp;"."&amp;$B1459)&amp;IF(INDEX(Variables!$D$5:$D$105,MATCH($A1459,Variables!$A$5:$A$105,0))="","","."&amp;INDEX(Variables!$D$5:$D$105,MATCH($A1459,Variables!$A$5:$A$105,0)))&amp;"."&amp;K$5</f>
        <v/>
      </c>
      <c r="L1459" s="46">
        <f>INDEX(Inputs!$U$5:$U$132,MATCH($B1459&amp;"|"&amp;$C1459,Inputs!$A$5:$A$132,0))</f>
        <v/>
      </c>
      <c r="M1459" s="47">
        <f>L1459*(1/(1+$G1459))^(1+$E1459)*(1+M$7)^$D1459*(M1441/L1441)^$E1459*((M1441+M1450)/(L1441+L1450))^($F1459*(1+$E1459))</f>
        <v/>
      </c>
      <c r="N1459" s="47">
        <f>M1459*(1/(1+$G1459))^(1+$E1459)*(1+N$7)^$D1459*(N1441/M1441)^$E1459*((N1441+N1450)/(M1441+M1450))^($F1459*(1+$E1459))</f>
        <v/>
      </c>
      <c r="O1459" s="47">
        <f>N1459*(1/(1+$G1459))^(1+$E1459)*(1+O$7)^$D1459*(O1441/N1441)^$E1459*((O1441+O1450)/(N1441+N1450))^($F1459*(1+$E1459))</f>
        <v/>
      </c>
      <c r="P1459" s="47">
        <f>O1459*(1/(1+$G1459))^(1+$E1459)*(1+P$7)^$D1459*(P1441/O1441)^$E1459*((P1441+P1450)/(O1441+O1450))^($F1459*(1+$E1459))</f>
        <v/>
      </c>
      <c r="Q1459" s="47">
        <f>P1459*(1/(1+$G1459))^(1+$E1459)*(1+Q$7)^$D1459*(Q1441/P1441)^$E1459*((Q1441+Q1450)/(P1441+P1450))^($F1459*(1+$E1459))</f>
        <v/>
      </c>
      <c r="R1459" s="47">
        <f>Q1459*(1/(1+$G1459))^(1+$E1459)*(1+R$7)^$D1459*(R1441/Q1441)^$E1459*((R1441+R1450)/(Q1441+Q1450))^($F1459*(1+$E1459))</f>
        <v/>
      </c>
      <c r="S1459" s="47">
        <f>R1459*(1/(1+$G1459))^(1+$E1459)*(1+S$7)^$D1459*(S1441/R1441)^$E1459*((S1441+S1450)/(R1441+R1450))^($F1459*(1+$E1459))</f>
        <v/>
      </c>
      <c r="T1459" s="47">
        <f>S1459*(1/(1+$G1459))^(1+$E1459)*(1+T$7)^$D1459*(T1441/S1441)^$E1459*((T1441+T1450)/(S1441+S1450))^($F1459*(1+$E1459))</f>
        <v/>
      </c>
      <c r="U1459" s="47">
        <f>T1459*(1/(1+$G1459))^(1+$E1459)*(1+U$7)^$D1459*(U1441/T1441)^$E1459*((U1441+U1450)/(T1441+T1450))^($F1459*(1+$E1459))</f>
        <v/>
      </c>
      <c r="V1459" s="47">
        <f>U1459*(1/(1+$G1459))^(1+$E1459)*(1+V$7)^$D1459*(V1441/U1441)^$E1459*((V1441+V1450)/(U1441+U1450))^($F1459*(1+$E1459))</f>
        <v/>
      </c>
      <c r="W1459" s="47">
        <f>V1459*(1/(1+$G1459))^(1+$E1459)*(1+W$7)^$D1459*(W1441/V1441)^$E1459*((W1441+W1450)/(V1441+V1450))^($F1459*(1+$E1459))</f>
        <v/>
      </c>
      <c r="X1459" s="47">
        <f>W1459*(1/(1+$G1459))^(1+$E1459)*(1+X$7)^$D1459*(X1441/W1441)^$E1459*((X1441+X1450)/(W1441+W1450))^($F1459*(1+$E1459))</f>
        <v/>
      </c>
      <c r="Y1459" s="47">
        <f>X1459*(1/(1+$G1459))^(1+$E1459)*(1+Y$7)^$D1459*(Y1441/X1441)^$E1459*((Y1441+Y1450)/(X1441+X1450))^($F1459*(1+$E1459))</f>
        <v/>
      </c>
      <c r="Z1459" s="47">
        <f>Y1459*(1/(1+$G1459))^(1+$E1459)*(1+Z$7)^$D1459*(Z1441/Y1441)^$E1459*((Z1441+Z1450)/(Y1441+Y1450))^($F1459*(1+$E1459))</f>
        <v/>
      </c>
      <c r="AA1459" s="47">
        <f>Z1459*(1/(1+$G1459))^(1+$E1459)*(1+AA$7)^$D1459*(AA1441/Z1441)^$E1459*((AA1441+AA1450)/(Z1441+Z1450))^($F1459*(1+$E1459))</f>
        <v/>
      </c>
      <c r="AB1459" s="47">
        <f>AA1459*(1/(1+$G1459))^(1+$E1459)*(1+AB$7)^$D1459*(AB1441/AA1441)^$E1459*((AB1441+AB1450)/(AA1441+AA1450))^($F1459*(1+$E1459))</f>
        <v/>
      </c>
      <c r="AC1459" s="47">
        <f>AB1459*(1/(1+$G1459))^(1+$E1459)*(1+AC$7)^$D1459*(AC1441/AB1441)^$E1459*((AC1441+AC1450)/(AB1441+AB1450))^($F1459*(1+$E1459))</f>
        <v/>
      </c>
      <c r="AD1459" s="48">
        <f>FUELUSE(AC1459,AD1441,AC1441,AD1450,AC1450,AD$7,$D1459,$E1459,$F1459,$G1459)</f>
        <v/>
      </c>
      <c r="AE1459" s="25">
        <f>LOWER(Settings!$C$4)&amp;".mit."&amp;$A1459&amp;IF($C1459="","","."&amp;$C1459&amp;"."&amp;$B1459)&amp;IF(INDEX(Variables!$D$5:$D$105,MATCH($A1459,Variables!$A$5:$A$105,0))="","","."&amp;INDEX(Variables!$D$5:$D$105,MATCH($A1459,Variables!$A$5:$A$105,0)))&amp;"."&amp;AE$5</f>
        <v/>
      </c>
      <c r="AF1459" s="46">
        <f>INDEX(Inputs!$U$5:$U$132,MATCH($B1459&amp;"|"&amp;$C1459,Inputs!$A$5:$A$132,0))</f>
        <v/>
      </c>
      <c r="AG1459" s="47">
        <f>AF1459*(1/(1+$G1459))^(1+$E1459)*(1+AG$7)^$D1459*(AG1441/AF1441)^$E1459*((AG1441+AG1450)/(AF1441+AF1450))^($F1459*(1+$E1459))</f>
        <v/>
      </c>
      <c r="AH1459" s="47">
        <f>AG1459*(1/(1+$G1459))^(1+$E1459)*(1+AH$7)^$D1459*(AH1441/AG1441)^$E1459*((AH1441+AH1450)/(AG1441+AG1450))^($F1459*(1+$E1459))</f>
        <v/>
      </c>
      <c r="AI1459" s="47">
        <f>AH1459*(1/(1+$G1459))^(1+$E1459)*(1+AI$7)^$D1459*(AI1441/AH1441)^$E1459*((AI1441+AI1450)/(AH1441+AH1450))^($F1459*(1+$E1459))</f>
        <v/>
      </c>
      <c r="AJ1459" s="47">
        <f>AI1459*(1/(1+$G1459))^(1+$E1459)*(1+AJ$7)^$D1459*(AJ1441/AI1441)^$E1459*((AJ1441+AJ1450)/(AI1441+AI1450))^($F1459*(1+$E1459))</f>
        <v/>
      </c>
      <c r="AK1459" s="47">
        <f>AJ1459*(1/(1+$G1459))^(1+$E1459)*(1+AK$7)^$D1459*(AK1441/AJ1441)^$E1459*((AK1441+AK1450)/(AJ1441+AJ1450))^($F1459*(1+$E1459))</f>
        <v/>
      </c>
      <c r="AL1459" s="47">
        <f>AK1459*(1/(1+$G1459))^(1+$E1459)*(1+AL$7)^$D1459*(AL1441/AK1441)^$E1459*((AL1441+AL1450)/(AK1441+AK1450))^($F1459*(1+$E1459))</f>
        <v/>
      </c>
      <c r="AM1459" s="47">
        <f>AL1459*(1/(1+$G1459))^(1+$E1459)*(1+AM$7)^$D1459*(AM1441/AL1441)^$E1459*((AM1441+AM1450)/(AL1441+AL1450))^($F1459*(1+$E1459))</f>
        <v/>
      </c>
      <c r="AN1459" s="47">
        <f>AM1459*(1/(1+$G1459))^(1+$E1459)*(1+AN$7)^$D1459*(AN1441/AM1441)^$E1459*((AN1441+AN1450)/(AM1441+AM1450))^($F1459*(1+$E1459))</f>
        <v/>
      </c>
      <c r="AO1459" s="47">
        <f>AN1459*(1/(1+$G1459))^(1+$E1459)*(1+AO$7)^$D1459*(AO1441/AN1441)^$E1459*((AO1441+AO1450)/(AN1441+AN1450))^($F1459*(1+$E1459))</f>
        <v/>
      </c>
      <c r="AP1459" s="47">
        <f>AO1459*(1/(1+$G1459))^(1+$E1459)*(1+AP$7)^$D1459*(AP1441/AO1441)^$E1459*((AP1441+AP1450)/(AO1441+AO1450))^($F1459*(1+$E1459))</f>
        <v/>
      </c>
      <c r="AQ1459" s="47">
        <f>AP1459*(1/(1+$G1459))^(1+$E1459)*(1+AQ$7)^$D1459*(AQ1441/AP1441)^$E1459*((AQ1441+AQ1450)/(AP1441+AP1450))^($F1459*(1+$E1459))</f>
        <v/>
      </c>
      <c r="AR1459" s="47">
        <f>AQ1459*(1/(1+$G1459))^(1+$E1459)*(1+AR$7)^$D1459*(AR1441/AQ1441)^$E1459*((AR1441+AR1450)/(AQ1441+AQ1450))^($F1459*(1+$E1459))</f>
        <v/>
      </c>
      <c r="AS1459" s="47">
        <f>AR1459*(1/(1+$G1459))^(1+$E1459)*(1+AS$7)^$D1459*(AS1441/AR1441)^$E1459*((AS1441+AS1450)/(AR1441+AR1450))^($F1459*(1+$E1459))</f>
        <v/>
      </c>
      <c r="AT1459" s="47">
        <f>AS1459*(1/(1+$G1459))^(1+$E1459)*(1+AT$7)^$D1459*(AT1441/AS1441)^$E1459*((AT1441+AT1450)/(AS1441+AS1450))^($F1459*(1+$E1459))</f>
        <v/>
      </c>
      <c r="AU1459" s="47">
        <f>AT1459*(1/(1+$G1459))^(1+$E1459)*(1+AU$7)^$D1459*(AU1441/AT1441)^$E1459*((AU1441+AU1450)/(AT1441+AT1450))^($F1459*(1+$E1459))</f>
        <v/>
      </c>
      <c r="AV1459" s="47">
        <f>AU1459*(1/(1+$G1459))^(1+$E1459)*(1+AV$7)^$D1459*(AV1441/AU1441)^$E1459*((AV1441+AV1450)/(AU1441+AU1450))^($F1459*(1+$E1459))</f>
        <v/>
      </c>
      <c r="AW1459" s="47">
        <f>AV1459*(1/(1+$G1459))^(1+$E1459)*(1+AW$7)^$D1459*(AW1441/AV1441)^$E1459*((AW1441+AW1450)/(AV1441+AV1450))^($F1459*(1+$E1459))</f>
        <v/>
      </c>
      <c r="AX1459" s="48">
        <f>FUELUSE(AW1459,AX1441,AW1441,AX1450,AW1450,AX$7,$D1459,$E1459,$F1459,$G1459)</f>
        <v/>
      </c>
    </row>
    <row r="1460" hidden="1" outlineLevel="2">
      <c r="A1460" s="5" t="inlineStr">
        <is>
          <t>ener</t>
        </is>
      </c>
      <c r="B1460" s="5" t="inlineStr">
        <is>
          <t>lpg</t>
        </is>
      </c>
      <c r="C1460" s="5" t="inlineStr">
        <is>
          <t>omn</t>
        </is>
      </c>
      <c r="D1460" s="40">
        <f>INDEX(Inputs!$N$5:$N$132,MATCH($B1460&amp;"|"&amp;$C1460,Inputs!$A$5:$A$132,0))</f>
        <v/>
      </c>
      <c r="E1460" s="40">
        <f>INDEX(Inputs!$O$5:$O$132,MATCH($B1460&amp;"|"&amp;$C1460,Inputs!$A$5:$A$132,0))</f>
        <v/>
      </c>
      <c r="F1460" s="40">
        <f>INDEX(Inputs!$P$5:$P$132,MATCH($B1460&amp;"|"&amp;$C1460,Inputs!$A$5:$A$132,0))</f>
        <v/>
      </c>
      <c r="G1460" s="40">
        <f>INDEX(Inputs!$Q$5:$Q$132,MATCH($B1460&amp;"|"&amp;$C1460,Inputs!$A$5:$A$132,0))</f>
        <v/>
      </c>
      <c r="H1460" s="5">
        <f>INDEX(Variables!$B$5:$B$105,MATCH($A1460,Variables!$A$5:$A$105,0))&amp;IF($C1460="",""," | "&amp;INDEX(Mapping!$B$5:$B$26,MATCH($C1460,Mapping!$A$5:$A$26,0))&amp;" | "&amp;INDEX(Mapping!$B$30:$B$41,MATCH($B1460,Mapping!$A$30:$A$41,0)))</f>
        <v/>
      </c>
      <c r="I1460" s="5">
        <f>INDEX(Variables!$C$5:$C$105,MATCH($A1460,Variables!$A$5:$A$105,0))</f>
        <v/>
      </c>
      <c r="J1460" s="5">
        <f>INDEX(Variables!$E$5:$E$105,MATCH($A1460,Variables!$A$5:$A$105,0))</f>
        <v/>
      </c>
      <c r="K1460" s="25">
        <f>LOWER(Settings!$C$4)&amp;".mit."&amp;$A1460&amp;IF($C1460="","","."&amp;$C1460&amp;"."&amp;$B1460)&amp;IF(INDEX(Variables!$D$5:$D$105,MATCH($A1460,Variables!$A$5:$A$105,0))="","","."&amp;INDEX(Variables!$D$5:$D$105,MATCH($A1460,Variables!$A$5:$A$105,0)))&amp;"."&amp;K$5</f>
        <v/>
      </c>
      <c r="L1460" s="46">
        <f>INDEX(Inputs!$U$5:$U$132,MATCH($B1460&amp;"|"&amp;$C1460,Inputs!$A$5:$A$132,0))</f>
        <v/>
      </c>
      <c r="M1460" s="47">
        <f>L1460*(1/(1+$G1460))^(1+$E1460)*(1+M$7)^$D1460*(M1442/L1442)^$E1460*((M1442+M1451)/(L1442+L1451))^($F1460*(1+$E1460))</f>
        <v/>
      </c>
      <c r="N1460" s="47">
        <f>M1460*(1/(1+$G1460))^(1+$E1460)*(1+N$7)^$D1460*(N1442/M1442)^$E1460*((N1442+N1451)/(M1442+M1451))^($F1460*(1+$E1460))</f>
        <v/>
      </c>
      <c r="O1460" s="47">
        <f>N1460*(1/(1+$G1460))^(1+$E1460)*(1+O$7)^$D1460*(O1442/N1442)^$E1460*((O1442+O1451)/(N1442+N1451))^($F1460*(1+$E1460))</f>
        <v/>
      </c>
      <c r="P1460" s="47">
        <f>O1460*(1/(1+$G1460))^(1+$E1460)*(1+P$7)^$D1460*(P1442/O1442)^$E1460*((P1442+P1451)/(O1442+O1451))^($F1460*(1+$E1460))</f>
        <v/>
      </c>
      <c r="Q1460" s="47">
        <f>P1460*(1/(1+$G1460))^(1+$E1460)*(1+Q$7)^$D1460*(Q1442/P1442)^$E1460*((Q1442+Q1451)/(P1442+P1451))^($F1460*(1+$E1460))</f>
        <v/>
      </c>
      <c r="R1460" s="47">
        <f>Q1460*(1/(1+$G1460))^(1+$E1460)*(1+R$7)^$D1460*(R1442/Q1442)^$E1460*((R1442+R1451)/(Q1442+Q1451))^($F1460*(1+$E1460))</f>
        <v/>
      </c>
      <c r="S1460" s="47">
        <f>R1460*(1/(1+$G1460))^(1+$E1460)*(1+S$7)^$D1460*(S1442/R1442)^$E1460*((S1442+S1451)/(R1442+R1451))^($F1460*(1+$E1460))</f>
        <v/>
      </c>
      <c r="T1460" s="47">
        <f>S1460*(1/(1+$G1460))^(1+$E1460)*(1+T$7)^$D1460*(T1442/S1442)^$E1460*((T1442+T1451)/(S1442+S1451))^($F1460*(1+$E1460))</f>
        <v/>
      </c>
      <c r="U1460" s="47">
        <f>T1460*(1/(1+$G1460))^(1+$E1460)*(1+U$7)^$D1460*(U1442/T1442)^$E1460*((U1442+U1451)/(T1442+T1451))^($F1460*(1+$E1460))</f>
        <v/>
      </c>
      <c r="V1460" s="47">
        <f>U1460*(1/(1+$G1460))^(1+$E1460)*(1+V$7)^$D1460*(V1442/U1442)^$E1460*((V1442+V1451)/(U1442+U1451))^($F1460*(1+$E1460))</f>
        <v/>
      </c>
      <c r="W1460" s="47">
        <f>V1460*(1/(1+$G1460))^(1+$E1460)*(1+W$7)^$D1460*(W1442/V1442)^$E1460*((W1442+W1451)/(V1442+V1451))^($F1460*(1+$E1460))</f>
        <v/>
      </c>
      <c r="X1460" s="47">
        <f>W1460*(1/(1+$G1460))^(1+$E1460)*(1+X$7)^$D1460*(X1442/W1442)^$E1460*((X1442+X1451)/(W1442+W1451))^($F1460*(1+$E1460))</f>
        <v/>
      </c>
      <c r="Y1460" s="47">
        <f>X1460*(1/(1+$G1460))^(1+$E1460)*(1+Y$7)^$D1460*(Y1442/X1442)^$E1460*((Y1442+Y1451)/(X1442+X1451))^($F1460*(1+$E1460))</f>
        <v/>
      </c>
      <c r="Z1460" s="47">
        <f>Y1460*(1/(1+$G1460))^(1+$E1460)*(1+Z$7)^$D1460*(Z1442/Y1442)^$E1460*((Z1442+Z1451)/(Y1442+Y1451))^($F1460*(1+$E1460))</f>
        <v/>
      </c>
      <c r="AA1460" s="47">
        <f>Z1460*(1/(1+$G1460))^(1+$E1460)*(1+AA$7)^$D1460*(AA1442/Z1442)^$E1460*((AA1442+AA1451)/(Z1442+Z1451))^($F1460*(1+$E1460))</f>
        <v/>
      </c>
      <c r="AB1460" s="47">
        <f>AA1460*(1/(1+$G1460))^(1+$E1460)*(1+AB$7)^$D1460*(AB1442/AA1442)^$E1460*((AB1442+AB1451)/(AA1442+AA1451))^($F1460*(1+$E1460))</f>
        <v/>
      </c>
      <c r="AC1460" s="47">
        <f>AB1460*(1/(1+$G1460))^(1+$E1460)*(1+AC$7)^$D1460*(AC1442/AB1442)^$E1460*((AC1442+AC1451)/(AB1442+AB1451))^($F1460*(1+$E1460))</f>
        <v/>
      </c>
      <c r="AD1460" s="48">
        <f>FUELUSE(AC1460,AD1442,AC1442,AD1451,AC1451,AD$7,$D1460,$E1460,$F1460,$G1460)</f>
        <v/>
      </c>
      <c r="AE1460" s="25">
        <f>LOWER(Settings!$C$4)&amp;".mit."&amp;$A1460&amp;IF($C1460="","","."&amp;$C1460&amp;"."&amp;$B1460)&amp;IF(INDEX(Variables!$D$5:$D$105,MATCH($A1460,Variables!$A$5:$A$105,0))="","","."&amp;INDEX(Variables!$D$5:$D$105,MATCH($A1460,Variables!$A$5:$A$105,0)))&amp;"."&amp;AE$5</f>
        <v/>
      </c>
      <c r="AF1460" s="46">
        <f>INDEX(Inputs!$U$5:$U$132,MATCH($B1460&amp;"|"&amp;$C1460,Inputs!$A$5:$A$132,0))</f>
        <v/>
      </c>
      <c r="AG1460" s="47">
        <f>AF1460*(1/(1+$G1460))^(1+$E1460)*(1+AG$7)^$D1460*(AG1442/AF1442)^$E1460*((AG1442+AG1451)/(AF1442+AF1451))^($F1460*(1+$E1460))</f>
        <v/>
      </c>
      <c r="AH1460" s="47">
        <f>AG1460*(1/(1+$G1460))^(1+$E1460)*(1+AH$7)^$D1460*(AH1442/AG1442)^$E1460*((AH1442+AH1451)/(AG1442+AG1451))^($F1460*(1+$E1460))</f>
        <v/>
      </c>
      <c r="AI1460" s="47">
        <f>AH1460*(1/(1+$G1460))^(1+$E1460)*(1+AI$7)^$D1460*(AI1442/AH1442)^$E1460*((AI1442+AI1451)/(AH1442+AH1451))^($F1460*(1+$E1460))</f>
        <v/>
      </c>
      <c r="AJ1460" s="47">
        <f>AI1460*(1/(1+$G1460))^(1+$E1460)*(1+AJ$7)^$D1460*(AJ1442/AI1442)^$E1460*((AJ1442+AJ1451)/(AI1442+AI1451))^($F1460*(1+$E1460))</f>
        <v/>
      </c>
      <c r="AK1460" s="47">
        <f>AJ1460*(1/(1+$G1460))^(1+$E1460)*(1+AK$7)^$D1460*(AK1442/AJ1442)^$E1460*((AK1442+AK1451)/(AJ1442+AJ1451))^($F1460*(1+$E1460))</f>
        <v/>
      </c>
      <c r="AL1460" s="47">
        <f>AK1460*(1/(1+$G1460))^(1+$E1460)*(1+AL$7)^$D1460*(AL1442/AK1442)^$E1460*((AL1442+AL1451)/(AK1442+AK1451))^($F1460*(1+$E1460))</f>
        <v/>
      </c>
      <c r="AM1460" s="47">
        <f>AL1460*(1/(1+$G1460))^(1+$E1460)*(1+AM$7)^$D1460*(AM1442/AL1442)^$E1460*((AM1442+AM1451)/(AL1442+AL1451))^($F1460*(1+$E1460))</f>
        <v/>
      </c>
      <c r="AN1460" s="47">
        <f>AM1460*(1/(1+$G1460))^(1+$E1460)*(1+AN$7)^$D1460*(AN1442/AM1442)^$E1460*((AN1442+AN1451)/(AM1442+AM1451))^($F1460*(1+$E1460))</f>
        <v/>
      </c>
      <c r="AO1460" s="47">
        <f>AN1460*(1/(1+$G1460))^(1+$E1460)*(1+AO$7)^$D1460*(AO1442/AN1442)^$E1460*((AO1442+AO1451)/(AN1442+AN1451))^($F1460*(1+$E1460))</f>
        <v/>
      </c>
      <c r="AP1460" s="47">
        <f>AO1460*(1/(1+$G1460))^(1+$E1460)*(1+AP$7)^$D1460*(AP1442/AO1442)^$E1460*((AP1442+AP1451)/(AO1442+AO1451))^($F1460*(1+$E1460))</f>
        <v/>
      </c>
      <c r="AQ1460" s="47">
        <f>AP1460*(1/(1+$G1460))^(1+$E1460)*(1+AQ$7)^$D1460*(AQ1442/AP1442)^$E1460*((AQ1442+AQ1451)/(AP1442+AP1451))^($F1460*(1+$E1460))</f>
        <v/>
      </c>
      <c r="AR1460" s="47">
        <f>AQ1460*(1/(1+$G1460))^(1+$E1460)*(1+AR$7)^$D1460*(AR1442/AQ1442)^$E1460*((AR1442+AR1451)/(AQ1442+AQ1451))^($F1460*(1+$E1460))</f>
        <v/>
      </c>
      <c r="AS1460" s="47">
        <f>AR1460*(1/(1+$G1460))^(1+$E1460)*(1+AS$7)^$D1460*(AS1442/AR1442)^$E1460*((AS1442+AS1451)/(AR1442+AR1451))^($F1460*(1+$E1460))</f>
        <v/>
      </c>
      <c r="AT1460" s="47">
        <f>AS1460*(1/(1+$G1460))^(1+$E1460)*(1+AT$7)^$D1460*(AT1442/AS1442)^$E1460*((AT1442+AT1451)/(AS1442+AS1451))^($F1460*(1+$E1460))</f>
        <v/>
      </c>
      <c r="AU1460" s="47">
        <f>AT1460*(1/(1+$G1460))^(1+$E1460)*(1+AU$7)^$D1460*(AU1442/AT1442)^$E1460*((AU1442+AU1451)/(AT1442+AT1451))^($F1460*(1+$E1460))</f>
        <v/>
      </c>
      <c r="AV1460" s="47">
        <f>AU1460*(1/(1+$G1460))^(1+$E1460)*(1+AV$7)^$D1460*(AV1442/AU1442)^$E1460*((AV1442+AV1451)/(AU1442+AU1451))^($F1460*(1+$E1460))</f>
        <v/>
      </c>
      <c r="AW1460" s="47">
        <f>AV1460*(1/(1+$G1460))^(1+$E1460)*(1+AW$7)^$D1460*(AW1442/AV1442)^$E1460*((AW1442+AW1451)/(AV1442+AV1451))^($F1460*(1+$E1460))</f>
        <v/>
      </c>
      <c r="AX1460" s="48">
        <f>FUELUSE(AW1460,AX1442,AW1442,AX1451,AW1451,AX$7,$D1460,$E1460,$F1460,$G1460)</f>
        <v/>
      </c>
    </row>
    <row r="1461" hidden="1" outlineLevel="2">
      <c r="A1461" s="5" t="inlineStr">
        <is>
          <t>ener</t>
        </is>
      </c>
      <c r="B1461" s="5" t="inlineStr">
        <is>
          <t>ker</t>
        </is>
      </c>
      <c r="C1461" s="5" t="inlineStr">
        <is>
          <t>omn</t>
        </is>
      </c>
      <c r="D1461" s="40">
        <f>INDEX(Inputs!$N$5:$N$132,MATCH($B1461&amp;"|"&amp;$C1461,Inputs!$A$5:$A$132,0))</f>
        <v/>
      </c>
      <c r="E1461" s="40">
        <f>INDEX(Inputs!$O$5:$O$132,MATCH($B1461&amp;"|"&amp;$C1461,Inputs!$A$5:$A$132,0))</f>
        <v/>
      </c>
      <c r="F1461" s="40">
        <f>INDEX(Inputs!$P$5:$P$132,MATCH($B1461&amp;"|"&amp;$C1461,Inputs!$A$5:$A$132,0))</f>
        <v/>
      </c>
      <c r="G1461" s="40">
        <f>INDEX(Inputs!$Q$5:$Q$132,MATCH($B1461&amp;"|"&amp;$C1461,Inputs!$A$5:$A$132,0))</f>
        <v/>
      </c>
      <c r="H1461" s="5">
        <f>INDEX(Variables!$B$5:$B$105,MATCH($A1461,Variables!$A$5:$A$105,0))&amp;IF($C1461="",""," | "&amp;INDEX(Mapping!$B$5:$B$26,MATCH($C1461,Mapping!$A$5:$A$26,0))&amp;" | "&amp;INDEX(Mapping!$B$30:$B$41,MATCH($B1461,Mapping!$A$30:$A$41,0)))</f>
        <v/>
      </c>
      <c r="I1461" s="5">
        <f>INDEX(Variables!$C$5:$C$105,MATCH($A1461,Variables!$A$5:$A$105,0))</f>
        <v/>
      </c>
      <c r="J1461" s="5">
        <f>INDEX(Variables!$E$5:$E$105,MATCH($A1461,Variables!$A$5:$A$105,0))</f>
        <v/>
      </c>
      <c r="K1461" s="25">
        <f>LOWER(Settings!$C$4)&amp;".mit."&amp;$A1461&amp;IF($C1461="","","."&amp;$C1461&amp;"."&amp;$B1461)&amp;IF(INDEX(Variables!$D$5:$D$105,MATCH($A1461,Variables!$A$5:$A$105,0))="","","."&amp;INDEX(Variables!$D$5:$D$105,MATCH($A1461,Variables!$A$5:$A$105,0)))&amp;"."&amp;K$5</f>
        <v/>
      </c>
      <c r="L1461" s="46">
        <f>INDEX(Inputs!$U$5:$U$132,MATCH($B1461&amp;"|"&amp;$C1461,Inputs!$A$5:$A$132,0))</f>
        <v/>
      </c>
      <c r="M1461" s="47">
        <f>L1461*(1/(1+$G1461))^(1+$E1461)*(1+M$7)^$D1461*(M1443/L1443)^$E1461*((M1443+M1452)/(L1443+L1452))^($F1461*(1+$E1461))</f>
        <v/>
      </c>
      <c r="N1461" s="47">
        <f>M1461*(1/(1+$G1461))^(1+$E1461)*(1+N$7)^$D1461*(N1443/M1443)^$E1461*((N1443+N1452)/(M1443+M1452))^($F1461*(1+$E1461))</f>
        <v/>
      </c>
      <c r="O1461" s="47">
        <f>N1461*(1/(1+$G1461))^(1+$E1461)*(1+O$7)^$D1461*(O1443/N1443)^$E1461*((O1443+O1452)/(N1443+N1452))^($F1461*(1+$E1461))</f>
        <v/>
      </c>
      <c r="P1461" s="47">
        <f>O1461*(1/(1+$G1461))^(1+$E1461)*(1+P$7)^$D1461*(P1443/O1443)^$E1461*((P1443+P1452)/(O1443+O1452))^($F1461*(1+$E1461))</f>
        <v/>
      </c>
      <c r="Q1461" s="47">
        <f>P1461*(1/(1+$G1461))^(1+$E1461)*(1+Q$7)^$D1461*(Q1443/P1443)^$E1461*((Q1443+Q1452)/(P1443+P1452))^($F1461*(1+$E1461))</f>
        <v/>
      </c>
      <c r="R1461" s="47">
        <f>Q1461*(1/(1+$G1461))^(1+$E1461)*(1+R$7)^$D1461*(R1443/Q1443)^$E1461*((R1443+R1452)/(Q1443+Q1452))^($F1461*(1+$E1461))</f>
        <v/>
      </c>
      <c r="S1461" s="47">
        <f>R1461*(1/(1+$G1461))^(1+$E1461)*(1+S$7)^$D1461*(S1443/R1443)^$E1461*((S1443+S1452)/(R1443+R1452))^($F1461*(1+$E1461))</f>
        <v/>
      </c>
      <c r="T1461" s="47">
        <f>S1461*(1/(1+$G1461))^(1+$E1461)*(1+T$7)^$D1461*(T1443/S1443)^$E1461*((T1443+T1452)/(S1443+S1452))^($F1461*(1+$E1461))</f>
        <v/>
      </c>
      <c r="U1461" s="47">
        <f>T1461*(1/(1+$G1461))^(1+$E1461)*(1+U$7)^$D1461*(U1443/T1443)^$E1461*((U1443+U1452)/(T1443+T1452))^($F1461*(1+$E1461))</f>
        <v/>
      </c>
      <c r="V1461" s="47">
        <f>U1461*(1/(1+$G1461))^(1+$E1461)*(1+V$7)^$D1461*(V1443/U1443)^$E1461*((V1443+V1452)/(U1443+U1452))^($F1461*(1+$E1461))</f>
        <v/>
      </c>
      <c r="W1461" s="47">
        <f>V1461*(1/(1+$G1461))^(1+$E1461)*(1+W$7)^$D1461*(W1443/V1443)^$E1461*((W1443+W1452)/(V1443+V1452))^($F1461*(1+$E1461))</f>
        <v/>
      </c>
      <c r="X1461" s="47">
        <f>W1461*(1/(1+$G1461))^(1+$E1461)*(1+X$7)^$D1461*(X1443/W1443)^$E1461*((X1443+X1452)/(W1443+W1452))^($F1461*(1+$E1461))</f>
        <v/>
      </c>
      <c r="Y1461" s="47">
        <f>X1461*(1/(1+$G1461))^(1+$E1461)*(1+Y$7)^$D1461*(Y1443/X1443)^$E1461*((Y1443+Y1452)/(X1443+X1452))^($F1461*(1+$E1461))</f>
        <v/>
      </c>
      <c r="Z1461" s="47">
        <f>Y1461*(1/(1+$G1461))^(1+$E1461)*(1+Z$7)^$D1461*(Z1443/Y1443)^$E1461*((Z1443+Z1452)/(Y1443+Y1452))^($F1461*(1+$E1461))</f>
        <v/>
      </c>
      <c r="AA1461" s="47">
        <f>Z1461*(1/(1+$G1461))^(1+$E1461)*(1+AA$7)^$D1461*(AA1443/Z1443)^$E1461*((AA1443+AA1452)/(Z1443+Z1452))^($F1461*(1+$E1461))</f>
        <v/>
      </c>
      <c r="AB1461" s="47">
        <f>AA1461*(1/(1+$G1461))^(1+$E1461)*(1+AB$7)^$D1461*(AB1443/AA1443)^$E1461*((AB1443+AB1452)/(AA1443+AA1452))^($F1461*(1+$E1461))</f>
        <v/>
      </c>
      <c r="AC1461" s="47">
        <f>AB1461*(1/(1+$G1461))^(1+$E1461)*(1+AC$7)^$D1461*(AC1443/AB1443)^$E1461*((AC1443+AC1452)/(AB1443+AB1452))^($F1461*(1+$E1461))</f>
        <v/>
      </c>
      <c r="AD1461" s="48">
        <f>FUELUSE(AC1461,AD1443,AC1443,AD1452,AC1452,AD$7,$D1461,$E1461,$F1461,$G1461)</f>
        <v/>
      </c>
      <c r="AE1461" s="25">
        <f>LOWER(Settings!$C$4)&amp;".mit."&amp;$A1461&amp;IF($C1461="","","."&amp;$C1461&amp;"."&amp;$B1461)&amp;IF(INDEX(Variables!$D$5:$D$105,MATCH($A1461,Variables!$A$5:$A$105,0))="","","."&amp;INDEX(Variables!$D$5:$D$105,MATCH($A1461,Variables!$A$5:$A$105,0)))&amp;"."&amp;AE$5</f>
        <v/>
      </c>
      <c r="AF1461" s="46">
        <f>INDEX(Inputs!$U$5:$U$132,MATCH($B1461&amp;"|"&amp;$C1461,Inputs!$A$5:$A$132,0))</f>
        <v/>
      </c>
      <c r="AG1461" s="47">
        <f>AF1461*(1/(1+$G1461))^(1+$E1461)*(1+AG$7)^$D1461*(AG1443/AF1443)^$E1461*((AG1443+AG1452)/(AF1443+AF1452))^($F1461*(1+$E1461))</f>
        <v/>
      </c>
      <c r="AH1461" s="47">
        <f>AG1461*(1/(1+$G1461))^(1+$E1461)*(1+AH$7)^$D1461*(AH1443/AG1443)^$E1461*((AH1443+AH1452)/(AG1443+AG1452))^($F1461*(1+$E1461))</f>
        <v/>
      </c>
      <c r="AI1461" s="47">
        <f>AH1461*(1/(1+$G1461))^(1+$E1461)*(1+AI$7)^$D1461*(AI1443/AH1443)^$E1461*((AI1443+AI1452)/(AH1443+AH1452))^($F1461*(1+$E1461))</f>
        <v/>
      </c>
      <c r="AJ1461" s="47">
        <f>AI1461*(1/(1+$G1461))^(1+$E1461)*(1+AJ$7)^$D1461*(AJ1443/AI1443)^$E1461*((AJ1443+AJ1452)/(AI1443+AI1452))^($F1461*(1+$E1461))</f>
        <v/>
      </c>
      <c r="AK1461" s="47">
        <f>AJ1461*(1/(1+$G1461))^(1+$E1461)*(1+AK$7)^$D1461*(AK1443/AJ1443)^$E1461*((AK1443+AK1452)/(AJ1443+AJ1452))^($F1461*(1+$E1461))</f>
        <v/>
      </c>
      <c r="AL1461" s="47">
        <f>AK1461*(1/(1+$G1461))^(1+$E1461)*(1+AL$7)^$D1461*(AL1443/AK1443)^$E1461*((AL1443+AL1452)/(AK1443+AK1452))^($F1461*(1+$E1461))</f>
        <v/>
      </c>
      <c r="AM1461" s="47">
        <f>AL1461*(1/(1+$G1461))^(1+$E1461)*(1+AM$7)^$D1461*(AM1443/AL1443)^$E1461*((AM1443+AM1452)/(AL1443+AL1452))^($F1461*(1+$E1461))</f>
        <v/>
      </c>
      <c r="AN1461" s="47">
        <f>AM1461*(1/(1+$G1461))^(1+$E1461)*(1+AN$7)^$D1461*(AN1443/AM1443)^$E1461*((AN1443+AN1452)/(AM1443+AM1452))^($F1461*(1+$E1461))</f>
        <v/>
      </c>
      <c r="AO1461" s="47">
        <f>AN1461*(1/(1+$G1461))^(1+$E1461)*(1+AO$7)^$D1461*(AO1443/AN1443)^$E1461*((AO1443+AO1452)/(AN1443+AN1452))^($F1461*(1+$E1461))</f>
        <v/>
      </c>
      <c r="AP1461" s="47">
        <f>AO1461*(1/(1+$G1461))^(1+$E1461)*(1+AP$7)^$D1461*(AP1443/AO1443)^$E1461*((AP1443+AP1452)/(AO1443+AO1452))^($F1461*(1+$E1461))</f>
        <v/>
      </c>
      <c r="AQ1461" s="47">
        <f>AP1461*(1/(1+$G1461))^(1+$E1461)*(1+AQ$7)^$D1461*(AQ1443/AP1443)^$E1461*((AQ1443+AQ1452)/(AP1443+AP1452))^($F1461*(1+$E1461))</f>
        <v/>
      </c>
      <c r="AR1461" s="47">
        <f>AQ1461*(1/(1+$G1461))^(1+$E1461)*(1+AR$7)^$D1461*(AR1443/AQ1443)^$E1461*((AR1443+AR1452)/(AQ1443+AQ1452))^($F1461*(1+$E1461))</f>
        <v/>
      </c>
      <c r="AS1461" s="47">
        <f>AR1461*(1/(1+$G1461))^(1+$E1461)*(1+AS$7)^$D1461*(AS1443/AR1443)^$E1461*((AS1443+AS1452)/(AR1443+AR1452))^($F1461*(1+$E1461))</f>
        <v/>
      </c>
      <c r="AT1461" s="47">
        <f>AS1461*(1/(1+$G1461))^(1+$E1461)*(1+AT$7)^$D1461*(AT1443/AS1443)^$E1461*((AT1443+AT1452)/(AS1443+AS1452))^($F1461*(1+$E1461))</f>
        <v/>
      </c>
      <c r="AU1461" s="47">
        <f>AT1461*(1/(1+$G1461))^(1+$E1461)*(1+AU$7)^$D1461*(AU1443/AT1443)^$E1461*((AU1443+AU1452)/(AT1443+AT1452))^($F1461*(1+$E1461))</f>
        <v/>
      </c>
      <c r="AV1461" s="47">
        <f>AU1461*(1/(1+$G1461))^(1+$E1461)*(1+AV$7)^$D1461*(AV1443/AU1443)^$E1461*((AV1443+AV1452)/(AU1443+AU1452))^($F1461*(1+$E1461))</f>
        <v/>
      </c>
      <c r="AW1461" s="47">
        <f>AV1461*(1/(1+$G1461))^(1+$E1461)*(1+AW$7)^$D1461*(AW1443/AV1443)^$E1461*((AW1443+AW1452)/(AV1443+AV1452))^($F1461*(1+$E1461))</f>
        <v/>
      </c>
      <c r="AX1461" s="48">
        <f>FUELUSE(AW1461,AX1443,AW1443,AX1452,AW1452,AX$7,$D1461,$E1461,$F1461,$G1461)</f>
        <v/>
      </c>
    </row>
    <row r="1462" hidden="1" outlineLevel="2">
      <c r="A1462" s="5" t="inlineStr">
        <is>
          <t>ener</t>
        </is>
      </c>
      <c r="B1462" s="5" t="inlineStr">
        <is>
          <t>oop</t>
        </is>
      </c>
      <c r="C1462" s="5" t="inlineStr">
        <is>
          <t>omn</t>
        </is>
      </c>
      <c r="D1462" s="40">
        <f>INDEX(Inputs!$N$5:$N$132,MATCH($B1462&amp;"|"&amp;$C1462,Inputs!$A$5:$A$132,0))</f>
        <v/>
      </c>
      <c r="E1462" s="40">
        <f>INDEX(Inputs!$O$5:$O$132,MATCH($B1462&amp;"|"&amp;$C1462,Inputs!$A$5:$A$132,0))</f>
        <v/>
      </c>
      <c r="F1462" s="40">
        <f>INDEX(Inputs!$P$5:$P$132,MATCH($B1462&amp;"|"&amp;$C1462,Inputs!$A$5:$A$132,0))</f>
        <v/>
      </c>
      <c r="G1462" s="40">
        <f>INDEX(Inputs!$Q$5:$Q$132,MATCH($B1462&amp;"|"&amp;$C1462,Inputs!$A$5:$A$132,0))</f>
        <v/>
      </c>
      <c r="H1462" s="5">
        <f>INDEX(Variables!$B$5:$B$105,MATCH($A1462,Variables!$A$5:$A$105,0))&amp;IF($C1462="",""," | "&amp;INDEX(Mapping!$B$5:$B$26,MATCH($C1462,Mapping!$A$5:$A$26,0))&amp;" | "&amp;INDEX(Mapping!$B$30:$B$41,MATCH($B1462,Mapping!$A$30:$A$41,0)))</f>
        <v/>
      </c>
      <c r="I1462" s="5">
        <f>INDEX(Variables!$C$5:$C$105,MATCH($A1462,Variables!$A$5:$A$105,0))</f>
        <v/>
      </c>
      <c r="J1462" s="5">
        <f>INDEX(Variables!$E$5:$E$105,MATCH($A1462,Variables!$A$5:$A$105,0))</f>
        <v/>
      </c>
      <c r="K1462" s="25">
        <f>LOWER(Settings!$C$4)&amp;".mit."&amp;$A1462&amp;IF($C1462="","","."&amp;$C1462&amp;"."&amp;$B1462)&amp;IF(INDEX(Variables!$D$5:$D$105,MATCH($A1462,Variables!$A$5:$A$105,0))="","","."&amp;INDEX(Variables!$D$5:$D$105,MATCH($A1462,Variables!$A$5:$A$105,0)))&amp;"."&amp;K$5</f>
        <v/>
      </c>
      <c r="L1462" s="46">
        <f>INDEX(Inputs!$U$5:$U$132,MATCH($B1462&amp;"|"&amp;$C1462,Inputs!$A$5:$A$132,0))</f>
        <v/>
      </c>
      <c r="M1462" s="47">
        <f>L1462*(1/(1+$G1462))^(1+$E1462)*(1+M$7)^$D1462*(M1444/L1444)^$E1462*((M1444+M1453)/(L1444+L1453))^($F1462*(1+$E1462))</f>
        <v/>
      </c>
      <c r="N1462" s="47">
        <f>M1462*(1/(1+$G1462))^(1+$E1462)*(1+N$7)^$D1462*(N1444/M1444)^$E1462*((N1444+N1453)/(M1444+M1453))^($F1462*(1+$E1462))</f>
        <v/>
      </c>
      <c r="O1462" s="47">
        <f>N1462*(1/(1+$G1462))^(1+$E1462)*(1+O$7)^$D1462*(O1444/N1444)^$E1462*((O1444+O1453)/(N1444+N1453))^($F1462*(1+$E1462))</f>
        <v/>
      </c>
      <c r="P1462" s="47">
        <f>O1462*(1/(1+$G1462))^(1+$E1462)*(1+P$7)^$D1462*(P1444/O1444)^$E1462*((P1444+P1453)/(O1444+O1453))^($F1462*(1+$E1462))</f>
        <v/>
      </c>
      <c r="Q1462" s="47">
        <f>P1462*(1/(1+$G1462))^(1+$E1462)*(1+Q$7)^$D1462*(Q1444/P1444)^$E1462*((Q1444+Q1453)/(P1444+P1453))^($F1462*(1+$E1462))</f>
        <v/>
      </c>
      <c r="R1462" s="47">
        <f>Q1462*(1/(1+$G1462))^(1+$E1462)*(1+R$7)^$D1462*(R1444/Q1444)^$E1462*((R1444+R1453)/(Q1444+Q1453))^($F1462*(1+$E1462))</f>
        <v/>
      </c>
      <c r="S1462" s="47">
        <f>R1462*(1/(1+$G1462))^(1+$E1462)*(1+S$7)^$D1462*(S1444/R1444)^$E1462*((S1444+S1453)/(R1444+R1453))^($F1462*(1+$E1462))</f>
        <v/>
      </c>
      <c r="T1462" s="47">
        <f>S1462*(1/(1+$G1462))^(1+$E1462)*(1+T$7)^$D1462*(T1444/S1444)^$E1462*((T1444+T1453)/(S1444+S1453))^($F1462*(1+$E1462))</f>
        <v/>
      </c>
      <c r="U1462" s="47">
        <f>T1462*(1/(1+$G1462))^(1+$E1462)*(1+U$7)^$D1462*(U1444/T1444)^$E1462*((U1444+U1453)/(T1444+T1453))^($F1462*(1+$E1462))</f>
        <v/>
      </c>
      <c r="V1462" s="47">
        <f>U1462*(1/(1+$G1462))^(1+$E1462)*(1+V$7)^$D1462*(V1444/U1444)^$E1462*((V1444+V1453)/(U1444+U1453))^($F1462*(1+$E1462))</f>
        <v/>
      </c>
      <c r="W1462" s="47">
        <f>V1462*(1/(1+$G1462))^(1+$E1462)*(1+W$7)^$D1462*(W1444/V1444)^$E1462*((W1444+W1453)/(V1444+V1453))^($F1462*(1+$E1462))</f>
        <v/>
      </c>
      <c r="X1462" s="47">
        <f>W1462*(1/(1+$G1462))^(1+$E1462)*(1+X$7)^$D1462*(X1444/W1444)^$E1462*((X1444+X1453)/(W1444+W1453))^($F1462*(1+$E1462))</f>
        <v/>
      </c>
      <c r="Y1462" s="47">
        <f>X1462*(1/(1+$G1462))^(1+$E1462)*(1+Y$7)^$D1462*(Y1444/X1444)^$E1462*((Y1444+Y1453)/(X1444+X1453))^($F1462*(1+$E1462))</f>
        <v/>
      </c>
      <c r="Z1462" s="47">
        <f>Y1462*(1/(1+$G1462))^(1+$E1462)*(1+Z$7)^$D1462*(Z1444/Y1444)^$E1462*((Z1444+Z1453)/(Y1444+Y1453))^($F1462*(1+$E1462))</f>
        <v/>
      </c>
      <c r="AA1462" s="47">
        <f>Z1462*(1/(1+$G1462))^(1+$E1462)*(1+AA$7)^$D1462*(AA1444/Z1444)^$E1462*((AA1444+AA1453)/(Z1444+Z1453))^($F1462*(1+$E1462))</f>
        <v/>
      </c>
      <c r="AB1462" s="47">
        <f>AA1462*(1/(1+$G1462))^(1+$E1462)*(1+AB$7)^$D1462*(AB1444/AA1444)^$E1462*((AB1444+AB1453)/(AA1444+AA1453))^($F1462*(1+$E1462))</f>
        <v/>
      </c>
      <c r="AC1462" s="47">
        <f>AB1462*(1/(1+$G1462))^(1+$E1462)*(1+AC$7)^$D1462*(AC1444/AB1444)^$E1462*((AC1444+AC1453)/(AB1444+AB1453))^($F1462*(1+$E1462))</f>
        <v/>
      </c>
      <c r="AD1462" s="48">
        <f>FUELUSE(AC1462,AD1444,AC1444,AD1453,AC1453,AD$7,$D1462,$E1462,$F1462,$G1462)</f>
        <v/>
      </c>
      <c r="AE1462" s="25">
        <f>LOWER(Settings!$C$4)&amp;".mit."&amp;$A1462&amp;IF($C1462="","","."&amp;$C1462&amp;"."&amp;$B1462)&amp;IF(INDEX(Variables!$D$5:$D$105,MATCH($A1462,Variables!$A$5:$A$105,0))="","","."&amp;INDEX(Variables!$D$5:$D$105,MATCH($A1462,Variables!$A$5:$A$105,0)))&amp;"."&amp;AE$5</f>
        <v/>
      </c>
      <c r="AF1462" s="46">
        <f>INDEX(Inputs!$U$5:$U$132,MATCH($B1462&amp;"|"&amp;$C1462,Inputs!$A$5:$A$132,0))</f>
        <v/>
      </c>
      <c r="AG1462" s="47">
        <f>AF1462*(1/(1+$G1462))^(1+$E1462)*(1+AG$7)^$D1462*(AG1444/AF1444)^$E1462*((AG1444+AG1453)/(AF1444+AF1453))^($F1462*(1+$E1462))</f>
        <v/>
      </c>
      <c r="AH1462" s="47">
        <f>AG1462*(1/(1+$G1462))^(1+$E1462)*(1+AH$7)^$D1462*(AH1444/AG1444)^$E1462*((AH1444+AH1453)/(AG1444+AG1453))^($F1462*(1+$E1462))</f>
        <v/>
      </c>
      <c r="AI1462" s="47">
        <f>AH1462*(1/(1+$G1462))^(1+$E1462)*(1+AI$7)^$D1462*(AI1444/AH1444)^$E1462*((AI1444+AI1453)/(AH1444+AH1453))^($F1462*(1+$E1462))</f>
        <v/>
      </c>
      <c r="AJ1462" s="47">
        <f>AI1462*(1/(1+$G1462))^(1+$E1462)*(1+AJ$7)^$D1462*(AJ1444/AI1444)^$E1462*((AJ1444+AJ1453)/(AI1444+AI1453))^($F1462*(1+$E1462))</f>
        <v/>
      </c>
      <c r="AK1462" s="47">
        <f>AJ1462*(1/(1+$G1462))^(1+$E1462)*(1+AK$7)^$D1462*(AK1444/AJ1444)^$E1462*((AK1444+AK1453)/(AJ1444+AJ1453))^($F1462*(1+$E1462))</f>
        <v/>
      </c>
      <c r="AL1462" s="47">
        <f>AK1462*(1/(1+$G1462))^(1+$E1462)*(1+AL$7)^$D1462*(AL1444/AK1444)^$E1462*((AL1444+AL1453)/(AK1444+AK1453))^($F1462*(1+$E1462))</f>
        <v/>
      </c>
      <c r="AM1462" s="47">
        <f>AL1462*(1/(1+$G1462))^(1+$E1462)*(1+AM$7)^$D1462*(AM1444/AL1444)^$E1462*((AM1444+AM1453)/(AL1444+AL1453))^($F1462*(1+$E1462))</f>
        <v/>
      </c>
      <c r="AN1462" s="47">
        <f>AM1462*(1/(1+$G1462))^(1+$E1462)*(1+AN$7)^$D1462*(AN1444/AM1444)^$E1462*((AN1444+AN1453)/(AM1444+AM1453))^($F1462*(1+$E1462))</f>
        <v/>
      </c>
      <c r="AO1462" s="47">
        <f>AN1462*(1/(1+$G1462))^(1+$E1462)*(1+AO$7)^$D1462*(AO1444/AN1444)^$E1462*((AO1444+AO1453)/(AN1444+AN1453))^($F1462*(1+$E1462))</f>
        <v/>
      </c>
      <c r="AP1462" s="47">
        <f>AO1462*(1/(1+$G1462))^(1+$E1462)*(1+AP$7)^$D1462*(AP1444/AO1444)^$E1462*((AP1444+AP1453)/(AO1444+AO1453))^($F1462*(1+$E1462))</f>
        <v/>
      </c>
      <c r="AQ1462" s="47">
        <f>AP1462*(1/(1+$G1462))^(1+$E1462)*(1+AQ$7)^$D1462*(AQ1444/AP1444)^$E1462*((AQ1444+AQ1453)/(AP1444+AP1453))^($F1462*(1+$E1462))</f>
        <v/>
      </c>
      <c r="AR1462" s="47">
        <f>AQ1462*(1/(1+$G1462))^(1+$E1462)*(1+AR$7)^$D1462*(AR1444/AQ1444)^$E1462*((AR1444+AR1453)/(AQ1444+AQ1453))^($F1462*(1+$E1462))</f>
        <v/>
      </c>
      <c r="AS1462" s="47">
        <f>AR1462*(1/(1+$G1462))^(1+$E1462)*(1+AS$7)^$D1462*(AS1444/AR1444)^$E1462*((AS1444+AS1453)/(AR1444+AR1453))^($F1462*(1+$E1462))</f>
        <v/>
      </c>
      <c r="AT1462" s="47">
        <f>AS1462*(1/(1+$G1462))^(1+$E1462)*(1+AT$7)^$D1462*(AT1444/AS1444)^$E1462*((AT1444+AT1453)/(AS1444+AS1453))^($F1462*(1+$E1462))</f>
        <v/>
      </c>
      <c r="AU1462" s="47">
        <f>AT1462*(1/(1+$G1462))^(1+$E1462)*(1+AU$7)^$D1462*(AU1444/AT1444)^$E1462*((AU1444+AU1453)/(AT1444+AT1453))^($F1462*(1+$E1462))</f>
        <v/>
      </c>
      <c r="AV1462" s="47">
        <f>AU1462*(1/(1+$G1462))^(1+$E1462)*(1+AV$7)^$D1462*(AV1444/AU1444)^$E1462*((AV1444+AV1453)/(AU1444+AU1453))^($F1462*(1+$E1462))</f>
        <v/>
      </c>
      <c r="AW1462" s="47">
        <f>AV1462*(1/(1+$G1462))^(1+$E1462)*(1+AW$7)^$D1462*(AW1444/AV1444)^$E1462*((AW1444+AW1453)/(AV1444+AV1453))^($F1462*(1+$E1462))</f>
        <v/>
      </c>
      <c r="AX1462" s="48">
        <f>FUELUSE(AW1462,AX1444,AW1444,AX1453,AW1453,AX$7,$D1462,$E1462,$F1462,$G1462)</f>
        <v/>
      </c>
    </row>
    <row r="1463" hidden="1" outlineLevel="2">
      <c r="A1463" s="5" t="inlineStr">
        <is>
          <t>ener</t>
        </is>
      </c>
      <c r="B1463" s="5" t="inlineStr">
        <is>
          <t>bio</t>
        </is>
      </c>
      <c r="C1463" s="5" t="inlineStr">
        <is>
          <t>omn</t>
        </is>
      </c>
      <c r="D1463" s="40">
        <f>INDEX(Inputs!$N$5:$N$132,MATCH($B1463&amp;"|"&amp;$C1463,Inputs!$A$5:$A$132,0))</f>
        <v/>
      </c>
      <c r="E1463" s="40">
        <f>INDEX(Inputs!$O$5:$O$132,MATCH($B1463&amp;"|"&amp;$C1463,Inputs!$A$5:$A$132,0))</f>
        <v/>
      </c>
      <c r="F1463" s="40">
        <f>INDEX(Inputs!$P$5:$P$132,MATCH($B1463&amp;"|"&amp;$C1463,Inputs!$A$5:$A$132,0))</f>
        <v/>
      </c>
      <c r="G1463" s="40">
        <f>INDEX(Inputs!$Q$5:$Q$132,MATCH($B1463&amp;"|"&amp;$C1463,Inputs!$A$5:$A$132,0))</f>
        <v/>
      </c>
      <c r="H1463" s="5">
        <f>INDEX(Variables!$B$5:$B$105,MATCH($A1463,Variables!$A$5:$A$105,0))&amp;IF($C1463="",""," | "&amp;INDEX(Mapping!$B$5:$B$26,MATCH($C1463,Mapping!$A$5:$A$26,0))&amp;" | "&amp;INDEX(Mapping!$B$30:$B$41,MATCH($B1463,Mapping!$A$30:$A$41,0)))</f>
        <v/>
      </c>
      <c r="I1463" s="5">
        <f>INDEX(Variables!$C$5:$C$105,MATCH($A1463,Variables!$A$5:$A$105,0))</f>
        <v/>
      </c>
      <c r="J1463" s="5">
        <f>INDEX(Variables!$E$5:$E$105,MATCH($A1463,Variables!$A$5:$A$105,0))</f>
        <v/>
      </c>
      <c r="K1463" s="25">
        <f>LOWER(Settings!$C$4)&amp;".mit."&amp;$A1463&amp;IF($C1463="","","."&amp;$C1463&amp;"."&amp;$B1463)&amp;IF(INDEX(Variables!$D$5:$D$105,MATCH($A1463,Variables!$A$5:$A$105,0))="","","."&amp;INDEX(Variables!$D$5:$D$105,MATCH($A1463,Variables!$A$5:$A$105,0)))&amp;"."&amp;K$5</f>
        <v/>
      </c>
      <c r="L1463" s="46">
        <f>INDEX(Inputs!$U$5:$U$132,MATCH($B1463&amp;"|"&amp;$C1463,Inputs!$A$5:$A$132,0))</f>
        <v/>
      </c>
      <c r="M1463" s="47">
        <f>L1463*(1/(1+$G1463))^(1+$E1463)*(1+M$7)^$D1463*(M1445/L1445)^$E1463*((M1445+M1454)/(L1445+L1454))^($F1463*(1+$E1463))</f>
        <v/>
      </c>
      <c r="N1463" s="47">
        <f>M1463*(1/(1+$G1463))^(1+$E1463)*(1+N$7)^$D1463*(N1445/M1445)^$E1463*((N1445+N1454)/(M1445+M1454))^($F1463*(1+$E1463))</f>
        <v/>
      </c>
      <c r="O1463" s="47">
        <f>N1463*(1/(1+$G1463))^(1+$E1463)*(1+O$7)^$D1463*(O1445/N1445)^$E1463*((O1445+O1454)/(N1445+N1454))^($F1463*(1+$E1463))</f>
        <v/>
      </c>
      <c r="P1463" s="47">
        <f>O1463*(1/(1+$G1463))^(1+$E1463)*(1+P$7)^$D1463*(P1445/O1445)^$E1463*((P1445+P1454)/(O1445+O1454))^($F1463*(1+$E1463))</f>
        <v/>
      </c>
      <c r="Q1463" s="47">
        <f>P1463*(1/(1+$G1463))^(1+$E1463)*(1+Q$7)^$D1463*(Q1445/P1445)^$E1463*((Q1445+Q1454)/(P1445+P1454))^($F1463*(1+$E1463))</f>
        <v/>
      </c>
      <c r="R1463" s="47">
        <f>Q1463*(1/(1+$G1463))^(1+$E1463)*(1+R$7)^$D1463*(R1445/Q1445)^$E1463*((R1445+R1454)/(Q1445+Q1454))^($F1463*(1+$E1463))</f>
        <v/>
      </c>
      <c r="S1463" s="47">
        <f>R1463*(1/(1+$G1463))^(1+$E1463)*(1+S$7)^$D1463*(S1445/R1445)^$E1463*((S1445+S1454)/(R1445+R1454))^($F1463*(1+$E1463))</f>
        <v/>
      </c>
      <c r="T1463" s="47">
        <f>S1463*(1/(1+$G1463))^(1+$E1463)*(1+T$7)^$D1463*(T1445/S1445)^$E1463*((T1445+T1454)/(S1445+S1454))^($F1463*(1+$E1463))</f>
        <v/>
      </c>
      <c r="U1463" s="47">
        <f>T1463*(1/(1+$G1463))^(1+$E1463)*(1+U$7)^$D1463*(U1445/T1445)^$E1463*((U1445+U1454)/(T1445+T1454))^($F1463*(1+$E1463))</f>
        <v/>
      </c>
      <c r="V1463" s="47">
        <f>U1463*(1/(1+$G1463))^(1+$E1463)*(1+V$7)^$D1463*(V1445/U1445)^$E1463*((V1445+V1454)/(U1445+U1454))^($F1463*(1+$E1463))</f>
        <v/>
      </c>
      <c r="W1463" s="47">
        <f>V1463*(1/(1+$G1463))^(1+$E1463)*(1+W$7)^$D1463*(W1445/V1445)^$E1463*((W1445+W1454)/(V1445+V1454))^($F1463*(1+$E1463))</f>
        <v/>
      </c>
      <c r="X1463" s="47">
        <f>W1463*(1/(1+$G1463))^(1+$E1463)*(1+X$7)^$D1463*(X1445/W1445)^$E1463*((X1445+X1454)/(W1445+W1454))^($F1463*(1+$E1463))</f>
        <v/>
      </c>
      <c r="Y1463" s="47">
        <f>X1463*(1/(1+$G1463))^(1+$E1463)*(1+Y$7)^$D1463*(Y1445/X1445)^$E1463*((Y1445+Y1454)/(X1445+X1454))^($F1463*(1+$E1463))</f>
        <v/>
      </c>
      <c r="Z1463" s="47">
        <f>Y1463*(1/(1+$G1463))^(1+$E1463)*(1+Z$7)^$D1463*(Z1445/Y1445)^$E1463*((Z1445+Z1454)/(Y1445+Y1454))^($F1463*(1+$E1463))</f>
        <v/>
      </c>
      <c r="AA1463" s="47">
        <f>Z1463*(1/(1+$G1463))^(1+$E1463)*(1+AA$7)^$D1463*(AA1445/Z1445)^$E1463*((AA1445+AA1454)/(Z1445+Z1454))^($F1463*(1+$E1463))</f>
        <v/>
      </c>
      <c r="AB1463" s="47">
        <f>AA1463*(1/(1+$G1463))^(1+$E1463)*(1+AB$7)^$D1463*(AB1445/AA1445)^$E1463*((AB1445+AB1454)/(AA1445+AA1454))^($F1463*(1+$E1463))</f>
        <v/>
      </c>
      <c r="AC1463" s="47">
        <f>AB1463*(1/(1+$G1463))^(1+$E1463)*(1+AC$7)^$D1463*(AC1445/AB1445)^$E1463*((AC1445+AC1454)/(AB1445+AB1454))^($F1463*(1+$E1463))</f>
        <v/>
      </c>
      <c r="AD1463" s="48">
        <f>FUELUSE(AC1463,AD1445,AC1445,AD1454,AC1454,AD$7,$D1463,$E1463,$F1463,$G1463)</f>
        <v/>
      </c>
      <c r="AE1463" s="25">
        <f>LOWER(Settings!$C$4)&amp;".mit."&amp;$A1463&amp;IF($C1463="","","."&amp;$C1463&amp;"."&amp;$B1463)&amp;IF(INDEX(Variables!$D$5:$D$105,MATCH($A1463,Variables!$A$5:$A$105,0))="","","."&amp;INDEX(Variables!$D$5:$D$105,MATCH($A1463,Variables!$A$5:$A$105,0)))&amp;"."&amp;AE$5</f>
        <v/>
      </c>
      <c r="AF1463" s="46">
        <f>INDEX(Inputs!$U$5:$U$132,MATCH($B1463&amp;"|"&amp;$C1463,Inputs!$A$5:$A$132,0))</f>
        <v/>
      </c>
      <c r="AG1463" s="47">
        <f>AF1463*(1/(1+$G1463))^(1+$E1463)*(1+AG$7)^$D1463*(AG1445/AF1445)^$E1463*((AG1445+AG1454)/(AF1445+AF1454))^($F1463*(1+$E1463))</f>
        <v/>
      </c>
      <c r="AH1463" s="47">
        <f>AG1463*(1/(1+$G1463))^(1+$E1463)*(1+AH$7)^$D1463*(AH1445/AG1445)^$E1463*((AH1445+AH1454)/(AG1445+AG1454))^($F1463*(1+$E1463))</f>
        <v/>
      </c>
      <c r="AI1463" s="47">
        <f>AH1463*(1/(1+$G1463))^(1+$E1463)*(1+AI$7)^$D1463*(AI1445/AH1445)^$E1463*((AI1445+AI1454)/(AH1445+AH1454))^($F1463*(1+$E1463))</f>
        <v/>
      </c>
      <c r="AJ1463" s="47">
        <f>AI1463*(1/(1+$G1463))^(1+$E1463)*(1+AJ$7)^$D1463*(AJ1445/AI1445)^$E1463*((AJ1445+AJ1454)/(AI1445+AI1454))^($F1463*(1+$E1463))</f>
        <v/>
      </c>
      <c r="AK1463" s="47">
        <f>AJ1463*(1/(1+$G1463))^(1+$E1463)*(1+AK$7)^$D1463*(AK1445/AJ1445)^$E1463*((AK1445+AK1454)/(AJ1445+AJ1454))^($F1463*(1+$E1463))</f>
        <v/>
      </c>
      <c r="AL1463" s="47">
        <f>AK1463*(1/(1+$G1463))^(1+$E1463)*(1+AL$7)^$D1463*(AL1445/AK1445)^$E1463*((AL1445+AL1454)/(AK1445+AK1454))^($F1463*(1+$E1463))</f>
        <v/>
      </c>
      <c r="AM1463" s="47">
        <f>AL1463*(1/(1+$G1463))^(1+$E1463)*(1+AM$7)^$D1463*(AM1445/AL1445)^$E1463*((AM1445+AM1454)/(AL1445+AL1454))^($F1463*(1+$E1463))</f>
        <v/>
      </c>
      <c r="AN1463" s="47">
        <f>AM1463*(1/(1+$G1463))^(1+$E1463)*(1+AN$7)^$D1463*(AN1445/AM1445)^$E1463*((AN1445+AN1454)/(AM1445+AM1454))^($F1463*(1+$E1463))</f>
        <v/>
      </c>
      <c r="AO1463" s="47">
        <f>AN1463*(1/(1+$G1463))^(1+$E1463)*(1+AO$7)^$D1463*(AO1445/AN1445)^$E1463*((AO1445+AO1454)/(AN1445+AN1454))^($F1463*(1+$E1463))</f>
        <v/>
      </c>
      <c r="AP1463" s="47">
        <f>AO1463*(1/(1+$G1463))^(1+$E1463)*(1+AP$7)^$D1463*(AP1445/AO1445)^$E1463*((AP1445+AP1454)/(AO1445+AO1454))^($F1463*(1+$E1463))</f>
        <v/>
      </c>
      <c r="AQ1463" s="47">
        <f>AP1463*(1/(1+$G1463))^(1+$E1463)*(1+AQ$7)^$D1463*(AQ1445/AP1445)^$E1463*((AQ1445+AQ1454)/(AP1445+AP1454))^($F1463*(1+$E1463))</f>
        <v/>
      </c>
      <c r="AR1463" s="47">
        <f>AQ1463*(1/(1+$G1463))^(1+$E1463)*(1+AR$7)^$D1463*(AR1445/AQ1445)^$E1463*((AR1445+AR1454)/(AQ1445+AQ1454))^($F1463*(1+$E1463))</f>
        <v/>
      </c>
      <c r="AS1463" s="47">
        <f>AR1463*(1/(1+$G1463))^(1+$E1463)*(1+AS$7)^$D1463*(AS1445/AR1445)^$E1463*((AS1445+AS1454)/(AR1445+AR1454))^($F1463*(1+$E1463))</f>
        <v/>
      </c>
      <c r="AT1463" s="47">
        <f>AS1463*(1/(1+$G1463))^(1+$E1463)*(1+AT$7)^$D1463*(AT1445/AS1445)^$E1463*((AT1445+AT1454)/(AS1445+AS1454))^($F1463*(1+$E1463))</f>
        <v/>
      </c>
      <c r="AU1463" s="47">
        <f>AT1463*(1/(1+$G1463))^(1+$E1463)*(1+AU$7)^$D1463*(AU1445/AT1445)^$E1463*((AU1445+AU1454)/(AT1445+AT1454))^($F1463*(1+$E1463))</f>
        <v/>
      </c>
      <c r="AV1463" s="47">
        <f>AU1463*(1/(1+$G1463))^(1+$E1463)*(1+AV$7)^$D1463*(AV1445/AU1445)^$E1463*((AV1445+AV1454)/(AU1445+AU1454))^($F1463*(1+$E1463))</f>
        <v/>
      </c>
      <c r="AW1463" s="47">
        <f>AV1463*(1/(1+$G1463))^(1+$E1463)*(1+AW$7)^$D1463*(AW1445/AV1445)^$E1463*((AW1445+AW1454)/(AV1445+AV1454))^($F1463*(1+$E1463))</f>
        <v/>
      </c>
      <c r="AX1463" s="48">
        <f>FUELUSE(AW1463,AX1445,AW1445,AX1454,AW1454,AX$7,$D1463,$E1463,$F1463,$G1463)</f>
        <v/>
      </c>
    </row>
    <row r="1464" hidden="1" outlineLevel="2"/>
    <row r="1465" hidden="1" outlineLevel="2">
      <c r="A1465" s="5" t="inlineStr">
        <is>
          <t>rtx</t>
        </is>
      </c>
      <c r="B1465" s="5" t="inlineStr">
        <is>
          <t>coa</t>
        </is>
      </c>
      <c r="C1465" s="5" t="inlineStr">
        <is>
          <t>omn</t>
        </is>
      </c>
      <c r="D1465" s="40">
        <f>INDEX(Inputs!$R$5:$R$132,MATCH($B1465&amp;"|"&amp;$C1465,Inputs!$A$5:$A$132,0))</f>
        <v/>
      </c>
      <c r="E1465" s="39" t="n"/>
      <c r="F1465" s="39" t="n"/>
      <c r="G1465" s="39" t="n"/>
      <c r="H1465" s="5">
        <f>INDEX(Variables!$B$5:$B$105,MATCH($A1465,Variables!$A$5:$A$105,0))&amp;IF($C1465="",""," | "&amp;INDEX(Mapping!$B$5:$B$26,MATCH($C1465,Mapping!$A$5:$A$26,0))&amp;" | "&amp;INDEX(Mapping!$B$30:$B$41,MATCH($B1465,Mapping!$A$30:$A$41,0)))</f>
        <v/>
      </c>
      <c r="I1465" s="5">
        <f>INDEX(Variables!$C$5:$C$105,MATCH($A1465,Variables!$A$5:$A$105,0))</f>
        <v/>
      </c>
      <c r="J1465" s="5">
        <f>INDEX(Variables!$E$5:$E$105,MATCH($A1465,Variables!$A$5:$A$105,0))</f>
        <v/>
      </c>
      <c r="K1465" s="25">
        <f>LOWER(Settings!$C$4)&amp;".mit."&amp;$A1465&amp;IF($C1465="","","."&amp;$C1465&amp;"."&amp;$B1465)&amp;IF(INDEX(Variables!$D$5:$D$105,MATCH($A1465,Variables!$A$5:$A$105,0))="","","."&amp;INDEX(Variables!$D$5:$D$105,MATCH($A1465,Variables!$A$5:$A$105,0)))&amp;"."&amp;K$5</f>
        <v/>
      </c>
      <c r="L1465" s="46">
        <f>L1456*Settings!$C$13*(INDEX(L$258:L$269,$D1465)+INDEX(L$245:L$256,$D1465))</f>
        <v/>
      </c>
      <c r="M1465" s="47">
        <f>M1456*Settings!$C$13*(INDEX(M$258:M$269,$D1465)+INDEX(M$245:M$256,$D1465))</f>
        <v/>
      </c>
      <c r="N1465" s="47">
        <f>N1456*Settings!$C$13*(INDEX(N$258:N$269,$D1465)+INDEX(N$245:N$256,$D1465))</f>
        <v/>
      </c>
      <c r="O1465" s="47">
        <f>O1456*Settings!$C$13*(INDEX(O$258:O$269,$D1465)+INDEX(O$245:O$256,$D1465))</f>
        <v/>
      </c>
      <c r="P1465" s="47">
        <f>P1456*Settings!$C$13*(INDEX(P$258:P$269,$D1465)+INDEX(P$245:P$256,$D1465))</f>
        <v/>
      </c>
      <c r="Q1465" s="47">
        <f>Q1456*Settings!$C$13*(INDEX(Q$258:Q$269,$D1465)+INDEX(Q$245:Q$256,$D1465))</f>
        <v/>
      </c>
      <c r="R1465" s="47">
        <f>R1456*Settings!$C$13*(INDEX(R$258:R$269,$D1465)+INDEX(R$245:R$256,$D1465))</f>
        <v/>
      </c>
      <c r="S1465" s="47">
        <f>S1456*Settings!$C$13*(INDEX(S$258:S$269,$D1465)+INDEX(S$245:S$256,$D1465))</f>
        <v/>
      </c>
      <c r="T1465" s="47">
        <f>T1456*Settings!$C$13*(INDEX(T$258:T$269,$D1465)+INDEX(T$245:T$256,$D1465))</f>
        <v/>
      </c>
      <c r="U1465" s="47">
        <f>U1456*Settings!$C$13*(INDEX(U$258:U$269,$D1465)+INDEX(U$245:U$256,$D1465))</f>
        <v/>
      </c>
      <c r="V1465" s="47">
        <f>V1456*Settings!$C$13*(INDEX(V$258:V$269,$D1465)+INDEX(V$245:V$256,$D1465))</f>
        <v/>
      </c>
      <c r="W1465" s="47">
        <f>W1456*Settings!$C$13*(INDEX(W$258:W$269,$D1465)+INDEX(W$245:W$256,$D1465))</f>
        <v/>
      </c>
      <c r="X1465" s="47">
        <f>X1456*Settings!$C$13*(INDEX(X$258:X$269,$D1465)+INDEX(X$245:X$256,$D1465))</f>
        <v/>
      </c>
      <c r="Y1465" s="47">
        <f>Y1456*Settings!$C$13*(INDEX(Y$258:Y$269,$D1465)+INDEX(Y$245:Y$256,$D1465))</f>
        <v/>
      </c>
      <c r="Z1465" s="47">
        <f>Z1456*Settings!$C$13*(INDEX(Z$258:Z$269,$D1465)+INDEX(Z$245:Z$256,$D1465))</f>
        <v/>
      </c>
      <c r="AA1465" s="47">
        <f>AA1456*Settings!$C$13*(INDEX(AA$258:AA$269,$D1465)+INDEX(AA$245:AA$256,$D1465))</f>
        <v/>
      </c>
      <c r="AB1465" s="47">
        <f>AB1456*Settings!$C$13*(INDEX(AB$258:AB$269,$D1465)+INDEX(AB$245:AB$256,$D1465))</f>
        <v/>
      </c>
      <c r="AC1465" s="47">
        <f>AC1456*Settings!$C$13*(INDEX(AC$258:AC$269,$D1465)+INDEX(AC$245:AC$256,$D1465))</f>
        <v/>
      </c>
      <c r="AD1465" s="48">
        <f>REVENUE(AD1456,Settings!$C$13,INDEX(AD$258:AD$269,$D1465)+INDEX(AD$245:AD$256,$D1465))</f>
        <v/>
      </c>
      <c r="AE1465" s="25">
        <f>LOWER(Settings!$C$4)&amp;".mit."&amp;$A1465&amp;IF($C1465="","","."&amp;$C1465&amp;"."&amp;$B1465)&amp;IF(INDEX(Variables!$D$5:$D$105,MATCH($A1465,Variables!$A$5:$A$105,0))="","","."&amp;INDEX(Variables!$D$5:$D$105,MATCH($A1465,Variables!$A$5:$A$105,0)))&amp;"."&amp;AE$5</f>
        <v/>
      </c>
      <c r="AF1465" s="46">
        <f>AF1456*Settings!$C$13*(INDEX(AF$258:AF$269,$D1465)+INDEX(AF$245:AF$256,$D1465))</f>
        <v/>
      </c>
      <c r="AG1465" s="47">
        <f>AG1456*Settings!$C$13*(INDEX(AG$258:AG$269,$D1465)+INDEX(AG$245:AG$256,$D1465))</f>
        <v/>
      </c>
      <c r="AH1465" s="47">
        <f>AH1456*Settings!$C$13*(INDEX(AH$258:AH$269,$D1465)+INDEX(AH$245:AH$256,$D1465))</f>
        <v/>
      </c>
      <c r="AI1465" s="47">
        <f>AI1456*Settings!$C$13*(INDEX(AI$258:AI$269,$D1465)+INDEX(AI$245:AI$256,$D1465))</f>
        <v/>
      </c>
      <c r="AJ1465" s="47">
        <f>AJ1456*Settings!$C$13*(INDEX(AJ$258:AJ$269,$D1465)+INDEX(AJ$245:AJ$256,$D1465))</f>
        <v/>
      </c>
      <c r="AK1465" s="47">
        <f>AK1456*Settings!$C$13*(INDEX(AK$258:AK$269,$D1465)+INDEX(AK$245:AK$256,$D1465))</f>
        <v/>
      </c>
      <c r="AL1465" s="47">
        <f>AL1456*Settings!$C$13*(INDEX(AL$258:AL$269,$D1465)+INDEX(AL$245:AL$256,$D1465))</f>
        <v/>
      </c>
      <c r="AM1465" s="47">
        <f>AM1456*Settings!$C$13*(INDEX(AM$258:AM$269,$D1465)+INDEX(AM$245:AM$256,$D1465))</f>
        <v/>
      </c>
      <c r="AN1465" s="47">
        <f>AN1456*Settings!$C$13*(INDEX(AN$258:AN$269,$D1465)+INDEX(AN$245:AN$256,$D1465))</f>
        <v/>
      </c>
      <c r="AO1465" s="47">
        <f>AO1456*Settings!$C$13*(INDEX(AO$258:AO$269,$D1465)+INDEX(AO$245:AO$256,$D1465))</f>
        <v/>
      </c>
      <c r="AP1465" s="47">
        <f>AP1456*Settings!$C$13*(INDEX(AP$258:AP$269,$D1465)+INDEX(AP$245:AP$256,$D1465))</f>
        <v/>
      </c>
      <c r="AQ1465" s="47">
        <f>AQ1456*Settings!$C$13*(INDEX(AQ$258:AQ$269,$D1465)+INDEX(AQ$245:AQ$256,$D1465))</f>
        <v/>
      </c>
      <c r="AR1465" s="47">
        <f>AR1456*Settings!$C$13*(INDEX(AR$258:AR$269,$D1465)+INDEX(AR$245:AR$256,$D1465))</f>
        <v/>
      </c>
      <c r="AS1465" s="47">
        <f>AS1456*Settings!$C$13*(INDEX(AS$258:AS$269,$D1465)+INDEX(AS$245:AS$256,$D1465))</f>
        <v/>
      </c>
      <c r="AT1465" s="47">
        <f>AT1456*Settings!$C$13*(INDEX(AT$258:AT$269,$D1465)+INDEX(AT$245:AT$256,$D1465))</f>
        <v/>
      </c>
      <c r="AU1465" s="47">
        <f>AU1456*Settings!$C$13*(INDEX(AU$258:AU$269,$D1465)+INDEX(AU$245:AU$256,$D1465))</f>
        <v/>
      </c>
      <c r="AV1465" s="47">
        <f>AV1456*Settings!$C$13*(INDEX(AV$258:AV$269,$D1465)+INDEX(AV$245:AV$256,$D1465))</f>
        <v/>
      </c>
      <c r="AW1465" s="47">
        <f>AW1456*Settings!$C$13*(INDEX(AW$258:AW$269,$D1465)+INDEX(AW$245:AW$256,$D1465))</f>
        <v/>
      </c>
      <c r="AX1465" s="48">
        <f>REVENUE(AX1456,Settings!$C$13,INDEX(AX$258:AX$269,$D1465)+INDEX(AX$245:AX$256,$D1465))</f>
        <v/>
      </c>
    </row>
    <row r="1466" hidden="1" outlineLevel="2">
      <c r="A1466" s="5" t="inlineStr">
        <is>
          <t>rtx</t>
        </is>
      </c>
      <c r="B1466" s="5" t="inlineStr">
        <is>
          <t>nga</t>
        </is>
      </c>
      <c r="C1466" s="5" t="inlineStr">
        <is>
          <t>omn</t>
        </is>
      </c>
      <c r="D1466" s="40">
        <f>INDEX(Inputs!$R$5:$R$132,MATCH($B1466&amp;"|"&amp;$C1466,Inputs!$A$5:$A$132,0))</f>
        <v/>
      </c>
      <c r="E1466" s="39" t="n"/>
      <c r="F1466" s="39" t="n"/>
      <c r="G1466" s="39" t="n"/>
      <c r="H1466" s="5">
        <f>INDEX(Variables!$B$5:$B$105,MATCH($A1466,Variables!$A$5:$A$105,0))&amp;IF($C1466="",""," | "&amp;INDEX(Mapping!$B$5:$B$26,MATCH($C1466,Mapping!$A$5:$A$26,0))&amp;" | "&amp;INDEX(Mapping!$B$30:$B$41,MATCH($B1466,Mapping!$A$30:$A$41,0)))</f>
        <v/>
      </c>
      <c r="I1466" s="5">
        <f>INDEX(Variables!$C$5:$C$105,MATCH($A1466,Variables!$A$5:$A$105,0))</f>
        <v/>
      </c>
      <c r="J1466" s="5">
        <f>INDEX(Variables!$E$5:$E$105,MATCH($A1466,Variables!$A$5:$A$105,0))</f>
        <v/>
      </c>
      <c r="K1466" s="25">
        <f>LOWER(Settings!$C$4)&amp;".mit."&amp;$A1466&amp;IF($C1466="","","."&amp;$C1466&amp;"."&amp;$B1466)&amp;IF(INDEX(Variables!$D$5:$D$105,MATCH($A1466,Variables!$A$5:$A$105,0))="","","."&amp;INDEX(Variables!$D$5:$D$105,MATCH($A1466,Variables!$A$5:$A$105,0)))&amp;"."&amp;K$5</f>
        <v/>
      </c>
      <c r="L1466" s="46">
        <f>L1457*Settings!$C$13*(INDEX(L$258:L$269,$D1466)+INDEX(L$245:L$256,$D1466))</f>
        <v/>
      </c>
      <c r="M1466" s="47">
        <f>M1457*Settings!$C$13*(INDEX(M$258:M$269,$D1466)+INDEX(M$245:M$256,$D1466))</f>
        <v/>
      </c>
      <c r="N1466" s="47">
        <f>N1457*Settings!$C$13*(INDEX(N$258:N$269,$D1466)+INDEX(N$245:N$256,$D1466))</f>
        <v/>
      </c>
      <c r="O1466" s="47">
        <f>O1457*Settings!$C$13*(INDEX(O$258:O$269,$D1466)+INDEX(O$245:O$256,$D1466))</f>
        <v/>
      </c>
      <c r="P1466" s="47">
        <f>P1457*Settings!$C$13*(INDEX(P$258:P$269,$D1466)+INDEX(P$245:P$256,$D1466))</f>
        <v/>
      </c>
      <c r="Q1466" s="47">
        <f>Q1457*Settings!$C$13*(INDEX(Q$258:Q$269,$D1466)+INDEX(Q$245:Q$256,$D1466))</f>
        <v/>
      </c>
      <c r="R1466" s="47">
        <f>R1457*Settings!$C$13*(INDEX(R$258:R$269,$D1466)+INDEX(R$245:R$256,$D1466))</f>
        <v/>
      </c>
      <c r="S1466" s="47">
        <f>S1457*Settings!$C$13*(INDEX(S$258:S$269,$D1466)+INDEX(S$245:S$256,$D1466))</f>
        <v/>
      </c>
      <c r="T1466" s="47">
        <f>T1457*Settings!$C$13*(INDEX(T$258:T$269,$D1466)+INDEX(T$245:T$256,$D1466))</f>
        <v/>
      </c>
      <c r="U1466" s="47">
        <f>U1457*Settings!$C$13*(INDEX(U$258:U$269,$D1466)+INDEX(U$245:U$256,$D1466))</f>
        <v/>
      </c>
      <c r="V1466" s="47">
        <f>V1457*Settings!$C$13*(INDEX(V$258:V$269,$D1466)+INDEX(V$245:V$256,$D1466))</f>
        <v/>
      </c>
      <c r="W1466" s="47">
        <f>W1457*Settings!$C$13*(INDEX(W$258:W$269,$D1466)+INDEX(W$245:W$256,$D1466))</f>
        <v/>
      </c>
      <c r="X1466" s="47">
        <f>X1457*Settings!$C$13*(INDEX(X$258:X$269,$D1466)+INDEX(X$245:X$256,$D1466))</f>
        <v/>
      </c>
      <c r="Y1466" s="47">
        <f>Y1457*Settings!$C$13*(INDEX(Y$258:Y$269,$D1466)+INDEX(Y$245:Y$256,$D1466))</f>
        <v/>
      </c>
      <c r="Z1466" s="47">
        <f>Z1457*Settings!$C$13*(INDEX(Z$258:Z$269,$D1466)+INDEX(Z$245:Z$256,$D1466))</f>
        <v/>
      </c>
      <c r="AA1466" s="47">
        <f>AA1457*Settings!$C$13*(INDEX(AA$258:AA$269,$D1466)+INDEX(AA$245:AA$256,$D1466))</f>
        <v/>
      </c>
      <c r="AB1466" s="47">
        <f>AB1457*Settings!$C$13*(INDEX(AB$258:AB$269,$D1466)+INDEX(AB$245:AB$256,$D1466))</f>
        <v/>
      </c>
      <c r="AC1466" s="47">
        <f>AC1457*Settings!$C$13*(INDEX(AC$258:AC$269,$D1466)+INDEX(AC$245:AC$256,$D1466))</f>
        <v/>
      </c>
      <c r="AD1466" s="48">
        <f>REVENUE(AD1457,Settings!$C$13,INDEX(AD$258:AD$269,$D1466)+INDEX(AD$245:AD$256,$D1466))</f>
        <v/>
      </c>
      <c r="AE1466" s="25">
        <f>LOWER(Settings!$C$4)&amp;".mit."&amp;$A1466&amp;IF($C1466="","","."&amp;$C1466&amp;"."&amp;$B1466)&amp;IF(INDEX(Variables!$D$5:$D$105,MATCH($A1466,Variables!$A$5:$A$105,0))="","","."&amp;INDEX(Variables!$D$5:$D$105,MATCH($A1466,Variables!$A$5:$A$105,0)))&amp;"."&amp;AE$5</f>
        <v/>
      </c>
      <c r="AF1466" s="46">
        <f>AF1457*Settings!$C$13*(INDEX(AF$258:AF$269,$D1466)+INDEX(AF$245:AF$256,$D1466))</f>
        <v/>
      </c>
      <c r="AG1466" s="47">
        <f>AG1457*Settings!$C$13*(INDEX(AG$258:AG$269,$D1466)+INDEX(AG$245:AG$256,$D1466))</f>
        <v/>
      </c>
      <c r="AH1466" s="47">
        <f>AH1457*Settings!$C$13*(INDEX(AH$258:AH$269,$D1466)+INDEX(AH$245:AH$256,$D1466))</f>
        <v/>
      </c>
      <c r="AI1466" s="47">
        <f>AI1457*Settings!$C$13*(INDEX(AI$258:AI$269,$D1466)+INDEX(AI$245:AI$256,$D1466))</f>
        <v/>
      </c>
      <c r="AJ1466" s="47">
        <f>AJ1457*Settings!$C$13*(INDEX(AJ$258:AJ$269,$D1466)+INDEX(AJ$245:AJ$256,$D1466))</f>
        <v/>
      </c>
      <c r="AK1466" s="47">
        <f>AK1457*Settings!$C$13*(INDEX(AK$258:AK$269,$D1466)+INDEX(AK$245:AK$256,$D1466))</f>
        <v/>
      </c>
      <c r="AL1466" s="47">
        <f>AL1457*Settings!$C$13*(INDEX(AL$258:AL$269,$D1466)+INDEX(AL$245:AL$256,$D1466))</f>
        <v/>
      </c>
      <c r="AM1466" s="47">
        <f>AM1457*Settings!$C$13*(INDEX(AM$258:AM$269,$D1466)+INDEX(AM$245:AM$256,$D1466))</f>
        <v/>
      </c>
      <c r="AN1466" s="47">
        <f>AN1457*Settings!$C$13*(INDEX(AN$258:AN$269,$D1466)+INDEX(AN$245:AN$256,$D1466))</f>
        <v/>
      </c>
      <c r="AO1466" s="47">
        <f>AO1457*Settings!$C$13*(INDEX(AO$258:AO$269,$D1466)+INDEX(AO$245:AO$256,$D1466))</f>
        <v/>
      </c>
      <c r="AP1466" s="47">
        <f>AP1457*Settings!$C$13*(INDEX(AP$258:AP$269,$D1466)+INDEX(AP$245:AP$256,$D1466))</f>
        <v/>
      </c>
      <c r="AQ1466" s="47">
        <f>AQ1457*Settings!$C$13*(INDEX(AQ$258:AQ$269,$D1466)+INDEX(AQ$245:AQ$256,$D1466))</f>
        <v/>
      </c>
      <c r="AR1466" s="47">
        <f>AR1457*Settings!$C$13*(INDEX(AR$258:AR$269,$D1466)+INDEX(AR$245:AR$256,$D1466))</f>
        <v/>
      </c>
      <c r="AS1466" s="47">
        <f>AS1457*Settings!$C$13*(INDEX(AS$258:AS$269,$D1466)+INDEX(AS$245:AS$256,$D1466))</f>
        <v/>
      </c>
      <c r="AT1466" s="47">
        <f>AT1457*Settings!$C$13*(INDEX(AT$258:AT$269,$D1466)+INDEX(AT$245:AT$256,$D1466))</f>
        <v/>
      </c>
      <c r="AU1466" s="47">
        <f>AU1457*Settings!$C$13*(INDEX(AU$258:AU$269,$D1466)+INDEX(AU$245:AU$256,$D1466))</f>
        <v/>
      </c>
      <c r="AV1466" s="47">
        <f>AV1457*Settings!$C$13*(INDEX(AV$258:AV$269,$D1466)+INDEX(AV$245:AV$256,$D1466))</f>
        <v/>
      </c>
      <c r="AW1466" s="47">
        <f>AW1457*Settings!$C$13*(INDEX(AW$258:AW$269,$D1466)+INDEX(AW$245:AW$256,$D1466))</f>
        <v/>
      </c>
      <c r="AX1466" s="48">
        <f>REVENUE(AX1457,Settings!$C$13,INDEX(AX$258:AX$269,$D1466)+INDEX(AX$245:AX$256,$D1466))</f>
        <v/>
      </c>
    </row>
    <row r="1467" hidden="1" outlineLevel="2">
      <c r="A1467" s="5" t="inlineStr">
        <is>
          <t>rtx</t>
        </is>
      </c>
      <c r="B1467" s="5" t="inlineStr">
        <is>
          <t>gso</t>
        </is>
      </c>
      <c r="C1467" s="5" t="inlineStr">
        <is>
          <t>omn</t>
        </is>
      </c>
      <c r="D1467" s="40">
        <f>INDEX(Inputs!$R$5:$R$132,MATCH($B1467&amp;"|"&amp;$C1467,Inputs!$A$5:$A$132,0))</f>
        <v/>
      </c>
      <c r="E1467" s="39" t="n"/>
      <c r="F1467" s="39" t="n"/>
      <c r="G1467" s="39" t="n"/>
      <c r="H1467" s="5">
        <f>INDEX(Variables!$B$5:$B$105,MATCH($A1467,Variables!$A$5:$A$105,0))&amp;IF($C1467="",""," | "&amp;INDEX(Mapping!$B$5:$B$26,MATCH($C1467,Mapping!$A$5:$A$26,0))&amp;" | "&amp;INDEX(Mapping!$B$30:$B$41,MATCH($B1467,Mapping!$A$30:$A$41,0)))</f>
        <v/>
      </c>
      <c r="I1467" s="5">
        <f>INDEX(Variables!$C$5:$C$105,MATCH($A1467,Variables!$A$5:$A$105,0))</f>
        <v/>
      </c>
      <c r="J1467" s="5">
        <f>INDEX(Variables!$E$5:$E$105,MATCH($A1467,Variables!$A$5:$A$105,0))</f>
        <v/>
      </c>
      <c r="K1467" s="25">
        <f>LOWER(Settings!$C$4)&amp;".mit."&amp;$A1467&amp;IF($C1467="","","."&amp;$C1467&amp;"."&amp;$B1467)&amp;IF(INDEX(Variables!$D$5:$D$105,MATCH($A1467,Variables!$A$5:$A$105,0))="","","."&amp;INDEX(Variables!$D$5:$D$105,MATCH($A1467,Variables!$A$5:$A$105,0)))&amp;"."&amp;K$5</f>
        <v/>
      </c>
      <c r="L1467" s="46">
        <f>L1458*Settings!$C$13*(INDEX(L$258:L$269,$D1467)+INDEX(L$245:L$256,$D1467))</f>
        <v/>
      </c>
      <c r="M1467" s="47">
        <f>M1458*Settings!$C$13*(INDEX(M$258:M$269,$D1467)+INDEX(M$245:M$256,$D1467))</f>
        <v/>
      </c>
      <c r="N1467" s="47">
        <f>N1458*Settings!$C$13*(INDEX(N$258:N$269,$D1467)+INDEX(N$245:N$256,$D1467))</f>
        <v/>
      </c>
      <c r="O1467" s="47">
        <f>O1458*Settings!$C$13*(INDEX(O$258:O$269,$D1467)+INDEX(O$245:O$256,$D1467))</f>
        <v/>
      </c>
      <c r="P1467" s="47">
        <f>P1458*Settings!$C$13*(INDEX(P$258:P$269,$D1467)+INDEX(P$245:P$256,$D1467))</f>
        <v/>
      </c>
      <c r="Q1467" s="47">
        <f>Q1458*Settings!$C$13*(INDEX(Q$258:Q$269,$D1467)+INDEX(Q$245:Q$256,$D1467))</f>
        <v/>
      </c>
      <c r="R1467" s="47">
        <f>R1458*Settings!$C$13*(INDEX(R$258:R$269,$D1467)+INDEX(R$245:R$256,$D1467))</f>
        <v/>
      </c>
      <c r="S1467" s="47">
        <f>S1458*Settings!$C$13*(INDEX(S$258:S$269,$D1467)+INDEX(S$245:S$256,$D1467))</f>
        <v/>
      </c>
      <c r="T1467" s="47">
        <f>T1458*Settings!$C$13*(INDEX(T$258:T$269,$D1467)+INDEX(T$245:T$256,$D1467))</f>
        <v/>
      </c>
      <c r="U1467" s="47">
        <f>U1458*Settings!$C$13*(INDEX(U$258:U$269,$D1467)+INDEX(U$245:U$256,$D1467))</f>
        <v/>
      </c>
      <c r="V1467" s="47">
        <f>V1458*Settings!$C$13*(INDEX(V$258:V$269,$D1467)+INDEX(V$245:V$256,$D1467))</f>
        <v/>
      </c>
      <c r="W1467" s="47">
        <f>W1458*Settings!$C$13*(INDEX(W$258:W$269,$D1467)+INDEX(W$245:W$256,$D1467))</f>
        <v/>
      </c>
      <c r="X1467" s="47">
        <f>X1458*Settings!$C$13*(INDEX(X$258:X$269,$D1467)+INDEX(X$245:X$256,$D1467))</f>
        <v/>
      </c>
      <c r="Y1467" s="47">
        <f>Y1458*Settings!$C$13*(INDEX(Y$258:Y$269,$D1467)+INDEX(Y$245:Y$256,$D1467))</f>
        <v/>
      </c>
      <c r="Z1467" s="47">
        <f>Z1458*Settings!$C$13*(INDEX(Z$258:Z$269,$D1467)+INDEX(Z$245:Z$256,$D1467))</f>
        <v/>
      </c>
      <c r="AA1467" s="47">
        <f>AA1458*Settings!$C$13*(INDEX(AA$258:AA$269,$D1467)+INDEX(AA$245:AA$256,$D1467))</f>
        <v/>
      </c>
      <c r="AB1467" s="47">
        <f>AB1458*Settings!$C$13*(INDEX(AB$258:AB$269,$D1467)+INDEX(AB$245:AB$256,$D1467))</f>
        <v/>
      </c>
      <c r="AC1467" s="47">
        <f>AC1458*Settings!$C$13*(INDEX(AC$258:AC$269,$D1467)+INDEX(AC$245:AC$256,$D1467))</f>
        <v/>
      </c>
      <c r="AD1467" s="48">
        <f>REVENUE(AD1458,Settings!$C$13,INDEX(AD$258:AD$269,$D1467)+INDEX(AD$245:AD$256,$D1467))</f>
        <v/>
      </c>
      <c r="AE1467" s="25">
        <f>LOWER(Settings!$C$4)&amp;".mit."&amp;$A1467&amp;IF($C1467="","","."&amp;$C1467&amp;"."&amp;$B1467)&amp;IF(INDEX(Variables!$D$5:$D$105,MATCH($A1467,Variables!$A$5:$A$105,0))="","","."&amp;INDEX(Variables!$D$5:$D$105,MATCH($A1467,Variables!$A$5:$A$105,0)))&amp;"."&amp;AE$5</f>
        <v/>
      </c>
      <c r="AF1467" s="46">
        <f>AF1458*Settings!$C$13*(INDEX(AF$258:AF$269,$D1467)+INDEX(AF$245:AF$256,$D1467))</f>
        <v/>
      </c>
      <c r="AG1467" s="47">
        <f>AG1458*Settings!$C$13*(INDEX(AG$258:AG$269,$D1467)+INDEX(AG$245:AG$256,$D1467))</f>
        <v/>
      </c>
      <c r="AH1467" s="47">
        <f>AH1458*Settings!$C$13*(INDEX(AH$258:AH$269,$D1467)+INDEX(AH$245:AH$256,$D1467))</f>
        <v/>
      </c>
      <c r="AI1467" s="47">
        <f>AI1458*Settings!$C$13*(INDEX(AI$258:AI$269,$D1467)+INDEX(AI$245:AI$256,$D1467))</f>
        <v/>
      </c>
      <c r="AJ1467" s="47">
        <f>AJ1458*Settings!$C$13*(INDEX(AJ$258:AJ$269,$D1467)+INDEX(AJ$245:AJ$256,$D1467))</f>
        <v/>
      </c>
      <c r="AK1467" s="47">
        <f>AK1458*Settings!$C$13*(INDEX(AK$258:AK$269,$D1467)+INDEX(AK$245:AK$256,$D1467))</f>
        <v/>
      </c>
      <c r="AL1467" s="47">
        <f>AL1458*Settings!$C$13*(INDEX(AL$258:AL$269,$D1467)+INDEX(AL$245:AL$256,$D1467))</f>
        <v/>
      </c>
      <c r="AM1467" s="47">
        <f>AM1458*Settings!$C$13*(INDEX(AM$258:AM$269,$D1467)+INDEX(AM$245:AM$256,$D1467))</f>
        <v/>
      </c>
      <c r="AN1467" s="47">
        <f>AN1458*Settings!$C$13*(INDEX(AN$258:AN$269,$D1467)+INDEX(AN$245:AN$256,$D1467))</f>
        <v/>
      </c>
      <c r="AO1467" s="47">
        <f>AO1458*Settings!$C$13*(INDEX(AO$258:AO$269,$D1467)+INDEX(AO$245:AO$256,$D1467))</f>
        <v/>
      </c>
      <c r="AP1467" s="47">
        <f>AP1458*Settings!$C$13*(INDEX(AP$258:AP$269,$D1467)+INDEX(AP$245:AP$256,$D1467))</f>
        <v/>
      </c>
      <c r="AQ1467" s="47">
        <f>AQ1458*Settings!$C$13*(INDEX(AQ$258:AQ$269,$D1467)+INDEX(AQ$245:AQ$256,$D1467))</f>
        <v/>
      </c>
      <c r="AR1467" s="47">
        <f>AR1458*Settings!$C$13*(INDEX(AR$258:AR$269,$D1467)+INDEX(AR$245:AR$256,$D1467))</f>
        <v/>
      </c>
      <c r="AS1467" s="47">
        <f>AS1458*Settings!$C$13*(INDEX(AS$258:AS$269,$D1467)+INDEX(AS$245:AS$256,$D1467))</f>
        <v/>
      </c>
      <c r="AT1467" s="47">
        <f>AT1458*Settings!$C$13*(INDEX(AT$258:AT$269,$D1467)+INDEX(AT$245:AT$256,$D1467))</f>
        <v/>
      </c>
      <c r="AU1467" s="47">
        <f>AU1458*Settings!$C$13*(INDEX(AU$258:AU$269,$D1467)+INDEX(AU$245:AU$256,$D1467))</f>
        <v/>
      </c>
      <c r="AV1467" s="47">
        <f>AV1458*Settings!$C$13*(INDEX(AV$258:AV$269,$D1467)+INDEX(AV$245:AV$256,$D1467))</f>
        <v/>
      </c>
      <c r="AW1467" s="47">
        <f>AW1458*Settings!$C$13*(INDEX(AW$258:AW$269,$D1467)+INDEX(AW$245:AW$256,$D1467))</f>
        <v/>
      </c>
      <c r="AX1467" s="48">
        <f>REVENUE(AX1458,Settings!$C$13,INDEX(AX$258:AX$269,$D1467)+INDEX(AX$245:AX$256,$D1467))</f>
        <v/>
      </c>
    </row>
    <row r="1468" hidden="1" outlineLevel="2">
      <c r="A1468" s="5" t="inlineStr">
        <is>
          <t>rtx</t>
        </is>
      </c>
      <c r="B1468" s="5" t="inlineStr">
        <is>
          <t>die</t>
        </is>
      </c>
      <c r="C1468" s="5" t="inlineStr">
        <is>
          <t>omn</t>
        </is>
      </c>
      <c r="D1468" s="40">
        <f>INDEX(Inputs!$R$5:$R$132,MATCH($B1468&amp;"|"&amp;$C1468,Inputs!$A$5:$A$132,0))</f>
        <v/>
      </c>
      <c r="E1468" s="39" t="n"/>
      <c r="F1468" s="39" t="n"/>
      <c r="G1468" s="39" t="n"/>
      <c r="H1468" s="5">
        <f>INDEX(Variables!$B$5:$B$105,MATCH($A1468,Variables!$A$5:$A$105,0))&amp;IF($C1468="",""," | "&amp;INDEX(Mapping!$B$5:$B$26,MATCH($C1468,Mapping!$A$5:$A$26,0))&amp;" | "&amp;INDEX(Mapping!$B$30:$B$41,MATCH($B1468,Mapping!$A$30:$A$41,0)))</f>
        <v/>
      </c>
      <c r="I1468" s="5">
        <f>INDEX(Variables!$C$5:$C$105,MATCH($A1468,Variables!$A$5:$A$105,0))</f>
        <v/>
      </c>
      <c r="J1468" s="5">
        <f>INDEX(Variables!$E$5:$E$105,MATCH($A1468,Variables!$A$5:$A$105,0))</f>
        <v/>
      </c>
      <c r="K1468" s="25">
        <f>LOWER(Settings!$C$4)&amp;".mit."&amp;$A1468&amp;IF($C1468="","","."&amp;$C1468&amp;"."&amp;$B1468)&amp;IF(INDEX(Variables!$D$5:$D$105,MATCH($A1468,Variables!$A$5:$A$105,0))="","","."&amp;INDEX(Variables!$D$5:$D$105,MATCH($A1468,Variables!$A$5:$A$105,0)))&amp;"."&amp;K$5</f>
        <v/>
      </c>
      <c r="L1468" s="46">
        <f>L1459*Settings!$C$13*(INDEX(L$258:L$269,$D1468)+INDEX(L$245:L$256,$D1468))</f>
        <v/>
      </c>
      <c r="M1468" s="47">
        <f>M1459*Settings!$C$13*(INDEX(M$258:M$269,$D1468)+INDEX(M$245:M$256,$D1468))</f>
        <v/>
      </c>
      <c r="N1468" s="47">
        <f>N1459*Settings!$C$13*(INDEX(N$258:N$269,$D1468)+INDEX(N$245:N$256,$D1468))</f>
        <v/>
      </c>
      <c r="O1468" s="47">
        <f>O1459*Settings!$C$13*(INDEX(O$258:O$269,$D1468)+INDEX(O$245:O$256,$D1468))</f>
        <v/>
      </c>
      <c r="P1468" s="47">
        <f>P1459*Settings!$C$13*(INDEX(P$258:P$269,$D1468)+INDEX(P$245:P$256,$D1468))</f>
        <v/>
      </c>
      <c r="Q1468" s="47">
        <f>Q1459*Settings!$C$13*(INDEX(Q$258:Q$269,$D1468)+INDEX(Q$245:Q$256,$D1468))</f>
        <v/>
      </c>
      <c r="R1468" s="47">
        <f>R1459*Settings!$C$13*(INDEX(R$258:R$269,$D1468)+INDEX(R$245:R$256,$D1468))</f>
        <v/>
      </c>
      <c r="S1468" s="47">
        <f>S1459*Settings!$C$13*(INDEX(S$258:S$269,$D1468)+INDEX(S$245:S$256,$D1468))</f>
        <v/>
      </c>
      <c r="T1468" s="47">
        <f>T1459*Settings!$C$13*(INDEX(T$258:T$269,$D1468)+INDEX(T$245:T$256,$D1468))</f>
        <v/>
      </c>
      <c r="U1468" s="47">
        <f>U1459*Settings!$C$13*(INDEX(U$258:U$269,$D1468)+INDEX(U$245:U$256,$D1468))</f>
        <v/>
      </c>
      <c r="V1468" s="47">
        <f>V1459*Settings!$C$13*(INDEX(V$258:V$269,$D1468)+INDEX(V$245:V$256,$D1468))</f>
        <v/>
      </c>
      <c r="W1468" s="47">
        <f>W1459*Settings!$C$13*(INDEX(W$258:W$269,$D1468)+INDEX(W$245:W$256,$D1468))</f>
        <v/>
      </c>
      <c r="X1468" s="47">
        <f>X1459*Settings!$C$13*(INDEX(X$258:X$269,$D1468)+INDEX(X$245:X$256,$D1468))</f>
        <v/>
      </c>
      <c r="Y1468" s="47">
        <f>Y1459*Settings!$C$13*(INDEX(Y$258:Y$269,$D1468)+INDEX(Y$245:Y$256,$D1468))</f>
        <v/>
      </c>
      <c r="Z1468" s="47">
        <f>Z1459*Settings!$C$13*(INDEX(Z$258:Z$269,$D1468)+INDEX(Z$245:Z$256,$D1468))</f>
        <v/>
      </c>
      <c r="AA1468" s="47">
        <f>AA1459*Settings!$C$13*(INDEX(AA$258:AA$269,$D1468)+INDEX(AA$245:AA$256,$D1468))</f>
        <v/>
      </c>
      <c r="AB1468" s="47">
        <f>AB1459*Settings!$C$13*(INDEX(AB$258:AB$269,$D1468)+INDEX(AB$245:AB$256,$D1468))</f>
        <v/>
      </c>
      <c r="AC1468" s="47">
        <f>AC1459*Settings!$C$13*(INDEX(AC$258:AC$269,$D1468)+INDEX(AC$245:AC$256,$D1468))</f>
        <v/>
      </c>
      <c r="AD1468" s="48">
        <f>REVENUE(AD1459,Settings!$C$13,INDEX(AD$258:AD$269,$D1468)+INDEX(AD$245:AD$256,$D1468))</f>
        <v/>
      </c>
      <c r="AE1468" s="25">
        <f>LOWER(Settings!$C$4)&amp;".mit."&amp;$A1468&amp;IF($C1468="","","."&amp;$C1468&amp;"."&amp;$B1468)&amp;IF(INDEX(Variables!$D$5:$D$105,MATCH($A1468,Variables!$A$5:$A$105,0))="","","."&amp;INDEX(Variables!$D$5:$D$105,MATCH($A1468,Variables!$A$5:$A$105,0)))&amp;"."&amp;AE$5</f>
        <v/>
      </c>
      <c r="AF1468" s="46">
        <f>AF1459*Settings!$C$13*(INDEX(AF$258:AF$269,$D1468)+INDEX(AF$245:AF$256,$D1468))</f>
        <v/>
      </c>
      <c r="AG1468" s="47">
        <f>AG1459*Settings!$C$13*(INDEX(AG$258:AG$269,$D1468)+INDEX(AG$245:AG$256,$D1468))</f>
        <v/>
      </c>
      <c r="AH1468" s="47">
        <f>AH1459*Settings!$C$13*(INDEX(AH$258:AH$269,$D1468)+INDEX(AH$245:AH$256,$D1468))</f>
        <v/>
      </c>
      <c r="AI1468" s="47">
        <f>AI1459*Settings!$C$13*(INDEX(AI$258:AI$269,$D1468)+INDEX(AI$245:AI$256,$D1468))</f>
        <v/>
      </c>
      <c r="AJ1468" s="47">
        <f>AJ1459*Settings!$C$13*(INDEX(AJ$258:AJ$269,$D1468)+INDEX(AJ$245:AJ$256,$D1468))</f>
        <v/>
      </c>
      <c r="AK1468" s="47">
        <f>AK1459*Settings!$C$13*(INDEX(AK$258:AK$269,$D1468)+INDEX(AK$245:AK$256,$D1468))</f>
        <v/>
      </c>
      <c r="AL1468" s="47">
        <f>AL1459*Settings!$C$13*(INDEX(AL$258:AL$269,$D1468)+INDEX(AL$245:AL$256,$D1468))</f>
        <v/>
      </c>
      <c r="AM1468" s="47">
        <f>AM1459*Settings!$C$13*(INDEX(AM$258:AM$269,$D1468)+INDEX(AM$245:AM$256,$D1468))</f>
        <v/>
      </c>
      <c r="AN1468" s="47">
        <f>AN1459*Settings!$C$13*(INDEX(AN$258:AN$269,$D1468)+INDEX(AN$245:AN$256,$D1468))</f>
        <v/>
      </c>
      <c r="AO1468" s="47">
        <f>AO1459*Settings!$C$13*(INDEX(AO$258:AO$269,$D1468)+INDEX(AO$245:AO$256,$D1468))</f>
        <v/>
      </c>
      <c r="AP1468" s="47">
        <f>AP1459*Settings!$C$13*(INDEX(AP$258:AP$269,$D1468)+INDEX(AP$245:AP$256,$D1468))</f>
        <v/>
      </c>
      <c r="AQ1468" s="47">
        <f>AQ1459*Settings!$C$13*(INDEX(AQ$258:AQ$269,$D1468)+INDEX(AQ$245:AQ$256,$D1468))</f>
        <v/>
      </c>
      <c r="AR1468" s="47">
        <f>AR1459*Settings!$C$13*(INDEX(AR$258:AR$269,$D1468)+INDEX(AR$245:AR$256,$D1468))</f>
        <v/>
      </c>
      <c r="AS1468" s="47">
        <f>AS1459*Settings!$C$13*(INDEX(AS$258:AS$269,$D1468)+INDEX(AS$245:AS$256,$D1468))</f>
        <v/>
      </c>
      <c r="AT1468" s="47">
        <f>AT1459*Settings!$C$13*(INDEX(AT$258:AT$269,$D1468)+INDEX(AT$245:AT$256,$D1468))</f>
        <v/>
      </c>
      <c r="AU1468" s="47">
        <f>AU1459*Settings!$C$13*(INDEX(AU$258:AU$269,$D1468)+INDEX(AU$245:AU$256,$D1468))</f>
        <v/>
      </c>
      <c r="AV1468" s="47">
        <f>AV1459*Settings!$C$13*(INDEX(AV$258:AV$269,$D1468)+INDEX(AV$245:AV$256,$D1468))</f>
        <v/>
      </c>
      <c r="AW1468" s="47">
        <f>AW1459*Settings!$C$13*(INDEX(AW$258:AW$269,$D1468)+INDEX(AW$245:AW$256,$D1468))</f>
        <v/>
      </c>
      <c r="AX1468" s="48">
        <f>REVENUE(AX1459,Settings!$C$13,INDEX(AX$258:AX$269,$D1468)+INDEX(AX$245:AX$256,$D1468))</f>
        <v/>
      </c>
    </row>
    <row r="1469" hidden="1" outlineLevel="2">
      <c r="A1469" s="5" t="inlineStr">
        <is>
          <t>rtx</t>
        </is>
      </c>
      <c r="B1469" s="5" t="inlineStr">
        <is>
          <t>lpg</t>
        </is>
      </c>
      <c r="C1469" s="5" t="inlineStr">
        <is>
          <t>omn</t>
        </is>
      </c>
      <c r="D1469" s="40">
        <f>INDEX(Inputs!$R$5:$R$132,MATCH($B1469&amp;"|"&amp;$C1469,Inputs!$A$5:$A$132,0))</f>
        <v/>
      </c>
      <c r="E1469" s="39" t="n"/>
      <c r="F1469" s="39" t="n"/>
      <c r="G1469" s="39" t="n"/>
      <c r="H1469" s="5">
        <f>INDEX(Variables!$B$5:$B$105,MATCH($A1469,Variables!$A$5:$A$105,0))&amp;IF($C1469="",""," | "&amp;INDEX(Mapping!$B$5:$B$26,MATCH($C1469,Mapping!$A$5:$A$26,0))&amp;" | "&amp;INDEX(Mapping!$B$30:$B$41,MATCH($B1469,Mapping!$A$30:$A$41,0)))</f>
        <v/>
      </c>
      <c r="I1469" s="5">
        <f>INDEX(Variables!$C$5:$C$105,MATCH($A1469,Variables!$A$5:$A$105,0))</f>
        <v/>
      </c>
      <c r="J1469" s="5">
        <f>INDEX(Variables!$E$5:$E$105,MATCH($A1469,Variables!$A$5:$A$105,0))</f>
        <v/>
      </c>
      <c r="K1469" s="25">
        <f>LOWER(Settings!$C$4)&amp;".mit."&amp;$A1469&amp;IF($C1469="","","."&amp;$C1469&amp;"."&amp;$B1469)&amp;IF(INDEX(Variables!$D$5:$D$105,MATCH($A1469,Variables!$A$5:$A$105,0))="","","."&amp;INDEX(Variables!$D$5:$D$105,MATCH($A1469,Variables!$A$5:$A$105,0)))&amp;"."&amp;K$5</f>
        <v/>
      </c>
      <c r="L1469" s="46">
        <f>L1460*Settings!$C$13*(INDEX(L$258:L$269,$D1469)+INDEX(L$245:L$256,$D1469))</f>
        <v/>
      </c>
      <c r="M1469" s="47">
        <f>M1460*Settings!$C$13*(INDEX(M$258:M$269,$D1469)+INDEX(M$245:M$256,$D1469))</f>
        <v/>
      </c>
      <c r="N1469" s="47">
        <f>N1460*Settings!$C$13*(INDEX(N$258:N$269,$D1469)+INDEX(N$245:N$256,$D1469))</f>
        <v/>
      </c>
      <c r="O1469" s="47">
        <f>O1460*Settings!$C$13*(INDEX(O$258:O$269,$D1469)+INDEX(O$245:O$256,$D1469))</f>
        <v/>
      </c>
      <c r="P1469" s="47">
        <f>P1460*Settings!$C$13*(INDEX(P$258:P$269,$D1469)+INDEX(P$245:P$256,$D1469))</f>
        <v/>
      </c>
      <c r="Q1469" s="47">
        <f>Q1460*Settings!$C$13*(INDEX(Q$258:Q$269,$D1469)+INDEX(Q$245:Q$256,$D1469))</f>
        <v/>
      </c>
      <c r="R1469" s="47">
        <f>R1460*Settings!$C$13*(INDEX(R$258:R$269,$D1469)+INDEX(R$245:R$256,$D1469))</f>
        <v/>
      </c>
      <c r="S1469" s="47">
        <f>S1460*Settings!$C$13*(INDEX(S$258:S$269,$D1469)+INDEX(S$245:S$256,$D1469))</f>
        <v/>
      </c>
      <c r="T1469" s="47">
        <f>T1460*Settings!$C$13*(INDEX(T$258:T$269,$D1469)+INDEX(T$245:T$256,$D1469))</f>
        <v/>
      </c>
      <c r="U1469" s="47">
        <f>U1460*Settings!$C$13*(INDEX(U$258:U$269,$D1469)+INDEX(U$245:U$256,$D1469))</f>
        <v/>
      </c>
      <c r="V1469" s="47">
        <f>V1460*Settings!$C$13*(INDEX(V$258:V$269,$D1469)+INDEX(V$245:V$256,$D1469))</f>
        <v/>
      </c>
      <c r="W1469" s="47">
        <f>W1460*Settings!$C$13*(INDEX(W$258:W$269,$D1469)+INDEX(W$245:W$256,$D1469))</f>
        <v/>
      </c>
      <c r="X1469" s="47">
        <f>X1460*Settings!$C$13*(INDEX(X$258:X$269,$D1469)+INDEX(X$245:X$256,$D1469))</f>
        <v/>
      </c>
      <c r="Y1469" s="47">
        <f>Y1460*Settings!$C$13*(INDEX(Y$258:Y$269,$D1469)+INDEX(Y$245:Y$256,$D1469))</f>
        <v/>
      </c>
      <c r="Z1469" s="47">
        <f>Z1460*Settings!$C$13*(INDEX(Z$258:Z$269,$D1469)+INDEX(Z$245:Z$256,$D1469))</f>
        <v/>
      </c>
      <c r="AA1469" s="47">
        <f>AA1460*Settings!$C$13*(INDEX(AA$258:AA$269,$D1469)+INDEX(AA$245:AA$256,$D1469))</f>
        <v/>
      </c>
      <c r="AB1469" s="47">
        <f>AB1460*Settings!$C$13*(INDEX(AB$258:AB$269,$D1469)+INDEX(AB$245:AB$256,$D1469))</f>
        <v/>
      </c>
      <c r="AC1469" s="47">
        <f>AC1460*Settings!$C$13*(INDEX(AC$258:AC$269,$D1469)+INDEX(AC$245:AC$256,$D1469))</f>
        <v/>
      </c>
      <c r="AD1469" s="48">
        <f>REVENUE(AD1460,Settings!$C$13,INDEX(AD$258:AD$269,$D1469)+INDEX(AD$245:AD$256,$D1469))</f>
        <v/>
      </c>
      <c r="AE1469" s="25">
        <f>LOWER(Settings!$C$4)&amp;".mit."&amp;$A1469&amp;IF($C1469="","","."&amp;$C1469&amp;"."&amp;$B1469)&amp;IF(INDEX(Variables!$D$5:$D$105,MATCH($A1469,Variables!$A$5:$A$105,0))="","","."&amp;INDEX(Variables!$D$5:$D$105,MATCH($A1469,Variables!$A$5:$A$105,0)))&amp;"."&amp;AE$5</f>
        <v/>
      </c>
      <c r="AF1469" s="46">
        <f>AF1460*Settings!$C$13*(INDEX(AF$258:AF$269,$D1469)+INDEX(AF$245:AF$256,$D1469))</f>
        <v/>
      </c>
      <c r="AG1469" s="47">
        <f>AG1460*Settings!$C$13*(INDEX(AG$258:AG$269,$D1469)+INDEX(AG$245:AG$256,$D1469))</f>
        <v/>
      </c>
      <c r="AH1469" s="47">
        <f>AH1460*Settings!$C$13*(INDEX(AH$258:AH$269,$D1469)+INDEX(AH$245:AH$256,$D1469))</f>
        <v/>
      </c>
      <c r="AI1469" s="47">
        <f>AI1460*Settings!$C$13*(INDEX(AI$258:AI$269,$D1469)+INDEX(AI$245:AI$256,$D1469))</f>
        <v/>
      </c>
      <c r="AJ1469" s="47">
        <f>AJ1460*Settings!$C$13*(INDEX(AJ$258:AJ$269,$D1469)+INDEX(AJ$245:AJ$256,$D1469))</f>
        <v/>
      </c>
      <c r="AK1469" s="47">
        <f>AK1460*Settings!$C$13*(INDEX(AK$258:AK$269,$D1469)+INDEX(AK$245:AK$256,$D1469))</f>
        <v/>
      </c>
      <c r="AL1469" s="47">
        <f>AL1460*Settings!$C$13*(INDEX(AL$258:AL$269,$D1469)+INDEX(AL$245:AL$256,$D1469))</f>
        <v/>
      </c>
      <c r="AM1469" s="47">
        <f>AM1460*Settings!$C$13*(INDEX(AM$258:AM$269,$D1469)+INDEX(AM$245:AM$256,$D1469))</f>
        <v/>
      </c>
      <c r="AN1469" s="47">
        <f>AN1460*Settings!$C$13*(INDEX(AN$258:AN$269,$D1469)+INDEX(AN$245:AN$256,$D1469))</f>
        <v/>
      </c>
      <c r="AO1469" s="47">
        <f>AO1460*Settings!$C$13*(INDEX(AO$258:AO$269,$D1469)+INDEX(AO$245:AO$256,$D1469))</f>
        <v/>
      </c>
      <c r="AP1469" s="47">
        <f>AP1460*Settings!$C$13*(INDEX(AP$258:AP$269,$D1469)+INDEX(AP$245:AP$256,$D1469))</f>
        <v/>
      </c>
      <c r="AQ1469" s="47">
        <f>AQ1460*Settings!$C$13*(INDEX(AQ$258:AQ$269,$D1469)+INDEX(AQ$245:AQ$256,$D1469))</f>
        <v/>
      </c>
      <c r="AR1469" s="47">
        <f>AR1460*Settings!$C$13*(INDEX(AR$258:AR$269,$D1469)+INDEX(AR$245:AR$256,$D1469))</f>
        <v/>
      </c>
      <c r="AS1469" s="47">
        <f>AS1460*Settings!$C$13*(INDEX(AS$258:AS$269,$D1469)+INDEX(AS$245:AS$256,$D1469))</f>
        <v/>
      </c>
      <c r="AT1469" s="47">
        <f>AT1460*Settings!$C$13*(INDEX(AT$258:AT$269,$D1469)+INDEX(AT$245:AT$256,$D1469))</f>
        <v/>
      </c>
      <c r="AU1469" s="47">
        <f>AU1460*Settings!$C$13*(INDEX(AU$258:AU$269,$D1469)+INDEX(AU$245:AU$256,$D1469))</f>
        <v/>
      </c>
      <c r="AV1469" s="47">
        <f>AV1460*Settings!$C$13*(INDEX(AV$258:AV$269,$D1469)+INDEX(AV$245:AV$256,$D1469))</f>
        <v/>
      </c>
      <c r="AW1469" s="47">
        <f>AW1460*Settings!$C$13*(INDEX(AW$258:AW$269,$D1469)+INDEX(AW$245:AW$256,$D1469))</f>
        <v/>
      </c>
      <c r="AX1469" s="48">
        <f>REVENUE(AX1460,Settings!$C$13,INDEX(AX$258:AX$269,$D1469)+INDEX(AX$245:AX$256,$D1469))</f>
        <v/>
      </c>
    </row>
    <row r="1470" hidden="1" outlineLevel="2">
      <c r="A1470" s="5" t="inlineStr">
        <is>
          <t>rtx</t>
        </is>
      </c>
      <c r="B1470" s="5" t="inlineStr">
        <is>
          <t>ker</t>
        </is>
      </c>
      <c r="C1470" s="5" t="inlineStr">
        <is>
          <t>omn</t>
        </is>
      </c>
      <c r="D1470" s="40">
        <f>INDEX(Inputs!$R$5:$R$132,MATCH($B1470&amp;"|"&amp;$C1470,Inputs!$A$5:$A$132,0))</f>
        <v/>
      </c>
      <c r="E1470" s="39" t="n"/>
      <c r="F1470" s="39" t="n"/>
      <c r="G1470" s="39" t="n"/>
      <c r="H1470" s="5">
        <f>INDEX(Variables!$B$5:$B$105,MATCH($A1470,Variables!$A$5:$A$105,0))&amp;IF($C1470="",""," | "&amp;INDEX(Mapping!$B$5:$B$26,MATCH($C1470,Mapping!$A$5:$A$26,0))&amp;" | "&amp;INDEX(Mapping!$B$30:$B$41,MATCH($B1470,Mapping!$A$30:$A$41,0)))</f>
        <v/>
      </c>
      <c r="I1470" s="5">
        <f>INDEX(Variables!$C$5:$C$105,MATCH($A1470,Variables!$A$5:$A$105,0))</f>
        <v/>
      </c>
      <c r="J1470" s="5">
        <f>INDEX(Variables!$E$5:$E$105,MATCH($A1470,Variables!$A$5:$A$105,0))</f>
        <v/>
      </c>
      <c r="K1470" s="25">
        <f>LOWER(Settings!$C$4)&amp;".mit."&amp;$A1470&amp;IF($C1470="","","."&amp;$C1470&amp;"."&amp;$B1470)&amp;IF(INDEX(Variables!$D$5:$D$105,MATCH($A1470,Variables!$A$5:$A$105,0))="","","."&amp;INDEX(Variables!$D$5:$D$105,MATCH($A1470,Variables!$A$5:$A$105,0)))&amp;"."&amp;K$5</f>
        <v/>
      </c>
      <c r="L1470" s="46">
        <f>L1461*Settings!$C$13*(INDEX(L$258:L$269,$D1470)+INDEX(L$245:L$256,$D1470))</f>
        <v/>
      </c>
      <c r="M1470" s="47">
        <f>M1461*Settings!$C$13*(INDEX(M$258:M$269,$D1470)+INDEX(M$245:M$256,$D1470))</f>
        <v/>
      </c>
      <c r="N1470" s="47">
        <f>N1461*Settings!$C$13*(INDEX(N$258:N$269,$D1470)+INDEX(N$245:N$256,$D1470))</f>
        <v/>
      </c>
      <c r="O1470" s="47">
        <f>O1461*Settings!$C$13*(INDEX(O$258:O$269,$D1470)+INDEX(O$245:O$256,$D1470))</f>
        <v/>
      </c>
      <c r="P1470" s="47">
        <f>P1461*Settings!$C$13*(INDEX(P$258:P$269,$D1470)+INDEX(P$245:P$256,$D1470))</f>
        <v/>
      </c>
      <c r="Q1470" s="47">
        <f>Q1461*Settings!$C$13*(INDEX(Q$258:Q$269,$D1470)+INDEX(Q$245:Q$256,$D1470))</f>
        <v/>
      </c>
      <c r="R1470" s="47">
        <f>R1461*Settings!$C$13*(INDEX(R$258:R$269,$D1470)+INDEX(R$245:R$256,$D1470))</f>
        <v/>
      </c>
      <c r="S1470" s="47">
        <f>S1461*Settings!$C$13*(INDEX(S$258:S$269,$D1470)+INDEX(S$245:S$256,$D1470))</f>
        <v/>
      </c>
      <c r="T1470" s="47">
        <f>T1461*Settings!$C$13*(INDEX(T$258:T$269,$D1470)+INDEX(T$245:T$256,$D1470))</f>
        <v/>
      </c>
      <c r="U1470" s="47">
        <f>U1461*Settings!$C$13*(INDEX(U$258:U$269,$D1470)+INDEX(U$245:U$256,$D1470))</f>
        <v/>
      </c>
      <c r="V1470" s="47">
        <f>V1461*Settings!$C$13*(INDEX(V$258:V$269,$D1470)+INDEX(V$245:V$256,$D1470))</f>
        <v/>
      </c>
      <c r="W1470" s="47">
        <f>W1461*Settings!$C$13*(INDEX(W$258:W$269,$D1470)+INDEX(W$245:W$256,$D1470))</f>
        <v/>
      </c>
      <c r="X1470" s="47">
        <f>X1461*Settings!$C$13*(INDEX(X$258:X$269,$D1470)+INDEX(X$245:X$256,$D1470))</f>
        <v/>
      </c>
      <c r="Y1470" s="47">
        <f>Y1461*Settings!$C$13*(INDEX(Y$258:Y$269,$D1470)+INDEX(Y$245:Y$256,$D1470))</f>
        <v/>
      </c>
      <c r="Z1470" s="47">
        <f>Z1461*Settings!$C$13*(INDEX(Z$258:Z$269,$D1470)+INDEX(Z$245:Z$256,$D1470))</f>
        <v/>
      </c>
      <c r="AA1470" s="47">
        <f>AA1461*Settings!$C$13*(INDEX(AA$258:AA$269,$D1470)+INDEX(AA$245:AA$256,$D1470))</f>
        <v/>
      </c>
      <c r="AB1470" s="47">
        <f>AB1461*Settings!$C$13*(INDEX(AB$258:AB$269,$D1470)+INDEX(AB$245:AB$256,$D1470))</f>
        <v/>
      </c>
      <c r="AC1470" s="47">
        <f>AC1461*Settings!$C$13*(INDEX(AC$258:AC$269,$D1470)+INDEX(AC$245:AC$256,$D1470))</f>
        <v/>
      </c>
      <c r="AD1470" s="48">
        <f>REVENUE(AD1461,Settings!$C$13,INDEX(AD$258:AD$269,$D1470)+INDEX(AD$245:AD$256,$D1470))</f>
        <v/>
      </c>
      <c r="AE1470" s="25">
        <f>LOWER(Settings!$C$4)&amp;".mit."&amp;$A1470&amp;IF($C1470="","","."&amp;$C1470&amp;"."&amp;$B1470)&amp;IF(INDEX(Variables!$D$5:$D$105,MATCH($A1470,Variables!$A$5:$A$105,0))="","","."&amp;INDEX(Variables!$D$5:$D$105,MATCH($A1470,Variables!$A$5:$A$105,0)))&amp;"."&amp;AE$5</f>
        <v/>
      </c>
      <c r="AF1470" s="46">
        <f>AF1461*Settings!$C$13*(INDEX(AF$258:AF$269,$D1470)+INDEX(AF$245:AF$256,$D1470))</f>
        <v/>
      </c>
      <c r="AG1470" s="47">
        <f>AG1461*Settings!$C$13*(INDEX(AG$258:AG$269,$D1470)+INDEX(AG$245:AG$256,$D1470))</f>
        <v/>
      </c>
      <c r="AH1470" s="47">
        <f>AH1461*Settings!$C$13*(INDEX(AH$258:AH$269,$D1470)+INDEX(AH$245:AH$256,$D1470))</f>
        <v/>
      </c>
      <c r="AI1470" s="47">
        <f>AI1461*Settings!$C$13*(INDEX(AI$258:AI$269,$D1470)+INDEX(AI$245:AI$256,$D1470))</f>
        <v/>
      </c>
      <c r="AJ1470" s="47">
        <f>AJ1461*Settings!$C$13*(INDEX(AJ$258:AJ$269,$D1470)+INDEX(AJ$245:AJ$256,$D1470))</f>
        <v/>
      </c>
      <c r="AK1470" s="47">
        <f>AK1461*Settings!$C$13*(INDEX(AK$258:AK$269,$D1470)+INDEX(AK$245:AK$256,$D1470))</f>
        <v/>
      </c>
      <c r="AL1470" s="47">
        <f>AL1461*Settings!$C$13*(INDEX(AL$258:AL$269,$D1470)+INDEX(AL$245:AL$256,$D1470))</f>
        <v/>
      </c>
      <c r="AM1470" s="47">
        <f>AM1461*Settings!$C$13*(INDEX(AM$258:AM$269,$D1470)+INDEX(AM$245:AM$256,$D1470))</f>
        <v/>
      </c>
      <c r="AN1470" s="47">
        <f>AN1461*Settings!$C$13*(INDEX(AN$258:AN$269,$D1470)+INDEX(AN$245:AN$256,$D1470))</f>
        <v/>
      </c>
      <c r="AO1470" s="47">
        <f>AO1461*Settings!$C$13*(INDEX(AO$258:AO$269,$D1470)+INDEX(AO$245:AO$256,$D1470))</f>
        <v/>
      </c>
      <c r="AP1470" s="47">
        <f>AP1461*Settings!$C$13*(INDEX(AP$258:AP$269,$D1470)+INDEX(AP$245:AP$256,$D1470))</f>
        <v/>
      </c>
      <c r="AQ1470" s="47">
        <f>AQ1461*Settings!$C$13*(INDEX(AQ$258:AQ$269,$D1470)+INDEX(AQ$245:AQ$256,$D1470))</f>
        <v/>
      </c>
      <c r="AR1470" s="47">
        <f>AR1461*Settings!$C$13*(INDEX(AR$258:AR$269,$D1470)+INDEX(AR$245:AR$256,$D1470))</f>
        <v/>
      </c>
      <c r="AS1470" s="47">
        <f>AS1461*Settings!$C$13*(INDEX(AS$258:AS$269,$D1470)+INDEX(AS$245:AS$256,$D1470))</f>
        <v/>
      </c>
      <c r="AT1470" s="47">
        <f>AT1461*Settings!$C$13*(INDEX(AT$258:AT$269,$D1470)+INDEX(AT$245:AT$256,$D1470))</f>
        <v/>
      </c>
      <c r="AU1470" s="47">
        <f>AU1461*Settings!$C$13*(INDEX(AU$258:AU$269,$D1470)+INDEX(AU$245:AU$256,$D1470))</f>
        <v/>
      </c>
      <c r="AV1470" s="47">
        <f>AV1461*Settings!$C$13*(INDEX(AV$258:AV$269,$D1470)+INDEX(AV$245:AV$256,$D1470))</f>
        <v/>
      </c>
      <c r="AW1470" s="47">
        <f>AW1461*Settings!$C$13*(INDEX(AW$258:AW$269,$D1470)+INDEX(AW$245:AW$256,$D1470))</f>
        <v/>
      </c>
      <c r="AX1470" s="48">
        <f>REVENUE(AX1461,Settings!$C$13,INDEX(AX$258:AX$269,$D1470)+INDEX(AX$245:AX$256,$D1470))</f>
        <v/>
      </c>
    </row>
    <row r="1471" hidden="1" outlineLevel="2">
      <c r="A1471" s="5" t="inlineStr">
        <is>
          <t>rtx</t>
        </is>
      </c>
      <c r="B1471" s="5" t="inlineStr">
        <is>
          <t>oop</t>
        </is>
      </c>
      <c r="C1471" s="5" t="inlineStr">
        <is>
          <t>omn</t>
        </is>
      </c>
      <c r="D1471" s="40">
        <f>INDEX(Inputs!$R$5:$R$132,MATCH($B1471&amp;"|"&amp;$C1471,Inputs!$A$5:$A$132,0))</f>
        <v/>
      </c>
      <c r="E1471" s="39" t="n"/>
      <c r="F1471" s="39" t="n"/>
      <c r="G1471" s="39" t="n"/>
      <c r="H1471" s="5">
        <f>INDEX(Variables!$B$5:$B$105,MATCH($A1471,Variables!$A$5:$A$105,0))&amp;IF($C1471="",""," | "&amp;INDEX(Mapping!$B$5:$B$26,MATCH($C1471,Mapping!$A$5:$A$26,0))&amp;" | "&amp;INDEX(Mapping!$B$30:$B$41,MATCH($B1471,Mapping!$A$30:$A$41,0)))</f>
        <v/>
      </c>
      <c r="I1471" s="5">
        <f>INDEX(Variables!$C$5:$C$105,MATCH($A1471,Variables!$A$5:$A$105,0))</f>
        <v/>
      </c>
      <c r="J1471" s="5">
        <f>INDEX(Variables!$E$5:$E$105,MATCH($A1471,Variables!$A$5:$A$105,0))</f>
        <v/>
      </c>
      <c r="K1471" s="25">
        <f>LOWER(Settings!$C$4)&amp;".mit."&amp;$A1471&amp;IF($C1471="","","."&amp;$C1471&amp;"."&amp;$B1471)&amp;IF(INDEX(Variables!$D$5:$D$105,MATCH($A1471,Variables!$A$5:$A$105,0))="","","."&amp;INDEX(Variables!$D$5:$D$105,MATCH($A1471,Variables!$A$5:$A$105,0)))&amp;"."&amp;K$5</f>
        <v/>
      </c>
      <c r="L1471" s="46">
        <f>L1462*Settings!$C$13*(INDEX(L$258:L$269,$D1471)+INDEX(L$245:L$256,$D1471))</f>
        <v/>
      </c>
      <c r="M1471" s="47">
        <f>M1462*Settings!$C$13*(INDEX(M$258:M$269,$D1471)+INDEX(M$245:M$256,$D1471))</f>
        <v/>
      </c>
      <c r="N1471" s="47">
        <f>N1462*Settings!$C$13*(INDEX(N$258:N$269,$D1471)+INDEX(N$245:N$256,$D1471))</f>
        <v/>
      </c>
      <c r="O1471" s="47">
        <f>O1462*Settings!$C$13*(INDEX(O$258:O$269,$D1471)+INDEX(O$245:O$256,$D1471))</f>
        <v/>
      </c>
      <c r="P1471" s="47">
        <f>P1462*Settings!$C$13*(INDEX(P$258:P$269,$D1471)+INDEX(P$245:P$256,$D1471))</f>
        <v/>
      </c>
      <c r="Q1471" s="47">
        <f>Q1462*Settings!$C$13*(INDEX(Q$258:Q$269,$D1471)+INDEX(Q$245:Q$256,$D1471))</f>
        <v/>
      </c>
      <c r="R1471" s="47">
        <f>R1462*Settings!$C$13*(INDEX(R$258:R$269,$D1471)+INDEX(R$245:R$256,$D1471))</f>
        <v/>
      </c>
      <c r="S1471" s="47">
        <f>S1462*Settings!$C$13*(INDEX(S$258:S$269,$D1471)+INDEX(S$245:S$256,$D1471))</f>
        <v/>
      </c>
      <c r="T1471" s="47">
        <f>T1462*Settings!$C$13*(INDEX(T$258:T$269,$D1471)+INDEX(T$245:T$256,$D1471))</f>
        <v/>
      </c>
      <c r="U1471" s="47">
        <f>U1462*Settings!$C$13*(INDEX(U$258:U$269,$D1471)+INDEX(U$245:U$256,$D1471))</f>
        <v/>
      </c>
      <c r="V1471" s="47">
        <f>V1462*Settings!$C$13*(INDEX(V$258:V$269,$D1471)+INDEX(V$245:V$256,$D1471))</f>
        <v/>
      </c>
      <c r="W1471" s="47">
        <f>W1462*Settings!$C$13*(INDEX(W$258:W$269,$D1471)+INDEX(W$245:W$256,$D1471))</f>
        <v/>
      </c>
      <c r="X1471" s="47">
        <f>X1462*Settings!$C$13*(INDEX(X$258:X$269,$D1471)+INDEX(X$245:X$256,$D1471))</f>
        <v/>
      </c>
      <c r="Y1471" s="47">
        <f>Y1462*Settings!$C$13*(INDEX(Y$258:Y$269,$D1471)+INDEX(Y$245:Y$256,$D1471))</f>
        <v/>
      </c>
      <c r="Z1471" s="47">
        <f>Z1462*Settings!$C$13*(INDEX(Z$258:Z$269,$D1471)+INDEX(Z$245:Z$256,$D1471))</f>
        <v/>
      </c>
      <c r="AA1471" s="47">
        <f>AA1462*Settings!$C$13*(INDEX(AA$258:AA$269,$D1471)+INDEX(AA$245:AA$256,$D1471))</f>
        <v/>
      </c>
      <c r="AB1471" s="47">
        <f>AB1462*Settings!$C$13*(INDEX(AB$258:AB$269,$D1471)+INDEX(AB$245:AB$256,$D1471))</f>
        <v/>
      </c>
      <c r="AC1471" s="47">
        <f>AC1462*Settings!$C$13*(INDEX(AC$258:AC$269,$D1471)+INDEX(AC$245:AC$256,$D1471))</f>
        <v/>
      </c>
      <c r="AD1471" s="48">
        <f>REVENUE(AD1462,Settings!$C$13,INDEX(AD$258:AD$269,$D1471)+INDEX(AD$245:AD$256,$D1471))</f>
        <v/>
      </c>
      <c r="AE1471" s="25">
        <f>LOWER(Settings!$C$4)&amp;".mit."&amp;$A1471&amp;IF($C1471="","","."&amp;$C1471&amp;"."&amp;$B1471)&amp;IF(INDEX(Variables!$D$5:$D$105,MATCH($A1471,Variables!$A$5:$A$105,0))="","","."&amp;INDEX(Variables!$D$5:$D$105,MATCH($A1471,Variables!$A$5:$A$105,0)))&amp;"."&amp;AE$5</f>
        <v/>
      </c>
      <c r="AF1471" s="46">
        <f>AF1462*Settings!$C$13*(INDEX(AF$258:AF$269,$D1471)+INDEX(AF$245:AF$256,$D1471))</f>
        <v/>
      </c>
      <c r="AG1471" s="47">
        <f>AG1462*Settings!$C$13*(INDEX(AG$258:AG$269,$D1471)+INDEX(AG$245:AG$256,$D1471))</f>
        <v/>
      </c>
      <c r="AH1471" s="47">
        <f>AH1462*Settings!$C$13*(INDEX(AH$258:AH$269,$D1471)+INDEX(AH$245:AH$256,$D1471))</f>
        <v/>
      </c>
      <c r="AI1471" s="47">
        <f>AI1462*Settings!$C$13*(INDEX(AI$258:AI$269,$D1471)+INDEX(AI$245:AI$256,$D1471))</f>
        <v/>
      </c>
      <c r="AJ1471" s="47">
        <f>AJ1462*Settings!$C$13*(INDEX(AJ$258:AJ$269,$D1471)+INDEX(AJ$245:AJ$256,$D1471))</f>
        <v/>
      </c>
      <c r="AK1471" s="47">
        <f>AK1462*Settings!$C$13*(INDEX(AK$258:AK$269,$D1471)+INDEX(AK$245:AK$256,$D1471))</f>
        <v/>
      </c>
      <c r="AL1471" s="47">
        <f>AL1462*Settings!$C$13*(INDEX(AL$258:AL$269,$D1471)+INDEX(AL$245:AL$256,$D1471))</f>
        <v/>
      </c>
      <c r="AM1471" s="47">
        <f>AM1462*Settings!$C$13*(INDEX(AM$258:AM$269,$D1471)+INDEX(AM$245:AM$256,$D1471))</f>
        <v/>
      </c>
      <c r="AN1471" s="47">
        <f>AN1462*Settings!$C$13*(INDEX(AN$258:AN$269,$D1471)+INDEX(AN$245:AN$256,$D1471))</f>
        <v/>
      </c>
      <c r="AO1471" s="47">
        <f>AO1462*Settings!$C$13*(INDEX(AO$258:AO$269,$D1471)+INDEX(AO$245:AO$256,$D1471))</f>
        <v/>
      </c>
      <c r="AP1471" s="47">
        <f>AP1462*Settings!$C$13*(INDEX(AP$258:AP$269,$D1471)+INDEX(AP$245:AP$256,$D1471))</f>
        <v/>
      </c>
      <c r="AQ1471" s="47">
        <f>AQ1462*Settings!$C$13*(INDEX(AQ$258:AQ$269,$D1471)+INDEX(AQ$245:AQ$256,$D1471))</f>
        <v/>
      </c>
      <c r="AR1471" s="47">
        <f>AR1462*Settings!$C$13*(INDEX(AR$258:AR$269,$D1471)+INDEX(AR$245:AR$256,$D1471))</f>
        <v/>
      </c>
      <c r="AS1471" s="47">
        <f>AS1462*Settings!$C$13*(INDEX(AS$258:AS$269,$D1471)+INDEX(AS$245:AS$256,$D1471))</f>
        <v/>
      </c>
      <c r="AT1471" s="47">
        <f>AT1462*Settings!$C$13*(INDEX(AT$258:AT$269,$D1471)+INDEX(AT$245:AT$256,$D1471))</f>
        <v/>
      </c>
      <c r="AU1471" s="47">
        <f>AU1462*Settings!$C$13*(INDEX(AU$258:AU$269,$D1471)+INDEX(AU$245:AU$256,$D1471))</f>
        <v/>
      </c>
      <c r="AV1471" s="47">
        <f>AV1462*Settings!$C$13*(INDEX(AV$258:AV$269,$D1471)+INDEX(AV$245:AV$256,$D1471))</f>
        <v/>
      </c>
      <c r="AW1471" s="47">
        <f>AW1462*Settings!$C$13*(INDEX(AW$258:AW$269,$D1471)+INDEX(AW$245:AW$256,$D1471))</f>
        <v/>
      </c>
      <c r="AX1471" s="48">
        <f>REVENUE(AX1462,Settings!$C$13,INDEX(AX$258:AX$269,$D1471)+INDEX(AX$245:AX$256,$D1471))</f>
        <v/>
      </c>
    </row>
    <row r="1472" hidden="1" outlineLevel="2">
      <c r="A1472" s="5" t="inlineStr">
        <is>
          <t>rtx</t>
        </is>
      </c>
      <c r="B1472" s="5" t="inlineStr">
        <is>
          <t>bio</t>
        </is>
      </c>
      <c r="C1472" s="5" t="inlineStr">
        <is>
          <t>omn</t>
        </is>
      </c>
      <c r="D1472" s="40">
        <f>INDEX(Inputs!$R$5:$R$132,MATCH($B1472&amp;"|"&amp;$C1472,Inputs!$A$5:$A$132,0))</f>
        <v/>
      </c>
      <c r="E1472" s="39" t="n"/>
      <c r="F1472" s="39" t="n"/>
      <c r="G1472" s="39" t="n"/>
      <c r="H1472" s="5">
        <f>INDEX(Variables!$B$5:$B$105,MATCH($A1472,Variables!$A$5:$A$105,0))&amp;IF($C1472="",""," | "&amp;INDEX(Mapping!$B$5:$B$26,MATCH($C1472,Mapping!$A$5:$A$26,0))&amp;" | "&amp;INDEX(Mapping!$B$30:$B$41,MATCH($B1472,Mapping!$A$30:$A$41,0)))</f>
        <v/>
      </c>
      <c r="I1472" s="5">
        <f>INDEX(Variables!$C$5:$C$105,MATCH($A1472,Variables!$A$5:$A$105,0))</f>
        <v/>
      </c>
      <c r="J1472" s="5">
        <f>INDEX(Variables!$E$5:$E$105,MATCH($A1472,Variables!$A$5:$A$105,0))</f>
        <v/>
      </c>
      <c r="K1472" s="25">
        <f>LOWER(Settings!$C$4)&amp;".mit."&amp;$A1472&amp;IF($C1472="","","."&amp;$C1472&amp;"."&amp;$B1472)&amp;IF(INDEX(Variables!$D$5:$D$105,MATCH($A1472,Variables!$A$5:$A$105,0))="","","."&amp;INDEX(Variables!$D$5:$D$105,MATCH($A1472,Variables!$A$5:$A$105,0)))&amp;"."&amp;K$5</f>
        <v/>
      </c>
      <c r="L1472" s="46">
        <f>L1463*Settings!$C$13*(INDEX(L$258:L$269,$D1472)+INDEX(L$245:L$256,$D1472))</f>
        <v/>
      </c>
      <c r="M1472" s="47">
        <f>M1463*Settings!$C$13*(INDEX(M$258:M$269,$D1472)+INDEX(M$245:M$256,$D1472))</f>
        <v/>
      </c>
      <c r="N1472" s="47">
        <f>N1463*Settings!$C$13*(INDEX(N$258:N$269,$D1472)+INDEX(N$245:N$256,$D1472))</f>
        <v/>
      </c>
      <c r="O1472" s="47">
        <f>O1463*Settings!$C$13*(INDEX(O$258:O$269,$D1472)+INDEX(O$245:O$256,$D1472))</f>
        <v/>
      </c>
      <c r="P1472" s="47">
        <f>P1463*Settings!$C$13*(INDEX(P$258:P$269,$D1472)+INDEX(P$245:P$256,$D1472))</f>
        <v/>
      </c>
      <c r="Q1472" s="47">
        <f>Q1463*Settings!$C$13*(INDEX(Q$258:Q$269,$D1472)+INDEX(Q$245:Q$256,$D1472))</f>
        <v/>
      </c>
      <c r="R1472" s="47">
        <f>R1463*Settings!$C$13*(INDEX(R$258:R$269,$D1472)+INDEX(R$245:R$256,$D1472))</f>
        <v/>
      </c>
      <c r="S1472" s="47">
        <f>S1463*Settings!$C$13*(INDEX(S$258:S$269,$D1472)+INDEX(S$245:S$256,$D1472))</f>
        <v/>
      </c>
      <c r="T1472" s="47">
        <f>T1463*Settings!$C$13*(INDEX(T$258:T$269,$D1472)+INDEX(T$245:T$256,$D1472))</f>
        <v/>
      </c>
      <c r="U1472" s="47">
        <f>U1463*Settings!$C$13*(INDEX(U$258:U$269,$D1472)+INDEX(U$245:U$256,$D1472))</f>
        <v/>
      </c>
      <c r="V1472" s="47">
        <f>V1463*Settings!$C$13*(INDEX(V$258:V$269,$D1472)+INDEX(V$245:V$256,$D1472))</f>
        <v/>
      </c>
      <c r="W1472" s="47">
        <f>W1463*Settings!$C$13*(INDEX(W$258:W$269,$D1472)+INDEX(W$245:W$256,$D1472))</f>
        <v/>
      </c>
      <c r="X1472" s="47">
        <f>X1463*Settings!$C$13*(INDEX(X$258:X$269,$D1472)+INDEX(X$245:X$256,$D1472))</f>
        <v/>
      </c>
      <c r="Y1472" s="47">
        <f>Y1463*Settings!$C$13*(INDEX(Y$258:Y$269,$D1472)+INDEX(Y$245:Y$256,$D1472))</f>
        <v/>
      </c>
      <c r="Z1472" s="47">
        <f>Z1463*Settings!$C$13*(INDEX(Z$258:Z$269,$D1472)+INDEX(Z$245:Z$256,$D1472))</f>
        <v/>
      </c>
      <c r="AA1472" s="47">
        <f>AA1463*Settings!$C$13*(INDEX(AA$258:AA$269,$D1472)+INDEX(AA$245:AA$256,$D1472))</f>
        <v/>
      </c>
      <c r="AB1472" s="47">
        <f>AB1463*Settings!$C$13*(INDEX(AB$258:AB$269,$D1472)+INDEX(AB$245:AB$256,$D1472))</f>
        <v/>
      </c>
      <c r="AC1472" s="47">
        <f>AC1463*Settings!$C$13*(INDEX(AC$258:AC$269,$D1472)+INDEX(AC$245:AC$256,$D1472))</f>
        <v/>
      </c>
      <c r="AD1472" s="48">
        <f>REVENUE(AD1463,Settings!$C$13,INDEX(AD$258:AD$269,$D1472)+INDEX(AD$245:AD$256,$D1472))</f>
        <v/>
      </c>
      <c r="AE1472" s="25">
        <f>LOWER(Settings!$C$4)&amp;".mit."&amp;$A1472&amp;IF($C1472="","","."&amp;$C1472&amp;"."&amp;$B1472)&amp;IF(INDEX(Variables!$D$5:$D$105,MATCH($A1472,Variables!$A$5:$A$105,0))="","","."&amp;INDEX(Variables!$D$5:$D$105,MATCH($A1472,Variables!$A$5:$A$105,0)))&amp;"."&amp;AE$5</f>
        <v/>
      </c>
      <c r="AF1472" s="46">
        <f>AF1463*Settings!$C$13*(INDEX(AF$258:AF$269,$D1472)+INDEX(AF$245:AF$256,$D1472))</f>
        <v/>
      </c>
      <c r="AG1472" s="47">
        <f>AG1463*Settings!$C$13*(INDEX(AG$258:AG$269,$D1472)+INDEX(AG$245:AG$256,$D1472))</f>
        <v/>
      </c>
      <c r="AH1472" s="47">
        <f>AH1463*Settings!$C$13*(INDEX(AH$258:AH$269,$D1472)+INDEX(AH$245:AH$256,$D1472))</f>
        <v/>
      </c>
      <c r="AI1472" s="47">
        <f>AI1463*Settings!$C$13*(INDEX(AI$258:AI$269,$D1472)+INDEX(AI$245:AI$256,$D1472))</f>
        <v/>
      </c>
      <c r="AJ1472" s="47">
        <f>AJ1463*Settings!$C$13*(INDEX(AJ$258:AJ$269,$D1472)+INDEX(AJ$245:AJ$256,$D1472))</f>
        <v/>
      </c>
      <c r="AK1472" s="47">
        <f>AK1463*Settings!$C$13*(INDEX(AK$258:AK$269,$D1472)+INDEX(AK$245:AK$256,$D1472))</f>
        <v/>
      </c>
      <c r="AL1472" s="47">
        <f>AL1463*Settings!$C$13*(INDEX(AL$258:AL$269,$D1472)+INDEX(AL$245:AL$256,$D1472))</f>
        <v/>
      </c>
      <c r="AM1472" s="47">
        <f>AM1463*Settings!$C$13*(INDEX(AM$258:AM$269,$D1472)+INDEX(AM$245:AM$256,$D1472))</f>
        <v/>
      </c>
      <c r="AN1472" s="47">
        <f>AN1463*Settings!$C$13*(INDEX(AN$258:AN$269,$D1472)+INDEX(AN$245:AN$256,$D1472))</f>
        <v/>
      </c>
      <c r="AO1472" s="47">
        <f>AO1463*Settings!$C$13*(INDEX(AO$258:AO$269,$D1472)+INDEX(AO$245:AO$256,$D1472))</f>
        <v/>
      </c>
      <c r="AP1472" s="47">
        <f>AP1463*Settings!$C$13*(INDEX(AP$258:AP$269,$D1472)+INDEX(AP$245:AP$256,$D1472))</f>
        <v/>
      </c>
      <c r="AQ1472" s="47">
        <f>AQ1463*Settings!$C$13*(INDEX(AQ$258:AQ$269,$D1472)+INDEX(AQ$245:AQ$256,$D1472))</f>
        <v/>
      </c>
      <c r="AR1472" s="47">
        <f>AR1463*Settings!$C$13*(INDEX(AR$258:AR$269,$D1472)+INDEX(AR$245:AR$256,$D1472))</f>
        <v/>
      </c>
      <c r="AS1472" s="47">
        <f>AS1463*Settings!$C$13*(INDEX(AS$258:AS$269,$D1472)+INDEX(AS$245:AS$256,$D1472))</f>
        <v/>
      </c>
      <c r="AT1472" s="47">
        <f>AT1463*Settings!$C$13*(INDEX(AT$258:AT$269,$D1472)+INDEX(AT$245:AT$256,$D1472))</f>
        <v/>
      </c>
      <c r="AU1472" s="47">
        <f>AU1463*Settings!$C$13*(INDEX(AU$258:AU$269,$D1472)+INDEX(AU$245:AU$256,$D1472))</f>
        <v/>
      </c>
      <c r="AV1472" s="47">
        <f>AV1463*Settings!$C$13*(INDEX(AV$258:AV$269,$D1472)+INDEX(AV$245:AV$256,$D1472))</f>
        <v/>
      </c>
      <c r="AW1472" s="47">
        <f>AW1463*Settings!$C$13*(INDEX(AW$258:AW$269,$D1472)+INDEX(AW$245:AW$256,$D1472))</f>
        <v/>
      </c>
      <c r="AX1472" s="48">
        <f>REVENUE(AX1463,Settings!$C$13,INDEX(AX$258:AX$269,$D1472)+INDEX(AX$245:AX$256,$D1472))</f>
        <v/>
      </c>
    </row>
    <row r="1473" hidden="1" outlineLevel="2"/>
    <row r="1474" hidden="1" outlineLevel="2">
      <c r="A1474" s="5" t="inlineStr">
        <is>
          <t>rsub</t>
        </is>
      </c>
      <c r="B1474" s="5" t="inlineStr">
        <is>
          <t>coa</t>
        </is>
      </c>
      <c r="C1474" s="5" t="inlineStr">
        <is>
          <t>omn</t>
        </is>
      </c>
      <c r="D1474" s="40">
        <f>INDEX(Inputs!$R$5:$R$132,MATCH($B1474&amp;"|"&amp;$C1474,Inputs!$A$5:$A$132,0))</f>
        <v/>
      </c>
      <c r="E1474" s="39" t="n"/>
      <c r="F1474" s="39" t="n"/>
      <c r="G1474" s="39" t="n"/>
      <c r="H1474" s="5">
        <f>INDEX(Variables!$B$5:$B$105,MATCH($A1474,Variables!$A$5:$A$105,0))&amp;IF($C1474="",""," | "&amp;INDEX(Mapping!$B$5:$B$26,MATCH($C1474,Mapping!$A$5:$A$26,0))&amp;" | "&amp;INDEX(Mapping!$B$30:$B$41,MATCH($B1474,Mapping!$A$30:$A$41,0)))</f>
        <v/>
      </c>
      <c r="I1474" s="5">
        <f>INDEX(Variables!$C$5:$C$105,MATCH($A1474,Variables!$A$5:$A$105,0))</f>
        <v/>
      </c>
      <c r="J1474" s="5">
        <f>INDEX(Variables!$E$5:$E$105,MATCH($A1474,Variables!$A$5:$A$105,0))</f>
        <v/>
      </c>
      <c r="K1474" s="25">
        <f>LOWER(Settings!$C$4)&amp;".mit."&amp;$A1474&amp;IF($C1474="","","."&amp;$C1474&amp;"."&amp;$B1474)&amp;IF(INDEX(Variables!$D$5:$D$105,MATCH($A1474,Variables!$A$5:$A$105,0))="","","."&amp;INDEX(Variables!$D$5:$D$105,MATCH($A1474,Variables!$A$5:$A$105,0)))&amp;"."&amp;K$5</f>
        <v/>
      </c>
      <c r="L1474" s="46">
        <f>L1456*Settings!$C$13*(INDEX(L$271:L$282,$D1474))</f>
        <v/>
      </c>
      <c r="M1474" s="47">
        <f>M1456*Settings!$C$13*(INDEX(M$271:M$282,$D1474))</f>
        <v/>
      </c>
      <c r="N1474" s="47">
        <f>N1456*Settings!$C$13*(INDEX(N$271:N$282,$D1474))</f>
        <v/>
      </c>
      <c r="O1474" s="47">
        <f>O1456*Settings!$C$13*(INDEX(O$271:O$282,$D1474))</f>
        <v/>
      </c>
      <c r="P1474" s="47">
        <f>P1456*Settings!$C$13*(INDEX(P$271:P$282,$D1474))</f>
        <v/>
      </c>
      <c r="Q1474" s="47">
        <f>Q1456*Settings!$C$13*(INDEX(Q$271:Q$282,$D1474))</f>
        <v/>
      </c>
      <c r="R1474" s="47">
        <f>R1456*Settings!$C$13*(INDEX(R$271:R$282,$D1474))</f>
        <v/>
      </c>
      <c r="S1474" s="47">
        <f>S1456*Settings!$C$13*(INDEX(S$271:S$282,$D1474))</f>
        <v/>
      </c>
      <c r="T1474" s="47">
        <f>T1456*Settings!$C$13*(INDEX(T$271:T$282,$D1474))</f>
        <v/>
      </c>
      <c r="U1474" s="47">
        <f>U1456*Settings!$C$13*(INDEX(U$271:U$282,$D1474))</f>
        <v/>
      </c>
      <c r="V1474" s="47">
        <f>V1456*Settings!$C$13*(INDEX(V$271:V$282,$D1474))</f>
        <v/>
      </c>
      <c r="W1474" s="47">
        <f>W1456*Settings!$C$13*(INDEX(W$271:W$282,$D1474))</f>
        <v/>
      </c>
      <c r="X1474" s="47">
        <f>X1456*Settings!$C$13*(INDEX(X$271:X$282,$D1474))</f>
        <v/>
      </c>
      <c r="Y1474" s="47">
        <f>Y1456*Settings!$C$13*(INDEX(Y$271:Y$282,$D1474))</f>
        <v/>
      </c>
      <c r="Z1474" s="47">
        <f>Z1456*Settings!$C$13*(INDEX(Z$271:Z$282,$D1474))</f>
        <v/>
      </c>
      <c r="AA1474" s="47">
        <f>AA1456*Settings!$C$13*(INDEX(AA$271:AA$282,$D1474))</f>
        <v/>
      </c>
      <c r="AB1474" s="47">
        <f>AB1456*Settings!$C$13*(INDEX(AB$271:AB$282,$D1474))</f>
        <v/>
      </c>
      <c r="AC1474" s="47">
        <f>AC1456*Settings!$C$13*(INDEX(AC$271:AC$282,$D1474))</f>
        <v/>
      </c>
      <c r="AD1474" s="48">
        <f>REVENUE(AD1456,Settings!$C$13,INDEX(AD$271:AD$282,$D1474))</f>
        <v/>
      </c>
      <c r="AE1474" s="25">
        <f>LOWER(Settings!$C$4)&amp;".mit."&amp;$A1474&amp;IF($C1474="","","."&amp;$C1474&amp;"."&amp;$B1474)&amp;IF(INDEX(Variables!$D$5:$D$105,MATCH($A1474,Variables!$A$5:$A$105,0))="","","."&amp;INDEX(Variables!$D$5:$D$105,MATCH($A1474,Variables!$A$5:$A$105,0)))&amp;"."&amp;AE$5</f>
        <v/>
      </c>
      <c r="AF1474" s="46">
        <f>AF1456*Settings!$C$13*(INDEX(AF$271:AF$282,$D1474))</f>
        <v/>
      </c>
      <c r="AG1474" s="47">
        <f>AG1456*Settings!$C$13*(INDEX(AG$271:AG$282,$D1474))</f>
        <v/>
      </c>
      <c r="AH1474" s="47">
        <f>AH1456*Settings!$C$13*(INDEX(AH$271:AH$282,$D1474))</f>
        <v/>
      </c>
      <c r="AI1474" s="47">
        <f>AI1456*Settings!$C$13*(INDEX(AI$271:AI$282,$D1474))</f>
        <v/>
      </c>
      <c r="AJ1474" s="47">
        <f>AJ1456*Settings!$C$13*(INDEX(AJ$271:AJ$282,$D1474))</f>
        <v/>
      </c>
      <c r="AK1474" s="47">
        <f>AK1456*Settings!$C$13*(INDEX(AK$271:AK$282,$D1474))</f>
        <v/>
      </c>
      <c r="AL1474" s="47">
        <f>AL1456*Settings!$C$13*(INDEX(AL$271:AL$282,$D1474))</f>
        <v/>
      </c>
      <c r="AM1474" s="47">
        <f>AM1456*Settings!$C$13*(INDEX(AM$271:AM$282,$D1474))</f>
        <v/>
      </c>
      <c r="AN1474" s="47">
        <f>AN1456*Settings!$C$13*(INDEX(AN$271:AN$282,$D1474))</f>
        <v/>
      </c>
      <c r="AO1474" s="47">
        <f>AO1456*Settings!$C$13*(INDEX(AO$271:AO$282,$D1474))</f>
        <v/>
      </c>
      <c r="AP1474" s="47">
        <f>AP1456*Settings!$C$13*(INDEX(AP$271:AP$282,$D1474))</f>
        <v/>
      </c>
      <c r="AQ1474" s="47">
        <f>AQ1456*Settings!$C$13*(INDEX(AQ$271:AQ$282,$D1474))</f>
        <v/>
      </c>
      <c r="AR1474" s="47">
        <f>AR1456*Settings!$C$13*(INDEX(AR$271:AR$282,$D1474))</f>
        <v/>
      </c>
      <c r="AS1474" s="47">
        <f>AS1456*Settings!$C$13*(INDEX(AS$271:AS$282,$D1474))</f>
        <v/>
      </c>
      <c r="AT1474" s="47">
        <f>AT1456*Settings!$C$13*(INDEX(AT$271:AT$282,$D1474))</f>
        <v/>
      </c>
      <c r="AU1474" s="47">
        <f>AU1456*Settings!$C$13*(INDEX(AU$271:AU$282,$D1474))</f>
        <v/>
      </c>
      <c r="AV1474" s="47">
        <f>AV1456*Settings!$C$13*(INDEX(AV$271:AV$282,$D1474))</f>
        <v/>
      </c>
      <c r="AW1474" s="47">
        <f>AW1456*Settings!$C$13*(INDEX(AW$271:AW$282,$D1474))</f>
        <v/>
      </c>
      <c r="AX1474" s="48">
        <f>REVENUE(AX1456,Settings!$C$13,INDEX(AX$271:AX$282,$D1474))</f>
        <v/>
      </c>
    </row>
    <row r="1475" hidden="1" outlineLevel="2">
      <c r="A1475" s="5" t="inlineStr">
        <is>
          <t>rsub</t>
        </is>
      </c>
      <c r="B1475" s="5" t="inlineStr">
        <is>
          <t>nga</t>
        </is>
      </c>
      <c r="C1475" s="5" t="inlineStr">
        <is>
          <t>omn</t>
        </is>
      </c>
      <c r="D1475" s="40">
        <f>INDEX(Inputs!$R$5:$R$132,MATCH($B1475&amp;"|"&amp;$C1475,Inputs!$A$5:$A$132,0))</f>
        <v/>
      </c>
      <c r="E1475" s="39" t="n"/>
      <c r="F1475" s="39" t="n"/>
      <c r="G1475" s="39" t="n"/>
      <c r="H1475" s="5">
        <f>INDEX(Variables!$B$5:$B$105,MATCH($A1475,Variables!$A$5:$A$105,0))&amp;IF($C1475="",""," | "&amp;INDEX(Mapping!$B$5:$B$26,MATCH($C1475,Mapping!$A$5:$A$26,0))&amp;" | "&amp;INDEX(Mapping!$B$30:$B$41,MATCH($B1475,Mapping!$A$30:$A$41,0)))</f>
        <v/>
      </c>
      <c r="I1475" s="5">
        <f>INDEX(Variables!$C$5:$C$105,MATCH($A1475,Variables!$A$5:$A$105,0))</f>
        <v/>
      </c>
      <c r="J1475" s="5">
        <f>INDEX(Variables!$E$5:$E$105,MATCH($A1475,Variables!$A$5:$A$105,0))</f>
        <v/>
      </c>
      <c r="K1475" s="25">
        <f>LOWER(Settings!$C$4)&amp;".mit."&amp;$A1475&amp;IF($C1475="","","."&amp;$C1475&amp;"."&amp;$B1475)&amp;IF(INDEX(Variables!$D$5:$D$105,MATCH($A1475,Variables!$A$5:$A$105,0))="","","."&amp;INDEX(Variables!$D$5:$D$105,MATCH($A1475,Variables!$A$5:$A$105,0)))&amp;"."&amp;K$5</f>
        <v/>
      </c>
      <c r="L1475" s="46">
        <f>L1457*Settings!$C$13*(INDEX(L$271:L$282,$D1475))</f>
        <v/>
      </c>
      <c r="M1475" s="47">
        <f>M1457*Settings!$C$13*(INDEX(M$271:M$282,$D1475))</f>
        <v/>
      </c>
      <c r="N1475" s="47">
        <f>N1457*Settings!$C$13*(INDEX(N$271:N$282,$D1475))</f>
        <v/>
      </c>
      <c r="O1475" s="47">
        <f>O1457*Settings!$C$13*(INDEX(O$271:O$282,$D1475))</f>
        <v/>
      </c>
      <c r="P1475" s="47">
        <f>P1457*Settings!$C$13*(INDEX(P$271:P$282,$D1475))</f>
        <v/>
      </c>
      <c r="Q1475" s="47">
        <f>Q1457*Settings!$C$13*(INDEX(Q$271:Q$282,$D1475))</f>
        <v/>
      </c>
      <c r="R1475" s="47">
        <f>R1457*Settings!$C$13*(INDEX(R$271:R$282,$D1475))</f>
        <v/>
      </c>
      <c r="S1475" s="47">
        <f>S1457*Settings!$C$13*(INDEX(S$271:S$282,$D1475))</f>
        <v/>
      </c>
      <c r="T1475" s="47">
        <f>T1457*Settings!$C$13*(INDEX(T$271:T$282,$D1475))</f>
        <v/>
      </c>
      <c r="U1475" s="47">
        <f>U1457*Settings!$C$13*(INDEX(U$271:U$282,$D1475))</f>
        <v/>
      </c>
      <c r="V1475" s="47">
        <f>V1457*Settings!$C$13*(INDEX(V$271:V$282,$D1475))</f>
        <v/>
      </c>
      <c r="W1475" s="47">
        <f>W1457*Settings!$C$13*(INDEX(W$271:W$282,$D1475))</f>
        <v/>
      </c>
      <c r="X1475" s="47">
        <f>X1457*Settings!$C$13*(INDEX(X$271:X$282,$D1475))</f>
        <v/>
      </c>
      <c r="Y1475" s="47">
        <f>Y1457*Settings!$C$13*(INDEX(Y$271:Y$282,$D1475))</f>
        <v/>
      </c>
      <c r="Z1475" s="47">
        <f>Z1457*Settings!$C$13*(INDEX(Z$271:Z$282,$D1475))</f>
        <v/>
      </c>
      <c r="AA1475" s="47">
        <f>AA1457*Settings!$C$13*(INDEX(AA$271:AA$282,$D1475))</f>
        <v/>
      </c>
      <c r="AB1475" s="47">
        <f>AB1457*Settings!$C$13*(INDEX(AB$271:AB$282,$D1475))</f>
        <v/>
      </c>
      <c r="AC1475" s="47">
        <f>AC1457*Settings!$C$13*(INDEX(AC$271:AC$282,$D1475))</f>
        <v/>
      </c>
      <c r="AD1475" s="48">
        <f>REVENUE(AD1457,Settings!$C$13,INDEX(AD$271:AD$282,$D1475))</f>
        <v/>
      </c>
      <c r="AE1475" s="25">
        <f>LOWER(Settings!$C$4)&amp;".mit."&amp;$A1475&amp;IF($C1475="","","."&amp;$C1475&amp;"."&amp;$B1475)&amp;IF(INDEX(Variables!$D$5:$D$105,MATCH($A1475,Variables!$A$5:$A$105,0))="","","."&amp;INDEX(Variables!$D$5:$D$105,MATCH($A1475,Variables!$A$5:$A$105,0)))&amp;"."&amp;AE$5</f>
        <v/>
      </c>
      <c r="AF1475" s="46">
        <f>AF1457*Settings!$C$13*(INDEX(AF$271:AF$282,$D1475))</f>
        <v/>
      </c>
      <c r="AG1475" s="47">
        <f>AG1457*Settings!$C$13*(INDEX(AG$271:AG$282,$D1475))</f>
        <v/>
      </c>
      <c r="AH1475" s="47">
        <f>AH1457*Settings!$C$13*(INDEX(AH$271:AH$282,$D1475))</f>
        <v/>
      </c>
      <c r="AI1475" s="47">
        <f>AI1457*Settings!$C$13*(INDEX(AI$271:AI$282,$D1475))</f>
        <v/>
      </c>
      <c r="AJ1475" s="47">
        <f>AJ1457*Settings!$C$13*(INDEX(AJ$271:AJ$282,$D1475))</f>
        <v/>
      </c>
      <c r="AK1475" s="47">
        <f>AK1457*Settings!$C$13*(INDEX(AK$271:AK$282,$D1475))</f>
        <v/>
      </c>
      <c r="AL1475" s="47">
        <f>AL1457*Settings!$C$13*(INDEX(AL$271:AL$282,$D1475))</f>
        <v/>
      </c>
      <c r="AM1475" s="47">
        <f>AM1457*Settings!$C$13*(INDEX(AM$271:AM$282,$D1475))</f>
        <v/>
      </c>
      <c r="AN1475" s="47">
        <f>AN1457*Settings!$C$13*(INDEX(AN$271:AN$282,$D1475))</f>
        <v/>
      </c>
      <c r="AO1475" s="47">
        <f>AO1457*Settings!$C$13*(INDEX(AO$271:AO$282,$D1475))</f>
        <v/>
      </c>
      <c r="AP1475" s="47">
        <f>AP1457*Settings!$C$13*(INDEX(AP$271:AP$282,$D1475))</f>
        <v/>
      </c>
      <c r="AQ1475" s="47">
        <f>AQ1457*Settings!$C$13*(INDEX(AQ$271:AQ$282,$D1475))</f>
        <v/>
      </c>
      <c r="AR1475" s="47">
        <f>AR1457*Settings!$C$13*(INDEX(AR$271:AR$282,$D1475))</f>
        <v/>
      </c>
      <c r="AS1475" s="47">
        <f>AS1457*Settings!$C$13*(INDEX(AS$271:AS$282,$D1475))</f>
        <v/>
      </c>
      <c r="AT1475" s="47">
        <f>AT1457*Settings!$C$13*(INDEX(AT$271:AT$282,$D1475))</f>
        <v/>
      </c>
      <c r="AU1475" s="47">
        <f>AU1457*Settings!$C$13*(INDEX(AU$271:AU$282,$D1475))</f>
        <v/>
      </c>
      <c r="AV1475" s="47">
        <f>AV1457*Settings!$C$13*(INDEX(AV$271:AV$282,$D1475))</f>
        <v/>
      </c>
      <c r="AW1475" s="47">
        <f>AW1457*Settings!$C$13*(INDEX(AW$271:AW$282,$D1475))</f>
        <v/>
      </c>
      <c r="AX1475" s="48">
        <f>REVENUE(AX1457,Settings!$C$13,INDEX(AX$271:AX$282,$D1475))</f>
        <v/>
      </c>
    </row>
    <row r="1476" hidden="1" outlineLevel="2">
      <c r="A1476" s="5" t="inlineStr">
        <is>
          <t>rsub</t>
        </is>
      </c>
      <c r="B1476" s="5" t="inlineStr">
        <is>
          <t>gso</t>
        </is>
      </c>
      <c r="C1476" s="5" t="inlineStr">
        <is>
          <t>omn</t>
        </is>
      </c>
      <c r="D1476" s="40">
        <f>INDEX(Inputs!$R$5:$R$132,MATCH($B1476&amp;"|"&amp;$C1476,Inputs!$A$5:$A$132,0))</f>
        <v/>
      </c>
      <c r="E1476" s="39" t="n"/>
      <c r="F1476" s="39" t="n"/>
      <c r="G1476" s="39" t="n"/>
      <c r="H1476" s="5">
        <f>INDEX(Variables!$B$5:$B$105,MATCH($A1476,Variables!$A$5:$A$105,0))&amp;IF($C1476="",""," | "&amp;INDEX(Mapping!$B$5:$B$26,MATCH($C1476,Mapping!$A$5:$A$26,0))&amp;" | "&amp;INDEX(Mapping!$B$30:$B$41,MATCH($B1476,Mapping!$A$30:$A$41,0)))</f>
        <v/>
      </c>
      <c r="I1476" s="5">
        <f>INDEX(Variables!$C$5:$C$105,MATCH($A1476,Variables!$A$5:$A$105,0))</f>
        <v/>
      </c>
      <c r="J1476" s="5">
        <f>INDEX(Variables!$E$5:$E$105,MATCH($A1476,Variables!$A$5:$A$105,0))</f>
        <v/>
      </c>
      <c r="K1476" s="25">
        <f>LOWER(Settings!$C$4)&amp;".mit."&amp;$A1476&amp;IF($C1476="","","."&amp;$C1476&amp;"."&amp;$B1476)&amp;IF(INDEX(Variables!$D$5:$D$105,MATCH($A1476,Variables!$A$5:$A$105,0))="","","."&amp;INDEX(Variables!$D$5:$D$105,MATCH($A1476,Variables!$A$5:$A$105,0)))&amp;"."&amp;K$5</f>
        <v/>
      </c>
      <c r="L1476" s="46">
        <f>L1458*Settings!$C$13*(INDEX(L$271:L$282,$D1476))</f>
        <v/>
      </c>
      <c r="M1476" s="47">
        <f>M1458*Settings!$C$13*(INDEX(M$271:M$282,$D1476))</f>
        <v/>
      </c>
      <c r="N1476" s="47">
        <f>N1458*Settings!$C$13*(INDEX(N$271:N$282,$D1476))</f>
        <v/>
      </c>
      <c r="O1476" s="47">
        <f>O1458*Settings!$C$13*(INDEX(O$271:O$282,$D1476))</f>
        <v/>
      </c>
      <c r="P1476" s="47">
        <f>P1458*Settings!$C$13*(INDEX(P$271:P$282,$D1476))</f>
        <v/>
      </c>
      <c r="Q1476" s="47">
        <f>Q1458*Settings!$C$13*(INDEX(Q$271:Q$282,$D1476))</f>
        <v/>
      </c>
      <c r="R1476" s="47">
        <f>R1458*Settings!$C$13*(INDEX(R$271:R$282,$D1476))</f>
        <v/>
      </c>
      <c r="S1476" s="47">
        <f>S1458*Settings!$C$13*(INDEX(S$271:S$282,$D1476))</f>
        <v/>
      </c>
      <c r="T1476" s="47">
        <f>T1458*Settings!$C$13*(INDEX(T$271:T$282,$D1476))</f>
        <v/>
      </c>
      <c r="U1476" s="47">
        <f>U1458*Settings!$C$13*(INDEX(U$271:U$282,$D1476))</f>
        <v/>
      </c>
      <c r="V1476" s="47">
        <f>V1458*Settings!$C$13*(INDEX(V$271:V$282,$D1476))</f>
        <v/>
      </c>
      <c r="W1476" s="47">
        <f>W1458*Settings!$C$13*(INDEX(W$271:W$282,$D1476))</f>
        <v/>
      </c>
      <c r="X1476" s="47">
        <f>X1458*Settings!$C$13*(INDEX(X$271:X$282,$D1476))</f>
        <v/>
      </c>
      <c r="Y1476" s="47">
        <f>Y1458*Settings!$C$13*(INDEX(Y$271:Y$282,$D1476))</f>
        <v/>
      </c>
      <c r="Z1476" s="47">
        <f>Z1458*Settings!$C$13*(INDEX(Z$271:Z$282,$D1476))</f>
        <v/>
      </c>
      <c r="AA1476" s="47">
        <f>AA1458*Settings!$C$13*(INDEX(AA$271:AA$282,$D1476))</f>
        <v/>
      </c>
      <c r="AB1476" s="47">
        <f>AB1458*Settings!$C$13*(INDEX(AB$271:AB$282,$D1476))</f>
        <v/>
      </c>
      <c r="AC1476" s="47">
        <f>AC1458*Settings!$C$13*(INDEX(AC$271:AC$282,$D1476))</f>
        <v/>
      </c>
      <c r="AD1476" s="48">
        <f>REVENUE(AD1458,Settings!$C$13,INDEX(AD$271:AD$282,$D1476))</f>
        <v/>
      </c>
      <c r="AE1476" s="25">
        <f>LOWER(Settings!$C$4)&amp;".mit."&amp;$A1476&amp;IF($C1476="","","."&amp;$C1476&amp;"."&amp;$B1476)&amp;IF(INDEX(Variables!$D$5:$D$105,MATCH($A1476,Variables!$A$5:$A$105,0))="","","."&amp;INDEX(Variables!$D$5:$D$105,MATCH($A1476,Variables!$A$5:$A$105,0)))&amp;"."&amp;AE$5</f>
        <v/>
      </c>
      <c r="AF1476" s="46">
        <f>AF1458*Settings!$C$13*(INDEX(AF$271:AF$282,$D1476))</f>
        <v/>
      </c>
      <c r="AG1476" s="47">
        <f>AG1458*Settings!$C$13*(INDEX(AG$271:AG$282,$D1476))</f>
        <v/>
      </c>
      <c r="AH1476" s="47">
        <f>AH1458*Settings!$C$13*(INDEX(AH$271:AH$282,$D1476))</f>
        <v/>
      </c>
      <c r="AI1476" s="47">
        <f>AI1458*Settings!$C$13*(INDEX(AI$271:AI$282,$D1476))</f>
        <v/>
      </c>
      <c r="AJ1476" s="47">
        <f>AJ1458*Settings!$C$13*(INDEX(AJ$271:AJ$282,$D1476))</f>
        <v/>
      </c>
      <c r="AK1476" s="47">
        <f>AK1458*Settings!$C$13*(INDEX(AK$271:AK$282,$D1476))</f>
        <v/>
      </c>
      <c r="AL1476" s="47">
        <f>AL1458*Settings!$C$13*(INDEX(AL$271:AL$282,$D1476))</f>
        <v/>
      </c>
      <c r="AM1476" s="47">
        <f>AM1458*Settings!$C$13*(INDEX(AM$271:AM$282,$D1476))</f>
        <v/>
      </c>
      <c r="AN1476" s="47">
        <f>AN1458*Settings!$C$13*(INDEX(AN$271:AN$282,$D1476))</f>
        <v/>
      </c>
      <c r="AO1476" s="47">
        <f>AO1458*Settings!$C$13*(INDEX(AO$271:AO$282,$D1476))</f>
        <v/>
      </c>
      <c r="AP1476" s="47">
        <f>AP1458*Settings!$C$13*(INDEX(AP$271:AP$282,$D1476))</f>
        <v/>
      </c>
      <c r="AQ1476" s="47">
        <f>AQ1458*Settings!$C$13*(INDEX(AQ$271:AQ$282,$D1476))</f>
        <v/>
      </c>
      <c r="AR1476" s="47">
        <f>AR1458*Settings!$C$13*(INDEX(AR$271:AR$282,$D1476))</f>
        <v/>
      </c>
      <c r="AS1476" s="47">
        <f>AS1458*Settings!$C$13*(INDEX(AS$271:AS$282,$D1476))</f>
        <v/>
      </c>
      <c r="AT1476" s="47">
        <f>AT1458*Settings!$C$13*(INDEX(AT$271:AT$282,$D1476))</f>
        <v/>
      </c>
      <c r="AU1476" s="47">
        <f>AU1458*Settings!$C$13*(INDEX(AU$271:AU$282,$D1476))</f>
        <v/>
      </c>
      <c r="AV1476" s="47">
        <f>AV1458*Settings!$C$13*(INDEX(AV$271:AV$282,$D1476))</f>
        <v/>
      </c>
      <c r="AW1476" s="47">
        <f>AW1458*Settings!$C$13*(INDEX(AW$271:AW$282,$D1476))</f>
        <v/>
      </c>
      <c r="AX1476" s="48">
        <f>REVENUE(AX1458,Settings!$C$13,INDEX(AX$271:AX$282,$D1476))</f>
        <v/>
      </c>
    </row>
    <row r="1477" hidden="1" outlineLevel="2">
      <c r="A1477" s="5" t="inlineStr">
        <is>
          <t>rsub</t>
        </is>
      </c>
      <c r="B1477" s="5" t="inlineStr">
        <is>
          <t>die</t>
        </is>
      </c>
      <c r="C1477" s="5" t="inlineStr">
        <is>
          <t>omn</t>
        </is>
      </c>
      <c r="D1477" s="40">
        <f>INDEX(Inputs!$R$5:$R$132,MATCH($B1477&amp;"|"&amp;$C1477,Inputs!$A$5:$A$132,0))</f>
        <v/>
      </c>
      <c r="E1477" s="39" t="n"/>
      <c r="F1477" s="39" t="n"/>
      <c r="G1477" s="39" t="n"/>
      <c r="H1477" s="5">
        <f>INDEX(Variables!$B$5:$B$105,MATCH($A1477,Variables!$A$5:$A$105,0))&amp;IF($C1477="",""," | "&amp;INDEX(Mapping!$B$5:$B$26,MATCH($C1477,Mapping!$A$5:$A$26,0))&amp;" | "&amp;INDEX(Mapping!$B$30:$B$41,MATCH($B1477,Mapping!$A$30:$A$41,0)))</f>
        <v/>
      </c>
      <c r="I1477" s="5">
        <f>INDEX(Variables!$C$5:$C$105,MATCH($A1477,Variables!$A$5:$A$105,0))</f>
        <v/>
      </c>
      <c r="J1477" s="5">
        <f>INDEX(Variables!$E$5:$E$105,MATCH($A1477,Variables!$A$5:$A$105,0))</f>
        <v/>
      </c>
      <c r="K1477" s="25">
        <f>LOWER(Settings!$C$4)&amp;".mit."&amp;$A1477&amp;IF($C1477="","","."&amp;$C1477&amp;"."&amp;$B1477)&amp;IF(INDEX(Variables!$D$5:$D$105,MATCH($A1477,Variables!$A$5:$A$105,0))="","","."&amp;INDEX(Variables!$D$5:$D$105,MATCH($A1477,Variables!$A$5:$A$105,0)))&amp;"."&amp;K$5</f>
        <v/>
      </c>
      <c r="L1477" s="46">
        <f>L1459*Settings!$C$13*(INDEX(L$271:L$282,$D1477))</f>
        <v/>
      </c>
      <c r="M1477" s="47">
        <f>M1459*Settings!$C$13*(INDEX(M$271:M$282,$D1477))</f>
        <v/>
      </c>
      <c r="N1477" s="47">
        <f>N1459*Settings!$C$13*(INDEX(N$271:N$282,$D1477))</f>
        <v/>
      </c>
      <c r="O1477" s="47">
        <f>O1459*Settings!$C$13*(INDEX(O$271:O$282,$D1477))</f>
        <v/>
      </c>
      <c r="P1477" s="47">
        <f>P1459*Settings!$C$13*(INDEX(P$271:P$282,$D1477))</f>
        <v/>
      </c>
      <c r="Q1477" s="47">
        <f>Q1459*Settings!$C$13*(INDEX(Q$271:Q$282,$D1477))</f>
        <v/>
      </c>
      <c r="R1477" s="47">
        <f>R1459*Settings!$C$13*(INDEX(R$271:R$282,$D1477))</f>
        <v/>
      </c>
      <c r="S1477" s="47">
        <f>S1459*Settings!$C$13*(INDEX(S$271:S$282,$D1477))</f>
        <v/>
      </c>
      <c r="T1477" s="47">
        <f>T1459*Settings!$C$13*(INDEX(T$271:T$282,$D1477))</f>
        <v/>
      </c>
      <c r="U1477" s="47">
        <f>U1459*Settings!$C$13*(INDEX(U$271:U$282,$D1477))</f>
        <v/>
      </c>
      <c r="V1477" s="47">
        <f>V1459*Settings!$C$13*(INDEX(V$271:V$282,$D1477))</f>
        <v/>
      </c>
      <c r="W1477" s="47">
        <f>W1459*Settings!$C$13*(INDEX(W$271:W$282,$D1477))</f>
        <v/>
      </c>
      <c r="X1477" s="47">
        <f>X1459*Settings!$C$13*(INDEX(X$271:X$282,$D1477))</f>
        <v/>
      </c>
      <c r="Y1477" s="47">
        <f>Y1459*Settings!$C$13*(INDEX(Y$271:Y$282,$D1477))</f>
        <v/>
      </c>
      <c r="Z1477" s="47">
        <f>Z1459*Settings!$C$13*(INDEX(Z$271:Z$282,$D1477))</f>
        <v/>
      </c>
      <c r="AA1477" s="47">
        <f>AA1459*Settings!$C$13*(INDEX(AA$271:AA$282,$D1477))</f>
        <v/>
      </c>
      <c r="AB1477" s="47">
        <f>AB1459*Settings!$C$13*(INDEX(AB$271:AB$282,$D1477))</f>
        <v/>
      </c>
      <c r="AC1477" s="47">
        <f>AC1459*Settings!$C$13*(INDEX(AC$271:AC$282,$D1477))</f>
        <v/>
      </c>
      <c r="AD1477" s="48">
        <f>REVENUE(AD1459,Settings!$C$13,INDEX(AD$271:AD$282,$D1477))</f>
        <v/>
      </c>
      <c r="AE1477" s="25">
        <f>LOWER(Settings!$C$4)&amp;".mit."&amp;$A1477&amp;IF($C1477="","","."&amp;$C1477&amp;"."&amp;$B1477)&amp;IF(INDEX(Variables!$D$5:$D$105,MATCH($A1477,Variables!$A$5:$A$105,0))="","","."&amp;INDEX(Variables!$D$5:$D$105,MATCH($A1477,Variables!$A$5:$A$105,0)))&amp;"."&amp;AE$5</f>
        <v/>
      </c>
      <c r="AF1477" s="46">
        <f>AF1459*Settings!$C$13*(INDEX(AF$271:AF$282,$D1477))</f>
        <v/>
      </c>
      <c r="AG1477" s="47">
        <f>AG1459*Settings!$C$13*(INDEX(AG$271:AG$282,$D1477))</f>
        <v/>
      </c>
      <c r="AH1477" s="47">
        <f>AH1459*Settings!$C$13*(INDEX(AH$271:AH$282,$D1477))</f>
        <v/>
      </c>
      <c r="AI1477" s="47">
        <f>AI1459*Settings!$C$13*(INDEX(AI$271:AI$282,$D1477))</f>
        <v/>
      </c>
      <c r="AJ1477" s="47">
        <f>AJ1459*Settings!$C$13*(INDEX(AJ$271:AJ$282,$D1477))</f>
        <v/>
      </c>
      <c r="AK1477" s="47">
        <f>AK1459*Settings!$C$13*(INDEX(AK$271:AK$282,$D1477))</f>
        <v/>
      </c>
      <c r="AL1477" s="47">
        <f>AL1459*Settings!$C$13*(INDEX(AL$271:AL$282,$D1477))</f>
        <v/>
      </c>
      <c r="AM1477" s="47">
        <f>AM1459*Settings!$C$13*(INDEX(AM$271:AM$282,$D1477))</f>
        <v/>
      </c>
      <c r="AN1477" s="47">
        <f>AN1459*Settings!$C$13*(INDEX(AN$271:AN$282,$D1477))</f>
        <v/>
      </c>
      <c r="AO1477" s="47">
        <f>AO1459*Settings!$C$13*(INDEX(AO$271:AO$282,$D1477))</f>
        <v/>
      </c>
      <c r="AP1477" s="47">
        <f>AP1459*Settings!$C$13*(INDEX(AP$271:AP$282,$D1477))</f>
        <v/>
      </c>
      <c r="AQ1477" s="47">
        <f>AQ1459*Settings!$C$13*(INDEX(AQ$271:AQ$282,$D1477))</f>
        <v/>
      </c>
      <c r="AR1477" s="47">
        <f>AR1459*Settings!$C$13*(INDEX(AR$271:AR$282,$D1477))</f>
        <v/>
      </c>
      <c r="AS1477" s="47">
        <f>AS1459*Settings!$C$13*(INDEX(AS$271:AS$282,$D1477))</f>
        <v/>
      </c>
      <c r="AT1477" s="47">
        <f>AT1459*Settings!$C$13*(INDEX(AT$271:AT$282,$D1477))</f>
        <v/>
      </c>
      <c r="AU1477" s="47">
        <f>AU1459*Settings!$C$13*(INDEX(AU$271:AU$282,$D1477))</f>
        <v/>
      </c>
      <c r="AV1477" s="47">
        <f>AV1459*Settings!$C$13*(INDEX(AV$271:AV$282,$D1477))</f>
        <v/>
      </c>
      <c r="AW1477" s="47">
        <f>AW1459*Settings!$C$13*(INDEX(AW$271:AW$282,$D1477))</f>
        <v/>
      </c>
      <c r="AX1477" s="48">
        <f>REVENUE(AX1459,Settings!$C$13,INDEX(AX$271:AX$282,$D1477))</f>
        <v/>
      </c>
    </row>
    <row r="1478" hidden="1" outlineLevel="2">
      <c r="A1478" s="5" t="inlineStr">
        <is>
          <t>rsub</t>
        </is>
      </c>
      <c r="B1478" s="5" t="inlineStr">
        <is>
          <t>lpg</t>
        </is>
      </c>
      <c r="C1478" s="5" t="inlineStr">
        <is>
          <t>omn</t>
        </is>
      </c>
      <c r="D1478" s="40">
        <f>INDEX(Inputs!$R$5:$R$132,MATCH($B1478&amp;"|"&amp;$C1478,Inputs!$A$5:$A$132,0))</f>
        <v/>
      </c>
      <c r="E1478" s="39" t="n"/>
      <c r="F1478" s="39" t="n"/>
      <c r="G1478" s="39" t="n"/>
      <c r="H1478" s="5">
        <f>INDEX(Variables!$B$5:$B$105,MATCH($A1478,Variables!$A$5:$A$105,0))&amp;IF($C1478="",""," | "&amp;INDEX(Mapping!$B$5:$B$26,MATCH($C1478,Mapping!$A$5:$A$26,0))&amp;" | "&amp;INDEX(Mapping!$B$30:$B$41,MATCH($B1478,Mapping!$A$30:$A$41,0)))</f>
        <v/>
      </c>
      <c r="I1478" s="5">
        <f>INDEX(Variables!$C$5:$C$105,MATCH($A1478,Variables!$A$5:$A$105,0))</f>
        <v/>
      </c>
      <c r="J1478" s="5">
        <f>INDEX(Variables!$E$5:$E$105,MATCH($A1478,Variables!$A$5:$A$105,0))</f>
        <v/>
      </c>
      <c r="K1478" s="25">
        <f>LOWER(Settings!$C$4)&amp;".mit."&amp;$A1478&amp;IF($C1478="","","."&amp;$C1478&amp;"."&amp;$B1478)&amp;IF(INDEX(Variables!$D$5:$D$105,MATCH($A1478,Variables!$A$5:$A$105,0))="","","."&amp;INDEX(Variables!$D$5:$D$105,MATCH($A1478,Variables!$A$5:$A$105,0)))&amp;"."&amp;K$5</f>
        <v/>
      </c>
      <c r="L1478" s="46">
        <f>L1460*Settings!$C$13*(INDEX(L$271:L$282,$D1478))</f>
        <v/>
      </c>
      <c r="M1478" s="47">
        <f>M1460*Settings!$C$13*(INDEX(M$271:M$282,$D1478))</f>
        <v/>
      </c>
      <c r="N1478" s="47">
        <f>N1460*Settings!$C$13*(INDEX(N$271:N$282,$D1478))</f>
        <v/>
      </c>
      <c r="O1478" s="47">
        <f>O1460*Settings!$C$13*(INDEX(O$271:O$282,$D1478))</f>
        <v/>
      </c>
      <c r="P1478" s="47">
        <f>P1460*Settings!$C$13*(INDEX(P$271:P$282,$D1478))</f>
        <v/>
      </c>
      <c r="Q1478" s="47">
        <f>Q1460*Settings!$C$13*(INDEX(Q$271:Q$282,$D1478))</f>
        <v/>
      </c>
      <c r="R1478" s="47">
        <f>R1460*Settings!$C$13*(INDEX(R$271:R$282,$D1478))</f>
        <v/>
      </c>
      <c r="S1478" s="47">
        <f>S1460*Settings!$C$13*(INDEX(S$271:S$282,$D1478))</f>
        <v/>
      </c>
      <c r="T1478" s="47">
        <f>T1460*Settings!$C$13*(INDEX(T$271:T$282,$D1478))</f>
        <v/>
      </c>
      <c r="U1478" s="47">
        <f>U1460*Settings!$C$13*(INDEX(U$271:U$282,$D1478))</f>
        <v/>
      </c>
      <c r="V1478" s="47">
        <f>V1460*Settings!$C$13*(INDEX(V$271:V$282,$D1478))</f>
        <v/>
      </c>
      <c r="W1478" s="47">
        <f>W1460*Settings!$C$13*(INDEX(W$271:W$282,$D1478))</f>
        <v/>
      </c>
      <c r="X1478" s="47">
        <f>X1460*Settings!$C$13*(INDEX(X$271:X$282,$D1478))</f>
        <v/>
      </c>
      <c r="Y1478" s="47">
        <f>Y1460*Settings!$C$13*(INDEX(Y$271:Y$282,$D1478))</f>
        <v/>
      </c>
      <c r="Z1478" s="47">
        <f>Z1460*Settings!$C$13*(INDEX(Z$271:Z$282,$D1478))</f>
        <v/>
      </c>
      <c r="AA1478" s="47">
        <f>AA1460*Settings!$C$13*(INDEX(AA$271:AA$282,$D1478))</f>
        <v/>
      </c>
      <c r="AB1478" s="47">
        <f>AB1460*Settings!$C$13*(INDEX(AB$271:AB$282,$D1478))</f>
        <v/>
      </c>
      <c r="AC1478" s="47">
        <f>AC1460*Settings!$C$13*(INDEX(AC$271:AC$282,$D1478))</f>
        <v/>
      </c>
      <c r="AD1478" s="48">
        <f>REVENUE(AD1460,Settings!$C$13,INDEX(AD$271:AD$282,$D1478))</f>
        <v/>
      </c>
      <c r="AE1478" s="25">
        <f>LOWER(Settings!$C$4)&amp;".mit."&amp;$A1478&amp;IF($C1478="","","."&amp;$C1478&amp;"."&amp;$B1478)&amp;IF(INDEX(Variables!$D$5:$D$105,MATCH($A1478,Variables!$A$5:$A$105,0))="","","."&amp;INDEX(Variables!$D$5:$D$105,MATCH($A1478,Variables!$A$5:$A$105,0)))&amp;"."&amp;AE$5</f>
        <v/>
      </c>
      <c r="AF1478" s="46">
        <f>AF1460*Settings!$C$13*(INDEX(AF$271:AF$282,$D1478))</f>
        <v/>
      </c>
      <c r="AG1478" s="47">
        <f>AG1460*Settings!$C$13*(INDEX(AG$271:AG$282,$D1478))</f>
        <v/>
      </c>
      <c r="AH1478" s="47">
        <f>AH1460*Settings!$C$13*(INDEX(AH$271:AH$282,$D1478))</f>
        <v/>
      </c>
      <c r="AI1478" s="47">
        <f>AI1460*Settings!$C$13*(INDEX(AI$271:AI$282,$D1478))</f>
        <v/>
      </c>
      <c r="AJ1478" s="47">
        <f>AJ1460*Settings!$C$13*(INDEX(AJ$271:AJ$282,$D1478))</f>
        <v/>
      </c>
      <c r="AK1478" s="47">
        <f>AK1460*Settings!$C$13*(INDEX(AK$271:AK$282,$D1478))</f>
        <v/>
      </c>
      <c r="AL1478" s="47">
        <f>AL1460*Settings!$C$13*(INDEX(AL$271:AL$282,$D1478))</f>
        <v/>
      </c>
      <c r="AM1478" s="47">
        <f>AM1460*Settings!$C$13*(INDEX(AM$271:AM$282,$D1478))</f>
        <v/>
      </c>
      <c r="AN1478" s="47">
        <f>AN1460*Settings!$C$13*(INDEX(AN$271:AN$282,$D1478))</f>
        <v/>
      </c>
      <c r="AO1478" s="47">
        <f>AO1460*Settings!$C$13*(INDEX(AO$271:AO$282,$D1478))</f>
        <v/>
      </c>
      <c r="AP1478" s="47">
        <f>AP1460*Settings!$C$13*(INDEX(AP$271:AP$282,$D1478))</f>
        <v/>
      </c>
      <c r="AQ1478" s="47">
        <f>AQ1460*Settings!$C$13*(INDEX(AQ$271:AQ$282,$D1478))</f>
        <v/>
      </c>
      <c r="AR1478" s="47">
        <f>AR1460*Settings!$C$13*(INDEX(AR$271:AR$282,$D1478))</f>
        <v/>
      </c>
      <c r="AS1478" s="47">
        <f>AS1460*Settings!$C$13*(INDEX(AS$271:AS$282,$D1478))</f>
        <v/>
      </c>
      <c r="AT1478" s="47">
        <f>AT1460*Settings!$C$13*(INDEX(AT$271:AT$282,$D1478))</f>
        <v/>
      </c>
      <c r="AU1478" s="47">
        <f>AU1460*Settings!$C$13*(INDEX(AU$271:AU$282,$D1478))</f>
        <v/>
      </c>
      <c r="AV1478" s="47">
        <f>AV1460*Settings!$C$13*(INDEX(AV$271:AV$282,$D1478))</f>
        <v/>
      </c>
      <c r="AW1478" s="47">
        <f>AW1460*Settings!$C$13*(INDEX(AW$271:AW$282,$D1478))</f>
        <v/>
      </c>
      <c r="AX1478" s="48">
        <f>REVENUE(AX1460,Settings!$C$13,INDEX(AX$271:AX$282,$D1478))</f>
        <v/>
      </c>
    </row>
    <row r="1479" hidden="1" outlineLevel="2">
      <c r="A1479" s="5" t="inlineStr">
        <is>
          <t>rsub</t>
        </is>
      </c>
      <c r="B1479" s="5" t="inlineStr">
        <is>
          <t>ker</t>
        </is>
      </c>
      <c r="C1479" s="5" t="inlineStr">
        <is>
          <t>omn</t>
        </is>
      </c>
      <c r="D1479" s="40">
        <f>INDEX(Inputs!$R$5:$R$132,MATCH($B1479&amp;"|"&amp;$C1479,Inputs!$A$5:$A$132,0))</f>
        <v/>
      </c>
      <c r="E1479" s="39" t="n"/>
      <c r="F1479" s="39" t="n"/>
      <c r="G1479" s="39" t="n"/>
      <c r="H1479" s="5">
        <f>INDEX(Variables!$B$5:$B$105,MATCH($A1479,Variables!$A$5:$A$105,0))&amp;IF($C1479="",""," | "&amp;INDEX(Mapping!$B$5:$B$26,MATCH($C1479,Mapping!$A$5:$A$26,0))&amp;" | "&amp;INDEX(Mapping!$B$30:$B$41,MATCH($B1479,Mapping!$A$30:$A$41,0)))</f>
        <v/>
      </c>
      <c r="I1479" s="5">
        <f>INDEX(Variables!$C$5:$C$105,MATCH($A1479,Variables!$A$5:$A$105,0))</f>
        <v/>
      </c>
      <c r="J1479" s="5">
        <f>INDEX(Variables!$E$5:$E$105,MATCH($A1479,Variables!$A$5:$A$105,0))</f>
        <v/>
      </c>
      <c r="K1479" s="25">
        <f>LOWER(Settings!$C$4)&amp;".mit."&amp;$A1479&amp;IF($C1479="","","."&amp;$C1479&amp;"."&amp;$B1479)&amp;IF(INDEX(Variables!$D$5:$D$105,MATCH($A1479,Variables!$A$5:$A$105,0))="","","."&amp;INDEX(Variables!$D$5:$D$105,MATCH($A1479,Variables!$A$5:$A$105,0)))&amp;"."&amp;K$5</f>
        <v/>
      </c>
      <c r="L1479" s="46">
        <f>L1461*Settings!$C$13*(INDEX(L$271:L$282,$D1479))</f>
        <v/>
      </c>
      <c r="M1479" s="47">
        <f>M1461*Settings!$C$13*(INDEX(M$271:M$282,$D1479))</f>
        <v/>
      </c>
      <c r="N1479" s="47">
        <f>N1461*Settings!$C$13*(INDEX(N$271:N$282,$D1479))</f>
        <v/>
      </c>
      <c r="O1479" s="47">
        <f>O1461*Settings!$C$13*(INDEX(O$271:O$282,$D1479))</f>
        <v/>
      </c>
      <c r="P1479" s="47">
        <f>P1461*Settings!$C$13*(INDEX(P$271:P$282,$D1479))</f>
        <v/>
      </c>
      <c r="Q1479" s="47">
        <f>Q1461*Settings!$C$13*(INDEX(Q$271:Q$282,$D1479))</f>
        <v/>
      </c>
      <c r="R1479" s="47">
        <f>R1461*Settings!$C$13*(INDEX(R$271:R$282,$D1479))</f>
        <v/>
      </c>
      <c r="S1479" s="47">
        <f>S1461*Settings!$C$13*(INDEX(S$271:S$282,$D1479))</f>
        <v/>
      </c>
      <c r="T1479" s="47">
        <f>T1461*Settings!$C$13*(INDEX(T$271:T$282,$D1479))</f>
        <v/>
      </c>
      <c r="U1479" s="47">
        <f>U1461*Settings!$C$13*(INDEX(U$271:U$282,$D1479))</f>
        <v/>
      </c>
      <c r="V1479" s="47">
        <f>V1461*Settings!$C$13*(INDEX(V$271:V$282,$D1479))</f>
        <v/>
      </c>
      <c r="W1479" s="47">
        <f>W1461*Settings!$C$13*(INDEX(W$271:W$282,$D1479))</f>
        <v/>
      </c>
      <c r="X1479" s="47">
        <f>X1461*Settings!$C$13*(INDEX(X$271:X$282,$D1479))</f>
        <v/>
      </c>
      <c r="Y1479" s="47">
        <f>Y1461*Settings!$C$13*(INDEX(Y$271:Y$282,$D1479))</f>
        <v/>
      </c>
      <c r="Z1479" s="47">
        <f>Z1461*Settings!$C$13*(INDEX(Z$271:Z$282,$D1479))</f>
        <v/>
      </c>
      <c r="AA1479" s="47">
        <f>AA1461*Settings!$C$13*(INDEX(AA$271:AA$282,$D1479))</f>
        <v/>
      </c>
      <c r="AB1479" s="47">
        <f>AB1461*Settings!$C$13*(INDEX(AB$271:AB$282,$D1479))</f>
        <v/>
      </c>
      <c r="AC1479" s="47">
        <f>AC1461*Settings!$C$13*(INDEX(AC$271:AC$282,$D1479))</f>
        <v/>
      </c>
      <c r="AD1479" s="48">
        <f>REVENUE(AD1461,Settings!$C$13,INDEX(AD$271:AD$282,$D1479))</f>
        <v/>
      </c>
      <c r="AE1479" s="25">
        <f>LOWER(Settings!$C$4)&amp;".mit."&amp;$A1479&amp;IF($C1479="","","."&amp;$C1479&amp;"."&amp;$B1479)&amp;IF(INDEX(Variables!$D$5:$D$105,MATCH($A1479,Variables!$A$5:$A$105,0))="","","."&amp;INDEX(Variables!$D$5:$D$105,MATCH($A1479,Variables!$A$5:$A$105,0)))&amp;"."&amp;AE$5</f>
        <v/>
      </c>
      <c r="AF1479" s="46">
        <f>AF1461*Settings!$C$13*(INDEX(AF$271:AF$282,$D1479))</f>
        <v/>
      </c>
      <c r="AG1479" s="47">
        <f>AG1461*Settings!$C$13*(INDEX(AG$271:AG$282,$D1479))</f>
        <v/>
      </c>
      <c r="AH1479" s="47">
        <f>AH1461*Settings!$C$13*(INDEX(AH$271:AH$282,$D1479))</f>
        <v/>
      </c>
      <c r="AI1479" s="47">
        <f>AI1461*Settings!$C$13*(INDEX(AI$271:AI$282,$D1479))</f>
        <v/>
      </c>
      <c r="AJ1479" s="47">
        <f>AJ1461*Settings!$C$13*(INDEX(AJ$271:AJ$282,$D1479))</f>
        <v/>
      </c>
      <c r="AK1479" s="47">
        <f>AK1461*Settings!$C$13*(INDEX(AK$271:AK$282,$D1479))</f>
        <v/>
      </c>
      <c r="AL1479" s="47">
        <f>AL1461*Settings!$C$13*(INDEX(AL$271:AL$282,$D1479))</f>
        <v/>
      </c>
      <c r="AM1479" s="47">
        <f>AM1461*Settings!$C$13*(INDEX(AM$271:AM$282,$D1479))</f>
        <v/>
      </c>
      <c r="AN1479" s="47">
        <f>AN1461*Settings!$C$13*(INDEX(AN$271:AN$282,$D1479))</f>
        <v/>
      </c>
      <c r="AO1479" s="47">
        <f>AO1461*Settings!$C$13*(INDEX(AO$271:AO$282,$D1479))</f>
        <v/>
      </c>
      <c r="AP1479" s="47">
        <f>AP1461*Settings!$C$13*(INDEX(AP$271:AP$282,$D1479))</f>
        <v/>
      </c>
      <c r="AQ1479" s="47">
        <f>AQ1461*Settings!$C$13*(INDEX(AQ$271:AQ$282,$D1479))</f>
        <v/>
      </c>
      <c r="AR1479" s="47">
        <f>AR1461*Settings!$C$13*(INDEX(AR$271:AR$282,$D1479))</f>
        <v/>
      </c>
      <c r="AS1479" s="47">
        <f>AS1461*Settings!$C$13*(INDEX(AS$271:AS$282,$D1479))</f>
        <v/>
      </c>
      <c r="AT1479" s="47">
        <f>AT1461*Settings!$C$13*(INDEX(AT$271:AT$282,$D1479))</f>
        <v/>
      </c>
      <c r="AU1479" s="47">
        <f>AU1461*Settings!$C$13*(INDEX(AU$271:AU$282,$D1479))</f>
        <v/>
      </c>
      <c r="AV1479" s="47">
        <f>AV1461*Settings!$C$13*(INDEX(AV$271:AV$282,$D1479))</f>
        <v/>
      </c>
      <c r="AW1479" s="47">
        <f>AW1461*Settings!$C$13*(INDEX(AW$271:AW$282,$D1479))</f>
        <v/>
      </c>
      <c r="AX1479" s="48">
        <f>REVENUE(AX1461,Settings!$C$13,INDEX(AX$271:AX$282,$D1479))</f>
        <v/>
      </c>
    </row>
    <row r="1480" hidden="1" outlineLevel="2">
      <c r="A1480" s="5" t="inlineStr">
        <is>
          <t>rsub</t>
        </is>
      </c>
      <c r="B1480" s="5" t="inlineStr">
        <is>
          <t>oop</t>
        </is>
      </c>
      <c r="C1480" s="5" t="inlineStr">
        <is>
          <t>omn</t>
        </is>
      </c>
      <c r="D1480" s="40">
        <f>INDEX(Inputs!$R$5:$R$132,MATCH($B1480&amp;"|"&amp;$C1480,Inputs!$A$5:$A$132,0))</f>
        <v/>
      </c>
      <c r="E1480" s="39" t="n"/>
      <c r="F1480" s="39" t="n"/>
      <c r="G1480" s="39" t="n"/>
      <c r="H1480" s="5">
        <f>INDEX(Variables!$B$5:$B$105,MATCH($A1480,Variables!$A$5:$A$105,0))&amp;IF($C1480="",""," | "&amp;INDEX(Mapping!$B$5:$B$26,MATCH($C1480,Mapping!$A$5:$A$26,0))&amp;" | "&amp;INDEX(Mapping!$B$30:$B$41,MATCH($B1480,Mapping!$A$30:$A$41,0)))</f>
        <v/>
      </c>
      <c r="I1480" s="5">
        <f>INDEX(Variables!$C$5:$C$105,MATCH($A1480,Variables!$A$5:$A$105,0))</f>
        <v/>
      </c>
      <c r="J1480" s="5">
        <f>INDEX(Variables!$E$5:$E$105,MATCH($A1480,Variables!$A$5:$A$105,0))</f>
        <v/>
      </c>
      <c r="K1480" s="25">
        <f>LOWER(Settings!$C$4)&amp;".mit."&amp;$A1480&amp;IF($C1480="","","."&amp;$C1480&amp;"."&amp;$B1480)&amp;IF(INDEX(Variables!$D$5:$D$105,MATCH($A1480,Variables!$A$5:$A$105,0))="","","."&amp;INDEX(Variables!$D$5:$D$105,MATCH($A1480,Variables!$A$5:$A$105,0)))&amp;"."&amp;K$5</f>
        <v/>
      </c>
      <c r="L1480" s="46">
        <f>L1462*Settings!$C$13*(INDEX(L$271:L$282,$D1480))</f>
        <v/>
      </c>
      <c r="M1480" s="47">
        <f>M1462*Settings!$C$13*(INDEX(M$271:M$282,$D1480))</f>
        <v/>
      </c>
      <c r="N1480" s="47">
        <f>N1462*Settings!$C$13*(INDEX(N$271:N$282,$D1480))</f>
        <v/>
      </c>
      <c r="O1480" s="47">
        <f>O1462*Settings!$C$13*(INDEX(O$271:O$282,$D1480))</f>
        <v/>
      </c>
      <c r="P1480" s="47">
        <f>P1462*Settings!$C$13*(INDEX(P$271:P$282,$D1480))</f>
        <v/>
      </c>
      <c r="Q1480" s="47">
        <f>Q1462*Settings!$C$13*(INDEX(Q$271:Q$282,$D1480))</f>
        <v/>
      </c>
      <c r="R1480" s="47">
        <f>R1462*Settings!$C$13*(INDEX(R$271:R$282,$D1480))</f>
        <v/>
      </c>
      <c r="S1480" s="47">
        <f>S1462*Settings!$C$13*(INDEX(S$271:S$282,$D1480))</f>
        <v/>
      </c>
      <c r="T1480" s="47">
        <f>T1462*Settings!$C$13*(INDEX(T$271:T$282,$D1480))</f>
        <v/>
      </c>
      <c r="U1480" s="47">
        <f>U1462*Settings!$C$13*(INDEX(U$271:U$282,$D1480))</f>
        <v/>
      </c>
      <c r="V1480" s="47">
        <f>V1462*Settings!$C$13*(INDEX(V$271:V$282,$D1480))</f>
        <v/>
      </c>
      <c r="W1480" s="47">
        <f>W1462*Settings!$C$13*(INDEX(W$271:W$282,$D1480))</f>
        <v/>
      </c>
      <c r="X1480" s="47">
        <f>X1462*Settings!$C$13*(INDEX(X$271:X$282,$D1480))</f>
        <v/>
      </c>
      <c r="Y1480" s="47">
        <f>Y1462*Settings!$C$13*(INDEX(Y$271:Y$282,$D1480))</f>
        <v/>
      </c>
      <c r="Z1480" s="47">
        <f>Z1462*Settings!$C$13*(INDEX(Z$271:Z$282,$D1480))</f>
        <v/>
      </c>
      <c r="AA1480" s="47">
        <f>AA1462*Settings!$C$13*(INDEX(AA$271:AA$282,$D1480))</f>
        <v/>
      </c>
      <c r="AB1480" s="47">
        <f>AB1462*Settings!$C$13*(INDEX(AB$271:AB$282,$D1480))</f>
        <v/>
      </c>
      <c r="AC1480" s="47">
        <f>AC1462*Settings!$C$13*(INDEX(AC$271:AC$282,$D1480))</f>
        <v/>
      </c>
      <c r="AD1480" s="48">
        <f>REVENUE(AD1462,Settings!$C$13,INDEX(AD$271:AD$282,$D1480))</f>
        <v/>
      </c>
      <c r="AE1480" s="25">
        <f>LOWER(Settings!$C$4)&amp;".mit."&amp;$A1480&amp;IF($C1480="","","."&amp;$C1480&amp;"."&amp;$B1480)&amp;IF(INDEX(Variables!$D$5:$D$105,MATCH($A1480,Variables!$A$5:$A$105,0))="","","."&amp;INDEX(Variables!$D$5:$D$105,MATCH($A1480,Variables!$A$5:$A$105,0)))&amp;"."&amp;AE$5</f>
        <v/>
      </c>
      <c r="AF1480" s="46">
        <f>AF1462*Settings!$C$13*(INDEX(AF$271:AF$282,$D1480))</f>
        <v/>
      </c>
      <c r="AG1480" s="47">
        <f>AG1462*Settings!$C$13*(INDEX(AG$271:AG$282,$D1480))</f>
        <v/>
      </c>
      <c r="AH1480" s="47">
        <f>AH1462*Settings!$C$13*(INDEX(AH$271:AH$282,$D1480))</f>
        <v/>
      </c>
      <c r="AI1480" s="47">
        <f>AI1462*Settings!$C$13*(INDEX(AI$271:AI$282,$D1480))</f>
        <v/>
      </c>
      <c r="AJ1480" s="47">
        <f>AJ1462*Settings!$C$13*(INDEX(AJ$271:AJ$282,$D1480))</f>
        <v/>
      </c>
      <c r="AK1480" s="47">
        <f>AK1462*Settings!$C$13*(INDEX(AK$271:AK$282,$D1480))</f>
        <v/>
      </c>
      <c r="AL1480" s="47">
        <f>AL1462*Settings!$C$13*(INDEX(AL$271:AL$282,$D1480))</f>
        <v/>
      </c>
      <c r="AM1480" s="47">
        <f>AM1462*Settings!$C$13*(INDEX(AM$271:AM$282,$D1480))</f>
        <v/>
      </c>
      <c r="AN1480" s="47">
        <f>AN1462*Settings!$C$13*(INDEX(AN$271:AN$282,$D1480))</f>
        <v/>
      </c>
      <c r="AO1480" s="47">
        <f>AO1462*Settings!$C$13*(INDEX(AO$271:AO$282,$D1480))</f>
        <v/>
      </c>
      <c r="AP1480" s="47">
        <f>AP1462*Settings!$C$13*(INDEX(AP$271:AP$282,$D1480))</f>
        <v/>
      </c>
      <c r="AQ1480" s="47">
        <f>AQ1462*Settings!$C$13*(INDEX(AQ$271:AQ$282,$D1480))</f>
        <v/>
      </c>
      <c r="AR1480" s="47">
        <f>AR1462*Settings!$C$13*(INDEX(AR$271:AR$282,$D1480))</f>
        <v/>
      </c>
      <c r="AS1480" s="47">
        <f>AS1462*Settings!$C$13*(INDEX(AS$271:AS$282,$D1480))</f>
        <v/>
      </c>
      <c r="AT1480" s="47">
        <f>AT1462*Settings!$C$13*(INDEX(AT$271:AT$282,$D1480))</f>
        <v/>
      </c>
      <c r="AU1480" s="47">
        <f>AU1462*Settings!$C$13*(INDEX(AU$271:AU$282,$D1480))</f>
        <v/>
      </c>
      <c r="AV1480" s="47">
        <f>AV1462*Settings!$C$13*(INDEX(AV$271:AV$282,$D1480))</f>
        <v/>
      </c>
      <c r="AW1480" s="47">
        <f>AW1462*Settings!$C$13*(INDEX(AW$271:AW$282,$D1480))</f>
        <v/>
      </c>
      <c r="AX1480" s="48">
        <f>REVENUE(AX1462,Settings!$C$13,INDEX(AX$271:AX$282,$D1480))</f>
        <v/>
      </c>
    </row>
    <row r="1481" hidden="1" outlineLevel="2">
      <c r="A1481" s="5" t="inlineStr">
        <is>
          <t>rsub</t>
        </is>
      </c>
      <c r="B1481" s="5" t="inlineStr">
        <is>
          <t>bio</t>
        </is>
      </c>
      <c r="C1481" s="5" t="inlineStr">
        <is>
          <t>omn</t>
        </is>
      </c>
      <c r="D1481" s="40">
        <f>INDEX(Inputs!$R$5:$R$132,MATCH($B1481&amp;"|"&amp;$C1481,Inputs!$A$5:$A$132,0))</f>
        <v/>
      </c>
      <c r="E1481" s="39" t="n"/>
      <c r="F1481" s="39" t="n"/>
      <c r="G1481" s="39" t="n"/>
      <c r="H1481" s="5">
        <f>INDEX(Variables!$B$5:$B$105,MATCH($A1481,Variables!$A$5:$A$105,0))&amp;IF($C1481="",""," | "&amp;INDEX(Mapping!$B$5:$B$26,MATCH($C1481,Mapping!$A$5:$A$26,0))&amp;" | "&amp;INDEX(Mapping!$B$30:$B$41,MATCH($B1481,Mapping!$A$30:$A$41,0)))</f>
        <v/>
      </c>
      <c r="I1481" s="5">
        <f>INDEX(Variables!$C$5:$C$105,MATCH($A1481,Variables!$A$5:$A$105,0))</f>
        <v/>
      </c>
      <c r="J1481" s="5">
        <f>INDEX(Variables!$E$5:$E$105,MATCH($A1481,Variables!$A$5:$A$105,0))</f>
        <v/>
      </c>
      <c r="K1481" s="25">
        <f>LOWER(Settings!$C$4)&amp;".mit."&amp;$A1481&amp;IF($C1481="","","."&amp;$C1481&amp;"."&amp;$B1481)&amp;IF(INDEX(Variables!$D$5:$D$105,MATCH($A1481,Variables!$A$5:$A$105,0))="","","."&amp;INDEX(Variables!$D$5:$D$105,MATCH($A1481,Variables!$A$5:$A$105,0)))&amp;"."&amp;K$5</f>
        <v/>
      </c>
      <c r="L1481" s="46">
        <f>L1463*Settings!$C$13*(INDEX(L$271:L$282,$D1481))</f>
        <v/>
      </c>
      <c r="M1481" s="47">
        <f>M1463*Settings!$C$13*(INDEX(M$271:M$282,$D1481))</f>
        <v/>
      </c>
      <c r="N1481" s="47">
        <f>N1463*Settings!$C$13*(INDEX(N$271:N$282,$D1481))</f>
        <v/>
      </c>
      <c r="O1481" s="47">
        <f>O1463*Settings!$C$13*(INDEX(O$271:O$282,$D1481))</f>
        <v/>
      </c>
      <c r="P1481" s="47">
        <f>P1463*Settings!$C$13*(INDEX(P$271:P$282,$D1481))</f>
        <v/>
      </c>
      <c r="Q1481" s="47">
        <f>Q1463*Settings!$C$13*(INDEX(Q$271:Q$282,$D1481))</f>
        <v/>
      </c>
      <c r="R1481" s="47">
        <f>R1463*Settings!$C$13*(INDEX(R$271:R$282,$D1481))</f>
        <v/>
      </c>
      <c r="S1481" s="47">
        <f>S1463*Settings!$C$13*(INDEX(S$271:S$282,$D1481))</f>
        <v/>
      </c>
      <c r="T1481" s="47">
        <f>T1463*Settings!$C$13*(INDEX(T$271:T$282,$D1481))</f>
        <v/>
      </c>
      <c r="U1481" s="47">
        <f>U1463*Settings!$C$13*(INDEX(U$271:U$282,$D1481))</f>
        <v/>
      </c>
      <c r="V1481" s="47">
        <f>V1463*Settings!$C$13*(INDEX(V$271:V$282,$D1481))</f>
        <v/>
      </c>
      <c r="W1481" s="47">
        <f>W1463*Settings!$C$13*(INDEX(W$271:W$282,$D1481))</f>
        <v/>
      </c>
      <c r="X1481" s="47">
        <f>X1463*Settings!$C$13*(INDEX(X$271:X$282,$D1481))</f>
        <v/>
      </c>
      <c r="Y1481" s="47">
        <f>Y1463*Settings!$C$13*(INDEX(Y$271:Y$282,$D1481))</f>
        <v/>
      </c>
      <c r="Z1481" s="47">
        <f>Z1463*Settings!$C$13*(INDEX(Z$271:Z$282,$D1481))</f>
        <v/>
      </c>
      <c r="AA1481" s="47">
        <f>AA1463*Settings!$C$13*(INDEX(AA$271:AA$282,$D1481))</f>
        <v/>
      </c>
      <c r="AB1481" s="47">
        <f>AB1463*Settings!$C$13*(INDEX(AB$271:AB$282,$D1481))</f>
        <v/>
      </c>
      <c r="AC1481" s="47">
        <f>AC1463*Settings!$C$13*(INDEX(AC$271:AC$282,$D1481))</f>
        <v/>
      </c>
      <c r="AD1481" s="48">
        <f>REVENUE(AD1463,Settings!$C$13,INDEX(AD$271:AD$282,$D1481))</f>
        <v/>
      </c>
      <c r="AE1481" s="25">
        <f>LOWER(Settings!$C$4)&amp;".mit."&amp;$A1481&amp;IF($C1481="","","."&amp;$C1481&amp;"."&amp;$B1481)&amp;IF(INDEX(Variables!$D$5:$D$105,MATCH($A1481,Variables!$A$5:$A$105,0))="","","."&amp;INDEX(Variables!$D$5:$D$105,MATCH($A1481,Variables!$A$5:$A$105,0)))&amp;"."&amp;AE$5</f>
        <v/>
      </c>
      <c r="AF1481" s="46">
        <f>AF1463*Settings!$C$13*(INDEX(AF$271:AF$282,$D1481))</f>
        <v/>
      </c>
      <c r="AG1481" s="47">
        <f>AG1463*Settings!$C$13*(INDEX(AG$271:AG$282,$D1481))</f>
        <v/>
      </c>
      <c r="AH1481" s="47">
        <f>AH1463*Settings!$C$13*(INDEX(AH$271:AH$282,$D1481))</f>
        <v/>
      </c>
      <c r="AI1481" s="47">
        <f>AI1463*Settings!$C$13*(INDEX(AI$271:AI$282,$D1481))</f>
        <v/>
      </c>
      <c r="AJ1481" s="47">
        <f>AJ1463*Settings!$C$13*(INDEX(AJ$271:AJ$282,$D1481))</f>
        <v/>
      </c>
      <c r="AK1481" s="47">
        <f>AK1463*Settings!$C$13*(INDEX(AK$271:AK$282,$D1481))</f>
        <v/>
      </c>
      <c r="AL1481" s="47">
        <f>AL1463*Settings!$C$13*(INDEX(AL$271:AL$282,$D1481))</f>
        <v/>
      </c>
      <c r="AM1481" s="47">
        <f>AM1463*Settings!$C$13*(INDEX(AM$271:AM$282,$D1481))</f>
        <v/>
      </c>
      <c r="AN1481" s="47">
        <f>AN1463*Settings!$C$13*(INDEX(AN$271:AN$282,$D1481))</f>
        <v/>
      </c>
      <c r="AO1481" s="47">
        <f>AO1463*Settings!$C$13*(INDEX(AO$271:AO$282,$D1481))</f>
        <v/>
      </c>
      <c r="AP1481" s="47">
        <f>AP1463*Settings!$C$13*(INDEX(AP$271:AP$282,$D1481))</f>
        <v/>
      </c>
      <c r="AQ1481" s="47">
        <f>AQ1463*Settings!$C$13*(INDEX(AQ$271:AQ$282,$D1481))</f>
        <v/>
      </c>
      <c r="AR1481" s="47">
        <f>AR1463*Settings!$C$13*(INDEX(AR$271:AR$282,$D1481))</f>
        <v/>
      </c>
      <c r="AS1481" s="47">
        <f>AS1463*Settings!$C$13*(INDEX(AS$271:AS$282,$D1481))</f>
        <v/>
      </c>
      <c r="AT1481" s="47">
        <f>AT1463*Settings!$C$13*(INDEX(AT$271:AT$282,$D1481))</f>
        <v/>
      </c>
      <c r="AU1481" s="47">
        <f>AU1463*Settings!$C$13*(INDEX(AU$271:AU$282,$D1481))</f>
        <v/>
      </c>
      <c r="AV1481" s="47">
        <f>AV1463*Settings!$C$13*(INDEX(AV$271:AV$282,$D1481))</f>
        <v/>
      </c>
      <c r="AW1481" s="47">
        <f>AW1463*Settings!$C$13*(INDEX(AW$271:AW$282,$D1481))</f>
        <v/>
      </c>
      <c r="AX1481" s="48">
        <f>REVENUE(AX1463,Settings!$C$13,INDEX(AX$271:AX$282,$D1481))</f>
        <v/>
      </c>
    </row>
    <row r="1482" hidden="1" outlineLevel="2"/>
    <row r="1483" hidden="1" outlineLevel="2">
      <c r="A1483" s="5" t="inlineStr">
        <is>
          <t>rnew</t>
        </is>
      </c>
      <c r="B1483" s="5" t="inlineStr">
        <is>
          <t>coa</t>
        </is>
      </c>
      <c r="C1483" s="5" t="inlineStr">
        <is>
          <t>omn</t>
        </is>
      </c>
      <c r="D1483" s="40">
        <f>INDEX(Inputs!$S$5:$S$132,MATCH($B1483&amp;"|"&amp;$C1483,Inputs!$A$5:$A$132,0))</f>
        <v/>
      </c>
      <c r="E1483" s="39" t="n"/>
      <c r="F1483" s="39" t="n"/>
      <c r="G1483" s="39" t="n"/>
      <c r="H1483" s="5">
        <f>INDEX(Variables!$B$5:$B$105,MATCH($A1483,Variables!$A$5:$A$105,0))&amp;IF($C1483="",""," | "&amp;INDEX(Mapping!$B$5:$B$26,MATCH($C1483,Mapping!$A$5:$A$26,0))&amp;" | "&amp;INDEX(Mapping!$B$30:$B$41,MATCH($B1483,Mapping!$A$30:$A$41,0)))</f>
        <v/>
      </c>
      <c r="I1483" s="5">
        <f>INDEX(Variables!$C$5:$C$105,MATCH($A1483,Variables!$A$5:$A$105,0))</f>
        <v/>
      </c>
      <c r="J1483" s="5">
        <f>INDEX(Variables!$E$5:$E$105,MATCH($A1483,Variables!$A$5:$A$105,0))</f>
        <v/>
      </c>
      <c r="K1483" s="25">
        <f>LOWER(Settings!$C$4)&amp;".mit."&amp;$A1483&amp;IF($C1483="","","."&amp;$C1483&amp;"."&amp;$B1483)&amp;IF(INDEX(Variables!$D$5:$D$105,MATCH($A1483,Variables!$A$5:$A$105,0))="","","."&amp;INDEX(Variables!$D$5:$D$105,MATCH($A1483,Variables!$A$5:$A$105,0)))&amp;"."&amp;K$5</f>
        <v/>
      </c>
      <c r="L1483" s="46">
        <f>L1456*Settings!$C$13*(L1402+L1420+L1411*L$135+L1429*$D1483)</f>
        <v/>
      </c>
      <c r="M1483" s="47">
        <f>M1456*Settings!$C$13*(M1402+M1420+M1411*M$135+M1429*$D1483)</f>
        <v/>
      </c>
      <c r="N1483" s="47">
        <f>N1456*Settings!$C$13*(N1402+N1420+N1411*N$135+N1429*$D1483)</f>
        <v/>
      </c>
      <c r="O1483" s="47">
        <f>O1456*Settings!$C$13*(O1402+O1420+O1411*O$135+O1429*$D1483)</f>
        <v/>
      </c>
      <c r="P1483" s="47">
        <f>P1456*Settings!$C$13*(P1402+P1420+P1411*P$135+P1429*$D1483)</f>
        <v/>
      </c>
      <c r="Q1483" s="47">
        <f>Q1456*Settings!$C$13*(Q1402+Q1420+Q1411*Q$135+Q1429*$D1483)</f>
        <v/>
      </c>
      <c r="R1483" s="47">
        <f>R1456*Settings!$C$13*(R1402+R1420+R1411*R$135+R1429*$D1483)</f>
        <v/>
      </c>
      <c r="S1483" s="47">
        <f>S1456*Settings!$C$13*(S1402+S1420+S1411*S$135+S1429*$D1483)</f>
        <v/>
      </c>
      <c r="T1483" s="47">
        <f>T1456*Settings!$C$13*(T1402+T1420+T1411*T$135+T1429*$D1483)</f>
        <v/>
      </c>
      <c r="U1483" s="47">
        <f>U1456*Settings!$C$13*(U1402+U1420+U1411*U$135+U1429*$D1483)</f>
        <v/>
      </c>
      <c r="V1483" s="47">
        <f>V1456*Settings!$C$13*(V1402+V1420+V1411*V$135+V1429*$D1483)</f>
        <v/>
      </c>
      <c r="W1483" s="47">
        <f>W1456*Settings!$C$13*(W1402+W1420+W1411*W$135+W1429*$D1483)</f>
        <v/>
      </c>
      <c r="X1483" s="47">
        <f>X1456*Settings!$C$13*(X1402+X1420+X1411*X$135+X1429*$D1483)</f>
        <v/>
      </c>
      <c r="Y1483" s="47">
        <f>Y1456*Settings!$C$13*(Y1402+Y1420+Y1411*Y$135+Y1429*$D1483)</f>
        <v/>
      </c>
      <c r="Z1483" s="47">
        <f>Z1456*Settings!$C$13*(Z1402+Z1420+Z1411*Z$135+Z1429*$D1483)</f>
        <v/>
      </c>
      <c r="AA1483" s="47">
        <f>AA1456*Settings!$C$13*(AA1402+AA1420+AA1411*AA$135+AA1429*$D1483)</f>
        <v/>
      </c>
      <c r="AB1483" s="47">
        <f>AB1456*Settings!$C$13*(AB1402+AB1420+AB1411*AB$135+AB1429*$D1483)</f>
        <v/>
      </c>
      <c r="AC1483" s="47">
        <f>AC1456*Settings!$C$13*(AC1402+AC1420+AC1411*AC$135+AC1429*$D1483)</f>
        <v/>
      </c>
      <c r="AD1483" s="48">
        <f>REVENUE(AD1456,Settings!$C$13,NEWREVRATE(AD1402,AD1420,AD1411,AD$135,AD1429,$D1483))</f>
        <v/>
      </c>
      <c r="AE1483" s="25">
        <f>LOWER(Settings!$C$4)&amp;".mit."&amp;$A1483&amp;IF($C1483="","","."&amp;$C1483&amp;"."&amp;$B1483)&amp;IF(INDEX(Variables!$D$5:$D$105,MATCH($A1483,Variables!$A$5:$A$105,0))="","","."&amp;INDEX(Variables!$D$5:$D$105,MATCH($A1483,Variables!$A$5:$A$105,0)))&amp;"."&amp;AE$5</f>
        <v/>
      </c>
      <c r="AF1483" s="46">
        <f>AF1456*Settings!$C$13*(AF1402+AF1420+AF1411*AF$135+AF1429*$D1483)</f>
        <v/>
      </c>
      <c r="AG1483" s="47">
        <f>AG1456*Settings!$C$13*(AG1402+AG1420+AG1411*AG$135+AG1429*$D1483)</f>
        <v/>
      </c>
      <c r="AH1483" s="47">
        <f>AH1456*Settings!$C$13*(AH1402+AH1420+AH1411*AH$135+AH1429*$D1483)</f>
        <v/>
      </c>
      <c r="AI1483" s="47">
        <f>AI1456*Settings!$C$13*(AI1402+AI1420+AI1411*AI$135+AI1429*$D1483)</f>
        <v/>
      </c>
      <c r="AJ1483" s="47">
        <f>AJ1456*Settings!$C$13*(AJ1402+AJ1420+AJ1411*AJ$135+AJ1429*$D1483)</f>
        <v/>
      </c>
      <c r="AK1483" s="47">
        <f>AK1456*Settings!$C$13*(AK1402+AK1420+AK1411*AK$135+AK1429*$D1483)</f>
        <v/>
      </c>
      <c r="AL1483" s="47">
        <f>AL1456*Settings!$C$13*(AL1402+AL1420+AL1411*AL$135+AL1429*$D1483)</f>
        <v/>
      </c>
      <c r="AM1483" s="47">
        <f>AM1456*Settings!$C$13*(AM1402+AM1420+AM1411*AM$135+AM1429*$D1483)</f>
        <v/>
      </c>
      <c r="AN1483" s="47">
        <f>AN1456*Settings!$C$13*(AN1402+AN1420+AN1411*AN$135+AN1429*$D1483)</f>
        <v/>
      </c>
      <c r="AO1483" s="47">
        <f>AO1456*Settings!$C$13*(AO1402+AO1420+AO1411*AO$135+AO1429*$D1483)</f>
        <v/>
      </c>
      <c r="AP1483" s="47">
        <f>AP1456*Settings!$C$13*(AP1402+AP1420+AP1411*AP$135+AP1429*$D1483)</f>
        <v/>
      </c>
      <c r="AQ1483" s="47">
        <f>AQ1456*Settings!$C$13*(AQ1402+AQ1420+AQ1411*AQ$135+AQ1429*$D1483)</f>
        <v/>
      </c>
      <c r="AR1483" s="47">
        <f>AR1456*Settings!$C$13*(AR1402+AR1420+AR1411*AR$135+AR1429*$D1483)</f>
        <v/>
      </c>
      <c r="AS1483" s="47">
        <f>AS1456*Settings!$C$13*(AS1402+AS1420+AS1411*AS$135+AS1429*$D1483)</f>
        <v/>
      </c>
      <c r="AT1483" s="47">
        <f>AT1456*Settings!$C$13*(AT1402+AT1420+AT1411*AT$135+AT1429*$D1483)</f>
        <v/>
      </c>
      <c r="AU1483" s="47">
        <f>AU1456*Settings!$C$13*(AU1402+AU1420+AU1411*AU$135+AU1429*$D1483)</f>
        <v/>
      </c>
      <c r="AV1483" s="47">
        <f>AV1456*Settings!$C$13*(AV1402+AV1420+AV1411*AV$135+AV1429*$D1483)</f>
        <v/>
      </c>
      <c r="AW1483" s="47">
        <f>AW1456*Settings!$C$13*(AW1402+AW1420+AW1411*AW$135+AW1429*$D1483)</f>
        <v/>
      </c>
      <c r="AX1483" s="48">
        <f>REVENUE(AX1456,Settings!$C$13,NEWREVRATE(AX1402,AX1420,AX1411,AX$135,AX1429,$D1483))</f>
        <v/>
      </c>
    </row>
    <row r="1484" hidden="1" outlineLevel="2">
      <c r="A1484" s="5" t="inlineStr">
        <is>
          <t>rnew</t>
        </is>
      </c>
      <c r="B1484" s="5" t="inlineStr">
        <is>
          <t>nga</t>
        </is>
      </c>
      <c r="C1484" s="5" t="inlineStr">
        <is>
          <t>omn</t>
        </is>
      </c>
      <c r="D1484" s="40">
        <f>INDEX(Inputs!$S$5:$S$132,MATCH($B1484&amp;"|"&amp;$C1484,Inputs!$A$5:$A$132,0))</f>
        <v/>
      </c>
      <c r="E1484" s="39" t="n"/>
      <c r="F1484" s="39" t="n"/>
      <c r="G1484" s="39" t="n"/>
      <c r="H1484" s="5">
        <f>INDEX(Variables!$B$5:$B$105,MATCH($A1484,Variables!$A$5:$A$105,0))&amp;IF($C1484="",""," | "&amp;INDEX(Mapping!$B$5:$B$26,MATCH($C1484,Mapping!$A$5:$A$26,0))&amp;" | "&amp;INDEX(Mapping!$B$30:$B$41,MATCH($B1484,Mapping!$A$30:$A$41,0)))</f>
        <v/>
      </c>
      <c r="I1484" s="5">
        <f>INDEX(Variables!$C$5:$C$105,MATCH($A1484,Variables!$A$5:$A$105,0))</f>
        <v/>
      </c>
      <c r="J1484" s="5">
        <f>INDEX(Variables!$E$5:$E$105,MATCH($A1484,Variables!$A$5:$A$105,0))</f>
        <v/>
      </c>
      <c r="K1484" s="25">
        <f>LOWER(Settings!$C$4)&amp;".mit."&amp;$A1484&amp;IF($C1484="","","."&amp;$C1484&amp;"."&amp;$B1484)&amp;IF(INDEX(Variables!$D$5:$D$105,MATCH($A1484,Variables!$A$5:$A$105,0))="","","."&amp;INDEX(Variables!$D$5:$D$105,MATCH($A1484,Variables!$A$5:$A$105,0)))&amp;"."&amp;K$5</f>
        <v/>
      </c>
      <c r="L1484" s="46">
        <f>L1457*Settings!$C$13*(L1403+L1421+L1412*L$135+L1430*$D1484)</f>
        <v/>
      </c>
      <c r="M1484" s="47">
        <f>M1457*Settings!$C$13*(M1403+M1421+M1412*M$135+M1430*$D1484)</f>
        <v/>
      </c>
      <c r="N1484" s="47">
        <f>N1457*Settings!$C$13*(N1403+N1421+N1412*N$135+N1430*$D1484)</f>
        <v/>
      </c>
      <c r="O1484" s="47">
        <f>O1457*Settings!$C$13*(O1403+O1421+O1412*O$135+O1430*$D1484)</f>
        <v/>
      </c>
      <c r="P1484" s="47">
        <f>P1457*Settings!$C$13*(P1403+P1421+P1412*P$135+P1430*$D1484)</f>
        <v/>
      </c>
      <c r="Q1484" s="47">
        <f>Q1457*Settings!$C$13*(Q1403+Q1421+Q1412*Q$135+Q1430*$D1484)</f>
        <v/>
      </c>
      <c r="R1484" s="47">
        <f>R1457*Settings!$C$13*(R1403+R1421+R1412*R$135+R1430*$D1484)</f>
        <v/>
      </c>
      <c r="S1484" s="47">
        <f>S1457*Settings!$C$13*(S1403+S1421+S1412*S$135+S1430*$D1484)</f>
        <v/>
      </c>
      <c r="T1484" s="47">
        <f>T1457*Settings!$C$13*(T1403+T1421+T1412*T$135+T1430*$D1484)</f>
        <v/>
      </c>
      <c r="U1484" s="47">
        <f>U1457*Settings!$C$13*(U1403+U1421+U1412*U$135+U1430*$D1484)</f>
        <v/>
      </c>
      <c r="V1484" s="47">
        <f>V1457*Settings!$C$13*(V1403+V1421+V1412*V$135+V1430*$D1484)</f>
        <v/>
      </c>
      <c r="W1484" s="47">
        <f>W1457*Settings!$C$13*(W1403+W1421+W1412*W$135+W1430*$D1484)</f>
        <v/>
      </c>
      <c r="X1484" s="47">
        <f>X1457*Settings!$C$13*(X1403+X1421+X1412*X$135+X1430*$D1484)</f>
        <v/>
      </c>
      <c r="Y1484" s="47">
        <f>Y1457*Settings!$C$13*(Y1403+Y1421+Y1412*Y$135+Y1430*$D1484)</f>
        <v/>
      </c>
      <c r="Z1484" s="47">
        <f>Z1457*Settings!$C$13*(Z1403+Z1421+Z1412*Z$135+Z1430*$D1484)</f>
        <v/>
      </c>
      <c r="AA1484" s="47">
        <f>AA1457*Settings!$C$13*(AA1403+AA1421+AA1412*AA$135+AA1430*$D1484)</f>
        <v/>
      </c>
      <c r="AB1484" s="47">
        <f>AB1457*Settings!$C$13*(AB1403+AB1421+AB1412*AB$135+AB1430*$D1484)</f>
        <v/>
      </c>
      <c r="AC1484" s="47">
        <f>AC1457*Settings!$C$13*(AC1403+AC1421+AC1412*AC$135+AC1430*$D1484)</f>
        <v/>
      </c>
      <c r="AD1484" s="48">
        <f>REVENUE(AD1457,Settings!$C$13,NEWREVRATE(AD1403,AD1421,AD1412,AD$135,AD1430,$D1484))</f>
        <v/>
      </c>
      <c r="AE1484" s="25">
        <f>LOWER(Settings!$C$4)&amp;".mit."&amp;$A1484&amp;IF($C1484="","","."&amp;$C1484&amp;"."&amp;$B1484)&amp;IF(INDEX(Variables!$D$5:$D$105,MATCH($A1484,Variables!$A$5:$A$105,0))="","","."&amp;INDEX(Variables!$D$5:$D$105,MATCH($A1484,Variables!$A$5:$A$105,0)))&amp;"."&amp;AE$5</f>
        <v/>
      </c>
      <c r="AF1484" s="46">
        <f>AF1457*Settings!$C$13*(AF1403+AF1421+AF1412*AF$135+AF1430*$D1484)</f>
        <v/>
      </c>
      <c r="AG1484" s="47">
        <f>AG1457*Settings!$C$13*(AG1403+AG1421+AG1412*AG$135+AG1430*$D1484)</f>
        <v/>
      </c>
      <c r="AH1484" s="47">
        <f>AH1457*Settings!$C$13*(AH1403+AH1421+AH1412*AH$135+AH1430*$D1484)</f>
        <v/>
      </c>
      <c r="AI1484" s="47">
        <f>AI1457*Settings!$C$13*(AI1403+AI1421+AI1412*AI$135+AI1430*$D1484)</f>
        <v/>
      </c>
      <c r="AJ1484" s="47">
        <f>AJ1457*Settings!$C$13*(AJ1403+AJ1421+AJ1412*AJ$135+AJ1430*$D1484)</f>
        <v/>
      </c>
      <c r="AK1484" s="47">
        <f>AK1457*Settings!$C$13*(AK1403+AK1421+AK1412*AK$135+AK1430*$D1484)</f>
        <v/>
      </c>
      <c r="AL1484" s="47">
        <f>AL1457*Settings!$C$13*(AL1403+AL1421+AL1412*AL$135+AL1430*$D1484)</f>
        <v/>
      </c>
      <c r="AM1484" s="47">
        <f>AM1457*Settings!$C$13*(AM1403+AM1421+AM1412*AM$135+AM1430*$D1484)</f>
        <v/>
      </c>
      <c r="AN1484" s="47">
        <f>AN1457*Settings!$C$13*(AN1403+AN1421+AN1412*AN$135+AN1430*$D1484)</f>
        <v/>
      </c>
      <c r="AO1484" s="47">
        <f>AO1457*Settings!$C$13*(AO1403+AO1421+AO1412*AO$135+AO1430*$D1484)</f>
        <v/>
      </c>
      <c r="AP1484" s="47">
        <f>AP1457*Settings!$C$13*(AP1403+AP1421+AP1412*AP$135+AP1430*$D1484)</f>
        <v/>
      </c>
      <c r="AQ1484" s="47">
        <f>AQ1457*Settings!$C$13*(AQ1403+AQ1421+AQ1412*AQ$135+AQ1430*$D1484)</f>
        <v/>
      </c>
      <c r="AR1484" s="47">
        <f>AR1457*Settings!$C$13*(AR1403+AR1421+AR1412*AR$135+AR1430*$D1484)</f>
        <v/>
      </c>
      <c r="AS1484" s="47">
        <f>AS1457*Settings!$C$13*(AS1403+AS1421+AS1412*AS$135+AS1430*$D1484)</f>
        <v/>
      </c>
      <c r="AT1484" s="47">
        <f>AT1457*Settings!$C$13*(AT1403+AT1421+AT1412*AT$135+AT1430*$D1484)</f>
        <v/>
      </c>
      <c r="AU1484" s="47">
        <f>AU1457*Settings!$C$13*(AU1403+AU1421+AU1412*AU$135+AU1430*$D1484)</f>
        <v/>
      </c>
      <c r="AV1484" s="47">
        <f>AV1457*Settings!$C$13*(AV1403+AV1421+AV1412*AV$135+AV1430*$D1484)</f>
        <v/>
      </c>
      <c r="AW1484" s="47">
        <f>AW1457*Settings!$C$13*(AW1403+AW1421+AW1412*AW$135+AW1430*$D1484)</f>
        <v/>
      </c>
      <c r="AX1484" s="48">
        <f>REVENUE(AX1457,Settings!$C$13,NEWREVRATE(AX1403,AX1421,AX1412,AX$135,AX1430,$D1484))</f>
        <v/>
      </c>
    </row>
    <row r="1485" hidden="1" outlineLevel="2">
      <c r="A1485" s="5" t="inlineStr">
        <is>
          <t>rnew</t>
        </is>
      </c>
      <c r="B1485" s="5" t="inlineStr">
        <is>
          <t>gso</t>
        </is>
      </c>
      <c r="C1485" s="5" t="inlineStr">
        <is>
          <t>omn</t>
        </is>
      </c>
      <c r="D1485" s="40">
        <f>INDEX(Inputs!$S$5:$S$132,MATCH($B1485&amp;"|"&amp;$C1485,Inputs!$A$5:$A$132,0))</f>
        <v/>
      </c>
      <c r="E1485" s="39" t="n"/>
      <c r="F1485" s="39" t="n"/>
      <c r="G1485" s="39" t="n"/>
      <c r="H1485" s="5">
        <f>INDEX(Variables!$B$5:$B$105,MATCH($A1485,Variables!$A$5:$A$105,0))&amp;IF($C1485="",""," | "&amp;INDEX(Mapping!$B$5:$B$26,MATCH($C1485,Mapping!$A$5:$A$26,0))&amp;" | "&amp;INDEX(Mapping!$B$30:$B$41,MATCH($B1485,Mapping!$A$30:$A$41,0)))</f>
        <v/>
      </c>
      <c r="I1485" s="5">
        <f>INDEX(Variables!$C$5:$C$105,MATCH($A1485,Variables!$A$5:$A$105,0))</f>
        <v/>
      </c>
      <c r="J1485" s="5">
        <f>INDEX(Variables!$E$5:$E$105,MATCH($A1485,Variables!$A$5:$A$105,0))</f>
        <v/>
      </c>
      <c r="K1485" s="25">
        <f>LOWER(Settings!$C$4)&amp;".mit."&amp;$A1485&amp;IF($C1485="","","."&amp;$C1485&amp;"."&amp;$B1485)&amp;IF(INDEX(Variables!$D$5:$D$105,MATCH($A1485,Variables!$A$5:$A$105,0))="","","."&amp;INDEX(Variables!$D$5:$D$105,MATCH($A1485,Variables!$A$5:$A$105,0)))&amp;"."&amp;K$5</f>
        <v/>
      </c>
      <c r="L1485" s="46">
        <f>L1458*Settings!$C$13*(L1404+L1422+L1413*L$135+L1431*$D1485)</f>
        <v/>
      </c>
      <c r="M1485" s="47">
        <f>M1458*Settings!$C$13*(M1404+M1422+M1413*M$135+M1431*$D1485)</f>
        <v/>
      </c>
      <c r="N1485" s="47">
        <f>N1458*Settings!$C$13*(N1404+N1422+N1413*N$135+N1431*$D1485)</f>
        <v/>
      </c>
      <c r="O1485" s="47">
        <f>O1458*Settings!$C$13*(O1404+O1422+O1413*O$135+O1431*$D1485)</f>
        <v/>
      </c>
      <c r="P1485" s="47">
        <f>P1458*Settings!$C$13*(P1404+P1422+P1413*P$135+P1431*$D1485)</f>
        <v/>
      </c>
      <c r="Q1485" s="47">
        <f>Q1458*Settings!$C$13*(Q1404+Q1422+Q1413*Q$135+Q1431*$D1485)</f>
        <v/>
      </c>
      <c r="R1485" s="47">
        <f>R1458*Settings!$C$13*(R1404+R1422+R1413*R$135+R1431*$D1485)</f>
        <v/>
      </c>
      <c r="S1485" s="47">
        <f>S1458*Settings!$C$13*(S1404+S1422+S1413*S$135+S1431*$D1485)</f>
        <v/>
      </c>
      <c r="T1485" s="47">
        <f>T1458*Settings!$C$13*(T1404+T1422+T1413*T$135+T1431*$D1485)</f>
        <v/>
      </c>
      <c r="U1485" s="47">
        <f>U1458*Settings!$C$13*(U1404+U1422+U1413*U$135+U1431*$D1485)</f>
        <v/>
      </c>
      <c r="V1485" s="47">
        <f>V1458*Settings!$C$13*(V1404+V1422+V1413*V$135+V1431*$D1485)</f>
        <v/>
      </c>
      <c r="W1485" s="47">
        <f>W1458*Settings!$C$13*(W1404+W1422+W1413*W$135+W1431*$D1485)</f>
        <v/>
      </c>
      <c r="X1485" s="47">
        <f>X1458*Settings!$C$13*(X1404+X1422+X1413*X$135+X1431*$D1485)</f>
        <v/>
      </c>
      <c r="Y1485" s="47">
        <f>Y1458*Settings!$C$13*(Y1404+Y1422+Y1413*Y$135+Y1431*$D1485)</f>
        <v/>
      </c>
      <c r="Z1485" s="47">
        <f>Z1458*Settings!$C$13*(Z1404+Z1422+Z1413*Z$135+Z1431*$D1485)</f>
        <v/>
      </c>
      <c r="AA1485" s="47">
        <f>AA1458*Settings!$C$13*(AA1404+AA1422+AA1413*AA$135+AA1431*$D1485)</f>
        <v/>
      </c>
      <c r="AB1485" s="47">
        <f>AB1458*Settings!$C$13*(AB1404+AB1422+AB1413*AB$135+AB1431*$D1485)</f>
        <v/>
      </c>
      <c r="AC1485" s="47">
        <f>AC1458*Settings!$C$13*(AC1404+AC1422+AC1413*AC$135+AC1431*$D1485)</f>
        <v/>
      </c>
      <c r="AD1485" s="48">
        <f>REVENUE(AD1458,Settings!$C$13,NEWREVRATE(AD1404,AD1422,AD1413,AD$135,AD1431,$D1485))</f>
        <v/>
      </c>
      <c r="AE1485" s="25">
        <f>LOWER(Settings!$C$4)&amp;".mit."&amp;$A1485&amp;IF($C1485="","","."&amp;$C1485&amp;"."&amp;$B1485)&amp;IF(INDEX(Variables!$D$5:$D$105,MATCH($A1485,Variables!$A$5:$A$105,0))="","","."&amp;INDEX(Variables!$D$5:$D$105,MATCH($A1485,Variables!$A$5:$A$105,0)))&amp;"."&amp;AE$5</f>
        <v/>
      </c>
      <c r="AF1485" s="46">
        <f>AF1458*Settings!$C$13*(AF1404+AF1422+AF1413*AF$135+AF1431*$D1485)</f>
        <v/>
      </c>
      <c r="AG1485" s="47">
        <f>AG1458*Settings!$C$13*(AG1404+AG1422+AG1413*AG$135+AG1431*$D1485)</f>
        <v/>
      </c>
      <c r="AH1485" s="47">
        <f>AH1458*Settings!$C$13*(AH1404+AH1422+AH1413*AH$135+AH1431*$D1485)</f>
        <v/>
      </c>
      <c r="AI1485" s="47">
        <f>AI1458*Settings!$C$13*(AI1404+AI1422+AI1413*AI$135+AI1431*$D1485)</f>
        <v/>
      </c>
      <c r="AJ1485" s="47">
        <f>AJ1458*Settings!$C$13*(AJ1404+AJ1422+AJ1413*AJ$135+AJ1431*$D1485)</f>
        <v/>
      </c>
      <c r="AK1485" s="47">
        <f>AK1458*Settings!$C$13*(AK1404+AK1422+AK1413*AK$135+AK1431*$D1485)</f>
        <v/>
      </c>
      <c r="AL1485" s="47">
        <f>AL1458*Settings!$C$13*(AL1404+AL1422+AL1413*AL$135+AL1431*$D1485)</f>
        <v/>
      </c>
      <c r="AM1485" s="47">
        <f>AM1458*Settings!$C$13*(AM1404+AM1422+AM1413*AM$135+AM1431*$D1485)</f>
        <v/>
      </c>
      <c r="AN1485" s="47">
        <f>AN1458*Settings!$C$13*(AN1404+AN1422+AN1413*AN$135+AN1431*$D1485)</f>
        <v/>
      </c>
      <c r="AO1485" s="47">
        <f>AO1458*Settings!$C$13*(AO1404+AO1422+AO1413*AO$135+AO1431*$D1485)</f>
        <v/>
      </c>
      <c r="AP1485" s="47">
        <f>AP1458*Settings!$C$13*(AP1404+AP1422+AP1413*AP$135+AP1431*$D1485)</f>
        <v/>
      </c>
      <c r="AQ1485" s="47">
        <f>AQ1458*Settings!$C$13*(AQ1404+AQ1422+AQ1413*AQ$135+AQ1431*$D1485)</f>
        <v/>
      </c>
      <c r="AR1485" s="47">
        <f>AR1458*Settings!$C$13*(AR1404+AR1422+AR1413*AR$135+AR1431*$D1485)</f>
        <v/>
      </c>
      <c r="AS1485" s="47">
        <f>AS1458*Settings!$C$13*(AS1404+AS1422+AS1413*AS$135+AS1431*$D1485)</f>
        <v/>
      </c>
      <c r="AT1485" s="47">
        <f>AT1458*Settings!$C$13*(AT1404+AT1422+AT1413*AT$135+AT1431*$D1485)</f>
        <v/>
      </c>
      <c r="AU1485" s="47">
        <f>AU1458*Settings!$C$13*(AU1404+AU1422+AU1413*AU$135+AU1431*$D1485)</f>
        <v/>
      </c>
      <c r="AV1485" s="47">
        <f>AV1458*Settings!$C$13*(AV1404+AV1422+AV1413*AV$135+AV1431*$D1485)</f>
        <v/>
      </c>
      <c r="AW1485" s="47">
        <f>AW1458*Settings!$C$13*(AW1404+AW1422+AW1413*AW$135+AW1431*$D1485)</f>
        <v/>
      </c>
      <c r="AX1485" s="48">
        <f>REVENUE(AX1458,Settings!$C$13,NEWREVRATE(AX1404,AX1422,AX1413,AX$135,AX1431,$D1485))</f>
        <v/>
      </c>
    </row>
    <row r="1486" hidden="1" outlineLevel="2">
      <c r="A1486" s="5" t="inlineStr">
        <is>
          <t>rnew</t>
        </is>
      </c>
      <c r="B1486" s="5" t="inlineStr">
        <is>
          <t>die</t>
        </is>
      </c>
      <c r="C1486" s="5" t="inlineStr">
        <is>
          <t>omn</t>
        </is>
      </c>
      <c r="D1486" s="40">
        <f>INDEX(Inputs!$S$5:$S$132,MATCH($B1486&amp;"|"&amp;$C1486,Inputs!$A$5:$A$132,0))</f>
        <v/>
      </c>
      <c r="E1486" s="39" t="n"/>
      <c r="F1486" s="39" t="n"/>
      <c r="G1486" s="39" t="n"/>
      <c r="H1486" s="5">
        <f>INDEX(Variables!$B$5:$B$105,MATCH($A1486,Variables!$A$5:$A$105,0))&amp;IF($C1486="",""," | "&amp;INDEX(Mapping!$B$5:$B$26,MATCH($C1486,Mapping!$A$5:$A$26,0))&amp;" | "&amp;INDEX(Mapping!$B$30:$B$41,MATCH($B1486,Mapping!$A$30:$A$41,0)))</f>
        <v/>
      </c>
      <c r="I1486" s="5">
        <f>INDEX(Variables!$C$5:$C$105,MATCH($A1486,Variables!$A$5:$A$105,0))</f>
        <v/>
      </c>
      <c r="J1486" s="5">
        <f>INDEX(Variables!$E$5:$E$105,MATCH($A1486,Variables!$A$5:$A$105,0))</f>
        <v/>
      </c>
      <c r="K1486" s="25">
        <f>LOWER(Settings!$C$4)&amp;".mit."&amp;$A1486&amp;IF($C1486="","","."&amp;$C1486&amp;"."&amp;$B1486)&amp;IF(INDEX(Variables!$D$5:$D$105,MATCH($A1486,Variables!$A$5:$A$105,0))="","","."&amp;INDEX(Variables!$D$5:$D$105,MATCH($A1486,Variables!$A$5:$A$105,0)))&amp;"."&amp;K$5</f>
        <v/>
      </c>
      <c r="L1486" s="46">
        <f>L1459*Settings!$C$13*(L1405+L1423+L1414*L$135+L1432*$D1486)</f>
        <v/>
      </c>
      <c r="M1486" s="47">
        <f>M1459*Settings!$C$13*(M1405+M1423+M1414*M$135+M1432*$D1486)</f>
        <v/>
      </c>
      <c r="N1486" s="47">
        <f>N1459*Settings!$C$13*(N1405+N1423+N1414*N$135+N1432*$D1486)</f>
        <v/>
      </c>
      <c r="O1486" s="47">
        <f>O1459*Settings!$C$13*(O1405+O1423+O1414*O$135+O1432*$D1486)</f>
        <v/>
      </c>
      <c r="P1486" s="47">
        <f>P1459*Settings!$C$13*(P1405+P1423+P1414*P$135+P1432*$D1486)</f>
        <v/>
      </c>
      <c r="Q1486" s="47">
        <f>Q1459*Settings!$C$13*(Q1405+Q1423+Q1414*Q$135+Q1432*$D1486)</f>
        <v/>
      </c>
      <c r="R1486" s="47">
        <f>R1459*Settings!$C$13*(R1405+R1423+R1414*R$135+R1432*$D1486)</f>
        <v/>
      </c>
      <c r="S1486" s="47">
        <f>S1459*Settings!$C$13*(S1405+S1423+S1414*S$135+S1432*$D1486)</f>
        <v/>
      </c>
      <c r="T1486" s="47">
        <f>T1459*Settings!$C$13*(T1405+T1423+T1414*T$135+T1432*$D1486)</f>
        <v/>
      </c>
      <c r="U1486" s="47">
        <f>U1459*Settings!$C$13*(U1405+U1423+U1414*U$135+U1432*$D1486)</f>
        <v/>
      </c>
      <c r="V1486" s="47">
        <f>V1459*Settings!$C$13*(V1405+V1423+V1414*V$135+V1432*$D1486)</f>
        <v/>
      </c>
      <c r="W1486" s="47">
        <f>W1459*Settings!$C$13*(W1405+W1423+W1414*W$135+W1432*$D1486)</f>
        <v/>
      </c>
      <c r="X1486" s="47">
        <f>X1459*Settings!$C$13*(X1405+X1423+X1414*X$135+X1432*$D1486)</f>
        <v/>
      </c>
      <c r="Y1486" s="47">
        <f>Y1459*Settings!$C$13*(Y1405+Y1423+Y1414*Y$135+Y1432*$D1486)</f>
        <v/>
      </c>
      <c r="Z1486" s="47">
        <f>Z1459*Settings!$C$13*(Z1405+Z1423+Z1414*Z$135+Z1432*$D1486)</f>
        <v/>
      </c>
      <c r="AA1486" s="47">
        <f>AA1459*Settings!$C$13*(AA1405+AA1423+AA1414*AA$135+AA1432*$D1486)</f>
        <v/>
      </c>
      <c r="AB1486" s="47">
        <f>AB1459*Settings!$C$13*(AB1405+AB1423+AB1414*AB$135+AB1432*$D1486)</f>
        <v/>
      </c>
      <c r="AC1486" s="47">
        <f>AC1459*Settings!$C$13*(AC1405+AC1423+AC1414*AC$135+AC1432*$D1486)</f>
        <v/>
      </c>
      <c r="AD1486" s="48">
        <f>REVENUE(AD1459,Settings!$C$13,NEWREVRATE(AD1405,AD1423,AD1414,AD$135,AD1432,$D1486))</f>
        <v/>
      </c>
      <c r="AE1486" s="25">
        <f>LOWER(Settings!$C$4)&amp;".mit."&amp;$A1486&amp;IF($C1486="","","."&amp;$C1486&amp;"."&amp;$B1486)&amp;IF(INDEX(Variables!$D$5:$D$105,MATCH($A1486,Variables!$A$5:$A$105,0))="","","."&amp;INDEX(Variables!$D$5:$D$105,MATCH($A1486,Variables!$A$5:$A$105,0)))&amp;"."&amp;AE$5</f>
        <v/>
      </c>
      <c r="AF1486" s="46">
        <f>AF1459*Settings!$C$13*(AF1405+AF1423+AF1414*AF$135+AF1432*$D1486)</f>
        <v/>
      </c>
      <c r="AG1486" s="47">
        <f>AG1459*Settings!$C$13*(AG1405+AG1423+AG1414*AG$135+AG1432*$D1486)</f>
        <v/>
      </c>
      <c r="AH1486" s="47">
        <f>AH1459*Settings!$C$13*(AH1405+AH1423+AH1414*AH$135+AH1432*$D1486)</f>
        <v/>
      </c>
      <c r="AI1486" s="47">
        <f>AI1459*Settings!$C$13*(AI1405+AI1423+AI1414*AI$135+AI1432*$D1486)</f>
        <v/>
      </c>
      <c r="AJ1486" s="47">
        <f>AJ1459*Settings!$C$13*(AJ1405+AJ1423+AJ1414*AJ$135+AJ1432*$D1486)</f>
        <v/>
      </c>
      <c r="AK1486" s="47">
        <f>AK1459*Settings!$C$13*(AK1405+AK1423+AK1414*AK$135+AK1432*$D1486)</f>
        <v/>
      </c>
      <c r="AL1486" s="47">
        <f>AL1459*Settings!$C$13*(AL1405+AL1423+AL1414*AL$135+AL1432*$D1486)</f>
        <v/>
      </c>
      <c r="AM1486" s="47">
        <f>AM1459*Settings!$C$13*(AM1405+AM1423+AM1414*AM$135+AM1432*$D1486)</f>
        <v/>
      </c>
      <c r="AN1486" s="47">
        <f>AN1459*Settings!$C$13*(AN1405+AN1423+AN1414*AN$135+AN1432*$D1486)</f>
        <v/>
      </c>
      <c r="AO1486" s="47">
        <f>AO1459*Settings!$C$13*(AO1405+AO1423+AO1414*AO$135+AO1432*$D1486)</f>
        <v/>
      </c>
      <c r="AP1486" s="47">
        <f>AP1459*Settings!$C$13*(AP1405+AP1423+AP1414*AP$135+AP1432*$D1486)</f>
        <v/>
      </c>
      <c r="AQ1486" s="47">
        <f>AQ1459*Settings!$C$13*(AQ1405+AQ1423+AQ1414*AQ$135+AQ1432*$D1486)</f>
        <v/>
      </c>
      <c r="AR1486" s="47">
        <f>AR1459*Settings!$C$13*(AR1405+AR1423+AR1414*AR$135+AR1432*$D1486)</f>
        <v/>
      </c>
      <c r="AS1486" s="47">
        <f>AS1459*Settings!$C$13*(AS1405+AS1423+AS1414*AS$135+AS1432*$D1486)</f>
        <v/>
      </c>
      <c r="AT1486" s="47">
        <f>AT1459*Settings!$C$13*(AT1405+AT1423+AT1414*AT$135+AT1432*$D1486)</f>
        <v/>
      </c>
      <c r="AU1486" s="47">
        <f>AU1459*Settings!$C$13*(AU1405+AU1423+AU1414*AU$135+AU1432*$D1486)</f>
        <v/>
      </c>
      <c r="AV1486" s="47">
        <f>AV1459*Settings!$C$13*(AV1405+AV1423+AV1414*AV$135+AV1432*$D1486)</f>
        <v/>
      </c>
      <c r="AW1486" s="47">
        <f>AW1459*Settings!$C$13*(AW1405+AW1423+AW1414*AW$135+AW1432*$D1486)</f>
        <v/>
      </c>
      <c r="AX1486" s="48">
        <f>REVENUE(AX1459,Settings!$C$13,NEWREVRATE(AX1405,AX1423,AX1414,AX$135,AX1432,$D1486))</f>
        <v/>
      </c>
    </row>
    <row r="1487" hidden="1" outlineLevel="2">
      <c r="A1487" s="5" t="inlineStr">
        <is>
          <t>rnew</t>
        </is>
      </c>
      <c r="B1487" s="5" t="inlineStr">
        <is>
          <t>lpg</t>
        </is>
      </c>
      <c r="C1487" s="5" t="inlineStr">
        <is>
          <t>omn</t>
        </is>
      </c>
      <c r="D1487" s="40">
        <f>INDEX(Inputs!$S$5:$S$132,MATCH($B1487&amp;"|"&amp;$C1487,Inputs!$A$5:$A$132,0))</f>
        <v/>
      </c>
      <c r="E1487" s="39" t="n"/>
      <c r="F1487" s="39" t="n"/>
      <c r="G1487" s="39" t="n"/>
      <c r="H1487" s="5">
        <f>INDEX(Variables!$B$5:$B$105,MATCH($A1487,Variables!$A$5:$A$105,0))&amp;IF($C1487="",""," | "&amp;INDEX(Mapping!$B$5:$B$26,MATCH($C1487,Mapping!$A$5:$A$26,0))&amp;" | "&amp;INDEX(Mapping!$B$30:$B$41,MATCH($B1487,Mapping!$A$30:$A$41,0)))</f>
        <v/>
      </c>
      <c r="I1487" s="5">
        <f>INDEX(Variables!$C$5:$C$105,MATCH($A1487,Variables!$A$5:$A$105,0))</f>
        <v/>
      </c>
      <c r="J1487" s="5">
        <f>INDEX(Variables!$E$5:$E$105,MATCH($A1487,Variables!$A$5:$A$105,0))</f>
        <v/>
      </c>
      <c r="K1487" s="25">
        <f>LOWER(Settings!$C$4)&amp;".mit."&amp;$A1487&amp;IF($C1487="","","."&amp;$C1487&amp;"."&amp;$B1487)&amp;IF(INDEX(Variables!$D$5:$D$105,MATCH($A1487,Variables!$A$5:$A$105,0))="","","."&amp;INDEX(Variables!$D$5:$D$105,MATCH($A1487,Variables!$A$5:$A$105,0)))&amp;"."&amp;K$5</f>
        <v/>
      </c>
      <c r="L1487" s="46">
        <f>L1460*Settings!$C$13*(L1406+L1424+L1415*L$135+L1433*$D1487)</f>
        <v/>
      </c>
      <c r="M1487" s="47">
        <f>M1460*Settings!$C$13*(M1406+M1424+M1415*M$135+M1433*$D1487)</f>
        <v/>
      </c>
      <c r="N1487" s="47">
        <f>N1460*Settings!$C$13*(N1406+N1424+N1415*N$135+N1433*$D1487)</f>
        <v/>
      </c>
      <c r="O1487" s="47">
        <f>O1460*Settings!$C$13*(O1406+O1424+O1415*O$135+O1433*$D1487)</f>
        <v/>
      </c>
      <c r="P1487" s="47">
        <f>P1460*Settings!$C$13*(P1406+P1424+P1415*P$135+P1433*$D1487)</f>
        <v/>
      </c>
      <c r="Q1487" s="47">
        <f>Q1460*Settings!$C$13*(Q1406+Q1424+Q1415*Q$135+Q1433*$D1487)</f>
        <v/>
      </c>
      <c r="R1487" s="47">
        <f>R1460*Settings!$C$13*(R1406+R1424+R1415*R$135+R1433*$D1487)</f>
        <v/>
      </c>
      <c r="S1487" s="47">
        <f>S1460*Settings!$C$13*(S1406+S1424+S1415*S$135+S1433*$D1487)</f>
        <v/>
      </c>
      <c r="T1487" s="47">
        <f>T1460*Settings!$C$13*(T1406+T1424+T1415*T$135+T1433*$D1487)</f>
        <v/>
      </c>
      <c r="U1487" s="47">
        <f>U1460*Settings!$C$13*(U1406+U1424+U1415*U$135+U1433*$D1487)</f>
        <v/>
      </c>
      <c r="V1487" s="47">
        <f>V1460*Settings!$C$13*(V1406+V1424+V1415*V$135+V1433*$D1487)</f>
        <v/>
      </c>
      <c r="W1487" s="47">
        <f>W1460*Settings!$C$13*(W1406+W1424+W1415*W$135+W1433*$D1487)</f>
        <v/>
      </c>
      <c r="X1487" s="47">
        <f>X1460*Settings!$C$13*(X1406+X1424+X1415*X$135+X1433*$D1487)</f>
        <v/>
      </c>
      <c r="Y1487" s="47">
        <f>Y1460*Settings!$C$13*(Y1406+Y1424+Y1415*Y$135+Y1433*$D1487)</f>
        <v/>
      </c>
      <c r="Z1487" s="47">
        <f>Z1460*Settings!$C$13*(Z1406+Z1424+Z1415*Z$135+Z1433*$D1487)</f>
        <v/>
      </c>
      <c r="AA1487" s="47">
        <f>AA1460*Settings!$C$13*(AA1406+AA1424+AA1415*AA$135+AA1433*$D1487)</f>
        <v/>
      </c>
      <c r="AB1487" s="47">
        <f>AB1460*Settings!$C$13*(AB1406+AB1424+AB1415*AB$135+AB1433*$D1487)</f>
        <v/>
      </c>
      <c r="AC1487" s="47">
        <f>AC1460*Settings!$C$13*(AC1406+AC1424+AC1415*AC$135+AC1433*$D1487)</f>
        <v/>
      </c>
      <c r="AD1487" s="48">
        <f>REVENUE(AD1460,Settings!$C$13,NEWREVRATE(AD1406,AD1424,AD1415,AD$135,AD1433,$D1487))</f>
        <v/>
      </c>
      <c r="AE1487" s="25">
        <f>LOWER(Settings!$C$4)&amp;".mit."&amp;$A1487&amp;IF($C1487="","","."&amp;$C1487&amp;"."&amp;$B1487)&amp;IF(INDEX(Variables!$D$5:$D$105,MATCH($A1487,Variables!$A$5:$A$105,0))="","","."&amp;INDEX(Variables!$D$5:$D$105,MATCH($A1487,Variables!$A$5:$A$105,0)))&amp;"."&amp;AE$5</f>
        <v/>
      </c>
      <c r="AF1487" s="46">
        <f>AF1460*Settings!$C$13*(AF1406+AF1424+AF1415*AF$135+AF1433*$D1487)</f>
        <v/>
      </c>
      <c r="AG1487" s="47">
        <f>AG1460*Settings!$C$13*(AG1406+AG1424+AG1415*AG$135+AG1433*$D1487)</f>
        <v/>
      </c>
      <c r="AH1487" s="47">
        <f>AH1460*Settings!$C$13*(AH1406+AH1424+AH1415*AH$135+AH1433*$D1487)</f>
        <v/>
      </c>
      <c r="AI1487" s="47">
        <f>AI1460*Settings!$C$13*(AI1406+AI1424+AI1415*AI$135+AI1433*$D1487)</f>
        <v/>
      </c>
      <c r="AJ1487" s="47">
        <f>AJ1460*Settings!$C$13*(AJ1406+AJ1424+AJ1415*AJ$135+AJ1433*$D1487)</f>
        <v/>
      </c>
      <c r="AK1487" s="47">
        <f>AK1460*Settings!$C$13*(AK1406+AK1424+AK1415*AK$135+AK1433*$D1487)</f>
        <v/>
      </c>
      <c r="AL1487" s="47">
        <f>AL1460*Settings!$C$13*(AL1406+AL1424+AL1415*AL$135+AL1433*$D1487)</f>
        <v/>
      </c>
      <c r="AM1487" s="47">
        <f>AM1460*Settings!$C$13*(AM1406+AM1424+AM1415*AM$135+AM1433*$D1487)</f>
        <v/>
      </c>
      <c r="AN1487" s="47">
        <f>AN1460*Settings!$C$13*(AN1406+AN1424+AN1415*AN$135+AN1433*$D1487)</f>
        <v/>
      </c>
      <c r="AO1487" s="47">
        <f>AO1460*Settings!$C$13*(AO1406+AO1424+AO1415*AO$135+AO1433*$D1487)</f>
        <v/>
      </c>
      <c r="AP1487" s="47">
        <f>AP1460*Settings!$C$13*(AP1406+AP1424+AP1415*AP$135+AP1433*$D1487)</f>
        <v/>
      </c>
      <c r="AQ1487" s="47">
        <f>AQ1460*Settings!$C$13*(AQ1406+AQ1424+AQ1415*AQ$135+AQ1433*$D1487)</f>
        <v/>
      </c>
      <c r="AR1487" s="47">
        <f>AR1460*Settings!$C$13*(AR1406+AR1424+AR1415*AR$135+AR1433*$D1487)</f>
        <v/>
      </c>
      <c r="AS1487" s="47">
        <f>AS1460*Settings!$C$13*(AS1406+AS1424+AS1415*AS$135+AS1433*$D1487)</f>
        <v/>
      </c>
      <c r="AT1487" s="47">
        <f>AT1460*Settings!$C$13*(AT1406+AT1424+AT1415*AT$135+AT1433*$D1487)</f>
        <v/>
      </c>
      <c r="AU1487" s="47">
        <f>AU1460*Settings!$C$13*(AU1406+AU1424+AU1415*AU$135+AU1433*$D1487)</f>
        <v/>
      </c>
      <c r="AV1487" s="47">
        <f>AV1460*Settings!$C$13*(AV1406+AV1424+AV1415*AV$135+AV1433*$D1487)</f>
        <v/>
      </c>
      <c r="AW1487" s="47">
        <f>AW1460*Settings!$C$13*(AW1406+AW1424+AW1415*AW$135+AW1433*$D1487)</f>
        <v/>
      </c>
      <c r="AX1487" s="48">
        <f>REVENUE(AX1460,Settings!$C$13,NEWREVRATE(AX1406,AX1424,AX1415,AX$135,AX1433,$D1487))</f>
        <v/>
      </c>
    </row>
    <row r="1488" hidden="1" outlineLevel="2">
      <c r="A1488" s="5" t="inlineStr">
        <is>
          <t>rnew</t>
        </is>
      </c>
      <c r="B1488" s="5" t="inlineStr">
        <is>
          <t>ker</t>
        </is>
      </c>
      <c r="C1488" s="5" t="inlineStr">
        <is>
          <t>omn</t>
        </is>
      </c>
      <c r="D1488" s="40">
        <f>INDEX(Inputs!$S$5:$S$132,MATCH($B1488&amp;"|"&amp;$C1488,Inputs!$A$5:$A$132,0))</f>
        <v/>
      </c>
      <c r="E1488" s="39" t="n"/>
      <c r="F1488" s="39" t="n"/>
      <c r="G1488" s="39" t="n"/>
      <c r="H1488" s="5">
        <f>INDEX(Variables!$B$5:$B$105,MATCH($A1488,Variables!$A$5:$A$105,0))&amp;IF($C1488="",""," | "&amp;INDEX(Mapping!$B$5:$B$26,MATCH($C1488,Mapping!$A$5:$A$26,0))&amp;" | "&amp;INDEX(Mapping!$B$30:$B$41,MATCH($B1488,Mapping!$A$30:$A$41,0)))</f>
        <v/>
      </c>
      <c r="I1488" s="5">
        <f>INDEX(Variables!$C$5:$C$105,MATCH($A1488,Variables!$A$5:$A$105,0))</f>
        <v/>
      </c>
      <c r="J1488" s="5">
        <f>INDEX(Variables!$E$5:$E$105,MATCH($A1488,Variables!$A$5:$A$105,0))</f>
        <v/>
      </c>
      <c r="K1488" s="25">
        <f>LOWER(Settings!$C$4)&amp;".mit."&amp;$A1488&amp;IF($C1488="","","."&amp;$C1488&amp;"."&amp;$B1488)&amp;IF(INDEX(Variables!$D$5:$D$105,MATCH($A1488,Variables!$A$5:$A$105,0))="","","."&amp;INDEX(Variables!$D$5:$D$105,MATCH($A1488,Variables!$A$5:$A$105,0)))&amp;"."&amp;K$5</f>
        <v/>
      </c>
      <c r="L1488" s="46">
        <f>L1461*Settings!$C$13*(L1407+L1425+L1416*L$135+L1434*$D1488)</f>
        <v/>
      </c>
      <c r="M1488" s="47">
        <f>M1461*Settings!$C$13*(M1407+M1425+M1416*M$135+M1434*$D1488)</f>
        <v/>
      </c>
      <c r="N1488" s="47">
        <f>N1461*Settings!$C$13*(N1407+N1425+N1416*N$135+N1434*$D1488)</f>
        <v/>
      </c>
      <c r="O1488" s="47">
        <f>O1461*Settings!$C$13*(O1407+O1425+O1416*O$135+O1434*$D1488)</f>
        <v/>
      </c>
      <c r="P1488" s="47">
        <f>P1461*Settings!$C$13*(P1407+P1425+P1416*P$135+P1434*$D1488)</f>
        <v/>
      </c>
      <c r="Q1488" s="47">
        <f>Q1461*Settings!$C$13*(Q1407+Q1425+Q1416*Q$135+Q1434*$D1488)</f>
        <v/>
      </c>
      <c r="R1488" s="47">
        <f>R1461*Settings!$C$13*(R1407+R1425+R1416*R$135+R1434*$D1488)</f>
        <v/>
      </c>
      <c r="S1488" s="47">
        <f>S1461*Settings!$C$13*(S1407+S1425+S1416*S$135+S1434*$D1488)</f>
        <v/>
      </c>
      <c r="T1488" s="47">
        <f>T1461*Settings!$C$13*(T1407+T1425+T1416*T$135+T1434*$D1488)</f>
        <v/>
      </c>
      <c r="U1488" s="47">
        <f>U1461*Settings!$C$13*(U1407+U1425+U1416*U$135+U1434*$D1488)</f>
        <v/>
      </c>
      <c r="V1488" s="47">
        <f>V1461*Settings!$C$13*(V1407+V1425+V1416*V$135+V1434*$D1488)</f>
        <v/>
      </c>
      <c r="W1488" s="47">
        <f>W1461*Settings!$C$13*(W1407+W1425+W1416*W$135+W1434*$D1488)</f>
        <v/>
      </c>
      <c r="X1488" s="47">
        <f>X1461*Settings!$C$13*(X1407+X1425+X1416*X$135+X1434*$D1488)</f>
        <v/>
      </c>
      <c r="Y1488" s="47">
        <f>Y1461*Settings!$C$13*(Y1407+Y1425+Y1416*Y$135+Y1434*$D1488)</f>
        <v/>
      </c>
      <c r="Z1488" s="47">
        <f>Z1461*Settings!$C$13*(Z1407+Z1425+Z1416*Z$135+Z1434*$D1488)</f>
        <v/>
      </c>
      <c r="AA1488" s="47">
        <f>AA1461*Settings!$C$13*(AA1407+AA1425+AA1416*AA$135+AA1434*$D1488)</f>
        <v/>
      </c>
      <c r="AB1488" s="47">
        <f>AB1461*Settings!$C$13*(AB1407+AB1425+AB1416*AB$135+AB1434*$D1488)</f>
        <v/>
      </c>
      <c r="AC1488" s="47">
        <f>AC1461*Settings!$C$13*(AC1407+AC1425+AC1416*AC$135+AC1434*$D1488)</f>
        <v/>
      </c>
      <c r="AD1488" s="48">
        <f>REVENUE(AD1461,Settings!$C$13,NEWREVRATE(AD1407,AD1425,AD1416,AD$135,AD1434,$D1488))</f>
        <v/>
      </c>
      <c r="AE1488" s="25">
        <f>LOWER(Settings!$C$4)&amp;".mit."&amp;$A1488&amp;IF($C1488="","","."&amp;$C1488&amp;"."&amp;$B1488)&amp;IF(INDEX(Variables!$D$5:$D$105,MATCH($A1488,Variables!$A$5:$A$105,0))="","","."&amp;INDEX(Variables!$D$5:$D$105,MATCH($A1488,Variables!$A$5:$A$105,0)))&amp;"."&amp;AE$5</f>
        <v/>
      </c>
      <c r="AF1488" s="46">
        <f>AF1461*Settings!$C$13*(AF1407+AF1425+AF1416*AF$135+AF1434*$D1488)</f>
        <v/>
      </c>
      <c r="AG1488" s="47">
        <f>AG1461*Settings!$C$13*(AG1407+AG1425+AG1416*AG$135+AG1434*$D1488)</f>
        <v/>
      </c>
      <c r="AH1488" s="47">
        <f>AH1461*Settings!$C$13*(AH1407+AH1425+AH1416*AH$135+AH1434*$D1488)</f>
        <v/>
      </c>
      <c r="AI1488" s="47">
        <f>AI1461*Settings!$C$13*(AI1407+AI1425+AI1416*AI$135+AI1434*$D1488)</f>
        <v/>
      </c>
      <c r="AJ1488" s="47">
        <f>AJ1461*Settings!$C$13*(AJ1407+AJ1425+AJ1416*AJ$135+AJ1434*$D1488)</f>
        <v/>
      </c>
      <c r="AK1488" s="47">
        <f>AK1461*Settings!$C$13*(AK1407+AK1425+AK1416*AK$135+AK1434*$D1488)</f>
        <v/>
      </c>
      <c r="AL1488" s="47">
        <f>AL1461*Settings!$C$13*(AL1407+AL1425+AL1416*AL$135+AL1434*$D1488)</f>
        <v/>
      </c>
      <c r="AM1488" s="47">
        <f>AM1461*Settings!$C$13*(AM1407+AM1425+AM1416*AM$135+AM1434*$D1488)</f>
        <v/>
      </c>
      <c r="AN1488" s="47">
        <f>AN1461*Settings!$C$13*(AN1407+AN1425+AN1416*AN$135+AN1434*$D1488)</f>
        <v/>
      </c>
      <c r="AO1488" s="47">
        <f>AO1461*Settings!$C$13*(AO1407+AO1425+AO1416*AO$135+AO1434*$D1488)</f>
        <v/>
      </c>
      <c r="AP1488" s="47">
        <f>AP1461*Settings!$C$13*(AP1407+AP1425+AP1416*AP$135+AP1434*$D1488)</f>
        <v/>
      </c>
      <c r="AQ1488" s="47">
        <f>AQ1461*Settings!$C$13*(AQ1407+AQ1425+AQ1416*AQ$135+AQ1434*$D1488)</f>
        <v/>
      </c>
      <c r="AR1488" s="47">
        <f>AR1461*Settings!$C$13*(AR1407+AR1425+AR1416*AR$135+AR1434*$D1488)</f>
        <v/>
      </c>
      <c r="AS1488" s="47">
        <f>AS1461*Settings!$C$13*(AS1407+AS1425+AS1416*AS$135+AS1434*$D1488)</f>
        <v/>
      </c>
      <c r="AT1488" s="47">
        <f>AT1461*Settings!$C$13*(AT1407+AT1425+AT1416*AT$135+AT1434*$D1488)</f>
        <v/>
      </c>
      <c r="AU1488" s="47">
        <f>AU1461*Settings!$C$13*(AU1407+AU1425+AU1416*AU$135+AU1434*$D1488)</f>
        <v/>
      </c>
      <c r="AV1488" s="47">
        <f>AV1461*Settings!$C$13*(AV1407+AV1425+AV1416*AV$135+AV1434*$D1488)</f>
        <v/>
      </c>
      <c r="AW1488" s="47">
        <f>AW1461*Settings!$C$13*(AW1407+AW1425+AW1416*AW$135+AW1434*$D1488)</f>
        <v/>
      </c>
      <c r="AX1488" s="48">
        <f>REVENUE(AX1461,Settings!$C$13,NEWREVRATE(AX1407,AX1425,AX1416,AX$135,AX1434,$D1488))</f>
        <v/>
      </c>
    </row>
    <row r="1489" hidden="1" outlineLevel="2">
      <c r="A1489" s="5" t="inlineStr">
        <is>
          <t>rnew</t>
        </is>
      </c>
      <c r="B1489" s="5" t="inlineStr">
        <is>
          <t>oop</t>
        </is>
      </c>
      <c r="C1489" s="5" t="inlineStr">
        <is>
          <t>omn</t>
        </is>
      </c>
      <c r="D1489" s="40">
        <f>INDEX(Inputs!$S$5:$S$132,MATCH($B1489&amp;"|"&amp;$C1489,Inputs!$A$5:$A$132,0))</f>
        <v/>
      </c>
      <c r="E1489" s="39" t="n"/>
      <c r="F1489" s="39" t="n"/>
      <c r="G1489" s="39" t="n"/>
      <c r="H1489" s="5">
        <f>INDEX(Variables!$B$5:$B$105,MATCH($A1489,Variables!$A$5:$A$105,0))&amp;IF($C1489="",""," | "&amp;INDEX(Mapping!$B$5:$B$26,MATCH($C1489,Mapping!$A$5:$A$26,0))&amp;" | "&amp;INDEX(Mapping!$B$30:$B$41,MATCH($B1489,Mapping!$A$30:$A$41,0)))</f>
        <v/>
      </c>
      <c r="I1489" s="5">
        <f>INDEX(Variables!$C$5:$C$105,MATCH($A1489,Variables!$A$5:$A$105,0))</f>
        <v/>
      </c>
      <c r="J1489" s="5">
        <f>INDEX(Variables!$E$5:$E$105,MATCH($A1489,Variables!$A$5:$A$105,0))</f>
        <v/>
      </c>
      <c r="K1489" s="25">
        <f>LOWER(Settings!$C$4)&amp;".mit."&amp;$A1489&amp;IF($C1489="","","."&amp;$C1489&amp;"."&amp;$B1489)&amp;IF(INDEX(Variables!$D$5:$D$105,MATCH($A1489,Variables!$A$5:$A$105,0))="","","."&amp;INDEX(Variables!$D$5:$D$105,MATCH($A1489,Variables!$A$5:$A$105,0)))&amp;"."&amp;K$5</f>
        <v/>
      </c>
      <c r="L1489" s="46">
        <f>L1462*Settings!$C$13*(L1408+L1426+L1417*L$135+L1435*$D1489)</f>
        <v/>
      </c>
      <c r="M1489" s="47">
        <f>M1462*Settings!$C$13*(M1408+M1426+M1417*M$135+M1435*$D1489)</f>
        <v/>
      </c>
      <c r="N1489" s="47">
        <f>N1462*Settings!$C$13*(N1408+N1426+N1417*N$135+N1435*$D1489)</f>
        <v/>
      </c>
      <c r="O1489" s="47">
        <f>O1462*Settings!$C$13*(O1408+O1426+O1417*O$135+O1435*$D1489)</f>
        <v/>
      </c>
      <c r="P1489" s="47">
        <f>P1462*Settings!$C$13*(P1408+P1426+P1417*P$135+P1435*$D1489)</f>
        <v/>
      </c>
      <c r="Q1489" s="47">
        <f>Q1462*Settings!$C$13*(Q1408+Q1426+Q1417*Q$135+Q1435*$D1489)</f>
        <v/>
      </c>
      <c r="R1489" s="47">
        <f>R1462*Settings!$C$13*(R1408+R1426+R1417*R$135+R1435*$D1489)</f>
        <v/>
      </c>
      <c r="S1489" s="47">
        <f>S1462*Settings!$C$13*(S1408+S1426+S1417*S$135+S1435*$D1489)</f>
        <v/>
      </c>
      <c r="T1489" s="47">
        <f>T1462*Settings!$C$13*(T1408+T1426+T1417*T$135+T1435*$D1489)</f>
        <v/>
      </c>
      <c r="U1489" s="47">
        <f>U1462*Settings!$C$13*(U1408+U1426+U1417*U$135+U1435*$D1489)</f>
        <v/>
      </c>
      <c r="V1489" s="47">
        <f>V1462*Settings!$C$13*(V1408+V1426+V1417*V$135+V1435*$D1489)</f>
        <v/>
      </c>
      <c r="W1489" s="47">
        <f>W1462*Settings!$C$13*(W1408+W1426+W1417*W$135+W1435*$D1489)</f>
        <v/>
      </c>
      <c r="X1489" s="47">
        <f>X1462*Settings!$C$13*(X1408+X1426+X1417*X$135+X1435*$D1489)</f>
        <v/>
      </c>
      <c r="Y1489" s="47">
        <f>Y1462*Settings!$C$13*(Y1408+Y1426+Y1417*Y$135+Y1435*$D1489)</f>
        <v/>
      </c>
      <c r="Z1489" s="47">
        <f>Z1462*Settings!$C$13*(Z1408+Z1426+Z1417*Z$135+Z1435*$D1489)</f>
        <v/>
      </c>
      <c r="AA1489" s="47">
        <f>AA1462*Settings!$C$13*(AA1408+AA1426+AA1417*AA$135+AA1435*$D1489)</f>
        <v/>
      </c>
      <c r="AB1489" s="47">
        <f>AB1462*Settings!$C$13*(AB1408+AB1426+AB1417*AB$135+AB1435*$D1489)</f>
        <v/>
      </c>
      <c r="AC1489" s="47">
        <f>AC1462*Settings!$C$13*(AC1408+AC1426+AC1417*AC$135+AC1435*$D1489)</f>
        <v/>
      </c>
      <c r="AD1489" s="48">
        <f>REVENUE(AD1462,Settings!$C$13,NEWREVRATE(AD1408,AD1426,AD1417,AD$135,AD1435,$D1489))</f>
        <v/>
      </c>
      <c r="AE1489" s="25">
        <f>LOWER(Settings!$C$4)&amp;".mit."&amp;$A1489&amp;IF($C1489="","","."&amp;$C1489&amp;"."&amp;$B1489)&amp;IF(INDEX(Variables!$D$5:$D$105,MATCH($A1489,Variables!$A$5:$A$105,0))="","","."&amp;INDEX(Variables!$D$5:$D$105,MATCH($A1489,Variables!$A$5:$A$105,0)))&amp;"."&amp;AE$5</f>
        <v/>
      </c>
      <c r="AF1489" s="46">
        <f>AF1462*Settings!$C$13*(AF1408+AF1426+AF1417*AF$135+AF1435*$D1489)</f>
        <v/>
      </c>
      <c r="AG1489" s="47">
        <f>AG1462*Settings!$C$13*(AG1408+AG1426+AG1417*AG$135+AG1435*$D1489)</f>
        <v/>
      </c>
      <c r="AH1489" s="47">
        <f>AH1462*Settings!$C$13*(AH1408+AH1426+AH1417*AH$135+AH1435*$D1489)</f>
        <v/>
      </c>
      <c r="AI1489" s="47">
        <f>AI1462*Settings!$C$13*(AI1408+AI1426+AI1417*AI$135+AI1435*$D1489)</f>
        <v/>
      </c>
      <c r="AJ1489" s="47">
        <f>AJ1462*Settings!$C$13*(AJ1408+AJ1426+AJ1417*AJ$135+AJ1435*$D1489)</f>
        <v/>
      </c>
      <c r="AK1489" s="47">
        <f>AK1462*Settings!$C$13*(AK1408+AK1426+AK1417*AK$135+AK1435*$D1489)</f>
        <v/>
      </c>
      <c r="AL1489" s="47">
        <f>AL1462*Settings!$C$13*(AL1408+AL1426+AL1417*AL$135+AL1435*$D1489)</f>
        <v/>
      </c>
      <c r="AM1489" s="47">
        <f>AM1462*Settings!$C$13*(AM1408+AM1426+AM1417*AM$135+AM1435*$D1489)</f>
        <v/>
      </c>
      <c r="AN1489" s="47">
        <f>AN1462*Settings!$C$13*(AN1408+AN1426+AN1417*AN$135+AN1435*$D1489)</f>
        <v/>
      </c>
      <c r="AO1489" s="47">
        <f>AO1462*Settings!$C$13*(AO1408+AO1426+AO1417*AO$135+AO1435*$D1489)</f>
        <v/>
      </c>
      <c r="AP1489" s="47">
        <f>AP1462*Settings!$C$13*(AP1408+AP1426+AP1417*AP$135+AP1435*$D1489)</f>
        <v/>
      </c>
      <c r="AQ1489" s="47">
        <f>AQ1462*Settings!$C$13*(AQ1408+AQ1426+AQ1417*AQ$135+AQ1435*$D1489)</f>
        <v/>
      </c>
      <c r="AR1489" s="47">
        <f>AR1462*Settings!$C$13*(AR1408+AR1426+AR1417*AR$135+AR1435*$D1489)</f>
        <v/>
      </c>
      <c r="AS1489" s="47">
        <f>AS1462*Settings!$C$13*(AS1408+AS1426+AS1417*AS$135+AS1435*$D1489)</f>
        <v/>
      </c>
      <c r="AT1489" s="47">
        <f>AT1462*Settings!$C$13*(AT1408+AT1426+AT1417*AT$135+AT1435*$D1489)</f>
        <v/>
      </c>
      <c r="AU1489" s="47">
        <f>AU1462*Settings!$C$13*(AU1408+AU1426+AU1417*AU$135+AU1435*$D1489)</f>
        <v/>
      </c>
      <c r="AV1489" s="47">
        <f>AV1462*Settings!$C$13*(AV1408+AV1426+AV1417*AV$135+AV1435*$D1489)</f>
        <v/>
      </c>
      <c r="AW1489" s="47">
        <f>AW1462*Settings!$C$13*(AW1408+AW1426+AW1417*AW$135+AW1435*$D1489)</f>
        <v/>
      </c>
      <c r="AX1489" s="48">
        <f>REVENUE(AX1462,Settings!$C$13,NEWREVRATE(AX1408,AX1426,AX1417,AX$135,AX1435,$D1489))</f>
        <v/>
      </c>
    </row>
    <row r="1490" hidden="1" outlineLevel="2">
      <c r="A1490" s="5" t="inlineStr">
        <is>
          <t>rnew</t>
        </is>
      </c>
      <c r="B1490" s="5" t="inlineStr">
        <is>
          <t>bio</t>
        </is>
      </c>
      <c r="C1490" s="5" t="inlineStr">
        <is>
          <t>omn</t>
        </is>
      </c>
      <c r="D1490" s="40">
        <f>INDEX(Inputs!$S$5:$S$132,MATCH($B1490&amp;"|"&amp;$C1490,Inputs!$A$5:$A$132,0))</f>
        <v/>
      </c>
      <c r="E1490" s="39" t="n"/>
      <c r="F1490" s="39" t="n"/>
      <c r="G1490" s="39" t="n"/>
      <c r="H1490" s="5">
        <f>INDEX(Variables!$B$5:$B$105,MATCH($A1490,Variables!$A$5:$A$105,0))&amp;IF($C1490="",""," | "&amp;INDEX(Mapping!$B$5:$B$26,MATCH($C1490,Mapping!$A$5:$A$26,0))&amp;" | "&amp;INDEX(Mapping!$B$30:$B$41,MATCH($B1490,Mapping!$A$30:$A$41,0)))</f>
        <v/>
      </c>
      <c r="I1490" s="5">
        <f>INDEX(Variables!$C$5:$C$105,MATCH($A1490,Variables!$A$5:$A$105,0))</f>
        <v/>
      </c>
      <c r="J1490" s="5">
        <f>INDEX(Variables!$E$5:$E$105,MATCH($A1490,Variables!$A$5:$A$105,0))</f>
        <v/>
      </c>
      <c r="K1490" s="25">
        <f>LOWER(Settings!$C$4)&amp;".mit."&amp;$A1490&amp;IF($C1490="","","."&amp;$C1490&amp;"."&amp;$B1490)&amp;IF(INDEX(Variables!$D$5:$D$105,MATCH($A1490,Variables!$A$5:$A$105,0))="","","."&amp;INDEX(Variables!$D$5:$D$105,MATCH($A1490,Variables!$A$5:$A$105,0)))&amp;"."&amp;K$5</f>
        <v/>
      </c>
      <c r="L1490" s="46">
        <f>L1463*Settings!$C$13*(L1409+L1427+L1418*L$135+L1436*$D1490)</f>
        <v/>
      </c>
      <c r="M1490" s="47">
        <f>M1463*Settings!$C$13*(M1409+M1427+M1418*M$135+M1436*$D1490)</f>
        <v/>
      </c>
      <c r="N1490" s="47">
        <f>N1463*Settings!$C$13*(N1409+N1427+N1418*N$135+N1436*$D1490)</f>
        <v/>
      </c>
      <c r="O1490" s="47">
        <f>O1463*Settings!$C$13*(O1409+O1427+O1418*O$135+O1436*$D1490)</f>
        <v/>
      </c>
      <c r="P1490" s="47">
        <f>P1463*Settings!$C$13*(P1409+P1427+P1418*P$135+P1436*$D1490)</f>
        <v/>
      </c>
      <c r="Q1490" s="47">
        <f>Q1463*Settings!$C$13*(Q1409+Q1427+Q1418*Q$135+Q1436*$D1490)</f>
        <v/>
      </c>
      <c r="R1490" s="47">
        <f>R1463*Settings!$C$13*(R1409+R1427+R1418*R$135+R1436*$D1490)</f>
        <v/>
      </c>
      <c r="S1490" s="47">
        <f>S1463*Settings!$C$13*(S1409+S1427+S1418*S$135+S1436*$D1490)</f>
        <v/>
      </c>
      <c r="T1490" s="47">
        <f>T1463*Settings!$C$13*(T1409+T1427+T1418*T$135+T1436*$D1490)</f>
        <v/>
      </c>
      <c r="U1490" s="47">
        <f>U1463*Settings!$C$13*(U1409+U1427+U1418*U$135+U1436*$D1490)</f>
        <v/>
      </c>
      <c r="V1490" s="47">
        <f>V1463*Settings!$C$13*(V1409+V1427+V1418*V$135+V1436*$D1490)</f>
        <v/>
      </c>
      <c r="W1490" s="47">
        <f>W1463*Settings!$C$13*(W1409+W1427+W1418*W$135+W1436*$D1490)</f>
        <v/>
      </c>
      <c r="X1490" s="47">
        <f>X1463*Settings!$C$13*(X1409+X1427+X1418*X$135+X1436*$D1490)</f>
        <v/>
      </c>
      <c r="Y1490" s="47">
        <f>Y1463*Settings!$C$13*(Y1409+Y1427+Y1418*Y$135+Y1436*$D1490)</f>
        <v/>
      </c>
      <c r="Z1490" s="47">
        <f>Z1463*Settings!$C$13*(Z1409+Z1427+Z1418*Z$135+Z1436*$D1490)</f>
        <v/>
      </c>
      <c r="AA1490" s="47">
        <f>AA1463*Settings!$C$13*(AA1409+AA1427+AA1418*AA$135+AA1436*$D1490)</f>
        <v/>
      </c>
      <c r="AB1490" s="47">
        <f>AB1463*Settings!$C$13*(AB1409+AB1427+AB1418*AB$135+AB1436*$D1490)</f>
        <v/>
      </c>
      <c r="AC1490" s="47">
        <f>AC1463*Settings!$C$13*(AC1409+AC1427+AC1418*AC$135+AC1436*$D1490)</f>
        <v/>
      </c>
      <c r="AD1490" s="48">
        <f>REVENUE(AD1463,Settings!$C$13,NEWREVRATE(AD1409,AD1427,AD1418,AD$135,AD1436,$D1490))</f>
        <v/>
      </c>
      <c r="AE1490" s="25">
        <f>LOWER(Settings!$C$4)&amp;".mit."&amp;$A1490&amp;IF($C1490="","","."&amp;$C1490&amp;"."&amp;$B1490)&amp;IF(INDEX(Variables!$D$5:$D$105,MATCH($A1490,Variables!$A$5:$A$105,0))="","","."&amp;INDEX(Variables!$D$5:$D$105,MATCH($A1490,Variables!$A$5:$A$105,0)))&amp;"."&amp;AE$5</f>
        <v/>
      </c>
      <c r="AF1490" s="46">
        <f>AF1463*Settings!$C$13*(AF1409+AF1427+AF1418*AF$135+AF1436*$D1490)</f>
        <v/>
      </c>
      <c r="AG1490" s="47">
        <f>AG1463*Settings!$C$13*(AG1409+AG1427+AG1418*AG$135+AG1436*$D1490)</f>
        <v/>
      </c>
      <c r="AH1490" s="47">
        <f>AH1463*Settings!$C$13*(AH1409+AH1427+AH1418*AH$135+AH1436*$D1490)</f>
        <v/>
      </c>
      <c r="AI1490" s="47">
        <f>AI1463*Settings!$C$13*(AI1409+AI1427+AI1418*AI$135+AI1436*$D1490)</f>
        <v/>
      </c>
      <c r="AJ1490" s="47">
        <f>AJ1463*Settings!$C$13*(AJ1409+AJ1427+AJ1418*AJ$135+AJ1436*$D1490)</f>
        <v/>
      </c>
      <c r="AK1490" s="47">
        <f>AK1463*Settings!$C$13*(AK1409+AK1427+AK1418*AK$135+AK1436*$D1490)</f>
        <v/>
      </c>
      <c r="AL1490" s="47">
        <f>AL1463*Settings!$C$13*(AL1409+AL1427+AL1418*AL$135+AL1436*$D1490)</f>
        <v/>
      </c>
      <c r="AM1490" s="47">
        <f>AM1463*Settings!$C$13*(AM1409+AM1427+AM1418*AM$135+AM1436*$D1490)</f>
        <v/>
      </c>
      <c r="AN1490" s="47">
        <f>AN1463*Settings!$C$13*(AN1409+AN1427+AN1418*AN$135+AN1436*$D1490)</f>
        <v/>
      </c>
      <c r="AO1490" s="47">
        <f>AO1463*Settings!$C$13*(AO1409+AO1427+AO1418*AO$135+AO1436*$D1490)</f>
        <v/>
      </c>
      <c r="AP1490" s="47">
        <f>AP1463*Settings!$C$13*(AP1409+AP1427+AP1418*AP$135+AP1436*$D1490)</f>
        <v/>
      </c>
      <c r="AQ1490" s="47">
        <f>AQ1463*Settings!$C$13*(AQ1409+AQ1427+AQ1418*AQ$135+AQ1436*$D1490)</f>
        <v/>
      </c>
      <c r="AR1490" s="47">
        <f>AR1463*Settings!$C$13*(AR1409+AR1427+AR1418*AR$135+AR1436*$D1490)</f>
        <v/>
      </c>
      <c r="AS1490" s="47">
        <f>AS1463*Settings!$C$13*(AS1409+AS1427+AS1418*AS$135+AS1436*$D1490)</f>
        <v/>
      </c>
      <c r="AT1490" s="47">
        <f>AT1463*Settings!$C$13*(AT1409+AT1427+AT1418*AT$135+AT1436*$D1490)</f>
        <v/>
      </c>
      <c r="AU1490" s="47">
        <f>AU1463*Settings!$C$13*(AU1409+AU1427+AU1418*AU$135+AU1436*$D1490)</f>
        <v/>
      </c>
      <c r="AV1490" s="47">
        <f>AV1463*Settings!$C$13*(AV1409+AV1427+AV1418*AV$135+AV1436*$D1490)</f>
        <v/>
      </c>
      <c r="AW1490" s="47">
        <f>AW1463*Settings!$C$13*(AW1409+AW1427+AW1418*AW$135+AW1436*$D1490)</f>
        <v/>
      </c>
      <c r="AX1490" s="48">
        <f>REVENUE(AX1463,Settings!$C$13,NEWREVRATE(AX1409,AX1427,AX1418,AX$135,AX1436,$D1490))</f>
        <v/>
      </c>
    </row>
    <row r="1491" hidden="1" outlineLevel="2"/>
    <row r="1492" outlineLevel="1" collapsed="1">
      <c r="A1492" s="9" t="inlineStr">
        <is>
          <t>ener</t>
        </is>
      </c>
      <c r="B1492" s="9" t="inlineStr">
        <is>
          <t>all</t>
        </is>
      </c>
      <c r="C1492" s="9" t="inlineStr">
        <is>
          <t>cst</t>
        </is>
      </c>
      <c r="H1492" s="9">
        <f>INDEX(Variables!$B$5:$B$105,MATCH($A1492,Variables!$A$5:$A$105,0))&amp;IF($C1492="",""," | "&amp;INDEX(Mapping!$B$5:$B$26,MATCH($C1492,Mapping!$A$5:$A$26,0))&amp;" | "&amp;INDEX(Mapping!$B$30:$B$41,MATCH($B1492,Mapping!$A$30:$A$41,0)))</f>
        <v/>
      </c>
      <c r="I1492" s="9">
        <f>INDEX(Variables!$C$5:$C$105,MATCH($A1492,Variables!$A$5:$A$105,0))</f>
        <v/>
      </c>
      <c r="J1492" s="9">
        <f>INDEX(Variables!$E$5:$E$105,MATCH($A1492,Variables!$A$5:$A$105,0))</f>
        <v/>
      </c>
      <c r="K1492" s="30">
        <f>LOWER(Settings!$C$4)&amp;".mit."&amp;$A1492&amp;IF($C1492="","","."&amp;$C1492&amp;"."&amp;$B1492)&amp;IF(INDEX(Variables!$D$5:$D$105,MATCH($A1492,Variables!$A$5:$A$105,0))="","","."&amp;INDEX(Variables!$D$5:$D$105,MATCH($A1492,Variables!$A$5:$A$105,0)))&amp;"."&amp;K$5</f>
        <v/>
      </c>
      <c r="L1492" s="44">
        <f>SUM(L1547:L1554)</f>
        <v/>
      </c>
      <c r="M1492" s="45">
        <f>SUM(M1547:M1554)</f>
        <v/>
      </c>
      <c r="N1492" s="45">
        <f>SUM(N1547:N1554)</f>
        <v/>
      </c>
      <c r="O1492" s="45">
        <f>SUM(O1547:O1554)</f>
        <v/>
      </c>
      <c r="P1492" s="45">
        <f>SUM(P1547:P1554)</f>
        <v/>
      </c>
      <c r="Q1492" s="45">
        <f>SUM(Q1547:Q1554)</f>
        <v/>
      </c>
      <c r="R1492" s="45">
        <f>SUM(R1547:R1554)</f>
        <v/>
      </c>
      <c r="S1492" s="45">
        <f>SUM(S1547:S1554)</f>
        <v/>
      </c>
      <c r="T1492" s="45">
        <f>SUM(T1547:T1554)</f>
        <v/>
      </c>
      <c r="U1492" s="45">
        <f>SUM(U1547:U1554)</f>
        <v/>
      </c>
      <c r="V1492" s="45">
        <f>SUM(V1547:V1554)</f>
        <v/>
      </c>
      <c r="W1492" s="45">
        <f>SUM(W1547:W1554)</f>
        <v/>
      </c>
      <c r="X1492" s="45">
        <f>SUM(X1547:X1554)</f>
        <v/>
      </c>
      <c r="Y1492" s="45">
        <f>SUM(Y1547:Y1554)</f>
        <v/>
      </c>
      <c r="Z1492" s="45">
        <f>SUM(Z1547:Z1554)</f>
        <v/>
      </c>
      <c r="AA1492" s="45">
        <f>SUM(AA1547:AA1554)</f>
        <v/>
      </c>
      <c r="AB1492" s="45">
        <f>SUM(AB1547:AB1554)</f>
        <v/>
      </c>
      <c r="AC1492" s="45">
        <f>SUM(AC1547:AC1554)</f>
        <v/>
      </c>
      <c r="AD1492" s="45">
        <f>SUM(AD1547:AD1554)</f>
        <v/>
      </c>
      <c r="AE1492" s="30">
        <f>LOWER(Settings!$C$4)&amp;".mit."&amp;$A1492&amp;IF($C1492="","","."&amp;$C1492&amp;"."&amp;$B1492)&amp;IF(INDEX(Variables!$D$5:$D$105,MATCH($A1492,Variables!$A$5:$A$105,0))="","","."&amp;INDEX(Variables!$D$5:$D$105,MATCH($A1492,Variables!$A$5:$A$105,0)))&amp;"."&amp;AE$5</f>
        <v/>
      </c>
      <c r="AF1492" s="44">
        <f>SUM(AF1547:AF1554)</f>
        <v/>
      </c>
      <c r="AG1492" s="45">
        <f>SUM(AG1547:AG1554)</f>
        <v/>
      </c>
      <c r="AH1492" s="45">
        <f>SUM(AH1547:AH1554)</f>
        <v/>
      </c>
      <c r="AI1492" s="45">
        <f>SUM(AI1547:AI1554)</f>
        <v/>
      </c>
      <c r="AJ1492" s="45">
        <f>SUM(AJ1547:AJ1554)</f>
        <v/>
      </c>
      <c r="AK1492" s="45">
        <f>SUM(AK1547:AK1554)</f>
        <v/>
      </c>
      <c r="AL1492" s="45">
        <f>SUM(AL1547:AL1554)</f>
        <v/>
      </c>
      <c r="AM1492" s="45">
        <f>SUM(AM1547:AM1554)</f>
        <v/>
      </c>
      <c r="AN1492" s="45">
        <f>SUM(AN1547:AN1554)</f>
        <v/>
      </c>
      <c r="AO1492" s="45">
        <f>SUM(AO1547:AO1554)</f>
        <v/>
      </c>
      <c r="AP1492" s="45">
        <f>SUM(AP1547:AP1554)</f>
        <v/>
      </c>
      <c r="AQ1492" s="45">
        <f>SUM(AQ1547:AQ1554)</f>
        <v/>
      </c>
      <c r="AR1492" s="45">
        <f>SUM(AR1547:AR1554)</f>
        <v/>
      </c>
      <c r="AS1492" s="45">
        <f>SUM(AS1547:AS1554)</f>
        <v/>
      </c>
      <c r="AT1492" s="45">
        <f>SUM(AT1547:AT1554)</f>
        <v/>
      </c>
      <c r="AU1492" s="45">
        <f>SUM(AU1547:AU1554)</f>
        <v/>
      </c>
      <c r="AV1492" s="45">
        <f>SUM(AV1547:AV1554)</f>
        <v/>
      </c>
      <c r="AW1492" s="45">
        <f>SUM(AW1547:AW1554)</f>
        <v/>
      </c>
      <c r="AX1492" s="45">
        <f>SUM(AX1547:AX1554)</f>
        <v/>
      </c>
    </row>
    <row r="1493" hidden="1" outlineLevel="2">
      <c r="A1493" s="5" t="inlineStr">
        <is>
          <t>ctxnew</t>
        </is>
      </c>
      <c r="B1493" s="5" t="inlineStr">
        <is>
          <t>coa</t>
        </is>
      </c>
      <c r="C1493" s="5" t="inlineStr">
        <is>
          <t>cst</t>
        </is>
      </c>
      <c r="D1493" s="40">
        <f>INDEX(Inputs!$T$5:$T$132,MATCH($B1493&amp;"|"&amp;$C1493,Inputs!$A$5:$A$132,0))</f>
        <v/>
      </c>
      <c r="E1493" s="40">
        <f>INDEX(Inputs!$J$5:$J$132,MATCH($B1493&amp;"|"&amp;$C1493,Inputs!$A$5:$A$132,0))</f>
        <v/>
      </c>
      <c r="F1493" s="40">
        <f>INDEX(Inputs!$K$5:$K$132,MATCH($B1493&amp;"|"&amp;$C1493,Inputs!$A$5:$A$132,0))</f>
        <v/>
      </c>
      <c r="G1493" s="39" t="n"/>
      <c r="H1493" s="5">
        <f>INDEX(Variables!$B$5:$B$105,MATCH($A1493,Variables!$A$5:$A$105,0))&amp;IF($C1493="",""," | "&amp;INDEX(Mapping!$B$5:$B$26,MATCH($C1493,Mapping!$A$5:$A$26,0))&amp;" | "&amp;INDEX(Mapping!$B$30:$B$41,MATCH($B1493,Mapping!$A$30:$A$41,0)))</f>
        <v/>
      </c>
      <c r="I1493" s="5">
        <f>INDEX(Variables!$C$5:$C$105,MATCH($A1493,Variables!$A$5:$A$105,0))</f>
        <v/>
      </c>
      <c r="J1493" s="5">
        <f>INDEX(Variables!$E$5:$E$105,MATCH($A1493,Variables!$A$5:$A$105,0))</f>
        <v/>
      </c>
      <c r="K1493" s="25">
        <f>LOWER(Settings!$C$4)&amp;".mit."&amp;$A1493&amp;IF($C1493="","","."&amp;$C1493&amp;"."&amp;$B1493)&amp;IF(INDEX(Variables!$D$5:$D$105,MATCH($A1493,Variables!$A$5:$A$105,0))="","","."&amp;INDEX(Variables!$D$5:$D$105,MATCH($A1493,Variables!$A$5:$A$105,0)))&amp;"."&amp;K$5</f>
        <v/>
      </c>
      <c r="L1493" s="41">
        <f>L$12*$D1493*INDEX(L$21:L$28,$E1493)*INDEX(L$30:L$46,$F1493)*(1-INDEX(L$117:L$133,$F1493))</f>
        <v/>
      </c>
      <c r="M1493" s="40">
        <f>M$12*$D1493*INDEX(M$21:M$28,$E1493)*INDEX(M$30:M$46,$F1493)*(1-INDEX(M$117:M$133,$F1493))</f>
        <v/>
      </c>
      <c r="N1493" s="40">
        <f>N$12*$D1493*INDEX(N$21:N$28,$E1493)*INDEX(N$30:N$46,$F1493)*(1-INDEX(N$117:N$133,$F1493))</f>
        <v/>
      </c>
      <c r="O1493" s="40">
        <f>O$12*$D1493*INDEX(O$21:O$28,$E1493)*INDEX(O$30:O$46,$F1493)*(1-INDEX(O$117:O$133,$F1493))</f>
        <v/>
      </c>
      <c r="P1493" s="40">
        <f>P$12*$D1493*INDEX(P$21:P$28,$E1493)*INDEX(P$30:P$46,$F1493)*(1-INDEX(P$117:P$133,$F1493))</f>
        <v/>
      </c>
      <c r="Q1493" s="40">
        <f>Q$12*$D1493*INDEX(Q$21:Q$28,$E1493)*INDEX(Q$30:Q$46,$F1493)*(1-INDEX(Q$117:Q$133,$F1493))</f>
        <v/>
      </c>
      <c r="R1493" s="40">
        <f>R$12*$D1493*INDEX(R$21:R$28,$E1493)*INDEX(R$30:R$46,$F1493)*(1-INDEX(R$117:R$133,$F1493))</f>
        <v/>
      </c>
      <c r="S1493" s="40">
        <f>S$12*$D1493*INDEX(S$21:S$28,$E1493)*INDEX(S$30:S$46,$F1493)*(1-INDEX(S$117:S$133,$F1493))</f>
        <v/>
      </c>
      <c r="T1493" s="40">
        <f>T$12*$D1493*INDEX(T$21:T$28,$E1493)*INDEX(T$30:T$46,$F1493)*(1-INDEX(T$117:T$133,$F1493))</f>
        <v/>
      </c>
      <c r="U1493" s="40">
        <f>U$12*$D1493*INDEX(U$21:U$28,$E1493)*INDEX(U$30:U$46,$F1493)*(1-INDEX(U$117:U$133,$F1493))</f>
        <v/>
      </c>
      <c r="V1493" s="40">
        <f>V$12*$D1493*INDEX(V$21:V$28,$E1493)*INDEX(V$30:V$46,$F1493)*(1-INDEX(V$117:V$133,$F1493))</f>
        <v/>
      </c>
      <c r="W1493" s="40">
        <f>W$12*$D1493*INDEX(W$21:W$28,$E1493)*INDEX(W$30:W$46,$F1493)*(1-INDEX(W$117:W$133,$F1493))</f>
        <v/>
      </c>
      <c r="X1493" s="40">
        <f>X$12*$D1493*INDEX(X$21:X$28,$E1493)*INDEX(X$30:X$46,$F1493)*(1-INDEX(X$117:X$133,$F1493))</f>
        <v/>
      </c>
      <c r="Y1493" s="40">
        <f>Y$12*$D1493*INDEX(Y$21:Y$28,$E1493)*INDEX(Y$30:Y$46,$F1493)*(1-INDEX(Y$117:Y$133,$F1493))</f>
        <v/>
      </c>
      <c r="Z1493" s="40">
        <f>Z$12*$D1493*INDEX(Z$21:Z$28,$E1493)*INDEX(Z$30:Z$46,$F1493)*(1-INDEX(Z$117:Z$133,$F1493))</f>
        <v/>
      </c>
      <c r="AA1493" s="40">
        <f>AA$12*$D1493*INDEX(AA$21:AA$28,$E1493)*INDEX(AA$30:AA$46,$F1493)*(1-INDEX(AA$117:AA$133,$F1493))</f>
        <v/>
      </c>
      <c r="AB1493" s="40">
        <f>AB$12*$D1493*INDEX(AB$21:AB$28,$E1493)*INDEX(AB$30:AB$46,$F1493)*(1-INDEX(AB$117:AB$133,$F1493))</f>
        <v/>
      </c>
      <c r="AC1493" s="40">
        <f>AC$12*$D1493*INDEX(AC$21:AC$28,$E1493)*INDEX(AC$30:AC$46,$F1493)*(1-INDEX(AC$117:AC$133,$F1493))</f>
        <v/>
      </c>
      <c r="AD1493" s="42">
        <f>CARBONTAX(AD$12,$D1493,INDEX(AD$21:AD$28,$E1493),INDEX(AD$30:AD$46,$F1493),INDEX(AD$117:AD$133,$F1493))</f>
        <v/>
      </c>
      <c r="AE1493" s="25">
        <f>LOWER(Settings!$C$4)&amp;".mit."&amp;$A1493&amp;IF($C1493="","","."&amp;$C1493&amp;"."&amp;$B1493)&amp;IF(INDEX(Variables!$D$5:$D$105,MATCH($A1493,Variables!$A$5:$A$105,0))="","","."&amp;INDEX(Variables!$D$5:$D$105,MATCH($A1493,Variables!$A$5:$A$105,0)))&amp;"."&amp;AE$5</f>
        <v/>
      </c>
      <c r="AF1493" s="41">
        <f>AF$12*$D1493*INDEX(AF$21:AF$28,$E1493)*INDEX(AF$30:AF$46,$F1493)*(1-INDEX(AF$117:AF$133,$F1493))</f>
        <v/>
      </c>
      <c r="AG1493" s="40">
        <f>AG$12*$D1493*INDEX(AG$21:AG$28,$E1493)*INDEX(AG$30:AG$46,$F1493)*(1-INDEX(AG$117:AG$133,$F1493))</f>
        <v/>
      </c>
      <c r="AH1493" s="40">
        <f>AH$12*$D1493*INDEX(AH$21:AH$28,$E1493)*INDEX(AH$30:AH$46,$F1493)*(1-INDEX(AH$117:AH$133,$F1493))</f>
        <v/>
      </c>
      <c r="AI1493" s="40">
        <f>AI$12*$D1493*INDEX(AI$21:AI$28,$E1493)*INDEX(AI$30:AI$46,$F1493)*(1-INDEX(AI$117:AI$133,$F1493))</f>
        <v/>
      </c>
      <c r="AJ1493" s="40">
        <f>AJ$12*$D1493*INDEX(AJ$21:AJ$28,$E1493)*INDEX(AJ$30:AJ$46,$F1493)*(1-INDEX(AJ$117:AJ$133,$F1493))</f>
        <v/>
      </c>
      <c r="AK1493" s="40">
        <f>AK$12*$D1493*INDEX(AK$21:AK$28,$E1493)*INDEX(AK$30:AK$46,$F1493)*(1-INDEX(AK$117:AK$133,$F1493))</f>
        <v/>
      </c>
      <c r="AL1493" s="40">
        <f>AL$12*$D1493*INDEX(AL$21:AL$28,$E1493)*INDEX(AL$30:AL$46,$F1493)*(1-INDEX(AL$117:AL$133,$F1493))</f>
        <v/>
      </c>
      <c r="AM1493" s="40">
        <f>AM$12*$D1493*INDEX(AM$21:AM$28,$E1493)*INDEX(AM$30:AM$46,$F1493)*(1-INDEX(AM$117:AM$133,$F1493))</f>
        <v/>
      </c>
      <c r="AN1493" s="40">
        <f>AN$12*$D1493*INDEX(AN$21:AN$28,$E1493)*INDEX(AN$30:AN$46,$F1493)*(1-INDEX(AN$117:AN$133,$F1493))</f>
        <v/>
      </c>
      <c r="AO1493" s="40">
        <f>AO$12*$D1493*INDEX(AO$21:AO$28,$E1493)*INDEX(AO$30:AO$46,$F1493)*(1-INDEX(AO$117:AO$133,$F1493))</f>
        <v/>
      </c>
      <c r="AP1493" s="40">
        <f>AP$12*$D1493*INDEX(AP$21:AP$28,$E1493)*INDEX(AP$30:AP$46,$F1493)*(1-INDEX(AP$117:AP$133,$F1493))</f>
        <v/>
      </c>
      <c r="AQ1493" s="40">
        <f>AQ$12*$D1493*INDEX(AQ$21:AQ$28,$E1493)*INDEX(AQ$30:AQ$46,$F1493)*(1-INDEX(AQ$117:AQ$133,$F1493))</f>
        <v/>
      </c>
      <c r="AR1493" s="40">
        <f>AR$12*$D1493*INDEX(AR$21:AR$28,$E1493)*INDEX(AR$30:AR$46,$F1493)*(1-INDEX(AR$117:AR$133,$F1493))</f>
        <v/>
      </c>
      <c r="AS1493" s="40">
        <f>AS$12*$D1493*INDEX(AS$21:AS$28,$E1493)*INDEX(AS$30:AS$46,$F1493)*(1-INDEX(AS$117:AS$133,$F1493))</f>
        <v/>
      </c>
      <c r="AT1493" s="40">
        <f>AT$12*$D1493*INDEX(AT$21:AT$28,$E1493)*INDEX(AT$30:AT$46,$F1493)*(1-INDEX(AT$117:AT$133,$F1493))</f>
        <v/>
      </c>
      <c r="AU1493" s="40">
        <f>AU$12*$D1493*INDEX(AU$21:AU$28,$E1493)*INDEX(AU$30:AU$46,$F1493)*(1-INDEX(AU$117:AU$133,$F1493))</f>
        <v/>
      </c>
      <c r="AV1493" s="40">
        <f>AV$12*$D1493*INDEX(AV$21:AV$28,$E1493)*INDEX(AV$30:AV$46,$F1493)*(1-INDEX(AV$117:AV$133,$F1493))</f>
        <v/>
      </c>
      <c r="AW1493" s="40">
        <f>AW$12*$D1493*INDEX(AW$21:AW$28,$E1493)*INDEX(AW$30:AW$46,$F1493)*(1-INDEX(AW$117:AW$133,$F1493))</f>
        <v/>
      </c>
      <c r="AX1493" s="42">
        <f>CARBONTAX(AX$12,$D1493,INDEX(AX$21:AX$28,$E1493),INDEX(AX$30:AX$46,$F1493),INDEX(AX$117:AX$133,$F1493))</f>
        <v/>
      </c>
    </row>
    <row r="1494" hidden="1" outlineLevel="2">
      <c r="A1494" s="5" t="inlineStr">
        <is>
          <t>ctxnew</t>
        </is>
      </c>
      <c r="B1494" s="5" t="inlineStr">
        <is>
          <t>nga</t>
        </is>
      </c>
      <c r="C1494" s="5" t="inlineStr">
        <is>
          <t>cst</t>
        </is>
      </c>
      <c r="D1494" s="40">
        <f>INDEX(Inputs!$T$5:$T$132,MATCH($B1494&amp;"|"&amp;$C1494,Inputs!$A$5:$A$132,0))</f>
        <v/>
      </c>
      <c r="E1494" s="40">
        <f>INDEX(Inputs!$J$5:$J$132,MATCH($B1494&amp;"|"&amp;$C1494,Inputs!$A$5:$A$132,0))</f>
        <v/>
      </c>
      <c r="F1494" s="40">
        <f>INDEX(Inputs!$K$5:$K$132,MATCH($B1494&amp;"|"&amp;$C1494,Inputs!$A$5:$A$132,0))</f>
        <v/>
      </c>
      <c r="G1494" s="39" t="n"/>
      <c r="H1494" s="5">
        <f>INDEX(Variables!$B$5:$B$105,MATCH($A1494,Variables!$A$5:$A$105,0))&amp;IF($C1494="",""," | "&amp;INDEX(Mapping!$B$5:$B$26,MATCH($C1494,Mapping!$A$5:$A$26,0))&amp;" | "&amp;INDEX(Mapping!$B$30:$B$41,MATCH($B1494,Mapping!$A$30:$A$41,0)))</f>
        <v/>
      </c>
      <c r="I1494" s="5">
        <f>INDEX(Variables!$C$5:$C$105,MATCH($A1494,Variables!$A$5:$A$105,0))</f>
        <v/>
      </c>
      <c r="J1494" s="5">
        <f>INDEX(Variables!$E$5:$E$105,MATCH($A1494,Variables!$A$5:$A$105,0))</f>
        <v/>
      </c>
      <c r="K1494" s="25">
        <f>LOWER(Settings!$C$4)&amp;".mit."&amp;$A1494&amp;IF($C1494="","","."&amp;$C1494&amp;"."&amp;$B1494)&amp;IF(INDEX(Variables!$D$5:$D$105,MATCH($A1494,Variables!$A$5:$A$105,0))="","","."&amp;INDEX(Variables!$D$5:$D$105,MATCH($A1494,Variables!$A$5:$A$105,0)))&amp;"."&amp;K$5</f>
        <v/>
      </c>
      <c r="L1494" s="41">
        <f>L$12*$D1494*INDEX(L$21:L$28,$E1494)*INDEX(L$30:L$46,$F1494)*(1-INDEX(L$117:L$133,$F1494))</f>
        <v/>
      </c>
      <c r="M1494" s="40">
        <f>M$12*$D1494*INDEX(M$21:M$28,$E1494)*INDEX(M$30:M$46,$F1494)*(1-INDEX(M$117:M$133,$F1494))</f>
        <v/>
      </c>
      <c r="N1494" s="40">
        <f>N$12*$D1494*INDEX(N$21:N$28,$E1494)*INDEX(N$30:N$46,$F1494)*(1-INDEX(N$117:N$133,$F1494))</f>
        <v/>
      </c>
      <c r="O1494" s="40">
        <f>O$12*$D1494*INDEX(O$21:O$28,$E1494)*INDEX(O$30:O$46,$F1494)*(1-INDEX(O$117:O$133,$F1494))</f>
        <v/>
      </c>
      <c r="P1494" s="40">
        <f>P$12*$D1494*INDEX(P$21:P$28,$E1494)*INDEX(P$30:P$46,$F1494)*(1-INDEX(P$117:P$133,$F1494))</f>
        <v/>
      </c>
      <c r="Q1494" s="40">
        <f>Q$12*$D1494*INDEX(Q$21:Q$28,$E1494)*INDEX(Q$30:Q$46,$F1494)*(1-INDEX(Q$117:Q$133,$F1494))</f>
        <v/>
      </c>
      <c r="R1494" s="40">
        <f>R$12*$D1494*INDEX(R$21:R$28,$E1494)*INDEX(R$30:R$46,$F1494)*(1-INDEX(R$117:R$133,$F1494))</f>
        <v/>
      </c>
      <c r="S1494" s="40">
        <f>S$12*$D1494*INDEX(S$21:S$28,$E1494)*INDEX(S$30:S$46,$F1494)*(1-INDEX(S$117:S$133,$F1494))</f>
        <v/>
      </c>
      <c r="T1494" s="40">
        <f>T$12*$D1494*INDEX(T$21:T$28,$E1494)*INDEX(T$30:T$46,$F1494)*(1-INDEX(T$117:T$133,$F1494))</f>
        <v/>
      </c>
      <c r="U1494" s="40">
        <f>U$12*$D1494*INDEX(U$21:U$28,$E1494)*INDEX(U$30:U$46,$F1494)*(1-INDEX(U$117:U$133,$F1494))</f>
        <v/>
      </c>
      <c r="V1494" s="40">
        <f>V$12*$D1494*INDEX(V$21:V$28,$E1494)*INDEX(V$30:V$46,$F1494)*(1-INDEX(V$117:V$133,$F1494))</f>
        <v/>
      </c>
      <c r="W1494" s="40">
        <f>W$12*$D1494*INDEX(W$21:W$28,$E1494)*INDEX(W$30:W$46,$F1494)*(1-INDEX(W$117:W$133,$F1494))</f>
        <v/>
      </c>
      <c r="X1494" s="40">
        <f>X$12*$D1494*INDEX(X$21:X$28,$E1494)*INDEX(X$30:X$46,$F1494)*(1-INDEX(X$117:X$133,$F1494))</f>
        <v/>
      </c>
      <c r="Y1494" s="40">
        <f>Y$12*$D1494*INDEX(Y$21:Y$28,$E1494)*INDEX(Y$30:Y$46,$F1494)*(1-INDEX(Y$117:Y$133,$F1494))</f>
        <v/>
      </c>
      <c r="Z1494" s="40">
        <f>Z$12*$D1494*INDEX(Z$21:Z$28,$E1494)*INDEX(Z$30:Z$46,$F1494)*(1-INDEX(Z$117:Z$133,$F1494))</f>
        <v/>
      </c>
      <c r="AA1494" s="40">
        <f>AA$12*$D1494*INDEX(AA$21:AA$28,$E1494)*INDEX(AA$30:AA$46,$F1494)*(1-INDEX(AA$117:AA$133,$F1494))</f>
        <v/>
      </c>
      <c r="AB1494" s="40">
        <f>AB$12*$D1494*INDEX(AB$21:AB$28,$E1494)*INDEX(AB$30:AB$46,$F1494)*(1-INDEX(AB$117:AB$133,$F1494))</f>
        <v/>
      </c>
      <c r="AC1494" s="40">
        <f>AC$12*$D1494*INDEX(AC$21:AC$28,$E1494)*INDEX(AC$30:AC$46,$F1494)*(1-INDEX(AC$117:AC$133,$F1494))</f>
        <v/>
      </c>
      <c r="AD1494" s="42">
        <f>CARBONTAX(AD$12,$D1494,INDEX(AD$21:AD$28,$E1494),INDEX(AD$30:AD$46,$F1494),INDEX(AD$117:AD$133,$F1494))</f>
        <v/>
      </c>
      <c r="AE1494" s="25">
        <f>LOWER(Settings!$C$4)&amp;".mit."&amp;$A1494&amp;IF($C1494="","","."&amp;$C1494&amp;"."&amp;$B1494)&amp;IF(INDEX(Variables!$D$5:$D$105,MATCH($A1494,Variables!$A$5:$A$105,0))="","","."&amp;INDEX(Variables!$D$5:$D$105,MATCH($A1494,Variables!$A$5:$A$105,0)))&amp;"."&amp;AE$5</f>
        <v/>
      </c>
      <c r="AF1494" s="41">
        <f>AF$12*$D1494*INDEX(AF$21:AF$28,$E1494)*INDEX(AF$30:AF$46,$F1494)*(1-INDEX(AF$117:AF$133,$F1494))</f>
        <v/>
      </c>
      <c r="AG1494" s="40">
        <f>AG$12*$D1494*INDEX(AG$21:AG$28,$E1494)*INDEX(AG$30:AG$46,$F1494)*(1-INDEX(AG$117:AG$133,$F1494))</f>
        <v/>
      </c>
      <c r="AH1494" s="40">
        <f>AH$12*$D1494*INDEX(AH$21:AH$28,$E1494)*INDEX(AH$30:AH$46,$F1494)*(1-INDEX(AH$117:AH$133,$F1494))</f>
        <v/>
      </c>
      <c r="AI1494" s="40">
        <f>AI$12*$D1494*INDEX(AI$21:AI$28,$E1494)*INDEX(AI$30:AI$46,$F1494)*(1-INDEX(AI$117:AI$133,$F1494))</f>
        <v/>
      </c>
      <c r="AJ1494" s="40">
        <f>AJ$12*$D1494*INDEX(AJ$21:AJ$28,$E1494)*INDEX(AJ$30:AJ$46,$F1494)*(1-INDEX(AJ$117:AJ$133,$F1494))</f>
        <v/>
      </c>
      <c r="AK1494" s="40">
        <f>AK$12*$D1494*INDEX(AK$21:AK$28,$E1494)*INDEX(AK$30:AK$46,$F1494)*(1-INDEX(AK$117:AK$133,$F1494))</f>
        <v/>
      </c>
      <c r="AL1494" s="40">
        <f>AL$12*$D1494*INDEX(AL$21:AL$28,$E1494)*INDEX(AL$30:AL$46,$F1494)*(1-INDEX(AL$117:AL$133,$F1494))</f>
        <v/>
      </c>
      <c r="AM1494" s="40">
        <f>AM$12*$D1494*INDEX(AM$21:AM$28,$E1494)*INDEX(AM$30:AM$46,$F1494)*(1-INDEX(AM$117:AM$133,$F1494))</f>
        <v/>
      </c>
      <c r="AN1494" s="40">
        <f>AN$12*$D1494*INDEX(AN$21:AN$28,$E1494)*INDEX(AN$30:AN$46,$F1494)*(1-INDEX(AN$117:AN$133,$F1494))</f>
        <v/>
      </c>
      <c r="AO1494" s="40">
        <f>AO$12*$D1494*INDEX(AO$21:AO$28,$E1494)*INDEX(AO$30:AO$46,$F1494)*(1-INDEX(AO$117:AO$133,$F1494))</f>
        <v/>
      </c>
      <c r="AP1494" s="40">
        <f>AP$12*$D1494*INDEX(AP$21:AP$28,$E1494)*INDEX(AP$30:AP$46,$F1494)*(1-INDEX(AP$117:AP$133,$F1494))</f>
        <v/>
      </c>
      <c r="AQ1494" s="40">
        <f>AQ$12*$D1494*INDEX(AQ$21:AQ$28,$E1494)*INDEX(AQ$30:AQ$46,$F1494)*(1-INDEX(AQ$117:AQ$133,$F1494))</f>
        <v/>
      </c>
      <c r="AR1494" s="40">
        <f>AR$12*$D1494*INDEX(AR$21:AR$28,$E1494)*INDEX(AR$30:AR$46,$F1494)*(1-INDEX(AR$117:AR$133,$F1494))</f>
        <v/>
      </c>
      <c r="AS1494" s="40">
        <f>AS$12*$D1494*INDEX(AS$21:AS$28,$E1494)*INDEX(AS$30:AS$46,$F1494)*(1-INDEX(AS$117:AS$133,$F1494))</f>
        <v/>
      </c>
      <c r="AT1494" s="40">
        <f>AT$12*$D1494*INDEX(AT$21:AT$28,$E1494)*INDEX(AT$30:AT$46,$F1494)*(1-INDEX(AT$117:AT$133,$F1494))</f>
        <v/>
      </c>
      <c r="AU1494" s="40">
        <f>AU$12*$D1494*INDEX(AU$21:AU$28,$E1494)*INDEX(AU$30:AU$46,$F1494)*(1-INDEX(AU$117:AU$133,$F1494))</f>
        <v/>
      </c>
      <c r="AV1494" s="40">
        <f>AV$12*$D1494*INDEX(AV$21:AV$28,$E1494)*INDEX(AV$30:AV$46,$F1494)*(1-INDEX(AV$117:AV$133,$F1494))</f>
        <v/>
      </c>
      <c r="AW1494" s="40">
        <f>AW$12*$D1494*INDEX(AW$21:AW$28,$E1494)*INDEX(AW$30:AW$46,$F1494)*(1-INDEX(AW$117:AW$133,$F1494))</f>
        <v/>
      </c>
      <c r="AX1494" s="42">
        <f>CARBONTAX(AX$12,$D1494,INDEX(AX$21:AX$28,$E1494),INDEX(AX$30:AX$46,$F1494),INDEX(AX$117:AX$133,$F1494))</f>
        <v/>
      </c>
    </row>
    <row r="1495" hidden="1" outlineLevel="2">
      <c r="A1495" s="5" t="inlineStr">
        <is>
          <t>ctxnew</t>
        </is>
      </c>
      <c r="B1495" s="5" t="inlineStr">
        <is>
          <t>gso</t>
        </is>
      </c>
      <c r="C1495" s="5" t="inlineStr">
        <is>
          <t>cst</t>
        </is>
      </c>
      <c r="D1495" s="40">
        <f>INDEX(Inputs!$T$5:$T$132,MATCH($B1495&amp;"|"&amp;$C1495,Inputs!$A$5:$A$132,0))</f>
        <v/>
      </c>
      <c r="E1495" s="40">
        <f>INDEX(Inputs!$J$5:$J$132,MATCH($B1495&amp;"|"&amp;$C1495,Inputs!$A$5:$A$132,0))</f>
        <v/>
      </c>
      <c r="F1495" s="40">
        <f>INDEX(Inputs!$K$5:$K$132,MATCH($B1495&amp;"|"&amp;$C1495,Inputs!$A$5:$A$132,0))</f>
        <v/>
      </c>
      <c r="G1495" s="39" t="n"/>
      <c r="H1495" s="5">
        <f>INDEX(Variables!$B$5:$B$105,MATCH($A1495,Variables!$A$5:$A$105,0))&amp;IF($C1495="",""," | "&amp;INDEX(Mapping!$B$5:$B$26,MATCH($C1495,Mapping!$A$5:$A$26,0))&amp;" | "&amp;INDEX(Mapping!$B$30:$B$41,MATCH($B1495,Mapping!$A$30:$A$41,0)))</f>
        <v/>
      </c>
      <c r="I1495" s="5">
        <f>INDEX(Variables!$C$5:$C$105,MATCH($A1495,Variables!$A$5:$A$105,0))</f>
        <v/>
      </c>
      <c r="J1495" s="5">
        <f>INDEX(Variables!$E$5:$E$105,MATCH($A1495,Variables!$A$5:$A$105,0))</f>
        <v/>
      </c>
      <c r="K1495" s="25">
        <f>LOWER(Settings!$C$4)&amp;".mit."&amp;$A1495&amp;IF($C1495="","","."&amp;$C1495&amp;"."&amp;$B1495)&amp;IF(INDEX(Variables!$D$5:$D$105,MATCH($A1495,Variables!$A$5:$A$105,0))="","","."&amp;INDEX(Variables!$D$5:$D$105,MATCH($A1495,Variables!$A$5:$A$105,0)))&amp;"."&amp;K$5</f>
        <v/>
      </c>
      <c r="L1495" s="41">
        <f>L$12*$D1495*INDEX(L$21:L$28,$E1495)*INDEX(L$30:L$46,$F1495)*(1-INDEX(L$117:L$133,$F1495))</f>
        <v/>
      </c>
      <c r="M1495" s="40">
        <f>M$12*$D1495*INDEX(M$21:M$28,$E1495)*INDEX(M$30:M$46,$F1495)*(1-INDEX(M$117:M$133,$F1495))</f>
        <v/>
      </c>
      <c r="N1495" s="40">
        <f>N$12*$D1495*INDEX(N$21:N$28,$E1495)*INDEX(N$30:N$46,$F1495)*(1-INDEX(N$117:N$133,$F1495))</f>
        <v/>
      </c>
      <c r="O1495" s="40">
        <f>O$12*$D1495*INDEX(O$21:O$28,$E1495)*INDEX(O$30:O$46,$F1495)*(1-INDEX(O$117:O$133,$F1495))</f>
        <v/>
      </c>
      <c r="P1495" s="40">
        <f>P$12*$D1495*INDEX(P$21:P$28,$E1495)*INDEX(P$30:P$46,$F1495)*(1-INDEX(P$117:P$133,$F1495))</f>
        <v/>
      </c>
      <c r="Q1495" s="40">
        <f>Q$12*$D1495*INDEX(Q$21:Q$28,$E1495)*INDEX(Q$30:Q$46,$F1495)*(1-INDEX(Q$117:Q$133,$F1495))</f>
        <v/>
      </c>
      <c r="R1495" s="40">
        <f>R$12*$D1495*INDEX(R$21:R$28,$E1495)*INDEX(R$30:R$46,$F1495)*(1-INDEX(R$117:R$133,$F1495))</f>
        <v/>
      </c>
      <c r="S1495" s="40">
        <f>S$12*$D1495*INDEX(S$21:S$28,$E1495)*INDEX(S$30:S$46,$F1495)*(1-INDEX(S$117:S$133,$F1495))</f>
        <v/>
      </c>
      <c r="T1495" s="40">
        <f>T$12*$D1495*INDEX(T$21:T$28,$E1495)*INDEX(T$30:T$46,$F1495)*(1-INDEX(T$117:T$133,$F1495))</f>
        <v/>
      </c>
      <c r="U1495" s="40">
        <f>U$12*$D1495*INDEX(U$21:U$28,$E1495)*INDEX(U$30:U$46,$F1495)*(1-INDEX(U$117:U$133,$F1495))</f>
        <v/>
      </c>
      <c r="V1495" s="40">
        <f>V$12*$D1495*INDEX(V$21:V$28,$E1495)*INDEX(V$30:V$46,$F1495)*(1-INDEX(V$117:V$133,$F1495))</f>
        <v/>
      </c>
      <c r="W1495" s="40">
        <f>W$12*$D1495*INDEX(W$21:W$28,$E1495)*INDEX(W$30:W$46,$F1495)*(1-INDEX(W$117:W$133,$F1495))</f>
        <v/>
      </c>
      <c r="X1495" s="40">
        <f>X$12*$D1495*INDEX(X$21:X$28,$E1495)*INDEX(X$30:X$46,$F1495)*(1-INDEX(X$117:X$133,$F1495))</f>
        <v/>
      </c>
      <c r="Y1495" s="40">
        <f>Y$12*$D1495*INDEX(Y$21:Y$28,$E1495)*INDEX(Y$30:Y$46,$F1495)*(1-INDEX(Y$117:Y$133,$F1495))</f>
        <v/>
      </c>
      <c r="Z1495" s="40">
        <f>Z$12*$D1495*INDEX(Z$21:Z$28,$E1495)*INDEX(Z$30:Z$46,$F1495)*(1-INDEX(Z$117:Z$133,$F1495))</f>
        <v/>
      </c>
      <c r="AA1495" s="40">
        <f>AA$12*$D1495*INDEX(AA$21:AA$28,$E1495)*INDEX(AA$30:AA$46,$F1495)*(1-INDEX(AA$117:AA$133,$F1495))</f>
        <v/>
      </c>
      <c r="AB1495" s="40">
        <f>AB$12*$D1495*INDEX(AB$21:AB$28,$E1495)*INDEX(AB$30:AB$46,$F1495)*(1-INDEX(AB$117:AB$133,$F1495))</f>
        <v/>
      </c>
      <c r="AC1495" s="40">
        <f>AC$12*$D1495*INDEX(AC$21:AC$28,$E1495)*INDEX(AC$30:AC$46,$F1495)*(1-INDEX(AC$117:AC$133,$F1495))</f>
        <v/>
      </c>
      <c r="AD1495" s="42">
        <f>CARBONTAX(AD$12,$D1495,INDEX(AD$21:AD$28,$E1495),INDEX(AD$30:AD$46,$F1495),INDEX(AD$117:AD$133,$F1495))</f>
        <v/>
      </c>
      <c r="AE1495" s="25">
        <f>LOWER(Settings!$C$4)&amp;".mit."&amp;$A1495&amp;IF($C1495="","","."&amp;$C1495&amp;"."&amp;$B1495)&amp;IF(INDEX(Variables!$D$5:$D$105,MATCH($A1495,Variables!$A$5:$A$105,0))="","","."&amp;INDEX(Variables!$D$5:$D$105,MATCH($A1495,Variables!$A$5:$A$105,0)))&amp;"."&amp;AE$5</f>
        <v/>
      </c>
      <c r="AF1495" s="41">
        <f>AF$12*$D1495*INDEX(AF$21:AF$28,$E1495)*INDEX(AF$30:AF$46,$F1495)*(1-INDEX(AF$117:AF$133,$F1495))</f>
        <v/>
      </c>
      <c r="AG1495" s="40">
        <f>AG$12*$D1495*INDEX(AG$21:AG$28,$E1495)*INDEX(AG$30:AG$46,$F1495)*(1-INDEX(AG$117:AG$133,$F1495))</f>
        <v/>
      </c>
      <c r="AH1495" s="40">
        <f>AH$12*$D1495*INDEX(AH$21:AH$28,$E1495)*INDEX(AH$30:AH$46,$F1495)*(1-INDEX(AH$117:AH$133,$F1495))</f>
        <v/>
      </c>
      <c r="AI1495" s="40">
        <f>AI$12*$D1495*INDEX(AI$21:AI$28,$E1495)*INDEX(AI$30:AI$46,$F1495)*(1-INDEX(AI$117:AI$133,$F1495))</f>
        <v/>
      </c>
      <c r="AJ1495" s="40">
        <f>AJ$12*$D1495*INDEX(AJ$21:AJ$28,$E1495)*INDEX(AJ$30:AJ$46,$F1495)*(1-INDEX(AJ$117:AJ$133,$F1495))</f>
        <v/>
      </c>
      <c r="AK1495" s="40">
        <f>AK$12*$D1495*INDEX(AK$21:AK$28,$E1495)*INDEX(AK$30:AK$46,$F1495)*(1-INDEX(AK$117:AK$133,$F1495))</f>
        <v/>
      </c>
      <c r="AL1495" s="40">
        <f>AL$12*$D1495*INDEX(AL$21:AL$28,$E1495)*INDEX(AL$30:AL$46,$F1495)*(1-INDEX(AL$117:AL$133,$F1495))</f>
        <v/>
      </c>
      <c r="AM1495" s="40">
        <f>AM$12*$D1495*INDEX(AM$21:AM$28,$E1495)*INDEX(AM$30:AM$46,$F1495)*(1-INDEX(AM$117:AM$133,$F1495))</f>
        <v/>
      </c>
      <c r="AN1495" s="40">
        <f>AN$12*$D1495*INDEX(AN$21:AN$28,$E1495)*INDEX(AN$30:AN$46,$F1495)*(1-INDEX(AN$117:AN$133,$F1495))</f>
        <v/>
      </c>
      <c r="AO1495" s="40">
        <f>AO$12*$D1495*INDEX(AO$21:AO$28,$E1495)*INDEX(AO$30:AO$46,$F1495)*(1-INDEX(AO$117:AO$133,$F1495))</f>
        <v/>
      </c>
      <c r="AP1495" s="40">
        <f>AP$12*$D1495*INDEX(AP$21:AP$28,$E1495)*INDEX(AP$30:AP$46,$F1495)*(1-INDEX(AP$117:AP$133,$F1495))</f>
        <v/>
      </c>
      <c r="AQ1495" s="40">
        <f>AQ$12*$D1495*INDEX(AQ$21:AQ$28,$E1495)*INDEX(AQ$30:AQ$46,$F1495)*(1-INDEX(AQ$117:AQ$133,$F1495))</f>
        <v/>
      </c>
      <c r="AR1495" s="40">
        <f>AR$12*$D1495*INDEX(AR$21:AR$28,$E1495)*INDEX(AR$30:AR$46,$F1495)*(1-INDEX(AR$117:AR$133,$F1495))</f>
        <v/>
      </c>
      <c r="AS1495" s="40">
        <f>AS$12*$D1495*INDEX(AS$21:AS$28,$E1495)*INDEX(AS$30:AS$46,$F1495)*(1-INDEX(AS$117:AS$133,$F1495))</f>
        <v/>
      </c>
      <c r="AT1495" s="40">
        <f>AT$12*$D1495*INDEX(AT$21:AT$28,$E1495)*INDEX(AT$30:AT$46,$F1495)*(1-INDEX(AT$117:AT$133,$F1495))</f>
        <v/>
      </c>
      <c r="AU1495" s="40">
        <f>AU$12*$D1495*INDEX(AU$21:AU$28,$E1495)*INDEX(AU$30:AU$46,$F1495)*(1-INDEX(AU$117:AU$133,$F1495))</f>
        <v/>
      </c>
      <c r="AV1495" s="40">
        <f>AV$12*$D1495*INDEX(AV$21:AV$28,$E1495)*INDEX(AV$30:AV$46,$F1495)*(1-INDEX(AV$117:AV$133,$F1495))</f>
        <v/>
      </c>
      <c r="AW1495" s="40">
        <f>AW$12*$D1495*INDEX(AW$21:AW$28,$E1495)*INDEX(AW$30:AW$46,$F1495)*(1-INDEX(AW$117:AW$133,$F1495))</f>
        <v/>
      </c>
      <c r="AX1495" s="42">
        <f>CARBONTAX(AX$12,$D1495,INDEX(AX$21:AX$28,$E1495),INDEX(AX$30:AX$46,$F1495),INDEX(AX$117:AX$133,$F1495))</f>
        <v/>
      </c>
    </row>
    <row r="1496" hidden="1" outlineLevel="2">
      <c r="A1496" s="5" t="inlineStr">
        <is>
          <t>ctxnew</t>
        </is>
      </c>
      <c r="B1496" s="5" t="inlineStr">
        <is>
          <t>die</t>
        </is>
      </c>
      <c r="C1496" s="5" t="inlineStr">
        <is>
          <t>cst</t>
        </is>
      </c>
      <c r="D1496" s="40">
        <f>INDEX(Inputs!$T$5:$T$132,MATCH($B1496&amp;"|"&amp;$C1496,Inputs!$A$5:$A$132,0))</f>
        <v/>
      </c>
      <c r="E1496" s="40">
        <f>INDEX(Inputs!$J$5:$J$132,MATCH($B1496&amp;"|"&amp;$C1496,Inputs!$A$5:$A$132,0))</f>
        <v/>
      </c>
      <c r="F1496" s="40">
        <f>INDEX(Inputs!$K$5:$K$132,MATCH($B1496&amp;"|"&amp;$C1496,Inputs!$A$5:$A$132,0))</f>
        <v/>
      </c>
      <c r="G1496" s="39" t="n"/>
      <c r="H1496" s="5">
        <f>INDEX(Variables!$B$5:$B$105,MATCH($A1496,Variables!$A$5:$A$105,0))&amp;IF($C1496="",""," | "&amp;INDEX(Mapping!$B$5:$B$26,MATCH($C1496,Mapping!$A$5:$A$26,0))&amp;" | "&amp;INDEX(Mapping!$B$30:$B$41,MATCH($B1496,Mapping!$A$30:$A$41,0)))</f>
        <v/>
      </c>
      <c r="I1496" s="5">
        <f>INDEX(Variables!$C$5:$C$105,MATCH($A1496,Variables!$A$5:$A$105,0))</f>
        <v/>
      </c>
      <c r="J1496" s="5">
        <f>INDEX(Variables!$E$5:$E$105,MATCH($A1496,Variables!$A$5:$A$105,0))</f>
        <v/>
      </c>
      <c r="K1496" s="25">
        <f>LOWER(Settings!$C$4)&amp;".mit."&amp;$A1496&amp;IF($C1496="","","."&amp;$C1496&amp;"."&amp;$B1496)&amp;IF(INDEX(Variables!$D$5:$D$105,MATCH($A1496,Variables!$A$5:$A$105,0))="","","."&amp;INDEX(Variables!$D$5:$D$105,MATCH($A1496,Variables!$A$5:$A$105,0)))&amp;"."&amp;K$5</f>
        <v/>
      </c>
      <c r="L1496" s="41">
        <f>L$12*$D1496*INDEX(L$21:L$28,$E1496)*INDEX(L$30:L$46,$F1496)*(1-INDEX(L$117:L$133,$F1496))</f>
        <v/>
      </c>
      <c r="M1496" s="40">
        <f>M$12*$D1496*INDEX(M$21:M$28,$E1496)*INDEX(M$30:M$46,$F1496)*(1-INDEX(M$117:M$133,$F1496))</f>
        <v/>
      </c>
      <c r="N1496" s="40">
        <f>N$12*$D1496*INDEX(N$21:N$28,$E1496)*INDEX(N$30:N$46,$F1496)*(1-INDEX(N$117:N$133,$F1496))</f>
        <v/>
      </c>
      <c r="O1496" s="40">
        <f>O$12*$D1496*INDEX(O$21:O$28,$E1496)*INDEX(O$30:O$46,$F1496)*(1-INDEX(O$117:O$133,$F1496))</f>
        <v/>
      </c>
      <c r="P1496" s="40">
        <f>P$12*$D1496*INDEX(P$21:P$28,$E1496)*INDEX(P$30:P$46,$F1496)*(1-INDEX(P$117:P$133,$F1496))</f>
        <v/>
      </c>
      <c r="Q1496" s="40">
        <f>Q$12*$D1496*INDEX(Q$21:Q$28,$E1496)*INDEX(Q$30:Q$46,$F1496)*(1-INDEX(Q$117:Q$133,$F1496))</f>
        <v/>
      </c>
      <c r="R1496" s="40">
        <f>R$12*$D1496*INDEX(R$21:R$28,$E1496)*INDEX(R$30:R$46,$F1496)*(1-INDEX(R$117:R$133,$F1496))</f>
        <v/>
      </c>
      <c r="S1496" s="40">
        <f>S$12*$D1496*INDEX(S$21:S$28,$E1496)*INDEX(S$30:S$46,$F1496)*(1-INDEX(S$117:S$133,$F1496))</f>
        <v/>
      </c>
      <c r="T1496" s="40">
        <f>T$12*$D1496*INDEX(T$21:T$28,$E1496)*INDEX(T$30:T$46,$F1496)*(1-INDEX(T$117:T$133,$F1496))</f>
        <v/>
      </c>
      <c r="U1496" s="40">
        <f>U$12*$D1496*INDEX(U$21:U$28,$E1496)*INDEX(U$30:U$46,$F1496)*(1-INDEX(U$117:U$133,$F1496))</f>
        <v/>
      </c>
      <c r="V1496" s="40">
        <f>V$12*$D1496*INDEX(V$21:V$28,$E1496)*INDEX(V$30:V$46,$F1496)*(1-INDEX(V$117:V$133,$F1496))</f>
        <v/>
      </c>
      <c r="W1496" s="40">
        <f>W$12*$D1496*INDEX(W$21:W$28,$E1496)*INDEX(W$30:W$46,$F1496)*(1-INDEX(W$117:W$133,$F1496))</f>
        <v/>
      </c>
      <c r="X1496" s="40">
        <f>X$12*$D1496*INDEX(X$21:X$28,$E1496)*INDEX(X$30:X$46,$F1496)*(1-INDEX(X$117:X$133,$F1496))</f>
        <v/>
      </c>
      <c r="Y1496" s="40">
        <f>Y$12*$D1496*INDEX(Y$21:Y$28,$E1496)*INDEX(Y$30:Y$46,$F1496)*(1-INDEX(Y$117:Y$133,$F1496))</f>
        <v/>
      </c>
      <c r="Z1496" s="40">
        <f>Z$12*$D1496*INDEX(Z$21:Z$28,$E1496)*INDEX(Z$30:Z$46,$F1496)*(1-INDEX(Z$117:Z$133,$F1496))</f>
        <v/>
      </c>
      <c r="AA1496" s="40">
        <f>AA$12*$D1496*INDEX(AA$21:AA$28,$E1496)*INDEX(AA$30:AA$46,$F1496)*(1-INDEX(AA$117:AA$133,$F1496))</f>
        <v/>
      </c>
      <c r="AB1496" s="40">
        <f>AB$12*$D1496*INDEX(AB$21:AB$28,$E1496)*INDEX(AB$30:AB$46,$F1496)*(1-INDEX(AB$117:AB$133,$F1496))</f>
        <v/>
      </c>
      <c r="AC1496" s="40">
        <f>AC$12*$D1496*INDEX(AC$21:AC$28,$E1496)*INDEX(AC$30:AC$46,$F1496)*(1-INDEX(AC$117:AC$133,$F1496))</f>
        <v/>
      </c>
      <c r="AD1496" s="42">
        <f>CARBONTAX(AD$12,$D1496,INDEX(AD$21:AD$28,$E1496),INDEX(AD$30:AD$46,$F1496),INDEX(AD$117:AD$133,$F1496))</f>
        <v/>
      </c>
      <c r="AE1496" s="25">
        <f>LOWER(Settings!$C$4)&amp;".mit."&amp;$A1496&amp;IF($C1496="","","."&amp;$C1496&amp;"."&amp;$B1496)&amp;IF(INDEX(Variables!$D$5:$D$105,MATCH($A1496,Variables!$A$5:$A$105,0))="","","."&amp;INDEX(Variables!$D$5:$D$105,MATCH($A1496,Variables!$A$5:$A$105,0)))&amp;"."&amp;AE$5</f>
        <v/>
      </c>
      <c r="AF1496" s="41">
        <f>AF$12*$D1496*INDEX(AF$21:AF$28,$E1496)*INDEX(AF$30:AF$46,$F1496)*(1-INDEX(AF$117:AF$133,$F1496))</f>
        <v/>
      </c>
      <c r="AG1496" s="40">
        <f>AG$12*$D1496*INDEX(AG$21:AG$28,$E1496)*INDEX(AG$30:AG$46,$F1496)*(1-INDEX(AG$117:AG$133,$F1496))</f>
        <v/>
      </c>
      <c r="AH1496" s="40">
        <f>AH$12*$D1496*INDEX(AH$21:AH$28,$E1496)*INDEX(AH$30:AH$46,$F1496)*(1-INDEX(AH$117:AH$133,$F1496))</f>
        <v/>
      </c>
      <c r="AI1496" s="40">
        <f>AI$12*$D1496*INDEX(AI$21:AI$28,$E1496)*INDEX(AI$30:AI$46,$F1496)*(1-INDEX(AI$117:AI$133,$F1496))</f>
        <v/>
      </c>
      <c r="AJ1496" s="40">
        <f>AJ$12*$D1496*INDEX(AJ$21:AJ$28,$E1496)*INDEX(AJ$30:AJ$46,$F1496)*(1-INDEX(AJ$117:AJ$133,$F1496))</f>
        <v/>
      </c>
      <c r="AK1496" s="40">
        <f>AK$12*$D1496*INDEX(AK$21:AK$28,$E1496)*INDEX(AK$30:AK$46,$F1496)*(1-INDEX(AK$117:AK$133,$F1496))</f>
        <v/>
      </c>
      <c r="AL1496" s="40">
        <f>AL$12*$D1496*INDEX(AL$21:AL$28,$E1496)*INDEX(AL$30:AL$46,$F1496)*(1-INDEX(AL$117:AL$133,$F1496))</f>
        <v/>
      </c>
      <c r="AM1496" s="40">
        <f>AM$12*$D1496*INDEX(AM$21:AM$28,$E1496)*INDEX(AM$30:AM$46,$F1496)*(1-INDEX(AM$117:AM$133,$F1496))</f>
        <v/>
      </c>
      <c r="AN1496" s="40">
        <f>AN$12*$D1496*INDEX(AN$21:AN$28,$E1496)*INDEX(AN$30:AN$46,$F1496)*(1-INDEX(AN$117:AN$133,$F1496))</f>
        <v/>
      </c>
      <c r="AO1496" s="40">
        <f>AO$12*$D1496*INDEX(AO$21:AO$28,$E1496)*INDEX(AO$30:AO$46,$F1496)*(1-INDEX(AO$117:AO$133,$F1496))</f>
        <v/>
      </c>
      <c r="AP1496" s="40">
        <f>AP$12*$D1496*INDEX(AP$21:AP$28,$E1496)*INDEX(AP$30:AP$46,$F1496)*(1-INDEX(AP$117:AP$133,$F1496))</f>
        <v/>
      </c>
      <c r="AQ1496" s="40">
        <f>AQ$12*$D1496*INDEX(AQ$21:AQ$28,$E1496)*INDEX(AQ$30:AQ$46,$F1496)*(1-INDEX(AQ$117:AQ$133,$F1496))</f>
        <v/>
      </c>
      <c r="AR1496" s="40">
        <f>AR$12*$D1496*INDEX(AR$21:AR$28,$E1496)*INDEX(AR$30:AR$46,$F1496)*(1-INDEX(AR$117:AR$133,$F1496))</f>
        <v/>
      </c>
      <c r="AS1496" s="40">
        <f>AS$12*$D1496*INDEX(AS$21:AS$28,$E1496)*INDEX(AS$30:AS$46,$F1496)*(1-INDEX(AS$117:AS$133,$F1496))</f>
        <v/>
      </c>
      <c r="AT1496" s="40">
        <f>AT$12*$D1496*INDEX(AT$21:AT$28,$E1496)*INDEX(AT$30:AT$46,$F1496)*(1-INDEX(AT$117:AT$133,$F1496))</f>
        <v/>
      </c>
      <c r="AU1496" s="40">
        <f>AU$12*$D1496*INDEX(AU$21:AU$28,$E1496)*INDEX(AU$30:AU$46,$F1496)*(1-INDEX(AU$117:AU$133,$F1496))</f>
        <v/>
      </c>
      <c r="AV1496" s="40">
        <f>AV$12*$D1496*INDEX(AV$21:AV$28,$E1496)*INDEX(AV$30:AV$46,$F1496)*(1-INDEX(AV$117:AV$133,$F1496))</f>
        <v/>
      </c>
      <c r="AW1496" s="40">
        <f>AW$12*$D1496*INDEX(AW$21:AW$28,$E1496)*INDEX(AW$30:AW$46,$F1496)*(1-INDEX(AW$117:AW$133,$F1496))</f>
        <v/>
      </c>
      <c r="AX1496" s="42">
        <f>CARBONTAX(AX$12,$D1496,INDEX(AX$21:AX$28,$E1496),INDEX(AX$30:AX$46,$F1496),INDEX(AX$117:AX$133,$F1496))</f>
        <v/>
      </c>
    </row>
    <row r="1497" hidden="1" outlineLevel="2">
      <c r="A1497" s="5" t="inlineStr">
        <is>
          <t>ctxnew</t>
        </is>
      </c>
      <c r="B1497" s="5" t="inlineStr">
        <is>
          <t>lpg</t>
        </is>
      </c>
      <c r="C1497" s="5" t="inlineStr">
        <is>
          <t>cst</t>
        </is>
      </c>
      <c r="D1497" s="40">
        <f>INDEX(Inputs!$T$5:$T$132,MATCH($B1497&amp;"|"&amp;$C1497,Inputs!$A$5:$A$132,0))</f>
        <v/>
      </c>
      <c r="E1497" s="40">
        <f>INDEX(Inputs!$J$5:$J$132,MATCH($B1497&amp;"|"&amp;$C1497,Inputs!$A$5:$A$132,0))</f>
        <v/>
      </c>
      <c r="F1497" s="40">
        <f>INDEX(Inputs!$K$5:$K$132,MATCH($B1497&amp;"|"&amp;$C1497,Inputs!$A$5:$A$132,0))</f>
        <v/>
      </c>
      <c r="G1497" s="39" t="n"/>
      <c r="H1497" s="5">
        <f>INDEX(Variables!$B$5:$B$105,MATCH($A1497,Variables!$A$5:$A$105,0))&amp;IF($C1497="",""," | "&amp;INDEX(Mapping!$B$5:$B$26,MATCH($C1497,Mapping!$A$5:$A$26,0))&amp;" | "&amp;INDEX(Mapping!$B$30:$B$41,MATCH($B1497,Mapping!$A$30:$A$41,0)))</f>
        <v/>
      </c>
      <c r="I1497" s="5">
        <f>INDEX(Variables!$C$5:$C$105,MATCH($A1497,Variables!$A$5:$A$105,0))</f>
        <v/>
      </c>
      <c r="J1497" s="5">
        <f>INDEX(Variables!$E$5:$E$105,MATCH($A1497,Variables!$A$5:$A$105,0))</f>
        <v/>
      </c>
      <c r="K1497" s="25">
        <f>LOWER(Settings!$C$4)&amp;".mit."&amp;$A1497&amp;IF($C1497="","","."&amp;$C1497&amp;"."&amp;$B1497)&amp;IF(INDEX(Variables!$D$5:$D$105,MATCH($A1497,Variables!$A$5:$A$105,0))="","","."&amp;INDEX(Variables!$D$5:$D$105,MATCH($A1497,Variables!$A$5:$A$105,0)))&amp;"."&amp;K$5</f>
        <v/>
      </c>
      <c r="L1497" s="41">
        <f>L$12*$D1497*INDEX(L$21:L$28,$E1497)*INDEX(L$30:L$46,$F1497)*(1-INDEX(L$117:L$133,$F1497))</f>
        <v/>
      </c>
      <c r="M1497" s="40">
        <f>M$12*$D1497*INDEX(M$21:M$28,$E1497)*INDEX(M$30:M$46,$F1497)*(1-INDEX(M$117:M$133,$F1497))</f>
        <v/>
      </c>
      <c r="N1497" s="40">
        <f>N$12*$D1497*INDEX(N$21:N$28,$E1497)*INDEX(N$30:N$46,$F1497)*(1-INDEX(N$117:N$133,$F1497))</f>
        <v/>
      </c>
      <c r="O1497" s="40">
        <f>O$12*$D1497*INDEX(O$21:O$28,$E1497)*INDEX(O$30:O$46,$F1497)*(1-INDEX(O$117:O$133,$F1497))</f>
        <v/>
      </c>
      <c r="P1497" s="40">
        <f>P$12*$D1497*INDEX(P$21:P$28,$E1497)*INDEX(P$30:P$46,$F1497)*(1-INDEX(P$117:P$133,$F1497))</f>
        <v/>
      </c>
      <c r="Q1497" s="40">
        <f>Q$12*$D1497*INDEX(Q$21:Q$28,$E1497)*INDEX(Q$30:Q$46,$F1497)*(1-INDEX(Q$117:Q$133,$F1497))</f>
        <v/>
      </c>
      <c r="R1497" s="40">
        <f>R$12*$D1497*INDEX(R$21:R$28,$E1497)*INDEX(R$30:R$46,$F1497)*(1-INDEX(R$117:R$133,$F1497))</f>
        <v/>
      </c>
      <c r="S1497" s="40">
        <f>S$12*$D1497*INDEX(S$21:S$28,$E1497)*INDEX(S$30:S$46,$F1497)*(1-INDEX(S$117:S$133,$F1497))</f>
        <v/>
      </c>
      <c r="T1497" s="40">
        <f>T$12*$D1497*INDEX(T$21:T$28,$E1497)*INDEX(T$30:T$46,$F1497)*(1-INDEX(T$117:T$133,$F1497))</f>
        <v/>
      </c>
      <c r="U1497" s="40">
        <f>U$12*$D1497*INDEX(U$21:U$28,$E1497)*INDEX(U$30:U$46,$F1497)*(1-INDEX(U$117:U$133,$F1497))</f>
        <v/>
      </c>
      <c r="V1497" s="40">
        <f>V$12*$D1497*INDEX(V$21:V$28,$E1497)*INDEX(V$30:V$46,$F1497)*(1-INDEX(V$117:V$133,$F1497))</f>
        <v/>
      </c>
      <c r="W1497" s="40">
        <f>W$12*$D1497*INDEX(W$21:W$28,$E1497)*INDEX(W$30:W$46,$F1497)*(1-INDEX(W$117:W$133,$F1497))</f>
        <v/>
      </c>
      <c r="X1497" s="40">
        <f>X$12*$D1497*INDEX(X$21:X$28,$E1497)*INDEX(X$30:X$46,$F1497)*(1-INDEX(X$117:X$133,$F1497))</f>
        <v/>
      </c>
      <c r="Y1497" s="40">
        <f>Y$12*$D1497*INDEX(Y$21:Y$28,$E1497)*INDEX(Y$30:Y$46,$F1497)*(1-INDEX(Y$117:Y$133,$F1497))</f>
        <v/>
      </c>
      <c r="Z1497" s="40">
        <f>Z$12*$D1497*INDEX(Z$21:Z$28,$E1497)*INDEX(Z$30:Z$46,$F1497)*(1-INDEX(Z$117:Z$133,$F1497))</f>
        <v/>
      </c>
      <c r="AA1497" s="40">
        <f>AA$12*$D1497*INDEX(AA$21:AA$28,$E1497)*INDEX(AA$30:AA$46,$F1497)*(1-INDEX(AA$117:AA$133,$F1497))</f>
        <v/>
      </c>
      <c r="AB1497" s="40">
        <f>AB$12*$D1497*INDEX(AB$21:AB$28,$E1497)*INDEX(AB$30:AB$46,$F1497)*(1-INDEX(AB$117:AB$133,$F1497))</f>
        <v/>
      </c>
      <c r="AC1497" s="40">
        <f>AC$12*$D1497*INDEX(AC$21:AC$28,$E1497)*INDEX(AC$30:AC$46,$F1497)*(1-INDEX(AC$117:AC$133,$F1497))</f>
        <v/>
      </c>
      <c r="AD1497" s="42">
        <f>CARBONTAX(AD$12,$D1497,INDEX(AD$21:AD$28,$E1497),INDEX(AD$30:AD$46,$F1497),INDEX(AD$117:AD$133,$F1497))</f>
        <v/>
      </c>
      <c r="AE1497" s="25">
        <f>LOWER(Settings!$C$4)&amp;".mit."&amp;$A1497&amp;IF($C1497="","","."&amp;$C1497&amp;"."&amp;$B1497)&amp;IF(INDEX(Variables!$D$5:$D$105,MATCH($A1497,Variables!$A$5:$A$105,0))="","","."&amp;INDEX(Variables!$D$5:$D$105,MATCH($A1497,Variables!$A$5:$A$105,0)))&amp;"."&amp;AE$5</f>
        <v/>
      </c>
      <c r="AF1497" s="41">
        <f>AF$12*$D1497*INDEX(AF$21:AF$28,$E1497)*INDEX(AF$30:AF$46,$F1497)*(1-INDEX(AF$117:AF$133,$F1497))</f>
        <v/>
      </c>
      <c r="AG1497" s="40">
        <f>AG$12*$D1497*INDEX(AG$21:AG$28,$E1497)*INDEX(AG$30:AG$46,$F1497)*(1-INDEX(AG$117:AG$133,$F1497))</f>
        <v/>
      </c>
      <c r="AH1497" s="40">
        <f>AH$12*$D1497*INDEX(AH$21:AH$28,$E1497)*INDEX(AH$30:AH$46,$F1497)*(1-INDEX(AH$117:AH$133,$F1497))</f>
        <v/>
      </c>
      <c r="AI1497" s="40">
        <f>AI$12*$D1497*INDEX(AI$21:AI$28,$E1497)*INDEX(AI$30:AI$46,$F1497)*(1-INDEX(AI$117:AI$133,$F1497))</f>
        <v/>
      </c>
      <c r="AJ1497" s="40">
        <f>AJ$12*$D1497*INDEX(AJ$21:AJ$28,$E1497)*INDEX(AJ$30:AJ$46,$F1497)*(1-INDEX(AJ$117:AJ$133,$F1497))</f>
        <v/>
      </c>
      <c r="AK1497" s="40">
        <f>AK$12*$D1497*INDEX(AK$21:AK$28,$E1497)*INDEX(AK$30:AK$46,$F1497)*(1-INDEX(AK$117:AK$133,$F1497))</f>
        <v/>
      </c>
      <c r="AL1497" s="40">
        <f>AL$12*$D1497*INDEX(AL$21:AL$28,$E1497)*INDEX(AL$30:AL$46,$F1497)*(1-INDEX(AL$117:AL$133,$F1497))</f>
        <v/>
      </c>
      <c r="AM1497" s="40">
        <f>AM$12*$D1497*INDEX(AM$21:AM$28,$E1497)*INDEX(AM$30:AM$46,$F1497)*(1-INDEX(AM$117:AM$133,$F1497))</f>
        <v/>
      </c>
      <c r="AN1497" s="40">
        <f>AN$12*$D1497*INDEX(AN$21:AN$28,$E1497)*INDEX(AN$30:AN$46,$F1497)*(1-INDEX(AN$117:AN$133,$F1497))</f>
        <v/>
      </c>
      <c r="AO1497" s="40">
        <f>AO$12*$D1497*INDEX(AO$21:AO$28,$E1497)*INDEX(AO$30:AO$46,$F1497)*(1-INDEX(AO$117:AO$133,$F1497))</f>
        <v/>
      </c>
      <c r="AP1497" s="40">
        <f>AP$12*$D1497*INDEX(AP$21:AP$28,$E1497)*INDEX(AP$30:AP$46,$F1497)*(1-INDEX(AP$117:AP$133,$F1497))</f>
        <v/>
      </c>
      <c r="AQ1497" s="40">
        <f>AQ$12*$D1497*INDEX(AQ$21:AQ$28,$E1497)*INDEX(AQ$30:AQ$46,$F1497)*(1-INDEX(AQ$117:AQ$133,$F1497))</f>
        <v/>
      </c>
      <c r="AR1497" s="40">
        <f>AR$12*$D1497*INDEX(AR$21:AR$28,$E1497)*INDEX(AR$30:AR$46,$F1497)*(1-INDEX(AR$117:AR$133,$F1497))</f>
        <v/>
      </c>
      <c r="AS1497" s="40">
        <f>AS$12*$D1497*INDEX(AS$21:AS$28,$E1497)*INDEX(AS$30:AS$46,$F1497)*(1-INDEX(AS$117:AS$133,$F1497))</f>
        <v/>
      </c>
      <c r="AT1497" s="40">
        <f>AT$12*$D1497*INDEX(AT$21:AT$28,$E1497)*INDEX(AT$30:AT$46,$F1497)*(1-INDEX(AT$117:AT$133,$F1497))</f>
        <v/>
      </c>
      <c r="AU1497" s="40">
        <f>AU$12*$D1497*INDEX(AU$21:AU$28,$E1497)*INDEX(AU$30:AU$46,$F1497)*(1-INDEX(AU$117:AU$133,$F1497))</f>
        <v/>
      </c>
      <c r="AV1497" s="40">
        <f>AV$12*$D1497*INDEX(AV$21:AV$28,$E1497)*INDEX(AV$30:AV$46,$F1497)*(1-INDEX(AV$117:AV$133,$F1497))</f>
        <v/>
      </c>
      <c r="AW1497" s="40">
        <f>AW$12*$D1497*INDEX(AW$21:AW$28,$E1497)*INDEX(AW$30:AW$46,$F1497)*(1-INDEX(AW$117:AW$133,$F1497))</f>
        <v/>
      </c>
      <c r="AX1497" s="42">
        <f>CARBONTAX(AX$12,$D1497,INDEX(AX$21:AX$28,$E1497),INDEX(AX$30:AX$46,$F1497),INDEX(AX$117:AX$133,$F1497))</f>
        <v/>
      </c>
    </row>
    <row r="1498" hidden="1" outlineLevel="2">
      <c r="A1498" s="5" t="inlineStr">
        <is>
          <t>ctxnew</t>
        </is>
      </c>
      <c r="B1498" s="5" t="inlineStr">
        <is>
          <t>ker</t>
        </is>
      </c>
      <c r="C1498" s="5" t="inlineStr">
        <is>
          <t>cst</t>
        </is>
      </c>
      <c r="D1498" s="40">
        <f>INDEX(Inputs!$T$5:$T$132,MATCH($B1498&amp;"|"&amp;$C1498,Inputs!$A$5:$A$132,0))</f>
        <v/>
      </c>
      <c r="E1498" s="40">
        <f>INDEX(Inputs!$J$5:$J$132,MATCH($B1498&amp;"|"&amp;$C1498,Inputs!$A$5:$A$132,0))</f>
        <v/>
      </c>
      <c r="F1498" s="40">
        <f>INDEX(Inputs!$K$5:$K$132,MATCH($B1498&amp;"|"&amp;$C1498,Inputs!$A$5:$A$132,0))</f>
        <v/>
      </c>
      <c r="G1498" s="39" t="n"/>
      <c r="H1498" s="5">
        <f>INDEX(Variables!$B$5:$B$105,MATCH($A1498,Variables!$A$5:$A$105,0))&amp;IF($C1498="",""," | "&amp;INDEX(Mapping!$B$5:$B$26,MATCH($C1498,Mapping!$A$5:$A$26,0))&amp;" | "&amp;INDEX(Mapping!$B$30:$B$41,MATCH($B1498,Mapping!$A$30:$A$41,0)))</f>
        <v/>
      </c>
      <c r="I1498" s="5">
        <f>INDEX(Variables!$C$5:$C$105,MATCH($A1498,Variables!$A$5:$A$105,0))</f>
        <v/>
      </c>
      <c r="J1498" s="5">
        <f>INDEX(Variables!$E$5:$E$105,MATCH($A1498,Variables!$A$5:$A$105,0))</f>
        <v/>
      </c>
      <c r="K1498" s="25">
        <f>LOWER(Settings!$C$4)&amp;".mit."&amp;$A1498&amp;IF($C1498="","","."&amp;$C1498&amp;"."&amp;$B1498)&amp;IF(INDEX(Variables!$D$5:$D$105,MATCH($A1498,Variables!$A$5:$A$105,0))="","","."&amp;INDEX(Variables!$D$5:$D$105,MATCH($A1498,Variables!$A$5:$A$105,0)))&amp;"."&amp;K$5</f>
        <v/>
      </c>
      <c r="L1498" s="41">
        <f>L$12*$D1498*INDEX(L$21:L$28,$E1498)*INDEX(L$30:L$46,$F1498)*(1-INDEX(L$117:L$133,$F1498))</f>
        <v/>
      </c>
      <c r="M1498" s="40">
        <f>M$12*$D1498*INDEX(M$21:M$28,$E1498)*INDEX(M$30:M$46,$F1498)*(1-INDEX(M$117:M$133,$F1498))</f>
        <v/>
      </c>
      <c r="N1498" s="40">
        <f>N$12*$D1498*INDEX(N$21:N$28,$E1498)*INDEX(N$30:N$46,$F1498)*(1-INDEX(N$117:N$133,$F1498))</f>
        <v/>
      </c>
      <c r="O1498" s="40">
        <f>O$12*$D1498*INDEX(O$21:O$28,$E1498)*INDEX(O$30:O$46,$F1498)*(1-INDEX(O$117:O$133,$F1498))</f>
        <v/>
      </c>
      <c r="P1498" s="40">
        <f>P$12*$D1498*INDEX(P$21:P$28,$E1498)*INDEX(P$30:P$46,$F1498)*(1-INDEX(P$117:P$133,$F1498))</f>
        <v/>
      </c>
      <c r="Q1498" s="40">
        <f>Q$12*$D1498*INDEX(Q$21:Q$28,$E1498)*INDEX(Q$30:Q$46,$F1498)*(1-INDEX(Q$117:Q$133,$F1498))</f>
        <v/>
      </c>
      <c r="R1498" s="40">
        <f>R$12*$D1498*INDEX(R$21:R$28,$E1498)*INDEX(R$30:R$46,$F1498)*(1-INDEX(R$117:R$133,$F1498))</f>
        <v/>
      </c>
      <c r="S1498" s="40">
        <f>S$12*$D1498*INDEX(S$21:S$28,$E1498)*INDEX(S$30:S$46,$F1498)*(1-INDEX(S$117:S$133,$F1498))</f>
        <v/>
      </c>
      <c r="T1498" s="40">
        <f>T$12*$D1498*INDEX(T$21:T$28,$E1498)*INDEX(T$30:T$46,$F1498)*(1-INDEX(T$117:T$133,$F1498))</f>
        <v/>
      </c>
      <c r="U1498" s="40">
        <f>U$12*$D1498*INDEX(U$21:U$28,$E1498)*INDEX(U$30:U$46,$F1498)*(1-INDEX(U$117:U$133,$F1498))</f>
        <v/>
      </c>
      <c r="V1498" s="40">
        <f>V$12*$D1498*INDEX(V$21:V$28,$E1498)*INDEX(V$30:V$46,$F1498)*(1-INDEX(V$117:V$133,$F1498))</f>
        <v/>
      </c>
      <c r="W1498" s="40">
        <f>W$12*$D1498*INDEX(W$21:W$28,$E1498)*INDEX(W$30:W$46,$F1498)*(1-INDEX(W$117:W$133,$F1498))</f>
        <v/>
      </c>
      <c r="X1498" s="40">
        <f>X$12*$D1498*INDEX(X$21:X$28,$E1498)*INDEX(X$30:X$46,$F1498)*(1-INDEX(X$117:X$133,$F1498))</f>
        <v/>
      </c>
      <c r="Y1498" s="40">
        <f>Y$12*$D1498*INDEX(Y$21:Y$28,$E1498)*INDEX(Y$30:Y$46,$F1498)*(1-INDEX(Y$117:Y$133,$F1498))</f>
        <v/>
      </c>
      <c r="Z1498" s="40">
        <f>Z$12*$D1498*INDEX(Z$21:Z$28,$E1498)*INDEX(Z$30:Z$46,$F1498)*(1-INDEX(Z$117:Z$133,$F1498))</f>
        <v/>
      </c>
      <c r="AA1498" s="40">
        <f>AA$12*$D1498*INDEX(AA$21:AA$28,$E1498)*INDEX(AA$30:AA$46,$F1498)*(1-INDEX(AA$117:AA$133,$F1498))</f>
        <v/>
      </c>
      <c r="AB1498" s="40">
        <f>AB$12*$D1498*INDEX(AB$21:AB$28,$E1498)*INDEX(AB$30:AB$46,$F1498)*(1-INDEX(AB$117:AB$133,$F1498))</f>
        <v/>
      </c>
      <c r="AC1498" s="40">
        <f>AC$12*$D1498*INDEX(AC$21:AC$28,$E1498)*INDEX(AC$30:AC$46,$F1498)*(1-INDEX(AC$117:AC$133,$F1498))</f>
        <v/>
      </c>
      <c r="AD1498" s="42">
        <f>CARBONTAX(AD$12,$D1498,INDEX(AD$21:AD$28,$E1498),INDEX(AD$30:AD$46,$F1498),INDEX(AD$117:AD$133,$F1498))</f>
        <v/>
      </c>
      <c r="AE1498" s="25">
        <f>LOWER(Settings!$C$4)&amp;".mit."&amp;$A1498&amp;IF($C1498="","","."&amp;$C1498&amp;"."&amp;$B1498)&amp;IF(INDEX(Variables!$D$5:$D$105,MATCH($A1498,Variables!$A$5:$A$105,0))="","","."&amp;INDEX(Variables!$D$5:$D$105,MATCH($A1498,Variables!$A$5:$A$105,0)))&amp;"."&amp;AE$5</f>
        <v/>
      </c>
      <c r="AF1498" s="41">
        <f>AF$12*$D1498*INDEX(AF$21:AF$28,$E1498)*INDEX(AF$30:AF$46,$F1498)*(1-INDEX(AF$117:AF$133,$F1498))</f>
        <v/>
      </c>
      <c r="AG1498" s="40">
        <f>AG$12*$D1498*INDEX(AG$21:AG$28,$E1498)*INDEX(AG$30:AG$46,$F1498)*(1-INDEX(AG$117:AG$133,$F1498))</f>
        <v/>
      </c>
      <c r="AH1498" s="40">
        <f>AH$12*$D1498*INDEX(AH$21:AH$28,$E1498)*INDEX(AH$30:AH$46,$F1498)*(1-INDEX(AH$117:AH$133,$F1498))</f>
        <v/>
      </c>
      <c r="AI1498" s="40">
        <f>AI$12*$D1498*INDEX(AI$21:AI$28,$E1498)*INDEX(AI$30:AI$46,$F1498)*(1-INDEX(AI$117:AI$133,$F1498))</f>
        <v/>
      </c>
      <c r="AJ1498" s="40">
        <f>AJ$12*$D1498*INDEX(AJ$21:AJ$28,$E1498)*INDEX(AJ$30:AJ$46,$F1498)*(1-INDEX(AJ$117:AJ$133,$F1498))</f>
        <v/>
      </c>
      <c r="AK1498" s="40">
        <f>AK$12*$D1498*INDEX(AK$21:AK$28,$E1498)*INDEX(AK$30:AK$46,$F1498)*(1-INDEX(AK$117:AK$133,$F1498))</f>
        <v/>
      </c>
      <c r="AL1498" s="40">
        <f>AL$12*$D1498*INDEX(AL$21:AL$28,$E1498)*INDEX(AL$30:AL$46,$F1498)*(1-INDEX(AL$117:AL$133,$F1498))</f>
        <v/>
      </c>
      <c r="AM1498" s="40">
        <f>AM$12*$D1498*INDEX(AM$21:AM$28,$E1498)*INDEX(AM$30:AM$46,$F1498)*(1-INDEX(AM$117:AM$133,$F1498))</f>
        <v/>
      </c>
      <c r="AN1498" s="40">
        <f>AN$12*$D1498*INDEX(AN$21:AN$28,$E1498)*INDEX(AN$30:AN$46,$F1498)*(1-INDEX(AN$117:AN$133,$F1498))</f>
        <v/>
      </c>
      <c r="AO1498" s="40">
        <f>AO$12*$D1498*INDEX(AO$21:AO$28,$E1498)*INDEX(AO$30:AO$46,$F1498)*(1-INDEX(AO$117:AO$133,$F1498))</f>
        <v/>
      </c>
      <c r="AP1498" s="40">
        <f>AP$12*$D1498*INDEX(AP$21:AP$28,$E1498)*INDEX(AP$30:AP$46,$F1498)*(1-INDEX(AP$117:AP$133,$F1498))</f>
        <v/>
      </c>
      <c r="AQ1498" s="40">
        <f>AQ$12*$D1498*INDEX(AQ$21:AQ$28,$E1498)*INDEX(AQ$30:AQ$46,$F1498)*(1-INDEX(AQ$117:AQ$133,$F1498))</f>
        <v/>
      </c>
      <c r="AR1498" s="40">
        <f>AR$12*$D1498*INDEX(AR$21:AR$28,$E1498)*INDEX(AR$30:AR$46,$F1498)*(1-INDEX(AR$117:AR$133,$F1498))</f>
        <v/>
      </c>
      <c r="AS1498" s="40">
        <f>AS$12*$D1498*INDEX(AS$21:AS$28,$E1498)*INDEX(AS$30:AS$46,$F1498)*(1-INDEX(AS$117:AS$133,$F1498))</f>
        <v/>
      </c>
      <c r="AT1498" s="40">
        <f>AT$12*$D1498*INDEX(AT$21:AT$28,$E1498)*INDEX(AT$30:AT$46,$F1498)*(1-INDEX(AT$117:AT$133,$F1498))</f>
        <v/>
      </c>
      <c r="AU1498" s="40">
        <f>AU$12*$D1498*INDEX(AU$21:AU$28,$E1498)*INDEX(AU$30:AU$46,$F1498)*(1-INDEX(AU$117:AU$133,$F1498))</f>
        <v/>
      </c>
      <c r="AV1498" s="40">
        <f>AV$12*$D1498*INDEX(AV$21:AV$28,$E1498)*INDEX(AV$30:AV$46,$F1498)*(1-INDEX(AV$117:AV$133,$F1498))</f>
        <v/>
      </c>
      <c r="AW1498" s="40">
        <f>AW$12*$D1498*INDEX(AW$21:AW$28,$E1498)*INDEX(AW$30:AW$46,$F1498)*(1-INDEX(AW$117:AW$133,$F1498))</f>
        <v/>
      </c>
      <c r="AX1498" s="42">
        <f>CARBONTAX(AX$12,$D1498,INDEX(AX$21:AX$28,$E1498),INDEX(AX$30:AX$46,$F1498),INDEX(AX$117:AX$133,$F1498))</f>
        <v/>
      </c>
    </row>
    <row r="1499" hidden="1" outlineLevel="2">
      <c r="A1499" s="5" t="inlineStr">
        <is>
          <t>ctxnew</t>
        </is>
      </c>
      <c r="B1499" s="5" t="inlineStr">
        <is>
          <t>oop</t>
        </is>
      </c>
      <c r="C1499" s="5" t="inlineStr">
        <is>
          <t>cst</t>
        </is>
      </c>
      <c r="D1499" s="40">
        <f>INDEX(Inputs!$T$5:$T$132,MATCH($B1499&amp;"|"&amp;$C1499,Inputs!$A$5:$A$132,0))</f>
        <v/>
      </c>
      <c r="E1499" s="40">
        <f>INDEX(Inputs!$J$5:$J$132,MATCH($B1499&amp;"|"&amp;$C1499,Inputs!$A$5:$A$132,0))</f>
        <v/>
      </c>
      <c r="F1499" s="40">
        <f>INDEX(Inputs!$K$5:$K$132,MATCH($B1499&amp;"|"&amp;$C1499,Inputs!$A$5:$A$132,0))</f>
        <v/>
      </c>
      <c r="G1499" s="39" t="n"/>
      <c r="H1499" s="5">
        <f>INDEX(Variables!$B$5:$B$105,MATCH($A1499,Variables!$A$5:$A$105,0))&amp;IF($C1499="",""," | "&amp;INDEX(Mapping!$B$5:$B$26,MATCH($C1499,Mapping!$A$5:$A$26,0))&amp;" | "&amp;INDEX(Mapping!$B$30:$B$41,MATCH($B1499,Mapping!$A$30:$A$41,0)))</f>
        <v/>
      </c>
      <c r="I1499" s="5">
        <f>INDEX(Variables!$C$5:$C$105,MATCH($A1499,Variables!$A$5:$A$105,0))</f>
        <v/>
      </c>
      <c r="J1499" s="5">
        <f>INDEX(Variables!$E$5:$E$105,MATCH($A1499,Variables!$A$5:$A$105,0))</f>
        <v/>
      </c>
      <c r="K1499" s="25">
        <f>LOWER(Settings!$C$4)&amp;".mit."&amp;$A1499&amp;IF($C1499="","","."&amp;$C1499&amp;"."&amp;$B1499)&amp;IF(INDEX(Variables!$D$5:$D$105,MATCH($A1499,Variables!$A$5:$A$105,0))="","","."&amp;INDEX(Variables!$D$5:$D$105,MATCH($A1499,Variables!$A$5:$A$105,0)))&amp;"."&amp;K$5</f>
        <v/>
      </c>
      <c r="L1499" s="41">
        <f>L$12*$D1499*INDEX(L$21:L$28,$E1499)*INDEX(L$30:L$46,$F1499)*(1-INDEX(L$117:L$133,$F1499))</f>
        <v/>
      </c>
      <c r="M1499" s="40">
        <f>M$12*$D1499*INDEX(M$21:M$28,$E1499)*INDEX(M$30:M$46,$F1499)*(1-INDEX(M$117:M$133,$F1499))</f>
        <v/>
      </c>
      <c r="N1499" s="40">
        <f>N$12*$D1499*INDEX(N$21:N$28,$E1499)*INDEX(N$30:N$46,$F1499)*(1-INDEX(N$117:N$133,$F1499))</f>
        <v/>
      </c>
      <c r="O1499" s="40">
        <f>O$12*$D1499*INDEX(O$21:O$28,$E1499)*INDEX(O$30:O$46,$F1499)*(1-INDEX(O$117:O$133,$F1499))</f>
        <v/>
      </c>
      <c r="P1499" s="40">
        <f>P$12*$D1499*INDEX(P$21:P$28,$E1499)*INDEX(P$30:P$46,$F1499)*(1-INDEX(P$117:P$133,$F1499))</f>
        <v/>
      </c>
      <c r="Q1499" s="40">
        <f>Q$12*$D1499*INDEX(Q$21:Q$28,$E1499)*INDEX(Q$30:Q$46,$F1499)*(1-INDEX(Q$117:Q$133,$F1499))</f>
        <v/>
      </c>
      <c r="R1499" s="40">
        <f>R$12*$D1499*INDEX(R$21:R$28,$E1499)*INDEX(R$30:R$46,$F1499)*(1-INDEX(R$117:R$133,$F1499))</f>
        <v/>
      </c>
      <c r="S1499" s="40">
        <f>S$12*$D1499*INDEX(S$21:S$28,$E1499)*INDEX(S$30:S$46,$F1499)*(1-INDEX(S$117:S$133,$F1499))</f>
        <v/>
      </c>
      <c r="T1499" s="40">
        <f>T$12*$D1499*INDEX(T$21:T$28,$E1499)*INDEX(T$30:T$46,$F1499)*(1-INDEX(T$117:T$133,$F1499))</f>
        <v/>
      </c>
      <c r="U1499" s="40">
        <f>U$12*$D1499*INDEX(U$21:U$28,$E1499)*INDEX(U$30:U$46,$F1499)*(1-INDEX(U$117:U$133,$F1499))</f>
        <v/>
      </c>
      <c r="V1499" s="40">
        <f>V$12*$D1499*INDEX(V$21:V$28,$E1499)*INDEX(V$30:V$46,$F1499)*(1-INDEX(V$117:V$133,$F1499))</f>
        <v/>
      </c>
      <c r="W1499" s="40">
        <f>W$12*$D1499*INDEX(W$21:W$28,$E1499)*INDEX(W$30:W$46,$F1499)*(1-INDEX(W$117:W$133,$F1499))</f>
        <v/>
      </c>
      <c r="X1499" s="40">
        <f>X$12*$D1499*INDEX(X$21:X$28,$E1499)*INDEX(X$30:X$46,$F1499)*(1-INDEX(X$117:X$133,$F1499))</f>
        <v/>
      </c>
      <c r="Y1499" s="40">
        <f>Y$12*$D1499*INDEX(Y$21:Y$28,$E1499)*INDEX(Y$30:Y$46,$F1499)*(1-INDEX(Y$117:Y$133,$F1499))</f>
        <v/>
      </c>
      <c r="Z1499" s="40">
        <f>Z$12*$D1499*INDEX(Z$21:Z$28,$E1499)*INDEX(Z$30:Z$46,$F1499)*(1-INDEX(Z$117:Z$133,$F1499))</f>
        <v/>
      </c>
      <c r="AA1499" s="40">
        <f>AA$12*$D1499*INDEX(AA$21:AA$28,$E1499)*INDEX(AA$30:AA$46,$F1499)*(1-INDEX(AA$117:AA$133,$F1499))</f>
        <v/>
      </c>
      <c r="AB1499" s="40">
        <f>AB$12*$D1499*INDEX(AB$21:AB$28,$E1499)*INDEX(AB$30:AB$46,$F1499)*(1-INDEX(AB$117:AB$133,$F1499))</f>
        <v/>
      </c>
      <c r="AC1499" s="40">
        <f>AC$12*$D1499*INDEX(AC$21:AC$28,$E1499)*INDEX(AC$30:AC$46,$F1499)*(1-INDEX(AC$117:AC$133,$F1499))</f>
        <v/>
      </c>
      <c r="AD1499" s="42">
        <f>CARBONTAX(AD$12,$D1499,INDEX(AD$21:AD$28,$E1499),INDEX(AD$30:AD$46,$F1499),INDEX(AD$117:AD$133,$F1499))</f>
        <v/>
      </c>
      <c r="AE1499" s="25">
        <f>LOWER(Settings!$C$4)&amp;".mit."&amp;$A1499&amp;IF($C1499="","","."&amp;$C1499&amp;"."&amp;$B1499)&amp;IF(INDEX(Variables!$D$5:$D$105,MATCH($A1499,Variables!$A$5:$A$105,0))="","","."&amp;INDEX(Variables!$D$5:$D$105,MATCH($A1499,Variables!$A$5:$A$105,0)))&amp;"."&amp;AE$5</f>
        <v/>
      </c>
      <c r="AF1499" s="41">
        <f>AF$12*$D1499*INDEX(AF$21:AF$28,$E1499)*INDEX(AF$30:AF$46,$F1499)*(1-INDEX(AF$117:AF$133,$F1499))</f>
        <v/>
      </c>
      <c r="AG1499" s="40">
        <f>AG$12*$D1499*INDEX(AG$21:AG$28,$E1499)*INDEX(AG$30:AG$46,$F1499)*(1-INDEX(AG$117:AG$133,$F1499))</f>
        <v/>
      </c>
      <c r="AH1499" s="40">
        <f>AH$12*$D1499*INDEX(AH$21:AH$28,$E1499)*INDEX(AH$30:AH$46,$F1499)*(1-INDEX(AH$117:AH$133,$F1499))</f>
        <v/>
      </c>
      <c r="AI1499" s="40">
        <f>AI$12*$D1499*INDEX(AI$21:AI$28,$E1499)*INDEX(AI$30:AI$46,$F1499)*(1-INDEX(AI$117:AI$133,$F1499))</f>
        <v/>
      </c>
      <c r="AJ1499" s="40">
        <f>AJ$12*$D1499*INDEX(AJ$21:AJ$28,$E1499)*INDEX(AJ$30:AJ$46,$F1499)*(1-INDEX(AJ$117:AJ$133,$F1499))</f>
        <v/>
      </c>
      <c r="AK1499" s="40">
        <f>AK$12*$D1499*INDEX(AK$21:AK$28,$E1499)*INDEX(AK$30:AK$46,$F1499)*(1-INDEX(AK$117:AK$133,$F1499))</f>
        <v/>
      </c>
      <c r="AL1499" s="40">
        <f>AL$12*$D1499*INDEX(AL$21:AL$28,$E1499)*INDEX(AL$30:AL$46,$F1499)*(1-INDEX(AL$117:AL$133,$F1499))</f>
        <v/>
      </c>
      <c r="AM1499" s="40">
        <f>AM$12*$D1499*INDEX(AM$21:AM$28,$E1499)*INDEX(AM$30:AM$46,$F1499)*(1-INDEX(AM$117:AM$133,$F1499))</f>
        <v/>
      </c>
      <c r="AN1499" s="40">
        <f>AN$12*$D1499*INDEX(AN$21:AN$28,$E1499)*INDEX(AN$30:AN$46,$F1499)*(1-INDEX(AN$117:AN$133,$F1499))</f>
        <v/>
      </c>
      <c r="AO1499" s="40">
        <f>AO$12*$D1499*INDEX(AO$21:AO$28,$E1499)*INDEX(AO$30:AO$46,$F1499)*(1-INDEX(AO$117:AO$133,$F1499))</f>
        <v/>
      </c>
      <c r="AP1499" s="40">
        <f>AP$12*$D1499*INDEX(AP$21:AP$28,$E1499)*INDEX(AP$30:AP$46,$F1499)*(1-INDEX(AP$117:AP$133,$F1499))</f>
        <v/>
      </c>
      <c r="AQ1499" s="40">
        <f>AQ$12*$D1499*INDEX(AQ$21:AQ$28,$E1499)*INDEX(AQ$30:AQ$46,$F1499)*(1-INDEX(AQ$117:AQ$133,$F1499))</f>
        <v/>
      </c>
      <c r="AR1499" s="40">
        <f>AR$12*$D1499*INDEX(AR$21:AR$28,$E1499)*INDEX(AR$30:AR$46,$F1499)*(1-INDEX(AR$117:AR$133,$F1499))</f>
        <v/>
      </c>
      <c r="AS1499" s="40">
        <f>AS$12*$D1499*INDEX(AS$21:AS$28,$E1499)*INDEX(AS$30:AS$46,$F1499)*(1-INDEX(AS$117:AS$133,$F1499))</f>
        <v/>
      </c>
      <c r="AT1499" s="40">
        <f>AT$12*$D1499*INDEX(AT$21:AT$28,$E1499)*INDEX(AT$30:AT$46,$F1499)*(1-INDEX(AT$117:AT$133,$F1499))</f>
        <v/>
      </c>
      <c r="AU1499" s="40">
        <f>AU$12*$D1499*INDEX(AU$21:AU$28,$E1499)*INDEX(AU$30:AU$46,$F1499)*(1-INDEX(AU$117:AU$133,$F1499))</f>
        <v/>
      </c>
      <c r="AV1499" s="40">
        <f>AV$12*$D1499*INDEX(AV$21:AV$28,$E1499)*INDEX(AV$30:AV$46,$F1499)*(1-INDEX(AV$117:AV$133,$F1499))</f>
        <v/>
      </c>
      <c r="AW1499" s="40">
        <f>AW$12*$D1499*INDEX(AW$21:AW$28,$E1499)*INDEX(AW$30:AW$46,$F1499)*(1-INDEX(AW$117:AW$133,$F1499))</f>
        <v/>
      </c>
      <c r="AX1499" s="42">
        <f>CARBONTAX(AX$12,$D1499,INDEX(AX$21:AX$28,$E1499),INDEX(AX$30:AX$46,$F1499),INDEX(AX$117:AX$133,$F1499))</f>
        <v/>
      </c>
    </row>
    <row r="1500" hidden="1" outlineLevel="2">
      <c r="A1500" s="5" t="inlineStr">
        <is>
          <t>ctxnew</t>
        </is>
      </c>
      <c r="B1500" s="5" t="inlineStr">
        <is>
          <t>bio</t>
        </is>
      </c>
      <c r="C1500" s="5" t="inlineStr">
        <is>
          <t>cst</t>
        </is>
      </c>
      <c r="D1500" s="40">
        <f>INDEX(Inputs!$T$5:$T$132,MATCH($B1500&amp;"|"&amp;$C1500,Inputs!$A$5:$A$132,0))</f>
        <v/>
      </c>
      <c r="E1500" s="40">
        <f>INDEX(Inputs!$J$5:$J$132,MATCH($B1500&amp;"|"&amp;$C1500,Inputs!$A$5:$A$132,0))</f>
        <v/>
      </c>
      <c r="F1500" s="40">
        <f>INDEX(Inputs!$K$5:$K$132,MATCH($B1500&amp;"|"&amp;$C1500,Inputs!$A$5:$A$132,0))</f>
        <v/>
      </c>
      <c r="G1500" s="39" t="n"/>
      <c r="H1500" s="5">
        <f>INDEX(Variables!$B$5:$B$105,MATCH($A1500,Variables!$A$5:$A$105,0))&amp;IF($C1500="",""," | "&amp;INDEX(Mapping!$B$5:$B$26,MATCH($C1500,Mapping!$A$5:$A$26,0))&amp;" | "&amp;INDEX(Mapping!$B$30:$B$41,MATCH($B1500,Mapping!$A$30:$A$41,0)))</f>
        <v/>
      </c>
      <c r="I1500" s="5">
        <f>INDEX(Variables!$C$5:$C$105,MATCH($A1500,Variables!$A$5:$A$105,0))</f>
        <v/>
      </c>
      <c r="J1500" s="5">
        <f>INDEX(Variables!$E$5:$E$105,MATCH($A1500,Variables!$A$5:$A$105,0))</f>
        <v/>
      </c>
      <c r="K1500" s="25">
        <f>LOWER(Settings!$C$4)&amp;".mit."&amp;$A1500&amp;IF($C1500="","","."&amp;$C1500&amp;"."&amp;$B1500)&amp;IF(INDEX(Variables!$D$5:$D$105,MATCH($A1500,Variables!$A$5:$A$105,0))="","","."&amp;INDEX(Variables!$D$5:$D$105,MATCH($A1500,Variables!$A$5:$A$105,0)))&amp;"."&amp;K$5</f>
        <v/>
      </c>
      <c r="L1500" s="41">
        <f>L$12*$D1500*INDEX(L$21:L$28,$E1500)*INDEX(L$30:L$46,$F1500)*(1-INDEX(L$117:L$133,$F1500))</f>
        <v/>
      </c>
      <c r="M1500" s="40">
        <f>M$12*$D1500*INDEX(M$21:M$28,$E1500)*INDEX(M$30:M$46,$F1500)*(1-INDEX(M$117:M$133,$F1500))</f>
        <v/>
      </c>
      <c r="N1500" s="40">
        <f>N$12*$D1500*INDEX(N$21:N$28,$E1500)*INDEX(N$30:N$46,$F1500)*(1-INDEX(N$117:N$133,$F1500))</f>
        <v/>
      </c>
      <c r="O1500" s="40">
        <f>O$12*$D1500*INDEX(O$21:O$28,$E1500)*INDEX(O$30:O$46,$F1500)*(1-INDEX(O$117:O$133,$F1500))</f>
        <v/>
      </c>
      <c r="P1500" s="40">
        <f>P$12*$D1500*INDEX(P$21:P$28,$E1500)*INDEX(P$30:P$46,$F1500)*(1-INDEX(P$117:P$133,$F1500))</f>
        <v/>
      </c>
      <c r="Q1500" s="40">
        <f>Q$12*$D1500*INDEX(Q$21:Q$28,$E1500)*INDEX(Q$30:Q$46,$F1500)*(1-INDEX(Q$117:Q$133,$F1500))</f>
        <v/>
      </c>
      <c r="R1500" s="40">
        <f>R$12*$D1500*INDEX(R$21:R$28,$E1500)*INDEX(R$30:R$46,$F1500)*(1-INDEX(R$117:R$133,$F1500))</f>
        <v/>
      </c>
      <c r="S1500" s="40">
        <f>S$12*$D1500*INDEX(S$21:S$28,$E1500)*INDEX(S$30:S$46,$F1500)*(1-INDEX(S$117:S$133,$F1500))</f>
        <v/>
      </c>
      <c r="T1500" s="40">
        <f>T$12*$D1500*INDEX(T$21:T$28,$E1500)*INDEX(T$30:T$46,$F1500)*(1-INDEX(T$117:T$133,$F1500))</f>
        <v/>
      </c>
      <c r="U1500" s="40">
        <f>U$12*$D1500*INDEX(U$21:U$28,$E1500)*INDEX(U$30:U$46,$F1500)*(1-INDEX(U$117:U$133,$F1500))</f>
        <v/>
      </c>
      <c r="V1500" s="40">
        <f>V$12*$D1500*INDEX(V$21:V$28,$E1500)*INDEX(V$30:V$46,$F1500)*(1-INDEX(V$117:V$133,$F1500))</f>
        <v/>
      </c>
      <c r="W1500" s="40">
        <f>W$12*$D1500*INDEX(W$21:W$28,$E1500)*INDEX(W$30:W$46,$F1500)*(1-INDEX(W$117:W$133,$F1500))</f>
        <v/>
      </c>
      <c r="X1500" s="40">
        <f>X$12*$D1500*INDEX(X$21:X$28,$E1500)*INDEX(X$30:X$46,$F1500)*(1-INDEX(X$117:X$133,$F1500))</f>
        <v/>
      </c>
      <c r="Y1500" s="40">
        <f>Y$12*$D1500*INDEX(Y$21:Y$28,$E1500)*INDEX(Y$30:Y$46,$F1500)*(1-INDEX(Y$117:Y$133,$F1500))</f>
        <v/>
      </c>
      <c r="Z1500" s="40">
        <f>Z$12*$D1500*INDEX(Z$21:Z$28,$E1500)*INDEX(Z$30:Z$46,$F1500)*(1-INDEX(Z$117:Z$133,$F1500))</f>
        <v/>
      </c>
      <c r="AA1500" s="40">
        <f>AA$12*$D1500*INDEX(AA$21:AA$28,$E1500)*INDEX(AA$30:AA$46,$F1500)*(1-INDEX(AA$117:AA$133,$F1500))</f>
        <v/>
      </c>
      <c r="AB1500" s="40">
        <f>AB$12*$D1500*INDEX(AB$21:AB$28,$E1500)*INDEX(AB$30:AB$46,$F1500)*(1-INDEX(AB$117:AB$133,$F1500))</f>
        <v/>
      </c>
      <c r="AC1500" s="40">
        <f>AC$12*$D1500*INDEX(AC$21:AC$28,$E1500)*INDEX(AC$30:AC$46,$F1500)*(1-INDEX(AC$117:AC$133,$F1500))</f>
        <v/>
      </c>
      <c r="AD1500" s="42">
        <f>CARBONTAX(AD$12,$D1500,INDEX(AD$21:AD$28,$E1500),INDEX(AD$30:AD$46,$F1500),INDEX(AD$117:AD$133,$F1500))</f>
        <v/>
      </c>
      <c r="AE1500" s="25">
        <f>LOWER(Settings!$C$4)&amp;".mit."&amp;$A1500&amp;IF($C1500="","","."&amp;$C1500&amp;"."&amp;$B1500)&amp;IF(INDEX(Variables!$D$5:$D$105,MATCH($A1500,Variables!$A$5:$A$105,0))="","","."&amp;INDEX(Variables!$D$5:$D$105,MATCH($A1500,Variables!$A$5:$A$105,0)))&amp;"."&amp;AE$5</f>
        <v/>
      </c>
      <c r="AF1500" s="41">
        <f>AF$12*$D1500*INDEX(AF$21:AF$28,$E1500)*INDEX(AF$30:AF$46,$F1500)*(1-INDEX(AF$117:AF$133,$F1500))</f>
        <v/>
      </c>
      <c r="AG1500" s="40">
        <f>AG$12*$D1500*INDEX(AG$21:AG$28,$E1500)*INDEX(AG$30:AG$46,$F1500)*(1-INDEX(AG$117:AG$133,$F1500))</f>
        <v/>
      </c>
      <c r="AH1500" s="40">
        <f>AH$12*$D1500*INDEX(AH$21:AH$28,$E1500)*INDEX(AH$30:AH$46,$F1500)*(1-INDEX(AH$117:AH$133,$F1500))</f>
        <v/>
      </c>
      <c r="AI1500" s="40">
        <f>AI$12*$D1500*INDEX(AI$21:AI$28,$E1500)*INDEX(AI$30:AI$46,$F1500)*(1-INDEX(AI$117:AI$133,$F1500))</f>
        <v/>
      </c>
      <c r="AJ1500" s="40">
        <f>AJ$12*$D1500*INDEX(AJ$21:AJ$28,$E1500)*INDEX(AJ$30:AJ$46,$F1500)*(1-INDEX(AJ$117:AJ$133,$F1500))</f>
        <v/>
      </c>
      <c r="AK1500" s="40">
        <f>AK$12*$D1500*INDEX(AK$21:AK$28,$E1500)*INDEX(AK$30:AK$46,$F1500)*(1-INDEX(AK$117:AK$133,$F1500))</f>
        <v/>
      </c>
      <c r="AL1500" s="40">
        <f>AL$12*$D1500*INDEX(AL$21:AL$28,$E1500)*INDEX(AL$30:AL$46,$F1500)*(1-INDEX(AL$117:AL$133,$F1500))</f>
        <v/>
      </c>
      <c r="AM1500" s="40">
        <f>AM$12*$D1500*INDEX(AM$21:AM$28,$E1500)*INDEX(AM$30:AM$46,$F1500)*(1-INDEX(AM$117:AM$133,$F1500))</f>
        <v/>
      </c>
      <c r="AN1500" s="40">
        <f>AN$12*$D1500*INDEX(AN$21:AN$28,$E1500)*INDEX(AN$30:AN$46,$F1500)*(1-INDEX(AN$117:AN$133,$F1500))</f>
        <v/>
      </c>
      <c r="AO1500" s="40">
        <f>AO$12*$D1500*INDEX(AO$21:AO$28,$E1500)*INDEX(AO$30:AO$46,$F1500)*(1-INDEX(AO$117:AO$133,$F1500))</f>
        <v/>
      </c>
      <c r="AP1500" s="40">
        <f>AP$12*$D1500*INDEX(AP$21:AP$28,$E1500)*INDEX(AP$30:AP$46,$F1500)*(1-INDEX(AP$117:AP$133,$F1500))</f>
        <v/>
      </c>
      <c r="AQ1500" s="40">
        <f>AQ$12*$D1500*INDEX(AQ$21:AQ$28,$E1500)*INDEX(AQ$30:AQ$46,$F1500)*(1-INDEX(AQ$117:AQ$133,$F1500))</f>
        <v/>
      </c>
      <c r="AR1500" s="40">
        <f>AR$12*$D1500*INDEX(AR$21:AR$28,$E1500)*INDEX(AR$30:AR$46,$F1500)*(1-INDEX(AR$117:AR$133,$F1500))</f>
        <v/>
      </c>
      <c r="AS1500" s="40">
        <f>AS$12*$D1500*INDEX(AS$21:AS$28,$E1500)*INDEX(AS$30:AS$46,$F1500)*(1-INDEX(AS$117:AS$133,$F1500))</f>
        <v/>
      </c>
      <c r="AT1500" s="40">
        <f>AT$12*$D1500*INDEX(AT$21:AT$28,$E1500)*INDEX(AT$30:AT$46,$F1500)*(1-INDEX(AT$117:AT$133,$F1500))</f>
        <v/>
      </c>
      <c r="AU1500" s="40">
        <f>AU$12*$D1500*INDEX(AU$21:AU$28,$E1500)*INDEX(AU$30:AU$46,$F1500)*(1-INDEX(AU$117:AU$133,$F1500))</f>
        <v/>
      </c>
      <c r="AV1500" s="40">
        <f>AV$12*$D1500*INDEX(AV$21:AV$28,$E1500)*INDEX(AV$30:AV$46,$F1500)*(1-INDEX(AV$117:AV$133,$F1500))</f>
        <v/>
      </c>
      <c r="AW1500" s="40">
        <f>AW$12*$D1500*INDEX(AW$21:AW$28,$E1500)*INDEX(AW$30:AW$46,$F1500)*(1-INDEX(AW$117:AW$133,$F1500))</f>
        <v/>
      </c>
      <c r="AX1500" s="42">
        <f>CARBONTAX(AX$12,$D1500,INDEX(AX$21:AX$28,$E1500),INDEX(AX$30:AX$46,$F1500),INDEX(AX$117:AX$133,$F1500))</f>
        <v/>
      </c>
    </row>
    <row r="1501" hidden="1" outlineLevel="2"/>
    <row r="1502" hidden="1" outlineLevel="2">
      <c r="A1502" s="5" t="inlineStr">
        <is>
          <t>ets</t>
        </is>
      </c>
      <c r="B1502" s="5" t="inlineStr">
        <is>
          <t>coa</t>
        </is>
      </c>
      <c r="C1502" s="5" t="inlineStr">
        <is>
          <t>cst</t>
        </is>
      </c>
      <c r="D1502" s="40">
        <f>INDEX(Inputs!$T$5:$T$132,MATCH($B1502&amp;"|"&amp;$C1502,Inputs!$A$5:$A$132,0))</f>
        <v/>
      </c>
      <c r="E1502" s="40">
        <f>INDEX(Inputs!$K$5:$K$132,MATCH($B1502&amp;"|"&amp;$C1502,Inputs!$A$5:$A$132,0))</f>
        <v/>
      </c>
      <c r="F1502" s="39" t="n"/>
      <c r="G1502" s="39" t="n"/>
      <c r="H1502" s="5">
        <f>INDEX(Variables!$B$5:$B$105,MATCH($A1502,Variables!$A$5:$A$105,0))&amp;IF($C1502="",""," | "&amp;INDEX(Mapping!$B$5:$B$26,MATCH($C1502,Mapping!$A$5:$A$26,0))&amp;" | "&amp;INDEX(Mapping!$B$30:$B$41,MATCH($B1502,Mapping!$A$30:$A$41,0)))</f>
        <v/>
      </c>
      <c r="I1502" s="5">
        <f>INDEX(Variables!$C$5:$C$105,MATCH($A1502,Variables!$A$5:$A$105,0))</f>
        <v/>
      </c>
      <c r="J1502" s="5">
        <f>INDEX(Variables!$E$5:$E$105,MATCH($A1502,Variables!$A$5:$A$105,0))</f>
        <v/>
      </c>
      <c r="K1502" s="25">
        <f>LOWER(Settings!$C$4)&amp;".mit."&amp;$A1502&amp;IF($C1502="","","."&amp;$C1502&amp;"."&amp;$B1502)&amp;IF(INDEX(Variables!$D$5:$D$105,MATCH($A1502,Variables!$A$5:$A$105,0))="","","."&amp;INDEX(Variables!$D$5:$D$105,MATCH($A1502,Variables!$A$5:$A$105,0)))&amp;"."&amp;K$5</f>
        <v/>
      </c>
      <c r="L1502" s="41">
        <f>L$134*$D1502*INDEX(L$117:L$133,$E1502)</f>
        <v/>
      </c>
      <c r="M1502" s="40">
        <f>M$134*$D1502*INDEX(M$117:M$133,$E1502)</f>
        <v/>
      </c>
      <c r="N1502" s="40">
        <f>N$134*$D1502*INDEX(N$117:N$133,$E1502)</f>
        <v/>
      </c>
      <c r="O1502" s="40">
        <f>O$134*$D1502*INDEX(O$117:O$133,$E1502)</f>
        <v/>
      </c>
      <c r="P1502" s="40">
        <f>P$134*$D1502*INDEX(P$117:P$133,$E1502)</f>
        <v/>
      </c>
      <c r="Q1502" s="40">
        <f>Q$134*$D1502*INDEX(Q$117:Q$133,$E1502)</f>
        <v/>
      </c>
      <c r="R1502" s="40">
        <f>R$134*$D1502*INDEX(R$117:R$133,$E1502)</f>
        <v/>
      </c>
      <c r="S1502" s="40">
        <f>S$134*$D1502*INDEX(S$117:S$133,$E1502)</f>
        <v/>
      </c>
      <c r="T1502" s="40">
        <f>T$134*$D1502*INDEX(T$117:T$133,$E1502)</f>
        <v/>
      </c>
      <c r="U1502" s="40">
        <f>U$134*$D1502*INDEX(U$117:U$133,$E1502)</f>
        <v/>
      </c>
      <c r="V1502" s="40">
        <f>V$134*$D1502*INDEX(V$117:V$133,$E1502)</f>
        <v/>
      </c>
      <c r="W1502" s="40">
        <f>W$134*$D1502*INDEX(W$117:W$133,$E1502)</f>
        <v/>
      </c>
      <c r="X1502" s="40">
        <f>X$134*$D1502*INDEX(X$117:X$133,$E1502)</f>
        <v/>
      </c>
      <c r="Y1502" s="40">
        <f>Y$134*$D1502*INDEX(Y$117:Y$133,$E1502)</f>
        <v/>
      </c>
      <c r="Z1502" s="40">
        <f>Z$134*$D1502*INDEX(Z$117:Z$133,$E1502)</f>
        <v/>
      </c>
      <c r="AA1502" s="40">
        <f>AA$134*$D1502*INDEX(AA$117:AA$133,$E1502)</f>
        <v/>
      </c>
      <c r="AB1502" s="40">
        <f>AB$134*$D1502*INDEX(AB$117:AB$133,$E1502)</f>
        <v/>
      </c>
      <c r="AC1502" s="40">
        <f>AC$134*$D1502*INDEX(AC$117:AC$133,$E1502)</f>
        <v/>
      </c>
      <c r="AD1502" s="42">
        <f>ETSCOST(AD$134,$D1502,INDEX(AD$117:AD$133,$E1502))</f>
        <v/>
      </c>
      <c r="AE1502" s="25">
        <f>LOWER(Settings!$C$4)&amp;".mit."&amp;$A1502&amp;IF($C1502="","","."&amp;$C1502&amp;"."&amp;$B1502)&amp;IF(INDEX(Variables!$D$5:$D$105,MATCH($A1502,Variables!$A$5:$A$105,0))="","","."&amp;INDEX(Variables!$D$5:$D$105,MATCH($A1502,Variables!$A$5:$A$105,0)))&amp;"."&amp;AE$5</f>
        <v/>
      </c>
      <c r="AF1502" s="41">
        <f>AF$134*$D1502*INDEX(AF$117:AF$133,$E1502)</f>
        <v/>
      </c>
      <c r="AG1502" s="40">
        <f>AG$134*$D1502*INDEX(AG$117:AG$133,$E1502)</f>
        <v/>
      </c>
      <c r="AH1502" s="40">
        <f>AH$134*$D1502*INDEX(AH$117:AH$133,$E1502)</f>
        <v/>
      </c>
      <c r="AI1502" s="40">
        <f>AI$134*$D1502*INDEX(AI$117:AI$133,$E1502)</f>
        <v/>
      </c>
      <c r="AJ1502" s="40">
        <f>AJ$134*$D1502*INDEX(AJ$117:AJ$133,$E1502)</f>
        <v/>
      </c>
      <c r="AK1502" s="40">
        <f>AK$134*$D1502*INDEX(AK$117:AK$133,$E1502)</f>
        <v/>
      </c>
      <c r="AL1502" s="40">
        <f>AL$134*$D1502*INDEX(AL$117:AL$133,$E1502)</f>
        <v/>
      </c>
      <c r="AM1502" s="40">
        <f>AM$134*$D1502*INDEX(AM$117:AM$133,$E1502)</f>
        <v/>
      </c>
      <c r="AN1502" s="40">
        <f>AN$134*$D1502*INDEX(AN$117:AN$133,$E1502)</f>
        <v/>
      </c>
      <c r="AO1502" s="40">
        <f>AO$134*$D1502*INDEX(AO$117:AO$133,$E1502)</f>
        <v/>
      </c>
      <c r="AP1502" s="40">
        <f>AP$134*$D1502*INDEX(AP$117:AP$133,$E1502)</f>
        <v/>
      </c>
      <c r="AQ1502" s="40">
        <f>AQ$134*$D1502*INDEX(AQ$117:AQ$133,$E1502)</f>
        <v/>
      </c>
      <c r="AR1502" s="40">
        <f>AR$134*$D1502*INDEX(AR$117:AR$133,$E1502)</f>
        <v/>
      </c>
      <c r="AS1502" s="40">
        <f>AS$134*$D1502*INDEX(AS$117:AS$133,$E1502)</f>
        <v/>
      </c>
      <c r="AT1502" s="40">
        <f>AT$134*$D1502*INDEX(AT$117:AT$133,$E1502)</f>
        <v/>
      </c>
      <c r="AU1502" s="40">
        <f>AU$134*$D1502*INDEX(AU$117:AU$133,$E1502)</f>
        <v/>
      </c>
      <c r="AV1502" s="40">
        <f>AV$134*$D1502*INDEX(AV$117:AV$133,$E1502)</f>
        <v/>
      </c>
      <c r="AW1502" s="40">
        <f>AW$134*$D1502*INDEX(AW$117:AW$133,$E1502)</f>
        <v/>
      </c>
      <c r="AX1502" s="42">
        <f>ETSCOST(AX$134,$D1502,INDEX(AX$117:AX$133,$E1502))</f>
        <v/>
      </c>
    </row>
    <row r="1503" hidden="1" outlineLevel="2">
      <c r="A1503" s="5" t="inlineStr">
        <is>
          <t>ets</t>
        </is>
      </c>
      <c r="B1503" s="5" t="inlineStr">
        <is>
          <t>nga</t>
        </is>
      </c>
      <c r="C1503" s="5" t="inlineStr">
        <is>
          <t>cst</t>
        </is>
      </c>
      <c r="D1503" s="40">
        <f>INDEX(Inputs!$T$5:$T$132,MATCH($B1503&amp;"|"&amp;$C1503,Inputs!$A$5:$A$132,0))</f>
        <v/>
      </c>
      <c r="E1503" s="40">
        <f>INDEX(Inputs!$K$5:$K$132,MATCH($B1503&amp;"|"&amp;$C1503,Inputs!$A$5:$A$132,0))</f>
        <v/>
      </c>
      <c r="F1503" s="39" t="n"/>
      <c r="G1503" s="39" t="n"/>
      <c r="H1503" s="5">
        <f>INDEX(Variables!$B$5:$B$105,MATCH($A1503,Variables!$A$5:$A$105,0))&amp;IF($C1503="",""," | "&amp;INDEX(Mapping!$B$5:$B$26,MATCH($C1503,Mapping!$A$5:$A$26,0))&amp;" | "&amp;INDEX(Mapping!$B$30:$B$41,MATCH($B1503,Mapping!$A$30:$A$41,0)))</f>
        <v/>
      </c>
      <c r="I1503" s="5">
        <f>INDEX(Variables!$C$5:$C$105,MATCH($A1503,Variables!$A$5:$A$105,0))</f>
        <v/>
      </c>
      <c r="J1503" s="5">
        <f>INDEX(Variables!$E$5:$E$105,MATCH($A1503,Variables!$A$5:$A$105,0))</f>
        <v/>
      </c>
      <c r="K1503" s="25">
        <f>LOWER(Settings!$C$4)&amp;".mit."&amp;$A1503&amp;IF($C1503="","","."&amp;$C1503&amp;"."&amp;$B1503)&amp;IF(INDEX(Variables!$D$5:$D$105,MATCH($A1503,Variables!$A$5:$A$105,0))="","","."&amp;INDEX(Variables!$D$5:$D$105,MATCH($A1503,Variables!$A$5:$A$105,0)))&amp;"."&amp;K$5</f>
        <v/>
      </c>
      <c r="L1503" s="41">
        <f>L$134*$D1503*INDEX(L$117:L$133,$E1503)</f>
        <v/>
      </c>
      <c r="M1503" s="40">
        <f>M$134*$D1503*INDEX(M$117:M$133,$E1503)</f>
        <v/>
      </c>
      <c r="N1503" s="40">
        <f>N$134*$D1503*INDEX(N$117:N$133,$E1503)</f>
        <v/>
      </c>
      <c r="O1503" s="40">
        <f>O$134*$D1503*INDEX(O$117:O$133,$E1503)</f>
        <v/>
      </c>
      <c r="P1503" s="40">
        <f>P$134*$D1503*INDEX(P$117:P$133,$E1503)</f>
        <v/>
      </c>
      <c r="Q1503" s="40">
        <f>Q$134*$D1503*INDEX(Q$117:Q$133,$E1503)</f>
        <v/>
      </c>
      <c r="R1503" s="40">
        <f>R$134*$D1503*INDEX(R$117:R$133,$E1503)</f>
        <v/>
      </c>
      <c r="S1503" s="40">
        <f>S$134*$D1503*INDEX(S$117:S$133,$E1503)</f>
        <v/>
      </c>
      <c r="T1503" s="40">
        <f>T$134*$D1503*INDEX(T$117:T$133,$E1503)</f>
        <v/>
      </c>
      <c r="U1503" s="40">
        <f>U$134*$D1503*INDEX(U$117:U$133,$E1503)</f>
        <v/>
      </c>
      <c r="V1503" s="40">
        <f>V$134*$D1503*INDEX(V$117:V$133,$E1503)</f>
        <v/>
      </c>
      <c r="W1503" s="40">
        <f>W$134*$D1503*INDEX(W$117:W$133,$E1503)</f>
        <v/>
      </c>
      <c r="X1503" s="40">
        <f>X$134*$D1503*INDEX(X$117:X$133,$E1503)</f>
        <v/>
      </c>
      <c r="Y1503" s="40">
        <f>Y$134*$D1503*INDEX(Y$117:Y$133,$E1503)</f>
        <v/>
      </c>
      <c r="Z1503" s="40">
        <f>Z$134*$D1503*INDEX(Z$117:Z$133,$E1503)</f>
        <v/>
      </c>
      <c r="AA1503" s="40">
        <f>AA$134*$D1503*INDEX(AA$117:AA$133,$E1503)</f>
        <v/>
      </c>
      <c r="AB1503" s="40">
        <f>AB$134*$D1503*INDEX(AB$117:AB$133,$E1503)</f>
        <v/>
      </c>
      <c r="AC1503" s="40">
        <f>AC$134*$D1503*INDEX(AC$117:AC$133,$E1503)</f>
        <v/>
      </c>
      <c r="AD1503" s="42">
        <f>ETSCOST(AD$134,$D1503,INDEX(AD$117:AD$133,$E1503))</f>
        <v/>
      </c>
      <c r="AE1503" s="25">
        <f>LOWER(Settings!$C$4)&amp;".mit."&amp;$A1503&amp;IF($C1503="","","."&amp;$C1503&amp;"."&amp;$B1503)&amp;IF(INDEX(Variables!$D$5:$D$105,MATCH($A1503,Variables!$A$5:$A$105,0))="","","."&amp;INDEX(Variables!$D$5:$D$105,MATCH($A1503,Variables!$A$5:$A$105,0)))&amp;"."&amp;AE$5</f>
        <v/>
      </c>
      <c r="AF1503" s="41">
        <f>AF$134*$D1503*INDEX(AF$117:AF$133,$E1503)</f>
        <v/>
      </c>
      <c r="AG1503" s="40">
        <f>AG$134*$D1503*INDEX(AG$117:AG$133,$E1503)</f>
        <v/>
      </c>
      <c r="AH1503" s="40">
        <f>AH$134*$D1503*INDEX(AH$117:AH$133,$E1503)</f>
        <v/>
      </c>
      <c r="AI1503" s="40">
        <f>AI$134*$D1503*INDEX(AI$117:AI$133,$E1503)</f>
        <v/>
      </c>
      <c r="AJ1503" s="40">
        <f>AJ$134*$D1503*INDEX(AJ$117:AJ$133,$E1503)</f>
        <v/>
      </c>
      <c r="AK1503" s="40">
        <f>AK$134*$D1503*INDEX(AK$117:AK$133,$E1503)</f>
        <v/>
      </c>
      <c r="AL1503" s="40">
        <f>AL$134*$D1503*INDEX(AL$117:AL$133,$E1503)</f>
        <v/>
      </c>
      <c r="AM1503" s="40">
        <f>AM$134*$D1503*INDEX(AM$117:AM$133,$E1503)</f>
        <v/>
      </c>
      <c r="AN1503" s="40">
        <f>AN$134*$D1503*INDEX(AN$117:AN$133,$E1503)</f>
        <v/>
      </c>
      <c r="AO1503" s="40">
        <f>AO$134*$D1503*INDEX(AO$117:AO$133,$E1503)</f>
        <v/>
      </c>
      <c r="AP1503" s="40">
        <f>AP$134*$D1503*INDEX(AP$117:AP$133,$E1503)</f>
        <v/>
      </c>
      <c r="AQ1503" s="40">
        <f>AQ$134*$D1503*INDEX(AQ$117:AQ$133,$E1503)</f>
        <v/>
      </c>
      <c r="AR1503" s="40">
        <f>AR$134*$D1503*INDEX(AR$117:AR$133,$E1503)</f>
        <v/>
      </c>
      <c r="AS1503" s="40">
        <f>AS$134*$D1503*INDEX(AS$117:AS$133,$E1503)</f>
        <v/>
      </c>
      <c r="AT1503" s="40">
        <f>AT$134*$D1503*INDEX(AT$117:AT$133,$E1503)</f>
        <v/>
      </c>
      <c r="AU1503" s="40">
        <f>AU$134*$D1503*INDEX(AU$117:AU$133,$E1503)</f>
        <v/>
      </c>
      <c r="AV1503" s="40">
        <f>AV$134*$D1503*INDEX(AV$117:AV$133,$E1503)</f>
        <v/>
      </c>
      <c r="AW1503" s="40">
        <f>AW$134*$D1503*INDEX(AW$117:AW$133,$E1503)</f>
        <v/>
      </c>
      <c r="AX1503" s="42">
        <f>ETSCOST(AX$134,$D1503,INDEX(AX$117:AX$133,$E1503))</f>
        <v/>
      </c>
    </row>
    <row r="1504" hidden="1" outlineLevel="2">
      <c r="A1504" s="5" t="inlineStr">
        <is>
          <t>ets</t>
        </is>
      </c>
      <c r="B1504" s="5" t="inlineStr">
        <is>
          <t>gso</t>
        </is>
      </c>
      <c r="C1504" s="5" t="inlineStr">
        <is>
          <t>cst</t>
        </is>
      </c>
      <c r="D1504" s="40">
        <f>INDEX(Inputs!$T$5:$T$132,MATCH($B1504&amp;"|"&amp;$C1504,Inputs!$A$5:$A$132,0))</f>
        <v/>
      </c>
      <c r="E1504" s="40">
        <f>INDEX(Inputs!$K$5:$K$132,MATCH($B1504&amp;"|"&amp;$C1504,Inputs!$A$5:$A$132,0))</f>
        <v/>
      </c>
      <c r="F1504" s="39" t="n"/>
      <c r="G1504" s="39" t="n"/>
      <c r="H1504" s="5">
        <f>INDEX(Variables!$B$5:$B$105,MATCH($A1504,Variables!$A$5:$A$105,0))&amp;IF($C1504="",""," | "&amp;INDEX(Mapping!$B$5:$B$26,MATCH($C1504,Mapping!$A$5:$A$26,0))&amp;" | "&amp;INDEX(Mapping!$B$30:$B$41,MATCH($B1504,Mapping!$A$30:$A$41,0)))</f>
        <v/>
      </c>
      <c r="I1504" s="5">
        <f>INDEX(Variables!$C$5:$C$105,MATCH($A1504,Variables!$A$5:$A$105,0))</f>
        <v/>
      </c>
      <c r="J1504" s="5">
        <f>INDEX(Variables!$E$5:$E$105,MATCH($A1504,Variables!$A$5:$A$105,0))</f>
        <v/>
      </c>
      <c r="K1504" s="25">
        <f>LOWER(Settings!$C$4)&amp;".mit."&amp;$A1504&amp;IF($C1504="","","."&amp;$C1504&amp;"."&amp;$B1504)&amp;IF(INDEX(Variables!$D$5:$D$105,MATCH($A1504,Variables!$A$5:$A$105,0))="","","."&amp;INDEX(Variables!$D$5:$D$105,MATCH($A1504,Variables!$A$5:$A$105,0)))&amp;"."&amp;K$5</f>
        <v/>
      </c>
      <c r="L1504" s="41">
        <f>L$134*$D1504*INDEX(L$117:L$133,$E1504)</f>
        <v/>
      </c>
      <c r="M1504" s="40">
        <f>M$134*$D1504*INDEX(M$117:M$133,$E1504)</f>
        <v/>
      </c>
      <c r="N1504" s="40">
        <f>N$134*$D1504*INDEX(N$117:N$133,$E1504)</f>
        <v/>
      </c>
      <c r="O1504" s="40">
        <f>O$134*$D1504*INDEX(O$117:O$133,$E1504)</f>
        <v/>
      </c>
      <c r="P1504" s="40">
        <f>P$134*$D1504*INDEX(P$117:P$133,$E1504)</f>
        <v/>
      </c>
      <c r="Q1504" s="40">
        <f>Q$134*$D1504*INDEX(Q$117:Q$133,$E1504)</f>
        <v/>
      </c>
      <c r="R1504" s="40">
        <f>R$134*$D1504*INDEX(R$117:R$133,$E1504)</f>
        <v/>
      </c>
      <c r="S1504" s="40">
        <f>S$134*$D1504*INDEX(S$117:S$133,$E1504)</f>
        <v/>
      </c>
      <c r="T1504" s="40">
        <f>T$134*$D1504*INDEX(T$117:T$133,$E1504)</f>
        <v/>
      </c>
      <c r="U1504" s="40">
        <f>U$134*$D1504*INDEX(U$117:U$133,$E1504)</f>
        <v/>
      </c>
      <c r="V1504" s="40">
        <f>V$134*$D1504*INDEX(V$117:V$133,$E1504)</f>
        <v/>
      </c>
      <c r="W1504" s="40">
        <f>W$134*$D1504*INDEX(W$117:W$133,$E1504)</f>
        <v/>
      </c>
      <c r="X1504" s="40">
        <f>X$134*$D1504*INDEX(X$117:X$133,$E1504)</f>
        <v/>
      </c>
      <c r="Y1504" s="40">
        <f>Y$134*$D1504*INDEX(Y$117:Y$133,$E1504)</f>
        <v/>
      </c>
      <c r="Z1504" s="40">
        <f>Z$134*$D1504*INDEX(Z$117:Z$133,$E1504)</f>
        <v/>
      </c>
      <c r="AA1504" s="40">
        <f>AA$134*$D1504*INDEX(AA$117:AA$133,$E1504)</f>
        <v/>
      </c>
      <c r="AB1504" s="40">
        <f>AB$134*$D1504*INDEX(AB$117:AB$133,$E1504)</f>
        <v/>
      </c>
      <c r="AC1504" s="40">
        <f>AC$134*$D1504*INDEX(AC$117:AC$133,$E1504)</f>
        <v/>
      </c>
      <c r="AD1504" s="42">
        <f>ETSCOST(AD$134,$D1504,INDEX(AD$117:AD$133,$E1504))</f>
        <v/>
      </c>
      <c r="AE1504" s="25">
        <f>LOWER(Settings!$C$4)&amp;".mit."&amp;$A1504&amp;IF($C1504="","","."&amp;$C1504&amp;"."&amp;$B1504)&amp;IF(INDEX(Variables!$D$5:$D$105,MATCH($A1504,Variables!$A$5:$A$105,0))="","","."&amp;INDEX(Variables!$D$5:$D$105,MATCH($A1504,Variables!$A$5:$A$105,0)))&amp;"."&amp;AE$5</f>
        <v/>
      </c>
      <c r="AF1504" s="41">
        <f>AF$134*$D1504*INDEX(AF$117:AF$133,$E1504)</f>
        <v/>
      </c>
      <c r="AG1504" s="40">
        <f>AG$134*$D1504*INDEX(AG$117:AG$133,$E1504)</f>
        <v/>
      </c>
      <c r="AH1504" s="40">
        <f>AH$134*$D1504*INDEX(AH$117:AH$133,$E1504)</f>
        <v/>
      </c>
      <c r="AI1504" s="40">
        <f>AI$134*$D1504*INDEX(AI$117:AI$133,$E1504)</f>
        <v/>
      </c>
      <c r="AJ1504" s="40">
        <f>AJ$134*$D1504*INDEX(AJ$117:AJ$133,$E1504)</f>
        <v/>
      </c>
      <c r="AK1504" s="40">
        <f>AK$134*$D1504*INDEX(AK$117:AK$133,$E1504)</f>
        <v/>
      </c>
      <c r="AL1504" s="40">
        <f>AL$134*$D1504*INDEX(AL$117:AL$133,$E1504)</f>
        <v/>
      </c>
      <c r="AM1504" s="40">
        <f>AM$134*$D1504*INDEX(AM$117:AM$133,$E1504)</f>
        <v/>
      </c>
      <c r="AN1504" s="40">
        <f>AN$134*$D1504*INDEX(AN$117:AN$133,$E1504)</f>
        <v/>
      </c>
      <c r="AO1504" s="40">
        <f>AO$134*$D1504*INDEX(AO$117:AO$133,$E1504)</f>
        <v/>
      </c>
      <c r="AP1504" s="40">
        <f>AP$134*$D1504*INDEX(AP$117:AP$133,$E1504)</f>
        <v/>
      </c>
      <c r="AQ1504" s="40">
        <f>AQ$134*$D1504*INDEX(AQ$117:AQ$133,$E1504)</f>
        <v/>
      </c>
      <c r="AR1504" s="40">
        <f>AR$134*$D1504*INDEX(AR$117:AR$133,$E1504)</f>
        <v/>
      </c>
      <c r="AS1504" s="40">
        <f>AS$134*$D1504*INDEX(AS$117:AS$133,$E1504)</f>
        <v/>
      </c>
      <c r="AT1504" s="40">
        <f>AT$134*$D1504*INDEX(AT$117:AT$133,$E1504)</f>
        <v/>
      </c>
      <c r="AU1504" s="40">
        <f>AU$134*$D1504*INDEX(AU$117:AU$133,$E1504)</f>
        <v/>
      </c>
      <c r="AV1504" s="40">
        <f>AV$134*$D1504*INDEX(AV$117:AV$133,$E1504)</f>
        <v/>
      </c>
      <c r="AW1504" s="40">
        <f>AW$134*$D1504*INDEX(AW$117:AW$133,$E1504)</f>
        <v/>
      </c>
      <c r="AX1504" s="42">
        <f>ETSCOST(AX$134,$D1504,INDEX(AX$117:AX$133,$E1504))</f>
        <v/>
      </c>
    </row>
    <row r="1505" hidden="1" outlineLevel="2">
      <c r="A1505" s="5" t="inlineStr">
        <is>
          <t>ets</t>
        </is>
      </c>
      <c r="B1505" s="5" t="inlineStr">
        <is>
          <t>die</t>
        </is>
      </c>
      <c r="C1505" s="5" t="inlineStr">
        <is>
          <t>cst</t>
        </is>
      </c>
      <c r="D1505" s="40">
        <f>INDEX(Inputs!$T$5:$T$132,MATCH($B1505&amp;"|"&amp;$C1505,Inputs!$A$5:$A$132,0))</f>
        <v/>
      </c>
      <c r="E1505" s="40">
        <f>INDEX(Inputs!$K$5:$K$132,MATCH($B1505&amp;"|"&amp;$C1505,Inputs!$A$5:$A$132,0))</f>
        <v/>
      </c>
      <c r="F1505" s="39" t="n"/>
      <c r="G1505" s="39" t="n"/>
      <c r="H1505" s="5">
        <f>INDEX(Variables!$B$5:$B$105,MATCH($A1505,Variables!$A$5:$A$105,0))&amp;IF($C1505="",""," | "&amp;INDEX(Mapping!$B$5:$B$26,MATCH($C1505,Mapping!$A$5:$A$26,0))&amp;" | "&amp;INDEX(Mapping!$B$30:$B$41,MATCH($B1505,Mapping!$A$30:$A$41,0)))</f>
        <v/>
      </c>
      <c r="I1505" s="5">
        <f>INDEX(Variables!$C$5:$C$105,MATCH($A1505,Variables!$A$5:$A$105,0))</f>
        <v/>
      </c>
      <c r="J1505" s="5">
        <f>INDEX(Variables!$E$5:$E$105,MATCH($A1505,Variables!$A$5:$A$105,0))</f>
        <v/>
      </c>
      <c r="K1505" s="25">
        <f>LOWER(Settings!$C$4)&amp;".mit."&amp;$A1505&amp;IF($C1505="","","."&amp;$C1505&amp;"."&amp;$B1505)&amp;IF(INDEX(Variables!$D$5:$D$105,MATCH($A1505,Variables!$A$5:$A$105,0))="","","."&amp;INDEX(Variables!$D$5:$D$105,MATCH($A1505,Variables!$A$5:$A$105,0)))&amp;"."&amp;K$5</f>
        <v/>
      </c>
      <c r="L1505" s="41">
        <f>L$134*$D1505*INDEX(L$117:L$133,$E1505)</f>
        <v/>
      </c>
      <c r="M1505" s="40">
        <f>M$134*$D1505*INDEX(M$117:M$133,$E1505)</f>
        <v/>
      </c>
      <c r="N1505" s="40">
        <f>N$134*$D1505*INDEX(N$117:N$133,$E1505)</f>
        <v/>
      </c>
      <c r="O1505" s="40">
        <f>O$134*$D1505*INDEX(O$117:O$133,$E1505)</f>
        <v/>
      </c>
      <c r="P1505" s="40">
        <f>P$134*$D1505*INDEX(P$117:P$133,$E1505)</f>
        <v/>
      </c>
      <c r="Q1505" s="40">
        <f>Q$134*$D1505*INDEX(Q$117:Q$133,$E1505)</f>
        <v/>
      </c>
      <c r="R1505" s="40">
        <f>R$134*$D1505*INDEX(R$117:R$133,$E1505)</f>
        <v/>
      </c>
      <c r="S1505" s="40">
        <f>S$134*$D1505*INDEX(S$117:S$133,$E1505)</f>
        <v/>
      </c>
      <c r="T1505" s="40">
        <f>T$134*$D1505*INDEX(T$117:T$133,$E1505)</f>
        <v/>
      </c>
      <c r="U1505" s="40">
        <f>U$134*$D1505*INDEX(U$117:U$133,$E1505)</f>
        <v/>
      </c>
      <c r="V1505" s="40">
        <f>V$134*$D1505*INDEX(V$117:V$133,$E1505)</f>
        <v/>
      </c>
      <c r="W1505" s="40">
        <f>W$134*$D1505*INDEX(W$117:W$133,$E1505)</f>
        <v/>
      </c>
      <c r="X1505" s="40">
        <f>X$134*$D1505*INDEX(X$117:X$133,$E1505)</f>
        <v/>
      </c>
      <c r="Y1505" s="40">
        <f>Y$134*$D1505*INDEX(Y$117:Y$133,$E1505)</f>
        <v/>
      </c>
      <c r="Z1505" s="40">
        <f>Z$134*$D1505*INDEX(Z$117:Z$133,$E1505)</f>
        <v/>
      </c>
      <c r="AA1505" s="40">
        <f>AA$134*$D1505*INDEX(AA$117:AA$133,$E1505)</f>
        <v/>
      </c>
      <c r="AB1505" s="40">
        <f>AB$134*$D1505*INDEX(AB$117:AB$133,$E1505)</f>
        <v/>
      </c>
      <c r="AC1505" s="40">
        <f>AC$134*$D1505*INDEX(AC$117:AC$133,$E1505)</f>
        <v/>
      </c>
      <c r="AD1505" s="42">
        <f>ETSCOST(AD$134,$D1505,INDEX(AD$117:AD$133,$E1505))</f>
        <v/>
      </c>
      <c r="AE1505" s="25">
        <f>LOWER(Settings!$C$4)&amp;".mit."&amp;$A1505&amp;IF($C1505="","","."&amp;$C1505&amp;"."&amp;$B1505)&amp;IF(INDEX(Variables!$D$5:$D$105,MATCH($A1505,Variables!$A$5:$A$105,0))="","","."&amp;INDEX(Variables!$D$5:$D$105,MATCH($A1505,Variables!$A$5:$A$105,0)))&amp;"."&amp;AE$5</f>
        <v/>
      </c>
      <c r="AF1505" s="41">
        <f>AF$134*$D1505*INDEX(AF$117:AF$133,$E1505)</f>
        <v/>
      </c>
      <c r="AG1505" s="40">
        <f>AG$134*$D1505*INDEX(AG$117:AG$133,$E1505)</f>
        <v/>
      </c>
      <c r="AH1505" s="40">
        <f>AH$134*$D1505*INDEX(AH$117:AH$133,$E1505)</f>
        <v/>
      </c>
      <c r="AI1505" s="40">
        <f>AI$134*$D1505*INDEX(AI$117:AI$133,$E1505)</f>
        <v/>
      </c>
      <c r="AJ1505" s="40">
        <f>AJ$134*$D1505*INDEX(AJ$117:AJ$133,$E1505)</f>
        <v/>
      </c>
      <c r="AK1505" s="40">
        <f>AK$134*$D1505*INDEX(AK$117:AK$133,$E1505)</f>
        <v/>
      </c>
      <c r="AL1505" s="40">
        <f>AL$134*$D1505*INDEX(AL$117:AL$133,$E1505)</f>
        <v/>
      </c>
      <c r="AM1505" s="40">
        <f>AM$134*$D1505*INDEX(AM$117:AM$133,$E1505)</f>
        <v/>
      </c>
      <c r="AN1505" s="40">
        <f>AN$134*$D1505*INDEX(AN$117:AN$133,$E1505)</f>
        <v/>
      </c>
      <c r="AO1505" s="40">
        <f>AO$134*$D1505*INDEX(AO$117:AO$133,$E1505)</f>
        <v/>
      </c>
      <c r="AP1505" s="40">
        <f>AP$134*$D1505*INDEX(AP$117:AP$133,$E1505)</f>
        <v/>
      </c>
      <c r="AQ1505" s="40">
        <f>AQ$134*$D1505*INDEX(AQ$117:AQ$133,$E1505)</f>
        <v/>
      </c>
      <c r="AR1505" s="40">
        <f>AR$134*$D1505*INDEX(AR$117:AR$133,$E1505)</f>
        <v/>
      </c>
      <c r="AS1505" s="40">
        <f>AS$134*$D1505*INDEX(AS$117:AS$133,$E1505)</f>
        <v/>
      </c>
      <c r="AT1505" s="40">
        <f>AT$134*$D1505*INDEX(AT$117:AT$133,$E1505)</f>
        <v/>
      </c>
      <c r="AU1505" s="40">
        <f>AU$134*$D1505*INDEX(AU$117:AU$133,$E1505)</f>
        <v/>
      </c>
      <c r="AV1505" s="40">
        <f>AV$134*$D1505*INDEX(AV$117:AV$133,$E1505)</f>
        <v/>
      </c>
      <c r="AW1505" s="40">
        <f>AW$134*$D1505*INDEX(AW$117:AW$133,$E1505)</f>
        <v/>
      </c>
      <c r="AX1505" s="42">
        <f>ETSCOST(AX$134,$D1505,INDEX(AX$117:AX$133,$E1505))</f>
        <v/>
      </c>
    </row>
    <row r="1506" hidden="1" outlineLevel="2">
      <c r="A1506" s="5" t="inlineStr">
        <is>
          <t>ets</t>
        </is>
      </c>
      <c r="B1506" s="5" t="inlineStr">
        <is>
          <t>lpg</t>
        </is>
      </c>
      <c r="C1506" s="5" t="inlineStr">
        <is>
          <t>cst</t>
        </is>
      </c>
      <c r="D1506" s="40">
        <f>INDEX(Inputs!$T$5:$T$132,MATCH($B1506&amp;"|"&amp;$C1506,Inputs!$A$5:$A$132,0))</f>
        <v/>
      </c>
      <c r="E1506" s="40">
        <f>INDEX(Inputs!$K$5:$K$132,MATCH($B1506&amp;"|"&amp;$C1506,Inputs!$A$5:$A$132,0))</f>
        <v/>
      </c>
      <c r="F1506" s="39" t="n"/>
      <c r="G1506" s="39" t="n"/>
      <c r="H1506" s="5">
        <f>INDEX(Variables!$B$5:$B$105,MATCH($A1506,Variables!$A$5:$A$105,0))&amp;IF($C1506="",""," | "&amp;INDEX(Mapping!$B$5:$B$26,MATCH($C1506,Mapping!$A$5:$A$26,0))&amp;" | "&amp;INDEX(Mapping!$B$30:$B$41,MATCH($B1506,Mapping!$A$30:$A$41,0)))</f>
        <v/>
      </c>
      <c r="I1506" s="5">
        <f>INDEX(Variables!$C$5:$C$105,MATCH($A1506,Variables!$A$5:$A$105,0))</f>
        <v/>
      </c>
      <c r="J1506" s="5">
        <f>INDEX(Variables!$E$5:$E$105,MATCH($A1506,Variables!$A$5:$A$105,0))</f>
        <v/>
      </c>
      <c r="K1506" s="25">
        <f>LOWER(Settings!$C$4)&amp;".mit."&amp;$A1506&amp;IF($C1506="","","."&amp;$C1506&amp;"."&amp;$B1506)&amp;IF(INDEX(Variables!$D$5:$D$105,MATCH($A1506,Variables!$A$5:$A$105,0))="","","."&amp;INDEX(Variables!$D$5:$D$105,MATCH($A1506,Variables!$A$5:$A$105,0)))&amp;"."&amp;K$5</f>
        <v/>
      </c>
      <c r="L1506" s="41">
        <f>L$134*$D1506*INDEX(L$117:L$133,$E1506)</f>
        <v/>
      </c>
      <c r="M1506" s="40">
        <f>M$134*$D1506*INDEX(M$117:M$133,$E1506)</f>
        <v/>
      </c>
      <c r="N1506" s="40">
        <f>N$134*$D1506*INDEX(N$117:N$133,$E1506)</f>
        <v/>
      </c>
      <c r="O1506" s="40">
        <f>O$134*$D1506*INDEX(O$117:O$133,$E1506)</f>
        <v/>
      </c>
      <c r="P1506" s="40">
        <f>P$134*$D1506*INDEX(P$117:P$133,$E1506)</f>
        <v/>
      </c>
      <c r="Q1506" s="40">
        <f>Q$134*$D1506*INDEX(Q$117:Q$133,$E1506)</f>
        <v/>
      </c>
      <c r="R1506" s="40">
        <f>R$134*$D1506*INDEX(R$117:R$133,$E1506)</f>
        <v/>
      </c>
      <c r="S1506" s="40">
        <f>S$134*$D1506*INDEX(S$117:S$133,$E1506)</f>
        <v/>
      </c>
      <c r="T1506" s="40">
        <f>T$134*$D1506*INDEX(T$117:T$133,$E1506)</f>
        <v/>
      </c>
      <c r="U1506" s="40">
        <f>U$134*$D1506*INDEX(U$117:U$133,$E1506)</f>
        <v/>
      </c>
      <c r="V1506" s="40">
        <f>V$134*$D1506*INDEX(V$117:V$133,$E1506)</f>
        <v/>
      </c>
      <c r="W1506" s="40">
        <f>W$134*$D1506*INDEX(W$117:W$133,$E1506)</f>
        <v/>
      </c>
      <c r="X1506" s="40">
        <f>X$134*$D1506*INDEX(X$117:X$133,$E1506)</f>
        <v/>
      </c>
      <c r="Y1506" s="40">
        <f>Y$134*$D1506*INDEX(Y$117:Y$133,$E1506)</f>
        <v/>
      </c>
      <c r="Z1506" s="40">
        <f>Z$134*$D1506*INDEX(Z$117:Z$133,$E1506)</f>
        <v/>
      </c>
      <c r="AA1506" s="40">
        <f>AA$134*$D1506*INDEX(AA$117:AA$133,$E1506)</f>
        <v/>
      </c>
      <c r="AB1506" s="40">
        <f>AB$134*$D1506*INDEX(AB$117:AB$133,$E1506)</f>
        <v/>
      </c>
      <c r="AC1506" s="40">
        <f>AC$134*$D1506*INDEX(AC$117:AC$133,$E1506)</f>
        <v/>
      </c>
      <c r="AD1506" s="42">
        <f>ETSCOST(AD$134,$D1506,INDEX(AD$117:AD$133,$E1506))</f>
        <v/>
      </c>
      <c r="AE1506" s="25">
        <f>LOWER(Settings!$C$4)&amp;".mit."&amp;$A1506&amp;IF($C1506="","","."&amp;$C1506&amp;"."&amp;$B1506)&amp;IF(INDEX(Variables!$D$5:$D$105,MATCH($A1506,Variables!$A$5:$A$105,0))="","","."&amp;INDEX(Variables!$D$5:$D$105,MATCH($A1506,Variables!$A$5:$A$105,0)))&amp;"."&amp;AE$5</f>
        <v/>
      </c>
      <c r="AF1506" s="41">
        <f>AF$134*$D1506*INDEX(AF$117:AF$133,$E1506)</f>
        <v/>
      </c>
      <c r="AG1506" s="40">
        <f>AG$134*$D1506*INDEX(AG$117:AG$133,$E1506)</f>
        <v/>
      </c>
      <c r="AH1506" s="40">
        <f>AH$134*$D1506*INDEX(AH$117:AH$133,$E1506)</f>
        <v/>
      </c>
      <c r="AI1506" s="40">
        <f>AI$134*$D1506*INDEX(AI$117:AI$133,$E1506)</f>
        <v/>
      </c>
      <c r="AJ1506" s="40">
        <f>AJ$134*$D1506*INDEX(AJ$117:AJ$133,$E1506)</f>
        <v/>
      </c>
      <c r="AK1506" s="40">
        <f>AK$134*$D1506*INDEX(AK$117:AK$133,$E1506)</f>
        <v/>
      </c>
      <c r="AL1506" s="40">
        <f>AL$134*$D1506*INDEX(AL$117:AL$133,$E1506)</f>
        <v/>
      </c>
      <c r="AM1506" s="40">
        <f>AM$134*$D1506*INDEX(AM$117:AM$133,$E1506)</f>
        <v/>
      </c>
      <c r="AN1506" s="40">
        <f>AN$134*$D1506*INDEX(AN$117:AN$133,$E1506)</f>
        <v/>
      </c>
      <c r="AO1506" s="40">
        <f>AO$134*$D1506*INDEX(AO$117:AO$133,$E1506)</f>
        <v/>
      </c>
      <c r="AP1506" s="40">
        <f>AP$134*$D1506*INDEX(AP$117:AP$133,$E1506)</f>
        <v/>
      </c>
      <c r="AQ1506" s="40">
        <f>AQ$134*$D1506*INDEX(AQ$117:AQ$133,$E1506)</f>
        <v/>
      </c>
      <c r="AR1506" s="40">
        <f>AR$134*$D1506*INDEX(AR$117:AR$133,$E1506)</f>
        <v/>
      </c>
      <c r="AS1506" s="40">
        <f>AS$134*$D1506*INDEX(AS$117:AS$133,$E1506)</f>
        <v/>
      </c>
      <c r="AT1506" s="40">
        <f>AT$134*$D1506*INDEX(AT$117:AT$133,$E1506)</f>
        <v/>
      </c>
      <c r="AU1506" s="40">
        <f>AU$134*$D1506*INDEX(AU$117:AU$133,$E1506)</f>
        <v/>
      </c>
      <c r="AV1506" s="40">
        <f>AV$134*$D1506*INDEX(AV$117:AV$133,$E1506)</f>
        <v/>
      </c>
      <c r="AW1506" s="40">
        <f>AW$134*$D1506*INDEX(AW$117:AW$133,$E1506)</f>
        <v/>
      </c>
      <c r="AX1506" s="42">
        <f>ETSCOST(AX$134,$D1506,INDEX(AX$117:AX$133,$E1506))</f>
        <v/>
      </c>
    </row>
    <row r="1507" hidden="1" outlineLevel="2">
      <c r="A1507" s="5" t="inlineStr">
        <is>
          <t>ets</t>
        </is>
      </c>
      <c r="B1507" s="5" t="inlineStr">
        <is>
          <t>ker</t>
        </is>
      </c>
      <c r="C1507" s="5" t="inlineStr">
        <is>
          <t>cst</t>
        </is>
      </c>
      <c r="D1507" s="40">
        <f>INDEX(Inputs!$T$5:$T$132,MATCH($B1507&amp;"|"&amp;$C1507,Inputs!$A$5:$A$132,0))</f>
        <v/>
      </c>
      <c r="E1507" s="40">
        <f>INDEX(Inputs!$K$5:$K$132,MATCH($B1507&amp;"|"&amp;$C1507,Inputs!$A$5:$A$132,0))</f>
        <v/>
      </c>
      <c r="F1507" s="39" t="n"/>
      <c r="G1507" s="39" t="n"/>
      <c r="H1507" s="5">
        <f>INDEX(Variables!$B$5:$B$105,MATCH($A1507,Variables!$A$5:$A$105,0))&amp;IF($C1507="",""," | "&amp;INDEX(Mapping!$B$5:$B$26,MATCH($C1507,Mapping!$A$5:$A$26,0))&amp;" | "&amp;INDEX(Mapping!$B$30:$B$41,MATCH($B1507,Mapping!$A$30:$A$41,0)))</f>
        <v/>
      </c>
      <c r="I1507" s="5">
        <f>INDEX(Variables!$C$5:$C$105,MATCH($A1507,Variables!$A$5:$A$105,0))</f>
        <v/>
      </c>
      <c r="J1507" s="5">
        <f>INDEX(Variables!$E$5:$E$105,MATCH($A1507,Variables!$A$5:$A$105,0))</f>
        <v/>
      </c>
      <c r="K1507" s="25">
        <f>LOWER(Settings!$C$4)&amp;".mit."&amp;$A1507&amp;IF($C1507="","","."&amp;$C1507&amp;"."&amp;$B1507)&amp;IF(INDEX(Variables!$D$5:$D$105,MATCH($A1507,Variables!$A$5:$A$105,0))="","","."&amp;INDEX(Variables!$D$5:$D$105,MATCH($A1507,Variables!$A$5:$A$105,0)))&amp;"."&amp;K$5</f>
        <v/>
      </c>
      <c r="L1507" s="41">
        <f>L$134*$D1507*INDEX(L$117:L$133,$E1507)</f>
        <v/>
      </c>
      <c r="M1507" s="40">
        <f>M$134*$D1507*INDEX(M$117:M$133,$E1507)</f>
        <v/>
      </c>
      <c r="N1507" s="40">
        <f>N$134*$D1507*INDEX(N$117:N$133,$E1507)</f>
        <v/>
      </c>
      <c r="O1507" s="40">
        <f>O$134*$D1507*INDEX(O$117:O$133,$E1507)</f>
        <v/>
      </c>
      <c r="P1507" s="40">
        <f>P$134*$D1507*INDEX(P$117:P$133,$E1507)</f>
        <v/>
      </c>
      <c r="Q1507" s="40">
        <f>Q$134*$D1507*INDEX(Q$117:Q$133,$E1507)</f>
        <v/>
      </c>
      <c r="R1507" s="40">
        <f>R$134*$D1507*INDEX(R$117:R$133,$E1507)</f>
        <v/>
      </c>
      <c r="S1507" s="40">
        <f>S$134*$D1507*INDEX(S$117:S$133,$E1507)</f>
        <v/>
      </c>
      <c r="T1507" s="40">
        <f>T$134*$D1507*INDEX(T$117:T$133,$E1507)</f>
        <v/>
      </c>
      <c r="U1507" s="40">
        <f>U$134*$D1507*INDEX(U$117:U$133,$E1507)</f>
        <v/>
      </c>
      <c r="V1507" s="40">
        <f>V$134*$D1507*INDEX(V$117:V$133,$E1507)</f>
        <v/>
      </c>
      <c r="W1507" s="40">
        <f>W$134*$D1507*INDEX(W$117:W$133,$E1507)</f>
        <v/>
      </c>
      <c r="X1507" s="40">
        <f>X$134*$D1507*INDEX(X$117:X$133,$E1507)</f>
        <v/>
      </c>
      <c r="Y1507" s="40">
        <f>Y$134*$D1507*INDEX(Y$117:Y$133,$E1507)</f>
        <v/>
      </c>
      <c r="Z1507" s="40">
        <f>Z$134*$D1507*INDEX(Z$117:Z$133,$E1507)</f>
        <v/>
      </c>
      <c r="AA1507" s="40">
        <f>AA$134*$D1507*INDEX(AA$117:AA$133,$E1507)</f>
        <v/>
      </c>
      <c r="AB1507" s="40">
        <f>AB$134*$D1507*INDEX(AB$117:AB$133,$E1507)</f>
        <v/>
      </c>
      <c r="AC1507" s="40">
        <f>AC$134*$D1507*INDEX(AC$117:AC$133,$E1507)</f>
        <v/>
      </c>
      <c r="AD1507" s="42">
        <f>ETSCOST(AD$134,$D1507,INDEX(AD$117:AD$133,$E1507))</f>
        <v/>
      </c>
      <c r="AE1507" s="25">
        <f>LOWER(Settings!$C$4)&amp;".mit."&amp;$A1507&amp;IF($C1507="","","."&amp;$C1507&amp;"."&amp;$B1507)&amp;IF(INDEX(Variables!$D$5:$D$105,MATCH($A1507,Variables!$A$5:$A$105,0))="","","."&amp;INDEX(Variables!$D$5:$D$105,MATCH($A1507,Variables!$A$5:$A$105,0)))&amp;"."&amp;AE$5</f>
        <v/>
      </c>
      <c r="AF1507" s="41">
        <f>AF$134*$D1507*INDEX(AF$117:AF$133,$E1507)</f>
        <v/>
      </c>
      <c r="AG1507" s="40">
        <f>AG$134*$D1507*INDEX(AG$117:AG$133,$E1507)</f>
        <v/>
      </c>
      <c r="AH1507" s="40">
        <f>AH$134*$D1507*INDEX(AH$117:AH$133,$E1507)</f>
        <v/>
      </c>
      <c r="AI1507" s="40">
        <f>AI$134*$D1507*INDEX(AI$117:AI$133,$E1507)</f>
        <v/>
      </c>
      <c r="AJ1507" s="40">
        <f>AJ$134*$D1507*INDEX(AJ$117:AJ$133,$E1507)</f>
        <v/>
      </c>
      <c r="AK1507" s="40">
        <f>AK$134*$D1507*INDEX(AK$117:AK$133,$E1507)</f>
        <v/>
      </c>
      <c r="AL1507" s="40">
        <f>AL$134*$D1507*INDEX(AL$117:AL$133,$E1507)</f>
        <v/>
      </c>
      <c r="AM1507" s="40">
        <f>AM$134*$D1507*INDEX(AM$117:AM$133,$E1507)</f>
        <v/>
      </c>
      <c r="AN1507" s="40">
        <f>AN$134*$D1507*INDEX(AN$117:AN$133,$E1507)</f>
        <v/>
      </c>
      <c r="AO1507" s="40">
        <f>AO$134*$D1507*INDEX(AO$117:AO$133,$E1507)</f>
        <v/>
      </c>
      <c r="AP1507" s="40">
        <f>AP$134*$D1507*INDEX(AP$117:AP$133,$E1507)</f>
        <v/>
      </c>
      <c r="AQ1507" s="40">
        <f>AQ$134*$D1507*INDEX(AQ$117:AQ$133,$E1507)</f>
        <v/>
      </c>
      <c r="AR1507" s="40">
        <f>AR$134*$D1507*INDEX(AR$117:AR$133,$E1507)</f>
        <v/>
      </c>
      <c r="AS1507" s="40">
        <f>AS$134*$D1507*INDEX(AS$117:AS$133,$E1507)</f>
        <v/>
      </c>
      <c r="AT1507" s="40">
        <f>AT$134*$D1507*INDEX(AT$117:AT$133,$E1507)</f>
        <v/>
      </c>
      <c r="AU1507" s="40">
        <f>AU$134*$D1507*INDEX(AU$117:AU$133,$E1507)</f>
        <v/>
      </c>
      <c r="AV1507" s="40">
        <f>AV$134*$D1507*INDEX(AV$117:AV$133,$E1507)</f>
        <v/>
      </c>
      <c r="AW1507" s="40">
        <f>AW$134*$D1507*INDEX(AW$117:AW$133,$E1507)</f>
        <v/>
      </c>
      <c r="AX1507" s="42">
        <f>ETSCOST(AX$134,$D1507,INDEX(AX$117:AX$133,$E1507))</f>
        <v/>
      </c>
    </row>
    <row r="1508" hidden="1" outlineLevel="2">
      <c r="A1508" s="5" t="inlineStr">
        <is>
          <t>ets</t>
        </is>
      </c>
      <c r="B1508" s="5" t="inlineStr">
        <is>
          <t>oop</t>
        </is>
      </c>
      <c r="C1508" s="5" t="inlineStr">
        <is>
          <t>cst</t>
        </is>
      </c>
      <c r="D1508" s="40">
        <f>INDEX(Inputs!$T$5:$T$132,MATCH($B1508&amp;"|"&amp;$C1508,Inputs!$A$5:$A$132,0))</f>
        <v/>
      </c>
      <c r="E1508" s="40">
        <f>INDEX(Inputs!$K$5:$K$132,MATCH($B1508&amp;"|"&amp;$C1508,Inputs!$A$5:$A$132,0))</f>
        <v/>
      </c>
      <c r="F1508" s="39" t="n"/>
      <c r="G1508" s="39" t="n"/>
      <c r="H1508" s="5">
        <f>INDEX(Variables!$B$5:$B$105,MATCH($A1508,Variables!$A$5:$A$105,0))&amp;IF($C1508="",""," | "&amp;INDEX(Mapping!$B$5:$B$26,MATCH($C1508,Mapping!$A$5:$A$26,0))&amp;" | "&amp;INDEX(Mapping!$B$30:$B$41,MATCH($B1508,Mapping!$A$30:$A$41,0)))</f>
        <v/>
      </c>
      <c r="I1508" s="5">
        <f>INDEX(Variables!$C$5:$C$105,MATCH($A1508,Variables!$A$5:$A$105,0))</f>
        <v/>
      </c>
      <c r="J1508" s="5">
        <f>INDEX(Variables!$E$5:$E$105,MATCH($A1508,Variables!$A$5:$A$105,0))</f>
        <v/>
      </c>
      <c r="K1508" s="25">
        <f>LOWER(Settings!$C$4)&amp;".mit."&amp;$A1508&amp;IF($C1508="","","."&amp;$C1508&amp;"."&amp;$B1508)&amp;IF(INDEX(Variables!$D$5:$D$105,MATCH($A1508,Variables!$A$5:$A$105,0))="","","."&amp;INDEX(Variables!$D$5:$D$105,MATCH($A1508,Variables!$A$5:$A$105,0)))&amp;"."&amp;K$5</f>
        <v/>
      </c>
      <c r="L1508" s="41">
        <f>L$134*$D1508*INDEX(L$117:L$133,$E1508)</f>
        <v/>
      </c>
      <c r="M1508" s="40">
        <f>M$134*$D1508*INDEX(M$117:M$133,$E1508)</f>
        <v/>
      </c>
      <c r="N1508" s="40">
        <f>N$134*$D1508*INDEX(N$117:N$133,$E1508)</f>
        <v/>
      </c>
      <c r="O1508" s="40">
        <f>O$134*$D1508*INDEX(O$117:O$133,$E1508)</f>
        <v/>
      </c>
      <c r="P1508" s="40">
        <f>P$134*$D1508*INDEX(P$117:P$133,$E1508)</f>
        <v/>
      </c>
      <c r="Q1508" s="40">
        <f>Q$134*$D1508*INDEX(Q$117:Q$133,$E1508)</f>
        <v/>
      </c>
      <c r="R1508" s="40">
        <f>R$134*$D1508*INDEX(R$117:R$133,$E1508)</f>
        <v/>
      </c>
      <c r="S1508" s="40">
        <f>S$134*$D1508*INDEX(S$117:S$133,$E1508)</f>
        <v/>
      </c>
      <c r="T1508" s="40">
        <f>T$134*$D1508*INDEX(T$117:T$133,$E1508)</f>
        <v/>
      </c>
      <c r="U1508" s="40">
        <f>U$134*$D1508*INDEX(U$117:U$133,$E1508)</f>
        <v/>
      </c>
      <c r="V1508" s="40">
        <f>V$134*$D1508*INDEX(V$117:V$133,$E1508)</f>
        <v/>
      </c>
      <c r="W1508" s="40">
        <f>W$134*$D1508*INDEX(W$117:W$133,$E1508)</f>
        <v/>
      </c>
      <c r="X1508" s="40">
        <f>X$134*$D1508*INDEX(X$117:X$133,$E1508)</f>
        <v/>
      </c>
      <c r="Y1508" s="40">
        <f>Y$134*$D1508*INDEX(Y$117:Y$133,$E1508)</f>
        <v/>
      </c>
      <c r="Z1508" s="40">
        <f>Z$134*$D1508*INDEX(Z$117:Z$133,$E1508)</f>
        <v/>
      </c>
      <c r="AA1508" s="40">
        <f>AA$134*$D1508*INDEX(AA$117:AA$133,$E1508)</f>
        <v/>
      </c>
      <c r="AB1508" s="40">
        <f>AB$134*$D1508*INDEX(AB$117:AB$133,$E1508)</f>
        <v/>
      </c>
      <c r="AC1508" s="40">
        <f>AC$134*$D1508*INDEX(AC$117:AC$133,$E1508)</f>
        <v/>
      </c>
      <c r="AD1508" s="42">
        <f>ETSCOST(AD$134,$D1508,INDEX(AD$117:AD$133,$E1508))</f>
        <v/>
      </c>
      <c r="AE1508" s="25">
        <f>LOWER(Settings!$C$4)&amp;".mit."&amp;$A1508&amp;IF($C1508="","","."&amp;$C1508&amp;"."&amp;$B1508)&amp;IF(INDEX(Variables!$D$5:$D$105,MATCH($A1508,Variables!$A$5:$A$105,0))="","","."&amp;INDEX(Variables!$D$5:$D$105,MATCH($A1508,Variables!$A$5:$A$105,0)))&amp;"."&amp;AE$5</f>
        <v/>
      </c>
      <c r="AF1508" s="41">
        <f>AF$134*$D1508*INDEX(AF$117:AF$133,$E1508)</f>
        <v/>
      </c>
      <c r="AG1508" s="40">
        <f>AG$134*$D1508*INDEX(AG$117:AG$133,$E1508)</f>
        <v/>
      </c>
      <c r="AH1508" s="40">
        <f>AH$134*$D1508*INDEX(AH$117:AH$133,$E1508)</f>
        <v/>
      </c>
      <c r="AI1508" s="40">
        <f>AI$134*$D1508*INDEX(AI$117:AI$133,$E1508)</f>
        <v/>
      </c>
      <c r="AJ1508" s="40">
        <f>AJ$134*$D1508*INDEX(AJ$117:AJ$133,$E1508)</f>
        <v/>
      </c>
      <c r="AK1508" s="40">
        <f>AK$134*$D1508*INDEX(AK$117:AK$133,$E1508)</f>
        <v/>
      </c>
      <c r="AL1508" s="40">
        <f>AL$134*$D1508*INDEX(AL$117:AL$133,$E1508)</f>
        <v/>
      </c>
      <c r="AM1508" s="40">
        <f>AM$134*$D1508*INDEX(AM$117:AM$133,$E1508)</f>
        <v/>
      </c>
      <c r="AN1508" s="40">
        <f>AN$134*$D1508*INDEX(AN$117:AN$133,$E1508)</f>
        <v/>
      </c>
      <c r="AO1508" s="40">
        <f>AO$134*$D1508*INDEX(AO$117:AO$133,$E1508)</f>
        <v/>
      </c>
      <c r="AP1508" s="40">
        <f>AP$134*$D1508*INDEX(AP$117:AP$133,$E1508)</f>
        <v/>
      </c>
      <c r="AQ1508" s="40">
        <f>AQ$134*$D1508*INDEX(AQ$117:AQ$133,$E1508)</f>
        <v/>
      </c>
      <c r="AR1508" s="40">
        <f>AR$134*$D1508*INDEX(AR$117:AR$133,$E1508)</f>
        <v/>
      </c>
      <c r="AS1508" s="40">
        <f>AS$134*$D1508*INDEX(AS$117:AS$133,$E1508)</f>
        <v/>
      </c>
      <c r="AT1508" s="40">
        <f>AT$134*$D1508*INDEX(AT$117:AT$133,$E1508)</f>
        <v/>
      </c>
      <c r="AU1508" s="40">
        <f>AU$134*$D1508*INDEX(AU$117:AU$133,$E1508)</f>
        <v/>
      </c>
      <c r="AV1508" s="40">
        <f>AV$134*$D1508*INDEX(AV$117:AV$133,$E1508)</f>
        <v/>
      </c>
      <c r="AW1508" s="40">
        <f>AW$134*$D1508*INDEX(AW$117:AW$133,$E1508)</f>
        <v/>
      </c>
      <c r="AX1508" s="42">
        <f>ETSCOST(AX$134,$D1508,INDEX(AX$117:AX$133,$E1508))</f>
        <v/>
      </c>
    </row>
    <row r="1509" hidden="1" outlineLevel="2">
      <c r="A1509" s="5" t="inlineStr">
        <is>
          <t>ets</t>
        </is>
      </c>
      <c r="B1509" s="5" t="inlineStr">
        <is>
          <t>bio</t>
        </is>
      </c>
      <c r="C1509" s="5" t="inlineStr">
        <is>
          <t>cst</t>
        </is>
      </c>
      <c r="D1509" s="40">
        <f>INDEX(Inputs!$T$5:$T$132,MATCH($B1509&amp;"|"&amp;$C1509,Inputs!$A$5:$A$132,0))</f>
        <v/>
      </c>
      <c r="E1509" s="40">
        <f>INDEX(Inputs!$K$5:$K$132,MATCH($B1509&amp;"|"&amp;$C1509,Inputs!$A$5:$A$132,0))</f>
        <v/>
      </c>
      <c r="F1509" s="39" t="n"/>
      <c r="G1509" s="39" t="n"/>
      <c r="H1509" s="5">
        <f>INDEX(Variables!$B$5:$B$105,MATCH($A1509,Variables!$A$5:$A$105,0))&amp;IF($C1509="",""," | "&amp;INDEX(Mapping!$B$5:$B$26,MATCH($C1509,Mapping!$A$5:$A$26,0))&amp;" | "&amp;INDEX(Mapping!$B$30:$B$41,MATCH($B1509,Mapping!$A$30:$A$41,0)))</f>
        <v/>
      </c>
      <c r="I1509" s="5">
        <f>INDEX(Variables!$C$5:$C$105,MATCH($A1509,Variables!$A$5:$A$105,0))</f>
        <v/>
      </c>
      <c r="J1509" s="5">
        <f>INDEX(Variables!$E$5:$E$105,MATCH($A1509,Variables!$A$5:$A$105,0))</f>
        <v/>
      </c>
      <c r="K1509" s="25">
        <f>LOWER(Settings!$C$4)&amp;".mit."&amp;$A1509&amp;IF($C1509="","","."&amp;$C1509&amp;"."&amp;$B1509)&amp;IF(INDEX(Variables!$D$5:$D$105,MATCH($A1509,Variables!$A$5:$A$105,0))="","","."&amp;INDEX(Variables!$D$5:$D$105,MATCH($A1509,Variables!$A$5:$A$105,0)))&amp;"."&amp;K$5</f>
        <v/>
      </c>
      <c r="L1509" s="41">
        <f>L$134*$D1509*INDEX(L$117:L$133,$E1509)</f>
        <v/>
      </c>
      <c r="M1509" s="40">
        <f>M$134*$D1509*INDEX(M$117:M$133,$E1509)</f>
        <v/>
      </c>
      <c r="N1509" s="40">
        <f>N$134*$D1509*INDEX(N$117:N$133,$E1509)</f>
        <v/>
      </c>
      <c r="O1509" s="40">
        <f>O$134*$D1509*INDEX(O$117:O$133,$E1509)</f>
        <v/>
      </c>
      <c r="P1509" s="40">
        <f>P$134*$D1509*INDEX(P$117:P$133,$E1509)</f>
        <v/>
      </c>
      <c r="Q1509" s="40">
        <f>Q$134*$D1509*INDEX(Q$117:Q$133,$E1509)</f>
        <v/>
      </c>
      <c r="R1509" s="40">
        <f>R$134*$D1509*INDEX(R$117:R$133,$E1509)</f>
        <v/>
      </c>
      <c r="S1509" s="40">
        <f>S$134*$D1509*INDEX(S$117:S$133,$E1509)</f>
        <v/>
      </c>
      <c r="T1509" s="40">
        <f>T$134*$D1509*INDEX(T$117:T$133,$E1509)</f>
        <v/>
      </c>
      <c r="U1509" s="40">
        <f>U$134*$D1509*INDEX(U$117:U$133,$E1509)</f>
        <v/>
      </c>
      <c r="V1509" s="40">
        <f>V$134*$D1509*INDEX(V$117:V$133,$E1509)</f>
        <v/>
      </c>
      <c r="W1509" s="40">
        <f>W$134*$D1509*INDEX(W$117:W$133,$E1509)</f>
        <v/>
      </c>
      <c r="X1509" s="40">
        <f>X$134*$D1509*INDEX(X$117:X$133,$E1509)</f>
        <v/>
      </c>
      <c r="Y1509" s="40">
        <f>Y$134*$D1509*INDEX(Y$117:Y$133,$E1509)</f>
        <v/>
      </c>
      <c r="Z1509" s="40">
        <f>Z$134*$D1509*INDEX(Z$117:Z$133,$E1509)</f>
        <v/>
      </c>
      <c r="AA1509" s="40">
        <f>AA$134*$D1509*INDEX(AA$117:AA$133,$E1509)</f>
        <v/>
      </c>
      <c r="AB1509" s="40">
        <f>AB$134*$D1509*INDEX(AB$117:AB$133,$E1509)</f>
        <v/>
      </c>
      <c r="AC1509" s="40">
        <f>AC$134*$D1509*INDEX(AC$117:AC$133,$E1509)</f>
        <v/>
      </c>
      <c r="AD1509" s="42">
        <f>ETSCOST(AD$134,$D1509,INDEX(AD$117:AD$133,$E1509))</f>
        <v/>
      </c>
      <c r="AE1509" s="25">
        <f>LOWER(Settings!$C$4)&amp;".mit."&amp;$A1509&amp;IF($C1509="","","."&amp;$C1509&amp;"."&amp;$B1509)&amp;IF(INDEX(Variables!$D$5:$D$105,MATCH($A1509,Variables!$A$5:$A$105,0))="","","."&amp;INDEX(Variables!$D$5:$D$105,MATCH($A1509,Variables!$A$5:$A$105,0)))&amp;"."&amp;AE$5</f>
        <v/>
      </c>
      <c r="AF1509" s="41">
        <f>AF$134*$D1509*INDEX(AF$117:AF$133,$E1509)</f>
        <v/>
      </c>
      <c r="AG1509" s="40">
        <f>AG$134*$D1509*INDEX(AG$117:AG$133,$E1509)</f>
        <v/>
      </c>
      <c r="AH1509" s="40">
        <f>AH$134*$D1509*INDEX(AH$117:AH$133,$E1509)</f>
        <v/>
      </c>
      <c r="AI1509" s="40">
        <f>AI$134*$D1509*INDEX(AI$117:AI$133,$E1509)</f>
        <v/>
      </c>
      <c r="AJ1509" s="40">
        <f>AJ$134*$D1509*INDEX(AJ$117:AJ$133,$E1509)</f>
        <v/>
      </c>
      <c r="AK1509" s="40">
        <f>AK$134*$D1509*INDEX(AK$117:AK$133,$E1509)</f>
        <v/>
      </c>
      <c r="AL1509" s="40">
        <f>AL$134*$D1509*INDEX(AL$117:AL$133,$E1509)</f>
        <v/>
      </c>
      <c r="AM1509" s="40">
        <f>AM$134*$D1509*INDEX(AM$117:AM$133,$E1509)</f>
        <v/>
      </c>
      <c r="AN1509" s="40">
        <f>AN$134*$D1509*INDEX(AN$117:AN$133,$E1509)</f>
        <v/>
      </c>
      <c r="AO1509" s="40">
        <f>AO$134*$D1509*INDEX(AO$117:AO$133,$E1509)</f>
        <v/>
      </c>
      <c r="AP1509" s="40">
        <f>AP$134*$D1509*INDEX(AP$117:AP$133,$E1509)</f>
        <v/>
      </c>
      <c r="AQ1509" s="40">
        <f>AQ$134*$D1509*INDEX(AQ$117:AQ$133,$E1509)</f>
        <v/>
      </c>
      <c r="AR1509" s="40">
        <f>AR$134*$D1509*INDEX(AR$117:AR$133,$E1509)</f>
        <v/>
      </c>
      <c r="AS1509" s="40">
        <f>AS$134*$D1509*INDEX(AS$117:AS$133,$E1509)</f>
        <v/>
      </c>
      <c r="AT1509" s="40">
        <f>AT$134*$D1509*INDEX(AT$117:AT$133,$E1509)</f>
        <v/>
      </c>
      <c r="AU1509" s="40">
        <f>AU$134*$D1509*INDEX(AU$117:AU$133,$E1509)</f>
        <v/>
      </c>
      <c r="AV1509" s="40">
        <f>AV$134*$D1509*INDEX(AV$117:AV$133,$E1509)</f>
        <v/>
      </c>
      <c r="AW1509" s="40">
        <f>AW$134*$D1509*INDEX(AW$117:AW$133,$E1509)</f>
        <v/>
      </c>
      <c r="AX1509" s="42">
        <f>ETSCOST(AX$134,$D1509,INDEX(AX$117:AX$133,$E1509))</f>
        <v/>
      </c>
    </row>
    <row r="1510" hidden="1" outlineLevel="2"/>
    <row r="1511" hidden="1" outlineLevel="2">
      <c r="A1511" s="5" t="inlineStr">
        <is>
          <t>ntx</t>
        </is>
      </c>
      <c r="B1511" s="5" t="inlineStr">
        <is>
          <t>coa</t>
        </is>
      </c>
      <c r="C1511" s="5" t="inlineStr">
        <is>
          <t>cst</t>
        </is>
      </c>
      <c r="D1511" s="40">
        <f>INDEX(Inputs!$L$5:$L$132,MATCH($B1511&amp;"|"&amp;$C1511,Inputs!$A$5:$A$132,0))</f>
        <v/>
      </c>
      <c r="E1511" s="40">
        <f>INDEX(Inputs!$I$5:$I$132,MATCH($B1511&amp;"|"&amp;$C1511,Inputs!$A$5:$A$132,0))</f>
        <v/>
      </c>
      <c r="F1511" s="39" t="n"/>
      <c r="G1511" s="39" t="n"/>
      <c r="H1511" s="5">
        <f>INDEX(Variables!$B$5:$B$105,MATCH($A1511,Variables!$A$5:$A$105,0))&amp;IF($C1511="",""," | "&amp;INDEX(Mapping!$B$5:$B$26,MATCH($C1511,Mapping!$A$5:$A$26,0))&amp;" | "&amp;INDEX(Mapping!$B$30:$B$41,MATCH($B1511,Mapping!$A$30:$A$41,0)))</f>
        <v/>
      </c>
      <c r="I1511" s="5">
        <f>INDEX(Variables!$C$5:$C$105,MATCH($A1511,Variables!$A$5:$A$105,0))</f>
        <v/>
      </c>
      <c r="J1511" s="5">
        <f>INDEX(Variables!$E$5:$E$105,MATCH($A1511,Variables!$A$5:$A$105,0))</f>
        <v/>
      </c>
      <c r="K1511" s="25">
        <f>LOWER(Settings!$C$4)&amp;".mit."&amp;$A1511&amp;IF($C1511="","","."&amp;$C1511&amp;"."&amp;$B1511)&amp;IF(INDEX(Variables!$D$5:$D$105,MATCH($A1511,Variables!$A$5:$A$105,0))="","","."&amp;INDEX(Variables!$D$5:$D$105,MATCH($A1511,Variables!$A$5:$A$105,0)))&amp;"."&amp;K$5</f>
        <v/>
      </c>
      <c r="L1511" s="41">
        <f>INDEX(L$78:L$91,$D1511)/$E1511</f>
        <v/>
      </c>
      <c r="M1511" s="40">
        <f>INDEX(M$78:M$91,$D1511)/$E1511</f>
        <v/>
      </c>
      <c r="N1511" s="40">
        <f>INDEX(N$78:N$91,$D1511)/$E1511</f>
        <v/>
      </c>
      <c r="O1511" s="40">
        <f>INDEX(O$78:O$91,$D1511)/$E1511</f>
        <v/>
      </c>
      <c r="P1511" s="40">
        <f>INDEX(P$78:P$91,$D1511)/$E1511</f>
        <v/>
      </c>
      <c r="Q1511" s="40">
        <f>INDEX(Q$78:Q$91,$D1511)/$E1511</f>
        <v/>
      </c>
      <c r="R1511" s="40">
        <f>INDEX(R$78:R$91,$D1511)/$E1511</f>
        <v/>
      </c>
      <c r="S1511" s="40">
        <f>INDEX(S$78:S$91,$D1511)/$E1511</f>
        <v/>
      </c>
      <c r="T1511" s="40">
        <f>INDEX(T$78:T$91,$D1511)/$E1511</f>
        <v/>
      </c>
      <c r="U1511" s="40">
        <f>INDEX(U$78:U$91,$D1511)/$E1511</f>
        <v/>
      </c>
      <c r="V1511" s="40">
        <f>INDEX(V$78:V$91,$D1511)/$E1511</f>
        <v/>
      </c>
      <c r="W1511" s="40">
        <f>INDEX(W$78:W$91,$D1511)/$E1511</f>
        <v/>
      </c>
      <c r="X1511" s="40">
        <f>INDEX(X$78:X$91,$D1511)/$E1511</f>
        <v/>
      </c>
      <c r="Y1511" s="40">
        <f>INDEX(Y$78:Y$91,$D1511)/$E1511</f>
        <v/>
      </c>
      <c r="Z1511" s="40">
        <f>INDEX(Z$78:Z$91,$D1511)/$E1511</f>
        <v/>
      </c>
      <c r="AA1511" s="40">
        <f>INDEX(AA$78:AA$91,$D1511)/$E1511</f>
        <v/>
      </c>
      <c r="AB1511" s="40">
        <f>INDEX(AB$78:AB$91,$D1511)/$E1511</f>
        <v/>
      </c>
      <c r="AC1511" s="40">
        <f>INDEX(AC$78:AC$91,$D1511)/$E1511</f>
        <v/>
      </c>
      <c r="AD1511" s="42">
        <f>NEWEXCISE(INDEX(AD$78:AD$91,$D1511),$E1511)</f>
        <v/>
      </c>
      <c r="AE1511" s="25">
        <f>LOWER(Settings!$C$4)&amp;".mit."&amp;$A1511&amp;IF($C1511="","","."&amp;$C1511&amp;"."&amp;$B1511)&amp;IF(INDEX(Variables!$D$5:$D$105,MATCH($A1511,Variables!$A$5:$A$105,0))="","","."&amp;INDEX(Variables!$D$5:$D$105,MATCH($A1511,Variables!$A$5:$A$105,0)))&amp;"."&amp;AE$5</f>
        <v/>
      </c>
      <c r="AF1511" s="41">
        <f>INDEX(AF$78:AF$91,$D1511)/$E1511</f>
        <v/>
      </c>
      <c r="AG1511" s="40">
        <f>INDEX(AG$78:AG$91,$D1511)/$E1511</f>
        <v/>
      </c>
      <c r="AH1511" s="40">
        <f>INDEX(AH$78:AH$91,$D1511)/$E1511</f>
        <v/>
      </c>
      <c r="AI1511" s="40">
        <f>INDEX(AI$78:AI$91,$D1511)/$E1511</f>
        <v/>
      </c>
      <c r="AJ1511" s="40">
        <f>INDEX(AJ$78:AJ$91,$D1511)/$E1511</f>
        <v/>
      </c>
      <c r="AK1511" s="40">
        <f>INDEX(AK$78:AK$91,$D1511)/$E1511</f>
        <v/>
      </c>
      <c r="AL1511" s="40">
        <f>INDEX(AL$78:AL$91,$D1511)/$E1511</f>
        <v/>
      </c>
      <c r="AM1511" s="40">
        <f>INDEX(AM$78:AM$91,$D1511)/$E1511</f>
        <v/>
      </c>
      <c r="AN1511" s="40">
        <f>INDEX(AN$78:AN$91,$D1511)/$E1511</f>
        <v/>
      </c>
      <c r="AO1511" s="40">
        <f>INDEX(AO$78:AO$91,$D1511)/$E1511</f>
        <v/>
      </c>
      <c r="AP1511" s="40">
        <f>INDEX(AP$78:AP$91,$D1511)/$E1511</f>
        <v/>
      </c>
      <c r="AQ1511" s="40">
        <f>INDEX(AQ$78:AQ$91,$D1511)/$E1511</f>
        <v/>
      </c>
      <c r="AR1511" s="40">
        <f>INDEX(AR$78:AR$91,$D1511)/$E1511</f>
        <v/>
      </c>
      <c r="AS1511" s="40">
        <f>INDEX(AS$78:AS$91,$D1511)/$E1511</f>
        <v/>
      </c>
      <c r="AT1511" s="40">
        <f>INDEX(AT$78:AT$91,$D1511)/$E1511</f>
        <v/>
      </c>
      <c r="AU1511" s="40">
        <f>INDEX(AU$78:AU$91,$D1511)/$E1511</f>
        <v/>
      </c>
      <c r="AV1511" s="40">
        <f>INDEX(AV$78:AV$91,$D1511)/$E1511</f>
        <v/>
      </c>
      <c r="AW1511" s="40">
        <f>INDEX(AW$78:AW$91,$D1511)/$E1511</f>
        <v/>
      </c>
      <c r="AX1511" s="42">
        <f>NEWEXCISE(INDEX(AX$78:AX$91,$D1511),$E1511)</f>
        <v/>
      </c>
    </row>
    <row r="1512" hidden="1" outlineLevel="2">
      <c r="A1512" s="5" t="inlineStr">
        <is>
          <t>ntx</t>
        </is>
      </c>
      <c r="B1512" s="5" t="inlineStr">
        <is>
          <t>nga</t>
        </is>
      </c>
      <c r="C1512" s="5" t="inlineStr">
        <is>
          <t>cst</t>
        </is>
      </c>
      <c r="D1512" s="40">
        <f>INDEX(Inputs!$L$5:$L$132,MATCH($B1512&amp;"|"&amp;$C1512,Inputs!$A$5:$A$132,0))</f>
        <v/>
      </c>
      <c r="E1512" s="40">
        <f>INDEX(Inputs!$I$5:$I$132,MATCH($B1512&amp;"|"&amp;$C1512,Inputs!$A$5:$A$132,0))</f>
        <v/>
      </c>
      <c r="F1512" s="39" t="n"/>
      <c r="G1512" s="39" t="n"/>
      <c r="H1512" s="5">
        <f>INDEX(Variables!$B$5:$B$105,MATCH($A1512,Variables!$A$5:$A$105,0))&amp;IF($C1512="",""," | "&amp;INDEX(Mapping!$B$5:$B$26,MATCH($C1512,Mapping!$A$5:$A$26,0))&amp;" | "&amp;INDEX(Mapping!$B$30:$B$41,MATCH($B1512,Mapping!$A$30:$A$41,0)))</f>
        <v/>
      </c>
      <c r="I1512" s="5">
        <f>INDEX(Variables!$C$5:$C$105,MATCH($A1512,Variables!$A$5:$A$105,0))</f>
        <v/>
      </c>
      <c r="J1512" s="5">
        <f>INDEX(Variables!$E$5:$E$105,MATCH($A1512,Variables!$A$5:$A$105,0))</f>
        <v/>
      </c>
      <c r="K1512" s="25">
        <f>LOWER(Settings!$C$4)&amp;".mit."&amp;$A1512&amp;IF($C1512="","","."&amp;$C1512&amp;"."&amp;$B1512)&amp;IF(INDEX(Variables!$D$5:$D$105,MATCH($A1512,Variables!$A$5:$A$105,0))="","","."&amp;INDEX(Variables!$D$5:$D$105,MATCH($A1512,Variables!$A$5:$A$105,0)))&amp;"."&amp;K$5</f>
        <v/>
      </c>
      <c r="L1512" s="41">
        <f>INDEX(L$78:L$91,$D1512)/$E1512</f>
        <v/>
      </c>
      <c r="M1512" s="40">
        <f>INDEX(M$78:M$91,$D1512)/$E1512</f>
        <v/>
      </c>
      <c r="N1512" s="40">
        <f>INDEX(N$78:N$91,$D1512)/$E1512</f>
        <v/>
      </c>
      <c r="O1512" s="40">
        <f>INDEX(O$78:O$91,$D1512)/$E1512</f>
        <v/>
      </c>
      <c r="P1512" s="40">
        <f>INDEX(P$78:P$91,$D1512)/$E1512</f>
        <v/>
      </c>
      <c r="Q1512" s="40">
        <f>INDEX(Q$78:Q$91,$D1512)/$E1512</f>
        <v/>
      </c>
      <c r="R1512" s="40">
        <f>INDEX(R$78:R$91,$D1512)/$E1512</f>
        <v/>
      </c>
      <c r="S1512" s="40">
        <f>INDEX(S$78:S$91,$D1512)/$E1512</f>
        <v/>
      </c>
      <c r="T1512" s="40">
        <f>INDEX(T$78:T$91,$D1512)/$E1512</f>
        <v/>
      </c>
      <c r="U1512" s="40">
        <f>INDEX(U$78:U$91,$D1512)/$E1512</f>
        <v/>
      </c>
      <c r="V1512" s="40">
        <f>INDEX(V$78:V$91,$D1512)/$E1512</f>
        <v/>
      </c>
      <c r="W1512" s="40">
        <f>INDEX(W$78:W$91,$D1512)/$E1512</f>
        <v/>
      </c>
      <c r="X1512" s="40">
        <f>INDEX(X$78:X$91,$D1512)/$E1512</f>
        <v/>
      </c>
      <c r="Y1512" s="40">
        <f>INDEX(Y$78:Y$91,$D1512)/$E1512</f>
        <v/>
      </c>
      <c r="Z1512" s="40">
        <f>INDEX(Z$78:Z$91,$D1512)/$E1512</f>
        <v/>
      </c>
      <c r="AA1512" s="40">
        <f>INDEX(AA$78:AA$91,$D1512)/$E1512</f>
        <v/>
      </c>
      <c r="AB1512" s="40">
        <f>INDEX(AB$78:AB$91,$D1512)/$E1512</f>
        <v/>
      </c>
      <c r="AC1512" s="40">
        <f>INDEX(AC$78:AC$91,$D1512)/$E1512</f>
        <v/>
      </c>
      <c r="AD1512" s="42">
        <f>NEWEXCISE(INDEX(AD$78:AD$91,$D1512),$E1512)</f>
        <v/>
      </c>
      <c r="AE1512" s="25">
        <f>LOWER(Settings!$C$4)&amp;".mit."&amp;$A1512&amp;IF($C1512="","","."&amp;$C1512&amp;"."&amp;$B1512)&amp;IF(INDEX(Variables!$D$5:$D$105,MATCH($A1512,Variables!$A$5:$A$105,0))="","","."&amp;INDEX(Variables!$D$5:$D$105,MATCH($A1512,Variables!$A$5:$A$105,0)))&amp;"."&amp;AE$5</f>
        <v/>
      </c>
      <c r="AF1512" s="41">
        <f>INDEX(AF$78:AF$91,$D1512)/$E1512</f>
        <v/>
      </c>
      <c r="AG1512" s="40">
        <f>INDEX(AG$78:AG$91,$D1512)/$E1512</f>
        <v/>
      </c>
      <c r="AH1512" s="40">
        <f>INDEX(AH$78:AH$91,$D1512)/$E1512</f>
        <v/>
      </c>
      <c r="AI1512" s="40">
        <f>INDEX(AI$78:AI$91,$D1512)/$E1512</f>
        <v/>
      </c>
      <c r="AJ1512" s="40">
        <f>INDEX(AJ$78:AJ$91,$D1512)/$E1512</f>
        <v/>
      </c>
      <c r="AK1512" s="40">
        <f>INDEX(AK$78:AK$91,$D1512)/$E1512</f>
        <v/>
      </c>
      <c r="AL1512" s="40">
        <f>INDEX(AL$78:AL$91,$D1512)/$E1512</f>
        <v/>
      </c>
      <c r="AM1512" s="40">
        <f>INDEX(AM$78:AM$91,$D1512)/$E1512</f>
        <v/>
      </c>
      <c r="AN1512" s="40">
        <f>INDEX(AN$78:AN$91,$D1512)/$E1512</f>
        <v/>
      </c>
      <c r="AO1512" s="40">
        <f>INDEX(AO$78:AO$91,$D1512)/$E1512</f>
        <v/>
      </c>
      <c r="AP1512" s="40">
        <f>INDEX(AP$78:AP$91,$D1512)/$E1512</f>
        <v/>
      </c>
      <c r="AQ1512" s="40">
        <f>INDEX(AQ$78:AQ$91,$D1512)/$E1512</f>
        <v/>
      </c>
      <c r="AR1512" s="40">
        <f>INDEX(AR$78:AR$91,$D1512)/$E1512</f>
        <v/>
      </c>
      <c r="AS1512" s="40">
        <f>INDEX(AS$78:AS$91,$D1512)/$E1512</f>
        <v/>
      </c>
      <c r="AT1512" s="40">
        <f>INDEX(AT$78:AT$91,$D1512)/$E1512</f>
        <v/>
      </c>
      <c r="AU1512" s="40">
        <f>INDEX(AU$78:AU$91,$D1512)/$E1512</f>
        <v/>
      </c>
      <c r="AV1512" s="40">
        <f>INDEX(AV$78:AV$91,$D1512)/$E1512</f>
        <v/>
      </c>
      <c r="AW1512" s="40">
        <f>INDEX(AW$78:AW$91,$D1512)/$E1512</f>
        <v/>
      </c>
      <c r="AX1512" s="42">
        <f>NEWEXCISE(INDEX(AX$78:AX$91,$D1512),$E1512)</f>
        <v/>
      </c>
    </row>
    <row r="1513" hidden="1" outlineLevel="2">
      <c r="A1513" s="5" t="inlineStr">
        <is>
          <t>ntx</t>
        </is>
      </c>
      <c r="B1513" s="5" t="inlineStr">
        <is>
          <t>gso</t>
        </is>
      </c>
      <c r="C1513" s="5" t="inlineStr">
        <is>
          <t>cst</t>
        </is>
      </c>
      <c r="D1513" s="40">
        <f>INDEX(Inputs!$L$5:$L$132,MATCH($B1513&amp;"|"&amp;$C1513,Inputs!$A$5:$A$132,0))</f>
        <v/>
      </c>
      <c r="E1513" s="40">
        <f>INDEX(Inputs!$I$5:$I$132,MATCH($B1513&amp;"|"&amp;$C1513,Inputs!$A$5:$A$132,0))</f>
        <v/>
      </c>
      <c r="F1513" s="39" t="n"/>
      <c r="G1513" s="39" t="n"/>
      <c r="H1513" s="5">
        <f>INDEX(Variables!$B$5:$B$105,MATCH($A1513,Variables!$A$5:$A$105,0))&amp;IF($C1513="",""," | "&amp;INDEX(Mapping!$B$5:$B$26,MATCH($C1513,Mapping!$A$5:$A$26,0))&amp;" | "&amp;INDEX(Mapping!$B$30:$B$41,MATCH($B1513,Mapping!$A$30:$A$41,0)))</f>
        <v/>
      </c>
      <c r="I1513" s="5">
        <f>INDEX(Variables!$C$5:$C$105,MATCH($A1513,Variables!$A$5:$A$105,0))</f>
        <v/>
      </c>
      <c r="J1513" s="5">
        <f>INDEX(Variables!$E$5:$E$105,MATCH($A1513,Variables!$A$5:$A$105,0))</f>
        <v/>
      </c>
      <c r="K1513" s="25">
        <f>LOWER(Settings!$C$4)&amp;".mit."&amp;$A1513&amp;IF($C1513="","","."&amp;$C1513&amp;"."&amp;$B1513)&amp;IF(INDEX(Variables!$D$5:$D$105,MATCH($A1513,Variables!$A$5:$A$105,0))="","","."&amp;INDEX(Variables!$D$5:$D$105,MATCH($A1513,Variables!$A$5:$A$105,0)))&amp;"."&amp;K$5</f>
        <v/>
      </c>
      <c r="L1513" s="41">
        <f>INDEX(L$78:L$91,$D1513)/$E1513</f>
        <v/>
      </c>
      <c r="M1513" s="40">
        <f>INDEX(M$78:M$91,$D1513)/$E1513</f>
        <v/>
      </c>
      <c r="N1513" s="40">
        <f>INDEX(N$78:N$91,$D1513)/$E1513</f>
        <v/>
      </c>
      <c r="O1513" s="40">
        <f>INDEX(O$78:O$91,$D1513)/$E1513</f>
        <v/>
      </c>
      <c r="P1513" s="40">
        <f>INDEX(P$78:P$91,$D1513)/$E1513</f>
        <v/>
      </c>
      <c r="Q1513" s="40">
        <f>INDEX(Q$78:Q$91,$D1513)/$E1513</f>
        <v/>
      </c>
      <c r="R1513" s="40">
        <f>INDEX(R$78:R$91,$D1513)/$E1513</f>
        <v/>
      </c>
      <c r="S1513" s="40">
        <f>INDEX(S$78:S$91,$D1513)/$E1513</f>
        <v/>
      </c>
      <c r="T1513" s="40">
        <f>INDEX(T$78:T$91,$D1513)/$E1513</f>
        <v/>
      </c>
      <c r="U1513" s="40">
        <f>INDEX(U$78:U$91,$D1513)/$E1513</f>
        <v/>
      </c>
      <c r="V1513" s="40">
        <f>INDEX(V$78:V$91,$D1513)/$E1513</f>
        <v/>
      </c>
      <c r="W1513" s="40">
        <f>INDEX(W$78:W$91,$D1513)/$E1513</f>
        <v/>
      </c>
      <c r="X1513" s="40">
        <f>INDEX(X$78:X$91,$D1513)/$E1513</f>
        <v/>
      </c>
      <c r="Y1513" s="40">
        <f>INDEX(Y$78:Y$91,$D1513)/$E1513</f>
        <v/>
      </c>
      <c r="Z1513" s="40">
        <f>INDEX(Z$78:Z$91,$D1513)/$E1513</f>
        <v/>
      </c>
      <c r="AA1513" s="40">
        <f>INDEX(AA$78:AA$91,$D1513)/$E1513</f>
        <v/>
      </c>
      <c r="AB1513" s="40">
        <f>INDEX(AB$78:AB$91,$D1513)/$E1513</f>
        <v/>
      </c>
      <c r="AC1513" s="40">
        <f>INDEX(AC$78:AC$91,$D1513)/$E1513</f>
        <v/>
      </c>
      <c r="AD1513" s="42">
        <f>NEWEXCISE(INDEX(AD$78:AD$91,$D1513),$E1513)</f>
        <v/>
      </c>
      <c r="AE1513" s="25">
        <f>LOWER(Settings!$C$4)&amp;".mit."&amp;$A1513&amp;IF($C1513="","","."&amp;$C1513&amp;"."&amp;$B1513)&amp;IF(INDEX(Variables!$D$5:$D$105,MATCH($A1513,Variables!$A$5:$A$105,0))="","","."&amp;INDEX(Variables!$D$5:$D$105,MATCH($A1513,Variables!$A$5:$A$105,0)))&amp;"."&amp;AE$5</f>
        <v/>
      </c>
      <c r="AF1513" s="41">
        <f>INDEX(AF$78:AF$91,$D1513)/$E1513</f>
        <v/>
      </c>
      <c r="AG1513" s="40">
        <f>INDEX(AG$78:AG$91,$D1513)/$E1513</f>
        <v/>
      </c>
      <c r="AH1513" s="40">
        <f>INDEX(AH$78:AH$91,$D1513)/$E1513</f>
        <v/>
      </c>
      <c r="AI1513" s="40">
        <f>INDEX(AI$78:AI$91,$D1513)/$E1513</f>
        <v/>
      </c>
      <c r="AJ1513" s="40">
        <f>INDEX(AJ$78:AJ$91,$D1513)/$E1513</f>
        <v/>
      </c>
      <c r="AK1513" s="40">
        <f>INDEX(AK$78:AK$91,$D1513)/$E1513</f>
        <v/>
      </c>
      <c r="AL1513" s="40">
        <f>INDEX(AL$78:AL$91,$D1513)/$E1513</f>
        <v/>
      </c>
      <c r="AM1513" s="40">
        <f>INDEX(AM$78:AM$91,$D1513)/$E1513</f>
        <v/>
      </c>
      <c r="AN1513" s="40">
        <f>INDEX(AN$78:AN$91,$D1513)/$E1513</f>
        <v/>
      </c>
      <c r="AO1513" s="40">
        <f>INDEX(AO$78:AO$91,$D1513)/$E1513</f>
        <v/>
      </c>
      <c r="AP1513" s="40">
        <f>INDEX(AP$78:AP$91,$D1513)/$E1513</f>
        <v/>
      </c>
      <c r="AQ1513" s="40">
        <f>INDEX(AQ$78:AQ$91,$D1513)/$E1513</f>
        <v/>
      </c>
      <c r="AR1513" s="40">
        <f>INDEX(AR$78:AR$91,$D1513)/$E1513</f>
        <v/>
      </c>
      <c r="AS1513" s="40">
        <f>INDEX(AS$78:AS$91,$D1513)/$E1513</f>
        <v/>
      </c>
      <c r="AT1513" s="40">
        <f>INDEX(AT$78:AT$91,$D1513)/$E1513</f>
        <v/>
      </c>
      <c r="AU1513" s="40">
        <f>INDEX(AU$78:AU$91,$D1513)/$E1513</f>
        <v/>
      </c>
      <c r="AV1513" s="40">
        <f>INDEX(AV$78:AV$91,$D1513)/$E1513</f>
        <v/>
      </c>
      <c r="AW1513" s="40">
        <f>INDEX(AW$78:AW$91,$D1513)/$E1513</f>
        <v/>
      </c>
      <c r="AX1513" s="42">
        <f>NEWEXCISE(INDEX(AX$78:AX$91,$D1513),$E1513)</f>
        <v/>
      </c>
    </row>
    <row r="1514" hidden="1" outlineLevel="2">
      <c r="A1514" s="5" t="inlineStr">
        <is>
          <t>ntx</t>
        </is>
      </c>
      <c r="B1514" s="5" t="inlineStr">
        <is>
          <t>die</t>
        </is>
      </c>
      <c r="C1514" s="5" t="inlineStr">
        <is>
          <t>cst</t>
        </is>
      </c>
      <c r="D1514" s="40">
        <f>INDEX(Inputs!$L$5:$L$132,MATCH($B1514&amp;"|"&amp;$C1514,Inputs!$A$5:$A$132,0))</f>
        <v/>
      </c>
      <c r="E1514" s="40">
        <f>INDEX(Inputs!$I$5:$I$132,MATCH($B1514&amp;"|"&amp;$C1514,Inputs!$A$5:$A$132,0))</f>
        <v/>
      </c>
      <c r="F1514" s="39" t="n"/>
      <c r="G1514" s="39" t="n"/>
      <c r="H1514" s="5">
        <f>INDEX(Variables!$B$5:$B$105,MATCH($A1514,Variables!$A$5:$A$105,0))&amp;IF($C1514="",""," | "&amp;INDEX(Mapping!$B$5:$B$26,MATCH($C1514,Mapping!$A$5:$A$26,0))&amp;" | "&amp;INDEX(Mapping!$B$30:$B$41,MATCH($B1514,Mapping!$A$30:$A$41,0)))</f>
        <v/>
      </c>
      <c r="I1514" s="5">
        <f>INDEX(Variables!$C$5:$C$105,MATCH($A1514,Variables!$A$5:$A$105,0))</f>
        <v/>
      </c>
      <c r="J1514" s="5">
        <f>INDEX(Variables!$E$5:$E$105,MATCH($A1514,Variables!$A$5:$A$105,0))</f>
        <v/>
      </c>
      <c r="K1514" s="25">
        <f>LOWER(Settings!$C$4)&amp;".mit."&amp;$A1514&amp;IF($C1514="","","."&amp;$C1514&amp;"."&amp;$B1514)&amp;IF(INDEX(Variables!$D$5:$D$105,MATCH($A1514,Variables!$A$5:$A$105,0))="","","."&amp;INDEX(Variables!$D$5:$D$105,MATCH($A1514,Variables!$A$5:$A$105,0)))&amp;"."&amp;K$5</f>
        <v/>
      </c>
      <c r="L1514" s="41">
        <f>INDEX(L$78:L$91,$D1514)/$E1514</f>
        <v/>
      </c>
      <c r="M1514" s="40">
        <f>INDEX(M$78:M$91,$D1514)/$E1514</f>
        <v/>
      </c>
      <c r="N1514" s="40">
        <f>INDEX(N$78:N$91,$D1514)/$E1514</f>
        <v/>
      </c>
      <c r="O1514" s="40">
        <f>INDEX(O$78:O$91,$D1514)/$E1514</f>
        <v/>
      </c>
      <c r="P1514" s="40">
        <f>INDEX(P$78:P$91,$D1514)/$E1514</f>
        <v/>
      </c>
      <c r="Q1514" s="40">
        <f>INDEX(Q$78:Q$91,$D1514)/$E1514</f>
        <v/>
      </c>
      <c r="R1514" s="40">
        <f>INDEX(R$78:R$91,$D1514)/$E1514</f>
        <v/>
      </c>
      <c r="S1514" s="40">
        <f>INDEX(S$78:S$91,$D1514)/$E1514</f>
        <v/>
      </c>
      <c r="T1514" s="40">
        <f>INDEX(T$78:T$91,$D1514)/$E1514</f>
        <v/>
      </c>
      <c r="U1514" s="40">
        <f>INDEX(U$78:U$91,$D1514)/$E1514</f>
        <v/>
      </c>
      <c r="V1514" s="40">
        <f>INDEX(V$78:V$91,$D1514)/$E1514</f>
        <v/>
      </c>
      <c r="W1514" s="40">
        <f>INDEX(W$78:W$91,$D1514)/$E1514</f>
        <v/>
      </c>
      <c r="X1514" s="40">
        <f>INDEX(X$78:X$91,$D1514)/$E1514</f>
        <v/>
      </c>
      <c r="Y1514" s="40">
        <f>INDEX(Y$78:Y$91,$D1514)/$E1514</f>
        <v/>
      </c>
      <c r="Z1514" s="40">
        <f>INDEX(Z$78:Z$91,$D1514)/$E1514</f>
        <v/>
      </c>
      <c r="AA1514" s="40">
        <f>INDEX(AA$78:AA$91,$D1514)/$E1514</f>
        <v/>
      </c>
      <c r="AB1514" s="40">
        <f>INDEX(AB$78:AB$91,$D1514)/$E1514</f>
        <v/>
      </c>
      <c r="AC1514" s="40">
        <f>INDEX(AC$78:AC$91,$D1514)/$E1514</f>
        <v/>
      </c>
      <c r="AD1514" s="42">
        <f>NEWEXCISE(INDEX(AD$78:AD$91,$D1514),$E1514)</f>
        <v/>
      </c>
      <c r="AE1514" s="25">
        <f>LOWER(Settings!$C$4)&amp;".mit."&amp;$A1514&amp;IF($C1514="","","."&amp;$C1514&amp;"."&amp;$B1514)&amp;IF(INDEX(Variables!$D$5:$D$105,MATCH($A1514,Variables!$A$5:$A$105,0))="","","."&amp;INDEX(Variables!$D$5:$D$105,MATCH($A1514,Variables!$A$5:$A$105,0)))&amp;"."&amp;AE$5</f>
        <v/>
      </c>
      <c r="AF1514" s="41">
        <f>INDEX(AF$78:AF$91,$D1514)/$E1514</f>
        <v/>
      </c>
      <c r="AG1514" s="40">
        <f>INDEX(AG$78:AG$91,$D1514)/$E1514</f>
        <v/>
      </c>
      <c r="AH1514" s="40">
        <f>INDEX(AH$78:AH$91,$D1514)/$E1514</f>
        <v/>
      </c>
      <c r="AI1514" s="40">
        <f>INDEX(AI$78:AI$91,$D1514)/$E1514</f>
        <v/>
      </c>
      <c r="AJ1514" s="40">
        <f>INDEX(AJ$78:AJ$91,$D1514)/$E1514</f>
        <v/>
      </c>
      <c r="AK1514" s="40">
        <f>INDEX(AK$78:AK$91,$D1514)/$E1514</f>
        <v/>
      </c>
      <c r="AL1514" s="40">
        <f>INDEX(AL$78:AL$91,$D1514)/$E1514</f>
        <v/>
      </c>
      <c r="AM1514" s="40">
        <f>INDEX(AM$78:AM$91,$D1514)/$E1514</f>
        <v/>
      </c>
      <c r="AN1514" s="40">
        <f>INDEX(AN$78:AN$91,$D1514)/$E1514</f>
        <v/>
      </c>
      <c r="AO1514" s="40">
        <f>INDEX(AO$78:AO$91,$D1514)/$E1514</f>
        <v/>
      </c>
      <c r="AP1514" s="40">
        <f>INDEX(AP$78:AP$91,$D1514)/$E1514</f>
        <v/>
      </c>
      <c r="AQ1514" s="40">
        <f>INDEX(AQ$78:AQ$91,$D1514)/$E1514</f>
        <v/>
      </c>
      <c r="AR1514" s="40">
        <f>INDEX(AR$78:AR$91,$D1514)/$E1514</f>
        <v/>
      </c>
      <c r="AS1514" s="40">
        <f>INDEX(AS$78:AS$91,$D1514)/$E1514</f>
        <v/>
      </c>
      <c r="AT1514" s="40">
        <f>INDEX(AT$78:AT$91,$D1514)/$E1514</f>
        <v/>
      </c>
      <c r="AU1514" s="40">
        <f>INDEX(AU$78:AU$91,$D1514)/$E1514</f>
        <v/>
      </c>
      <c r="AV1514" s="40">
        <f>INDEX(AV$78:AV$91,$D1514)/$E1514</f>
        <v/>
      </c>
      <c r="AW1514" s="40">
        <f>INDEX(AW$78:AW$91,$D1514)/$E1514</f>
        <v/>
      </c>
      <c r="AX1514" s="42">
        <f>NEWEXCISE(INDEX(AX$78:AX$91,$D1514),$E1514)</f>
        <v/>
      </c>
    </row>
    <row r="1515" hidden="1" outlineLevel="2">
      <c r="A1515" s="5" t="inlineStr">
        <is>
          <t>ntx</t>
        </is>
      </c>
      <c r="B1515" s="5" t="inlineStr">
        <is>
          <t>lpg</t>
        </is>
      </c>
      <c r="C1515" s="5" t="inlineStr">
        <is>
          <t>cst</t>
        </is>
      </c>
      <c r="D1515" s="40">
        <f>INDEX(Inputs!$L$5:$L$132,MATCH($B1515&amp;"|"&amp;$C1515,Inputs!$A$5:$A$132,0))</f>
        <v/>
      </c>
      <c r="E1515" s="40">
        <f>INDEX(Inputs!$I$5:$I$132,MATCH($B1515&amp;"|"&amp;$C1515,Inputs!$A$5:$A$132,0))</f>
        <v/>
      </c>
      <c r="F1515" s="39" t="n"/>
      <c r="G1515" s="39" t="n"/>
      <c r="H1515" s="5">
        <f>INDEX(Variables!$B$5:$B$105,MATCH($A1515,Variables!$A$5:$A$105,0))&amp;IF($C1515="",""," | "&amp;INDEX(Mapping!$B$5:$B$26,MATCH($C1515,Mapping!$A$5:$A$26,0))&amp;" | "&amp;INDEX(Mapping!$B$30:$B$41,MATCH($B1515,Mapping!$A$30:$A$41,0)))</f>
        <v/>
      </c>
      <c r="I1515" s="5">
        <f>INDEX(Variables!$C$5:$C$105,MATCH($A1515,Variables!$A$5:$A$105,0))</f>
        <v/>
      </c>
      <c r="J1515" s="5">
        <f>INDEX(Variables!$E$5:$E$105,MATCH($A1515,Variables!$A$5:$A$105,0))</f>
        <v/>
      </c>
      <c r="K1515" s="25">
        <f>LOWER(Settings!$C$4)&amp;".mit."&amp;$A1515&amp;IF($C1515="","","."&amp;$C1515&amp;"."&amp;$B1515)&amp;IF(INDEX(Variables!$D$5:$D$105,MATCH($A1515,Variables!$A$5:$A$105,0))="","","."&amp;INDEX(Variables!$D$5:$D$105,MATCH($A1515,Variables!$A$5:$A$105,0)))&amp;"."&amp;K$5</f>
        <v/>
      </c>
      <c r="L1515" s="41">
        <f>INDEX(L$78:L$91,$D1515)/$E1515</f>
        <v/>
      </c>
      <c r="M1515" s="40">
        <f>INDEX(M$78:M$91,$D1515)/$E1515</f>
        <v/>
      </c>
      <c r="N1515" s="40">
        <f>INDEX(N$78:N$91,$D1515)/$E1515</f>
        <v/>
      </c>
      <c r="O1515" s="40">
        <f>INDEX(O$78:O$91,$D1515)/$E1515</f>
        <v/>
      </c>
      <c r="P1515" s="40">
        <f>INDEX(P$78:P$91,$D1515)/$E1515</f>
        <v/>
      </c>
      <c r="Q1515" s="40">
        <f>INDEX(Q$78:Q$91,$D1515)/$E1515</f>
        <v/>
      </c>
      <c r="R1515" s="40">
        <f>INDEX(R$78:R$91,$D1515)/$E1515</f>
        <v/>
      </c>
      <c r="S1515" s="40">
        <f>INDEX(S$78:S$91,$D1515)/$E1515</f>
        <v/>
      </c>
      <c r="T1515" s="40">
        <f>INDEX(T$78:T$91,$D1515)/$E1515</f>
        <v/>
      </c>
      <c r="U1515" s="40">
        <f>INDEX(U$78:U$91,$D1515)/$E1515</f>
        <v/>
      </c>
      <c r="V1515" s="40">
        <f>INDEX(V$78:V$91,$D1515)/$E1515</f>
        <v/>
      </c>
      <c r="W1515" s="40">
        <f>INDEX(W$78:W$91,$D1515)/$E1515</f>
        <v/>
      </c>
      <c r="X1515" s="40">
        <f>INDEX(X$78:X$91,$D1515)/$E1515</f>
        <v/>
      </c>
      <c r="Y1515" s="40">
        <f>INDEX(Y$78:Y$91,$D1515)/$E1515</f>
        <v/>
      </c>
      <c r="Z1515" s="40">
        <f>INDEX(Z$78:Z$91,$D1515)/$E1515</f>
        <v/>
      </c>
      <c r="AA1515" s="40">
        <f>INDEX(AA$78:AA$91,$D1515)/$E1515</f>
        <v/>
      </c>
      <c r="AB1515" s="40">
        <f>INDEX(AB$78:AB$91,$D1515)/$E1515</f>
        <v/>
      </c>
      <c r="AC1515" s="40">
        <f>INDEX(AC$78:AC$91,$D1515)/$E1515</f>
        <v/>
      </c>
      <c r="AD1515" s="42">
        <f>NEWEXCISE(INDEX(AD$78:AD$91,$D1515),$E1515)</f>
        <v/>
      </c>
      <c r="AE1515" s="25">
        <f>LOWER(Settings!$C$4)&amp;".mit."&amp;$A1515&amp;IF($C1515="","","."&amp;$C1515&amp;"."&amp;$B1515)&amp;IF(INDEX(Variables!$D$5:$D$105,MATCH($A1515,Variables!$A$5:$A$105,0))="","","."&amp;INDEX(Variables!$D$5:$D$105,MATCH($A1515,Variables!$A$5:$A$105,0)))&amp;"."&amp;AE$5</f>
        <v/>
      </c>
      <c r="AF1515" s="41">
        <f>INDEX(AF$78:AF$91,$D1515)/$E1515</f>
        <v/>
      </c>
      <c r="AG1515" s="40">
        <f>INDEX(AG$78:AG$91,$D1515)/$E1515</f>
        <v/>
      </c>
      <c r="AH1515" s="40">
        <f>INDEX(AH$78:AH$91,$D1515)/$E1515</f>
        <v/>
      </c>
      <c r="AI1515" s="40">
        <f>INDEX(AI$78:AI$91,$D1515)/$E1515</f>
        <v/>
      </c>
      <c r="AJ1515" s="40">
        <f>INDEX(AJ$78:AJ$91,$D1515)/$E1515</f>
        <v/>
      </c>
      <c r="AK1515" s="40">
        <f>INDEX(AK$78:AK$91,$D1515)/$E1515</f>
        <v/>
      </c>
      <c r="AL1515" s="40">
        <f>INDEX(AL$78:AL$91,$D1515)/$E1515</f>
        <v/>
      </c>
      <c r="AM1515" s="40">
        <f>INDEX(AM$78:AM$91,$D1515)/$E1515</f>
        <v/>
      </c>
      <c r="AN1515" s="40">
        <f>INDEX(AN$78:AN$91,$D1515)/$E1515</f>
        <v/>
      </c>
      <c r="AO1515" s="40">
        <f>INDEX(AO$78:AO$91,$D1515)/$E1515</f>
        <v/>
      </c>
      <c r="AP1515" s="40">
        <f>INDEX(AP$78:AP$91,$D1515)/$E1515</f>
        <v/>
      </c>
      <c r="AQ1515" s="40">
        <f>INDEX(AQ$78:AQ$91,$D1515)/$E1515</f>
        <v/>
      </c>
      <c r="AR1515" s="40">
        <f>INDEX(AR$78:AR$91,$D1515)/$E1515</f>
        <v/>
      </c>
      <c r="AS1515" s="40">
        <f>INDEX(AS$78:AS$91,$D1515)/$E1515</f>
        <v/>
      </c>
      <c r="AT1515" s="40">
        <f>INDEX(AT$78:AT$91,$D1515)/$E1515</f>
        <v/>
      </c>
      <c r="AU1515" s="40">
        <f>INDEX(AU$78:AU$91,$D1515)/$E1515</f>
        <v/>
      </c>
      <c r="AV1515" s="40">
        <f>INDEX(AV$78:AV$91,$D1515)/$E1515</f>
        <v/>
      </c>
      <c r="AW1515" s="40">
        <f>INDEX(AW$78:AW$91,$D1515)/$E1515</f>
        <v/>
      </c>
      <c r="AX1515" s="42">
        <f>NEWEXCISE(INDEX(AX$78:AX$91,$D1515),$E1515)</f>
        <v/>
      </c>
    </row>
    <row r="1516" hidden="1" outlineLevel="2">
      <c r="A1516" s="5" t="inlineStr">
        <is>
          <t>ntx</t>
        </is>
      </c>
      <c r="B1516" s="5" t="inlineStr">
        <is>
          <t>ker</t>
        </is>
      </c>
      <c r="C1516" s="5" t="inlineStr">
        <is>
          <t>cst</t>
        </is>
      </c>
      <c r="D1516" s="40">
        <f>INDEX(Inputs!$L$5:$L$132,MATCH($B1516&amp;"|"&amp;$C1516,Inputs!$A$5:$A$132,0))</f>
        <v/>
      </c>
      <c r="E1516" s="40">
        <f>INDEX(Inputs!$I$5:$I$132,MATCH($B1516&amp;"|"&amp;$C1516,Inputs!$A$5:$A$132,0))</f>
        <v/>
      </c>
      <c r="F1516" s="39" t="n"/>
      <c r="G1516" s="39" t="n"/>
      <c r="H1516" s="5">
        <f>INDEX(Variables!$B$5:$B$105,MATCH($A1516,Variables!$A$5:$A$105,0))&amp;IF($C1516="",""," | "&amp;INDEX(Mapping!$B$5:$B$26,MATCH($C1516,Mapping!$A$5:$A$26,0))&amp;" | "&amp;INDEX(Mapping!$B$30:$B$41,MATCH($B1516,Mapping!$A$30:$A$41,0)))</f>
        <v/>
      </c>
      <c r="I1516" s="5">
        <f>INDEX(Variables!$C$5:$C$105,MATCH($A1516,Variables!$A$5:$A$105,0))</f>
        <v/>
      </c>
      <c r="J1516" s="5">
        <f>INDEX(Variables!$E$5:$E$105,MATCH($A1516,Variables!$A$5:$A$105,0))</f>
        <v/>
      </c>
      <c r="K1516" s="25">
        <f>LOWER(Settings!$C$4)&amp;".mit."&amp;$A1516&amp;IF($C1516="","","."&amp;$C1516&amp;"."&amp;$B1516)&amp;IF(INDEX(Variables!$D$5:$D$105,MATCH($A1516,Variables!$A$5:$A$105,0))="","","."&amp;INDEX(Variables!$D$5:$D$105,MATCH($A1516,Variables!$A$5:$A$105,0)))&amp;"."&amp;K$5</f>
        <v/>
      </c>
      <c r="L1516" s="41">
        <f>INDEX(L$78:L$91,$D1516)/$E1516</f>
        <v/>
      </c>
      <c r="M1516" s="40">
        <f>INDEX(M$78:M$91,$D1516)/$E1516</f>
        <v/>
      </c>
      <c r="N1516" s="40">
        <f>INDEX(N$78:N$91,$D1516)/$E1516</f>
        <v/>
      </c>
      <c r="O1516" s="40">
        <f>INDEX(O$78:O$91,$D1516)/$E1516</f>
        <v/>
      </c>
      <c r="P1516" s="40">
        <f>INDEX(P$78:P$91,$D1516)/$E1516</f>
        <v/>
      </c>
      <c r="Q1516" s="40">
        <f>INDEX(Q$78:Q$91,$D1516)/$E1516</f>
        <v/>
      </c>
      <c r="R1516" s="40">
        <f>INDEX(R$78:R$91,$D1516)/$E1516</f>
        <v/>
      </c>
      <c r="S1516" s="40">
        <f>INDEX(S$78:S$91,$D1516)/$E1516</f>
        <v/>
      </c>
      <c r="T1516" s="40">
        <f>INDEX(T$78:T$91,$D1516)/$E1516</f>
        <v/>
      </c>
      <c r="U1516" s="40">
        <f>INDEX(U$78:U$91,$D1516)/$E1516</f>
        <v/>
      </c>
      <c r="V1516" s="40">
        <f>INDEX(V$78:V$91,$D1516)/$E1516</f>
        <v/>
      </c>
      <c r="W1516" s="40">
        <f>INDEX(W$78:W$91,$D1516)/$E1516</f>
        <v/>
      </c>
      <c r="X1516" s="40">
        <f>INDEX(X$78:X$91,$D1516)/$E1516</f>
        <v/>
      </c>
      <c r="Y1516" s="40">
        <f>INDEX(Y$78:Y$91,$D1516)/$E1516</f>
        <v/>
      </c>
      <c r="Z1516" s="40">
        <f>INDEX(Z$78:Z$91,$D1516)/$E1516</f>
        <v/>
      </c>
      <c r="AA1516" s="40">
        <f>INDEX(AA$78:AA$91,$D1516)/$E1516</f>
        <v/>
      </c>
      <c r="AB1516" s="40">
        <f>INDEX(AB$78:AB$91,$D1516)/$E1516</f>
        <v/>
      </c>
      <c r="AC1516" s="40">
        <f>INDEX(AC$78:AC$91,$D1516)/$E1516</f>
        <v/>
      </c>
      <c r="AD1516" s="42">
        <f>NEWEXCISE(INDEX(AD$78:AD$91,$D1516),$E1516)</f>
        <v/>
      </c>
      <c r="AE1516" s="25">
        <f>LOWER(Settings!$C$4)&amp;".mit."&amp;$A1516&amp;IF($C1516="","","."&amp;$C1516&amp;"."&amp;$B1516)&amp;IF(INDEX(Variables!$D$5:$D$105,MATCH($A1516,Variables!$A$5:$A$105,0))="","","."&amp;INDEX(Variables!$D$5:$D$105,MATCH($A1516,Variables!$A$5:$A$105,0)))&amp;"."&amp;AE$5</f>
        <v/>
      </c>
      <c r="AF1516" s="41">
        <f>INDEX(AF$78:AF$91,$D1516)/$E1516</f>
        <v/>
      </c>
      <c r="AG1516" s="40">
        <f>INDEX(AG$78:AG$91,$D1516)/$E1516</f>
        <v/>
      </c>
      <c r="AH1516" s="40">
        <f>INDEX(AH$78:AH$91,$D1516)/$E1516</f>
        <v/>
      </c>
      <c r="AI1516" s="40">
        <f>INDEX(AI$78:AI$91,$D1516)/$E1516</f>
        <v/>
      </c>
      <c r="AJ1516" s="40">
        <f>INDEX(AJ$78:AJ$91,$D1516)/$E1516</f>
        <v/>
      </c>
      <c r="AK1516" s="40">
        <f>INDEX(AK$78:AK$91,$D1516)/$E1516</f>
        <v/>
      </c>
      <c r="AL1516" s="40">
        <f>INDEX(AL$78:AL$91,$D1516)/$E1516</f>
        <v/>
      </c>
      <c r="AM1516" s="40">
        <f>INDEX(AM$78:AM$91,$D1516)/$E1516</f>
        <v/>
      </c>
      <c r="AN1516" s="40">
        <f>INDEX(AN$78:AN$91,$D1516)/$E1516</f>
        <v/>
      </c>
      <c r="AO1516" s="40">
        <f>INDEX(AO$78:AO$91,$D1516)/$E1516</f>
        <v/>
      </c>
      <c r="AP1516" s="40">
        <f>INDEX(AP$78:AP$91,$D1516)/$E1516</f>
        <v/>
      </c>
      <c r="AQ1516" s="40">
        <f>INDEX(AQ$78:AQ$91,$D1516)/$E1516</f>
        <v/>
      </c>
      <c r="AR1516" s="40">
        <f>INDEX(AR$78:AR$91,$D1516)/$E1516</f>
        <v/>
      </c>
      <c r="AS1516" s="40">
        <f>INDEX(AS$78:AS$91,$D1516)/$E1516</f>
        <v/>
      </c>
      <c r="AT1516" s="40">
        <f>INDEX(AT$78:AT$91,$D1516)/$E1516</f>
        <v/>
      </c>
      <c r="AU1516" s="40">
        <f>INDEX(AU$78:AU$91,$D1516)/$E1516</f>
        <v/>
      </c>
      <c r="AV1516" s="40">
        <f>INDEX(AV$78:AV$91,$D1516)/$E1516</f>
        <v/>
      </c>
      <c r="AW1516" s="40">
        <f>INDEX(AW$78:AW$91,$D1516)/$E1516</f>
        <v/>
      </c>
      <c r="AX1516" s="42">
        <f>NEWEXCISE(INDEX(AX$78:AX$91,$D1516),$E1516)</f>
        <v/>
      </c>
    </row>
    <row r="1517" hidden="1" outlineLevel="2">
      <c r="A1517" s="5" t="inlineStr">
        <is>
          <t>ntx</t>
        </is>
      </c>
      <c r="B1517" s="5" t="inlineStr">
        <is>
          <t>oop</t>
        </is>
      </c>
      <c r="C1517" s="5" t="inlineStr">
        <is>
          <t>cst</t>
        </is>
      </c>
      <c r="D1517" s="40">
        <f>INDEX(Inputs!$L$5:$L$132,MATCH($B1517&amp;"|"&amp;$C1517,Inputs!$A$5:$A$132,0))</f>
        <v/>
      </c>
      <c r="E1517" s="40">
        <f>INDEX(Inputs!$I$5:$I$132,MATCH($B1517&amp;"|"&amp;$C1517,Inputs!$A$5:$A$132,0))</f>
        <v/>
      </c>
      <c r="F1517" s="39" t="n"/>
      <c r="G1517" s="39" t="n"/>
      <c r="H1517" s="5">
        <f>INDEX(Variables!$B$5:$B$105,MATCH($A1517,Variables!$A$5:$A$105,0))&amp;IF($C1517="",""," | "&amp;INDEX(Mapping!$B$5:$B$26,MATCH($C1517,Mapping!$A$5:$A$26,0))&amp;" | "&amp;INDEX(Mapping!$B$30:$B$41,MATCH($B1517,Mapping!$A$30:$A$41,0)))</f>
        <v/>
      </c>
      <c r="I1517" s="5">
        <f>INDEX(Variables!$C$5:$C$105,MATCH($A1517,Variables!$A$5:$A$105,0))</f>
        <v/>
      </c>
      <c r="J1517" s="5">
        <f>INDEX(Variables!$E$5:$E$105,MATCH($A1517,Variables!$A$5:$A$105,0))</f>
        <v/>
      </c>
      <c r="K1517" s="25">
        <f>LOWER(Settings!$C$4)&amp;".mit."&amp;$A1517&amp;IF($C1517="","","."&amp;$C1517&amp;"."&amp;$B1517)&amp;IF(INDEX(Variables!$D$5:$D$105,MATCH($A1517,Variables!$A$5:$A$105,0))="","","."&amp;INDEX(Variables!$D$5:$D$105,MATCH($A1517,Variables!$A$5:$A$105,0)))&amp;"."&amp;K$5</f>
        <v/>
      </c>
      <c r="L1517" s="41">
        <f>INDEX(L$78:L$91,$D1517)/$E1517</f>
        <v/>
      </c>
      <c r="M1517" s="40">
        <f>INDEX(M$78:M$91,$D1517)/$E1517</f>
        <v/>
      </c>
      <c r="N1517" s="40">
        <f>INDEX(N$78:N$91,$D1517)/$E1517</f>
        <v/>
      </c>
      <c r="O1517" s="40">
        <f>INDEX(O$78:O$91,$D1517)/$E1517</f>
        <v/>
      </c>
      <c r="P1517" s="40">
        <f>INDEX(P$78:P$91,$D1517)/$E1517</f>
        <v/>
      </c>
      <c r="Q1517" s="40">
        <f>INDEX(Q$78:Q$91,$D1517)/$E1517</f>
        <v/>
      </c>
      <c r="R1517" s="40">
        <f>INDEX(R$78:R$91,$D1517)/$E1517</f>
        <v/>
      </c>
      <c r="S1517" s="40">
        <f>INDEX(S$78:S$91,$D1517)/$E1517</f>
        <v/>
      </c>
      <c r="T1517" s="40">
        <f>INDEX(T$78:T$91,$D1517)/$E1517</f>
        <v/>
      </c>
      <c r="U1517" s="40">
        <f>INDEX(U$78:U$91,$D1517)/$E1517</f>
        <v/>
      </c>
      <c r="V1517" s="40">
        <f>INDEX(V$78:V$91,$D1517)/$E1517</f>
        <v/>
      </c>
      <c r="W1517" s="40">
        <f>INDEX(W$78:W$91,$D1517)/$E1517</f>
        <v/>
      </c>
      <c r="X1517" s="40">
        <f>INDEX(X$78:X$91,$D1517)/$E1517</f>
        <v/>
      </c>
      <c r="Y1517" s="40">
        <f>INDEX(Y$78:Y$91,$D1517)/$E1517</f>
        <v/>
      </c>
      <c r="Z1517" s="40">
        <f>INDEX(Z$78:Z$91,$D1517)/$E1517</f>
        <v/>
      </c>
      <c r="AA1517" s="40">
        <f>INDEX(AA$78:AA$91,$D1517)/$E1517</f>
        <v/>
      </c>
      <c r="AB1517" s="40">
        <f>INDEX(AB$78:AB$91,$D1517)/$E1517</f>
        <v/>
      </c>
      <c r="AC1517" s="40">
        <f>INDEX(AC$78:AC$91,$D1517)/$E1517</f>
        <v/>
      </c>
      <c r="AD1517" s="42">
        <f>NEWEXCISE(INDEX(AD$78:AD$91,$D1517),$E1517)</f>
        <v/>
      </c>
      <c r="AE1517" s="25">
        <f>LOWER(Settings!$C$4)&amp;".mit."&amp;$A1517&amp;IF($C1517="","","."&amp;$C1517&amp;"."&amp;$B1517)&amp;IF(INDEX(Variables!$D$5:$D$105,MATCH($A1517,Variables!$A$5:$A$105,0))="","","."&amp;INDEX(Variables!$D$5:$D$105,MATCH($A1517,Variables!$A$5:$A$105,0)))&amp;"."&amp;AE$5</f>
        <v/>
      </c>
      <c r="AF1517" s="41">
        <f>INDEX(AF$78:AF$91,$D1517)/$E1517</f>
        <v/>
      </c>
      <c r="AG1517" s="40">
        <f>INDEX(AG$78:AG$91,$D1517)/$E1517</f>
        <v/>
      </c>
      <c r="AH1517" s="40">
        <f>INDEX(AH$78:AH$91,$D1517)/$E1517</f>
        <v/>
      </c>
      <c r="AI1517" s="40">
        <f>INDEX(AI$78:AI$91,$D1517)/$E1517</f>
        <v/>
      </c>
      <c r="AJ1517" s="40">
        <f>INDEX(AJ$78:AJ$91,$D1517)/$E1517</f>
        <v/>
      </c>
      <c r="AK1517" s="40">
        <f>INDEX(AK$78:AK$91,$D1517)/$E1517</f>
        <v/>
      </c>
      <c r="AL1517" s="40">
        <f>INDEX(AL$78:AL$91,$D1517)/$E1517</f>
        <v/>
      </c>
      <c r="AM1517" s="40">
        <f>INDEX(AM$78:AM$91,$D1517)/$E1517</f>
        <v/>
      </c>
      <c r="AN1517" s="40">
        <f>INDEX(AN$78:AN$91,$D1517)/$E1517</f>
        <v/>
      </c>
      <c r="AO1517" s="40">
        <f>INDEX(AO$78:AO$91,$D1517)/$E1517</f>
        <v/>
      </c>
      <c r="AP1517" s="40">
        <f>INDEX(AP$78:AP$91,$D1517)/$E1517</f>
        <v/>
      </c>
      <c r="AQ1517" s="40">
        <f>INDEX(AQ$78:AQ$91,$D1517)/$E1517</f>
        <v/>
      </c>
      <c r="AR1517" s="40">
        <f>INDEX(AR$78:AR$91,$D1517)/$E1517</f>
        <v/>
      </c>
      <c r="AS1517" s="40">
        <f>INDEX(AS$78:AS$91,$D1517)/$E1517</f>
        <v/>
      </c>
      <c r="AT1517" s="40">
        <f>INDEX(AT$78:AT$91,$D1517)/$E1517</f>
        <v/>
      </c>
      <c r="AU1517" s="40">
        <f>INDEX(AU$78:AU$91,$D1517)/$E1517</f>
        <v/>
      </c>
      <c r="AV1517" s="40">
        <f>INDEX(AV$78:AV$91,$D1517)/$E1517</f>
        <v/>
      </c>
      <c r="AW1517" s="40">
        <f>INDEX(AW$78:AW$91,$D1517)/$E1517</f>
        <v/>
      </c>
      <c r="AX1517" s="42">
        <f>NEWEXCISE(INDEX(AX$78:AX$91,$D1517),$E1517)</f>
        <v/>
      </c>
    </row>
    <row r="1518" hidden="1" outlineLevel="2">
      <c r="A1518" s="5" t="inlineStr">
        <is>
          <t>ntx</t>
        </is>
      </c>
      <c r="B1518" s="5" t="inlineStr">
        <is>
          <t>bio</t>
        </is>
      </c>
      <c r="C1518" s="5" t="inlineStr">
        <is>
          <t>cst</t>
        </is>
      </c>
      <c r="D1518" s="40">
        <f>INDEX(Inputs!$L$5:$L$132,MATCH($B1518&amp;"|"&amp;$C1518,Inputs!$A$5:$A$132,0))</f>
        <v/>
      </c>
      <c r="E1518" s="40">
        <f>INDEX(Inputs!$I$5:$I$132,MATCH($B1518&amp;"|"&amp;$C1518,Inputs!$A$5:$A$132,0))</f>
        <v/>
      </c>
      <c r="F1518" s="39" t="n"/>
      <c r="G1518" s="39" t="n"/>
      <c r="H1518" s="5">
        <f>INDEX(Variables!$B$5:$B$105,MATCH($A1518,Variables!$A$5:$A$105,0))&amp;IF($C1518="",""," | "&amp;INDEX(Mapping!$B$5:$B$26,MATCH($C1518,Mapping!$A$5:$A$26,0))&amp;" | "&amp;INDEX(Mapping!$B$30:$B$41,MATCH($B1518,Mapping!$A$30:$A$41,0)))</f>
        <v/>
      </c>
      <c r="I1518" s="5">
        <f>INDEX(Variables!$C$5:$C$105,MATCH($A1518,Variables!$A$5:$A$105,0))</f>
        <v/>
      </c>
      <c r="J1518" s="5">
        <f>INDEX(Variables!$E$5:$E$105,MATCH($A1518,Variables!$A$5:$A$105,0))</f>
        <v/>
      </c>
      <c r="K1518" s="25">
        <f>LOWER(Settings!$C$4)&amp;".mit."&amp;$A1518&amp;IF($C1518="","","."&amp;$C1518&amp;"."&amp;$B1518)&amp;IF(INDEX(Variables!$D$5:$D$105,MATCH($A1518,Variables!$A$5:$A$105,0))="","","."&amp;INDEX(Variables!$D$5:$D$105,MATCH($A1518,Variables!$A$5:$A$105,0)))&amp;"."&amp;K$5</f>
        <v/>
      </c>
      <c r="L1518" s="41">
        <f>INDEX(L$78:L$91,$D1518)/$E1518</f>
        <v/>
      </c>
      <c r="M1518" s="40">
        <f>INDEX(M$78:M$91,$D1518)/$E1518</f>
        <v/>
      </c>
      <c r="N1518" s="40">
        <f>INDEX(N$78:N$91,$D1518)/$E1518</f>
        <v/>
      </c>
      <c r="O1518" s="40">
        <f>INDEX(O$78:O$91,$D1518)/$E1518</f>
        <v/>
      </c>
      <c r="P1518" s="40">
        <f>INDEX(P$78:P$91,$D1518)/$E1518</f>
        <v/>
      </c>
      <c r="Q1518" s="40">
        <f>INDEX(Q$78:Q$91,$D1518)/$E1518</f>
        <v/>
      </c>
      <c r="R1518" s="40">
        <f>INDEX(R$78:R$91,$D1518)/$E1518</f>
        <v/>
      </c>
      <c r="S1518" s="40">
        <f>INDEX(S$78:S$91,$D1518)/$E1518</f>
        <v/>
      </c>
      <c r="T1518" s="40">
        <f>INDEX(T$78:T$91,$D1518)/$E1518</f>
        <v/>
      </c>
      <c r="U1518" s="40">
        <f>INDEX(U$78:U$91,$D1518)/$E1518</f>
        <v/>
      </c>
      <c r="V1518" s="40">
        <f>INDEX(V$78:V$91,$D1518)/$E1518</f>
        <v/>
      </c>
      <c r="W1518" s="40">
        <f>INDEX(W$78:W$91,$D1518)/$E1518</f>
        <v/>
      </c>
      <c r="X1518" s="40">
        <f>INDEX(X$78:X$91,$D1518)/$E1518</f>
        <v/>
      </c>
      <c r="Y1518" s="40">
        <f>INDEX(Y$78:Y$91,$D1518)/$E1518</f>
        <v/>
      </c>
      <c r="Z1518" s="40">
        <f>INDEX(Z$78:Z$91,$D1518)/$E1518</f>
        <v/>
      </c>
      <c r="AA1518" s="40">
        <f>INDEX(AA$78:AA$91,$D1518)/$E1518</f>
        <v/>
      </c>
      <c r="AB1518" s="40">
        <f>INDEX(AB$78:AB$91,$D1518)/$E1518</f>
        <v/>
      </c>
      <c r="AC1518" s="40">
        <f>INDEX(AC$78:AC$91,$D1518)/$E1518</f>
        <v/>
      </c>
      <c r="AD1518" s="42">
        <f>NEWEXCISE(INDEX(AD$78:AD$91,$D1518),$E1518)</f>
        <v/>
      </c>
      <c r="AE1518" s="25">
        <f>LOWER(Settings!$C$4)&amp;".mit."&amp;$A1518&amp;IF($C1518="","","."&amp;$C1518&amp;"."&amp;$B1518)&amp;IF(INDEX(Variables!$D$5:$D$105,MATCH($A1518,Variables!$A$5:$A$105,0))="","","."&amp;INDEX(Variables!$D$5:$D$105,MATCH($A1518,Variables!$A$5:$A$105,0)))&amp;"."&amp;AE$5</f>
        <v/>
      </c>
      <c r="AF1518" s="41">
        <f>INDEX(AF$78:AF$91,$D1518)/$E1518</f>
        <v/>
      </c>
      <c r="AG1518" s="40">
        <f>INDEX(AG$78:AG$91,$D1518)/$E1518</f>
        <v/>
      </c>
      <c r="AH1518" s="40">
        <f>INDEX(AH$78:AH$91,$D1518)/$E1518</f>
        <v/>
      </c>
      <c r="AI1518" s="40">
        <f>INDEX(AI$78:AI$91,$D1518)/$E1518</f>
        <v/>
      </c>
      <c r="AJ1518" s="40">
        <f>INDEX(AJ$78:AJ$91,$D1518)/$E1518</f>
        <v/>
      </c>
      <c r="AK1518" s="40">
        <f>INDEX(AK$78:AK$91,$D1518)/$E1518</f>
        <v/>
      </c>
      <c r="AL1518" s="40">
        <f>INDEX(AL$78:AL$91,$D1518)/$E1518</f>
        <v/>
      </c>
      <c r="AM1518" s="40">
        <f>INDEX(AM$78:AM$91,$D1518)/$E1518</f>
        <v/>
      </c>
      <c r="AN1518" s="40">
        <f>INDEX(AN$78:AN$91,$D1518)/$E1518</f>
        <v/>
      </c>
      <c r="AO1518" s="40">
        <f>INDEX(AO$78:AO$91,$D1518)/$E1518</f>
        <v/>
      </c>
      <c r="AP1518" s="40">
        <f>INDEX(AP$78:AP$91,$D1518)/$E1518</f>
        <v/>
      </c>
      <c r="AQ1518" s="40">
        <f>INDEX(AQ$78:AQ$91,$D1518)/$E1518</f>
        <v/>
      </c>
      <c r="AR1518" s="40">
        <f>INDEX(AR$78:AR$91,$D1518)/$E1518</f>
        <v/>
      </c>
      <c r="AS1518" s="40">
        <f>INDEX(AS$78:AS$91,$D1518)/$E1518</f>
        <v/>
      </c>
      <c r="AT1518" s="40">
        <f>INDEX(AT$78:AT$91,$D1518)/$E1518</f>
        <v/>
      </c>
      <c r="AU1518" s="40">
        <f>INDEX(AU$78:AU$91,$D1518)/$E1518</f>
        <v/>
      </c>
      <c r="AV1518" s="40">
        <f>INDEX(AV$78:AV$91,$D1518)/$E1518</f>
        <v/>
      </c>
      <c r="AW1518" s="40">
        <f>INDEX(AW$78:AW$91,$D1518)/$E1518</f>
        <v/>
      </c>
      <c r="AX1518" s="42">
        <f>NEWEXCISE(INDEX(AX$78:AX$91,$D1518),$E1518)</f>
        <v/>
      </c>
    </row>
    <row r="1519" hidden="1" outlineLevel="2"/>
    <row r="1520" hidden="1" outlineLevel="2">
      <c r="A1520" s="5" t="inlineStr">
        <is>
          <t>nce</t>
        </is>
      </c>
      <c r="B1520" s="5" t="inlineStr">
        <is>
          <t>coa</t>
        </is>
      </c>
      <c r="C1520" s="5" t="inlineStr">
        <is>
          <t>cst</t>
        </is>
      </c>
      <c r="D1520" s="39" t="n"/>
      <c r="E1520" s="39" t="n"/>
      <c r="F1520" s="39" t="n"/>
      <c r="G1520" s="39" t="n"/>
      <c r="H1520" s="5">
        <f>INDEX(Variables!$B$5:$B$105,MATCH($A1520,Variables!$A$5:$A$105,0))&amp;IF($C1520="",""," | "&amp;INDEX(Mapping!$B$5:$B$26,MATCH($C1520,Mapping!$A$5:$A$26,0))&amp;" | "&amp;INDEX(Mapping!$B$30:$B$41,MATCH($B1520,Mapping!$A$30:$A$41,0)))</f>
        <v/>
      </c>
      <c r="I1520" s="5">
        <f>INDEX(Variables!$C$5:$C$105,MATCH($A1520,Variables!$A$5:$A$105,0))</f>
        <v/>
      </c>
      <c r="J1520" s="5">
        <f>INDEX(Variables!$E$5:$E$105,MATCH($A1520,Variables!$A$5:$A$105,0))</f>
        <v/>
      </c>
      <c r="K1520" s="25">
        <f>LOWER(Settings!$C$4)&amp;".mit."&amp;$A1520&amp;IF($C1520="","","."&amp;$C1520&amp;"."&amp;$B1520)&amp;IF(INDEX(Variables!$D$5:$D$105,MATCH($A1520,Variables!$A$5:$A$105,0))="","","."&amp;INDEX(Variables!$D$5:$D$105,MATCH($A1520,Variables!$A$5:$A$105,0)))&amp;"."&amp;K$5</f>
        <v/>
      </c>
      <c r="L1520" s="41">
        <f>L1493+L1502+L1511</f>
        <v/>
      </c>
      <c r="M1520" s="40">
        <f>M1493+M1502+M1511</f>
        <v/>
      </c>
      <c r="N1520" s="40">
        <f>N1493+N1502+N1511</f>
        <v/>
      </c>
      <c r="O1520" s="40">
        <f>O1493+O1502+O1511</f>
        <v/>
      </c>
      <c r="P1520" s="40">
        <f>P1493+P1502+P1511</f>
        <v/>
      </c>
      <c r="Q1520" s="40">
        <f>Q1493+Q1502+Q1511</f>
        <v/>
      </c>
      <c r="R1520" s="40">
        <f>R1493+R1502+R1511</f>
        <v/>
      </c>
      <c r="S1520" s="40">
        <f>S1493+S1502+S1511</f>
        <v/>
      </c>
      <c r="T1520" s="40">
        <f>T1493+T1502+T1511</f>
        <v/>
      </c>
      <c r="U1520" s="40">
        <f>U1493+U1502+U1511</f>
        <v/>
      </c>
      <c r="V1520" s="40">
        <f>V1493+V1502+V1511</f>
        <v/>
      </c>
      <c r="W1520" s="40">
        <f>W1493+W1502+W1511</f>
        <v/>
      </c>
      <c r="X1520" s="40">
        <f>X1493+X1502+X1511</f>
        <v/>
      </c>
      <c r="Y1520" s="40">
        <f>Y1493+Y1502+Y1511</f>
        <v/>
      </c>
      <c r="Z1520" s="40">
        <f>Z1493+Z1502+Z1511</f>
        <v/>
      </c>
      <c r="AA1520" s="40">
        <f>AA1493+AA1502+AA1511</f>
        <v/>
      </c>
      <c r="AB1520" s="40">
        <f>AB1493+AB1502+AB1511</f>
        <v/>
      </c>
      <c r="AC1520" s="40">
        <f>AC1493+AC1502+AC1511</f>
        <v/>
      </c>
      <c r="AD1520" s="42">
        <f>NEWPOLICY(AD1493,AD1502,AD1511)</f>
        <v/>
      </c>
      <c r="AE1520" s="25">
        <f>LOWER(Settings!$C$4)&amp;".mit."&amp;$A1520&amp;IF($C1520="","","."&amp;$C1520&amp;"."&amp;$B1520)&amp;IF(INDEX(Variables!$D$5:$D$105,MATCH($A1520,Variables!$A$5:$A$105,0))="","","."&amp;INDEX(Variables!$D$5:$D$105,MATCH($A1520,Variables!$A$5:$A$105,0)))&amp;"."&amp;AE$5</f>
        <v/>
      </c>
      <c r="AF1520" s="41">
        <f>AF1493+AF1502+AF1511</f>
        <v/>
      </c>
      <c r="AG1520" s="40">
        <f>AG1493+AG1502+AG1511</f>
        <v/>
      </c>
      <c r="AH1520" s="40">
        <f>AH1493+AH1502+AH1511</f>
        <v/>
      </c>
      <c r="AI1520" s="40">
        <f>AI1493+AI1502+AI1511</f>
        <v/>
      </c>
      <c r="AJ1520" s="40">
        <f>AJ1493+AJ1502+AJ1511</f>
        <v/>
      </c>
      <c r="AK1520" s="40">
        <f>AK1493+AK1502+AK1511</f>
        <v/>
      </c>
      <c r="AL1520" s="40">
        <f>AL1493+AL1502+AL1511</f>
        <v/>
      </c>
      <c r="AM1520" s="40">
        <f>AM1493+AM1502+AM1511</f>
        <v/>
      </c>
      <c r="AN1520" s="40">
        <f>AN1493+AN1502+AN1511</f>
        <v/>
      </c>
      <c r="AO1520" s="40">
        <f>AO1493+AO1502+AO1511</f>
        <v/>
      </c>
      <c r="AP1520" s="40">
        <f>AP1493+AP1502+AP1511</f>
        <v/>
      </c>
      <c r="AQ1520" s="40">
        <f>AQ1493+AQ1502+AQ1511</f>
        <v/>
      </c>
      <c r="AR1520" s="40">
        <f>AR1493+AR1502+AR1511</f>
        <v/>
      </c>
      <c r="AS1520" s="40">
        <f>AS1493+AS1502+AS1511</f>
        <v/>
      </c>
      <c r="AT1520" s="40">
        <f>AT1493+AT1502+AT1511</f>
        <v/>
      </c>
      <c r="AU1520" s="40">
        <f>AU1493+AU1502+AU1511</f>
        <v/>
      </c>
      <c r="AV1520" s="40">
        <f>AV1493+AV1502+AV1511</f>
        <v/>
      </c>
      <c r="AW1520" s="40">
        <f>AW1493+AW1502+AW1511</f>
        <v/>
      </c>
      <c r="AX1520" s="42">
        <f>NEWPOLICY(AX1493,AX1502,AX1511)</f>
        <v/>
      </c>
    </row>
    <row r="1521" hidden="1" outlineLevel="2">
      <c r="A1521" s="5" t="inlineStr">
        <is>
          <t>nce</t>
        </is>
      </c>
      <c r="B1521" s="5" t="inlineStr">
        <is>
          <t>nga</t>
        </is>
      </c>
      <c r="C1521" s="5" t="inlineStr">
        <is>
          <t>cst</t>
        </is>
      </c>
      <c r="D1521" s="39" t="n"/>
      <c r="E1521" s="39" t="n"/>
      <c r="F1521" s="39" t="n"/>
      <c r="G1521" s="39" t="n"/>
      <c r="H1521" s="5">
        <f>INDEX(Variables!$B$5:$B$105,MATCH($A1521,Variables!$A$5:$A$105,0))&amp;IF($C1521="",""," | "&amp;INDEX(Mapping!$B$5:$B$26,MATCH($C1521,Mapping!$A$5:$A$26,0))&amp;" | "&amp;INDEX(Mapping!$B$30:$B$41,MATCH($B1521,Mapping!$A$30:$A$41,0)))</f>
        <v/>
      </c>
      <c r="I1521" s="5">
        <f>INDEX(Variables!$C$5:$C$105,MATCH($A1521,Variables!$A$5:$A$105,0))</f>
        <v/>
      </c>
      <c r="J1521" s="5">
        <f>INDEX(Variables!$E$5:$E$105,MATCH($A1521,Variables!$A$5:$A$105,0))</f>
        <v/>
      </c>
      <c r="K1521" s="25">
        <f>LOWER(Settings!$C$4)&amp;".mit."&amp;$A1521&amp;IF($C1521="","","."&amp;$C1521&amp;"."&amp;$B1521)&amp;IF(INDEX(Variables!$D$5:$D$105,MATCH($A1521,Variables!$A$5:$A$105,0))="","","."&amp;INDEX(Variables!$D$5:$D$105,MATCH($A1521,Variables!$A$5:$A$105,0)))&amp;"."&amp;K$5</f>
        <v/>
      </c>
      <c r="L1521" s="41">
        <f>L1494+L1503+L1512</f>
        <v/>
      </c>
      <c r="M1521" s="40">
        <f>M1494+M1503+M1512</f>
        <v/>
      </c>
      <c r="N1521" s="40">
        <f>N1494+N1503+N1512</f>
        <v/>
      </c>
      <c r="O1521" s="40">
        <f>O1494+O1503+O1512</f>
        <v/>
      </c>
      <c r="P1521" s="40">
        <f>P1494+P1503+P1512</f>
        <v/>
      </c>
      <c r="Q1521" s="40">
        <f>Q1494+Q1503+Q1512</f>
        <v/>
      </c>
      <c r="R1521" s="40">
        <f>R1494+R1503+R1512</f>
        <v/>
      </c>
      <c r="S1521" s="40">
        <f>S1494+S1503+S1512</f>
        <v/>
      </c>
      <c r="T1521" s="40">
        <f>T1494+T1503+T1512</f>
        <v/>
      </c>
      <c r="U1521" s="40">
        <f>U1494+U1503+U1512</f>
        <v/>
      </c>
      <c r="V1521" s="40">
        <f>V1494+V1503+V1512</f>
        <v/>
      </c>
      <c r="W1521" s="40">
        <f>W1494+W1503+W1512</f>
        <v/>
      </c>
      <c r="X1521" s="40">
        <f>X1494+X1503+X1512</f>
        <v/>
      </c>
      <c r="Y1521" s="40">
        <f>Y1494+Y1503+Y1512</f>
        <v/>
      </c>
      <c r="Z1521" s="40">
        <f>Z1494+Z1503+Z1512</f>
        <v/>
      </c>
      <c r="AA1521" s="40">
        <f>AA1494+AA1503+AA1512</f>
        <v/>
      </c>
      <c r="AB1521" s="40">
        <f>AB1494+AB1503+AB1512</f>
        <v/>
      </c>
      <c r="AC1521" s="40">
        <f>AC1494+AC1503+AC1512</f>
        <v/>
      </c>
      <c r="AD1521" s="42">
        <f>NEWPOLICY(AD1494,AD1503,AD1512)</f>
        <v/>
      </c>
      <c r="AE1521" s="25">
        <f>LOWER(Settings!$C$4)&amp;".mit."&amp;$A1521&amp;IF($C1521="","","."&amp;$C1521&amp;"."&amp;$B1521)&amp;IF(INDEX(Variables!$D$5:$D$105,MATCH($A1521,Variables!$A$5:$A$105,0))="","","."&amp;INDEX(Variables!$D$5:$D$105,MATCH($A1521,Variables!$A$5:$A$105,0)))&amp;"."&amp;AE$5</f>
        <v/>
      </c>
      <c r="AF1521" s="41">
        <f>AF1494+AF1503+AF1512</f>
        <v/>
      </c>
      <c r="AG1521" s="40">
        <f>AG1494+AG1503+AG1512</f>
        <v/>
      </c>
      <c r="AH1521" s="40">
        <f>AH1494+AH1503+AH1512</f>
        <v/>
      </c>
      <c r="AI1521" s="40">
        <f>AI1494+AI1503+AI1512</f>
        <v/>
      </c>
      <c r="AJ1521" s="40">
        <f>AJ1494+AJ1503+AJ1512</f>
        <v/>
      </c>
      <c r="AK1521" s="40">
        <f>AK1494+AK1503+AK1512</f>
        <v/>
      </c>
      <c r="AL1521" s="40">
        <f>AL1494+AL1503+AL1512</f>
        <v/>
      </c>
      <c r="AM1521" s="40">
        <f>AM1494+AM1503+AM1512</f>
        <v/>
      </c>
      <c r="AN1521" s="40">
        <f>AN1494+AN1503+AN1512</f>
        <v/>
      </c>
      <c r="AO1521" s="40">
        <f>AO1494+AO1503+AO1512</f>
        <v/>
      </c>
      <c r="AP1521" s="40">
        <f>AP1494+AP1503+AP1512</f>
        <v/>
      </c>
      <c r="AQ1521" s="40">
        <f>AQ1494+AQ1503+AQ1512</f>
        <v/>
      </c>
      <c r="AR1521" s="40">
        <f>AR1494+AR1503+AR1512</f>
        <v/>
      </c>
      <c r="AS1521" s="40">
        <f>AS1494+AS1503+AS1512</f>
        <v/>
      </c>
      <c r="AT1521" s="40">
        <f>AT1494+AT1503+AT1512</f>
        <v/>
      </c>
      <c r="AU1521" s="40">
        <f>AU1494+AU1503+AU1512</f>
        <v/>
      </c>
      <c r="AV1521" s="40">
        <f>AV1494+AV1503+AV1512</f>
        <v/>
      </c>
      <c r="AW1521" s="40">
        <f>AW1494+AW1503+AW1512</f>
        <v/>
      </c>
      <c r="AX1521" s="42">
        <f>NEWPOLICY(AX1494,AX1503,AX1512)</f>
        <v/>
      </c>
    </row>
    <row r="1522" hidden="1" outlineLevel="2">
      <c r="A1522" s="5" t="inlineStr">
        <is>
          <t>nce</t>
        </is>
      </c>
      <c r="B1522" s="5" t="inlineStr">
        <is>
          <t>gso</t>
        </is>
      </c>
      <c r="C1522" s="5" t="inlineStr">
        <is>
          <t>cst</t>
        </is>
      </c>
      <c r="D1522" s="39" t="n"/>
      <c r="E1522" s="39" t="n"/>
      <c r="F1522" s="39" t="n"/>
      <c r="G1522" s="39" t="n"/>
      <c r="H1522" s="5">
        <f>INDEX(Variables!$B$5:$B$105,MATCH($A1522,Variables!$A$5:$A$105,0))&amp;IF($C1522="",""," | "&amp;INDEX(Mapping!$B$5:$B$26,MATCH($C1522,Mapping!$A$5:$A$26,0))&amp;" | "&amp;INDEX(Mapping!$B$30:$B$41,MATCH($B1522,Mapping!$A$30:$A$41,0)))</f>
        <v/>
      </c>
      <c r="I1522" s="5">
        <f>INDEX(Variables!$C$5:$C$105,MATCH($A1522,Variables!$A$5:$A$105,0))</f>
        <v/>
      </c>
      <c r="J1522" s="5">
        <f>INDEX(Variables!$E$5:$E$105,MATCH($A1522,Variables!$A$5:$A$105,0))</f>
        <v/>
      </c>
      <c r="K1522" s="25">
        <f>LOWER(Settings!$C$4)&amp;".mit."&amp;$A1522&amp;IF($C1522="","","."&amp;$C1522&amp;"."&amp;$B1522)&amp;IF(INDEX(Variables!$D$5:$D$105,MATCH($A1522,Variables!$A$5:$A$105,0))="","","."&amp;INDEX(Variables!$D$5:$D$105,MATCH($A1522,Variables!$A$5:$A$105,0)))&amp;"."&amp;K$5</f>
        <v/>
      </c>
      <c r="L1522" s="41">
        <f>L1495+L1504+L1513</f>
        <v/>
      </c>
      <c r="M1522" s="40">
        <f>M1495+M1504+M1513</f>
        <v/>
      </c>
      <c r="N1522" s="40">
        <f>N1495+N1504+N1513</f>
        <v/>
      </c>
      <c r="O1522" s="40">
        <f>O1495+O1504+O1513</f>
        <v/>
      </c>
      <c r="P1522" s="40">
        <f>P1495+P1504+P1513</f>
        <v/>
      </c>
      <c r="Q1522" s="40">
        <f>Q1495+Q1504+Q1513</f>
        <v/>
      </c>
      <c r="R1522" s="40">
        <f>R1495+R1504+R1513</f>
        <v/>
      </c>
      <c r="S1522" s="40">
        <f>S1495+S1504+S1513</f>
        <v/>
      </c>
      <c r="T1522" s="40">
        <f>T1495+T1504+T1513</f>
        <v/>
      </c>
      <c r="U1522" s="40">
        <f>U1495+U1504+U1513</f>
        <v/>
      </c>
      <c r="V1522" s="40">
        <f>V1495+V1504+V1513</f>
        <v/>
      </c>
      <c r="W1522" s="40">
        <f>W1495+W1504+W1513</f>
        <v/>
      </c>
      <c r="X1522" s="40">
        <f>X1495+X1504+X1513</f>
        <v/>
      </c>
      <c r="Y1522" s="40">
        <f>Y1495+Y1504+Y1513</f>
        <v/>
      </c>
      <c r="Z1522" s="40">
        <f>Z1495+Z1504+Z1513</f>
        <v/>
      </c>
      <c r="AA1522" s="40">
        <f>AA1495+AA1504+AA1513</f>
        <v/>
      </c>
      <c r="AB1522" s="40">
        <f>AB1495+AB1504+AB1513</f>
        <v/>
      </c>
      <c r="AC1522" s="40">
        <f>AC1495+AC1504+AC1513</f>
        <v/>
      </c>
      <c r="AD1522" s="42">
        <f>NEWPOLICY(AD1495,AD1504,AD1513)</f>
        <v/>
      </c>
      <c r="AE1522" s="25">
        <f>LOWER(Settings!$C$4)&amp;".mit."&amp;$A1522&amp;IF($C1522="","","."&amp;$C1522&amp;"."&amp;$B1522)&amp;IF(INDEX(Variables!$D$5:$D$105,MATCH($A1522,Variables!$A$5:$A$105,0))="","","."&amp;INDEX(Variables!$D$5:$D$105,MATCH($A1522,Variables!$A$5:$A$105,0)))&amp;"."&amp;AE$5</f>
        <v/>
      </c>
      <c r="AF1522" s="41">
        <f>AF1495+AF1504+AF1513</f>
        <v/>
      </c>
      <c r="AG1522" s="40">
        <f>AG1495+AG1504+AG1513</f>
        <v/>
      </c>
      <c r="AH1522" s="40">
        <f>AH1495+AH1504+AH1513</f>
        <v/>
      </c>
      <c r="AI1522" s="40">
        <f>AI1495+AI1504+AI1513</f>
        <v/>
      </c>
      <c r="AJ1522" s="40">
        <f>AJ1495+AJ1504+AJ1513</f>
        <v/>
      </c>
      <c r="AK1522" s="40">
        <f>AK1495+AK1504+AK1513</f>
        <v/>
      </c>
      <c r="AL1522" s="40">
        <f>AL1495+AL1504+AL1513</f>
        <v/>
      </c>
      <c r="AM1522" s="40">
        <f>AM1495+AM1504+AM1513</f>
        <v/>
      </c>
      <c r="AN1522" s="40">
        <f>AN1495+AN1504+AN1513</f>
        <v/>
      </c>
      <c r="AO1522" s="40">
        <f>AO1495+AO1504+AO1513</f>
        <v/>
      </c>
      <c r="AP1522" s="40">
        <f>AP1495+AP1504+AP1513</f>
        <v/>
      </c>
      <c r="AQ1522" s="40">
        <f>AQ1495+AQ1504+AQ1513</f>
        <v/>
      </c>
      <c r="AR1522" s="40">
        <f>AR1495+AR1504+AR1513</f>
        <v/>
      </c>
      <c r="AS1522" s="40">
        <f>AS1495+AS1504+AS1513</f>
        <v/>
      </c>
      <c r="AT1522" s="40">
        <f>AT1495+AT1504+AT1513</f>
        <v/>
      </c>
      <c r="AU1522" s="40">
        <f>AU1495+AU1504+AU1513</f>
        <v/>
      </c>
      <c r="AV1522" s="40">
        <f>AV1495+AV1504+AV1513</f>
        <v/>
      </c>
      <c r="AW1522" s="40">
        <f>AW1495+AW1504+AW1513</f>
        <v/>
      </c>
      <c r="AX1522" s="42">
        <f>NEWPOLICY(AX1495,AX1504,AX1513)</f>
        <v/>
      </c>
    </row>
    <row r="1523" hidden="1" outlineLevel="2">
      <c r="A1523" s="5" t="inlineStr">
        <is>
          <t>nce</t>
        </is>
      </c>
      <c r="B1523" s="5" t="inlineStr">
        <is>
          <t>die</t>
        </is>
      </c>
      <c r="C1523" s="5" t="inlineStr">
        <is>
          <t>cst</t>
        </is>
      </c>
      <c r="D1523" s="39" t="n"/>
      <c r="E1523" s="39" t="n"/>
      <c r="F1523" s="39" t="n"/>
      <c r="G1523" s="39" t="n"/>
      <c r="H1523" s="5">
        <f>INDEX(Variables!$B$5:$B$105,MATCH($A1523,Variables!$A$5:$A$105,0))&amp;IF($C1523="",""," | "&amp;INDEX(Mapping!$B$5:$B$26,MATCH($C1523,Mapping!$A$5:$A$26,0))&amp;" | "&amp;INDEX(Mapping!$B$30:$B$41,MATCH($B1523,Mapping!$A$30:$A$41,0)))</f>
        <v/>
      </c>
      <c r="I1523" s="5">
        <f>INDEX(Variables!$C$5:$C$105,MATCH($A1523,Variables!$A$5:$A$105,0))</f>
        <v/>
      </c>
      <c r="J1523" s="5">
        <f>INDEX(Variables!$E$5:$E$105,MATCH($A1523,Variables!$A$5:$A$105,0))</f>
        <v/>
      </c>
      <c r="K1523" s="25">
        <f>LOWER(Settings!$C$4)&amp;".mit."&amp;$A1523&amp;IF($C1523="","","."&amp;$C1523&amp;"."&amp;$B1523)&amp;IF(INDEX(Variables!$D$5:$D$105,MATCH($A1523,Variables!$A$5:$A$105,0))="","","."&amp;INDEX(Variables!$D$5:$D$105,MATCH($A1523,Variables!$A$5:$A$105,0)))&amp;"."&amp;K$5</f>
        <v/>
      </c>
      <c r="L1523" s="41">
        <f>L1496+L1505+L1514</f>
        <v/>
      </c>
      <c r="M1523" s="40">
        <f>M1496+M1505+M1514</f>
        <v/>
      </c>
      <c r="N1523" s="40">
        <f>N1496+N1505+N1514</f>
        <v/>
      </c>
      <c r="O1523" s="40">
        <f>O1496+O1505+O1514</f>
        <v/>
      </c>
      <c r="P1523" s="40">
        <f>P1496+P1505+P1514</f>
        <v/>
      </c>
      <c r="Q1523" s="40">
        <f>Q1496+Q1505+Q1514</f>
        <v/>
      </c>
      <c r="R1523" s="40">
        <f>R1496+R1505+R1514</f>
        <v/>
      </c>
      <c r="S1523" s="40">
        <f>S1496+S1505+S1514</f>
        <v/>
      </c>
      <c r="T1523" s="40">
        <f>T1496+T1505+T1514</f>
        <v/>
      </c>
      <c r="U1523" s="40">
        <f>U1496+U1505+U1514</f>
        <v/>
      </c>
      <c r="V1523" s="40">
        <f>V1496+V1505+V1514</f>
        <v/>
      </c>
      <c r="W1523" s="40">
        <f>W1496+W1505+W1514</f>
        <v/>
      </c>
      <c r="X1523" s="40">
        <f>X1496+X1505+X1514</f>
        <v/>
      </c>
      <c r="Y1523" s="40">
        <f>Y1496+Y1505+Y1514</f>
        <v/>
      </c>
      <c r="Z1523" s="40">
        <f>Z1496+Z1505+Z1514</f>
        <v/>
      </c>
      <c r="AA1523" s="40">
        <f>AA1496+AA1505+AA1514</f>
        <v/>
      </c>
      <c r="AB1523" s="40">
        <f>AB1496+AB1505+AB1514</f>
        <v/>
      </c>
      <c r="AC1523" s="40">
        <f>AC1496+AC1505+AC1514</f>
        <v/>
      </c>
      <c r="AD1523" s="42">
        <f>NEWPOLICY(AD1496,AD1505,AD1514)</f>
        <v/>
      </c>
      <c r="AE1523" s="25">
        <f>LOWER(Settings!$C$4)&amp;".mit."&amp;$A1523&amp;IF($C1523="","","."&amp;$C1523&amp;"."&amp;$B1523)&amp;IF(INDEX(Variables!$D$5:$D$105,MATCH($A1523,Variables!$A$5:$A$105,0))="","","."&amp;INDEX(Variables!$D$5:$D$105,MATCH($A1523,Variables!$A$5:$A$105,0)))&amp;"."&amp;AE$5</f>
        <v/>
      </c>
      <c r="AF1523" s="41">
        <f>AF1496+AF1505+AF1514</f>
        <v/>
      </c>
      <c r="AG1523" s="40">
        <f>AG1496+AG1505+AG1514</f>
        <v/>
      </c>
      <c r="AH1523" s="40">
        <f>AH1496+AH1505+AH1514</f>
        <v/>
      </c>
      <c r="AI1523" s="40">
        <f>AI1496+AI1505+AI1514</f>
        <v/>
      </c>
      <c r="AJ1523" s="40">
        <f>AJ1496+AJ1505+AJ1514</f>
        <v/>
      </c>
      <c r="AK1523" s="40">
        <f>AK1496+AK1505+AK1514</f>
        <v/>
      </c>
      <c r="AL1523" s="40">
        <f>AL1496+AL1505+AL1514</f>
        <v/>
      </c>
      <c r="AM1523" s="40">
        <f>AM1496+AM1505+AM1514</f>
        <v/>
      </c>
      <c r="AN1523" s="40">
        <f>AN1496+AN1505+AN1514</f>
        <v/>
      </c>
      <c r="AO1523" s="40">
        <f>AO1496+AO1505+AO1514</f>
        <v/>
      </c>
      <c r="AP1523" s="40">
        <f>AP1496+AP1505+AP1514</f>
        <v/>
      </c>
      <c r="AQ1523" s="40">
        <f>AQ1496+AQ1505+AQ1514</f>
        <v/>
      </c>
      <c r="AR1523" s="40">
        <f>AR1496+AR1505+AR1514</f>
        <v/>
      </c>
      <c r="AS1523" s="40">
        <f>AS1496+AS1505+AS1514</f>
        <v/>
      </c>
      <c r="AT1523" s="40">
        <f>AT1496+AT1505+AT1514</f>
        <v/>
      </c>
      <c r="AU1523" s="40">
        <f>AU1496+AU1505+AU1514</f>
        <v/>
      </c>
      <c r="AV1523" s="40">
        <f>AV1496+AV1505+AV1514</f>
        <v/>
      </c>
      <c r="AW1523" s="40">
        <f>AW1496+AW1505+AW1514</f>
        <v/>
      </c>
      <c r="AX1523" s="42">
        <f>NEWPOLICY(AX1496,AX1505,AX1514)</f>
        <v/>
      </c>
    </row>
    <row r="1524" hidden="1" outlineLevel="2">
      <c r="A1524" s="5" t="inlineStr">
        <is>
          <t>nce</t>
        </is>
      </c>
      <c r="B1524" s="5" t="inlineStr">
        <is>
          <t>lpg</t>
        </is>
      </c>
      <c r="C1524" s="5" t="inlineStr">
        <is>
          <t>cst</t>
        </is>
      </c>
      <c r="D1524" s="39" t="n"/>
      <c r="E1524" s="39" t="n"/>
      <c r="F1524" s="39" t="n"/>
      <c r="G1524" s="39" t="n"/>
      <c r="H1524" s="5">
        <f>INDEX(Variables!$B$5:$B$105,MATCH($A1524,Variables!$A$5:$A$105,0))&amp;IF($C1524="",""," | "&amp;INDEX(Mapping!$B$5:$B$26,MATCH($C1524,Mapping!$A$5:$A$26,0))&amp;" | "&amp;INDEX(Mapping!$B$30:$B$41,MATCH($B1524,Mapping!$A$30:$A$41,0)))</f>
        <v/>
      </c>
      <c r="I1524" s="5">
        <f>INDEX(Variables!$C$5:$C$105,MATCH($A1524,Variables!$A$5:$A$105,0))</f>
        <v/>
      </c>
      <c r="J1524" s="5">
        <f>INDEX(Variables!$E$5:$E$105,MATCH($A1524,Variables!$A$5:$A$105,0))</f>
        <v/>
      </c>
      <c r="K1524" s="25">
        <f>LOWER(Settings!$C$4)&amp;".mit."&amp;$A1524&amp;IF($C1524="","","."&amp;$C1524&amp;"."&amp;$B1524)&amp;IF(INDEX(Variables!$D$5:$D$105,MATCH($A1524,Variables!$A$5:$A$105,0))="","","."&amp;INDEX(Variables!$D$5:$D$105,MATCH($A1524,Variables!$A$5:$A$105,0)))&amp;"."&amp;K$5</f>
        <v/>
      </c>
      <c r="L1524" s="41">
        <f>L1497+L1506+L1515</f>
        <v/>
      </c>
      <c r="M1524" s="40">
        <f>M1497+M1506+M1515</f>
        <v/>
      </c>
      <c r="N1524" s="40">
        <f>N1497+N1506+N1515</f>
        <v/>
      </c>
      <c r="O1524" s="40">
        <f>O1497+O1506+O1515</f>
        <v/>
      </c>
      <c r="P1524" s="40">
        <f>P1497+P1506+P1515</f>
        <v/>
      </c>
      <c r="Q1524" s="40">
        <f>Q1497+Q1506+Q1515</f>
        <v/>
      </c>
      <c r="R1524" s="40">
        <f>R1497+R1506+R1515</f>
        <v/>
      </c>
      <c r="S1524" s="40">
        <f>S1497+S1506+S1515</f>
        <v/>
      </c>
      <c r="T1524" s="40">
        <f>T1497+T1506+T1515</f>
        <v/>
      </c>
      <c r="U1524" s="40">
        <f>U1497+U1506+U1515</f>
        <v/>
      </c>
      <c r="V1524" s="40">
        <f>V1497+V1506+V1515</f>
        <v/>
      </c>
      <c r="W1524" s="40">
        <f>W1497+W1506+W1515</f>
        <v/>
      </c>
      <c r="X1524" s="40">
        <f>X1497+X1506+X1515</f>
        <v/>
      </c>
      <c r="Y1524" s="40">
        <f>Y1497+Y1506+Y1515</f>
        <v/>
      </c>
      <c r="Z1524" s="40">
        <f>Z1497+Z1506+Z1515</f>
        <v/>
      </c>
      <c r="AA1524" s="40">
        <f>AA1497+AA1506+AA1515</f>
        <v/>
      </c>
      <c r="AB1524" s="40">
        <f>AB1497+AB1506+AB1515</f>
        <v/>
      </c>
      <c r="AC1524" s="40">
        <f>AC1497+AC1506+AC1515</f>
        <v/>
      </c>
      <c r="AD1524" s="42">
        <f>NEWPOLICY(AD1497,AD1506,AD1515)</f>
        <v/>
      </c>
      <c r="AE1524" s="25">
        <f>LOWER(Settings!$C$4)&amp;".mit."&amp;$A1524&amp;IF($C1524="","","."&amp;$C1524&amp;"."&amp;$B1524)&amp;IF(INDEX(Variables!$D$5:$D$105,MATCH($A1524,Variables!$A$5:$A$105,0))="","","."&amp;INDEX(Variables!$D$5:$D$105,MATCH($A1524,Variables!$A$5:$A$105,0)))&amp;"."&amp;AE$5</f>
        <v/>
      </c>
      <c r="AF1524" s="41">
        <f>AF1497+AF1506+AF1515</f>
        <v/>
      </c>
      <c r="AG1524" s="40">
        <f>AG1497+AG1506+AG1515</f>
        <v/>
      </c>
      <c r="AH1524" s="40">
        <f>AH1497+AH1506+AH1515</f>
        <v/>
      </c>
      <c r="AI1524" s="40">
        <f>AI1497+AI1506+AI1515</f>
        <v/>
      </c>
      <c r="AJ1524" s="40">
        <f>AJ1497+AJ1506+AJ1515</f>
        <v/>
      </c>
      <c r="AK1524" s="40">
        <f>AK1497+AK1506+AK1515</f>
        <v/>
      </c>
      <c r="AL1524" s="40">
        <f>AL1497+AL1506+AL1515</f>
        <v/>
      </c>
      <c r="AM1524" s="40">
        <f>AM1497+AM1506+AM1515</f>
        <v/>
      </c>
      <c r="AN1524" s="40">
        <f>AN1497+AN1506+AN1515</f>
        <v/>
      </c>
      <c r="AO1524" s="40">
        <f>AO1497+AO1506+AO1515</f>
        <v/>
      </c>
      <c r="AP1524" s="40">
        <f>AP1497+AP1506+AP1515</f>
        <v/>
      </c>
      <c r="AQ1524" s="40">
        <f>AQ1497+AQ1506+AQ1515</f>
        <v/>
      </c>
      <c r="AR1524" s="40">
        <f>AR1497+AR1506+AR1515</f>
        <v/>
      </c>
      <c r="AS1524" s="40">
        <f>AS1497+AS1506+AS1515</f>
        <v/>
      </c>
      <c r="AT1524" s="40">
        <f>AT1497+AT1506+AT1515</f>
        <v/>
      </c>
      <c r="AU1524" s="40">
        <f>AU1497+AU1506+AU1515</f>
        <v/>
      </c>
      <c r="AV1524" s="40">
        <f>AV1497+AV1506+AV1515</f>
        <v/>
      </c>
      <c r="AW1524" s="40">
        <f>AW1497+AW1506+AW1515</f>
        <v/>
      </c>
      <c r="AX1524" s="42">
        <f>NEWPOLICY(AX1497,AX1506,AX1515)</f>
        <v/>
      </c>
    </row>
    <row r="1525" hidden="1" outlineLevel="2">
      <c r="A1525" s="5" t="inlineStr">
        <is>
          <t>nce</t>
        </is>
      </c>
      <c r="B1525" s="5" t="inlineStr">
        <is>
          <t>ker</t>
        </is>
      </c>
      <c r="C1525" s="5" t="inlineStr">
        <is>
          <t>cst</t>
        </is>
      </c>
      <c r="D1525" s="39" t="n"/>
      <c r="E1525" s="39" t="n"/>
      <c r="F1525" s="39" t="n"/>
      <c r="G1525" s="39" t="n"/>
      <c r="H1525" s="5">
        <f>INDEX(Variables!$B$5:$B$105,MATCH($A1525,Variables!$A$5:$A$105,0))&amp;IF($C1525="",""," | "&amp;INDEX(Mapping!$B$5:$B$26,MATCH($C1525,Mapping!$A$5:$A$26,0))&amp;" | "&amp;INDEX(Mapping!$B$30:$B$41,MATCH($B1525,Mapping!$A$30:$A$41,0)))</f>
        <v/>
      </c>
      <c r="I1525" s="5">
        <f>INDEX(Variables!$C$5:$C$105,MATCH($A1525,Variables!$A$5:$A$105,0))</f>
        <v/>
      </c>
      <c r="J1525" s="5">
        <f>INDEX(Variables!$E$5:$E$105,MATCH($A1525,Variables!$A$5:$A$105,0))</f>
        <v/>
      </c>
      <c r="K1525" s="25">
        <f>LOWER(Settings!$C$4)&amp;".mit."&amp;$A1525&amp;IF($C1525="","","."&amp;$C1525&amp;"."&amp;$B1525)&amp;IF(INDEX(Variables!$D$5:$D$105,MATCH($A1525,Variables!$A$5:$A$105,0))="","","."&amp;INDEX(Variables!$D$5:$D$105,MATCH($A1525,Variables!$A$5:$A$105,0)))&amp;"."&amp;K$5</f>
        <v/>
      </c>
      <c r="L1525" s="41">
        <f>L1498+L1507+L1516</f>
        <v/>
      </c>
      <c r="M1525" s="40">
        <f>M1498+M1507+M1516</f>
        <v/>
      </c>
      <c r="N1525" s="40">
        <f>N1498+N1507+N1516</f>
        <v/>
      </c>
      <c r="O1525" s="40">
        <f>O1498+O1507+O1516</f>
        <v/>
      </c>
      <c r="P1525" s="40">
        <f>P1498+P1507+P1516</f>
        <v/>
      </c>
      <c r="Q1525" s="40">
        <f>Q1498+Q1507+Q1516</f>
        <v/>
      </c>
      <c r="R1525" s="40">
        <f>R1498+R1507+R1516</f>
        <v/>
      </c>
      <c r="S1525" s="40">
        <f>S1498+S1507+S1516</f>
        <v/>
      </c>
      <c r="T1525" s="40">
        <f>T1498+T1507+T1516</f>
        <v/>
      </c>
      <c r="U1525" s="40">
        <f>U1498+U1507+U1516</f>
        <v/>
      </c>
      <c r="V1525" s="40">
        <f>V1498+V1507+V1516</f>
        <v/>
      </c>
      <c r="W1525" s="40">
        <f>W1498+W1507+W1516</f>
        <v/>
      </c>
      <c r="X1525" s="40">
        <f>X1498+X1507+X1516</f>
        <v/>
      </c>
      <c r="Y1525" s="40">
        <f>Y1498+Y1507+Y1516</f>
        <v/>
      </c>
      <c r="Z1525" s="40">
        <f>Z1498+Z1507+Z1516</f>
        <v/>
      </c>
      <c r="AA1525" s="40">
        <f>AA1498+AA1507+AA1516</f>
        <v/>
      </c>
      <c r="AB1525" s="40">
        <f>AB1498+AB1507+AB1516</f>
        <v/>
      </c>
      <c r="AC1525" s="40">
        <f>AC1498+AC1507+AC1516</f>
        <v/>
      </c>
      <c r="AD1525" s="42">
        <f>NEWPOLICY(AD1498,AD1507,AD1516)</f>
        <v/>
      </c>
      <c r="AE1525" s="25">
        <f>LOWER(Settings!$C$4)&amp;".mit."&amp;$A1525&amp;IF($C1525="","","."&amp;$C1525&amp;"."&amp;$B1525)&amp;IF(INDEX(Variables!$D$5:$D$105,MATCH($A1525,Variables!$A$5:$A$105,0))="","","."&amp;INDEX(Variables!$D$5:$D$105,MATCH($A1525,Variables!$A$5:$A$105,0)))&amp;"."&amp;AE$5</f>
        <v/>
      </c>
      <c r="AF1525" s="41">
        <f>AF1498+AF1507+AF1516</f>
        <v/>
      </c>
      <c r="AG1525" s="40">
        <f>AG1498+AG1507+AG1516</f>
        <v/>
      </c>
      <c r="AH1525" s="40">
        <f>AH1498+AH1507+AH1516</f>
        <v/>
      </c>
      <c r="AI1525" s="40">
        <f>AI1498+AI1507+AI1516</f>
        <v/>
      </c>
      <c r="AJ1525" s="40">
        <f>AJ1498+AJ1507+AJ1516</f>
        <v/>
      </c>
      <c r="AK1525" s="40">
        <f>AK1498+AK1507+AK1516</f>
        <v/>
      </c>
      <c r="AL1525" s="40">
        <f>AL1498+AL1507+AL1516</f>
        <v/>
      </c>
      <c r="AM1525" s="40">
        <f>AM1498+AM1507+AM1516</f>
        <v/>
      </c>
      <c r="AN1525" s="40">
        <f>AN1498+AN1507+AN1516</f>
        <v/>
      </c>
      <c r="AO1525" s="40">
        <f>AO1498+AO1507+AO1516</f>
        <v/>
      </c>
      <c r="AP1525" s="40">
        <f>AP1498+AP1507+AP1516</f>
        <v/>
      </c>
      <c r="AQ1525" s="40">
        <f>AQ1498+AQ1507+AQ1516</f>
        <v/>
      </c>
      <c r="AR1525" s="40">
        <f>AR1498+AR1507+AR1516</f>
        <v/>
      </c>
      <c r="AS1525" s="40">
        <f>AS1498+AS1507+AS1516</f>
        <v/>
      </c>
      <c r="AT1525" s="40">
        <f>AT1498+AT1507+AT1516</f>
        <v/>
      </c>
      <c r="AU1525" s="40">
        <f>AU1498+AU1507+AU1516</f>
        <v/>
      </c>
      <c r="AV1525" s="40">
        <f>AV1498+AV1507+AV1516</f>
        <v/>
      </c>
      <c r="AW1525" s="40">
        <f>AW1498+AW1507+AW1516</f>
        <v/>
      </c>
      <c r="AX1525" s="42">
        <f>NEWPOLICY(AX1498,AX1507,AX1516)</f>
        <v/>
      </c>
    </row>
    <row r="1526" hidden="1" outlineLevel="2">
      <c r="A1526" s="5" t="inlineStr">
        <is>
          <t>nce</t>
        </is>
      </c>
      <c r="B1526" s="5" t="inlineStr">
        <is>
          <t>oop</t>
        </is>
      </c>
      <c r="C1526" s="5" t="inlineStr">
        <is>
          <t>cst</t>
        </is>
      </c>
      <c r="D1526" s="39" t="n"/>
      <c r="E1526" s="39" t="n"/>
      <c r="F1526" s="39" t="n"/>
      <c r="G1526" s="39" t="n"/>
      <c r="H1526" s="5">
        <f>INDEX(Variables!$B$5:$B$105,MATCH($A1526,Variables!$A$5:$A$105,0))&amp;IF($C1526="",""," | "&amp;INDEX(Mapping!$B$5:$B$26,MATCH($C1526,Mapping!$A$5:$A$26,0))&amp;" | "&amp;INDEX(Mapping!$B$30:$B$41,MATCH($B1526,Mapping!$A$30:$A$41,0)))</f>
        <v/>
      </c>
      <c r="I1526" s="5">
        <f>INDEX(Variables!$C$5:$C$105,MATCH($A1526,Variables!$A$5:$A$105,0))</f>
        <v/>
      </c>
      <c r="J1526" s="5">
        <f>INDEX(Variables!$E$5:$E$105,MATCH($A1526,Variables!$A$5:$A$105,0))</f>
        <v/>
      </c>
      <c r="K1526" s="25">
        <f>LOWER(Settings!$C$4)&amp;".mit."&amp;$A1526&amp;IF($C1526="","","."&amp;$C1526&amp;"."&amp;$B1526)&amp;IF(INDEX(Variables!$D$5:$D$105,MATCH($A1526,Variables!$A$5:$A$105,0))="","","."&amp;INDEX(Variables!$D$5:$D$105,MATCH($A1526,Variables!$A$5:$A$105,0)))&amp;"."&amp;K$5</f>
        <v/>
      </c>
      <c r="L1526" s="41">
        <f>L1499+L1508+L1517</f>
        <v/>
      </c>
      <c r="M1526" s="40">
        <f>M1499+M1508+M1517</f>
        <v/>
      </c>
      <c r="N1526" s="40">
        <f>N1499+N1508+N1517</f>
        <v/>
      </c>
      <c r="O1526" s="40">
        <f>O1499+O1508+O1517</f>
        <v/>
      </c>
      <c r="P1526" s="40">
        <f>P1499+P1508+P1517</f>
        <v/>
      </c>
      <c r="Q1526" s="40">
        <f>Q1499+Q1508+Q1517</f>
        <v/>
      </c>
      <c r="R1526" s="40">
        <f>R1499+R1508+R1517</f>
        <v/>
      </c>
      <c r="S1526" s="40">
        <f>S1499+S1508+S1517</f>
        <v/>
      </c>
      <c r="T1526" s="40">
        <f>T1499+T1508+T1517</f>
        <v/>
      </c>
      <c r="U1526" s="40">
        <f>U1499+U1508+U1517</f>
        <v/>
      </c>
      <c r="V1526" s="40">
        <f>V1499+V1508+V1517</f>
        <v/>
      </c>
      <c r="W1526" s="40">
        <f>W1499+W1508+W1517</f>
        <v/>
      </c>
      <c r="X1526" s="40">
        <f>X1499+X1508+X1517</f>
        <v/>
      </c>
      <c r="Y1526" s="40">
        <f>Y1499+Y1508+Y1517</f>
        <v/>
      </c>
      <c r="Z1526" s="40">
        <f>Z1499+Z1508+Z1517</f>
        <v/>
      </c>
      <c r="AA1526" s="40">
        <f>AA1499+AA1508+AA1517</f>
        <v/>
      </c>
      <c r="AB1526" s="40">
        <f>AB1499+AB1508+AB1517</f>
        <v/>
      </c>
      <c r="AC1526" s="40">
        <f>AC1499+AC1508+AC1517</f>
        <v/>
      </c>
      <c r="AD1526" s="42">
        <f>NEWPOLICY(AD1499,AD1508,AD1517)</f>
        <v/>
      </c>
      <c r="AE1526" s="25">
        <f>LOWER(Settings!$C$4)&amp;".mit."&amp;$A1526&amp;IF($C1526="","","."&amp;$C1526&amp;"."&amp;$B1526)&amp;IF(INDEX(Variables!$D$5:$D$105,MATCH($A1526,Variables!$A$5:$A$105,0))="","","."&amp;INDEX(Variables!$D$5:$D$105,MATCH($A1526,Variables!$A$5:$A$105,0)))&amp;"."&amp;AE$5</f>
        <v/>
      </c>
      <c r="AF1526" s="41">
        <f>AF1499+AF1508+AF1517</f>
        <v/>
      </c>
      <c r="AG1526" s="40">
        <f>AG1499+AG1508+AG1517</f>
        <v/>
      </c>
      <c r="AH1526" s="40">
        <f>AH1499+AH1508+AH1517</f>
        <v/>
      </c>
      <c r="AI1526" s="40">
        <f>AI1499+AI1508+AI1517</f>
        <v/>
      </c>
      <c r="AJ1526" s="40">
        <f>AJ1499+AJ1508+AJ1517</f>
        <v/>
      </c>
      <c r="AK1526" s="40">
        <f>AK1499+AK1508+AK1517</f>
        <v/>
      </c>
      <c r="AL1526" s="40">
        <f>AL1499+AL1508+AL1517</f>
        <v/>
      </c>
      <c r="AM1526" s="40">
        <f>AM1499+AM1508+AM1517</f>
        <v/>
      </c>
      <c r="AN1526" s="40">
        <f>AN1499+AN1508+AN1517</f>
        <v/>
      </c>
      <c r="AO1526" s="40">
        <f>AO1499+AO1508+AO1517</f>
        <v/>
      </c>
      <c r="AP1526" s="40">
        <f>AP1499+AP1508+AP1517</f>
        <v/>
      </c>
      <c r="AQ1526" s="40">
        <f>AQ1499+AQ1508+AQ1517</f>
        <v/>
      </c>
      <c r="AR1526" s="40">
        <f>AR1499+AR1508+AR1517</f>
        <v/>
      </c>
      <c r="AS1526" s="40">
        <f>AS1499+AS1508+AS1517</f>
        <v/>
      </c>
      <c r="AT1526" s="40">
        <f>AT1499+AT1508+AT1517</f>
        <v/>
      </c>
      <c r="AU1526" s="40">
        <f>AU1499+AU1508+AU1517</f>
        <v/>
      </c>
      <c r="AV1526" s="40">
        <f>AV1499+AV1508+AV1517</f>
        <v/>
      </c>
      <c r="AW1526" s="40">
        <f>AW1499+AW1508+AW1517</f>
        <v/>
      </c>
      <c r="AX1526" s="42">
        <f>NEWPOLICY(AX1499,AX1508,AX1517)</f>
        <v/>
      </c>
    </row>
    <row r="1527" hidden="1" outlineLevel="2">
      <c r="A1527" s="5" t="inlineStr">
        <is>
          <t>nce</t>
        </is>
      </c>
      <c r="B1527" s="5" t="inlineStr">
        <is>
          <t>bio</t>
        </is>
      </c>
      <c r="C1527" s="5" t="inlineStr">
        <is>
          <t>cst</t>
        </is>
      </c>
      <c r="D1527" s="39" t="n"/>
      <c r="E1527" s="39" t="n"/>
      <c r="F1527" s="39" t="n"/>
      <c r="G1527" s="39" t="n"/>
      <c r="H1527" s="5">
        <f>INDEX(Variables!$B$5:$B$105,MATCH($A1527,Variables!$A$5:$A$105,0))&amp;IF($C1527="",""," | "&amp;INDEX(Mapping!$B$5:$B$26,MATCH($C1527,Mapping!$A$5:$A$26,0))&amp;" | "&amp;INDEX(Mapping!$B$30:$B$41,MATCH($B1527,Mapping!$A$30:$A$41,0)))</f>
        <v/>
      </c>
      <c r="I1527" s="5">
        <f>INDEX(Variables!$C$5:$C$105,MATCH($A1527,Variables!$A$5:$A$105,0))</f>
        <v/>
      </c>
      <c r="J1527" s="5">
        <f>INDEX(Variables!$E$5:$E$105,MATCH($A1527,Variables!$A$5:$A$105,0))</f>
        <v/>
      </c>
      <c r="K1527" s="25">
        <f>LOWER(Settings!$C$4)&amp;".mit."&amp;$A1527&amp;IF($C1527="","","."&amp;$C1527&amp;"."&amp;$B1527)&amp;IF(INDEX(Variables!$D$5:$D$105,MATCH($A1527,Variables!$A$5:$A$105,0))="","","."&amp;INDEX(Variables!$D$5:$D$105,MATCH($A1527,Variables!$A$5:$A$105,0)))&amp;"."&amp;K$5</f>
        <v/>
      </c>
      <c r="L1527" s="41">
        <f>L1500+L1509+L1518</f>
        <v/>
      </c>
      <c r="M1527" s="40">
        <f>M1500+M1509+M1518</f>
        <v/>
      </c>
      <c r="N1527" s="40">
        <f>N1500+N1509+N1518</f>
        <v/>
      </c>
      <c r="O1527" s="40">
        <f>O1500+O1509+O1518</f>
        <v/>
      </c>
      <c r="P1527" s="40">
        <f>P1500+P1509+P1518</f>
        <v/>
      </c>
      <c r="Q1527" s="40">
        <f>Q1500+Q1509+Q1518</f>
        <v/>
      </c>
      <c r="R1527" s="40">
        <f>R1500+R1509+R1518</f>
        <v/>
      </c>
      <c r="S1527" s="40">
        <f>S1500+S1509+S1518</f>
        <v/>
      </c>
      <c r="T1527" s="40">
        <f>T1500+T1509+T1518</f>
        <v/>
      </c>
      <c r="U1527" s="40">
        <f>U1500+U1509+U1518</f>
        <v/>
      </c>
      <c r="V1527" s="40">
        <f>V1500+V1509+V1518</f>
        <v/>
      </c>
      <c r="W1527" s="40">
        <f>W1500+W1509+W1518</f>
        <v/>
      </c>
      <c r="X1527" s="40">
        <f>X1500+X1509+X1518</f>
        <v/>
      </c>
      <c r="Y1527" s="40">
        <f>Y1500+Y1509+Y1518</f>
        <v/>
      </c>
      <c r="Z1527" s="40">
        <f>Z1500+Z1509+Z1518</f>
        <v/>
      </c>
      <c r="AA1527" s="40">
        <f>AA1500+AA1509+AA1518</f>
        <v/>
      </c>
      <c r="AB1527" s="40">
        <f>AB1500+AB1509+AB1518</f>
        <v/>
      </c>
      <c r="AC1527" s="40">
        <f>AC1500+AC1509+AC1518</f>
        <v/>
      </c>
      <c r="AD1527" s="42">
        <f>NEWPOLICY(AD1500,AD1509,AD1518)</f>
        <v/>
      </c>
      <c r="AE1527" s="25">
        <f>LOWER(Settings!$C$4)&amp;".mit."&amp;$A1527&amp;IF($C1527="","","."&amp;$C1527&amp;"."&amp;$B1527)&amp;IF(INDEX(Variables!$D$5:$D$105,MATCH($A1527,Variables!$A$5:$A$105,0))="","","."&amp;INDEX(Variables!$D$5:$D$105,MATCH($A1527,Variables!$A$5:$A$105,0)))&amp;"."&amp;AE$5</f>
        <v/>
      </c>
      <c r="AF1527" s="41">
        <f>AF1500+AF1509+AF1518</f>
        <v/>
      </c>
      <c r="AG1527" s="40">
        <f>AG1500+AG1509+AG1518</f>
        <v/>
      </c>
      <c r="AH1527" s="40">
        <f>AH1500+AH1509+AH1518</f>
        <v/>
      </c>
      <c r="AI1527" s="40">
        <f>AI1500+AI1509+AI1518</f>
        <v/>
      </c>
      <c r="AJ1527" s="40">
        <f>AJ1500+AJ1509+AJ1518</f>
        <v/>
      </c>
      <c r="AK1527" s="40">
        <f>AK1500+AK1509+AK1518</f>
        <v/>
      </c>
      <c r="AL1527" s="40">
        <f>AL1500+AL1509+AL1518</f>
        <v/>
      </c>
      <c r="AM1527" s="40">
        <f>AM1500+AM1509+AM1518</f>
        <v/>
      </c>
      <c r="AN1527" s="40">
        <f>AN1500+AN1509+AN1518</f>
        <v/>
      </c>
      <c r="AO1527" s="40">
        <f>AO1500+AO1509+AO1518</f>
        <v/>
      </c>
      <c r="AP1527" s="40">
        <f>AP1500+AP1509+AP1518</f>
        <v/>
      </c>
      <c r="AQ1527" s="40">
        <f>AQ1500+AQ1509+AQ1518</f>
        <v/>
      </c>
      <c r="AR1527" s="40">
        <f>AR1500+AR1509+AR1518</f>
        <v/>
      </c>
      <c r="AS1527" s="40">
        <f>AS1500+AS1509+AS1518</f>
        <v/>
      </c>
      <c r="AT1527" s="40">
        <f>AT1500+AT1509+AT1518</f>
        <v/>
      </c>
      <c r="AU1527" s="40">
        <f>AU1500+AU1509+AU1518</f>
        <v/>
      </c>
      <c r="AV1527" s="40">
        <f>AV1500+AV1509+AV1518</f>
        <v/>
      </c>
      <c r="AW1527" s="40">
        <f>AW1500+AW1509+AW1518</f>
        <v/>
      </c>
      <c r="AX1527" s="42">
        <f>NEWPOLICY(AX1500,AX1509,AX1518)</f>
        <v/>
      </c>
    </row>
    <row r="1528" hidden="1" outlineLevel="2"/>
    <row r="1529" hidden="1" outlineLevel="2">
      <c r="A1529" s="5" t="inlineStr">
        <is>
          <t>atp</t>
        </is>
      </c>
      <c r="B1529" s="5" t="inlineStr">
        <is>
          <t>coa</t>
        </is>
      </c>
      <c r="C1529" s="5" t="inlineStr">
        <is>
          <t>cst</t>
        </is>
      </c>
      <c r="D1529" s="40">
        <f>INDEX(Inputs!$R$5:$R$132,MATCH($B1529&amp;"|"&amp;$C1529,Inputs!$A$5:$A$132,0))</f>
        <v/>
      </c>
      <c r="E1529" s="40">
        <f>INDEX(Inputs!$S$5:$S$132,MATCH($B1529&amp;"|"&amp;$C1529,Inputs!$A$5:$A$132,0))</f>
        <v/>
      </c>
      <c r="F1529" s="39" t="n"/>
      <c r="G1529" s="39" t="n"/>
      <c r="H1529" s="5">
        <f>INDEX(Variables!$B$5:$B$105,MATCH($A1529,Variables!$A$5:$A$105,0))&amp;IF($C1529="",""," | "&amp;INDEX(Mapping!$B$5:$B$26,MATCH($C1529,Mapping!$A$5:$A$26,0))&amp;" | "&amp;INDEX(Mapping!$B$30:$B$41,MATCH($B1529,Mapping!$A$30:$A$41,0)))</f>
        <v/>
      </c>
      <c r="I1529" s="5">
        <f>INDEX(Variables!$C$5:$C$105,MATCH($A1529,Variables!$A$5:$A$105,0))</f>
        <v/>
      </c>
      <c r="J1529" s="5">
        <f>INDEX(Variables!$E$5:$E$105,MATCH($A1529,Variables!$A$5:$A$105,0))</f>
        <v/>
      </c>
      <c r="K1529" s="25">
        <f>LOWER(Settings!$C$4)&amp;".mit."&amp;$A1529&amp;IF($C1529="","","."&amp;$C1529&amp;"."&amp;$B1529)&amp;IF(INDEX(Variables!$D$5:$D$105,MATCH($A1529,Variables!$A$5:$A$105,0))="","","."&amp;INDEX(Variables!$D$5:$D$105,MATCH($A1529,Variables!$A$5:$A$105,0)))&amp;"."&amp;K$5</f>
        <v/>
      </c>
      <c r="L1529" s="41">
        <f>MAX(INDEX(L$232:L$243,$D1529)+L1520*(1+$E1529),0.01)</f>
        <v/>
      </c>
      <c r="M1529" s="40">
        <f>MAX(INDEX(M$232:M$243,$D1529)+M1520*(1+$E1529),0.01)</f>
        <v/>
      </c>
      <c r="N1529" s="40">
        <f>MAX(INDEX(N$232:N$243,$D1529)+N1520*(1+$E1529),0.01)</f>
        <v/>
      </c>
      <c r="O1529" s="40">
        <f>MAX(INDEX(O$232:O$243,$D1529)+O1520*(1+$E1529),0.01)</f>
        <v/>
      </c>
      <c r="P1529" s="40">
        <f>MAX(INDEX(P$232:P$243,$D1529)+P1520*(1+$E1529),0.01)</f>
        <v/>
      </c>
      <c r="Q1529" s="40">
        <f>MAX(INDEX(Q$232:Q$243,$D1529)+Q1520*(1+$E1529),0.01)</f>
        <v/>
      </c>
      <c r="R1529" s="40">
        <f>MAX(INDEX(R$232:R$243,$D1529)+R1520*(1+$E1529),0.01)</f>
        <v/>
      </c>
      <c r="S1529" s="40">
        <f>MAX(INDEX(S$232:S$243,$D1529)+S1520*(1+$E1529),0.01)</f>
        <v/>
      </c>
      <c r="T1529" s="40">
        <f>MAX(INDEX(T$232:T$243,$D1529)+T1520*(1+$E1529),0.01)</f>
        <v/>
      </c>
      <c r="U1529" s="40">
        <f>MAX(INDEX(U$232:U$243,$D1529)+U1520*(1+$E1529),0.01)</f>
        <v/>
      </c>
      <c r="V1529" s="40">
        <f>MAX(INDEX(V$232:V$243,$D1529)+V1520*(1+$E1529),0.01)</f>
        <v/>
      </c>
      <c r="W1529" s="40">
        <f>MAX(INDEX(W$232:W$243,$D1529)+W1520*(1+$E1529),0.01)</f>
        <v/>
      </c>
      <c r="X1529" s="40">
        <f>MAX(INDEX(X$232:X$243,$D1529)+X1520*(1+$E1529),0.01)</f>
        <v/>
      </c>
      <c r="Y1529" s="40">
        <f>MAX(INDEX(Y$232:Y$243,$D1529)+Y1520*(1+$E1529),0.01)</f>
        <v/>
      </c>
      <c r="Z1529" s="40">
        <f>MAX(INDEX(Z$232:Z$243,$D1529)+Z1520*(1+$E1529),0.01)</f>
        <v/>
      </c>
      <c r="AA1529" s="40">
        <f>MAX(INDEX(AA$232:AA$243,$D1529)+AA1520*(1+$E1529),0.01)</f>
        <v/>
      </c>
      <c r="AB1529" s="40">
        <f>MAX(INDEX(AB$232:AB$243,$D1529)+AB1520*(1+$E1529),0.01)</f>
        <v/>
      </c>
      <c r="AC1529" s="40">
        <f>MAX(INDEX(AC$232:AC$243,$D1529)+AC1520*(1+$E1529),0.01)</f>
        <v/>
      </c>
      <c r="AD1529" s="42">
        <f>POSTTAX(INDEX(AD$232:AD$243,$D1529),AD1520,$E1529)</f>
        <v/>
      </c>
      <c r="AE1529" s="25">
        <f>LOWER(Settings!$C$4)&amp;".mit."&amp;$A1529&amp;IF($C1529="","","."&amp;$C1529&amp;"."&amp;$B1529)&amp;IF(INDEX(Variables!$D$5:$D$105,MATCH($A1529,Variables!$A$5:$A$105,0))="","","."&amp;INDEX(Variables!$D$5:$D$105,MATCH($A1529,Variables!$A$5:$A$105,0)))&amp;"."&amp;AE$5</f>
        <v/>
      </c>
      <c r="AF1529" s="41">
        <f>MAX(INDEX(AF$232:AF$243,$D1529)+AF1520*(1+$E1529),0.01)</f>
        <v/>
      </c>
      <c r="AG1529" s="40">
        <f>MAX(INDEX(AG$232:AG$243,$D1529)+AG1520*(1+$E1529),0.01)</f>
        <v/>
      </c>
      <c r="AH1529" s="40">
        <f>MAX(INDEX(AH$232:AH$243,$D1529)+AH1520*(1+$E1529),0.01)</f>
        <v/>
      </c>
      <c r="AI1529" s="40">
        <f>MAX(INDEX(AI$232:AI$243,$D1529)+AI1520*(1+$E1529),0.01)</f>
        <v/>
      </c>
      <c r="AJ1529" s="40">
        <f>MAX(INDEX(AJ$232:AJ$243,$D1529)+AJ1520*(1+$E1529),0.01)</f>
        <v/>
      </c>
      <c r="AK1529" s="40">
        <f>MAX(INDEX(AK$232:AK$243,$D1529)+AK1520*(1+$E1529),0.01)</f>
        <v/>
      </c>
      <c r="AL1529" s="40">
        <f>MAX(INDEX(AL$232:AL$243,$D1529)+AL1520*(1+$E1529),0.01)</f>
        <v/>
      </c>
      <c r="AM1529" s="40">
        <f>MAX(INDEX(AM$232:AM$243,$D1529)+AM1520*(1+$E1529),0.01)</f>
        <v/>
      </c>
      <c r="AN1529" s="40">
        <f>MAX(INDEX(AN$232:AN$243,$D1529)+AN1520*(1+$E1529),0.01)</f>
        <v/>
      </c>
      <c r="AO1529" s="40">
        <f>MAX(INDEX(AO$232:AO$243,$D1529)+AO1520*(1+$E1529),0.01)</f>
        <v/>
      </c>
      <c r="AP1529" s="40">
        <f>MAX(INDEX(AP$232:AP$243,$D1529)+AP1520*(1+$E1529),0.01)</f>
        <v/>
      </c>
      <c r="AQ1529" s="40">
        <f>MAX(INDEX(AQ$232:AQ$243,$D1529)+AQ1520*(1+$E1529),0.01)</f>
        <v/>
      </c>
      <c r="AR1529" s="40">
        <f>MAX(INDEX(AR$232:AR$243,$D1529)+AR1520*(1+$E1529),0.01)</f>
        <v/>
      </c>
      <c r="AS1529" s="40">
        <f>MAX(INDEX(AS$232:AS$243,$D1529)+AS1520*(1+$E1529),0.01)</f>
        <v/>
      </c>
      <c r="AT1529" s="40">
        <f>MAX(INDEX(AT$232:AT$243,$D1529)+AT1520*(1+$E1529),0.01)</f>
        <v/>
      </c>
      <c r="AU1529" s="40">
        <f>MAX(INDEX(AU$232:AU$243,$D1529)+AU1520*(1+$E1529),0.01)</f>
        <v/>
      </c>
      <c r="AV1529" s="40">
        <f>MAX(INDEX(AV$232:AV$243,$D1529)+AV1520*(1+$E1529),0.01)</f>
        <v/>
      </c>
      <c r="AW1529" s="40">
        <f>MAX(INDEX(AW$232:AW$243,$D1529)+AW1520*(1+$E1529),0.01)</f>
        <v/>
      </c>
      <c r="AX1529" s="42">
        <f>POSTTAX(INDEX(AX$232:AX$243,$D1529),AX1520,$E1529)</f>
        <v/>
      </c>
    </row>
    <row r="1530" hidden="1" outlineLevel="2">
      <c r="A1530" s="5" t="inlineStr">
        <is>
          <t>atp</t>
        </is>
      </c>
      <c r="B1530" s="5" t="inlineStr">
        <is>
          <t>nga</t>
        </is>
      </c>
      <c r="C1530" s="5" t="inlineStr">
        <is>
          <t>cst</t>
        </is>
      </c>
      <c r="D1530" s="40">
        <f>INDEX(Inputs!$R$5:$R$132,MATCH($B1530&amp;"|"&amp;$C1530,Inputs!$A$5:$A$132,0))</f>
        <v/>
      </c>
      <c r="E1530" s="40">
        <f>INDEX(Inputs!$S$5:$S$132,MATCH($B1530&amp;"|"&amp;$C1530,Inputs!$A$5:$A$132,0))</f>
        <v/>
      </c>
      <c r="F1530" s="39" t="n"/>
      <c r="G1530" s="39" t="n"/>
      <c r="H1530" s="5">
        <f>INDEX(Variables!$B$5:$B$105,MATCH($A1530,Variables!$A$5:$A$105,0))&amp;IF($C1530="",""," | "&amp;INDEX(Mapping!$B$5:$B$26,MATCH($C1530,Mapping!$A$5:$A$26,0))&amp;" | "&amp;INDEX(Mapping!$B$30:$B$41,MATCH($B1530,Mapping!$A$30:$A$41,0)))</f>
        <v/>
      </c>
      <c r="I1530" s="5">
        <f>INDEX(Variables!$C$5:$C$105,MATCH($A1530,Variables!$A$5:$A$105,0))</f>
        <v/>
      </c>
      <c r="J1530" s="5">
        <f>INDEX(Variables!$E$5:$E$105,MATCH($A1530,Variables!$A$5:$A$105,0))</f>
        <v/>
      </c>
      <c r="K1530" s="25">
        <f>LOWER(Settings!$C$4)&amp;".mit."&amp;$A1530&amp;IF($C1530="","","."&amp;$C1530&amp;"."&amp;$B1530)&amp;IF(INDEX(Variables!$D$5:$D$105,MATCH($A1530,Variables!$A$5:$A$105,0))="","","."&amp;INDEX(Variables!$D$5:$D$105,MATCH($A1530,Variables!$A$5:$A$105,0)))&amp;"."&amp;K$5</f>
        <v/>
      </c>
      <c r="L1530" s="41">
        <f>MAX(INDEX(L$232:L$243,$D1530)+L1521*(1+$E1530),0.01)</f>
        <v/>
      </c>
      <c r="M1530" s="40">
        <f>MAX(INDEX(M$232:M$243,$D1530)+M1521*(1+$E1530),0.01)</f>
        <v/>
      </c>
      <c r="N1530" s="40">
        <f>MAX(INDEX(N$232:N$243,$D1530)+N1521*(1+$E1530),0.01)</f>
        <v/>
      </c>
      <c r="O1530" s="40">
        <f>MAX(INDEX(O$232:O$243,$D1530)+O1521*(1+$E1530),0.01)</f>
        <v/>
      </c>
      <c r="P1530" s="40">
        <f>MAX(INDEX(P$232:P$243,$D1530)+P1521*(1+$E1530),0.01)</f>
        <v/>
      </c>
      <c r="Q1530" s="40">
        <f>MAX(INDEX(Q$232:Q$243,$D1530)+Q1521*(1+$E1530),0.01)</f>
        <v/>
      </c>
      <c r="R1530" s="40">
        <f>MAX(INDEX(R$232:R$243,$D1530)+R1521*(1+$E1530),0.01)</f>
        <v/>
      </c>
      <c r="S1530" s="40">
        <f>MAX(INDEX(S$232:S$243,$D1530)+S1521*(1+$E1530),0.01)</f>
        <v/>
      </c>
      <c r="T1530" s="40">
        <f>MAX(INDEX(T$232:T$243,$D1530)+T1521*(1+$E1530),0.01)</f>
        <v/>
      </c>
      <c r="U1530" s="40">
        <f>MAX(INDEX(U$232:U$243,$D1530)+U1521*(1+$E1530),0.01)</f>
        <v/>
      </c>
      <c r="V1530" s="40">
        <f>MAX(INDEX(V$232:V$243,$D1530)+V1521*(1+$E1530),0.01)</f>
        <v/>
      </c>
      <c r="W1530" s="40">
        <f>MAX(INDEX(W$232:W$243,$D1530)+W1521*(1+$E1530),0.01)</f>
        <v/>
      </c>
      <c r="X1530" s="40">
        <f>MAX(INDEX(X$232:X$243,$D1530)+X1521*(1+$E1530),0.01)</f>
        <v/>
      </c>
      <c r="Y1530" s="40">
        <f>MAX(INDEX(Y$232:Y$243,$D1530)+Y1521*(1+$E1530),0.01)</f>
        <v/>
      </c>
      <c r="Z1530" s="40">
        <f>MAX(INDEX(Z$232:Z$243,$D1530)+Z1521*(1+$E1530),0.01)</f>
        <v/>
      </c>
      <c r="AA1530" s="40">
        <f>MAX(INDEX(AA$232:AA$243,$D1530)+AA1521*(1+$E1530),0.01)</f>
        <v/>
      </c>
      <c r="AB1530" s="40">
        <f>MAX(INDEX(AB$232:AB$243,$D1530)+AB1521*(1+$E1530),0.01)</f>
        <v/>
      </c>
      <c r="AC1530" s="40">
        <f>MAX(INDEX(AC$232:AC$243,$D1530)+AC1521*(1+$E1530),0.01)</f>
        <v/>
      </c>
      <c r="AD1530" s="42">
        <f>POSTTAX(INDEX(AD$232:AD$243,$D1530),AD1521,$E1530)</f>
        <v/>
      </c>
      <c r="AE1530" s="25">
        <f>LOWER(Settings!$C$4)&amp;".mit."&amp;$A1530&amp;IF($C1530="","","."&amp;$C1530&amp;"."&amp;$B1530)&amp;IF(INDEX(Variables!$D$5:$D$105,MATCH($A1530,Variables!$A$5:$A$105,0))="","","."&amp;INDEX(Variables!$D$5:$D$105,MATCH($A1530,Variables!$A$5:$A$105,0)))&amp;"."&amp;AE$5</f>
        <v/>
      </c>
      <c r="AF1530" s="41">
        <f>MAX(INDEX(AF$232:AF$243,$D1530)+AF1521*(1+$E1530),0.01)</f>
        <v/>
      </c>
      <c r="AG1530" s="40">
        <f>MAX(INDEX(AG$232:AG$243,$D1530)+AG1521*(1+$E1530),0.01)</f>
        <v/>
      </c>
      <c r="AH1530" s="40">
        <f>MAX(INDEX(AH$232:AH$243,$D1530)+AH1521*(1+$E1530),0.01)</f>
        <v/>
      </c>
      <c r="AI1530" s="40">
        <f>MAX(INDEX(AI$232:AI$243,$D1530)+AI1521*(1+$E1530),0.01)</f>
        <v/>
      </c>
      <c r="AJ1530" s="40">
        <f>MAX(INDEX(AJ$232:AJ$243,$D1530)+AJ1521*(1+$E1530),0.01)</f>
        <v/>
      </c>
      <c r="AK1530" s="40">
        <f>MAX(INDEX(AK$232:AK$243,$D1530)+AK1521*(1+$E1530),0.01)</f>
        <v/>
      </c>
      <c r="AL1530" s="40">
        <f>MAX(INDEX(AL$232:AL$243,$D1530)+AL1521*(1+$E1530),0.01)</f>
        <v/>
      </c>
      <c r="AM1530" s="40">
        <f>MAX(INDEX(AM$232:AM$243,$D1530)+AM1521*(1+$E1530),0.01)</f>
        <v/>
      </c>
      <c r="AN1530" s="40">
        <f>MAX(INDEX(AN$232:AN$243,$D1530)+AN1521*(1+$E1530),0.01)</f>
        <v/>
      </c>
      <c r="AO1530" s="40">
        <f>MAX(INDEX(AO$232:AO$243,$D1530)+AO1521*(1+$E1530),0.01)</f>
        <v/>
      </c>
      <c r="AP1530" s="40">
        <f>MAX(INDEX(AP$232:AP$243,$D1530)+AP1521*(1+$E1530),0.01)</f>
        <v/>
      </c>
      <c r="AQ1530" s="40">
        <f>MAX(INDEX(AQ$232:AQ$243,$D1530)+AQ1521*(1+$E1530),0.01)</f>
        <v/>
      </c>
      <c r="AR1530" s="40">
        <f>MAX(INDEX(AR$232:AR$243,$D1530)+AR1521*(1+$E1530),0.01)</f>
        <v/>
      </c>
      <c r="AS1530" s="40">
        <f>MAX(INDEX(AS$232:AS$243,$D1530)+AS1521*(1+$E1530),0.01)</f>
        <v/>
      </c>
      <c r="AT1530" s="40">
        <f>MAX(INDEX(AT$232:AT$243,$D1530)+AT1521*(1+$E1530),0.01)</f>
        <v/>
      </c>
      <c r="AU1530" s="40">
        <f>MAX(INDEX(AU$232:AU$243,$D1530)+AU1521*(1+$E1530),0.01)</f>
        <v/>
      </c>
      <c r="AV1530" s="40">
        <f>MAX(INDEX(AV$232:AV$243,$D1530)+AV1521*(1+$E1530),0.01)</f>
        <v/>
      </c>
      <c r="AW1530" s="40">
        <f>MAX(INDEX(AW$232:AW$243,$D1530)+AW1521*(1+$E1530),0.01)</f>
        <v/>
      </c>
      <c r="AX1530" s="42">
        <f>POSTTAX(INDEX(AX$232:AX$243,$D1530),AX1521,$E1530)</f>
        <v/>
      </c>
    </row>
    <row r="1531" hidden="1" outlineLevel="2">
      <c r="A1531" s="5" t="inlineStr">
        <is>
          <t>atp</t>
        </is>
      </c>
      <c r="B1531" s="5" t="inlineStr">
        <is>
          <t>gso</t>
        </is>
      </c>
      <c r="C1531" s="5" t="inlineStr">
        <is>
          <t>cst</t>
        </is>
      </c>
      <c r="D1531" s="40">
        <f>INDEX(Inputs!$R$5:$R$132,MATCH($B1531&amp;"|"&amp;$C1531,Inputs!$A$5:$A$132,0))</f>
        <v/>
      </c>
      <c r="E1531" s="40">
        <f>INDEX(Inputs!$S$5:$S$132,MATCH($B1531&amp;"|"&amp;$C1531,Inputs!$A$5:$A$132,0))</f>
        <v/>
      </c>
      <c r="F1531" s="39" t="n"/>
      <c r="G1531" s="39" t="n"/>
      <c r="H1531" s="5">
        <f>INDEX(Variables!$B$5:$B$105,MATCH($A1531,Variables!$A$5:$A$105,0))&amp;IF($C1531="",""," | "&amp;INDEX(Mapping!$B$5:$B$26,MATCH($C1531,Mapping!$A$5:$A$26,0))&amp;" | "&amp;INDEX(Mapping!$B$30:$B$41,MATCH($B1531,Mapping!$A$30:$A$41,0)))</f>
        <v/>
      </c>
      <c r="I1531" s="5">
        <f>INDEX(Variables!$C$5:$C$105,MATCH($A1531,Variables!$A$5:$A$105,0))</f>
        <v/>
      </c>
      <c r="J1531" s="5">
        <f>INDEX(Variables!$E$5:$E$105,MATCH($A1531,Variables!$A$5:$A$105,0))</f>
        <v/>
      </c>
      <c r="K1531" s="25">
        <f>LOWER(Settings!$C$4)&amp;".mit."&amp;$A1531&amp;IF($C1531="","","."&amp;$C1531&amp;"."&amp;$B1531)&amp;IF(INDEX(Variables!$D$5:$D$105,MATCH($A1531,Variables!$A$5:$A$105,0))="","","."&amp;INDEX(Variables!$D$5:$D$105,MATCH($A1531,Variables!$A$5:$A$105,0)))&amp;"."&amp;K$5</f>
        <v/>
      </c>
      <c r="L1531" s="41">
        <f>MAX(INDEX(L$232:L$243,$D1531)+L1522*(1+$E1531),0.01)</f>
        <v/>
      </c>
      <c r="M1531" s="40">
        <f>MAX(INDEX(M$232:M$243,$D1531)+M1522*(1+$E1531),0.01)</f>
        <v/>
      </c>
      <c r="N1531" s="40">
        <f>MAX(INDEX(N$232:N$243,$D1531)+N1522*(1+$E1531),0.01)</f>
        <v/>
      </c>
      <c r="O1531" s="40">
        <f>MAX(INDEX(O$232:O$243,$D1531)+O1522*(1+$E1531),0.01)</f>
        <v/>
      </c>
      <c r="P1531" s="40">
        <f>MAX(INDEX(P$232:P$243,$D1531)+P1522*(1+$E1531),0.01)</f>
        <v/>
      </c>
      <c r="Q1531" s="40">
        <f>MAX(INDEX(Q$232:Q$243,$D1531)+Q1522*(1+$E1531),0.01)</f>
        <v/>
      </c>
      <c r="R1531" s="40">
        <f>MAX(INDEX(R$232:R$243,$D1531)+R1522*(1+$E1531),0.01)</f>
        <v/>
      </c>
      <c r="S1531" s="40">
        <f>MAX(INDEX(S$232:S$243,$D1531)+S1522*(1+$E1531),0.01)</f>
        <v/>
      </c>
      <c r="T1531" s="40">
        <f>MAX(INDEX(T$232:T$243,$D1531)+T1522*(1+$E1531),0.01)</f>
        <v/>
      </c>
      <c r="U1531" s="40">
        <f>MAX(INDEX(U$232:U$243,$D1531)+U1522*(1+$E1531),0.01)</f>
        <v/>
      </c>
      <c r="V1531" s="40">
        <f>MAX(INDEX(V$232:V$243,$D1531)+V1522*(1+$E1531),0.01)</f>
        <v/>
      </c>
      <c r="W1531" s="40">
        <f>MAX(INDEX(W$232:W$243,$D1531)+W1522*(1+$E1531),0.01)</f>
        <v/>
      </c>
      <c r="X1531" s="40">
        <f>MAX(INDEX(X$232:X$243,$D1531)+X1522*(1+$E1531),0.01)</f>
        <v/>
      </c>
      <c r="Y1531" s="40">
        <f>MAX(INDEX(Y$232:Y$243,$D1531)+Y1522*(1+$E1531),0.01)</f>
        <v/>
      </c>
      <c r="Z1531" s="40">
        <f>MAX(INDEX(Z$232:Z$243,$D1531)+Z1522*(1+$E1531),0.01)</f>
        <v/>
      </c>
      <c r="AA1531" s="40">
        <f>MAX(INDEX(AA$232:AA$243,$D1531)+AA1522*(1+$E1531),0.01)</f>
        <v/>
      </c>
      <c r="AB1531" s="40">
        <f>MAX(INDEX(AB$232:AB$243,$D1531)+AB1522*(1+$E1531),0.01)</f>
        <v/>
      </c>
      <c r="AC1531" s="40">
        <f>MAX(INDEX(AC$232:AC$243,$D1531)+AC1522*(1+$E1531),0.01)</f>
        <v/>
      </c>
      <c r="AD1531" s="42">
        <f>POSTTAX(INDEX(AD$232:AD$243,$D1531),AD1522,$E1531)</f>
        <v/>
      </c>
      <c r="AE1531" s="25">
        <f>LOWER(Settings!$C$4)&amp;".mit."&amp;$A1531&amp;IF($C1531="","","."&amp;$C1531&amp;"."&amp;$B1531)&amp;IF(INDEX(Variables!$D$5:$D$105,MATCH($A1531,Variables!$A$5:$A$105,0))="","","."&amp;INDEX(Variables!$D$5:$D$105,MATCH($A1531,Variables!$A$5:$A$105,0)))&amp;"."&amp;AE$5</f>
        <v/>
      </c>
      <c r="AF1531" s="41">
        <f>MAX(INDEX(AF$232:AF$243,$D1531)+AF1522*(1+$E1531),0.01)</f>
        <v/>
      </c>
      <c r="AG1531" s="40">
        <f>MAX(INDEX(AG$232:AG$243,$D1531)+AG1522*(1+$E1531),0.01)</f>
        <v/>
      </c>
      <c r="AH1531" s="40">
        <f>MAX(INDEX(AH$232:AH$243,$D1531)+AH1522*(1+$E1531),0.01)</f>
        <v/>
      </c>
      <c r="AI1531" s="40">
        <f>MAX(INDEX(AI$232:AI$243,$D1531)+AI1522*(1+$E1531),0.01)</f>
        <v/>
      </c>
      <c r="AJ1531" s="40">
        <f>MAX(INDEX(AJ$232:AJ$243,$D1531)+AJ1522*(1+$E1531),0.01)</f>
        <v/>
      </c>
      <c r="AK1531" s="40">
        <f>MAX(INDEX(AK$232:AK$243,$D1531)+AK1522*(1+$E1531),0.01)</f>
        <v/>
      </c>
      <c r="AL1531" s="40">
        <f>MAX(INDEX(AL$232:AL$243,$D1531)+AL1522*(1+$E1531),0.01)</f>
        <v/>
      </c>
      <c r="AM1531" s="40">
        <f>MAX(INDEX(AM$232:AM$243,$D1531)+AM1522*(1+$E1531),0.01)</f>
        <v/>
      </c>
      <c r="AN1531" s="40">
        <f>MAX(INDEX(AN$232:AN$243,$D1531)+AN1522*(1+$E1531),0.01)</f>
        <v/>
      </c>
      <c r="AO1531" s="40">
        <f>MAX(INDEX(AO$232:AO$243,$D1531)+AO1522*(1+$E1531),0.01)</f>
        <v/>
      </c>
      <c r="AP1531" s="40">
        <f>MAX(INDEX(AP$232:AP$243,$D1531)+AP1522*(1+$E1531),0.01)</f>
        <v/>
      </c>
      <c r="AQ1531" s="40">
        <f>MAX(INDEX(AQ$232:AQ$243,$D1531)+AQ1522*(1+$E1531),0.01)</f>
        <v/>
      </c>
      <c r="AR1531" s="40">
        <f>MAX(INDEX(AR$232:AR$243,$D1531)+AR1522*(1+$E1531),0.01)</f>
        <v/>
      </c>
      <c r="AS1531" s="40">
        <f>MAX(INDEX(AS$232:AS$243,$D1531)+AS1522*(1+$E1531),0.01)</f>
        <v/>
      </c>
      <c r="AT1531" s="40">
        <f>MAX(INDEX(AT$232:AT$243,$D1531)+AT1522*(1+$E1531),0.01)</f>
        <v/>
      </c>
      <c r="AU1531" s="40">
        <f>MAX(INDEX(AU$232:AU$243,$D1531)+AU1522*(1+$E1531),0.01)</f>
        <v/>
      </c>
      <c r="AV1531" s="40">
        <f>MAX(INDEX(AV$232:AV$243,$D1531)+AV1522*(1+$E1531),0.01)</f>
        <v/>
      </c>
      <c r="AW1531" s="40">
        <f>MAX(INDEX(AW$232:AW$243,$D1531)+AW1522*(1+$E1531),0.01)</f>
        <v/>
      </c>
      <c r="AX1531" s="42">
        <f>POSTTAX(INDEX(AX$232:AX$243,$D1531),AX1522,$E1531)</f>
        <v/>
      </c>
    </row>
    <row r="1532" hidden="1" outlineLevel="2">
      <c r="A1532" s="5" t="inlineStr">
        <is>
          <t>atp</t>
        </is>
      </c>
      <c r="B1532" s="5" t="inlineStr">
        <is>
          <t>die</t>
        </is>
      </c>
      <c r="C1532" s="5" t="inlineStr">
        <is>
          <t>cst</t>
        </is>
      </c>
      <c r="D1532" s="40">
        <f>INDEX(Inputs!$R$5:$R$132,MATCH($B1532&amp;"|"&amp;$C1532,Inputs!$A$5:$A$132,0))</f>
        <v/>
      </c>
      <c r="E1532" s="40">
        <f>INDEX(Inputs!$S$5:$S$132,MATCH($B1532&amp;"|"&amp;$C1532,Inputs!$A$5:$A$132,0))</f>
        <v/>
      </c>
      <c r="F1532" s="39" t="n"/>
      <c r="G1532" s="39" t="n"/>
      <c r="H1532" s="5">
        <f>INDEX(Variables!$B$5:$B$105,MATCH($A1532,Variables!$A$5:$A$105,0))&amp;IF($C1532="",""," | "&amp;INDEX(Mapping!$B$5:$B$26,MATCH($C1532,Mapping!$A$5:$A$26,0))&amp;" | "&amp;INDEX(Mapping!$B$30:$B$41,MATCH($B1532,Mapping!$A$30:$A$41,0)))</f>
        <v/>
      </c>
      <c r="I1532" s="5">
        <f>INDEX(Variables!$C$5:$C$105,MATCH($A1532,Variables!$A$5:$A$105,0))</f>
        <v/>
      </c>
      <c r="J1532" s="5">
        <f>INDEX(Variables!$E$5:$E$105,MATCH($A1532,Variables!$A$5:$A$105,0))</f>
        <v/>
      </c>
      <c r="K1532" s="25">
        <f>LOWER(Settings!$C$4)&amp;".mit."&amp;$A1532&amp;IF($C1532="","","."&amp;$C1532&amp;"."&amp;$B1532)&amp;IF(INDEX(Variables!$D$5:$D$105,MATCH($A1532,Variables!$A$5:$A$105,0))="","","."&amp;INDEX(Variables!$D$5:$D$105,MATCH($A1532,Variables!$A$5:$A$105,0)))&amp;"."&amp;K$5</f>
        <v/>
      </c>
      <c r="L1532" s="41">
        <f>MAX(INDEX(L$232:L$243,$D1532)+L1523*(1+$E1532),0.01)</f>
        <v/>
      </c>
      <c r="M1532" s="40">
        <f>MAX(INDEX(M$232:M$243,$D1532)+M1523*(1+$E1532),0.01)</f>
        <v/>
      </c>
      <c r="N1532" s="40">
        <f>MAX(INDEX(N$232:N$243,$D1532)+N1523*(1+$E1532),0.01)</f>
        <v/>
      </c>
      <c r="O1532" s="40">
        <f>MAX(INDEX(O$232:O$243,$D1532)+O1523*(1+$E1532),0.01)</f>
        <v/>
      </c>
      <c r="P1532" s="40">
        <f>MAX(INDEX(P$232:P$243,$D1532)+P1523*(1+$E1532),0.01)</f>
        <v/>
      </c>
      <c r="Q1532" s="40">
        <f>MAX(INDEX(Q$232:Q$243,$D1532)+Q1523*(1+$E1532),0.01)</f>
        <v/>
      </c>
      <c r="R1532" s="40">
        <f>MAX(INDEX(R$232:R$243,$D1532)+R1523*(1+$E1532),0.01)</f>
        <v/>
      </c>
      <c r="S1532" s="40">
        <f>MAX(INDEX(S$232:S$243,$D1532)+S1523*(1+$E1532),0.01)</f>
        <v/>
      </c>
      <c r="T1532" s="40">
        <f>MAX(INDEX(T$232:T$243,$D1532)+T1523*(1+$E1532),0.01)</f>
        <v/>
      </c>
      <c r="U1532" s="40">
        <f>MAX(INDEX(U$232:U$243,$D1532)+U1523*(1+$E1532),0.01)</f>
        <v/>
      </c>
      <c r="V1532" s="40">
        <f>MAX(INDEX(V$232:V$243,$D1532)+V1523*(1+$E1532),0.01)</f>
        <v/>
      </c>
      <c r="W1532" s="40">
        <f>MAX(INDEX(W$232:W$243,$D1532)+W1523*(1+$E1532),0.01)</f>
        <v/>
      </c>
      <c r="X1532" s="40">
        <f>MAX(INDEX(X$232:X$243,$D1532)+X1523*(1+$E1532),0.01)</f>
        <v/>
      </c>
      <c r="Y1532" s="40">
        <f>MAX(INDEX(Y$232:Y$243,$D1532)+Y1523*(1+$E1532),0.01)</f>
        <v/>
      </c>
      <c r="Z1532" s="40">
        <f>MAX(INDEX(Z$232:Z$243,$D1532)+Z1523*(1+$E1532),0.01)</f>
        <v/>
      </c>
      <c r="AA1532" s="40">
        <f>MAX(INDEX(AA$232:AA$243,$D1532)+AA1523*(1+$E1532),0.01)</f>
        <v/>
      </c>
      <c r="AB1532" s="40">
        <f>MAX(INDEX(AB$232:AB$243,$D1532)+AB1523*(1+$E1532),0.01)</f>
        <v/>
      </c>
      <c r="AC1532" s="40">
        <f>MAX(INDEX(AC$232:AC$243,$D1532)+AC1523*(1+$E1532),0.01)</f>
        <v/>
      </c>
      <c r="AD1532" s="42">
        <f>POSTTAX(INDEX(AD$232:AD$243,$D1532),AD1523,$E1532)</f>
        <v/>
      </c>
      <c r="AE1532" s="25">
        <f>LOWER(Settings!$C$4)&amp;".mit."&amp;$A1532&amp;IF($C1532="","","."&amp;$C1532&amp;"."&amp;$B1532)&amp;IF(INDEX(Variables!$D$5:$D$105,MATCH($A1532,Variables!$A$5:$A$105,0))="","","."&amp;INDEX(Variables!$D$5:$D$105,MATCH($A1532,Variables!$A$5:$A$105,0)))&amp;"."&amp;AE$5</f>
        <v/>
      </c>
      <c r="AF1532" s="41">
        <f>MAX(INDEX(AF$232:AF$243,$D1532)+AF1523*(1+$E1532),0.01)</f>
        <v/>
      </c>
      <c r="AG1532" s="40">
        <f>MAX(INDEX(AG$232:AG$243,$D1532)+AG1523*(1+$E1532),0.01)</f>
        <v/>
      </c>
      <c r="AH1532" s="40">
        <f>MAX(INDEX(AH$232:AH$243,$D1532)+AH1523*(1+$E1532),0.01)</f>
        <v/>
      </c>
      <c r="AI1532" s="40">
        <f>MAX(INDEX(AI$232:AI$243,$D1532)+AI1523*(1+$E1532),0.01)</f>
        <v/>
      </c>
      <c r="AJ1532" s="40">
        <f>MAX(INDEX(AJ$232:AJ$243,$D1532)+AJ1523*(1+$E1532),0.01)</f>
        <v/>
      </c>
      <c r="AK1532" s="40">
        <f>MAX(INDEX(AK$232:AK$243,$D1532)+AK1523*(1+$E1532),0.01)</f>
        <v/>
      </c>
      <c r="AL1532" s="40">
        <f>MAX(INDEX(AL$232:AL$243,$D1532)+AL1523*(1+$E1532),0.01)</f>
        <v/>
      </c>
      <c r="AM1532" s="40">
        <f>MAX(INDEX(AM$232:AM$243,$D1532)+AM1523*(1+$E1532),0.01)</f>
        <v/>
      </c>
      <c r="AN1532" s="40">
        <f>MAX(INDEX(AN$232:AN$243,$D1532)+AN1523*(1+$E1532),0.01)</f>
        <v/>
      </c>
      <c r="AO1532" s="40">
        <f>MAX(INDEX(AO$232:AO$243,$D1532)+AO1523*(1+$E1532),0.01)</f>
        <v/>
      </c>
      <c r="AP1532" s="40">
        <f>MAX(INDEX(AP$232:AP$243,$D1532)+AP1523*(1+$E1532),0.01)</f>
        <v/>
      </c>
      <c r="AQ1532" s="40">
        <f>MAX(INDEX(AQ$232:AQ$243,$D1532)+AQ1523*(1+$E1532),0.01)</f>
        <v/>
      </c>
      <c r="AR1532" s="40">
        <f>MAX(INDEX(AR$232:AR$243,$D1532)+AR1523*(1+$E1532),0.01)</f>
        <v/>
      </c>
      <c r="AS1532" s="40">
        <f>MAX(INDEX(AS$232:AS$243,$D1532)+AS1523*(1+$E1532),0.01)</f>
        <v/>
      </c>
      <c r="AT1532" s="40">
        <f>MAX(INDEX(AT$232:AT$243,$D1532)+AT1523*(1+$E1532),0.01)</f>
        <v/>
      </c>
      <c r="AU1532" s="40">
        <f>MAX(INDEX(AU$232:AU$243,$D1532)+AU1523*(1+$E1532),0.01)</f>
        <v/>
      </c>
      <c r="AV1532" s="40">
        <f>MAX(INDEX(AV$232:AV$243,$D1532)+AV1523*(1+$E1532),0.01)</f>
        <v/>
      </c>
      <c r="AW1532" s="40">
        <f>MAX(INDEX(AW$232:AW$243,$D1532)+AW1523*(1+$E1532),0.01)</f>
        <v/>
      </c>
      <c r="AX1532" s="42">
        <f>POSTTAX(INDEX(AX$232:AX$243,$D1532),AX1523,$E1532)</f>
        <v/>
      </c>
    </row>
    <row r="1533" hidden="1" outlineLevel="2">
      <c r="A1533" s="5" t="inlineStr">
        <is>
          <t>atp</t>
        </is>
      </c>
      <c r="B1533" s="5" t="inlineStr">
        <is>
          <t>lpg</t>
        </is>
      </c>
      <c r="C1533" s="5" t="inlineStr">
        <is>
          <t>cst</t>
        </is>
      </c>
      <c r="D1533" s="40">
        <f>INDEX(Inputs!$R$5:$R$132,MATCH($B1533&amp;"|"&amp;$C1533,Inputs!$A$5:$A$132,0))</f>
        <v/>
      </c>
      <c r="E1533" s="40">
        <f>INDEX(Inputs!$S$5:$S$132,MATCH($B1533&amp;"|"&amp;$C1533,Inputs!$A$5:$A$132,0))</f>
        <v/>
      </c>
      <c r="F1533" s="39" t="n"/>
      <c r="G1533" s="39" t="n"/>
      <c r="H1533" s="5">
        <f>INDEX(Variables!$B$5:$B$105,MATCH($A1533,Variables!$A$5:$A$105,0))&amp;IF($C1533="",""," | "&amp;INDEX(Mapping!$B$5:$B$26,MATCH($C1533,Mapping!$A$5:$A$26,0))&amp;" | "&amp;INDEX(Mapping!$B$30:$B$41,MATCH($B1533,Mapping!$A$30:$A$41,0)))</f>
        <v/>
      </c>
      <c r="I1533" s="5">
        <f>INDEX(Variables!$C$5:$C$105,MATCH($A1533,Variables!$A$5:$A$105,0))</f>
        <v/>
      </c>
      <c r="J1533" s="5">
        <f>INDEX(Variables!$E$5:$E$105,MATCH($A1533,Variables!$A$5:$A$105,0))</f>
        <v/>
      </c>
      <c r="K1533" s="25">
        <f>LOWER(Settings!$C$4)&amp;".mit."&amp;$A1533&amp;IF($C1533="","","."&amp;$C1533&amp;"."&amp;$B1533)&amp;IF(INDEX(Variables!$D$5:$D$105,MATCH($A1533,Variables!$A$5:$A$105,0))="","","."&amp;INDEX(Variables!$D$5:$D$105,MATCH($A1533,Variables!$A$5:$A$105,0)))&amp;"."&amp;K$5</f>
        <v/>
      </c>
      <c r="L1533" s="41">
        <f>MAX(INDEX(L$232:L$243,$D1533)+L1524*(1+$E1533),0.01)</f>
        <v/>
      </c>
      <c r="M1533" s="40">
        <f>MAX(INDEX(M$232:M$243,$D1533)+M1524*(1+$E1533),0.01)</f>
        <v/>
      </c>
      <c r="N1533" s="40">
        <f>MAX(INDEX(N$232:N$243,$D1533)+N1524*(1+$E1533),0.01)</f>
        <v/>
      </c>
      <c r="O1533" s="40">
        <f>MAX(INDEX(O$232:O$243,$D1533)+O1524*(1+$E1533),0.01)</f>
        <v/>
      </c>
      <c r="P1533" s="40">
        <f>MAX(INDEX(P$232:P$243,$D1533)+P1524*(1+$E1533),0.01)</f>
        <v/>
      </c>
      <c r="Q1533" s="40">
        <f>MAX(INDEX(Q$232:Q$243,$D1533)+Q1524*(1+$E1533),0.01)</f>
        <v/>
      </c>
      <c r="R1533" s="40">
        <f>MAX(INDEX(R$232:R$243,$D1533)+R1524*(1+$E1533),0.01)</f>
        <v/>
      </c>
      <c r="S1533" s="40">
        <f>MAX(INDEX(S$232:S$243,$D1533)+S1524*(1+$E1533),0.01)</f>
        <v/>
      </c>
      <c r="T1533" s="40">
        <f>MAX(INDEX(T$232:T$243,$D1533)+T1524*(1+$E1533),0.01)</f>
        <v/>
      </c>
      <c r="U1533" s="40">
        <f>MAX(INDEX(U$232:U$243,$D1533)+U1524*(1+$E1533),0.01)</f>
        <v/>
      </c>
      <c r="V1533" s="40">
        <f>MAX(INDEX(V$232:V$243,$D1533)+V1524*(1+$E1533),0.01)</f>
        <v/>
      </c>
      <c r="W1533" s="40">
        <f>MAX(INDEX(W$232:W$243,$D1533)+W1524*(1+$E1533),0.01)</f>
        <v/>
      </c>
      <c r="X1533" s="40">
        <f>MAX(INDEX(X$232:X$243,$D1533)+X1524*(1+$E1533),0.01)</f>
        <v/>
      </c>
      <c r="Y1533" s="40">
        <f>MAX(INDEX(Y$232:Y$243,$D1533)+Y1524*(1+$E1533),0.01)</f>
        <v/>
      </c>
      <c r="Z1533" s="40">
        <f>MAX(INDEX(Z$232:Z$243,$D1533)+Z1524*(1+$E1533),0.01)</f>
        <v/>
      </c>
      <c r="AA1533" s="40">
        <f>MAX(INDEX(AA$232:AA$243,$D1533)+AA1524*(1+$E1533),0.01)</f>
        <v/>
      </c>
      <c r="AB1533" s="40">
        <f>MAX(INDEX(AB$232:AB$243,$D1533)+AB1524*(1+$E1533),0.01)</f>
        <v/>
      </c>
      <c r="AC1533" s="40">
        <f>MAX(INDEX(AC$232:AC$243,$D1533)+AC1524*(1+$E1533),0.01)</f>
        <v/>
      </c>
      <c r="AD1533" s="42">
        <f>POSTTAX(INDEX(AD$232:AD$243,$D1533),AD1524,$E1533)</f>
        <v/>
      </c>
      <c r="AE1533" s="25">
        <f>LOWER(Settings!$C$4)&amp;".mit."&amp;$A1533&amp;IF($C1533="","","."&amp;$C1533&amp;"."&amp;$B1533)&amp;IF(INDEX(Variables!$D$5:$D$105,MATCH($A1533,Variables!$A$5:$A$105,0))="","","."&amp;INDEX(Variables!$D$5:$D$105,MATCH($A1533,Variables!$A$5:$A$105,0)))&amp;"."&amp;AE$5</f>
        <v/>
      </c>
      <c r="AF1533" s="41">
        <f>MAX(INDEX(AF$232:AF$243,$D1533)+AF1524*(1+$E1533),0.01)</f>
        <v/>
      </c>
      <c r="AG1533" s="40">
        <f>MAX(INDEX(AG$232:AG$243,$D1533)+AG1524*(1+$E1533),0.01)</f>
        <v/>
      </c>
      <c r="AH1533" s="40">
        <f>MAX(INDEX(AH$232:AH$243,$D1533)+AH1524*(1+$E1533),0.01)</f>
        <v/>
      </c>
      <c r="AI1533" s="40">
        <f>MAX(INDEX(AI$232:AI$243,$D1533)+AI1524*(1+$E1533),0.01)</f>
        <v/>
      </c>
      <c r="AJ1533" s="40">
        <f>MAX(INDEX(AJ$232:AJ$243,$D1533)+AJ1524*(1+$E1533),0.01)</f>
        <v/>
      </c>
      <c r="AK1533" s="40">
        <f>MAX(INDEX(AK$232:AK$243,$D1533)+AK1524*(1+$E1533),0.01)</f>
        <v/>
      </c>
      <c r="AL1533" s="40">
        <f>MAX(INDEX(AL$232:AL$243,$D1533)+AL1524*(1+$E1533),0.01)</f>
        <v/>
      </c>
      <c r="AM1533" s="40">
        <f>MAX(INDEX(AM$232:AM$243,$D1533)+AM1524*(1+$E1533),0.01)</f>
        <v/>
      </c>
      <c r="AN1533" s="40">
        <f>MAX(INDEX(AN$232:AN$243,$D1533)+AN1524*(1+$E1533),0.01)</f>
        <v/>
      </c>
      <c r="AO1533" s="40">
        <f>MAX(INDEX(AO$232:AO$243,$D1533)+AO1524*(1+$E1533),0.01)</f>
        <v/>
      </c>
      <c r="AP1533" s="40">
        <f>MAX(INDEX(AP$232:AP$243,$D1533)+AP1524*(1+$E1533),0.01)</f>
        <v/>
      </c>
      <c r="AQ1533" s="40">
        <f>MAX(INDEX(AQ$232:AQ$243,$D1533)+AQ1524*(1+$E1533),0.01)</f>
        <v/>
      </c>
      <c r="AR1533" s="40">
        <f>MAX(INDEX(AR$232:AR$243,$D1533)+AR1524*(1+$E1533),0.01)</f>
        <v/>
      </c>
      <c r="AS1533" s="40">
        <f>MAX(INDEX(AS$232:AS$243,$D1533)+AS1524*(1+$E1533),0.01)</f>
        <v/>
      </c>
      <c r="AT1533" s="40">
        <f>MAX(INDEX(AT$232:AT$243,$D1533)+AT1524*(1+$E1533),0.01)</f>
        <v/>
      </c>
      <c r="AU1533" s="40">
        <f>MAX(INDEX(AU$232:AU$243,$D1533)+AU1524*(1+$E1533),0.01)</f>
        <v/>
      </c>
      <c r="AV1533" s="40">
        <f>MAX(INDEX(AV$232:AV$243,$D1533)+AV1524*(1+$E1533),0.01)</f>
        <v/>
      </c>
      <c r="AW1533" s="40">
        <f>MAX(INDEX(AW$232:AW$243,$D1533)+AW1524*(1+$E1533),0.01)</f>
        <v/>
      </c>
      <c r="AX1533" s="42">
        <f>POSTTAX(INDEX(AX$232:AX$243,$D1533),AX1524,$E1533)</f>
        <v/>
      </c>
    </row>
    <row r="1534" hidden="1" outlineLevel="2">
      <c r="A1534" s="5" t="inlineStr">
        <is>
          <t>atp</t>
        </is>
      </c>
      <c r="B1534" s="5" t="inlineStr">
        <is>
          <t>ker</t>
        </is>
      </c>
      <c r="C1534" s="5" t="inlineStr">
        <is>
          <t>cst</t>
        </is>
      </c>
      <c r="D1534" s="40">
        <f>INDEX(Inputs!$R$5:$R$132,MATCH($B1534&amp;"|"&amp;$C1534,Inputs!$A$5:$A$132,0))</f>
        <v/>
      </c>
      <c r="E1534" s="40">
        <f>INDEX(Inputs!$S$5:$S$132,MATCH($B1534&amp;"|"&amp;$C1534,Inputs!$A$5:$A$132,0))</f>
        <v/>
      </c>
      <c r="F1534" s="39" t="n"/>
      <c r="G1534" s="39" t="n"/>
      <c r="H1534" s="5">
        <f>INDEX(Variables!$B$5:$B$105,MATCH($A1534,Variables!$A$5:$A$105,0))&amp;IF($C1534="",""," | "&amp;INDEX(Mapping!$B$5:$B$26,MATCH($C1534,Mapping!$A$5:$A$26,0))&amp;" | "&amp;INDEX(Mapping!$B$30:$B$41,MATCH($B1534,Mapping!$A$30:$A$41,0)))</f>
        <v/>
      </c>
      <c r="I1534" s="5">
        <f>INDEX(Variables!$C$5:$C$105,MATCH($A1534,Variables!$A$5:$A$105,0))</f>
        <v/>
      </c>
      <c r="J1534" s="5">
        <f>INDEX(Variables!$E$5:$E$105,MATCH($A1534,Variables!$A$5:$A$105,0))</f>
        <v/>
      </c>
      <c r="K1534" s="25">
        <f>LOWER(Settings!$C$4)&amp;".mit."&amp;$A1534&amp;IF($C1534="","","."&amp;$C1534&amp;"."&amp;$B1534)&amp;IF(INDEX(Variables!$D$5:$D$105,MATCH($A1534,Variables!$A$5:$A$105,0))="","","."&amp;INDEX(Variables!$D$5:$D$105,MATCH($A1534,Variables!$A$5:$A$105,0)))&amp;"."&amp;K$5</f>
        <v/>
      </c>
      <c r="L1534" s="41">
        <f>MAX(INDEX(L$232:L$243,$D1534)+L1525*(1+$E1534),0.01)</f>
        <v/>
      </c>
      <c r="M1534" s="40">
        <f>MAX(INDEX(M$232:M$243,$D1534)+M1525*(1+$E1534),0.01)</f>
        <v/>
      </c>
      <c r="N1534" s="40">
        <f>MAX(INDEX(N$232:N$243,$D1534)+N1525*(1+$E1534),0.01)</f>
        <v/>
      </c>
      <c r="O1534" s="40">
        <f>MAX(INDEX(O$232:O$243,$D1534)+O1525*(1+$E1534),0.01)</f>
        <v/>
      </c>
      <c r="P1534" s="40">
        <f>MAX(INDEX(P$232:P$243,$D1534)+P1525*(1+$E1534),0.01)</f>
        <v/>
      </c>
      <c r="Q1534" s="40">
        <f>MAX(INDEX(Q$232:Q$243,$D1534)+Q1525*(1+$E1534),0.01)</f>
        <v/>
      </c>
      <c r="R1534" s="40">
        <f>MAX(INDEX(R$232:R$243,$D1534)+R1525*(1+$E1534),0.01)</f>
        <v/>
      </c>
      <c r="S1534" s="40">
        <f>MAX(INDEX(S$232:S$243,$D1534)+S1525*(1+$E1534),0.01)</f>
        <v/>
      </c>
      <c r="T1534" s="40">
        <f>MAX(INDEX(T$232:T$243,$D1534)+T1525*(1+$E1534),0.01)</f>
        <v/>
      </c>
      <c r="U1534" s="40">
        <f>MAX(INDEX(U$232:U$243,$D1534)+U1525*(1+$E1534),0.01)</f>
        <v/>
      </c>
      <c r="V1534" s="40">
        <f>MAX(INDEX(V$232:V$243,$D1534)+V1525*(1+$E1534),0.01)</f>
        <v/>
      </c>
      <c r="W1534" s="40">
        <f>MAX(INDEX(W$232:W$243,$D1534)+W1525*(1+$E1534),0.01)</f>
        <v/>
      </c>
      <c r="X1534" s="40">
        <f>MAX(INDEX(X$232:X$243,$D1534)+X1525*(1+$E1534),0.01)</f>
        <v/>
      </c>
      <c r="Y1534" s="40">
        <f>MAX(INDEX(Y$232:Y$243,$D1534)+Y1525*(1+$E1534),0.01)</f>
        <v/>
      </c>
      <c r="Z1534" s="40">
        <f>MAX(INDEX(Z$232:Z$243,$D1534)+Z1525*(1+$E1534),0.01)</f>
        <v/>
      </c>
      <c r="AA1534" s="40">
        <f>MAX(INDEX(AA$232:AA$243,$D1534)+AA1525*(1+$E1534),0.01)</f>
        <v/>
      </c>
      <c r="AB1534" s="40">
        <f>MAX(INDEX(AB$232:AB$243,$D1534)+AB1525*(1+$E1534),0.01)</f>
        <v/>
      </c>
      <c r="AC1534" s="40">
        <f>MAX(INDEX(AC$232:AC$243,$D1534)+AC1525*(1+$E1534),0.01)</f>
        <v/>
      </c>
      <c r="AD1534" s="42">
        <f>POSTTAX(INDEX(AD$232:AD$243,$D1534),AD1525,$E1534)</f>
        <v/>
      </c>
      <c r="AE1534" s="25">
        <f>LOWER(Settings!$C$4)&amp;".mit."&amp;$A1534&amp;IF($C1534="","","."&amp;$C1534&amp;"."&amp;$B1534)&amp;IF(INDEX(Variables!$D$5:$D$105,MATCH($A1534,Variables!$A$5:$A$105,0))="","","."&amp;INDEX(Variables!$D$5:$D$105,MATCH($A1534,Variables!$A$5:$A$105,0)))&amp;"."&amp;AE$5</f>
        <v/>
      </c>
      <c r="AF1534" s="41">
        <f>MAX(INDEX(AF$232:AF$243,$D1534)+AF1525*(1+$E1534),0.01)</f>
        <v/>
      </c>
      <c r="AG1534" s="40">
        <f>MAX(INDEX(AG$232:AG$243,$D1534)+AG1525*(1+$E1534),0.01)</f>
        <v/>
      </c>
      <c r="AH1534" s="40">
        <f>MAX(INDEX(AH$232:AH$243,$D1534)+AH1525*(1+$E1534),0.01)</f>
        <v/>
      </c>
      <c r="AI1534" s="40">
        <f>MAX(INDEX(AI$232:AI$243,$D1534)+AI1525*(1+$E1534),0.01)</f>
        <v/>
      </c>
      <c r="AJ1534" s="40">
        <f>MAX(INDEX(AJ$232:AJ$243,$D1534)+AJ1525*(1+$E1534),0.01)</f>
        <v/>
      </c>
      <c r="AK1534" s="40">
        <f>MAX(INDEX(AK$232:AK$243,$D1534)+AK1525*(1+$E1534),0.01)</f>
        <v/>
      </c>
      <c r="AL1534" s="40">
        <f>MAX(INDEX(AL$232:AL$243,$D1534)+AL1525*(1+$E1534),0.01)</f>
        <v/>
      </c>
      <c r="AM1534" s="40">
        <f>MAX(INDEX(AM$232:AM$243,$D1534)+AM1525*(1+$E1534),0.01)</f>
        <v/>
      </c>
      <c r="AN1534" s="40">
        <f>MAX(INDEX(AN$232:AN$243,$D1534)+AN1525*(1+$E1534),0.01)</f>
        <v/>
      </c>
      <c r="AO1534" s="40">
        <f>MAX(INDEX(AO$232:AO$243,$D1534)+AO1525*(1+$E1534),0.01)</f>
        <v/>
      </c>
      <c r="AP1534" s="40">
        <f>MAX(INDEX(AP$232:AP$243,$D1534)+AP1525*(1+$E1534),0.01)</f>
        <v/>
      </c>
      <c r="AQ1534" s="40">
        <f>MAX(INDEX(AQ$232:AQ$243,$D1534)+AQ1525*(1+$E1534),0.01)</f>
        <v/>
      </c>
      <c r="AR1534" s="40">
        <f>MAX(INDEX(AR$232:AR$243,$D1534)+AR1525*(1+$E1534),0.01)</f>
        <v/>
      </c>
      <c r="AS1534" s="40">
        <f>MAX(INDEX(AS$232:AS$243,$D1534)+AS1525*(1+$E1534),0.01)</f>
        <v/>
      </c>
      <c r="AT1534" s="40">
        <f>MAX(INDEX(AT$232:AT$243,$D1534)+AT1525*(1+$E1534),0.01)</f>
        <v/>
      </c>
      <c r="AU1534" s="40">
        <f>MAX(INDEX(AU$232:AU$243,$D1534)+AU1525*(1+$E1534),0.01)</f>
        <v/>
      </c>
      <c r="AV1534" s="40">
        <f>MAX(INDEX(AV$232:AV$243,$D1534)+AV1525*(1+$E1534),0.01)</f>
        <v/>
      </c>
      <c r="AW1534" s="40">
        <f>MAX(INDEX(AW$232:AW$243,$D1534)+AW1525*(1+$E1534),0.01)</f>
        <v/>
      </c>
      <c r="AX1534" s="42">
        <f>POSTTAX(INDEX(AX$232:AX$243,$D1534),AX1525,$E1534)</f>
        <v/>
      </c>
    </row>
    <row r="1535" hidden="1" outlineLevel="2">
      <c r="A1535" s="5" t="inlineStr">
        <is>
          <t>atp</t>
        </is>
      </c>
      <c r="B1535" s="5" t="inlineStr">
        <is>
          <t>oop</t>
        </is>
      </c>
      <c r="C1535" s="5" t="inlineStr">
        <is>
          <t>cst</t>
        </is>
      </c>
      <c r="D1535" s="40">
        <f>INDEX(Inputs!$R$5:$R$132,MATCH($B1535&amp;"|"&amp;$C1535,Inputs!$A$5:$A$132,0))</f>
        <v/>
      </c>
      <c r="E1535" s="40">
        <f>INDEX(Inputs!$S$5:$S$132,MATCH($B1535&amp;"|"&amp;$C1535,Inputs!$A$5:$A$132,0))</f>
        <v/>
      </c>
      <c r="F1535" s="39" t="n"/>
      <c r="G1535" s="39" t="n"/>
      <c r="H1535" s="5">
        <f>INDEX(Variables!$B$5:$B$105,MATCH($A1535,Variables!$A$5:$A$105,0))&amp;IF($C1535="",""," | "&amp;INDEX(Mapping!$B$5:$B$26,MATCH($C1535,Mapping!$A$5:$A$26,0))&amp;" | "&amp;INDEX(Mapping!$B$30:$B$41,MATCH($B1535,Mapping!$A$30:$A$41,0)))</f>
        <v/>
      </c>
      <c r="I1535" s="5">
        <f>INDEX(Variables!$C$5:$C$105,MATCH($A1535,Variables!$A$5:$A$105,0))</f>
        <v/>
      </c>
      <c r="J1535" s="5">
        <f>INDEX(Variables!$E$5:$E$105,MATCH($A1535,Variables!$A$5:$A$105,0))</f>
        <v/>
      </c>
      <c r="K1535" s="25">
        <f>LOWER(Settings!$C$4)&amp;".mit."&amp;$A1535&amp;IF($C1535="","","."&amp;$C1535&amp;"."&amp;$B1535)&amp;IF(INDEX(Variables!$D$5:$D$105,MATCH($A1535,Variables!$A$5:$A$105,0))="","","."&amp;INDEX(Variables!$D$5:$D$105,MATCH($A1535,Variables!$A$5:$A$105,0)))&amp;"."&amp;K$5</f>
        <v/>
      </c>
      <c r="L1535" s="41">
        <f>MAX(INDEX(L$232:L$243,$D1535)+L1526*(1+$E1535),0.01)</f>
        <v/>
      </c>
      <c r="M1535" s="40">
        <f>MAX(INDEX(M$232:M$243,$D1535)+M1526*(1+$E1535),0.01)</f>
        <v/>
      </c>
      <c r="N1535" s="40">
        <f>MAX(INDEX(N$232:N$243,$D1535)+N1526*(1+$E1535),0.01)</f>
        <v/>
      </c>
      <c r="O1535" s="40">
        <f>MAX(INDEX(O$232:O$243,$D1535)+O1526*(1+$E1535),0.01)</f>
        <v/>
      </c>
      <c r="P1535" s="40">
        <f>MAX(INDEX(P$232:P$243,$D1535)+P1526*(1+$E1535),0.01)</f>
        <v/>
      </c>
      <c r="Q1535" s="40">
        <f>MAX(INDEX(Q$232:Q$243,$D1535)+Q1526*(1+$E1535),0.01)</f>
        <v/>
      </c>
      <c r="R1535" s="40">
        <f>MAX(INDEX(R$232:R$243,$D1535)+R1526*(1+$E1535),0.01)</f>
        <v/>
      </c>
      <c r="S1535" s="40">
        <f>MAX(INDEX(S$232:S$243,$D1535)+S1526*(1+$E1535),0.01)</f>
        <v/>
      </c>
      <c r="T1535" s="40">
        <f>MAX(INDEX(T$232:T$243,$D1535)+T1526*(1+$E1535),0.01)</f>
        <v/>
      </c>
      <c r="U1535" s="40">
        <f>MAX(INDEX(U$232:U$243,$D1535)+U1526*(1+$E1535),0.01)</f>
        <v/>
      </c>
      <c r="V1535" s="40">
        <f>MAX(INDEX(V$232:V$243,$D1535)+V1526*(1+$E1535),0.01)</f>
        <v/>
      </c>
      <c r="W1535" s="40">
        <f>MAX(INDEX(W$232:W$243,$D1535)+W1526*(1+$E1535),0.01)</f>
        <v/>
      </c>
      <c r="X1535" s="40">
        <f>MAX(INDEX(X$232:X$243,$D1535)+X1526*(1+$E1535),0.01)</f>
        <v/>
      </c>
      <c r="Y1535" s="40">
        <f>MAX(INDEX(Y$232:Y$243,$D1535)+Y1526*(1+$E1535),0.01)</f>
        <v/>
      </c>
      <c r="Z1535" s="40">
        <f>MAX(INDEX(Z$232:Z$243,$D1535)+Z1526*(1+$E1535),0.01)</f>
        <v/>
      </c>
      <c r="AA1535" s="40">
        <f>MAX(INDEX(AA$232:AA$243,$D1535)+AA1526*(1+$E1535),0.01)</f>
        <v/>
      </c>
      <c r="AB1535" s="40">
        <f>MAX(INDEX(AB$232:AB$243,$D1535)+AB1526*(1+$E1535),0.01)</f>
        <v/>
      </c>
      <c r="AC1535" s="40">
        <f>MAX(INDEX(AC$232:AC$243,$D1535)+AC1526*(1+$E1535),0.01)</f>
        <v/>
      </c>
      <c r="AD1535" s="42">
        <f>POSTTAX(INDEX(AD$232:AD$243,$D1535),AD1526,$E1535)</f>
        <v/>
      </c>
      <c r="AE1535" s="25">
        <f>LOWER(Settings!$C$4)&amp;".mit."&amp;$A1535&amp;IF($C1535="","","."&amp;$C1535&amp;"."&amp;$B1535)&amp;IF(INDEX(Variables!$D$5:$D$105,MATCH($A1535,Variables!$A$5:$A$105,0))="","","."&amp;INDEX(Variables!$D$5:$D$105,MATCH($A1535,Variables!$A$5:$A$105,0)))&amp;"."&amp;AE$5</f>
        <v/>
      </c>
      <c r="AF1535" s="41">
        <f>MAX(INDEX(AF$232:AF$243,$D1535)+AF1526*(1+$E1535),0.01)</f>
        <v/>
      </c>
      <c r="AG1535" s="40">
        <f>MAX(INDEX(AG$232:AG$243,$D1535)+AG1526*(1+$E1535),0.01)</f>
        <v/>
      </c>
      <c r="AH1535" s="40">
        <f>MAX(INDEX(AH$232:AH$243,$D1535)+AH1526*(1+$E1535),0.01)</f>
        <v/>
      </c>
      <c r="AI1535" s="40">
        <f>MAX(INDEX(AI$232:AI$243,$D1535)+AI1526*(1+$E1535),0.01)</f>
        <v/>
      </c>
      <c r="AJ1535" s="40">
        <f>MAX(INDEX(AJ$232:AJ$243,$D1535)+AJ1526*(1+$E1535),0.01)</f>
        <v/>
      </c>
      <c r="AK1535" s="40">
        <f>MAX(INDEX(AK$232:AK$243,$D1535)+AK1526*(1+$E1535),0.01)</f>
        <v/>
      </c>
      <c r="AL1535" s="40">
        <f>MAX(INDEX(AL$232:AL$243,$D1535)+AL1526*(1+$E1535),0.01)</f>
        <v/>
      </c>
      <c r="AM1535" s="40">
        <f>MAX(INDEX(AM$232:AM$243,$D1535)+AM1526*(1+$E1535),0.01)</f>
        <v/>
      </c>
      <c r="AN1535" s="40">
        <f>MAX(INDEX(AN$232:AN$243,$D1535)+AN1526*(1+$E1535),0.01)</f>
        <v/>
      </c>
      <c r="AO1535" s="40">
        <f>MAX(INDEX(AO$232:AO$243,$D1535)+AO1526*(1+$E1535),0.01)</f>
        <v/>
      </c>
      <c r="AP1535" s="40">
        <f>MAX(INDEX(AP$232:AP$243,$D1535)+AP1526*(1+$E1535),0.01)</f>
        <v/>
      </c>
      <c r="AQ1535" s="40">
        <f>MAX(INDEX(AQ$232:AQ$243,$D1535)+AQ1526*(1+$E1535),0.01)</f>
        <v/>
      </c>
      <c r="AR1535" s="40">
        <f>MAX(INDEX(AR$232:AR$243,$D1535)+AR1526*(1+$E1535),0.01)</f>
        <v/>
      </c>
      <c r="AS1535" s="40">
        <f>MAX(INDEX(AS$232:AS$243,$D1535)+AS1526*(1+$E1535),0.01)</f>
        <v/>
      </c>
      <c r="AT1535" s="40">
        <f>MAX(INDEX(AT$232:AT$243,$D1535)+AT1526*(1+$E1535),0.01)</f>
        <v/>
      </c>
      <c r="AU1535" s="40">
        <f>MAX(INDEX(AU$232:AU$243,$D1535)+AU1526*(1+$E1535),0.01)</f>
        <v/>
      </c>
      <c r="AV1535" s="40">
        <f>MAX(INDEX(AV$232:AV$243,$D1535)+AV1526*(1+$E1535),0.01)</f>
        <v/>
      </c>
      <c r="AW1535" s="40">
        <f>MAX(INDEX(AW$232:AW$243,$D1535)+AW1526*(1+$E1535),0.01)</f>
        <v/>
      </c>
      <c r="AX1535" s="42">
        <f>POSTTAX(INDEX(AX$232:AX$243,$D1535),AX1526,$E1535)</f>
        <v/>
      </c>
    </row>
    <row r="1536" hidden="1" outlineLevel="2">
      <c r="A1536" s="5" t="inlineStr">
        <is>
          <t>atp</t>
        </is>
      </c>
      <c r="B1536" s="5" t="inlineStr">
        <is>
          <t>bio</t>
        </is>
      </c>
      <c r="C1536" s="5" t="inlineStr">
        <is>
          <t>cst</t>
        </is>
      </c>
      <c r="D1536" s="40">
        <f>INDEX(Inputs!$R$5:$R$132,MATCH($B1536&amp;"|"&amp;$C1536,Inputs!$A$5:$A$132,0))</f>
        <v/>
      </c>
      <c r="E1536" s="40">
        <f>INDEX(Inputs!$S$5:$S$132,MATCH($B1536&amp;"|"&amp;$C1536,Inputs!$A$5:$A$132,0))</f>
        <v/>
      </c>
      <c r="F1536" s="39" t="n"/>
      <c r="G1536" s="39" t="n"/>
      <c r="H1536" s="5">
        <f>INDEX(Variables!$B$5:$B$105,MATCH($A1536,Variables!$A$5:$A$105,0))&amp;IF($C1536="",""," | "&amp;INDEX(Mapping!$B$5:$B$26,MATCH($C1536,Mapping!$A$5:$A$26,0))&amp;" | "&amp;INDEX(Mapping!$B$30:$B$41,MATCH($B1536,Mapping!$A$30:$A$41,0)))</f>
        <v/>
      </c>
      <c r="I1536" s="5">
        <f>INDEX(Variables!$C$5:$C$105,MATCH($A1536,Variables!$A$5:$A$105,0))</f>
        <v/>
      </c>
      <c r="J1536" s="5">
        <f>INDEX(Variables!$E$5:$E$105,MATCH($A1536,Variables!$A$5:$A$105,0))</f>
        <v/>
      </c>
      <c r="K1536" s="25">
        <f>LOWER(Settings!$C$4)&amp;".mit."&amp;$A1536&amp;IF($C1536="","","."&amp;$C1536&amp;"."&amp;$B1536)&amp;IF(INDEX(Variables!$D$5:$D$105,MATCH($A1536,Variables!$A$5:$A$105,0))="","","."&amp;INDEX(Variables!$D$5:$D$105,MATCH($A1536,Variables!$A$5:$A$105,0)))&amp;"."&amp;K$5</f>
        <v/>
      </c>
      <c r="L1536" s="41">
        <f>MAX(INDEX(L$232:L$243,$D1536)+L1527*(1+$E1536),0.01)</f>
        <v/>
      </c>
      <c r="M1536" s="40">
        <f>MAX(INDEX(M$232:M$243,$D1536)+M1527*(1+$E1536),0.01)</f>
        <v/>
      </c>
      <c r="N1536" s="40">
        <f>MAX(INDEX(N$232:N$243,$D1536)+N1527*(1+$E1536),0.01)</f>
        <v/>
      </c>
      <c r="O1536" s="40">
        <f>MAX(INDEX(O$232:O$243,$D1536)+O1527*(1+$E1536),0.01)</f>
        <v/>
      </c>
      <c r="P1536" s="40">
        <f>MAX(INDEX(P$232:P$243,$D1536)+P1527*(1+$E1536),0.01)</f>
        <v/>
      </c>
      <c r="Q1536" s="40">
        <f>MAX(INDEX(Q$232:Q$243,$D1536)+Q1527*(1+$E1536),0.01)</f>
        <v/>
      </c>
      <c r="R1536" s="40">
        <f>MAX(INDEX(R$232:R$243,$D1536)+R1527*(1+$E1536),0.01)</f>
        <v/>
      </c>
      <c r="S1536" s="40">
        <f>MAX(INDEX(S$232:S$243,$D1536)+S1527*(1+$E1536),0.01)</f>
        <v/>
      </c>
      <c r="T1536" s="40">
        <f>MAX(INDEX(T$232:T$243,$D1536)+T1527*(1+$E1536),0.01)</f>
        <v/>
      </c>
      <c r="U1536" s="40">
        <f>MAX(INDEX(U$232:U$243,$D1536)+U1527*(1+$E1536),0.01)</f>
        <v/>
      </c>
      <c r="V1536" s="40">
        <f>MAX(INDEX(V$232:V$243,$D1536)+V1527*(1+$E1536),0.01)</f>
        <v/>
      </c>
      <c r="W1536" s="40">
        <f>MAX(INDEX(W$232:W$243,$D1536)+W1527*(1+$E1536),0.01)</f>
        <v/>
      </c>
      <c r="X1536" s="40">
        <f>MAX(INDEX(X$232:X$243,$D1536)+X1527*(1+$E1536),0.01)</f>
        <v/>
      </c>
      <c r="Y1536" s="40">
        <f>MAX(INDEX(Y$232:Y$243,$D1536)+Y1527*(1+$E1536),0.01)</f>
        <v/>
      </c>
      <c r="Z1536" s="40">
        <f>MAX(INDEX(Z$232:Z$243,$D1536)+Z1527*(1+$E1536),0.01)</f>
        <v/>
      </c>
      <c r="AA1536" s="40">
        <f>MAX(INDEX(AA$232:AA$243,$D1536)+AA1527*(1+$E1536),0.01)</f>
        <v/>
      </c>
      <c r="AB1536" s="40">
        <f>MAX(INDEX(AB$232:AB$243,$D1536)+AB1527*(1+$E1536),0.01)</f>
        <v/>
      </c>
      <c r="AC1536" s="40">
        <f>MAX(INDEX(AC$232:AC$243,$D1536)+AC1527*(1+$E1536),0.01)</f>
        <v/>
      </c>
      <c r="AD1536" s="42">
        <f>POSTTAX(INDEX(AD$232:AD$243,$D1536),AD1527,$E1536)</f>
        <v/>
      </c>
      <c r="AE1536" s="25">
        <f>LOWER(Settings!$C$4)&amp;".mit."&amp;$A1536&amp;IF($C1536="","","."&amp;$C1536&amp;"."&amp;$B1536)&amp;IF(INDEX(Variables!$D$5:$D$105,MATCH($A1536,Variables!$A$5:$A$105,0))="","","."&amp;INDEX(Variables!$D$5:$D$105,MATCH($A1536,Variables!$A$5:$A$105,0)))&amp;"."&amp;AE$5</f>
        <v/>
      </c>
      <c r="AF1536" s="41">
        <f>MAX(INDEX(AF$232:AF$243,$D1536)+AF1527*(1+$E1536),0.01)</f>
        <v/>
      </c>
      <c r="AG1536" s="40">
        <f>MAX(INDEX(AG$232:AG$243,$D1536)+AG1527*(1+$E1536),0.01)</f>
        <v/>
      </c>
      <c r="AH1536" s="40">
        <f>MAX(INDEX(AH$232:AH$243,$D1536)+AH1527*(1+$E1536),0.01)</f>
        <v/>
      </c>
      <c r="AI1536" s="40">
        <f>MAX(INDEX(AI$232:AI$243,$D1536)+AI1527*(1+$E1536),0.01)</f>
        <v/>
      </c>
      <c r="AJ1536" s="40">
        <f>MAX(INDEX(AJ$232:AJ$243,$D1536)+AJ1527*(1+$E1536),0.01)</f>
        <v/>
      </c>
      <c r="AK1536" s="40">
        <f>MAX(INDEX(AK$232:AK$243,$D1536)+AK1527*(1+$E1536),0.01)</f>
        <v/>
      </c>
      <c r="AL1536" s="40">
        <f>MAX(INDEX(AL$232:AL$243,$D1536)+AL1527*(1+$E1536),0.01)</f>
        <v/>
      </c>
      <c r="AM1536" s="40">
        <f>MAX(INDEX(AM$232:AM$243,$D1536)+AM1527*(1+$E1536),0.01)</f>
        <v/>
      </c>
      <c r="AN1536" s="40">
        <f>MAX(INDEX(AN$232:AN$243,$D1536)+AN1527*(1+$E1536),0.01)</f>
        <v/>
      </c>
      <c r="AO1536" s="40">
        <f>MAX(INDEX(AO$232:AO$243,$D1536)+AO1527*(1+$E1536),0.01)</f>
        <v/>
      </c>
      <c r="AP1536" s="40">
        <f>MAX(INDEX(AP$232:AP$243,$D1536)+AP1527*(1+$E1536),0.01)</f>
        <v/>
      </c>
      <c r="AQ1536" s="40">
        <f>MAX(INDEX(AQ$232:AQ$243,$D1536)+AQ1527*(1+$E1536),0.01)</f>
        <v/>
      </c>
      <c r="AR1536" s="40">
        <f>MAX(INDEX(AR$232:AR$243,$D1536)+AR1527*(1+$E1536),0.01)</f>
        <v/>
      </c>
      <c r="AS1536" s="40">
        <f>MAX(INDEX(AS$232:AS$243,$D1536)+AS1527*(1+$E1536),0.01)</f>
        <v/>
      </c>
      <c r="AT1536" s="40">
        <f>MAX(INDEX(AT$232:AT$243,$D1536)+AT1527*(1+$E1536),0.01)</f>
        <v/>
      </c>
      <c r="AU1536" s="40">
        <f>MAX(INDEX(AU$232:AU$243,$D1536)+AU1527*(1+$E1536),0.01)</f>
        <v/>
      </c>
      <c r="AV1536" s="40">
        <f>MAX(INDEX(AV$232:AV$243,$D1536)+AV1527*(1+$E1536),0.01)</f>
        <v/>
      </c>
      <c r="AW1536" s="40">
        <f>MAX(INDEX(AW$232:AW$243,$D1536)+AW1527*(1+$E1536),0.01)</f>
        <v/>
      </c>
      <c r="AX1536" s="42">
        <f>POSTTAX(INDEX(AX$232:AX$243,$D1536),AX1527,$E1536)</f>
        <v/>
      </c>
    </row>
    <row r="1537" hidden="1" outlineLevel="2"/>
    <row r="1538" hidden="1" outlineLevel="2">
      <c r="A1538" s="5" t="inlineStr">
        <is>
          <t>shp</t>
        </is>
      </c>
      <c r="B1538" s="5" t="inlineStr">
        <is>
          <t>coa</t>
        </is>
      </c>
      <c r="C1538" s="5" t="inlineStr">
        <is>
          <t>cst</t>
        </is>
      </c>
      <c r="D1538" s="40">
        <f>INDEX(Inputs!$M$5:$M$132,MATCH($B1538&amp;"|"&amp;$C1538,Inputs!$A$5:$A$132,0))</f>
        <v/>
      </c>
      <c r="E1538" s="40">
        <f>INDEX(Inputs!$T$5:$T$132,MATCH($B1538&amp;"|"&amp;$C1538,Inputs!$A$5:$A$132,0))</f>
        <v/>
      </c>
      <c r="F1538" s="40">
        <f>INDEX(Inputs!$K$5:$K$132,MATCH($B1538&amp;"|"&amp;$C1538,Inputs!$A$5:$A$132,0))</f>
        <v/>
      </c>
      <c r="G1538" s="39" t="n"/>
      <c r="H1538" s="5">
        <f>INDEX(Variables!$B$5:$B$105,MATCH($A1538,Variables!$A$5:$A$105,0))&amp;IF($C1538="",""," | "&amp;INDEX(Mapping!$B$5:$B$26,MATCH($C1538,Mapping!$A$5:$A$26,0))&amp;" | "&amp;INDEX(Mapping!$B$30:$B$41,MATCH($B1538,Mapping!$A$30:$A$41,0)))</f>
        <v/>
      </c>
      <c r="I1538" s="5">
        <f>INDEX(Variables!$C$5:$C$105,MATCH($A1538,Variables!$A$5:$A$105,0))</f>
        <v/>
      </c>
      <c r="J1538" s="5">
        <f>INDEX(Variables!$E$5:$E$105,MATCH($A1538,Variables!$A$5:$A$105,0))</f>
        <v/>
      </c>
      <c r="K1538" s="25">
        <f>LOWER(Settings!$C$4)&amp;".mit."&amp;$A1538&amp;IF($C1538="","","."&amp;$C1538&amp;"."&amp;$B1538)&amp;IF(INDEX(Variables!$D$5:$D$105,MATCH($A1538,Variables!$A$5:$A$105,0))="","","."&amp;INDEX(Variables!$D$5:$D$105,MATCH($A1538,Variables!$A$5:$A$105,0)))&amp;"."&amp;K$5</f>
        <v/>
      </c>
      <c r="L1538" s="41">
        <f>INDEX(L$175:L$178,$D1538)*$E1538*INDEX(L$179:L$195,$F1538)</f>
        <v/>
      </c>
      <c r="M1538" s="40">
        <f>INDEX(M$175:M$178,$D1538)*$E1538*INDEX(M$179:M$195,$F1538)</f>
        <v/>
      </c>
      <c r="N1538" s="40">
        <f>INDEX(N$175:N$178,$D1538)*$E1538*INDEX(N$179:N$195,$F1538)</f>
        <v/>
      </c>
      <c r="O1538" s="40">
        <f>INDEX(O$175:O$178,$D1538)*$E1538*INDEX(O$179:O$195,$F1538)</f>
        <v/>
      </c>
      <c r="P1538" s="40">
        <f>INDEX(P$175:P$178,$D1538)*$E1538*INDEX(P$179:P$195,$F1538)</f>
        <v/>
      </c>
      <c r="Q1538" s="40">
        <f>INDEX(Q$175:Q$178,$D1538)*$E1538*INDEX(Q$179:Q$195,$F1538)</f>
        <v/>
      </c>
      <c r="R1538" s="40">
        <f>INDEX(R$175:R$178,$D1538)*$E1538*INDEX(R$179:R$195,$F1538)</f>
        <v/>
      </c>
      <c r="S1538" s="40">
        <f>INDEX(S$175:S$178,$D1538)*$E1538*INDEX(S$179:S$195,$F1538)</f>
        <v/>
      </c>
      <c r="T1538" s="40">
        <f>INDEX(T$175:T$178,$D1538)*$E1538*INDEX(T$179:T$195,$F1538)</f>
        <v/>
      </c>
      <c r="U1538" s="40">
        <f>INDEX(U$175:U$178,$D1538)*$E1538*INDEX(U$179:U$195,$F1538)</f>
        <v/>
      </c>
      <c r="V1538" s="40">
        <f>INDEX(V$175:V$178,$D1538)*$E1538*INDEX(V$179:V$195,$F1538)</f>
        <v/>
      </c>
      <c r="W1538" s="40">
        <f>INDEX(W$175:W$178,$D1538)*$E1538*INDEX(W$179:W$195,$F1538)</f>
        <v/>
      </c>
      <c r="X1538" s="40">
        <f>INDEX(X$175:X$178,$D1538)*$E1538*INDEX(X$179:X$195,$F1538)</f>
        <v/>
      </c>
      <c r="Y1538" s="40">
        <f>INDEX(Y$175:Y$178,$D1538)*$E1538*INDEX(Y$179:Y$195,$F1538)</f>
        <v/>
      </c>
      <c r="Z1538" s="40">
        <f>INDEX(Z$175:Z$178,$D1538)*$E1538*INDEX(Z$179:Z$195,$F1538)</f>
        <v/>
      </c>
      <c r="AA1538" s="40">
        <f>INDEX(AA$175:AA$178,$D1538)*$E1538*INDEX(AA$179:AA$195,$F1538)</f>
        <v/>
      </c>
      <c r="AB1538" s="40">
        <f>INDEX(AB$175:AB$178,$D1538)*$E1538*INDEX(AB$179:AB$195,$F1538)</f>
        <v/>
      </c>
      <c r="AC1538" s="40">
        <f>INDEX(AC$175:AC$178,$D1538)*$E1538*INDEX(AC$179:AC$195,$F1538)</f>
        <v/>
      </c>
      <c r="AD1538" s="42">
        <f>SHADOWEFF(INDEX(AD$175:AD$178,$D1538),$E1538,INDEX(AD$179:AD$195,$F1538))</f>
        <v/>
      </c>
      <c r="AE1538" s="25">
        <f>LOWER(Settings!$C$4)&amp;".mit."&amp;$A1538&amp;IF($C1538="","","."&amp;$C1538&amp;"."&amp;$B1538)&amp;IF(INDEX(Variables!$D$5:$D$105,MATCH($A1538,Variables!$A$5:$A$105,0))="","","."&amp;INDEX(Variables!$D$5:$D$105,MATCH($A1538,Variables!$A$5:$A$105,0)))&amp;"."&amp;AE$5</f>
        <v/>
      </c>
      <c r="AF1538" s="41">
        <f>INDEX(AF$175:AF$178,$D1538)*$E1538*INDEX(AF$179:AF$195,$F1538)</f>
        <v/>
      </c>
      <c r="AG1538" s="40">
        <f>INDEX(AG$175:AG$178,$D1538)*$E1538*INDEX(AG$179:AG$195,$F1538)</f>
        <v/>
      </c>
      <c r="AH1538" s="40">
        <f>INDEX(AH$175:AH$178,$D1538)*$E1538*INDEX(AH$179:AH$195,$F1538)</f>
        <v/>
      </c>
      <c r="AI1538" s="40">
        <f>INDEX(AI$175:AI$178,$D1538)*$E1538*INDEX(AI$179:AI$195,$F1538)</f>
        <v/>
      </c>
      <c r="AJ1538" s="40">
        <f>INDEX(AJ$175:AJ$178,$D1538)*$E1538*INDEX(AJ$179:AJ$195,$F1538)</f>
        <v/>
      </c>
      <c r="AK1538" s="40">
        <f>INDEX(AK$175:AK$178,$D1538)*$E1538*INDEX(AK$179:AK$195,$F1538)</f>
        <v/>
      </c>
      <c r="AL1538" s="40">
        <f>INDEX(AL$175:AL$178,$D1538)*$E1538*INDEX(AL$179:AL$195,$F1538)</f>
        <v/>
      </c>
      <c r="AM1538" s="40">
        <f>INDEX(AM$175:AM$178,$D1538)*$E1538*INDEX(AM$179:AM$195,$F1538)</f>
        <v/>
      </c>
      <c r="AN1538" s="40">
        <f>INDEX(AN$175:AN$178,$D1538)*$E1538*INDEX(AN$179:AN$195,$F1538)</f>
        <v/>
      </c>
      <c r="AO1538" s="40">
        <f>INDEX(AO$175:AO$178,$D1538)*$E1538*INDEX(AO$179:AO$195,$F1538)</f>
        <v/>
      </c>
      <c r="AP1538" s="40">
        <f>INDEX(AP$175:AP$178,$D1538)*$E1538*INDEX(AP$179:AP$195,$F1538)</f>
        <v/>
      </c>
      <c r="AQ1538" s="40">
        <f>INDEX(AQ$175:AQ$178,$D1538)*$E1538*INDEX(AQ$179:AQ$195,$F1538)</f>
        <v/>
      </c>
      <c r="AR1538" s="40">
        <f>INDEX(AR$175:AR$178,$D1538)*$E1538*INDEX(AR$179:AR$195,$F1538)</f>
        <v/>
      </c>
      <c r="AS1538" s="40">
        <f>INDEX(AS$175:AS$178,$D1538)*$E1538*INDEX(AS$179:AS$195,$F1538)</f>
        <v/>
      </c>
      <c r="AT1538" s="40">
        <f>INDEX(AT$175:AT$178,$D1538)*$E1538*INDEX(AT$179:AT$195,$F1538)</f>
        <v/>
      </c>
      <c r="AU1538" s="40">
        <f>INDEX(AU$175:AU$178,$D1538)*$E1538*INDEX(AU$179:AU$195,$F1538)</f>
        <v/>
      </c>
      <c r="AV1538" s="40">
        <f>INDEX(AV$175:AV$178,$D1538)*$E1538*INDEX(AV$179:AV$195,$F1538)</f>
        <v/>
      </c>
      <c r="AW1538" s="40">
        <f>INDEX(AW$175:AW$178,$D1538)*$E1538*INDEX(AW$179:AW$195,$F1538)</f>
        <v/>
      </c>
      <c r="AX1538" s="42">
        <f>SHADOWEFF(INDEX(AX$175:AX$178,$D1538),$E1538,INDEX(AX$179:AX$195,$F1538))</f>
        <v/>
      </c>
    </row>
    <row r="1539" hidden="1" outlineLevel="2">
      <c r="A1539" s="5" t="inlineStr">
        <is>
          <t>shp</t>
        </is>
      </c>
      <c r="B1539" s="5" t="inlineStr">
        <is>
          <t>nga</t>
        </is>
      </c>
      <c r="C1539" s="5" t="inlineStr">
        <is>
          <t>cst</t>
        </is>
      </c>
      <c r="D1539" s="40">
        <f>INDEX(Inputs!$M$5:$M$132,MATCH($B1539&amp;"|"&amp;$C1539,Inputs!$A$5:$A$132,0))</f>
        <v/>
      </c>
      <c r="E1539" s="40">
        <f>INDEX(Inputs!$T$5:$T$132,MATCH($B1539&amp;"|"&amp;$C1539,Inputs!$A$5:$A$132,0))</f>
        <v/>
      </c>
      <c r="F1539" s="40">
        <f>INDEX(Inputs!$K$5:$K$132,MATCH($B1539&amp;"|"&amp;$C1539,Inputs!$A$5:$A$132,0))</f>
        <v/>
      </c>
      <c r="G1539" s="39" t="n"/>
      <c r="H1539" s="5">
        <f>INDEX(Variables!$B$5:$B$105,MATCH($A1539,Variables!$A$5:$A$105,0))&amp;IF($C1539="",""," | "&amp;INDEX(Mapping!$B$5:$B$26,MATCH($C1539,Mapping!$A$5:$A$26,0))&amp;" | "&amp;INDEX(Mapping!$B$30:$B$41,MATCH($B1539,Mapping!$A$30:$A$41,0)))</f>
        <v/>
      </c>
      <c r="I1539" s="5">
        <f>INDEX(Variables!$C$5:$C$105,MATCH($A1539,Variables!$A$5:$A$105,0))</f>
        <v/>
      </c>
      <c r="J1539" s="5">
        <f>INDEX(Variables!$E$5:$E$105,MATCH($A1539,Variables!$A$5:$A$105,0))</f>
        <v/>
      </c>
      <c r="K1539" s="25">
        <f>LOWER(Settings!$C$4)&amp;".mit."&amp;$A1539&amp;IF($C1539="","","."&amp;$C1539&amp;"."&amp;$B1539)&amp;IF(INDEX(Variables!$D$5:$D$105,MATCH($A1539,Variables!$A$5:$A$105,0))="","","."&amp;INDEX(Variables!$D$5:$D$105,MATCH($A1539,Variables!$A$5:$A$105,0)))&amp;"."&amp;K$5</f>
        <v/>
      </c>
      <c r="L1539" s="41">
        <f>INDEX(L$175:L$178,$D1539)*$E1539*INDEX(L$179:L$195,$F1539)</f>
        <v/>
      </c>
      <c r="M1539" s="40">
        <f>INDEX(M$175:M$178,$D1539)*$E1539*INDEX(M$179:M$195,$F1539)</f>
        <v/>
      </c>
      <c r="N1539" s="40">
        <f>INDEX(N$175:N$178,$D1539)*$E1539*INDEX(N$179:N$195,$F1539)</f>
        <v/>
      </c>
      <c r="O1539" s="40">
        <f>INDEX(O$175:O$178,$D1539)*$E1539*INDEX(O$179:O$195,$F1539)</f>
        <v/>
      </c>
      <c r="P1539" s="40">
        <f>INDEX(P$175:P$178,$D1539)*$E1539*INDEX(P$179:P$195,$F1539)</f>
        <v/>
      </c>
      <c r="Q1539" s="40">
        <f>INDEX(Q$175:Q$178,$D1539)*$E1539*INDEX(Q$179:Q$195,$F1539)</f>
        <v/>
      </c>
      <c r="R1539" s="40">
        <f>INDEX(R$175:R$178,$D1539)*$E1539*INDEX(R$179:R$195,$F1539)</f>
        <v/>
      </c>
      <c r="S1539" s="40">
        <f>INDEX(S$175:S$178,$D1539)*$E1539*INDEX(S$179:S$195,$F1539)</f>
        <v/>
      </c>
      <c r="T1539" s="40">
        <f>INDEX(T$175:T$178,$D1539)*$E1539*INDEX(T$179:T$195,$F1539)</f>
        <v/>
      </c>
      <c r="U1539" s="40">
        <f>INDEX(U$175:U$178,$D1539)*$E1539*INDEX(U$179:U$195,$F1539)</f>
        <v/>
      </c>
      <c r="V1539" s="40">
        <f>INDEX(V$175:V$178,$D1539)*$E1539*INDEX(V$179:V$195,$F1539)</f>
        <v/>
      </c>
      <c r="W1539" s="40">
        <f>INDEX(W$175:W$178,$D1539)*$E1539*INDEX(W$179:W$195,$F1539)</f>
        <v/>
      </c>
      <c r="X1539" s="40">
        <f>INDEX(X$175:X$178,$D1539)*$E1539*INDEX(X$179:X$195,$F1539)</f>
        <v/>
      </c>
      <c r="Y1539" s="40">
        <f>INDEX(Y$175:Y$178,$D1539)*$E1539*INDEX(Y$179:Y$195,$F1539)</f>
        <v/>
      </c>
      <c r="Z1539" s="40">
        <f>INDEX(Z$175:Z$178,$D1539)*$E1539*INDEX(Z$179:Z$195,$F1539)</f>
        <v/>
      </c>
      <c r="AA1539" s="40">
        <f>INDEX(AA$175:AA$178,$D1539)*$E1539*INDEX(AA$179:AA$195,$F1539)</f>
        <v/>
      </c>
      <c r="AB1539" s="40">
        <f>INDEX(AB$175:AB$178,$D1539)*$E1539*INDEX(AB$179:AB$195,$F1539)</f>
        <v/>
      </c>
      <c r="AC1539" s="40">
        <f>INDEX(AC$175:AC$178,$D1539)*$E1539*INDEX(AC$179:AC$195,$F1539)</f>
        <v/>
      </c>
      <c r="AD1539" s="42">
        <f>SHADOWEFF(INDEX(AD$175:AD$178,$D1539),$E1539,INDEX(AD$179:AD$195,$F1539))</f>
        <v/>
      </c>
      <c r="AE1539" s="25">
        <f>LOWER(Settings!$C$4)&amp;".mit."&amp;$A1539&amp;IF($C1539="","","."&amp;$C1539&amp;"."&amp;$B1539)&amp;IF(INDEX(Variables!$D$5:$D$105,MATCH($A1539,Variables!$A$5:$A$105,0))="","","."&amp;INDEX(Variables!$D$5:$D$105,MATCH($A1539,Variables!$A$5:$A$105,0)))&amp;"."&amp;AE$5</f>
        <v/>
      </c>
      <c r="AF1539" s="41">
        <f>INDEX(AF$175:AF$178,$D1539)*$E1539*INDEX(AF$179:AF$195,$F1539)</f>
        <v/>
      </c>
      <c r="AG1539" s="40">
        <f>INDEX(AG$175:AG$178,$D1539)*$E1539*INDEX(AG$179:AG$195,$F1539)</f>
        <v/>
      </c>
      <c r="AH1539" s="40">
        <f>INDEX(AH$175:AH$178,$D1539)*$E1539*INDEX(AH$179:AH$195,$F1539)</f>
        <v/>
      </c>
      <c r="AI1539" s="40">
        <f>INDEX(AI$175:AI$178,$D1539)*$E1539*INDEX(AI$179:AI$195,$F1539)</f>
        <v/>
      </c>
      <c r="AJ1539" s="40">
        <f>INDEX(AJ$175:AJ$178,$D1539)*$E1539*INDEX(AJ$179:AJ$195,$F1539)</f>
        <v/>
      </c>
      <c r="AK1539" s="40">
        <f>INDEX(AK$175:AK$178,$D1539)*$E1539*INDEX(AK$179:AK$195,$F1539)</f>
        <v/>
      </c>
      <c r="AL1539" s="40">
        <f>INDEX(AL$175:AL$178,$D1539)*$E1539*INDEX(AL$179:AL$195,$F1539)</f>
        <v/>
      </c>
      <c r="AM1539" s="40">
        <f>INDEX(AM$175:AM$178,$D1539)*$E1539*INDEX(AM$179:AM$195,$F1539)</f>
        <v/>
      </c>
      <c r="AN1539" s="40">
        <f>INDEX(AN$175:AN$178,$D1539)*$E1539*INDEX(AN$179:AN$195,$F1539)</f>
        <v/>
      </c>
      <c r="AO1539" s="40">
        <f>INDEX(AO$175:AO$178,$D1539)*$E1539*INDEX(AO$179:AO$195,$F1539)</f>
        <v/>
      </c>
      <c r="AP1539" s="40">
        <f>INDEX(AP$175:AP$178,$D1539)*$E1539*INDEX(AP$179:AP$195,$F1539)</f>
        <v/>
      </c>
      <c r="AQ1539" s="40">
        <f>INDEX(AQ$175:AQ$178,$D1539)*$E1539*INDEX(AQ$179:AQ$195,$F1539)</f>
        <v/>
      </c>
      <c r="AR1539" s="40">
        <f>INDEX(AR$175:AR$178,$D1539)*$E1539*INDEX(AR$179:AR$195,$F1539)</f>
        <v/>
      </c>
      <c r="AS1539" s="40">
        <f>INDEX(AS$175:AS$178,$D1539)*$E1539*INDEX(AS$179:AS$195,$F1539)</f>
        <v/>
      </c>
      <c r="AT1539" s="40">
        <f>INDEX(AT$175:AT$178,$D1539)*$E1539*INDEX(AT$179:AT$195,$F1539)</f>
        <v/>
      </c>
      <c r="AU1539" s="40">
        <f>INDEX(AU$175:AU$178,$D1539)*$E1539*INDEX(AU$179:AU$195,$F1539)</f>
        <v/>
      </c>
      <c r="AV1539" s="40">
        <f>INDEX(AV$175:AV$178,$D1539)*$E1539*INDEX(AV$179:AV$195,$F1539)</f>
        <v/>
      </c>
      <c r="AW1539" s="40">
        <f>INDEX(AW$175:AW$178,$D1539)*$E1539*INDEX(AW$179:AW$195,$F1539)</f>
        <v/>
      </c>
      <c r="AX1539" s="42">
        <f>SHADOWEFF(INDEX(AX$175:AX$178,$D1539),$E1539,INDEX(AX$179:AX$195,$F1539))</f>
        <v/>
      </c>
    </row>
    <row r="1540" hidden="1" outlineLevel="2">
      <c r="A1540" s="5" t="inlineStr">
        <is>
          <t>shp</t>
        </is>
      </c>
      <c r="B1540" s="5" t="inlineStr">
        <is>
          <t>gso</t>
        </is>
      </c>
      <c r="C1540" s="5" t="inlineStr">
        <is>
          <t>cst</t>
        </is>
      </c>
      <c r="D1540" s="40">
        <f>INDEX(Inputs!$M$5:$M$132,MATCH($B1540&amp;"|"&amp;$C1540,Inputs!$A$5:$A$132,0))</f>
        <v/>
      </c>
      <c r="E1540" s="40">
        <f>INDEX(Inputs!$T$5:$T$132,MATCH($B1540&amp;"|"&amp;$C1540,Inputs!$A$5:$A$132,0))</f>
        <v/>
      </c>
      <c r="F1540" s="40">
        <f>INDEX(Inputs!$K$5:$K$132,MATCH($B1540&amp;"|"&amp;$C1540,Inputs!$A$5:$A$132,0))</f>
        <v/>
      </c>
      <c r="G1540" s="39" t="n"/>
      <c r="H1540" s="5">
        <f>INDEX(Variables!$B$5:$B$105,MATCH($A1540,Variables!$A$5:$A$105,0))&amp;IF($C1540="",""," | "&amp;INDEX(Mapping!$B$5:$B$26,MATCH($C1540,Mapping!$A$5:$A$26,0))&amp;" | "&amp;INDEX(Mapping!$B$30:$B$41,MATCH($B1540,Mapping!$A$30:$A$41,0)))</f>
        <v/>
      </c>
      <c r="I1540" s="5">
        <f>INDEX(Variables!$C$5:$C$105,MATCH($A1540,Variables!$A$5:$A$105,0))</f>
        <v/>
      </c>
      <c r="J1540" s="5">
        <f>INDEX(Variables!$E$5:$E$105,MATCH($A1540,Variables!$A$5:$A$105,0))</f>
        <v/>
      </c>
      <c r="K1540" s="25">
        <f>LOWER(Settings!$C$4)&amp;".mit."&amp;$A1540&amp;IF($C1540="","","."&amp;$C1540&amp;"."&amp;$B1540)&amp;IF(INDEX(Variables!$D$5:$D$105,MATCH($A1540,Variables!$A$5:$A$105,0))="","","."&amp;INDEX(Variables!$D$5:$D$105,MATCH($A1540,Variables!$A$5:$A$105,0)))&amp;"."&amp;K$5</f>
        <v/>
      </c>
      <c r="L1540" s="41">
        <f>INDEX(L$175:L$178,$D1540)*$E1540*INDEX(L$179:L$195,$F1540)</f>
        <v/>
      </c>
      <c r="M1540" s="40">
        <f>INDEX(M$175:M$178,$D1540)*$E1540*INDEX(M$179:M$195,$F1540)</f>
        <v/>
      </c>
      <c r="N1540" s="40">
        <f>INDEX(N$175:N$178,$D1540)*$E1540*INDEX(N$179:N$195,$F1540)</f>
        <v/>
      </c>
      <c r="O1540" s="40">
        <f>INDEX(O$175:O$178,$D1540)*$E1540*INDEX(O$179:O$195,$F1540)</f>
        <v/>
      </c>
      <c r="P1540" s="40">
        <f>INDEX(P$175:P$178,$D1540)*$E1540*INDEX(P$179:P$195,$F1540)</f>
        <v/>
      </c>
      <c r="Q1540" s="40">
        <f>INDEX(Q$175:Q$178,$D1540)*$E1540*INDEX(Q$179:Q$195,$F1540)</f>
        <v/>
      </c>
      <c r="R1540" s="40">
        <f>INDEX(R$175:R$178,$D1540)*$E1540*INDEX(R$179:R$195,$F1540)</f>
        <v/>
      </c>
      <c r="S1540" s="40">
        <f>INDEX(S$175:S$178,$D1540)*$E1540*INDEX(S$179:S$195,$F1540)</f>
        <v/>
      </c>
      <c r="T1540" s="40">
        <f>INDEX(T$175:T$178,$D1540)*$E1540*INDEX(T$179:T$195,$F1540)</f>
        <v/>
      </c>
      <c r="U1540" s="40">
        <f>INDEX(U$175:U$178,$D1540)*$E1540*INDEX(U$179:U$195,$F1540)</f>
        <v/>
      </c>
      <c r="V1540" s="40">
        <f>INDEX(V$175:V$178,$D1540)*$E1540*INDEX(V$179:V$195,$F1540)</f>
        <v/>
      </c>
      <c r="W1540" s="40">
        <f>INDEX(W$175:W$178,$D1540)*$E1540*INDEX(W$179:W$195,$F1540)</f>
        <v/>
      </c>
      <c r="X1540" s="40">
        <f>INDEX(X$175:X$178,$D1540)*$E1540*INDEX(X$179:X$195,$F1540)</f>
        <v/>
      </c>
      <c r="Y1540" s="40">
        <f>INDEX(Y$175:Y$178,$D1540)*$E1540*INDEX(Y$179:Y$195,$F1540)</f>
        <v/>
      </c>
      <c r="Z1540" s="40">
        <f>INDEX(Z$175:Z$178,$D1540)*$E1540*INDEX(Z$179:Z$195,$F1540)</f>
        <v/>
      </c>
      <c r="AA1540" s="40">
        <f>INDEX(AA$175:AA$178,$D1540)*$E1540*INDEX(AA$179:AA$195,$F1540)</f>
        <v/>
      </c>
      <c r="AB1540" s="40">
        <f>INDEX(AB$175:AB$178,$D1540)*$E1540*INDEX(AB$179:AB$195,$F1540)</f>
        <v/>
      </c>
      <c r="AC1540" s="40">
        <f>INDEX(AC$175:AC$178,$D1540)*$E1540*INDEX(AC$179:AC$195,$F1540)</f>
        <v/>
      </c>
      <c r="AD1540" s="42">
        <f>SHADOWEFF(INDEX(AD$175:AD$178,$D1540),$E1540,INDEX(AD$179:AD$195,$F1540))</f>
        <v/>
      </c>
      <c r="AE1540" s="25">
        <f>LOWER(Settings!$C$4)&amp;".mit."&amp;$A1540&amp;IF($C1540="","","."&amp;$C1540&amp;"."&amp;$B1540)&amp;IF(INDEX(Variables!$D$5:$D$105,MATCH($A1540,Variables!$A$5:$A$105,0))="","","."&amp;INDEX(Variables!$D$5:$D$105,MATCH($A1540,Variables!$A$5:$A$105,0)))&amp;"."&amp;AE$5</f>
        <v/>
      </c>
      <c r="AF1540" s="41">
        <f>INDEX(AF$175:AF$178,$D1540)*$E1540*INDEX(AF$179:AF$195,$F1540)</f>
        <v/>
      </c>
      <c r="AG1540" s="40">
        <f>INDEX(AG$175:AG$178,$D1540)*$E1540*INDEX(AG$179:AG$195,$F1540)</f>
        <v/>
      </c>
      <c r="AH1540" s="40">
        <f>INDEX(AH$175:AH$178,$D1540)*$E1540*INDEX(AH$179:AH$195,$F1540)</f>
        <v/>
      </c>
      <c r="AI1540" s="40">
        <f>INDEX(AI$175:AI$178,$D1540)*$E1540*INDEX(AI$179:AI$195,$F1540)</f>
        <v/>
      </c>
      <c r="AJ1540" s="40">
        <f>INDEX(AJ$175:AJ$178,$D1540)*$E1540*INDEX(AJ$179:AJ$195,$F1540)</f>
        <v/>
      </c>
      <c r="AK1540" s="40">
        <f>INDEX(AK$175:AK$178,$D1540)*$E1540*INDEX(AK$179:AK$195,$F1540)</f>
        <v/>
      </c>
      <c r="AL1540" s="40">
        <f>INDEX(AL$175:AL$178,$D1540)*$E1540*INDEX(AL$179:AL$195,$F1540)</f>
        <v/>
      </c>
      <c r="AM1540" s="40">
        <f>INDEX(AM$175:AM$178,$D1540)*$E1540*INDEX(AM$179:AM$195,$F1540)</f>
        <v/>
      </c>
      <c r="AN1540" s="40">
        <f>INDEX(AN$175:AN$178,$D1540)*$E1540*INDEX(AN$179:AN$195,$F1540)</f>
        <v/>
      </c>
      <c r="AO1540" s="40">
        <f>INDEX(AO$175:AO$178,$D1540)*$E1540*INDEX(AO$179:AO$195,$F1540)</f>
        <v/>
      </c>
      <c r="AP1540" s="40">
        <f>INDEX(AP$175:AP$178,$D1540)*$E1540*INDEX(AP$179:AP$195,$F1540)</f>
        <v/>
      </c>
      <c r="AQ1540" s="40">
        <f>INDEX(AQ$175:AQ$178,$D1540)*$E1540*INDEX(AQ$179:AQ$195,$F1540)</f>
        <v/>
      </c>
      <c r="AR1540" s="40">
        <f>INDEX(AR$175:AR$178,$D1540)*$E1540*INDEX(AR$179:AR$195,$F1540)</f>
        <v/>
      </c>
      <c r="AS1540" s="40">
        <f>INDEX(AS$175:AS$178,$D1540)*$E1540*INDEX(AS$179:AS$195,$F1540)</f>
        <v/>
      </c>
      <c r="AT1540" s="40">
        <f>INDEX(AT$175:AT$178,$D1540)*$E1540*INDEX(AT$179:AT$195,$F1540)</f>
        <v/>
      </c>
      <c r="AU1540" s="40">
        <f>INDEX(AU$175:AU$178,$D1540)*$E1540*INDEX(AU$179:AU$195,$F1540)</f>
        <v/>
      </c>
      <c r="AV1540" s="40">
        <f>INDEX(AV$175:AV$178,$D1540)*$E1540*INDEX(AV$179:AV$195,$F1540)</f>
        <v/>
      </c>
      <c r="AW1540" s="40">
        <f>INDEX(AW$175:AW$178,$D1540)*$E1540*INDEX(AW$179:AW$195,$F1540)</f>
        <v/>
      </c>
      <c r="AX1540" s="42">
        <f>SHADOWEFF(INDEX(AX$175:AX$178,$D1540),$E1540,INDEX(AX$179:AX$195,$F1540))</f>
        <v/>
      </c>
    </row>
    <row r="1541" hidden="1" outlineLevel="2">
      <c r="A1541" s="5" t="inlineStr">
        <is>
          <t>shp</t>
        </is>
      </c>
      <c r="B1541" s="5" t="inlineStr">
        <is>
          <t>die</t>
        </is>
      </c>
      <c r="C1541" s="5" t="inlineStr">
        <is>
          <t>cst</t>
        </is>
      </c>
      <c r="D1541" s="40">
        <f>INDEX(Inputs!$M$5:$M$132,MATCH($B1541&amp;"|"&amp;$C1541,Inputs!$A$5:$A$132,0))</f>
        <v/>
      </c>
      <c r="E1541" s="40">
        <f>INDEX(Inputs!$T$5:$T$132,MATCH($B1541&amp;"|"&amp;$C1541,Inputs!$A$5:$A$132,0))</f>
        <v/>
      </c>
      <c r="F1541" s="40">
        <f>INDEX(Inputs!$K$5:$K$132,MATCH($B1541&amp;"|"&amp;$C1541,Inputs!$A$5:$A$132,0))</f>
        <v/>
      </c>
      <c r="G1541" s="39" t="n"/>
      <c r="H1541" s="5">
        <f>INDEX(Variables!$B$5:$B$105,MATCH($A1541,Variables!$A$5:$A$105,0))&amp;IF($C1541="",""," | "&amp;INDEX(Mapping!$B$5:$B$26,MATCH($C1541,Mapping!$A$5:$A$26,0))&amp;" | "&amp;INDEX(Mapping!$B$30:$B$41,MATCH($B1541,Mapping!$A$30:$A$41,0)))</f>
        <v/>
      </c>
      <c r="I1541" s="5">
        <f>INDEX(Variables!$C$5:$C$105,MATCH($A1541,Variables!$A$5:$A$105,0))</f>
        <v/>
      </c>
      <c r="J1541" s="5">
        <f>INDEX(Variables!$E$5:$E$105,MATCH($A1541,Variables!$A$5:$A$105,0))</f>
        <v/>
      </c>
      <c r="K1541" s="25">
        <f>LOWER(Settings!$C$4)&amp;".mit."&amp;$A1541&amp;IF($C1541="","","."&amp;$C1541&amp;"."&amp;$B1541)&amp;IF(INDEX(Variables!$D$5:$D$105,MATCH($A1541,Variables!$A$5:$A$105,0))="","","."&amp;INDEX(Variables!$D$5:$D$105,MATCH($A1541,Variables!$A$5:$A$105,0)))&amp;"."&amp;K$5</f>
        <v/>
      </c>
      <c r="L1541" s="41">
        <f>INDEX(L$175:L$178,$D1541)*$E1541*INDEX(L$179:L$195,$F1541)</f>
        <v/>
      </c>
      <c r="M1541" s="40">
        <f>INDEX(M$175:M$178,$D1541)*$E1541*INDEX(M$179:M$195,$F1541)</f>
        <v/>
      </c>
      <c r="N1541" s="40">
        <f>INDEX(N$175:N$178,$D1541)*$E1541*INDEX(N$179:N$195,$F1541)</f>
        <v/>
      </c>
      <c r="O1541" s="40">
        <f>INDEX(O$175:O$178,$D1541)*$E1541*INDEX(O$179:O$195,$F1541)</f>
        <v/>
      </c>
      <c r="P1541" s="40">
        <f>INDEX(P$175:P$178,$D1541)*$E1541*INDEX(P$179:P$195,$F1541)</f>
        <v/>
      </c>
      <c r="Q1541" s="40">
        <f>INDEX(Q$175:Q$178,$D1541)*$E1541*INDEX(Q$179:Q$195,$F1541)</f>
        <v/>
      </c>
      <c r="R1541" s="40">
        <f>INDEX(R$175:R$178,$D1541)*$E1541*INDEX(R$179:R$195,$F1541)</f>
        <v/>
      </c>
      <c r="S1541" s="40">
        <f>INDEX(S$175:S$178,$D1541)*$E1541*INDEX(S$179:S$195,$F1541)</f>
        <v/>
      </c>
      <c r="T1541" s="40">
        <f>INDEX(T$175:T$178,$D1541)*$E1541*INDEX(T$179:T$195,$F1541)</f>
        <v/>
      </c>
      <c r="U1541" s="40">
        <f>INDEX(U$175:U$178,$D1541)*$E1541*INDEX(U$179:U$195,$F1541)</f>
        <v/>
      </c>
      <c r="V1541" s="40">
        <f>INDEX(V$175:V$178,$D1541)*$E1541*INDEX(V$179:V$195,$F1541)</f>
        <v/>
      </c>
      <c r="W1541" s="40">
        <f>INDEX(W$175:W$178,$D1541)*$E1541*INDEX(W$179:W$195,$F1541)</f>
        <v/>
      </c>
      <c r="X1541" s="40">
        <f>INDEX(X$175:X$178,$D1541)*$E1541*INDEX(X$179:X$195,$F1541)</f>
        <v/>
      </c>
      <c r="Y1541" s="40">
        <f>INDEX(Y$175:Y$178,$D1541)*$E1541*INDEX(Y$179:Y$195,$F1541)</f>
        <v/>
      </c>
      <c r="Z1541" s="40">
        <f>INDEX(Z$175:Z$178,$D1541)*$E1541*INDEX(Z$179:Z$195,$F1541)</f>
        <v/>
      </c>
      <c r="AA1541" s="40">
        <f>INDEX(AA$175:AA$178,$D1541)*$E1541*INDEX(AA$179:AA$195,$F1541)</f>
        <v/>
      </c>
      <c r="AB1541" s="40">
        <f>INDEX(AB$175:AB$178,$D1541)*$E1541*INDEX(AB$179:AB$195,$F1541)</f>
        <v/>
      </c>
      <c r="AC1541" s="40">
        <f>INDEX(AC$175:AC$178,$D1541)*$E1541*INDEX(AC$179:AC$195,$F1541)</f>
        <v/>
      </c>
      <c r="AD1541" s="42">
        <f>SHADOWEFF(INDEX(AD$175:AD$178,$D1541),$E1541,INDEX(AD$179:AD$195,$F1541))</f>
        <v/>
      </c>
      <c r="AE1541" s="25">
        <f>LOWER(Settings!$C$4)&amp;".mit."&amp;$A1541&amp;IF($C1541="","","."&amp;$C1541&amp;"."&amp;$B1541)&amp;IF(INDEX(Variables!$D$5:$D$105,MATCH($A1541,Variables!$A$5:$A$105,0))="","","."&amp;INDEX(Variables!$D$5:$D$105,MATCH($A1541,Variables!$A$5:$A$105,0)))&amp;"."&amp;AE$5</f>
        <v/>
      </c>
      <c r="AF1541" s="41">
        <f>INDEX(AF$175:AF$178,$D1541)*$E1541*INDEX(AF$179:AF$195,$F1541)</f>
        <v/>
      </c>
      <c r="AG1541" s="40">
        <f>INDEX(AG$175:AG$178,$D1541)*$E1541*INDEX(AG$179:AG$195,$F1541)</f>
        <v/>
      </c>
      <c r="AH1541" s="40">
        <f>INDEX(AH$175:AH$178,$D1541)*$E1541*INDEX(AH$179:AH$195,$F1541)</f>
        <v/>
      </c>
      <c r="AI1541" s="40">
        <f>INDEX(AI$175:AI$178,$D1541)*$E1541*INDEX(AI$179:AI$195,$F1541)</f>
        <v/>
      </c>
      <c r="AJ1541" s="40">
        <f>INDEX(AJ$175:AJ$178,$D1541)*$E1541*INDEX(AJ$179:AJ$195,$F1541)</f>
        <v/>
      </c>
      <c r="AK1541" s="40">
        <f>INDEX(AK$175:AK$178,$D1541)*$E1541*INDEX(AK$179:AK$195,$F1541)</f>
        <v/>
      </c>
      <c r="AL1541" s="40">
        <f>INDEX(AL$175:AL$178,$D1541)*$E1541*INDEX(AL$179:AL$195,$F1541)</f>
        <v/>
      </c>
      <c r="AM1541" s="40">
        <f>INDEX(AM$175:AM$178,$D1541)*$E1541*INDEX(AM$179:AM$195,$F1541)</f>
        <v/>
      </c>
      <c r="AN1541" s="40">
        <f>INDEX(AN$175:AN$178,$D1541)*$E1541*INDEX(AN$179:AN$195,$F1541)</f>
        <v/>
      </c>
      <c r="AO1541" s="40">
        <f>INDEX(AO$175:AO$178,$D1541)*$E1541*INDEX(AO$179:AO$195,$F1541)</f>
        <v/>
      </c>
      <c r="AP1541" s="40">
        <f>INDEX(AP$175:AP$178,$D1541)*$E1541*INDEX(AP$179:AP$195,$F1541)</f>
        <v/>
      </c>
      <c r="AQ1541" s="40">
        <f>INDEX(AQ$175:AQ$178,$D1541)*$E1541*INDEX(AQ$179:AQ$195,$F1541)</f>
        <v/>
      </c>
      <c r="AR1541" s="40">
        <f>INDEX(AR$175:AR$178,$D1541)*$E1541*INDEX(AR$179:AR$195,$F1541)</f>
        <v/>
      </c>
      <c r="AS1541" s="40">
        <f>INDEX(AS$175:AS$178,$D1541)*$E1541*INDEX(AS$179:AS$195,$F1541)</f>
        <v/>
      </c>
      <c r="AT1541" s="40">
        <f>INDEX(AT$175:AT$178,$D1541)*$E1541*INDEX(AT$179:AT$195,$F1541)</f>
        <v/>
      </c>
      <c r="AU1541" s="40">
        <f>INDEX(AU$175:AU$178,$D1541)*$E1541*INDEX(AU$179:AU$195,$F1541)</f>
        <v/>
      </c>
      <c r="AV1541" s="40">
        <f>INDEX(AV$175:AV$178,$D1541)*$E1541*INDEX(AV$179:AV$195,$F1541)</f>
        <v/>
      </c>
      <c r="AW1541" s="40">
        <f>INDEX(AW$175:AW$178,$D1541)*$E1541*INDEX(AW$179:AW$195,$F1541)</f>
        <v/>
      </c>
      <c r="AX1541" s="42">
        <f>SHADOWEFF(INDEX(AX$175:AX$178,$D1541),$E1541,INDEX(AX$179:AX$195,$F1541))</f>
        <v/>
      </c>
    </row>
    <row r="1542" hidden="1" outlineLevel="2">
      <c r="A1542" s="5" t="inlineStr">
        <is>
          <t>shp</t>
        </is>
      </c>
      <c r="B1542" s="5" t="inlineStr">
        <is>
          <t>lpg</t>
        </is>
      </c>
      <c r="C1542" s="5" t="inlineStr">
        <is>
          <t>cst</t>
        </is>
      </c>
      <c r="D1542" s="40">
        <f>INDEX(Inputs!$M$5:$M$132,MATCH($B1542&amp;"|"&amp;$C1542,Inputs!$A$5:$A$132,0))</f>
        <v/>
      </c>
      <c r="E1542" s="40">
        <f>INDEX(Inputs!$T$5:$T$132,MATCH($B1542&amp;"|"&amp;$C1542,Inputs!$A$5:$A$132,0))</f>
        <v/>
      </c>
      <c r="F1542" s="40">
        <f>INDEX(Inputs!$K$5:$K$132,MATCH($B1542&amp;"|"&amp;$C1542,Inputs!$A$5:$A$132,0))</f>
        <v/>
      </c>
      <c r="G1542" s="39" t="n"/>
      <c r="H1542" s="5">
        <f>INDEX(Variables!$B$5:$B$105,MATCH($A1542,Variables!$A$5:$A$105,0))&amp;IF($C1542="",""," | "&amp;INDEX(Mapping!$B$5:$B$26,MATCH($C1542,Mapping!$A$5:$A$26,0))&amp;" | "&amp;INDEX(Mapping!$B$30:$B$41,MATCH($B1542,Mapping!$A$30:$A$41,0)))</f>
        <v/>
      </c>
      <c r="I1542" s="5">
        <f>INDEX(Variables!$C$5:$C$105,MATCH($A1542,Variables!$A$5:$A$105,0))</f>
        <v/>
      </c>
      <c r="J1542" s="5">
        <f>INDEX(Variables!$E$5:$E$105,MATCH($A1542,Variables!$A$5:$A$105,0))</f>
        <v/>
      </c>
      <c r="K1542" s="25">
        <f>LOWER(Settings!$C$4)&amp;".mit."&amp;$A1542&amp;IF($C1542="","","."&amp;$C1542&amp;"."&amp;$B1542)&amp;IF(INDEX(Variables!$D$5:$D$105,MATCH($A1542,Variables!$A$5:$A$105,0))="","","."&amp;INDEX(Variables!$D$5:$D$105,MATCH($A1542,Variables!$A$5:$A$105,0)))&amp;"."&amp;K$5</f>
        <v/>
      </c>
      <c r="L1542" s="41">
        <f>INDEX(L$175:L$178,$D1542)*$E1542*INDEX(L$179:L$195,$F1542)</f>
        <v/>
      </c>
      <c r="M1542" s="40">
        <f>INDEX(M$175:M$178,$D1542)*$E1542*INDEX(M$179:M$195,$F1542)</f>
        <v/>
      </c>
      <c r="N1542" s="40">
        <f>INDEX(N$175:N$178,$D1542)*$E1542*INDEX(N$179:N$195,$F1542)</f>
        <v/>
      </c>
      <c r="O1542" s="40">
        <f>INDEX(O$175:O$178,$D1542)*$E1542*INDEX(O$179:O$195,$F1542)</f>
        <v/>
      </c>
      <c r="P1542" s="40">
        <f>INDEX(P$175:P$178,$D1542)*$E1542*INDEX(P$179:P$195,$F1542)</f>
        <v/>
      </c>
      <c r="Q1542" s="40">
        <f>INDEX(Q$175:Q$178,$D1542)*$E1542*INDEX(Q$179:Q$195,$F1542)</f>
        <v/>
      </c>
      <c r="R1542" s="40">
        <f>INDEX(R$175:R$178,$D1542)*$E1542*INDEX(R$179:R$195,$F1542)</f>
        <v/>
      </c>
      <c r="S1542" s="40">
        <f>INDEX(S$175:S$178,$D1542)*$E1542*INDEX(S$179:S$195,$F1542)</f>
        <v/>
      </c>
      <c r="T1542" s="40">
        <f>INDEX(T$175:T$178,$D1542)*$E1542*INDEX(T$179:T$195,$F1542)</f>
        <v/>
      </c>
      <c r="U1542" s="40">
        <f>INDEX(U$175:U$178,$D1542)*$E1542*INDEX(U$179:U$195,$F1542)</f>
        <v/>
      </c>
      <c r="V1542" s="40">
        <f>INDEX(V$175:V$178,$D1542)*$E1542*INDEX(V$179:V$195,$F1542)</f>
        <v/>
      </c>
      <c r="W1542" s="40">
        <f>INDEX(W$175:W$178,$D1542)*$E1542*INDEX(W$179:W$195,$F1542)</f>
        <v/>
      </c>
      <c r="X1542" s="40">
        <f>INDEX(X$175:X$178,$D1542)*$E1542*INDEX(X$179:X$195,$F1542)</f>
        <v/>
      </c>
      <c r="Y1542" s="40">
        <f>INDEX(Y$175:Y$178,$D1542)*$E1542*INDEX(Y$179:Y$195,$F1542)</f>
        <v/>
      </c>
      <c r="Z1542" s="40">
        <f>INDEX(Z$175:Z$178,$D1542)*$E1542*INDEX(Z$179:Z$195,$F1542)</f>
        <v/>
      </c>
      <c r="AA1542" s="40">
        <f>INDEX(AA$175:AA$178,$D1542)*$E1542*INDEX(AA$179:AA$195,$F1542)</f>
        <v/>
      </c>
      <c r="AB1542" s="40">
        <f>INDEX(AB$175:AB$178,$D1542)*$E1542*INDEX(AB$179:AB$195,$F1542)</f>
        <v/>
      </c>
      <c r="AC1542" s="40">
        <f>INDEX(AC$175:AC$178,$D1542)*$E1542*INDEX(AC$179:AC$195,$F1542)</f>
        <v/>
      </c>
      <c r="AD1542" s="42">
        <f>SHADOWEFF(INDEX(AD$175:AD$178,$D1542),$E1542,INDEX(AD$179:AD$195,$F1542))</f>
        <v/>
      </c>
      <c r="AE1542" s="25">
        <f>LOWER(Settings!$C$4)&amp;".mit."&amp;$A1542&amp;IF($C1542="","","."&amp;$C1542&amp;"."&amp;$B1542)&amp;IF(INDEX(Variables!$D$5:$D$105,MATCH($A1542,Variables!$A$5:$A$105,0))="","","."&amp;INDEX(Variables!$D$5:$D$105,MATCH($A1542,Variables!$A$5:$A$105,0)))&amp;"."&amp;AE$5</f>
        <v/>
      </c>
      <c r="AF1542" s="41">
        <f>INDEX(AF$175:AF$178,$D1542)*$E1542*INDEX(AF$179:AF$195,$F1542)</f>
        <v/>
      </c>
      <c r="AG1542" s="40">
        <f>INDEX(AG$175:AG$178,$D1542)*$E1542*INDEX(AG$179:AG$195,$F1542)</f>
        <v/>
      </c>
      <c r="AH1542" s="40">
        <f>INDEX(AH$175:AH$178,$D1542)*$E1542*INDEX(AH$179:AH$195,$F1542)</f>
        <v/>
      </c>
      <c r="AI1542" s="40">
        <f>INDEX(AI$175:AI$178,$D1542)*$E1542*INDEX(AI$179:AI$195,$F1542)</f>
        <v/>
      </c>
      <c r="AJ1542" s="40">
        <f>INDEX(AJ$175:AJ$178,$D1542)*$E1542*INDEX(AJ$179:AJ$195,$F1542)</f>
        <v/>
      </c>
      <c r="AK1542" s="40">
        <f>INDEX(AK$175:AK$178,$D1542)*$E1542*INDEX(AK$179:AK$195,$F1542)</f>
        <v/>
      </c>
      <c r="AL1542" s="40">
        <f>INDEX(AL$175:AL$178,$D1542)*$E1542*INDEX(AL$179:AL$195,$F1542)</f>
        <v/>
      </c>
      <c r="AM1542" s="40">
        <f>INDEX(AM$175:AM$178,$D1542)*$E1542*INDEX(AM$179:AM$195,$F1542)</f>
        <v/>
      </c>
      <c r="AN1542" s="40">
        <f>INDEX(AN$175:AN$178,$D1542)*$E1542*INDEX(AN$179:AN$195,$F1542)</f>
        <v/>
      </c>
      <c r="AO1542" s="40">
        <f>INDEX(AO$175:AO$178,$D1542)*$E1542*INDEX(AO$179:AO$195,$F1542)</f>
        <v/>
      </c>
      <c r="AP1542" s="40">
        <f>INDEX(AP$175:AP$178,$D1542)*$E1542*INDEX(AP$179:AP$195,$F1542)</f>
        <v/>
      </c>
      <c r="AQ1542" s="40">
        <f>INDEX(AQ$175:AQ$178,$D1542)*$E1542*INDEX(AQ$179:AQ$195,$F1542)</f>
        <v/>
      </c>
      <c r="AR1542" s="40">
        <f>INDEX(AR$175:AR$178,$D1542)*$E1542*INDEX(AR$179:AR$195,$F1542)</f>
        <v/>
      </c>
      <c r="AS1542" s="40">
        <f>INDEX(AS$175:AS$178,$D1542)*$E1542*INDEX(AS$179:AS$195,$F1542)</f>
        <v/>
      </c>
      <c r="AT1542" s="40">
        <f>INDEX(AT$175:AT$178,$D1542)*$E1542*INDEX(AT$179:AT$195,$F1542)</f>
        <v/>
      </c>
      <c r="AU1542" s="40">
        <f>INDEX(AU$175:AU$178,$D1542)*$E1542*INDEX(AU$179:AU$195,$F1542)</f>
        <v/>
      </c>
      <c r="AV1542" s="40">
        <f>INDEX(AV$175:AV$178,$D1542)*$E1542*INDEX(AV$179:AV$195,$F1542)</f>
        <v/>
      </c>
      <c r="AW1542" s="40">
        <f>INDEX(AW$175:AW$178,$D1542)*$E1542*INDEX(AW$179:AW$195,$F1542)</f>
        <v/>
      </c>
      <c r="AX1542" s="42">
        <f>SHADOWEFF(INDEX(AX$175:AX$178,$D1542),$E1542,INDEX(AX$179:AX$195,$F1542))</f>
        <v/>
      </c>
    </row>
    <row r="1543" hidden="1" outlineLevel="2">
      <c r="A1543" s="5" t="inlineStr">
        <is>
          <t>shp</t>
        </is>
      </c>
      <c r="B1543" s="5" t="inlineStr">
        <is>
          <t>ker</t>
        </is>
      </c>
      <c r="C1543" s="5" t="inlineStr">
        <is>
          <t>cst</t>
        </is>
      </c>
      <c r="D1543" s="40">
        <f>INDEX(Inputs!$M$5:$M$132,MATCH($B1543&amp;"|"&amp;$C1543,Inputs!$A$5:$A$132,0))</f>
        <v/>
      </c>
      <c r="E1543" s="40">
        <f>INDEX(Inputs!$T$5:$T$132,MATCH($B1543&amp;"|"&amp;$C1543,Inputs!$A$5:$A$132,0))</f>
        <v/>
      </c>
      <c r="F1543" s="40">
        <f>INDEX(Inputs!$K$5:$K$132,MATCH($B1543&amp;"|"&amp;$C1543,Inputs!$A$5:$A$132,0))</f>
        <v/>
      </c>
      <c r="G1543" s="39" t="n"/>
      <c r="H1543" s="5">
        <f>INDEX(Variables!$B$5:$B$105,MATCH($A1543,Variables!$A$5:$A$105,0))&amp;IF($C1543="",""," | "&amp;INDEX(Mapping!$B$5:$B$26,MATCH($C1543,Mapping!$A$5:$A$26,0))&amp;" | "&amp;INDEX(Mapping!$B$30:$B$41,MATCH($B1543,Mapping!$A$30:$A$41,0)))</f>
        <v/>
      </c>
      <c r="I1543" s="5">
        <f>INDEX(Variables!$C$5:$C$105,MATCH($A1543,Variables!$A$5:$A$105,0))</f>
        <v/>
      </c>
      <c r="J1543" s="5">
        <f>INDEX(Variables!$E$5:$E$105,MATCH($A1543,Variables!$A$5:$A$105,0))</f>
        <v/>
      </c>
      <c r="K1543" s="25">
        <f>LOWER(Settings!$C$4)&amp;".mit."&amp;$A1543&amp;IF($C1543="","","."&amp;$C1543&amp;"."&amp;$B1543)&amp;IF(INDEX(Variables!$D$5:$D$105,MATCH($A1543,Variables!$A$5:$A$105,0))="","","."&amp;INDEX(Variables!$D$5:$D$105,MATCH($A1543,Variables!$A$5:$A$105,0)))&amp;"."&amp;K$5</f>
        <v/>
      </c>
      <c r="L1543" s="41">
        <f>INDEX(L$175:L$178,$D1543)*$E1543*INDEX(L$179:L$195,$F1543)</f>
        <v/>
      </c>
      <c r="M1543" s="40">
        <f>INDEX(M$175:M$178,$D1543)*$E1543*INDEX(M$179:M$195,$F1543)</f>
        <v/>
      </c>
      <c r="N1543" s="40">
        <f>INDEX(N$175:N$178,$D1543)*$E1543*INDEX(N$179:N$195,$F1543)</f>
        <v/>
      </c>
      <c r="O1543" s="40">
        <f>INDEX(O$175:O$178,$D1543)*$E1543*INDEX(O$179:O$195,$F1543)</f>
        <v/>
      </c>
      <c r="P1543" s="40">
        <f>INDEX(P$175:P$178,$D1543)*$E1543*INDEX(P$179:P$195,$F1543)</f>
        <v/>
      </c>
      <c r="Q1543" s="40">
        <f>INDEX(Q$175:Q$178,$D1543)*$E1543*INDEX(Q$179:Q$195,$F1543)</f>
        <v/>
      </c>
      <c r="R1543" s="40">
        <f>INDEX(R$175:R$178,$D1543)*$E1543*INDEX(R$179:R$195,$F1543)</f>
        <v/>
      </c>
      <c r="S1543" s="40">
        <f>INDEX(S$175:S$178,$D1543)*$E1543*INDEX(S$179:S$195,$F1543)</f>
        <v/>
      </c>
      <c r="T1543" s="40">
        <f>INDEX(T$175:T$178,$D1543)*$E1543*INDEX(T$179:T$195,$F1543)</f>
        <v/>
      </c>
      <c r="U1543" s="40">
        <f>INDEX(U$175:U$178,$D1543)*$E1543*INDEX(U$179:U$195,$F1543)</f>
        <v/>
      </c>
      <c r="V1543" s="40">
        <f>INDEX(V$175:V$178,$D1543)*$E1543*INDEX(V$179:V$195,$F1543)</f>
        <v/>
      </c>
      <c r="W1543" s="40">
        <f>INDEX(W$175:W$178,$D1543)*$E1543*INDEX(W$179:W$195,$F1543)</f>
        <v/>
      </c>
      <c r="X1543" s="40">
        <f>INDEX(X$175:X$178,$D1543)*$E1543*INDEX(X$179:X$195,$F1543)</f>
        <v/>
      </c>
      <c r="Y1543" s="40">
        <f>INDEX(Y$175:Y$178,$D1543)*$E1543*INDEX(Y$179:Y$195,$F1543)</f>
        <v/>
      </c>
      <c r="Z1543" s="40">
        <f>INDEX(Z$175:Z$178,$D1543)*$E1543*INDEX(Z$179:Z$195,$F1543)</f>
        <v/>
      </c>
      <c r="AA1543" s="40">
        <f>INDEX(AA$175:AA$178,$D1543)*$E1543*INDEX(AA$179:AA$195,$F1543)</f>
        <v/>
      </c>
      <c r="AB1543" s="40">
        <f>INDEX(AB$175:AB$178,$D1543)*$E1543*INDEX(AB$179:AB$195,$F1543)</f>
        <v/>
      </c>
      <c r="AC1543" s="40">
        <f>INDEX(AC$175:AC$178,$D1543)*$E1543*INDEX(AC$179:AC$195,$F1543)</f>
        <v/>
      </c>
      <c r="AD1543" s="42">
        <f>SHADOWEFF(INDEX(AD$175:AD$178,$D1543),$E1543,INDEX(AD$179:AD$195,$F1543))</f>
        <v/>
      </c>
      <c r="AE1543" s="25">
        <f>LOWER(Settings!$C$4)&amp;".mit."&amp;$A1543&amp;IF($C1543="","","."&amp;$C1543&amp;"."&amp;$B1543)&amp;IF(INDEX(Variables!$D$5:$D$105,MATCH($A1543,Variables!$A$5:$A$105,0))="","","."&amp;INDEX(Variables!$D$5:$D$105,MATCH($A1543,Variables!$A$5:$A$105,0)))&amp;"."&amp;AE$5</f>
        <v/>
      </c>
      <c r="AF1543" s="41">
        <f>INDEX(AF$175:AF$178,$D1543)*$E1543*INDEX(AF$179:AF$195,$F1543)</f>
        <v/>
      </c>
      <c r="AG1543" s="40">
        <f>INDEX(AG$175:AG$178,$D1543)*$E1543*INDEX(AG$179:AG$195,$F1543)</f>
        <v/>
      </c>
      <c r="AH1543" s="40">
        <f>INDEX(AH$175:AH$178,$D1543)*$E1543*INDEX(AH$179:AH$195,$F1543)</f>
        <v/>
      </c>
      <c r="AI1543" s="40">
        <f>INDEX(AI$175:AI$178,$D1543)*$E1543*INDEX(AI$179:AI$195,$F1543)</f>
        <v/>
      </c>
      <c r="AJ1543" s="40">
        <f>INDEX(AJ$175:AJ$178,$D1543)*$E1543*INDEX(AJ$179:AJ$195,$F1543)</f>
        <v/>
      </c>
      <c r="AK1543" s="40">
        <f>INDEX(AK$175:AK$178,$D1543)*$E1543*INDEX(AK$179:AK$195,$F1543)</f>
        <v/>
      </c>
      <c r="AL1543" s="40">
        <f>INDEX(AL$175:AL$178,$D1543)*$E1543*INDEX(AL$179:AL$195,$F1543)</f>
        <v/>
      </c>
      <c r="AM1543" s="40">
        <f>INDEX(AM$175:AM$178,$D1543)*$E1543*INDEX(AM$179:AM$195,$F1543)</f>
        <v/>
      </c>
      <c r="AN1543" s="40">
        <f>INDEX(AN$175:AN$178,$D1543)*$E1543*INDEX(AN$179:AN$195,$F1543)</f>
        <v/>
      </c>
      <c r="AO1543" s="40">
        <f>INDEX(AO$175:AO$178,$D1543)*$E1543*INDEX(AO$179:AO$195,$F1543)</f>
        <v/>
      </c>
      <c r="AP1543" s="40">
        <f>INDEX(AP$175:AP$178,$D1543)*$E1543*INDEX(AP$179:AP$195,$F1543)</f>
        <v/>
      </c>
      <c r="AQ1543" s="40">
        <f>INDEX(AQ$175:AQ$178,$D1543)*$E1543*INDEX(AQ$179:AQ$195,$F1543)</f>
        <v/>
      </c>
      <c r="AR1543" s="40">
        <f>INDEX(AR$175:AR$178,$D1543)*$E1543*INDEX(AR$179:AR$195,$F1543)</f>
        <v/>
      </c>
      <c r="AS1543" s="40">
        <f>INDEX(AS$175:AS$178,$D1543)*$E1543*INDEX(AS$179:AS$195,$F1543)</f>
        <v/>
      </c>
      <c r="AT1543" s="40">
        <f>INDEX(AT$175:AT$178,$D1543)*$E1543*INDEX(AT$179:AT$195,$F1543)</f>
        <v/>
      </c>
      <c r="AU1543" s="40">
        <f>INDEX(AU$175:AU$178,$D1543)*$E1543*INDEX(AU$179:AU$195,$F1543)</f>
        <v/>
      </c>
      <c r="AV1543" s="40">
        <f>INDEX(AV$175:AV$178,$D1543)*$E1543*INDEX(AV$179:AV$195,$F1543)</f>
        <v/>
      </c>
      <c r="AW1543" s="40">
        <f>INDEX(AW$175:AW$178,$D1543)*$E1543*INDEX(AW$179:AW$195,$F1543)</f>
        <v/>
      </c>
      <c r="AX1543" s="42">
        <f>SHADOWEFF(INDEX(AX$175:AX$178,$D1543),$E1543,INDEX(AX$179:AX$195,$F1543))</f>
        <v/>
      </c>
    </row>
    <row r="1544" hidden="1" outlineLevel="2">
      <c r="A1544" s="5" t="inlineStr">
        <is>
          <t>shp</t>
        </is>
      </c>
      <c r="B1544" s="5" t="inlineStr">
        <is>
          <t>oop</t>
        </is>
      </c>
      <c r="C1544" s="5" t="inlineStr">
        <is>
          <t>cst</t>
        </is>
      </c>
      <c r="D1544" s="40">
        <f>INDEX(Inputs!$M$5:$M$132,MATCH($B1544&amp;"|"&amp;$C1544,Inputs!$A$5:$A$132,0))</f>
        <v/>
      </c>
      <c r="E1544" s="40">
        <f>INDEX(Inputs!$T$5:$T$132,MATCH($B1544&amp;"|"&amp;$C1544,Inputs!$A$5:$A$132,0))</f>
        <v/>
      </c>
      <c r="F1544" s="40">
        <f>INDEX(Inputs!$K$5:$K$132,MATCH($B1544&amp;"|"&amp;$C1544,Inputs!$A$5:$A$132,0))</f>
        <v/>
      </c>
      <c r="G1544" s="39" t="n"/>
      <c r="H1544" s="5">
        <f>INDEX(Variables!$B$5:$B$105,MATCH($A1544,Variables!$A$5:$A$105,0))&amp;IF($C1544="",""," | "&amp;INDEX(Mapping!$B$5:$B$26,MATCH($C1544,Mapping!$A$5:$A$26,0))&amp;" | "&amp;INDEX(Mapping!$B$30:$B$41,MATCH($B1544,Mapping!$A$30:$A$41,0)))</f>
        <v/>
      </c>
      <c r="I1544" s="5">
        <f>INDEX(Variables!$C$5:$C$105,MATCH($A1544,Variables!$A$5:$A$105,0))</f>
        <v/>
      </c>
      <c r="J1544" s="5">
        <f>INDEX(Variables!$E$5:$E$105,MATCH($A1544,Variables!$A$5:$A$105,0))</f>
        <v/>
      </c>
      <c r="K1544" s="25">
        <f>LOWER(Settings!$C$4)&amp;".mit."&amp;$A1544&amp;IF($C1544="","","."&amp;$C1544&amp;"."&amp;$B1544)&amp;IF(INDEX(Variables!$D$5:$D$105,MATCH($A1544,Variables!$A$5:$A$105,0))="","","."&amp;INDEX(Variables!$D$5:$D$105,MATCH($A1544,Variables!$A$5:$A$105,0)))&amp;"."&amp;K$5</f>
        <v/>
      </c>
      <c r="L1544" s="41">
        <f>INDEX(L$175:L$178,$D1544)*$E1544*INDEX(L$179:L$195,$F1544)</f>
        <v/>
      </c>
      <c r="M1544" s="40">
        <f>INDEX(M$175:M$178,$D1544)*$E1544*INDEX(M$179:M$195,$F1544)</f>
        <v/>
      </c>
      <c r="N1544" s="40">
        <f>INDEX(N$175:N$178,$D1544)*$E1544*INDEX(N$179:N$195,$F1544)</f>
        <v/>
      </c>
      <c r="O1544" s="40">
        <f>INDEX(O$175:O$178,$D1544)*$E1544*INDEX(O$179:O$195,$F1544)</f>
        <v/>
      </c>
      <c r="P1544" s="40">
        <f>INDEX(P$175:P$178,$D1544)*$E1544*INDEX(P$179:P$195,$F1544)</f>
        <v/>
      </c>
      <c r="Q1544" s="40">
        <f>INDEX(Q$175:Q$178,$D1544)*$E1544*INDEX(Q$179:Q$195,$F1544)</f>
        <v/>
      </c>
      <c r="R1544" s="40">
        <f>INDEX(R$175:R$178,$D1544)*$E1544*INDEX(R$179:R$195,$F1544)</f>
        <v/>
      </c>
      <c r="S1544" s="40">
        <f>INDEX(S$175:S$178,$D1544)*$E1544*INDEX(S$179:S$195,$F1544)</f>
        <v/>
      </c>
      <c r="T1544" s="40">
        <f>INDEX(T$175:T$178,$D1544)*$E1544*INDEX(T$179:T$195,$F1544)</f>
        <v/>
      </c>
      <c r="U1544" s="40">
        <f>INDEX(U$175:U$178,$D1544)*$E1544*INDEX(U$179:U$195,$F1544)</f>
        <v/>
      </c>
      <c r="V1544" s="40">
        <f>INDEX(V$175:V$178,$D1544)*$E1544*INDEX(V$179:V$195,$F1544)</f>
        <v/>
      </c>
      <c r="W1544" s="40">
        <f>INDEX(W$175:W$178,$D1544)*$E1544*INDEX(W$179:W$195,$F1544)</f>
        <v/>
      </c>
      <c r="X1544" s="40">
        <f>INDEX(X$175:X$178,$D1544)*$E1544*INDEX(X$179:X$195,$F1544)</f>
        <v/>
      </c>
      <c r="Y1544" s="40">
        <f>INDEX(Y$175:Y$178,$D1544)*$E1544*INDEX(Y$179:Y$195,$F1544)</f>
        <v/>
      </c>
      <c r="Z1544" s="40">
        <f>INDEX(Z$175:Z$178,$D1544)*$E1544*INDEX(Z$179:Z$195,$F1544)</f>
        <v/>
      </c>
      <c r="AA1544" s="40">
        <f>INDEX(AA$175:AA$178,$D1544)*$E1544*INDEX(AA$179:AA$195,$F1544)</f>
        <v/>
      </c>
      <c r="AB1544" s="40">
        <f>INDEX(AB$175:AB$178,$D1544)*$E1544*INDEX(AB$179:AB$195,$F1544)</f>
        <v/>
      </c>
      <c r="AC1544" s="40">
        <f>INDEX(AC$175:AC$178,$D1544)*$E1544*INDEX(AC$179:AC$195,$F1544)</f>
        <v/>
      </c>
      <c r="AD1544" s="42">
        <f>SHADOWEFF(INDEX(AD$175:AD$178,$D1544),$E1544,INDEX(AD$179:AD$195,$F1544))</f>
        <v/>
      </c>
      <c r="AE1544" s="25">
        <f>LOWER(Settings!$C$4)&amp;".mit."&amp;$A1544&amp;IF($C1544="","","."&amp;$C1544&amp;"."&amp;$B1544)&amp;IF(INDEX(Variables!$D$5:$D$105,MATCH($A1544,Variables!$A$5:$A$105,0))="","","."&amp;INDEX(Variables!$D$5:$D$105,MATCH($A1544,Variables!$A$5:$A$105,0)))&amp;"."&amp;AE$5</f>
        <v/>
      </c>
      <c r="AF1544" s="41">
        <f>INDEX(AF$175:AF$178,$D1544)*$E1544*INDEX(AF$179:AF$195,$F1544)</f>
        <v/>
      </c>
      <c r="AG1544" s="40">
        <f>INDEX(AG$175:AG$178,$D1544)*$E1544*INDEX(AG$179:AG$195,$F1544)</f>
        <v/>
      </c>
      <c r="AH1544" s="40">
        <f>INDEX(AH$175:AH$178,$D1544)*$E1544*INDEX(AH$179:AH$195,$F1544)</f>
        <v/>
      </c>
      <c r="AI1544" s="40">
        <f>INDEX(AI$175:AI$178,$D1544)*$E1544*INDEX(AI$179:AI$195,$F1544)</f>
        <v/>
      </c>
      <c r="AJ1544" s="40">
        <f>INDEX(AJ$175:AJ$178,$D1544)*$E1544*INDEX(AJ$179:AJ$195,$F1544)</f>
        <v/>
      </c>
      <c r="AK1544" s="40">
        <f>INDEX(AK$175:AK$178,$D1544)*$E1544*INDEX(AK$179:AK$195,$F1544)</f>
        <v/>
      </c>
      <c r="AL1544" s="40">
        <f>INDEX(AL$175:AL$178,$D1544)*$E1544*INDEX(AL$179:AL$195,$F1544)</f>
        <v/>
      </c>
      <c r="AM1544" s="40">
        <f>INDEX(AM$175:AM$178,$D1544)*$E1544*INDEX(AM$179:AM$195,$F1544)</f>
        <v/>
      </c>
      <c r="AN1544" s="40">
        <f>INDEX(AN$175:AN$178,$D1544)*$E1544*INDEX(AN$179:AN$195,$F1544)</f>
        <v/>
      </c>
      <c r="AO1544" s="40">
        <f>INDEX(AO$175:AO$178,$D1544)*$E1544*INDEX(AO$179:AO$195,$F1544)</f>
        <v/>
      </c>
      <c r="AP1544" s="40">
        <f>INDEX(AP$175:AP$178,$D1544)*$E1544*INDEX(AP$179:AP$195,$F1544)</f>
        <v/>
      </c>
      <c r="AQ1544" s="40">
        <f>INDEX(AQ$175:AQ$178,$D1544)*$E1544*INDEX(AQ$179:AQ$195,$F1544)</f>
        <v/>
      </c>
      <c r="AR1544" s="40">
        <f>INDEX(AR$175:AR$178,$D1544)*$E1544*INDEX(AR$179:AR$195,$F1544)</f>
        <v/>
      </c>
      <c r="AS1544" s="40">
        <f>INDEX(AS$175:AS$178,$D1544)*$E1544*INDEX(AS$179:AS$195,$F1544)</f>
        <v/>
      </c>
      <c r="AT1544" s="40">
        <f>INDEX(AT$175:AT$178,$D1544)*$E1544*INDEX(AT$179:AT$195,$F1544)</f>
        <v/>
      </c>
      <c r="AU1544" s="40">
        <f>INDEX(AU$175:AU$178,$D1544)*$E1544*INDEX(AU$179:AU$195,$F1544)</f>
        <v/>
      </c>
      <c r="AV1544" s="40">
        <f>INDEX(AV$175:AV$178,$D1544)*$E1544*INDEX(AV$179:AV$195,$F1544)</f>
        <v/>
      </c>
      <c r="AW1544" s="40">
        <f>INDEX(AW$175:AW$178,$D1544)*$E1544*INDEX(AW$179:AW$195,$F1544)</f>
        <v/>
      </c>
      <c r="AX1544" s="42">
        <f>SHADOWEFF(INDEX(AX$175:AX$178,$D1544),$E1544,INDEX(AX$179:AX$195,$F1544))</f>
        <v/>
      </c>
    </row>
    <row r="1545" hidden="1" outlineLevel="2">
      <c r="A1545" s="5" t="inlineStr">
        <is>
          <t>shp</t>
        </is>
      </c>
      <c r="B1545" s="5" t="inlineStr">
        <is>
          <t>bio</t>
        </is>
      </c>
      <c r="C1545" s="5" t="inlineStr">
        <is>
          <t>cst</t>
        </is>
      </c>
      <c r="D1545" s="40">
        <f>INDEX(Inputs!$M$5:$M$132,MATCH($B1545&amp;"|"&amp;$C1545,Inputs!$A$5:$A$132,0))</f>
        <v/>
      </c>
      <c r="E1545" s="40">
        <f>INDEX(Inputs!$T$5:$T$132,MATCH($B1545&amp;"|"&amp;$C1545,Inputs!$A$5:$A$132,0))</f>
        <v/>
      </c>
      <c r="F1545" s="40">
        <f>INDEX(Inputs!$K$5:$K$132,MATCH($B1545&amp;"|"&amp;$C1545,Inputs!$A$5:$A$132,0))</f>
        <v/>
      </c>
      <c r="G1545" s="39" t="n"/>
      <c r="H1545" s="5">
        <f>INDEX(Variables!$B$5:$B$105,MATCH($A1545,Variables!$A$5:$A$105,0))&amp;IF($C1545="",""," | "&amp;INDEX(Mapping!$B$5:$B$26,MATCH($C1545,Mapping!$A$5:$A$26,0))&amp;" | "&amp;INDEX(Mapping!$B$30:$B$41,MATCH($B1545,Mapping!$A$30:$A$41,0)))</f>
        <v/>
      </c>
      <c r="I1545" s="5">
        <f>INDEX(Variables!$C$5:$C$105,MATCH($A1545,Variables!$A$5:$A$105,0))</f>
        <v/>
      </c>
      <c r="J1545" s="5">
        <f>INDEX(Variables!$E$5:$E$105,MATCH($A1545,Variables!$A$5:$A$105,0))</f>
        <v/>
      </c>
      <c r="K1545" s="25">
        <f>LOWER(Settings!$C$4)&amp;".mit."&amp;$A1545&amp;IF($C1545="","","."&amp;$C1545&amp;"."&amp;$B1545)&amp;IF(INDEX(Variables!$D$5:$D$105,MATCH($A1545,Variables!$A$5:$A$105,0))="","","."&amp;INDEX(Variables!$D$5:$D$105,MATCH($A1545,Variables!$A$5:$A$105,0)))&amp;"."&amp;K$5</f>
        <v/>
      </c>
      <c r="L1545" s="41">
        <f>INDEX(L$175:L$178,$D1545)*$E1545*INDEX(L$179:L$195,$F1545)</f>
        <v/>
      </c>
      <c r="M1545" s="40">
        <f>INDEX(M$175:M$178,$D1545)*$E1545*INDEX(M$179:M$195,$F1545)</f>
        <v/>
      </c>
      <c r="N1545" s="40">
        <f>INDEX(N$175:N$178,$D1545)*$E1545*INDEX(N$179:N$195,$F1545)</f>
        <v/>
      </c>
      <c r="O1545" s="40">
        <f>INDEX(O$175:O$178,$D1545)*$E1545*INDEX(O$179:O$195,$F1545)</f>
        <v/>
      </c>
      <c r="P1545" s="40">
        <f>INDEX(P$175:P$178,$D1545)*$E1545*INDEX(P$179:P$195,$F1545)</f>
        <v/>
      </c>
      <c r="Q1545" s="40">
        <f>INDEX(Q$175:Q$178,$D1545)*$E1545*INDEX(Q$179:Q$195,$F1545)</f>
        <v/>
      </c>
      <c r="R1545" s="40">
        <f>INDEX(R$175:R$178,$D1545)*$E1545*INDEX(R$179:R$195,$F1545)</f>
        <v/>
      </c>
      <c r="S1545" s="40">
        <f>INDEX(S$175:S$178,$D1545)*$E1545*INDEX(S$179:S$195,$F1545)</f>
        <v/>
      </c>
      <c r="T1545" s="40">
        <f>INDEX(T$175:T$178,$D1545)*$E1545*INDEX(T$179:T$195,$F1545)</f>
        <v/>
      </c>
      <c r="U1545" s="40">
        <f>INDEX(U$175:U$178,$D1545)*$E1545*INDEX(U$179:U$195,$F1545)</f>
        <v/>
      </c>
      <c r="V1545" s="40">
        <f>INDEX(V$175:V$178,$D1545)*$E1545*INDEX(V$179:V$195,$F1545)</f>
        <v/>
      </c>
      <c r="W1545" s="40">
        <f>INDEX(W$175:W$178,$D1545)*$E1545*INDEX(W$179:W$195,$F1545)</f>
        <v/>
      </c>
      <c r="X1545" s="40">
        <f>INDEX(X$175:X$178,$D1545)*$E1545*INDEX(X$179:X$195,$F1545)</f>
        <v/>
      </c>
      <c r="Y1545" s="40">
        <f>INDEX(Y$175:Y$178,$D1545)*$E1545*INDEX(Y$179:Y$195,$F1545)</f>
        <v/>
      </c>
      <c r="Z1545" s="40">
        <f>INDEX(Z$175:Z$178,$D1545)*$E1545*INDEX(Z$179:Z$195,$F1545)</f>
        <v/>
      </c>
      <c r="AA1545" s="40">
        <f>INDEX(AA$175:AA$178,$D1545)*$E1545*INDEX(AA$179:AA$195,$F1545)</f>
        <v/>
      </c>
      <c r="AB1545" s="40">
        <f>INDEX(AB$175:AB$178,$D1545)*$E1545*INDEX(AB$179:AB$195,$F1545)</f>
        <v/>
      </c>
      <c r="AC1545" s="40">
        <f>INDEX(AC$175:AC$178,$D1545)*$E1545*INDEX(AC$179:AC$195,$F1545)</f>
        <v/>
      </c>
      <c r="AD1545" s="42">
        <f>SHADOWEFF(INDEX(AD$175:AD$178,$D1545),$E1545,INDEX(AD$179:AD$195,$F1545))</f>
        <v/>
      </c>
      <c r="AE1545" s="25">
        <f>LOWER(Settings!$C$4)&amp;".mit."&amp;$A1545&amp;IF($C1545="","","."&amp;$C1545&amp;"."&amp;$B1545)&amp;IF(INDEX(Variables!$D$5:$D$105,MATCH($A1545,Variables!$A$5:$A$105,0))="","","."&amp;INDEX(Variables!$D$5:$D$105,MATCH($A1545,Variables!$A$5:$A$105,0)))&amp;"."&amp;AE$5</f>
        <v/>
      </c>
      <c r="AF1545" s="41">
        <f>INDEX(AF$175:AF$178,$D1545)*$E1545*INDEX(AF$179:AF$195,$F1545)</f>
        <v/>
      </c>
      <c r="AG1545" s="40">
        <f>INDEX(AG$175:AG$178,$D1545)*$E1545*INDEX(AG$179:AG$195,$F1545)</f>
        <v/>
      </c>
      <c r="AH1545" s="40">
        <f>INDEX(AH$175:AH$178,$D1545)*$E1545*INDEX(AH$179:AH$195,$F1545)</f>
        <v/>
      </c>
      <c r="AI1545" s="40">
        <f>INDEX(AI$175:AI$178,$D1545)*$E1545*INDEX(AI$179:AI$195,$F1545)</f>
        <v/>
      </c>
      <c r="AJ1545" s="40">
        <f>INDEX(AJ$175:AJ$178,$D1545)*$E1545*INDEX(AJ$179:AJ$195,$F1545)</f>
        <v/>
      </c>
      <c r="AK1545" s="40">
        <f>INDEX(AK$175:AK$178,$D1545)*$E1545*INDEX(AK$179:AK$195,$F1545)</f>
        <v/>
      </c>
      <c r="AL1545" s="40">
        <f>INDEX(AL$175:AL$178,$D1545)*$E1545*INDEX(AL$179:AL$195,$F1545)</f>
        <v/>
      </c>
      <c r="AM1545" s="40">
        <f>INDEX(AM$175:AM$178,$D1545)*$E1545*INDEX(AM$179:AM$195,$F1545)</f>
        <v/>
      </c>
      <c r="AN1545" s="40">
        <f>INDEX(AN$175:AN$178,$D1545)*$E1545*INDEX(AN$179:AN$195,$F1545)</f>
        <v/>
      </c>
      <c r="AO1545" s="40">
        <f>INDEX(AO$175:AO$178,$D1545)*$E1545*INDEX(AO$179:AO$195,$F1545)</f>
        <v/>
      </c>
      <c r="AP1545" s="40">
        <f>INDEX(AP$175:AP$178,$D1545)*$E1545*INDEX(AP$179:AP$195,$F1545)</f>
        <v/>
      </c>
      <c r="AQ1545" s="40">
        <f>INDEX(AQ$175:AQ$178,$D1545)*$E1545*INDEX(AQ$179:AQ$195,$F1545)</f>
        <v/>
      </c>
      <c r="AR1545" s="40">
        <f>INDEX(AR$175:AR$178,$D1545)*$E1545*INDEX(AR$179:AR$195,$F1545)</f>
        <v/>
      </c>
      <c r="AS1545" s="40">
        <f>INDEX(AS$175:AS$178,$D1545)*$E1545*INDEX(AS$179:AS$195,$F1545)</f>
        <v/>
      </c>
      <c r="AT1545" s="40">
        <f>INDEX(AT$175:AT$178,$D1545)*$E1545*INDEX(AT$179:AT$195,$F1545)</f>
        <v/>
      </c>
      <c r="AU1545" s="40">
        <f>INDEX(AU$175:AU$178,$D1545)*$E1545*INDEX(AU$179:AU$195,$F1545)</f>
        <v/>
      </c>
      <c r="AV1545" s="40">
        <f>INDEX(AV$175:AV$178,$D1545)*$E1545*INDEX(AV$179:AV$195,$F1545)</f>
        <v/>
      </c>
      <c r="AW1545" s="40">
        <f>INDEX(AW$175:AW$178,$D1545)*$E1545*INDEX(AW$179:AW$195,$F1545)</f>
        <v/>
      </c>
      <c r="AX1545" s="42">
        <f>SHADOWEFF(INDEX(AX$175:AX$178,$D1545),$E1545,INDEX(AX$179:AX$195,$F1545))</f>
        <v/>
      </c>
    </row>
    <row r="1546" hidden="1" outlineLevel="2"/>
    <row r="1547" hidden="1" outlineLevel="2">
      <c r="A1547" s="5" t="inlineStr">
        <is>
          <t>ener</t>
        </is>
      </c>
      <c r="B1547" s="5" t="inlineStr">
        <is>
          <t>coa</t>
        </is>
      </c>
      <c r="C1547" s="5" t="inlineStr">
        <is>
          <t>cst</t>
        </is>
      </c>
      <c r="D1547" s="40">
        <f>INDEX(Inputs!$N$5:$N$132,MATCH($B1547&amp;"|"&amp;$C1547,Inputs!$A$5:$A$132,0))</f>
        <v/>
      </c>
      <c r="E1547" s="40">
        <f>INDEX(Inputs!$O$5:$O$132,MATCH($B1547&amp;"|"&amp;$C1547,Inputs!$A$5:$A$132,0))</f>
        <v/>
      </c>
      <c r="F1547" s="40">
        <f>INDEX(Inputs!$P$5:$P$132,MATCH($B1547&amp;"|"&amp;$C1547,Inputs!$A$5:$A$132,0))</f>
        <v/>
      </c>
      <c r="G1547" s="40">
        <f>INDEX(Inputs!$Q$5:$Q$132,MATCH($B1547&amp;"|"&amp;$C1547,Inputs!$A$5:$A$132,0))</f>
        <v/>
      </c>
      <c r="H1547" s="5">
        <f>INDEX(Variables!$B$5:$B$105,MATCH($A1547,Variables!$A$5:$A$105,0))&amp;IF($C1547="",""," | "&amp;INDEX(Mapping!$B$5:$B$26,MATCH($C1547,Mapping!$A$5:$A$26,0))&amp;" | "&amp;INDEX(Mapping!$B$30:$B$41,MATCH($B1547,Mapping!$A$30:$A$41,0)))</f>
        <v/>
      </c>
      <c r="I1547" s="5">
        <f>INDEX(Variables!$C$5:$C$105,MATCH($A1547,Variables!$A$5:$A$105,0))</f>
        <v/>
      </c>
      <c r="J1547" s="5">
        <f>INDEX(Variables!$E$5:$E$105,MATCH($A1547,Variables!$A$5:$A$105,0))</f>
        <v/>
      </c>
      <c r="K1547" s="25">
        <f>LOWER(Settings!$C$4)&amp;".mit."&amp;$A1547&amp;IF($C1547="","","."&amp;$C1547&amp;"."&amp;$B1547)&amp;IF(INDEX(Variables!$D$5:$D$105,MATCH($A1547,Variables!$A$5:$A$105,0))="","","."&amp;INDEX(Variables!$D$5:$D$105,MATCH($A1547,Variables!$A$5:$A$105,0)))&amp;"."&amp;K$5</f>
        <v/>
      </c>
      <c r="L1547" s="46">
        <f>INDEX(Inputs!$U$5:$U$132,MATCH($B1547&amp;"|"&amp;$C1547,Inputs!$A$5:$A$132,0))</f>
        <v/>
      </c>
      <c r="M1547" s="47">
        <f>L1547*(1/(1+$G1547))^(1+$E1547)*(1+M$7)^$D1547*(M1529/L1529)^$E1547*((M1529+M1538)/(L1529+L1538))^($F1547*(1+$E1547))</f>
        <v/>
      </c>
      <c r="N1547" s="47">
        <f>M1547*(1/(1+$G1547))^(1+$E1547)*(1+N$7)^$D1547*(N1529/M1529)^$E1547*((N1529+N1538)/(M1529+M1538))^($F1547*(1+$E1547))</f>
        <v/>
      </c>
      <c r="O1547" s="47">
        <f>N1547*(1/(1+$G1547))^(1+$E1547)*(1+O$7)^$D1547*(O1529/N1529)^$E1547*((O1529+O1538)/(N1529+N1538))^($F1547*(1+$E1547))</f>
        <v/>
      </c>
      <c r="P1547" s="47">
        <f>O1547*(1/(1+$G1547))^(1+$E1547)*(1+P$7)^$D1547*(P1529/O1529)^$E1547*((P1529+P1538)/(O1529+O1538))^($F1547*(1+$E1547))</f>
        <v/>
      </c>
      <c r="Q1547" s="47">
        <f>P1547*(1/(1+$G1547))^(1+$E1547)*(1+Q$7)^$D1547*(Q1529/P1529)^$E1547*((Q1529+Q1538)/(P1529+P1538))^($F1547*(1+$E1547))</f>
        <v/>
      </c>
      <c r="R1547" s="47">
        <f>Q1547*(1/(1+$G1547))^(1+$E1547)*(1+R$7)^$D1547*(R1529/Q1529)^$E1547*((R1529+R1538)/(Q1529+Q1538))^($F1547*(1+$E1547))</f>
        <v/>
      </c>
      <c r="S1547" s="47">
        <f>R1547*(1/(1+$G1547))^(1+$E1547)*(1+S$7)^$D1547*(S1529/R1529)^$E1547*((S1529+S1538)/(R1529+R1538))^($F1547*(1+$E1547))</f>
        <v/>
      </c>
      <c r="T1547" s="47">
        <f>S1547*(1/(1+$G1547))^(1+$E1547)*(1+T$7)^$D1547*(T1529/S1529)^$E1547*((T1529+T1538)/(S1529+S1538))^($F1547*(1+$E1547))</f>
        <v/>
      </c>
      <c r="U1547" s="47">
        <f>T1547*(1/(1+$G1547))^(1+$E1547)*(1+U$7)^$D1547*(U1529/T1529)^$E1547*((U1529+U1538)/(T1529+T1538))^($F1547*(1+$E1547))</f>
        <v/>
      </c>
      <c r="V1547" s="47">
        <f>U1547*(1/(1+$G1547))^(1+$E1547)*(1+V$7)^$D1547*(V1529/U1529)^$E1547*((V1529+V1538)/(U1529+U1538))^($F1547*(1+$E1547))</f>
        <v/>
      </c>
      <c r="W1547" s="47">
        <f>V1547*(1/(1+$G1547))^(1+$E1547)*(1+W$7)^$D1547*(W1529/V1529)^$E1547*((W1529+W1538)/(V1529+V1538))^($F1547*(1+$E1547))</f>
        <v/>
      </c>
      <c r="X1547" s="47">
        <f>W1547*(1/(1+$G1547))^(1+$E1547)*(1+X$7)^$D1547*(X1529/W1529)^$E1547*((X1529+X1538)/(W1529+W1538))^($F1547*(1+$E1547))</f>
        <v/>
      </c>
      <c r="Y1547" s="47">
        <f>X1547*(1/(1+$G1547))^(1+$E1547)*(1+Y$7)^$D1547*(Y1529/X1529)^$E1547*((Y1529+Y1538)/(X1529+X1538))^($F1547*(1+$E1547))</f>
        <v/>
      </c>
      <c r="Z1547" s="47">
        <f>Y1547*(1/(1+$G1547))^(1+$E1547)*(1+Z$7)^$D1547*(Z1529/Y1529)^$E1547*((Z1529+Z1538)/(Y1529+Y1538))^($F1547*(1+$E1547))</f>
        <v/>
      </c>
      <c r="AA1547" s="47">
        <f>Z1547*(1/(1+$G1547))^(1+$E1547)*(1+AA$7)^$D1547*(AA1529/Z1529)^$E1547*((AA1529+AA1538)/(Z1529+Z1538))^($F1547*(1+$E1547))</f>
        <v/>
      </c>
      <c r="AB1547" s="47">
        <f>AA1547*(1/(1+$G1547))^(1+$E1547)*(1+AB$7)^$D1547*(AB1529/AA1529)^$E1547*((AB1529+AB1538)/(AA1529+AA1538))^($F1547*(1+$E1547))</f>
        <v/>
      </c>
      <c r="AC1547" s="47">
        <f>AB1547*(1/(1+$G1547))^(1+$E1547)*(1+AC$7)^$D1547*(AC1529/AB1529)^$E1547*((AC1529+AC1538)/(AB1529+AB1538))^($F1547*(1+$E1547))</f>
        <v/>
      </c>
      <c r="AD1547" s="48">
        <f>FUELUSE(AC1547,AD1529,AC1529,AD1538,AC1538,AD$7,$D1547,$E1547,$F1547,$G1547)</f>
        <v/>
      </c>
      <c r="AE1547" s="25">
        <f>LOWER(Settings!$C$4)&amp;".mit."&amp;$A1547&amp;IF($C1547="","","."&amp;$C1547&amp;"."&amp;$B1547)&amp;IF(INDEX(Variables!$D$5:$D$105,MATCH($A1547,Variables!$A$5:$A$105,0))="","","."&amp;INDEX(Variables!$D$5:$D$105,MATCH($A1547,Variables!$A$5:$A$105,0)))&amp;"."&amp;AE$5</f>
        <v/>
      </c>
      <c r="AF1547" s="46">
        <f>INDEX(Inputs!$U$5:$U$132,MATCH($B1547&amp;"|"&amp;$C1547,Inputs!$A$5:$A$132,0))</f>
        <v/>
      </c>
      <c r="AG1547" s="47">
        <f>AF1547*(1/(1+$G1547))^(1+$E1547)*(1+AG$7)^$D1547*(AG1529/AF1529)^$E1547*((AG1529+AG1538)/(AF1529+AF1538))^($F1547*(1+$E1547))</f>
        <v/>
      </c>
      <c r="AH1547" s="47">
        <f>AG1547*(1/(1+$G1547))^(1+$E1547)*(1+AH$7)^$D1547*(AH1529/AG1529)^$E1547*((AH1529+AH1538)/(AG1529+AG1538))^($F1547*(1+$E1547))</f>
        <v/>
      </c>
      <c r="AI1547" s="47">
        <f>AH1547*(1/(1+$G1547))^(1+$E1547)*(1+AI$7)^$D1547*(AI1529/AH1529)^$E1547*((AI1529+AI1538)/(AH1529+AH1538))^($F1547*(1+$E1547))</f>
        <v/>
      </c>
      <c r="AJ1547" s="47">
        <f>AI1547*(1/(1+$G1547))^(1+$E1547)*(1+AJ$7)^$D1547*(AJ1529/AI1529)^$E1547*((AJ1529+AJ1538)/(AI1529+AI1538))^($F1547*(1+$E1547))</f>
        <v/>
      </c>
      <c r="AK1547" s="47">
        <f>AJ1547*(1/(1+$G1547))^(1+$E1547)*(1+AK$7)^$D1547*(AK1529/AJ1529)^$E1547*((AK1529+AK1538)/(AJ1529+AJ1538))^($F1547*(1+$E1547))</f>
        <v/>
      </c>
      <c r="AL1547" s="47">
        <f>AK1547*(1/(1+$G1547))^(1+$E1547)*(1+AL$7)^$D1547*(AL1529/AK1529)^$E1547*((AL1529+AL1538)/(AK1529+AK1538))^($F1547*(1+$E1547))</f>
        <v/>
      </c>
      <c r="AM1547" s="47">
        <f>AL1547*(1/(1+$G1547))^(1+$E1547)*(1+AM$7)^$D1547*(AM1529/AL1529)^$E1547*((AM1529+AM1538)/(AL1529+AL1538))^($F1547*(1+$E1547))</f>
        <v/>
      </c>
      <c r="AN1547" s="47">
        <f>AM1547*(1/(1+$G1547))^(1+$E1547)*(1+AN$7)^$D1547*(AN1529/AM1529)^$E1547*((AN1529+AN1538)/(AM1529+AM1538))^($F1547*(1+$E1547))</f>
        <v/>
      </c>
      <c r="AO1547" s="47">
        <f>AN1547*(1/(1+$G1547))^(1+$E1547)*(1+AO$7)^$D1547*(AO1529/AN1529)^$E1547*((AO1529+AO1538)/(AN1529+AN1538))^($F1547*(1+$E1547))</f>
        <v/>
      </c>
      <c r="AP1547" s="47">
        <f>AO1547*(1/(1+$G1547))^(1+$E1547)*(1+AP$7)^$D1547*(AP1529/AO1529)^$E1547*((AP1529+AP1538)/(AO1529+AO1538))^($F1547*(1+$E1547))</f>
        <v/>
      </c>
      <c r="AQ1547" s="47">
        <f>AP1547*(1/(1+$G1547))^(1+$E1547)*(1+AQ$7)^$D1547*(AQ1529/AP1529)^$E1547*((AQ1529+AQ1538)/(AP1529+AP1538))^($F1547*(1+$E1547))</f>
        <v/>
      </c>
      <c r="AR1547" s="47">
        <f>AQ1547*(1/(1+$G1547))^(1+$E1547)*(1+AR$7)^$D1547*(AR1529/AQ1529)^$E1547*((AR1529+AR1538)/(AQ1529+AQ1538))^($F1547*(1+$E1547))</f>
        <v/>
      </c>
      <c r="AS1547" s="47">
        <f>AR1547*(1/(1+$G1547))^(1+$E1547)*(1+AS$7)^$D1547*(AS1529/AR1529)^$E1547*((AS1529+AS1538)/(AR1529+AR1538))^($F1547*(1+$E1547))</f>
        <v/>
      </c>
      <c r="AT1547" s="47">
        <f>AS1547*(1/(1+$G1547))^(1+$E1547)*(1+AT$7)^$D1547*(AT1529/AS1529)^$E1547*((AT1529+AT1538)/(AS1529+AS1538))^($F1547*(1+$E1547))</f>
        <v/>
      </c>
      <c r="AU1547" s="47">
        <f>AT1547*(1/(1+$G1547))^(1+$E1547)*(1+AU$7)^$D1547*(AU1529/AT1529)^$E1547*((AU1529+AU1538)/(AT1529+AT1538))^($F1547*(1+$E1547))</f>
        <v/>
      </c>
      <c r="AV1547" s="47">
        <f>AU1547*(1/(1+$G1547))^(1+$E1547)*(1+AV$7)^$D1547*(AV1529/AU1529)^$E1547*((AV1529+AV1538)/(AU1529+AU1538))^($F1547*(1+$E1547))</f>
        <v/>
      </c>
      <c r="AW1547" s="47">
        <f>AV1547*(1/(1+$G1547))^(1+$E1547)*(1+AW$7)^$D1547*(AW1529/AV1529)^$E1547*((AW1529+AW1538)/(AV1529+AV1538))^($F1547*(1+$E1547))</f>
        <v/>
      </c>
      <c r="AX1547" s="48">
        <f>FUELUSE(AW1547,AX1529,AW1529,AX1538,AW1538,AX$7,$D1547,$E1547,$F1547,$G1547)</f>
        <v/>
      </c>
    </row>
    <row r="1548" hidden="1" outlineLevel="2">
      <c r="A1548" s="5" t="inlineStr">
        <is>
          <t>ener</t>
        </is>
      </c>
      <c r="B1548" s="5" t="inlineStr">
        <is>
          <t>nga</t>
        </is>
      </c>
      <c r="C1548" s="5" t="inlineStr">
        <is>
          <t>cst</t>
        </is>
      </c>
      <c r="D1548" s="40">
        <f>INDEX(Inputs!$N$5:$N$132,MATCH($B1548&amp;"|"&amp;$C1548,Inputs!$A$5:$A$132,0))</f>
        <v/>
      </c>
      <c r="E1548" s="40">
        <f>INDEX(Inputs!$O$5:$O$132,MATCH($B1548&amp;"|"&amp;$C1548,Inputs!$A$5:$A$132,0))</f>
        <v/>
      </c>
      <c r="F1548" s="40">
        <f>INDEX(Inputs!$P$5:$P$132,MATCH($B1548&amp;"|"&amp;$C1548,Inputs!$A$5:$A$132,0))</f>
        <v/>
      </c>
      <c r="G1548" s="40">
        <f>INDEX(Inputs!$Q$5:$Q$132,MATCH($B1548&amp;"|"&amp;$C1548,Inputs!$A$5:$A$132,0))</f>
        <v/>
      </c>
      <c r="H1548" s="5">
        <f>INDEX(Variables!$B$5:$B$105,MATCH($A1548,Variables!$A$5:$A$105,0))&amp;IF($C1548="",""," | "&amp;INDEX(Mapping!$B$5:$B$26,MATCH($C1548,Mapping!$A$5:$A$26,0))&amp;" | "&amp;INDEX(Mapping!$B$30:$B$41,MATCH($B1548,Mapping!$A$30:$A$41,0)))</f>
        <v/>
      </c>
      <c r="I1548" s="5">
        <f>INDEX(Variables!$C$5:$C$105,MATCH($A1548,Variables!$A$5:$A$105,0))</f>
        <v/>
      </c>
      <c r="J1548" s="5">
        <f>INDEX(Variables!$E$5:$E$105,MATCH($A1548,Variables!$A$5:$A$105,0))</f>
        <v/>
      </c>
      <c r="K1548" s="25">
        <f>LOWER(Settings!$C$4)&amp;".mit."&amp;$A1548&amp;IF($C1548="","","."&amp;$C1548&amp;"."&amp;$B1548)&amp;IF(INDEX(Variables!$D$5:$D$105,MATCH($A1548,Variables!$A$5:$A$105,0))="","","."&amp;INDEX(Variables!$D$5:$D$105,MATCH($A1548,Variables!$A$5:$A$105,0)))&amp;"."&amp;K$5</f>
        <v/>
      </c>
      <c r="L1548" s="46">
        <f>INDEX(Inputs!$U$5:$U$132,MATCH($B1548&amp;"|"&amp;$C1548,Inputs!$A$5:$A$132,0))</f>
        <v/>
      </c>
      <c r="M1548" s="47">
        <f>L1548*(1/(1+$G1548))^(1+$E1548)*(1+M$7)^$D1548*(M1530/L1530)^$E1548*((M1530+M1539)/(L1530+L1539))^($F1548*(1+$E1548))</f>
        <v/>
      </c>
      <c r="N1548" s="47">
        <f>M1548*(1/(1+$G1548))^(1+$E1548)*(1+N$7)^$D1548*(N1530/M1530)^$E1548*((N1530+N1539)/(M1530+M1539))^($F1548*(1+$E1548))</f>
        <v/>
      </c>
      <c r="O1548" s="47">
        <f>N1548*(1/(1+$G1548))^(1+$E1548)*(1+O$7)^$D1548*(O1530/N1530)^$E1548*((O1530+O1539)/(N1530+N1539))^($F1548*(1+$E1548))</f>
        <v/>
      </c>
      <c r="P1548" s="47">
        <f>O1548*(1/(1+$G1548))^(1+$E1548)*(1+P$7)^$D1548*(P1530/O1530)^$E1548*((P1530+P1539)/(O1530+O1539))^($F1548*(1+$E1548))</f>
        <v/>
      </c>
      <c r="Q1548" s="47">
        <f>P1548*(1/(1+$G1548))^(1+$E1548)*(1+Q$7)^$D1548*(Q1530/P1530)^$E1548*((Q1530+Q1539)/(P1530+P1539))^($F1548*(1+$E1548))</f>
        <v/>
      </c>
      <c r="R1548" s="47">
        <f>Q1548*(1/(1+$G1548))^(1+$E1548)*(1+R$7)^$D1548*(R1530/Q1530)^$E1548*((R1530+R1539)/(Q1530+Q1539))^($F1548*(1+$E1548))</f>
        <v/>
      </c>
      <c r="S1548" s="47">
        <f>R1548*(1/(1+$G1548))^(1+$E1548)*(1+S$7)^$D1548*(S1530/R1530)^$E1548*((S1530+S1539)/(R1530+R1539))^($F1548*(1+$E1548))</f>
        <v/>
      </c>
      <c r="T1548" s="47">
        <f>S1548*(1/(1+$G1548))^(1+$E1548)*(1+T$7)^$D1548*(T1530/S1530)^$E1548*((T1530+T1539)/(S1530+S1539))^($F1548*(1+$E1548))</f>
        <v/>
      </c>
      <c r="U1548" s="47">
        <f>T1548*(1/(1+$G1548))^(1+$E1548)*(1+U$7)^$D1548*(U1530/T1530)^$E1548*((U1530+U1539)/(T1530+T1539))^($F1548*(1+$E1548))</f>
        <v/>
      </c>
      <c r="V1548" s="47">
        <f>U1548*(1/(1+$G1548))^(1+$E1548)*(1+V$7)^$D1548*(V1530/U1530)^$E1548*((V1530+V1539)/(U1530+U1539))^($F1548*(1+$E1548))</f>
        <v/>
      </c>
      <c r="W1548" s="47">
        <f>V1548*(1/(1+$G1548))^(1+$E1548)*(1+W$7)^$D1548*(W1530/V1530)^$E1548*((W1530+W1539)/(V1530+V1539))^($F1548*(1+$E1548))</f>
        <v/>
      </c>
      <c r="X1548" s="47">
        <f>W1548*(1/(1+$G1548))^(1+$E1548)*(1+X$7)^$D1548*(X1530/W1530)^$E1548*((X1530+X1539)/(W1530+W1539))^($F1548*(1+$E1548))</f>
        <v/>
      </c>
      <c r="Y1548" s="47">
        <f>X1548*(1/(1+$G1548))^(1+$E1548)*(1+Y$7)^$D1548*(Y1530/X1530)^$E1548*((Y1530+Y1539)/(X1530+X1539))^($F1548*(1+$E1548))</f>
        <v/>
      </c>
      <c r="Z1548" s="47">
        <f>Y1548*(1/(1+$G1548))^(1+$E1548)*(1+Z$7)^$D1548*(Z1530/Y1530)^$E1548*((Z1530+Z1539)/(Y1530+Y1539))^($F1548*(1+$E1548))</f>
        <v/>
      </c>
      <c r="AA1548" s="47">
        <f>Z1548*(1/(1+$G1548))^(1+$E1548)*(1+AA$7)^$D1548*(AA1530/Z1530)^$E1548*((AA1530+AA1539)/(Z1530+Z1539))^($F1548*(1+$E1548))</f>
        <v/>
      </c>
      <c r="AB1548" s="47">
        <f>AA1548*(1/(1+$G1548))^(1+$E1548)*(1+AB$7)^$D1548*(AB1530/AA1530)^$E1548*((AB1530+AB1539)/(AA1530+AA1539))^($F1548*(1+$E1548))</f>
        <v/>
      </c>
      <c r="AC1548" s="47">
        <f>AB1548*(1/(1+$G1548))^(1+$E1548)*(1+AC$7)^$D1548*(AC1530/AB1530)^$E1548*((AC1530+AC1539)/(AB1530+AB1539))^($F1548*(1+$E1548))</f>
        <v/>
      </c>
      <c r="AD1548" s="48">
        <f>FUELUSE(AC1548,AD1530,AC1530,AD1539,AC1539,AD$7,$D1548,$E1548,$F1548,$G1548)</f>
        <v/>
      </c>
      <c r="AE1548" s="25">
        <f>LOWER(Settings!$C$4)&amp;".mit."&amp;$A1548&amp;IF($C1548="","","."&amp;$C1548&amp;"."&amp;$B1548)&amp;IF(INDEX(Variables!$D$5:$D$105,MATCH($A1548,Variables!$A$5:$A$105,0))="","","."&amp;INDEX(Variables!$D$5:$D$105,MATCH($A1548,Variables!$A$5:$A$105,0)))&amp;"."&amp;AE$5</f>
        <v/>
      </c>
      <c r="AF1548" s="46">
        <f>INDEX(Inputs!$U$5:$U$132,MATCH($B1548&amp;"|"&amp;$C1548,Inputs!$A$5:$A$132,0))</f>
        <v/>
      </c>
      <c r="AG1548" s="47">
        <f>AF1548*(1/(1+$G1548))^(1+$E1548)*(1+AG$7)^$D1548*(AG1530/AF1530)^$E1548*((AG1530+AG1539)/(AF1530+AF1539))^($F1548*(1+$E1548))</f>
        <v/>
      </c>
      <c r="AH1548" s="47">
        <f>AG1548*(1/(1+$G1548))^(1+$E1548)*(1+AH$7)^$D1548*(AH1530/AG1530)^$E1548*((AH1530+AH1539)/(AG1530+AG1539))^($F1548*(1+$E1548))</f>
        <v/>
      </c>
      <c r="AI1548" s="47">
        <f>AH1548*(1/(1+$G1548))^(1+$E1548)*(1+AI$7)^$D1548*(AI1530/AH1530)^$E1548*((AI1530+AI1539)/(AH1530+AH1539))^($F1548*(1+$E1548))</f>
        <v/>
      </c>
      <c r="AJ1548" s="47">
        <f>AI1548*(1/(1+$G1548))^(1+$E1548)*(1+AJ$7)^$D1548*(AJ1530/AI1530)^$E1548*((AJ1530+AJ1539)/(AI1530+AI1539))^($F1548*(1+$E1548))</f>
        <v/>
      </c>
      <c r="AK1548" s="47">
        <f>AJ1548*(1/(1+$G1548))^(1+$E1548)*(1+AK$7)^$D1548*(AK1530/AJ1530)^$E1548*((AK1530+AK1539)/(AJ1530+AJ1539))^($F1548*(1+$E1548))</f>
        <v/>
      </c>
      <c r="AL1548" s="47">
        <f>AK1548*(1/(1+$G1548))^(1+$E1548)*(1+AL$7)^$D1548*(AL1530/AK1530)^$E1548*((AL1530+AL1539)/(AK1530+AK1539))^($F1548*(1+$E1548))</f>
        <v/>
      </c>
      <c r="AM1548" s="47">
        <f>AL1548*(1/(1+$G1548))^(1+$E1548)*(1+AM$7)^$D1548*(AM1530/AL1530)^$E1548*((AM1530+AM1539)/(AL1530+AL1539))^($F1548*(1+$E1548))</f>
        <v/>
      </c>
      <c r="AN1548" s="47">
        <f>AM1548*(1/(1+$G1548))^(1+$E1548)*(1+AN$7)^$D1548*(AN1530/AM1530)^$E1548*((AN1530+AN1539)/(AM1530+AM1539))^($F1548*(1+$E1548))</f>
        <v/>
      </c>
      <c r="AO1548" s="47">
        <f>AN1548*(1/(1+$G1548))^(1+$E1548)*(1+AO$7)^$D1548*(AO1530/AN1530)^$E1548*((AO1530+AO1539)/(AN1530+AN1539))^($F1548*(1+$E1548))</f>
        <v/>
      </c>
      <c r="AP1548" s="47">
        <f>AO1548*(1/(1+$G1548))^(1+$E1548)*(1+AP$7)^$D1548*(AP1530/AO1530)^$E1548*((AP1530+AP1539)/(AO1530+AO1539))^($F1548*(1+$E1548))</f>
        <v/>
      </c>
      <c r="AQ1548" s="47">
        <f>AP1548*(1/(1+$G1548))^(1+$E1548)*(1+AQ$7)^$D1548*(AQ1530/AP1530)^$E1548*((AQ1530+AQ1539)/(AP1530+AP1539))^($F1548*(1+$E1548))</f>
        <v/>
      </c>
      <c r="AR1548" s="47">
        <f>AQ1548*(1/(1+$G1548))^(1+$E1548)*(1+AR$7)^$D1548*(AR1530/AQ1530)^$E1548*((AR1530+AR1539)/(AQ1530+AQ1539))^($F1548*(1+$E1548))</f>
        <v/>
      </c>
      <c r="AS1548" s="47">
        <f>AR1548*(1/(1+$G1548))^(1+$E1548)*(1+AS$7)^$D1548*(AS1530/AR1530)^$E1548*((AS1530+AS1539)/(AR1530+AR1539))^($F1548*(1+$E1548))</f>
        <v/>
      </c>
      <c r="AT1548" s="47">
        <f>AS1548*(1/(1+$G1548))^(1+$E1548)*(1+AT$7)^$D1548*(AT1530/AS1530)^$E1548*((AT1530+AT1539)/(AS1530+AS1539))^($F1548*(1+$E1548))</f>
        <v/>
      </c>
      <c r="AU1548" s="47">
        <f>AT1548*(1/(1+$G1548))^(1+$E1548)*(1+AU$7)^$D1548*(AU1530/AT1530)^$E1548*((AU1530+AU1539)/(AT1530+AT1539))^($F1548*(1+$E1548))</f>
        <v/>
      </c>
      <c r="AV1548" s="47">
        <f>AU1548*(1/(1+$G1548))^(1+$E1548)*(1+AV$7)^$D1548*(AV1530/AU1530)^$E1548*((AV1530+AV1539)/(AU1530+AU1539))^($F1548*(1+$E1548))</f>
        <v/>
      </c>
      <c r="AW1548" s="47">
        <f>AV1548*(1/(1+$G1548))^(1+$E1548)*(1+AW$7)^$D1548*(AW1530/AV1530)^$E1548*((AW1530+AW1539)/(AV1530+AV1539))^($F1548*(1+$E1548))</f>
        <v/>
      </c>
      <c r="AX1548" s="48">
        <f>FUELUSE(AW1548,AX1530,AW1530,AX1539,AW1539,AX$7,$D1548,$E1548,$F1548,$G1548)</f>
        <v/>
      </c>
    </row>
    <row r="1549" hidden="1" outlineLevel="2">
      <c r="A1549" s="5" t="inlineStr">
        <is>
          <t>ener</t>
        </is>
      </c>
      <c r="B1549" s="5" t="inlineStr">
        <is>
          <t>gso</t>
        </is>
      </c>
      <c r="C1549" s="5" t="inlineStr">
        <is>
          <t>cst</t>
        </is>
      </c>
      <c r="D1549" s="40">
        <f>INDEX(Inputs!$N$5:$N$132,MATCH($B1549&amp;"|"&amp;$C1549,Inputs!$A$5:$A$132,0))</f>
        <v/>
      </c>
      <c r="E1549" s="40">
        <f>INDEX(Inputs!$O$5:$O$132,MATCH($B1549&amp;"|"&amp;$C1549,Inputs!$A$5:$A$132,0))</f>
        <v/>
      </c>
      <c r="F1549" s="40">
        <f>INDEX(Inputs!$P$5:$P$132,MATCH($B1549&amp;"|"&amp;$C1549,Inputs!$A$5:$A$132,0))</f>
        <v/>
      </c>
      <c r="G1549" s="40">
        <f>INDEX(Inputs!$Q$5:$Q$132,MATCH($B1549&amp;"|"&amp;$C1549,Inputs!$A$5:$A$132,0))</f>
        <v/>
      </c>
      <c r="H1549" s="5">
        <f>INDEX(Variables!$B$5:$B$105,MATCH($A1549,Variables!$A$5:$A$105,0))&amp;IF($C1549="",""," | "&amp;INDEX(Mapping!$B$5:$B$26,MATCH($C1549,Mapping!$A$5:$A$26,0))&amp;" | "&amp;INDEX(Mapping!$B$30:$B$41,MATCH($B1549,Mapping!$A$30:$A$41,0)))</f>
        <v/>
      </c>
      <c r="I1549" s="5">
        <f>INDEX(Variables!$C$5:$C$105,MATCH($A1549,Variables!$A$5:$A$105,0))</f>
        <v/>
      </c>
      <c r="J1549" s="5">
        <f>INDEX(Variables!$E$5:$E$105,MATCH($A1549,Variables!$A$5:$A$105,0))</f>
        <v/>
      </c>
      <c r="K1549" s="25">
        <f>LOWER(Settings!$C$4)&amp;".mit."&amp;$A1549&amp;IF($C1549="","","."&amp;$C1549&amp;"."&amp;$B1549)&amp;IF(INDEX(Variables!$D$5:$D$105,MATCH($A1549,Variables!$A$5:$A$105,0))="","","."&amp;INDEX(Variables!$D$5:$D$105,MATCH($A1549,Variables!$A$5:$A$105,0)))&amp;"."&amp;K$5</f>
        <v/>
      </c>
      <c r="L1549" s="46">
        <f>INDEX(Inputs!$U$5:$U$132,MATCH($B1549&amp;"|"&amp;$C1549,Inputs!$A$5:$A$132,0))</f>
        <v/>
      </c>
      <c r="M1549" s="47">
        <f>L1549*(1/(1+$G1549))^(1+$E1549)*(1+M$7)^$D1549*(M1531/L1531)^$E1549*((M1531+M1540)/(L1531+L1540))^($F1549*(1+$E1549))</f>
        <v/>
      </c>
      <c r="N1549" s="47">
        <f>M1549*(1/(1+$G1549))^(1+$E1549)*(1+N$7)^$D1549*(N1531/M1531)^$E1549*((N1531+N1540)/(M1531+M1540))^($F1549*(1+$E1549))</f>
        <v/>
      </c>
      <c r="O1549" s="47">
        <f>N1549*(1/(1+$G1549))^(1+$E1549)*(1+O$7)^$D1549*(O1531/N1531)^$E1549*((O1531+O1540)/(N1531+N1540))^($F1549*(1+$E1549))</f>
        <v/>
      </c>
      <c r="P1549" s="47">
        <f>O1549*(1/(1+$G1549))^(1+$E1549)*(1+P$7)^$D1549*(P1531/O1531)^$E1549*((P1531+P1540)/(O1531+O1540))^($F1549*(1+$E1549))</f>
        <v/>
      </c>
      <c r="Q1549" s="47">
        <f>P1549*(1/(1+$G1549))^(1+$E1549)*(1+Q$7)^$D1549*(Q1531/P1531)^$E1549*((Q1531+Q1540)/(P1531+P1540))^($F1549*(1+$E1549))</f>
        <v/>
      </c>
      <c r="R1549" s="47">
        <f>Q1549*(1/(1+$G1549))^(1+$E1549)*(1+R$7)^$D1549*(R1531/Q1531)^$E1549*((R1531+R1540)/(Q1531+Q1540))^($F1549*(1+$E1549))</f>
        <v/>
      </c>
      <c r="S1549" s="47">
        <f>R1549*(1/(1+$G1549))^(1+$E1549)*(1+S$7)^$D1549*(S1531/R1531)^$E1549*((S1531+S1540)/(R1531+R1540))^($F1549*(1+$E1549))</f>
        <v/>
      </c>
      <c r="T1549" s="47">
        <f>S1549*(1/(1+$G1549))^(1+$E1549)*(1+T$7)^$D1549*(T1531/S1531)^$E1549*((T1531+T1540)/(S1531+S1540))^($F1549*(1+$E1549))</f>
        <v/>
      </c>
      <c r="U1549" s="47">
        <f>T1549*(1/(1+$G1549))^(1+$E1549)*(1+U$7)^$D1549*(U1531/T1531)^$E1549*((U1531+U1540)/(T1531+T1540))^($F1549*(1+$E1549))</f>
        <v/>
      </c>
      <c r="V1549" s="47">
        <f>U1549*(1/(1+$G1549))^(1+$E1549)*(1+V$7)^$D1549*(V1531/U1531)^$E1549*((V1531+V1540)/(U1531+U1540))^($F1549*(1+$E1549))</f>
        <v/>
      </c>
      <c r="W1549" s="47">
        <f>V1549*(1/(1+$G1549))^(1+$E1549)*(1+W$7)^$D1549*(W1531/V1531)^$E1549*((W1531+W1540)/(V1531+V1540))^($F1549*(1+$E1549))</f>
        <v/>
      </c>
      <c r="X1549" s="47">
        <f>W1549*(1/(1+$G1549))^(1+$E1549)*(1+X$7)^$D1549*(X1531/W1531)^$E1549*((X1531+X1540)/(W1531+W1540))^($F1549*(1+$E1549))</f>
        <v/>
      </c>
      <c r="Y1549" s="47">
        <f>X1549*(1/(1+$G1549))^(1+$E1549)*(1+Y$7)^$D1549*(Y1531/X1531)^$E1549*((Y1531+Y1540)/(X1531+X1540))^($F1549*(1+$E1549))</f>
        <v/>
      </c>
      <c r="Z1549" s="47">
        <f>Y1549*(1/(1+$G1549))^(1+$E1549)*(1+Z$7)^$D1549*(Z1531/Y1531)^$E1549*((Z1531+Z1540)/(Y1531+Y1540))^($F1549*(1+$E1549))</f>
        <v/>
      </c>
      <c r="AA1549" s="47">
        <f>Z1549*(1/(1+$G1549))^(1+$E1549)*(1+AA$7)^$D1549*(AA1531/Z1531)^$E1549*((AA1531+AA1540)/(Z1531+Z1540))^($F1549*(1+$E1549))</f>
        <v/>
      </c>
      <c r="AB1549" s="47">
        <f>AA1549*(1/(1+$G1549))^(1+$E1549)*(1+AB$7)^$D1549*(AB1531/AA1531)^$E1549*((AB1531+AB1540)/(AA1531+AA1540))^($F1549*(1+$E1549))</f>
        <v/>
      </c>
      <c r="AC1549" s="47">
        <f>AB1549*(1/(1+$G1549))^(1+$E1549)*(1+AC$7)^$D1549*(AC1531/AB1531)^$E1549*((AC1531+AC1540)/(AB1531+AB1540))^($F1549*(1+$E1549))</f>
        <v/>
      </c>
      <c r="AD1549" s="48">
        <f>FUELUSE(AC1549,AD1531,AC1531,AD1540,AC1540,AD$7,$D1549,$E1549,$F1549,$G1549)</f>
        <v/>
      </c>
      <c r="AE1549" s="25">
        <f>LOWER(Settings!$C$4)&amp;".mit."&amp;$A1549&amp;IF($C1549="","","."&amp;$C1549&amp;"."&amp;$B1549)&amp;IF(INDEX(Variables!$D$5:$D$105,MATCH($A1549,Variables!$A$5:$A$105,0))="","","."&amp;INDEX(Variables!$D$5:$D$105,MATCH($A1549,Variables!$A$5:$A$105,0)))&amp;"."&amp;AE$5</f>
        <v/>
      </c>
      <c r="AF1549" s="46">
        <f>INDEX(Inputs!$U$5:$U$132,MATCH($B1549&amp;"|"&amp;$C1549,Inputs!$A$5:$A$132,0))</f>
        <v/>
      </c>
      <c r="AG1549" s="47">
        <f>AF1549*(1/(1+$G1549))^(1+$E1549)*(1+AG$7)^$D1549*(AG1531/AF1531)^$E1549*((AG1531+AG1540)/(AF1531+AF1540))^($F1549*(1+$E1549))</f>
        <v/>
      </c>
      <c r="AH1549" s="47">
        <f>AG1549*(1/(1+$G1549))^(1+$E1549)*(1+AH$7)^$D1549*(AH1531/AG1531)^$E1549*((AH1531+AH1540)/(AG1531+AG1540))^($F1549*(1+$E1549))</f>
        <v/>
      </c>
      <c r="AI1549" s="47">
        <f>AH1549*(1/(1+$G1549))^(1+$E1549)*(1+AI$7)^$D1549*(AI1531/AH1531)^$E1549*((AI1531+AI1540)/(AH1531+AH1540))^($F1549*(1+$E1549))</f>
        <v/>
      </c>
      <c r="AJ1549" s="47">
        <f>AI1549*(1/(1+$G1549))^(1+$E1549)*(1+AJ$7)^$D1549*(AJ1531/AI1531)^$E1549*((AJ1531+AJ1540)/(AI1531+AI1540))^($F1549*(1+$E1549))</f>
        <v/>
      </c>
      <c r="AK1549" s="47">
        <f>AJ1549*(1/(1+$G1549))^(1+$E1549)*(1+AK$7)^$D1549*(AK1531/AJ1531)^$E1549*((AK1531+AK1540)/(AJ1531+AJ1540))^($F1549*(1+$E1549))</f>
        <v/>
      </c>
      <c r="AL1549" s="47">
        <f>AK1549*(1/(1+$G1549))^(1+$E1549)*(1+AL$7)^$D1549*(AL1531/AK1531)^$E1549*((AL1531+AL1540)/(AK1531+AK1540))^($F1549*(1+$E1549))</f>
        <v/>
      </c>
      <c r="AM1549" s="47">
        <f>AL1549*(1/(1+$G1549))^(1+$E1549)*(1+AM$7)^$D1549*(AM1531/AL1531)^$E1549*((AM1531+AM1540)/(AL1531+AL1540))^($F1549*(1+$E1549))</f>
        <v/>
      </c>
      <c r="AN1549" s="47">
        <f>AM1549*(1/(1+$G1549))^(1+$E1549)*(1+AN$7)^$D1549*(AN1531/AM1531)^$E1549*((AN1531+AN1540)/(AM1531+AM1540))^($F1549*(1+$E1549))</f>
        <v/>
      </c>
      <c r="AO1549" s="47">
        <f>AN1549*(1/(1+$G1549))^(1+$E1549)*(1+AO$7)^$D1549*(AO1531/AN1531)^$E1549*((AO1531+AO1540)/(AN1531+AN1540))^($F1549*(1+$E1549))</f>
        <v/>
      </c>
      <c r="AP1549" s="47">
        <f>AO1549*(1/(1+$G1549))^(1+$E1549)*(1+AP$7)^$D1549*(AP1531/AO1531)^$E1549*((AP1531+AP1540)/(AO1531+AO1540))^($F1549*(1+$E1549))</f>
        <v/>
      </c>
      <c r="AQ1549" s="47">
        <f>AP1549*(1/(1+$G1549))^(1+$E1549)*(1+AQ$7)^$D1549*(AQ1531/AP1531)^$E1549*((AQ1531+AQ1540)/(AP1531+AP1540))^($F1549*(1+$E1549))</f>
        <v/>
      </c>
      <c r="AR1549" s="47">
        <f>AQ1549*(1/(1+$G1549))^(1+$E1549)*(1+AR$7)^$D1549*(AR1531/AQ1531)^$E1549*((AR1531+AR1540)/(AQ1531+AQ1540))^($F1549*(1+$E1549))</f>
        <v/>
      </c>
      <c r="AS1549" s="47">
        <f>AR1549*(1/(1+$G1549))^(1+$E1549)*(1+AS$7)^$D1549*(AS1531/AR1531)^$E1549*((AS1531+AS1540)/(AR1531+AR1540))^($F1549*(1+$E1549))</f>
        <v/>
      </c>
      <c r="AT1549" s="47">
        <f>AS1549*(1/(1+$G1549))^(1+$E1549)*(1+AT$7)^$D1549*(AT1531/AS1531)^$E1549*((AT1531+AT1540)/(AS1531+AS1540))^($F1549*(1+$E1549))</f>
        <v/>
      </c>
      <c r="AU1549" s="47">
        <f>AT1549*(1/(1+$G1549))^(1+$E1549)*(1+AU$7)^$D1549*(AU1531/AT1531)^$E1549*((AU1531+AU1540)/(AT1531+AT1540))^($F1549*(1+$E1549))</f>
        <v/>
      </c>
      <c r="AV1549" s="47">
        <f>AU1549*(1/(1+$G1549))^(1+$E1549)*(1+AV$7)^$D1549*(AV1531/AU1531)^$E1549*((AV1531+AV1540)/(AU1531+AU1540))^($F1549*(1+$E1549))</f>
        <v/>
      </c>
      <c r="AW1549" s="47">
        <f>AV1549*(1/(1+$G1549))^(1+$E1549)*(1+AW$7)^$D1549*(AW1531/AV1531)^$E1549*((AW1531+AW1540)/(AV1531+AV1540))^($F1549*(1+$E1549))</f>
        <v/>
      </c>
      <c r="AX1549" s="48">
        <f>FUELUSE(AW1549,AX1531,AW1531,AX1540,AW1540,AX$7,$D1549,$E1549,$F1549,$G1549)</f>
        <v/>
      </c>
    </row>
    <row r="1550" hidden="1" outlineLevel="2">
      <c r="A1550" s="5" t="inlineStr">
        <is>
          <t>ener</t>
        </is>
      </c>
      <c r="B1550" s="5" t="inlineStr">
        <is>
          <t>die</t>
        </is>
      </c>
      <c r="C1550" s="5" t="inlineStr">
        <is>
          <t>cst</t>
        </is>
      </c>
      <c r="D1550" s="40">
        <f>INDEX(Inputs!$N$5:$N$132,MATCH($B1550&amp;"|"&amp;$C1550,Inputs!$A$5:$A$132,0))</f>
        <v/>
      </c>
      <c r="E1550" s="40">
        <f>INDEX(Inputs!$O$5:$O$132,MATCH($B1550&amp;"|"&amp;$C1550,Inputs!$A$5:$A$132,0))</f>
        <v/>
      </c>
      <c r="F1550" s="40">
        <f>INDEX(Inputs!$P$5:$P$132,MATCH($B1550&amp;"|"&amp;$C1550,Inputs!$A$5:$A$132,0))</f>
        <v/>
      </c>
      <c r="G1550" s="40">
        <f>INDEX(Inputs!$Q$5:$Q$132,MATCH($B1550&amp;"|"&amp;$C1550,Inputs!$A$5:$A$132,0))</f>
        <v/>
      </c>
      <c r="H1550" s="5">
        <f>INDEX(Variables!$B$5:$B$105,MATCH($A1550,Variables!$A$5:$A$105,0))&amp;IF($C1550="",""," | "&amp;INDEX(Mapping!$B$5:$B$26,MATCH($C1550,Mapping!$A$5:$A$26,0))&amp;" | "&amp;INDEX(Mapping!$B$30:$B$41,MATCH($B1550,Mapping!$A$30:$A$41,0)))</f>
        <v/>
      </c>
      <c r="I1550" s="5">
        <f>INDEX(Variables!$C$5:$C$105,MATCH($A1550,Variables!$A$5:$A$105,0))</f>
        <v/>
      </c>
      <c r="J1550" s="5">
        <f>INDEX(Variables!$E$5:$E$105,MATCH($A1550,Variables!$A$5:$A$105,0))</f>
        <v/>
      </c>
      <c r="K1550" s="25">
        <f>LOWER(Settings!$C$4)&amp;".mit."&amp;$A1550&amp;IF($C1550="","","."&amp;$C1550&amp;"."&amp;$B1550)&amp;IF(INDEX(Variables!$D$5:$D$105,MATCH($A1550,Variables!$A$5:$A$105,0))="","","."&amp;INDEX(Variables!$D$5:$D$105,MATCH($A1550,Variables!$A$5:$A$105,0)))&amp;"."&amp;K$5</f>
        <v/>
      </c>
      <c r="L1550" s="46">
        <f>INDEX(Inputs!$U$5:$U$132,MATCH($B1550&amp;"|"&amp;$C1550,Inputs!$A$5:$A$132,0))</f>
        <v/>
      </c>
      <c r="M1550" s="47">
        <f>L1550*(1/(1+$G1550))^(1+$E1550)*(1+M$7)^$D1550*(M1532/L1532)^$E1550*((M1532+M1541)/(L1532+L1541))^($F1550*(1+$E1550))</f>
        <v/>
      </c>
      <c r="N1550" s="47">
        <f>M1550*(1/(1+$G1550))^(1+$E1550)*(1+N$7)^$D1550*(N1532/M1532)^$E1550*((N1532+N1541)/(M1532+M1541))^($F1550*(1+$E1550))</f>
        <v/>
      </c>
      <c r="O1550" s="47">
        <f>N1550*(1/(1+$G1550))^(1+$E1550)*(1+O$7)^$D1550*(O1532/N1532)^$E1550*((O1532+O1541)/(N1532+N1541))^($F1550*(1+$E1550))</f>
        <v/>
      </c>
      <c r="P1550" s="47">
        <f>O1550*(1/(1+$G1550))^(1+$E1550)*(1+P$7)^$D1550*(P1532/O1532)^$E1550*((P1532+P1541)/(O1532+O1541))^($F1550*(1+$E1550))</f>
        <v/>
      </c>
      <c r="Q1550" s="47">
        <f>P1550*(1/(1+$G1550))^(1+$E1550)*(1+Q$7)^$D1550*(Q1532/P1532)^$E1550*((Q1532+Q1541)/(P1532+P1541))^($F1550*(1+$E1550))</f>
        <v/>
      </c>
      <c r="R1550" s="47">
        <f>Q1550*(1/(1+$G1550))^(1+$E1550)*(1+R$7)^$D1550*(R1532/Q1532)^$E1550*((R1532+R1541)/(Q1532+Q1541))^($F1550*(1+$E1550))</f>
        <v/>
      </c>
      <c r="S1550" s="47">
        <f>R1550*(1/(1+$G1550))^(1+$E1550)*(1+S$7)^$D1550*(S1532/R1532)^$E1550*((S1532+S1541)/(R1532+R1541))^($F1550*(1+$E1550))</f>
        <v/>
      </c>
      <c r="T1550" s="47">
        <f>S1550*(1/(1+$G1550))^(1+$E1550)*(1+T$7)^$D1550*(T1532/S1532)^$E1550*((T1532+T1541)/(S1532+S1541))^($F1550*(1+$E1550))</f>
        <v/>
      </c>
      <c r="U1550" s="47">
        <f>T1550*(1/(1+$G1550))^(1+$E1550)*(1+U$7)^$D1550*(U1532/T1532)^$E1550*((U1532+U1541)/(T1532+T1541))^($F1550*(1+$E1550))</f>
        <v/>
      </c>
      <c r="V1550" s="47">
        <f>U1550*(1/(1+$G1550))^(1+$E1550)*(1+V$7)^$D1550*(V1532/U1532)^$E1550*((V1532+V1541)/(U1532+U1541))^($F1550*(1+$E1550))</f>
        <v/>
      </c>
      <c r="W1550" s="47">
        <f>V1550*(1/(1+$G1550))^(1+$E1550)*(1+W$7)^$D1550*(W1532/V1532)^$E1550*((W1532+W1541)/(V1532+V1541))^($F1550*(1+$E1550))</f>
        <v/>
      </c>
      <c r="X1550" s="47">
        <f>W1550*(1/(1+$G1550))^(1+$E1550)*(1+X$7)^$D1550*(X1532/W1532)^$E1550*((X1532+X1541)/(W1532+W1541))^($F1550*(1+$E1550))</f>
        <v/>
      </c>
      <c r="Y1550" s="47">
        <f>X1550*(1/(1+$G1550))^(1+$E1550)*(1+Y$7)^$D1550*(Y1532/X1532)^$E1550*((Y1532+Y1541)/(X1532+X1541))^($F1550*(1+$E1550))</f>
        <v/>
      </c>
      <c r="Z1550" s="47">
        <f>Y1550*(1/(1+$G1550))^(1+$E1550)*(1+Z$7)^$D1550*(Z1532/Y1532)^$E1550*((Z1532+Z1541)/(Y1532+Y1541))^($F1550*(1+$E1550))</f>
        <v/>
      </c>
      <c r="AA1550" s="47">
        <f>Z1550*(1/(1+$G1550))^(1+$E1550)*(1+AA$7)^$D1550*(AA1532/Z1532)^$E1550*((AA1532+AA1541)/(Z1532+Z1541))^($F1550*(1+$E1550))</f>
        <v/>
      </c>
      <c r="AB1550" s="47">
        <f>AA1550*(1/(1+$G1550))^(1+$E1550)*(1+AB$7)^$D1550*(AB1532/AA1532)^$E1550*((AB1532+AB1541)/(AA1532+AA1541))^($F1550*(1+$E1550))</f>
        <v/>
      </c>
      <c r="AC1550" s="47">
        <f>AB1550*(1/(1+$G1550))^(1+$E1550)*(1+AC$7)^$D1550*(AC1532/AB1532)^$E1550*((AC1532+AC1541)/(AB1532+AB1541))^($F1550*(1+$E1550))</f>
        <v/>
      </c>
      <c r="AD1550" s="48">
        <f>FUELUSE(AC1550,AD1532,AC1532,AD1541,AC1541,AD$7,$D1550,$E1550,$F1550,$G1550)</f>
        <v/>
      </c>
      <c r="AE1550" s="25">
        <f>LOWER(Settings!$C$4)&amp;".mit."&amp;$A1550&amp;IF($C1550="","","."&amp;$C1550&amp;"."&amp;$B1550)&amp;IF(INDEX(Variables!$D$5:$D$105,MATCH($A1550,Variables!$A$5:$A$105,0))="","","."&amp;INDEX(Variables!$D$5:$D$105,MATCH($A1550,Variables!$A$5:$A$105,0)))&amp;"."&amp;AE$5</f>
        <v/>
      </c>
      <c r="AF1550" s="46">
        <f>INDEX(Inputs!$U$5:$U$132,MATCH($B1550&amp;"|"&amp;$C1550,Inputs!$A$5:$A$132,0))</f>
        <v/>
      </c>
      <c r="AG1550" s="47">
        <f>AF1550*(1/(1+$G1550))^(1+$E1550)*(1+AG$7)^$D1550*(AG1532/AF1532)^$E1550*((AG1532+AG1541)/(AF1532+AF1541))^($F1550*(1+$E1550))</f>
        <v/>
      </c>
      <c r="AH1550" s="47">
        <f>AG1550*(1/(1+$G1550))^(1+$E1550)*(1+AH$7)^$D1550*(AH1532/AG1532)^$E1550*((AH1532+AH1541)/(AG1532+AG1541))^($F1550*(1+$E1550))</f>
        <v/>
      </c>
      <c r="AI1550" s="47">
        <f>AH1550*(1/(1+$G1550))^(1+$E1550)*(1+AI$7)^$D1550*(AI1532/AH1532)^$E1550*((AI1532+AI1541)/(AH1532+AH1541))^($F1550*(1+$E1550))</f>
        <v/>
      </c>
      <c r="AJ1550" s="47">
        <f>AI1550*(1/(1+$G1550))^(1+$E1550)*(1+AJ$7)^$D1550*(AJ1532/AI1532)^$E1550*((AJ1532+AJ1541)/(AI1532+AI1541))^($F1550*(1+$E1550))</f>
        <v/>
      </c>
      <c r="AK1550" s="47">
        <f>AJ1550*(1/(1+$G1550))^(1+$E1550)*(1+AK$7)^$D1550*(AK1532/AJ1532)^$E1550*((AK1532+AK1541)/(AJ1532+AJ1541))^($F1550*(1+$E1550))</f>
        <v/>
      </c>
      <c r="AL1550" s="47">
        <f>AK1550*(1/(1+$G1550))^(1+$E1550)*(1+AL$7)^$D1550*(AL1532/AK1532)^$E1550*((AL1532+AL1541)/(AK1532+AK1541))^($F1550*(1+$E1550))</f>
        <v/>
      </c>
      <c r="AM1550" s="47">
        <f>AL1550*(1/(1+$G1550))^(1+$E1550)*(1+AM$7)^$D1550*(AM1532/AL1532)^$E1550*((AM1532+AM1541)/(AL1532+AL1541))^($F1550*(1+$E1550))</f>
        <v/>
      </c>
      <c r="AN1550" s="47">
        <f>AM1550*(1/(1+$G1550))^(1+$E1550)*(1+AN$7)^$D1550*(AN1532/AM1532)^$E1550*((AN1532+AN1541)/(AM1532+AM1541))^($F1550*(1+$E1550))</f>
        <v/>
      </c>
      <c r="AO1550" s="47">
        <f>AN1550*(1/(1+$G1550))^(1+$E1550)*(1+AO$7)^$D1550*(AO1532/AN1532)^$E1550*((AO1532+AO1541)/(AN1532+AN1541))^($F1550*(1+$E1550))</f>
        <v/>
      </c>
      <c r="AP1550" s="47">
        <f>AO1550*(1/(1+$G1550))^(1+$E1550)*(1+AP$7)^$D1550*(AP1532/AO1532)^$E1550*((AP1532+AP1541)/(AO1532+AO1541))^($F1550*(1+$E1550))</f>
        <v/>
      </c>
      <c r="AQ1550" s="47">
        <f>AP1550*(1/(1+$G1550))^(1+$E1550)*(1+AQ$7)^$D1550*(AQ1532/AP1532)^$E1550*((AQ1532+AQ1541)/(AP1532+AP1541))^($F1550*(1+$E1550))</f>
        <v/>
      </c>
      <c r="AR1550" s="47">
        <f>AQ1550*(1/(1+$G1550))^(1+$E1550)*(1+AR$7)^$D1550*(AR1532/AQ1532)^$E1550*((AR1532+AR1541)/(AQ1532+AQ1541))^($F1550*(1+$E1550))</f>
        <v/>
      </c>
      <c r="AS1550" s="47">
        <f>AR1550*(1/(1+$G1550))^(1+$E1550)*(1+AS$7)^$D1550*(AS1532/AR1532)^$E1550*((AS1532+AS1541)/(AR1532+AR1541))^($F1550*(1+$E1550))</f>
        <v/>
      </c>
      <c r="AT1550" s="47">
        <f>AS1550*(1/(1+$G1550))^(1+$E1550)*(1+AT$7)^$D1550*(AT1532/AS1532)^$E1550*((AT1532+AT1541)/(AS1532+AS1541))^($F1550*(1+$E1550))</f>
        <v/>
      </c>
      <c r="AU1550" s="47">
        <f>AT1550*(1/(1+$G1550))^(1+$E1550)*(1+AU$7)^$D1550*(AU1532/AT1532)^$E1550*((AU1532+AU1541)/(AT1532+AT1541))^($F1550*(1+$E1550))</f>
        <v/>
      </c>
      <c r="AV1550" s="47">
        <f>AU1550*(1/(1+$G1550))^(1+$E1550)*(1+AV$7)^$D1550*(AV1532/AU1532)^$E1550*((AV1532+AV1541)/(AU1532+AU1541))^($F1550*(1+$E1550))</f>
        <v/>
      </c>
      <c r="AW1550" s="47">
        <f>AV1550*(1/(1+$G1550))^(1+$E1550)*(1+AW$7)^$D1550*(AW1532/AV1532)^$E1550*((AW1532+AW1541)/(AV1532+AV1541))^($F1550*(1+$E1550))</f>
        <v/>
      </c>
      <c r="AX1550" s="48">
        <f>FUELUSE(AW1550,AX1532,AW1532,AX1541,AW1541,AX$7,$D1550,$E1550,$F1550,$G1550)</f>
        <v/>
      </c>
    </row>
    <row r="1551" hidden="1" outlineLevel="2">
      <c r="A1551" s="5" t="inlineStr">
        <is>
          <t>ener</t>
        </is>
      </c>
      <c r="B1551" s="5" t="inlineStr">
        <is>
          <t>lpg</t>
        </is>
      </c>
      <c r="C1551" s="5" t="inlineStr">
        <is>
          <t>cst</t>
        </is>
      </c>
      <c r="D1551" s="40">
        <f>INDEX(Inputs!$N$5:$N$132,MATCH($B1551&amp;"|"&amp;$C1551,Inputs!$A$5:$A$132,0))</f>
        <v/>
      </c>
      <c r="E1551" s="40">
        <f>INDEX(Inputs!$O$5:$O$132,MATCH($B1551&amp;"|"&amp;$C1551,Inputs!$A$5:$A$132,0))</f>
        <v/>
      </c>
      <c r="F1551" s="40">
        <f>INDEX(Inputs!$P$5:$P$132,MATCH($B1551&amp;"|"&amp;$C1551,Inputs!$A$5:$A$132,0))</f>
        <v/>
      </c>
      <c r="G1551" s="40">
        <f>INDEX(Inputs!$Q$5:$Q$132,MATCH($B1551&amp;"|"&amp;$C1551,Inputs!$A$5:$A$132,0))</f>
        <v/>
      </c>
      <c r="H1551" s="5">
        <f>INDEX(Variables!$B$5:$B$105,MATCH($A1551,Variables!$A$5:$A$105,0))&amp;IF($C1551="",""," | "&amp;INDEX(Mapping!$B$5:$B$26,MATCH($C1551,Mapping!$A$5:$A$26,0))&amp;" | "&amp;INDEX(Mapping!$B$30:$B$41,MATCH($B1551,Mapping!$A$30:$A$41,0)))</f>
        <v/>
      </c>
      <c r="I1551" s="5">
        <f>INDEX(Variables!$C$5:$C$105,MATCH($A1551,Variables!$A$5:$A$105,0))</f>
        <v/>
      </c>
      <c r="J1551" s="5">
        <f>INDEX(Variables!$E$5:$E$105,MATCH($A1551,Variables!$A$5:$A$105,0))</f>
        <v/>
      </c>
      <c r="K1551" s="25">
        <f>LOWER(Settings!$C$4)&amp;".mit."&amp;$A1551&amp;IF($C1551="","","."&amp;$C1551&amp;"."&amp;$B1551)&amp;IF(INDEX(Variables!$D$5:$D$105,MATCH($A1551,Variables!$A$5:$A$105,0))="","","."&amp;INDEX(Variables!$D$5:$D$105,MATCH($A1551,Variables!$A$5:$A$105,0)))&amp;"."&amp;K$5</f>
        <v/>
      </c>
      <c r="L1551" s="46">
        <f>INDEX(Inputs!$U$5:$U$132,MATCH($B1551&amp;"|"&amp;$C1551,Inputs!$A$5:$A$132,0))</f>
        <v/>
      </c>
      <c r="M1551" s="47">
        <f>L1551*(1/(1+$G1551))^(1+$E1551)*(1+M$7)^$D1551*(M1533/L1533)^$E1551*((M1533+M1542)/(L1533+L1542))^($F1551*(1+$E1551))</f>
        <v/>
      </c>
      <c r="N1551" s="47">
        <f>M1551*(1/(1+$G1551))^(1+$E1551)*(1+N$7)^$D1551*(N1533/M1533)^$E1551*((N1533+N1542)/(M1533+M1542))^($F1551*(1+$E1551))</f>
        <v/>
      </c>
      <c r="O1551" s="47">
        <f>N1551*(1/(1+$G1551))^(1+$E1551)*(1+O$7)^$D1551*(O1533/N1533)^$E1551*((O1533+O1542)/(N1533+N1542))^($F1551*(1+$E1551))</f>
        <v/>
      </c>
      <c r="P1551" s="47">
        <f>O1551*(1/(1+$G1551))^(1+$E1551)*(1+P$7)^$D1551*(P1533/O1533)^$E1551*((P1533+P1542)/(O1533+O1542))^($F1551*(1+$E1551))</f>
        <v/>
      </c>
      <c r="Q1551" s="47">
        <f>P1551*(1/(1+$G1551))^(1+$E1551)*(1+Q$7)^$D1551*(Q1533/P1533)^$E1551*((Q1533+Q1542)/(P1533+P1542))^($F1551*(1+$E1551))</f>
        <v/>
      </c>
      <c r="R1551" s="47">
        <f>Q1551*(1/(1+$G1551))^(1+$E1551)*(1+R$7)^$D1551*(R1533/Q1533)^$E1551*((R1533+R1542)/(Q1533+Q1542))^($F1551*(1+$E1551))</f>
        <v/>
      </c>
      <c r="S1551" s="47">
        <f>R1551*(1/(1+$G1551))^(1+$E1551)*(1+S$7)^$D1551*(S1533/R1533)^$E1551*((S1533+S1542)/(R1533+R1542))^($F1551*(1+$E1551))</f>
        <v/>
      </c>
      <c r="T1551" s="47">
        <f>S1551*(1/(1+$G1551))^(1+$E1551)*(1+T$7)^$D1551*(T1533/S1533)^$E1551*((T1533+T1542)/(S1533+S1542))^($F1551*(1+$E1551))</f>
        <v/>
      </c>
      <c r="U1551" s="47">
        <f>T1551*(1/(1+$G1551))^(1+$E1551)*(1+U$7)^$D1551*(U1533/T1533)^$E1551*((U1533+U1542)/(T1533+T1542))^($F1551*(1+$E1551))</f>
        <v/>
      </c>
      <c r="V1551" s="47">
        <f>U1551*(1/(1+$G1551))^(1+$E1551)*(1+V$7)^$D1551*(V1533/U1533)^$E1551*((V1533+V1542)/(U1533+U1542))^($F1551*(1+$E1551))</f>
        <v/>
      </c>
      <c r="W1551" s="47">
        <f>V1551*(1/(1+$G1551))^(1+$E1551)*(1+W$7)^$D1551*(W1533/V1533)^$E1551*((W1533+W1542)/(V1533+V1542))^($F1551*(1+$E1551))</f>
        <v/>
      </c>
      <c r="X1551" s="47">
        <f>W1551*(1/(1+$G1551))^(1+$E1551)*(1+X$7)^$D1551*(X1533/W1533)^$E1551*((X1533+X1542)/(W1533+W1542))^($F1551*(1+$E1551))</f>
        <v/>
      </c>
      <c r="Y1551" s="47">
        <f>X1551*(1/(1+$G1551))^(1+$E1551)*(1+Y$7)^$D1551*(Y1533/X1533)^$E1551*((Y1533+Y1542)/(X1533+X1542))^($F1551*(1+$E1551))</f>
        <v/>
      </c>
      <c r="Z1551" s="47">
        <f>Y1551*(1/(1+$G1551))^(1+$E1551)*(1+Z$7)^$D1551*(Z1533/Y1533)^$E1551*((Z1533+Z1542)/(Y1533+Y1542))^($F1551*(1+$E1551))</f>
        <v/>
      </c>
      <c r="AA1551" s="47">
        <f>Z1551*(1/(1+$G1551))^(1+$E1551)*(1+AA$7)^$D1551*(AA1533/Z1533)^$E1551*((AA1533+AA1542)/(Z1533+Z1542))^($F1551*(1+$E1551))</f>
        <v/>
      </c>
      <c r="AB1551" s="47">
        <f>AA1551*(1/(1+$G1551))^(1+$E1551)*(1+AB$7)^$D1551*(AB1533/AA1533)^$E1551*((AB1533+AB1542)/(AA1533+AA1542))^($F1551*(1+$E1551))</f>
        <v/>
      </c>
      <c r="AC1551" s="47">
        <f>AB1551*(1/(1+$G1551))^(1+$E1551)*(1+AC$7)^$D1551*(AC1533/AB1533)^$E1551*((AC1533+AC1542)/(AB1533+AB1542))^($F1551*(1+$E1551))</f>
        <v/>
      </c>
      <c r="AD1551" s="48">
        <f>FUELUSE(AC1551,AD1533,AC1533,AD1542,AC1542,AD$7,$D1551,$E1551,$F1551,$G1551)</f>
        <v/>
      </c>
      <c r="AE1551" s="25">
        <f>LOWER(Settings!$C$4)&amp;".mit."&amp;$A1551&amp;IF($C1551="","","."&amp;$C1551&amp;"."&amp;$B1551)&amp;IF(INDEX(Variables!$D$5:$D$105,MATCH($A1551,Variables!$A$5:$A$105,0))="","","."&amp;INDEX(Variables!$D$5:$D$105,MATCH($A1551,Variables!$A$5:$A$105,0)))&amp;"."&amp;AE$5</f>
        <v/>
      </c>
      <c r="AF1551" s="46">
        <f>INDEX(Inputs!$U$5:$U$132,MATCH($B1551&amp;"|"&amp;$C1551,Inputs!$A$5:$A$132,0))</f>
        <v/>
      </c>
      <c r="AG1551" s="47">
        <f>AF1551*(1/(1+$G1551))^(1+$E1551)*(1+AG$7)^$D1551*(AG1533/AF1533)^$E1551*((AG1533+AG1542)/(AF1533+AF1542))^($F1551*(1+$E1551))</f>
        <v/>
      </c>
      <c r="AH1551" s="47">
        <f>AG1551*(1/(1+$G1551))^(1+$E1551)*(1+AH$7)^$D1551*(AH1533/AG1533)^$E1551*((AH1533+AH1542)/(AG1533+AG1542))^($F1551*(1+$E1551))</f>
        <v/>
      </c>
      <c r="AI1551" s="47">
        <f>AH1551*(1/(1+$G1551))^(1+$E1551)*(1+AI$7)^$D1551*(AI1533/AH1533)^$E1551*((AI1533+AI1542)/(AH1533+AH1542))^($F1551*(1+$E1551))</f>
        <v/>
      </c>
      <c r="AJ1551" s="47">
        <f>AI1551*(1/(1+$G1551))^(1+$E1551)*(1+AJ$7)^$D1551*(AJ1533/AI1533)^$E1551*((AJ1533+AJ1542)/(AI1533+AI1542))^($F1551*(1+$E1551))</f>
        <v/>
      </c>
      <c r="AK1551" s="47">
        <f>AJ1551*(1/(1+$G1551))^(1+$E1551)*(1+AK$7)^$D1551*(AK1533/AJ1533)^$E1551*((AK1533+AK1542)/(AJ1533+AJ1542))^($F1551*(1+$E1551))</f>
        <v/>
      </c>
      <c r="AL1551" s="47">
        <f>AK1551*(1/(1+$G1551))^(1+$E1551)*(1+AL$7)^$D1551*(AL1533/AK1533)^$E1551*((AL1533+AL1542)/(AK1533+AK1542))^($F1551*(1+$E1551))</f>
        <v/>
      </c>
      <c r="AM1551" s="47">
        <f>AL1551*(1/(1+$G1551))^(1+$E1551)*(1+AM$7)^$D1551*(AM1533/AL1533)^$E1551*((AM1533+AM1542)/(AL1533+AL1542))^($F1551*(1+$E1551))</f>
        <v/>
      </c>
      <c r="AN1551" s="47">
        <f>AM1551*(1/(1+$G1551))^(1+$E1551)*(1+AN$7)^$D1551*(AN1533/AM1533)^$E1551*((AN1533+AN1542)/(AM1533+AM1542))^($F1551*(1+$E1551))</f>
        <v/>
      </c>
      <c r="AO1551" s="47">
        <f>AN1551*(1/(1+$G1551))^(1+$E1551)*(1+AO$7)^$D1551*(AO1533/AN1533)^$E1551*((AO1533+AO1542)/(AN1533+AN1542))^($F1551*(1+$E1551))</f>
        <v/>
      </c>
      <c r="AP1551" s="47">
        <f>AO1551*(1/(1+$G1551))^(1+$E1551)*(1+AP$7)^$D1551*(AP1533/AO1533)^$E1551*((AP1533+AP1542)/(AO1533+AO1542))^($F1551*(1+$E1551))</f>
        <v/>
      </c>
      <c r="AQ1551" s="47">
        <f>AP1551*(1/(1+$G1551))^(1+$E1551)*(1+AQ$7)^$D1551*(AQ1533/AP1533)^$E1551*((AQ1533+AQ1542)/(AP1533+AP1542))^($F1551*(1+$E1551))</f>
        <v/>
      </c>
      <c r="AR1551" s="47">
        <f>AQ1551*(1/(1+$G1551))^(1+$E1551)*(1+AR$7)^$D1551*(AR1533/AQ1533)^$E1551*((AR1533+AR1542)/(AQ1533+AQ1542))^($F1551*(1+$E1551))</f>
        <v/>
      </c>
      <c r="AS1551" s="47">
        <f>AR1551*(1/(1+$G1551))^(1+$E1551)*(1+AS$7)^$D1551*(AS1533/AR1533)^$E1551*((AS1533+AS1542)/(AR1533+AR1542))^($F1551*(1+$E1551))</f>
        <v/>
      </c>
      <c r="AT1551" s="47">
        <f>AS1551*(1/(1+$G1551))^(1+$E1551)*(1+AT$7)^$D1551*(AT1533/AS1533)^$E1551*((AT1533+AT1542)/(AS1533+AS1542))^($F1551*(1+$E1551))</f>
        <v/>
      </c>
      <c r="AU1551" s="47">
        <f>AT1551*(1/(1+$G1551))^(1+$E1551)*(1+AU$7)^$D1551*(AU1533/AT1533)^$E1551*((AU1533+AU1542)/(AT1533+AT1542))^($F1551*(1+$E1551))</f>
        <v/>
      </c>
      <c r="AV1551" s="47">
        <f>AU1551*(1/(1+$G1551))^(1+$E1551)*(1+AV$7)^$D1551*(AV1533/AU1533)^$E1551*((AV1533+AV1542)/(AU1533+AU1542))^($F1551*(1+$E1551))</f>
        <v/>
      </c>
      <c r="AW1551" s="47">
        <f>AV1551*(1/(1+$G1551))^(1+$E1551)*(1+AW$7)^$D1551*(AW1533/AV1533)^$E1551*((AW1533+AW1542)/(AV1533+AV1542))^($F1551*(1+$E1551))</f>
        <v/>
      </c>
      <c r="AX1551" s="48">
        <f>FUELUSE(AW1551,AX1533,AW1533,AX1542,AW1542,AX$7,$D1551,$E1551,$F1551,$G1551)</f>
        <v/>
      </c>
    </row>
    <row r="1552" hidden="1" outlineLevel="2">
      <c r="A1552" s="5" t="inlineStr">
        <is>
          <t>ener</t>
        </is>
      </c>
      <c r="B1552" s="5" t="inlineStr">
        <is>
          <t>ker</t>
        </is>
      </c>
      <c r="C1552" s="5" t="inlineStr">
        <is>
          <t>cst</t>
        </is>
      </c>
      <c r="D1552" s="40">
        <f>INDEX(Inputs!$N$5:$N$132,MATCH($B1552&amp;"|"&amp;$C1552,Inputs!$A$5:$A$132,0))</f>
        <v/>
      </c>
      <c r="E1552" s="40">
        <f>INDEX(Inputs!$O$5:$O$132,MATCH($B1552&amp;"|"&amp;$C1552,Inputs!$A$5:$A$132,0))</f>
        <v/>
      </c>
      <c r="F1552" s="40">
        <f>INDEX(Inputs!$P$5:$P$132,MATCH($B1552&amp;"|"&amp;$C1552,Inputs!$A$5:$A$132,0))</f>
        <v/>
      </c>
      <c r="G1552" s="40">
        <f>INDEX(Inputs!$Q$5:$Q$132,MATCH($B1552&amp;"|"&amp;$C1552,Inputs!$A$5:$A$132,0))</f>
        <v/>
      </c>
      <c r="H1552" s="5">
        <f>INDEX(Variables!$B$5:$B$105,MATCH($A1552,Variables!$A$5:$A$105,0))&amp;IF($C1552="",""," | "&amp;INDEX(Mapping!$B$5:$B$26,MATCH($C1552,Mapping!$A$5:$A$26,0))&amp;" | "&amp;INDEX(Mapping!$B$30:$B$41,MATCH($B1552,Mapping!$A$30:$A$41,0)))</f>
        <v/>
      </c>
      <c r="I1552" s="5">
        <f>INDEX(Variables!$C$5:$C$105,MATCH($A1552,Variables!$A$5:$A$105,0))</f>
        <v/>
      </c>
      <c r="J1552" s="5">
        <f>INDEX(Variables!$E$5:$E$105,MATCH($A1552,Variables!$A$5:$A$105,0))</f>
        <v/>
      </c>
      <c r="K1552" s="25">
        <f>LOWER(Settings!$C$4)&amp;".mit."&amp;$A1552&amp;IF($C1552="","","."&amp;$C1552&amp;"."&amp;$B1552)&amp;IF(INDEX(Variables!$D$5:$D$105,MATCH($A1552,Variables!$A$5:$A$105,0))="","","."&amp;INDEX(Variables!$D$5:$D$105,MATCH($A1552,Variables!$A$5:$A$105,0)))&amp;"."&amp;K$5</f>
        <v/>
      </c>
      <c r="L1552" s="46">
        <f>INDEX(Inputs!$U$5:$U$132,MATCH($B1552&amp;"|"&amp;$C1552,Inputs!$A$5:$A$132,0))</f>
        <v/>
      </c>
      <c r="M1552" s="47">
        <f>L1552*(1/(1+$G1552))^(1+$E1552)*(1+M$7)^$D1552*(M1534/L1534)^$E1552*((M1534+M1543)/(L1534+L1543))^($F1552*(1+$E1552))</f>
        <v/>
      </c>
      <c r="N1552" s="47">
        <f>M1552*(1/(1+$G1552))^(1+$E1552)*(1+N$7)^$D1552*(N1534/M1534)^$E1552*((N1534+N1543)/(M1534+M1543))^($F1552*(1+$E1552))</f>
        <v/>
      </c>
      <c r="O1552" s="47">
        <f>N1552*(1/(1+$G1552))^(1+$E1552)*(1+O$7)^$D1552*(O1534/N1534)^$E1552*((O1534+O1543)/(N1534+N1543))^($F1552*(1+$E1552))</f>
        <v/>
      </c>
      <c r="P1552" s="47">
        <f>O1552*(1/(1+$G1552))^(1+$E1552)*(1+P$7)^$D1552*(P1534/O1534)^$E1552*((P1534+P1543)/(O1534+O1543))^($F1552*(1+$E1552))</f>
        <v/>
      </c>
      <c r="Q1552" s="47">
        <f>P1552*(1/(1+$G1552))^(1+$E1552)*(1+Q$7)^$D1552*(Q1534/P1534)^$E1552*((Q1534+Q1543)/(P1534+P1543))^($F1552*(1+$E1552))</f>
        <v/>
      </c>
      <c r="R1552" s="47">
        <f>Q1552*(1/(1+$G1552))^(1+$E1552)*(1+R$7)^$D1552*(R1534/Q1534)^$E1552*((R1534+R1543)/(Q1534+Q1543))^($F1552*(1+$E1552))</f>
        <v/>
      </c>
      <c r="S1552" s="47">
        <f>R1552*(1/(1+$G1552))^(1+$E1552)*(1+S$7)^$D1552*(S1534/R1534)^$E1552*((S1534+S1543)/(R1534+R1543))^($F1552*(1+$E1552))</f>
        <v/>
      </c>
      <c r="T1552" s="47">
        <f>S1552*(1/(1+$G1552))^(1+$E1552)*(1+T$7)^$D1552*(T1534/S1534)^$E1552*((T1534+T1543)/(S1534+S1543))^($F1552*(1+$E1552))</f>
        <v/>
      </c>
      <c r="U1552" s="47">
        <f>T1552*(1/(1+$G1552))^(1+$E1552)*(1+U$7)^$D1552*(U1534/T1534)^$E1552*((U1534+U1543)/(T1534+T1543))^($F1552*(1+$E1552))</f>
        <v/>
      </c>
      <c r="V1552" s="47">
        <f>U1552*(1/(1+$G1552))^(1+$E1552)*(1+V$7)^$D1552*(V1534/U1534)^$E1552*((V1534+V1543)/(U1534+U1543))^($F1552*(1+$E1552))</f>
        <v/>
      </c>
      <c r="W1552" s="47">
        <f>V1552*(1/(1+$G1552))^(1+$E1552)*(1+W$7)^$D1552*(W1534/V1534)^$E1552*((W1534+W1543)/(V1534+V1543))^($F1552*(1+$E1552))</f>
        <v/>
      </c>
      <c r="X1552" s="47">
        <f>W1552*(1/(1+$G1552))^(1+$E1552)*(1+X$7)^$D1552*(X1534/W1534)^$E1552*((X1534+X1543)/(W1534+W1543))^($F1552*(1+$E1552))</f>
        <v/>
      </c>
      <c r="Y1552" s="47">
        <f>X1552*(1/(1+$G1552))^(1+$E1552)*(1+Y$7)^$D1552*(Y1534/X1534)^$E1552*((Y1534+Y1543)/(X1534+X1543))^($F1552*(1+$E1552))</f>
        <v/>
      </c>
      <c r="Z1552" s="47">
        <f>Y1552*(1/(1+$G1552))^(1+$E1552)*(1+Z$7)^$D1552*(Z1534/Y1534)^$E1552*((Z1534+Z1543)/(Y1534+Y1543))^($F1552*(1+$E1552))</f>
        <v/>
      </c>
      <c r="AA1552" s="47">
        <f>Z1552*(1/(1+$G1552))^(1+$E1552)*(1+AA$7)^$D1552*(AA1534/Z1534)^$E1552*((AA1534+AA1543)/(Z1534+Z1543))^($F1552*(1+$E1552))</f>
        <v/>
      </c>
      <c r="AB1552" s="47">
        <f>AA1552*(1/(1+$G1552))^(1+$E1552)*(1+AB$7)^$D1552*(AB1534/AA1534)^$E1552*((AB1534+AB1543)/(AA1534+AA1543))^($F1552*(1+$E1552))</f>
        <v/>
      </c>
      <c r="AC1552" s="47">
        <f>AB1552*(1/(1+$G1552))^(1+$E1552)*(1+AC$7)^$D1552*(AC1534/AB1534)^$E1552*((AC1534+AC1543)/(AB1534+AB1543))^($F1552*(1+$E1552))</f>
        <v/>
      </c>
      <c r="AD1552" s="48">
        <f>FUELUSE(AC1552,AD1534,AC1534,AD1543,AC1543,AD$7,$D1552,$E1552,$F1552,$G1552)</f>
        <v/>
      </c>
      <c r="AE1552" s="25">
        <f>LOWER(Settings!$C$4)&amp;".mit."&amp;$A1552&amp;IF($C1552="","","."&amp;$C1552&amp;"."&amp;$B1552)&amp;IF(INDEX(Variables!$D$5:$D$105,MATCH($A1552,Variables!$A$5:$A$105,0))="","","."&amp;INDEX(Variables!$D$5:$D$105,MATCH($A1552,Variables!$A$5:$A$105,0)))&amp;"."&amp;AE$5</f>
        <v/>
      </c>
      <c r="AF1552" s="46">
        <f>INDEX(Inputs!$U$5:$U$132,MATCH($B1552&amp;"|"&amp;$C1552,Inputs!$A$5:$A$132,0))</f>
        <v/>
      </c>
      <c r="AG1552" s="47">
        <f>AF1552*(1/(1+$G1552))^(1+$E1552)*(1+AG$7)^$D1552*(AG1534/AF1534)^$E1552*((AG1534+AG1543)/(AF1534+AF1543))^($F1552*(1+$E1552))</f>
        <v/>
      </c>
      <c r="AH1552" s="47">
        <f>AG1552*(1/(1+$G1552))^(1+$E1552)*(1+AH$7)^$D1552*(AH1534/AG1534)^$E1552*((AH1534+AH1543)/(AG1534+AG1543))^($F1552*(1+$E1552))</f>
        <v/>
      </c>
      <c r="AI1552" s="47">
        <f>AH1552*(1/(1+$G1552))^(1+$E1552)*(1+AI$7)^$D1552*(AI1534/AH1534)^$E1552*((AI1534+AI1543)/(AH1534+AH1543))^($F1552*(1+$E1552))</f>
        <v/>
      </c>
      <c r="AJ1552" s="47">
        <f>AI1552*(1/(1+$G1552))^(1+$E1552)*(1+AJ$7)^$D1552*(AJ1534/AI1534)^$E1552*((AJ1534+AJ1543)/(AI1534+AI1543))^($F1552*(1+$E1552))</f>
        <v/>
      </c>
      <c r="AK1552" s="47">
        <f>AJ1552*(1/(1+$G1552))^(1+$E1552)*(1+AK$7)^$D1552*(AK1534/AJ1534)^$E1552*((AK1534+AK1543)/(AJ1534+AJ1543))^($F1552*(1+$E1552))</f>
        <v/>
      </c>
      <c r="AL1552" s="47">
        <f>AK1552*(1/(1+$G1552))^(1+$E1552)*(1+AL$7)^$D1552*(AL1534/AK1534)^$E1552*((AL1534+AL1543)/(AK1534+AK1543))^($F1552*(1+$E1552))</f>
        <v/>
      </c>
      <c r="AM1552" s="47">
        <f>AL1552*(1/(1+$G1552))^(1+$E1552)*(1+AM$7)^$D1552*(AM1534/AL1534)^$E1552*((AM1534+AM1543)/(AL1534+AL1543))^($F1552*(1+$E1552))</f>
        <v/>
      </c>
      <c r="AN1552" s="47">
        <f>AM1552*(1/(1+$G1552))^(1+$E1552)*(1+AN$7)^$D1552*(AN1534/AM1534)^$E1552*((AN1534+AN1543)/(AM1534+AM1543))^($F1552*(1+$E1552))</f>
        <v/>
      </c>
      <c r="AO1552" s="47">
        <f>AN1552*(1/(1+$G1552))^(1+$E1552)*(1+AO$7)^$D1552*(AO1534/AN1534)^$E1552*((AO1534+AO1543)/(AN1534+AN1543))^($F1552*(1+$E1552))</f>
        <v/>
      </c>
      <c r="AP1552" s="47">
        <f>AO1552*(1/(1+$G1552))^(1+$E1552)*(1+AP$7)^$D1552*(AP1534/AO1534)^$E1552*((AP1534+AP1543)/(AO1534+AO1543))^($F1552*(1+$E1552))</f>
        <v/>
      </c>
      <c r="AQ1552" s="47">
        <f>AP1552*(1/(1+$G1552))^(1+$E1552)*(1+AQ$7)^$D1552*(AQ1534/AP1534)^$E1552*((AQ1534+AQ1543)/(AP1534+AP1543))^($F1552*(1+$E1552))</f>
        <v/>
      </c>
      <c r="AR1552" s="47">
        <f>AQ1552*(1/(1+$G1552))^(1+$E1552)*(1+AR$7)^$D1552*(AR1534/AQ1534)^$E1552*((AR1534+AR1543)/(AQ1534+AQ1543))^($F1552*(1+$E1552))</f>
        <v/>
      </c>
      <c r="AS1552" s="47">
        <f>AR1552*(1/(1+$G1552))^(1+$E1552)*(1+AS$7)^$D1552*(AS1534/AR1534)^$E1552*((AS1534+AS1543)/(AR1534+AR1543))^($F1552*(1+$E1552))</f>
        <v/>
      </c>
      <c r="AT1552" s="47">
        <f>AS1552*(1/(1+$G1552))^(1+$E1552)*(1+AT$7)^$D1552*(AT1534/AS1534)^$E1552*((AT1534+AT1543)/(AS1534+AS1543))^($F1552*(1+$E1552))</f>
        <v/>
      </c>
      <c r="AU1552" s="47">
        <f>AT1552*(1/(1+$G1552))^(1+$E1552)*(1+AU$7)^$D1552*(AU1534/AT1534)^$E1552*((AU1534+AU1543)/(AT1534+AT1543))^($F1552*(1+$E1552))</f>
        <v/>
      </c>
      <c r="AV1552" s="47">
        <f>AU1552*(1/(1+$G1552))^(1+$E1552)*(1+AV$7)^$D1552*(AV1534/AU1534)^$E1552*((AV1534+AV1543)/(AU1534+AU1543))^($F1552*(1+$E1552))</f>
        <v/>
      </c>
      <c r="AW1552" s="47">
        <f>AV1552*(1/(1+$G1552))^(1+$E1552)*(1+AW$7)^$D1552*(AW1534/AV1534)^$E1552*((AW1534+AW1543)/(AV1534+AV1543))^($F1552*(1+$E1552))</f>
        <v/>
      </c>
      <c r="AX1552" s="48">
        <f>FUELUSE(AW1552,AX1534,AW1534,AX1543,AW1543,AX$7,$D1552,$E1552,$F1552,$G1552)</f>
        <v/>
      </c>
    </row>
    <row r="1553" hidden="1" outlineLevel="2">
      <c r="A1553" s="5" t="inlineStr">
        <is>
          <t>ener</t>
        </is>
      </c>
      <c r="B1553" s="5" t="inlineStr">
        <is>
          <t>oop</t>
        </is>
      </c>
      <c r="C1553" s="5" t="inlineStr">
        <is>
          <t>cst</t>
        </is>
      </c>
      <c r="D1553" s="40">
        <f>INDEX(Inputs!$N$5:$N$132,MATCH($B1553&amp;"|"&amp;$C1553,Inputs!$A$5:$A$132,0))</f>
        <v/>
      </c>
      <c r="E1553" s="40">
        <f>INDEX(Inputs!$O$5:$O$132,MATCH($B1553&amp;"|"&amp;$C1553,Inputs!$A$5:$A$132,0))</f>
        <v/>
      </c>
      <c r="F1553" s="40">
        <f>INDEX(Inputs!$P$5:$P$132,MATCH($B1553&amp;"|"&amp;$C1553,Inputs!$A$5:$A$132,0))</f>
        <v/>
      </c>
      <c r="G1553" s="40">
        <f>INDEX(Inputs!$Q$5:$Q$132,MATCH($B1553&amp;"|"&amp;$C1553,Inputs!$A$5:$A$132,0))</f>
        <v/>
      </c>
      <c r="H1553" s="5">
        <f>INDEX(Variables!$B$5:$B$105,MATCH($A1553,Variables!$A$5:$A$105,0))&amp;IF($C1553="",""," | "&amp;INDEX(Mapping!$B$5:$B$26,MATCH($C1553,Mapping!$A$5:$A$26,0))&amp;" | "&amp;INDEX(Mapping!$B$30:$B$41,MATCH($B1553,Mapping!$A$30:$A$41,0)))</f>
        <v/>
      </c>
      <c r="I1553" s="5">
        <f>INDEX(Variables!$C$5:$C$105,MATCH($A1553,Variables!$A$5:$A$105,0))</f>
        <v/>
      </c>
      <c r="J1553" s="5">
        <f>INDEX(Variables!$E$5:$E$105,MATCH($A1553,Variables!$A$5:$A$105,0))</f>
        <v/>
      </c>
      <c r="K1553" s="25">
        <f>LOWER(Settings!$C$4)&amp;".mit."&amp;$A1553&amp;IF($C1553="","","."&amp;$C1553&amp;"."&amp;$B1553)&amp;IF(INDEX(Variables!$D$5:$D$105,MATCH($A1553,Variables!$A$5:$A$105,0))="","","."&amp;INDEX(Variables!$D$5:$D$105,MATCH($A1553,Variables!$A$5:$A$105,0)))&amp;"."&amp;K$5</f>
        <v/>
      </c>
      <c r="L1553" s="46">
        <f>INDEX(Inputs!$U$5:$U$132,MATCH($B1553&amp;"|"&amp;$C1553,Inputs!$A$5:$A$132,0))</f>
        <v/>
      </c>
      <c r="M1553" s="47">
        <f>L1553*(1/(1+$G1553))^(1+$E1553)*(1+M$7)^$D1553*(M1535/L1535)^$E1553*((M1535+M1544)/(L1535+L1544))^($F1553*(1+$E1553))</f>
        <v/>
      </c>
      <c r="N1553" s="47">
        <f>M1553*(1/(1+$G1553))^(1+$E1553)*(1+N$7)^$D1553*(N1535/M1535)^$E1553*((N1535+N1544)/(M1535+M1544))^($F1553*(1+$E1553))</f>
        <v/>
      </c>
      <c r="O1553" s="47">
        <f>N1553*(1/(1+$G1553))^(1+$E1553)*(1+O$7)^$D1553*(O1535/N1535)^$E1553*((O1535+O1544)/(N1535+N1544))^($F1553*(1+$E1553))</f>
        <v/>
      </c>
      <c r="P1553" s="47">
        <f>O1553*(1/(1+$G1553))^(1+$E1553)*(1+P$7)^$D1553*(P1535/O1535)^$E1553*((P1535+P1544)/(O1535+O1544))^($F1553*(1+$E1553))</f>
        <v/>
      </c>
      <c r="Q1553" s="47">
        <f>P1553*(1/(1+$G1553))^(1+$E1553)*(1+Q$7)^$D1553*(Q1535/P1535)^$E1553*((Q1535+Q1544)/(P1535+P1544))^($F1553*(1+$E1553))</f>
        <v/>
      </c>
      <c r="R1553" s="47">
        <f>Q1553*(1/(1+$G1553))^(1+$E1553)*(1+R$7)^$D1553*(R1535/Q1535)^$E1553*((R1535+R1544)/(Q1535+Q1544))^($F1553*(1+$E1553))</f>
        <v/>
      </c>
      <c r="S1553" s="47">
        <f>R1553*(1/(1+$G1553))^(1+$E1553)*(1+S$7)^$D1553*(S1535/R1535)^$E1553*((S1535+S1544)/(R1535+R1544))^($F1553*(1+$E1553))</f>
        <v/>
      </c>
      <c r="T1553" s="47">
        <f>S1553*(1/(1+$G1553))^(1+$E1553)*(1+T$7)^$D1553*(T1535/S1535)^$E1553*((T1535+T1544)/(S1535+S1544))^($F1553*(1+$E1553))</f>
        <v/>
      </c>
      <c r="U1553" s="47">
        <f>T1553*(1/(1+$G1553))^(1+$E1553)*(1+U$7)^$D1553*(U1535/T1535)^$E1553*((U1535+U1544)/(T1535+T1544))^($F1553*(1+$E1553))</f>
        <v/>
      </c>
      <c r="V1553" s="47">
        <f>U1553*(1/(1+$G1553))^(1+$E1553)*(1+V$7)^$D1553*(V1535/U1535)^$E1553*((V1535+V1544)/(U1535+U1544))^($F1553*(1+$E1553))</f>
        <v/>
      </c>
      <c r="W1553" s="47">
        <f>V1553*(1/(1+$G1553))^(1+$E1553)*(1+W$7)^$D1553*(W1535/V1535)^$E1553*((W1535+W1544)/(V1535+V1544))^($F1553*(1+$E1553))</f>
        <v/>
      </c>
      <c r="X1553" s="47">
        <f>W1553*(1/(1+$G1553))^(1+$E1553)*(1+X$7)^$D1553*(X1535/W1535)^$E1553*((X1535+X1544)/(W1535+W1544))^($F1553*(1+$E1553))</f>
        <v/>
      </c>
      <c r="Y1553" s="47">
        <f>X1553*(1/(1+$G1553))^(1+$E1553)*(1+Y$7)^$D1553*(Y1535/X1535)^$E1553*((Y1535+Y1544)/(X1535+X1544))^($F1553*(1+$E1553))</f>
        <v/>
      </c>
      <c r="Z1553" s="47">
        <f>Y1553*(1/(1+$G1553))^(1+$E1553)*(1+Z$7)^$D1553*(Z1535/Y1535)^$E1553*((Z1535+Z1544)/(Y1535+Y1544))^($F1553*(1+$E1553))</f>
        <v/>
      </c>
      <c r="AA1553" s="47">
        <f>Z1553*(1/(1+$G1553))^(1+$E1553)*(1+AA$7)^$D1553*(AA1535/Z1535)^$E1553*((AA1535+AA1544)/(Z1535+Z1544))^($F1553*(1+$E1553))</f>
        <v/>
      </c>
      <c r="AB1553" s="47">
        <f>AA1553*(1/(1+$G1553))^(1+$E1553)*(1+AB$7)^$D1553*(AB1535/AA1535)^$E1553*((AB1535+AB1544)/(AA1535+AA1544))^($F1553*(1+$E1553))</f>
        <v/>
      </c>
      <c r="AC1553" s="47">
        <f>AB1553*(1/(1+$G1553))^(1+$E1553)*(1+AC$7)^$D1553*(AC1535/AB1535)^$E1553*((AC1535+AC1544)/(AB1535+AB1544))^($F1553*(1+$E1553))</f>
        <v/>
      </c>
      <c r="AD1553" s="48">
        <f>FUELUSE(AC1553,AD1535,AC1535,AD1544,AC1544,AD$7,$D1553,$E1553,$F1553,$G1553)</f>
        <v/>
      </c>
      <c r="AE1553" s="25">
        <f>LOWER(Settings!$C$4)&amp;".mit."&amp;$A1553&amp;IF($C1553="","","."&amp;$C1553&amp;"."&amp;$B1553)&amp;IF(INDEX(Variables!$D$5:$D$105,MATCH($A1553,Variables!$A$5:$A$105,0))="","","."&amp;INDEX(Variables!$D$5:$D$105,MATCH($A1553,Variables!$A$5:$A$105,0)))&amp;"."&amp;AE$5</f>
        <v/>
      </c>
      <c r="AF1553" s="46">
        <f>INDEX(Inputs!$U$5:$U$132,MATCH($B1553&amp;"|"&amp;$C1553,Inputs!$A$5:$A$132,0))</f>
        <v/>
      </c>
      <c r="AG1553" s="47">
        <f>AF1553*(1/(1+$G1553))^(1+$E1553)*(1+AG$7)^$D1553*(AG1535/AF1535)^$E1553*((AG1535+AG1544)/(AF1535+AF1544))^($F1553*(1+$E1553))</f>
        <v/>
      </c>
      <c r="AH1553" s="47">
        <f>AG1553*(1/(1+$G1553))^(1+$E1553)*(1+AH$7)^$D1553*(AH1535/AG1535)^$E1553*((AH1535+AH1544)/(AG1535+AG1544))^($F1553*(1+$E1553))</f>
        <v/>
      </c>
      <c r="AI1553" s="47">
        <f>AH1553*(1/(1+$G1553))^(1+$E1553)*(1+AI$7)^$D1553*(AI1535/AH1535)^$E1553*((AI1535+AI1544)/(AH1535+AH1544))^($F1553*(1+$E1553))</f>
        <v/>
      </c>
      <c r="AJ1553" s="47">
        <f>AI1553*(1/(1+$G1553))^(1+$E1553)*(1+AJ$7)^$D1553*(AJ1535/AI1535)^$E1553*((AJ1535+AJ1544)/(AI1535+AI1544))^($F1553*(1+$E1553))</f>
        <v/>
      </c>
      <c r="AK1553" s="47">
        <f>AJ1553*(1/(1+$G1553))^(1+$E1553)*(1+AK$7)^$D1553*(AK1535/AJ1535)^$E1553*((AK1535+AK1544)/(AJ1535+AJ1544))^($F1553*(1+$E1553))</f>
        <v/>
      </c>
      <c r="AL1553" s="47">
        <f>AK1553*(1/(1+$G1553))^(1+$E1553)*(1+AL$7)^$D1553*(AL1535/AK1535)^$E1553*((AL1535+AL1544)/(AK1535+AK1544))^($F1553*(1+$E1553))</f>
        <v/>
      </c>
      <c r="AM1553" s="47">
        <f>AL1553*(1/(1+$G1553))^(1+$E1553)*(1+AM$7)^$D1553*(AM1535/AL1535)^$E1553*((AM1535+AM1544)/(AL1535+AL1544))^($F1553*(1+$E1553))</f>
        <v/>
      </c>
      <c r="AN1553" s="47">
        <f>AM1553*(1/(1+$G1553))^(1+$E1553)*(1+AN$7)^$D1553*(AN1535/AM1535)^$E1553*((AN1535+AN1544)/(AM1535+AM1544))^($F1553*(1+$E1553))</f>
        <v/>
      </c>
      <c r="AO1553" s="47">
        <f>AN1553*(1/(1+$G1553))^(1+$E1553)*(1+AO$7)^$D1553*(AO1535/AN1535)^$E1553*((AO1535+AO1544)/(AN1535+AN1544))^($F1553*(1+$E1553))</f>
        <v/>
      </c>
      <c r="AP1553" s="47">
        <f>AO1553*(1/(1+$G1553))^(1+$E1553)*(1+AP$7)^$D1553*(AP1535/AO1535)^$E1553*((AP1535+AP1544)/(AO1535+AO1544))^($F1553*(1+$E1553))</f>
        <v/>
      </c>
      <c r="AQ1553" s="47">
        <f>AP1553*(1/(1+$G1553))^(1+$E1553)*(1+AQ$7)^$D1553*(AQ1535/AP1535)^$E1553*((AQ1535+AQ1544)/(AP1535+AP1544))^($F1553*(1+$E1553))</f>
        <v/>
      </c>
      <c r="AR1553" s="47">
        <f>AQ1553*(1/(1+$G1553))^(1+$E1553)*(1+AR$7)^$D1553*(AR1535/AQ1535)^$E1553*((AR1535+AR1544)/(AQ1535+AQ1544))^($F1553*(1+$E1553))</f>
        <v/>
      </c>
      <c r="AS1553" s="47">
        <f>AR1553*(1/(1+$G1553))^(1+$E1553)*(1+AS$7)^$D1553*(AS1535/AR1535)^$E1553*((AS1535+AS1544)/(AR1535+AR1544))^($F1553*(1+$E1553))</f>
        <v/>
      </c>
      <c r="AT1553" s="47">
        <f>AS1553*(1/(1+$G1553))^(1+$E1553)*(1+AT$7)^$D1553*(AT1535/AS1535)^$E1553*((AT1535+AT1544)/(AS1535+AS1544))^($F1553*(1+$E1553))</f>
        <v/>
      </c>
      <c r="AU1553" s="47">
        <f>AT1553*(1/(1+$G1553))^(1+$E1553)*(1+AU$7)^$D1553*(AU1535/AT1535)^$E1553*((AU1535+AU1544)/(AT1535+AT1544))^($F1553*(1+$E1553))</f>
        <v/>
      </c>
      <c r="AV1553" s="47">
        <f>AU1553*(1/(1+$G1553))^(1+$E1553)*(1+AV$7)^$D1553*(AV1535/AU1535)^$E1553*((AV1535+AV1544)/(AU1535+AU1544))^($F1553*(1+$E1553))</f>
        <v/>
      </c>
      <c r="AW1553" s="47">
        <f>AV1553*(1/(1+$G1553))^(1+$E1553)*(1+AW$7)^$D1553*(AW1535/AV1535)^$E1553*((AW1535+AW1544)/(AV1535+AV1544))^($F1553*(1+$E1553))</f>
        <v/>
      </c>
      <c r="AX1553" s="48">
        <f>FUELUSE(AW1553,AX1535,AW1535,AX1544,AW1544,AX$7,$D1553,$E1553,$F1553,$G1553)</f>
        <v/>
      </c>
    </row>
    <row r="1554" hidden="1" outlineLevel="2">
      <c r="A1554" s="5" t="inlineStr">
        <is>
          <t>ener</t>
        </is>
      </c>
      <c r="B1554" s="5" t="inlineStr">
        <is>
          <t>bio</t>
        </is>
      </c>
      <c r="C1554" s="5" t="inlineStr">
        <is>
          <t>cst</t>
        </is>
      </c>
      <c r="D1554" s="40">
        <f>INDEX(Inputs!$N$5:$N$132,MATCH($B1554&amp;"|"&amp;$C1554,Inputs!$A$5:$A$132,0))</f>
        <v/>
      </c>
      <c r="E1554" s="40">
        <f>INDEX(Inputs!$O$5:$O$132,MATCH($B1554&amp;"|"&amp;$C1554,Inputs!$A$5:$A$132,0))</f>
        <v/>
      </c>
      <c r="F1554" s="40">
        <f>INDEX(Inputs!$P$5:$P$132,MATCH($B1554&amp;"|"&amp;$C1554,Inputs!$A$5:$A$132,0))</f>
        <v/>
      </c>
      <c r="G1554" s="40">
        <f>INDEX(Inputs!$Q$5:$Q$132,MATCH($B1554&amp;"|"&amp;$C1554,Inputs!$A$5:$A$132,0))</f>
        <v/>
      </c>
      <c r="H1554" s="5">
        <f>INDEX(Variables!$B$5:$B$105,MATCH($A1554,Variables!$A$5:$A$105,0))&amp;IF($C1554="",""," | "&amp;INDEX(Mapping!$B$5:$B$26,MATCH($C1554,Mapping!$A$5:$A$26,0))&amp;" | "&amp;INDEX(Mapping!$B$30:$B$41,MATCH($B1554,Mapping!$A$30:$A$41,0)))</f>
        <v/>
      </c>
      <c r="I1554" s="5">
        <f>INDEX(Variables!$C$5:$C$105,MATCH($A1554,Variables!$A$5:$A$105,0))</f>
        <v/>
      </c>
      <c r="J1554" s="5">
        <f>INDEX(Variables!$E$5:$E$105,MATCH($A1554,Variables!$A$5:$A$105,0))</f>
        <v/>
      </c>
      <c r="K1554" s="25">
        <f>LOWER(Settings!$C$4)&amp;".mit."&amp;$A1554&amp;IF($C1554="","","."&amp;$C1554&amp;"."&amp;$B1554)&amp;IF(INDEX(Variables!$D$5:$D$105,MATCH($A1554,Variables!$A$5:$A$105,0))="","","."&amp;INDEX(Variables!$D$5:$D$105,MATCH($A1554,Variables!$A$5:$A$105,0)))&amp;"."&amp;K$5</f>
        <v/>
      </c>
      <c r="L1554" s="46">
        <f>INDEX(Inputs!$U$5:$U$132,MATCH($B1554&amp;"|"&amp;$C1554,Inputs!$A$5:$A$132,0))</f>
        <v/>
      </c>
      <c r="M1554" s="47">
        <f>L1554*(1/(1+$G1554))^(1+$E1554)*(1+M$7)^$D1554*(M1536/L1536)^$E1554*((M1536+M1545)/(L1536+L1545))^($F1554*(1+$E1554))</f>
        <v/>
      </c>
      <c r="N1554" s="47">
        <f>M1554*(1/(1+$G1554))^(1+$E1554)*(1+N$7)^$D1554*(N1536/M1536)^$E1554*((N1536+N1545)/(M1536+M1545))^($F1554*(1+$E1554))</f>
        <v/>
      </c>
      <c r="O1554" s="47">
        <f>N1554*(1/(1+$G1554))^(1+$E1554)*(1+O$7)^$D1554*(O1536/N1536)^$E1554*((O1536+O1545)/(N1536+N1545))^($F1554*(1+$E1554))</f>
        <v/>
      </c>
      <c r="P1554" s="47">
        <f>O1554*(1/(1+$G1554))^(1+$E1554)*(1+P$7)^$D1554*(P1536/O1536)^$E1554*((P1536+P1545)/(O1536+O1545))^($F1554*(1+$E1554))</f>
        <v/>
      </c>
      <c r="Q1554" s="47">
        <f>P1554*(1/(1+$G1554))^(1+$E1554)*(1+Q$7)^$D1554*(Q1536/P1536)^$E1554*((Q1536+Q1545)/(P1536+P1545))^($F1554*(1+$E1554))</f>
        <v/>
      </c>
      <c r="R1554" s="47">
        <f>Q1554*(1/(1+$G1554))^(1+$E1554)*(1+R$7)^$D1554*(R1536/Q1536)^$E1554*((R1536+R1545)/(Q1536+Q1545))^($F1554*(1+$E1554))</f>
        <v/>
      </c>
      <c r="S1554" s="47">
        <f>R1554*(1/(1+$G1554))^(1+$E1554)*(1+S$7)^$D1554*(S1536/R1536)^$E1554*((S1536+S1545)/(R1536+R1545))^($F1554*(1+$E1554))</f>
        <v/>
      </c>
      <c r="T1554" s="47">
        <f>S1554*(1/(1+$G1554))^(1+$E1554)*(1+T$7)^$D1554*(T1536/S1536)^$E1554*((T1536+T1545)/(S1536+S1545))^($F1554*(1+$E1554))</f>
        <v/>
      </c>
      <c r="U1554" s="47">
        <f>T1554*(1/(1+$G1554))^(1+$E1554)*(1+U$7)^$D1554*(U1536/T1536)^$E1554*((U1536+U1545)/(T1536+T1545))^($F1554*(1+$E1554))</f>
        <v/>
      </c>
      <c r="V1554" s="47">
        <f>U1554*(1/(1+$G1554))^(1+$E1554)*(1+V$7)^$D1554*(V1536/U1536)^$E1554*((V1536+V1545)/(U1536+U1545))^($F1554*(1+$E1554))</f>
        <v/>
      </c>
      <c r="W1554" s="47">
        <f>V1554*(1/(1+$G1554))^(1+$E1554)*(1+W$7)^$D1554*(W1536/V1536)^$E1554*((W1536+W1545)/(V1536+V1545))^($F1554*(1+$E1554))</f>
        <v/>
      </c>
      <c r="X1554" s="47">
        <f>W1554*(1/(1+$G1554))^(1+$E1554)*(1+X$7)^$D1554*(X1536/W1536)^$E1554*((X1536+X1545)/(W1536+W1545))^($F1554*(1+$E1554))</f>
        <v/>
      </c>
      <c r="Y1554" s="47">
        <f>X1554*(1/(1+$G1554))^(1+$E1554)*(1+Y$7)^$D1554*(Y1536/X1536)^$E1554*((Y1536+Y1545)/(X1536+X1545))^($F1554*(1+$E1554))</f>
        <v/>
      </c>
      <c r="Z1554" s="47">
        <f>Y1554*(1/(1+$G1554))^(1+$E1554)*(1+Z$7)^$D1554*(Z1536/Y1536)^$E1554*((Z1536+Z1545)/(Y1536+Y1545))^($F1554*(1+$E1554))</f>
        <v/>
      </c>
      <c r="AA1554" s="47">
        <f>Z1554*(1/(1+$G1554))^(1+$E1554)*(1+AA$7)^$D1554*(AA1536/Z1536)^$E1554*((AA1536+AA1545)/(Z1536+Z1545))^($F1554*(1+$E1554))</f>
        <v/>
      </c>
      <c r="AB1554" s="47">
        <f>AA1554*(1/(1+$G1554))^(1+$E1554)*(1+AB$7)^$D1554*(AB1536/AA1536)^$E1554*((AB1536+AB1545)/(AA1536+AA1545))^($F1554*(1+$E1554))</f>
        <v/>
      </c>
      <c r="AC1554" s="47">
        <f>AB1554*(1/(1+$G1554))^(1+$E1554)*(1+AC$7)^$D1554*(AC1536/AB1536)^$E1554*((AC1536+AC1545)/(AB1536+AB1545))^($F1554*(1+$E1554))</f>
        <v/>
      </c>
      <c r="AD1554" s="48">
        <f>FUELUSE(AC1554,AD1536,AC1536,AD1545,AC1545,AD$7,$D1554,$E1554,$F1554,$G1554)</f>
        <v/>
      </c>
      <c r="AE1554" s="25">
        <f>LOWER(Settings!$C$4)&amp;".mit."&amp;$A1554&amp;IF($C1554="","","."&amp;$C1554&amp;"."&amp;$B1554)&amp;IF(INDEX(Variables!$D$5:$D$105,MATCH($A1554,Variables!$A$5:$A$105,0))="","","."&amp;INDEX(Variables!$D$5:$D$105,MATCH($A1554,Variables!$A$5:$A$105,0)))&amp;"."&amp;AE$5</f>
        <v/>
      </c>
      <c r="AF1554" s="46">
        <f>INDEX(Inputs!$U$5:$U$132,MATCH($B1554&amp;"|"&amp;$C1554,Inputs!$A$5:$A$132,0))</f>
        <v/>
      </c>
      <c r="AG1554" s="47">
        <f>AF1554*(1/(1+$G1554))^(1+$E1554)*(1+AG$7)^$D1554*(AG1536/AF1536)^$E1554*((AG1536+AG1545)/(AF1536+AF1545))^($F1554*(1+$E1554))</f>
        <v/>
      </c>
      <c r="AH1554" s="47">
        <f>AG1554*(1/(1+$G1554))^(1+$E1554)*(1+AH$7)^$D1554*(AH1536/AG1536)^$E1554*((AH1536+AH1545)/(AG1536+AG1545))^($F1554*(1+$E1554))</f>
        <v/>
      </c>
      <c r="AI1554" s="47">
        <f>AH1554*(1/(1+$G1554))^(1+$E1554)*(1+AI$7)^$D1554*(AI1536/AH1536)^$E1554*((AI1536+AI1545)/(AH1536+AH1545))^($F1554*(1+$E1554))</f>
        <v/>
      </c>
      <c r="AJ1554" s="47">
        <f>AI1554*(1/(1+$G1554))^(1+$E1554)*(1+AJ$7)^$D1554*(AJ1536/AI1536)^$E1554*((AJ1536+AJ1545)/(AI1536+AI1545))^($F1554*(1+$E1554))</f>
        <v/>
      </c>
      <c r="AK1554" s="47">
        <f>AJ1554*(1/(1+$G1554))^(1+$E1554)*(1+AK$7)^$D1554*(AK1536/AJ1536)^$E1554*((AK1536+AK1545)/(AJ1536+AJ1545))^($F1554*(1+$E1554))</f>
        <v/>
      </c>
      <c r="AL1554" s="47">
        <f>AK1554*(1/(1+$G1554))^(1+$E1554)*(1+AL$7)^$D1554*(AL1536/AK1536)^$E1554*((AL1536+AL1545)/(AK1536+AK1545))^($F1554*(1+$E1554))</f>
        <v/>
      </c>
      <c r="AM1554" s="47">
        <f>AL1554*(1/(1+$G1554))^(1+$E1554)*(1+AM$7)^$D1554*(AM1536/AL1536)^$E1554*((AM1536+AM1545)/(AL1536+AL1545))^($F1554*(1+$E1554))</f>
        <v/>
      </c>
      <c r="AN1554" s="47">
        <f>AM1554*(1/(1+$G1554))^(1+$E1554)*(1+AN$7)^$D1554*(AN1536/AM1536)^$E1554*((AN1536+AN1545)/(AM1536+AM1545))^($F1554*(1+$E1554))</f>
        <v/>
      </c>
      <c r="AO1554" s="47">
        <f>AN1554*(1/(1+$G1554))^(1+$E1554)*(1+AO$7)^$D1554*(AO1536/AN1536)^$E1554*((AO1536+AO1545)/(AN1536+AN1545))^($F1554*(1+$E1554))</f>
        <v/>
      </c>
      <c r="AP1554" s="47">
        <f>AO1554*(1/(1+$G1554))^(1+$E1554)*(1+AP$7)^$D1554*(AP1536/AO1536)^$E1554*((AP1536+AP1545)/(AO1536+AO1545))^($F1554*(1+$E1554))</f>
        <v/>
      </c>
      <c r="AQ1554" s="47">
        <f>AP1554*(1/(1+$G1554))^(1+$E1554)*(1+AQ$7)^$D1554*(AQ1536/AP1536)^$E1554*((AQ1536+AQ1545)/(AP1536+AP1545))^($F1554*(1+$E1554))</f>
        <v/>
      </c>
      <c r="AR1554" s="47">
        <f>AQ1554*(1/(1+$G1554))^(1+$E1554)*(1+AR$7)^$D1554*(AR1536/AQ1536)^$E1554*((AR1536+AR1545)/(AQ1536+AQ1545))^($F1554*(1+$E1554))</f>
        <v/>
      </c>
      <c r="AS1554" s="47">
        <f>AR1554*(1/(1+$G1554))^(1+$E1554)*(1+AS$7)^$D1554*(AS1536/AR1536)^$E1554*((AS1536+AS1545)/(AR1536+AR1545))^($F1554*(1+$E1554))</f>
        <v/>
      </c>
      <c r="AT1554" s="47">
        <f>AS1554*(1/(1+$G1554))^(1+$E1554)*(1+AT$7)^$D1554*(AT1536/AS1536)^$E1554*((AT1536+AT1545)/(AS1536+AS1545))^($F1554*(1+$E1554))</f>
        <v/>
      </c>
      <c r="AU1554" s="47">
        <f>AT1554*(1/(1+$G1554))^(1+$E1554)*(1+AU$7)^$D1554*(AU1536/AT1536)^$E1554*((AU1536+AU1545)/(AT1536+AT1545))^($F1554*(1+$E1554))</f>
        <v/>
      </c>
      <c r="AV1554" s="47">
        <f>AU1554*(1/(1+$G1554))^(1+$E1554)*(1+AV$7)^$D1554*(AV1536/AU1536)^$E1554*((AV1536+AV1545)/(AU1536+AU1545))^($F1554*(1+$E1554))</f>
        <v/>
      </c>
      <c r="AW1554" s="47">
        <f>AV1554*(1/(1+$G1554))^(1+$E1554)*(1+AW$7)^$D1554*(AW1536/AV1536)^$E1554*((AW1536+AW1545)/(AV1536+AV1545))^($F1554*(1+$E1554))</f>
        <v/>
      </c>
      <c r="AX1554" s="48">
        <f>FUELUSE(AW1554,AX1536,AW1536,AX1545,AW1545,AX$7,$D1554,$E1554,$F1554,$G1554)</f>
        <v/>
      </c>
    </row>
    <row r="1555" hidden="1" outlineLevel="2"/>
    <row r="1556" hidden="1" outlineLevel="2">
      <c r="A1556" s="5" t="inlineStr">
        <is>
          <t>rtx</t>
        </is>
      </c>
      <c r="B1556" s="5" t="inlineStr">
        <is>
          <t>coa</t>
        </is>
      </c>
      <c r="C1556" s="5" t="inlineStr">
        <is>
          <t>cst</t>
        </is>
      </c>
      <c r="D1556" s="40">
        <f>INDEX(Inputs!$R$5:$R$132,MATCH($B1556&amp;"|"&amp;$C1556,Inputs!$A$5:$A$132,0))</f>
        <v/>
      </c>
      <c r="E1556" s="39" t="n"/>
      <c r="F1556" s="39" t="n"/>
      <c r="G1556" s="39" t="n"/>
      <c r="H1556" s="5">
        <f>INDEX(Variables!$B$5:$B$105,MATCH($A1556,Variables!$A$5:$A$105,0))&amp;IF($C1556="",""," | "&amp;INDEX(Mapping!$B$5:$B$26,MATCH($C1556,Mapping!$A$5:$A$26,0))&amp;" | "&amp;INDEX(Mapping!$B$30:$B$41,MATCH($B1556,Mapping!$A$30:$A$41,0)))</f>
        <v/>
      </c>
      <c r="I1556" s="5">
        <f>INDEX(Variables!$C$5:$C$105,MATCH($A1556,Variables!$A$5:$A$105,0))</f>
        <v/>
      </c>
      <c r="J1556" s="5">
        <f>INDEX(Variables!$E$5:$E$105,MATCH($A1556,Variables!$A$5:$A$105,0))</f>
        <v/>
      </c>
      <c r="K1556" s="25">
        <f>LOWER(Settings!$C$4)&amp;".mit."&amp;$A1556&amp;IF($C1556="","","."&amp;$C1556&amp;"."&amp;$B1556)&amp;IF(INDEX(Variables!$D$5:$D$105,MATCH($A1556,Variables!$A$5:$A$105,0))="","","."&amp;INDEX(Variables!$D$5:$D$105,MATCH($A1556,Variables!$A$5:$A$105,0)))&amp;"."&amp;K$5</f>
        <v/>
      </c>
      <c r="L1556" s="46">
        <f>L1547*Settings!$C$13*(INDEX(L$258:L$269,$D1556)+INDEX(L$245:L$256,$D1556))</f>
        <v/>
      </c>
      <c r="M1556" s="47">
        <f>M1547*Settings!$C$13*(INDEX(M$258:M$269,$D1556)+INDEX(M$245:M$256,$D1556))</f>
        <v/>
      </c>
      <c r="N1556" s="47">
        <f>N1547*Settings!$C$13*(INDEX(N$258:N$269,$D1556)+INDEX(N$245:N$256,$D1556))</f>
        <v/>
      </c>
      <c r="O1556" s="47">
        <f>O1547*Settings!$C$13*(INDEX(O$258:O$269,$D1556)+INDEX(O$245:O$256,$D1556))</f>
        <v/>
      </c>
      <c r="P1556" s="47">
        <f>P1547*Settings!$C$13*(INDEX(P$258:P$269,$D1556)+INDEX(P$245:P$256,$D1556))</f>
        <v/>
      </c>
      <c r="Q1556" s="47">
        <f>Q1547*Settings!$C$13*(INDEX(Q$258:Q$269,$D1556)+INDEX(Q$245:Q$256,$D1556))</f>
        <v/>
      </c>
      <c r="R1556" s="47">
        <f>R1547*Settings!$C$13*(INDEX(R$258:R$269,$D1556)+INDEX(R$245:R$256,$D1556))</f>
        <v/>
      </c>
      <c r="S1556" s="47">
        <f>S1547*Settings!$C$13*(INDEX(S$258:S$269,$D1556)+INDEX(S$245:S$256,$D1556))</f>
        <v/>
      </c>
      <c r="T1556" s="47">
        <f>T1547*Settings!$C$13*(INDEX(T$258:T$269,$D1556)+INDEX(T$245:T$256,$D1556))</f>
        <v/>
      </c>
      <c r="U1556" s="47">
        <f>U1547*Settings!$C$13*(INDEX(U$258:U$269,$D1556)+INDEX(U$245:U$256,$D1556))</f>
        <v/>
      </c>
      <c r="V1556" s="47">
        <f>V1547*Settings!$C$13*(INDEX(V$258:V$269,$D1556)+INDEX(V$245:V$256,$D1556))</f>
        <v/>
      </c>
      <c r="W1556" s="47">
        <f>W1547*Settings!$C$13*(INDEX(W$258:W$269,$D1556)+INDEX(W$245:W$256,$D1556))</f>
        <v/>
      </c>
      <c r="X1556" s="47">
        <f>X1547*Settings!$C$13*(INDEX(X$258:X$269,$D1556)+INDEX(X$245:X$256,$D1556))</f>
        <v/>
      </c>
      <c r="Y1556" s="47">
        <f>Y1547*Settings!$C$13*(INDEX(Y$258:Y$269,$D1556)+INDEX(Y$245:Y$256,$D1556))</f>
        <v/>
      </c>
      <c r="Z1556" s="47">
        <f>Z1547*Settings!$C$13*(INDEX(Z$258:Z$269,$D1556)+INDEX(Z$245:Z$256,$D1556))</f>
        <v/>
      </c>
      <c r="AA1556" s="47">
        <f>AA1547*Settings!$C$13*(INDEX(AA$258:AA$269,$D1556)+INDEX(AA$245:AA$256,$D1556))</f>
        <v/>
      </c>
      <c r="AB1556" s="47">
        <f>AB1547*Settings!$C$13*(INDEX(AB$258:AB$269,$D1556)+INDEX(AB$245:AB$256,$D1556))</f>
        <v/>
      </c>
      <c r="AC1556" s="47">
        <f>AC1547*Settings!$C$13*(INDEX(AC$258:AC$269,$D1556)+INDEX(AC$245:AC$256,$D1556))</f>
        <v/>
      </c>
      <c r="AD1556" s="48">
        <f>REVENUE(AD1547,Settings!$C$13,INDEX(AD$258:AD$269,$D1556)+INDEX(AD$245:AD$256,$D1556))</f>
        <v/>
      </c>
      <c r="AE1556" s="25">
        <f>LOWER(Settings!$C$4)&amp;".mit."&amp;$A1556&amp;IF($C1556="","","."&amp;$C1556&amp;"."&amp;$B1556)&amp;IF(INDEX(Variables!$D$5:$D$105,MATCH($A1556,Variables!$A$5:$A$105,0))="","","."&amp;INDEX(Variables!$D$5:$D$105,MATCH($A1556,Variables!$A$5:$A$105,0)))&amp;"."&amp;AE$5</f>
        <v/>
      </c>
      <c r="AF1556" s="46">
        <f>AF1547*Settings!$C$13*(INDEX(AF$258:AF$269,$D1556)+INDEX(AF$245:AF$256,$D1556))</f>
        <v/>
      </c>
      <c r="AG1556" s="47">
        <f>AG1547*Settings!$C$13*(INDEX(AG$258:AG$269,$D1556)+INDEX(AG$245:AG$256,$D1556))</f>
        <v/>
      </c>
      <c r="AH1556" s="47">
        <f>AH1547*Settings!$C$13*(INDEX(AH$258:AH$269,$D1556)+INDEX(AH$245:AH$256,$D1556))</f>
        <v/>
      </c>
      <c r="AI1556" s="47">
        <f>AI1547*Settings!$C$13*(INDEX(AI$258:AI$269,$D1556)+INDEX(AI$245:AI$256,$D1556))</f>
        <v/>
      </c>
      <c r="AJ1556" s="47">
        <f>AJ1547*Settings!$C$13*(INDEX(AJ$258:AJ$269,$D1556)+INDEX(AJ$245:AJ$256,$D1556))</f>
        <v/>
      </c>
      <c r="AK1556" s="47">
        <f>AK1547*Settings!$C$13*(INDEX(AK$258:AK$269,$D1556)+INDEX(AK$245:AK$256,$D1556))</f>
        <v/>
      </c>
      <c r="AL1556" s="47">
        <f>AL1547*Settings!$C$13*(INDEX(AL$258:AL$269,$D1556)+INDEX(AL$245:AL$256,$D1556))</f>
        <v/>
      </c>
      <c r="AM1556" s="47">
        <f>AM1547*Settings!$C$13*(INDEX(AM$258:AM$269,$D1556)+INDEX(AM$245:AM$256,$D1556))</f>
        <v/>
      </c>
      <c r="AN1556" s="47">
        <f>AN1547*Settings!$C$13*(INDEX(AN$258:AN$269,$D1556)+INDEX(AN$245:AN$256,$D1556))</f>
        <v/>
      </c>
      <c r="AO1556" s="47">
        <f>AO1547*Settings!$C$13*(INDEX(AO$258:AO$269,$D1556)+INDEX(AO$245:AO$256,$D1556))</f>
        <v/>
      </c>
      <c r="AP1556" s="47">
        <f>AP1547*Settings!$C$13*(INDEX(AP$258:AP$269,$D1556)+INDEX(AP$245:AP$256,$D1556))</f>
        <v/>
      </c>
      <c r="AQ1556" s="47">
        <f>AQ1547*Settings!$C$13*(INDEX(AQ$258:AQ$269,$D1556)+INDEX(AQ$245:AQ$256,$D1556))</f>
        <v/>
      </c>
      <c r="AR1556" s="47">
        <f>AR1547*Settings!$C$13*(INDEX(AR$258:AR$269,$D1556)+INDEX(AR$245:AR$256,$D1556))</f>
        <v/>
      </c>
      <c r="AS1556" s="47">
        <f>AS1547*Settings!$C$13*(INDEX(AS$258:AS$269,$D1556)+INDEX(AS$245:AS$256,$D1556))</f>
        <v/>
      </c>
      <c r="AT1556" s="47">
        <f>AT1547*Settings!$C$13*(INDEX(AT$258:AT$269,$D1556)+INDEX(AT$245:AT$256,$D1556))</f>
        <v/>
      </c>
      <c r="AU1556" s="47">
        <f>AU1547*Settings!$C$13*(INDEX(AU$258:AU$269,$D1556)+INDEX(AU$245:AU$256,$D1556))</f>
        <v/>
      </c>
      <c r="AV1556" s="47">
        <f>AV1547*Settings!$C$13*(INDEX(AV$258:AV$269,$D1556)+INDEX(AV$245:AV$256,$D1556))</f>
        <v/>
      </c>
      <c r="AW1556" s="47">
        <f>AW1547*Settings!$C$13*(INDEX(AW$258:AW$269,$D1556)+INDEX(AW$245:AW$256,$D1556))</f>
        <v/>
      </c>
      <c r="AX1556" s="48">
        <f>REVENUE(AX1547,Settings!$C$13,INDEX(AX$258:AX$269,$D1556)+INDEX(AX$245:AX$256,$D1556))</f>
        <v/>
      </c>
    </row>
    <row r="1557" hidden="1" outlineLevel="2">
      <c r="A1557" s="5" t="inlineStr">
        <is>
          <t>rtx</t>
        </is>
      </c>
      <c r="B1557" s="5" t="inlineStr">
        <is>
          <t>nga</t>
        </is>
      </c>
      <c r="C1557" s="5" t="inlineStr">
        <is>
          <t>cst</t>
        </is>
      </c>
      <c r="D1557" s="40">
        <f>INDEX(Inputs!$R$5:$R$132,MATCH($B1557&amp;"|"&amp;$C1557,Inputs!$A$5:$A$132,0))</f>
        <v/>
      </c>
      <c r="E1557" s="39" t="n"/>
      <c r="F1557" s="39" t="n"/>
      <c r="G1557" s="39" t="n"/>
      <c r="H1557" s="5">
        <f>INDEX(Variables!$B$5:$B$105,MATCH($A1557,Variables!$A$5:$A$105,0))&amp;IF($C1557="",""," | "&amp;INDEX(Mapping!$B$5:$B$26,MATCH($C1557,Mapping!$A$5:$A$26,0))&amp;" | "&amp;INDEX(Mapping!$B$30:$B$41,MATCH($B1557,Mapping!$A$30:$A$41,0)))</f>
        <v/>
      </c>
      <c r="I1557" s="5">
        <f>INDEX(Variables!$C$5:$C$105,MATCH($A1557,Variables!$A$5:$A$105,0))</f>
        <v/>
      </c>
      <c r="J1557" s="5">
        <f>INDEX(Variables!$E$5:$E$105,MATCH($A1557,Variables!$A$5:$A$105,0))</f>
        <v/>
      </c>
      <c r="K1557" s="25">
        <f>LOWER(Settings!$C$4)&amp;".mit."&amp;$A1557&amp;IF($C1557="","","."&amp;$C1557&amp;"."&amp;$B1557)&amp;IF(INDEX(Variables!$D$5:$D$105,MATCH($A1557,Variables!$A$5:$A$105,0))="","","."&amp;INDEX(Variables!$D$5:$D$105,MATCH($A1557,Variables!$A$5:$A$105,0)))&amp;"."&amp;K$5</f>
        <v/>
      </c>
      <c r="L1557" s="46">
        <f>L1548*Settings!$C$13*(INDEX(L$258:L$269,$D1557)+INDEX(L$245:L$256,$D1557))</f>
        <v/>
      </c>
      <c r="M1557" s="47">
        <f>M1548*Settings!$C$13*(INDEX(M$258:M$269,$D1557)+INDEX(M$245:M$256,$D1557))</f>
        <v/>
      </c>
      <c r="N1557" s="47">
        <f>N1548*Settings!$C$13*(INDEX(N$258:N$269,$D1557)+INDEX(N$245:N$256,$D1557))</f>
        <v/>
      </c>
      <c r="O1557" s="47">
        <f>O1548*Settings!$C$13*(INDEX(O$258:O$269,$D1557)+INDEX(O$245:O$256,$D1557))</f>
        <v/>
      </c>
      <c r="P1557" s="47">
        <f>P1548*Settings!$C$13*(INDEX(P$258:P$269,$D1557)+INDEX(P$245:P$256,$D1557))</f>
        <v/>
      </c>
      <c r="Q1557" s="47">
        <f>Q1548*Settings!$C$13*(INDEX(Q$258:Q$269,$D1557)+INDEX(Q$245:Q$256,$D1557))</f>
        <v/>
      </c>
      <c r="R1557" s="47">
        <f>R1548*Settings!$C$13*(INDEX(R$258:R$269,$D1557)+INDEX(R$245:R$256,$D1557))</f>
        <v/>
      </c>
      <c r="S1557" s="47">
        <f>S1548*Settings!$C$13*(INDEX(S$258:S$269,$D1557)+INDEX(S$245:S$256,$D1557))</f>
        <v/>
      </c>
      <c r="T1557" s="47">
        <f>T1548*Settings!$C$13*(INDEX(T$258:T$269,$D1557)+INDEX(T$245:T$256,$D1557))</f>
        <v/>
      </c>
      <c r="U1557" s="47">
        <f>U1548*Settings!$C$13*(INDEX(U$258:U$269,$D1557)+INDEX(U$245:U$256,$D1557))</f>
        <v/>
      </c>
      <c r="V1557" s="47">
        <f>V1548*Settings!$C$13*(INDEX(V$258:V$269,$D1557)+INDEX(V$245:V$256,$D1557))</f>
        <v/>
      </c>
      <c r="W1557" s="47">
        <f>W1548*Settings!$C$13*(INDEX(W$258:W$269,$D1557)+INDEX(W$245:W$256,$D1557))</f>
        <v/>
      </c>
      <c r="X1557" s="47">
        <f>X1548*Settings!$C$13*(INDEX(X$258:X$269,$D1557)+INDEX(X$245:X$256,$D1557))</f>
        <v/>
      </c>
      <c r="Y1557" s="47">
        <f>Y1548*Settings!$C$13*(INDEX(Y$258:Y$269,$D1557)+INDEX(Y$245:Y$256,$D1557))</f>
        <v/>
      </c>
      <c r="Z1557" s="47">
        <f>Z1548*Settings!$C$13*(INDEX(Z$258:Z$269,$D1557)+INDEX(Z$245:Z$256,$D1557))</f>
        <v/>
      </c>
      <c r="AA1557" s="47">
        <f>AA1548*Settings!$C$13*(INDEX(AA$258:AA$269,$D1557)+INDEX(AA$245:AA$256,$D1557))</f>
        <v/>
      </c>
      <c r="AB1557" s="47">
        <f>AB1548*Settings!$C$13*(INDEX(AB$258:AB$269,$D1557)+INDEX(AB$245:AB$256,$D1557))</f>
        <v/>
      </c>
      <c r="AC1557" s="47">
        <f>AC1548*Settings!$C$13*(INDEX(AC$258:AC$269,$D1557)+INDEX(AC$245:AC$256,$D1557))</f>
        <v/>
      </c>
      <c r="AD1557" s="48">
        <f>REVENUE(AD1548,Settings!$C$13,INDEX(AD$258:AD$269,$D1557)+INDEX(AD$245:AD$256,$D1557))</f>
        <v/>
      </c>
      <c r="AE1557" s="25">
        <f>LOWER(Settings!$C$4)&amp;".mit."&amp;$A1557&amp;IF($C1557="","","."&amp;$C1557&amp;"."&amp;$B1557)&amp;IF(INDEX(Variables!$D$5:$D$105,MATCH($A1557,Variables!$A$5:$A$105,0))="","","."&amp;INDEX(Variables!$D$5:$D$105,MATCH($A1557,Variables!$A$5:$A$105,0)))&amp;"."&amp;AE$5</f>
        <v/>
      </c>
      <c r="AF1557" s="46">
        <f>AF1548*Settings!$C$13*(INDEX(AF$258:AF$269,$D1557)+INDEX(AF$245:AF$256,$D1557))</f>
        <v/>
      </c>
      <c r="AG1557" s="47">
        <f>AG1548*Settings!$C$13*(INDEX(AG$258:AG$269,$D1557)+INDEX(AG$245:AG$256,$D1557))</f>
        <v/>
      </c>
      <c r="AH1557" s="47">
        <f>AH1548*Settings!$C$13*(INDEX(AH$258:AH$269,$D1557)+INDEX(AH$245:AH$256,$D1557))</f>
        <v/>
      </c>
      <c r="AI1557" s="47">
        <f>AI1548*Settings!$C$13*(INDEX(AI$258:AI$269,$D1557)+INDEX(AI$245:AI$256,$D1557))</f>
        <v/>
      </c>
      <c r="AJ1557" s="47">
        <f>AJ1548*Settings!$C$13*(INDEX(AJ$258:AJ$269,$D1557)+INDEX(AJ$245:AJ$256,$D1557))</f>
        <v/>
      </c>
      <c r="AK1557" s="47">
        <f>AK1548*Settings!$C$13*(INDEX(AK$258:AK$269,$D1557)+INDEX(AK$245:AK$256,$D1557))</f>
        <v/>
      </c>
      <c r="AL1557" s="47">
        <f>AL1548*Settings!$C$13*(INDEX(AL$258:AL$269,$D1557)+INDEX(AL$245:AL$256,$D1557))</f>
        <v/>
      </c>
      <c r="AM1557" s="47">
        <f>AM1548*Settings!$C$13*(INDEX(AM$258:AM$269,$D1557)+INDEX(AM$245:AM$256,$D1557))</f>
        <v/>
      </c>
      <c r="AN1557" s="47">
        <f>AN1548*Settings!$C$13*(INDEX(AN$258:AN$269,$D1557)+INDEX(AN$245:AN$256,$D1557))</f>
        <v/>
      </c>
      <c r="AO1557" s="47">
        <f>AO1548*Settings!$C$13*(INDEX(AO$258:AO$269,$D1557)+INDEX(AO$245:AO$256,$D1557))</f>
        <v/>
      </c>
      <c r="AP1557" s="47">
        <f>AP1548*Settings!$C$13*(INDEX(AP$258:AP$269,$D1557)+INDEX(AP$245:AP$256,$D1557))</f>
        <v/>
      </c>
      <c r="AQ1557" s="47">
        <f>AQ1548*Settings!$C$13*(INDEX(AQ$258:AQ$269,$D1557)+INDEX(AQ$245:AQ$256,$D1557))</f>
        <v/>
      </c>
      <c r="AR1557" s="47">
        <f>AR1548*Settings!$C$13*(INDEX(AR$258:AR$269,$D1557)+INDEX(AR$245:AR$256,$D1557))</f>
        <v/>
      </c>
      <c r="AS1557" s="47">
        <f>AS1548*Settings!$C$13*(INDEX(AS$258:AS$269,$D1557)+INDEX(AS$245:AS$256,$D1557))</f>
        <v/>
      </c>
      <c r="AT1557" s="47">
        <f>AT1548*Settings!$C$13*(INDEX(AT$258:AT$269,$D1557)+INDEX(AT$245:AT$256,$D1557))</f>
        <v/>
      </c>
      <c r="AU1557" s="47">
        <f>AU1548*Settings!$C$13*(INDEX(AU$258:AU$269,$D1557)+INDEX(AU$245:AU$256,$D1557))</f>
        <v/>
      </c>
      <c r="AV1557" s="47">
        <f>AV1548*Settings!$C$13*(INDEX(AV$258:AV$269,$D1557)+INDEX(AV$245:AV$256,$D1557))</f>
        <v/>
      </c>
      <c r="AW1557" s="47">
        <f>AW1548*Settings!$C$13*(INDEX(AW$258:AW$269,$D1557)+INDEX(AW$245:AW$256,$D1557))</f>
        <v/>
      </c>
      <c r="AX1557" s="48">
        <f>REVENUE(AX1548,Settings!$C$13,INDEX(AX$258:AX$269,$D1557)+INDEX(AX$245:AX$256,$D1557))</f>
        <v/>
      </c>
    </row>
    <row r="1558" hidden="1" outlineLevel="2">
      <c r="A1558" s="5" t="inlineStr">
        <is>
          <t>rtx</t>
        </is>
      </c>
      <c r="B1558" s="5" t="inlineStr">
        <is>
          <t>gso</t>
        </is>
      </c>
      <c r="C1558" s="5" t="inlineStr">
        <is>
          <t>cst</t>
        </is>
      </c>
      <c r="D1558" s="40">
        <f>INDEX(Inputs!$R$5:$R$132,MATCH($B1558&amp;"|"&amp;$C1558,Inputs!$A$5:$A$132,0))</f>
        <v/>
      </c>
      <c r="E1558" s="39" t="n"/>
      <c r="F1558" s="39" t="n"/>
      <c r="G1558" s="39" t="n"/>
      <c r="H1558" s="5">
        <f>INDEX(Variables!$B$5:$B$105,MATCH($A1558,Variables!$A$5:$A$105,0))&amp;IF($C1558="",""," | "&amp;INDEX(Mapping!$B$5:$B$26,MATCH($C1558,Mapping!$A$5:$A$26,0))&amp;" | "&amp;INDEX(Mapping!$B$30:$B$41,MATCH($B1558,Mapping!$A$30:$A$41,0)))</f>
        <v/>
      </c>
      <c r="I1558" s="5">
        <f>INDEX(Variables!$C$5:$C$105,MATCH($A1558,Variables!$A$5:$A$105,0))</f>
        <v/>
      </c>
      <c r="J1558" s="5">
        <f>INDEX(Variables!$E$5:$E$105,MATCH($A1558,Variables!$A$5:$A$105,0))</f>
        <v/>
      </c>
      <c r="K1558" s="25">
        <f>LOWER(Settings!$C$4)&amp;".mit."&amp;$A1558&amp;IF($C1558="","","."&amp;$C1558&amp;"."&amp;$B1558)&amp;IF(INDEX(Variables!$D$5:$D$105,MATCH($A1558,Variables!$A$5:$A$105,0))="","","."&amp;INDEX(Variables!$D$5:$D$105,MATCH($A1558,Variables!$A$5:$A$105,0)))&amp;"."&amp;K$5</f>
        <v/>
      </c>
      <c r="L1558" s="46">
        <f>L1549*Settings!$C$13*(INDEX(L$258:L$269,$D1558)+INDEX(L$245:L$256,$D1558))</f>
        <v/>
      </c>
      <c r="M1558" s="47">
        <f>M1549*Settings!$C$13*(INDEX(M$258:M$269,$D1558)+INDEX(M$245:M$256,$D1558))</f>
        <v/>
      </c>
      <c r="N1558" s="47">
        <f>N1549*Settings!$C$13*(INDEX(N$258:N$269,$D1558)+INDEX(N$245:N$256,$D1558))</f>
        <v/>
      </c>
      <c r="O1558" s="47">
        <f>O1549*Settings!$C$13*(INDEX(O$258:O$269,$D1558)+INDEX(O$245:O$256,$D1558))</f>
        <v/>
      </c>
      <c r="P1558" s="47">
        <f>P1549*Settings!$C$13*(INDEX(P$258:P$269,$D1558)+INDEX(P$245:P$256,$D1558))</f>
        <v/>
      </c>
      <c r="Q1558" s="47">
        <f>Q1549*Settings!$C$13*(INDEX(Q$258:Q$269,$D1558)+INDEX(Q$245:Q$256,$D1558))</f>
        <v/>
      </c>
      <c r="R1558" s="47">
        <f>R1549*Settings!$C$13*(INDEX(R$258:R$269,$D1558)+INDEX(R$245:R$256,$D1558))</f>
        <v/>
      </c>
      <c r="S1558" s="47">
        <f>S1549*Settings!$C$13*(INDEX(S$258:S$269,$D1558)+INDEX(S$245:S$256,$D1558))</f>
        <v/>
      </c>
      <c r="T1558" s="47">
        <f>T1549*Settings!$C$13*(INDEX(T$258:T$269,$D1558)+INDEX(T$245:T$256,$D1558))</f>
        <v/>
      </c>
      <c r="U1558" s="47">
        <f>U1549*Settings!$C$13*(INDEX(U$258:U$269,$D1558)+INDEX(U$245:U$256,$D1558))</f>
        <v/>
      </c>
      <c r="V1558" s="47">
        <f>V1549*Settings!$C$13*(INDEX(V$258:V$269,$D1558)+INDEX(V$245:V$256,$D1558))</f>
        <v/>
      </c>
      <c r="W1558" s="47">
        <f>W1549*Settings!$C$13*(INDEX(W$258:W$269,$D1558)+INDEX(W$245:W$256,$D1558))</f>
        <v/>
      </c>
      <c r="X1558" s="47">
        <f>X1549*Settings!$C$13*(INDEX(X$258:X$269,$D1558)+INDEX(X$245:X$256,$D1558))</f>
        <v/>
      </c>
      <c r="Y1558" s="47">
        <f>Y1549*Settings!$C$13*(INDEX(Y$258:Y$269,$D1558)+INDEX(Y$245:Y$256,$D1558))</f>
        <v/>
      </c>
      <c r="Z1558" s="47">
        <f>Z1549*Settings!$C$13*(INDEX(Z$258:Z$269,$D1558)+INDEX(Z$245:Z$256,$D1558))</f>
        <v/>
      </c>
      <c r="AA1558" s="47">
        <f>AA1549*Settings!$C$13*(INDEX(AA$258:AA$269,$D1558)+INDEX(AA$245:AA$256,$D1558))</f>
        <v/>
      </c>
      <c r="AB1558" s="47">
        <f>AB1549*Settings!$C$13*(INDEX(AB$258:AB$269,$D1558)+INDEX(AB$245:AB$256,$D1558))</f>
        <v/>
      </c>
      <c r="AC1558" s="47">
        <f>AC1549*Settings!$C$13*(INDEX(AC$258:AC$269,$D1558)+INDEX(AC$245:AC$256,$D1558))</f>
        <v/>
      </c>
      <c r="AD1558" s="48">
        <f>REVENUE(AD1549,Settings!$C$13,INDEX(AD$258:AD$269,$D1558)+INDEX(AD$245:AD$256,$D1558))</f>
        <v/>
      </c>
      <c r="AE1558" s="25">
        <f>LOWER(Settings!$C$4)&amp;".mit."&amp;$A1558&amp;IF($C1558="","","."&amp;$C1558&amp;"."&amp;$B1558)&amp;IF(INDEX(Variables!$D$5:$D$105,MATCH($A1558,Variables!$A$5:$A$105,0))="","","."&amp;INDEX(Variables!$D$5:$D$105,MATCH($A1558,Variables!$A$5:$A$105,0)))&amp;"."&amp;AE$5</f>
        <v/>
      </c>
      <c r="AF1558" s="46">
        <f>AF1549*Settings!$C$13*(INDEX(AF$258:AF$269,$D1558)+INDEX(AF$245:AF$256,$D1558))</f>
        <v/>
      </c>
      <c r="AG1558" s="47">
        <f>AG1549*Settings!$C$13*(INDEX(AG$258:AG$269,$D1558)+INDEX(AG$245:AG$256,$D1558))</f>
        <v/>
      </c>
      <c r="AH1558" s="47">
        <f>AH1549*Settings!$C$13*(INDEX(AH$258:AH$269,$D1558)+INDEX(AH$245:AH$256,$D1558))</f>
        <v/>
      </c>
      <c r="AI1558" s="47">
        <f>AI1549*Settings!$C$13*(INDEX(AI$258:AI$269,$D1558)+INDEX(AI$245:AI$256,$D1558))</f>
        <v/>
      </c>
      <c r="AJ1558" s="47">
        <f>AJ1549*Settings!$C$13*(INDEX(AJ$258:AJ$269,$D1558)+INDEX(AJ$245:AJ$256,$D1558))</f>
        <v/>
      </c>
      <c r="AK1558" s="47">
        <f>AK1549*Settings!$C$13*(INDEX(AK$258:AK$269,$D1558)+INDEX(AK$245:AK$256,$D1558))</f>
        <v/>
      </c>
      <c r="AL1558" s="47">
        <f>AL1549*Settings!$C$13*(INDEX(AL$258:AL$269,$D1558)+INDEX(AL$245:AL$256,$D1558))</f>
        <v/>
      </c>
      <c r="AM1558" s="47">
        <f>AM1549*Settings!$C$13*(INDEX(AM$258:AM$269,$D1558)+INDEX(AM$245:AM$256,$D1558))</f>
        <v/>
      </c>
      <c r="AN1558" s="47">
        <f>AN1549*Settings!$C$13*(INDEX(AN$258:AN$269,$D1558)+INDEX(AN$245:AN$256,$D1558))</f>
        <v/>
      </c>
      <c r="AO1558" s="47">
        <f>AO1549*Settings!$C$13*(INDEX(AO$258:AO$269,$D1558)+INDEX(AO$245:AO$256,$D1558))</f>
        <v/>
      </c>
      <c r="AP1558" s="47">
        <f>AP1549*Settings!$C$13*(INDEX(AP$258:AP$269,$D1558)+INDEX(AP$245:AP$256,$D1558))</f>
        <v/>
      </c>
      <c r="AQ1558" s="47">
        <f>AQ1549*Settings!$C$13*(INDEX(AQ$258:AQ$269,$D1558)+INDEX(AQ$245:AQ$256,$D1558))</f>
        <v/>
      </c>
      <c r="AR1558" s="47">
        <f>AR1549*Settings!$C$13*(INDEX(AR$258:AR$269,$D1558)+INDEX(AR$245:AR$256,$D1558))</f>
        <v/>
      </c>
      <c r="AS1558" s="47">
        <f>AS1549*Settings!$C$13*(INDEX(AS$258:AS$269,$D1558)+INDEX(AS$245:AS$256,$D1558))</f>
        <v/>
      </c>
      <c r="AT1558" s="47">
        <f>AT1549*Settings!$C$13*(INDEX(AT$258:AT$269,$D1558)+INDEX(AT$245:AT$256,$D1558))</f>
        <v/>
      </c>
      <c r="AU1558" s="47">
        <f>AU1549*Settings!$C$13*(INDEX(AU$258:AU$269,$D1558)+INDEX(AU$245:AU$256,$D1558))</f>
        <v/>
      </c>
      <c r="AV1558" s="47">
        <f>AV1549*Settings!$C$13*(INDEX(AV$258:AV$269,$D1558)+INDEX(AV$245:AV$256,$D1558))</f>
        <v/>
      </c>
      <c r="AW1558" s="47">
        <f>AW1549*Settings!$C$13*(INDEX(AW$258:AW$269,$D1558)+INDEX(AW$245:AW$256,$D1558))</f>
        <v/>
      </c>
      <c r="AX1558" s="48">
        <f>REVENUE(AX1549,Settings!$C$13,INDEX(AX$258:AX$269,$D1558)+INDEX(AX$245:AX$256,$D1558))</f>
        <v/>
      </c>
    </row>
    <row r="1559" hidden="1" outlineLevel="2">
      <c r="A1559" s="5" t="inlineStr">
        <is>
          <t>rtx</t>
        </is>
      </c>
      <c r="B1559" s="5" t="inlineStr">
        <is>
          <t>die</t>
        </is>
      </c>
      <c r="C1559" s="5" t="inlineStr">
        <is>
          <t>cst</t>
        </is>
      </c>
      <c r="D1559" s="40">
        <f>INDEX(Inputs!$R$5:$R$132,MATCH($B1559&amp;"|"&amp;$C1559,Inputs!$A$5:$A$132,0))</f>
        <v/>
      </c>
      <c r="E1559" s="39" t="n"/>
      <c r="F1559" s="39" t="n"/>
      <c r="G1559" s="39" t="n"/>
      <c r="H1559" s="5">
        <f>INDEX(Variables!$B$5:$B$105,MATCH($A1559,Variables!$A$5:$A$105,0))&amp;IF($C1559="",""," | "&amp;INDEX(Mapping!$B$5:$B$26,MATCH($C1559,Mapping!$A$5:$A$26,0))&amp;" | "&amp;INDEX(Mapping!$B$30:$B$41,MATCH($B1559,Mapping!$A$30:$A$41,0)))</f>
        <v/>
      </c>
      <c r="I1559" s="5">
        <f>INDEX(Variables!$C$5:$C$105,MATCH($A1559,Variables!$A$5:$A$105,0))</f>
        <v/>
      </c>
      <c r="J1559" s="5">
        <f>INDEX(Variables!$E$5:$E$105,MATCH($A1559,Variables!$A$5:$A$105,0))</f>
        <v/>
      </c>
      <c r="K1559" s="25">
        <f>LOWER(Settings!$C$4)&amp;".mit."&amp;$A1559&amp;IF($C1559="","","."&amp;$C1559&amp;"."&amp;$B1559)&amp;IF(INDEX(Variables!$D$5:$D$105,MATCH($A1559,Variables!$A$5:$A$105,0))="","","."&amp;INDEX(Variables!$D$5:$D$105,MATCH($A1559,Variables!$A$5:$A$105,0)))&amp;"."&amp;K$5</f>
        <v/>
      </c>
      <c r="L1559" s="46">
        <f>L1550*Settings!$C$13*(INDEX(L$258:L$269,$D1559)+INDEX(L$245:L$256,$D1559))</f>
        <v/>
      </c>
      <c r="M1559" s="47">
        <f>M1550*Settings!$C$13*(INDEX(M$258:M$269,$D1559)+INDEX(M$245:M$256,$D1559))</f>
        <v/>
      </c>
      <c r="N1559" s="47">
        <f>N1550*Settings!$C$13*(INDEX(N$258:N$269,$D1559)+INDEX(N$245:N$256,$D1559))</f>
        <v/>
      </c>
      <c r="O1559" s="47">
        <f>O1550*Settings!$C$13*(INDEX(O$258:O$269,$D1559)+INDEX(O$245:O$256,$D1559))</f>
        <v/>
      </c>
      <c r="P1559" s="47">
        <f>P1550*Settings!$C$13*(INDEX(P$258:P$269,$D1559)+INDEX(P$245:P$256,$D1559))</f>
        <v/>
      </c>
      <c r="Q1559" s="47">
        <f>Q1550*Settings!$C$13*(INDEX(Q$258:Q$269,$D1559)+INDEX(Q$245:Q$256,$D1559))</f>
        <v/>
      </c>
      <c r="R1559" s="47">
        <f>R1550*Settings!$C$13*(INDEX(R$258:R$269,$D1559)+INDEX(R$245:R$256,$D1559))</f>
        <v/>
      </c>
      <c r="S1559" s="47">
        <f>S1550*Settings!$C$13*(INDEX(S$258:S$269,$D1559)+INDEX(S$245:S$256,$D1559))</f>
        <v/>
      </c>
      <c r="T1559" s="47">
        <f>T1550*Settings!$C$13*(INDEX(T$258:T$269,$D1559)+INDEX(T$245:T$256,$D1559))</f>
        <v/>
      </c>
      <c r="U1559" s="47">
        <f>U1550*Settings!$C$13*(INDEX(U$258:U$269,$D1559)+INDEX(U$245:U$256,$D1559))</f>
        <v/>
      </c>
      <c r="V1559" s="47">
        <f>V1550*Settings!$C$13*(INDEX(V$258:V$269,$D1559)+INDEX(V$245:V$256,$D1559))</f>
        <v/>
      </c>
      <c r="W1559" s="47">
        <f>W1550*Settings!$C$13*(INDEX(W$258:W$269,$D1559)+INDEX(W$245:W$256,$D1559))</f>
        <v/>
      </c>
      <c r="X1559" s="47">
        <f>X1550*Settings!$C$13*(INDEX(X$258:X$269,$D1559)+INDEX(X$245:X$256,$D1559))</f>
        <v/>
      </c>
      <c r="Y1559" s="47">
        <f>Y1550*Settings!$C$13*(INDEX(Y$258:Y$269,$D1559)+INDEX(Y$245:Y$256,$D1559))</f>
        <v/>
      </c>
      <c r="Z1559" s="47">
        <f>Z1550*Settings!$C$13*(INDEX(Z$258:Z$269,$D1559)+INDEX(Z$245:Z$256,$D1559))</f>
        <v/>
      </c>
      <c r="AA1559" s="47">
        <f>AA1550*Settings!$C$13*(INDEX(AA$258:AA$269,$D1559)+INDEX(AA$245:AA$256,$D1559))</f>
        <v/>
      </c>
      <c r="AB1559" s="47">
        <f>AB1550*Settings!$C$13*(INDEX(AB$258:AB$269,$D1559)+INDEX(AB$245:AB$256,$D1559))</f>
        <v/>
      </c>
      <c r="AC1559" s="47">
        <f>AC1550*Settings!$C$13*(INDEX(AC$258:AC$269,$D1559)+INDEX(AC$245:AC$256,$D1559))</f>
        <v/>
      </c>
      <c r="AD1559" s="48">
        <f>REVENUE(AD1550,Settings!$C$13,INDEX(AD$258:AD$269,$D1559)+INDEX(AD$245:AD$256,$D1559))</f>
        <v/>
      </c>
      <c r="AE1559" s="25">
        <f>LOWER(Settings!$C$4)&amp;".mit."&amp;$A1559&amp;IF($C1559="","","."&amp;$C1559&amp;"."&amp;$B1559)&amp;IF(INDEX(Variables!$D$5:$D$105,MATCH($A1559,Variables!$A$5:$A$105,0))="","","."&amp;INDEX(Variables!$D$5:$D$105,MATCH($A1559,Variables!$A$5:$A$105,0)))&amp;"."&amp;AE$5</f>
        <v/>
      </c>
      <c r="AF1559" s="46">
        <f>AF1550*Settings!$C$13*(INDEX(AF$258:AF$269,$D1559)+INDEX(AF$245:AF$256,$D1559))</f>
        <v/>
      </c>
      <c r="AG1559" s="47">
        <f>AG1550*Settings!$C$13*(INDEX(AG$258:AG$269,$D1559)+INDEX(AG$245:AG$256,$D1559))</f>
        <v/>
      </c>
      <c r="AH1559" s="47">
        <f>AH1550*Settings!$C$13*(INDEX(AH$258:AH$269,$D1559)+INDEX(AH$245:AH$256,$D1559))</f>
        <v/>
      </c>
      <c r="AI1559" s="47">
        <f>AI1550*Settings!$C$13*(INDEX(AI$258:AI$269,$D1559)+INDEX(AI$245:AI$256,$D1559))</f>
        <v/>
      </c>
      <c r="AJ1559" s="47">
        <f>AJ1550*Settings!$C$13*(INDEX(AJ$258:AJ$269,$D1559)+INDEX(AJ$245:AJ$256,$D1559))</f>
        <v/>
      </c>
      <c r="AK1559" s="47">
        <f>AK1550*Settings!$C$13*(INDEX(AK$258:AK$269,$D1559)+INDEX(AK$245:AK$256,$D1559))</f>
        <v/>
      </c>
      <c r="AL1559" s="47">
        <f>AL1550*Settings!$C$13*(INDEX(AL$258:AL$269,$D1559)+INDEX(AL$245:AL$256,$D1559))</f>
        <v/>
      </c>
      <c r="AM1559" s="47">
        <f>AM1550*Settings!$C$13*(INDEX(AM$258:AM$269,$D1559)+INDEX(AM$245:AM$256,$D1559))</f>
        <v/>
      </c>
      <c r="AN1559" s="47">
        <f>AN1550*Settings!$C$13*(INDEX(AN$258:AN$269,$D1559)+INDEX(AN$245:AN$256,$D1559))</f>
        <v/>
      </c>
      <c r="AO1559" s="47">
        <f>AO1550*Settings!$C$13*(INDEX(AO$258:AO$269,$D1559)+INDEX(AO$245:AO$256,$D1559))</f>
        <v/>
      </c>
      <c r="AP1559" s="47">
        <f>AP1550*Settings!$C$13*(INDEX(AP$258:AP$269,$D1559)+INDEX(AP$245:AP$256,$D1559))</f>
        <v/>
      </c>
      <c r="AQ1559" s="47">
        <f>AQ1550*Settings!$C$13*(INDEX(AQ$258:AQ$269,$D1559)+INDEX(AQ$245:AQ$256,$D1559))</f>
        <v/>
      </c>
      <c r="AR1559" s="47">
        <f>AR1550*Settings!$C$13*(INDEX(AR$258:AR$269,$D1559)+INDEX(AR$245:AR$256,$D1559))</f>
        <v/>
      </c>
      <c r="AS1559" s="47">
        <f>AS1550*Settings!$C$13*(INDEX(AS$258:AS$269,$D1559)+INDEX(AS$245:AS$256,$D1559))</f>
        <v/>
      </c>
      <c r="AT1559" s="47">
        <f>AT1550*Settings!$C$13*(INDEX(AT$258:AT$269,$D1559)+INDEX(AT$245:AT$256,$D1559))</f>
        <v/>
      </c>
      <c r="AU1559" s="47">
        <f>AU1550*Settings!$C$13*(INDEX(AU$258:AU$269,$D1559)+INDEX(AU$245:AU$256,$D1559))</f>
        <v/>
      </c>
      <c r="AV1559" s="47">
        <f>AV1550*Settings!$C$13*(INDEX(AV$258:AV$269,$D1559)+INDEX(AV$245:AV$256,$D1559))</f>
        <v/>
      </c>
      <c r="AW1559" s="47">
        <f>AW1550*Settings!$C$13*(INDEX(AW$258:AW$269,$D1559)+INDEX(AW$245:AW$256,$D1559))</f>
        <v/>
      </c>
      <c r="AX1559" s="48">
        <f>REVENUE(AX1550,Settings!$C$13,INDEX(AX$258:AX$269,$D1559)+INDEX(AX$245:AX$256,$D1559))</f>
        <v/>
      </c>
    </row>
    <row r="1560" hidden="1" outlineLevel="2">
      <c r="A1560" s="5" t="inlineStr">
        <is>
          <t>rtx</t>
        </is>
      </c>
      <c r="B1560" s="5" t="inlineStr">
        <is>
          <t>lpg</t>
        </is>
      </c>
      <c r="C1560" s="5" t="inlineStr">
        <is>
          <t>cst</t>
        </is>
      </c>
      <c r="D1560" s="40">
        <f>INDEX(Inputs!$R$5:$R$132,MATCH($B1560&amp;"|"&amp;$C1560,Inputs!$A$5:$A$132,0))</f>
        <v/>
      </c>
      <c r="E1560" s="39" t="n"/>
      <c r="F1560" s="39" t="n"/>
      <c r="G1560" s="39" t="n"/>
      <c r="H1560" s="5">
        <f>INDEX(Variables!$B$5:$B$105,MATCH($A1560,Variables!$A$5:$A$105,0))&amp;IF($C1560="",""," | "&amp;INDEX(Mapping!$B$5:$B$26,MATCH($C1560,Mapping!$A$5:$A$26,0))&amp;" | "&amp;INDEX(Mapping!$B$30:$B$41,MATCH($B1560,Mapping!$A$30:$A$41,0)))</f>
        <v/>
      </c>
      <c r="I1560" s="5">
        <f>INDEX(Variables!$C$5:$C$105,MATCH($A1560,Variables!$A$5:$A$105,0))</f>
        <v/>
      </c>
      <c r="J1560" s="5">
        <f>INDEX(Variables!$E$5:$E$105,MATCH($A1560,Variables!$A$5:$A$105,0))</f>
        <v/>
      </c>
      <c r="K1560" s="25">
        <f>LOWER(Settings!$C$4)&amp;".mit."&amp;$A1560&amp;IF($C1560="","","."&amp;$C1560&amp;"."&amp;$B1560)&amp;IF(INDEX(Variables!$D$5:$D$105,MATCH($A1560,Variables!$A$5:$A$105,0))="","","."&amp;INDEX(Variables!$D$5:$D$105,MATCH($A1560,Variables!$A$5:$A$105,0)))&amp;"."&amp;K$5</f>
        <v/>
      </c>
      <c r="L1560" s="46">
        <f>L1551*Settings!$C$13*(INDEX(L$258:L$269,$D1560)+INDEX(L$245:L$256,$D1560))</f>
        <v/>
      </c>
      <c r="M1560" s="47">
        <f>M1551*Settings!$C$13*(INDEX(M$258:M$269,$D1560)+INDEX(M$245:M$256,$D1560))</f>
        <v/>
      </c>
      <c r="N1560" s="47">
        <f>N1551*Settings!$C$13*(INDEX(N$258:N$269,$D1560)+INDEX(N$245:N$256,$D1560))</f>
        <v/>
      </c>
      <c r="O1560" s="47">
        <f>O1551*Settings!$C$13*(INDEX(O$258:O$269,$D1560)+INDEX(O$245:O$256,$D1560))</f>
        <v/>
      </c>
      <c r="P1560" s="47">
        <f>P1551*Settings!$C$13*(INDEX(P$258:P$269,$D1560)+INDEX(P$245:P$256,$D1560))</f>
        <v/>
      </c>
      <c r="Q1560" s="47">
        <f>Q1551*Settings!$C$13*(INDEX(Q$258:Q$269,$D1560)+INDEX(Q$245:Q$256,$D1560))</f>
        <v/>
      </c>
      <c r="R1560" s="47">
        <f>R1551*Settings!$C$13*(INDEX(R$258:R$269,$D1560)+INDEX(R$245:R$256,$D1560))</f>
        <v/>
      </c>
      <c r="S1560" s="47">
        <f>S1551*Settings!$C$13*(INDEX(S$258:S$269,$D1560)+INDEX(S$245:S$256,$D1560))</f>
        <v/>
      </c>
      <c r="T1560" s="47">
        <f>T1551*Settings!$C$13*(INDEX(T$258:T$269,$D1560)+INDEX(T$245:T$256,$D1560))</f>
        <v/>
      </c>
      <c r="U1560" s="47">
        <f>U1551*Settings!$C$13*(INDEX(U$258:U$269,$D1560)+INDEX(U$245:U$256,$D1560))</f>
        <v/>
      </c>
      <c r="V1560" s="47">
        <f>V1551*Settings!$C$13*(INDEX(V$258:V$269,$D1560)+INDEX(V$245:V$256,$D1560))</f>
        <v/>
      </c>
      <c r="W1560" s="47">
        <f>W1551*Settings!$C$13*(INDEX(W$258:W$269,$D1560)+INDEX(W$245:W$256,$D1560))</f>
        <v/>
      </c>
      <c r="X1560" s="47">
        <f>X1551*Settings!$C$13*(INDEX(X$258:X$269,$D1560)+INDEX(X$245:X$256,$D1560))</f>
        <v/>
      </c>
      <c r="Y1560" s="47">
        <f>Y1551*Settings!$C$13*(INDEX(Y$258:Y$269,$D1560)+INDEX(Y$245:Y$256,$D1560))</f>
        <v/>
      </c>
      <c r="Z1560" s="47">
        <f>Z1551*Settings!$C$13*(INDEX(Z$258:Z$269,$D1560)+INDEX(Z$245:Z$256,$D1560))</f>
        <v/>
      </c>
      <c r="AA1560" s="47">
        <f>AA1551*Settings!$C$13*(INDEX(AA$258:AA$269,$D1560)+INDEX(AA$245:AA$256,$D1560))</f>
        <v/>
      </c>
      <c r="AB1560" s="47">
        <f>AB1551*Settings!$C$13*(INDEX(AB$258:AB$269,$D1560)+INDEX(AB$245:AB$256,$D1560))</f>
        <v/>
      </c>
      <c r="AC1560" s="47">
        <f>AC1551*Settings!$C$13*(INDEX(AC$258:AC$269,$D1560)+INDEX(AC$245:AC$256,$D1560))</f>
        <v/>
      </c>
      <c r="AD1560" s="48">
        <f>REVENUE(AD1551,Settings!$C$13,INDEX(AD$258:AD$269,$D1560)+INDEX(AD$245:AD$256,$D1560))</f>
        <v/>
      </c>
      <c r="AE1560" s="25">
        <f>LOWER(Settings!$C$4)&amp;".mit."&amp;$A1560&amp;IF($C1560="","","."&amp;$C1560&amp;"."&amp;$B1560)&amp;IF(INDEX(Variables!$D$5:$D$105,MATCH($A1560,Variables!$A$5:$A$105,0))="","","."&amp;INDEX(Variables!$D$5:$D$105,MATCH($A1560,Variables!$A$5:$A$105,0)))&amp;"."&amp;AE$5</f>
        <v/>
      </c>
      <c r="AF1560" s="46">
        <f>AF1551*Settings!$C$13*(INDEX(AF$258:AF$269,$D1560)+INDEX(AF$245:AF$256,$D1560))</f>
        <v/>
      </c>
      <c r="AG1560" s="47">
        <f>AG1551*Settings!$C$13*(INDEX(AG$258:AG$269,$D1560)+INDEX(AG$245:AG$256,$D1560))</f>
        <v/>
      </c>
      <c r="AH1560" s="47">
        <f>AH1551*Settings!$C$13*(INDEX(AH$258:AH$269,$D1560)+INDEX(AH$245:AH$256,$D1560))</f>
        <v/>
      </c>
      <c r="AI1560" s="47">
        <f>AI1551*Settings!$C$13*(INDEX(AI$258:AI$269,$D1560)+INDEX(AI$245:AI$256,$D1560))</f>
        <v/>
      </c>
      <c r="AJ1560" s="47">
        <f>AJ1551*Settings!$C$13*(INDEX(AJ$258:AJ$269,$D1560)+INDEX(AJ$245:AJ$256,$D1560))</f>
        <v/>
      </c>
      <c r="AK1560" s="47">
        <f>AK1551*Settings!$C$13*(INDEX(AK$258:AK$269,$D1560)+INDEX(AK$245:AK$256,$D1560))</f>
        <v/>
      </c>
      <c r="AL1560" s="47">
        <f>AL1551*Settings!$C$13*(INDEX(AL$258:AL$269,$D1560)+INDEX(AL$245:AL$256,$D1560))</f>
        <v/>
      </c>
      <c r="AM1560" s="47">
        <f>AM1551*Settings!$C$13*(INDEX(AM$258:AM$269,$D1560)+INDEX(AM$245:AM$256,$D1560))</f>
        <v/>
      </c>
      <c r="AN1560" s="47">
        <f>AN1551*Settings!$C$13*(INDEX(AN$258:AN$269,$D1560)+INDEX(AN$245:AN$256,$D1560))</f>
        <v/>
      </c>
      <c r="AO1560" s="47">
        <f>AO1551*Settings!$C$13*(INDEX(AO$258:AO$269,$D1560)+INDEX(AO$245:AO$256,$D1560))</f>
        <v/>
      </c>
      <c r="AP1560" s="47">
        <f>AP1551*Settings!$C$13*(INDEX(AP$258:AP$269,$D1560)+INDEX(AP$245:AP$256,$D1560))</f>
        <v/>
      </c>
      <c r="AQ1560" s="47">
        <f>AQ1551*Settings!$C$13*(INDEX(AQ$258:AQ$269,$D1560)+INDEX(AQ$245:AQ$256,$D1560))</f>
        <v/>
      </c>
      <c r="AR1560" s="47">
        <f>AR1551*Settings!$C$13*(INDEX(AR$258:AR$269,$D1560)+INDEX(AR$245:AR$256,$D1560))</f>
        <v/>
      </c>
      <c r="AS1560" s="47">
        <f>AS1551*Settings!$C$13*(INDEX(AS$258:AS$269,$D1560)+INDEX(AS$245:AS$256,$D1560))</f>
        <v/>
      </c>
      <c r="AT1560" s="47">
        <f>AT1551*Settings!$C$13*(INDEX(AT$258:AT$269,$D1560)+INDEX(AT$245:AT$256,$D1560))</f>
        <v/>
      </c>
      <c r="AU1560" s="47">
        <f>AU1551*Settings!$C$13*(INDEX(AU$258:AU$269,$D1560)+INDEX(AU$245:AU$256,$D1560))</f>
        <v/>
      </c>
      <c r="AV1560" s="47">
        <f>AV1551*Settings!$C$13*(INDEX(AV$258:AV$269,$D1560)+INDEX(AV$245:AV$256,$D1560))</f>
        <v/>
      </c>
      <c r="AW1560" s="47">
        <f>AW1551*Settings!$C$13*(INDEX(AW$258:AW$269,$D1560)+INDEX(AW$245:AW$256,$D1560))</f>
        <v/>
      </c>
      <c r="AX1560" s="48">
        <f>REVENUE(AX1551,Settings!$C$13,INDEX(AX$258:AX$269,$D1560)+INDEX(AX$245:AX$256,$D1560))</f>
        <v/>
      </c>
    </row>
    <row r="1561" hidden="1" outlineLevel="2">
      <c r="A1561" s="5" t="inlineStr">
        <is>
          <t>rtx</t>
        </is>
      </c>
      <c r="B1561" s="5" t="inlineStr">
        <is>
          <t>ker</t>
        </is>
      </c>
      <c r="C1561" s="5" t="inlineStr">
        <is>
          <t>cst</t>
        </is>
      </c>
      <c r="D1561" s="40">
        <f>INDEX(Inputs!$R$5:$R$132,MATCH($B1561&amp;"|"&amp;$C1561,Inputs!$A$5:$A$132,0))</f>
        <v/>
      </c>
      <c r="E1561" s="39" t="n"/>
      <c r="F1561" s="39" t="n"/>
      <c r="G1561" s="39" t="n"/>
      <c r="H1561" s="5">
        <f>INDEX(Variables!$B$5:$B$105,MATCH($A1561,Variables!$A$5:$A$105,0))&amp;IF($C1561="",""," | "&amp;INDEX(Mapping!$B$5:$B$26,MATCH($C1561,Mapping!$A$5:$A$26,0))&amp;" | "&amp;INDEX(Mapping!$B$30:$B$41,MATCH($B1561,Mapping!$A$30:$A$41,0)))</f>
        <v/>
      </c>
      <c r="I1561" s="5">
        <f>INDEX(Variables!$C$5:$C$105,MATCH($A1561,Variables!$A$5:$A$105,0))</f>
        <v/>
      </c>
      <c r="J1561" s="5">
        <f>INDEX(Variables!$E$5:$E$105,MATCH($A1561,Variables!$A$5:$A$105,0))</f>
        <v/>
      </c>
      <c r="K1561" s="25">
        <f>LOWER(Settings!$C$4)&amp;".mit."&amp;$A1561&amp;IF($C1561="","","."&amp;$C1561&amp;"."&amp;$B1561)&amp;IF(INDEX(Variables!$D$5:$D$105,MATCH($A1561,Variables!$A$5:$A$105,0))="","","."&amp;INDEX(Variables!$D$5:$D$105,MATCH($A1561,Variables!$A$5:$A$105,0)))&amp;"."&amp;K$5</f>
        <v/>
      </c>
      <c r="L1561" s="46">
        <f>L1552*Settings!$C$13*(INDEX(L$258:L$269,$D1561)+INDEX(L$245:L$256,$D1561))</f>
        <v/>
      </c>
      <c r="M1561" s="47">
        <f>M1552*Settings!$C$13*(INDEX(M$258:M$269,$D1561)+INDEX(M$245:M$256,$D1561))</f>
        <v/>
      </c>
      <c r="N1561" s="47">
        <f>N1552*Settings!$C$13*(INDEX(N$258:N$269,$D1561)+INDEX(N$245:N$256,$D1561))</f>
        <v/>
      </c>
      <c r="O1561" s="47">
        <f>O1552*Settings!$C$13*(INDEX(O$258:O$269,$D1561)+INDEX(O$245:O$256,$D1561))</f>
        <v/>
      </c>
      <c r="P1561" s="47">
        <f>P1552*Settings!$C$13*(INDEX(P$258:P$269,$D1561)+INDEX(P$245:P$256,$D1561))</f>
        <v/>
      </c>
      <c r="Q1561" s="47">
        <f>Q1552*Settings!$C$13*(INDEX(Q$258:Q$269,$D1561)+INDEX(Q$245:Q$256,$D1561))</f>
        <v/>
      </c>
      <c r="R1561" s="47">
        <f>R1552*Settings!$C$13*(INDEX(R$258:R$269,$D1561)+INDEX(R$245:R$256,$D1561))</f>
        <v/>
      </c>
      <c r="S1561" s="47">
        <f>S1552*Settings!$C$13*(INDEX(S$258:S$269,$D1561)+INDEX(S$245:S$256,$D1561))</f>
        <v/>
      </c>
      <c r="T1561" s="47">
        <f>T1552*Settings!$C$13*(INDEX(T$258:T$269,$D1561)+INDEX(T$245:T$256,$D1561))</f>
        <v/>
      </c>
      <c r="U1561" s="47">
        <f>U1552*Settings!$C$13*(INDEX(U$258:U$269,$D1561)+INDEX(U$245:U$256,$D1561))</f>
        <v/>
      </c>
      <c r="V1561" s="47">
        <f>V1552*Settings!$C$13*(INDEX(V$258:V$269,$D1561)+INDEX(V$245:V$256,$D1561))</f>
        <v/>
      </c>
      <c r="W1561" s="47">
        <f>W1552*Settings!$C$13*(INDEX(W$258:W$269,$D1561)+INDEX(W$245:W$256,$D1561))</f>
        <v/>
      </c>
      <c r="X1561" s="47">
        <f>X1552*Settings!$C$13*(INDEX(X$258:X$269,$D1561)+INDEX(X$245:X$256,$D1561))</f>
        <v/>
      </c>
      <c r="Y1561" s="47">
        <f>Y1552*Settings!$C$13*(INDEX(Y$258:Y$269,$D1561)+INDEX(Y$245:Y$256,$D1561))</f>
        <v/>
      </c>
      <c r="Z1561" s="47">
        <f>Z1552*Settings!$C$13*(INDEX(Z$258:Z$269,$D1561)+INDEX(Z$245:Z$256,$D1561))</f>
        <v/>
      </c>
      <c r="AA1561" s="47">
        <f>AA1552*Settings!$C$13*(INDEX(AA$258:AA$269,$D1561)+INDEX(AA$245:AA$256,$D1561))</f>
        <v/>
      </c>
      <c r="AB1561" s="47">
        <f>AB1552*Settings!$C$13*(INDEX(AB$258:AB$269,$D1561)+INDEX(AB$245:AB$256,$D1561))</f>
        <v/>
      </c>
      <c r="AC1561" s="47">
        <f>AC1552*Settings!$C$13*(INDEX(AC$258:AC$269,$D1561)+INDEX(AC$245:AC$256,$D1561))</f>
        <v/>
      </c>
      <c r="AD1561" s="48">
        <f>REVENUE(AD1552,Settings!$C$13,INDEX(AD$258:AD$269,$D1561)+INDEX(AD$245:AD$256,$D1561))</f>
        <v/>
      </c>
      <c r="AE1561" s="25">
        <f>LOWER(Settings!$C$4)&amp;".mit."&amp;$A1561&amp;IF($C1561="","","."&amp;$C1561&amp;"."&amp;$B1561)&amp;IF(INDEX(Variables!$D$5:$D$105,MATCH($A1561,Variables!$A$5:$A$105,0))="","","."&amp;INDEX(Variables!$D$5:$D$105,MATCH($A1561,Variables!$A$5:$A$105,0)))&amp;"."&amp;AE$5</f>
        <v/>
      </c>
      <c r="AF1561" s="46">
        <f>AF1552*Settings!$C$13*(INDEX(AF$258:AF$269,$D1561)+INDEX(AF$245:AF$256,$D1561))</f>
        <v/>
      </c>
      <c r="AG1561" s="47">
        <f>AG1552*Settings!$C$13*(INDEX(AG$258:AG$269,$D1561)+INDEX(AG$245:AG$256,$D1561))</f>
        <v/>
      </c>
      <c r="AH1561" s="47">
        <f>AH1552*Settings!$C$13*(INDEX(AH$258:AH$269,$D1561)+INDEX(AH$245:AH$256,$D1561))</f>
        <v/>
      </c>
      <c r="AI1561" s="47">
        <f>AI1552*Settings!$C$13*(INDEX(AI$258:AI$269,$D1561)+INDEX(AI$245:AI$256,$D1561))</f>
        <v/>
      </c>
      <c r="AJ1561" s="47">
        <f>AJ1552*Settings!$C$13*(INDEX(AJ$258:AJ$269,$D1561)+INDEX(AJ$245:AJ$256,$D1561))</f>
        <v/>
      </c>
      <c r="AK1561" s="47">
        <f>AK1552*Settings!$C$13*(INDEX(AK$258:AK$269,$D1561)+INDEX(AK$245:AK$256,$D1561))</f>
        <v/>
      </c>
      <c r="AL1561" s="47">
        <f>AL1552*Settings!$C$13*(INDEX(AL$258:AL$269,$D1561)+INDEX(AL$245:AL$256,$D1561))</f>
        <v/>
      </c>
      <c r="AM1561" s="47">
        <f>AM1552*Settings!$C$13*(INDEX(AM$258:AM$269,$D1561)+INDEX(AM$245:AM$256,$D1561))</f>
        <v/>
      </c>
      <c r="AN1561" s="47">
        <f>AN1552*Settings!$C$13*(INDEX(AN$258:AN$269,$D1561)+INDEX(AN$245:AN$256,$D1561))</f>
        <v/>
      </c>
      <c r="AO1561" s="47">
        <f>AO1552*Settings!$C$13*(INDEX(AO$258:AO$269,$D1561)+INDEX(AO$245:AO$256,$D1561))</f>
        <v/>
      </c>
      <c r="AP1561" s="47">
        <f>AP1552*Settings!$C$13*(INDEX(AP$258:AP$269,$D1561)+INDEX(AP$245:AP$256,$D1561))</f>
        <v/>
      </c>
      <c r="AQ1561" s="47">
        <f>AQ1552*Settings!$C$13*(INDEX(AQ$258:AQ$269,$D1561)+INDEX(AQ$245:AQ$256,$D1561))</f>
        <v/>
      </c>
      <c r="AR1561" s="47">
        <f>AR1552*Settings!$C$13*(INDEX(AR$258:AR$269,$D1561)+INDEX(AR$245:AR$256,$D1561))</f>
        <v/>
      </c>
      <c r="AS1561" s="47">
        <f>AS1552*Settings!$C$13*(INDEX(AS$258:AS$269,$D1561)+INDEX(AS$245:AS$256,$D1561))</f>
        <v/>
      </c>
      <c r="AT1561" s="47">
        <f>AT1552*Settings!$C$13*(INDEX(AT$258:AT$269,$D1561)+INDEX(AT$245:AT$256,$D1561))</f>
        <v/>
      </c>
      <c r="AU1561" s="47">
        <f>AU1552*Settings!$C$13*(INDEX(AU$258:AU$269,$D1561)+INDEX(AU$245:AU$256,$D1561))</f>
        <v/>
      </c>
      <c r="AV1561" s="47">
        <f>AV1552*Settings!$C$13*(INDEX(AV$258:AV$269,$D1561)+INDEX(AV$245:AV$256,$D1561))</f>
        <v/>
      </c>
      <c r="AW1561" s="47">
        <f>AW1552*Settings!$C$13*(INDEX(AW$258:AW$269,$D1561)+INDEX(AW$245:AW$256,$D1561))</f>
        <v/>
      </c>
      <c r="AX1561" s="48">
        <f>REVENUE(AX1552,Settings!$C$13,INDEX(AX$258:AX$269,$D1561)+INDEX(AX$245:AX$256,$D1561))</f>
        <v/>
      </c>
    </row>
    <row r="1562" hidden="1" outlineLevel="2">
      <c r="A1562" s="5" t="inlineStr">
        <is>
          <t>rtx</t>
        </is>
      </c>
      <c r="B1562" s="5" t="inlineStr">
        <is>
          <t>oop</t>
        </is>
      </c>
      <c r="C1562" s="5" t="inlineStr">
        <is>
          <t>cst</t>
        </is>
      </c>
      <c r="D1562" s="40">
        <f>INDEX(Inputs!$R$5:$R$132,MATCH($B1562&amp;"|"&amp;$C1562,Inputs!$A$5:$A$132,0))</f>
        <v/>
      </c>
      <c r="E1562" s="39" t="n"/>
      <c r="F1562" s="39" t="n"/>
      <c r="G1562" s="39" t="n"/>
      <c r="H1562" s="5">
        <f>INDEX(Variables!$B$5:$B$105,MATCH($A1562,Variables!$A$5:$A$105,0))&amp;IF($C1562="",""," | "&amp;INDEX(Mapping!$B$5:$B$26,MATCH($C1562,Mapping!$A$5:$A$26,0))&amp;" | "&amp;INDEX(Mapping!$B$30:$B$41,MATCH($B1562,Mapping!$A$30:$A$41,0)))</f>
        <v/>
      </c>
      <c r="I1562" s="5">
        <f>INDEX(Variables!$C$5:$C$105,MATCH($A1562,Variables!$A$5:$A$105,0))</f>
        <v/>
      </c>
      <c r="J1562" s="5">
        <f>INDEX(Variables!$E$5:$E$105,MATCH($A1562,Variables!$A$5:$A$105,0))</f>
        <v/>
      </c>
      <c r="K1562" s="25">
        <f>LOWER(Settings!$C$4)&amp;".mit."&amp;$A1562&amp;IF($C1562="","","."&amp;$C1562&amp;"."&amp;$B1562)&amp;IF(INDEX(Variables!$D$5:$D$105,MATCH($A1562,Variables!$A$5:$A$105,0))="","","."&amp;INDEX(Variables!$D$5:$D$105,MATCH($A1562,Variables!$A$5:$A$105,0)))&amp;"."&amp;K$5</f>
        <v/>
      </c>
      <c r="L1562" s="46">
        <f>L1553*Settings!$C$13*(INDEX(L$258:L$269,$D1562)+INDEX(L$245:L$256,$D1562))</f>
        <v/>
      </c>
      <c r="M1562" s="47">
        <f>M1553*Settings!$C$13*(INDEX(M$258:M$269,$D1562)+INDEX(M$245:M$256,$D1562))</f>
        <v/>
      </c>
      <c r="N1562" s="47">
        <f>N1553*Settings!$C$13*(INDEX(N$258:N$269,$D1562)+INDEX(N$245:N$256,$D1562))</f>
        <v/>
      </c>
      <c r="O1562" s="47">
        <f>O1553*Settings!$C$13*(INDEX(O$258:O$269,$D1562)+INDEX(O$245:O$256,$D1562))</f>
        <v/>
      </c>
      <c r="P1562" s="47">
        <f>P1553*Settings!$C$13*(INDEX(P$258:P$269,$D1562)+INDEX(P$245:P$256,$D1562))</f>
        <v/>
      </c>
      <c r="Q1562" s="47">
        <f>Q1553*Settings!$C$13*(INDEX(Q$258:Q$269,$D1562)+INDEX(Q$245:Q$256,$D1562))</f>
        <v/>
      </c>
      <c r="R1562" s="47">
        <f>R1553*Settings!$C$13*(INDEX(R$258:R$269,$D1562)+INDEX(R$245:R$256,$D1562))</f>
        <v/>
      </c>
      <c r="S1562" s="47">
        <f>S1553*Settings!$C$13*(INDEX(S$258:S$269,$D1562)+INDEX(S$245:S$256,$D1562))</f>
        <v/>
      </c>
      <c r="T1562" s="47">
        <f>T1553*Settings!$C$13*(INDEX(T$258:T$269,$D1562)+INDEX(T$245:T$256,$D1562))</f>
        <v/>
      </c>
      <c r="U1562" s="47">
        <f>U1553*Settings!$C$13*(INDEX(U$258:U$269,$D1562)+INDEX(U$245:U$256,$D1562))</f>
        <v/>
      </c>
      <c r="V1562" s="47">
        <f>V1553*Settings!$C$13*(INDEX(V$258:V$269,$D1562)+INDEX(V$245:V$256,$D1562))</f>
        <v/>
      </c>
      <c r="W1562" s="47">
        <f>W1553*Settings!$C$13*(INDEX(W$258:W$269,$D1562)+INDEX(W$245:W$256,$D1562))</f>
        <v/>
      </c>
      <c r="X1562" s="47">
        <f>X1553*Settings!$C$13*(INDEX(X$258:X$269,$D1562)+INDEX(X$245:X$256,$D1562))</f>
        <v/>
      </c>
      <c r="Y1562" s="47">
        <f>Y1553*Settings!$C$13*(INDEX(Y$258:Y$269,$D1562)+INDEX(Y$245:Y$256,$D1562))</f>
        <v/>
      </c>
      <c r="Z1562" s="47">
        <f>Z1553*Settings!$C$13*(INDEX(Z$258:Z$269,$D1562)+INDEX(Z$245:Z$256,$D1562))</f>
        <v/>
      </c>
      <c r="AA1562" s="47">
        <f>AA1553*Settings!$C$13*(INDEX(AA$258:AA$269,$D1562)+INDEX(AA$245:AA$256,$D1562))</f>
        <v/>
      </c>
      <c r="AB1562" s="47">
        <f>AB1553*Settings!$C$13*(INDEX(AB$258:AB$269,$D1562)+INDEX(AB$245:AB$256,$D1562))</f>
        <v/>
      </c>
      <c r="AC1562" s="47">
        <f>AC1553*Settings!$C$13*(INDEX(AC$258:AC$269,$D1562)+INDEX(AC$245:AC$256,$D1562))</f>
        <v/>
      </c>
      <c r="AD1562" s="48">
        <f>REVENUE(AD1553,Settings!$C$13,INDEX(AD$258:AD$269,$D1562)+INDEX(AD$245:AD$256,$D1562))</f>
        <v/>
      </c>
      <c r="AE1562" s="25">
        <f>LOWER(Settings!$C$4)&amp;".mit."&amp;$A1562&amp;IF($C1562="","","."&amp;$C1562&amp;"."&amp;$B1562)&amp;IF(INDEX(Variables!$D$5:$D$105,MATCH($A1562,Variables!$A$5:$A$105,0))="","","."&amp;INDEX(Variables!$D$5:$D$105,MATCH($A1562,Variables!$A$5:$A$105,0)))&amp;"."&amp;AE$5</f>
        <v/>
      </c>
      <c r="AF1562" s="46">
        <f>AF1553*Settings!$C$13*(INDEX(AF$258:AF$269,$D1562)+INDEX(AF$245:AF$256,$D1562))</f>
        <v/>
      </c>
      <c r="AG1562" s="47">
        <f>AG1553*Settings!$C$13*(INDEX(AG$258:AG$269,$D1562)+INDEX(AG$245:AG$256,$D1562))</f>
        <v/>
      </c>
      <c r="AH1562" s="47">
        <f>AH1553*Settings!$C$13*(INDEX(AH$258:AH$269,$D1562)+INDEX(AH$245:AH$256,$D1562))</f>
        <v/>
      </c>
      <c r="AI1562" s="47">
        <f>AI1553*Settings!$C$13*(INDEX(AI$258:AI$269,$D1562)+INDEX(AI$245:AI$256,$D1562))</f>
        <v/>
      </c>
      <c r="AJ1562" s="47">
        <f>AJ1553*Settings!$C$13*(INDEX(AJ$258:AJ$269,$D1562)+INDEX(AJ$245:AJ$256,$D1562))</f>
        <v/>
      </c>
      <c r="AK1562" s="47">
        <f>AK1553*Settings!$C$13*(INDEX(AK$258:AK$269,$D1562)+INDEX(AK$245:AK$256,$D1562))</f>
        <v/>
      </c>
      <c r="AL1562" s="47">
        <f>AL1553*Settings!$C$13*(INDEX(AL$258:AL$269,$D1562)+INDEX(AL$245:AL$256,$D1562))</f>
        <v/>
      </c>
      <c r="AM1562" s="47">
        <f>AM1553*Settings!$C$13*(INDEX(AM$258:AM$269,$D1562)+INDEX(AM$245:AM$256,$D1562))</f>
        <v/>
      </c>
      <c r="AN1562" s="47">
        <f>AN1553*Settings!$C$13*(INDEX(AN$258:AN$269,$D1562)+INDEX(AN$245:AN$256,$D1562))</f>
        <v/>
      </c>
      <c r="AO1562" s="47">
        <f>AO1553*Settings!$C$13*(INDEX(AO$258:AO$269,$D1562)+INDEX(AO$245:AO$256,$D1562))</f>
        <v/>
      </c>
      <c r="AP1562" s="47">
        <f>AP1553*Settings!$C$13*(INDEX(AP$258:AP$269,$D1562)+INDEX(AP$245:AP$256,$D1562))</f>
        <v/>
      </c>
      <c r="AQ1562" s="47">
        <f>AQ1553*Settings!$C$13*(INDEX(AQ$258:AQ$269,$D1562)+INDEX(AQ$245:AQ$256,$D1562))</f>
        <v/>
      </c>
      <c r="AR1562" s="47">
        <f>AR1553*Settings!$C$13*(INDEX(AR$258:AR$269,$D1562)+INDEX(AR$245:AR$256,$D1562))</f>
        <v/>
      </c>
      <c r="AS1562" s="47">
        <f>AS1553*Settings!$C$13*(INDEX(AS$258:AS$269,$D1562)+INDEX(AS$245:AS$256,$D1562))</f>
        <v/>
      </c>
      <c r="AT1562" s="47">
        <f>AT1553*Settings!$C$13*(INDEX(AT$258:AT$269,$D1562)+INDEX(AT$245:AT$256,$D1562))</f>
        <v/>
      </c>
      <c r="AU1562" s="47">
        <f>AU1553*Settings!$C$13*(INDEX(AU$258:AU$269,$D1562)+INDEX(AU$245:AU$256,$D1562))</f>
        <v/>
      </c>
      <c r="AV1562" s="47">
        <f>AV1553*Settings!$C$13*(INDEX(AV$258:AV$269,$D1562)+INDEX(AV$245:AV$256,$D1562))</f>
        <v/>
      </c>
      <c r="AW1562" s="47">
        <f>AW1553*Settings!$C$13*(INDEX(AW$258:AW$269,$D1562)+INDEX(AW$245:AW$256,$D1562))</f>
        <v/>
      </c>
      <c r="AX1562" s="48">
        <f>REVENUE(AX1553,Settings!$C$13,INDEX(AX$258:AX$269,$D1562)+INDEX(AX$245:AX$256,$D1562))</f>
        <v/>
      </c>
    </row>
    <row r="1563" hidden="1" outlineLevel="2">
      <c r="A1563" s="5" t="inlineStr">
        <is>
          <t>rtx</t>
        </is>
      </c>
      <c r="B1563" s="5" t="inlineStr">
        <is>
          <t>bio</t>
        </is>
      </c>
      <c r="C1563" s="5" t="inlineStr">
        <is>
          <t>cst</t>
        </is>
      </c>
      <c r="D1563" s="40">
        <f>INDEX(Inputs!$R$5:$R$132,MATCH($B1563&amp;"|"&amp;$C1563,Inputs!$A$5:$A$132,0))</f>
        <v/>
      </c>
      <c r="E1563" s="39" t="n"/>
      <c r="F1563" s="39" t="n"/>
      <c r="G1563" s="39" t="n"/>
      <c r="H1563" s="5">
        <f>INDEX(Variables!$B$5:$B$105,MATCH($A1563,Variables!$A$5:$A$105,0))&amp;IF($C1563="",""," | "&amp;INDEX(Mapping!$B$5:$B$26,MATCH($C1563,Mapping!$A$5:$A$26,0))&amp;" | "&amp;INDEX(Mapping!$B$30:$B$41,MATCH($B1563,Mapping!$A$30:$A$41,0)))</f>
        <v/>
      </c>
      <c r="I1563" s="5">
        <f>INDEX(Variables!$C$5:$C$105,MATCH($A1563,Variables!$A$5:$A$105,0))</f>
        <v/>
      </c>
      <c r="J1563" s="5">
        <f>INDEX(Variables!$E$5:$E$105,MATCH($A1563,Variables!$A$5:$A$105,0))</f>
        <v/>
      </c>
      <c r="K1563" s="25">
        <f>LOWER(Settings!$C$4)&amp;".mit."&amp;$A1563&amp;IF($C1563="","","."&amp;$C1563&amp;"."&amp;$B1563)&amp;IF(INDEX(Variables!$D$5:$D$105,MATCH($A1563,Variables!$A$5:$A$105,0))="","","."&amp;INDEX(Variables!$D$5:$D$105,MATCH($A1563,Variables!$A$5:$A$105,0)))&amp;"."&amp;K$5</f>
        <v/>
      </c>
      <c r="L1563" s="46">
        <f>L1554*Settings!$C$13*(INDEX(L$258:L$269,$D1563)+INDEX(L$245:L$256,$D1563))</f>
        <v/>
      </c>
      <c r="M1563" s="47">
        <f>M1554*Settings!$C$13*(INDEX(M$258:M$269,$D1563)+INDEX(M$245:M$256,$D1563))</f>
        <v/>
      </c>
      <c r="N1563" s="47">
        <f>N1554*Settings!$C$13*(INDEX(N$258:N$269,$D1563)+INDEX(N$245:N$256,$D1563))</f>
        <v/>
      </c>
      <c r="O1563" s="47">
        <f>O1554*Settings!$C$13*(INDEX(O$258:O$269,$D1563)+INDEX(O$245:O$256,$D1563))</f>
        <v/>
      </c>
      <c r="P1563" s="47">
        <f>P1554*Settings!$C$13*(INDEX(P$258:P$269,$D1563)+INDEX(P$245:P$256,$D1563))</f>
        <v/>
      </c>
      <c r="Q1563" s="47">
        <f>Q1554*Settings!$C$13*(INDEX(Q$258:Q$269,$D1563)+INDEX(Q$245:Q$256,$D1563))</f>
        <v/>
      </c>
      <c r="R1563" s="47">
        <f>R1554*Settings!$C$13*(INDEX(R$258:R$269,$D1563)+INDEX(R$245:R$256,$D1563))</f>
        <v/>
      </c>
      <c r="S1563" s="47">
        <f>S1554*Settings!$C$13*(INDEX(S$258:S$269,$D1563)+INDEX(S$245:S$256,$D1563))</f>
        <v/>
      </c>
      <c r="T1563" s="47">
        <f>T1554*Settings!$C$13*(INDEX(T$258:T$269,$D1563)+INDEX(T$245:T$256,$D1563))</f>
        <v/>
      </c>
      <c r="U1563" s="47">
        <f>U1554*Settings!$C$13*(INDEX(U$258:U$269,$D1563)+INDEX(U$245:U$256,$D1563))</f>
        <v/>
      </c>
      <c r="V1563" s="47">
        <f>V1554*Settings!$C$13*(INDEX(V$258:V$269,$D1563)+INDEX(V$245:V$256,$D1563))</f>
        <v/>
      </c>
      <c r="W1563" s="47">
        <f>W1554*Settings!$C$13*(INDEX(W$258:W$269,$D1563)+INDEX(W$245:W$256,$D1563))</f>
        <v/>
      </c>
      <c r="X1563" s="47">
        <f>X1554*Settings!$C$13*(INDEX(X$258:X$269,$D1563)+INDEX(X$245:X$256,$D1563))</f>
        <v/>
      </c>
      <c r="Y1563" s="47">
        <f>Y1554*Settings!$C$13*(INDEX(Y$258:Y$269,$D1563)+INDEX(Y$245:Y$256,$D1563))</f>
        <v/>
      </c>
      <c r="Z1563" s="47">
        <f>Z1554*Settings!$C$13*(INDEX(Z$258:Z$269,$D1563)+INDEX(Z$245:Z$256,$D1563))</f>
        <v/>
      </c>
      <c r="AA1563" s="47">
        <f>AA1554*Settings!$C$13*(INDEX(AA$258:AA$269,$D1563)+INDEX(AA$245:AA$256,$D1563))</f>
        <v/>
      </c>
      <c r="AB1563" s="47">
        <f>AB1554*Settings!$C$13*(INDEX(AB$258:AB$269,$D1563)+INDEX(AB$245:AB$256,$D1563))</f>
        <v/>
      </c>
      <c r="AC1563" s="47">
        <f>AC1554*Settings!$C$13*(INDEX(AC$258:AC$269,$D1563)+INDEX(AC$245:AC$256,$D1563))</f>
        <v/>
      </c>
      <c r="AD1563" s="48">
        <f>REVENUE(AD1554,Settings!$C$13,INDEX(AD$258:AD$269,$D1563)+INDEX(AD$245:AD$256,$D1563))</f>
        <v/>
      </c>
      <c r="AE1563" s="25">
        <f>LOWER(Settings!$C$4)&amp;".mit."&amp;$A1563&amp;IF($C1563="","","."&amp;$C1563&amp;"."&amp;$B1563)&amp;IF(INDEX(Variables!$D$5:$D$105,MATCH($A1563,Variables!$A$5:$A$105,0))="","","."&amp;INDEX(Variables!$D$5:$D$105,MATCH($A1563,Variables!$A$5:$A$105,0)))&amp;"."&amp;AE$5</f>
        <v/>
      </c>
      <c r="AF1563" s="46">
        <f>AF1554*Settings!$C$13*(INDEX(AF$258:AF$269,$D1563)+INDEX(AF$245:AF$256,$D1563))</f>
        <v/>
      </c>
      <c r="AG1563" s="47">
        <f>AG1554*Settings!$C$13*(INDEX(AG$258:AG$269,$D1563)+INDEX(AG$245:AG$256,$D1563))</f>
        <v/>
      </c>
      <c r="AH1563" s="47">
        <f>AH1554*Settings!$C$13*(INDEX(AH$258:AH$269,$D1563)+INDEX(AH$245:AH$256,$D1563))</f>
        <v/>
      </c>
      <c r="AI1563" s="47">
        <f>AI1554*Settings!$C$13*(INDEX(AI$258:AI$269,$D1563)+INDEX(AI$245:AI$256,$D1563))</f>
        <v/>
      </c>
      <c r="AJ1563" s="47">
        <f>AJ1554*Settings!$C$13*(INDEX(AJ$258:AJ$269,$D1563)+INDEX(AJ$245:AJ$256,$D1563))</f>
        <v/>
      </c>
      <c r="AK1563" s="47">
        <f>AK1554*Settings!$C$13*(INDEX(AK$258:AK$269,$D1563)+INDEX(AK$245:AK$256,$D1563))</f>
        <v/>
      </c>
      <c r="AL1563" s="47">
        <f>AL1554*Settings!$C$13*(INDEX(AL$258:AL$269,$D1563)+INDEX(AL$245:AL$256,$D1563))</f>
        <v/>
      </c>
      <c r="AM1563" s="47">
        <f>AM1554*Settings!$C$13*(INDEX(AM$258:AM$269,$D1563)+INDEX(AM$245:AM$256,$D1563))</f>
        <v/>
      </c>
      <c r="AN1563" s="47">
        <f>AN1554*Settings!$C$13*(INDEX(AN$258:AN$269,$D1563)+INDEX(AN$245:AN$256,$D1563))</f>
        <v/>
      </c>
      <c r="AO1563" s="47">
        <f>AO1554*Settings!$C$13*(INDEX(AO$258:AO$269,$D1563)+INDEX(AO$245:AO$256,$D1563))</f>
        <v/>
      </c>
      <c r="AP1563" s="47">
        <f>AP1554*Settings!$C$13*(INDEX(AP$258:AP$269,$D1563)+INDEX(AP$245:AP$256,$D1563))</f>
        <v/>
      </c>
      <c r="AQ1563" s="47">
        <f>AQ1554*Settings!$C$13*(INDEX(AQ$258:AQ$269,$D1563)+INDEX(AQ$245:AQ$256,$D1563))</f>
        <v/>
      </c>
      <c r="AR1563" s="47">
        <f>AR1554*Settings!$C$13*(INDEX(AR$258:AR$269,$D1563)+INDEX(AR$245:AR$256,$D1563))</f>
        <v/>
      </c>
      <c r="AS1563" s="47">
        <f>AS1554*Settings!$C$13*(INDEX(AS$258:AS$269,$D1563)+INDEX(AS$245:AS$256,$D1563))</f>
        <v/>
      </c>
      <c r="AT1563" s="47">
        <f>AT1554*Settings!$C$13*(INDEX(AT$258:AT$269,$D1563)+INDEX(AT$245:AT$256,$D1563))</f>
        <v/>
      </c>
      <c r="AU1563" s="47">
        <f>AU1554*Settings!$C$13*(INDEX(AU$258:AU$269,$D1563)+INDEX(AU$245:AU$256,$D1563))</f>
        <v/>
      </c>
      <c r="AV1563" s="47">
        <f>AV1554*Settings!$C$13*(INDEX(AV$258:AV$269,$D1563)+INDEX(AV$245:AV$256,$D1563))</f>
        <v/>
      </c>
      <c r="AW1563" s="47">
        <f>AW1554*Settings!$C$13*(INDEX(AW$258:AW$269,$D1563)+INDEX(AW$245:AW$256,$D1563))</f>
        <v/>
      </c>
      <c r="AX1563" s="48">
        <f>REVENUE(AX1554,Settings!$C$13,INDEX(AX$258:AX$269,$D1563)+INDEX(AX$245:AX$256,$D1563))</f>
        <v/>
      </c>
    </row>
    <row r="1564" hidden="1" outlineLevel="2"/>
    <row r="1565" hidden="1" outlineLevel="2">
      <c r="A1565" s="5" t="inlineStr">
        <is>
          <t>rsub</t>
        </is>
      </c>
      <c r="B1565" s="5" t="inlineStr">
        <is>
          <t>coa</t>
        </is>
      </c>
      <c r="C1565" s="5" t="inlineStr">
        <is>
          <t>cst</t>
        </is>
      </c>
      <c r="D1565" s="40">
        <f>INDEX(Inputs!$R$5:$R$132,MATCH($B1565&amp;"|"&amp;$C1565,Inputs!$A$5:$A$132,0))</f>
        <v/>
      </c>
      <c r="E1565" s="39" t="n"/>
      <c r="F1565" s="39" t="n"/>
      <c r="G1565" s="39" t="n"/>
      <c r="H1565" s="5">
        <f>INDEX(Variables!$B$5:$B$105,MATCH($A1565,Variables!$A$5:$A$105,0))&amp;IF($C1565="",""," | "&amp;INDEX(Mapping!$B$5:$B$26,MATCH($C1565,Mapping!$A$5:$A$26,0))&amp;" | "&amp;INDEX(Mapping!$B$30:$B$41,MATCH($B1565,Mapping!$A$30:$A$41,0)))</f>
        <v/>
      </c>
      <c r="I1565" s="5">
        <f>INDEX(Variables!$C$5:$C$105,MATCH($A1565,Variables!$A$5:$A$105,0))</f>
        <v/>
      </c>
      <c r="J1565" s="5">
        <f>INDEX(Variables!$E$5:$E$105,MATCH($A1565,Variables!$A$5:$A$105,0))</f>
        <v/>
      </c>
      <c r="K1565" s="25">
        <f>LOWER(Settings!$C$4)&amp;".mit."&amp;$A1565&amp;IF($C1565="","","."&amp;$C1565&amp;"."&amp;$B1565)&amp;IF(INDEX(Variables!$D$5:$D$105,MATCH($A1565,Variables!$A$5:$A$105,0))="","","."&amp;INDEX(Variables!$D$5:$D$105,MATCH($A1565,Variables!$A$5:$A$105,0)))&amp;"."&amp;K$5</f>
        <v/>
      </c>
      <c r="L1565" s="46">
        <f>L1547*Settings!$C$13*(INDEX(L$271:L$282,$D1565))</f>
        <v/>
      </c>
      <c r="M1565" s="47">
        <f>M1547*Settings!$C$13*(INDEX(M$271:M$282,$D1565))</f>
        <v/>
      </c>
      <c r="N1565" s="47">
        <f>N1547*Settings!$C$13*(INDEX(N$271:N$282,$D1565))</f>
        <v/>
      </c>
      <c r="O1565" s="47">
        <f>O1547*Settings!$C$13*(INDEX(O$271:O$282,$D1565))</f>
        <v/>
      </c>
      <c r="P1565" s="47">
        <f>P1547*Settings!$C$13*(INDEX(P$271:P$282,$D1565))</f>
        <v/>
      </c>
      <c r="Q1565" s="47">
        <f>Q1547*Settings!$C$13*(INDEX(Q$271:Q$282,$D1565))</f>
        <v/>
      </c>
      <c r="R1565" s="47">
        <f>R1547*Settings!$C$13*(INDEX(R$271:R$282,$D1565))</f>
        <v/>
      </c>
      <c r="S1565" s="47">
        <f>S1547*Settings!$C$13*(INDEX(S$271:S$282,$D1565))</f>
        <v/>
      </c>
      <c r="T1565" s="47">
        <f>T1547*Settings!$C$13*(INDEX(T$271:T$282,$D1565))</f>
        <v/>
      </c>
      <c r="U1565" s="47">
        <f>U1547*Settings!$C$13*(INDEX(U$271:U$282,$D1565))</f>
        <v/>
      </c>
      <c r="V1565" s="47">
        <f>V1547*Settings!$C$13*(INDEX(V$271:V$282,$D1565))</f>
        <v/>
      </c>
      <c r="W1565" s="47">
        <f>W1547*Settings!$C$13*(INDEX(W$271:W$282,$D1565))</f>
        <v/>
      </c>
      <c r="X1565" s="47">
        <f>X1547*Settings!$C$13*(INDEX(X$271:X$282,$D1565))</f>
        <v/>
      </c>
      <c r="Y1565" s="47">
        <f>Y1547*Settings!$C$13*(INDEX(Y$271:Y$282,$D1565))</f>
        <v/>
      </c>
      <c r="Z1565" s="47">
        <f>Z1547*Settings!$C$13*(INDEX(Z$271:Z$282,$D1565))</f>
        <v/>
      </c>
      <c r="AA1565" s="47">
        <f>AA1547*Settings!$C$13*(INDEX(AA$271:AA$282,$D1565))</f>
        <v/>
      </c>
      <c r="AB1565" s="47">
        <f>AB1547*Settings!$C$13*(INDEX(AB$271:AB$282,$D1565))</f>
        <v/>
      </c>
      <c r="AC1565" s="47">
        <f>AC1547*Settings!$C$13*(INDEX(AC$271:AC$282,$D1565))</f>
        <v/>
      </c>
      <c r="AD1565" s="48">
        <f>REVENUE(AD1547,Settings!$C$13,INDEX(AD$271:AD$282,$D1565))</f>
        <v/>
      </c>
      <c r="AE1565" s="25">
        <f>LOWER(Settings!$C$4)&amp;".mit."&amp;$A1565&amp;IF($C1565="","","."&amp;$C1565&amp;"."&amp;$B1565)&amp;IF(INDEX(Variables!$D$5:$D$105,MATCH($A1565,Variables!$A$5:$A$105,0))="","","."&amp;INDEX(Variables!$D$5:$D$105,MATCH($A1565,Variables!$A$5:$A$105,0)))&amp;"."&amp;AE$5</f>
        <v/>
      </c>
      <c r="AF1565" s="46">
        <f>AF1547*Settings!$C$13*(INDEX(AF$271:AF$282,$D1565))</f>
        <v/>
      </c>
      <c r="AG1565" s="47">
        <f>AG1547*Settings!$C$13*(INDEX(AG$271:AG$282,$D1565))</f>
        <v/>
      </c>
      <c r="AH1565" s="47">
        <f>AH1547*Settings!$C$13*(INDEX(AH$271:AH$282,$D1565))</f>
        <v/>
      </c>
      <c r="AI1565" s="47">
        <f>AI1547*Settings!$C$13*(INDEX(AI$271:AI$282,$D1565))</f>
        <v/>
      </c>
      <c r="AJ1565" s="47">
        <f>AJ1547*Settings!$C$13*(INDEX(AJ$271:AJ$282,$D1565))</f>
        <v/>
      </c>
      <c r="AK1565" s="47">
        <f>AK1547*Settings!$C$13*(INDEX(AK$271:AK$282,$D1565))</f>
        <v/>
      </c>
      <c r="AL1565" s="47">
        <f>AL1547*Settings!$C$13*(INDEX(AL$271:AL$282,$D1565))</f>
        <v/>
      </c>
      <c r="AM1565" s="47">
        <f>AM1547*Settings!$C$13*(INDEX(AM$271:AM$282,$D1565))</f>
        <v/>
      </c>
      <c r="AN1565" s="47">
        <f>AN1547*Settings!$C$13*(INDEX(AN$271:AN$282,$D1565))</f>
        <v/>
      </c>
      <c r="AO1565" s="47">
        <f>AO1547*Settings!$C$13*(INDEX(AO$271:AO$282,$D1565))</f>
        <v/>
      </c>
      <c r="AP1565" s="47">
        <f>AP1547*Settings!$C$13*(INDEX(AP$271:AP$282,$D1565))</f>
        <v/>
      </c>
      <c r="AQ1565" s="47">
        <f>AQ1547*Settings!$C$13*(INDEX(AQ$271:AQ$282,$D1565))</f>
        <v/>
      </c>
      <c r="AR1565" s="47">
        <f>AR1547*Settings!$C$13*(INDEX(AR$271:AR$282,$D1565))</f>
        <v/>
      </c>
      <c r="AS1565" s="47">
        <f>AS1547*Settings!$C$13*(INDEX(AS$271:AS$282,$D1565))</f>
        <v/>
      </c>
      <c r="AT1565" s="47">
        <f>AT1547*Settings!$C$13*(INDEX(AT$271:AT$282,$D1565))</f>
        <v/>
      </c>
      <c r="AU1565" s="47">
        <f>AU1547*Settings!$C$13*(INDEX(AU$271:AU$282,$D1565))</f>
        <v/>
      </c>
      <c r="AV1565" s="47">
        <f>AV1547*Settings!$C$13*(INDEX(AV$271:AV$282,$D1565))</f>
        <v/>
      </c>
      <c r="AW1565" s="47">
        <f>AW1547*Settings!$C$13*(INDEX(AW$271:AW$282,$D1565))</f>
        <v/>
      </c>
      <c r="AX1565" s="48">
        <f>REVENUE(AX1547,Settings!$C$13,INDEX(AX$271:AX$282,$D1565))</f>
        <v/>
      </c>
    </row>
    <row r="1566" hidden="1" outlineLevel="2">
      <c r="A1566" s="5" t="inlineStr">
        <is>
          <t>rsub</t>
        </is>
      </c>
      <c r="B1566" s="5" t="inlineStr">
        <is>
          <t>nga</t>
        </is>
      </c>
      <c r="C1566" s="5" t="inlineStr">
        <is>
          <t>cst</t>
        </is>
      </c>
      <c r="D1566" s="40">
        <f>INDEX(Inputs!$R$5:$R$132,MATCH($B1566&amp;"|"&amp;$C1566,Inputs!$A$5:$A$132,0))</f>
        <v/>
      </c>
      <c r="E1566" s="39" t="n"/>
      <c r="F1566" s="39" t="n"/>
      <c r="G1566" s="39" t="n"/>
      <c r="H1566" s="5">
        <f>INDEX(Variables!$B$5:$B$105,MATCH($A1566,Variables!$A$5:$A$105,0))&amp;IF($C1566="",""," | "&amp;INDEX(Mapping!$B$5:$B$26,MATCH($C1566,Mapping!$A$5:$A$26,0))&amp;" | "&amp;INDEX(Mapping!$B$30:$B$41,MATCH($B1566,Mapping!$A$30:$A$41,0)))</f>
        <v/>
      </c>
      <c r="I1566" s="5">
        <f>INDEX(Variables!$C$5:$C$105,MATCH($A1566,Variables!$A$5:$A$105,0))</f>
        <v/>
      </c>
      <c r="J1566" s="5">
        <f>INDEX(Variables!$E$5:$E$105,MATCH($A1566,Variables!$A$5:$A$105,0))</f>
        <v/>
      </c>
      <c r="K1566" s="25">
        <f>LOWER(Settings!$C$4)&amp;".mit."&amp;$A1566&amp;IF($C1566="","","."&amp;$C1566&amp;"."&amp;$B1566)&amp;IF(INDEX(Variables!$D$5:$D$105,MATCH($A1566,Variables!$A$5:$A$105,0))="","","."&amp;INDEX(Variables!$D$5:$D$105,MATCH($A1566,Variables!$A$5:$A$105,0)))&amp;"."&amp;K$5</f>
        <v/>
      </c>
      <c r="L1566" s="46">
        <f>L1548*Settings!$C$13*(INDEX(L$271:L$282,$D1566))</f>
        <v/>
      </c>
      <c r="M1566" s="47">
        <f>M1548*Settings!$C$13*(INDEX(M$271:M$282,$D1566))</f>
        <v/>
      </c>
      <c r="N1566" s="47">
        <f>N1548*Settings!$C$13*(INDEX(N$271:N$282,$D1566))</f>
        <v/>
      </c>
      <c r="O1566" s="47">
        <f>O1548*Settings!$C$13*(INDEX(O$271:O$282,$D1566))</f>
        <v/>
      </c>
      <c r="P1566" s="47">
        <f>P1548*Settings!$C$13*(INDEX(P$271:P$282,$D1566))</f>
        <v/>
      </c>
      <c r="Q1566" s="47">
        <f>Q1548*Settings!$C$13*(INDEX(Q$271:Q$282,$D1566))</f>
        <v/>
      </c>
      <c r="R1566" s="47">
        <f>R1548*Settings!$C$13*(INDEX(R$271:R$282,$D1566))</f>
        <v/>
      </c>
      <c r="S1566" s="47">
        <f>S1548*Settings!$C$13*(INDEX(S$271:S$282,$D1566))</f>
        <v/>
      </c>
      <c r="T1566" s="47">
        <f>T1548*Settings!$C$13*(INDEX(T$271:T$282,$D1566))</f>
        <v/>
      </c>
      <c r="U1566" s="47">
        <f>U1548*Settings!$C$13*(INDEX(U$271:U$282,$D1566))</f>
        <v/>
      </c>
      <c r="V1566" s="47">
        <f>V1548*Settings!$C$13*(INDEX(V$271:V$282,$D1566))</f>
        <v/>
      </c>
      <c r="W1566" s="47">
        <f>W1548*Settings!$C$13*(INDEX(W$271:W$282,$D1566))</f>
        <v/>
      </c>
      <c r="X1566" s="47">
        <f>X1548*Settings!$C$13*(INDEX(X$271:X$282,$D1566))</f>
        <v/>
      </c>
      <c r="Y1566" s="47">
        <f>Y1548*Settings!$C$13*(INDEX(Y$271:Y$282,$D1566))</f>
        <v/>
      </c>
      <c r="Z1566" s="47">
        <f>Z1548*Settings!$C$13*(INDEX(Z$271:Z$282,$D1566))</f>
        <v/>
      </c>
      <c r="AA1566" s="47">
        <f>AA1548*Settings!$C$13*(INDEX(AA$271:AA$282,$D1566))</f>
        <v/>
      </c>
      <c r="AB1566" s="47">
        <f>AB1548*Settings!$C$13*(INDEX(AB$271:AB$282,$D1566))</f>
        <v/>
      </c>
      <c r="AC1566" s="47">
        <f>AC1548*Settings!$C$13*(INDEX(AC$271:AC$282,$D1566))</f>
        <v/>
      </c>
      <c r="AD1566" s="48">
        <f>REVENUE(AD1548,Settings!$C$13,INDEX(AD$271:AD$282,$D1566))</f>
        <v/>
      </c>
      <c r="AE1566" s="25">
        <f>LOWER(Settings!$C$4)&amp;".mit."&amp;$A1566&amp;IF($C1566="","","."&amp;$C1566&amp;"."&amp;$B1566)&amp;IF(INDEX(Variables!$D$5:$D$105,MATCH($A1566,Variables!$A$5:$A$105,0))="","","."&amp;INDEX(Variables!$D$5:$D$105,MATCH($A1566,Variables!$A$5:$A$105,0)))&amp;"."&amp;AE$5</f>
        <v/>
      </c>
      <c r="AF1566" s="46">
        <f>AF1548*Settings!$C$13*(INDEX(AF$271:AF$282,$D1566))</f>
        <v/>
      </c>
      <c r="AG1566" s="47">
        <f>AG1548*Settings!$C$13*(INDEX(AG$271:AG$282,$D1566))</f>
        <v/>
      </c>
      <c r="AH1566" s="47">
        <f>AH1548*Settings!$C$13*(INDEX(AH$271:AH$282,$D1566))</f>
        <v/>
      </c>
      <c r="AI1566" s="47">
        <f>AI1548*Settings!$C$13*(INDEX(AI$271:AI$282,$D1566))</f>
        <v/>
      </c>
      <c r="AJ1566" s="47">
        <f>AJ1548*Settings!$C$13*(INDEX(AJ$271:AJ$282,$D1566))</f>
        <v/>
      </c>
      <c r="AK1566" s="47">
        <f>AK1548*Settings!$C$13*(INDEX(AK$271:AK$282,$D1566))</f>
        <v/>
      </c>
      <c r="AL1566" s="47">
        <f>AL1548*Settings!$C$13*(INDEX(AL$271:AL$282,$D1566))</f>
        <v/>
      </c>
      <c r="AM1566" s="47">
        <f>AM1548*Settings!$C$13*(INDEX(AM$271:AM$282,$D1566))</f>
        <v/>
      </c>
      <c r="AN1566" s="47">
        <f>AN1548*Settings!$C$13*(INDEX(AN$271:AN$282,$D1566))</f>
        <v/>
      </c>
      <c r="AO1566" s="47">
        <f>AO1548*Settings!$C$13*(INDEX(AO$271:AO$282,$D1566))</f>
        <v/>
      </c>
      <c r="AP1566" s="47">
        <f>AP1548*Settings!$C$13*(INDEX(AP$271:AP$282,$D1566))</f>
        <v/>
      </c>
      <c r="AQ1566" s="47">
        <f>AQ1548*Settings!$C$13*(INDEX(AQ$271:AQ$282,$D1566))</f>
        <v/>
      </c>
      <c r="AR1566" s="47">
        <f>AR1548*Settings!$C$13*(INDEX(AR$271:AR$282,$D1566))</f>
        <v/>
      </c>
      <c r="AS1566" s="47">
        <f>AS1548*Settings!$C$13*(INDEX(AS$271:AS$282,$D1566))</f>
        <v/>
      </c>
      <c r="AT1566" s="47">
        <f>AT1548*Settings!$C$13*(INDEX(AT$271:AT$282,$D1566))</f>
        <v/>
      </c>
      <c r="AU1566" s="47">
        <f>AU1548*Settings!$C$13*(INDEX(AU$271:AU$282,$D1566))</f>
        <v/>
      </c>
      <c r="AV1566" s="47">
        <f>AV1548*Settings!$C$13*(INDEX(AV$271:AV$282,$D1566))</f>
        <v/>
      </c>
      <c r="AW1566" s="47">
        <f>AW1548*Settings!$C$13*(INDEX(AW$271:AW$282,$D1566))</f>
        <v/>
      </c>
      <c r="AX1566" s="48">
        <f>REVENUE(AX1548,Settings!$C$13,INDEX(AX$271:AX$282,$D1566))</f>
        <v/>
      </c>
    </row>
    <row r="1567" hidden="1" outlineLevel="2">
      <c r="A1567" s="5" t="inlineStr">
        <is>
          <t>rsub</t>
        </is>
      </c>
      <c r="B1567" s="5" t="inlineStr">
        <is>
          <t>gso</t>
        </is>
      </c>
      <c r="C1567" s="5" t="inlineStr">
        <is>
          <t>cst</t>
        </is>
      </c>
      <c r="D1567" s="40">
        <f>INDEX(Inputs!$R$5:$R$132,MATCH($B1567&amp;"|"&amp;$C1567,Inputs!$A$5:$A$132,0))</f>
        <v/>
      </c>
      <c r="E1567" s="39" t="n"/>
      <c r="F1567" s="39" t="n"/>
      <c r="G1567" s="39" t="n"/>
      <c r="H1567" s="5">
        <f>INDEX(Variables!$B$5:$B$105,MATCH($A1567,Variables!$A$5:$A$105,0))&amp;IF($C1567="",""," | "&amp;INDEX(Mapping!$B$5:$B$26,MATCH($C1567,Mapping!$A$5:$A$26,0))&amp;" | "&amp;INDEX(Mapping!$B$30:$B$41,MATCH($B1567,Mapping!$A$30:$A$41,0)))</f>
        <v/>
      </c>
      <c r="I1567" s="5">
        <f>INDEX(Variables!$C$5:$C$105,MATCH($A1567,Variables!$A$5:$A$105,0))</f>
        <v/>
      </c>
      <c r="J1567" s="5">
        <f>INDEX(Variables!$E$5:$E$105,MATCH($A1567,Variables!$A$5:$A$105,0))</f>
        <v/>
      </c>
      <c r="K1567" s="25">
        <f>LOWER(Settings!$C$4)&amp;".mit."&amp;$A1567&amp;IF($C1567="","","."&amp;$C1567&amp;"."&amp;$B1567)&amp;IF(INDEX(Variables!$D$5:$D$105,MATCH($A1567,Variables!$A$5:$A$105,0))="","","."&amp;INDEX(Variables!$D$5:$D$105,MATCH($A1567,Variables!$A$5:$A$105,0)))&amp;"."&amp;K$5</f>
        <v/>
      </c>
      <c r="L1567" s="46">
        <f>L1549*Settings!$C$13*(INDEX(L$271:L$282,$D1567))</f>
        <v/>
      </c>
      <c r="M1567" s="47">
        <f>M1549*Settings!$C$13*(INDEX(M$271:M$282,$D1567))</f>
        <v/>
      </c>
      <c r="N1567" s="47">
        <f>N1549*Settings!$C$13*(INDEX(N$271:N$282,$D1567))</f>
        <v/>
      </c>
      <c r="O1567" s="47">
        <f>O1549*Settings!$C$13*(INDEX(O$271:O$282,$D1567))</f>
        <v/>
      </c>
      <c r="P1567" s="47">
        <f>P1549*Settings!$C$13*(INDEX(P$271:P$282,$D1567))</f>
        <v/>
      </c>
      <c r="Q1567" s="47">
        <f>Q1549*Settings!$C$13*(INDEX(Q$271:Q$282,$D1567))</f>
        <v/>
      </c>
      <c r="R1567" s="47">
        <f>R1549*Settings!$C$13*(INDEX(R$271:R$282,$D1567))</f>
        <v/>
      </c>
      <c r="S1567" s="47">
        <f>S1549*Settings!$C$13*(INDEX(S$271:S$282,$D1567))</f>
        <v/>
      </c>
      <c r="T1567" s="47">
        <f>T1549*Settings!$C$13*(INDEX(T$271:T$282,$D1567))</f>
        <v/>
      </c>
      <c r="U1567" s="47">
        <f>U1549*Settings!$C$13*(INDEX(U$271:U$282,$D1567))</f>
        <v/>
      </c>
      <c r="V1567" s="47">
        <f>V1549*Settings!$C$13*(INDEX(V$271:V$282,$D1567))</f>
        <v/>
      </c>
      <c r="W1567" s="47">
        <f>W1549*Settings!$C$13*(INDEX(W$271:W$282,$D1567))</f>
        <v/>
      </c>
      <c r="X1567" s="47">
        <f>X1549*Settings!$C$13*(INDEX(X$271:X$282,$D1567))</f>
        <v/>
      </c>
      <c r="Y1567" s="47">
        <f>Y1549*Settings!$C$13*(INDEX(Y$271:Y$282,$D1567))</f>
        <v/>
      </c>
      <c r="Z1567" s="47">
        <f>Z1549*Settings!$C$13*(INDEX(Z$271:Z$282,$D1567))</f>
        <v/>
      </c>
      <c r="AA1567" s="47">
        <f>AA1549*Settings!$C$13*(INDEX(AA$271:AA$282,$D1567))</f>
        <v/>
      </c>
      <c r="AB1567" s="47">
        <f>AB1549*Settings!$C$13*(INDEX(AB$271:AB$282,$D1567))</f>
        <v/>
      </c>
      <c r="AC1567" s="47">
        <f>AC1549*Settings!$C$13*(INDEX(AC$271:AC$282,$D1567))</f>
        <v/>
      </c>
      <c r="AD1567" s="48">
        <f>REVENUE(AD1549,Settings!$C$13,INDEX(AD$271:AD$282,$D1567))</f>
        <v/>
      </c>
      <c r="AE1567" s="25">
        <f>LOWER(Settings!$C$4)&amp;".mit."&amp;$A1567&amp;IF($C1567="","","."&amp;$C1567&amp;"."&amp;$B1567)&amp;IF(INDEX(Variables!$D$5:$D$105,MATCH($A1567,Variables!$A$5:$A$105,0))="","","."&amp;INDEX(Variables!$D$5:$D$105,MATCH($A1567,Variables!$A$5:$A$105,0)))&amp;"."&amp;AE$5</f>
        <v/>
      </c>
      <c r="AF1567" s="46">
        <f>AF1549*Settings!$C$13*(INDEX(AF$271:AF$282,$D1567))</f>
        <v/>
      </c>
      <c r="AG1567" s="47">
        <f>AG1549*Settings!$C$13*(INDEX(AG$271:AG$282,$D1567))</f>
        <v/>
      </c>
      <c r="AH1567" s="47">
        <f>AH1549*Settings!$C$13*(INDEX(AH$271:AH$282,$D1567))</f>
        <v/>
      </c>
      <c r="AI1567" s="47">
        <f>AI1549*Settings!$C$13*(INDEX(AI$271:AI$282,$D1567))</f>
        <v/>
      </c>
      <c r="AJ1567" s="47">
        <f>AJ1549*Settings!$C$13*(INDEX(AJ$271:AJ$282,$D1567))</f>
        <v/>
      </c>
      <c r="AK1567" s="47">
        <f>AK1549*Settings!$C$13*(INDEX(AK$271:AK$282,$D1567))</f>
        <v/>
      </c>
      <c r="AL1567" s="47">
        <f>AL1549*Settings!$C$13*(INDEX(AL$271:AL$282,$D1567))</f>
        <v/>
      </c>
      <c r="AM1567" s="47">
        <f>AM1549*Settings!$C$13*(INDEX(AM$271:AM$282,$D1567))</f>
        <v/>
      </c>
      <c r="AN1567" s="47">
        <f>AN1549*Settings!$C$13*(INDEX(AN$271:AN$282,$D1567))</f>
        <v/>
      </c>
      <c r="AO1567" s="47">
        <f>AO1549*Settings!$C$13*(INDEX(AO$271:AO$282,$D1567))</f>
        <v/>
      </c>
      <c r="AP1567" s="47">
        <f>AP1549*Settings!$C$13*(INDEX(AP$271:AP$282,$D1567))</f>
        <v/>
      </c>
      <c r="AQ1567" s="47">
        <f>AQ1549*Settings!$C$13*(INDEX(AQ$271:AQ$282,$D1567))</f>
        <v/>
      </c>
      <c r="AR1567" s="47">
        <f>AR1549*Settings!$C$13*(INDEX(AR$271:AR$282,$D1567))</f>
        <v/>
      </c>
      <c r="AS1567" s="47">
        <f>AS1549*Settings!$C$13*(INDEX(AS$271:AS$282,$D1567))</f>
        <v/>
      </c>
      <c r="AT1567" s="47">
        <f>AT1549*Settings!$C$13*(INDEX(AT$271:AT$282,$D1567))</f>
        <v/>
      </c>
      <c r="AU1567" s="47">
        <f>AU1549*Settings!$C$13*(INDEX(AU$271:AU$282,$D1567))</f>
        <v/>
      </c>
      <c r="AV1567" s="47">
        <f>AV1549*Settings!$C$13*(INDEX(AV$271:AV$282,$D1567))</f>
        <v/>
      </c>
      <c r="AW1567" s="47">
        <f>AW1549*Settings!$C$13*(INDEX(AW$271:AW$282,$D1567))</f>
        <v/>
      </c>
      <c r="AX1567" s="48">
        <f>REVENUE(AX1549,Settings!$C$13,INDEX(AX$271:AX$282,$D1567))</f>
        <v/>
      </c>
    </row>
    <row r="1568" hidden="1" outlineLevel="2">
      <c r="A1568" s="5" t="inlineStr">
        <is>
          <t>rsub</t>
        </is>
      </c>
      <c r="B1568" s="5" t="inlineStr">
        <is>
          <t>die</t>
        </is>
      </c>
      <c r="C1568" s="5" t="inlineStr">
        <is>
          <t>cst</t>
        </is>
      </c>
      <c r="D1568" s="40">
        <f>INDEX(Inputs!$R$5:$R$132,MATCH($B1568&amp;"|"&amp;$C1568,Inputs!$A$5:$A$132,0))</f>
        <v/>
      </c>
      <c r="E1568" s="39" t="n"/>
      <c r="F1568" s="39" t="n"/>
      <c r="G1568" s="39" t="n"/>
      <c r="H1568" s="5">
        <f>INDEX(Variables!$B$5:$B$105,MATCH($A1568,Variables!$A$5:$A$105,0))&amp;IF($C1568="",""," | "&amp;INDEX(Mapping!$B$5:$B$26,MATCH($C1568,Mapping!$A$5:$A$26,0))&amp;" | "&amp;INDEX(Mapping!$B$30:$B$41,MATCH($B1568,Mapping!$A$30:$A$41,0)))</f>
        <v/>
      </c>
      <c r="I1568" s="5">
        <f>INDEX(Variables!$C$5:$C$105,MATCH($A1568,Variables!$A$5:$A$105,0))</f>
        <v/>
      </c>
      <c r="J1568" s="5">
        <f>INDEX(Variables!$E$5:$E$105,MATCH($A1568,Variables!$A$5:$A$105,0))</f>
        <v/>
      </c>
      <c r="K1568" s="25">
        <f>LOWER(Settings!$C$4)&amp;".mit."&amp;$A1568&amp;IF($C1568="","","."&amp;$C1568&amp;"."&amp;$B1568)&amp;IF(INDEX(Variables!$D$5:$D$105,MATCH($A1568,Variables!$A$5:$A$105,0))="","","."&amp;INDEX(Variables!$D$5:$D$105,MATCH($A1568,Variables!$A$5:$A$105,0)))&amp;"."&amp;K$5</f>
        <v/>
      </c>
      <c r="L1568" s="46">
        <f>L1550*Settings!$C$13*(INDEX(L$271:L$282,$D1568))</f>
        <v/>
      </c>
      <c r="M1568" s="47">
        <f>M1550*Settings!$C$13*(INDEX(M$271:M$282,$D1568))</f>
        <v/>
      </c>
      <c r="N1568" s="47">
        <f>N1550*Settings!$C$13*(INDEX(N$271:N$282,$D1568))</f>
        <v/>
      </c>
      <c r="O1568" s="47">
        <f>O1550*Settings!$C$13*(INDEX(O$271:O$282,$D1568))</f>
        <v/>
      </c>
      <c r="P1568" s="47">
        <f>P1550*Settings!$C$13*(INDEX(P$271:P$282,$D1568))</f>
        <v/>
      </c>
      <c r="Q1568" s="47">
        <f>Q1550*Settings!$C$13*(INDEX(Q$271:Q$282,$D1568))</f>
        <v/>
      </c>
      <c r="R1568" s="47">
        <f>R1550*Settings!$C$13*(INDEX(R$271:R$282,$D1568))</f>
        <v/>
      </c>
      <c r="S1568" s="47">
        <f>S1550*Settings!$C$13*(INDEX(S$271:S$282,$D1568))</f>
        <v/>
      </c>
      <c r="T1568" s="47">
        <f>T1550*Settings!$C$13*(INDEX(T$271:T$282,$D1568))</f>
        <v/>
      </c>
      <c r="U1568" s="47">
        <f>U1550*Settings!$C$13*(INDEX(U$271:U$282,$D1568))</f>
        <v/>
      </c>
      <c r="V1568" s="47">
        <f>V1550*Settings!$C$13*(INDEX(V$271:V$282,$D1568))</f>
        <v/>
      </c>
      <c r="W1568" s="47">
        <f>W1550*Settings!$C$13*(INDEX(W$271:W$282,$D1568))</f>
        <v/>
      </c>
      <c r="X1568" s="47">
        <f>X1550*Settings!$C$13*(INDEX(X$271:X$282,$D1568))</f>
        <v/>
      </c>
      <c r="Y1568" s="47">
        <f>Y1550*Settings!$C$13*(INDEX(Y$271:Y$282,$D1568))</f>
        <v/>
      </c>
      <c r="Z1568" s="47">
        <f>Z1550*Settings!$C$13*(INDEX(Z$271:Z$282,$D1568))</f>
        <v/>
      </c>
      <c r="AA1568" s="47">
        <f>AA1550*Settings!$C$13*(INDEX(AA$271:AA$282,$D1568))</f>
        <v/>
      </c>
      <c r="AB1568" s="47">
        <f>AB1550*Settings!$C$13*(INDEX(AB$271:AB$282,$D1568))</f>
        <v/>
      </c>
      <c r="AC1568" s="47">
        <f>AC1550*Settings!$C$13*(INDEX(AC$271:AC$282,$D1568))</f>
        <v/>
      </c>
      <c r="AD1568" s="48">
        <f>REVENUE(AD1550,Settings!$C$13,INDEX(AD$271:AD$282,$D1568))</f>
        <v/>
      </c>
      <c r="AE1568" s="25">
        <f>LOWER(Settings!$C$4)&amp;".mit."&amp;$A1568&amp;IF($C1568="","","."&amp;$C1568&amp;"."&amp;$B1568)&amp;IF(INDEX(Variables!$D$5:$D$105,MATCH($A1568,Variables!$A$5:$A$105,0))="","","."&amp;INDEX(Variables!$D$5:$D$105,MATCH($A1568,Variables!$A$5:$A$105,0)))&amp;"."&amp;AE$5</f>
        <v/>
      </c>
      <c r="AF1568" s="46">
        <f>AF1550*Settings!$C$13*(INDEX(AF$271:AF$282,$D1568))</f>
        <v/>
      </c>
      <c r="AG1568" s="47">
        <f>AG1550*Settings!$C$13*(INDEX(AG$271:AG$282,$D1568))</f>
        <v/>
      </c>
      <c r="AH1568" s="47">
        <f>AH1550*Settings!$C$13*(INDEX(AH$271:AH$282,$D1568))</f>
        <v/>
      </c>
      <c r="AI1568" s="47">
        <f>AI1550*Settings!$C$13*(INDEX(AI$271:AI$282,$D1568))</f>
        <v/>
      </c>
      <c r="AJ1568" s="47">
        <f>AJ1550*Settings!$C$13*(INDEX(AJ$271:AJ$282,$D1568))</f>
        <v/>
      </c>
      <c r="AK1568" s="47">
        <f>AK1550*Settings!$C$13*(INDEX(AK$271:AK$282,$D1568))</f>
        <v/>
      </c>
      <c r="AL1568" s="47">
        <f>AL1550*Settings!$C$13*(INDEX(AL$271:AL$282,$D1568))</f>
        <v/>
      </c>
      <c r="AM1568" s="47">
        <f>AM1550*Settings!$C$13*(INDEX(AM$271:AM$282,$D1568))</f>
        <v/>
      </c>
      <c r="AN1568" s="47">
        <f>AN1550*Settings!$C$13*(INDEX(AN$271:AN$282,$D1568))</f>
        <v/>
      </c>
      <c r="AO1568" s="47">
        <f>AO1550*Settings!$C$13*(INDEX(AO$271:AO$282,$D1568))</f>
        <v/>
      </c>
      <c r="AP1568" s="47">
        <f>AP1550*Settings!$C$13*(INDEX(AP$271:AP$282,$D1568))</f>
        <v/>
      </c>
      <c r="AQ1568" s="47">
        <f>AQ1550*Settings!$C$13*(INDEX(AQ$271:AQ$282,$D1568))</f>
        <v/>
      </c>
      <c r="AR1568" s="47">
        <f>AR1550*Settings!$C$13*(INDEX(AR$271:AR$282,$D1568))</f>
        <v/>
      </c>
      <c r="AS1568" s="47">
        <f>AS1550*Settings!$C$13*(INDEX(AS$271:AS$282,$D1568))</f>
        <v/>
      </c>
      <c r="AT1568" s="47">
        <f>AT1550*Settings!$C$13*(INDEX(AT$271:AT$282,$D1568))</f>
        <v/>
      </c>
      <c r="AU1568" s="47">
        <f>AU1550*Settings!$C$13*(INDEX(AU$271:AU$282,$D1568))</f>
        <v/>
      </c>
      <c r="AV1568" s="47">
        <f>AV1550*Settings!$C$13*(INDEX(AV$271:AV$282,$D1568))</f>
        <v/>
      </c>
      <c r="AW1568" s="47">
        <f>AW1550*Settings!$C$13*(INDEX(AW$271:AW$282,$D1568))</f>
        <v/>
      </c>
      <c r="AX1568" s="48">
        <f>REVENUE(AX1550,Settings!$C$13,INDEX(AX$271:AX$282,$D1568))</f>
        <v/>
      </c>
    </row>
    <row r="1569" hidden="1" outlineLevel="2">
      <c r="A1569" s="5" t="inlineStr">
        <is>
          <t>rsub</t>
        </is>
      </c>
      <c r="B1569" s="5" t="inlineStr">
        <is>
          <t>lpg</t>
        </is>
      </c>
      <c r="C1569" s="5" t="inlineStr">
        <is>
          <t>cst</t>
        </is>
      </c>
      <c r="D1569" s="40">
        <f>INDEX(Inputs!$R$5:$R$132,MATCH($B1569&amp;"|"&amp;$C1569,Inputs!$A$5:$A$132,0))</f>
        <v/>
      </c>
      <c r="E1569" s="39" t="n"/>
      <c r="F1569" s="39" t="n"/>
      <c r="G1569" s="39" t="n"/>
      <c r="H1569" s="5">
        <f>INDEX(Variables!$B$5:$B$105,MATCH($A1569,Variables!$A$5:$A$105,0))&amp;IF($C1569="",""," | "&amp;INDEX(Mapping!$B$5:$B$26,MATCH($C1569,Mapping!$A$5:$A$26,0))&amp;" | "&amp;INDEX(Mapping!$B$30:$B$41,MATCH($B1569,Mapping!$A$30:$A$41,0)))</f>
        <v/>
      </c>
      <c r="I1569" s="5">
        <f>INDEX(Variables!$C$5:$C$105,MATCH($A1569,Variables!$A$5:$A$105,0))</f>
        <v/>
      </c>
      <c r="J1569" s="5">
        <f>INDEX(Variables!$E$5:$E$105,MATCH($A1569,Variables!$A$5:$A$105,0))</f>
        <v/>
      </c>
      <c r="K1569" s="25">
        <f>LOWER(Settings!$C$4)&amp;".mit."&amp;$A1569&amp;IF($C1569="","","."&amp;$C1569&amp;"."&amp;$B1569)&amp;IF(INDEX(Variables!$D$5:$D$105,MATCH($A1569,Variables!$A$5:$A$105,0))="","","."&amp;INDEX(Variables!$D$5:$D$105,MATCH($A1569,Variables!$A$5:$A$105,0)))&amp;"."&amp;K$5</f>
        <v/>
      </c>
      <c r="L1569" s="46">
        <f>L1551*Settings!$C$13*(INDEX(L$271:L$282,$D1569))</f>
        <v/>
      </c>
      <c r="M1569" s="47">
        <f>M1551*Settings!$C$13*(INDEX(M$271:M$282,$D1569))</f>
        <v/>
      </c>
      <c r="N1569" s="47">
        <f>N1551*Settings!$C$13*(INDEX(N$271:N$282,$D1569))</f>
        <v/>
      </c>
      <c r="O1569" s="47">
        <f>O1551*Settings!$C$13*(INDEX(O$271:O$282,$D1569))</f>
        <v/>
      </c>
      <c r="P1569" s="47">
        <f>P1551*Settings!$C$13*(INDEX(P$271:P$282,$D1569))</f>
        <v/>
      </c>
      <c r="Q1569" s="47">
        <f>Q1551*Settings!$C$13*(INDEX(Q$271:Q$282,$D1569))</f>
        <v/>
      </c>
      <c r="R1569" s="47">
        <f>R1551*Settings!$C$13*(INDEX(R$271:R$282,$D1569))</f>
        <v/>
      </c>
      <c r="S1569" s="47">
        <f>S1551*Settings!$C$13*(INDEX(S$271:S$282,$D1569))</f>
        <v/>
      </c>
      <c r="T1569" s="47">
        <f>T1551*Settings!$C$13*(INDEX(T$271:T$282,$D1569))</f>
        <v/>
      </c>
      <c r="U1569" s="47">
        <f>U1551*Settings!$C$13*(INDEX(U$271:U$282,$D1569))</f>
        <v/>
      </c>
      <c r="V1569" s="47">
        <f>V1551*Settings!$C$13*(INDEX(V$271:V$282,$D1569))</f>
        <v/>
      </c>
      <c r="W1569" s="47">
        <f>W1551*Settings!$C$13*(INDEX(W$271:W$282,$D1569))</f>
        <v/>
      </c>
      <c r="X1569" s="47">
        <f>X1551*Settings!$C$13*(INDEX(X$271:X$282,$D1569))</f>
        <v/>
      </c>
      <c r="Y1569" s="47">
        <f>Y1551*Settings!$C$13*(INDEX(Y$271:Y$282,$D1569))</f>
        <v/>
      </c>
      <c r="Z1569" s="47">
        <f>Z1551*Settings!$C$13*(INDEX(Z$271:Z$282,$D1569))</f>
        <v/>
      </c>
      <c r="AA1569" s="47">
        <f>AA1551*Settings!$C$13*(INDEX(AA$271:AA$282,$D1569))</f>
        <v/>
      </c>
      <c r="AB1569" s="47">
        <f>AB1551*Settings!$C$13*(INDEX(AB$271:AB$282,$D1569))</f>
        <v/>
      </c>
      <c r="AC1569" s="47">
        <f>AC1551*Settings!$C$13*(INDEX(AC$271:AC$282,$D1569))</f>
        <v/>
      </c>
      <c r="AD1569" s="48">
        <f>REVENUE(AD1551,Settings!$C$13,INDEX(AD$271:AD$282,$D1569))</f>
        <v/>
      </c>
      <c r="AE1569" s="25">
        <f>LOWER(Settings!$C$4)&amp;".mit."&amp;$A1569&amp;IF($C1569="","","."&amp;$C1569&amp;"."&amp;$B1569)&amp;IF(INDEX(Variables!$D$5:$D$105,MATCH($A1569,Variables!$A$5:$A$105,0))="","","."&amp;INDEX(Variables!$D$5:$D$105,MATCH($A1569,Variables!$A$5:$A$105,0)))&amp;"."&amp;AE$5</f>
        <v/>
      </c>
      <c r="AF1569" s="46">
        <f>AF1551*Settings!$C$13*(INDEX(AF$271:AF$282,$D1569))</f>
        <v/>
      </c>
      <c r="AG1569" s="47">
        <f>AG1551*Settings!$C$13*(INDEX(AG$271:AG$282,$D1569))</f>
        <v/>
      </c>
      <c r="AH1569" s="47">
        <f>AH1551*Settings!$C$13*(INDEX(AH$271:AH$282,$D1569))</f>
        <v/>
      </c>
      <c r="AI1569" s="47">
        <f>AI1551*Settings!$C$13*(INDEX(AI$271:AI$282,$D1569))</f>
        <v/>
      </c>
      <c r="AJ1569" s="47">
        <f>AJ1551*Settings!$C$13*(INDEX(AJ$271:AJ$282,$D1569))</f>
        <v/>
      </c>
      <c r="AK1569" s="47">
        <f>AK1551*Settings!$C$13*(INDEX(AK$271:AK$282,$D1569))</f>
        <v/>
      </c>
      <c r="AL1569" s="47">
        <f>AL1551*Settings!$C$13*(INDEX(AL$271:AL$282,$D1569))</f>
        <v/>
      </c>
      <c r="AM1569" s="47">
        <f>AM1551*Settings!$C$13*(INDEX(AM$271:AM$282,$D1569))</f>
        <v/>
      </c>
      <c r="AN1569" s="47">
        <f>AN1551*Settings!$C$13*(INDEX(AN$271:AN$282,$D1569))</f>
        <v/>
      </c>
      <c r="AO1569" s="47">
        <f>AO1551*Settings!$C$13*(INDEX(AO$271:AO$282,$D1569))</f>
        <v/>
      </c>
      <c r="AP1569" s="47">
        <f>AP1551*Settings!$C$13*(INDEX(AP$271:AP$282,$D1569))</f>
        <v/>
      </c>
      <c r="AQ1569" s="47">
        <f>AQ1551*Settings!$C$13*(INDEX(AQ$271:AQ$282,$D1569))</f>
        <v/>
      </c>
      <c r="AR1569" s="47">
        <f>AR1551*Settings!$C$13*(INDEX(AR$271:AR$282,$D1569))</f>
        <v/>
      </c>
      <c r="AS1569" s="47">
        <f>AS1551*Settings!$C$13*(INDEX(AS$271:AS$282,$D1569))</f>
        <v/>
      </c>
      <c r="AT1569" s="47">
        <f>AT1551*Settings!$C$13*(INDEX(AT$271:AT$282,$D1569))</f>
        <v/>
      </c>
      <c r="AU1569" s="47">
        <f>AU1551*Settings!$C$13*(INDEX(AU$271:AU$282,$D1569))</f>
        <v/>
      </c>
      <c r="AV1569" s="47">
        <f>AV1551*Settings!$C$13*(INDEX(AV$271:AV$282,$D1569))</f>
        <v/>
      </c>
      <c r="AW1569" s="47">
        <f>AW1551*Settings!$C$13*(INDEX(AW$271:AW$282,$D1569))</f>
        <v/>
      </c>
      <c r="AX1569" s="48">
        <f>REVENUE(AX1551,Settings!$C$13,INDEX(AX$271:AX$282,$D1569))</f>
        <v/>
      </c>
    </row>
    <row r="1570" hidden="1" outlineLevel="2">
      <c r="A1570" s="5" t="inlineStr">
        <is>
          <t>rsub</t>
        </is>
      </c>
      <c r="B1570" s="5" t="inlineStr">
        <is>
          <t>ker</t>
        </is>
      </c>
      <c r="C1570" s="5" t="inlineStr">
        <is>
          <t>cst</t>
        </is>
      </c>
      <c r="D1570" s="40">
        <f>INDEX(Inputs!$R$5:$R$132,MATCH($B1570&amp;"|"&amp;$C1570,Inputs!$A$5:$A$132,0))</f>
        <v/>
      </c>
      <c r="E1570" s="39" t="n"/>
      <c r="F1570" s="39" t="n"/>
      <c r="G1570" s="39" t="n"/>
      <c r="H1570" s="5">
        <f>INDEX(Variables!$B$5:$B$105,MATCH($A1570,Variables!$A$5:$A$105,0))&amp;IF($C1570="",""," | "&amp;INDEX(Mapping!$B$5:$B$26,MATCH($C1570,Mapping!$A$5:$A$26,0))&amp;" | "&amp;INDEX(Mapping!$B$30:$B$41,MATCH($B1570,Mapping!$A$30:$A$41,0)))</f>
        <v/>
      </c>
      <c r="I1570" s="5">
        <f>INDEX(Variables!$C$5:$C$105,MATCH($A1570,Variables!$A$5:$A$105,0))</f>
        <v/>
      </c>
      <c r="J1570" s="5">
        <f>INDEX(Variables!$E$5:$E$105,MATCH($A1570,Variables!$A$5:$A$105,0))</f>
        <v/>
      </c>
      <c r="K1570" s="25">
        <f>LOWER(Settings!$C$4)&amp;".mit."&amp;$A1570&amp;IF($C1570="","","."&amp;$C1570&amp;"."&amp;$B1570)&amp;IF(INDEX(Variables!$D$5:$D$105,MATCH($A1570,Variables!$A$5:$A$105,0))="","","."&amp;INDEX(Variables!$D$5:$D$105,MATCH($A1570,Variables!$A$5:$A$105,0)))&amp;"."&amp;K$5</f>
        <v/>
      </c>
      <c r="L1570" s="46">
        <f>L1552*Settings!$C$13*(INDEX(L$271:L$282,$D1570))</f>
        <v/>
      </c>
      <c r="M1570" s="47">
        <f>M1552*Settings!$C$13*(INDEX(M$271:M$282,$D1570))</f>
        <v/>
      </c>
      <c r="N1570" s="47">
        <f>N1552*Settings!$C$13*(INDEX(N$271:N$282,$D1570))</f>
        <v/>
      </c>
      <c r="O1570" s="47">
        <f>O1552*Settings!$C$13*(INDEX(O$271:O$282,$D1570))</f>
        <v/>
      </c>
      <c r="P1570" s="47">
        <f>P1552*Settings!$C$13*(INDEX(P$271:P$282,$D1570))</f>
        <v/>
      </c>
      <c r="Q1570" s="47">
        <f>Q1552*Settings!$C$13*(INDEX(Q$271:Q$282,$D1570))</f>
        <v/>
      </c>
      <c r="R1570" s="47">
        <f>R1552*Settings!$C$13*(INDEX(R$271:R$282,$D1570))</f>
        <v/>
      </c>
      <c r="S1570" s="47">
        <f>S1552*Settings!$C$13*(INDEX(S$271:S$282,$D1570))</f>
        <v/>
      </c>
      <c r="T1570" s="47">
        <f>T1552*Settings!$C$13*(INDEX(T$271:T$282,$D1570))</f>
        <v/>
      </c>
      <c r="U1570" s="47">
        <f>U1552*Settings!$C$13*(INDEX(U$271:U$282,$D1570))</f>
        <v/>
      </c>
      <c r="V1570" s="47">
        <f>V1552*Settings!$C$13*(INDEX(V$271:V$282,$D1570))</f>
        <v/>
      </c>
      <c r="W1570" s="47">
        <f>W1552*Settings!$C$13*(INDEX(W$271:W$282,$D1570))</f>
        <v/>
      </c>
      <c r="X1570" s="47">
        <f>X1552*Settings!$C$13*(INDEX(X$271:X$282,$D1570))</f>
        <v/>
      </c>
      <c r="Y1570" s="47">
        <f>Y1552*Settings!$C$13*(INDEX(Y$271:Y$282,$D1570))</f>
        <v/>
      </c>
      <c r="Z1570" s="47">
        <f>Z1552*Settings!$C$13*(INDEX(Z$271:Z$282,$D1570))</f>
        <v/>
      </c>
      <c r="AA1570" s="47">
        <f>AA1552*Settings!$C$13*(INDEX(AA$271:AA$282,$D1570))</f>
        <v/>
      </c>
      <c r="AB1570" s="47">
        <f>AB1552*Settings!$C$13*(INDEX(AB$271:AB$282,$D1570))</f>
        <v/>
      </c>
      <c r="AC1570" s="47">
        <f>AC1552*Settings!$C$13*(INDEX(AC$271:AC$282,$D1570))</f>
        <v/>
      </c>
      <c r="AD1570" s="48">
        <f>REVENUE(AD1552,Settings!$C$13,INDEX(AD$271:AD$282,$D1570))</f>
        <v/>
      </c>
      <c r="AE1570" s="25">
        <f>LOWER(Settings!$C$4)&amp;".mit."&amp;$A1570&amp;IF($C1570="","","."&amp;$C1570&amp;"."&amp;$B1570)&amp;IF(INDEX(Variables!$D$5:$D$105,MATCH($A1570,Variables!$A$5:$A$105,0))="","","."&amp;INDEX(Variables!$D$5:$D$105,MATCH($A1570,Variables!$A$5:$A$105,0)))&amp;"."&amp;AE$5</f>
        <v/>
      </c>
      <c r="AF1570" s="46">
        <f>AF1552*Settings!$C$13*(INDEX(AF$271:AF$282,$D1570))</f>
        <v/>
      </c>
      <c r="AG1570" s="47">
        <f>AG1552*Settings!$C$13*(INDEX(AG$271:AG$282,$D1570))</f>
        <v/>
      </c>
      <c r="AH1570" s="47">
        <f>AH1552*Settings!$C$13*(INDEX(AH$271:AH$282,$D1570))</f>
        <v/>
      </c>
      <c r="AI1570" s="47">
        <f>AI1552*Settings!$C$13*(INDEX(AI$271:AI$282,$D1570))</f>
        <v/>
      </c>
      <c r="AJ1570" s="47">
        <f>AJ1552*Settings!$C$13*(INDEX(AJ$271:AJ$282,$D1570))</f>
        <v/>
      </c>
      <c r="AK1570" s="47">
        <f>AK1552*Settings!$C$13*(INDEX(AK$271:AK$282,$D1570))</f>
        <v/>
      </c>
      <c r="AL1570" s="47">
        <f>AL1552*Settings!$C$13*(INDEX(AL$271:AL$282,$D1570))</f>
        <v/>
      </c>
      <c r="AM1570" s="47">
        <f>AM1552*Settings!$C$13*(INDEX(AM$271:AM$282,$D1570))</f>
        <v/>
      </c>
      <c r="AN1570" s="47">
        <f>AN1552*Settings!$C$13*(INDEX(AN$271:AN$282,$D1570))</f>
        <v/>
      </c>
      <c r="AO1570" s="47">
        <f>AO1552*Settings!$C$13*(INDEX(AO$271:AO$282,$D1570))</f>
        <v/>
      </c>
      <c r="AP1570" s="47">
        <f>AP1552*Settings!$C$13*(INDEX(AP$271:AP$282,$D1570))</f>
        <v/>
      </c>
      <c r="AQ1570" s="47">
        <f>AQ1552*Settings!$C$13*(INDEX(AQ$271:AQ$282,$D1570))</f>
        <v/>
      </c>
      <c r="AR1570" s="47">
        <f>AR1552*Settings!$C$13*(INDEX(AR$271:AR$282,$D1570))</f>
        <v/>
      </c>
      <c r="AS1570" s="47">
        <f>AS1552*Settings!$C$13*(INDEX(AS$271:AS$282,$D1570))</f>
        <v/>
      </c>
      <c r="AT1570" s="47">
        <f>AT1552*Settings!$C$13*(INDEX(AT$271:AT$282,$D1570))</f>
        <v/>
      </c>
      <c r="AU1570" s="47">
        <f>AU1552*Settings!$C$13*(INDEX(AU$271:AU$282,$D1570))</f>
        <v/>
      </c>
      <c r="AV1570" s="47">
        <f>AV1552*Settings!$C$13*(INDEX(AV$271:AV$282,$D1570))</f>
        <v/>
      </c>
      <c r="AW1570" s="47">
        <f>AW1552*Settings!$C$13*(INDEX(AW$271:AW$282,$D1570))</f>
        <v/>
      </c>
      <c r="AX1570" s="48">
        <f>REVENUE(AX1552,Settings!$C$13,INDEX(AX$271:AX$282,$D1570))</f>
        <v/>
      </c>
    </row>
    <row r="1571" hidden="1" outlineLevel="2">
      <c r="A1571" s="5" t="inlineStr">
        <is>
          <t>rsub</t>
        </is>
      </c>
      <c r="B1571" s="5" t="inlineStr">
        <is>
          <t>oop</t>
        </is>
      </c>
      <c r="C1571" s="5" t="inlineStr">
        <is>
          <t>cst</t>
        </is>
      </c>
      <c r="D1571" s="40">
        <f>INDEX(Inputs!$R$5:$R$132,MATCH($B1571&amp;"|"&amp;$C1571,Inputs!$A$5:$A$132,0))</f>
        <v/>
      </c>
      <c r="E1571" s="39" t="n"/>
      <c r="F1571" s="39" t="n"/>
      <c r="G1571" s="39" t="n"/>
      <c r="H1571" s="5">
        <f>INDEX(Variables!$B$5:$B$105,MATCH($A1571,Variables!$A$5:$A$105,0))&amp;IF($C1571="",""," | "&amp;INDEX(Mapping!$B$5:$B$26,MATCH($C1571,Mapping!$A$5:$A$26,0))&amp;" | "&amp;INDEX(Mapping!$B$30:$B$41,MATCH($B1571,Mapping!$A$30:$A$41,0)))</f>
        <v/>
      </c>
      <c r="I1571" s="5">
        <f>INDEX(Variables!$C$5:$C$105,MATCH($A1571,Variables!$A$5:$A$105,0))</f>
        <v/>
      </c>
      <c r="J1571" s="5">
        <f>INDEX(Variables!$E$5:$E$105,MATCH($A1571,Variables!$A$5:$A$105,0))</f>
        <v/>
      </c>
      <c r="K1571" s="25">
        <f>LOWER(Settings!$C$4)&amp;".mit."&amp;$A1571&amp;IF($C1571="","","."&amp;$C1571&amp;"."&amp;$B1571)&amp;IF(INDEX(Variables!$D$5:$D$105,MATCH($A1571,Variables!$A$5:$A$105,0))="","","."&amp;INDEX(Variables!$D$5:$D$105,MATCH($A1571,Variables!$A$5:$A$105,0)))&amp;"."&amp;K$5</f>
        <v/>
      </c>
      <c r="L1571" s="46">
        <f>L1553*Settings!$C$13*(INDEX(L$271:L$282,$D1571))</f>
        <v/>
      </c>
      <c r="M1571" s="47">
        <f>M1553*Settings!$C$13*(INDEX(M$271:M$282,$D1571))</f>
        <v/>
      </c>
      <c r="N1571" s="47">
        <f>N1553*Settings!$C$13*(INDEX(N$271:N$282,$D1571))</f>
        <v/>
      </c>
      <c r="O1571" s="47">
        <f>O1553*Settings!$C$13*(INDEX(O$271:O$282,$D1571))</f>
        <v/>
      </c>
      <c r="P1571" s="47">
        <f>P1553*Settings!$C$13*(INDEX(P$271:P$282,$D1571))</f>
        <v/>
      </c>
      <c r="Q1571" s="47">
        <f>Q1553*Settings!$C$13*(INDEX(Q$271:Q$282,$D1571))</f>
        <v/>
      </c>
      <c r="R1571" s="47">
        <f>R1553*Settings!$C$13*(INDEX(R$271:R$282,$D1571))</f>
        <v/>
      </c>
      <c r="S1571" s="47">
        <f>S1553*Settings!$C$13*(INDEX(S$271:S$282,$D1571))</f>
        <v/>
      </c>
      <c r="T1571" s="47">
        <f>T1553*Settings!$C$13*(INDEX(T$271:T$282,$D1571))</f>
        <v/>
      </c>
      <c r="U1571" s="47">
        <f>U1553*Settings!$C$13*(INDEX(U$271:U$282,$D1571))</f>
        <v/>
      </c>
      <c r="V1571" s="47">
        <f>V1553*Settings!$C$13*(INDEX(V$271:V$282,$D1571))</f>
        <v/>
      </c>
      <c r="W1571" s="47">
        <f>W1553*Settings!$C$13*(INDEX(W$271:W$282,$D1571))</f>
        <v/>
      </c>
      <c r="X1571" s="47">
        <f>X1553*Settings!$C$13*(INDEX(X$271:X$282,$D1571))</f>
        <v/>
      </c>
      <c r="Y1571" s="47">
        <f>Y1553*Settings!$C$13*(INDEX(Y$271:Y$282,$D1571))</f>
        <v/>
      </c>
      <c r="Z1571" s="47">
        <f>Z1553*Settings!$C$13*(INDEX(Z$271:Z$282,$D1571))</f>
        <v/>
      </c>
      <c r="AA1571" s="47">
        <f>AA1553*Settings!$C$13*(INDEX(AA$271:AA$282,$D1571))</f>
        <v/>
      </c>
      <c r="AB1571" s="47">
        <f>AB1553*Settings!$C$13*(INDEX(AB$271:AB$282,$D1571))</f>
        <v/>
      </c>
      <c r="AC1571" s="47">
        <f>AC1553*Settings!$C$13*(INDEX(AC$271:AC$282,$D1571))</f>
        <v/>
      </c>
      <c r="AD1571" s="48">
        <f>REVENUE(AD1553,Settings!$C$13,INDEX(AD$271:AD$282,$D1571))</f>
        <v/>
      </c>
      <c r="AE1571" s="25">
        <f>LOWER(Settings!$C$4)&amp;".mit."&amp;$A1571&amp;IF($C1571="","","."&amp;$C1571&amp;"."&amp;$B1571)&amp;IF(INDEX(Variables!$D$5:$D$105,MATCH($A1571,Variables!$A$5:$A$105,0))="","","."&amp;INDEX(Variables!$D$5:$D$105,MATCH($A1571,Variables!$A$5:$A$105,0)))&amp;"."&amp;AE$5</f>
        <v/>
      </c>
      <c r="AF1571" s="46">
        <f>AF1553*Settings!$C$13*(INDEX(AF$271:AF$282,$D1571))</f>
        <v/>
      </c>
      <c r="AG1571" s="47">
        <f>AG1553*Settings!$C$13*(INDEX(AG$271:AG$282,$D1571))</f>
        <v/>
      </c>
      <c r="AH1571" s="47">
        <f>AH1553*Settings!$C$13*(INDEX(AH$271:AH$282,$D1571))</f>
        <v/>
      </c>
      <c r="AI1571" s="47">
        <f>AI1553*Settings!$C$13*(INDEX(AI$271:AI$282,$D1571))</f>
        <v/>
      </c>
      <c r="AJ1571" s="47">
        <f>AJ1553*Settings!$C$13*(INDEX(AJ$271:AJ$282,$D1571))</f>
        <v/>
      </c>
      <c r="AK1571" s="47">
        <f>AK1553*Settings!$C$13*(INDEX(AK$271:AK$282,$D1571))</f>
        <v/>
      </c>
      <c r="AL1571" s="47">
        <f>AL1553*Settings!$C$13*(INDEX(AL$271:AL$282,$D1571))</f>
        <v/>
      </c>
      <c r="AM1571" s="47">
        <f>AM1553*Settings!$C$13*(INDEX(AM$271:AM$282,$D1571))</f>
        <v/>
      </c>
      <c r="AN1571" s="47">
        <f>AN1553*Settings!$C$13*(INDEX(AN$271:AN$282,$D1571))</f>
        <v/>
      </c>
      <c r="AO1571" s="47">
        <f>AO1553*Settings!$C$13*(INDEX(AO$271:AO$282,$D1571))</f>
        <v/>
      </c>
      <c r="AP1571" s="47">
        <f>AP1553*Settings!$C$13*(INDEX(AP$271:AP$282,$D1571))</f>
        <v/>
      </c>
      <c r="AQ1571" s="47">
        <f>AQ1553*Settings!$C$13*(INDEX(AQ$271:AQ$282,$D1571))</f>
        <v/>
      </c>
      <c r="AR1571" s="47">
        <f>AR1553*Settings!$C$13*(INDEX(AR$271:AR$282,$D1571))</f>
        <v/>
      </c>
      <c r="AS1571" s="47">
        <f>AS1553*Settings!$C$13*(INDEX(AS$271:AS$282,$D1571))</f>
        <v/>
      </c>
      <c r="AT1571" s="47">
        <f>AT1553*Settings!$C$13*(INDEX(AT$271:AT$282,$D1571))</f>
        <v/>
      </c>
      <c r="AU1571" s="47">
        <f>AU1553*Settings!$C$13*(INDEX(AU$271:AU$282,$D1571))</f>
        <v/>
      </c>
      <c r="AV1571" s="47">
        <f>AV1553*Settings!$C$13*(INDEX(AV$271:AV$282,$D1571))</f>
        <v/>
      </c>
      <c r="AW1571" s="47">
        <f>AW1553*Settings!$C$13*(INDEX(AW$271:AW$282,$D1571))</f>
        <v/>
      </c>
      <c r="AX1571" s="48">
        <f>REVENUE(AX1553,Settings!$C$13,INDEX(AX$271:AX$282,$D1571))</f>
        <v/>
      </c>
    </row>
    <row r="1572" hidden="1" outlineLevel="2">
      <c r="A1572" s="5" t="inlineStr">
        <is>
          <t>rsub</t>
        </is>
      </c>
      <c r="B1572" s="5" t="inlineStr">
        <is>
          <t>bio</t>
        </is>
      </c>
      <c r="C1572" s="5" t="inlineStr">
        <is>
          <t>cst</t>
        </is>
      </c>
      <c r="D1572" s="40">
        <f>INDEX(Inputs!$R$5:$R$132,MATCH($B1572&amp;"|"&amp;$C1572,Inputs!$A$5:$A$132,0))</f>
        <v/>
      </c>
      <c r="E1572" s="39" t="n"/>
      <c r="F1572" s="39" t="n"/>
      <c r="G1572" s="39" t="n"/>
      <c r="H1572" s="5">
        <f>INDEX(Variables!$B$5:$B$105,MATCH($A1572,Variables!$A$5:$A$105,0))&amp;IF($C1572="",""," | "&amp;INDEX(Mapping!$B$5:$B$26,MATCH($C1572,Mapping!$A$5:$A$26,0))&amp;" | "&amp;INDEX(Mapping!$B$30:$B$41,MATCH($B1572,Mapping!$A$30:$A$41,0)))</f>
        <v/>
      </c>
      <c r="I1572" s="5">
        <f>INDEX(Variables!$C$5:$C$105,MATCH($A1572,Variables!$A$5:$A$105,0))</f>
        <v/>
      </c>
      <c r="J1572" s="5">
        <f>INDEX(Variables!$E$5:$E$105,MATCH($A1572,Variables!$A$5:$A$105,0))</f>
        <v/>
      </c>
      <c r="K1572" s="25">
        <f>LOWER(Settings!$C$4)&amp;".mit."&amp;$A1572&amp;IF($C1572="","","."&amp;$C1572&amp;"."&amp;$B1572)&amp;IF(INDEX(Variables!$D$5:$D$105,MATCH($A1572,Variables!$A$5:$A$105,0))="","","."&amp;INDEX(Variables!$D$5:$D$105,MATCH($A1572,Variables!$A$5:$A$105,0)))&amp;"."&amp;K$5</f>
        <v/>
      </c>
      <c r="L1572" s="46">
        <f>L1554*Settings!$C$13*(INDEX(L$271:L$282,$D1572))</f>
        <v/>
      </c>
      <c r="M1572" s="47">
        <f>M1554*Settings!$C$13*(INDEX(M$271:M$282,$D1572))</f>
        <v/>
      </c>
      <c r="N1572" s="47">
        <f>N1554*Settings!$C$13*(INDEX(N$271:N$282,$D1572))</f>
        <v/>
      </c>
      <c r="O1572" s="47">
        <f>O1554*Settings!$C$13*(INDEX(O$271:O$282,$D1572))</f>
        <v/>
      </c>
      <c r="P1572" s="47">
        <f>P1554*Settings!$C$13*(INDEX(P$271:P$282,$D1572))</f>
        <v/>
      </c>
      <c r="Q1572" s="47">
        <f>Q1554*Settings!$C$13*(INDEX(Q$271:Q$282,$D1572))</f>
        <v/>
      </c>
      <c r="R1572" s="47">
        <f>R1554*Settings!$C$13*(INDEX(R$271:R$282,$D1572))</f>
        <v/>
      </c>
      <c r="S1572" s="47">
        <f>S1554*Settings!$C$13*(INDEX(S$271:S$282,$D1572))</f>
        <v/>
      </c>
      <c r="T1572" s="47">
        <f>T1554*Settings!$C$13*(INDEX(T$271:T$282,$D1572))</f>
        <v/>
      </c>
      <c r="U1572" s="47">
        <f>U1554*Settings!$C$13*(INDEX(U$271:U$282,$D1572))</f>
        <v/>
      </c>
      <c r="V1572" s="47">
        <f>V1554*Settings!$C$13*(INDEX(V$271:V$282,$D1572))</f>
        <v/>
      </c>
      <c r="W1572" s="47">
        <f>W1554*Settings!$C$13*(INDEX(W$271:W$282,$D1572))</f>
        <v/>
      </c>
      <c r="X1572" s="47">
        <f>X1554*Settings!$C$13*(INDEX(X$271:X$282,$D1572))</f>
        <v/>
      </c>
      <c r="Y1572" s="47">
        <f>Y1554*Settings!$C$13*(INDEX(Y$271:Y$282,$D1572))</f>
        <v/>
      </c>
      <c r="Z1572" s="47">
        <f>Z1554*Settings!$C$13*(INDEX(Z$271:Z$282,$D1572))</f>
        <v/>
      </c>
      <c r="AA1572" s="47">
        <f>AA1554*Settings!$C$13*(INDEX(AA$271:AA$282,$D1572))</f>
        <v/>
      </c>
      <c r="AB1572" s="47">
        <f>AB1554*Settings!$C$13*(INDEX(AB$271:AB$282,$D1572))</f>
        <v/>
      </c>
      <c r="AC1572" s="47">
        <f>AC1554*Settings!$C$13*(INDEX(AC$271:AC$282,$D1572))</f>
        <v/>
      </c>
      <c r="AD1572" s="48">
        <f>REVENUE(AD1554,Settings!$C$13,INDEX(AD$271:AD$282,$D1572))</f>
        <v/>
      </c>
      <c r="AE1572" s="25">
        <f>LOWER(Settings!$C$4)&amp;".mit."&amp;$A1572&amp;IF($C1572="","","."&amp;$C1572&amp;"."&amp;$B1572)&amp;IF(INDEX(Variables!$D$5:$D$105,MATCH($A1572,Variables!$A$5:$A$105,0))="","","."&amp;INDEX(Variables!$D$5:$D$105,MATCH($A1572,Variables!$A$5:$A$105,0)))&amp;"."&amp;AE$5</f>
        <v/>
      </c>
      <c r="AF1572" s="46">
        <f>AF1554*Settings!$C$13*(INDEX(AF$271:AF$282,$D1572))</f>
        <v/>
      </c>
      <c r="AG1572" s="47">
        <f>AG1554*Settings!$C$13*(INDEX(AG$271:AG$282,$D1572))</f>
        <v/>
      </c>
      <c r="AH1572" s="47">
        <f>AH1554*Settings!$C$13*(INDEX(AH$271:AH$282,$D1572))</f>
        <v/>
      </c>
      <c r="AI1572" s="47">
        <f>AI1554*Settings!$C$13*(INDEX(AI$271:AI$282,$D1572))</f>
        <v/>
      </c>
      <c r="AJ1572" s="47">
        <f>AJ1554*Settings!$C$13*(INDEX(AJ$271:AJ$282,$D1572))</f>
        <v/>
      </c>
      <c r="AK1572" s="47">
        <f>AK1554*Settings!$C$13*(INDEX(AK$271:AK$282,$D1572))</f>
        <v/>
      </c>
      <c r="AL1572" s="47">
        <f>AL1554*Settings!$C$13*(INDEX(AL$271:AL$282,$D1572))</f>
        <v/>
      </c>
      <c r="AM1572" s="47">
        <f>AM1554*Settings!$C$13*(INDEX(AM$271:AM$282,$D1572))</f>
        <v/>
      </c>
      <c r="AN1572" s="47">
        <f>AN1554*Settings!$C$13*(INDEX(AN$271:AN$282,$D1572))</f>
        <v/>
      </c>
      <c r="AO1572" s="47">
        <f>AO1554*Settings!$C$13*(INDEX(AO$271:AO$282,$D1572))</f>
        <v/>
      </c>
      <c r="AP1572" s="47">
        <f>AP1554*Settings!$C$13*(INDEX(AP$271:AP$282,$D1572))</f>
        <v/>
      </c>
      <c r="AQ1572" s="47">
        <f>AQ1554*Settings!$C$13*(INDEX(AQ$271:AQ$282,$D1572))</f>
        <v/>
      </c>
      <c r="AR1572" s="47">
        <f>AR1554*Settings!$C$13*(INDEX(AR$271:AR$282,$D1572))</f>
        <v/>
      </c>
      <c r="AS1572" s="47">
        <f>AS1554*Settings!$C$13*(INDEX(AS$271:AS$282,$D1572))</f>
        <v/>
      </c>
      <c r="AT1572" s="47">
        <f>AT1554*Settings!$C$13*(INDEX(AT$271:AT$282,$D1572))</f>
        <v/>
      </c>
      <c r="AU1572" s="47">
        <f>AU1554*Settings!$C$13*(INDEX(AU$271:AU$282,$D1572))</f>
        <v/>
      </c>
      <c r="AV1572" s="47">
        <f>AV1554*Settings!$C$13*(INDEX(AV$271:AV$282,$D1572))</f>
        <v/>
      </c>
      <c r="AW1572" s="47">
        <f>AW1554*Settings!$C$13*(INDEX(AW$271:AW$282,$D1572))</f>
        <v/>
      </c>
      <c r="AX1572" s="48">
        <f>REVENUE(AX1554,Settings!$C$13,INDEX(AX$271:AX$282,$D1572))</f>
        <v/>
      </c>
    </row>
    <row r="1573" hidden="1" outlineLevel="2"/>
    <row r="1574" hidden="1" outlineLevel="2">
      <c r="A1574" s="5" t="inlineStr">
        <is>
          <t>rnew</t>
        </is>
      </c>
      <c r="B1574" s="5" t="inlineStr">
        <is>
          <t>coa</t>
        </is>
      </c>
      <c r="C1574" s="5" t="inlineStr">
        <is>
          <t>cst</t>
        </is>
      </c>
      <c r="D1574" s="40">
        <f>INDEX(Inputs!$S$5:$S$132,MATCH($B1574&amp;"|"&amp;$C1574,Inputs!$A$5:$A$132,0))</f>
        <v/>
      </c>
      <c r="E1574" s="39" t="n"/>
      <c r="F1574" s="39" t="n"/>
      <c r="G1574" s="39" t="n"/>
      <c r="H1574" s="5">
        <f>INDEX(Variables!$B$5:$B$105,MATCH($A1574,Variables!$A$5:$A$105,0))&amp;IF($C1574="",""," | "&amp;INDEX(Mapping!$B$5:$B$26,MATCH($C1574,Mapping!$A$5:$A$26,0))&amp;" | "&amp;INDEX(Mapping!$B$30:$B$41,MATCH($B1574,Mapping!$A$30:$A$41,0)))</f>
        <v/>
      </c>
      <c r="I1574" s="5">
        <f>INDEX(Variables!$C$5:$C$105,MATCH($A1574,Variables!$A$5:$A$105,0))</f>
        <v/>
      </c>
      <c r="J1574" s="5">
        <f>INDEX(Variables!$E$5:$E$105,MATCH($A1574,Variables!$A$5:$A$105,0))</f>
        <v/>
      </c>
      <c r="K1574" s="25">
        <f>LOWER(Settings!$C$4)&amp;".mit."&amp;$A1574&amp;IF($C1574="","","."&amp;$C1574&amp;"."&amp;$B1574)&amp;IF(INDEX(Variables!$D$5:$D$105,MATCH($A1574,Variables!$A$5:$A$105,0))="","","."&amp;INDEX(Variables!$D$5:$D$105,MATCH($A1574,Variables!$A$5:$A$105,0)))&amp;"."&amp;K$5</f>
        <v/>
      </c>
      <c r="L1574" s="46">
        <f>L1547*Settings!$C$13*(L1493+L1511+L1502*L$135+L1520*$D1574)</f>
        <v/>
      </c>
      <c r="M1574" s="47">
        <f>M1547*Settings!$C$13*(M1493+M1511+M1502*M$135+M1520*$D1574)</f>
        <v/>
      </c>
      <c r="N1574" s="47">
        <f>N1547*Settings!$C$13*(N1493+N1511+N1502*N$135+N1520*$D1574)</f>
        <v/>
      </c>
      <c r="O1574" s="47">
        <f>O1547*Settings!$C$13*(O1493+O1511+O1502*O$135+O1520*$D1574)</f>
        <v/>
      </c>
      <c r="P1574" s="47">
        <f>P1547*Settings!$C$13*(P1493+P1511+P1502*P$135+P1520*$D1574)</f>
        <v/>
      </c>
      <c r="Q1574" s="47">
        <f>Q1547*Settings!$C$13*(Q1493+Q1511+Q1502*Q$135+Q1520*$D1574)</f>
        <v/>
      </c>
      <c r="R1574" s="47">
        <f>R1547*Settings!$C$13*(R1493+R1511+R1502*R$135+R1520*$D1574)</f>
        <v/>
      </c>
      <c r="S1574" s="47">
        <f>S1547*Settings!$C$13*(S1493+S1511+S1502*S$135+S1520*$D1574)</f>
        <v/>
      </c>
      <c r="T1574" s="47">
        <f>T1547*Settings!$C$13*(T1493+T1511+T1502*T$135+T1520*$D1574)</f>
        <v/>
      </c>
      <c r="U1574" s="47">
        <f>U1547*Settings!$C$13*(U1493+U1511+U1502*U$135+U1520*$D1574)</f>
        <v/>
      </c>
      <c r="V1574" s="47">
        <f>V1547*Settings!$C$13*(V1493+V1511+V1502*V$135+V1520*$D1574)</f>
        <v/>
      </c>
      <c r="W1574" s="47">
        <f>W1547*Settings!$C$13*(W1493+W1511+W1502*W$135+W1520*$D1574)</f>
        <v/>
      </c>
      <c r="X1574" s="47">
        <f>X1547*Settings!$C$13*(X1493+X1511+X1502*X$135+X1520*$D1574)</f>
        <v/>
      </c>
      <c r="Y1574" s="47">
        <f>Y1547*Settings!$C$13*(Y1493+Y1511+Y1502*Y$135+Y1520*$D1574)</f>
        <v/>
      </c>
      <c r="Z1574" s="47">
        <f>Z1547*Settings!$C$13*(Z1493+Z1511+Z1502*Z$135+Z1520*$D1574)</f>
        <v/>
      </c>
      <c r="AA1574" s="47">
        <f>AA1547*Settings!$C$13*(AA1493+AA1511+AA1502*AA$135+AA1520*$D1574)</f>
        <v/>
      </c>
      <c r="AB1574" s="47">
        <f>AB1547*Settings!$C$13*(AB1493+AB1511+AB1502*AB$135+AB1520*$D1574)</f>
        <v/>
      </c>
      <c r="AC1574" s="47">
        <f>AC1547*Settings!$C$13*(AC1493+AC1511+AC1502*AC$135+AC1520*$D1574)</f>
        <v/>
      </c>
      <c r="AD1574" s="48">
        <f>REVENUE(AD1547,Settings!$C$13,NEWREVRATE(AD1493,AD1511,AD1502,AD$135,AD1520,$D1574))</f>
        <v/>
      </c>
      <c r="AE1574" s="25">
        <f>LOWER(Settings!$C$4)&amp;".mit."&amp;$A1574&amp;IF($C1574="","","."&amp;$C1574&amp;"."&amp;$B1574)&amp;IF(INDEX(Variables!$D$5:$D$105,MATCH($A1574,Variables!$A$5:$A$105,0))="","","."&amp;INDEX(Variables!$D$5:$D$105,MATCH($A1574,Variables!$A$5:$A$105,0)))&amp;"."&amp;AE$5</f>
        <v/>
      </c>
      <c r="AF1574" s="46">
        <f>AF1547*Settings!$C$13*(AF1493+AF1511+AF1502*AF$135+AF1520*$D1574)</f>
        <v/>
      </c>
      <c r="AG1574" s="47">
        <f>AG1547*Settings!$C$13*(AG1493+AG1511+AG1502*AG$135+AG1520*$D1574)</f>
        <v/>
      </c>
      <c r="AH1574" s="47">
        <f>AH1547*Settings!$C$13*(AH1493+AH1511+AH1502*AH$135+AH1520*$D1574)</f>
        <v/>
      </c>
      <c r="AI1574" s="47">
        <f>AI1547*Settings!$C$13*(AI1493+AI1511+AI1502*AI$135+AI1520*$D1574)</f>
        <v/>
      </c>
      <c r="AJ1574" s="47">
        <f>AJ1547*Settings!$C$13*(AJ1493+AJ1511+AJ1502*AJ$135+AJ1520*$D1574)</f>
        <v/>
      </c>
      <c r="AK1574" s="47">
        <f>AK1547*Settings!$C$13*(AK1493+AK1511+AK1502*AK$135+AK1520*$D1574)</f>
        <v/>
      </c>
      <c r="AL1574" s="47">
        <f>AL1547*Settings!$C$13*(AL1493+AL1511+AL1502*AL$135+AL1520*$D1574)</f>
        <v/>
      </c>
      <c r="AM1574" s="47">
        <f>AM1547*Settings!$C$13*(AM1493+AM1511+AM1502*AM$135+AM1520*$D1574)</f>
        <v/>
      </c>
      <c r="AN1574" s="47">
        <f>AN1547*Settings!$C$13*(AN1493+AN1511+AN1502*AN$135+AN1520*$D1574)</f>
        <v/>
      </c>
      <c r="AO1574" s="47">
        <f>AO1547*Settings!$C$13*(AO1493+AO1511+AO1502*AO$135+AO1520*$D1574)</f>
        <v/>
      </c>
      <c r="AP1574" s="47">
        <f>AP1547*Settings!$C$13*(AP1493+AP1511+AP1502*AP$135+AP1520*$D1574)</f>
        <v/>
      </c>
      <c r="AQ1574" s="47">
        <f>AQ1547*Settings!$C$13*(AQ1493+AQ1511+AQ1502*AQ$135+AQ1520*$D1574)</f>
        <v/>
      </c>
      <c r="AR1574" s="47">
        <f>AR1547*Settings!$C$13*(AR1493+AR1511+AR1502*AR$135+AR1520*$D1574)</f>
        <v/>
      </c>
      <c r="AS1574" s="47">
        <f>AS1547*Settings!$C$13*(AS1493+AS1511+AS1502*AS$135+AS1520*$D1574)</f>
        <v/>
      </c>
      <c r="AT1574" s="47">
        <f>AT1547*Settings!$C$13*(AT1493+AT1511+AT1502*AT$135+AT1520*$D1574)</f>
        <v/>
      </c>
      <c r="AU1574" s="47">
        <f>AU1547*Settings!$C$13*(AU1493+AU1511+AU1502*AU$135+AU1520*$D1574)</f>
        <v/>
      </c>
      <c r="AV1574" s="47">
        <f>AV1547*Settings!$C$13*(AV1493+AV1511+AV1502*AV$135+AV1520*$D1574)</f>
        <v/>
      </c>
      <c r="AW1574" s="47">
        <f>AW1547*Settings!$C$13*(AW1493+AW1511+AW1502*AW$135+AW1520*$D1574)</f>
        <v/>
      </c>
      <c r="AX1574" s="48">
        <f>REVENUE(AX1547,Settings!$C$13,NEWREVRATE(AX1493,AX1511,AX1502,AX$135,AX1520,$D1574))</f>
        <v/>
      </c>
    </row>
    <row r="1575" hidden="1" outlineLevel="2">
      <c r="A1575" s="5" t="inlineStr">
        <is>
          <t>rnew</t>
        </is>
      </c>
      <c r="B1575" s="5" t="inlineStr">
        <is>
          <t>nga</t>
        </is>
      </c>
      <c r="C1575" s="5" t="inlineStr">
        <is>
          <t>cst</t>
        </is>
      </c>
      <c r="D1575" s="40">
        <f>INDEX(Inputs!$S$5:$S$132,MATCH($B1575&amp;"|"&amp;$C1575,Inputs!$A$5:$A$132,0))</f>
        <v/>
      </c>
      <c r="E1575" s="39" t="n"/>
      <c r="F1575" s="39" t="n"/>
      <c r="G1575" s="39" t="n"/>
      <c r="H1575" s="5">
        <f>INDEX(Variables!$B$5:$B$105,MATCH($A1575,Variables!$A$5:$A$105,0))&amp;IF($C1575="",""," | "&amp;INDEX(Mapping!$B$5:$B$26,MATCH($C1575,Mapping!$A$5:$A$26,0))&amp;" | "&amp;INDEX(Mapping!$B$30:$B$41,MATCH($B1575,Mapping!$A$30:$A$41,0)))</f>
        <v/>
      </c>
      <c r="I1575" s="5">
        <f>INDEX(Variables!$C$5:$C$105,MATCH($A1575,Variables!$A$5:$A$105,0))</f>
        <v/>
      </c>
      <c r="J1575" s="5">
        <f>INDEX(Variables!$E$5:$E$105,MATCH($A1575,Variables!$A$5:$A$105,0))</f>
        <v/>
      </c>
      <c r="K1575" s="25">
        <f>LOWER(Settings!$C$4)&amp;".mit."&amp;$A1575&amp;IF($C1575="","","."&amp;$C1575&amp;"."&amp;$B1575)&amp;IF(INDEX(Variables!$D$5:$D$105,MATCH($A1575,Variables!$A$5:$A$105,0))="","","."&amp;INDEX(Variables!$D$5:$D$105,MATCH($A1575,Variables!$A$5:$A$105,0)))&amp;"."&amp;K$5</f>
        <v/>
      </c>
      <c r="L1575" s="46">
        <f>L1548*Settings!$C$13*(L1494+L1512+L1503*L$135+L1521*$D1575)</f>
        <v/>
      </c>
      <c r="M1575" s="47">
        <f>M1548*Settings!$C$13*(M1494+M1512+M1503*M$135+M1521*$D1575)</f>
        <v/>
      </c>
      <c r="N1575" s="47">
        <f>N1548*Settings!$C$13*(N1494+N1512+N1503*N$135+N1521*$D1575)</f>
        <v/>
      </c>
      <c r="O1575" s="47">
        <f>O1548*Settings!$C$13*(O1494+O1512+O1503*O$135+O1521*$D1575)</f>
        <v/>
      </c>
      <c r="P1575" s="47">
        <f>P1548*Settings!$C$13*(P1494+P1512+P1503*P$135+P1521*$D1575)</f>
        <v/>
      </c>
      <c r="Q1575" s="47">
        <f>Q1548*Settings!$C$13*(Q1494+Q1512+Q1503*Q$135+Q1521*$D1575)</f>
        <v/>
      </c>
      <c r="R1575" s="47">
        <f>R1548*Settings!$C$13*(R1494+R1512+R1503*R$135+R1521*$D1575)</f>
        <v/>
      </c>
      <c r="S1575" s="47">
        <f>S1548*Settings!$C$13*(S1494+S1512+S1503*S$135+S1521*$D1575)</f>
        <v/>
      </c>
      <c r="T1575" s="47">
        <f>T1548*Settings!$C$13*(T1494+T1512+T1503*T$135+T1521*$D1575)</f>
        <v/>
      </c>
      <c r="U1575" s="47">
        <f>U1548*Settings!$C$13*(U1494+U1512+U1503*U$135+U1521*$D1575)</f>
        <v/>
      </c>
      <c r="V1575" s="47">
        <f>V1548*Settings!$C$13*(V1494+V1512+V1503*V$135+V1521*$D1575)</f>
        <v/>
      </c>
      <c r="W1575" s="47">
        <f>W1548*Settings!$C$13*(W1494+W1512+W1503*W$135+W1521*$D1575)</f>
        <v/>
      </c>
      <c r="X1575" s="47">
        <f>X1548*Settings!$C$13*(X1494+X1512+X1503*X$135+X1521*$D1575)</f>
        <v/>
      </c>
      <c r="Y1575" s="47">
        <f>Y1548*Settings!$C$13*(Y1494+Y1512+Y1503*Y$135+Y1521*$D1575)</f>
        <v/>
      </c>
      <c r="Z1575" s="47">
        <f>Z1548*Settings!$C$13*(Z1494+Z1512+Z1503*Z$135+Z1521*$D1575)</f>
        <v/>
      </c>
      <c r="AA1575" s="47">
        <f>AA1548*Settings!$C$13*(AA1494+AA1512+AA1503*AA$135+AA1521*$D1575)</f>
        <v/>
      </c>
      <c r="AB1575" s="47">
        <f>AB1548*Settings!$C$13*(AB1494+AB1512+AB1503*AB$135+AB1521*$D1575)</f>
        <v/>
      </c>
      <c r="AC1575" s="47">
        <f>AC1548*Settings!$C$13*(AC1494+AC1512+AC1503*AC$135+AC1521*$D1575)</f>
        <v/>
      </c>
      <c r="AD1575" s="48">
        <f>REVENUE(AD1548,Settings!$C$13,NEWREVRATE(AD1494,AD1512,AD1503,AD$135,AD1521,$D1575))</f>
        <v/>
      </c>
      <c r="AE1575" s="25">
        <f>LOWER(Settings!$C$4)&amp;".mit."&amp;$A1575&amp;IF($C1575="","","."&amp;$C1575&amp;"."&amp;$B1575)&amp;IF(INDEX(Variables!$D$5:$D$105,MATCH($A1575,Variables!$A$5:$A$105,0))="","","."&amp;INDEX(Variables!$D$5:$D$105,MATCH($A1575,Variables!$A$5:$A$105,0)))&amp;"."&amp;AE$5</f>
        <v/>
      </c>
      <c r="AF1575" s="46">
        <f>AF1548*Settings!$C$13*(AF1494+AF1512+AF1503*AF$135+AF1521*$D1575)</f>
        <v/>
      </c>
      <c r="AG1575" s="47">
        <f>AG1548*Settings!$C$13*(AG1494+AG1512+AG1503*AG$135+AG1521*$D1575)</f>
        <v/>
      </c>
      <c r="AH1575" s="47">
        <f>AH1548*Settings!$C$13*(AH1494+AH1512+AH1503*AH$135+AH1521*$D1575)</f>
        <v/>
      </c>
      <c r="AI1575" s="47">
        <f>AI1548*Settings!$C$13*(AI1494+AI1512+AI1503*AI$135+AI1521*$D1575)</f>
        <v/>
      </c>
      <c r="AJ1575" s="47">
        <f>AJ1548*Settings!$C$13*(AJ1494+AJ1512+AJ1503*AJ$135+AJ1521*$D1575)</f>
        <v/>
      </c>
      <c r="AK1575" s="47">
        <f>AK1548*Settings!$C$13*(AK1494+AK1512+AK1503*AK$135+AK1521*$D1575)</f>
        <v/>
      </c>
      <c r="AL1575" s="47">
        <f>AL1548*Settings!$C$13*(AL1494+AL1512+AL1503*AL$135+AL1521*$D1575)</f>
        <v/>
      </c>
      <c r="AM1575" s="47">
        <f>AM1548*Settings!$C$13*(AM1494+AM1512+AM1503*AM$135+AM1521*$D1575)</f>
        <v/>
      </c>
      <c r="AN1575" s="47">
        <f>AN1548*Settings!$C$13*(AN1494+AN1512+AN1503*AN$135+AN1521*$D1575)</f>
        <v/>
      </c>
      <c r="AO1575" s="47">
        <f>AO1548*Settings!$C$13*(AO1494+AO1512+AO1503*AO$135+AO1521*$D1575)</f>
        <v/>
      </c>
      <c r="AP1575" s="47">
        <f>AP1548*Settings!$C$13*(AP1494+AP1512+AP1503*AP$135+AP1521*$D1575)</f>
        <v/>
      </c>
      <c r="AQ1575" s="47">
        <f>AQ1548*Settings!$C$13*(AQ1494+AQ1512+AQ1503*AQ$135+AQ1521*$D1575)</f>
        <v/>
      </c>
      <c r="AR1575" s="47">
        <f>AR1548*Settings!$C$13*(AR1494+AR1512+AR1503*AR$135+AR1521*$D1575)</f>
        <v/>
      </c>
      <c r="AS1575" s="47">
        <f>AS1548*Settings!$C$13*(AS1494+AS1512+AS1503*AS$135+AS1521*$D1575)</f>
        <v/>
      </c>
      <c r="AT1575" s="47">
        <f>AT1548*Settings!$C$13*(AT1494+AT1512+AT1503*AT$135+AT1521*$D1575)</f>
        <v/>
      </c>
      <c r="AU1575" s="47">
        <f>AU1548*Settings!$C$13*(AU1494+AU1512+AU1503*AU$135+AU1521*$D1575)</f>
        <v/>
      </c>
      <c r="AV1575" s="47">
        <f>AV1548*Settings!$C$13*(AV1494+AV1512+AV1503*AV$135+AV1521*$D1575)</f>
        <v/>
      </c>
      <c r="AW1575" s="47">
        <f>AW1548*Settings!$C$13*(AW1494+AW1512+AW1503*AW$135+AW1521*$D1575)</f>
        <v/>
      </c>
      <c r="AX1575" s="48">
        <f>REVENUE(AX1548,Settings!$C$13,NEWREVRATE(AX1494,AX1512,AX1503,AX$135,AX1521,$D1575))</f>
        <v/>
      </c>
    </row>
    <row r="1576" hidden="1" outlineLevel="2">
      <c r="A1576" s="5" t="inlineStr">
        <is>
          <t>rnew</t>
        </is>
      </c>
      <c r="B1576" s="5" t="inlineStr">
        <is>
          <t>gso</t>
        </is>
      </c>
      <c r="C1576" s="5" t="inlineStr">
        <is>
          <t>cst</t>
        </is>
      </c>
      <c r="D1576" s="40">
        <f>INDEX(Inputs!$S$5:$S$132,MATCH($B1576&amp;"|"&amp;$C1576,Inputs!$A$5:$A$132,0))</f>
        <v/>
      </c>
      <c r="E1576" s="39" t="n"/>
      <c r="F1576" s="39" t="n"/>
      <c r="G1576" s="39" t="n"/>
      <c r="H1576" s="5">
        <f>INDEX(Variables!$B$5:$B$105,MATCH($A1576,Variables!$A$5:$A$105,0))&amp;IF($C1576="",""," | "&amp;INDEX(Mapping!$B$5:$B$26,MATCH($C1576,Mapping!$A$5:$A$26,0))&amp;" | "&amp;INDEX(Mapping!$B$30:$B$41,MATCH($B1576,Mapping!$A$30:$A$41,0)))</f>
        <v/>
      </c>
      <c r="I1576" s="5">
        <f>INDEX(Variables!$C$5:$C$105,MATCH($A1576,Variables!$A$5:$A$105,0))</f>
        <v/>
      </c>
      <c r="J1576" s="5">
        <f>INDEX(Variables!$E$5:$E$105,MATCH($A1576,Variables!$A$5:$A$105,0))</f>
        <v/>
      </c>
      <c r="K1576" s="25">
        <f>LOWER(Settings!$C$4)&amp;".mit."&amp;$A1576&amp;IF($C1576="","","."&amp;$C1576&amp;"."&amp;$B1576)&amp;IF(INDEX(Variables!$D$5:$D$105,MATCH($A1576,Variables!$A$5:$A$105,0))="","","."&amp;INDEX(Variables!$D$5:$D$105,MATCH($A1576,Variables!$A$5:$A$105,0)))&amp;"."&amp;K$5</f>
        <v/>
      </c>
      <c r="L1576" s="46">
        <f>L1549*Settings!$C$13*(L1495+L1513+L1504*L$135+L1522*$D1576)</f>
        <v/>
      </c>
      <c r="M1576" s="47">
        <f>M1549*Settings!$C$13*(M1495+M1513+M1504*M$135+M1522*$D1576)</f>
        <v/>
      </c>
      <c r="N1576" s="47">
        <f>N1549*Settings!$C$13*(N1495+N1513+N1504*N$135+N1522*$D1576)</f>
        <v/>
      </c>
      <c r="O1576" s="47">
        <f>O1549*Settings!$C$13*(O1495+O1513+O1504*O$135+O1522*$D1576)</f>
        <v/>
      </c>
      <c r="P1576" s="47">
        <f>P1549*Settings!$C$13*(P1495+P1513+P1504*P$135+P1522*$D1576)</f>
        <v/>
      </c>
      <c r="Q1576" s="47">
        <f>Q1549*Settings!$C$13*(Q1495+Q1513+Q1504*Q$135+Q1522*$D1576)</f>
        <v/>
      </c>
      <c r="R1576" s="47">
        <f>R1549*Settings!$C$13*(R1495+R1513+R1504*R$135+R1522*$D1576)</f>
        <v/>
      </c>
      <c r="S1576" s="47">
        <f>S1549*Settings!$C$13*(S1495+S1513+S1504*S$135+S1522*$D1576)</f>
        <v/>
      </c>
      <c r="T1576" s="47">
        <f>T1549*Settings!$C$13*(T1495+T1513+T1504*T$135+T1522*$D1576)</f>
        <v/>
      </c>
      <c r="U1576" s="47">
        <f>U1549*Settings!$C$13*(U1495+U1513+U1504*U$135+U1522*$D1576)</f>
        <v/>
      </c>
      <c r="V1576" s="47">
        <f>V1549*Settings!$C$13*(V1495+V1513+V1504*V$135+V1522*$D1576)</f>
        <v/>
      </c>
      <c r="W1576" s="47">
        <f>W1549*Settings!$C$13*(W1495+W1513+W1504*W$135+W1522*$D1576)</f>
        <v/>
      </c>
      <c r="X1576" s="47">
        <f>X1549*Settings!$C$13*(X1495+X1513+X1504*X$135+X1522*$D1576)</f>
        <v/>
      </c>
      <c r="Y1576" s="47">
        <f>Y1549*Settings!$C$13*(Y1495+Y1513+Y1504*Y$135+Y1522*$D1576)</f>
        <v/>
      </c>
      <c r="Z1576" s="47">
        <f>Z1549*Settings!$C$13*(Z1495+Z1513+Z1504*Z$135+Z1522*$D1576)</f>
        <v/>
      </c>
      <c r="AA1576" s="47">
        <f>AA1549*Settings!$C$13*(AA1495+AA1513+AA1504*AA$135+AA1522*$D1576)</f>
        <v/>
      </c>
      <c r="AB1576" s="47">
        <f>AB1549*Settings!$C$13*(AB1495+AB1513+AB1504*AB$135+AB1522*$D1576)</f>
        <v/>
      </c>
      <c r="AC1576" s="47">
        <f>AC1549*Settings!$C$13*(AC1495+AC1513+AC1504*AC$135+AC1522*$D1576)</f>
        <v/>
      </c>
      <c r="AD1576" s="48">
        <f>REVENUE(AD1549,Settings!$C$13,NEWREVRATE(AD1495,AD1513,AD1504,AD$135,AD1522,$D1576))</f>
        <v/>
      </c>
      <c r="AE1576" s="25">
        <f>LOWER(Settings!$C$4)&amp;".mit."&amp;$A1576&amp;IF($C1576="","","."&amp;$C1576&amp;"."&amp;$B1576)&amp;IF(INDEX(Variables!$D$5:$D$105,MATCH($A1576,Variables!$A$5:$A$105,0))="","","."&amp;INDEX(Variables!$D$5:$D$105,MATCH($A1576,Variables!$A$5:$A$105,0)))&amp;"."&amp;AE$5</f>
        <v/>
      </c>
      <c r="AF1576" s="46">
        <f>AF1549*Settings!$C$13*(AF1495+AF1513+AF1504*AF$135+AF1522*$D1576)</f>
        <v/>
      </c>
      <c r="AG1576" s="47">
        <f>AG1549*Settings!$C$13*(AG1495+AG1513+AG1504*AG$135+AG1522*$D1576)</f>
        <v/>
      </c>
      <c r="AH1576" s="47">
        <f>AH1549*Settings!$C$13*(AH1495+AH1513+AH1504*AH$135+AH1522*$D1576)</f>
        <v/>
      </c>
      <c r="AI1576" s="47">
        <f>AI1549*Settings!$C$13*(AI1495+AI1513+AI1504*AI$135+AI1522*$D1576)</f>
        <v/>
      </c>
      <c r="AJ1576" s="47">
        <f>AJ1549*Settings!$C$13*(AJ1495+AJ1513+AJ1504*AJ$135+AJ1522*$D1576)</f>
        <v/>
      </c>
      <c r="AK1576" s="47">
        <f>AK1549*Settings!$C$13*(AK1495+AK1513+AK1504*AK$135+AK1522*$D1576)</f>
        <v/>
      </c>
      <c r="AL1576" s="47">
        <f>AL1549*Settings!$C$13*(AL1495+AL1513+AL1504*AL$135+AL1522*$D1576)</f>
        <v/>
      </c>
      <c r="AM1576" s="47">
        <f>AM1549*Settings!$C$13*(AM1495+AM1513+AM1504*AM$135+AM1522*$D1576)</f>
        <v/>
      </c>
      <c r="AN1576" s="47">
        <f>AN1549*Settings!$C$13*(AN1495+AN1513+AN1504*AN$135+AN1522*$D1576)</f>
        <v/>
      </c>
      <c r="AO1576" s="47">
        <f>AO1549*Settings!$C$13*(AO1495+AO1513+AO1504*AO$135+AO1522*$D1576)</f>
        <v/>
      </c>
      <c r="AP1576" s="47">
        <f>AP1549*Settings!$C$13*(AP1495+AP1513+AP1504*AP$135+AP1522*$D1576)</f>
        <v/>
      </c>
      <c r="AQ1576" s="47">
        <f>AQ1549*Settings!$C$13*(AQ1495+AQ1513+AQ1504*AQ$135+AQ1522*$D1576)</f>
        <v/>
      </c>
      <c r="AR1576" s="47">
        <f>AR1549*Settings!$C$13*(AR1495+AR1513+AR1504*AR$135+AR1522*$D1576)</f>
        <v/>
      </c>
      <c r="AS1576" s="47">
        <f>AS1549*Settings!$C$13*(AS1495+AS1513+AS1504*AS$135+AS1522*$D1576)</f>
        <v/>
      </c>
      <c r="AT1576" s="47">
        <f>AT1549*Settings!$C$13*(AT1495+AT1513+AT1504*AT$135+AT1522*$D1576)</f>
        <v/>
      </c>
      <c r="AU1576" s="47">
        <f>AU1549*Settings!$C$13*(AU1495+AU1513+AU1504*AU$135+AU1522*$D1576)</f>
        <v/>
      </c>
      <c r="AV1576" s="47">
        <f>AV1549*Settings!$C$13*(AV1495+AV1513+AV1504*AV$135+AV1522*$D1576)</f>
        <v/>
      </c>
      <c r="AW1576" s="47">
        <f>AW1549*Settings!$C$13*(AW1495+AW1513+AW1504*AW$135+AW1522*$D1576)</f>
        <v/>
      </c>
      <c r="AX1576" s="48">
        <f>REVENUE(AX1549,Settings!$C$13,NEWREVRATE(AX1495,AX1513,AX1504,AX$135,AX1522,$D1576))</f>
        <v/>
      </c>
    </row>
    <row r="1577" hidden="1" outlineLevel="2">
      <c r="A1577" s="5" t="inlineStr">
        <is>
          <t>rnew</t>
        </is>
      </c>
      <c r="B1577" s="5" t="inlineStr">
        <is>
          <t>die</t>
        </is>
      </c>
      <c r="C1577" s="5" t="inlineStr">
        <is>
          <t>cst</t>
        </is>
      </c>
      <c r="D1577" s="40">
        <f>INDEX(Inputs!$S$5:$S$132,MATCH($B1577&amp;"|"&amp;$C1577,Inputs!$A$5:$A$132,0))</f>
        <v/>
      </c>
      <c r="E1577" s="39" t="n"/>
      <c r="F1577" s="39" t="n"/>
      <c r="G1577" s="39" t="n"/>
      <c r="H1577" s="5">
        <f>INDEX(Variables!$B$5:$B$105,MATCH($A1577,Variables!$A$5:$A$105,0))&amp;IF($C1577="",""," | "&amp;INDEX(Mapping!$B$5:$B$26,MATCH($C1577,Mapping!$A$5:$A$26,0))&amp;" | "&amp;INDEX(Mapping!$B$30:$B$41,MATCH($B1577,Mapping!$A$30:$A$41,0)))</f>
        <v/>
      </c>
      <c r="I1577" s="5">
        <f>INDEX(Variables!$C$5:$C$105,MATCH($A1577,Variables!$A$5:$A$105,0))</f>
        <v/>
      </c>
      <c r="J1577" s="5">
        <f>INDEX(Variables!$E$5:$E$105,MATCH($A1577,Variables!$A$5:$A$105,0))</f>
        <v/>
      </c>
      <c r="K1577" s="25">
        <f>LOWER(Settings!$C$4)&amp;".mit."&amp;$A1577&amp;IF($C1577="","","."&amp;$C1577&amp;"."&amp;$B1577)&amp;IF(INDEX(Variables!$D$5:$D$105,MATCH($A1577,Variables!$A$5:$A$105,0))="","","."&amp;INDEX(Variables!$D$5:$D$105,MATCH($A1577,Variables!$A$5:$A$105,0)))&amp;"."&amp;K$5</f>
        <v/>
      </c>
      <c r="L1577" s="46">
        <f>L1550*Settings!$C$13*(L1496+L1514+L1505*L$135+L1523*$D1577)</f>
        <v/>
      </c>
      <c r="M1577" s="47">
        <f>M1550*Settings!$C$13*(M1496+M1514+M1505*M$135+M1523*$D1577)</f>
        <v/>
      </c>
      <c r="N1577" s="47">
        <f>N1550*Settings!$C$13*(N1496+N1514+N1505*N$135+N1523*$D1577)</f>
        <v/>
      </c>
      <c r="O1577" s="47">
        <f>O1550*Settings!$C$13*(O1496+O1514+O1505*O$135+O1523*$D1577)</f>
        <v/>
      </c>
      <c r="P1577" s="47">
        <f>P1550*Settings!$C$13*(P1496+P1514+P1505*P$135+P1523*$D1577)</f>
        <v/>
      </c>
      <c r="Q1577" s="47">
        <f>Q1550*Settings!$C$13*(Q1496+Q1514+Q1505*Q$135+Q1523*$D1577)</f>
        <v/>
      </c>
      <c r="R1577" s="47">
        <f>R1550*Settings!$C$13*(R1496+R1514+R1505*R$135+R1523*$D1577)</f>
        <v/>
      </c>
      <c r="S1577" s="47">
        <f>S1550*Settings!$C$13*(S1496+S1514+S1505*S$135+S1523*$D1577)</f>
        <v/>
      </c>
      <c r="T1577" s="47">
        <f>T1550*Settings!$C$13*(T1496+T1514+T1505*T$135+T1523*$D1577)</f>
        <v/>
      </c>
      <c r="U1577" s="47">
        <f>U1550*Settings!$C$13*(U1496+U1514+U1505*U$135+U1523*$D1577)</f>
        <v/>
      </c>
      <c r="V1577" s="47">
        <f>V1550*Settings!$C$13*(V1496+V1514+V1505*V$135+V1523*$D1577)</f>
        <v/>
      </c>
      <c r="W1577" s="47">
        <f>W1550*Settings!$C$13*(W1496+W1514+W1505*W$135+W1523*$D1577)</f>
        <v/>
      </c>
      <c r="X1577" s="47">
        <f>X1550*Settings!$C$13*(X1496+X1514+X1505*X$135+X1523*$D1577)</f>
        <v/>
      </c>
      <c r="Y1577" s="47">
        <f>Y1550*Settings!$C$13*(Y1496+Y1514+Y1505*Y$135+Y1523*$D1577)</f>
        <v/>
      </c>
      <c r="Z1577" s="47">
        <f>Z1550*Settings!$C$13*(Z1496+Z1514+Z1505*Z$135+Z1523*$D1577)</f>
        <v/>
      </c>
      <c r="AA1577" s="47">
        <f>AA1550*Settings!$C$13*(AA1496+AA1514+AA1505*AA$135+AA1523*$D1577)</f>
        <v/>
      </c>
      <c r="AB1577" s="47">
        <f>AB1550*Settings!$C$13*(AB1496+AB1514+AB1505*AB$135+AB1523*$D1577)</f>
        <v/>
      </c>
      <c r="AC1577" s="47">
        <f>AC1550*Settings!$C$13*(AC1496+AC1514+AC1505*AC$135+AC1523*$D1577)</f>
        <v/>
      </c>
      <c r="AD1577" s="48">
        <f>REVENUE(AD1550,Settings!$C$13,NEWREVRATE(AD1496,AD1514,AD1505,AD$135,AD1523,$D1577))</f>
        <v/>
      </c>
      <c r="AE1577" s="25">
        <f>LOWER(Settings!$C$4)&amp;".mit."&amp;$A1577&amp;IF($C1577="","","."&amp;$C1577&amp;"."&amp;$B1577)&amp;IF(INDEX(Variables!$D$5:$D$105,MATCH($A1577,Variables!$A$5:$A$105,0))="","","."&amp;INDEX(Variables!$D$5:$D$105,MATCH($A1577,Variables!$A$5:$A$105,0)))&amp;"."&amp;AE$5</f>
        <v/>
      </c>
      <c r="AF1577" s="46">
        <f>AF1550*Settings!$C$13*(AF1496+AF1514+AF1505*AF$135+AF1523*$D1577)</f>
        <v/>
      </c>
      <c r="AG1577" s="47">
        <f>AG1550*Settings!$C$13*(AG1496+AG1514+AG1505*AG$135+AG1523*$D1577)</f>
        <v/>
      </c>
      <c r="AH1577" s="47">
        <f>AH1550*Settings!$C$13*(AH1496+AH1514+AH1505*AH$135+AH1523*$D1577)</f>
        <v/>
      </c>
      <c r="AI1577" s="47">
        <f>AI1550*Settings!$C$13*(AI1496+AI1514+AI1505*AI$135+AI1523*$D1577)</f>
        <v/>
      </c>
      <c r="AJ1577" s="47">
        <f>AJ1550*Settings!$C$13*(AJ1496+AJ1514+AJ1505*AJ$135+AJ1523*$D1577)</f>
        <v/>
      </c>
      <c r="AK1577" s="47">
        <f>AK1550*Settings!$C$13*(AK1496+AK1514+AK1505*AK$135+AK1523*$D1577)</f>
        <v/>
      </c>
      <c r="AL1577" s="47">
        <f>AL1550*Settings!$C$13*(AL1496+AL1514+AL1505*AL$135+AL1523*$D1577)</f>
        <v/>
      </c>
      <c r="AM1577" s="47">
        <f>AM1550*Settings!$C$13*(AM1496+AM1514+AM1505*AM$135+AM1523*$D1577)</f>
        <v/>
      </c>
      <c r="AN1577" s="47">
        <f>AN1550*Settings!$C$13*(AN1496+AN1514+AN1505*AN$135+AN1523*$D1577)</f>
        <v/>
      </c>
      <c r="AO1577" s="47">
        <f>AO1550*Settings!$C$13*(AO1496+AO1514+AO1505*AO$135+AO1523*$D1577)</f>
        <v/>
      </c>
      <c r="AP1577" s="47">
        <f>AP1550*Settings!$C$13*(AP1496+AP1514+AP1505*AP$135+AP1523*$D1577)</f>
        <v/>
      </c>
      <c r="AQ1577" s="47">
        <f>AQ1550*Settings!$C$13*(AQ1496+AQ1514+AQ1505*AQ$135+AQ1523*$D1577)</f>
        <v/>
      </c>
      <c r="AR1577" s="47">
        <f>AR1550*Settings!$C$13*(AR1496+AR1514+AR1505*AR$135+AR1523*$D1577)</f>
        <v/>
      </c>
      <c r="AS1577" s="47">
        <f>AS1550*Settings!$C$13*(AS1496+AS1514+AS1505*AS$135+AS1523*$D1577)</f>
        <v/>
      </c>
      <c r="AT1577" s="47">
        <f>AT1550*Settings!$C$13*(AT1496+AT1514+AT1505*AT$135+AT1523*$D1577)</f>
        <v/>
      </c>
      <c r="AU1577" s="47">
        <f>AU1550*Settings!$C$13*(AU1496+AU1514+AU1505*AU$135+AU1523*$D1577)</f>
        <v/>
      </c>
      <c r="AV1577" s="47">
        <f>AV1550*Settings!$C$13*(AV1496+AV1514+AV1505*AV$135+AV1523*$D1577)</f>
        <v/>
      </c>
      <c r="AW1577" s="47">
        <f>AW1550*Settings!$C$13*(AW1496+AW1514+AW1505*AW$135+AW1523*$D1577)</f>
        <v/>
      </c>
      <c r="AX1577" s="48">
        <f>REVENUE(AX1550,Settings!$C$13,NEWREVRATE(AX1496,AX1514,AX1505,AX$135,AX1523,$D1577))</f>
        <v/>
      </c>
    </row>
    <row r="1578" hidden="1" outlineLevel="2">
      <c r="A1578" s="5" t="inlineStr">
        <is>
          <t>rnew</t>
        </is>
      </c>
      <c r="B1578" s="5" t="inlineStr">
        <is>
          <t>lpg</t>
        </is>
      </c>
      <c r="C1578" s="5" t="inlineStr">
        <is>
          <t>cst</t>
        </is>
      </c>
      <c r="D1578" s="40">
        <f>INDEX(Inputs!$S$5:$S$132,MATCH($B1578&amp;"|"&amp;$C1578,Inputs!$A$5:$A$132,0))</f>
        <v/>
      </c>
      <c r="E1578" s="39" t="n"/>
      <c r="F1578" s="39" t="n"/>
      <c r="G1578" s="39" t="n"/>
      <c r="H1578" s="5">
        <f>INDEX(Variables!$B$5:$B$105,MATCH($A1578,Variables!$A$5:$A$105,0))&amp;IF($C1578="",""," | "&amp;INDEX(Mapping!$B$5:$B$26,MATCH($C1578,Mapping!$A$5:$A$26,0))&amp;" | "&amp;INDEX(Mapping!$B$30:$B$41,MATCH($B1578,Mapping!$A$30:$A$41,0)))</f>
        <v/>
      </c>
      <c r="I1578" s="5">
        <f>INDEX(Variables!$C$5:$C$105,MATCH($A1578,Variables!$A$5:$A$105,0))</f>
        <v/>
      </c>
      <c r="J1578" s="5">
        <f>INDEX(Variables!$E$5:$E$105,MATCH($A1578,Variables!$A$5:$A$105,0))</f>
        <v/>
      </c>
      <c r="K1578" s="25">
        <f>LOWER(Settings!$C$4)&amp;".mit."&amp;$A1578&amp;IF($C1578="","","."&amp;$C1578&amp;"."&amp;$B1578)&amp;IF(INDEX(Variables!$D$5:$D$105,MATCH($A1578,Variables!$A$5:$A$105,0))="","","."&amp;INDEX(Variables!$D$5:$D$105,MATCH($A1578,Variables!$A$5:$A$105,0)))&amp;"."&amp;K$5</f>
        <v/>
      </c>
      <c r="L1578" s="46">
        <f>L1551*Settings!$C$13*(L1497+L1515+L1506*L$135+L1524*$D1578)</f>
        <v/>
      </c>
      <c r="M1578" s="47">
        <f>M1551*Settings!$C$13*(M1497+M1515+M1506*M$135+M1524*$D1578)</f>
        <v/>
      </c>
      <c r="N1578" s="47">
        <f>N1551*Settings!$C$13*(N1497+N1515+N1506*N$135+N1524*$D1578)</f>
        <v/>
      </c>
      <c r="O1578" s="47">
        <f>O1551*Settings!$C$13*(O1497+O1515+O1506*O$135+O1524*$D1578)</f>
        <v/>
      </c>
      <c r="P1578" s="47">
        <f>P1551*Settings!$C$13*(P1497+P1515+P1506*P$135+P1524*$D1578)</f>
        <v/>
      </c>
      <c r="Q1578" s="47">
        <f>Q1551*Settings!$C$13*(Q1497+Q1515+Q1506*Q$135+Q1524*$D1578)</f>
        <v/>
      </c>
      <c r="R1578" s="47">
        <f>R1551*Settings!$C$13*(R1497+R1515+R1506*R$135+R1524*$D1578)</f>
        <v/>
      </c>
      <c r="S1578" s="47">
        <f>S1551*Settings!$C$13*(S1497+S1515+S1506*S$135+S1524*$D1578)</f>
        <v/>
      </c>
      <c r="T1578" s="47">
        <f>T1551*Settings!$C$13*(T1497+T1515+T1506*T$135+T1524*$D1578)</f>
        <v/>
      </c>
      <c r="U1578" s="47">
        <f>U1551*Settings!$C$13*(U1497+U1515+U1506*U$135+U1524*$D1578)</f>
        <v/>
      </c>
      <c r="V1578" s="47">
        <f>V1551*Settings!$C$13*(V1497+V1515+V1506*V$135+V1524*$D1578)</f>
        <v/>
      </c>
      <c r="W1578" s="47">
        <f>W1551*Settings!$C$13*(W1497+W1515+W1506*W$135+W1524*$D1578)</f>
        <v/>
      </c>
      <c r="X1578" s="47">
        <f>X1551*Settings!$C$13*(X1497+X1515+X1506*X$135+X1524*$D1578)</f>
        <v/>
      </c>
      <c r="Y1578" s="47">
        <f>Y1551*Settings!$C$13*(Y1497+Y1515+Y1506*Y$135+Y1524*$D1578)</f>
        <v/>
      </c>
      <c r="Z1578" s="47">
        <f>Z1551*Settings!$C$13*(Z1497+Z1515+Z1506*Z$135+Z1524*$D1578)</f>
        <v/>
      </c>
      <c r="AA1578" s="47">
        <f>AA1551*Settings!$C$13*(AA1497+AA1515+AA1506*AA$135+AA1524*$D1578)</f>
        <v/>
      </c>
      <c r="AB1578" s="47">
        <f>AB1551*Settings!$C$13*(AB1497+AB1515+AB1506*AB$135+AB1524*$D1578)</f>
        <v/>
      </c>
      <c r="AC1578" s="47">
        <f>AC1551*Settings!$C$13*(AC1497+AC1515+AC1506*AC$135+AC1524*$D1578)</f>
        <v/>
      </c>
      <c r="AD1578" s="48">
        <f>REVENUE(AD1551,Settings!$C$13,NEWREVRATE(AD1497,AD1515,AD1506,AD$135,AD1524,$D1578))</f>
        <v/>
      </c>
      <c r="AE1578" s="25">
        <f>LOWER(Settings!$C$4)&amp;".mit."&amp;$A1578&amp;IF($C1578="","","."&amp;$C1578&amp;"."&amp;$B1578)&amp;IF(INDEX(Variables!$D$5:$D$105,MATCH($A1578,Variables!$A$5:$A$105,0))="","","."&amp;INDEX(Variables!$D$5:$D$105,MATCH($A1578,Variables!$A$5:$A$105,0)))&amp;"."&amp;AE$5</f>
        <v/>
      </c>
      <c r="AF1578" s="46">
        <f>AF1551*Settings!$C$13*(AF1497+AF1515+AF1506*AF$135+AF1524*$D1578)</f>
        <v/>
      </c>
      <c r="AG1578" s="47">
        <f>AG1551*Settings!$C$13*(AG1497+AG1515+AG1506*AG$135+AG1524*$D1578)</f>
        <v/>
      </c>
      <c r="AH1578" s="47">
        <f>AH1551*Settings!$C$13*(AH1497+AH1515+AH1506*AH$135+AH1524*$D1578)</f>
        <v/>
      </c>
      <c r="AI1578" s="47">
        <f>AI1551*Settings!$C$13*(AI1497+AI1515+AI1506*AI$135+AI1524*$D1578)</f>
        <v/>
      </c>
      <c r="AJ1578" s="47">
        <f>AJ1551*Settings!$C$13*(AJ1497+AJ1515+AJ1506*AJ$135+AJ1524*$D1578)</f>
        <v/>
      </c>
      <c r="AK1578" s="47">
        <f>AK1551*Settings!$C$13*(AK1497+AK1515+AK1506*AK$135+AK1524*$D1578)</f>
        <v/>
      </c>
      <c r="AL1578" s="47">
        <f>AL1551*Settings!$C$13*(AL1497+AL1515+AL1506*AL$135+AL1524*$D1578)</f>
        <v/>
      </c>
      <c r="AM1578" s="47">
        <f>AM1551*Settings!$C$13*(AM1497+AM1515+AM1506*AM$135+AM1524*$D1578)</f>
        <v/>
      </c>
      <c r="AN1578" s="47">
        <f>AN1551*Settings!$C$13*(AN1497+AN1515+AN1506*AN$135+AN1524*$D1578)</f>
        <v/>
      </c>
      <c r="AO1578" s="47">
        <f>AO1551*Settings!$C$13*(AO1497+AO1515+AO1506*AO$135+AO1524*$D1578)</f>
        <v/>
      </c>
      <c r="AP1578" s="47">
        <f>AP1551*Settings!$C$13*(AP1497+AP1515+AP1506*AP$135+AP1524*$D1578)</f>
        <v/>
      </c>
      <c r="AQ1578" s="47">
        <f>AQ1551*Settings!$C$13*(AQ1497+AQ1515+AQ1506*AQ$135+AQ1524*$D1578)</f>
        <v/>
      </c>
      <c r="AR1578" s="47">
        <f>AR1551*Settings!$C$13*(AR1497+AR1515+AR1506*AR$135+AR1524*$D1578)</f>
        <v/>
      </c>
      <c r="AS1578" s="47">
        <f>AS1551*Settings!$C$13*(AS1497+AS1515+AS1506*AS$135+AS1524*$D1578)</f>
        <v/>
      </c>
      <c r="AT1578" s="47">
        <f>AT1551*Settings!$C$13*(AT1497+AT1515+AT1506*AT$135+AT1524*$D1578)</f>
        <v/>
      </c>
      <c r="AU1578" s="47">
        <f>AU1551*Settings!$C$13*(AU1497+AU1515+AU1506*AU$135+AU1524*$D1578)</f>
        <v/>
      </c>
      <c r="AV1578" s="47">
        <f>AV1551*Settings!$C$13*(AV1497+AV1515+AV1506*AV$135+AV1524*$D1578)</f>
        <v/>
      </c>
      <c r="AW1578" s="47">
        <f>AW1551*Settings!$C$13*(AW1497+AW1515+AW1506*AW$135+AW1524*$D1578)</f>
        <v/>
      </c>
      <c r="AX1578" s="48">
        <f>REVENUE(AX1551,Settings!$C$13,NEWREVRATE(AX1497,AX1515,AX1506,AX$135,AX1524,$D1578))</f>
        <v/>
      </c>
    </row>
    <row r="1579" hidden="1" outlineLevel="2">
      <c r="A1579" s="5" t="inlineStr">
        <is>
          <t>rnew</t>
        </is>
      </c>
      <c r="B1579" s="5" t="inlineStr">
        <is>
          <t>ker</t>
        </is>
      </c>
      <c r="C1579" s="5" t="inlineStr">
        <is>
          <t>cst</t>
        </is>
      </c>
      <c r="D1579" s="40">
        <f>INDEX(Inputs!$S$5:$S$132,MATCH($B1579&amp;"|"&amp;$C1579,Inputs!$A$5:$A$132,0))</f>
        <v/>
      </c>
      <c r="E1579" s="39" t="n"/>
      <c r="F1579" s="39" t="n"/>
      <c r="G1579" s="39" t="n"/>
      <c r="H1579" s="5">
        <f>INDEX(Variables!$B$5:$B$105,MATCH($A1579,Variables!$A$5:$A$105,0))&amp;IF($C1579="",""," | "&amp;INDEX(Mapping!$B$5:$B$26,MATCH($C1579,Mapping!$A$5:$A$26,0))&amp;" | "&amp;INDEX(Mapping!$B$30:$B$41,MATCH($B1579,Mapping!$A$30:$A$41,0)))</f>
        <v/>
      </c>
      <c r="I1579" s="5">
        <f>INDEX(Variables!$C$5:$C$105,MATCH($A1579,Variables!$A$5:$A$105,0))</f>
        <v/>
      </c>
      <c r="J1579" s="5">
        <f>INDEX(Variables!$E$5:$E$105,MATCH($A1579,Variables!$A$5:$A$105,0))</f>
        <v/>
      </c>
      <c r="K1579" s="25">
        <f>LOWER(Settings!$C$4)&amp;".mit."&amp;$A1579&amp;IF($C1579="","","."&amp;$C1579&amp;"."&amp;$B1579)&amp;IF(INDEX(Variables!$D$5:$D$105,MATCH($A1579,Variables!$A$5:$A$105,0))="","","."&amp;INDEX(Variables!$D$5:$D$105,MATCH($A1579,Variables!$A$5:$A$105,0)))&amp;"."&amp;K$5</f>
        <v/>
      </c>
      <c r="L1579" s="46">
        <f>L1552*Settings!$C$13*(L1498+L1516+L1507*L$135+L1525*$D1579)</f>
        <v/>
      </c>
      <c r="M1579" s="47">
        <f>M1552*Settings!$C$13*(M1498+M1516+M1507*M$135+M1525*$D1579)</f>
        <v/>
      </c>
      <c r="N1579" s="47">
        <f>N1552*Settings!$C$13*(N1498+N1516+N1507*N$135+N1525*$D1579)</f>
        <v/>
      </c>
      <c r="O1579" s="47">
        <f>O1552*Settings!$C$13*(O1498+O1516+O1507*O$135+O1525*$D1579)</f>
        <v/>
      </c>
      <c r="P1579" s="47">
        <f>P1552*Settings!$C$13*(P1498+P1516+P1507*P$135+P1525*$D1579)</f>
        <v/>
      </c>
      <c r="Q1579" s="47">
        <f>Q1552*Settings!$C$13*(Q1498+Q1516+Q1507*Q$135+Q1525*$D1579)</f>
        <v/>
      </c>
      <c r="R1579" s="47">
        <f>R1552*Settings!$C$13*(R1498+R1516+R1507*R$135+R1525*$D1579)</f>
        <v/>
      </c>
      <c r="S1579" s="47">
        <f>S1552*Settings!$C$13*(S1498+S1516+S1507*S$135+S1525*$D1579)</f>
        <v/>
      </c>
      <c r="T1579" s="47">
        <f>T1552*Settings!$C$13*(T1498+T1516+T1507*T$135+T1525*$D1579)</f>
        <v/>
      </c>
      <c r="U1579" s="47">
        <f>U1552*Settings!$C$13*(U1498+U1516+U1507*U$135+U1525*$D1579)</f>
        <v/>
      </c>
      <c r="V1579" s="47">
        <f>V1552*Settings!$C$13*(V1498+V1516+V1507*V$135+V1525*$D1579)</f>
        <v/>
      </c>
      <c r="W1579" s="47">
        <f>W1552*Settings!$C$13*(W1498+W1516+W1507*W$135+W1525*$D1579)</f>
        <v/>
      </c>
      <c r="X1579" s="47">
        <f>X1552*Settings!$C$13*(X1498+X1516+X1507*X$135+X1525*$D1579)</f>
        <v/>
      </c>
      <c r="Y1579" s="47">
        <f>Y1552*Settings!$C$13*(Y1498+Y1516+Y1507*Y$135+Y1525*$D1579)</f>
        <v/>
      </c>
      <c r="Z1579" s="47">
        <f>Z1552*Settings!$C$13*(Z1498+Z1516+Z1507*Z$135+Z1525*$D1579)</f>
        <v/>
      </c>
      <c r="AA1579" s="47">
        <f>AA1552*Settings!$C$13*(AA1498+AA1516+AA1507*AA$135+AA1525*$D1579)</f>
        <v/>
      </c>
      <c r="AB1579" s="47">
        <f>AB1552*Settings!$C$13*(AB1498+AB1516+AB1507*AB$135+AB1525*$D1579)</f>
        <v/>
      </c>
      <c r="AC1579" s="47">
        <f>AC1552*Settings!$C$13*(AC1498+AC1516+AC1507*AC$135+AC1525*$D1579)</f>
        <v/>
      </c>
      <c r="AD1579" s="48">
        <f>REVENUE(AD1552,Settings!$C$13,NEWREVRATE(AD1498,AD1516,AD1507,AD$135,AD1525,$D1579))</f>
        <v/>
      </c>
      <c r="AE1579" s="25">
        <f>LOWER(Settings!$C$4)&amp;".mit."&amp;$A1579&amp;IF($C1579="","","."&amp;$C1579&amp;"."&amp;$B1579)&amp;IF(INDEX(Variables!$D$5:$D$105,MATCH($A1579,Variables!$A$5:$A$105,0))="","","."&amp;INDEX(Variables!$D$5:$D$105,MATCH($A1579,Variables!$A$5:$A$105,0)))&amp;"."&amp;AE$5</f>
        <v/>
      </c>
      <c r="AF1579" s="46">
        <f>AF1552*Settings!$C$13*(AF1498+AF1516+AF1507*AF$135+AF1525*$D1579)</f>
        <v/>
      </c>
      <c r="AG1579" s="47">
        <f>AG1552*Settings!$C$13*(AG1498+AG1516+AG1507*AG$135+AG1525*$D1579)</f>
        <v/>
      </c>
      <c r="AH1579" s="47">
        <f>AH1552*Settings!$C$13*(AH1498+AH1516+AH1507*AH$135+AH1525*$D1579)</f>
        <v/>
      </c>
      <c r="AI1579" s="47">
        <f>AI1552*Settings!$C$13*(AI1498+AI1516+AI1507*AI$135+AI1525*$D1579)</f>
        <v/>
      </c>
      <c r="AJ1579" s="47">
        <f>AJ1552*Settings!$C$13*(AJ1498+AJ1516+AJ1507*AJ$135+AJ1525*$D1579)</f>
        <v/>
      </c>
      <c r="AK1579" s="47">
        <f>AK1552*Settings!$C$13*(AK1498+AK1516+AK1507*AK$135+AK1525*$D1579)</f>
        <v/>
      </c>
      <c r="AL1579" s="47">
        <f>AL1552*Settings!$C$13*(AL1498+AL1516+AL1507*AL$135+AL1525*$D1579)</f>
        <v/>
      </c>
      <c r="AM1579" s="47">
        <f>AM1552*Settings!$C$13*(AM1498+AM1516+AM1507*AM$135+AM1525*$D1579)</f>
        <v/>
      </c>
      <c r="AN1579" s="47">
        <f>AN1552*Settings!$C$13*(AN1498+AN1516+AN1507*AN$135+AN1525*$D1579)</f>
        <v/>
      </c>
      <c r="AO1579" s="47">
        <f>AO1552*Settings!$C$13*(AO1498+AO1516+AO1507*AO$135+AO1525*$D1579)</f>
        <v/>
      </c>
      <c r="AP1579" s="47">
        <f>AP1552*Settings!$C$13*(AP1498+AP1516+AP1507*AP$135+AP1525*$D1579)</f>
        <v/>
      </c>
      <c r="AQ1579" s="47">
        <f>AQ1552*Settings!$C$13*(AQ1498+AQ1516+AQ1507*AQ$135+AQ1525*$D1579)</f>
        <v/>
      </c>
      <c r="AR1579" s="47">
        <f>AR1552*Settings!$C$13*(AR1498+AR1516+AR1507*AR$135+AR1525*$D1579)</f>
        <v/>
      </c>
      <c r="AS1579" s="47">
        <f>AS1552*Settings!$C$13*(AS1498+AS1516+AS1507*AS$135+AS1525*$D1579)</f>
        <v/>
      </c>
      <c r="AT1579" s="47">
        <f>AT1552*Settings!$C$13*(AT1498+AT1516+AT1507*AT$135+AT1525*$D1579)</f>
        <v/>
      </c>
      <c r="AU1579" s="47">
        <f>AU1552*Settings!$C$13*(AU1498+AU1516+AU1507*AU$135+AU1525*$D1579)</f>
        <v/>
      </c>
      <c r="AV1579" s="47">
        <f>AV1552*Settings!$C$13*(AV1498+AV1516+AV1507*AV$135+AV1525*$D1579)</f>
        <v/>
      </c>
      <c r="AW1579" s="47">
        <f>AW1552*Settings!$C$13*(AW1498+AW1516+AW1507*AW$135+AW1525*$D1579)</f>
        <v/>
      </c>
      <c r="AX1579" s="48">
        <f>REVENUE(AX1552,Settings!$C$13,NEWREVRATE(AX1498,AX1516,AX1507,AX$135,AX1525,$D1579))</f>
        <v/>
      </c>
    </row>
    <row r="1580" hidden="1" outlineLevel="2">
      <c r="A1580" s="5" t="inlineStr">
        <is>
          <t>rnew</t>
        </is>
      </c>
      <c r="B1580" s="5" t="inlineStr">
        <is>
          <t>oop</t>
        </is>
      </c>
      <c r="C1580" s="5" t="inlineStr">
        <is>
          <t>cst</t>
        </is>
      </c>
      <c r="D1580" s="40">
        <f>INDEX(Inputs!$S$5:$S$132,MATCH($B1580&amp;"|"&amp;$C1580,Inputs!$A$5:$A$132,0))</f>
        <v/>
      </c>
      <c r="E1580" s="39" t="n"/>
      <c r="F1580" s="39" t="n"/>
      <c r="G1580" s="39" t="n"/>
      <c r="H1580" s="5">
        <f>INDEX(Variables!$B$5:$B$105,MATCH($A1580,Variables!$A$5:$A$105,0))&amp;IF($C1580="",""," | "&amp;INDEX(Mapping!$B$5:$B$26,MATCH($C1580,Mapping!$A$5:$A$26,0))&amp;" | "&amp;INDEX(Mapping!$B$30:$B$41,MATCH($B1580,Mapping!$A$30:$A$41,0)))</f>
        <v/>
      </c>
      <c r="I1580" s="5">
        <f>INDEX(Variables!$C$5:$C$105,MATCH($A1580,Variables!$A$5:$A$105,0))</f>
        <v/>
      </c>
      <c r="J1580" s="5">
        <f>INDEX(Variables!$E$5:$E$105,MATCH($A1580,Variables!$A$5:$A$105,0))</f>
        <v/>
      </c>
      <c r="K1580" s="25">
        <f>LOWER(Settings!$C$4)&amp;".mit."&amp;$A1580&amp;IF($C1580="","","."&amp;$C1580&amp;"."&amp;$B1580)&amp;IF(INDEX(Variables!$D$5:$D$105,MATCH($A1580,Variables!$A$5:$A$105,0))="","","."&amp;INDEX(Variables!$D$5:$D$105,MATCH($A1580,Variables!$A$5:$A$105,0)))&amp;"."&amp;K$5</f>
        <v/>
      </c>
      <c r="L1580" s="46">
        <f>L1553*Settings!$C$13*(L1499+L1517+L1508*L$135+L1526*$D1580)</f>
        <v/>
      </c>
      <c r="M1580" s="47">
        <f>M1553*Settings!$C$13*(M1499+M1517+M1508*M$135+M1526*$D1580)</f>
        <v/>
      </c>
      <c r="N1580" s="47">
        <f>N1553*Settings!$C$13*(N1499+N1517+N1508*N$135+N1526*$D1580)</f>
        <v/>
      </c>
      <c r="O1580" s="47">
        <f>O1553*Settings!$C$13*(O1499+O1517+O1508*O$135+O1526*$D1580)</f>
        <v/>
      </c>
      <c r="P1580" s="47">
        <f>P1553*Settings!$C$13*(P1499+P1517+P1508*P$135+P1526*$D1580)</f>
        <v/>
      </c>
      <c r="Q1580" s="47">
        <f>Q1553*Settings!$C$13*(Q1499+Q1517+Q1508*Q$135+Q1526*$D1580)</f>
        <v/>
      </c>
      <c r="R1580" s="47">
        <f>R1553*Settings!$C$13*(R1499+R1517+R1508*R$135+R1526*$D1580)</f>
        <v/>
      </c>
      <c r="S1580" s="47">
        <f>S1553*Settings!$C$13*(S1499+S1517+S1508*S$135+S1526*$D1580)</f>
        <v/>
      </c>
      <c r="T1580" s="47">
        <f>T1553*Settings!$C$13*(T1499+T1517+T1508*T$135+T1526*$D1580)</f>
        <v/>
      </c>
      <c r="U1580" s="47">
        <f>U1553*Settings!$C$13*(U1499+U1517+U1508*U$135+U1526*$D1580)</f>
        <v/>
      </c>
      <c r="V1580" s="47">
        <f>V1553*Settings!$C$13*(V1499+V1517+V1508*V$135+V1526*$D1580)</f>
        <v/>
      </c>
      <c r="W1580" s="47">
        <f>W1553*Settings!$C$13*(W1499+W1517+W1508*W$135+W1526*$D1580)</f>
        <v/>
      </c>
      <c r="X1580" s="47">
        <f>X1553*Settings!$C$13*(X1499+X1517+X1508*X$135+X1526*$D1580)</f>
        <v/>
      </c>
      <c r="Y1580" s="47">
        <f>Y1553*Settings!$C$13*(Y1499+Y1517+Y1508*Y$135+Y1526*$D1580)</f>
        <v/>
      </c>
      <c r="Z1580" s="47">
        <f>Z1553*Settings!$C$13*(Z1499+Z1517+Z1508*Z$135+Z1526*$D1580)</f>
        <v/>
      </c>
      <c r="AA1580" s="47">
        <f>AA1553*Settings!$C$13*(AA1499+AA1517+AA1508*AA$135+AA1526*$D1580)</f>
        <v/>
      </c>
      <c r="AB1580" s="47">
        <f>AB1553*Settings!$C$13*(AB1499+AB1517+AB1508*AB$135+AB1526*$D1580)</f>
        <v/>
      </c>
      <c r="AC1580" s="47">
        <f>AC1553*Settings!$C$13*(AC1499+AC1517+AC1508*AC$135+AC1526*$D1580)</f>
        <v/>
      </c>
      <c r="AD1580" s="48">
        <f>REVENUE(AD1553,Settings!$C$13,NEWREVRATE(AD1499,AD1517,AD1508,AD$135,AD1526,$D1580))</f>
        <v/>
      </c>
      <c r="AE1580" s="25">
        <f>LOWER(Settings!$C$4)&amp;".mit."&amp;$A1580&amp;IF($C1580="","","."&amp;$C1580&amp;"."&amp;$B1580)&amp;IF(INDEX(Variables!$D$5:$D$105,MATCH($A1580,Variables!$A$5:$A$105,0))="","","."&amp;INDEX(Variables!$D$5:$D$105,MATCH($A1580,Variables!$A$5:$A$105,0)))&amp;"."&amp;AE$5</f>
        <v/>
      </c>
      <c r="AF1580" s="46">
        <f>AF1553*Settings!$C$13*(AF1499+AF1517+AF1508*AF$135+AF1526*$D1580)</f>
        <v/>
      </c>
      <c r="AG1580" s="47">
        <f>AG1553*Settings!$C$13*(AG1499+AG1517+AG1508*AG$135+AG1526*$D1580)</f>
        <v/>
      </c>
      <c r="AH1580" s="47">
        <f>AH1553*Settings!$C$13*(AH1499+AH1517+AH1508*AH$135+AH1526*$D1580)</f>
        <v/>
      </c>
      <c r="AI1580" s="47">
        <f>AI1553*Settings!$C$13*(AI1499+AI1517+AI1508*AI$135+AI1526*$D1580)</f>
        <v/>
      </c>
      <c r="AJ1580" s="47">
        <f>AJ1553*Settings!$C$13*(AJ1499+AJ1517+AJ1508*AJ$135+AJ1526*$D1580)</f>
        <v/>
      </c>
      <c r="AK1580" s="47">
        <f>AK1553*Settings!$C$13*(AK1499+AK1517+AK1508*AK$135+AK1526*$D1580)</f>
        <v/>
      </c>
      <c r="AL1580" s="47">
        <f>AL1553*Settings!$C$13*(AL1499+AL1517+AL1508*AL$135+AL1526*$D1580)</f>
        <v/>
      </c>
      <c r="AM1580" s="47">
        <f>AM1553*Settings!$C$13*(AM1499+AM1517+AM1508*AM$135+AM1526*$D1580)</f>
        <v/>
      </c>
      <c r="AN1580" s="47">
        <f>AN1553*Settings!$C$13*(AN1499+AN1517+AN1508*AN$135+AN1526*$D1580)</f>
        <v/>
      </c>
      <c r="AO1580" s="47">
        <f>AO1553*Settings!$C$13*(AO1499+AO1517+AO1508*AO$135+AO1526*$D1580)</f>
        <v/>
      </c>
      <c r="AP1580" s="47">
        <f>AP1553*Settings!$C$13*(AP1499+AP1517+AP1508*AP$135+AP1526*$D1580)</f>
        <v/>
      </c>
      <c r="AQ1580" s="47">
        <f>AQ1553*Settings!$C$13*(AQ1499+AQ1517+AQ1508*AQ$135+AQ1526*$D1580)</f>
        <v/>
      </c>
      <c r="AR1580" s="47">
        <f>AR1553*Settings!$C$13*(AR1499+AR1517+AR1508*AR$135+AR1526*$D1580)</f>
        <v/>
      </c>
      <c r="AS1580" s="47">
        <f>AS1553*Settings!$C$13*(AS1499+AS1517+AS1508*AS$135+AS1526*$D1580)</f>
        <v/>
      </c>
      <c r="AT1580" s="47">
        <f>AT1553*Settings!$C$13*(AT1499+AT1517+AT1508*AT$135+AT1526*$D1580)</f>
        <v/>
      </c>
      <c r="AU1580" s="47">
        <f>AU1553*Settings!$C$13*(AU1499+AU1517+AU1508*AU$135+AU1526*$D1580)</f>
        <v/>
      </c>
      <c r="AV1580" s="47">
        <f>AV1553*Settings!$C$13*(AV1499+AV1517+AV1508*AV$135+AV1526*$D1580)</f>
        <v/>
      </c>
      <c r="AW1580" s="47">
        <f>AW1553*Settings!$C$13*(AW1499+AW1517+AW1508*AW$135+AW1526*$D1580)</f>
        <v/>
      </c>
      <c r="AX1580" s="48">
        <f>REVENUE(AX1553,Settings!$C$13,NEWREVRATE(AX1499,AX1517,AX1508,AX$135,AX1526,$D1580))</f>
        <v/>
      </c>
    </row>
    <row r="1581" hidden="1" outlineLevel="2">
      <c r="A1581" s="5" t="inlineStr">
        <is>
          <t>rnew</t>
        </is>
      </c>
      <c r="B1581" s="5" t="inlineStr">
        <is>
          <t>bio</t>
        </is>
      </c>
      <c r="C1581" s="5" t="inlineStr">
        <is>
          <t>cst</t>
        </is>
      </c>
      <c r="D1581" s="40">
        <f>INDEX(Inputs!$S$5:$S$132,MATCH($B1581&amp;"|"&amp;$C1581,Inputs!$A$5:$A$132,0))</f>
        <v/>
      </c>
      <c r="E1581" s="39" t="n"/>
      <c r="F1581" s="39" t="n"/>
      <c r="G1581" s="39" t="n"/>
      <c r="H1581" s="5">
        <f>INDEX(Variables!$B$5:$B$105,MATCH($A1581,Variables!$A$5:$A$105,0))&amp;IF($C1581="",""," | "&amp;INDEX(Mapping!$B$5:$B$26,MATCH($C1581,Mapping!$A$5:$A$26,0))&amp;" | "&amp;INDEX(Mapping!$B$30:$B$41,MATCH($B1581,Mapping!$A$30:$A$41,0)))</f>
        <v/>
      </c>
      <c r="I1581" s="5">
        <f>INDEX(Variables!$C$5:$C$105,MATCH($A1581,Variables!$A$5:$A$105,0))</f>
        <v/>
      </c>
      <c r="J1581" s="5">
        <f>INDEX(Variables!$E$5:$E$105,MATCH($A1581,Variables!$A$5:$A$105,0))</f>
        <v/>
      </c>
      <c r="K1581" s="25">
        <f>LOWER(Settings!$C$4)&amp;".mit."&amp;$A1581&amp;IF($C1581="","","."&amp;$C1581&amp;"."&amp;$B1581)&amp;IF(INDEX(Variables!$D$5:$D$105,MATCH($A1581,Variables!$A$5:$A$105,0))="","","."&amp;INDEX(Variables!$D$5:$D$105,MATCH($A1581,Variables!$A$5:$A$105,0)))&amp;"."&amp;K$5</f>
        <v/>
      </c>
      <c r="L1581" s="46">
        <f>L1554*Settings!$C$13*(L1500+L1518+L1509*L$135+L1527*$D1581)</f>
        <v/>
      </c>
      <c r="M1581" s="47">
        <f>M1554*Settings!$C$13*(M1500+M1518+M1509*M$135+M1527*$D1581)</f>
        <v/>
      </c>
      <c r="N1581" s="47">
        <f>N1554*Settings!$C$13*(N1500+N1518+N1509*N$135+N1527*$D1581)</f>
        <v/>
      </c>
      <c r="O1581" s="47">
        <f>O1554*Settings!$C$13*(O1500+O1518+O1509*O$135+O1527*$D1581)</f>
        <v/>
      </c>
      <c r="P1581" s="47">
        <f>P1554*Settings!$C$13*(P1500+P1518+P1509*P$135+P1527*$D1581)</f>
        <v/>
      </c>
      <c r="Q1581" s="47">
        <f>Q1554*Settings!$C$13*(Q1500+Q1518+Q1509*Q$135+Q1527*$D1581)</f>
        <v/>
      </c>
      <c r="R1581" s="47">
        <f>R1554*Settings!$C$13*(R1500+R1518+R1509*R$135+R1527*$D1581)</f>
        <v/>
      </c>
      <c r="S1581" s="47">
        <f>S1554*Settings!$C$13*(S1500+S1518+S1509*S$135+S1527*$D1581)</f>
        <v/>
      </c>
      <c r="T1581" s="47">
        <f>T1554*Settings!$C$13*(T1500+T1518+T1509*T$135+T1527*$D1581)</f>
        <v/>
      </c>
      <c r="U1581" s="47">
        <f>U1554*Settings!$C$13*(U1500+U1518+U1509*U$135+U1527*$D1581)</f>
        <v/>
      </c>
      <c r="V1581" s="47">
        <f>V1554*Settings!$C$13*(V1500+V1518+V1509*V$135+V1527*$D1581)</f>
        <v/>
      </c>
      <c r="W1581" s="47">
        <f>W1554*Settings!$C$13*(W1500+W1518+W1509*W$135+W1527*$D1581)</f>
        <v/>
      </c>
      <c r="X1581" s="47">
        <f>X1554*Settings!$C$13*(X1500+X1518+X1509*X$135+X1527*$D1581)</f>
        <v/>
      </c>
      <c r="Y1581" s="47">
        <f>Y1554*Settings!$C$13*(Y1500+Y1518+Y1509*Y$135+Y1527*$D1581)</f>
        <v/>
      </c>
      <c r="Z1581" s="47">
        <f>Z1554*Settings!$C$13*(Z1500+Z1518+Z1509*Z$135+Z1527*$D1581)</f>
        <v/>
      </c>
      <c r="AA1581" s="47">
        <f>AA1554*Settings!$C$13*(AA1500+AA1518+AA1509*AA$135+AA1527*$D1581)</f>
        <v/>
      </c>
      <c r="AB1581" s="47">
        <f>AB1554*Settings!$C$13*(AB1500+AB1518+AB1509*AB$135+AB1527*$D1581)</f>
        <v/>
      </c>
      <c r="AC1581" s="47">
        <f>AC1554*Settings!$C$13*(AC1500+AC1518+AC1509*AC$135+AC1527*$D1581)</f>
        <v/>
      </c>
      <c r="AD1581" s="48">
        <f>REVENUE(AD1554,Settings!$C$13,NEWREVRATE(AD1500,AD1518,AD1509,AD$135,AD1527,$D1581))</f>
        <v/>
      </c>
      <c r="AE1581" s="25">
        <f>LOWER(Settings!$C$4)&amp;".mit."&amp;$A1581&amp;IF($C1581="","","."&amp;$C1581&amp;"."&amp;$B1581)&amp;IF(INDEX(Variables!$D$5:$D$105,MATCH($A1581,Variables!$A$5:$A$105,0))="","","."&amp;INDEX(Variables!$D$5:$D$105,MATCH($A1581,Variables!$A$5:$A$105,0)))&amp;"."&amp;AE$5</f>
        <v/>
      </c>
      <c r="AF1581" s="46">
        <f>AF1554*Settings!$C$13*(AF1500+AF1518+AF1509*AF$135+AF1527*$D1581)</f>
        <v/>
      </c>
      <c r="AG1581" s="47">
        <f>AG1554*Settings!$C$13*(AG1500+AG1518+AG1509*AG$135+AG1527*$D1581)</f>
        <v/>
      </c>
      <c r="AH1581" s="47">
        <f>AH1554*Settings!$C$13*(AH1500+AH1518+AH1509*AH$135+AH1527*$D1581)</f>
        <v/>
      </c>
      <c r="AI1581" s="47">
        <f>AI1554*Settings!$C$13*(AI1500+AI1518+AI1509*AI$135+AI1527*$D1581)</f>
        <v/>
      </c>
      <c r="AJ1581" s="47">
        <f>AJ1554*Settings!$C$13*(AJ1500+AJ1518+AJ1509*AJ$135+AJ1527*$D1581)</f>
        <v/>
      </c>
      <c r="AK1581" s="47">
        <f>AK1554*Settings!$C$13*(AK1500+AK1518+AK1509*AK$135+AK1527*$D1581)</f>
        <v/>
      </c>
      <c r="AL1581" s="47">
        <f>AL1554*Settings!$C$13*(AL1500+AL1518+AL1509*AL$135+AL1527*$D1581)</f>
        <v/>
      </c>
      <c r="AM1581" s="47">
        <f>AM1554*Settings!$C$13*(AM1500+AM1518+AM1509*AM$135+AM1527*$D1581)</f>
        <v/>
      </c>
      <c r="AN1581" s="47">
        <f>AN1554*Settings!$C$13*(AN1500+AN1518+AN1509*AN$135+AN1527*$D1581)</f>
        <v/>
      </c>
      <c r="AO1581" s="47">
        <f>AO1554*Settings!$C$13*(AO1500+AO1518+AO1509*AO$135+AO1527*$D1581)</f>
        <v/>
      </c>
      <c r="AP1581" s="47">
        <f>AP1554*Settings!$C$13*(AP1500+AP1518+AP1509*AP$135+AP1527*$D1581)</f>
        <v/>
      </c>
      <c r="AQ1581" s="47">
        <f>AQ1554*Settings!$C$13*(AQ1500+AQ1518+AQ1509*AQ$135+AQ1527*$D1581)</f>
        <v/>
      </c>
      <c r="AR1581" s="47">
        <f>AR1554*Settings!$C$13*(AR1500+AR1518+AR1509*AR$135+AR1527*$D1581)</f>
        <v/>
      </c>
      <c r="AS1581" s="47">
        <f>AS1554*Settings!$C$13*(AS1500+AS1518+AS1509*AS$135+AS1527*$D1581)</f>
        <v/>
      </c>
      <c r="AT1581" s="47">
        <f>AT1554*Settings!$C$13*(AT1500+AT1518+AT1509*AT$135+AT1527*$D1581)</f>
        <v/>
      </c>
      <c r="AU1581" s="47">
        <f>AU1554*Settings!$C$13*(AU1500+AU1518+AU1509*AU$135+AU1527*$D1581)</f>
        <v/>
      </c>
      <c r="AV1581" s="47">
        <f>AV1554*Settings!$C$13*(AV1500+AV1518+AV1509*AV$135+AV1527*$D1581)</f>
        <v/>
      </c>
      <c r="AW1581" s="47">
        <f>AW1554*Settings!$C$13*(AW1500+AW1518+AW1509*AW$135+AW1527*$D1581)</f>
        <v/>
      </c>
      <c r="AX1581" s="48">
        <f>REVENUE(AX1554,Settings!$C$13,NEWREVRATE(AX1500,AX1518,AX1509,AX$135,AX1527,$D1581))</f>
        <v/>
      </c>
    </row>
    <row r="1582" hidden="1" outlineLevel="2"/>
    <row r="1583" outlineLevel="1" collapsed="1">
      <c r="A1583" s="9" t="inlineStr">
        <is>
          <t>ener</t>
        </is>
      </c>
      <c r="B1583" s="9" t="inlineStr">
        <is>
          <t>all</t>
        </is>
      </c>
      <c r="C1583" s="9" t="inlineStr">
        <is>
          <t>ftr</t>
        </is>
      </c>
      <c r="H1583" s="9">
        <f>INDEX(Variables!$B$5:$B$105,MATCH($A1583,Variables!$A$5:$A$105,0))&amp;IF($C1583="",""," | "&amp;INDEX(Mapping!$B$5:$B$26,MATCH($C1583,Mapping!$A$5:$A$26,0))&amp;" | "&amp;INDEX(Mapping!$B$30:$B$41,MATCH($B1583,Mapping!$A$30:$A$41,0)))</f>
        <v/>
      </c>
      <c r="I1583" s="9">
        <f>INDEX(Variables!$C$5:$C$105,MATCH($A1583,Variables!$A$5:$A$105,0))</f>
        <v/>
      </c>
      <c r="J1583" s="9">
        <f>INDEX(Variables!$E$5:$E$105,MATCH($A1583,Variables!$A$5:$A$105,0))</f>
        <v/>
      </c>
      <c r="K1583" s="30">
        <f>LOWER(Settings!$C$4)&amp;".mit."&amp;$A1583&amp;IF($C1583="","","."&amp;$C1583&amp;"."&amp;$B1583)&amp;IF(INDEX(Variables!$D$5:$D$105,MATCH($A1583,Variables!$A$5:$A$105,0))="","","."&amp;INDEX(Variables!$D$5:$D$105,MATCH($A1583,Variables!$A$5:$A$105,0)))&amp;"."&amp;K$5</f>
        <v/>
      </c>
      <c r="L1583" s="44">
        <f>SUM(L1638:L1645)</f>
        <v/>
      </c>
      <c r="M1583" s="45">
        <f>SUM(M1638:M1645)</f>
        <v/>
      </c>
      <c r="N1583" s="45">
        <f>SUM(N1638:N1645)</f>
        <v/>
      </c>
      <c r="O1583" s="45">
        <f>SUM(O1638:O1645)</f>
        <v/>
      </c>
      <c r="P1583" s="45">
        <f>SUM(P1638:P1645)</f>
        <v/>
      </c>
      <c r="Q1583" s="45">
        <f>SUM(Q1638:Q1645)</f>
        <v/>
      </c>
      <c r="R1583" s="45">
        <f>SUM(R1638:R1645)</f>
        <v/>
      </c>
      <c r="S1583" s="45">
        <f>SUM(S1638:S1645)</f>
        <v/>
      </c>
      <c r="T1583" s="45">
        <f>SUM(T1638:T1645)</f>
        <v/>
      </c>
      <c r="U1583" s="45">
        <f>SUM(U1638:U1645)</f>
        <v/>
      </c>
      <c r="V1583" s="45">
        <f>SUM(V1638:V1645)</f>
        <v/>
      </c>
      <c r="W1583" s="45">
        <f>SUM(W1638:W1645)</f>
        <v/>
      </c>
      <c r="X1583" s="45">
        <f>SUM(X1638:X1645)</f>
        <v/>
      </c>
      <c r="Y1583" s="45">
        <f>SUM(Y1638:Y1645)</f>
        <v/>
      </c>
      <c r="Z1583" s="45">
        <f>SUM(Z1638:Z1645)</f>
        <v/>
      </c>
      <c r="AA1583" s="45">
        <f>SUM(AA1638:AA1645)</f>
        <v/>
      </c>
      <c r="AB1583" s="45">
        <f>SUM(AB1638:AB1645)</f>
        <v/>
      </c>
      <c r="AC1583" s="45">
        <f>SUM(AC1638:AC1645)</f>
        <v/>
      </c>
      <c r="AD1583" s="45">
        <f>SUM(AD1638:AD1645)</f>
        <v/>
      </c>
      <c r="AE1583" s="30">
        <f>LOWER(Settings!$C$4)&amp;".mit."&amp;$A1583&amp;IF($C1583="","","."&amp;$C1583&amp;"."&amp;$B1583)&amp;IF(INDEX(Variables!$D$5:$D$105,MATCH($A1583,Variables!$A$5:$A$105,0))="","","."&amp;INDEX(Variables!$D$5:$D$105,MATCH($A1583,Variables!$A$5:$A$105,0)))&amp;"."&amp;AE$5</f>
        <v/>
      </c>
      <c r="AF1583" s="44">
        <f>SUM(AF1638:AF1645)</f>
        <v/>
      </c>
      <c r="AG1583" s="45">
        <f>SUM(AG1638:AG1645)</f>
        <v/>
      </c>
      <c r="AH1583" s="45">
        <f>SUM(AH1638:AH1645)</f>
        <v/>
      </c>
      <c r="AI1583" s="45">
        <f>SUM(AI1638:AI1645)</f>
        <v/>
      </c>
      <c r="AJ1583" s="45">
        <f>SUM(AJ1638:AJ1645)</f>
        <v/>
      </c>
      <c r="AK1583" s="45">
        <f>SUM(AK1638:AK1645)</f>
        <v/>
      </c>
      <c r="AL1583" s="45">
        <f>SUM(AL1638:AL1645)</f>
        <v/>
      </c>
      <c r="AM1583" s="45">
        <f>SUM(AM1638:AM1645)</f>
        <v/>
      </c>
      <c r="AN1583" s="45">
        <f>SUM(AN1638:AN1645)</f>
        <v/>
      </c>
      <c r="AO1583" s="45">
        <f>SUM(AO1638:AO1645)</f>
        <v/>
      </c>
      <c r="AP1583" s="45">
        <f>SUM(AP1638:AP1645)</f>
        <v/>
      </c>
      <c r="AQ1583" s="45">
        <f>SUM(AQ1638:AQ1645)</f>
        <v/>
      </c>
      <c r="AR1583" s="45">
        <f>SUM(AR1638:AR1645)</f>
        <v/>
      </c>
      <c r="AS1583" s="45">
        <f>SUM(AS1638:AS1645)</f>
        <v/>
      </c>
      <c r="AT1583" s="45">
        <f>SUM(AT1638:AT1645)</f>
        <v/>
      </c>
      <c r="AU1583" s="45">
        <f>SUM(AU1638:AU1645)</f>
        <v/>
      </c>
      <c r="AV1583" s="45">
        <f>SUM(AV1638:AV1645)</f>
        <v/>
      </c>
      <c r="AW1583" s="45">
        <f>SUM(AW1638:AW1645)</f>
        <v/>
      </c>
      <c r="AX1583" s="45">
        <f>SUM(AX1638:AX1645)</f>
        <v/>
      </c>
    </row>
    <row r="1584" hidden="1" outlineLevel="2">
      <c r="A1584" s="5" t="inlineStr">
        <is>
          <t>ctxnew</t>
        </is>
      </c>
      <c r="B1584" s="5" t="inlineStr">
        <is>
          <t>coa</t>
        </is>
      </c>
      <c r="C1584" s="5" t="inlineStr">
        <is>
          <t>ftr</t>
        </is>
      </c>
      <c r="D1584" s="40">
        <f>INDEX(Inputs!$T$5:$T$132,MATCH($B1584&amp;"|"&amp;$C1584,Inputs!$A$5:$A$132,0))</f>
        <v/>
      </c>
      <c r="E1584" s="40">
        <f>INDEX(Inputs!$J$5:$J$132,MATCH($B1584&amp;"|"&amp;$C1584,Inputs!$A$5:$A$132,0))</f>
        <v/>
      </c>
      <c r="F1584" s="40">
        <f>INDEX(Inputs!$K$5:$K$132,MATCH($B1584&amp;"|"&amp;$C1584,Inputs!$A$5:$A$132,0))</f>
        <v/>
      </c>
      <c r="G1584" s="39" t="n"/>
      <c r="H1584" s="5">
        <f>INDEX(Variables!$B$5:$B$105,MATCH($A1584,Variables!$A$5:$A$105,0))&amp;IF($C1584="",""," | "&amp;INDEX(Mapping!$B$5:$B$26,MATCH($C1584,Mapping!$A$5:$A$26,0))&amp;" | "&amp;INDEX(Mapping!$B$30:$B$41,MATCH($B1584,Mapping!$A$30:$A$41,0)))</f>
        <v/>
      </c>
      <c r="I1584" s="5">
        <f>INDEX(Variables!$C$5:$C$105,MATCH($A1584,Variables!$A$5:$A$105,0))</f>
        <v/>
      </c>
      <c r="J1584" s="5">
        <f>INDEX(Variables!$E$5:$E$105,MATCH($A1584,Variables!$A$5:$A$105,0))</f>
        <v/>
      </c>
      <c r="K1584" s="25">
        <f>LOWER(Settings!$C$4)&amp;".mit."&amp;$A1584&amp;IF($C1584="","","."&amp;$C1584&amp;"."&amp;$B1584)&amp;IF(INDEX(Variables!$D$5:$D$105,MATCH($A1584,Variables!$A$5:$A$105,0))="","","."&amp;INDEX(Variables!$D$5:$D$105,MATCH($A1584,Variables!$A$5:$A$105,0)))&amp;"."&amp;K$5</f>
        <v/>
      </c>
      <c r="L1584" s="41">
        <f>L$12*$D1584*INDEX(L$21:L$28,$E1584)*INDEX(L$30:L$46,$F1584)*(1-INDEX(L$117:L$133,$F1584))</f>
        <v/>
      </c>
      <c r="M1584" s="40">
        <f>M$12*$D1584*INDEX(M$21:M$28,$E1584)*INDEX(M$30:M$46,$F1584)*(1-INDEX(M$117:M$133,$F1584))</f>
        <v/>
      </c>
      <c r="N1584" s="40">
        <f>N$12*$D1584*INDEX(N$21:N$28,$E1584)*INDEX(N$30:N$46,$F1584)*(1-INDEX(N$117:N$133,$F1584))</f>
        <v/>
      </c>
      <c r="O1584" s="40">
        <f>O$12*$D1584*INDEX(O$21:O$28,$E1584)*INDEX(O$30:O$46,$F1584)*(1-INDEX(O$117:O$133,$F1584))</f>
        <v/>
      </c>
      <c r="P1584" s="40">
        <f>P$12*$D1584*INDEX(P$21:P$28,$E1584)*INDEX(P$30:P$46,$F1584)*(1-INDEX(P$117:P$133,$F1584))</f>
        <v/>
      </c>
      <c r="Q1584" s="40">
        <f>Q$12*$D1584*INDEX(Q$21:Q$28,$E1584)*INDEX(Q$30:Q$46,$F1584)*(1-INDEX(Q$117:Q$133,$F1584))</f>
        <v/>
      </c>
      <c r="R1584" s="40">
        <f>R$12*$D1584*INDEX(R$21:R$28,$E1584)*INDEX(R$30:R$46,$F1584)*(1-INDEX(R$117:R$133,$F1584))</f>
        <v/>
      </c>
      <c r="S1584" s="40">
        <f>S$12*$D1584*INDEX(S$21:S$28,$E1584)*INDEX(S$30:S$46,$F1584)*(1-INDEX(S$117:S$133,$F1584))</f>
        <v/>
      </c>
      <c r="T1584" s="40">
        <f>T$12*$D1584*INDEX(T$21:T$28,$E1584)*INDEX(T$30:T$46,$F1584)*(1-INDEX(T$117:T$133,$F1584))</f>
        <v/>
      </c>
      <c r="U1584" s="40">
        <f>U$12*$D1584*INDEX(U$21:U$28,$E1584)*INDEX(U$30:U$46,$F1584)*(1-INDEX(U$117:U$133,$F1584))</f>
        <v/>
      </c>
      <c r="V1584" s="40">
        <f>V$12*$D1584*INDEX(V$21:V$28,$E1584)*INDEX(V$30:V$46,$F1584)*(1-INDEX(V$117:V$133,$F1584))</f>
        <v/>
      </c>
      <c r="W1584" s="40">
        <f>W$12*$D1584*INDEX(W$21:W$28,$E1584)*INDEX(W$30:W$46,$F1584)*(1-INDEX(W$117:W$133,$F1584))</f>
        <v/>
      </c>
      <c r="X1584" s="40">
        <f>X$12*$D1584*INDEX(X$21:X$28,$E1584)*INDEX(X$30:X$46,$F1584)*(1-INDEX(X$117:X$133,$F1584))</f>
        <v/>
      </c>
      <c r="Y1584" s="40">
        <f>Y$12*$D1584*INDEX(Y$21:Y$28,$E1584)*INDEX(Y$30:Y$46,$F1584)*(1-INDEX(Y$117:Y$133,$F1584))</f>
        <v/>
      </c>
      <c r="Z1584" s="40">
        <f>Z$12*$D1584*INDEX(Z$21:Z$28,$E1584)*INDEX(Z$30:Z$46,$F1584)*(1-INDEX(Z$117:Z$133,$F1584))</f>
        <v/>
      </c>
      <c r="AA1584" s="40">
        <f>AA$12*$D1584*INDEX(AA$21:AA$28,$E1584)*INDEX(AA$30:AA$46,$F1584)*(1-INDEX(AA$117:AA$133,$F1584))</f>
        <v/>
      </c>
      <c r="AB1584" s="40">
        <f>AB$12*$D1584*INDEX(AB$21:AB$28,$E1584)*INDEX(AB$30:AB$46,$F1584)*(1-INDEX(AB$117:AB$133,$F1584))</f>
        <v/>
      </c>
      <c r="AC1584" s="40">
        <f>AC$12*$D1584*INDEX(AC$21:AC$28,$E1584)*INDEX(AC$30:AC$46,$F1584)*(1-INDEX(AC$117:AC$133,$F1584))</f>
        <v/>
      </c>
      <c r="AD1584" s="42">
        <f>CARBONTAX(AD$12,$D1584,INDEX(AD$21:AD$28,$E1584),INDEX(AD$30:AD$46,$F1584),INDEX(AD$117:AD$133,$F1584))</f>
        <v/>
      </c>
      <c r="AE1584" s="25">
        <f>LOWER(Settings!$C$4)&amp;".mit."&amp;$A1584&amp;IF($C1584="","","."&amp;$C1584&amp;"."&amp;$B1584)&amp;IF(INDEX(Variables!$D$5:$D$105,MATCH($A1584,Variables!$A$5:$A$105,0))="","","."&amp;INDEX(Variables!$D$5:$D$105,MATCH($A1584,Variables!$A$5:$A$105,0)))&amp;"."&amp;AE$5</f>
        <v/>
      </c>
      <c r="AF1584" s="41">
        <f>AF$12*$D1584*INDEX(AF$21:AF$28,$E1584)*INDEX(AF$30:AF$46,$F1584)*(1-INDEX(AF$117:AF$133,$F1584))</f>
        <v/>
      </c>
      <c r="AG1584" s="40">
        <f>AG$12*$D1584*INDEX(AG$21:AG$28,$E1584)*INDEX(AG$30:AG$46,$F1584)*(1-INDEX(AG$117:AG$133,$F1584))</f>
        <v/>
      </c>
      <c r="AH1584" s="40">
        <f>AH$12*$D1584*INDEX(AH$21:AH$28,$E1584)*INDEX(AH$30:AH$46,$F1584)*(1-INDEX(AH$117:AH$133,$F1584))</f>
        <v/>
      </c>
      <c r="AI1584" s="40">
        <f>AI$12*$D1584*INDEX(AI$21:AI$28,$E1584)*INDEX(AI$30:AI$46,$F1584)*(1-INDEX(AI$117:AI$133,$F1584))</f>
        <v/>
      </c>
      <c r="AJ1584" s="40">
        <f>AJ$12*$D1584*INDEX(AJ$21:AJ$28,$E1584)*INDEX(AJ$30:AJ$46,$F1584)*(1-INDEX(AJ$117:AJ$133,$F1584))</f>
        <v/>
      </c>
      <c r="AK1584" s="40">
        <f>AK$12*$D1584*INDEX(AK$21:AK$28,$E1584)*INDEX(AK$30:AK$46,$F1584)*(1-INDEX(AK$117:AK$133,$F1584))</f>
        <v/>
      </c>
      <c r="AL1584" s="40">
        <f>AL$12*$D1584*INDEX(AL$21:AL$28,$E1584)*INDEX(AL$30:AL$46,$F1584)*(1-INDEX(AL$117:AL$133,$F1584))</f>
        <v/>
      </c>
      <c r="AM1584" s="40">
        <f>AM$12*$D1584*INDEX(AM$21:AM$28,$E1584)*INDEX(AM$30:AM$46,$F1584)*(1-INDEX(AM$117:AM$133,$F1584))</f>
        <v/>
      </c>
      <c r="AN1584" s="40">
        <f>AN$12*$D1584*INDEX(AN$21:AN$28,$E1584)*INDEX(AN$30:AN$46,$F1584)*(1-INDEX(AN$117:AN$133,$F1584))</f>
        <v/>
      </c>
      <c r="AO1584" s="40">
        <f>AO$12*$D1584*INDEX(AO$21:AO$28,$E1584)*INDEX(AO$30:AO$46,$F1584)*(1-INDEX(AO$117:AO$133,$F1584))</f>
        <v/>
      </c>
      <c r="AP1584" s="40">
        <f>AP$12*$D1584*INDEX(AP$21:AP$28,$E1584)*INDEX(AP$30:AP$46,$F1584)*(1-INDEX(AP$117:AP$133,$F1584))</f>
        <v/>
      </c>
      <c r="AQ1584" s="40">
        <f>AQ$12*$D1584*INDEX(AQ$21:AQ$28,$E1584)*INDEX(AQ$30:AQ$46,$F1584)*(1-INDEX(AQ$117:AQ$133,$F1584))</f>
        <v/>
      </c>
      <c r="AR1584" s="40">
        <f>AR$12*$D1584*INDEX(AR$21:AR$28,$E1584)*INDEX(AR$30:AR$46,$F1584)*(1-INDEX(AR$117:AR$133,$F1584))</f>
        <v/>
      </c>
      <c r="AS1584" s="40">
        <f>AS$12*$D1584*INDEX(AS$21:AS$28,$E1584)*INDEX(AS$30:AS$46,$F1584)*(1-INDEX(AS$117:AS$133,$F1584))</f>
        <v/>
      </c>
      <c r="AT1584" s="40">
        <f>AT$12*$D1584*INDEX(AT$21:AT$28,$E1584)*INDEX(AT$30:AT$46,$F1584)*(1-INDEX(AT$117:AT$133,$F1584))</f>
        <v/>
      </c>
      <c r="AU1584" s="40">
        <f>AU$12*$D1584*INDEX(AU$21:AU$28,$E1584)*INDEX(AU$30:AU$46,$F1584)*(1-INDEX(AU$117:AU$133,$F1584))</f>
        <v/>
      </c>
      <c r="AV1584" s="40">
        <f>AV$12*$D1584*INDEX(AV$21:AV$28,$E1584)*INDEX(AV$30:AV$46,$F1584)*(1-INDEX(AV$117:AV$133,$F1584))</f>
        <v/>
      </c>
      <c r="AW1584" s="40">
        <f>AW$12*$D1584*INDEX(AW$21:AW$28,$E1584)*INDEX(AW$30:AW$46,$F1584)*(1-INDEX(AW$117:AW$133,$F1584))</f>
        <v/>
      </c>
      <c r="AX1584" s="42">
        <f>CARBONTAX(AX$12,$D1584,INDEX(AX$21:AX$28,$E1584),INDEX(AX$30:AX$46,$F1584),INDEX(AX$117:AX$133,$F1584))</f>
        <v/>
      </c>
    </row>
    <row r="1585" hidden="1" outlineLevel="2">
      <c r="A1585" s="5" t="inlineStr">
        <is>
          <t>ctxnew</t>
        </is>
      </c>
      <c r="B1585" s="5" t="inlineStr">
        <is>
          <t>nga</t>
        </is>
      </c>
      <c r="C1585" s="5" t="inlineStr">
        <is>
          <t>ftr</t>
        </is>
      </c>
      <c r="D1585" s="40">
        <f>INDEX(Inputs!$T$5:$T$132,MATCH($B1585&amp;"|"&amp;$C1585,Inputs!$A$5:$A$132,0))</f>
        <v/>
      </c>
      <c r="E1585" s="40">
        <f>INDEX(Inputs!$J$5:$J$132,MATCH($B1585&amp;"|"&amp;$C1585,Inputs!$A$5:$A$132,0))</f>
        <v/>
      </c>
      <c r="F1585" s="40">
        <f>INDEX(Inputs!$K$5:$K$132,MATCH($B1585&amp;"|"&amp;$C1585,Inputs!$A$5:$A$132,0))</f>
        <v/>
      </c>
      <c r="G1585" s="39" t="n"/>
      <c r="H1585" s="5">
        <f>INDEX(Variables!$B$5:$B$105,MATCH($A1585,Variables!$A$5:$A$105,0))&amp;IF($C1585="",""," | "&amp;INDEX(Mapping!$B$5:$B$26,MATCH($C1585,Mapping!$A$5:$A$26,0))&amp;" | "&amp;INDEX(Mapping!$B$30:$B$41,MATCH($B1585,Mapping!$A$30:$A$41,0)))</f>
        <v/>
      </c>
      <c r="I1585" s="5">
        <f>INDEX(Variables!$C$5:$C$105,MATCH($A1585,Variables!$A$5:$A$105,0))</f>
        <v/>
      </c>
      <c r="J1585" s="5">
        <f>INDEX(Variables!$E$5:$E$105,MATCH($A1585,Variables!$A$5:$A$105,0))</f>
        <v/>
      </c>
      <c r="K1585" s="25">
        <f>LOWER(Settings!$C$4)&amp;".mit."&amp;$A1585&amp;IF($C1585="","","."&amp;$C1585&amp;"."&amp;$B1585)&amp;IF(INDEX(Variables!$D$5:$D$105,MATCH($A1585,Variables!$A$5:$A$105,0))="","","."&amp;INDEX(Variables!$D$5:$D$105,MATCH($A1585,Variables!$A$5:$A$105,0)))&amp;"."&amp;K$5</f>
        <v/>
      </c>
      <c r="L1585" s="41">
        <f>L$12*$D1585*INDEX(L$21:L$28,$E1585)*INDEX(L$30:L$46,$F1585)*(1-INDEX(L$117:L$133,$F1585))</f>
        <v/>
      </c>
      <c r="M1585" s="40">
        <f>M$12*$D1585*INDEX(M$21:M$28,$E1585)*INDEX(M$30:M$46,$F1585)*(1-INDEX(M$117:M$133,$F1585))</f>
        <v/>
      </c>
      <c r="N1585" s="40">
        <f>N$12*$D1585*INDEX(N$21:N$28,$E1585)*INDEX(N$30:N$46,$F1585)*(1-INDEX(N$117:N$133,$F1585))</f>
        <v/>
      </c>
      <c r="O1585" s="40">
        <f>O$12*$D1585*INDEX(O$21:O$28,$E1585)*INDEX(O$30:O$46,$F1585)*(1-INDEX(O$117:O$133,$F1585))</f>
        <v/>
      </c>
      <c r="P1585" s="40">
        <f>P$12*$D1585*INDEX(P$21:P$28,$E1585)*INDEX(P$30:P$46,$F1585)*(1-INDEX(P$117:P$133,$F1585))</f>
        <v/>
      </c>
      <c r="Q1585" s="40">
        <f>Q$12*$D1585*INDEX(Q$21:Q$28,$E1585)*INDEX(Q$30:Q$46,$F1585)*(1-INDEX(Q$117:Q$133,$F1585))</f>
        <v/>
      </c>
      <c r="R1585" s="40">
        <f>R$12*$D1585*INDEX(R$21:R$28,$E1585)*INDEX(R$30:R$46,$F1585)*(1-INDEX(R$117:R$133,$F1585))</f>
        <v/>
      </c>
      <c r="S1585" s="40">
        <f>S$12*$D1585*INDEX(S$21:S$28,$E1585)*INDEX(S$30:S$46,$F1585)*(1-INDEX(S$117:S$133,$F1585))</f>
        <v/>
      </c>
      <c r="T1585" s="40">
        <f>T$12*$D1585*INDEX(T$21:T$28,$E1585)*INDEX(T$30:T$46,$F1585)*(1-INDEX(T$117:T$133,$F1585))</f>
        <v/>
      </c>
      <c r="U1585" s="40">
        <f>U$12*$D1585*INDEX(U$21:U$28,$E1585)*INDEX(U$30:U$46,$F1585)*(1-INDEX(U$117:U$133,$F1585))</f>
        <v/>
      </c>
      <c r="V1585" s="40">
        <f>V$12*$D1585*INDEX(V$21:V$28,$E1585)*INDEX(V$30:V$46,$F1585)*(1-INDEX(V$117:V$133,$F1585))</f>
        <v/>
      </c>
      <c r="W1585" s="40">
        <f>W$12*$D1585*INDEX(W$21:W$28,$E1585)*INDEX(W$30:W$46,$F1585)*(1-INDEX(W$117:W$133,$F1585))</f>
        <v/>
      </c>
      <c r="X1585" s="40">
        <f>X$12*$D1585*INDEX(X$21:X$28,$E1585)*INDEX(X$30:X$46,$F1585)*(1-INDEX(X$117:X$133,$F1585))</f>
        <v/>
      </c>
      <c r="Y1585" s="40">
        <f>Y$12*$D1585*INDEX(Y$21:Y$28,$E1585)*INDEX(Y$30:Y$46,$F1585)*(1-INDEX(Y$117:Y$133,$F1585))</f>
        <v/>
      </c>
      <c r="Z1585" s="40">
        <f>Z$12*$D1585*INDEX(Z$21:Z$28,$E1585)*INDEX(Z$30:Z$46,$F1585)*(1-INDEX(Z$117:Z$133,$F1585))</f>
        <v/>
      </c>
      <c r="AA1585" s="40">
        <f>AA$12*$D1585*INDEX(AA$21:AA$28,$E1585)*INDEX(AA$30:AA$46,$F1585)*(1-INDEX(AA$117:AA$133,$F1585))</f>
        <v/>
      </c>
      <c r="AB1585" s="40">
        <f>AB$12*$D1585*INDEX(AB$21:AB$28,$E1585)*INDEX(AB$30:AB$46,$F1585)*(1-INDEX(AB$117:AB$133,$F1585))</f>
        <v/>
      </c>
      <c r="AC1585" s="40">
        <f>AC$12*$D1585*INDEX(AC$21:AC$28,$E1585)*INDEX(AC$30:AC$46,$F1585)*(1-INDEX(AC$117:AC$133,$F1585))</f>
        <v/>
      </c>
      <c r="AD1585" s="42">
        <f>CARBONTAX(AD$12,$D1585,INDEX(AD$21:AD$28,$E1585),INDEX(AD$30:AD$46,$F1585),INDEX(AD$117:AD$133,$F1585))</f>
        <v/>
      </c>
      <c r="AE1585" s="25">
        <f>LOWER(Settings!$C$4)&amp;".mit."&amp;$A1585&amp;IF($C1585="","","."&amp;$C1585&amp;"."&amp;$B1585)&amp;IF(INDEX(Variables!$D$5:$D$105,MATCH($A1585,Variables!$A$5:$A$105,0))="","","."&amp;INDEX(Variables!$D$5:$D$105,MATCH($A1585,Variables!$A$5:$A$105,0)))&amp;"."&amp;AE$5</f>
        <v/>
      </c>
      <c r="AF1585" s="41">
        <f>AF$12*$D1585*INDEX(AF$21:AF$28,$E1585)*INDEX(AF$30:AF$46,$F1585)*(1-INDEX(AF$117:AF$133,$F1585))</f>
        <v/>
      </c>
      <c r="AG1585" s="40">
        <f>AG$12*$D1585*INDEX(AG$21:AG$28,$E1585)*INDEX(AG$30:AG$46,$F1585)*(1-INDEX(AG$117:AG$133,$F1585))</f>
        <v/>
      </c>
      <c r="AH1585" s="40">
        <f>AH$12*$D1585*INDEX(AH$21:AH$28,$E1585)*INDEX(AH$30:AH$46,$F1585)*(1-INDEX(AH$117:AH$133,$F1585))</f>
        <v/>
      </c>
      <c r="AI1585" s="40">
        <f>AI$12*$D1585*INDEX(AI$21:AI$28,$E1585)*INDEX(AI$30:AI$46,$F1585)*(1-INDEX(AI$117:AI$133,$F1585))</f>
        <v/>
      </c>
      <c r="AJ1585" s="40">
        <f>AJ$12*$D1585*INDEX(AJ$21:AJ$28,$E1585)*INDEX(AJ$30:AJ$46,$F1585)*(1-INDEX(AJ$117:AJ$133,$F1585))</f>
        <v/>
      </c>
      <c r="AK1585" s="40">
        <f>AK$12*$D1585*INDEX(AK$21:AK$28,$E1585)*INDEX(AK$30:AK$46,$F1585)*(1-INDEX(AK$117:AK$133,$F1585))</f>
        <v/>
      </c>
      <c r="AL1585" s="40">
        <f>AL$12*$D1585*INDEX(AL$21:AL$28,$E1585)*INDEX(AL$30:AL$46,$F1585)*(1-INDEX(AL$117:AL$133,$F1585))</f>
        <v/>
      </c>
      <c r="AM1585" s="40">
        <f>AM$12*$D1585*INDEX(AM$21:AM$28,$E1585)*INDEX(AM$30:AM$46,$F1585)*(1-INDEX(AM$117:AM$133,$F1585))</f>
        <v/>
      </c>
      <c r="AN1585" s="40">
        <f>AN$12*$D1585*INDEX(AN$21:AN$28,$E1585)*INDEX(AN$30:AN$46,$F1585)*(1-INDEX(AN$117:AN$133,$F1585))</f>
        <v/>
      </c>
      <c r="AO1585" s="40">
        <f>AO$12*$D1585*INDEX(AO$21:AO$28,$E1585)*INDEX(AO$30:AO$46,$F1585)*(1-INDEX(AO$117:AO$133,$F1585))</f>
        <v/>
      </c>
      <c r="AP1585" s="40">
        <f>AP$12*$D1585*INDEX(AP$21:AP$28,$E1585)*INDEX(AP$30:AP$46,$F1585)*(1-INDEX(AP$117:AP$133,$F1585))</f>
        <v/>
      </c>
      <c r="AQ1585" s="40">
        <f>AQ$12*$D1585*INDEX(AQ$21:AQ$28,$E1585)*INDEX(AQ$30:AQ$46,$F1585)*(1-INDEX(AQ$117:AQ$133,$F1585))</f>
        <v/>
      </c>
      <c r="AR1585" s="40">
        <f>AR$12*$D1585*INDEX(AR$21:AR$28,$E1585)*INDEX(AR$30:AR$46,$F1585)*(1-INDEX(AR$117:AR$133,$F1585))</f>
        <v/>
      </c>
      <c r="AS1585" s="40">
        <f>AS$12*$D1585*INDEX(AS$21:AS$28,$E1585)*INDEX(AS$30:AS$46,$F1585)*(1-INDEX(AS$117:AS$133,$F1585))</f>
        <v/>
      </c>
      <c r="AT1585" s="40">
        <f>AT$12*$D1585*INDEX(AT$21:AT$28,$E1585)*INDEX(AT$30:AT$46,$F1585)*(1-INDEX(AT$117:AT$133,$F1585))</f>
        <v/>
      </c>
      <c r="AU1585" s="40">
        <f>AU$12*$D1585*INDEX(AU$21:AU$28,$E1585)*INDEX(AU$30:AU$46,$F1585)*(1-INDEX(AU$117:AU$133,$F1585))</f>
        <v/>
      </c>
      <c r="AV1585" s="40">
        <f>AV$12*$D1585*INDEX(AV$21:AV$28,$E1585)*INDEX(AV$30:AV$46,$F1585)*(1-INDEX(AV$117:AV$133,$F1585))</f>
        <v/>
      </c>
      <c r="AW1585" s="40">
        <f>AW$12*$D1585*INDEX(AW$21:AW$28,$E1585)*INDEX(AW$30:AW$46,$F1585)*(1-INDEX(AW$117:AW$133,$F1585))</f>
        <v/>
      </c>
      <c r="AX1585" s="42">
        <f>CARBONTAX(AX$12,$D1585,INDEX(AX$21:AX$28,$E1585),INDEX(AX$30:AX$46,$F1585),INDEX(AX$117:AX$133,$F1585))</f>
        <v/>
      </c>
    </row>
    <row r="1586" hidden="1" outlineLevel="2">
      <c r="A1586" s="5" t="inlineStr">
        <is>
          <t>ctxnew</t>
        </is>
      </c>
      <c r="B1586" s="5" t="inlineStr">
        <is>
          <t>gso</t>
        </is>
      </c>
      <c r="C1586" s="5" t="inlineStr">
        <is>
          <t>ftr</t>
        </is>
      </c>
      <c r="D1586" s="40">
        <f>INDEX(Inputs!$T$5:$T$132,MATCH($B1586&amp;"|"&amp;$C1586,Inputs!$A$5:$A$132,0))</f>
        <v/>
      </c>
      <c r="E1586" s="40">
        <f>INDEX(Inputs!$J$5:$J$132,MATCH($B1586&amp;"|"&amp;$C1586,Inputs!$A$5:$A$132,0))</f>
        <v/>
      </c>
      <c r="F1586" s="40">
        <f>INDEX(Inputs!$K$5:$K$132,MATCH($B1586&amp;"|"&amp;$C1586,Inputs!$A$5:$A$132,0))</f>
        <v/>
      </c>
      <c r="G1586" s="39" t="n"/>
      <c r="H1586" s="5">
        <f>INDEX(Variables!$B$5:$B$105,MATCH($A1586,Variables!$A$5:$A$105,0))&amp;IF($C1586="",""," | "&amp;INDEX(Mapping!$B$5:$B$26,MATCH($C1586,Mapping!$A$5:$A$26,0))&amp;" | "&amp;INDEX(Mapping!$B$30:$B$41,MATCH($B1586,Mapping!$A$30:$A$41,0)))</f>
        <v/>
      </c>
      <c r="I1586" s="5">
        <f>INDEX(Variables!$C$5:$C$105,MATCH($A1586,Variables!$A$5:$A$105,0))</f>
        <v/>
      </c>
      <c r="J1586" s="5">
        <f>INDEX(Variables!$E$5:$E$105,MATCH($A1586,Variables!$A$5:$A$105,0))</f>
        <v/>
      </c>
      <c r="K1586" s="25">
        <f>LOWER(Settings!$C$4)&amp;".mit."&amp;$A1586&amp;IF($C1586="","","."&amp;$C1586&amp;"."&amp;$B1586)&amp;IF(INDEX(Variables!$D$5:$D$105,MATCH($A1586,Variables!$A$5:$A$105,0))="","","."&amp;INDEX(Variables!$D$5:$D$105,MATCH($A1586,Variables!$A$5:$A$105,0)))&amp;"."&amp;K$5</f>
        <v/>
      </c>
      <c r="L1586" s="41">
        <f>L$12*$D1586*INDEX(L$21:L$28,$E1586)*INDEX(L$30:L$46,$F1586)*(1-INDEX(L$117:L$133,$F1586))</f>
        <v/>
      </c>
      <c r="M1586" s="40">
        <f>M$12*$D1586*INDEX(M$21:M$28,$E1586)*INDEX(M$30:M$46,$F1586)*(1-INDEX(M$117:M$133,$F1586))</f>
        <v/>
      </c>
      <c r="N1586" s="40">
        <f>N$12*$D1586*INDEX(N$21:N$28,$E1586)*INDEX(N$30:N$46,$F1586)*(1-INDEX(N$117:N$133,$F1586))</f>
        <v/>
      </c>
      <c r="O1586" s="40">
        <f>O$12*$D1586*INDEX(O$21:O$28,$E1586)*INDEX(O$30:O$46,$F1586)*(1-INDEX(O$117:O$133,$F1586))</f>
        <v/>
      </c>
      <c r="P1586" s="40">
        <f>P$12*$D1586*INDEX(P$21:P$28,$E1586)*INDEX(P$30:P$46,$F1586)*(1-INDEX(P$117:P$133,$F1586))</f>
        <v/>
      </c>
      <c r="Q1586" s="40">
        <f>Q$12*$D1586*INDEX(Q$21:Q$28,$E1586)*INDEX(Q$30:Q$46,$F1586)*(1-INDEX(Q$117:Q$133,$F1586))</f>
        <v/>
      </c>
      <c r="R1586" s="40">
        <f>R$12*$D1586*INDEX(R$21:R$28,$E1586)*INDEX(R$30:R$46,$F1586)*(1-INDEX(R$117:R$133,$F1586))</f>
        <v/>
      </c>
      <c r="S1586" s="40">
        <f>S$12*$D1586*INDEX(S$21:S$28,$E1586)*INDEX(S$30:S$46,$F1586)*(1-INDEX(S$117:S$133,$F1586))</f>
        <v/>
      </c>
      <c r="T1586" s="40">
        <f>T$12*$D1586*INDEX(T$21:T$28,$E1586)*INDEX(T$30:T$46,$F1586)*(1-INDEX(T$117:T$133,$F1586))</f>
        <v/>
      </c>
      <c r="U1586" s="40">
        <f>U$12*$D1586*INDEX(U$21:U$28,$E1586)*INDEX(U$30:U$46,$F1586)*(1-INDEX(U$117:U$133,$F1586))</f>
        <v/>
      </c>
      <c r="V1586" s="40">
        <f>V$12*$D1586*INDEX(V$21:V$28,$E1586)*INDEX(V$30:V$46,$F1586)*(1-INDEX(V$117:V$133,$F1586))</f>
        <v/>
      </c>
      <c r="W1586" s="40">
        <f>W$12*$D1586*INDEX(W$21:W$28,$E1586)*INDEX(W$30:W$46,$F1586)*(1-INDEX(W$117:W$133,$F1586))</f>
        <v/>
      </c>
      <c r="X1586" s="40">
        <f>X$12*$D1586*INDEX(X$21:X$28,$E1586)*INDEX(X$30:X$46,$F1586)*(1-INDEX(X$117:X$133,$F1586))</f>
        <v/>
      </c>
      <c r="Y1586" s="40">
        <f>Y$12*$D1586*INDEX(Y$21:Y$28,$E1586)*INDEX(Y$30:Y$46,$F1586)*(1-INDEX(Y$117:Y$133,$F1586))</f>
        <v/>
      </c>
      <c r="Z1586" s="40">
        <f>Z$12*$D1586*INDEX(Z$21:Z$28,$E1586)*INDEX(Z$30:Z$46,$F1586)*(1-INDEX(Z$117:Z$133,$F1586))</f>
        <v/>
      </c>
      <c r="AA1586" s="40">
        <f>AA$12*$D1586*INDEX(AA$21:AA$28,$E1586)*INDEX(AA$30:AA$46,$F1586)*(1-INDEX(AA$117:AA$133,$F1586))</f>
        <v/>
      </c>
      <c r="AB1586" s="40">
        <f>AB$12*$D1586*INDEX(AB$21:AB$28,$E1586)*INDEX(AB$30:AB$46,$F1586)*(1-INDEX(AB$117:AB$133,$F1586))</f>
        <v/>
      </c>
      <c r="AC1586" s="40">
        <f>AC$12*$D1586*INDEX(AC$21:AC$28,$E1586)*INDEX(AC$30:AC$46,$F1586)*(1-INDEX(AC$117:AC$133,$F1586))</f>
        <v/>
      </c>
      <c r="AD1586" s="42">
        <f>CARBONTAX(AD$12,$D1586,INDEX(AD$21:AD$28,$E1586),INDEX(AD$30:AD$46,$F1586),INDEX(AD$117:AD$133,$F1586))</f>
        <v/>
      </c>
      <c r="AE1586" s="25">
        <f>LOWER(Settings!$C$4)&amp;".mit."&amp;$A1586&amp;IF($C1586="","","."&amp;$C1586&amp;"."&amp;$B1586)&amp;IF(INDEX(Variables!$D$5:$D$105,MATCH($A1586,Variables!$A$5:$A$105,0))="","","."&amp;INDEX(Variables!$D$5:$D$105,MATCH($A1586,Variables!$A$5:$A$105,0)))&amp;"."&amp;AE$5</f>
        <v/>
      </c>
      <c r="AF1586" s="41">
        <f>AF$12*$D1586*INDEX(AF$21:AF$28,$E1586)*INDEX(AF$30:AF$46,$F1586)*(1-INDEX(AF$117:AF$133,$F1586))</f>
        <v/>
      </c>
      <c r="AG1586" s="40">
        <f>AG$12*$D1586*INDEX(AG$21:AG$28,$E1586)*INDEX(AG$30:AG$46,$F1586)*(1-INDEX(AG$117:AG$133,$F1586))</f>
        <v/>
      </c>
      <c r="AH1586" s="40">
        <f>AH$12*$D1586*INDEX(AH$21:AH$28,$E1586)*INDEX(AH$30:AH$46,$F1586)*(1-INDEX(AH$117:AH$133,$F1586))</f>
        <v/>
      </c>
      <c r="AI1586" s="40">
        <f>AI$12*$D1586*INDEX(AI$21:AI$28,$E1586)*INDEX(AI$30:AI$46,$F1586)*(1-INDEX(AI$117:AI$133,$F1586))</f>
        <v/>
      </c>
      <c r="AJ1586" s="40">
        <f>AJ$12*$D1586*INDEX(AJ$21:AJ$28,$E1586)*INDEX(AJ$30:AJ$46,$F1586)*(1-INDEX(AJ$117:AJ$133,$F1586))</f>
        <v/>
      </c>
      <c r="AK1586" s="40">
        <f>AK$12*$D1586*INDEX(AK$21:AK$28,$E1586)*INDEX(AK$30:AK$46,$F1586)*(1-INDEX(AK$117:AK$133,$F1586))</f>
        <v/>
      </c>
      <c r="AL1586" s="40">
        <f>AL$12*$D1586*INDEX(AL$21:AL$28,$E1586)*INDEX(AL$30:AL$46,$F1586)*(1-INDEX(AL$117:AL$133,$F1586))</f>
        <v/>
      </c>
      <c r="AM1586" s="40">
        <f>AM$12*$D1586*INDEX(AM$21:AM$28,$E1586)*INDEX(AM$30:AM$46,$F1586)*(1-INDEX(AM$117:AM$133,$F1586))</f>
        <v/>
      </c>
      <c r="AN1586" s="40">
        <f>AN$12*$D1586*INDEX(AN$21:AN$28,$E1586)*INDEX(AN$30:AN$46,$F1586)*(1-INDEX(AN$117:AN$133,$F1586))</f>
        <v/>
      </c>
      <c r="AO1586" s="40">
        <f>AO$12*$D1586*INDEX(AO$21:AO$28,$E1586)*INDEX(AO$30:AO$46,$F1586)*(1-INDEX(AO$117:AO$133,$F1586))</f>
        <v/>
      </c>
      <c r="AP1586" s="40">
        <f>AP$12*$D1586*INDEX(AP$21:AP$28,$E1586)*INDEX(AP$30:AP$46,$F1586)*(1-INDEX(AP$117:AP$133,$F1586))</f>
        <v/>
      </c>
      <c r="AQ1586" s="40">
        <f>AQ$12*$D1586*INDEX(AQ$21:AQ$28,$E1586)*INDEX(AQ$30:AQ$46,$F1586)*(1-INDEX(AQ$117:AQ$133,$F1586))</f>
        <v/>
      </c>
      <c r="AR1586" s="40">
        <f>AR$12*$D1586*INDEX(AR$21:AR$28,$E1586)*INDEX(AR$30:AR$46,$F1586)*(1-INDEX(AR$117:AR$133,$F1586))</f>
        <v/>
      </c>
      <c r="AS1586" s="40">
        <f>AS$12*$D1586*INDEX(AS$21:AS$28,$E1586)*INDEX(AS$30:AS$46,$F1586)*(1-INDEX(AS$117:AS$133,$F1586))</f>
        <v/>
      </c>
      <c r="AT1586" s="40">
        <f>AT$12*$D1586*INDEX(AT$21:AT$28,$E1586)*INDEX(AT$30:AT$46,$F1586)*(1-INDEX(AT$117:AT$133,$F1586))</f>
        <v/>
      </c>
      <c r="AU1586" s="40">
        <f>AU$12*$D1586*INDEX(AU$21:AU$28,$E1586)*INDEX(AU$30:AU$46,$F1586)*(1-INDEX(AU$117:AU$133,$F1586))</f>
        <v/>
      </c>
      <c r="AV1586" s="40">
        <f>AV$12*$D1586*INDEX(AV$21:AV$28,$E1586)*INDEX(AV$30:AV$46,$F1586)*(1-INDEX(AV$117:AV$133,$F1586))</f>
        <v/>
      </c>
      <c r="AW1586" s="40">
        <f>AW$12*$D1586*INDEX(AW$21:AW$28,$E1586)*INDEX(AW$30:AW$46,$F1586)*(1-INDEX(AW$117:AW$133,$F1586))</f>
        <v/>
      </c>
      <c r="AX1586" s="42">
        <f>CARBONTAX(AX$12,$D1586,INDEX(AX$21:AX$28,$E1586),INDEX(AX$30:AX$46,$F1586),INDEX(AX$117:AX$133,$F1586))</f>
        <v/>
      </c>
    </row>
    <row r="1587" hidden="1" outlineLevel="2">
      <c r="A1587" s="5" t="inlineStr">
        <is>
          <t>ctxnew</t>
        </is>
      </c>
      <c r="B1587" s="5" t="inlineStr">
        <is>
          <t>die</t>
        </is>
      </c>
      <c r="C1587" s="5" t="inlineStr">
        <is>
          <t>ftr</t>
        </is>
      </c>
      <c r="D1587" s="40">
        <f>INDEX(Inputs!$T$5:$T$132,MATCH($B1587&amp;"|"&amp;$C1587,Inputs!$A$5:$A$132,0))</f>
        <v/>
      </c>
      <c r="E1587" s="40">
        <f>INDEX(Inputs!$J$5:$J$132,MATCH($B1587&amp;"|"&amp;$C1587,Inputs!$A$5:$A$132,0))</f>
        <v/>
      </c>
      <c r="F1587" s="40">
        <f>INDEX(Inputs!$K$5:$K$132,MATCH($B1587&amp;"|"&amp;$C1587,Inputs!$A$5:$A$132,0))</f>
        <v/>
      </c>
      <c r="G1587" s="39" t="n"/>
      <c r="H1587" s="5">
        <f>INDEX(Variables!$B$5:$B$105,MATCH($A1587,Variables!$A$5:$A$105,0))&amp;IF($C1587="",""," | "&amp;INDEX(Mapping!$B$5:$B$26,MATCH($C1587,Mapping!$A$5:$A$26,0))&amp;" | "&amp;INDEX(Mapping!$B$30:$B$41,MATCH($B1587,Mapping!$A$30:$A$41,0)))</f>
        <v/>
      </c>
      <c r="I1587" s="5">
        <f>INDEX(Variables!$C$5:$C$105,MATCH($A1587,Variables!$A$5:$A$105,0))</f>
        <v/>
      </c>
      <c r="J1587" s="5">
        <f>INDEX(Variables!$E$5:$E$105,MATCH($A1587,Variables!$A$5:$A$105,0))</f>
        <v/>
      </c>
      <c r="K1587" s="25">
        <f>LOWER(Settings!$C$4)&amp;".mit."&amp;$A1587&amp;IF($C1587="","","."&amp;$C1587&amp;"."&amp;$B1587)&amp;IF(INDEX(Variables!$D$5:$D$105,MATCH($A1587,Variables!$A$5:$A$105,0))="","","."&amp;INDEX(Variables!$D$5:$D$105,MATCH($A1587,Variables!$A$5:$A$105,0)))&amp;"."&amp;K$5</f>
        <v/>
      </c>
      <c r="L1587" s="41">
        <f>L$12*$D1587*INDEX(L$21:L$28,$E1587)*INDEX(L$30:L$46,$F1587)*(1-INDEX(L$117:L$133,$F1587))</f>
        <v/>
      </c>
      <c r="M1587" s="40">
        <f>M$12*$D1587*INDEX(M$21:M$28,$E1587)*INDEX(M$30:M$46,$F1587)*(1-INDEX(M$117:M$133,$F1587))</f>
        <v/>
      </c>
      <c r="N1587" s="40">
        <f>N$12*$D1587*INDEX(N$21:N$28,$E1587)*INDEX(N$30:N$46,$F1587)*(1-INDEX(N$117:N$133,$F1587))</f>
        <v/>
      </c>
      <c r="O1587" s="40">
        <f>O$12*$D1587*INDEX(O$21:O$28,$E1587)*INDEX(O$30:O$46,$F1587)*(1-INDEX(O$117:O$133,$F1587))</f>
        <v/>
      </c>
      <c r="P1587" s="40">
        <f>P$12*$D1587*INDEX(P$21:P$28,$E1587)*INDEX(P$30:P$46,$F1587)*(1-INDEX(P$117:P$133,$F1587))</f>
        <v/>
      </c>
      <c r="Q1587" s="40">
        <f>Q$12*$D1587*INDEX(Q$21:Q$28,$E1587)*INDEX(Q$30:Q$46,$F1587)*(1-INDEX(Q$117:Q$133,$F1587))</f>
        <v/>
      </c>
      <c r="R1587" s="40">
        <f>R$12*$D1587*INDEX(R$21:R$28,$E1587)*INDEX(R$30:R$46,$F1587)*(1-INDEX(R$117:R$133,$F1587))</f>
        <v/>
      </c>
      <c r="S1587" s="40">
        <f>S$12*$D1587*INDEX(S$21:S$28,$E1587)*INDEX(S$30:S$46,$F1587)*(1-INDEX(S$117:S$133,$F1587))</f>
        <v/>
      </c>
      <c r="T1587" s="40">
        <f>T$12*$D1587*INDEX(T$21:T$28,$E1587)*INDEX(T$30:T$46,$F1587)*(1-INDEX(T$117:T$133,$F1587))</f>
        <v/>
      </c>
      <c r="U1587" s="40">
        <f>U$12*$D1587*INDEX(U$21:U$28,$E1587)*INDEX(U$30:U$46,$F1587)*(1-INDEX(U$117:U$133,$F1587))</f>
        <v/>
      </c>
      <c r="V1587" s="40">
        <f>V$12*$D1587*INDEX(V$21:V$28,$E1587)*INDEX(V$30:V$46,$F1587)*(1-INDEX(V$117:V$133,$F1587))</f>
        <v/>
      </c>
      <c r="W1587" s="40">
        <f>W$12*$D1587*INDEX(W$21:W$28,$E1587)*INDEX(W$30:W$46,$F1587)*(1-INDEX(W$117:W$133,$F1587))</f>
        <v/>
      </c>
      <c r="X1587" s="40">
        <f>X$12*$D1587*INDEX(X$21:X$28,$E1587)*INDEX(X$30:X$46,$F1587)*(1-INDEX(X$117:X$133,$F1587))</f>
        <v/>
      </c>
      <c r="Y1587" s="40">
        <f>Y$12*$D1587*INDEX(Y$21:Y$28,$E1587)*INDEX(Y$30:Y$46,$F1587)*(1-INDEX(Y$117:Y$133,$F1587))</f>
        <v/>
      </c>
      <c r="Z1587" s="40">
        <f>Z$12*$D1587*INDEX(Z$21:Z$28,$E1587)*INDEX(Z$30:Z$46,$F1587)*(1-INDEX(Z$117:Z$133,$F1587))</f>
        <v/>
      </c>
      <c r="AA1587" s="40">
        <f>AA$12*$D1587*INDEX(AA$21:AA$28,$E1587)*INDEX(AA$30:AA$46,$F1587)*(1-INDEX(AA$117:AA$133,$F1587))</f>
        <v/>
      </c>
      <c r="AB1587" s="40">
        <f>AB$12*$D1587*INDEX(AB$21:AB$28,$E1587)*INDEX(AB$30:AB$46,$F1587)*(1-INDEX(AB$117:AB$133,$F1587))</f>
        <v/>
      </c>
      <c r="AC1587" s="40">
        <f>AC$12*$D1587*INDEX(AC$21:AC$28,$E1587)*INDEX(AC$30:AC$46,$F1587)*(1-INDEX(AC$117:AC$133,$F1587))</f>
        <v/>
      </c>
      <c r="AD1587" s="42">
        <f>CARBONTAX(AD$12,$D1587,INDEX(AD$21:AD$28,$E1587),INDEX(AD$30:AD$46,$F1587),INDEX(AD$117:AD$133,$F1587))</f>
        <v/>
      </c>
      <c r="AE1587" s="25">
        <f>LOWER(Settings!$C$4)&amp;".mit."&amp;$A1587&amp;IF($C1587="","","."&amp;$C1587&amp;"."&amp;$B1587)&amp;IF(INDEX(Variables!$D$5:$D$105,MATCH($A1587,Variables!$A$5:$A$105,0))="","","."&amp;INDEX(Variables!$D$5:$D$105,MATCH($A1587,Variables!$A$5:$A$105,0)))&amp;"."&amp;AE$5</f>
        <v/>
      </c>
      <c r="AF1587" s="41">
        <f>AF$12*$D1587*INDEX(AF$21:AF$28,$E1587)*INDEX(AF$30:AF$46,$F1587)*(1-INDEX(AF$117:AF$133,$F1587))</f>
        <v/>
      </c>
      <c r="AG1587" s="40">
        <f>AG$12*$D1587*INDEX(AG$21:AG$28,$E1587)*INDEX(AG$30:AG$46,$F1587)*(1-INDEX(AG$117:AG$133,$F1587))</f>
        <v/>
      </c>
      <c r="AH1587" s="40">
        <f>AH$12*$D1587*INDEX(AH$21:AH$28,$E1587)*INDEX(AH$30:AH$46,$F1587)*(1-INDEX(AH$117:AH$133,$F1587))</f>
        <v/>
      </c>
      <c r="AI1587" s="40">
        <f>AI$12*$D1587*INDEX(AI$21:AI$28,$E1587)*INDEX(AI$30:AI$46,$F1587)*(1-INDEX(AI$117:AI$133,$F1587))</f>
        <v/>
      </c>
      <c r="AJ1587" s="40">
        <f>AJ$12*$D1587*INDEX(AJ$21:AJ$28,$E1587)*INDEX(AJ$30:AJ$46,$F1587)*(1-INDEX(AJ$117:AJ$133,$F1587))</f>
        <v/>
      </c>
      <c r="AK1587" s="40">
        <f>AK$12*$D1587*INDEX(AK$21:AK$28,$E1587)*INDEX(AK$30:AK$46,$F1587)*(1-INDEX(AK$117:AK$133,$F1587))</f>
        <v/>
      </c>
      <c r="AL1587" s="40">
        <f>AL$12*$D1587*INDEX(AL$21:AL$28,$E1587)*INDEX(AL$30:AL$46,$F1587)*(1-INDEX(AL$117:AL$133,$F1587))</f>
        <v/>
      </c>
      <c r="AM1587" s="40">
        <f>AM$12*$D1587*INDEX(AM$21:AM$28,$E1587)*INDEX(AM$30:AM$46,$F1587)*(1-INDEX(AM$117:AM$133,$F1587))</f>
        <v/>
      </c>
      <c r="AN1587" s="40">
        <f>AN$12*$D1587*INDEX(AN$21:AN$28,$E1587)*INDEX(AN$30:AN$46,$F1587)*(1-INDEX(AN$117:AN$133,$F1587))</f>
        <v/>
      </c>
      <c r="AO1587" s="40">
        <f>AO$12*$D1587*INDEX(AO$21:AO$28,$E1587)*INDEX(AO$30:AO$46,$F1587)*(1-INDEX(AO$117:AO$133,$F1587))</f>
        <v/>
      </c>
      <c r="AP1587" s="40">
        <f>AP$12*$D1587*INDEX(AP$21:AP$28,$E1587)*INDEX(AP$30:AP$46,$F1587)*(1-INDEX(AP$117:AP$133,$F1587))</f>
        <v/>
      </c>
      <c r="AQ1587" s="40">
        <f>AQ$12*$D1587*INDEX(AQ$21:AQ$28,$E1587)*INDEX(AQ$30:AQ$46,$F1587)*(1-INDEX(AQ$117:AQ$133,$F1587))</f>
        <v/>
      </c>
      <c r="AR1587" s="40">
        <f>AR$12*$D1587*INDEX(AR$21:AR$28,$E1587)*INDEX(AR$30:AR$46,$F1587)*(1-INDEX(AR$117:AR$133,$F1587))</f>
        <v/>
      </c>
      <c r="AS1587" s="40">
        <f>AS$12*$D1587*INDEX(AS$21:AS$28,$E1587)*INDEX(AS$30:AS$46,$F1587)*(1-INDEX(AS$117:AS$133,$F1587))</f>
        <v/>
      </c>
      <c r="AT1587" s="40">
        <f>AT$12*$D1587*INDEX(AT$21:AT$28,$E1587)*INDEX(AT$30:AT$46,$F1587)*(1-INDEX(AT$117:AT$133,$F1587))</f>
        <v/>
      </c>
      <c r="AU1587" s="40">
        <f>AU$12*$D1587*INDEX(AU$21:AU$28,$E1587)*INDEX(AU$30:AU$46,$F1587)*(1-INDEX(AU$117:AU$133,$F1587))</f>
        <v/>
      </c>
      <c r="AV1587" s="40">
        <f>AV$12*$D1587*INDEX(AV$21:AV$28,$E1587)*INDEX(AV$30:AV$46,$F1587)*(1-INDEX(AV$117:AV$133,$F1587))</f>
        <v/>
      </c>
      <c r="AW1587" s="40">
        <f>AW$12*$D1587*INDEX(AW$21:AW$28,$E1587)*INDEX(AW$30:AW$46,$F1587)*(1-INDEX(AW$117:AW$133,$F1587))</f>
        <v/>
      </c>
      <c r="AX1587" s="42">
        <f>CARBONTAX(AX$12,$D1587,INDEX(AX$21:AX$28,$E1587),INDEX(AX$30:AX$46,$F1587),INDEX(AX$117:AX$133,$F1587))</f>
        <v/>
      </c>
    </row>
    <row r="1588" hidden="1" outlineLevel="2">
      <c r="A1588" s="5" t="inlineStr">
        <is>
          <t>ctxnew</t>
        </is>
      </c>
      <c r="B1588" s="5" t="inlineStr">
        <is>
          <t>lpg</t>
        </is>
      </c>
      <c r="C1588" s="5" t="inlineStr">
        <is>
          <t>ftr</t>
        </is>
      </c>
      <c r="D1588" s="40">
        <f>INDEX(Inputs!$T$5:$T$132,MATCH($B1588&amp;"|"&amp;$C1588,Inputs!$A$5:$A$132,0))</f>
        <v/>
      </c>
      <c r="E1588" s="40">
        <f>INDEX(Inputs!$J$5:$J$132,MATCH($B1588&amp;"|"&amp;$C1588,Inputs!$A$5:$A$132,0))</f>
        <v/>
      </c>
      <c r="F1588" s="40">
        <f>INDEX(Inputs!$K$5:$K$132,MATCH($B1588&amp;"|"&amp;$C1588,Inputs!$A$5:$A$132,0))</f>
        <v/>
      </c>
      <c r="G1588" s="39" t="n"/>
      <c r="H1588" s="5">
        <f>INDEX(Variables!$B$5:$B$105,MATCH($A1588,Variables!$A$5:$A$105,0))&amp;IF($C1588="",""," | "&amp;INDEX(Mapping!$B$5:$B$26,MATCH($C1588,Mapping!$A$5:$A$26,0))&amp;" | "&amp;INDEX(Mapping!$B$30:$B$41,MATCH($B1588,Mapping!$A$30:$A$41,0)))</f>
        <v/>
      </c>
      <c r="I1588" s="5">
        <f>INDEX(Variables!$C$5:$C$105,MATCH($A1588,Variables!$A$5:$A$105,0))</f>
        <v/>
      </c>
      <c r="J1588" s="5">
        <f>INDEX(Variables!$E$5:$E$105,MATCH($A1588,Variables!$A$5:$A$105,0))</f>
        <v/>
      </c>
      <c r="K1588" s="25">
        <f>LOWER(Settings!$C$4)&amp;".mit."&amp;$A1588&amp;IF($C1588="","","."&amp;$C1588&amp;"."&amp;$B1588)&amp;IF(INDEX(Variables!$D$5:$D$105,MATCH($A1588,Variables!$A$5:$A$105,0))="","","."&amp;INDEX(Variables!$D$5:$D$105,MATCH($A1588,Variables!$A$5:$A$105,0)))&amp;"."&amp;K$5</f>
        <v/>
      </c>
      <c r="L1588" s="41">
        <f>L$12*$D1588*INDEX(L$21:L$28,$E1588)*INDEX(L$30:L$46,$F1588)*(1-INDEX(L$117:L$133,$F1588))</f>
        <v/>
      </c>
      <c r="M1588" s="40">
        <f>M$12*$D1588*INDEX(M$21:M$28,$E1588)*INDEX(M$30:M$46,$F1588)*(1-INDEX(M$117:M$133,$F1588))</f>
        <v/>
      </c>
      <c r="N1588" s="40">
        <f>N$12*$D1588*INDEX(N$21:N$28,$E1588)*INDEX(N$30:N$46,$F1588)*(1-INDEX(N$117:N$133,$F1588))</f>
        <v/>
      </c>
      <c r="O1588" s="40">
        <f>O$12*$D1588*INDEX(O$21:O$28,$E1588)*INDEX(O$30:O$46,$F1588)*(1-INDEX(O$117:O$133,$F1588))</f>
        <v/>
      </c>
      <c r="P1588" s="40">
        <f>P$12*$D1588*INDEX(P$21:P$28,$E1588)*INDEX(P$30:P$46,$F1588)*(1-INDEX(P$117:P$133,$F1588))</f>
        <v/>
      </c>
      <c r="Q1588" s="40">
        <f>Q$12*$D1588*INDEX(Q$21:Q$28,$E1588)*INDEX(Q$30:Q$46,$F1588)*(1-INDEX(Q$117:Q$133,$F1588))</f>
        <v/>
      </c>
      <c r="R1588" s="40">
        <f>R$12*$D1588*INDEX(R$21:R$28,$E1588)*INDEX(R$30:R$46,$F1588)*(1-INDEX(R$117:R$133,$F1588))</f>
        <v/>
      </c>
      <c r="S1588" s="40">
        <f>S$12*$D1588*INDEX(S$21:S$28,$E1588)*INDEX(S$30:S$46,$F1588)*(1-INDEX(S$117:S$133,$F1588))</f>
        <v/>
      </c>
      <c r="T1588" s="40">
        <f>T$12*$D1588*INDEX(T$21:T$28,$E1588)*INDEX(T$30:T$46,$F1588)*(1-INDEX(T$117:T$133,$F1588))</f>
        <v/>
      </c>
      <c r="U1588" s="40">
        <f>U$12*$D1588*INDEX(U$21:U$28,$E1588)*INDEX(U$30:U$46,$F1588)*(1-INDEX(U$117:U$133,$F1588))</f>
        <v/>
      </c>
      <c r="V1588" s="40">
        <f>V$12*$D1588*INDEX(V$21:V$28,$E1588)*INDEX(V$30:V$46,$F1588)*(1-INDEX(V$117:V$133,$F1588))</f>
        <v/>
      </c>
      <c r="W1588" s="40">
        <f>W$12*$D1588*INDEX(W$21:W$28,$E1588)*INDEX(W$30:W$46,$F1588)*(1-INDEX(W$117:W$133,$F1588))</f>
        <v/>
      </c>
      <c r="X1588" s="40">
        <f>X$12*$D1588*INDEX(X$21:X$28,$E1588)*INDEX(X$30:X$46,$F1588)*(1-INDEX(X$117:X$133,$F1588))</f>
        <v/>
      </c>
      <c r="Y1588" s="40">
        <f>Y$12*$D1588*INDEX(Y$21:Y$28,$E1588)*INDEX(Y$30:Y$46,$F1588)*(1-INDEX(Y$117:Y$133,$F1588))</f>
        <v/>
      </c>
      <c r="Z1588" s="40">
        <f>Z$12*$D1588*INDEX(Z$21:Z$28,$E1588)*INDEX(Z$30:Z$46,$F1588)*(1-INDEX(Z$117:Z$133,$F1588))</f>
        <v/>
      </c>
      <c r="AA1588" s="40">
        <f>AA$12*$D1588*INDEX(AA$21:AA$28,$E1588)*INDEX(AA$30:AA$46,$F1588)*(1-INDEX(AA$117:AA$133,$F1588))</f>
        <v/>
      </c>
      <c r="AB1588" s="40">
        <f>AB$12*$D1588*INDEX(AB$21:AB$28,$E1588)*INDEX(AB$30:AB$46,$F1588)*(1-INDEX(AB$117:AB$133,$F1588))</f>
        <v/>
      </c>
      <c r="AC1588" s="40">
        <f>AC$12*$D1588*INDEX(AC$21:AC$28,$E1588)*INDEX(AC$30:AC$46,$F1588)*(1-INDEX(AC$117:AC$133,$F1588))</f>
        <v/>
      </c>
      <c r="AD1588" s="42">
        <f>CARBONTAX(AD$12,$D1588,INDEX(AD$21:AD$28,$E1588),INDEX(AD$30:AD$46,$F1588),INDEX(AD$117:AD$133,$F1588))</f>
        <v/>
      </c>
      <c r="AE1588" s="25">
        <f>LOWER(Settings!$C$4)&amp;".mit."&amp;$A1588&amp;IF($C1588="","","."&amp;$C1588&amp;"."&amp;$B1588)&amp;IF(INDEX(Variables!$D$5:$D$105,MATCH($A1588,Variables!$A$5:$A$105,0))="","","."&amp;INDEX(Variables!$D$5:$D$105,MATCH($A1588,Variables!$A$5:$A$105,0)))&amp;"."&amp;AE$5</f>
        <v/>
      </c>
      <c r="AF1588" s="41">
        <f>AF$12*$D1588*INDEX(AF$21:AF$28,$E1588)*INDEX(AF$30:AF$46,$F1588)*(1-INDEX(AF$117:AF$133,$F1588))</f>
        <v/>
      </c>
      <c r="AG1588" s="40">
        <f>AG$12*$D1588*INDEX(AG$21:AG$28,$E1588)*INDEX(AG$30:AG$46,$F1588)*(1-INDEX(AG$117:AG$133,$F1588))</f>
        <v/>
      </c>
      <c r="AH1588" s="40">
        <f>AH$12*$D1588*INDEX(AH$21:AH$28,$E1588)*INDEX(AH$30:AH$46,$F1588)*(1-INDEX(AH$117:AH$133,$F1588))</f>
        <v/>
      </c>
      <c r="AI1588" s="40">
        <f>AI$12*$D1588*INDEX(AI$21:AI$28,$E1588)*INDEX(AI$30:AI$46,$F1588)*(1-INDEX(AI$117:AI$133,$F1588))</f>
        <v/>
      </c>
      <c r="AJ1588" s="40">
        <f>AJ$12*$D1588*INDEX(AJ$21:AJ$28,$E1588)*INDEX(AJ$30:AJ$46,$F1588)*(1-INDEX(AJ$117:AJ$133,$F1588))</f>
        <v/>
      </c>
      <c r="AK1588" s="40">
        <f>AK$12*$D1588*INDEX(AK$21:AK$28,$E1588)*INDEX(AK$30:AK$46,$F1588)*(1-INDEX(AK$117:AK$133,$F1588))</f>
        <v/>
      </c>
      <c r="AL1588" s="40">
        <f>AL$12*$D1588*INDEX(AL$21:AL$28,$E1588)*INDEX(AL$30:AL$46,$F1588)*(1-INDEX(AL$117:AL$133,$F1588))</f>
        <v/>
      </c>
      <c r="AM1588" s="40">
        <f>AM$12*$D1588*INDEX(AM$21:AM$28,$E1588)*INDEX(AM$30:AM$46,$F1588)*(1-INDEX(AM$117:AM$133,$F1588))</f>
        <v/>
      </c>
      <c r="AN1588" s="40">
        <f>AN$12*$D1588*INDEX(AN$21:AN$28,$E1588)*INDEX(AN$30:AN$46,$F1588)*(1-INDEX(AN$117:AN$133,$F1588))</f>
        <v/>
      </c>
      <c r="AO1588" s="40">
        <f>AO$12*$D1588*INDEX(AO$21:AO$28,$E1588)*INDEX(AO$30:AO$46,$F1588)*(1-INDEX(AO$117:AO$133,$F1588))</f>
        <v/>
      </c>
      <c r="AP1588" s="40">
        <f>AP$12*$D1588*INDEX(AP$21:AP$28,$E1588)*INDEX(AP$30:AP$46,$F1588)*(1-INDEX(AP$117:AP$133,$F1588))</f>
        <v/>
      </c>
      <c r="AQ1588" s="40">
        <f>AQ$12*$D1588*INDEX(AQ$21:AQ$28,$E1588)*INDEX(AQ$30:AQ$46,$F1588)*(1-INDEX(AQ$117:AQ$133,$F1588))</f>
        <v/>
      </c>
      <c r="AR1588" s="40">
        <f>AR$12*$D1588*INDEX(AR$21:AR$28,$E1588)*INDEX(AR$30:AR$46,$F1588)*(1-INDEX(AR$117:AR$133,$F1588))</f>
        <v/>
      </c>
      <c r="AS1588" s="40">
        <f>AS$12*$D1588*INDEX(AS$21:AS$28,$E1588)*INDEX(AS$30:AS$46,$F1588)*(1-INDEX(AS$117:AS$133,$F1588))</f>
        <v/>
      </c>
      <c r="AT1588" s="40">
        <f>AT$12*$D1588*INDEX(AT$21:AT$28,$E1588)*INDEX(AT$30:AT$46,$F1588)*(1-INDEX(AT$117:AT$133,$F1588))</f>
        <v/>
      </c>
      <c r="AU1588" s="40">
        <f>AU$12*$D1588*INDEX(AU$21:AU$28,$E1588)*INDEX(AU$30:AU$46,$F1588)*(1-INDEX(AU$117:AU$133,$F1588))</f>
        <v/>
      </c>
      <c r="AV1588" s="40">
        <f>AV$12*$D1588*INDEX(AV$21:AV$28,$E1588)*INDEX(AV$30:AV$46,$F1588)*(1-INDEX(AV$117:AV$133,$F1588))</f>
        <v/>
      </c>
      <c r="AW1588" s="40">
        <f>AW$12*$D1588*INDEX(AW$21:AW$28,$E1588)*INDEX(AW$30:AW$46,$F1588)*(1-INDEX(AW$117:AW$133,$F1588))</f>
        <v/>
      </c>
      <c r="AX1588" s="42">
        <f>CARBONTAX(AX$12,$D1588,INDEX(AX$21:AX$28,$E1588),INDEX(AX$30:AX$46,$F1588),INDEX(AX$117:AX$133,$F1588))</f>
        <v/>
      </c>
    </row>
    <row r="1589" hidden="1" outlineLevel="2">
      <c r="A1589" s="5" t="inlineStr">
        <is>
          <t>ctxnew</t>
        </is>
      </c>
      <c r="B1589" s="5" t="inlineStr">
        <is>
          <t>ker</t>
        </is>
      </c>
      <c r="C1589" s="5" t="inlineStr">
        <is>
          <t>ftr</t>
        </is>
      </c>
      <c r="D1589" s="40">
        <f>INDEX(Inputs!$T$5:$T$132,MATCH($B1589&amp;"|"&amp;$C1589,Inputs!$A$5:$A$132,0))</f>
        <v/>
      </c>
      <c r="E1589" s="40">
        <f>INDEX(Inputs!$J$5:$J$132,MATCH($B1589&amp;"|"&amp;$C1589,Inputs!$A$5:$A$132,0))</f>
        <v/>
      </c>
      <c r="F1589" s="40">
        <f>INDEX(Inputs!$K$5:$K$132,MATCH($B1589&amp;"|"&amp;$C1589,Inputs!$A$5:$A$132,0))</f>
        <v/>
      </c>
      <c r="G1589" s="39" t="n"/>
      <c r="H1589" s="5">
        <f>INDEX(Variables!$B$5:$B$105,MATCH($A1589,Variables!$A$5:$A$105,0))&amp;IF($C1589="",""," | "&amp;INDEX(Mapping!$B$5:$B$26,MATCH($C1589,Mapping!$A$5:$A$26,0))&amp;" | "&amp;INDEX(Mapping!$B$30:$B$41,MATCH($B1589,Mapping!$A$30:$A$41,0)))</f>
        <v/>
      </c>
      <c r="I1589" s="5">
        <f>INDEX(Variables!$C$5:$C$105,MATCH($A1589,Variables!$A$5:$A$105,0))</f>
        <v/>
      </c>
      <c r="J1589" s="5">
        <f>INDEX(Variables!$E$5:$E$105,MATCH($A1589,Variables!$A$5:$A$105,0))</f>
        <v/>
      </c>
      <c r="K1589" s="25">
        <f>LOWER(Settings!$C$4)&amp;".mit."&amp;$A1589&amp;IF($C1589="","","."&amp;$C1589&amp;"."&amp;$B1589)&amp;IF(INDEX(Variables!$D$5:$D$105,MATCH($A1589,Variables!$A$5:$A$105,0))="","","."&amp;INDEX(Variables!$D$5:$D$105,MATCH($A1589,Variables!$A$5:$A$105,0)))&amp;"."&amp;K$5</f>
        <v/>
      </c>
      <c r="L1589" s="41">
        <f>L$12*$D1589*INDEX(L$21:L$28,$E1589)*INDEX(L$30:L$46,$F1589)*(1-INDEX(L$117:L$133,$F1589))</f>
        <v/>
      </c>
      <c r="M1589" s="40">
        <f>M$12*$D1589*INDEX(M$21:M$28,$E1589)*INDEX(M$30:M$46,$F1589)*(1-INDEX(M$117:M$133,$F1589))</f>
        <v/>
      </c>
      <c r="N1589" s="40">
        <f>N$12*$D1589*INDEX(N$21:N$28,$E1589)*INDEX(N$30:N$46,$F1589)*(1-INDEX(N$117:N$133,$F1589))</f>
        <v/>
      </c>
      <c r="O1589" s="40">
        <f>O$12*$D1589*INDEX(O$21:O$28,$E1589)*INDEX(O$30:O$46,$F1589)*(1-INDEX(O$117:O$133,$F1589))</f>
        <v/>
      </c>
      <c r="P1589" s="40">
        <f>P$12*$D1589*INDEX(P$21:P$28,$E1589)*INDEX(P$30:P$46,$F1589)*(1-INDEX(P$117:P$133,$F1589))</f>
        <v/>
      </c>
      <c r="Q1589" s="40">
        <f>Q$12*$D1589*INDEX(Q$21:Q$28,$E1589)*INDEX(Q$30:Q$46,$F1589)*(1-INDEX(Q$117:Q$133,$F1589))</f>
        <v/>
      </c>
      <c r="R1589" s="40">
        <f>R$12*$D1589*INDEX(R$21:R$28,$E1589)*INDEX(R$30:R$46,$F1589)*(1-INDEX(R$117:R$133,$F1589))</f>
        <v/>
      </c>
      <c r="S1589" s="40">
        <f>S$12*$D1589*INDEX(S$21:S$28,$E1589)*INDEX(S$30:S$46,$F1589)*(1-INDEX(S$117:S$133,$F1589))</f>
        <v/>
      </c>
      <c r="T1589" s="40">
        <f>T$12*$D1589*INDEX(T$21:T$28,$E1589)*INDEX(T$30:T$46,$F1589)*(1-INDEX(T$117:T$133,$F1589))</f>
        <v/>
      </c>
      <c r="U1589" s="40">
        <f>U$12*$D1589*INDEX(U$21:U$28,$E1589)*INDEX(U$30:U$46,$F1589)*(1-INDEX(U$117:U$133,$F1589))</f>
        <v/>
      </c>
      <c r="V1589" s="40">
        <f>V$12*$D1589*INDEX(V$21:V$28,$E1589)*INDEX(V$30:V$46,$F1589)*(1-INDEX(V$117:V$133,$F1589))</f>
        <v/>
      </c>
      <c r="W1589" s="40">
        <f>W$12*$D1589*INDEX(W$21:W$28,$E1589)*INDEX(W$30:W$46,$F1589)*(1-INDEX(W$117:W$133,$F1589))</f>
        <v/>
      </c>
      <c r="X1589" s="40">
        <f>X$12*$D1589*INDEX(X$21:X$28,$E1589)*INDEX(X$30:X$46,$F1589)*(1-INDEX(X$117:X$133,$F1589))</f>
        <v/>
      </c>
      <c r="Y1589" s="40">
        <f>Y$12*$D1589*INDEX(Y$21:Y$28,$E1589)*INDEX(Y$30:Y$46,$F1589)*(1-INDEX(Y$117:Y$133,$F1589))</f>
        <v/>
      </c>
      <c r="Z1589" s="40">
        <f>Z$12*$D1589*INDEX(Z$21:Z$28,$E1589)*INDEX(Z$30:Z$46,$F1589)*(1-INDEX(Z$117:Z$133,$F1589))</f>
        <v/>
      </c>
      <c r="AA1589" s="40">
        <f>AA$12*$D1589*INDEX(AA$21:AA$28,$E1589)*INDEX(AA$30:AA$46,$F1589)*(1-INDEX(AA$117:AA$133,$F1589))</f>
        <v/>
      </c>
      <c r="AB1589" s="40">
        <f>AB$12*$D1589*INDEX(AB$21:AB$28,$E1589)*INDEX(AB$30:AB$46,$F1589)*(1-INDEX(AB$117:AB$133,$F1589))</f>
        <v/>
      </c>
      <c r="AC1589" s="40">
        <f>AC$12*$D1589*INDEX(AC$21:AC$28,$E1589)*INDEX(AC$30:AC$46,$F1589)*(1-INDEX(AC$117:AC$133,$F1589))</f>
        <v/>
      </c>
      <c r="AD1589" s="42">
        <f>CARBONTAX(AD$12,$D1589,INDEX(AD$21:AD$28,$E1589),INDEX(AD$30:AD$46,$F1589),INDEX(AD$117:AD$133,$F1589))</f>
        <v/>
      </c>
      <c r="AE1589" s="25">
        <f>LOWER(Settings!$C$4)&amp;".mit."&amp;$A1589&amp;IF($C1589="","","."&amp;$C1589&amp;"."&amp;$B1589)&amp;IF(INDEX(Variables!$D$5:$D$105,MATCH($A1589,Variables!$A$5:$A$105,0))="","","."&amp;INDEX(Variables!$D$5:$D$105,MATCH($A1589,Variables!$A$5:$A$105,0)))&amp;"."&amp;AE$5</f>
        <v/>
      </c>
      <c r="AF1589" s="41">
        <f>AF$12*$D1589*INDEX(AF$21:AF$28,$E1589)*INDEX(AF$30:AF$46,$F1589)*(1-INDEX(AF$117:AF$133,$F1589))</f>
        <v/>
      </c>
      <c r="AG1589" s="40">
        <f>AG$12*$D1589*INDEX(AG$21:AG$28,$E1589)*INDEX(AG$30:AG$46,$F1589)*(1-INDEX(AG$117:AG$133,$F1589))</f>
        <v/>
      </c>
      <c r="AH1589" s="40">
        <f>AH$12*$D1589*INDEX(AH$21:AH$28,$E1589)*INDEX(AH$30:AH$46,$F1589)*(1-INDEX(AH$117:AH$133,$F1589))</f>
        <v/>
      </c>
      <c r="AI1589" s="40">
        <f>AI$12*$D1589*INDEX(AI$21:AI$28,$E1589)*INDEX(AI$30:AI$46,$F1589)*(1-INDEX(AI$117:AI$133,$F1589))</f>
        <v/>
      </c>
      <c r="AJ1589" s="40">
        <f>AJ$12*$D1589*INDEX(AJ$21:AJ$28,$E1589)*INDEX(AJ$30:AJ$46,$F1589)*(1-INDEX(AJ$117:AJ$133,$F1589))</f>
        <v/>
      </c>
      <c r="AK1589" s="40">
        <f>AK$12*$D1589*INDEX(AK$21:AK$28,$E1589)*INDEX(AK$30:AK$46,$F1589)*(1-INDEX(AK$117:AK$133,$F1589))</f>
        <v/>
      </c>
      <c r="AL1589" s="40">
        <f>AL$12*$D1589*INDEX(AL$21:AL$28,$E1589)*INDEX(AL$30:AL$46,$F1589)*(1-INDEX(AL$117:AL$133,$F1589))</f>
        <v/>
      </c>
      <c r="AM1589" s="40">
        <f>AM$12*$D1589*INDEX(AM$21:AM$28,$E1589)*INDEX(AM$30:AM$46,$F1589)*(1-INDEX(AM$117:AM$133,$F1589))</f>
        <v/>
      </c>
      <c r="AN1589" s="40">
        <f>AN$12*$D1589*INDEX(AN$21:AN$28,$E1589)*INDEX(AN$30:AN$46,$F1589)*(1-INDEX(AN$117:AN$133,$F1589))</f>
        <v/>
      </c>
      <c r="AO1589" s="40">
        <f>AO$12*$D1589*INDEX(AO$21:AO$28,$E1589)*INDEX(AO$30:AO$46,$F1589)*(1-INDEX(AO$117:AO$133,$F1589))</f>
        <v/>
      </c>
      <c r="AP1589" s="40">
        <f>AP$12*$D1589*INDEX(AP$21:AP$28,$E1589)*INDEX(AP$30:AP$46,$F1589)*(1-INDEX(AP$117:AP$133,$F1589))</f>
        <v/>
      </c>
      <c r="AQ1589" s="40">
        <f>AQ$12*$D1589*INDEX(AQ$21:AQ$28,$E1589)*INDEX(AQ$30:AQ$46,$F1589)*(1-INDEX(AQ$117:AQ$133,$F1589))</f>
        <v/>
      </c>
      <c r="AR1589" s="40">
        <f>AR$12*$D1589*INDEX(AR$21:AR$28,$E1589)*INDEX(AR$30:AR$46,$F1589)*(1-INDEX(AR$117:AR$133,$F1589))</f>
        <v/>
      </c>
      <c r="AS1589" s="40">
        <f>AS$12*$D1589*INDEX(AS$21:AS$28,$E1589)*INDEX(AS$30:AS$46,$F1589)*(1-INDEX(AS$117:AS$133,$F1589))</f>
        <v/>
      </c>
      <c r="AT1589" s="40">
        <f>AT$12*$D1589*INDEX(AT$21:AT$28,$E1589)*INDEX(AT$30:AT$46,$F1589)*(1-INDEX(AT$117:AT$133,$F1589))</f>
        <v/>
      </c>
      <c r="AU1589" s="40">
        <f>AU$12*$D1589*INDEX(AU$21:AU$28,$E1589)*INDEX(AU$30:AU$46,$F1589)*(1-INDEX(AU$117:AU$133,$F1589))</f>
        <v/>
      </c>
      <c r="AV1589" s="40">
        <f>AV$12*$D1589*INDEX(AV$21:AV$28,$E1589)*INDEX(AV$30:AV$46,$F1589)*(1-INDEX(AV$117:AV$133,$F1589))</f>
        <v/>
      </c>
      <c r="AW1589" s="40">
        <f>AW$12*$D1589*INDEX(AW$21:AW$28,$E1589)*INDEX(AW$30:AW$46,$F1589)*(1-INDEX(AW$117:AW$133,$F1589))</f>
        <v/>
      </c>
      <c r="AX1589" s="42">
        <f>CARBONTAX(AX$12,$D1589,INDEX(AX$21:AX$28,$E1589),INDEX(AX$30:AX$46,$F1589),INDEX(AX$117:AX$133,$F1589))</f>
        <v/>
      </c>
    </row>
    <row r="1590" hidden="1" outlineLevel="2">
      <c r="A1590" s="5" t="inlineStr">
        <is>
          <t>ctxnew</t>
        </is>
      </c>
      <c r="B1590" s="5" t="inlineStr">
        <is>
          <t>oop</t>
        </is>
      </c>
      <c r="C1590" s="5" t="inlineStr">
        <is>
          <t>ftr</t>
        </is>
      </c>
      <c r="D1590" s="40">
        <f>INDEX(Inputs!$T$5:$T$132,MATCH($B1590&amp;"|"&amp;$C1590,Inputs!$A$5:$A$132,0))</f>
        <v/>
      </c>
      <c r="E1590" s="40">
        <f>INDEX(Inputs!$J$5:$J$132,MATCH($B1590&amp;"|"&amp;$C1590,Inputs!$A$5:$A$132,0))</f>
        <v/>
      </c>
      <c r="F1590" s="40">
        <f>INDEX(Inputs!$K$5:$K$132,MATCH($B1590&amp;"|"&amp;$C1590,Inputs!$A$5:$A$132,0))</f>
        <v/>
      </c>
      <c r="G1590" s="39" t="n"/>
      <c r="H1590" s="5">
        <f>INDEX(Variables!$B$5:$B$105,MATCH($A1590,Variables!$A$5:$A$105,0))&amp;IF($C1590="",""," | "&amp;INDEX(Mapping!$B$5:$B$26,MATCH($C1590,Mapping!$A$5:$A$26,0))&amp;" | "&amp;INDEX(Mapping!$B$30:$B$41,MATCH($B1590,Mapping!$A$30:$A$41,0)))</f>
        <v/>
      </c>
      <c r="I1590" s="5">
        <f>INDEX(Variables!$C$5:$C$105,MATCH($A1590,Variables!$A$5:$A$105,0))</f>
        <v/>
      </c>
      <c r="J1590" s="5">
        <f>INDEX(Variables!$E$5:$E$105,MATCH($A1590,Variables!$A$5:$A$105,0))</f>
        <v/>
      </c>
      <c r="K1590" s="25">
        <f>LOWER(Settings!$C$4)&amp;".mit."&amp;$A1590&amp;IF($C1590="","","."&amp;$C1590&amp;"."&amp;$B1590)&amp;IF(INDEX(Variables!$D$5:$D$105,MATCH($A1590,Variables!$A$5:$A$105,0))="","","."&amp;INDEX(Variables!$D$5:$D$105,MATCH($A1590,Variables!$A$5:$A$105,0)))&amp;"."&amp;K$5</f>
        <v/>
      </c>
      <c r="L1590" s="41">
        <f>L$12*$D1590*INDEX(L$21:L$28,$E1590)*INDEX(L$30:L$46,$F1590)*(1-INDEX(L$117:L$133,$F1590))</f>
        <v/>
      </c>
      <c r="M1590" s="40">
        <f>M$12*$D1590*INDEX(M$21:M$28,$E1590)*INDEX(M$30:M$46,$F1590)*(1-INDEX(M$117:M$133,$F1590))</f>
        <v/>
      </c>
      <c r="N1590" s="40">
        <f>N$12*$D1590*INDEX(N$21:N$28,$E1590)*INDEX(N$30:N$46,$F1590)*(1-INDEX(N$117:N$133,$F1590))</f>
        <v/>
      </c>
      <c r="O1590" s="40">
        <f>O$12*$D1590*INDEX(O$21:O$28,$E1590)*INDEX(O$30:O$46,$F1590)*(1-INDEX(O$117:O$133,$F1590))</f>
        <v/>
      </c>
      <c r="P1590" s="40">
        <f>P$12*$D1590*INDEX(P$21:P$28,$E1590)*INDEX(P$30:P$46,$F1590)*(1-INDEX(P$117:P$133,$F1590))</f>
        <v/>
      </c>
      <c r="Q1590" s="40">
        <f>Q$12*$D1590*INDEX(Q$21:Q$28,$E1590)*INDEX(Q$30:Q$46,$F1590)*(1-INDEX(Q$117:Q$133,$F1590))</f>
        <v/>
      </c>
      <c r="R1590" s="40">
        <f>R$12*$D1590*INDEX(R$21:R$28,$E1590)*INDEX(R$30:R$46,$F1590)*(1-INDEX(R$117:R$133,$F1590))</f>
        <v/>
      </c>
      <c r="S1590" s="40">
        <f>S$12*$D1590*INDEX(S$21:S$28,$E1590)*INDEX(S$30:S$46,$F1590)*(1-INDEX(S$117:S$133,$F1590))</f>
        <v/>
      </c>
      <c r="T1590" s="40">
        <f>T$12*$D1590*INDEX(T$21:T$28,$E1590)*INDEX(T$30:T$46,$F1590)*(1-INDEX(T$117:T$133,$F1590))</f>
        <v/>
      </c>
      <c r="U1590" s="40">
        <f>U$12*$D1590*INDEX(U$21:U$28,$E1590)*INDEX(U$30:U$46,$F1590)*(1-INDEX(U$117:U$133,$F1590))</f>
        <v/>
      </c>
      <c r="V1590" s="40">
        <f>V$12*$D1590*INDEX(V$21:V$28,$E1590)*INDEX(V$30:V$46,$F1590)*(1-INDEX(V$117:V$133,$F1590))</f>
        <v/>
      </c>
      <c r="W1590" s="40">
        <f>W$12*$D1590*INDEX(W$21:W$28,$E1590)*INDEX(W$30:W$46,$F1590)*(1-INDEX(W$117:W$133,$F1590))</f>
        <v/>
      </c>
      <c r="X1590" s="40">
        <f>X$12*$D1590*INDEX(X$21:X$28,$E1590)*INDEX(X$30:X$46,$F1590)*(1-INDEX(X$117:X$133,$F1590))</f>
        <v/>
      </c>
      <c r="Y1590" s="40">
        <f>Y$12*$D1590*INDEX(Y$21:Y$28,$E1590)*INDEX(Y$30:Y$46,$F1590)*(1-INDEX(Y$117:Y$133,$F1590))</f>
        <v/>
      </c>
      <c r="Z1590" s="40">
        <f>Z$12*$D1590*INDEX(Z$21:Z$28,$E1590)*INDEX(Z$30:Z$46,$F1590)*(1-INDEX(Z$117:Z$133,$F1590))</f>
        <v/>
      </c>
      <c r="AA1590" s="40">
        <f>AA$12*$D1590*INDEX(AA$21:AA$28,$E1590)*INDEX(AA$30:AA$46,$F1590)*(1-INDEX(AA$117:AA$133,$F1590))</f>
        <v/>
      </c>
      <c r="AB1590" s="40">
        <f>AB$12*$D1590*INDEX(AB$21:AB$28,$E1590)*INDEX(AB$30:AB$46,$F1590)*(1-INDEX(AB$117:AB$133,$F1590))</f>
        <v/>
      </c>
      <c r="AC1590" s="40">
        <f>AC$12*$D1590*INDEX(AC$21:AC$28,$E1590)*INDEX(AC$30:AC$46,$F1590)*(1-INDEX(AC$117:AC$133,$F1590))</f>
        <v/>
      </c>
      <c r="AD1590" s="42">
        <f>CARBONTAX(AD$12,$D1590,INDEX(AD$21:AD$28,$E1590),INDEX(AD$30:AD$46,$F1590),INDEX(AD$117:AD$133,$F1590))</f>
        <v/>
      </c>
      <c r="AE1590" s="25">
        <f>LOWER(Settings!$C$4)&amp;".mit."&amp;$A1590&amp;IF($C1590="","","."&amp;$C1590&amp;"."&amp;$B1590)&amp;IF(INDEX(Variables!$D$5:$D$105,MATCH($A1590,Variables!$A$5:$A$105,0))="","","."&amp;INDEX(Variables!$D$5:$D$105,MATCH($A1590,Variables!$A$5:$A$105,0)))&amp;"."&amp;AE$5</f>
        <v/>
      </c>
      <c r="AF1590" s="41">
        <f>AF$12*$D1590*INDEX(AF$21:AF$28,$E1590)*INDEX(AF$30:AF$46,$F1590)*(1-INDEX(AF$117:AF$133,$F1590))</f>
        <v/>
      </c>
      <c r="AG1590" s="40">
        <f>AG$12*$D1590*INDEX(AG$21:AG$28,$E1590)*INDEX(AG$30:AG$46,$F1590)*(1-INDEX(AG$117:AG$133,$F1590))</f>
        <v/>
      </c>
      <c r="AH1590" s="40">
        <f>AH$12*$D1590*INDEX(AH$21:AH$28,$E1590)*INDEX(AH$30:AH$46,$F1590)*(1-INDEX(AH$117:AH$133,$F1590))</f>
        <v/>
      </c>
      <c r="AI1590" s="40">
        <f>AI$12*$D1590*INDEX(AI$21:AI$28,$E1590)*INDEX(AI$30:AI$46,$F1590)*(1-INDEX(AI$117:AI$133,$F1590))</f>
        <v/>
      </c>
      <c r="AJ1590" s="40">
        <f>AJ$12*$D1590*INDEX(AJ$21:AJ$28,$E1590)*INDEX(AJ$30:AJ$46,$F1590)*(1-INDEX(AJ$117:AJ$133,$F1590))</f>
        <v/>
      </c>
      <c r="AK1590" s="40">
        <f>AK$12*$D1590*INDEX(AK$21:AK$28,$E1590)*INDEX(AK$30:AK$46,$F1590)*(1-INDEX(AK$117:AK$133,$F1590))</f>
        <v/>
      </c>
      <c r="AL1590" s="40">
        <f>AL$12*$D1590*INDEX(AL$21:AL$28,$E1590)*INDEX(AL$30:AL$46,$F1590)*(1-INDEX(AL$117:AL$133,$F1590))</f>
        <v/>
      </c>
      <c r="AM1590" s="40">
        <f>AM$12*$D1590*INDEX(AM$21:AM$28,$E1590)*INDEX(AM$30:AM$46,$F1590)*(1-INDEX(AM$117:AM$133,$F1590))</f>
        <v/>
      </c>
      <c r="AN1590" s="40">
        <f>AN$12*$D1590*INDEX(AN$21:AN$28,$E1590)*INDEX(AN$30:AN$46,$F1590)*(1-INDEX(AN$117:AN$133,$F1590))</f>
        <v/>
      </c>
      <c r="AO1590" s="40">
        <f>AO$12*$D1590*INDEX(AO$21:AO$28,$E1590)*INDEX(AO$30:AO$46,$F1590)*(1-INDEX(AO$117:AO$133,$F1590))</f>
        <v/>
      </c>
      <c r="AP1590" s="40">
        <f>AP$12*$D1590*INDEX(AP$21:AP$28,$E1590)*INDEX(AP$30:AP$46,$F1590)*(1-INDEX(AP$117:AP$133,$F1590))</f>
        <v/>
      </c>
      <c r="AQ1590" s="40">
        <f>AQ$12*$D1590*INDEX(AQ$21:AQ$28,$E1590)*INDEX(AQ$30:AQ$46,$F1590)*(1-INDEX(AQ$117:AQ$133,$F1590))</f>
        <v/>
      </c>
      <c r="AR1590" s="40">
        <f>AR$12*$D1590*INDEX(AR$21:AR$28,$E1590)*INDEX(AR$30:AR$46,$F1590)*(1-INDEX(AR$117:AR$133,$F1590))</f>
        <v/>
      </c>
      <c r="AS1590" s="40">
        <f>AS$12*$D1590*INDEX(AS$21:AS$28,$E1590)*INDEX(AS$30:AS$46,$F1590)*(1-INDEX(AS$117:AS$133,$F1590))</f>
        <v/>
      </c>
      <c r="AT1590" s="40">
        <f>AT$12*$D1590*INDEX(AT$21:AT$28,$E1590)*INDEX(AT$30:AT$46,$F1590)*(1-INDEX(AT$117:AT$133,$F1590))</f>
        <v/>
      </c>
      <c r="AU1590" s="40">
        <f>AU$12*$D1590*INDEX(AU$21:AU$28,$E1590)*INDEX(AU$30:AU$46,$F1590)*(1-INDEX(AU$117:AU$133,$F1590))</f>
        <v/>
      </c>
      <c r="AV1590" s="40">
        <f>AV$12*$D1590*INDEX(AV$21:AV$28,$E1590)*INDEX(AV$30:AV$46,$F1590)*(1-INDEX(AV$117:AV$133,$F1590))</f>
        <v/>
      </c>
      <c r="AW1590" s="40">
        <f>AW$12*$D1590*INDEX(AW$21:AW$28,$E1590)*INDEX(AW$30:AW$46,$F1590)*(1-INDEX(AW$117:AW$133,$F1590))</f>
        <v/>
      </c>
      <c r="AX1590" s="42">
        <f>CARBONTAX(AX$12,$D1590,INDEX(AX$21:AX$28,$E1590),INDEX(AX$30:AX$46,$F1590),INDEX(AX$117:AX$133,$F1590))</f>
        <v/>
      </c>
    </row>
    <row r="1591" hidden="1" outlineLevel="2">
      <c r="A1591" s="5" t="inlineStr">
        <is>
          <t>ctxnew</t>
        </is>
      </c>
      <c r="B1591" s="5" t="inlineStr">
        <is>
          <t>bio</t>
        </is>
      </c>
      <c r="C1591" s="5" t="inlineStr">
        <is>
          <t>ftr</t>
        </is>
      </c>
      <c r="D1591" s="40">
        <f>INDEX(Inputs!$T$5:$T$132,MATCH($B1591&amp;"|"&amp;$C1591,Inputs!$A$5:$A$132,0))</f>
        <v/>
      </c>
      <c r="E1591" s="40">
        <f>INDEX(Inputs!$J$5:$J$132,MATCH($B1591&amp;"|"&amp;$C1591,Inputs!$A$5:$A$132,0))</f>
        <v/>
      </c>
      <c r="F1591" s="40">
        <f>INDEX(Inputs!$K$5:$K$132,MATCH($B1591&amp;"|"&amp;$C1591,Inputs!$A$5:$A$132,0))</f>
        <v/>
      </c>
      <c r="G1591" s="39" t="n"/>
      <c r="H1591" s="5">
        <f>INDEX(Variables!$B$5:$B$105,MATCH($A1591,Variables!$A$5:$A$105,0))&amp;IF($C1591="",""," | "&amp;INDEX(Mapping!$B$5:$B$26,MATCH($C1591,Mapping!$A$5:$A$26,0))&amp;" | "&amp;INDEX(Mapping!$B$30:$B$41,MATCH($B1591,Mapping!$A$30:$A$41,0)))</f>
        <v/>
      </c>
      <c r="I1591" s="5">
        <f>INDEX(Variables!$C$5:$C$105,MATCH($A1591,Variables!$A$5:$A$105,0))</f>
        <v/>
      </c>
      <c r="J1591" s="5">
        <f>INDEX(Variables!$E$5:$E$105,MATCH($A1591,Variables!$A$5:$A$105,0))</f>
        <v/>
      </c>
      <c r="K1591" s="25">
        <f>LOWER(Settings!$C$4)&amp;".mit."&amp;$A1591&amp;IF($C1591="","","."&amp;$C1591&amp;"."&amp;$B1591)&amp;IF(INDEX(Variables!$D$5:$D$105,MATCH($A1591,Variables!$A$5:$A$105,0))="","","."&amp;INDEX(Variables!$D$5:$D$105,MATCH($A1591,Variables!$A$5:$A$105,0)))&amp;"."&amp;K$5</f>
        <v/>
      </c>
      <c r="L1591" s="41">
        <f>L$12*$D1591*INDEX(L$21:L$28,$E1591)*INDEX(L$30:L$46,$F1591)*(1-INDEX(L$117:L$133,$F1591))</f>
        <v/>
      </c>
      <c r="M1591" s="40">
        <f>M$12*$D1591*INDEX(M$21:M$28,$E1591)*INDEX(M$30:M$46,$F1591)*(1-INDEX(M$117:M$133,$F1591))</f>
        <v/>
      </c>
      <c r="N1591" s="40">
        <f>N$12*$D1591*INDEX(N$21:N$28,$E1591)*INDEX(N$30:N$46,$F1591)*(1-INDEX(N$117:N$133,$F1591))</f>
        <v/>
      </c>
      <c r="O1591" s="40">
        <f>O$12*$D1591*INDEX(O$21:O$28,$E1591)*INDEX(O$30:O$46,$F1591)*(1-INDEX(O$117:O$133,$F1591))</f>
        <v/>
      </c>
      <c r="P1591" s="40">
        <f>P$12*$D1591*INDEX(P$21:P$28,$E1591)*INDEX(P$30:P$46,$F1591)*(1-INDEX(P$117:P$133,$F1591))</f>
        <v/>
      </c>
      <c r="Q1591" s="40">
        <f>Q$12*$D1591*INDEX(Q$21:Q$28,$E1591)*INDEX(Q$30:Q$46,$F1591)*(1-INDEX(Q$117:Q$133,$F1591))</f>
        <v/>
      </c>
      <c r="R1591" s="40">
        <f>R$12*$D1591*INDEX(R$21:R$28,$E1591)*INDEX(R$30:R$46,$F1591)*(1-INDEX(R$117:R$133,$F1591))</f>
        <v/>
      </c>
      <c r="S1591" s="40">
        <f>S$12*$D1591*INDEX(S$21:S$28,$E1591)*INDEX(S$30:S$46,$F1591)*(1-INDEX(S$117:S$133,$F1591))</f>
        <v/>
      </c>
      <c r="T1591" s="40">
        <f>T$12*$D1591*INDEX(T$21:T$28,$E1591)*INDEX(T$30:T$46,$F1591)*(1-INDEX(T$117:T$133,$F1591))</f>
        <v/>
      </c>
      <c r="U1591" s="40">
        <f>U$12*$D1591*INDEX(U$21:U$28,$E1591)*INDEX(U$30:U$46,$F1591)*(1-INDEX(U$117:U$133,$F1591))</f>
        <v/>
      </c>
      <c r="V1591" s="40">
        <f>V$12*$D1591*INDEX(V$21:V$28,$E1591)*INDEX(V$30:V$46,$F1591)*(1-INDEX(V$117:V$133,$F1591))</f>
        <v/>
      </c>
      <c r="W1591" s="40">
        <f>W$12*$D1591*INDEX(W$21:W$28,$E1591)*INDEX(W$30:W$46,$F1591)*(1-INDEX(W$117:W$133,$F1591))</f>
        <v/>
      </c>
      <c r="X1591" s="40">
        <f>X$12*$D1591*INDEX(X$21:X$28,$E1591)*INDEX(X$30:X$46,$F1591)*(1-INDEX(X$117:X$133,$F1591))</f>
        <v/>
      </c>
      <c r="Y1591" s="40">
        <f>Y$12*$D1591*INDEX(Y$21:Y$28,$E1591)*INDEX(Y$30:Y$46,$F1591)*(1-INDEX(Y$117:Y$133,$F1591))</f>
        <v/>
      </c>
      <c r="Z1591" s="40">
        <f>Z$12*$D1591*INDEX(Z$21:Z$28,$E1591)*INDEX(Z$30:Z$46,$F1591)*(1-INDEX(Z$117:Z$133,$F1591))</f>
        <v/>
      </c>
      <c r="AA1591" s="40">
        <f>AA$12*$D1591*INDEX(AA$21:AA$28,$E1591)*INDEX(AA$30:AA$46,$F1591)*(1-INDEX(AA$117:AA$133,$F1591))</f>
        <v/>
      </c>
      <c r="AB1591" s="40">
        <f>AB$12*$D1591*INDEX(AB$21:AB$28,$E1591)*INDEX(AB$30:AB$46,$F1591)*(1-INDEX(AB$117:AB$133,$F1591))</f>
        <v/>
      </c>
      <c r="AC1591" s="40">
        <f>AC$12*$D1591*INDEX(AC$21:AC$28,$E1591)*INDEX(AC$30:AC$46,$F1591)*(1-INDEX(AC$117:AC$133,$F1591))</f>
        <v/>
      </c>
      <c r="AD1591" s="42">
        <f>CARBONTAX(AD$12,$D1591,INDEX(AD$21:AD$28,$E1591),INDEX(AD$30:AD$46,$F1591),INDEX(AD$117:AD$133,$F1591))</f>
        <v/>
      </c>
      <c r="AE1591" s="25">
        <f>LOWER(Settings!$C$4)&amp;".mit."&amp;$A1591&amp;IF($C1591="","","."&amp;$C1591&amp;"."&amp;$B1591)&amp;IF(INDEX(Variables!$D$5:$D$105,MATCH($A1591,Variables!$A$5:$A$105,0))="","","."&amp;INDEX(Variables!$D$5:$D$105,MATCH($A1591,Variables!$A$5:$A$105,0)))&amp;"."&amp;AE$5</f>
        <v/>
      </c>
      <c r="AF1591" s="41">
        <f>AF$12*$D1591*INDEX(AF$21:AF$28,$E1591)*INDEX(AF$30:AF$46,$F1591)*(1-INDEX(AF$117:AF$133,$F1591))</f>
        <v/>
      </c>
      <c r="AG1591" s="40">
        <f>AG$12*$D1591*INDEX(AG$21:AG$28,$E1591)*INDEX(AG$30:AG$46,$F1591)*(1-INDEX(AG$117:AG$133,$F1591))</f>
        <v/>
      </c>
      <c r="AH1591" s="40">
        <f>AH$12*$D1591*INDEX(AH$21:AH$28,$E1591)*INDEX(AH$30:AH$46,$F1591)*(1-INDEX(AH$117:AH$133,$F1591))</f>
        <v/>
      </c>
      <c r="AI1591" s="40">
        <f>AI$12*$D1591*INDEX(AI$21:AI$28,$E1591)*INDEX(AI$30:AI$46,$F1591)*(1-INDEX(AI$117:AI$133,$F1591))</f>
        <v/>
      </c>
      <c r="AJ1591" s="40">
        <f>AJ$12*$D1591*INDEX(AJ$21:AJ$28,$E1591)*INDEX(AJ$30:AJ$46,$F1591)*(1-INDEX(AJ$117:AJ$133,$F1591))</f>
        <v/>
      </c>
      <c r="AK1591" s="40">
        <f>AK$12*$D1591*INDEX(AK$21:AK$28,$E1591)*INDEX(AK$30:AK$46,$F1591)*(1-INDEX(AK$117:AK$133,$F1591))</f>
        <v/>
      </c>
      <c r="AL1591" s="40">
        <f>AL$12*$D1591*INDEX(AL$21:AL$28,$E1591)*INDEX(AL$30:AL$46,$F1591)*(1-INDEX(AL$117:AL$133,$F1591))</f>
        <v/>
      </c>
      <c r="AM1591" s="40">
        <f>AM$12*$D1591*INDEX(AM$21:AM$28,$E1591)*INDEX(AM$30:AM$46,$F1591)*(1-INDEX(AM$117:AM$133,$F1591))</f>
        <v/>
      </c>
      <c r="AN1591" s="40">
        <f>AN$12*$D1591*INDEX(AN$21:AN$28,$E1591)*INDEX(AN$30:AN$46,$F1591)*(1-INDEX(AN$117:AN$133,$F1591))</f>
        <v/>
      </c>
      <c r="AO1591" s="40">
        <f>AO$12*$D1591*INDEX(AO$21:AO$28,$E1591)*INDEX(AO$30:AO$46,$F1591)*(1-INDEX(AO$117:AO$133,$F1591))</f>
        <v/>
      </c>
      <c r="AP1591" s="40">
        <f>AP$12*$D1591*INDEX(AP$21:AP$28,$E1591)*INDEX(AP$30:AP$46,$F1591)*(1-INDEX(AP$117:AP$133,$F1591))</f>
        <v/>
      </c>
      <c r="AQ1591" s="40">
        <f>AQ$12*$D1591*INDEX(AQ$21:AQ$28,$E1591)*INDEX(AQ$30:AQ$46,$F1591)*(1-INDEX(AQ$117:AQ$133,$F1591))</f>
        <v/>
      </c>
      <c r="AR1591" s="40">
        <f>AR$12*$D1591*INDEX(AR$21:AR$28,$E1591)*INDEX(AR$30:AR$46,$F1591)*(1-INDEX(AR$117:AR$133,$F1591))</f>
        <v/>
      </c>
      <c r="AS1591" s="40">
        <f>AS$12*$D1591*INDEX(AS$21:AS$28,$E1591)*INDEX(AS$30:AS$46,$F1591)*(1-INDEX(AS$117:AS$133,$F1591))</f>
        <v/>
      </c>
      <c r="AT1591" s="40">
        <f>AT$12*$D1591*INDEX(AT$21:AT$28,$E1591)*INDEX(AT$30:AT$46,$F1591)*(1-INDEX(AT$117:AT$133,$F1591))</f>
        <v/>
      </c>
      <c r="AU1591" s="40">
        <f>AU$12*$D1591*INDEX(AU$21:AU$28,$E1591)*INDEX(AU$30:AU$46,$F1591)*(1-INDEX(AU$117:AU$133,$F1591))</f>
        <v/>
      </c>
      <c r="AV1591" s="40">
        <f>AV$12*$D1591*INDEX(AV$21:AV$28,$E1591)*INDEX(AV$30:AV$46,$F1591)*(1-INDEX(AV$117:AV$133,$F1591))</f>
        <v/>
      </c>
      <c r="AW1591" s="40">
        <f>AW$12*$D1591*INDEX(AW$21:AW$28,$E1591)*INDEX(AW$30:AW$46,$F1591)*(1-INDEX(AW$117:AW$133,$F1591))</f>
        <v/>
      </c>
      <c r="AX1591" s="42">
        <f>CARBONTAX(AX$12,$D1591,INDEX(AX$21:AX$28,$E1591),INDEX(AX$30:AX$46,$F1591),INDEX(AX$117:AX$133,$F1591))</f>
        <v/>
      </c>
    </row>
    <row r="1592" hidden="1" outlineLevel="2"/>
    <row r="1593" hidden="1" outlineLevel="2">
      <c r="A1593" s="5" t="inlineStr">
        <is>
          <t>ets</t>
        </is>
      </c>
      <c r="B1593" s="5" t="inlineStr">
        <is>
          <t>coa</t>
        </is>
      </c>
      <c r="C1593" s="5" t="inlineStr">
        <is>
          <t>ftr</t>
        </is>
      </c>
      <c r="D1593" s="40">
        <f>INDEX(Inputs!$T$5:$T$132,MATCH($B1593&amp;"|"&amp;$C1593,Inputs!$A$5:$A$132,0))</f>
        <v/>
      </c>
      <c r="E1593" s="40">
        <f>INDEX(Inputs!$K$5:$K$132,MATCH($B1593&amp;"|"&amp;$C1593,Inputs!$A$5:$A$132,0))</f>
        <v/>
      </c>
      <c r="F1593" s="39" t="n"/>
      <c r="G1593" s="39" t="n"/>
      <c r="H1593" s="5">
        <f>INDEX(Variables!$B$5:$B$105,MATCH($A1593,Variables!$A$5:$A$105,0))&amp;IF($C1593="",""," | "&amp;INDEX(Mapping!$B$5:$B$26,MATCH($C1593,Mapping!$A$5:$A$26,0))&amp;" | "&amp;INDEX(Mapping!$B$30:$B$41,MATCH($B1593,Mapping!$A$30:$A$41,0)))</f>
        <v/>
      </c>
      <c r="I1593" s="5">
        <f>INDEX(Variables!$C$5:$C$105,MATCH($A1593,Variables!$A$5:$A$105,0))</f>
        <v/>
      </c>
      <c r="J1593" s="5">
        <f>INDEX(Variables!$E$5:$E$105,MATCH($A1593,Variables!$A$5:$A$105,0))</f>
        <v/>
      </c>
      <c r="K1593" s="25">
        <f>LOWER(Settings!$C$4)&amp;".mit."&amp;$A1593&amp;IF($C1593="","","."&amp;$C1593&amp;"."&amp;$B1593)&amp;IF(INDEX(Variables!$D$5:$D$105,MATCH($A1593,Variables!$A$5:$A$105,0))="","","."&amp;INDEX(Variables!$D$5:$D$105,MATCH($A1593,Variables!$A$5:$A$105,0)))&amp;"."&amp;K$5</f>
        <v/>
      </c>
      <c r="L1593" s="41">
        <f>L$134*$D1593*INDEX(L$117:L$133,$E1593)</f>
        <v/>
      </c>
      <c r="M1593" s="40">
        <f>M$134*$D1593*INDEX(M$117:M$133,$E1593)</f>
        <v/>
      </c>
      <c r="N1593" s="40">
        <f>N$134*$D1593*INDEX(N$117:N$133,$E1593)</f>
        <v/>
      </c>
      <c r="O1593" s="40">
        <f>O$134*$D1593*INDEX(O$117:O$133,$E1593)</f>
        <v/>
      </c>
      <c r="P1593" s="40">
        <f>P$134*$D1593*INDEX(P$117:P$133,$E1593)</f>
        <v/>
      </c>
      <c r="Q1593" s="40">
        <f>Q$134*$D1593*INDEX(Q$117:Q$133,$E1593)</f>
        <v/>
      </c>
      <c r="R1593" s="40">
        <f>R$134*$D1593*INDEX(R$117:R$133,$E1593)</f>
        <v/>
      </c>
      <c r="S1593" s="40">
        <f>S$134*$D1593*INDEX(S$117:S$133,$E1593)</f>
        <v/>
      </c>
      <c r="T1593" s="40">
        <f>T$134*$D1593*INDEX(T$117:T$133,$E1593)</f>
        <v/>
      </c>
      <c r="U1593" s="40">
        <f>U$134*$D1593*INDEX(U$117:U$133,$E1593)</f>
        <v/>
      </c>
      <c r="V1593" s="40">
        <f>V$134*$D1593*INDEX(V$117:V$133,$E1593)</f>
        <v/>
      </c>
      <c r="W1593" s="40">
        <f>W$134*$D1593*INDEX(W$117:W$133,$E1593)</f>
        <v/>
      </c>
      <c r="X1593" s="40">
        <f>X$134*$D1593*INDEX(X$117:X$133,$E1593)</f>
        <v/>
      </c>
      <c r="Y1593" s="40">
        <f>Y$134*$D1593*INDEX(Y$117:Y$133,$E1593)</f>
        <v/>
      </c>
      <c r="Z1593" s="40">
        <f>Z$134*$D1593*INDEX(Z$117:Z$133,$E1593)</f>
        <v/>
      </c>
      <c r="AA1593" s="40">
        <f>AA$134*$D1593*INDEX(AA$117:AA$133,$E1593)</f>
        <v/>
      </c>
      <c r="AB1593" s="40">
        <f>AB$134*$D1593*INDEX(AB$117:AB$133,$E1593)</f>
        <v/>
      </c>
      <c r="AC1593" s="40">
        <f>AC$134*$D1593*INDEX(AC$117:AC$133,$E1593)</f>
        <v/>
      </c>
      <c r="AD1593" s="42">
        <f>ETSCOST(AD$134,$D1593,INDEX(AD$117:AD$133,$E1593))</f>
        <v/>
      </c>
      <c r="AE1593" s="25">
        <f>LOWER(Settings!$C$4)&amp;".mit."&amp;$A1593&amp;IF($C1593="","","."&amp;$C1593&amp;"."&amp;$B1593)&amp;IF(INDEX(Variables!$D$5:$D$105,MATCH($A1593,Variables!$A$5:$A$105,0))="","","."&amp;INDEX(Variables!$D$5:$D$105,MATCH($A1593,Variables!$A$5:$A$105,0)))&amp;"."&amp;AE$5</f>
        <v/>
      </c>
      <c r="AF1593" s="41">
        <f>AF$134*$D1593*INDEX(AF$117:AF$133,$E1593)</f>
        <v/>
      </c>
      <c r="AG1593" s="40">
        <f>AG$134*$D1593*INDEX(AG$117:AG$133,$E1593)</f>
        <v/>
      </c>
      <c r="AH1593" s="40">
        <f>AH$134*$D1593*INDEX(AH$117:AH$133,$E1593)</f>
        <v/>
      </c>
      <c r="AI1593" s="40">
        <f>AI$134*$D1593*INDEX(AI$117:AI$133,$E1593)</f>
        <v/>
      </c>
      <c r="AJ1593" s="40">
        <f>AJ$134*$D1593*INDEX(AJ$117:AJ$133,$E1593)</f>
        <v/>
      </c>
      <c r="AK1593" s="40">
        <f>AK$134*$D1593*INDEX(AK$117:AK$133,$E1593)</f>
        <v/>
      </c>
      <c r="AL1593" s="40">
        <f>AL$134*$D1593*INDEX(AL$117:AL$133,$E1593)</f>
        <v/>
      </c>
      <c r="AM1593" s="40">
        <f>AM$134*$D1593*INDEX(AM$117:AM$133,$E1593)</f>
        <v/>
      </c>
      <c r="AN1593" s="40">
        <f>AN$134*$D1593*INDEX(AN$117:AN$133,$E1593)</f>
        <v/>
      </c>
      <c r="AO1593" s="40">
        <f>AO$134*$D1593*INDEX(AO$117:AO$133,$E1593)</f>
        <v/>
      </c>
      <c r="AP1593" s="40">
        <f>AP$134*$D1593*INDEX(AP$117:AP$133,$E1593)</f>
        <v/>
      </c>
      <c r="AQ1593" s="40">
        <f>AQ$134*$D1593*INDEX(AQ$117:AQ$133,$E1593)</f>
        <v/>
      </c>
      <c r="AR1593" s="40">
        <f>AR$134*$D1593*INDEX(AR$117:AR$133,$E1593)</f>
        <v/>
      </c>
      <c r="AS1593" s="40">
        <f>AS$134*$D1593*INDEX(AS$117:AS$133,$E1593)</f>
        <v/>
      </c>
      <c r="AT1593" s="40">
        <f>AT$134*$D1593*INDEX(AT$117:AT$133,$E1593)</f>
        <v/>
      </c>
      <c r="AU1593" s="40">
        <f>AU$134*$D1593*INDEX(AU$117:AU$133,$E1593)</f>
        <v/>
      </c>
      <c r="AV1593" s="40">
        <f>AV$134*$D1593*INDEX(AV$117:AV$133,$E1593)</f>
        <v/>
      </c>
      <c r="AW1593" s="40">
        <f>AW$134*$D1593*INDEX(AW$117:AW$133,$E1593)</f>
        <v/>
      </c>
      <c r="AX1593" s="42">
        <f>ETSCOST(AX$134,$D1593,INDEX(AX$117:AX$133,$E1593))</f>
        <v/>
      </c>
    </row>
    <row r="1594" hidden="1" outlineLevel="2">
      <c r="A1594" s="5" t="inlineStr">
        <is>
          <t>ets</t>
        </is>
      </c>
      <c r="B1594" s="5" t="inlineStr">
        <is>
          <t>nga</t>
        </is>
      </c>
      <c r="C1594" s="5" t="inlineStr">
        <is>
          <t>ftr</t>
        </is>
      </c>
      <c r="D1594" s="40">
        <f>INDEX(Inputs!$T$5:$T$132,MATCH($B1594&amp;"|"&amp;$C1594,Inputs!$A$5:$A$132,0))</f>
        <v/>
      </c>
      <c r="E1594" s="40">
        <f>INDEX(Inputs!$K$5:$K$132,MATCH($B1594&amp;"|"&amp;$C1594,Inputs!$A$5:$A$132,0))</f>
        <v/>
      </c>
      <c r="F1594" s="39" t="n"/>
      <c r="G1594" s="39" t="n"/>
      <c r="H1594" s="5">
        <f>INDEX(Variables!$B$5:$B$105,MATCH($A1594,Variables!$A$5:$A$105,0))&amp;IF($C1594="",""," | "&amp;INDEX(Mapping!$B$5:$B$26,MATCH($C1594,Mapping!$A$5:$A$26,0))&amp;" | "&amp;INDEX(Mapping!$B$30:$B$41,MATCH($B1594,Mapping!$A$30:$A$41,0)))</f>
        <v/>
      </c>
      <c r="I1594" s="5">
        <f>INDEX(Variables!$C$5:$C$105,MATCH($A1594,Variables!$A$5:$A$105,0))</f>
        <v/>
      </c>
      <c r="J1594" s="5">
        <f>INDEX(Variables!$E$5:$E$105,MATCH($A1594,Variables!$A$5:$A$105,0))</f>
        <v/>
      </c>
      <c r="K1594" s="25">
        <f>LOWER(Settings!$C$4)&amp;".mit."&amp;$A1594&amp;IF($C1594="","","."&amp;$C1594&amp;"."&amp;$B1594)&amp;IF(INDEX(Variables!$D$5:$D$105,MATCH($A1594,Variables!$A$5:$A$105,0))="","","."&amp;INDEX(Variables!$D$5:$D$105,MATCH($A1594,Variables!$A$5:$A$105,0)))&amp;"."&amp;K$5</f>
        <v/>
      </c>
      <c r="L1594" s="41">
        <f>L$134*$D1594*INDEX(L$117:L$133,$E1594)</f>
        <v/>
      </c>
      <c r="M1594" s="40">
        <f>M$134*$D1594*INDEX(M$117:M$133,$E1594)</f>
        <v/>
      </c>
      <c r="N1594" s="40">
        <f>N$134*$D1594*INDEX(N$117:N$133,$E1594)</f>
        <v/>
      </c>
      <c r="O1594" s="40">
        <f>O$134*$D1594*INDEX(O$117:O$133,$E1594)</f>
        <v/>
      </c>
      <c r="P1594" s="40">
        <f>P$134*$D1594*INDEX(P$117:P$133,$E1594)</f>
        <v/>
      </c>
      <c r="Q1594" s="40">
        <f>Q$134*$D1594*INDEX(Q$117:Q$133,$E1594)</f>
        <v/>
      </c>
      <c r="R1594" s="40">
        <f>R$134*$D1594*INDEX(R$117:R$133,$E1594)</f>
        <v/>
      </c>
      <c r="S1594" s="40">
        <f>S$134*$D1594*INDEX(S$117:S$133,$E1594)</f>
        <v/>
      </c>
      <c r="T1594" s="40">
        <f>T$134*$D1594*INDEX(T$117:T$133,$E1594)</f>
        <v/>
      </c>
      <c r="U1594" s="40">
        <f>U$134*$D1594*INDEX(U$117:U$133,$E1594)</f>
        <v/>
      </c>
      <c r="V1594" s="40">
        <f>V$134*$D1594*INDEX(V$117:V$133,$E1594)</f>
        <v/>
      </c>
      <c r="W1594" s="40">
        <f>W$134*$D1594*INDEX(W$117:W$133,$E1594)</f>
        <v/>
      </c>
      <c r="X1594" s="40">
        <f>X$134*$D1594*INDEX(X$117:X$133,$E1594)</f>
        <v/>
      </c>
      <c r="Y1594" s="40">
        <f>Y$134*$D1594*INDEX(Y$117:Y$133,$E1594)</f>
        <v/>
      </c>
      <c r="Z1594" s="40">
        <f>Z$134*$D1594*INDEX(Z$117:Z$133,$E1594)</f>
        <v/>
      </c>
      <c r="AA1594" s="40">
        <f>AA$134*$D1594*INDEX(AA$117:AA$133,$E1594)</f>
        <v/>
      </c>
      <c r="AB1594" s="40">
        <f>AB$134*$D1594*INDEX(AB$117:AB$133,$E1594)</f>
        <v/>
      </c>
      <c r="AC1594" s="40">
        <f>AC$134*$D1594*INDEX(AC$117:AC$133,$E1594)</f>
        <v/>
      </c>
      <c r="AD1594" s="42">
        <f>ETSCOST(AD$134,$D1594,INDEX(AD$117:AD$133,$E1594))</f>
        <v/>
      </c>
      <c r="AE1594" s="25">
        <f>LOWER(Settings!$C$4)&amp;".mit."&amp;$A1594&amp;IF($C1594="","","."&amp;$C1594&amp;"."&amp;$B1594)&amp;IF(INDEX(Variables!$D$5:$D$105,MATCH($A1594,Variables!$A$5:$A$105,0))="","","."&amp;INDEX(Variables!$D$5:$D$105,MATCH($A1594,Variables!$A$5:$A$105,0)))&amp;"."&amp;AE$5</f>
        <v/>
      </c>
      <c r="AF1594" s="41">
        <f>AF$134*$D1594*INDEX(AF$117:AF$133,$E1594)</f>
        <v/>
      </c>
      <c r="AG1594" s="40">
        <f>AG$134*$D1594*INDEX(AG$117:AG$133,$E1594)</f>
        <v/>
      </c>
      <c r="AH1594" s="40">
        <f>AH$134*$D1594*INDEX(AH$117:AH$133,$E1594)</f>
        <v/>
      </c>
      <c r="AI1594" s="40">
        <f>AI$134*$D1594*INDEX(AI$117:AI$133,$E1594)</f>
        <v/>
      </c>
      <c r="AJ1594" s="40">
        <f>AJ$134*$D1594*INDEX(AJ$117:AJ$133,$E1594)</f>
        <v/>
      </c>
      <c r="AK1594" s="40">
        <f>AK$134*$D1594*INDEX(AK$117:AK$133,$E1594)</f>
        <v/>
      </c>
      <c r="AL1594" s="40">
        <f>AL$134*$D1594*INDEX(AL$117:AL$133,$E1594)</f>
        <v/>
      </c>
      <c r="AM1594" s="40">
        <f>AM$134*$D1594*INDEX(AM$117:AM$133,$E1594)</f>
        <v/>
      </c>
      <c r="AN1594" s="40">
        <f>AN$134*$D1594*INDEX(AN$117:AN$133,$E1594)</f>
        <v/>
      </c>
      <c r="AO1594" s="40">
        <f>AO$134*$D1594*INDEX(AO$117:AO$133,$E1594)</f>
        <v/>
      </c>
      <c r="AP1594" s="40">
        <f>AP$134*$D1594*INDEX(AP$117:AP$133,$E1594)</f>
        <v/>
      </c>
      <c r="AQ1594" s="40">
        <f>AQ$134*$D1594*INDEX(AQ$117:AQ$133,$E1594)</f>
        <v/>
      </c>
      <c r="AR1594" s="40">
        <f>AR$134*$D1594*INDEX(AR$117:AR$133,$E1594)</f>
        <v/>
      </c>
      <c r="AS1594" s="40">
        <f>AS$134*$D1594*INDEX(AS$117:AS$133,$E1594)</f>
        <v/>
      </c>
      <c r="AT1594" s="40">
        <f>AT$134*$D1594*INDEX(AT$117:AT$133,$E1594)</f>
        <v/>
      </c>
      <c r="AU1594" s="40">
        <f>AU$134*$D1594*INDEX(AU$117:AU$133,$E1594)</f>
        <v/>
      </c>
      <c r="AV1594" s="40">
        <f>AV$134*$D1594*INDEX(AV$117:AV$133,$E1594)</f>
        <v/>
      </c>
      <c r="AW1594" s="40">
        <f>AW$134*$D1594*INDEX(AW$117:AW$133,$E1594)</f>
        <v/>
      </c>
      <c r="AX1594" s="42">
        <f>ETSCOST(AX$134,$D1594,INDEX(AX$117:AX$133,$E1594))</f>
        <v/>
      </c>
    </row>
    <row r="1595" hidden="1" outlineLevel="2">
      <c r="A1595" s="5" t="inlineStr">
        <is>
          <t>ets</t>
        </is>
      </c>
      <c r="B1595" s="5" t="inlineStr">
        <is>
          <t>gso</t>
        </is>
      </c>
      <c r="C1595" s="5" t="inlineStr">
        <is>
          <t>ftr</t>
        </is>
      </c>
      <c r="D1595" s="40">
        <f>INDEX(Inputs!$T$5:$T$132,MATCH($B1595&amp;"|"&amp;$C1595,Inputs!$A$5:$A$132,0))</f>
        <v/>
      </c>
      <c r="E1595" s="40">
        <f>INDEX(Inputs!$K$5:$K$132,MATCH($B1595&amp;"|"&amp;$C1595,Inputs!$A$5:$A$132,0))</f>
        <v/>
      </c>
      <c r="F1595" s="39" t="n"/>
      <c r="G1595" s="39" t="n"/>
      <c r="H1595" s="5">
        <f>INDEX(Variables!$B$5:$B$105,MATCH($A1595,Variables!$A$5:$A$105,0))&amp;IF($C1595="",""," | "&amp;INDEX(Mapping!$B$5:$B$26,MATCH($C1595,Mapping!$A$5:$A$26,0))&amp;" | "&amp;INDEX(Mapping!$B$30:$B$41,MATCH($B1595,Mapping!$A$30:$A$41,0)))</f>
        <v/>
      </c>
      <c r="I1595" s="5">
        <f>INDEX(Variables!$C$5:$C$105,MATCH($A1595,Variables!$A$5:$A$105,0))</f>
        <v/>
      </c>
      <c r="J1595" s="5">
        <f>INDEX(Variables!$E$5:$E$105,MATCH($A1595,Variables!$A$5:$A$105,0))</f>
        <v/>
      </c>
      <c r="K1595" s="25">
        <f>LOWER(Settings!$C$4)&amp;".mit."&amp;$A1595&amp;IF($C1595="","","."&amp;$C1595&amp;"."&amp;$B1595)&amp;IF(INDEX(Variables!$D$5:$D$105,MATCH($A1595,Variables!$A$5:$A$105,0))="","","."&amp;INDEX(Variables!$D$5:$D$105,MATCH($A1595,Variables!$A$5:$A$105,0)))&amp;"."&amp;K$5</f>
        <v/>
      </c>
      <c r="L1595" s="41">
        <f>L$134*$D1595*INDEX(L$117:L$133,$E1595)</f>
        <v/>
      </c>
      <c r="M1595" s="40">
        <f>M$134*$D1595*INDEX(M$117:M$133,$E1595)</f>
        <v/>
      </c>
      <c r="N1595" s="40">
        <f>N$134*$D1595*INDEX(N$117:N$133,$E1595)</f>
        <v/>
      </c>
      <c r="O1595" s="40">
        <f>O$134*$D1595*INDEX(O$117:O$133,$E1595)</f>
        <v/>
      </c>
      <c r="P1595" s="40">
        <f>P$134*$D1595*INDEX(P$117:P$133,$E1595)</f>
        <v/>
      </c>
      <c r="Q1595" s="40">
        <f>Q$134*$D1595*INDEX(Q$117:Q$133,$E1595)</f>
        <v/>
      </c>
      <c r="R1595" s="40">
        <f>R$134*$D1595*INDEX(R$117:R$133,$E1595)</f>
        <v/>
      </c>
      <c r="S1595" s="40">
        <f>S$134*$D1595*INDEX(S$117:S$133,$E1595)</f>
        <v/>
      </c>
      <c r="T1595" s="40">
        <f>T$134*$D1595*INDEX(T$117:T$133,$E1595)</f>
        <v/>
      </c>
      <c r="U1595" s="40">
        <f>U$134*$D1595*INDEX(U$117:U$133,$E1595)</f>
        <v/>
      </c>
      <c r="V1595" s="40">
        <f>V$134*$D1595*INDEX(V$117:V$133,$E1595)</f>
        <v/>
      </c>
      <c r="W1595" s="40">
        <f>W$134*$D1595*INDEX(W$117:W$133,$E1595)</f>
        <v/>
      </c>
      <c r="X1595" s="40">
        <f>X$134*$D1595*INDEX(X$117:X$133,$E1595)</f>
        <v/>
      </c>
      <c r="Y1595" s="40">
        <f>Y$134*$D1595*INDEX(Y$117:Y$133,$E1595)</f>
        <v/>
      </c>
      <c r="Z1595" s="40">
        <f>Z$134*$D1595*INDEX(Z$117:Z$133,$E1595)</f>
        <v/>
      </c>
      <c r="AA1595" s="40">
        <f>AA$134*$D1595*INDEX(AA$117:AA$133,$E1595)</f>
        <v/>
      </c>
      <c r="AB1595" s="40">
        <f>AB$134*$D1595*INDEX(AB$117:AB$133,$E1595)</f>
        <v/>
      </c>
      <c r="AC1595" s="40">
        <f>AC$134*$D1595*INDEX(AC$117:AC$133,$E1595)</f>
        <v/>
      </c>
      <c r="AD1595" s="42">
        <f>ETSCOST(AD$134,$D1595,INDEX(AD$117:AD$133,$E1595))</f>
        <v/>
      </c>
      <c r="AE1595" s="25">
        <f>LOWER(Settings!$C$4)&amp;".mit."&amp;$A1595&amp;IF($C1595="","","."&amp;$C1595&amp;"."&amp;$B1595)&amp;IF(INDEX(Variables!$D$5:$D$105,MATCH($A1595,Variables!$A$5:$A$105,0))="","","."&amp;INDEX(Variables!$D$5:$D$105,MATCH($A1595,Variables!$A$5:$A$105,0)))&amp;"."&amp;AE$5</f>
        <v/>
      </c>
      <c r="AF1595" s="41">
        <f>AF$134*$D1595*INDEX(AF$117:AF$133,$E1595)</f>
        <v/>
      </c>
      <c r="AG1595" s="40">
        <f>AG$134*$D1595*INDEX(AG$117:AG$133,$E1595)</f>
        <v/>
      </c>
      <c r="AH1595" s="40">
        <f>AH$134*$D1595*INDEX(AH$117:AH$133,$E1595)</f>
        <v/>
      </c>
      <c r="AI1595" s="40">
        <f>AI$134*$D1595*INDEX(AI$117:AI$133,$E1595)</f>
        <v/>
      </c>
      <c r="AJ1595" s="40">
        <f>AJ$134*$D1595*INDEX(AJ$117:AJ$133,$E1595)</f>
        <v/>
      </c>
      <c r="AK1595" s="40">
        <f>AK$134*$D1595*INDEX(AK$117:AK$133,$E1595)</f>
        <v/>
      </c>
      <c r="AL1595" s="40">
        <f>AL$134*$D1595*INDEX(AL$117:AL$133,$E1595)</f>
        <v/>
      </c>
      <c r="AM1595" s="40">
        <f>AM$134*$D1595*INDEX(AM$117:AM$133,$E1595)</f>
        <v/>
      </c>
      <c r="AN1595" s="40">
        <f>AN$134*$D1595*INDEX(AN$117:AN$133,$E1595)</f>
        <v/>
      </c>
      <c r="AO1595" s="40">
        <f>AO$134*$D1595*INDEX(AO$117:AO$133,$E1595)</f>
        <v/>
      </c>
      <c r="AP1595" s="40">
        <f>AP$134*$D1595*INDEX(AP$117:AP$133,$E1595)</f>
        <v/>
      </c>
      <c r="AQ1595" s="40">
        <f>AQ$134*$D1595*INDEX(AQ$117:AQ$133,$E1595)</f>
        <v/>
      </c>
      <c r="AR1595" s="40">
        <f>AR$134*$D1595*INDEX(AR$117:AR$133,$E1595)</f>
        <v/>
      </c>
      <c r="AS1595" s="40">
        <f>AS$134*$D1595*INDEX(AS$117:AS$133,$E1595)</f>
        <v/>
      </c>
      <c r="AT1595" s="40">
        <f>AT$134*$D1595*INDEX(AT$117:AT$133,$E1595)</f>
        <v/>
      </c>
      <c r="AU1595" s="40">
        <f>AU$134*$D1595*INDEX(AU$117:AU$133,$E1595)</f>
        <v/>
      </c>
      <c r="AV1595" s="40">
        <f>AV$134*$D1595*INDEX(AV$117:AV$133,$E1595)</f>
        <v/>
      </c>
      <c r="AW1595" s="40">
        <f>AW$134*$D1595*INDEX(AW$117:AW$133,$E1595)</f>
        <v/>
      </c>
      <c r="AX1595" s="42">
        <f>ETSCOST(AX$134,$D1595,INDEX(AX$117:AX$133,$E1595))</f>
        <v/>
      </c>
    </row>
    <row r="1596" hidden="1" outlineLevel="2">
      <c r="A1596" s="5" t="inlineStr">
        <is>
          <t>ets</t>
        </is>
      </c>
      <c r="B1596" s="5" t="inlineStr">
        <is>
          <t>die</t>
        </is>
      </c>
      <c r="C1596" s="5" t="inlineStr">
        <is>
          <t>ftr</t>
        </is>
      </c>
      <c r="D1596" s="40">
        <f>INDEX(Inputs!$T$5:$T$132,MATCH($B1596&amp;"|"&amp;$C1596,Inputs!$A$5:$A$132,0))</f>
        <v/>
      </c>
      <c r="E1596" s="40">
        <f>INDEX(Inputs!$K$5:$K$132,MATCH($B1596&amp;"|"&amp;$C1596,Inputs!$A$5:$A$132,0))</f>
        <v/>
      </c>
      <c r="F1596" s="39" t="n"/>
      <c r="G1596" s="39" t="n"/>
      <c r="H1596" s="5">
        <f>INDEX(Variables!$B$5:$B$105,MATCH($A1596,Variables!$A$5:$A$105,0))&amp;IF($C1596="",""," | "&amp;INDEX(Mapping!$B$5:$B$26,MATCH($C1596,Mapping!$A$5:$A$26,0))&amp;" | "&amp;INDEX(Mapping!$B$30:$B$41,MATCH($B1596,Mapping!$A$30:$A$41,0)))</f>
        <v/>
      </c>
      <c r="I1596" s="5">
        <f>INDEX(Variables!$C$5:$C$105,MATCH($A1596,Variables!$A$5:$A$105,0))</f>
        <v/>
      </c>
      <c r="J1596" s="5">
        <f>INDEX(Variables!$E$5:$E$105,MATCH($A1596,Variables!$A$5:$A$105,0))</f>
        <v/>
      </c>
      <c r="K1596" s="25">
        <f>LOWER(Settings!$C$4)&amp;".mit."&amp;$A1596&amp;IF($C1596="","","."&amp;$C1596&amp;"."&amp;$B1596)&amp;IF(INDEX(Variables!$D$5:$D$105,MATCH($A1596,Variables!$A$5:$A$105,0))="","","."&amp;INDEX(Variables!$D$5:$D$105,MATCH($A1596,Variables!$A$5:$A$105,0)))&amp;"."&amp;K$5</f>
        <v/>
      </c>
      <c r="L1596" s="41">
        <f>L$134*$D1596*INDEX(L$117:L$133,$E1596)</f>
        <v/>
      </c>
      <c r="M1596" s="40">
        <f>M$134*$D1596*INDEX(M$117:M$133,$E1596)</f>
        <v/>
      </c>
      <c r="N1596" s="40">
        <f>N$134*$D1596*INDEX(N$117:N$133,$E1596)</f>
        <v/>
      </c>
      <c r="O1596" s="40">
        <f>O$134*$D1596*INDEX(O$117:O$133,$E1596)</f>
        <v/>
      </c>
      <c r="P1596" s="40">
        <f>P$134*$D1596*INDEX(P$117:P$133,$E1596)</f>
        <v/>
      </c>
      <c r="Q1596" s="40">
        <f>Q$134*$D1596*INDEX(Q$117:Q$133,$E1596)</f>
        <v/>
      </c>
      <c r="R1596" s="40">
        <f>R$134*$D1596*INDEX(R$117:R$133,$E1596)</f>
        <v/>
      </c>
      <c r="S1596" s="40">
        <f>S$134*$D1596*INDEX(S$117:S$133,$E1596)</f>
        <v/>
      </c>
      <c r="T1596" s="40">
        <f>T$134*$D1596*INDEX(T$117:T$133,$E1596)</f>
        <v/>
      </c>
      <c r="U1596" s="40">
        <f>U$134*$D1596*INDEX(U$117:U$133,$E1596)</f>
        <v/>
      </c>
      <c r="V1596" s="40">
        <f>V$134*$D1596*INDEX(V$117:V$133,$E1596)</f>
        <v/>
      </c>
      <c r="W1596" s="40">
        <f>W$134*$D1596*INDEX(W$117:W$133,$E1596)</f>
        <v/>
      </c>
      <c r="X1596" s="40">
        <f>X$134*$D1596*INDEX(X$117:X$133,$E1596)</f>
        <v/>
      </c>
      <c r="Y1596" s="40">
        <f>Y$134*$D1596*INDEX(Y$117:Y$133,$E1596)</f>
        <v/>
      </c>
      <c r="Z1596" s="40">
        <f>Z$134*$D1596*INDEX(Z$117:Z$133,$E1596)</f>
        <v/>
      </c>
      <c r="AA1596" s="40">
        <f>AA$134*$D1596*INDEX(AA$117:AA$133,$E1596)</f>
        <v/>
      </c>
      <c r="AB1596" s="40">
        <f>AB$134*$D1596*INDEX(AB$117:AB$133,$E1596)</f>
        <v/>
      </c>
      <c r="AC1596" s="40">
        <f>AC$134*$D1596*INDEX(AC$117:AC$133,$E1596)</f>
        <v/>
      </c>
      <c r="AD1596" s="42">
        <f>ETSCOST(AD$134,$D1596,INDEX(AD$117:AD$133,$E1596))</f>
        <v/>
      </c>
      <c r="AE1596" s="25">
        <f>LOWER(Settings!$C$4)&amp;".mit."&amp;$A1596&amp;IF($C1596="","","."&amp;$C1596&amp;"."&amp;$B1596)&amp;IF(INDEX(Variables!$D$5:$D$105,MATCH($A1596,Variables!$A$5:$A$105,0))="","","."&amp;INDEX(Variables!$D$5:$D$105,MATCH($A1596,Variables!$A$5:$A$105,0)))&amp;"."&amp;AE$5</f>
        <v/>
      </c>
      <c r="AF1596" s="41">
        <f>AF$134*$D1596*INDEX(AF$117:AF$133,$E1596)</f>
        <v/>
      </c>
      <c r="AG1596" s="40">
        <f>AG$134*$D1596*INDEX(AG$117:AG$133,$E1596)</f>
        <v/>
      </c>
      <c r="AH1596" s="40">
        <f>AH$134*$D1596*INDEX(AH$117:AH$133,$E1596)</f>
        <v/>
      </c>
      <c r="AI1596" s="40">
        <f>AI$134*$D1596*INDEX(AI$117:AI$133,$E1596)</f>
        <v/>
      </c>
      <c r="AJ1596" s="40">
        <f>AJ$134*$D1596*INDEX(AJ$117:AJ$133,$E1596)</f>
        <v/>
      </c>
      <c r="AK1596" s="40">
        <f>AK$134*$D1596*INDEX(AK$117:AK$133,$E1596)</f>
        <v/>
      </c>
      <c r="AL1596" s="40">
        <f>AL$134*$D1596*INDEX(AL$117:AL$133,$E1596)</f>
        <v/>
      </c>
      <c r="AM1596" s="40">
        <f>AM$134*$D1596*INDEX(AM$117:AM$133,$E1596)</f>
        <v/>
      </c>
      <c r="AN1596" s="40">
        <f>AN$134*$D1596*INDEX(AN$117:AN$133,$E1596)</f>
        <v/>
      </c>
      <c r="AO1596" s="40">
        <f>AO$134*$D1596*INDEX(AO$117:AO$133,$E1596)</f>
        <v/>
      </c>
      <c r="AP1596" s="40">
        <f>AP$134*$D1596*INDEX(AP$117:AP$133,$E1596)</f>
        <v/>
      </c>
      <c r="AQ1596" s="40">
        <f>AQ$134*$D1596*INDEX(AQ$117:AQ$133,$E1596)</f>
        <v/>
      </c>
      <c r="AR1596" s="40">
        <f>AR$134*$D1596*INDEX(AR$117:AR$133,$E1596)</f>
        <v/>
      </c>
      <c r="AS1596" s="40">
        <f>AS$134*$D1596*INDEX(AS$117:AS$133,$E1596)</f>
        <v/>
      </c>
      <c r="AT1596" s="40">
        <f>AT$134*$D1596*INDEX(AT$117:AT$133,$E1596)</f>
        <v/>
      </c>
      <c r="AU1596" s="40">
        <f>AU$134*$D1596*INDEX(AU$117:AU$133,$E1596)</f>
        <v/>
      </c>
      <c r="AV1596" s="40">
        <f>AV$134*$D1596*INDEX(AV$117:AV$133,$E1596)</f>
        <v/>
      </c>
      <c r="AW1596" s="40">
        <f>AW$134*$D1596*INDEX(AW$117:AW$133,$E1596)</f>
        <v/>
      </c>
      <c r="AX1596" s="42">
        <f>ETSCOST(AX$134,$D1596,INDEX(AX$117:AX$133,$E1596))</f>
        <v/>
      </c>
    </row>
    <row r="1597" hidden="1" outlineLevel="2">
      <c r="A1597" s="5" t="inlineStr">
        <is>
          <t>ets</t>
        </is>
      </c>
      <c r="B1597" s="5" t="inlineStr">
        <is>
          <t>lpg</t>
        </is>
      </c>
      <c r="C1597" s="5" t="inlineStr">
        <is>
          <t>ftr</t>
        </is>
      </c>
      <c r="D1597" s="40">
        <f>INDEX(Inputs!$T$5:$T$132,MATCH($B1597&amp;"|"&amp;$C1597,Inputs!$A$5:$A$132,0))</f>
        <v/>
      </c>
      <c r="E1597" s="40">
        <f>INDEX(Inputs!$K$5:$K$132,MATCH($B1597&amp;"|"&amp;$C1597,Inputs!$A$5:$A$132,0))</f>
        <v/>
      </c>
      <c r="F1597" s="39" t="n"/>
      <c r="G1597" s="39" t="n"/>
      <c r="H1597" s="5">
        <f>INDEX(Variables!$B$5:$B$105,MATCH($A1597,Variables!$A$5:$A$105,0))&amp;IF($C1597="",""," | "&amp;INDEX(Mapping!$B$5:$B$26,MATCH($C1597,Mapping!$A$5:$A$26,0))&amp;" | "&amp;INDEX(Mapping!$B$30:$B$41,MATCH($B1597,Mapping!$A$30:$A$41,0)))</f>
        <v/>
      </c>
      <c r="I1597" s="5">
        <f>INDEX(Variables!$C$5:$C$105,MATCH($A1597,Variables!$A$5:$A$105,0))</f>
        <v/>
      </c>
      <c r="J1597" s="5">
        <f>INDEX(Variables!$E$5:$E$105,MATCH($A1597,Variables!$A$5:$A$105,0))</f>
        <v/>
      </c>
      <c r="K1597" s="25">
        <f>LOWER(Settings!$C$4)&amp;".mit."&amp;$A1597&amp;IF($C1597="","","."&amp;$C1597&amp;"."&amp;$B1597)&amp;IF(INDEX(Variables!$D$5:$D$105,MATCH($A1597,Variables!$A$5:$A$105,0))="","","."&amp;INDEX(Variables!$D$5:$D$105,MATCH($A1597,Variables!$A$5:$A$105,0)))&amp;"."&amp;K$5</f>
        <v/>
      </c>
      <c r="L1597" s="41">
        <f>L$134*$D1597*INDEX(L$117:L$133,$E1597)</f>
        <v/>
      </c>
      <c r="M1597" s="40">
        <f>M$134*$D1597*INDEX(M$117:M$133,$E1597)</f>
        <v/>
      </c>
      <c r="N1597" s="40">
        <f>N$134*$D1597*INDEX(N$117:N$133,$E1597)</f>
        <v/>
      </c>
      <c r="O1597" s="40">
        <f>O$134*$D1597*INDEX(O$117:O$133,$E1597)</f>
        <v/>
      </c>
      <c r="P1597" s="40">
        <f>P$134*$D1597*INDEX(P$117:P$133,$E1597)</f>
        <v/>
      </c>
      <c r="Q1597" s="40">
        <f>Q$134*$D1597*INDEX(Q$117:Q$133,$E1597)</f>
        <v/>
      </c>
      <c r="R1597" s="40">
        <f>R$134*$D1597*INDEX(R$117:R$133,$E1597)</f>
        <v/>
      </c>
      <c r="S1597" s="40">
        <f>S$134*$D1597*INDEX(S$117:S$133,$E1597)</f>
        <v/>
      </c>
      <c r="T1597" s="40">
        <f>T$134*$D1597*INDEX(T$117:T$133,$E1597)</f>
        <v/>
      </c>
      <c r="U1597" s="40">
        <f>U$134*$D1597*INDEX(U$117:U$133,$E1597)</f>
        <v/>
      </c>
      <c r="V1597" s="40">
        <f>V$134*$D1597*INDEX(V$117:V$133,$E1597)</f>
        <v/>
      </c>
      <c r="W1597" s="40">
        <f>W$134*$D1597*INDEX(W$117:W$133,$E1597)</f>
        <v/>
      </c>
      <c r="X1597" s="40">
        <f>X$134*$D1597*INDEX(X$117:X$133,$E1597)</f>
        <v/>
      </c>
      <c r="Y1597" s="40">
        <f>Y$134*$D1597*INDEX(Y$117:Y$133,$E1597)</f>
        <v/>
      </c>
      <c r="Z1597" s="40">
        <f>Z$134*$D1597*INDEX(Z$117:Z$133,$E1597)</f>
        <v/>
      </c>
      <c r="AA1597" s="40">
        <f>AA$134*$D1597*INDEX(AA$117:AA$133,$E1597)</f>
        <v/>
      </c>
      <c r="AB1597" s="40">
        <f>AB$134*$D1597*INDEX(AB$117:AB$133,$E1597)</f>
        <v/>
      </c>
      <c r="AC1597" s="40">
        <f>AC$134*$D1597*INDEX(AC$117:AC$133,$E1597)</f>
        <v/>
      </c>
      <c r="AD1597" s="42">
        <f>ETSCOST(AD$134,$D1597,INDEX(AD$117:AD$133,$E1597))</f>
        <v/>
      </c>
      <c r="AE1597" s="25">
        <f>LOWER(Settings!$C$4)&amp;".mit."&amp;$A1597&amp;IF($C1597="","","."&amp;$C1597&amp;"."&amp;$B1597)&amp;IF(INDEX(Variables!$D$5:$D$105,MATCH($A1597,Variables!$A$5:$A$105,0))="","","."&amp;INDEX(Variables!$D$5:$D$105,MATCH($A1597,Variables!$A$5:$A$105,0)))&amp;"."&amp;AE$5</f>
        <v/>
      </c>
      <c r="AF1597" s="41">
        <f>AF$134*$D1597*INDEX(AF$117:AF$133,$E1597)</f>
        <v/>
      </c>
      <c r="AG1597" s="40">
        <f>AG$134*$D1597*INDEX(AG$117:AG$133,$E1597)</f>
        <v/>
      </c>
      <c r="AH1597" s="40">
        <f>AH$134*$D1597*INDEX(AH$117:AH$133,$E1597)</f>
        <v/>
      </c>
      <c r="AI1597" s="40">
        <f>AI$134*$D1597*INDEX(AI$117:AI$133,$E1597)</f>
        <v/>
      </c>
      <c r="AJ1597" s="40">
        <f>AJ$134*$D1597*INDEX(AJ$117:AJ$133,$E1597)</f>
        <v/>
      </c>
      <c r="AK1597" s="40">
        <f>AK$134*$D1597*INDEX(AK$117:AK$133,$E1597)</f>
        <v/>
      </c>
      <c r="AL1597" s="40">
        <f>AL$134*$D1597*INDEX(AL$117:AL$133,$E1597)</f>
        <v/>
      </c>
      <c r="AM1597" s="40">
        <f>AM$134*$D1597*INDEX(AM$117:AM$133,$E1597)</f>
        <v/>
      </c>
      <c r="AN1597" s="40">
        <f>AN$134*$D1597*INDEX(AN$117:AN$133,$E1597)</f>
        <v/>
      </c>
      <c r="AO1597" s="40">
        <f>AO$134*$D1597*INDEX(AO$117:AO$133,$E1597)</f>
        <v/>
      </c>
      <c r="AP1597" s="40">
        <f>AP$134*$D1597*INDEX(AP$117:AP$133,$E1597)</f>
        <v/>
      </c>
      <c r="AQ1597" s="40">
        <f>AQ$134*$D1597*INDEX(AQ$117:AQ$133,$E1597)</f>
        <v/>
      </c>
      <c r="AR1597" s="40">
        <f>AR$134*$D1597*INDEX(AR$117:AR$133,$E1597)</f>
        <v/>
      </c>
      <c r="AS1597" s="40">
        <f>AS$134*$D1597*INDEX(AS$117:AS$133,$E1597)</f>
        <v/>
      </c>
      <c r="AT1597" s="40">
        <f>AT$134*$D1597*INDEX(AT$117:AT$133,$E1597)</f>
        <v/>
      </c>
      <c r="AU1597" s="40">
        <f>AU$134*$D1597*INDEX(AU$117:AU$133,$E1597)</f>
        <v/>
      </c>
      <c r="AV1597" s="40">
        <f>AV$134*$D1597*INDEX(AV$117:AV$133,$E1597)</f>
        <v/>
      </c>
      <c r="AW1597" s="40">
        <f>AW$134*$D1597*INDEX(AW$117:AW$133,$E1597)</f>
        <v/>
      </c>
      <c r="AX1597" s="42">
        <f>ETSCOST(AX$134,$D1597,INDEX(AX$117:AX$133,$E1597))</f>
        <v/>
      </c>
    </row>
    <row r="1598" hidden="1" outlineLevel="2">
      <c r="A1598" s="5" t="inlineStr">
        <is>
          <t>ets</t>
        </is>
      </c>
      <c r="B1598" s="5" t="inlineStr">
        <is>
          <t>ker</t>
        </is>
      </c>
      <c r="C1598" s="5" t="inlineStr">
        <is>
          <t>ftr</t>
        </is>
      </c>
      <c r="D1598" s="40">
        <f>INDEX(Inputs!$T$5:$T$132,MATCH($B1598&amp;"|"&amp;$C1598,Inputs!$A$5:$A$132,0))</f>
        <v/>
      </c>
      <c r="E1598" s="40">
        <f>INDEX(Inputs!$K$5:$K$132,MATCH($B1598&amp;"|"&amp;$C1598,Inputs!$A$5:$A$132,0))</f>
        <v/>
      </c>
      <c r="F1598" s="39" t="n"/>
      <c r="G1598" s="39" t="n"/>
      <c r="H1598" s="5">
        <f>INDEX(Variables!$B$5:$B$105,MATCH($A1598,Variables!$A$5:$A$105,0))&amp;IF($C1598="",""," | "&amp;INDEX(Mapping!$B$5:$B$26,MATCH($C1598,Mapping!$A$5:$A$26,0))&amp;" | "&amp;INDEX(Mapping!$B$30:$B$41,MATCH($B1598,Mapping!$A$30:$A$41,0)))</f>
        <v/>
      </c>
      <c r="I1598" s="5">
        <f>INDEX(Variables!$C$5:$C$105,MATCH($A1598,Variables!$A$5:$A$105,0))</f>
        <v/>
      </c>
      <c r="J1598" s="5">
        <f>INDEX(Variables!$E$5:$E$105,MATCH($A1598,Variables!$A$5:$A$105,0))</f>
        <v/>
      </c>
      <c r="K1598" s="25">
        <f>LOWER(Settings!$C$4)&amp;".mit."&amp;$A1598&amp;IF($C1598="","","."&amp;$C1598&amp;"."&amp;$B1598)&amp;IF(INDEX(Variables!$D$5:$D$105,MATCH($A1598,Variables!$A$5:$A$105,0))="","","."&amp;INDEX(Variables!$D$5:$D$105,MATCH($A1598,Variables!$A$5:$A$105,0)))&amp;"."&amp;K$5</f>
        <v/>
      </c>
      <c r="L1598" s="41">
        <f>L$134*$D1598*INDEX(L$117:L$133,$E1598)</f>
        <v/>
      </c>
      <c r="M1598" s="40">
        <f>M$134*$D1598*INDEX(M$117:M$133,$E1598)</f>
        <v/>
      </c>
      <c r="N1598" s="40">
        <f>N$134*$D1598*INDEX(N$117:N$133,$E1598)</f>
        <v/>
      </c>
      <c r="O1598" s="40">
        <f>O$134*$D1598*INDEX(O$117:O$133,$E1598)</f>
        <v/>
      </c>
      <c r="P1598" s="40">
        <f>P$134*$D1598*INDEX(P$117:P$133,$E1598)</f>
        <v/>
      </c>
      <c r="Q1598" s="40">
        <f>Q$134*$D1598*INDEX(Q$117:Q$133,$E1598)</f>
        <v/>
      </c>
      <c r="R1598" s="40">
        <f>R$134*$D1598*INDEX(R$117:R$133,$E1598)</f>
        <v/>
      </c>
      <c r="S1598" s="40">
        <f>S$134*$D1598*INDEX(S$117:S$133,$E1598)</f>
        <v/>
      </c>
      <c r="T1598" s="40">
        <f>T$134*$D1598*INDEX(T$117:T$133,$E1598)</f>
        <v/>
      </c>
      <c r="U1598" s="40">
        <f>U$134*$D1598*INDEX(U$117:U$133,$E1598)</f>
        <v/>
      </c>
      <c r="V1598" s="40">
        <f>V$134*$D1598*INDEX(V$117:V$133,$E1598)</f>
        <v/>
      </c>
      <c r="W1598" s="40">
        <f>W$134*$D1598*INDEX(W$117:W$133,$E1598)</f>
        <v/>
      </c>
      <c r="X1598" s="40">
        <f>X$134*$D1598*INDEX(X$117:X$133,$E1598)</f>
        <v/>
      </c>
      <c r="Y1598" s="40">
        <f>Y$134*$D1598*INDEX(Y$117:Y$133,$E1598)</f>
        <v/>
      </c>
      <c r="Z1598" s="40">
        <f>Z$134*$D1598*INDEX(Z$117:Z$133,$E1598)</f>
        <v/>
      </c>
      <c r="AA1598" s="40">
        <f>AA$134*$D1598*INDEX(AA$117:AA$133,$E1598)</f>
        <v/>
      </c>
      <c r="AB1598" s="40">
        <f>AB$134*$D1598*INDEX(AB$117:AB$133,$E1598)</f>
        <v/>
      </c>
      <c r="AC1598" s="40">
        <f>AC$134*$D1598*INDEX(AC$117:AC$133,$E1598)</f>
        <v/>
      </c>
      <c r="AD1598" s="42">
        <f>ETSCOST(AD$134,$D1598,INDEX(AD$117:AD$133,$E1598))</f>
        <v/>
      </c>
      <c r="AE1598" s="25">
        <f>LOWER(Settings!$C$4)&amp;".mit."&amp;$A1598&amp;IF($C1598="","","."&amp;$C1598&amp;"."&amp;$B1598)&amp;IF(INDEX(Variables!$D$5:$D$105,MATCH($A1598,Variables!$A$5:$A$105,0))="","","."&amp;INDEX(Variables!$D$5:$D$105,MATCH($A1598,Variables!$A$5:$A$105,0)))&amp;"."&amp;AE$5</f>
        <v/>
      </c>
      <c r="AF1598" s="41">
        <f>AF$134*$D1598*INDEX(AF$117:AF$133,$E1598)</f>
        <v/>
      </c>
      <c r="AG1598" s="40">
        <f>AG$134*$D1598*INDEX(AG$117:AG$133,$E1598)</f>
        <v/>
      </c>
      <c r="AH1598" s="40">
        <f>AH$134*$D1598*INDEX(AH$117:AH$133,$E1598)</f>
        <v/>
      </c>
      <c r="AI1598" s="40">
        <f>AI$134*$D1598*INDEX(AI$117:AI$133,$E1598)</f>
        <v/>
      </c>
      <c r="AJ1598" s="40">
        <f>AJ$134*$D1598*INDEX(AJ$117:AJ$133,$E1598)</f>
        <v/>
      </c>
      <c r="AK1598" s="40">
        <f>AK$134*$D1598*INDEX(AK$117:AK$133,$E1598)</f>
        <v/>
      </c>
      <c r="AL1598" s="40">
        <f>AL$134*$D1598*INDEX(AL$117:AL$133,$E1598)</f>
        <v/>
      </c>
      <c r="AM1598" s="40">
        <f>AM$134*$D1598*INDEX(AM$117:AM$133,$E1598)</f>
        <v/>
      </c>
      <c r="AN1598" s="40">
        <f>AN$134*$D1598*INDEX(AN$117:AN$133,$E1598)</f>
        <v/>
      </c>
      <c r="AO1598" s="40">
        <f>AO$134*$D1598*INDEX(AO$117:AO$133,$E1598)</f>
        <v/>
      </c>
      <c r="AP1598" s="40">
        <f>AP$134*$D1598*INDEX(AP$117:AP$133,$E1598)</f>
        <v/>
      </c>
      <c r="AQ1598" s="40">
        <f>AQ$134*$D1598*INDEX(AQ$117:AQ$133,$E1598)</f>
        <v/>
      </c>
      <c r="AR1598" s="40">
        <f>AR$134*$D1598*INDEX(AR$117:AR$133,$E1598)</f>
        <v/>
      </c>
      <c r="AS1598" s="40">
        <f>AS$134*$D1598*INDEX(AS$117:AS$133,$E1598)</f>
        <v/>
      </c>
      <c r="AT1598" s="40">
        <f>AT$134*$D1598*INDEX(AT$117:AT$133,$E1598)</f>
        <v/>
      </c>
      <c r="AU1598" s="40">
        <f>AU$134*$D1598*INDEX(AU$117:AU$133,$E1598)</f>
        <v/>
      </c>
      <c r="AV1598" s="40">
        <f>AV$134*$D1598*INDEX(AV$117:AV$133,$E1598)</f>
        <v/>
      </c>
      <c r="AW1598" s="40">
        <f>AW$134*$D1598*INDEX(AW$117:AW$133,$E1598)</f>
        <v/>
      </c>
      <c r="AX1598" s="42">
        <f>ETSCOST(AX$134,$D1598,INDEX(AX$117:AX$133,$E1598))</f>
        <v/>
      </c>
    </row>
    <row r="1599" hidden="1" outlineLevel="2">
      <c r="A1599" s="5" t="inlineStr">
        <is>
          <t>ets</t>
        </is>
      </c>
      <c r="B1599" s="5" t="inlineStr">
        <is>
          <t>oop</t>
        </is>
      </c>
      <c r="C1599" s="5" t="inlineStr">
        <is>
          <t>ftr</t>
        </is>
      </c>
      <c r="D1599" s="40">
        <f>INDEX(Inputs!$T$5:$T$132,MATCH($B1599&amp;"|"&amp;$C1599,Inputs!$A$5:$A$132,0))</f>
        <v/>
      </c>
      <c r="E1599" s="40">
        <f>INDEX(Inputs!$K$5:$K$132,MATCH($B1599&amp;"|"&amp;$C1599,Inputs!$A$5:$A$132,0))</f>
        <v/>
      </c>
      <c r="F1599" s="39" t="n"/>
      <c r="G1599" s="39" t="n"/>
      <c r="H1599" s="5">
        <f>INDEX(Variables!$B$5:$B$105,MATCH($A1599,Variables!$A$5:$A$105,0))&amp;IF($C1599="",""," | "&amp;INDEX(Mapping!$B$5:$B$26,MATCH($C1599,Mapping!$A$5:$A$26,0))&amp;" | "&amp;INDEX(Mapping!$B$30:$B$41,MATCH($B1599,Mapping!$A$30:$A$41,0)))</f>
        <v/>
      </c>
      <c r="I1599" s="5">
        <f>INDEX(Variables!$C$5:$C$105,MATCH($A1599,Variables!$A$5:$A$105,0))</f>
        <v/>
      </c>
      <c r="J1599" s="5">
        <f>INDEX(Variables!$E$5:$E$105,MATCH($A1599,Variables!$A$5:$A$105,0))</f>
        <v/>
      </c>
      <c r="K1599" s="25">
        <f>LOWER(Settings!$C$4)&amp;".mit."&amp;$A1599&amp;IF($C1599="","","."&amp;$C1599&amp;"."&amp;$B1599)&amp;IF(INDEX(Variables!$D$5:$D$105,MATCH($A1599,Variables!$A$5:$A$105,0))="","","."&amp;INDEX(Variables!$D$5:$D$105,MATCH($A1599,Variables!$A$5:$A$105,0)))&amp;"."&amp;K$5</f>
        <v/>
      </c>
      <c r="L1599" s="41">
        <f>L$134*$D1599*INDEX(L$117:L$133,$E1599)</f>
        <v/>
      </c>
      <c r="M1599" s="40">
        <f>M$134*$D1599*INDEX(M$117:M$133,$E1599)</f>
        <v/>
      </c>
      <c r="N1599" s="40">
        <f>N$134*$D1599*INDEX(N$117:N$133,$E1599)</f>
        <v/>
      </c>
      <c r="O1599" s="40">
        <f>O$134*$D1599*INDEX(O$117:O$133,$E1599)</f>
        <v/>
      </c>
      <c r="P1599" s="40">
        <f>P$134*$D1599*INDEX(P$117:P$133,$E1599)</f>
        <v/>
      </c>
      <c r="Q1599" s="40">
        <f>Q$134*$D1599*INDEX(Q$117:Q$133,$E1599)</f>
        <v/>
      </c>
      <c r="R1599" s="40">
        <f>R$134*$D1599*INDEX(R$117:R$133,$E1599)</f>
        <v/>
      </c>
      <c r="S1599" s="40">
        <f>S$134*$D1599*INDEX(S$117:S$133,$E1599)</f>
        <v/>
      </c>
      <c r="T1599" s="40">
        <f>T$134*$D1599*INDEX(T$117:T$133,$E1599)</f>
        <v/>
      </c>
      <c r="U1599" s="40">
        <f>U$134*$D1599*INDEX(U$117:U$133,$E1599)</f>
        <v/>
      </c>
      <c r="V1599" s="40">
        <f>V$134*$D1599*INDEX(V$117:V$133,$E1599)</f>
        <v/>
      </c>
      <c r="W1599" s="40">
        <f>W$134*$D1599*INDEX(W$117:W$133,$E1599)</f>
        <v/>
      </c>
      <c r="X1599" s="40">
        <f>X$134*$D1599*INDEX(X$117:X$133,$E1599)</f>
        <v/>
      </c>
      <c r="Y1599" s="40">
        <f>Y$134*$D1599*INDEX(Y$117:Y$133,$E1599)</f>
        <v/>
      </c>
      <c r="Z1599" s="40">
        <f>Z$134*$D1599*INDEX(Z$117:Z$133,$E1599)</f>
        <v/>
      </c>
      <c r="AA1599" s="40">
        <f>AA$134*$D1599*INDEX(AA$117:AA$133,$E1599)</f>
        <v/>
      </c>
      <c r="AB1599" s="40">
        <f>AB$134*$D1599*INDEX(AB$117:AB$133,$E1599)</f>
        <v/>
      </c>
      <c r="AC1599" s="40">
        <f>AC$134*$D1599*INDEX(AC$117:AC$133,$E1599)</f>
        <v/>
      </c>
      <c r="AD1599" s="42">
        <f>ETSCOST(AD$134,$D1599,INDEX(AD$117:AD$133,$E1599))</f>
        <v/>
      </c>
      <c r="AE1599" s="25">
        <f>LOWER(Settings!$C$4)&amp;".mit."&amp;$A1599&amp;IF($C1599="","","."&amp;$C1599&amp;"."&amp;$B1599)&amp;IF(INDEX(Variables!$D$5:$D$105,MATCH($A1599,Variables!$A$5:$A$105,0))="","","."&amp;INDEX(Variables!$D$5:$D$105,MATCH($A1599,Variables!$A$5:$A$105,0)))&amp;"."&amp;AE$5</f>
        <v/>
      </c>
      <c r="AF1599" s="41">
        <f>AF$134*$D1599*INDEX(AF$117:AF$133,$E1599)</f>
        <v/>
      </c>
      <c r="AG1599" s="40">
        <f>AG$134*$D1599*INDEX(AG$117:AG$133,$E1599)</f>
        <v/>
      </c>
      <c r="AH1599" s="40">
        <f>AH$134*$D1599*INDEX(AH$117:AH$133,$E1599)</f>
        <v/>
      </c>
      <c r="AI1599" s="40">
        <f>AI$134*$D1599*INDEX(AI$117:AI$133,$E1599)</f>
        <v/>
      </c>
      <c r="AJ1599" s="40">
        <f>AJ$134*$D1599*INDEX(AJ$117:AJ$133,$E1599)</f>
        <v/>
      </c>
      <c r="AK1599" s="40">
        <f>AK$134*$D1599*INDEX(AK$117:AK$133,$E1599)</f>
        <v/>
      </c>
      <c r="AL1599" s="40">
        <f>AL$134*$D1599*INDEX(AL$117:AL$133,$E1599)</f>
        <v/>
      </c>
      <c r="AM1599" s="40">
        <f>AM$134*$D1599*INDEX(AM$117:AM$133,$E1599)</f>
        <v/>
      </c>
      <c r="AN1599" s="40">
        <f>AN$134*$D1599*INDEX(AN$117:AN$133,$E1599)</f>
        <v/>
      </c>
      <c r="AO1599" s="40">
        <f>AO$134*$D1599*INDEX(AO$117:AO$133,$E1599)</f>
        <v/>
      </c>
      <c r="AP1599" s="40">
        <f>AP$134*$D1599*INDEX(AP$117:AP$133,$E1599)</f>
        <v/>
      </c>
      <c r="AQ1599" s="40">
        <f>AQ$134*$D1599*INDEX(AQ$117:AQ$133,$E1599)</f>
        <v/>
      </c>
      <c r="AR1599" s="40">
        <f>AR$134*$D1599*INDEX(AR$117:AR$133,$E1599)</f>
        <v/>
      </c>
      <c r="AS1599" s="40">
        <f>AS$134*$D1599*INDEX(AS$117:AS$133,$E1599)</f>
        <v/>
      </c>
      <c r="AT1599" s="40">
        <f>AT$134*$D1599*INDEX(AT$117:AT$133,$E1599)</f>
        <v/>
      </c>
      <c r="AU1599" s="40">
        <f>AU$134*$D1599*INDEX(AU$117:AU$133,$E1599)</f>
        <v/>
      </c>
      <c r="AV1599" s="40">
        <f>AV$134*$D1599*INDEX(AV$117:AV$133,$E1599)</f>
        <v/>
      </c>
      <c r="AW1599" s="40">
        <f>AW$134*$D1599*INDEX(AW$117:AW$133,$E1599)</f>
        <v/>
      </c>
      <c r="AX1599" s="42">
        <f>ETSCOST(AX$134,$D1599,INDEX(AX$117:AX$133,$E1599))</f>
        <v/>
      </c>
    </row>
    <row r="1600" hidden="1" outlineLevel="2">
      <c r="A1600" s="5" t="inlineStr">
        <is>
          <t>ets</t>
        </is>
      </c>
      <c r="B1600" s="5" t="inlineStr">
        <is>
          <t>bio</t>
        </is>
      </c>
      <c r="C1600" s="5" t="inlineStr">
        <is>
          <t>ftr</t>
        </is>
      </c>
      <c r="D1600" s="40">
        <f>INDEX(Inputs!$T$5:$T$132,MATCH($B1600&amp;"|"&amp;$C1600,Inputs!$A$5:$A$132,0))</f>
        <v/>
      </c>
      <c r="E1600" s="40">
        <f>INDEX(Inputs!$K$5:$K$132,MATCH($B1600&amp;"|"&amp;$C1600,Inputs!$A$5:$A$132,0))</f>
        <v/>
      </c>
      <c r="F1600" s="39" t="n"/>
      <c r="G1600" s="39" t="n"/>
      <c r="H1600" s="5">
        <f>INDEX(Variables!$B$5:$B$105,MATCH($A1600,Variables!$A$5:$A$105,0))&amp;IF($C1600="",""," | "&amp;INDEX(Mapping!$B$5:$B$26,MATCH($C1600,Mapping!$A$5:$A$26,0))&amp;" | "&amp;INDEX(Mapping!$B$30:$B$41,MATCH($B1600,Mapping!$A$30:$A$41,0)))</f>
        <v/>
      </c>
      <c r="I1600" s="5">
        <f>INDEX(Variables!$C$5:$C$105,MATCH($A1600,Variables!$A$5:$A$105,0))</f>
        <v/>
      </c>
      <c r="J1600" s="5">
        <f>INDEX(Variables!$E$5:$E$105,MATCH($A1600,Variables!$A$5:$A$105,0))</f>
        <v/>
      </c>
      <c r="K1600" s="25">
        <f>LOWER(Settings!$C$4)&amp;".mit."&amp;$A1600&amp;IF($C1600="","","."&amp;$C1600&amp;"."&amp;$B1600)&amp;IF(INDEX(Variables!$D$5:$D$105,MATCH($A1600,Variables!$A$5:$A$105,0))="","","."&amp;INDEX(Variables!$D$5:$D$105,MATCH($A1600,Variables!$A$5:$A$105,0)))&amp;"."&amp;K$5</f>
        <v/>
      </c>
      <c r="L1600" s="41">
        <f>L$134*$D1600*INDEX(L$117:L$133,$E1600)</f>
        <v/>
      </c>
      <c r="M1600" s="40">
        <f>M$134*$D1600*INDEX(M$117:M$133,$E1600)</f>
        <v/>
      </c>
      <c r="N1600" s="40">
        <f>N$134*$D1600*INDEX(N$117:N$133,$E1600)</f>
        <v/>
      </c>
      <c r="O1600" s="40">
        <f>O$134*$D1600*INDEX(O$117:O$133,$E1600)</f>
        <v/>
      </c>
      <c r="P1600" s="40">
        <f>P$134*$D1600*INDEX(P$117:P$133,$E1600)</f>
        <v/>
      </c>
      <c r="Q1600" s="40">
        <f>Q$134*$D1600*INDEX(Q$117:Q$133,$E1600)</f>
        <v/>
      </c>
      <c r="R1600" s="40">
        <f>R$134*$D1600*INDEX(R$117:R$133,$E1600)</f>
        <v/>
      </c>
      <c r="S1600" s="40">
        <f>S$134*$D1600*INDEX(S$117:S$133,$E1600)</f>
        <v/>
      </c>
      <c r="T1600" s="40">
        <f>T$134*$D1600*INDEX(T$117:T$133,$E1600)</f>
        <v/>
      </c>
      <c r="U1600" s="40">
        <f>U$134*$D1600*INDEX(U$117:U$133,$E1600)</f>
        <v/>
      </c>
      <c r="V1600" s="40">
        <f>V$134*$D1600*INDEX(V$117:V$133,$E1600)</f>
        <v/>
      </c>
      <c r="W1600" s="40">
        <f>W$134*$D1600*INDEX(W$117:W$133,$E1600)</f>
        <v/>
      </c>
      <c r="X1600" s="40">
        <f>X$134*$D1600*INDEX(X$117:X$133,$E1600)</f>
        <v/>
      </c>
      <c r="Y1600" s="40">
        <f>Y$134*$D1600*INDEX(Y$117:Y$133,$E1600)</f>
        <v/>
      </c>
      <c r="Z1600" s="40">
        <f>Z$134*$D1600*INDEX(Z$117:Z$133,$E1600)</f>
        <v/>
      </c>
      <c r="AA1600" s="40">
        <f>AA$134*$D1600*INDEX(AA$117:AA$133,$E1600)</f>
        <v/>
      </c>
      <c r="AB1600" s="40">
        <f>AB$134*$D1600*INDEX(AB$117:AB$133,$E1600)</f>
        <v/>
      </c>
      <c r="AC1600" s="40">
        <f>AC$134*$D1600*INDEX(AC$117:AC$133,$E1600)</f>
        <v/>
      </c>
      <c r="AD1600" s="42">
        <f>ETSCOST(AD$134,$D1600,INDEX(AD$117:AD$133,$E1600))</f>
        <v/>
      </c>
      <c r="AE1600" s="25">
        <f>LOWER(Settings!$C$4)&amp;".mit."&amp;$A1600&amp;IF($C1600="","","."&amp;$C1600&amp;"."&amp;$B1600)&amp;IF(INDEX(Variables!$D$5:$D$105,MATCH($A1600,Variables!$A$5:$A$105,0))="","","."&amp;INDEX(Variables!$D$5:$D$105,MATCH($A1600,Variables!$A$5:$A$105,0)))&amp;"."&amp;AE$5</f>
        <v/>
      </c>
      <c r="AF1600" s="41">
        <f>AF$134*$D1600*INDEX(AF$117:AF$133,$E1600)</f>
        <v/>
      </c>
      <c r="AG1600" s="40">
        <f>AG$134*$D1600*INDEX(AG$117:AG$133,$E1600)</f>
        <v/>
      </c>
      <c r="AH1600" s="40">
        <f>AH$134*$D1600*INDEX(AH$117:AH$133,$E1600)</f>
        <v/>
      </c>
      <c r="AI1600" s="40">
        <f>AI$134*$D1600*INDEX(AI$117:AI$133,$E1600)</f>
        <v/>
      </c>
      <c r="AJ1600" s="40">
        <f>AJ$134*$D1600*INDEX(AJ$117:AJ$133,$E1600)</f>
        <v/>
      </c>
      <c r="AK1600" s="40">
        <f>AK$134*$D1600*INDEX(AK$117:AK$133,$E1600)</f>
        <v/>
      </c>
      <c r="AL1600" s="40">
        <f>AL$134*$D1600*INDEX(AL$117:AL$133,$E1600)</f>
        <v/>
      </c>
      <c r="AM1600" s="40">
        <f>AM$134*$D1600*INDEX(AM$117:AM$133,$E1600)</f>
        <v/>
      </c>
      <c r="AN1600" s="40">
        <f>AN$134*$D1600*INDEX(AN$117:AN$133,$E1600)</f>
        <v/>
      </c>
      <c r="AO1600" s="40">
        <f>AO$134*$D1600*INDEX(AO$117:AO$133,$E1600)</f>
        <v/>
      </c>
      <c r="AP1600" s="40">
        <f>AP$134*$D1600*INDEX(AP$117:AP$133,$E1600)</f>
        <v/>
      </c>
      <c r="AQ1600" s="40">
        <f>AQ$134*$D1600*INDEX(AQ$117:AQ$133,$E1600)</f>
        <v/>
      </c>
      <c r="AR1600" s="40">
        <f>AR$134*$D1600*INDEX(AR$117:AR$133,$E1600)</f>
        <v/>
      </c>
      <c r="AS1600" s="40">
        <f>AS$134*$D1600*INDEX(AS$117:AS$133,$E1600)</f>
        <v/>
      </c>
      <c r="AT1600" s="40">
        <f>AT$134*$D1600*INDEX(AT$117:AT$133,$E1600)</f>
        <v/>
      </c>
      <c r="AU1600" s="40">
        <f>AU$134*$D1600*INDEX(AU$117:AU$133,$E1600)</f>
        <v/>
      </c>
      <c r="AV1600" s="40">
        <f>AV$134*$D1600*INDEX(AV$117:AV$133,$E1600)</f>
        <v/>
      </c>
      <c r="AW1600" s="40">
        <f>AW$134*$D1600*INDEX(AW$117:AW$133,$E1600)</f>
        <v/>
      </c>
      <c r="AX1600" s="42">
        <f>ETSCOST(AX$134,$D1600,INDEX(AX$117:AX$133,$E1600))</f>
        <v/>
      </c>
    </row>
    <row r="1601" hidden="1" outlineLevel="2"/>
    <row r="1602" hidden="1" outlineLevel="2">
      <c r="A1602" s="5" t="inlineStr">
        <is>
          <t>ntx</t>
        </is>
      </c>
      <c r="B1602" s="5" t="inlineStr">
        <is>
          <t>coa</t>
        </is>
      </c>
      <c r="C1602" s="5" t="inlineStr">
        <is>
          <t>ftr</t>
        </is>
      </c>
      <c r="D1602" s="40">
        <f>INDEX(Inputs!$L$5:$L$132,MATCH($B1602&amp;"|"&amp;$C1602,Inputs!$A$5:$A$132,0))</f>
        <v/>
      </c>
      <c r="E1602" s="40">
        <f>INDEX(Inputs!$I$5:$I$132,MATCH($B1602&amp;"|"&amp;$C1602,Inputs!$A$5:$A$132,0))</f>
        <v/>
      </c>
      <c r="F1602" s="39" t="n"/>
      <c r="G1602" s="39" t="n"/>
      <c r="H1602" s="5">
        <f>INDEX(Variables!$B$5:$B$105,MATCH($A1602,Variables!$A$5:$A$105,0))&amp;IF($C1602="",""," | "&amp;INDEX(Mapping!$B$5:$B$26,MATCH($C1602,Mapping!$A$5:$A$26,0))&amp;" | "&amp;INDEX(Mapping!$B$30:$B$41,MATCH($B1602,Mapping!$A$30:$A$41,0)))</f>
        <v/>
      </c>
      <c r="I1602" s="5">
        <f>INDEX(Variables!$C$5:$C$105,MATCH($A1602,Variables!$A$5:$A$105,0))</f>
        <v/>
      </c>
      <c r="J1602" s="5">
        <f>INDEX(Variables!$E$5:$E$105,MATCH($A1602,Variables!$A$5:$A$105,0))</f>
        <v/>
      </c>
      <c r="K1602" s="25">
        <f>LOWER(Settings!$C$4)&amp;".mit."&amp;$A1602&amp;IF($C1602="","","."&amp;$C1602&amp;"."&amp;$B1602)&amp;IF(INDEX(Variables!$D$5:$D$105,MATCH($A1602,Variables!$A$5:$A$105,0))="","","."&amp;INDEX(Variables!$D$5:$D$105,MATCH($A1602,Variables!$A$5:$A$105,0)))&amp;"."&amp;K$5</f>
        <v/>
      </c>
      <c r="L1602" s="41">
        <f>INDEX(L$78:L$91,$D1602)/$E1602</f>
        <v/>
      </c>
      <c r="M1602" s="40">
        <f>INDEX(M$78:M$91,$D1602)/$E1602</f>
        <v/>
      </c>
      <c r="N1602" s="40">
        <f>INDEX(N$78:N$91,$D1602)/$E1602</f>
        <v/>
      </c>
      <c r="O1602" s="40">
        <f>INDEX(O$78:O$91,$D1602)/$E1602</f>
        <v/>
      </c>
      <c r="P1602" s="40">
        <f>INDEX(P$78:P$91,$D1602)/$E1602</f>
        <v/>
      </c>
      <c r="Q1602" s="40">
        <f>INDEX(Q$78:Q$91,$D1602)/$E1602</f>
        <v/>
      </c>
      <c r="R1602" s="40">
        <f>INDEX(R$78:R$91,$D1602)/$E1602</f>
        <v/>
      </c>
      <c r="S1602" s="40">
        <f>INDEX(S$78:S$91,$D1602)/$E1602</f>
        <v/>
      </c>
      <c r="T1602" s="40">
        <f>INDEX(T$78:T$91,$D1602)/$E1602</f>
        <v/>
      </c>
      <c r="U1602" s="40">
        <f>INDEX(U$78:U$91,$D1602)/$E1602</f>
        <v/>
      </c>
      <c r="V1602" s="40">
        <f>INDEX(V$78:V$91,$D1602)/$E1602</f>
        <v/>
      </c>
      <c r="W1602" s="40">
        <f>INDEX(W$78:W$91,$D1602)/$E1602</f>
        <v/>
      </c>
      <c r="X1602" s="40">
        <f>INDEX(X$78:X$91,$D1602)/$E1602</f>
        <v/>
      </c>
      <c r="Y1602" s="40">
        <f>INDEX(Y$78:Y$91,$D1602)/$E1602</f>
        <v/>
      </c>
      <c r="Z1602" s="40">
        <f>INDEX(Z$78:Z$91,$D1602)/$E1602</f>
        <v/>
      </c>
      <c r="AA1602" s="40">
        <f>INDEX(AA$78:AA$91,$D1602)/$E1602</f>
        <v/>
      </c>
      <c r="AB1602" s="40">
        <f>INDEX(AB$78:AB$91,$D1602)/$E1602</f>
        <v/>
      </c>
      <c r="AC1602" s="40">
        <f>INDEX(AC$78:AC$91,$D1602)/$E1602</f>
        <v/>
      </c>
      <c r="AD1602" s="42">
        <f>NEWEXCISE(INDEX(AD$78:AD$91,$D1602),$E1602)</f>
        <v/>
      </c>
      <c r="AE1602" s="25">
        <f>LOWER(Settings!$C$4)&amp;".mit."&amp;$A1602&amp;IF($C1602="","","."&amp;$C1602&amp;"."&amp;$B1602)&amp;IF(INDEX(Variables!$D$5:$D$105,MATCH($A1602,Variables!$A$5:$A$105,0))="","","."&amp;INDEX(Variables!$D$5:$D$105,MATCH($A1602,Variables!$A$5:$A$105,0)))&amp;"."&amp;AE$5</f>
        <v/>
      </c>
      <c r="AF1602" s="41">
        <f>INDEX(AF$78:AF$91,$D1602)/$E1602</f>
        <v/>
      </c>
      <c r="AG1602" s="40">
        <f>INDEX(AG$78:AG$91,$D1602)/$E1602</f>
        <v/>
      </c>
      <c r="AH1602" s="40">
        <f>INDEX(AH$78:AH$91,$D1602)/$E1602</f>
        <v/>
      </c>
      <c r="AI1602" s="40">
        <f>INDEX(AI$78:AI$91,$D1602)/$E1602</f>
        <v/>
      </c>
      <c r="AJ1602" s="40">
        <f>INDEX(AJ$78:AJ$91,$D1602)/$E1602</f>
        <v/>
      </c>
      <c r="AK1602" s="40">
        <f>INDEX(AK$78:AK$91,$D1602)/$E1602</f>
        <v/>
      </c>
      <c r="AL1602" s="40">
        <f>INDEX(AL$78:AL$91,$D1602)/$E1602</f>
        <v/>
      </c>
      <c r="AM1602" s="40">
        <f>INDEX(AM$78:AM$91,$D1602)/$E1602</f>
        <v/>
      </c>
      <c r="AN1602" s="40">
        <f>INDEX(AN$78:AN$91,$D1602)/$E1602</f>
        <v/>
      </c>
      <c r="AO1602" s="40">
        <f>INDEX(AO$78:AO$91,$D1602)/$E1602</f>
        <v/>
      </c>
      <c r="AP1602" s="40">
        <f>INDEX(AP$78:AP$91,$D1602)/$E1602</f>
        <v/>
      </c>
      <c r="AQ1602" s="40">
        <f>INDEX(AQ$78:AQ$91,$D1602)/$E1602</f>
        <v/>
      </c>
      <c r="AR1602" s="40">
        <f>INDEX(AR$78:AR$91,$D1602)/$E1602</f>
        <v/>
      </c>
      <c r="AS1602" s="40">
        <f>INDEX(AS$78:AS$91,$D1602)/$E1602</f>
        <v/>
      </c>
      <c r="AT1602" s="40">
        <f>INDEX(AT$78:AT$91,$D1602)/$E1602</f>
        <v/>
      </c>
      <c r="AU1602" s="40">
        <f>INDEX(AU$78:AU$91,$D1602)/$E1602</f>
        <v/>
      </c>
      <c r="AV1602" s="40">
        <f>INDEX(AV$78:AV$91,$D1602)/$E1602</f>
        <v/>
      </c>
      <c r="AW1602" s="40">
        <f>INDEX(AW$78:AW$91,$D1602)/$E1602</f>
        <v/>
      </c>
      <c r="AX1602" s="42">
        <f>NEWEXCISE(INDEX(AX$78:AX$91,$D1602),$E1602)</f>
        <v/>
      </c>
    </row>
    <row r="1603" hidden="1" outlineLevel="2">
      <c r="A1603" s="5" t="inlineStr">
        <is>
          <t>ntx</t>
        </is>
      </c>
      <c r="B1603" s="5" t="inlineStr">
        <is>
          <t>nga</t>
        </is>
      </c>
      <c r="C1603" s="5" t="inlineStr">
        <is>
          <t>ftr</t>
        </is>
      </c>
      <c r="D1603" s="40">
        <f>INDEX(Inputs!$L$5:$L$132,MATCH($B1603&amp;"|"&amp;$C1603,Inputs!$A$5:$A$132,0))</f>
        <v/>
      </c>
      <c r="E1603" s="40">
        <f>INDEX(Inputs!$I$5:$I$132,MATCH($B1603&amp;"|"&amp;$C1603,Inputs!$A$5:$A$132,0))</f>
        <v/>
      </c>
      <c r="F1603" s="39" t="n"/>
      <c r="G1603" s="39" t="n"/>
      <c r="H1603" s="5">
        <f>INDEX(Variables!$B$5:$B$105,MATCH($A1603,Variables!$A$5:$A$105,0))&amp;IF($C1603="",""," | "&amp;INDEX(Mapping!$B$5:$B$26,MATCH($C1603,Mapping!$A$5:$A$26,0))&amp;" | "&amp;INDEX(Mapping!$B$30:$B$41,MATCH($B1603,Mapping!$A$30:$A$41,0)))</f>
        <v/>
      </c>
      <c r="I1603" s="5">
        <f>INDEX(Variables!$C$5:$C$105,MATCH($A1603,Variables!$A$5:$A$105,0))</f>
        <v/>
      </c>
      <c r="J1603" s="5">
        <f>INDEX(Variables!$E$5:$E$105,MATCH($A1603,Variables!$A$5:$A$105,0))</f>
        <v/>
      </c>
      <c r="K1603" s="25">
        <f>LOWER(Settings!$C$4)&amp;".mit."&amp;$A1603&amp;IF($C1603="","","."&amp;$C1603&amp;"."&amp;$B1603)&amp;IF(INDEX(Variables!$D$5:$D$105,MATCH($A1603,Variables!$A$5:$A$105,0))="","","."&amp;INDEX(Variables!$D$5:$D$105,MATCH($A1603,Variables!$A$5:$A$105,0)))&amp;"."&amp;K$5</f>
        <v/>
      </c>
      <c r="L1603" s="41">
        <f>INDEX(L$78:L$91,$D1603)/$E1603</f>
        <v/>
      </c>
      <c r="M1603" s="40">
        <f>INDEX(M$78:M$91,$D1603)/$E1603</f>
        <v/>
      </c>
      <c r="N1603" s="40">
        <f>INDEX(N$78:N$91,$D1603)/$E1603</f>
        <v/>
      </c>
      <c r="O1603" s="40">
        <f>INDEX(O$78:O$91,$D1603)/$E1603</f>
        <v/>
      </c>
      <c r="P1603" s="40">
        <f>INDEX(P$78:P$91,$D1603)/$E1603</f>
        <v/>
      </c>
      <c r="Q1603" s="40">
        <f>INDEX(Q$78:Q$91,$D1603)/$E1603</f>
        <v/>
      </c>
      <c r="R1603" s="40">
        <f>INDEX(R$78:R$91,$D1603)/$E1603</f>
        <v/>
      </c>
      <c r="S1603" s="40">
        <f>INDEX(S$78:S$91,$D1603)/$E1603</f>
        <v/>
      </c>
      <c r="T1603" s="40">
        <f>INDEX(T$78:T$91,$D1603)/$E1603</f>
        <v/>
      </c>
      <c r="U1603" s="40">
        <f>INDEX(U$78:U$91,$D1603)/$E1603</f>
        <v/>
      </c>
      <c r="V1603" s="40">
        <f>INDEX(V$78:V$91,$D1603)/$E1603</f>
        <v/>
      </c>
      <c r="W1603" s="40">
        <f>INDEX(W$78:W$91,$D1603)/$E1603</f>
        <v/>
      </c>
      <c r="X1603" s="40">
        <f>INDEX(X$78:X$91,$D1603)/$E1603</f>
        <v/>
      </c>
      <c r="Y1603" s="40">
        <f>INDEX(Y$78:Y$91,$D1603)/$E1603</f>
        <v/>
      </c>
      <c r="Z1603" s="40">
        <f>INDEX(Z$78:Z$91,$D1603)/$E1603</f>
        <v/>
      </c>
      <c r="AA1603" s="40">
        <f>INDEX(AA$78:AA$91,$D1603)/$E1603</f>
        <v/>
      </c>
      <c r="AB1603" s="40">
        <f>INDEX(AB$78:AB$91,$D1603)/$E1603</f>
        <v/>
      </c>
      <c r="AC1603" s="40">
        <f>INDEX(AC$78:AC$91,$D1603)/$E1603</f>
        <v/>
      </c>
      <c r="AD1603" s="42">
        <f>NEWEXCISE(INDEX(AD$78:AD$91,$D1603),$E1603)</f>
        <v/>
      </c>
      <c r="AE1603" s="25">
        <f>LOWER(Settings!$C$4)&amp;".mit."&amp;$A1603&amp;IF($C1603="","","."&amp;$C1603&amp;"."&amp;$B1603)&amp;IF(INDEX(Variables!$D$5:$D$105,MATCH($A1603,Variables!$A$5:$A$105,0))="","","."&amp;INDEX(Variables!$D$5:$D$105,MATCH($A1603,Variables!$A$5:$A$105,0)))&amp;"."&amp;AE$5</f>
        <v/>
      </c>
      <c r="AF1603" s="41">
        <f>INDEX(AF$78:AF$91,$D1603)/$E1603</f>
        <v/>
      </c>
      <c r="AG1603" s="40">
        <f>INDEX(AG$78:AG$91,$D1603)/$E1603</f>
        <v/>
      </c>
      <c r="AH1603" s="40">
        <f>INDEX(AH$78:AH$91,$D1603)/$E1603</f>
        <v/>
      </c>
      <c r="AI1603" s="40">
        <f>INDEX(AI$78:AI$91,$D1603)/$E1603</f>
        <v/>
      </c>
      <c r="AJ1603" s="40">
        <f>INDEX(AJ$78:AJ$91,$D1603)/$E1603</f>
        <v/>
      </c>
      <c r="AK1603" s="40">
        <f>INDEX(AK$78:AK$91,$D1603)/$E1603</f>
        <v/>
      </c>
      <c r="AL1603" s="40">
        <f>INDEX(AL$78:AL$91,$D1603)/$E1603</f>
        <v/>
      </c>
      <c r="AM1603" s="40">
        <f>INDEX(AM$78:AM$91,$D1603)/$E1603</f>
        <v/>
      </c>
      <c r="AN1603" s="40">
        <f>INDEX(AN$78:AN$91,$D1603)/$E1603</f>
        <v/>
      </c>
      <c r="AO1603" s="40">
        <f>INDEX(AO$78:AO$91,$D1603)/$E1603</f>
        <v/>
      </c>
      <c r="AP1603" s="40">
        <f>INDEX(AP$78:AP$91,$D1603)/$E1603</f>
        <v/>
      </c>
      <c r="AQ1603" s="40">
        <f>INDEX(AQ$78:AQ$91,$D1603)/$E1603</f>
        <v/>
      </c>
      <c r="AR1603" s="40">
        <f>INDEX(AR$78:AR$91,$D1603)/$E1603</f>
        <v/>
      </c>
      <c r="AS1603" s="40">
        <f>INDEX(AS$78:AS$91,$D1603)/$E1603</f>
        <v/>
      </c>
      <c r="AT1603" s="40">
        <f>INDEX(AT$78:AT$91,$D1603)/$E1603</f>
        <v/>
      </c>
      <c r="AU1603" s="40">
        <f>INDEX(AU$78:AU$91,$D1603)/$E1603</f>
        <v/>
      </c>
      <c r="AV1603" s="40">
        <f>INDEX(AV$78:AV$91,$D1603)/$E1603</f>
        <v/>
      </c>
      <c r="AW1603" s="40">
        <f>INDEX(AW$78:AW$91,$D1603)/$E1603</f>
        <v/>
      </c>
      <c r="AX1603" s="42">
        <f>NEWEXCISE(INDEX(AX$78:AX$91,$D1603),$E1603)</f>
        <v/>
      </c>
    </row>
    <row r="1604" hidden="1" outlineLevel="2">
      <c r="A1604" s="5" t="inlineStr">
        <is>
          <t>ntx</t>
        </is>
      </c>
      <c r="B1604" s="5" t="inlineStr">
        <is>
          <t>gso</t>
        </is>
      </c>
      <c r="C1604" s="5" t="inlineStr">
        <is>
          <t>ftr</t>
        </is>
      </c>
      <c r="D1604" s="40">
        <f>INDEX(Inputs!$L$5:$L$132,MATCH($B1604&amp;"|"&amp;$C1604,Inputs!$A$5:$A$132,0))</f>
        <v/>
      </c>
      <c r="E1604" s="40">
        <f>INDEX(Inputs!$I$5:$I$132,MATCH($B1604&amp;"|"&amp;$C1604,Inputs!$A$5:$A$132,0))</f>
        <v/>
      </c>
      <c r="F1604" s="39" t="n"/>
      <c r="G1604" s="39" t="n"/>
      <c r="H1604" s="5">
        <f>INDEX(Variables!$B$5:$B$105,MATCH($A1604,Variables!$A$5:$A$105,0))&amp;IF($C1604="",""," | "&amp;INDEX(Mapping!$B$5:$B$26,MATCH($C1604,Mapping!$A$5:$A$26,0))&amp;" | "&amp;INDEX(Mapping!$B$30:$B$41,MATCH($B1604,Mapping!$A$30:$A$41,0)))</f>
        <v/>
      </c>
      <c r="I1604" s="5">
        <f>INDEX(Variables!$C$5:$C$105,MATCH($A1604,Variables!$A$5:$A$105,0))</f>
        <v/>
      </c>
      <c r="J1604" s="5">
        <f>INDEX(Variables!$E$5:$E$105,MATCH($A1604,Variables!$A$5:$A$105,0))</f>
        <v/>
      </c>
      <c r="K1604" s="25">
        <f>LOWER(Settings!$C$4)&amp;".mit."&amp;$A1604&amp;IF($C1604="","","."&amp;$C1604&amp;"."&amp;$B1604)&amp;IF(INDEX(Variables!$D$5:$D$105,MATCH($A1604,Variables!$A$5:$A$105,0))="","","."&amp;INDEX(Variables!$D$5:$D$105,MATCH($A1604,Variables!$A$5:$A$105,0)))&amp;"."&amp;K$5</f>
        <v/>
      </c>
      <c r="L1604" s="41">
        <f>INDEX(L$78:L$91,$D1604)/$E1604</f>
        <v/>
      </c>
      <c r="M1604" s="40">
        <f>INDEX(M$78:M$91,$D1604)/$E1604</f>
        <v/>
      </c>
      <c r="N1604" s="40">
        <f>INDEX(N$78:N$91,$D1604)/$E1604</f>
        <v/>
      </c>
      <c r="O1604" s="40">
        <f>INDEX(O$78:O$91,$D1604)/$E1604</f>
        <v/>
      </c>
      <c r="P1604" s="40">
        <f>INDEX(P$78:P$91,$D1604)/$E1604</f>
        <v/>
      </c>
      <c r="Q1604" s="40">
        <f>INDEX(Q$78:Q$91,$D1604)/$E1604</f>
        <v/>
      </c>
      <c r="R1604" s="40">
        <f>INDEX(R$78:R$91,$D1604)/$E1604</f>
        <v/>
      </c>
      <c r="S1604" s="40">
        <f>INDEX(S$78:S$91,$D1604)/$E1604</f>
        <v/>
      </c>
      <c r="T1604" s="40">
        <f>INDEX(T$78:T$91,$D1604)/$E1604</f>
        <v/>
      </c>
      <c r="U1604" s="40">
        <f>INDEX(U$78:U$91,$D1604)/$E1604</f>
        <v/>
      </c>
      <c r="V1604" s="40">
        <f>INDEX(V$78:V$91,$D1604)/$E1604</f>
        <v/>
      </c>
      <c r="W1604" s="40">
        <f>INDEX(W$78:W$91,$D1604)/$E1604</f>
        <v/>
      </c>
      <c r="X1604" s="40">
        <f>INDEX(X$78:X$91,$D1604)/$E1604</f>
        <v/>
      </c>
      <c r="Y1604" s="40">
        <f>INDEX(Y$78:Y$91,$D1604)/$E1604</f>
        <v/>
      </c>
      <c r="Z1604" s="40">
        <f>INDEX(Z$78:Z$91,$D1604)/$E1604</f>
        <v/>
      </c>
      <c r="AA1604" s="40">
        <f>INDEX(AA$78:AA$91,$D1604)/$E1604</f>
        <v/>
      </c>
      <c r="AB1604" s="40">
        <f>INDEX(AB$78:AB$91,$D1604)/$E1604</f>
        <v/>
      </c>
      <c r="AC1604" s="40">
        <f>INDEX(AC$78:AC$91,$D1604)/$E1604</f>
        <v/>
      </c>
      <c r="AD1604" s="42">
        <f>NEWEXCISE(INDEX(AD$78:AD$91,$D1604),$E1604)</f>
        <v/>
      </c>
      <c r="AE1604" s="25">
        <f>LOWER(Settings!$C$4)&amp;".mit."&amp;$A1604&amp;IF($C1604="","","."&amp;$C1604&amp;"."&amp;$B1604)&amp;IF(INDEX(Variables!$D$5:$D$105,MATCH($A1604,Variables!$A$5:$A$105,0))="","","."&amp;INDEX(Variables!$D$5:$D$105,MATCH($A1604,Variables!$A$5:$A$105,0)))&amp;"."&amp;AE$5</f>
        <v/>
      </c>
      <c r="AF1604" s="41">
        <f>INDEX(AF$78:AF$91,$D1604)/$E1604</f>
        <v/>
      </c>
      <c r="AG1604" s="40">
        <f>INDEX(AG$78:AG$91,$D1604)/$E1604</f>
        <v/>
      </c>
      <c r="AH1604" s="40">
        <f>INDEX(AH$78:AH$91,$D1604)/$E1604</f>
        <v/>
      </c>
      <c r="AI1604" s="40">
        <f>INDEX(AI$78:AI$91,$D1604)/$E1604</f>
        <v/>
      </c>
      <c r="AJ1604" s="40">
        <f>INDEX(AJ$78:AJ$91,$D1604)/$E1604</f>
        <v/>
      </c>
      <c r="AK1604" s="40">
        <f>INDEX(AK$78:AK$91,$D1604)/$E1604</f>
        <v/>
      </c>
      <c r="AL1604" s="40">
        <f>INDEX(AL$78:AL$91,$D1604)/$E1604</f>
        <v/>
      </c>
      <c r="AM1604" s="40">
        <f>INDEX(AM$78:AM$91,$D1604)/$E1604</f>
        <v/>
      </c>
      <c r="AN1604" s="40">
        <f>INDEX(AN$78:AN$91,$D1604)/$E1604</f>
        <v/>
      </c>
      <c r="AO1604" s="40">
        <f>INDEX(AO$78:AO$91,$D1604)/$E1604</f>
        <v/>
      </c>
      <c r="AP1604" s="40">
        <f>INDEX(AP$78:AP$91,$D1604)/$E1604</f>
        <v/>
      </c>
      <c r="AQ1604" s="40">
        <f>INDEX(AQ$78:AQ$91,$D1604)/$E1604</f>
        <v/>
      </c>
      <c r="AR1604" s="40">
        <f>INDEX(AR$78:AR$91,$D1604)/$E1604</f>
        <v/>
      </c>
      <c r="AS1604" s="40">
        <f>INDEX(AS$78:AS$91,$D1604)/$E1604</f>
        <v/>
      </c>
      <c r="AT1604" s="40">
        <f>INDEX(AT$78:AT$91,$D1604)/$E1604</f>
        <v/>
      </c>
      <c r="AU1604" s="40">
        <f>INDEX(AU$78:AU$91,$D1604)/$E1604</f>
        <v/>
      </c>
      <c r="AV1604" s="40">
        <f>INDEX(AV$78:AV$91,$D1604)/$E1604</f>
        <v/>
      </c>
      <c r="AW1604" s="40">
        <f>INDEX(AW$78:AW$91,$D1604)/$E1604</f>
        <v/>
      </c>
      <c r="AX1604" s="42">
        <f>NEWEXCISE(INDEX(AX$78:AX$91,$D1604),$E1604)</f>
        <v/>
      </c>
    </row>
    <row r="1605" hidden="1" outlineLevel="2">
      <c r="A1605" s="5" t="inlineStr">
        <is>
          <t>ntx</t>
        </is>
      </c>
      <c r="B1605" s="5" t="inlineStr">
        <is>
          <t>die</t>
        </is>
      </c>
      <c r="C1605" s="5" t="inlineStr">
        <is>
          <t>ftr</t>
        </is>
      </c>
      <c r="D1605" s="40">
        <f>INDEX(Inputs!$L$5:$L$132,MATCH($B1605&amp;"|"&amp;$C1605,Inputs!$A$5:$A$132,0))</f>
        <v/>
      </c>
      <c r="E1605" s="40">
        <f>INDEX(Inputs!$I$5:$I$132,MATCH($B1605&amp;"|"&amp;$C1605,Inputs!$A$5:$A$132,0))</f>
        <v/>
      </c>
      <c r="F1605" s="39" t="n"/>
      <c r="G1605" s="39" t="n"/>
      <c r="H1605" s="5">
        <f>INDEX(Variables!$B$5:$B$105,MATCH($A1605,Variables!$A$5:$A$105,0))&amp;IF($C1605="",""," | "&amp;INDEX(Mapping!$B$5:$B$26,MATCH($C1605,Mapping!$A$5:$A$26,0))&amp;" | "&amp;INDEX(Mapping!$B$30:$B$41,MATCH($B1605,Mapping!$A$30:$A$41,0)))</f>
        <v/>
      </c>
      <c r="I1605" s="5">
        <f>INDEX(Variables!$C$5:$C$105,MATCH($A1605,Variables!$A$5:$A$105,0))</f>
        <v/>
      </c>
      <c r="J1605" s="5">
        <f>INDEX(Variables!$E$5:$E$105,MATCH($A1605,Variables!$A$5:$A$105,0))</f>
        <v/>
      </c>
      <c r="K1605" s="25">
        <f>LOWER(Settings!$C$4)&amp;".mit."&amp;$A1605&amp;IF($C1605="","","."&amp;$C1605&amp;"."&amp;$B1605)&amp;IF(INDEX(Variables!$D$5:$D$105,MATCH($A1605,Variables!$A$5:$A$105,0))="","","."&amp;INDEX(Variables!$D$5:$D$105,MATCH($A1605,Variables!$A$5:$A$105,0)))&amp;"."&amp;K$5</f>
        <v/>
      </c>
      <c r="L1605" s="41">
        <f>INDEX(L$78:L$91,$D1605)/$E1605</f>
        <v/>
      </c>
      <c r="M1605" s="40">
        <f>INDEX(M$78:M$91,$D1605)/$E1605</f>
        <v/>
      </c>
      <c r="N1605" s="40">
        <f>INDEX(N$78:N$91,$D1605)/$E1605</f>
        <v/>
      </c>
      <c r="O1605" s="40">
        <f>INDEX(O$78:O$91,$D1605)/$E1605</f>
        <v/>
      </c>
      <c r="P1605" s="40">
        <f>INDEX(P$78:P$91,$D1605)/$E1605</f>
        <v/>
      </c>
      <c r="Q1605" s="40">
        <f>INDEX(Q$78:Q$91,$D1605)/$E1605</f>
        <v/>
      </c>
      <c r="R1605" s="40">
        <f>INDEX(R$78:R$91,$D1605)/$E1605</f>
        <v/>
      </c>
      <c r="S1605" s="40">
        <f>INDEX(S$78:S$91,$D1605)/$E1605</f>
        <v/>
      </c>
      <c r="T1605" s="40">
        <f>INDEX(T$78:T$91,$D1605)/$E1605</f>
        <v/>
      </c>
      <c r="U1605" s="40">
        <f>INDEX(U$78:U$91,$D1605)/$E1605</f>
        <v/>
      </c>
      <c r="V1605" s="40">
        <f>INDEX(V$78:V$91,$D1605)/$E1605</f>
        <v/>
      </c>
      <c r="W1605" s="40">
        <f>INDEX(W$78:W$91,$D1605)/$E1605</f>
        <v/>
      </c>
      <c r="X1605" s="40">
        <f>INDEX(X$78:X$91,$D1605)/$E1605</f>
        <v/>
      </c>
      <c r="Y1605" s="40">
        <f>INDEX(Y$78:Y$91,$D1605)/$E1605</f>
        <v/>
      </c>
      <c r="Z1605" s="40">
        <f>INDEX(Z$78:Z$91,$D1605)/$E1605</f>
        <v/>
      </c>
      <c r="AA1605" s="40">
        <f>INDEX(AA$78:AA$91,$D1605)/$E1605</f>
        <v/>
      </c>
      <c r="AB1605" s="40">
        <f>INDEX(AB$78:AB$91,$D1605)/$E1605</f>
        <v/>
      </c>
      <c r="AC1605" s="40">
        <f>INDEX(AC$78:AC$91,$D1605)/$E1605</f>
        <v/>
      </c>
      <c r="AD1605" s="42">
        <f>NEWEXCISE(INDEX(AD$78:AD$91,$D1605),$E1605)</f>
        <v/>
      </c>
      <c r="AE1605" s="25">
        <f>LOWER(Settings!$C$4)&amp;".mit."&amp;$A1605&amp;IF($C1605="","","."&amp;$C1605&amp;"."&amp;$B1605)&amp;IF(INDEX(Variables!$D$5:$D$105,MATCH($A1605,Variables!$A$5:$A$105,0))="","","."&amp;INDEX(Variables!$D$5:$D$105,MATCH($A1605,Variables!$A$5:$A$105,0)))&amp;"."&amp;AE$5</f>
        <v/>
      </c>
      <c r="AF1605" s="41">
        <f>INDEX(AF$78:AF$91,$D1605)/$E1605</f>
        <v/>
      </c>
      <c r="AG1605" s="40">
        <f>INDEX(AG$78:AG$91,$D1605)/$E1605</f>
        <v/>
      </c>
      <c r="AH1605" s="40">
        <f>INDEX(AH$78:AH$91,$D1605)/$E1605</f>
        <v/>
      </c>
      <c r="AI1605" s="40">
        <f>INDEX(AI$78:AI$91,$D1605)/$E1605</f>
        <v/>
      </c>
      <c r="AJ1605" s="40">
        <f>INDEX(AJ$78:AJ$91,$D1605)/$E1605</f>
        <v/>
      </c>
      <c r="AK1605" s="40">
        <f>INDEX(AK$78:AK$91,$D1605)/$E1605</f>
        <v/>
      </c>
      <c r="AL1605" s="40">
        <f>INDEX(AL$78:AL$91,$D1605)/$E1605</f>
        <v/>
      </c>
      <c r="AM1605" s="40">
        <f>INDEX(AM$78:AM$91,$D1605)/$E1605</f>
        <v/>
      </c>
      <c r="AN1605" s="40">
        <f>INDEX(AN$78:AN$91,$D1605)/$E1605</f>
        <v/>
      </c>
      <c r="AO1605" s="40">
        <f>INDEX(AO$78:AO$91,$D1605)/$E1605</f>
        <v/>
      </c>
      <c r="AP1605" s="40">
        <f>INDEX(AP$78:AP$91,$D1605)/$E1605</f>
        <v/>
      </c>
      <c r="AQ1605" s="40">
        <f>INDEX(AQ$78:AQ$91,$D1605)/$E1605</f>
        <v/>
      </c>
      <c r="AR1605" s="40">
        <f>INDEX(AR$78:AR$91,$D1605)/$E1605</f>
        <v/>
      </c>
      <c r="AS1605" s="40">
        <f>INDEX(AS$78:AS$91,$D1605)/$E1605</f>
        <v/>
      </c>
      <c r="AT1605" s="40">
        <f>INDEX(AT$78:AT$91,$D1605)/$E1605</f>
        <v/>
      </c>
      <c r="AU1605" s="40">
        <f>INDEX(AU$78:AU$91,$D1605)/$E1605</f>
        <v/>
      </c>
      <c r="AV1605" s="40">
        <f>INDEX(AV$78:AV$91,$D1605)/$E1605</f>
        <v/>
      </c>
      <c r="AW1605" s="40">
        <f>INDEX(AW$78:AW$91,$D1605)/$E1605</f>
        <v/>
      </c>
      <c r="AX1605" s="42">
        <f>NEWEXCISE(INDEX(AX$78:AX$91,$D1605),$E1605)</f>
        <v/>
      </c>
    </row>
    <row r="1606" hidden="1" outlineLevel="2">
      <c r="A1606" s="5" t="inlineStr">
        <is>
          <t>ntx</t>
        </is>
      </c>
      <c r="B1606" s="5" t="inlineStr">
        <is>
          <t>lpg</t>
        </is>
      </c>
      <c r="C1606" s="5" t="inlineStr">
        <is>
          <t>ftr</t>
        </is>
      </c>
      <c r="D1606" s="40">
        <f>INDEX(Inputs!$L$5:$L$132,MATCH($B1606&amp;"|"&amp;$C1606,Inputs!$A$5:$A$132,0))</f>
        <v/>
      </c>
      <c r="E1606" s="40">
        <f>INDEX(Inputs!$I$5:$I$132,MATCH($B1606&amp;"|"&amp;$C1606,Inputs!$A$5:$A$132,0))</f>
        <v/>
      </c>
      <c r="F1606" s="39" t="n"/>
      <c r="G1606" s="39" t="n"/>
      <c r="H1606" s="5">
        <f>INDEX(Variables!$B$5:$B$105,MATCH($A1606,Variables!$A$5:$A$105,0))&amp;IF($C1606="",""," | "&amp;INDEX(Mapping!$B$5:$B$26,MATCH($C1606,Mapping!$A$5:$A$26,0))&amp;" | "&amp;INDEX(Mapping!$B$30:$B$41,MATCH($B1606,Mapping!$A$30:$A$41,0)))</f>
        <v/>
      </c>
      <c r="I1606" s="5">
        <f>INDEX(Variables!$C$5:$C$105,MATCH($A1606,Variables!$A$5:$A$105,0))</f>
        <v/>
      </c>
      <c r="J1606" s="5">
        <f>INDEX(Variables!$E$5:$E$105,MATCH($A1606,Variables!$A$5:$A$105,0))</f>
        <v/>
      </c>
      <c r="K1606" s="25">
        <f>LOWER(Settings!$C$4)&amp;".mit."&amp;$A1606&amp;IF($C1606="","","."&amp;$C1606&amp;"."&amp;$B1606)&amp;IF(INDEX(Variables!$D$5:$D$105,MATCH($A1606,Variables!$A$5:$A$105,0))="","","."&amp;INDEX(Variables!$D$5:$D$105,MATCH($A1606,Variables!$A$5:$A$105,0)))&amp;"."&amp;K$5</f>
        <v/>
      </c>
      <c r="L1606" s="41">
        <f>INDEX(L$78:L$91,$D1606)/$E1606</f>
        <v/>
      </c>
      <c r="M1606" s="40">
        <f>INDEX(M$78:M$91,$D1606)/$E1606</f>
        <v/>
      </c>
      <c r="N1606" s="40">
        <f>INDEX(N$78:N$91,$D1606)/$E1606</f>
        <v/>
      </c>
      <c r="O1606" s="40">
        <f>INDEX(O$78:O$91,$D1606)/$E1606</f>
        <v/>
      </c>
      <c r="P1606" s="40">
        <f>INDEX(P$78:P$91,$D1606)/$E1606</f>
        <v/>
      </c>
      <c r="Q1606" s="40">
        <f>INDEX(Q$78:Q$91,$D1606)/$E1606</f>
        <v/>
      </c>
      <c r="R1606" s="40">
        <f>INDEX(R$78:R$91,$D1606)/$E1606</f>
        <v/>
      </c>
      <c r="S1606" s="40">
        <f>INDEX(S$78:S$91,$D1606)/$E1606</f>
        <v/>
      </c>
      <c r="T1606" s="40">
        <f>INDEX(T$78:T$91,$D1606)/$E1606</f>
        <v/>
      </c>
      <c r="U1606" s="40">
        <f>INDEX(U$78:U$91,$D1606)/$E1606</f>
        <v/>
      </c>
      <c r="V1606" s="40">
        <f>INDEX(V$78:V$91,$D1606)/$E1606</f>
        <v/>
      </c>
      <c r="W1606" s="40">
        <f>INDEX(W$78:W$91,$D1606)/$E1606</f>
        <v/>
      </c>
      <c r="X1606" s="40">
        <f>INDEX(X$78:X$91,$D1606)/$E1606</f>
        <v/>
      </c>
      <c r="Y1606" s="40">
        <f>INDEX(Y$78:Y$91,$D1606)/$E1606</f>
        <v/>
      </c>
      <c r="Z1606" s="40">
        <f>INDEX(Z$78:Z$91,$D1606)/$E1606</f>
        <v/>
      </c>
      <c r="AA1606" s="40">
        <f>INDEX(AA$78:AA$91,$D1606)/$E1606</f>
        <v/>
      </c>
      <c r="AB1606" s="40">
        <f>INDEX(AB$78:AB$91,$D1606)/$E1606</f>
        <v/>
      </c>
      <c r="AC1606" s="40">
        <f>INDEX(AC$78:AC$91,$D1606)/$E1606</f>
        <v/>
      </c>
      <c r="AD1606" s="42">
        <f>NEWEXCISE(INDEX(AD$78:AD$91,$D1606),$E1606)</f>
        <v/>
      </c>
      <c r="AE1606" s="25">
        <f>LOWER(Settings!$C$4)&amp;".mit."&amp;$A1606&amp;IF($C1606="","","."&amp;$C1606&amp;"."&amp;$B1606)&amp;IF(INDEX(Variables!$D$5:$D$105,MATCH($A1606,Variables!$A$5:$A$105,0))="","","."&amp;INDEX(Variables!$D$5:$D$105,MATCH($A1606,Variables!$A$5:$A$105,0)))&amp;"."&amp;AE$5</f>
        <v/>
      </c>
      <c r="AF1606" s="41">
        <f>INDEX(AF$78:AF$91,$D1606)/$E1606</f>
        <v/>
      </c>
      <c r="AG1606" s="40">
        <f>INDEX(AG$78:AG$91,$D1606)/$E1606</f>
        <v/>
      </c>
      <c r="AH1606" s="40">
        <f>INDEX(AH$78:AH$91,$D1606)/$E1606</f>
        <v/>
      </c>
      <c r="AI1606" s="40">
        <f>INDEX(AI$78:AI$91,$D1606)/$E1606</f>
        <v/>
      </c>
      <c r="AJ1606" s="40">
        <f>INDEX(AJ$78:AJ$91,$D1606)/$E1606</f>
        <v/>
      </c>
      <c r="AK1606" s="40">
        <f>INDEX(AK$78:AK$91,$D1606)/$E1606</f>
        <v/>
      </c>
      <c r="AL1606" s="40">
        <f>INDEX(AL$78:AL$91,$D1606)/$E1606</f>
        <v/>
      </c>
      <c r="AM1606" s="40">
        <f>INDEX(AM$78:AM$91,$D1606)/$E1606</f>
        <v/>
      </c>
      <c r="AN1606" s="40">
        <f>INDEX(AN$78:AN$91,$D1606)/$E1606</f>
        <v/>
      </c>
      <c r="AO1606" s="40">
        <f>INDEX(AO$78:AO$91,$D1606)/$E1606</f>
        <v/>
      </c>
      <c r="AP1606" s="40">
        <f>INDEX(AP$78:AP$91,$D1606)/$E1606</f>
        <v/>
      </c>
      <c r="AQ1606" s="40">
        <f>INDEX(AQ$78:AQ$91,$D1606)/$E1606</f>
        <v/>
      </c>
      <c r="AR1606" s="40">
        <f>INDEX(AR$78:AR$91,$D1606)/$E1606</f>
        <v/>
      </c>
      <c r="AS1606" s="40">
        <f>INDEX(AS$78:AS$91,$D1606)/$E1606</f>
        <v/>
      </c>
      <c r="AT1606" s="40">
        <f>INDEX(AT$78:AT$91,$D1606)/$E1606</f>
        <v/>
      </c>
      <c r="AU1606" s="40">
        <f>INDEX(AU$78:AU$91,$D1606)/$E1606</f>
        <v/>
      </c>
      <c r="AV1606" s="40">
        <f>INDEX(AV$78:AV$91,$D1606)/$E1606</f>
        <v/>
      </c>
      <c r="AW1606" s="40">
        <f>INDEX(AW$78:AW$91,$D1606)/$E1606</f>
        <v/>
      </c>
      <c r="AX1606" s="42">
        <f>NEWEXCISE(INDEX(AX$78:AX$91,$D1606),$E1606)</f>
        <v/>
      </c>
    </row>
    <row r="1607" hidden="1" outlineLevel="2">
      <c r="A1607" s="5" t="inlineStr">
        <is>
          <t>ntx</t>
        </is>
      </c>
      <c r="B1607" s="5" t="inlineStr">
        <is>
          <t>ker</t>
        </is>
      </c>
      <c r="C1607" s="5" t="inlineStr">
        <is>
          <t>ftr</t>
        </is>
      </c>
      <c r="D1607" s="40">
        <f>INDEX(Inputs!$L$5:$L$132,MATCH($B1607&amp;"|"&amp;$C1607,Inputs!$A$5:$A$132,0))</f>
        <v/>
      </c>
      <c r="E1607" s="40">
        <f>INDEX(Inputs!$I$5:$I$132,MATCH($B1607&amp;"|"&amp;$C1607,Inputs!$A$5:$A$132,0))</f>
        <v/>
      </c>
      <c r="F1607" s="39" t="n"/>
      <c r="G1607" s="39" t="n"/>
      <c r="H1607" s="5">
        <f>INDEX(Variables!$B$5:$B$105,MATCH($A1607,Variables!$A$5:$A$105,0))&amp;IF($C1607="",""," | "&amp;INDEX(Mapping!$B$5:$B$26,MATCH($C1607,Mapping!$A$5:$A$26,0))&amp;" | "&amp;INDEX(Mapping!$B$30:$B$41,MATCH($B1607,Mapping!$A$30:$A$41,0)))</f>
        <v/>
      </c>
      <c r="I1607" s="5">
        <f>INDEX(Variables!$C$5:$C$105,MATCH($A1607,Variables!$A$5:$A$105,0))</f>
        <v/>
      </c>
      <c r="J1607" s="5">
        <f>INDEX(Variables!$E$5:$E$105,MATCH($A1607,Variables!$A$5:$A$105,0))</f>
        <v/>
      </c>
      <c r="K1607" s="25">
        <f>LOWER(Settings!$C$4)&amp;".mit."&amp;$A1607&amp;IF($C1607="","","."&amp;$C1607&amp;"."&amp;$B1607)&amp;IF(INDEX(Variables!$D$5:$D$105,MATCH($A1607,Variables!$A$5:$A$105,0))="","","."&amp;INDEX(Variables!$D$5:$D$105,MATCH($A1607,Variables!$A$5:$A$105,0)))&amp;"."&amp;K$5</f>
        <v/>
      </c>
      <c r="L1607" s="41">
        <f>INDEX(L$78:L$91,$D1607)/$E1607</f>
        <v/>
      </c>
      <c r="M1607" s="40">
        <f>INDEX(M$78:M$91,$D1607)/$E1607</f>
        <v/>
      </c>
      <c r="N1607" s="40">
        <f>INDEX(N$78:N$91,$D1607)/$E1607</f>
        <v/>
      </c>
      <c r="O1607" s="40">
        <f>INDEX(O$78:O$91,$D1607)/$E1607</f>
        <v/>
      </c>
      <c r="P1607" s="40">
        <f>INDEX(P$78:P$91,$D1607)/$E1607</f>
        <v/>
      </c>
      <c r="Q1607" s="40">
        <f>INDEX(Q$78:Q$91,$D1607)/$E1607</f>
        <v/>
      </c>
      <c r="R1607" s="40">
        <f>INDEX(R$78:R$91,$D1607)/$E1607</f>
        <v/>
      </c>
      <c r="S1607" s="40">
        <f>INDEX(S$78:S$91,$D1607)/$E1607</f>
        <v/>
      </c>
      <c r="T1607" s="40">
        <f>INDEX(T$78:T$91,$D1607)/$E1607</f>
        <v/>
      </c>
      <c r="U1607" s="40">
        <f>INDEX(U$78:U$91,$D1607)/$E1607</f>
        <v/>
      </c>
      <c r="V1607" s="40">
        <f>INDEX(V$78:V$91,$D1607)/$E1607</f>
        <v/>
      </c>
      <c r="W1607" s="40">
        <f>INDEX(W$78:W$91,$D1607)/$E1607</f>
        <v/>
      </c>
      <c r="X1607" s="40">
        <f>INDEX(X$78:X$91,$D1607)/$E1607</f>
        <v/>
      </c>
      <c r="Y1607" s="40">
        <f>INDEX(Y$78:Y$91,$D1607)/$E1607</f>
        <v/>
      </c>
      <c r="Z1607" s="40">
        <f>INDEX(Z$78:Z$91,$D1607)/$E1607</f>
        <v/>
      </c>
      <c r="AA1607" s="40">
        <f>INDEX(AA$78:AA$91,$D1607)/$E1607</f>
        <v/>
      </c>
      <c r="AB1607" s="40">
        <f>INDEX(AB$78:AB$91,$D1607)/$E1607</f>
        <v/>
      </c>
      <c r="AC1607" s="40">
        <f>INDEX(AC$78:AC$91,$D1607)/$E1607</f>
        <v/>
      </c>
      <c r="AD1607" s="42">
        <f>NEWEXCISE(INDEX(AD$78:AD$91,$D1607),$E1607)</f>
        <v/>
      </c>
      <c r="AE1607" s="25">
        <f>LOWER(Settings!$C$4)&amp;".mit."&amp;$A1607&amp;IF($C1607="","","."&amp;$C1607&amp;"."&amp;$B1607)&amp;IF(INDEX(Variables!$D$5:$D$105,MATCH($A1607,Variables!$A$5:$A$105,0))="","","."&amp;INDEX(Variables!$D$5:$D$105,MATCH($A1607,Variables!$A$5:$A$105,0)))&amp;"."&amp;AE$5</f>
        <v/>
      </c>
      <c r="AF1607" s="41">
        <f>INDEX(AF$78:AF$91,$D1607)/$E1607</f>
        <v/>
      </c>
      <c r="AG1607" s="40">
        <f>INDEX(AG$78:AG$91,$D1607)/$E1607</f>
        <v/>
      </c>
      <c r="AH1607" s="40">
        <f>INDEX(AH$78:AH$91,$D1607)/$E1607</f>
        <v/>
      </c>
      <c r="AI1607" s="40">
        <f>INDEX(AI$78:AI$91,$D1607)/$E1607</f>
        <v/>
      </c>
      <c r="AJ1607" s="40">
        <f>INDEX(AJ$78:AJ$91,$D1607)/$E1607</f>
        <v/>
      </c>
      <c r="AK1607" s="40">
        <f>INDEX(AK$78:AK$91,$D1607)/$E1607</f>
        <v/>
      </c>
      <c r="AL1607" s="40">
        <f>INDEX(AL$78:AL$91,$D1607)/$E1607</f>
        <v/>
      </c>
      <c r="AM1607" s="40">
        <f>INDEX(AM$78:AM$91,$D1607)/$E1607</f>
        <v/>
      </c>
      <c r="AN1607" s="40">
        <f>INDEX(AN$78:AN$91,$D1607)/$E1607</f>
        <v/>
      </c>
      <c r="AO1607" s="40">
        <f>INDEX(AO$78:AO$91,$D1607)/$E1607</f>
        <v/>
      </c>
      <c r="AP1607" s="40">
        <f>INDEX(AP$78:AP$91,$D1607)/$E1607</f>
        <v/>
      </c>
      <c r="AQ1607" s="40">
        <f>INDEX(AQ$78:AQ$91,$D1607)/$E1607</f>
        <v/>
      </c>
      <c r="AR1607" s="40">
        <f>INDEX(AR$78:AR$91,$D1607)/$E1607</f>
        <v/>
      </c>
      <c r="AS1607" s="40">
        <f>INDEX(AS$78:AS$91,$D1607)/$E1607</f>
        <v/>
      </c>
      <c r="AT1607" s="40">
        <f>INDEX(AT$78:AT$91,$D1607)/$E1607</f>
        <v/>
      </c>
      <c r="AU1607" s="40">
        <f>INDEX(AU$78:AU$91,$D1607)/$E1607</f>
        <v/>
      </c>
      <c r="AV1607" s="40">
        <f>INDEX(AV$78:AV$91,$D1607)/$E1607</f>
        <v/>
      </c>
      <c r="AW1607" s="40">
        <f>INDEX(AW$78:AW$91,$D1607)/$E1607</f>
        <v/>
      </c>
      <c r="AX1607" s="42">
        <f>NEWEXCISE(INDEX(AX$78:AX$91,$D1607),$E1607)</f>
        <v/>
      </c>
    </row>
    <row r="1608" hidden="1" outlineLevel="2">
      <c r="A1608" s="5" t="inlineStr">
        <is>
          <t>ntx</t>
        </is>
      </c>
      <c r="B1608" s="5" t="inlineStr">
        <is>
          <t>oop</t>
        </is>
      </c>
      <c r="C1608" s="5" t="inlineStr">
        <is>
          <t>ftr</t>
        </is>
      </c>
      <c r="D1608" s="40">
        <f>INDEX(Inputs!$L$5:$L$132,MATCH($B1608&amp;"|"&amp;$C1608,Inputs!$A$5:$A$132,0))</f>
        <v/>
      </c>
      <c r="E1608" s="40">
        <f>INDEX(Inputs!$I$5:$I$132,MATCH($B1608&amp;"|"&amp;$C1608,Inputs!$A$5:$A$132,0))</f>
        <v/>
      </c>
      <c r="F1608" s="39" t="n"/>
      <c r="G1608" s="39" t="n"/>
      <c r="H1608" s="5">
        <f>INDEX(Variables!$B$5:$B$105,MATCH($A1608,Variables!$A$5:$A$105,0))&amp;IF($C1608="",""," | "&amp;INDEX(Mapping!$B$5:$B$26,MATCH($C1608,Mapping!$A$5:$A$26,0))&amp;" | "&amp;INDEX(Mapping!$B$30:$B$41,MATCH($B1608,Mapping!$A$30:$A$41,0)))</f>
        <v/>
      </c>
      <c r="I1608" s="5">
        <f>INDEX(Variables!$C$5:$C$105,MATCH($A1608,Variables!$A$5:$A$105,0))</f>
        <v/>
      </c>
      <c r="J1608" s="5">
        <f>INDEX(Variables!$E$5:$E$105,MATCH($A1608,Variables!$A$5:$A$105,0))</f>
        <v/>
      </c>
      <c r="K1608" s="25">
        <f>LOWER(Settings!$C$4)&amp;".mit."&amp;$A1608&amp;IF($C1608="","","."&amp;$C1608&amp;"."&amp;$B1608)&amp;IF(INDEX(Variables!$D$5:$D$105,MATCH($A1608,Variables!$A$5:$A$105,0))="","","."&amp;INDEX(Variables!$D$5:$D$105,MATCH($A1608,Variables!$A$5:$A$105,0)))&amp;"."&amp;K$5</f>
        <v/>
      </c>
      <c r="L1608" s="41">
        <f>INDEX(L$78:L$91,$D1608)/$E1608</f>
        <v/>
      </c>
      <c r="M1608" s="40">
        <f>INDEX(M$78:M$91,$D1608)/$E1608</f>
        <v/>
      </c>
      <c r="N1608" s="40">
        <f>INDEX(N$78:N$91,$D1608)/$E1608</f>
        <v/>
      </c>
      <c r="O1608" s="40">
        <f>INDEX(O$78:O$91,$D1608)/$E1608</f>
        <v/>
      </c>
      <c r="P1608" s="40">
        <f>INDEX(P$78:P$91,$D1608)/$E1608</f>
        <v/>
      </c>
      <c r="Q1608" s="40">
        <f>INDEX(Q$78:Q$91,$D1608)/$E1608</f>
        <v/>
      </c>
      <c r="R1608" s="40">
        <f>INDEX(R$78:R$91,$D1608)/$E1608</f>
        <v/>
      </c>
      <c r="S1608" s="40">
        <f>INDEX(S$78:S$91,$D1608)/$E1608</f>
        <v/>
      </c>
      <c r="T1608" s="40">
        <f>INDEX(T$78:T$91,$D1608)/$E1608</f>
        <v/>
      </c>
      <c r="U1608" s="40">
        <f>INDEX(U$78:U$91,$D1608)/$E1608</f>
        <v/>
      </c>
      <c r="V1608" s="40">
        <f>INDEX(V$78:V$91,$D1608)/$E1608</f>
        <v/>
      </c>
      <c r="W1608" s="40">
        <f>INDEX(W$78:W$91,$D1608)/$E1608</f>
        <v/>
      </c>
      <c r="X1608" s="40">
        <f>INDEX(X$78:X$91,$D1608)/$E1608</f>
        <v/>
      </c>
      <c r="Y1608" s="40">
        <f>INDEX(Y$78:Y$91,$D1608)/$E1608</f>
        <v/>
      </c>
      <c r="Z1608" s="40">
        <f>INDEX(Z$78:Z$91,$D1608)/$E1608</f>
        <v/>
      </c>
      <c r="AA1608" s="40">
        <f>INDEX(AA$78:AA$91,$D1608)/$E1608</f>
        <v/>
      </c>
      <c r="AB1608" s="40">
        <f>INDEX(AB$78:AB$91,$D1608)/$E1608</f>
        <v/>
      </c>
      <c r="AC1608" s="40">
        <f>INDEX(AC$78:AC$91,$D1608)/$E1608</f>
        <v/>
      </c>
      <c r="AD1608" s="42">
        <f>NEWEXCISE(INDEX(AD$78:AD$91,$D1608),$E1608)</f>
        <v/>
      </c>
      <c r="AE1608" s="25">
        <f>LOWER(Settings!$C$4)&amp;".mit."&amp;$A1608&amp;IF($C1608="","","."&amp;$C1608&amp;"."&amp;$B1608)&amp;IF(INDEX(Variables!$D$5:$D$105,MATCH($A1608,Variables!$A$5:$A$105,0))="","","."&amp;INDEX(Variables!$D$5:$D$105,MATCH($A1608,Variables!$A$5:$A$105,0)))&amp;"."&amp;AE$5</f>
        <v/>
      </c>
      <c r="AF1608" s="41">
        <f>INDEX(AF$78:AF$91,$D1608)/$E1608</f>
        <v/>
      </c>
      <c r="AG1608" s="40">
        <f>INDEX(AG$78:AG$91,$D1608)/$E1608</f>
        <v/>
      </c>
      <c r="AH1608" s="40">
        <f>INDEX(AH$78:AH$91,$D1608)/$E1608</f>
        <v/>
      </c>
      <c r="AI1608" s="40">
        <f>INDEX(AI$78:AI$91,$D1608)/$E1608</f>
        <v/>
      </c>
      <c r="AJ1608" s="40">
        <f>INDEX(AJ$78:AJ$91,$D1608)/$E1608</f>
        <v/>
      </c>
      <c r="AK1608" s="40">
        <f>INDEX(AK$78:AK$91,$D1608)/$E1608</f>
        <v/>
      </c>
      <c r="AL1608" s="40">
        <f>INDEX(AL$78:AL$91,$D1608)/$E1608</f>
        <v/>
      </c>
      <c r="AM1608" s="40">
        <f>INDEX(AM$78:AM$91,$D1608)/$E1608</f>
        <v/>
      </c>
      <c r="AN1608" s="40">
        <f>INDEX(AN$78:AN$91,$D1608)/$E1608</f>
        <v/>
      </c>
      <c r="AO1608" s="40">
        <f>INDEX(AO$78:AO$91,$D1608)/$E1608</f>
        <v/>
      </c>
      <c r="AP1608" s="40">
        <f>INDEX(AP$78:AP$91,$D1608)/$E1608</f>
        <v/>
      </c>
      <c r="AQ1608" s="40">
        <f>INDEX(AQ$78:AQ$91,$D1608)/$E1608</f>
        <v/>
      </c>
      <c r="AR1608" s="40">
        <f>INDEX(AR$78:AR$91,$D1608)/$E1608</f>
        <v/>
      </c>
      <c r="AS1608" s="40">
        <f>INDEX(AS$78:AS$91,$D1608)/$E1608</f>
        <v/>
      </c>
      <c r="AT1608" s="40">
        <f>INDEX(AT$78:AT$91,$D1608)/$E1608</f>
        <v/>
      </c>
      <c r="AU1608" s="40">
        <f>INDEX(AU$78:AU$91,$D1608)/$E1608</f>
        <v/>
      </c>
      <c r="AV1608" s="40">
        <f>INDEX(AV$78:AV$91,$D1608)/$E1608</f>
        <v/>
      </c>
      <c r="AW1608" s="40">
        <f>INDEX(AW$78:AW$91,$D1608)/$E1608</f>
        <v/>
      </c>
      <c r="AX1608" s="42">
        <f>NEWEXCISE(INDEX(AX$78:AX$91,$D1608),$E1608)</f>
        <v/>
      </c>
    </row>
    <row r="1609" hidden="1" outlineLevel="2">
      <c r="A1609" s="5" t="inlineStr">
        <is>
          <t>ntx</t>
        </is>
      </c>
      <c r="B1609" s="5" t="inlineStr">
        <is>
          <t>bio</t>
        </is>
      </c>
      <c r="C1609" s="5" t="inlineStr">
        <is>
          <t>ftr</t>
        </is>
      </c>
      <c r="D1609" s="40">
        <f>INDEX(Inputs!$L$5:$L$132,MATCH($B1609&amp;"|"&amp;$C1609,Inputs!$A$5:$A$132,0))</f>
        <v/>
      </c>
      <c r="E1609" s="40">
        <f>INDEX(Inputs!$I$5:$I$132,MATCH($B1609&amp;"|"&amp;$C1609,Inputs!$A$5:$A$132,0))</f>
        <v/>
      </c>
      <c r="F1609" s="39" t="n"/>
      <c r="G1609" s="39" t="n"/>
      <c r="H1609" s="5">
        <f>INDEX(Variables!$B$5:$B$105,MATCH($A1609,Variables!$A$5:$A$105,0))&amp;IF($C1609="",""," | "&amp;INDEX(Mapping!$B$5:$B$26,MATCH($C1609,Mapping!$A$5:$A$26,0))&amp;" | "&amp;INDEX(Mapping!$B$30:$B$41,MATCH($B1609,Mapping!$A$30:$A$41,0)))</f>
        <v/>
      </c>
      <c r="I1609" s="5">
        <f>INDEX(Variables!$C$5:$C$105,MATCH($A1609,Variables!$A$5:$A$105,0))</f>
        <v/>
      </c>
      <c r="J1609" s="5">
        <f>INDEX(Variables!$E$5:$E$105,MATCH($A1609,Variables!$A$5:$A$105,0))</f>
        <v/>
      </c>
      <c r="K1609" s="25">
        <f>LOWER(Settings!$C$4)&amp;".mit."&amp;$A1609&amp;IF($C1609="","","."&amp;$C1609&amp;"."&amp;$B1609)&amp;IF(INDEX(Variables!$D$5:$D$105,MATCH($A1609,Variables!$A$5:$A$105,0))="","","."&amp;INDEX(Variables!$D$5:$D$105,MATCH($A1609,Variables!$A$5:$A$105,0)))&amp;"."&amp;K$5</f>
        <v/>
      </c>
      <c r="L1609" s="41">
        <f>INDEX(L$78:L$91,$D1609)/$E1609</f>
        <v/>
      </c>
      <c r="M1609" s="40">
        <f>INDEX(M$78:M$91,$D1609)/$E1609</f>
        <v/>
      </c>
      <c r="N1609" s="40">
        <f>INDEX(N$78:N$91,$D1609)/$E1609</f>
        <v/>
      </c>
      <c r="O1609" s="40">
        <f>INDEX(O$78:O$91,$D1609)/$E1609</f>
        <v/>
      </c>
      <c r="P1609" s="40">
        <f>INDEX(P$78:P$91,$D1609)/$E1609</f>
        <v/>
      </c>
      <c r="Q1609" s="40">
        <f>INDEX(Q$78:Q$91,$D1609)/$E1609</f>
        <v/>
      </c>
      <c r="R1609" s="40">
        <f>INDEX(R$78:R$91,$D1609)/$E1609</f>
        <v/>
      </c>
      <c r="S1609" s="40">
        <f>INDEX(S$78:S$91,$D1609)/$E1609</f>
        <v/>
      </c>
      <c r="T1609" s="40">
        <f>INDEX(T$78:T$91,$D1609)/$E1609</f>
        <v/>
      </c>
      <c r="U1609" s="40">
        <f>INDEX(U$78:U$91,$D1609)/$E1609</f>
        <v/>
      </c>
      <c r="V1609" s="40">
        <f>INDEX(V$78:V$91,$D1609)/$E1609</f>
        <v/>
      </c>
      <c r="W1609" s="40">
        <f>INDEX(W$78:W$91,$D1609)/$E1609</f>
        <v/>
      </c>
      <c r="X1609" s="40">
        <f>INDEX(X$78:X$91,$D1609)/$E1609</f>
        <v/>
      </c>
      <c r="Y1609" s="40">
        <f>INDEX(Y$78:Y$91,$D1609)/$E1609</f>
        <v/>
      </c>
      <c r="Z1609" s="40">
        <f>INDEX(Z$78:Z$91,$D1609)/$E1609</f>
        <v/>
      </c>
      <c r="AA1609" s="40">
        <f>INDEX(AA$78:AA$91,$D1609)/$E1609</f>
        <v/>
      </c>
      <c r="AB1609" s="40">
        <f>INDEX(AB$78:AB$91,$D1609)/$E1609</f>
        <v/>
      </c>
      <c r="AC1609" s="40">
        <f>INDEX(AC$78:AC$91,$D1609)/$E1609</f>
        <v/>
      </c>
      <c r="AD1609" s="42">
        <f>NEWEXCISE(INDEX(AD$78:AD$91,$D1609),$E1609)</f>
        <v/>
      </c>
      <c r="AE1609" s="25">
        <f>LOWER(Settings!$C$4)&amp;".mit."&amp;$A1609&amp;IF($C1609="","","."&amp;$C1609&amp;"."&amp;$B1609)&amp;IF(INDEX(Variables!$D$5:$D$105,MATCH($A1609,Variables!$A$5:$A$105,0))="","","."&amp;INDEX(Variables!$D$5:$D$105,MATCH($A1609,Variables!$A$5:$A$105,0)))&amp;"."&amp;AE$5</f>
        <v/>
      </c>
      <c r="AF1609" s="41">
        <f>INDEX(AF$78:AF$91,$D1609)/$E1609</f>
        <v/>
      </c>
      <c r="AG1609" s="40">
        <f>INDEX(AG$78:AG$91,$D1609)/$E1609</f>
        <v/>
      </c>
      <c r="AH1609" s="40">
        <f>INDEX(AH$78:AH$91,$D1609)/$E1609</f>
        <v/>
      </c>
      <c r="AI1609" s="40">
        <f>INDEX(AI$78:AI$91,$D1609)/$E1609</f>
        <v/>
      </c>
      <c r="AJ1609" s="40">
        <f>INDEX(AJ$78:AJ$91,$D1609)/$E1609</f>
        <v/>
      </c>
      <c r="AK1609" s="40">
        <f>INDEX(AK$78:AK$91,$D1609)/$E1609</f>
        <v/>
      </c>
      <c r="AL1609" s="40">
        <f>INDEX(AL$78:AL$91,$D1609)/$E1609</f>
        <v/>
      </c>
      <c r="AM1609" s="40">
        <f>INDEX(AM$78:AM$91,$D1609)/$E1609</f>
        <v/>
      </c>
      <c r="AN1609" s="40">
        <f>INDEX(AN$78:AN$91,$D1609)/$E1609</f>
        <v/>
      </c>
      <c r="AO1609" s="40">
        <f>INDEX(AO$78:AO$91,$D1609)/$E1609</f>
        <v/>
      </c>
      <c r="AP1609" s="40">
        <f>INDEX(AP$78:AP$91,$D1609)/$E1609</f>
        <v/>
      </c>
      <c r="AQ1609" s="40">
        <f>INDEX(AQ$78:AQ$91,$D1609)/$E1609</f>
        <v/>
      </c>
      <c r="AR1609" s="40">
        <f>INDEX(AR$78:AR$91,$D1609)/$E1609</f>
        <v/>
      </c>
      <c r="AS1609" s="40">
        <f>INDEX(AS$78:AS$91,$D1609)/$E1609</f>
        <v/>
      </c>
      <c r="AT1609" s="40">
        <f>INDEX(AT$78:AT$91,$D1609)/$E1609</f>
        <v/>
      </c>
      <c r="AU1609" s="40">
        <f>INDEX(AU$78:AU$91,$D1609)/$E1609</f>
        <v/>
      </c>
      <c r="AV1609" s="40">
        <f>INDEX(AV$78:AV$91,$D1609)/$E1609</f>
        <v/>
      </c>
      <c r="AW1609" s="40">
        <f>INDEX(AW$78:AW$91,$D1609)/$E1609</f>
        <v/>
      </c>
      <c r="AX1609" s="42">
        <f>NEWEXCISE(INDEX(AX$78:AX$91,$D1609),$E1609)</f>
        <v/>
      </c>
    </row>
    <row r="1610" hidden="1" outlineLevel="2"/>
    <row r="1611" hidden="1" outlineLevel="2">
      <c r="A1611" s="5" t="inlineStr">
        <is>
          <t>nce</t>
        </is>
      </c>
      <c r="B1611" s="5" t="inlineStr">
        <is>
          <t>coa</t>
        </is>
      </c>
      <c r="C1611" s="5" t="inlineStr">
        <is>
          <t>ftr</t>
        </is>
      </c>
      <c r="D1611" s="39" t="n"/>
      <c r="E1611" s="39" t="n"/>
      <c r="F1611" s="39" t="n"/>
      <c r="G1611" s="39" t="n"/>
      <c r="H1611" s="5">
        <f>INDEX(Variables!$B$5:$B$105,MATCH($A1611,Variables!$A$5:$A$105,0))&amp;IF($C1611="",""," | "&amp;INDEX(Mapping!$B$5:$B$26,MATCH($C1611,Mapping!$A$5:$A$26,0))&amp;" | "&amp;INDEX(Mapping!$B$30:$B$41,MATCH($B1611,Mapping!$A$30:$A$41,0)))</f>
        <v/>
      </c>
      <c r="I1611" s="5">
        <f>INDEX(Variables!$C$5:$C$105,MATCH($A1611,Variables!$A$5:$A$105,0))</f>
        <v/>
      </c>
      <c r="J1611" s="5">
        <f>INDEX(Variables!$E$5:$E$105,MATCH($A1611,Variables!$A$5:$A$105,0))</f>
        <v/>
      </c>
      <c r="K1611" s="25">
        <f>LOWER(Settings!$C$4)&amp;".mit."&amp;$A1611&amp;IF($C1611="","","."&amp;$C1611&amp;"."&amp;$B1611)&amp;IF(INDEX(Variables!$D$5:$D$105,MATCH($A1611,Variables!$A$5:$A$105,0))="","","."&amp;INDEX(Variables!$D$5:$D$105,MATCH($A1611,Variables!$A$5:$A$105,0)))&amp;"."&amp;K$5</f>
        <v/>
      </c>
      <c r="L1611" s="41">
        <f>L1584+L1593+L1602</f>
        <v/>
      </c>
      <c r="M1611" s="40">
        <f>M1584+M1593+M1602</f>
        <v/>
      </c>
      <c r="N1611" s="40">
        <f>N1584+N1593+N1602</f>
        <v/>
      </c>
      <c r="O1611" s="40">
        <f>O1584+O1593+O1602</f>
        <v/>
      </c>
      <c r="P1611" s="40">
        <f>P1584+P1593+P1602</f>
        <v/>
      </c>
      <c r="Q1611" s="40">
        <f>Q1584+Q1593+Q1602</f>
        <v/>
      </c>
      <c r="R1611" s="40">
        <f>R1584+R1593+R1602</f>
        <v/>
      </c>
      <c r="S1611" s="40">
        <f>S1584+S1593+S1602</f>
        <v/>
      </c>
      <c r="T1611" s="40">
        <f>T1584+T1593+T1602</f>
        <v/>
      </c>
      <c r="U1611" s="40">
        <f>U1584+U1593+U1602</f>
        <v/>
      </c>
      <c r="V1611" s="40">
        <f>V1584+V1593+V1602</f>
        <v/>
      </c>
      <c r="W1611" s="40">
        <f>W1584+W1593+W1602</f>
        <v/>
      </c>
      <c r="X1611" s="40">
        <f>X1584+X1593+X1602</f>
        <v/>
      </c>
      <c r="Y1611" s="40">
        <f>Y1584+Y1593+Y1602</f>
        <v/>
      </c>
      <c r="Z1611" s="40">
        <f>Z1584+Z1593+Z1602</f>
        <v/>
      </c>
      <c r="AA1611" s="40">
        <f>AA1584+AA1593+AA1602</f>
        <v/>
      </c>
      <c r="AB1611" s="40">
        <f>AB1584+AB1593+AB1602</f>
        <v/>
      </c>
      <c r="AC1611" s="40">
        <f>AC1584+AC1593+AC1602</f>
        <v/>
      </c>
      <c r="AD1611" s="42">
        <f>NEWPOLICY(AD1584,AD1593,AD1602)</f>
        <v/>
      </c>
      <c r="AE1611" s="25">
        <f>LOWER(Settings!$C$4)&amp;".mit."&amp;$A1611&amp;IF($C1611="","","."&amp;$C1611&amp;"."&amp;$B1611)&amp;IF(INDEX(Variables!$D$5:$D$105,MATCH($A1611,Variables!$A$5:$A$105,0))="","","."&amp;INDEX(Variables!$D$5:$D$105,MATCH($A1611,Variables!$A$5:$A$105,0)))&amp;"."&amp;AE$5</f>
        <v/>
      </c>
      <c r="AF1611" s="41">
        <f>AF1584+AF1593+AF1602</f>
        <v/>
      </c>
      <c r="AG1611" s="40">
        <f>AG1584+AG1593+AG1602</f>
        <v/>
      </c>
      <c r="AH1611" s="40">
        <f>AH1584+AH1593+AH1602</f>
        <v/>
      </c>
      <c r="AI1611" s="40">
        <f>AI1584+AI1593+AI1602</f>
        <v/>
      </c>
      <c r="AJ1611" s="40">
        <f>AJ1584+AJ1593+AJ1602</f>
        <v/>
      </c>
      <c r="AK1611" s="40">
        <f>AK1584+AK1593+AK1602</f>
        <v/>
      </c>
      <c r="AL1611" s="40">
        <f>AL1584+AL1593+AL1602</f>
        <v/>
      </c>
      <c r="AM1611" s="40">
        <f>AM1584+AM1593+AM1602</f>
        <v/>
      </c>
      <c r="AN1611" s="40">
        <f>AN1584+AN1593+AN1602</f>
        <v/>
      </c>
      <c r="AO1611" s="40">
        <f>AO1584+AO1593+AO1602</f>
        <v/>
      </c>
      <c r="AP1611" s="40">
        <f>AP1584+AP1593+AP1602</f>
        <v/>
      </c>
      <c r="AQ1611" s="40">
        <f>AQ1584+AQ1593+AQ1602</f>
        <v/>
      </c>
      <c r="AR1611" s="40">
        <f>AR1584+AR1593+AR1602</f>
        <v/>
      </c>
      <c r="AS1611" s="40">
        <f>AS1584+AS1593+AS1602</f>
        <v/>
      </c>
      <c r="AT1611" s="40">
        <f>AT1584+AT1593+AT1602</f>
        <v/>
      </c>
      <c r="AU1611" s="40">
        <f>AU1584+AU1593+AU1602</f>
        <v/>
      </c>
      <c r="AV1611" s="40">
        <f>AV1584+AV1593+AV1602</f>
        <v/>
      </c>
      <c r="AW1611" s="40">
        <f>AW1584+AW1593+AW1602</f>
        <v/>
      </c>
      <c r="AX1611" s="42">
        <f>NEWPOLICY(AX1584,AX1593,AX1602)</f>
        <v/>
      </c>
    </row>
    <row r="1612" hidden="1" outlineLevel="2">
      <c r="A1612" s="5" t="inlineStr">
        <is>
          <t>nce</t>
        </is>
      </c>
      <c r="B1612" s="5" t="inlineStr">
        <is>
          <t>nga</t>
        </is>
      </c>
      <c r="C1612" s="5" t="inlineStr">
        <is>
          <t>ftr</t>
        </is>
      </c>
      <c r="D1612" s="39" t="n"/>
      <c r="E1612" s="39" t="n"/>
      <c r="F1612" s="39" t="n"/>
      <c r="G1612" s="39" t="n"/>
      <c r="H1612" s="5">
        <f>INDEX(Variables!$B$5:$B$105,MATCH($A1612,Variables!$A$5:$A$105,0))&amp;IF($C1612="",""," | "&amp;INDEX(Mapping!$B$5:$B$26,MATCH($C1612,Mapping!$A$5:$A$26,0))&amp;" | "&amp;INDEX(Mapping!$B$30:$B$41,MATCH($B1612,Mapping!$A$30:$A$41,0)))</f>
        <v/>
      </c>
      <c r="I1612" s="5">
        <f>INDEX(Variables!$C$5:$C$105,MATCH($A1612,Variables!$A$5:$A$105,0))</f>
        <v/>
      </c>
      <c r="J1612" s="5">
        <f>INDEX(Variables!$E$5:$E$105,MATCH($A1612,Variables!$A$5:$A$105,0))</f>
        <v/>
      </c>
      <c r="K1612" s="25">
        <f>LOWER(Settings!$C$4)&amp;".mit."&amp;$A1612&amp;IF($C1612="","","."&amp;$C1612&amp;"."&amp;$B1612)&amp;IF(INDEX(Variables!$D$5:$D$105,MATCH($A1612,Variables!$A$5:$A$105,0))="","","."&amp;INDEX(Variables!$D$5:$D$105,MATCH($A1612,Variables!$A$5:$A$105,0)))&amp;"."&amp;K$5</f>
        <v/>
      </c>
      <c r="L1612" s="41">
        <f>L1585+L1594+L1603</f>
        <v/>
      </c>
      <c r="M1612" s="40">
        <f>M1585+M1594+M1603</f>
        <v/>
      </c>
      <c r="N1612" s="40">
        <f>N1585+N1594+N1603</f>
        <v/>
      </c>
      <c r="O1612" s="40">
        <f>O1585+O1594+O1603</f>
        <v/>
      </c>
      <c r="P1612" s="40">
        <f>P1585+P1594+P1603</f>
        <v/>
      </c>
      <c r="Q1612" s="40">
        <f>Q1585+Q1594+Q1603</f>
        <v/>
      </c>
      <c r="R1612" s="40">
        <f>R1585+R1594+R1603</f>
        <v/>
      </c>
      <c r="S1612" s="40">
        <f>S1585+S1594+S1603</f>
        <v/>
      </c>
      <c r="T1612" s="40">
        <f>T1585+T1594+T1603</f>
        <v/>
      </c>
      <c r="U1612" s="40">
        <f>U1585+U1594+U1603</f>
        <v/>
      </c>
      <c r="V1612" s="40">
        <f>V1585+V1594+V1603</f>
        <v/>
      </c>
      <c r="W1612" s="40">
        <f>W1585+W1594+W1603</f>
        <v/>
      </c>
      <c r="X1612" s="40">
        <f>X1585+X1594+X1603</f>
        <v/>
      </c>
      <c r="Y1612" s="40">
        <f>Y1585+Y1594+Y1603</f>
        <v/>
      </c>
      <c r="Z1612" s="40">
        <f>Z1585+Z1594+Z1603</f>
        <v/>
      </c>
      <c r="AA1612" s="40">
        <f>AA1585+AA1594+AA1603</f>
        <v/>
      </c>
      <c r="AB1612" s="40">
        <f>AB1585+AB1594+AB1603</f>
        <v/>
      </c>
      <c r="AC1612" s="40">
        <f>AC1585+AC1594+AC1603</f>
        <v/>
      </c>
      <c r="AD1612" s="42">
        <f>NEWPOLICY(AD1585,AD1594,AD1603)</f>
        <v/>
      </c>
      <c r="AE1612" s="25">
        <f>LOWER(Settings!$C$4)&amp;".mit."&amp;$A1612&amp;IF($C1612="","","."&amp;$C1612&amp;"."&amp;$B1612)&amp;IF(INDEX(Variables!$D$5:$D$105,MATCH($A1612,Variables!$A$5:$A$105,0))="","","."&amp;INDEX(Variables!$D$5:$D$105,MATCH($A1612,Variables!$A$5:$A$105,0)))&amp;"."&amp;AE$5</f>
        <v/>
      </c>
      <c r="AF1612" s="41">
        <f>AF1585+AF1594+AF1603</f>
        <v/>
      </c>
      <c r="AG1612" s="40">
        <f>AG1585+AG1594+AG1603</f>
        <v/>
      </c>
      <c r="AH1612" s="40">
        <f>AH1585+AH1594+AH1603</f>
        <v/>
      </c>
      <c r="AI1612" s="40">
        <f>AI1585+AI1594+AI1603</f>
        <v/>
      </c>
      <c r="AJ1612" s="40">
        <f>AJ1585+AJ1594+AJ1603</f>
        <v/>
      </c>
      <c r="AK1612" s="40">
        <f>AK1585+AK1594+AK1603</f>
        <v/>
      </c>
      <c r="AL1612" s="40">
        <f>AL1585+AL1594+AL1603</f>
        <v/>
      </c>
      <c r="AM1612" s="40">
        <f>AM1585+AM1594+AM1603</f>
        <v/>
      </c>
      <c r="AN1612" s="40">
        <f>AN1585+AN1594+AN1603</f>
        <v/>
      </c>
      <c r="AO1612" s="40">
        <f>AO1585+AO1594+AO1603</f>
        <v/>
      </c>
      <c r="AP1612" s="40">
        <f>AP1585+AP1594+AP1603</f>
        <v/>
      </c>
      <c r="AQ1612" s="40">
        <f>AQ1585+AQ1594+AQ1603</f>
        <v/>
      </c>
      <c r="AR1612" s="40">
        <f>AR1585+AR1594+AR1603</f>
        <v/>
      </c>
      <c r="AS1612" s="40">
        <f>AS1585+AS1594+AS1603</f>
        <v/>
      </c>
      <c r="AT1612" s="40">
        <f>AT1585+AT1594+AT1603</f>
        <v/>
      </c>
      <c r="AU1612" s="40">
        <f>AU1585+AU1594+AU1603</f>
        <v/>
      </c>
      <c r="AV1612" s="40">
        <f>AV1585+AV1594+AV1603</f>
        <v/>
      </c>
      <c r="AW1612" s="40">
        <f>AW1585+AW1594+AW1603</f>
        <v/>
      </c>
      <c r="AX1612" s="42">
        <f>NEWPOLICY(AX1585,AX1594,AX1603)</f>
        <v/>
      </c>
    </row>
    <row r="1613" hidden="1" outlineLevel="2">
      <c r="A1613" s="5" t="inlineStr">
        <is>
          <t>nce</t>
        </is>
      </c>
      <c r="B1613" s="5" t="inlineStr">
        <is>
          <t>gso</t>
        </is>
      </c>
      <c r="C1613" s="5" t="inlineStr">
        <is>
          <t>ftr</t>
        </is>
      </c>
      <c r="D1613" s="39" t="n"/>
      <c r="E1613" s="39" t="n"/>
      <c r="F1613" s="39" t="n"/>
      <c r="G1613" s="39" t="n"/>
      <c r="H1613" s="5">
        <f>INDEX(Variables!$B$5:$B$105,MATCH($A1613,Variables!$A$5:$A$105,0))&amp;IF($C1613="",""," | "&amp;INDEX(Mapping!$B$5:$B$26,MATCH($C1613,Mapping!$A$5:$A$26,0))&amp;" | "&amp;INDEX(Mapping!$B$30:$B$41,MATCH($B1613,Mapping!$A$30:$A$41,0)))</f>
        <v/>
      </c>
      <c r="I1613" s="5">
        <f>INDEX(Variables!$C$5:$C$105,MATCH($A1613,Variables!$A$5:$A$105,0))</f>
        <v/>
      </c>
      <c r="J1613" s="5">
        <f>INDEX(Variables!$E$5:$E$105,MATCH($A1613,Variables!$A$5:$A$105,0))</f>
        <v/>
      </c>
      <c r="K1613" s="25">
        <f>LOWER(Settings!$C$4)&amp;".mit."&amp;$A1613&amp;IF($C1613="","","."&amp;$C1613&amp;"."&amp;$B1613)&amp;IF(INDEX(Variables!$D$5:$D$105,MATCH($A1613,Variables!$A$5:$A$105,0))="","","."&amp;INDEX(Variables!$D$5:$D$105,MATCH($A1613,Variables!$A$5:$A$105,0)))&amp;"."&amp;K$5</f>
        <v/>
      </c>
      <c r="L1613" s="41">
        <f>L1586+L1595+L1604</f>
        <v/>
      </c>
      <c r="M1613" s="40">
        <f>M1586+M1595+M1604</f>
        <v/>
      </c>
      <c r="N1613" s="40">
        <f>N1586+N1595+N1604</f>
        <v/>
      </c>
      <c r="O1613" s="40">
        <f>O1586+O1595+O1604</f>
        <v/>
      </c>
      <c r="P1613" s="40">
        <f>P1586+P1595+P1604</f>
        <v/>
      </c>
      <c r="Q1613" s="40">
        <f>Q1586+Q1595+Q1604</f>
        <v/>
      </c>
      <c r="R1613" s="40">
        <f>R1586+R1595+R1604</f>
        <v/>
      </c>
      <c r="S1613" s="40">
        <f>S1586+S1595+S1604</f>
        <v/>
      </c>
      <c r="T1613" s="40">
        <f>T1586+T1595+T1604</f>
        <v/>
      </c>
      <c r="U1613" s="40">
        <f>U1586+U1595+U1604</f>
        <v/>
      </c>
      <c r="V1613" s="40">
        <f>V1586+V1595+V1604</f>
        <v/>
      </c>
      <c r="W1613" s="40">
        <f>W1586+W1595+W1604</f>
        <v/>
      </c>
      <c r="X1613" s="40">
        <f>X1586+X1595+X1604</f>
        <v/>
      </c>
      <c r="Y1613" s="40">
        <f>Y1586+Y1595+Y1604</f>
        <v/>
      </c>
      <c r="Z1613" s="40">
        <f>Z1586+Z1595+Z1604</f>
        <v/>
      </c>
      <c r="AA1613" s="40">
        <f>AA1586+AA1595+AA1604</f>
        <v/>
      </c>
      <c r="AB1613" s="40">
        <f>AB1586+AB1595+AB1604</f>
        <v/>
      </c>
      <c r="AC1613" s="40">
        <f>AC1586+AC1595+AC1604</f>
        <v/>
      </c>
      <c r="AD1613" s="42">
        <f>NEWPOLICY(AD1586,AD1595,AD1604)</f>
        <v/>
      </c>
      <c r="AE1613" s="25">
        <f>LOWER(Settings!$C$4)&amp;".mit."&amp;$A1613&amp;IF($C1613="","","."&amp;$C1613&amp;"."&amp;$B1613)&amp;IF(INDEX(Variables!$D$5:$D$105,MATCH($A1613,Variables!$A$5:$A$105,0))="","","."&amp;INDEX(Variables!$D$5:$D$105,MATCH($A1613,Variables!$A$5:$A$105,0)))&amp;"."&amp;AE$5</f>
        <v/>
      </c>
      <c r="AF1613" s="41">
        <f>AF1586+AF1595+AF1604</f>
        <v/>
      </c>
      <c r="AG1613" s="40">
        <f>AG1586+AG1595+AG1604</f>
        <v/>
      </c>
      <c r="AH1613" s="40">
        <f>AH1586+AH1595+AH1604</f>
        <v/>
      </c>
      <c r="AI1613" s="40">
        <f>AI1586+AI1595+AI1604</f>
        <v/>
      </c>
      <c r="AJ1613" s="40">
        <f>AJ1586+AJ1595+AJ1604</f>
        <v/>
      </c>
      <c r="AK1613" s="40">
        <f>AK1586+AK1595+AK1604</f>
        <v/>
      </c>
      <c r="AL1613" s="40">
        <f>AL1586+AL1595+AL1604</f>
        <v/>
      </c>
      <c r="AM1613" s="40">
        <f>AM1586+AM1595+AM1604</f>
        <v/>
      </c>
      <c r="AN1613" s="40">
        <f>AN1586+AN1595+AN1604</f>
        <v/>
      </c>
      <c r="AO1613" s="40">
        <f>AO1586+AO1595+AO1604</f>
        <v/>
      </c>
      <c r="AP1613" s="40">
        <f>AP1586+AP1595+AP1604</f>
        <v/>
      </c>
      <c r="AQ1613" s="40">
        <f>AQ1586+AQ1595+AQ1604</f>
        <v/>
      </c>
      <c r="AR1613" s="40">
        <f>AR1586+AR1595+AR1604</f>
        <v/>
      </c>
      <c r="AS1613" s="40">
        <f>AS1586+AS1595+AS1604</f>
        <v/>
      </c>
      <c r="AT1613" s="40">
        <f>AT1586+AT1595+AT1604</f>
        <v/>
      </c>
      <c r="AU1613" s="40">
        <f>AU1586+AU1595+AU1604</f>
        <v/>
      </c>
      <c r="AV1613" s="40">
        <f>AV1586+AV1595+AV1604</f>
        <v/>
      </c>
      <c r="AW1613" s="40">
        <f>AW1586+AW1595+AW1604</f>
        <v/>
      </c>
      <c r="AX1613" s="42">
        <f>NEWPOLICY(AX1586,AX1595,AX1604)</f>
        <v/>
      </c>
    </row>
    <row r="1614" hidden="1" outlineLevel="2">
      <c r="A1614" s="5" t="inlineStr">
        <is>
          <t>nce</t>
        </is>
      </c>
      <c r="B1614" s="5" t="inlineStr">
        <is>
          <t>die</t>
        </is>
      </c>
      <c r="C1614" s="5" t="inlineStr">
        <is>
          <t>ftr</t>
        </is>
      </c>
      <c r="D1614" s="39" t="n"/>
      <c r="E1614" s="39" t="n"/>
      <c r="F1614" s="39" t="n"/>
      <c r="G1614" s="39" t="n"/>
      <c r="H1614" s="5">
        <f>INDEX(Variables!$B$5:$B$105,MATCH($A1614,Variables!$A$5:$A$105,0))&amp;IF($C1614="",""," | "&amp;INDEX(Mapping!$B$5:$B$26,MATCH($C1614,Mapping!$A$5:$A$26,0))&amp;" | "&amp;INDEX(Mapping!$B$30:$B$41,MATCH($B1614,Mapping!$A$30:$A$41,0)))</f>
        <v/>
      </c>
      <c r="I1614" s="5">
        <f>INDEX(Variables!$C$5:$C$105,MATCH($A1614,Variables!$A$5:$A$105,0))</f>
        <v/>
      </c>
      <c r="J1614" s="5">
        <f>INDEX(Variables!$E$5:$E$105,MATCH($A1614,Variables!$A$5:$A$105,0))</f>
        <v/>
      </c>
      <c r="K1614" s="25">
        <f>LOWER(Settings!$C$4)&amp;".mit."&amp;$A1614&amp;IF($C1614="","","."&amp;$C1614&amp;"."&amp;$B1614)&amp;IF(INDEX(Variables!$D$5:$D$105,MATCH($A1614,Variables!$A$5:$A$105,0))="","","."&amp;INDEX(Variables!$D$5:$D$105,MATCH($A1614,Variables!$A$5:$A$105,0)))&amp;"."&amp;K$5</f>
        <v/>
      </c>
      <c r="L1614" s="41">
        <f>L1587+L1596+L1605</f>
        <v/>
      </c>
      <c r="M1614" s="40">
        <f>M1587+M1596+M1605</f>
        <v/>
      </c>
      <c r="N1614" s="40">
        <f>N1587+N1596+N1605</f>
        <v/>
      </c>
      <c r="O1614" s="40">
        <f>O1587+O1596+O1605</f>
        <v/>
      </c>
      <c r="P1614" s="40">
        <f>P1587+P1596+P1605</f>
        <v/>
      </c>
      <c r="Q1614" s="40">
        <f>Q1587+Q1596+Q1605</f>
        <v/>
      </c>
      <c r="R1614" s="40">
        <f>R1587+R1596+R1605</f>
        <v/>
      </c>
      <c r="S1614" s="40">
        <f>S1587+S1596+S1605</f>
        <v/>
      </c>
      <c r="T1614" s="40">
        <f>T1587+T1596+T1605</f>
        <v/>
      </c>
      <c r="U1614" s="40">
        <f>U1587+U1596+U1605</f>
        <v/>
      </c>
      <c r="V1614" s="40">
        <f>V1587+V1596+V1605</f>
        <v/>
      </c>
      <c r="W1614" s="40">
        <f>W1587+W1596+W1605</f>
        <v/>
      </c>
      <c r="X1614" s="40">
        <f>X1587+X1596+X1605</f>
        <v/>
      </c>
      <c r="Y1614" s="40">
        <f>Y1587+Y1596+Y1605</f>
        <v/>
      </c>
      <c r="Z1614" s="40">
        <f>Z1587+Z1596+Z1605</f>
        <v/>
      </c>
      <c r="AA1614" s="40">
        <f>AA1587+AA1596+AA1605</f>
        <v/>
      </c>
      <c r="AB1614" s="40">
        <f>AB1587+AB1596+AB1605</f>
        <v/>
      </c>
      <c r="AC1614" s="40">
        <f>AC1587+AC1596+AC1605</f>
        <v/>
      </c>
      <c r="AD1614" s="42">
        <f>NEWPOLICY(AD1587,AD1596,AD1605)</f>
        <v/>
      </c>
      <c r="AE1614" s="25">
        <f>LOWER(Settings!$C$4)&amp;".mit."&amp;$A1614&amp;IF($C1614="","","."&amp;$C1614&amp;"."&amp;$B1614)&amp;IF(INDEX(Variables!$D$5:$D$105,MATCH($A1614,Variables!$A$5:$A$105,0))="","","."&amp;INDEX(Variables!$D$5:$D$105,MATCH($A1614,Variables!$A$5:$A$105,0)))&amp;"."&amp;AE$5</f>
        <v/>
      </c>
      <c r="AF1614" s="41">
        <f>AF1587+AF1596+AF1605</f>
        <v/>
      </c>
      <c r="AG1614" s="40">
        <f>AG1587+AG1596+AG1605</f>
        <v/>
      </c>
      <c r="AH1614" s="40">
        <f>AH1587+AH1596+AH1605</f>
        <v/>
      </c>
      <c r="AI1614" s="40">
        <f>AI1587+AI1596+AI1605</f>
        <v/>
      </c>
      <c r="AJ1614" s="40">
        <f>AJ1587+AJ1596+AJ1605</f>
        <v/>
      </c>
      <c r="AK1614" s="40">
        <f>AK1587+AK1596+AK1605</f>
        <v/>
      </c>
      <c r="AL1614" s="40">
        <f>AL1587+AL1596+AL1605</f>
        <v/>
      </c>
      <c r="AM1614" s="40">
        <f>AM1587+AM1596+AM1605</f>
        <v/>
      </c>
      <c r="AN1614" s="40">
        <f>AN1587+AN1596+AN1605</f>
        <v/>
      </c>
      <c r="AO1614" s="40">
        <f>AO1587+AO1596+AO1605</f>
        <v/>
      </c>
      <c r="AP1614" s="40">
        <f>AP1587+AP1596+AP1605</f>
        <v/>
      </c>
      <c r="AQ1614" s="40">
        <f>AQ1587+AQ1596+AQ1605</f>
        <v/>
      </c>
      <c r="AR1614" s="40">
        <f>AR1587+AR1596+AR1605</f>
        <v/>
      </c>
      <c r="AS1614" s="40">
        <f>AS1587+AS1596+AS1605</f>
        <v/>
      </c>
      <c r="AT1614" s="40">
        <f>AT1587+AT1596+AT1605</f>
        <v/>
      </c>
      <c r="AU1614" s="40">
        <f>AU1587+AU1596+AU1605</f>
        <v/>
      </c>
      <c r="AV1614" s="40">
        <f>AV1587+AV1596+AV1605</f>
        <v/>
      </c>
      <c r="AW1614" s="40">
        <f>AW1587+AW1596+AW1605</f>
        <v/>
      </c>
      <c r="AX1614" s="42">
        <f>NEWPOLICY(AX1587,AX1596,AX1605)</f>
        <v/>
      </c>
    </row>
    <row r="1615" hidden="1" outlineLevel="2">
      <c r="A1615" s="5" t="inlineStr">
        <is>
          <t>nce</t>
        </is>
      </c>
      <c r="B1615" s="5" t="inlineStr">
        <is>
          <t>lpg</t>
        </is>
      </c>
      <c r="C1615" s="5" t="inlineStr">
        <is>
          <t>ftr</t>
        </is>
      </c>
      <c r="D1615" s="39" t="n"/>
      <c r="E1615" s="39" t="n"/>
      <c r="F1615" s="39" t="n"/>
      <c r="G1615" s="39" t="n"/>
      <c r="H1615" s="5">
        <f>INDEX(Variables!$B$5:$B$105,MATCH($A1615,Variables!$A$5:$A$105,0))&amp;IF($C1615="",""," | "&amp;INDEX(Mapping!$B$5:$B$26,MATCH($C1615,Mapping!$A$5:$A$26,0))&amp;" | "&amp;INDEX(Mapping!$B$30:$B$41,MATCH($B1615,Mapping!$A$30:$A$41,0)))</f>
        <v/>
      </c>
      <c r="I1615" s="5">
        <f>INDEX(Variables!$C$5:$C$105,MATCH($A1615,Variables!$A$5:$A$105,0))</f>
        <v/>
      </c>
      <c r="J1615" s="5">
        <f>INDEX(Variables!$E$5:$E$105,MATCH($A1615,Variables!$A$5:$A$105,0))</f>
        <v/>
      </c>
      <c r="K1615" s="25">
        <f>LOWER(Settings!$C$4)&amp;".mit."&amp;$A1615&amp;IF($C1615="","","."&amp;$C1615&amp;"."&amp;$B1615)&amp;IF(INDEX(Variables!$D$5:$D$105,MATCH($A1615,Variables!$A$5:$A$105,0))="","","."&amp;INDEX(Variables!$D$5:$D$105,MATCH($A1615,Variables!$A$5:$A$105,0)))&amp;"."&amp;K$5</f>
        <v/>
      </c>
      <c r="L1615" s="41">
        <f>L1588+L1597+L1606</f>
        <v/>
      </c>
      <c r="M1615" s="40">
        <f>M1588+M1597+M1606</f>
        <v/>
      </c>
      <c r="N1615" s="40">
        <f>N1588+N1597+N1606</f>
        <v/>
      </c>
      <c r="O1615" s="40">
        <f>O1588+O1597+O1606</f>
        <v/>
      </c>
      <c r="P1615" s="40">
        <f>P1588+P1597+P1606</f>
        <v/>
      </c>
      <c r="Q1615" s="40">
        <f>Q1588+Q1597+Q1606</f>
        <v/>
      </c>
      <c r="R1615" s="40">
        <f>R1588+R1597+R1606</f>
        <v/>
      </c>
      <c r="S1615" s="40">
        <f>S1588+S1597+S1606</f>
        <v/>
      </c>
      <c r="T1615" s="40">
        <f>T1588+T1597+T1606</f>
        <v/>
      </c>
      <c r="U1615" s="40">
        <f>U1588+U1597+U1606</f>
        <v/>
      </c>
      <c r="V1615" s="40">
        <f>V1588+V1597+V1606</f>
        <v/>
      </c>
      <c r="W1615" s="40">
        <f>W1588+W1597+W1606</f>
        <v/>
      </c>
      <c r="X1615" s="40">
        <f>X1588+X1597+X1606</f>
        <v/>
      </c>
      <c r="Y1615" s="40">
        <f>Y1588+Y1597+Y1606</f>
        <v/>
      </c>
      <c r="Z1615" s="40">
        <f>Z1588+Z1597+Z1606</f>
        <v/>
      </c>
      <c r="AA1615" s="40">
        <f>AA1588+AA1597+AA1606</f>
        <v/>
      </c>
      <c r="AB1615" s="40">
        <f>AB1588+AB1597+AB1606</f>
        <v/>
      </c>
      <c r="AC1615" s="40">
        <f>AC1588+AC1597+AC1606</f>
        <v/>
      </c>
      <c r="AD1615" s="42">
        <f>NEWPOLICY(AD1588,AD1597,AD1606)</f>
        <v/>
      </c>
      <c r="AE1615" s="25">
        <f>LOWER(Settings!$C$4)&amp;".mit."&amp;$A1615&amp;IF($C1615="","","."&amp;$C1615&amp;"."&amp;$B1615)&amp;IF(INDEX(Variables!$D$5:$D$105,MATCH($A1615,Variables!$A$5:$A$105,0))="","","."&amp;INDEX(Variables!$D$5:$D$105,MATCH($A1615,Variables!$A$5:$A$105,0)))&amp;"."&amp;AE$5</f>
        <v/>
      </c>
      <c r="AF1615" s="41">
        <f>AF1588+AF1597+AF1606</f>
        <v/>
      </c>
      <c r="AG1615" s="40">
        <f>AG1588+AG1597+AG1606</f>
        <v/>
      </c>
      <c r="AH1615" s="40">
        <f>AH1588+AH1597+AH1606</f>
        <v/>
      </c>
      <c r="AI1615" s="40">
        <f>AI1588+AI1597+AI1606</f>
        <v/>
      </c>
      <c r="AJ1615" s="40">
        <f>AJ1588+AJ1597+AJ1606</f>
        <v/>
      </c>
      <c r="AK1615" s="40">
        <f>AK1588+AK1597+AK1606</f>
        <v/>
      </c>
      <c r="AL1615" s="40">
        <f>AL1588+AL1597+AL1606</f>
        <v/>
      </c>
      <c r="AM1615" s="40">
        <f>AM1588+AM1597+AM1606</f>
        <v/>
      </c>
      <c r="AN1615" s="40">
        <f>AN1588+AN1597+AN1606</f>
        <v/>
      </c>
      <c r="AO1615" s="40">
        <f>AO1588+AO1597+AO1606</f>
        <v/>
      </c>
      <c r="AP1615" s="40">
        <f>AP1588+AP1597+AP1606</f>
        <v/>
      </c>
      <c r="AQ1615" s="40">
        <f>AQ1588+AQ1597+AQ1606</f>
        <v/>
      </c>
      <c r="AR1615" s="40">
        <f>AR1588+AR1597+AR1606</f>
        <v/>
      </c>
      <c r="AS1615" s="40">
        <f>AS1588+AS1597+AS1606</f>
        <v/>
      </c>
      <c r="AT1615" s="40">
        <f>AT1588+AT1597+AT1606</f>
        <v/>
      </c>
      <c r="AU1615" s="40">
        <f>AU1588+AU1597+AU1606</f>
        <v/>
      </c>
      <c r="AV1615" s="40">
        <f>AV1588+AV1597+AV1606</f>
        <v/>
      </c>
      <c r="AW1615" s="40">
        <f>AW1588+AW1597+AW1606</f>
        <v/>
      </c>
      <c r="AX1615" s="42">
        <f>NEWPOLICY(AX1588,AX1597,AX1606)</f>
        <v/>
      </c>
    </row>
    <row r="1616" hidden="1" outlineLevel="2">
      <c r="A1616" s="5" t="inlineStr">
        <is>
          <t>nce</t>
        </is>
      </c>
      <c r="B1616" s="5" t="inlineStr">
        <is>
          <t>ker</t>
        </is>
      </c>
      <c r="C1616" s="5" t="inlineStr">
        <is>
          <t>ftr</t>
        </is>
      </c>
      <c r="D1616" s="39" t="n"/>
      <c r="E1616" s="39" t="n"/>
      <c r="F1616" s="39" t="n"/>
      <c r="G1616" s="39" t="n"/>
      <c r="H1616" s="5">
        <f>INDEX(Variables!$B$5:$B$105,MATCH($A1616,Variables!$A$5:$A$105,0))&amp;IF($C1616="",""," | "&amp;INDEX(Mapping!$B$5:$B$26,MATCH($C1616,Mapping!$A$5:$A$26,0))&amp;" | "&amp;INDEX(Mapping!$B$30:$B$41,MATCH($B1616,Mapping!$A$30:$A$41,0)))</f>
        <v/>
      </c>
      <c r="I1616" s="5">
        <f>INDEX(Variables!$C$5:$C$105,MATCH($A1616,Variables!$A$5:$A$105,0))</f>
        <v/>
      </c>
      <c r="J1616" s="5">
        <f>INDEX(Variables!$E$5:$E$105,MATCH($A1616,Variables!$A$5:$A$105,0))</f>
        <v/>
      </c>
      <c r="K1616" s="25">
        <f>LOWER(Settings!$C$4)&amp;".mit."&amp;$A1616&amp;IF($C1616="","","."&amp;$C1616&amp;"."&amp;$B1616)&amp;IF(INDEX(Variables!$D$5:$D$105,MATCH($A1616,Variables!$A$5:$A$105,0))="","","."&amp;INDEX(Variables!$D$5:$D$105,MATCH($A1616,Variables!$A$5:$A$105,0)))&amp;"."&amp;K$5</f>
        <v/>
      </c>
      <c r="L1616" s="41">
        <f>L1589+L1598+L1607</f>
        <v/>
      </c>
      <c r="M1616" s="40">
        <f>M1589+M1598+M1607</f>
        <v/>
      </c>
      <c r="N1616" s="40">
        <f>N1589+N1598+N1607</f>
        <v/>
      </c>
      <c r="O1616" s="40">
        <f>O1589+O1598+O1607</f>
        <v/>
      </c>
      <c r="P1616" s="40">
        <f>P1589+P1598+P1607</f>
        <v/>
      </c>
      <c r="Q1616" s="40">
        <f>Q1589+Q1598+Q1607</f>
        <v/>
      </c>
      <c r="R1616" s="40">
        <f>R1589+R1598+R1607</f>
        <v/>
      </c>
      <c r="S1616" s="40">
        <f>S1589+S1598+S1607</f>
        <v/>
      </c>
      <c r="T1616" s="40">
        <f>T1589+T1598+T1607</f>
        <v/>
      </c>
      <c r="U1616" s="40">
        <f>U1589+U1598+U1607</f>
        <v/>
      </c>
      <c r="V1616" s="40">
        <f>V1589+V1598+V1607</f>
        <v/>
      </c>
      <c r="W1616" s="40">
        <f>W1589+W1598+W1607</f>
        <v/>
      </c>
      <c r="X1616" s="40">
        <f>X1589+X1598+X1607</f>
        <v/>
      </c>
      <c r="Y1616" s="40">
        <f>Y1589+Y1598+Y1607</f>
        <v/>
      </c>
      <c r="Z1616" s="40">
        <f>Z1589+Z1598+Z1607</f>
        <v/>
      </c>
      <c r="AA1616" s="40">
        <f>AA1589+AA1598+AA1607</f>
        <v/>
      </c>
      <c r="AB1616" s="40">
        <f>AB1589+AB1598+AB1607</f>
        <v/>
      </c>
      <c r="AC1616" s="40">
        <f>AC1589+AC1598+AC1607</f>
        <v/>
      </c>
      <c r="AD1616" s="42">
        <f>NEWPOLICY(AD1589,AD1598,AD1607)</f>
        <v/>
      </c>
      <c r="AE1616" s="25">
        <f>LOWER(Settings!$C$4)&amp;".mit."&amp;$A1616&amp;IF($C1616="","","."&amp;$C1616&amp;"."&amp;$B1616)&amp;IF(INDEX(Variables!$D$5:$D$105,MATCH($A1616,Variables!$A$5:$A$105,0))="","","."&amp;INDEX(Variables!$D$5:$D$105,MATCH($A1616,Variables!$A$5:$A$105,0)))&amp;"."&amp;AE$5</f>
        <v/>
      </c>
      <c r="AF1616" s="41">
        <f>AF1589+AF1598+AF1607</f>
        <v/>
      </c>
      <c r="AG1616" s="40">
        <f>AG1589+AG1598+AG1607</f>
        <v/>
      </c>
      <c r="AH1616" s="40">
        <f>AH1589+AH1598+AH1607</f>
        <v/>
      </c>
      <c r="AI1616" s="40">
        <f>AI1589+AI1598+AI1607</f>
        <v/>
      </c>
      <c r="AJ1616" s="40">
        <f>AJ1589+AJ1598+AJ1607</f>
        <v/>
      </c>
      <c r="AK1616" s="40">
        <f>AK1589+AK1598+AK1607</f>
        <v/>
      </c>
      <c r="AL1616" s="40">
        <f>AL1589+AL1598+AL1607</f>
        <v/>
      </c>
      <c r="AM1616" s="40">
        <f>AM1589+AM1598+AM1607</f>
        <v/>
      </c>
      <c r="AN1616" s="40">
        <f>AN1589+AN1598+AN1607</f>
        <v/>
      </c>
      <c r="AO1616" s="40">
        <f>AO1589+AO1598+AO1607</f>
        <v/>
      </c>
      <c r="AP1616" s="40">
        <f>AP1589+AP1598+AP1607</f>
        <v/>
      </c>
      <c r="AQ1616" s="40">
        <f>AQ1589+AQ1598+AQ1607</f>
        <v/>
      </c>
      <c r="AR1616" s="40">
        <f>AR1589+AR1598+AR1607</f>
        <v/>
      </c>
      <c r="AS1616" s="40">
        <f>AS1589+AS1598+AS1607</f>
        <v/>
      </c>
      <c r="AT1616" s="40">
        <f>AT1589+AT1598+AT1607</f>
        <v/>
      </c>
      <c r="AU1616" s="40">
        <f>AU1589+AU1598+AU1607</f>
        <v/>
      </c>
      <c r="AV1616" s="40">
        <f>AV1589+AV1598+AV1607</f>
        <v/>
      </c>
      <c r="AW1616" s="40">
        <f>AW1589+AW1598+AW1607</f>
        <v/>
      </c>
      <c r="AX1616" s="42">
        <f>NEWPOLICY(AX1589,AX1598,AX1607)</f>
        <v/>
      </c>
    </row>
    <row r="1617" hidden="1" outlineLevel="2">
      <c r="A1617" s="5" t="inlineStr">
        <is>
          <t>nce</t>
        </is>
      </c>
      <c r="B1617" s="5" t="inlineStr">
        <is>
          <t>oop</t>
        </is>
      </c>
      <c r="C1617" s="5" t="inlineStr">
        <is>
          <t>ftr</t>
        </is>
      </c>
      <c r="D1617" s="39" t="n"/>
      <c r="E1617" s="39" t="n"/>
      <c r="F1617" s="39" t="n"/>
      <c r="G1617" s="39" t="n"/>
      <c r="H1617" s="5">
        <f>INDEX(Variables!$B$5:$B$105,MATCH($A1617,Variables!$A$5:$A$105,0))&amp;IF($C1617="",""," | "&amp;INDEX(Mapping!$B$5:$B$26,MATCH($C1617,Mapping!$A$5:$A$26,0))&amp;" | "&amp;INDEX(Mapping!$B$30:$B$41,MATCH($B1617,Mapping!$A$30:$A$41,0)))</f>
        <v/>
      </c>
      <c r="I1617" s="5">
        <f>INDEX(Variables!$C$5:$C$105,MATCH($A1617,Variables!$A$5:$A$105,0))</f>
        <v/>
      </c>
      <c r="J1617" s="5">
        <f>INDEX(Variables!$E$5:$E$105,MATCH($A1617,Variables!$A$5:$A$105,0))</f>
        <v/>
      </c>
      <c r="K1617" s="25">
        <f>LOWER(Settings!$C$4)&amp;".mit."&amp;$A1617&amp;IF($C1617="","","."&amp;$C1617&amp;"."&amp;$B1617)&amp;IF(INDEX(Variables!$D$5:$D$105,MATCH($A1617,Variables!$A$5:$A$105,0))="","","."&amp;INDEX(Variables!$D$5:$D$105,MATCH($A1617,Variables!$A$5:$A$105,0)))&amp;"."&amp;K$5</f>
        <v/>
      </c>
      <c r="L1617" s="41">
        <f>L1590+L1599+L1608</f>
        <v/>
      </c>
      <c r="M1617" s="40">
        <f>M1590+M1599+M1608</f>
        <v/>
      </c>
      <c r="N1617" s="40">
        <f>N1590+N1599+N1608</f>
        <v/>
      </c>
      <c r="O1617" s="40">
        <f>O1590+O1599+O1608</f>
        <v/>
      </c>
      <c r="P1617" s="40">
        <f>P1590+P1599+P1608</f>
        <v/>
      </c>
      <c r="Q1617" s="40">
        <f>Q1590+Q1599+Q1608</f>
        <v/>
      </c>
      <c r="R1617" s="40">
        <f>R1590+R1599+R1608</f>
        <v/>
      </c>
      <c r="S1617" s="40">
        <f>S1590+S1599+S1608</f>
        <v/>
      </c>
      <c r="T1617" s="40">
        <f>T1590+T1599+T1608</f>
        <v/>
      </c>
      <c r="U1617" s="40">
        <f>U1590+U1599+U1608</f>
        <v/>
      </c>
      <c r="V1617" s="40">
        <f>V1590+V1599+V1608</f>
        <v/>
      </c>
      <c r="W1617" s="40">
        <f>W1590+W1599+W1608</f>
        <v/>
      </c>
      <c r="X1617" s="40">
        <f>X1590+X1599+X1608</f>
        <v/>
      </c>
      <c r="Y1617" s="40">
        <f>Y1590+Y1599+Y1608</f>
        <v/>
      </c>
      <c r="Z1617" s="40">
        <f>Z1590+Z1599+Z1608</f>
        <v/>
      </c>
      <c r="AA1617" s="40">
        <f>AA1590+AA1599+AA1608</f>
        <v/>
      </c>
      <c r="AB1617" s="40">
        <f>AB1590+AB1599+AB1608</f>
        <v/>
      </c>
      <c r="AC1617" s="40">
        <f>AC1590+AC1599+AC1608</f>
        <v/>
      </c>
      <c r="AD1617" s="42">
        <f>NEWPOLICY(AD1590,AD1599,AD1608)</f>
        <v/>
      </c>
      <c r="AE1617" s="25">
        <f>LOWER(Settings!$C$4)&amp;".mit."&amp;$A1617&amp;IF($C1617="","","."&amp;$C1617&amp;"."&amp;$B1617)&amp;IF(INDEX(Variables!$D$5:$D$105,MATCH($A1617,Variables!$A$5:$A$105,0))="","","."&amp;INDEX(Variables!$D$5:$D$105,MATCH($A1617,Variables!$A$5:$A$105,0)))&amp;"."&amp;AE$5</f>
        <v/>
      </c>
      <c r="AF1617" s="41">
        <f>AF1590+AF1599+AF1608</f>
        <v/>
      </c>
      <c r="AG1617" s="40">
        <f>AG1590+AG1599+AG1608</f>
        <v/>
      </c>
      <c r="AH1617" s="40">
        <f>AH1590+AH1599+AH1608</f>
        <v/>
      </c>
      <c r="AI1617" s="40">
        <f>AI1590+AI1599+AI1608</f>
        <v/>
      </c>
      <c r="AJ1617" s="40">
        <f>AJ1590+AJ1599+AJ1608</f>
        <v/>
      </c>
      <c r="AK1617" s="40">
        <f>AK1590+AK1599+AK1608</f>
        <v/>
      </c>
      <c r="AL1617" s="40">
        <f>AL1590+AL1599+AL1608</f>
        <v/>
      </c>
      <c r="AM1617" s="40">
        <f>AM1590+AM1599+AM1608</f>
        <v/>
      </c>
      <c r="AN1617" s="40">
        <f>AN1590+AN1599+AN1608</f>
        <v/>
      </c>
      <c r="AO1617" s="40">
        <f>AO1590+AO1599+AO1608</f>
        <v/>
      </c>
      <c r="AP1617" s="40">
        <f>AP1590+AP1599+AP1608</f>
        <v/>
      </c>
      <c r="AQ1617" s="40">
        <f>AQ1590+AQ1599+AQ1608</f>
        <v/>
      </c>
      <c r="AR1617" s="40">
        <f>AR1590+AR1599+AR1608</f>
        <v/>
      </c>
      <c r="AS1617" s="40">
        <f>AS1590+AS1599+AS1608</f>
        <v/>
      </c>
      <c r="AT1617" s="40">
        <f>AT1590+AT1599+AT1608</f>
        <v/>
      </c>
      <c r="AU1617" s="40">
        <f>AU1590+AU1599+AU1608</f>
        <v/>
      </c>
      <c r="AV1617" s="40">
        <f>AV1590+AV1599+AV1608</f>
        <v/>
      </c>
      <c r="AW1617" s="40">
        <f>AW1590+AW1599+AW1608</f>
        <v/>
      </c>
      <c r="AX1617" s="42">
        <f>NEWPOLICY(AX1590,AX1599,AX1608)</f>
        <v/>
      </c>
    </row>
    <row r="1618" hidden="1" outlineLevel="2">
      <c r="A1618" s="5" t="inlineStr">
        <is>
          <t>nce</t>
        </is>
      </c>
      <c r="B1618" s="5" t="inlineStr">
        <is>
          <t>bio</t>
        </is>
      </c>
      <c r="C1618" s="5" t="inlineStr">
        <is>
          <t>ftr</t>
        </is>
      </c>
      <c r="D1618" s="39" t="n"/>
      <c r="E1618" s="39" t="n"/>
      <c r="F1618" s="39" t="n"/>
      <c r="G1618" s="39" t="n"/>
      <c r="H1618" s="5">
        <f>INDEX(Variables!$B$5:$B$105,MATCH($A1618,Variables!$A$5:$A$105,0))&amp;IF($C1618="",""," | "&amp;INDEX(Mapping!$B$5:$B$26,MATCH($C1618,Mapping!$A$5:$A$26,0))&amp;" | "&amp;INDEX(Mapping!$B$30:$B$41,MATCH($B1618,Mapping!$A$30:$A$41,0)))</f>
        <v/>
      </c>
      <c r="I1618" s="5">
        <f>INDEX(Variables!$C$5:$C$105,MATCH($A1618,Variables!$A$5:$A$105,0))</f>
        <v/>
      </c>
      <c r="J1618" s="5">
        <f>INDEX(Variables!$E$5:$E$105,MATCH($A1618,Variables!$A$5:$A$105,0))</f>
        <v/>
      </c>
      <c r="K1618" s="25">
        <f>LOWER(Settings!$C$4)&amp;".mit."&amp;$A1618&amp;IF($C1618="","","."&amp;$C1618&amp;"."&amp;$B1618)&amp;IF(INDEX(Variables!$D$5:$D$105,MATCH($A1618,Variables!$A$5:$A$105,0))="","","."&amp;INDEX(Variables!$D$5:$D$105,MATCH($A1618,Variables!$A$5:$A$105,0)))&amp;"."&amp;K$5</f>
        <v/>
      </c>
      <c r="L1618" s="41">
        <f>L1591+L1600+L1609</f>
        <v/>
      </c>
      <c r="M1618" s="40">
        <f>M1591+M1600+M1609</f>
        <v/>
      </c>
      <c r="N1618" s="40">
        <f>N1591+N1600+N1609</f>
        <v/>
      </c>
      <c r="O1618" s="40">
        <f>O1591+O1600+O1609</f>
        <v/>
      </c>
      <c r="P1618" s="40">
        <f>P1591+P1600+P1609</f>
        <v/>
      </c>
      <c r="Q1618" s="40">
        <f>Q1591+Q1600+Q1609</f>
        <v/>
      </c>
      <c r="R1618" s="40">
        <f>R1591+R1600+R1609</f>
        <v/>
      </c>
      <c r="S1618" s="40">
        <f>S1591+S1600+S1609</f>
        <v/>
      </c>
      <c r="T1618" s="40">
        <f>T1591+T1600+T1609</f>
        <v/>
      </c>
      <c r="U1618" s="40">
        <f>U1591+U1600+U1609</f>
        <v/>
      </c>
      <c r="V1618" s="40">
        <f>V1591+V1600+V1609</f>
        <v/>
      </c>
      <c r="W1618" s="40">
        <f>W1591+W1600+W1609</f>
        <v/>
      </c>
      <c r="X1618" s="40">
        <f>X1591+X1600+X1609</f>
        <v/>
      </c>
      <c r="Y1618" s="40">
        <f>Y1591+Y1600+Y1609</f>
        <v/>
      </c>
      <c r="Z1618" s="40">
        <f>Z1591+Z1600+Z1609</f>
        <v/>
      </c>
      <c r="AA1618" s="40">
        <f>AA1591+AA1600+AA1609</f>
        <v/>
      </c>
      <c r="AB1618" s="40">
        <f>AB1591+AB1600+AB1609</f>
        <v/>
      </c>
      <c r="AC1618" s="40">
        <f>AC1591+AC1600+AC1609</f>
        <v/>
      </c>
      <c r="AD1618" s="42">
        <f>NEWPOLICY(AD1591,AD1600,AD1609)</f>
        <v/>
      </c>
      <c r="AE1618" s="25">
        <f>LOWER(Settings!$C$4)&amp;".mit."&amp;$A1618&amp;IF($C1618="","","."&amp;$C1618&amp;"."&amp;$B1618)&amp;IF(INDEX(Variables!$D$5:$D$105,MATCH($A1618,Variables!$A$5:$A$105,0))="","","."&amp;INDEX(Variables!$D$5:$D$105,MATCH($A1618,Variables!$A$5:$A$105,0)))&amp;"."&amp;AE$5</f>
        <v/>
      </c>
      <c r="AF1618" s="41">
        <f>AF1591+AF1600+AF1609</f>
        <v/>
      </c>
      <c r="AG1618" s="40">
        <f>AG1591+AG1600+AG1609</f>
        <v/>
      </c>
      <c r="AH1618" s="40">
        <f>AH1591+AH1600+AH1609</f>
        <v/>
      </c>
      <c r="AI1618" s="40">
        <f>AI1591+AI1600+AI1609</f>
        <v/>
      </c>
      <c r="AJ1618" s="40">
        <f>AJ1591+AJ1600+AJ1609</f>
        <v/>
      </c>
      <c r="AK1618" s="40">
        <f>AK1591+AK1600+AK1609</f>
        <v/>
      </c>
      <c r="AL1618" s="40">
        <f>AL1591+AL1600+AL1609</f>
        <v/>
      </c>
      <c r="AM1618" s="40">
        <f>AM1591+AM1600+AM1609</f>
        <v/>
      </c>
      <c r="AN1618" s="40">
        <f>AN1591+AN1600+AN1609</f>
        <v/>
      </c>
      <c r="AO1618" s="40">
        <f>AO1591+AO1600+AO1609</f>
        <v/>
      </c>
      <c r="AP1618" s="40">
        <f>AP1591+AP1600+AP1609</f>
        <v/>
      </c>
      <c r="AQ1618" s="40">
        <f>AQ1591+AQ1600+AQ1609</f>
        <v/>
      </c>
      <c r="AR1618" s="40">
        <f>AR1591+AR1600+AR1609</f>
        <v/>
      </c>
      <c r="AS1618" s="40">
        <f>AS1591+AS1600+AS1609</f>
        <v/>
      </c>
      <c r="AT1618" s="40">
        <f>AT1591+AT1600+AT1609</f>
        <v/>
      </c>
      <c r="AU1618" s="40">
        <f>AU1591+AU1600+AU1609</f>
        <v/>
      </c>
      <c r="AV1618" s="40">
        <f>AV1591+AV1600+AV1609</f>
        <v/>
      </c>
      <c r="AW1618" s="40">
        <f>AW1591+AW1600+AW1609</f>
        <v/>
      </c>
      <c r="AX1618" s="42">
        <f>NEWPOLICY(AX1591,AX1600,AX1609)</f>
        <v/>
      </c>
    </row>
    <row r="1619" hidden="1" outlineLevel="2"/>
    <row r="1620" hidden="1" outlineLevel="2">
      <c r="A1620" s="5" t="inlineStr">
        <is>
          <t>atp</t>
        </is>
      </c>
      <c r="B1620" s="5" t="inlineStr">
        <is>
          <t>coa</t>
        </is>
      </c>
      <c r="C1620" s="5" t="inlineStr">
        <is>
          <t>ftr</t>
        </is>
      </c>
      <c r="D1620" s="40">
        <f>INDEX(Inputs!$R$5:$R$132,MATCH($B1620&amp;"|"&amp;$C1620,Inputs!$A$5:$A$132,0))</f>
        <v/>
      </c>
      <c r="E1620" s="40">
        <f>INDEX(Inputs!$S$5:$S$132,MATCH($B1620&amp;"|"&amp;$C1620,Inputs!$A$5:$A$132,0))</f>
        <v/>
      </c>
      <c r="F1620" s="39" t="n"/>
      <c r="G1620" s="39" t="n"/>
      <c r="H1620" s="5">
        <f>INDEX(Variables!$B$5:$B$105,MATCH($A1620,Variables!$A$5:$A$105,0))&amp;IF($C1620="",""," | "&amp;INDEX(Mapping!$B$5:$B$26,MATCH($C1620,Mapping!$A$5:$A$26,0))&amp;" | "&amp;INDEX(Mapping!$B$30:$B$41,MATCH($B1620,Mapping!$A$30:$A$41,0)))</f>
        <v/>
      </c>
      <c r="I1620" s="5">
        <f>INDEX(Variables!$C$5:$C$105,MATCH($A1620,Variables!$A$5:$A$105,0))</f>
        <v/>
      </c>
      <c r="J1620" s="5">
        <f>INDEX(Variables!$E$5:$E$105,MATCH($A1620,Variables!$A$5:$A$105,0))</f>
        <v/>
      </c>
      <c r="K1620" s="25">
        <f>LOWER(Settings!$C$4)&amp;".mit."&amp;$A1620&amp;IF($C1620="","","."&amp;$C1620&amp;"."&amp;$B1620)&amp;IF(INDEX(Variables!$D$5:$D$105,MATCH($A1620,Variables!$A$5:$A$105,0))="","","."&amp;INDEX(Variables!$D$5:$D$105,MATCH($A1620,Variables!$A$5:$A$105,0)))&amp;"."&amp;K$5</f>
        <v/>
      </c>
      <c r="L1620" s="41">
        <f>MAX(INDEX(L$232:L$243,$D1620)+L1611*(1+$E1620),0.01)</f>
        <v/>
      </c>
      <c r="M1620" s="40">
        <f>MAX(INDEX(M$232:M$243,$D1620)+M1611*(1+$E1620),0.01)</f>
        <v/>
      </c>
      <c r="N1620" s="40">
        <f>MAX(INDEX(N$232:N$243,$D1620)+N1611*(1+$E1620),0.01)</f>
        <v/>
      </c>
      <c r="O1620" s="40">
        <f>MAX(INDEX(O$232:O$243,$D1620)+O1611*(1+$E1620),0.01)</f>
        <v/>
      </c>
      <c r="P1620" s="40">
        <f>MAX(INDEX(P$232:P$243,$D1620)+P1611*(1+$E1620),0.01)</f>
        <v/>
      </c>
      <c r="Q1620" s="40">
        <f>MAX(INDEX(Q$232:Q$243,$D1620)+Q1611*(1+$E1620),0.01)</f>
        <v/>
      </c>
      <c r="R1620" s="40">
        <f>MAX(INDEX(R$232:R$243,$D1620)+R1611*(1+$E1620),0.01)</f>
        <v/>
      </c>
      <c r="S1620" s="40">
        <f>MAX(INDEX(S$232:S$243,$D1620)+S1611*(1+$E1620),0.01)</f>
        <v/>
      </c>
      <c r="T1620" s="40">
        <f>MAX(INDEX(T$232:T$243,$D1620)+T1611*(1+$E1620),0.01)</f>
        <v/>
      </c>
      <c r="U1620" s="40">
        <f>MAX(INDEX(U$232:U$243,$D1620)+U1611*(1+$E1620),0.01)</f>
        <v/>
      </c>
      <c r="V1620" s="40">
        <f>MAX(INDEX(V$232:V$243,$D1620)+V1611*(1+$E1620),0.01)</f>
        <v/>
      </c>
      <c r="W1620" s="40">
        <f>MAX(INDEX(W$232:W$243,$D1620)+W1611*(1+$E1620),0.01)</f>
        <v/>
      </c>
      <c r="X1620" s="40">
        <f>MAX(INDEX(X$232:X$243,$D1620)+X1611*(1+$E1620),0.01)</f>
        <v/>
      </c>
      <c r="Y1620" s="40">
        <f>MAX(INDEX(Y$232:Y$243,$D1620)+Y1611*(1+$E1620),0.01)</f>
        <v/>
      </c>
      <c r="Z1620" s="40">
        <f>MAX(INDEX(Z$232:Z$243,$D1620)+Z1611*(1+$E1620),0.01)</f>
        <v/>
      </c>
      <c r="AA1620" s="40">
        <f>MAX(INDEX(AA$232:AA$243,$D1620)+AA1611*(1+$E1620),0.01)</f>
        <v/>
      </c>
      <c r="AB1620" s="40">
        <f>MAX(INDEX(AB$232:AB$243,$D1620)+AB1611*(1+$E1620),0.01)</f>
        <v/>
      </c>
      <c r="AC1620" s="40">
        <f>MAX(INDEX(AC$232:AC$243,$D1620)+AC1611*(1+$E1620),0.01)</f>
        <v/>
      </c>
      <c r="AD1620" s="42">
        <f>POSTTAX(INDEX(AD$232:AD$243,$D1620),AD1611,$E1620)</f>
        <v/>
      </c>
      <c r="AE1620" s="25">
        <f>LOWER(Settings!$C$4)&amp;".mit."&amp;$A1620&amp;IF($C1620="","","."&amp;$C1620&amp;"."&amp;$B1620)&amp;IF(INDEX(Variables!$D$5:$D$105,MATCH($A1620,Variables!$A$5:$A$105,0))="","","."&amp;INDEX(Variables!$D$5:$D$105,MATCH($A1620,Variables!$A$5:$A$105,0)))&amp;"."&amp;AE$5</f>
        <v/>
      </c>
      <c r="AF1620" s="41">
        <f>MAX(INDEX(AF$232:AF$243,$D1620)+AF1611*(1+$E1620),0.01)</f>
        <v/>
      </c>
      <c r="AG1620" s="40">
        <f>MAX(INDEX(AG$232:AG$243,$D1620)+AG1611*(1+$E1620),0.01)</f>
        <v/>
      </c>
      <c r="AH1620" s="40">
        <f>MAX(INDEX(AH$232:AH$243,$D1620)+AH1611*(1+$E1620),0.01)</f>
        <v/>
      </c>
      <c r="AI1620" s="40">
        <f>MAX(INDEX(AI$232:AI$243,$D1620)+AI1611*(1+$E1620),0.01)</f>
        <v/>
      </c>
      <c r="AJ1620" s="40">
        <f>MAX(INDEX(AJ$232:AJ$243,$D1620)+AJ1611*(1+$E1620),0.01)</f>
        <v/>
      </c>
      <c r="AK1620" s="40">
        <f>MAX(INDEX(AK$232:AK$243,$D1620)+AK1611*(1+$E1620),0.01)</f>
        <v/>
      </c>
      <c r="AL1620" s="40">
        <f>MAX(INDEX(AL$232:AL$243,$D1620)+AL1611*(1+$E1620),0.01)</f>
        <v/>
      </c>
      <c r="AM1620" s="40">
        <f>MAX(INDEX(AM$232:AM$243,$D1620)+AM1611*(1+$E1620),0.01)</f>
        <v/>
      </c>
      <c r="AN1620" s="40">
        <f>MAX(INDEX(AN$232:AN$243,$D1620)+AN1611*(1+$E1620),0.01)</f>
        <v/>
      </c>
      <c r="AO1620" s="40">
        <f>MAX(INDEX(AO$232:AO$243,$D1620)+AO1611*(1+$E1620),0.01)</f>
        <v/>
      </c>
      <c r="AP1620" s="40">
        <f>MAX(INDEX(AP$232:AP$243,$D1620)+AP1611*(1+$E1620),0.01)</f>
        <v/>
      </c>
      <c r="AQ1620" s="40">
        <f>MAX(INDEX(AQ$232:AQ$243,$D1620)+AQ1611*(1+$E1620),0.01)</f>
        <v/>
      </c>
      <c r="AR1620" s="40">
        <f>MAX(INDEX(AR$232:AR$243,$D1620)+AR1611*(1+$E1620),0.01)</f>
        <v/>
      </c>
      <c r="AS1620" s="40">
        <f>MAX(INDEX(AS$232:AS$243,$D1620)+AS1611*(1+$E1620),0.01)</f>
        <v/>
      </c>
      <c r="AT1620" s="40">
        <f>MAX(INDEX(AT$232:AT$243,$D1620)+AT1611*(1+$E1620),0.01)</f>
        <v/>
      </c>
      <c r="AU1620" s="40">
        <f>MAX(INDEX(AU$232:AU$243,$D1620)+AU1611*(1+$E1620),0.01)</f>
        <v/>
      </c>
      <c r="AV1620" s="40">
        <f>MAX(INDEX(AV$232:AV$243,$D1620)+AV1611*(1+$E1620),0.01)</f>
        <v/>
      </c>
      <c r="AW1620" s="40">
        <f>MAX(INDEX(AW$232:AW$243,$D1620)+AW1611*(1+$E1620),0.01)</f>
        <v/>
      </c>
      <c r="AX1620" s="42">
        <f>POSTTAX(INDEX(AX$232:AX$243,$D1620),AX1611,$E1620)</f>
        <v/>
      </c>
    </row>
    <row r="1621" hidden="1" outlineLevel="2">
      <c r="A1621" s="5" t="inlineStr">
        <is>
          <t>atp</t>
        </is>
      </c>
      <c r="B1621" s="5" t="inlineStr">
        <is>
          <t>nga</t>
        </is>
      </c>
      <c r="C1621" s="5" t="inlineStr">
        <is>
          <t>ftr</t>
        </is>
      </c>
      <c r="D1621" s="40">
        <f>INDEX(Inputs!$R$5:$R$132,MATCH($B1621&amp;"|"&amp;$C1621,Inputs!$A$5:$A$132,0))</f>
        <v/>
      </c>
      <c r="E1621" s="40">
        <f>INDEX(Inputs!$S$5:$S$132,MATCH($B1621&amp;"|"&amp;$C1621,Inputs!$A$5:$A$132,0))</f>
        <v/>
      </c>
      <c r="F1621" s="39" t="n"/>
      <c r="G1621" s="39" t="n"/>
      <c r="H1621" s="5">
        <f>INDEX(Variables!$B$5:$B$105,MATCH($A1621,Variables!$A$5:$A$105,0))&amp;IF($C1621="",""," | "&amp;INDEX(Mapping!$B$5:$B$26,MATCH($C1621,Mapping!$A$5:$A$26,0))&amp;" | "&amp;INDEX(Mapping!$B$30:$B$41,MATCH($B1621,Mapping!$A$30:$A$41,0)))</f>
        <v/>
      </c>
      <c r="I1621" s="5">
        <f>INDEX(Variables!$C$5:$C$105,MATCH($A1621,Variables!$A$5:$A$105,0))</f>
        <v/>
      </c>
      <c r="J1621" s="5">
        <f>INDEX(Variables!$E$5:$E$105,MATCH($A1621,Variables!$A$5:$A$105,0))</f>
        <v/>
      </c>
      <c r="K1621" s="25">
        <f>LOWER(Settings!$C$4)&amp;".mit."&amp;$A1621&amp;IF($C1621="","","."&amp;$C1621&amp;"."&amp;$B1621)&amp;IF(INDEX(Variables!$D$5:$D$105,MATCH($A1621,Variables!$A$5:$A$105,0))="","","."&amp;INDEX(Variables!$D$5:$D$105,MATCH($A1621,Variables!$A$5:$A$105,0)))&amp;"."&amp;K$5</f>
        <v/>
      </c>
      <c r="L1621" s="41">
        <f>MAX(INDEX(L$232:L$243,$D1621)+L1612*(1+$E1621),0.01)</f>
        <v/>
      </c>
      <c r="M1621" s="40">
        <f>MAX(INDEX(M$232:M$243,$D1621)+M1612*(1+$E1621),0.01)</f>
        <v/>
      </c>
      <c r="N1621" s="40">
        <f>MAX(INDEX(N$232:N$243,$D1621)+N1612*(1+$E1621),0.01)</f>
        <v/>
      </c>
      <c r="O1621" s="40">
        <f>MAX(INDEX(O$232:O$243,$D1621)+O1612*(1+$E1621),0.01)</f>
        <v/>
      </c>
      <c r="P1621" s="40">
        <f>MAX(INDEX(P$232:P$243,$D1621)+P1612*(1+$E1621),0.01)</f>
        <v/>
      </c>
      <c r="Q1621" s="40">
        <f>MAX(INDEX(Q$232:Q$243,$D1621)+Q1612*(1+$E1621),0.01)</f>
        <v/>
      </c>
      <c r="R1621" s="40">
        <f>MAX(INDEX(R$232:R$243,$D1621)+R1612*(1+$E1621),0.01)</f>
        <v/>
      </c>
      <c r="S1621" s="40">
        <f>MAX(INDEX(S$232:S$243,$D1621)+S1612*(1+$E1621),0.01)</f>
        <v/>
      </c>
      <c r="T1621" s="40">
        <f>MAX(INDEX(T$232:T$243,$D1621)+T1612*(1+$E1621),0.01)</f>
        <v/>
      </c>
      <c r="U1621" s="40">
        <f>MAX(INDEX(U$232:U$243,$D1621)+U1612*(1+$E1621),0.01)</f>
        <v/>
      </c>
      <c r="V1621" s="40">
        <f>MAX(INDEX(V$232:V$243,$D1621)+V1612*(1+$E1621),0.01)</f>
        <v/>
      </c>
      <c r="W1621" s="40">
        <f>MAX(INDEX(W$232:W$243,$D1621)+W1612*(1+$E1621),0.01)</f>
        <v/>
      </c>
      <c r="X1621" s="40">
        <f>MAX(INDEX(X$232:X$243,$D1621)+X1612*(1+$E1621),0.01)</f>
        <v/>
      </c>
      <c r="Y1621" s="40">
        <f>MAX(INDEX(Y$232:Y$243,$D1621)+Y1612*(1+$E1621),0.01)</f>
        <v/>
      </c>
      <c r="Z1621" s="40">
        <f>MAX(INDEX(Z$232:Z$243,$D1621)+Z1612*(1+$E1621),0.01)</f>
        <v/>
      </c>
      <c r="AA1621" s="40">
        <f>MAX(INDEX(AA$232:AA$243,$D1621)+AA1612*(1+$E1621),0.01)</f>
        <v/>
      </c>
      <c r="AB1621" s="40">
        <f>MAX(INDEX(AB$232:AB$243,$D1621)+AB1612*(1+$E1621),0.01)</f>
        <v/>
      </c>
      <c r="AC1621" s="40">
        <f>MAX(INDEX(AC$232:AC$243,$D1621)+AC1612*(1+$E1621),0.01)</f>
        <v/>
      </c>
      <c r="AD1621" s="42">
        <f>POSTTAX(INDEX(AD$232:AD$243,$D1621),AD1612,$E1621)</f>
        <v/>
      </c>
      <c r="AE1621" s="25">
        <f>LOWER(Settings!$C$4)&amp;".mit."&amp;$A1621&amp;IF($C1621="","","."&amp;$C1621&amp;"."&amp;$B1621)&amp;IF(INDEX(Variables!$D$5:$D$105,MATCH($A1621,Variables!$A$5:$A$105,0))="","","."&amp;INDEX(Variables!$D$5:$D$105,MATCH($A1621,Variables!$A$5:$A$105,0)))&amp;"."&amp;AE$5</f>
        <v/>
      </c>
      <c r="AF1621" s="41">
        <f>MAX(INDEX(AF$232:AF$243,$D1621)+AF1612*(1+$E1621),0.01)</f>
        <v/>
      </c>
      <c r="AG1621" s="40">
        <f>MAX(INDEX(AG$232:AG$243,$D1621)+AG1612*(1+$E1621),0.01)</f>
        <v/>
      </c>
      <c r="AH1621" s="40">
        <f>MAX(INDEX(AH$232:AH$243,$D1621)+AH1612*(1+$E1621),0.01)</f>
        <v/>
      </c>
      <c r="AI1621" s="40">
        <f>MAX(INDEX(AI$232:AI$243,$D1621)+AI1612*(1+$E1621),0.01)</f>
        <v/>
      </c>
      <c r="AJ1621" s="40">
        <f>MAX(INDEX(AJ$232:AJ$243,$D1621)+AJ1612*(1+$E1621),0.01)</f>
        <v/>
      </c>
      <c r="AK1621" s="40">
        <f>MAX(INDEX(AK$232:AK$243,$D1621)+AK1612*(1+$E1621),0.01)</f>
        <v/>
      </c>
      <c r="AL1621" s="40">
        <f>MAX(INDEX(AL$232:AL$243,$D1621)+AL1612*(1+$E1621),0.01)</f>
        <v/>
      </c>
      <c r="AM1621" s="40">
        <f>MAX(INDEX(AM$232:AM$243,$D1621)+AM1612*(1+$E1621),0.01)</f>
        <v/>
      </c>
      <c r="AN1621" s="40">
        <f>MAX(INDEX(AN$232:AN$243,$D1621)+AN1612*(1+$E1621),0.01)</f>
        <v/>
      </c>
      <c r="AO1621" s="40">
        <f>MAX(INDEX(AO$232:AO$243,$D1621)+AO1612*(1+$E1621),0.01)</f>
        <v/>
      </c>
      <c r="AP1621" s="40">
        <f>MAX(INDEX(AP$232:AP$243,$D1621)+AP1612*(1+$E1621),0.01)</f>
        <v/>
      </c>
      <c r="AQ1621" s="40">
        <f>MAX(INDEX(AQ$232:AQ$243,$D1621)+AQ1612*(1+$E1621),0.01)</f>
        <v/>
      </c>
      <c r="AR1621" s="40">
        <f>MAX(INDEX(AR$232:AR$243,$D1621)+AR1612*(1+$E1621),0.01)</f>
        <v/>
      </c>
      <c r="AS1621" s="40">
        <f>MAX(INDEX(AS$232:AS$243,$D1621)+AS1612*(1+$E1621),0.01)</f>
        <v/>
      </c>
      <c r="AT1621" s="40">
        <f>MAX(INDEX(AT$232:AT$243,$D1621)+AT1612*(1+$E1621),0.01)</f>
        <v/>
      </c>
      <c r="AU1621" s="40">
        <f>MAX(INDEX(AU$232:AU$243,$D1621)+AU1612*(1+$E1621),0.01)</f>
        <v/>
      </c>
      <c r="AV1621" s="40">
        <f>MAX(INDEX(AV$232:AV$243,$D1621)+AV1612*(1+$E1621),0.01)</f>
        <v/>
      </c>
      <c r="AW1621" s="40">
        <f>MAX(INDEX(AW$232:AW$243,$D1621)+AW1612*(1+$E1621),0.01)</f>
        <v/>
      </c>
      <c r="AX1621" s="42">
        <f>POSTTAX(INDEX(AX$232:AX$243,$D1621),AX1612,$E1621)</f>
        <v/>
      </c>
    </row>
    <row r="1622" hidden="1" outlineLevel="2">
      <c r="A1622" s="5" t="inlineStr">
        <is>
          <t>atp</t>
        </is>
      </c>
      <c r="B1622" s="5" t="inlineStr">
        <is>
          <t>gso</t>
        </is>
      </c>
      <c r="C1622" s="5" t="inlineStr">
        <is>
          <t>ftr</t>
        </is>
      </c>
      <c r="D1622" s="40">
        <f>INDEX(Inputs!$R$5:$R$132,MATCH($B1622&amp;"|"&amp;$C1622,Inputs!$A$5:$A$132,0))</f>
        <v/>
      </c>
      <c r="E1622" s="40">
        <f>INDEX(Inputs!$S$5:$S$132,MATCH($B1622&amp;"|"&amp;$C1622,Inputs!$A$5:$A$132,0))</f>
        <v/>
      </c>
      <c r="F1622" s="39" t="n"/>
      <c r="G1622" s="39" t="n"/>
      <c r="H1622" s="5">
        <f>INDEX(Variables!$B$5:$B$105,MATCH($A1622,Variables!$A$5:$A$105,0))&amp;IF($C1622="",""," | "&amp;INDEX(Mapping!$B$5:$B$26,MATCH($C1622,Mapping!$A$5:$A$26,0))&amp;" | "&amp;INDEX(Mapping!$B$30:$B$41,MATCH($B1622,Mapping!$A$30:$A$41,0)))</f>
        <v/>
      </c>
      <c r="I1622" s="5">
        <f>INDEX(Variables!$C$5:$C$105,MATCH($A1622,Variables!$A$5:$A$105,0))</f>
        <v/>
      </c>
      <c r="J1622" s="5">
        <f>INDEX(Variables!$E$5:$E$105,MATCH($A1622,Variables!$A$5:$A$105,0))</f>
        <v/>
      </c>
      <c r="K1622" s="25">
        <f>LOWER(Settings!$C$4)&amp;".mit."&amp;$A1622&amp;IF($C1622="","","."&amp;$C1622&amp;"."&amp;$B1622)&amp;IF(INDEX(Variables!$D$5:$D$105,MATCH($A1622,Variables!$A$5:$A$105,0))="","","."&amp;INDEX(Variables!$D$5:$D$105,MATCH($A1622,Variables!$A$5:$A$105,0)))&amp;"."&amp;K$5</f>
        <v/>
      </c>
      <c r="L1622" s="41">
        <f>MAX(INDEX(L$232:L$243,$D1622)+L1613*(1+$E1622),0.01)</f>
        <v/>
      </c>
      <c r="M1622" s="40">
        <f>MAX(INDEX(M$232:M$243,$D1622)+M1613*(1+$E1622),0.01)</f>
        <v/>
      </c>
      <c r="N1622" s="40">
        <f>MAX(INDEX(N$232:N$243,$D1622)+N1613*(1+$E1622),0.01)</f>
        <v/>
      </c>
      <c r="O1622" s="40">
        <f>MAX(INDEX(O$232:O$243,$D1622)+O1613*(1+$E1622),0.01)</f>
        <v/>
      </c>
      <c r="P1622" s="40">
        <f>MAX(INDEX(P$232:P$243,$D1622)+P1613*(1+$E1622),0.01)</f>
        <v/>
      </c>
      <c r="Q1622" s="40">
        <f>MAX(INDEX(Q$232:Q$243,$D1622)+Q1613*(1+$E1622),0.01)</f>
        <v/>
      </c>
      <c r="R1622" s="40">
        <f>MAX(INDEX(R$232:R$243,$D1622)+R1613*(1+$E1622),0.01)</f>
        <v/>
      </c>
      <c r="S1622" s="40">
        <f>MAX(INDEX(S$232:S$243,$D1622)+S1613*(1+$E1622),0.01)</f>
        <v/>
      </c>
      <c r="T1622" s="40">
        <f>MAX(INDEX(T$232:T$243,$D1622)+T1613*(1+$E1622),0.01)</f>
        <v/>
      </c>
      <c r="U1622" s="40">
        <f>MAX(INDEX(U$232:U$243,$D1622)+U1613*(1+$E1622),0.01)</f>
        <v/>
      </c>
      <c r="V1622" s="40">
        <f>MAX(INDEX(V$232:V$243,$D1622)+V1613*(1+$E1622),0.01)</f>
        <v/>
      </c>
      <c r="W1622" s="40">
        <f>MAX(INDEX(W$232:W$243,$D1622)+W1613*(1+$E1622),0.01)</f>
        <v/>
      </c>
      <c r="X1622" s="40">
        <f>MAX(INDEX(X$232:X$243,$D1622)+X1613*(1+$E1622),0.01)</f>
        <v/>
      </c>
      <c r="Y1622" s="40">
        <f>MAX(INDEX(Y$232:Y$243,$D1622)+Y1613*(1+$E1622),0.01)</f>
        <v/>
      </c>
      <c r="Z1622" s="40">
        <f>MAX(INDEX(Z$232:Z$243,$D1622)+Z1613*(1+$E1622),0.01)</f>
        <v/>
      </c>
      <c r="AA1622" s="40">
        <f>MAX(INDEX(AA$232:AA$243,$D1622)+AA1613*(1+$E1622),0.01)</f>
        <v/>
      </c>
      <c r="AB1622" s="40">
        <f>MAX(INDEX(AB$232:AB$243,$D1622)+AB1613*(1+$E1622),0.01)</f>
        <v/>
      </c>
      <c r="AC1622" s="40">
        <f>MAX(INDEX(AC$232:AC$243,$D1622)+AC1613*(1+$E1622),0.01)</f>
        <v/>
      </c>
      <c r="AD1622" s="42">
        <f>POSTTAX(INDEX(AD$232:AD$243,$D1622),AD1613,$E1622)</f>
        <v/>
      </c>
      <c r="AE1622" s="25">
        <f>LOWER(Settings!$C$4)&amp;".mit."&amp;$A1622&amp;IF($C1622="","","."&amp;$C1622&amp;"."&amp;$B1622)&amp;IF(INDEX(Variables!$D$5:$D$105,MATCH($A1622,Variables!$A$5:$A$105,0))="","","."&amp;INDEX(Variables!$D$5:$D$105,MATCH($A1622,Variables!$A$5:$A$105,0)))&amp;"."&amp;AE$5</f>
        <v/>
      </c>
      <c r="AF1622" s="41">
        <f>MAX(INDEX(AF$232:AF$243,$D1622)+AF1613*(1+$E1622),0.01)</f>
        <v/>
      </c>
      <c r="AG1622" s="40">
        <f>MAX(INDEX(AG$232:AG$243,$D1622)+AG1613*(1+$E1622),0.01)</f>
        <v/>
      </c>
      <c r="AH1622" s="40">
        <f>MAX(INDEX(AH$232:AH$243,$D1622)+AH1613*(1+$E1622),0.01)</f>
        <v/>
      </c>
      <c r="AI1622" s="40">
        <f>MAX(INDEX(AI$232:AI$243,$D1622)+AI1613*(1+$E1622),0.01)</f>
        <v/>
      </c>
      <c r="AJ1622" s="40">
        <f>MAX(INDEX(AJ$232:AJ$243,$D1622)+AJ1613*(1+$E1622),0.01)</f>
        <v/>
      </c>
      <c r="AK1622" s="40">
        <f>MAX(INDEX(AK$232:AK$243,$D1622)+AK1613*(1+$E1622),0.01)</f>
        <v/>
      </c>
      <c r="AL1622" s="40">
        <f>MAX(INDEX(AL$232:AL$243,$D1622)+AL1613*(1+$E1622),0.01)</f>
        <v/>
      </c>
      <c r="AM1622" s="40">
        <f>MAX(INDEX(AM$232:AM$243,$D1622)+AM1613*(1+$E1622),0.01)</f>
        <v/>
      </c>
      <c r="AN1622" s="40">
        <f>MAX(INDEX(AN$232:AN$243,$D1622)+AN1613*(1+$E1622),0.01)</f>
        <v/>
      </c>
      <c r="AO1622" s="40">
        <f>MAX(INDEX(AO$232:AO$243,$D1622)+AO1613*(1+$E1622),0.01)</f>
        <v/>
      </c>
      <c r="AP1622" s="40">
        <f>MAX(INDEX(AP$232:AP$243,$D1622)+AP1613*(1+$E1622),0.01)</f>
        <v/>
      </c>
      <c r="AQ1622" s="40">
        <f>MAX(INDEX(AQ$232:AQ$243,$D1622)+AQ1613*(1+$E1622),0.01)</f>
        <v/>
      </c>
      <c r="AR1622" s="40">
        <f>MAX(INDEX(AR$232:AR$243,$D1622)+AR1613*(1+$E1622),0.01)</f>
        <v/>
      </c>
      <c r="AS1622" s="40">
        <f>MAX(INDEX(AS$232:AS$243,$D1622)+AS1613*(1+$E1622),0.01)</f>
        <v/>
      </c>
      <c r="AT1622" s="40">
        <f>MAX(INDEX(AT$232:AT$243,$D1622)+AT1613*(1+$E1622),0.01)</f>
        <v/>
      </c>
      <c r="AU1622" s="40">
        <f>MAX(INDEX(AU$232:AU$243,$D1622)+AU1613*(1+$E1622),0.01)</f>
        <v/>
      </c>
      <c r="AV1622" s="40">
        <f>MAX(INDEX(AV$232:AV$243,$D1622)+AV1613*(1+$E1622),0.01)</f>
        <v/>
      </c>
      <c r="AW1622" s="40">
        <f>MAX(INDEX(AW$232:AW$243,$D1622)+AW1613*(1+$E1622),0.01)</f>
        <v/>
      </c>
      <c r="AX1622" s="42">
        <f>POSTTAX(INDEX(AX$232:AX$243,$D1622),AX1613,$E1622)</f>
        <v/>
      </c>
    </row>
    <row r="1623" hidden="1" outlineLevel="2">
      <c r="A1623" s="5" t="inlineStr">
        <is>
          <t>atp</t>
        </is>
      </c>
      <c r="B1623" s="5" t="inlineStr">
        <is>
          <t>die</t>
        </is>
      </c>
      <c r="C1623" s="5" t="inlineStr">
        <is>
          <t>ftr</t>
        </is>
      </c>
      <c r="D1623" s="40">
        <f>INDEX(Inputs!$R$5:$R$132,MATCH($B1623&amp;"|"&amp;$C1623,Inputs!$A$5:$A$132,0))</f>
        <v/>
      </c>
      <c r="E1623" s="40">
        <f>INDEX(Inputs!$S$5:$S$132,MATCH($B1623&amp;"|"&amp;$C1623,Inputs!$A$5:$A$132,0))</f>
        <v/>
      </c>
      <c r="F1623" s="39" t="n"/>
      <c r="G1623" s="39" t="n"/>
      <c r="H1623" s="5">
        <f>INDEX(Variables!$B$5:$B$105,MATCH($A1623,Variables!$A$5:$A$105,0))&amp;IF($C1623="",""," | "&amp;INDEX(Mapping!$B$5:$B$26,MATCH($C1623,Mapping!$A$5:$A$26,0))&amp;" | "&amp;INDEX(Mapping!$B$30:$B$41,MATCH($B1623,Mapping!$A$30:$A$41,0)))</f>
        <v/>
      </c>
      <c r="I1623" s="5">
        <f>INDEX(Variables!$C$5:$C$105,MATCH($A1623,Variables!$A$5:$A$105,0))</f>
        <v/>
      </c>
      <c r="J1623" s="5">
        <f>INDEX(Variables!$E$5:$E$105,MATCH($A1623,Variables!$A$5:$A$105,0))</f>
        <v/>
      </c>
      <c r="K1623" s="25">
        <f>LOWER(Settings!$C$4)&amp;".mit."&amp;$A1623&amp;IF($C1623="","","."&amp;$C1623&amp;"."&amp;$B1623)&amp;IF(INDEX(Variables!$D$5:$D$105,MATCH($A1623,Variables!$A$5:$A$105,0))="","","."&amp;INDEX(Variables!$D$5:$D$105,MATCH($A1623,Variables!$A$5:$A$105,0)))&amp;"."&amp;K$5</f>
        <v/>
      </c>
      <c r="L1623" s="41">
        <f>MAX(INDEX(L$232:L$243,$D1623)+L1614*(1+$E1623),0.01)</f>
        <v/>
      </c>
      <c r="M1623" s="40">
        <f>MAX(INDEX(M$232:M$243,$D1623)+M1614*(1+$E1623),0.01)</f>
        <v/>
      </c>
      <c r="N1623" s="40">
        <f>MAX(INDEX(N$232:N$243,$D1623)+N1614*(1+$E1623),0.01)</f>
        <v/>
      </c>
      <c r="O1623" s="40">
        <f>MAX(INDEX(O$232:O$243,$D1623)+O1614*(1+$E1623),0.01)</f>
        <v/>
      </c>
      <c r="P1623" s="40">
        <f>MAX(INDEX(P$232:P$243,$D1623)+P1614*(1+$E1623),0.01)</f>
        <v/>
      </c>
      <c r="Q1623" s="40">
        <f>MAX(INDEX(Q$232:Q$243,$D1623)+Q1614*(1+$E1623),0.01)</f>
        <v/>
      </c>
      <c r="R1623" s="40">
        <f>MAX(INDEX(R$232:R$243,$D1623)+R1614*(1+$E1623),0.01)</f>
        <v/>
      </c>
      <c r="S1623" s="40">
        <f>MAX(INDEX(S$232:S$243,$D1623)+S1614*(1+$E1623),0.01)</f>
        <v/>
      </c>
      <c r="T1623" s="40">
        <f>MAX(INDEX(T$232:T$243,$D1623)+T1614*(1+$E1623),0.01)</f>
        <v/>
      </c>
      <c r="U1623" s="40">
        <f>MAX(INDEX(U$232:U$243,$D1623)+U1614*(1+$E1623),0.01)</f>
        <v/>
      </c>
      <c r="V1623" s="40">
        <f>MAX(INDEX(V$232:V$243,$D1623)+V1614*(1+$E1623),0.01)</f>
        <v/>
      </c>
      <c r="W1623" s="40">
        <f>MAX(INDEX(W$232:W$243,$D1623)+W1614*(1+$E1623),0.01)</f>
        <v/>
      </c>
      <c r="X1623" s="40">
        <f>MAX(INDEX(X$232:X$243,$D1623)+X1614*(1+$E1623),0.01)</f>
        <v/>
      </c>
      <c r="Y1623" s="40">
        <f>MAX(INDEX(Y$232:Y$243,$D1623)+Y1614*(1+$E1623),0.01)</f>
        <v/>
      </c>
      <c r="Z1623" s="40">
        <f>MAX(INDEX(Z$232:Z$243,$D1623)+Z1614*(1+$E1623),0.01)</f>
        <v/>
      </c>
      <c r="AA1623" s="40">
        <f>MAX(INDEX(AA$232:AA$243,$D1623)+AA1614*(1+$E1623),0.01)</f>
        <v/>
      </c>
      <c r="AB1623" s="40">
        <f>MAX(INDEX(AB$232:AB$243,$D1623)+AB1614*(1+$E1623),0.01)</f>
        <v/>
      </c>
      <c r="AC1623" s="40">
        <f>MAX(INDEX(AC$232:AC$243,$D1623)+AC1614*(1+$E1623),0.01)</f>
        <v/>
      </c>
      <c r="AD1623" s="42">
        <f>POSTTAX(INDEX(AD$232:AD$243,$D1623),AD1614,$E1623)</f>
        <v/>
      </c>
      <c r="AE1623" s="25">
        <f>LOWER(Settings!$C$4)&amp;".mit."&amp;$A1623&amp;IF($C1623="","","."&amp;$C1623&amp;"."&amp;$B1623)&amp;IF(INDEX(Variables!$D$5:$D$105,MATCH($A1623,Variables!$A$5:$A$105,0))="","","."&amp;INDEX(Variables!$D$5:$D$105,MATCH($A1623,Variables!$A$5:$A$105,0)))&amp;"."&amp;AE$5</f>
        <v/>
      </c>
      <c r="AF1623" s="41">
        <f>MAX(INDEX(AF$232:AF$243,$D1623)+AF1614*(1+$E1623),0.01)</f>
        <v/>
      </c>
      <c r="AG1623" s="40">
        <f>MAX(INDEX(AG$232:AG$243,$D1623)+AG1614*(1+$E1623),0.01)</f>
        <v/>
      </c>
      <c r="AH1623" s="40">
        <f>MAX(INDEX(AH$232:AH$243,$D1623)+AH1614*(1+$E1623),0.01)</f>
        <v/>
      </c>
      <c r="AI1623" s="40">
        <f>MAX(INDEX(AI$232:AI$243,$D1623)+AI1614*(1+$E1623),0.01)</f>
        <v/>
      </c>
      <c r="AJ1623" s="40">
        <f>MAX(INDEX(AJ$232:AJ$243,$D1623)+AJ1614*(1+$E1623),0.01)</f>
        <v/>
      </c>
      <c r="AK1623" s="40">
        <f>MAX(INDEX(AK$232:AK$243,$D1623)+AK1614*(1+$E1623),0.01)</f>
        <v/>
      </c>
      <c r="AL1623" s="40">
        <f>MAX(INDEX(AL$232:AL$243,$D1623)+AL1614*(1+$E1623),0.01)</f>
        <v/>
      </c>
      <c r="AM1623" s="40">
        <f>MAX(INDEX(AM$232:AM$243,$D1623)+AM1614*(1+$E1623),0.01)</f>
        <v/>
      </c>
      <c r="AN1623" s="40">
        <f>MAX(INDEX(AN$232:AN$243,$D1623)+AN1614*(1+$E1623),0.01)</f>
        <v/>
      </c>
      <c r="AO1623" s="40">
        <f>MAX(INDEX(AO$232:AO$243,$D1623)+AO1614*(1+$E1623),0.01)</f>
        <v/>
      </c>
      <c r="AP1623" s="40">
        <f>MAX(INDEX(AP$232:AP$243,$D1623)+AP1614*(1+$E1623),0.01)</f>
        <v/>
      </c>
      <c r="AQ1623" s="40">
        <f>MAX(INDEX(AQ$232:AQ$243,$D1623)+AQ1614*(1+$E1623),0.01)</f>
        <v/>
      </c>
      <c r="AR1623" s="40">
        <f>MAX(INDEX(AR$232:AR$243,$D1623)+AR1614*(1+$E1623),0.01)</f>
        <v/>
      </c>
      <c r="AS1623" s="40">
        <f>MAX(INDEX(AS$232:AS$243,$D1623)+AS1614*(1+$E1623),0.01)</f>
        <v/>
      </c>
      <c r="AT1623" s="40">
        <f>MAX(INDEX(AT$232:AT$243,$D1623)+AT1614*(1+$E1623),0.01)</f>
        <v/>
      </c>
      <c r="AU1623" s="40">
        <f>MAX(INDEX(AU$232:AU$243,$D1623)+AU1614*(1+$E1623),0.01)</f>
        <v/>
      </c>
      <c r="AV1623" s="40">
        <f>MAX(INDEX(AV$232:AV$243,$D1623)+AV1614*(1+$E1623),0.01)</f>
        <v/>
      </c>
      <c r="AW1623" s="40">
        <f>MAX(INDEX(AW$232:AW$243,$D1623)+AW1614*(1+$E1623),0.01)</f>
        <v/>
      </c>
      <c r="AX1623" s="42">
        <f>POSTTAX(INDEX(AX$232:AX$243,$D1623),AX1614,$E1623)</f>
        <v/>
      </c>
    </row>
    <row r="1624" hidden="1" outlineLevel="2">
      <c r="A1624" s="5" t="inlineStr">
        <is>
          <t>atp</t>
        </is>
      </c>
      <c r="B1624" s="5" t="inlineStr">
        <is>
          <t>lpg</t>
        </is>
      </c>
      <c r="C1624" s="5" t="inlineStr">
        <is>
          <t>ftr</t>
        </is>
      </c>
      <c r="D1624" s="40">
        <f>INDEX(Inputs!$R$5:$R$132,MATCH($B1624&amp;"|"&amp;$C1624,Inputs!$A$5:$A$132,0))</f>
        <v/>
      </c>
      <c r="E1624" s="40">
        <f>INDEX(Inputs!$S$5:$S$132,MATCH($B1624&amp;"|"&amp;$C1624,Inputs!$A$5:$A$132,0))</f>
        <v/>
      </c>
      <c r="F1624" s="39" t="n"/>
      <c r="G1624" s="39" t="n"/>
      <c r="H1624" s="5">
        <f>INDEX(Variables!$B$5:$B$105,MATCH($A1624,Variables!$A$5:$A$105,0))&amp;IF($C1624="",""," | "&amp;INDEX(Mapping!$B$5:$B$26,MATCH($C1624,Mapping!$A$5:$A$26,0))&amp;" | "&amp;INDEX(Mapping!$B$30:$B$41,MATCH($B1624,Mapping!$A$30:$A$41,0)))</f>
        <v/>
      </c>
      <c r="I1624" s="5">
        <f>INDEX(Variables!$C$5:$C$105,MATCH($A1624,Variables!$A$5:$A$105,0))</f>
        <v/>
      </c>
      <c r="J1624" s="5">
        <f>INDEX(Variables!$E$5:$E$105,MATCH($A1624,Variables!$A$5:$A$105,0))</f>
        <v/>
      </c>
      <c r="K1624" s="25">
        <f>LOWER(Settings!$C$4)&amp;".mit."&amp;$A1624&amp;IF($C1624="","","."&amp;$C1624&amp;"."&amp;$B1624)&amp;IF(INDEX(Variables!$D$5:$D$105,MATCH($A1624,Variables!$A$5:$A$105,0))="","","."&amp;INDEX(Variables!$D$5:$D$105,MATCH($A1624,Variables!$A$5:$A$105,0)))&amp;"."&amp;K$5</f>
        <v/>
      </c>
      <c r="L1624" s="41">
        <f>MAX(INDEX(L$232:L$243,$D1624)+L1615*(1+$E1624),0.01)</f>
        <v/>
      </c>
      <c r="M1624" s="40">
        <f>MAX(INDEX(M$232:M$243,$D1624)+M1615*(1+$E1624),0.01)</f>
        <v/>
      </c>
      <c r="N1624" s="40">
        <f>MAX(INDEX(N$232:N$243,$D1624)+N1615*(1+$E1624),0.01)</f>
        <v/>
      </c>
      <c r="O1624" s="40">
        <f>MAX(INDEX(O$232:O$243,$D1624)+O1615*(1+$E1624),0.01)</f>
        <v/>
      </c>
      <c r="P1624" s="40">
        <f>MAX(INDEX(P$232:P$243,$D1624)+P1615*(1+$E1624),0.01)</f>
        <v/>
      </c>
      <c r="Q1624" s="40">
        <f>MAX(INDEX(Q$232:Q$243,$D1624)+Q1615*(1+$E1624),0.01)</f>
        <v/>
      </c>
      <c r="R1624" s="40">
        <f>MAX(INDEX(R$232:R$243,$D1624)+R1615*(1+$E1624),0.01)</f>
        <v/>
      </c>
      <c r="S1624" s="40">
        <f>MAX(INDEX(S$232:S$243,$D1624)+S1615*(1+$E1624),0.01)</f>
        <v/>
      </c>
      <c r="T1624" s="40">
        <f>MAX(INDEX(T$232:T$243,$D1624)+T1615*(1+$E1624),0.01)</f>
        <v/>
      </c>
      <c r="U1624" s="40">
        <f>MAX(INDEX(U$232:U$243,$D1624)+U1615*(1+$E1624),0.01)</f>
        <v/>
      </c>
      <c r="V1624" s="40">
        <f>MAX(INDEX(V$232:V$243,$D1624)+V1615*(1+$E1624),0.01)</f>
        <v/>
      </c>
      <c r="W1624" s="40">
        <f>MAX(INDEX(W$232:W$243,$D1624)+W1615*(1+$E1624),0.01)</f>
        <v/>
      </c>
      <c r="X1624" s="40">
        <f>MAX(INDEX(X$232:X$243,$D1624)+X1615*(1+$E1624),0.01)</f>
        <v/>
      </c>
      <c r="Y1624" s="40">
        <f>MAX(INDEX(Y$232:Y$243,$D1624)+Y1615*(1+$E1624),0.01)</f>
        <v/>
      </c>
      <c r="Z1624" s="40">
        <f>MAX(INDEX(Z$232:Z$243,$D1624)+Z1615*(1+$E1624),0.01)</f>
        <v/>
      </c>
      <c r="AA1624" s="40">
        <f>MAX(INDEX(AA$232:AA$243,$D1624)+AA1615*(1+$E1624),0.01)</f>
        <v/>
      </c>
      <c r="AB1624" s="40">
        <f>MAX(INDEX(AB$232:AB$243,$D1624)+AB1615*(1+$E1624),0.01)</f>
        <v/>
      </c>
      <c r="AC1624" s="40">
        <f>MAX(INDEX(AC$232:AC$243,$D1624)+AC1615*(1+$E1624),0.01)</f>
        <v/>
      </c>
      <c r="AD1624" s="42">
        <f>POSTTAX(INDEX(AD$232:AD$243,$D1624),AD1615,$E1624)</f>
        <v/>
      </c>
      <c r="AE1624" s="25">
        <f>LOWER(Settings!$C$4)&amp;".mit."&amp;$A1624&amp;IF($C1624="","","."&amp;$C1624&amp;"."&amp;$B1624)&amp;IF(INDEX(Variables!$D$5:$D$105,MATCH($A1624,Variables!$A$5:$A$105,0))="","","."&amp;INDEX(Variables!$D$5:$D$105,MATCH($A1624,Variables!$A$5:$A$105,0)))&amp;"."&amp;AE$5</f>
        <v/>
      </c>
      <c r="AF1624" s="41">
        <f>MAX(INDEX(AF$232:AF$243,$D1624)+AF1615*(1+$E1624),0.01)</f>
        <v/>
      </c>
      <c r="AG1624" s="40">
        <f>MAX(INDEX(AG$232:AG$243,$D1624)+AG1615*(1+$E1624),0.01)</f>
        <v/>
      </c>
      <c r="AH1624" s="40">
        <f>MAX(INDEX(AH$232:AH$243,$D1624)+AH1615*(1+$E1624),0.01)</f>
        <v/>
      </c>
      <c r="AI1624" s="40">
        <f>MAX(INDEX(AI$232:AI$243,$D1624)+AI1615*(1+$E1624),0.01)</f>
        <v/>
      </c>
      <c r="AJ1624" s="40">
        <f>MAX(INDEX(AJ$232:AJ$243,$D1624)+AJ1615*(1+$E1624),0.01)</f>
        <v/>
      </c>
      <c r="AK1624" s="40">
        <f>MAX(INDEX(AK$232:AK$243,$D1624)+AK1615*(1+$E1624),0.01)</f>
        <v/>
      </c>
      <c r="AL1624" s="40">
        <f>MAX(INDEX(AL$232:AL$243,$D1624)+AL1615*(1+$E1624),0.01)</f>
        <v/>
      </c>
      <c r="AM1624" s="40">
        <f>MAX(INDEX(AM$232:AM$243,$D1624)+AM1615*(1+$E1624),0.01)</f>
        <v/>
      </c>
      <c r="AN1624" s="40">
        <f>MAX(INDEX(AN$232:AN$243,$D1624)+AN1615*(1+$E1624),0.01)</f>
        <v/>
      </c>
      <c r="AO1624" s="40">
        <f>MAX(INDEX(AO$232:AO$243,$D1624)+AO1615*(1+$E1624),0.01)</f>
        <v/>
      </c>
      <c r="AP1624" s="40">
        <f>MAX(INDEX(AP$232:AP$243,$D1624)+AP1615*(1+$E1624),0.01)</f>
        <v/>
      </c>
      <c r="AQ1624" s="40">
        <f>MAX(INDEX(AQ$232:AQ$243,$D1624)+AQ1615*(1+$E1624),0.01)</f>
        <v/>
      </c>
      <c r="AR1624" s="40">
        <f>MAX(INDEX(AR$232:AR$243,$D1624)+AR1615*(1+$E1624),0.01)</f>
        <v/>
      </c>
      <c r="AS1624" s="40">
        <f>MAX(INDEX(AS$232:AS$243,$D1624)+AS1615*(1+$E1624),0.01)</f>
        <v/>
      </c>
      <c r="AT1624" s="40">
        <f>MAX(INDEX(AT$232:AT$243,$D1624)+AT1615*(1+$E1624),0.01)</f>
        <v/>
      </c>
      <c r="AU1624" s="40">
        <f>MAX(INDEX(AU$232:AU$243,$D1624)+AU1615*(1+$E1624),0.01)</f>
        <v/>
      </c>
      <c r="AV1624" s="40">
        <f>MAX(INDEX(AV$232:AV$243,$D1624)+AV1615*(1+$E1624),0.01)</f>
        <v/>
      </c>
      <c r="AW1624" s="40">
        <f>MAX(INDEX(AW$232:AW$243,$D1624)+AW1615*(1+$E1624),0.01)</f>
        <v/>
      </c>
      <c r="AX1624" s="42">
        <f>POSTTAX(INDEX(AX$232:AX$243,$D1624),AX1615,$E1624)</f>
        <v/>
      </c>
    </row>
    <row r="1625" hidden="1" outlineLevel="2">
      <c r="A1625" s="5" t="inlineStr">
        <is>
          <t>atp</t>
        </is>
      </c>
      <c r="B1625" s="5" t="inlineStr">
        <is>
          <t>ker</t>
        </is>
      </c>
      <c r="C1625" s="5" t="inlineStr">
        <is>
          <t>ftr</t>
        </is>
      </c>
      <c r="D1625" s="40">
        <f>INDEX(Inputs!$R$5:$R$132,MATCH($B1625&amp;"|"&amp;$C1625,Inputs!$A$5:$A$132,0))</f>
        <v/>
      </c>
      <c r="E1625" s="40">
        <f>INDEX(Inputs!$S$5:$S$132,MATCH($B1625&amp;"|"&amp;$C1625,Inputs!$A$5:$A$132,0))</f>
        <v/>
      </c>
      <c r="F1625" s="39" t="n"/>
      <c r="G1625" s="39" t="n"/>
      <c r="H1625" s="5">
        <f>INDEX(Variables!$B$5:$B$105,MATCH($A1625,Variables!$A$5:$A$105,0))&amp;IF($C1625="",""," | "&amp;INDEX(Mapping!$B$5:$B$26,MATCH($C1625,Mapping!$A$5:$A$26,0))&amp;" | "&amp;INDEX(Mapping!$B$30:$B$41,MATCH($B1625,Mapping!$A$30:$A$41,0)))</f>
        <v/>
      </c>
      <c r="I1625" s="5">
        <f>INDEX(Variables!$C$5:$C$105,MATCH($A1625,Variables!$A$5:$A$105,0))</f>
        <v/>
      </c>
      <c r="J1625" s="5">
        <f>INDEX(Variables!$E$5:$E$105,MATCH($A1625,Variables!$A$5:$A$105,0))</f>
        <v/>
      </c>
      <c r="K1625" s="25">
        <f>LOWER(Settings!$C$4)&amp;".mit."&amp;$A1625&amp;IF($C1625="","","."&amp;$C1625&amp;"."&amp;$B1625)&amp;IF(INDEX(Variables!$D$5:$D$105,MATCH($A1625,Variables!$A$5:$A$105,0))="","","."&amp;INDEX(Variables!$D$5:$D$105,MATCH($A1625,Variables!$A$5:$A$105,0)))&amp;"."&amp;K$5</f>
        <v/>
      </c>
      <c r="L1625" s="41">
        <f>MAX(INDEX(L$232:L$243,$D1625)+L1616*(1+$E1625),0.01)</f>
        <v/>
      </c>
      <c r="M1625" s="40">
        <f>MAX(INDEX(M$232:M$243,$D1625)+M1616*(1+$E1625),0.01)</f>
        <v/>
      </c>
      <c r="N1625" s="40">
        <f>MAX(INDEX(N$232:N$243,$D1625)+N1616*(1+$E1625),0.01)</f>
        <v/>
      </c>
      <c r="O1625" s="40">
        <f>MAX(INDEX(O$232:O$243,$D1625)+O1616*(1+$E1625),0.01)</f>
        <v/>
      </c>
      <c r="P1625" s="40">
        <f>MAX(INDEX(P$232:P$243,$D1625)+P1616*(1+$E1625),0.01)</f>
        <v/>
      </c>
      <c r="Q1625" s="40">
        <f>MAX(INDEX(Q$232:Q$243,$D1625)+Q1616*(1+$E1625),0.01)</f>
        <v/>
      </c>
      <c r="R1625" s="40">
        <f>MAX(INDEX(R$232:R$243,$D1625)+R1616*(1+$E1625),0.01)</f>
        <v/>
      </c>
      <c r="S1625" s="40">
        <f>MAX(INDEX(S$232:S$243,$D1625)+S1616*(1+$E1625),0.01)</f>
        <v/>
      </c>
      <c r="T1625" s="40">
        <f>MAX(INDEX(T$232:T$243,$D1625)+T1616*(1+$E1625),0.01)</f>
        <v/>
      </c>
      <c r="U1625" s="40">
        <f>MAX(INDEX(U$232:U$243,$D1625)+U1616*(1+$E1625),0.01)</f>
        <v/>
      </c>
      <c r="V1625" s="40">
        <f>MAX(INDEX(V$232:V$243,$D1625)+V1616*(1+$E1625),0.01)</f>
        <v/>
      </c>
      <c r="W1625" s="40">
        <f>MAX(INDEX(W$232:W$243,$D1625)+W1616*(1+$E1625),0.01)</f>
        <v/>
      </c>
      <c r="X1625" s="40">
        <f>MAX(INDEX(X$232:X$243,$D1625)+X1616*(1+$E1625),0.01)</f>
        <v/>
      </c>
      <c r="Y1625" s="40">
        <f>MAX(INDEX(Y$232:Y$243,$D1625)+Y1616*(1+$E1625),0.01)</f>
        <v/>
      </c>
      <c r="Z1625" s="40">
        <f>MAX(INDEX(Z$232:Z$243,$D1625)+Z1616*(1+$E1625),0.01)</f>
        <v/>
      </c>
      <c r="AA1625" s="40">
        <f>MAX(INDEX(AA$232:AA$243,$D1625)+AA1616*(1+$E1625),0.01)</f>
        <v/>
      </c>
      <c r="AB1625" s="40">
        <f>MAX(INDEX(AB$232:AB$243,$D1625)+AB1616*(1+$E1625),0.01)</f>
        <v/>
      </c>
      <c r="AC1625" s="40">
        <f>MAX(INDEX(AC$232:AC$243,$D1625)+AC1616*(1+$E1625),0.01)</f>
        <v/>
      </c>
      <c r="AD1625" s="42">
        <f>POSTTAX(INDEX(AD$232:AD$243,$D1625),AD1616,$E1625)</f>
        <v/>
      </c>
      <c r="AE1625" s="25">
        <f>LOWER(Settings!$C$4)&amp;".mit."&amp;$A1625&amp;IF($C1625="","","."&amp;$C1625&amp;"."&amp;$B1625)&amp;IF(INDEX(Variables!$D$5:$D$105,MATCH($A1625,Variables!$A$5:$A$105,0))="","","."&amp;INDEX(Variables!$D$5:$D$105,MATCH($A1625,Variables!$A$5:$A$105,0)))&amp;"."&amp;AE$5</f>
        <v/>
      </c>
      <c r="AF1625" s="41">
        <f>MAX(INDEX(AF$232:AF$243,$D1625)+AF1616*(1+$E1625),0.01)</f>
        <v/>
      </c>
      <c r="AG1625" s="40">
        <f>MAX(INDEX(AG$232:AG$243,$D1625)+AG1616*(1+$E1625),0.01)</f>
        <v/>
      </c>
      <c r="AH1625" s="40">
        <f>MAX(INDEX(AH$232:AH$243,$D1625)+AH1616*(1+$E1625),0.01)</f>
        <v/>
      </c>
      <c r="AI1625" s="40">
        <f>MAX(INDEX(AI$232:AI$243,$D1625)+AI1616*(1+$E1625),0.01)</f>
        <v/>
      </c>
      <c r="AJ1625" s="40">
        <f>MAX(INDEX(AJ$232:AJ$243,$D1625)+AJ1616*(1+$E1625),0.01)</f>
        <v/>
      </c>
      <c r="AK1625" s="40">
        <f>MAX(INDEX(AK$232:AK$243,$D1625)+AK1616*(1+$E1625),0.01)</f>
        <v/>
      </c>
      <c r="AL1625" s="40">
        <f>MAX(INDEX(AL$232:AL$243,$D1625)+AL1616*(1+$E1625),0.01)</f>
        <v/>
      </c>
      <c r="AM1625" s="40">
        <f>MAX(INDEX(AM$232:AM$243,$D1625)+AM1616*(1+$E1625),0.01)</f>
        <v/>
      </c>
      <c r="AN1625" s="40">
        <f>MAX(INDEX(AN$232:AN$243,$D1625)+AN1616*(1+$E1625),0.01)</f>
        <v/>
      </c>
      <c r="AO1625" s="40">
        <f>MAX(INDEX(AO$232:AO$243,$D1625)+AO1616*(1+$E1625),0.01)</f>
        <v/>
      </c>
      <c r="AP1625" s="40">
        <f>MAX(INDEX(AP$232:AP$243,$D1625)+AP1616*(1+$E1625),0.01)</f>
        <v/>
      </c>
      <c r="AQ1625" s="40">
        <f>MAX(INDEX(AQ$232:AQ$243,$D1625)+AQ1616*(1+$E1625),0.01)</f>
        <v/>
      </c>
      <c r="AR1625" s="40">
        <f>MAX(INDEX(AR$232:AR$243,$D1625)+AR1616*(1+$E1625),0.01)</f>
        <v/>
      </c>
      <c r="AS1625" s="40">
        <f>MAX(INDEX(AS$232:AS$243,$D1625)+AS1616*(1+$E1625),0.01)</f>
        <v/>
      </c>
      <c r="AT1625" s="40">
        <f>MAX(INDEX(AT$232:AT$243,$D1625)+AT1616*(1+$E1625),0.01)</f>
        <v/>
      </c>
      <c r="AU1625" s="40">
        <f>MAX(INDEX(AU$232:AU$243,$D1625)+AU1616*(1+$E1625),0.01)</f>
        <v/>
      </c>
      <c r="AV1625" s="40">
        <f>MAX(INDEX(AV$232:AV$243,$D1625)+AV1616*(1+$E1625),0.01)</f>
        <v/>
      </c>
      <c r="AW1625" s="40">
        <f>MAX(INDEX(AW$232:AW$243,$D1625)+AW1616*(1+$E1625),0.01)</f>
        <v/>
      </c>
      <c r="AX1625" s="42">
        <f>POSTTAX(INDEX(AX$232:AX$243,$D1625),AX1616,$E1625)</f>
        <v/>
      </c>
    </row>
    <row r="1626" hidden="1" outlineLevel="2">
      <c r="A1626" s="5" t="inlineStr">
        <is>
          <t>atp</t>
        </is>
      </c>
      <c r="B1626" s="5" t="inlineStr">
        <is>
          <t>oop</t>
        </is>
      </c>
      <c r="C1626" s="5" t="inlineStr">
        <is>
          <t>ftr</t>
        </is>
      </c>
      <c r="D1626" s="40">
        <f>INDEX(Inputs!$R$5:$R$132,MATCH($B1626&amp;"|"&amp;$C1626,Inputs!$A$5:$A$132,0))</f>
        <v/>
      </c>
      <c r="E1626" s="40">
        <f>INDEX(Inputs!$S$5:$S$132,MATCH($B1626&amp;"|"&amp;$C1626,Inputs!$A$5:$A$132,0))</f>
        <v/>
      </c>
      <c r="F1626" s="39" t="n"/>
      <c r="G1626" s="39" t="n"/>
      <c r="H1626" s="5">
        <f>INDEX(Variables!$B$5:$B$105,MATCH($A1626,Variables!$A$5:$A$105,0))&amp;IF($C1626="",""," | "&amp;INDEX(Mapping!$B$5:$B$26,MATCH($C1626,Mapping!$A$5:$A$26,0))&amp;" | "&amp;INDEX(Mapping!$B$30:$B$41,MATCH($B1626,Mapping!$A$30:$A$41,0)))</f>
        <v/>
      </c>
      <c r="I1626" s="5">
        <f>INDEX(Variables!$C$5:$C$105,MATCH($A1626,Variables!$A$5:$A$105,0))</f>
        <v/>
      </c>
      <c r="J1626" s="5">
        <f>INDEX(Variables!$E$5:$E$105,MATCH($A1626,Variables!$A$5:$A$105,0))</f>
        <v/>
      </c>
      <c r="K1626" s="25">
        <f>LOWER(Settings!$C$4)&amp;".mit."&amp;$A1626&amp;IF($C1626="","","."&amp;$C1626&amp;"."&amp;$B1626)&amp;IF(INDEX(Variables!$D$5:$D$105,MATCH($A1626,Variables!$A$5:$A$105,0))="","","."&amp;INDEX(Variables!$D$5:$D$105,MATCH($A1626,Variables!$A$5:$A$105,0)))&amp;"."&amp;K$5</f>
        <v/>
      </c>
      <c r="L1626" s="41">
        <f>MAX(INDEX(L$232:L$243,$D1626)+L1617*(1+$E1626),0.01)</f>
        <v/>
      </c>
      <c r="M1626" s="40">
        <f>MAX(INDEX(M$232:M$243,$D1626)+M1617*(1+$E1626),0.01)</f>
        <v/>
      </c>
      <c r="N1626" s="40">
        <f>MAX(INDEX(N$232:N$243,$D1626)+N1617*(1+$E1626),0.01)</f>
        <v/>
      </c>
      <c r="O1626" s="40">
        <f>MAX(INDEX(O$232:O$243,$D1626)+O1617*(1+$E1626),0.01)</f>
        <v/>
      </c>
      <c r="P1626" s="40">
        <f>MAX(INDEX(P$232:P$243,$D1626)+P1617*(1+$E1626),0.01)</f>
        <v/>
      </c>
      <c r="Q1626" s="40">
        <f>MAX(INDEX(Q$232:Q$243,$D1626)+Q1617*(1+$E1626),0.01)</f>
        <v/>
      </c>
      <c r="R1626" s="40">
        <f>MAX(INDEX(R$232:R$243,$D1626)+R1617*(1+$E1626),0.01)</f>
        <v/>
      </c>
      <c r="S1626" s="40">
        <f>MAX(INDEX(S$232:S$243,$D1626)+S1617*(1+$E1626),0.01)</f>
        <v/>
      </c>
      <c r="T1626" s="40">
        <f>MAX(INDEX(T$232:T$243,$D1626)+T1617*(1+$E1626),0.01)</f>
        <v/>
      </c>
      <c r="U1626" s="40">
        <f>MAX(INDEX(U$232:U$243,$D1626)+U1617*(1+$E1626),0.01)</f>
        <v/>
      </c>
      <c r="V1626" s="40">
        <f>MAX(INDEX(V$232:V$243,$D1626)+V1617*(1+$E1626),0.01)</f>
        <v/>
      </c>
      <c r="W1626" s="40">
        <f>MAX(INDEX(W$232:W$243,$D1626)+W1617*(1+$E1626),0.01)</f>
        <v/>
      </c>
      <c r="X1626" s="40">
        <f>MAX(INDEX(X$232:X$243,$D1626)+X1617*(1+$E1626),0.01)</f>
        <v/>
      </c>
      <c r="Y1626" s="40">
        <f>MAX(INDEX(Y$232:Y$243,$D1626)+Y1617*(1+$E1626),0.01)</f>
        <v/>
      </c>
      <c r="Z1626" s="40">
        <f>MAX(INDEX(Z$232:Z$243,$D1626)+Z1617*(1+$E1626),0.01)</f>
        <v/>
      </c>
      <c r="AA1626" s="40">
        <f>MAX(INDEX(AA$232:AA$243,$D1626)+AA1617*(1+$E1626),0.01)</f>
        <v/>
      </c>
      <c r="AB1626" s="40">
        <f>MAX(INDEX(AB$232:AB$243,$D1626)+AB1617*(1+$E1626),0.01)</f>
        <v/>
      </c>
      <c r="AC1626" s="40">
        <f>MAX(INDEX(AC$232:AC$243,$D1626)+AC1617*(1+$E1626),0.01)</f>
        <v/>
      </c>
      <c r="AD1626" s="42">
        <f>POSTTAX(INDEX(AD$232:AD$243,$D1626),AD1617,$E1626)</f>
        <v/>
      </c>
      <c r="AE1626" s="25">
        <f>LOWER(Settings!$C$4)&amp;".mit."&amp;$A1626&amp;IF($C1626="","","."&amp;$C1626&amp;"."&amp;$B1626)&amp;IF(INDEX(Variables!$D$5:$D$105,MATCH($A1626,Variables!$A$5:$A$105,0))="","","."&amp;INDEX(Variables!$D$5:$D$105,MATCH($A1626,Variables!$A$5:$A$105,0)))&amp;"."&amp;AE$5</f>
        <v/>
      </c>
      <c r="AF1626" s="41">
        <f>MAX(INDEX(AF$232:AF$243,$D1626)+AF1617*(1+$E1626),0.01)</f>
        <v/>
      </c>
      <c r="AG1626" s="40">
        <f>MAX(INDEX(AG$232:AG$243,$D1626)+AG1617*(1+$E1626),0.01)</f>
        <v/>
      </c>
      <c r="AH1626" s="40">
        <f>MAX(INDEX(AH$232:AH$243,$D1626)+AH1617*(1+$E1626),0.01)</f>
        <v/>
      </c>
      <c r="AI1626" s="40">
        <f>MAX(INDEX(AI$232:AI$243,$D1626)+AI1617*(1+$E1626),0.01)</f>
        <v/>
      </c>
      <c r="AJ1626" s="40">
        <f>MAX(INDEX(AJ$232:AJ$243,$D1626)+AJ1617*(1+$E1626),0.01)</f>
        <v/>
      </c>
      <c r="AK1626" s="40">
        <f>MAX(INDEX(AK$232:AK$243,$D1626)+AK1617*(1+$E1626),0.01)</f>
        <v/>
      </c>
      <c r="AL1626" s="40">
        <f>MAX(INDEX(AL$232:AL$243,$D1626)+AL1617*(1+$E1626),0.01)</f>
        <v/>
      </c>
      <c r="AM1626" s="40">
        <f>MAX(INDEX(AM$232:AM$243,$D1626)+AM1617*(1+$E1626),0.01)</f>
        <v/>
      </c>
      <c r="AN1626" s="40">
        <f>MAX(INDEX(AN$232:AN$243,$D1626)+AN1617*(1+$E1626),0.01)</f>
        <v/>
      </c>
      <c r="AO1626" s="40">
        <f>MAX(INDEX(AO$232:AO$243,$D1626)+AO1617*(1+$E1626),0.01)</f>
        <v/>
      </c>
      <c r="AP1626" s="40">
        <f>MAX(INDEX(AP$232:AP$243,$D1626)+AP1617*(1+$E1626),0.01)</f>
        <v/>
      </c>
      <c r="AQ1626" s="40">
        <f>MAX(INDEX(AQ$232:AQ$243,$D1626)+AQ1617*(1+$E1626),0.01)</f>
        <v/>
      </c>
      <c r="AR1626" s="40">
        <f>MAX(INDEX(AR$232:AR$243,$D1626)+AR1617*(1+$E1626),0.01)</f>
        <v/>
      </c>
      <c r="AS1626" s="40">
        <f>MAX(INDEX(AS$232:AS$243,$D1626)+AS1617*(1+$E1626),0.01)</f>
        <v/>
      </c>
      <c r="AT1626" s="40">
        <f>MAX(INDEX(AT$232:AT$243,$D1626)+AT1617*(1+$E1626),0.01)</f>
        <v/>
      </c>
      <c r="AU1626" s="40">
        <f>MAX(INDEX(AU$232:AU$243,$D1626)+AU1617*(1+$E1626),0.01)</f>
        <v/>
      </c>
      <c r="AV1626" s="40">
        <f>MAX(INDEX(AV$232:AV$243,$D1626)+AV1617*(1+$E1626),0.01)</f>
        <v/>
      </c>
      <c r="AW1626" s="40">
        <f>MAX(INDEX(AW$232:AW$243,$D1626)+AW1617*(1+$E1626),0.01)</f>
        <v/>
      </c>
      <c r="AX1626" s="42">
        <f>POSTTAX(INDEX(AX$232:AX$243,$D1626),AX1617,$E1626)</f>
        <v/>
      </c>
    </row>
    <row r="1627" hidden="1" outlineLevel="2">
      <c r="A1627" s="5" t="inlineStr">
        <is>
          <t>atp</t>
        </is>
      </c>
      <c r="B1627" s="5" t="inlineStr">
        <is>
          <t>bio</t>
        </is>
      </c>
      <c r="C1627" s="5" t="inlineStr">
        <is>
          <t>ftr</t>
        </is>
      </c>
      <c r="D1627" s="40">
        <f>INDEX(Inputs!$R$5:$R$132,MATCH($B1627&amp;"|"&amp;$C1627,Inputs!$A$5:$A$132,0))</f>
        <v/>
      </c>
      <c r="E1627" s="40">
        <f>INDEX(Inputs!$S$5:$S$132,MATCH($B1627&amp;"|"&amp;$C1627,Inputs!$A$5:$A$132,0))</f>
        <v/>
      </c>
      <c r="F1627" s="39" t="n"/>
      <c r="G1627" s="39" t="n"/>
      <c r="H1627" s="5">
        <f>INDEX(Variables!$B$5:$B$105,MATCH($A1627,Variables!$A$5:$A$105,0))&amp;IF($C1627="",""," | "&amp;INDEX(Mapping!$B$5:$B$26,MATCH($C1627,Mapping!$A$5:$A$26,0))&amp;" | "&amp;INDEX(Mapping!$B$30:$B$41,MATCH($B1627,Mapping!$A$30:$A$41,0)))</f>
        <v/>
      </c>
      <c r="I1627" s="5">
        <f>INDEX(Variables!$C$5:$C$105,MATCH($A1627,Variables!$A$5:$A$105,0))</f>
        <v/>
      </c>
      <c r="J1627" s="5">
        <f>INDEX(Variables!$E$5:$E$105,MATCH($A1627,Variables!$A$5:$A$105,0))</f>
        <v/>
      </c>
      <c r="K1627" s="25">
        <f>LOWER(Settings!$C$4)&amp;".mit."&amp;$A1627&amp;IF($C1627="","","."&amp;$C1627&amp;"."&amp;$B1627)&amp;IF(INDEX(Variables!$D$5:$D$105,MATCH($A1627,Variables!$A$5:$A$105,0))="","","."&amp;INDEX(Variables!$D$5:$D$105,MATCH($A1627,Variables!$A$5:$A$105,0)))&amp;"."&amp;K$5</f>
        <v/>
      </c>
      <c r="L1627" s="41">
        <f>MAX(INDEX(L$232:L$243,$D1627)+L1618*(1+$E1627),0.01)</f>
        <v/>
      </c>
      <c r="M1627" s="40">
        <f>MAX(INDEX(M$232:M$243,$D1627)+M1618*(1+$E1627),0.01)</f>
        <v/>
      </c>
      <c r="N1627" s="40">
        <f>MAX(INDEX(N$232:N$243,$D1627)+N1618*(1+$E1627),0.01)</f>
        <v/>
      </c>
      <c r="O1627" s="40">
        <f>MAX(INDEX(O$232:O$243,$D1627)+O1618*(1+$E1627),0.01)</f>
        <v/>
      </c>
      <c r="P1627" s="40">
        <f>MAX(INDEX(P$232:P$243,$D1627)+P1618*(1+$E1627),0.01)</f>
        <v/>
      </c>
      <c r="Q1627" s="40">
        <f>MAX(INDEX(Q$232:Q$243,$D1627)+Q1618*(1+$E1627),0.01)</f>
        <v/>
      </c>
      <c r="R1627" s="40">
        <f>MAX(INDEX(R$232:R$243,$D1627)+R1618*(1+$E1627),0.01)</f>
        <v/>
      </c>
      <c r="S1627" s="40">
        <f>MAX(INDEX(S$232:S$243,$D1627)+S1618*(1+$E1627),0.01)</f>
        <v/>
      </c>
      <c r="T1627" s="40">
        <f>MAX(INDEX(T$232:T$243,$D1627)+T1618*(1+$E1627),0.01)</f>
        <v/>
      </c>
      <c r="U1627" s="40">
        <f>MAX(INDEX(U$232:U$243,$D1627)+U1618*(1+$E1627),0.01)</f>
        <v/>
      </c>
      <c r="V1627" s="40">
        <f>MAX(INDEX(V$232:V$243,$D1627)+V1618*(1+$E1627),0.01)</f>
        <v/>
      </c>
      <c r="W1627" s="40">
        <f>MAX(INDEX(W$232:W$243,$D1627)+W1618*(1+$E1627),0.01)</f>
        <v/>
      </c>
      <c r="X1627" s="40">
        <f>MAX(INDEX(X$232:X$243,$D1627)+X1618*(1+$E1627),0.01)</f>
        <v/>
      </c>
      <c r="Y1627" s="40">
        <f>MAX(INDEX(Y$232:Y$243,$D1627)+Y1618*(1+$E1627),0.01)</f>
        <v/>
      </c>
      <c r="Z1627" s="40">
        <f>MAX(INDEX(Z$232:Z$243,$D1627)+Z1618*(1+$E1627),0.01)</f>
        <v/>
      </c>
      <c r="AA1627" s="40">
        <f>MAX(INDEX(AA$232:AA$243,$D1627)+AA1618*(1+$E1627),0.01)</f>
        <v/>
      </c>
      <c r="AB1627" s="40">
        <f>MAX(INDEX(AB$232:AB$243,$D1627)+AB1618*(1+$E1627),0.01)</f>
        <v/>
      </c>
      <c r="AC1627" s="40">
        <f>MAX(INDEX(AC$232:AC$243,$D1627)+AC1618*(1+$E1627),0.01)</f>
        <v/>
      </c>
      <c r="AD1627" s="42">
        <f>POSTTAX(INDEX(AD$232:AD$243,$D1627),AD1618,$E1627)</f>
        <v/>
      </c>
      <c r="AE1627" s="25">
        <f>LOWER(Settings!$C$4)&amp;".mit."&amp;$A1627&amp;IF($C1627="","","."&amp;$C1627&amp;"."&amp;$B1627)&amp;IF(INDEX(Variables!$D$5:$D$105,MATCH($A1627,Variables!$A$5:$A$105,0))="","","."&amp;INDEX(Variables!$D$5:$D$105,MATCH($A1627,Variables!$A$5:$A$105,0)))&amp;"."&amp;AE$5</f>
        <v/>
      </c>
      <c r="AF1627" s="41">
        <f>MAX(INDEX(AF$232:AF$243,$D1627)+AF1618*(1+$E1627),0.01)</f>
        <v/>
      </c>
      <c r="AG1627" s="40">
        <f>MAX(INDEX(AG$232:AG$243,$D1627)+AG1618*(1+$E1627),0.01)</f>
        <v/>
      </c>
      <c r="AH1627" s="40">
        <f>MAX(INDEX(AH$232:AH$243,$D1627)+AH1618*(1+$E1627),0.01)</f>
        <v/>
      </c>
      <c r="AI1627" s="40">
        <f>MAX(INDEX(AI$232:AI$243,$D1627)+AI1618*(1+$E1627),0.01)</f>
        <v/>
      </c>
      <c r="AJ1627" s="40">
        <f>MAX(INDEX(AJ$232:AJ$243,$D1627)+AJ1618*(1+$E1627),0.01)</f>
        <v/>
      </c>
      <c r="AK1627" s="40">
        <f>MAX(INDEX(AK$232:AK$243,$D1627)+AK1618*(1+$E1627),0.01)</f>
        <v/>
      </c>
      <c r="AL1627" s="40">
        <f>MAX(INDEX(AL$232:AL$243,$D1627)+AL1618*(1+$E1627),0.01)</f>
        <v/>
      </c>
      <c r="AM1627" s="40">
        <f>MAX(INDEX(AM$232:AM$243,$D1627)+AM1618*(1+$E1627),0.01)</f>
        <v/>
      </c>
      <c r="AN1627" s="40">
        <f>MAX(INDEX(AN$232:AN$243,$D1627)+AN1618*(1+$E1627),0.01)</f>
        <v/>
      </c>
      <c r="AO1627" s="40">
        <f>MAX(INDEX(AO$232:AO$243,$D1627)+AO1618*(1+$E1627),0.01)</f>
        <v/>
      </c>
      <c r="AP1627" s="40">
        <f>MAX(INDEX(AP$232:AP$243,$D1627)+AP1618*(1+$E1627),0.01)</f>
        <v/>
      </c>
      <c r="AQ1627" s="40">
        <f>MAX(INDEX(AQ$232:AQ$243,$D1627)+AQ1618*(1+$E1627),0.01)</f>
        <v/>
      </c>
      <c r="AR1627" s="40">
        <f>MAX(INDEX(AR$232:AR$243,$D1627)+AR1618*(1+$E1627),0.01)</f>
        <v/>
      </c>
      <c r="AS1627" s="40">
        <f>MAX(INDEX(AS$232:AS$243,$D1627)+AS1618*(1+$E1627),0.01)</f>
        <v/>
      </c>
      <c r="AT1627" s="40">
        <f>MAX(INDEX(AT$232:AT$243,$D1627)+AT1618*(1+$E1627),0.01)</f>
        <v/>
      </c>
      <c r="AU1627" s="40">
        <f>MAX(INDEX(AU$232:AU$243,$D1627)+AU1618*(1+$E1627),0.01)</f>
        <v/>
      </c>
      <c r="AV1627" s="40">
        <f>MAX(INDEX(AV$232:AV$243,$D1627)+AV1618*(1+$E1627),0.01)</f>
        <v/>
      </c>
      <c r="AW1627" s="40">
        <f>MAX(INDEX(AW$232:AW$243,$D1627)+AW1618*(1+$E1627),0.01)</f>
        <v/>
      </c>
      <c r="AX1627" s="42">
        <f>POSTTAX(INDEX(AX$232:AX$243,$D1627),AX1618,$E1627)</f>
        <v/>
      </c>
    </row>
    <row r="1628" hidden="1" outlineLevel="2"/>
    <row r="1629" hidden="1" outlineLevel="2">
      <c r="A1629" s="5" t="inlineStr">
        <is>
          <t>shp</t>
        </is>
      </c>
      <c r="B1629" s="5" t="inlineStr">
        <is>
          <t>coa</t>
        </is>
      </c>
      <c r="C1629" s="5" t="inlineStr">
        <is>
          <t>ftr</t>
        </is>
      </c>
      <c r="D1629" s="40">
        <f>INDEX(Inputs!$M$5:$M$132,MATCH($B1629&amp;"|"&amp;$C1629,Inputs!$A$5:$A$132,0))</f>
        <v/>
      </c>
      <c r="E1629" s="40">
        <f>INDEX(Inputs!$T$5:$T$132,MATCH($B1629&amp;"|"&amp;$C1629,Inputs!$A$5:$A$132,0))</f>
        <v/>
      </c>
      <c r="F1629" s="40">
        <f>INDEX(Inputs!$K$5:$K$132,MATCH($B1629&amp;"|"&amp;$C1629,Inputs!$A$5:$A$132,0))</f>
        <v/>
      </c>
      <c r="G1629" s="39" t="n"/>
      <c r="H1629" s="5">
        <f>INDEX(Variables!$B$5:$B$105,MATCH($A1629,Variables!$A$5:$A$105,0))&amp;IF($C1629="",""," | "&amp;INDEX(Mapping!$B$5:$B$26,MATCH($C1629,Mapping!$A$5:$A$26,0))&amp;" | "&amp;INDEX(Mapping!$B$30:$B$41,MATCH($B1629,Mapping!$A$30:$A$41,0)))</f>
        <v/>
      </c>
      <c r="I1629" s="5">
        <f>INDEX(Variables!$C$5:$C$105,MATCH($A1629,Variables!$A$5:$A$105,0))</f>
        <v/>
      </c>
      <c r="J1629" s="5">
        <f>INDEX(Variables!$E$5:$E$105,MATCH($A1629,Variables!$A$5:$A$105,0))</f>
        <v/>
      </c>
      <c r="K1629" s="25">
        <f>LOWER(Settings!$C$4)&amp;".mit."&amp;$A1629&amp;IF($C1629="","","."&amp;$C1629&amp;"."&amp;$B1629)&amp;IF(INDEX(Variables!$D$5:$D$105,MATCH($A1629,Variables!$A$5:$A$105,0))="","","."&amp;INDEX(Variables!$D$5:$D$105,MATCH($A1629,Variables!$A$5:$A$105,0)))&amp;"."&amp;K$5</f>
        <v/>
      </c>
      <c r="L1629" s="41">
        <f>INDEX(L$175:L$178,$D1629)*$E1629*INDEX(L$179:L$195,$F1629)</f>
        <v/>
      </c>
      <c r="M1629" s="40">
        <f>INDEX(M$175:M$178,$D1629)*$E1629*INDEX(M$179:M$195,$F1629)</f>
        <v/>
      </c>
      <c r="N1629" s="40">
        <f>INDEX(N$175:N$178,$D1629)*$E1629*INDEX(N$179:N$195,$F1629)</f>
        <v/>
      </c>
      <c r="O1629" s="40">
        <f>INDEX(O$175:O$178,$D1629)*$E1629*INDEX(O$179:O$195,$F1629)</f>
        <v/>
      </c>
      <c r="P1629" s="40">
        <f>INDEX(P$175:P$178,$D1629)*$E1629*INDEX(P$179:P$195,$F1629)</f>
        <v/>
      </c>
      <c r="Q1629" s="40">
        <f>INDEX(Q$175:Q$178,$D1629)*$E1629*INDEX(Q$179:Q$195,$F1629)</f>
        <v/>
      </c>
      <c r="R1629" s="40">
        <f>INDEX(R$175:R$178,$D1629)*$E1629*INDEX(R$179:R$195,$F1629)</f>
        <v/>
      </c>
      <c r="S1629" s="40">
        <f>INDEX(S$175:S$178,$D1629)*$E1629*INDEX(S$179:S$195,$F1629)</f>
        <v/>
      </c>
      <c r="T1629" s="40">
        <f>INDEX(T$175:T$178,$D1629)*$E1629*INDEX(T$179:T$195,$F1629)</f>
        <v/>
      </c>
      <c r="U1629" s="40">
        <f>INDEX(U$175:U$178,$D1629)*$E1629*INDEX(U$179:U$195,$F1629)</f>
        <v/>
      </c>
      <c r="V1629" s="40">
        <f>INDEX(V$175:V$178,$D1629)*$E1629*INDEX(V$179:V$195,$F1629)</f>
        <v/>
      </c>
      <c r="W1629" s="40">
        <f>INDEX(W$175:W$178,$D1629)*$E1629*INDEX(W$179:W$195,$F1629)</f>
        <v/>
      </c>
      <c r="X1629" s="40">
        <f>INDEX(X$175:X$178,$D1629)*$E1629*INDEX(X$179:X$195,$F1629)</f>
        <v/>
      </c>
      <c r="Y1629" s="40">
        <f>INDEX(Y$175:Y$178,$D1629)*$E1629*INDEX(Y$179:Y$195,$F1629)</f>
        <v/>
      </c>
      <c r="Z1629" s="40">
        <f>INDEX(Z$175:Z$178,$D1629)*$E1629*INDEX(Z$179:Z$195,$F1629)</f>
        <v/>
      </c>
      <c r="AA1629" s="40">
        <f>INDEX(AA$175:AA$178,$D1629)*$E1629*INDEX(AA$179:AA$195,$F1629)</f>
        <v/>
      </c>
      <c r="AB1629" s="40">
        <f>INDEX(AB$175:AB$178,$D1629)*$E1629*INDEX(AB$179:AB$195,$F1629)</f>
        <v/>
      </c>
      <c r="AC1629" s="40">
        <f>INDEX(AC$175:AC$178,$D1629)*$E1629*INDEX(AC$179:AC$195,$F1629)</f>
        <v/>
      </c>
      <c r="AD1629" s="42">
        <f>SHADOWEFF(INDEX(AD$175:AD$178,$D1629),$E1629,INDEX(AD$179:AD$195,$F1629))</f>
        <v/>
      </c>
      <c r="AE1629" s="25">
        <f>LOWER(Settings!$C$4)&amp;".mit."&amp;$A1629&amp;IF($C1629="","","."&amp;$C1629&amp;"."&amp;$B1629)&amp;IF(INDEX(Variables!$D$5:$D$105,MATCH($A1629,Variables!$A$5:$A$105,0))="","","."&amp;INDEX(Variables!$D$5:$D$105,MATCH($A1629,Variables!$A$5:$A$105,0)))&amp;"."&amp;AE$5</f>
        <v/>
      </c>
      <c r="AF1629" s="41">
        <f>INDEX(AF$175:AF$178,$D1629)*$E1629*INDEX(AF$179:AF$195,$F1629)</f>
        <v/>
      </c>
      <c r="AG1629" s="40">
        <f>INDEX(AG$175:AG$178,$D1629)*$E1629*INDEX(AG$179:AG$195,$F1629)</f>
        <v/>
      </c>
      <c r="AH1629" s="40">
        <f>INDEX(AH$175:AH$178,$D1629)*$E1629*INDEX(AH$179:AH$195,$F1629)</f>
        <v/>
      </c>
      <c r="AI1629" s="40">
        <f>INDEX(AI$175:AI$178,$D1629)*$E1629*INDEX(AI$179:AI$195,$F1629)</f>
        <v/>
      </c>
      <c r="AJ1629" s="40">
        <f>INDEX(AJ$175:AJ$178,$D1629)*$E1629*INDEX(AJ$179:AJ$195,$F1629)</f>
        <v/>
      </c>
      <c r="AK1629" s="40">
        <f>INDEX(AK$175:AK$178,$D1629)*$E1629*INDEX(AK$179:AK$195,$F1629)</f>
        <v/>
      </c>
      <c r="AL1629" s="40">
        <f>INDEX(AL$175:AL$178,$D1629)*$E1629*INDEX(AL$179:AL$195,$F1629)</f>
        <v/>
      </c>
      <c r="AM1629" s="40">
        <f>INDEX(AM$175:AM$178,$D1629)*$E1629*INDEX(AM$179:AM$195,$F1629)</f>
        <v/>
      </c>
      <c r="AN1629" s="40">
        <f>INDEX(AN$175:AN$178,$D1629)*$E1629*INDEX(AN$179:AN$195,$F1629)</f>
        <v/>
      </c>
      <c r="AO1629" s="40">
        <f>INDEX(AO$175:AO$178,$D1629)*$E1629*INDEX(AO$179:AO$195,$F1629)</f>
        <v/>
      </c>
      <c r="AP1629" s="40">
        <f>INDEX(AP$175:AP$178,$D1629)*$E1629*INDEX(AP$179:AP$195,$F1629)</f>
        <v/>
      </c>
      <c r="AQ1629" s="40">
        <f>INDEX(AQ$175:AQ$178,$D1629)*$E1629*INDEX(AQ$179:AQ$195,$F1629)</f>
        <v/>
      </c>
      <c r="AR1629" s="40">
        <f>INDEX(AR$175:AR$178,$D1629)*$E1629*INDEX(AR$179:AR$195,$F1629)</f>
        <v/>
      </c>
      <c r="AS1629" s="40">
        <f>INDEX(AS$175:AS$178,$D1629)*$E1629*INDEX(AS$179:AS$195,$F1629)</f>
        <v/>
      </c>
      <c r="AT1629" s="40">
        <f>INDEX(AT$175:AT$178,$D1629)*$E1629*INDEX(AT$179:AT$195,$F1629)</f>
        <v/>
      </c>
      <c r="AU1629" s="40">
        <f>INDEX(AU$175:AU$178,$D1629)*$E1629*INDEX(AU$179:AU$195,$F1629)</f>
        <v/>
      </c>
      <c r="AV1629" s="40">
        <f>INDEX(AV$175:AV$178,$D1629)*$E1629*INDEX(AV$179:AV$195,$F1629)</f>
        <v/>
      </c>
      <c r="AW1629" s="40">
        <f>INDEX(AW$175:AW$178,$D1629)*$E1629*INDEX(AW$179:AW$195,$F1629)</f>
        <v/>
      </c>
      <c r="AX1629" s="42">
        <f>SHADOWEFF(INDEX(AX$175:AX$178,$D1629),$E1629,INDEX(AX$179:AX$195,$F1629))</f>
        <v/>
      </c>
    </row>
    <row r="1630" hidden="1" outlineLevel="2">
      <c r="A1630" s="5" t="inlineStr">
        <is>
          <t>shp</t>
        </is>
      </c>
      <c r="B1630" s="5" t="inlineStr">
        <is>
          <t>nga</t>
        </is>
      </c>
      <c r="C1630" s="5" t="inlineStr">
        <is>
          <t>ftr</t>
        </is>
      </c>
      <c r="D1630" s="40">
        <f>INDEX(Inputs!$M$5:$M$132,MATCH($B1630&amp;"|"&amp;$C1630,Inputs!$A$5:$A$132,0))</f>
        <v/>
      </c>
      <c r="E1630" s="40">
        <f>INDEX(Inputs!$T$5:$T$132,MATCH($B1630&amp;"|"&amp;$C1630,Inputs!$A$5:$A$132,0))</f>
        <v/>
      </c>
      <c r="F1630" s="40">
        <f>INDEX(Inputs!$K$5:$K$132,MATCH($B1630&amp;"|"&amp;$C1630,Inputs!$A$5:$A$132,0))</f>
        <v/>
      </c>
      <c r="G1630" s="39" t="n"/>
      <c r="H1630" s="5">
        <f>INDEX(Variables!$B$5:$B$105,MATCH($A1630,Variables!$A$5:$A$105,0))&amp;IF($C1630="",""," | "&amp;INDEX(Mapping!$B$5:$B$26,MATCH($C1630,Mapping!$A$5:$A$26,0))&amp;" | "&amp;INDEX(Mapping!$B$30:$B$41,MATCH($B1630,Mapping!$A$30:$A$41,0)))</f>
        <v/>
      </c>
      <c r="I1630" s="5">
        <f>INDEX(Variables!$C$5:$C$105,MATCH($A1630,Variables!$A$5:$A$105,0))</f>
        <v/>
      </c>
      <c r="J1630" s="5">
        <f>INDEX(Variables!$E$5:$E$105,MATCH($A1630,Variables!$A$5:$A$105,0))</f>
        <v/>
      </c>
      <c r="K1630" s="25">
        <f>LOWER(Settings!$C$4)&amp;".mit."&amp;$A1630&amp;IF($C1630="","","."&amp;$C1630&amp;"."&amp;$B1630)&amp;IF(INDEX(Variables!$D$5:$D$105,MATCH($A1630,Variables!$A$5:$A$105,0))="","","."&amp;INDEX(Variables!$D$5:$D$105,MATCH($A1630,Variables!$A$5:$A$105,0)))&amp;"."&amp;K$5</f>
        <v/>
      </c>
      <c r="L1630" s="41">
        <f>INDEX(L$175:L$178,$D1630)*$E1630*INDEX(L$179:L$195,$F1630)</f>
        <v/>
      </c>
      <c r="M1630" s="40">
        <f>INDEX(M$175:M$178,$D1630)*$E1630*INDEX(M$179:M$195,$F1630)</f>
        <v/>
      </c>
      <c r="N1630" s="40">
        <f>INDEX(N$175:N$178,$D1630)*$E1630*INDEX(N$179:N$195,$F1630)</f>
        <v/>
      </c>
      <c r="O1630" s="40">
        <f>INDEX(O$175:O$178,$D1630)*$E1630*INDEX(O$179:O$195,$F1630)</f>
        <v/>
      </c>
      <c r="P1630" s="40">
        <f>INDEX(P$175:P$178,$D1630)*$E1630*INDEX(P$179:P$195,$F1630)</f>
        <v/>
      </c>
      <c r="Q1630" s="40">
        <f>INDEX(Q$175:Q$178,$D1630)*$E1630*INDEX(Q$179:Q$195,$F1630)</f>
        <v/>
      </c>
      <c r="R1630" s="40">
        <f>INDEX(R$175:R$178,$D1630)*$E1630*INDEX(R$179:R$195,$F1630)</f>
        <v/>
      </c>
      <c r="S1630" s="40">
        <f>INDEX(S$175:S$178,$D1630)*$E1630*INDEX(S$179:S$195,$F1630)</f>
        <v/>
      </c>
      <c r="T1630" s="40">
        <f>INDEX(T$175:T$178,$D1630)*$E1630*INDEX(T$179:T$195,$F1630)</f>
        <v/>
      </c>
      <c r="U1630" s="40">
        <f>INDEX(U$175:U$178,$D1630)*$E1630*INDEX(U$179:U$195,$F1630)</f>
        <v/>
      </c>
      <c r="V1630" s="40">
        <f>INDEX(V$175:V$178,$D1630)*$E1630*INDEX(V$179:V$195,$F1630)</f>
        <v/>
      </c>
      <c r="W1630" s="40">
        <f>INDEX(W$175:W$178,$D1630)*$E1630*INDEX(W$179:W$195,$F1630)</f>
        <v/>
      </c>
      <c r="X1630" s="40">
        <f>INDEX(X$175:X$178,$D1630)*$E1630*INDEX(X$179:X$195,$F1630)</f>
        <v/>
      </c>
      <c r="Y1630" s="40">
        <f>INDEX(Y$175:Y$178,$D1630)*$E1630*INDEX(Y$179:Y$195,$F1630)</f>
        <v/>
      </c>
      <c r="Z1630" s="40">
        <f>INDEX(Z$175:Z$178,$D1630)*$E1630*INDEX(Z$179:Z$195,$F1630)</f>
        <v/>
      </c>
      <c r="AA1630" s="40">
        <f>INDEX(AA$175:AA$178,$D1630)*$E1630*INDEX(AA$179:AA$195,$F1630)</f>
        <v/>
      </c>
      <c r="AB1630" s="40">
        <f>INDEX(AB$175:AB$178,$D1630)*$E1630*INDEX(AB$179:AB$195,$F1630)</f>
        <v/>
      </c>
      <c r="AC1630" s="40">
        <f>INDEX(AC$175:AC$178,$D1630)*$E1630*INDEX(AC$179:AC$195,$F1630)</f>
        <v/>
      </c>
      <c r="AD1630" s="42">
        <f>SHADOWEFF(INDEX(AD$175:AD$178,$D1630),$E1630,INDEX(AD$179:AD$195,$F1630))</f>
        <v/>
      </c>
      <c r="AE1630" s="25">
        <f>LOWER(Settings!$C$4)&amp;".mit."&amp;$A1630&amp;IF($C1630="","","."&amp;$C1630&amp;"."&amp;$B1630)&amp;IF(INDEX(Variables!$D$5:$D$105,MATCH($A1630,Variables!$A$5:$A$105,0))="","","."&amp;INDEX(Variables!$D$5:$D$105,MATCH($A1630,Variables!$A$5:$A$105,0)))&amp;"."&amp;AE$5</f>
        <v/>
      </c>
      <c r="AF1630" s="41">
        <f>INDEX(AF$175:AF$178,$D1630)*$E1630*INDEX(AF$179:AF$195,$F1630)</f>
        <v/>
      </c>
      <c r="AG1630" s="40">
        <f>INDEX(AG$175:AG$178,$D1630)*$E1630*INDEX(AG$179:AG$195,$F1630)</f>
        <v/>
      </c>
      <c r="AH1630" s="40">
        <f>INDEX(AH$175:AH$178,$D1630)*$E1630*INDEX(AH$179:AH$195,$F1630)</f>
        <v/>
      </c>
      <c r="AI1630" s="40">
        <f>INDEX(AI$175:AI$178,$D1630)*$E1630*INDEX(AI$179:AI$195,$F1630)</f>
        <v/>
      </c>
      <c r="AJ1630" s="40">
        <f>INDEX(AJ$175:AJ$178,$D1630)*$E1630*INDEX(AJ$179:AJ$195,$F1630)</f>
        <v/>
      </c>
      <c r="AK1630" s="40">
        <f>INDEX(AK$175:AK$178,$D1630)*$E1630*INDEX(AK$179:AK$195,$F1630)</f>
        <v/>
      </c>
      <c r="AL1630" s="40">
        <f>INDEX(AL$175:AL$178,$D1630)*$E1630*INDEX(AL$179:AL$195,$F1630)</f>
        <v/>
      </c>
      <c r="AM1630" s="40">
        <f>INDEX(AM$175:AM$178,$D1630)*$E1630*INDEX(AM$179:AM$195,$F1630)</f>
        <v/>
      </c>
      <c r="AN1630" s="40">
        <f>INDEX(AN$175:AN$178,$D1630)*$E1630*INDEX(AN$179:AN$195,$F1630)</f>
        <v/>
      </c>
      <c r="AO1630" s="40">
        <f>INDEX(AO$175:AO$178,$D1630)*$E1630*INDEX(AO$179:AO$195,$F1630)</f>
        <v/>
      </c>
      <c r="AP1630" s="40">
        <f>INDEX(AP$175:AP$178,$D1630)*$E1630*INDEX(AP$179:AP$195,$F1630)</f>
        <v/>
      </c>
      <c r="AQ1630" s="40">
        <f>INDEX(AQ$175:AQ$178,$D1630)*$E1630*INDEX(AQ$179:AQ$195,$F1630)</f>
        <v/>
      </c>
      <c r="AR1630" s="40">
        <f>INDEX(AR$175:AR$178,$D1630)*$E1630*INDEX(AR$179:AR$195,$F1630)</f>
        <v/>
      </c>
      <c r="AS1630" s="40">
        <f>INDEX(AS$175:AS$178,$D1630)*$E1630*INDEX(AS$179:AS$195,$F1630)</f>
        <v/>
      </c>
      <c r="AT1630" s="40">
        <f>INDEX(AT$175:AT$178,$D1630)*$E1630*INDEX(AT$179:AT$195,$F1630)</f>
        <v/>
      </c>
      <c r="AU1630" s="40">
        <f>INDEX(AU$175:AU$178,$D1630)*$E1630*INDEX(AU$179:AU$195,$F1630)</f>
        <v/>
      </c>
      <c r="AV1630" s="40">
        <f>INDEX(AV$175:AV$178,$D1630)*$E1630*INDEX(AV$179:AV$195,$F1630)</f>
        <v/>
      </c>
      <c r="AW1630" s="40">
        <f>INDEX(AW$175:AW$178,$D1630)*$E1630*INDEX(AW$179:AW$195,$F1630)</f>
        <v/>
      </c>
      <c r="AX1630" s="42">
        <f>SHADOWEFF(INDEX(AX$175:AX$178,$D1630),$E1630,INDEX(AX$179:AX$195,$F1630))</f>
        <v/>
      </c>
    </row>
    <row r="1631" hidden="1" outlineLevel="2">
      <c r="A1631" s="5" t="inlineStr">
        <is>
          <t>shp</t>
        </is>
      </c>
      <c r="B1631" s="5" t="inlineStr">
        <is>
          <t>gso</t>
        </is>
      </c>
      <c r="C1631" s="5" t="inlineStr">
        <is>
          <t>ftr</t>
        </is>
      </c>
      <c r="D1631" s="40">
        <f>INDEX(Inputs!$M$5:$M$132,MATCH($B1631&amp;"|"&amp;$C1631,Inputs!$A$5:$A$132,0))</f>
        <v/>
      </c>
      <c r="E1631" s="40">
        <f>INDEX(Inputs!$T$5:$T$132,MATCH($B1631&amp;"|"&amp;$C1631,Inputs!$A$5:$A$132,0))</f>
        <v/>
      </c>
      <c r="F1631" s="40">
        <f>INDEX(Inputs!$K$5:$K$132,MATCH($B1631&amp;"|"&amp;$C1631,Inputs!$A$5:$A$132,0))</f>
        <v/>
      </c>
      <c r="G1631" s="39" t="n"/>
      <c r="H1631" s="5">
        <f>INDEX(Variables!$B$5:$B$105,MATCH($A1631,Variables!$A$5:$A$105,0))&amp;IF($C1631="",""," | "&amp;INDEX(Mapping!$B$5:$B$26,MATCH($C1631,Mapping!$A$5:$A$26,0))&amp;" | "&amp;INDEX(Mapping!$B$30:$B$41,MATCH($B1631,Mapping!$A$30:$A$41,0)))</f>
        <v/>
      </c>
      <c r="I1631" s="5">
        <f>INDEX(Variables!$C$5:$C$105,MATCH($A1631,Variables!$A$5:$A$105,0))</f>
        <v/>
      </c>
      <c r="J1631" s="5">
        <f>INDEX(Variables!$E$5:$E$105,MATCH($A1631,Variables!$A$5:$A$105,0))</f>
        <v/>
      </c>
      <c r="K1631" s="25">
        <f>LOWER(Settings!$C$4)&amp;".mit."&amp;$A1631&amp;IF($C1631="","","."&amp;$C1631&amp;"."&amp;$B1631)&amp;IF(INDEX(Variables!$D$5:$D$105,MATCH($A1631,Variables!$A$5:$A$105,0))="","","."&amp;INDEX(Variables!$D$5:$D$105,MATCH($A1631,Variables!$A$5:$A$105,0)))&amp;"."&amp;K$5</f>
        <v/>
      </c>
      <c r="L1631" s="41">
        <f>INDEX(L$175:L$178,$D1631)*$E1631*INDEX(L$179:L$195,$F1631)</f>
        <v/>
      </c>
      <c r="M1631" s="40">
        <f>INDEX(M$175:M$178,$D1631)*$E1631*INDEX(M$179:M$195,$F1631)</f>
        <v/>
      </c>
      <c r="N1631" s="40">
        <f>INDEX(N$175:N$178,$D1631)*$E1631*INDEX(N$179:N$195,$F1631)</f>
        <v/>
      </c>
      <c r="O1631" s="40">
        <f>INDEX(O$175:O$178,$D1631)*$E1631*INDEX(O$179:O$195,$F1631)</f>
        <v/>
      </c>
      <c r="P1631" s="40">
        <f>INDEX(P$175:P$178,$D1631)*$E1631*INDEX(P$179:P$195,$F1631)</f>
        <v/>
      </c>
      <c r="Q1631" s="40">
        <f>INDEX(Q$175:Q$178,$D1631)*$E1631*INDEX(Q$179:Q$195,$F1631)</f>
        <v/>
      </c>
      <c r="R1631" s="40">
        <f>INDEX(R$175:R$178,$D1631)*$E1631*INDEX(R$179:R$195,$F1631)</f>
        <v/>
      </c>
      <c r="S1631" s="40">
        <f>INDEX(S$175:S$178,$D1631)*$E1631*INDEX(S$179:S$195,$F1631)</f>
        <v/>
      </c>
      <c r="T1631" s="40">
        <f>INDEX(T$175:T$178,$D1631)*$E1631*INDEX(T$179:T$195,$F1631)</f>
        <v/>
      </c>
      <c r="U1631" s="40">
        <f>INDEX(U$175:U$178,$D1631)*$E1631*INDEX(U$179:U$195,$F1631)</f>
        <v/>
      </c>
      <c r="V1631" s="40">
        <f>INDEX(V$175:V$178,$D1631)*$E1631*INDEX(V$179:V$195,$F1631)</f>
        <v/>
      </c>
      <c r="W1631" s="40">
        <f>INDEX(W$175:W$178,$D1631)*$E1631*INDEX(W$179:W$195,$F1631)</f>
        <v/>
      </c>
      <c r="X1631" s="40">
        <f>INDEX(X$175:X$178,$D1631)*$E1631*INDEX(X$179:X$195,$F1631)</f>
        <v/>
      </c>
      <c r="Y1631" s="40">
        <f>INDEX(Y$175:Y$178,$D1631)*$E1631*INDEX(Y$179:Y$195,$F1631)</f>
        <v/>
      </c>
      <c r="Z1631" s="40">
        <f>INDEX(Z$175:Z$178,$D1631)*$E1631*INDEX(Z$179:Z$195,$F1631)</f>
        <v/>
      </c>
      <c r="AA1631" s="40">
        <f>INDEX(AA$175:AA$178,$D1631)*$E1631*INDEX(AA$179:AA$195,$F1631)</f>
        <v/>
      </c>
      <c r="AB1631" s="40">
        <f>INDEX(AB$175:AB$178,$D1631)*$E1631*INDEX(AB$179:AB$195,$F1631)</f>
        <v/>
      </c>
      <c r="AC1631" s="40">
        <f>INDEX(AC$175:AC$178,$D1631)*$E1631*INDEX(AC$179:AC$195,$F1631)</f>
        <v/>
      </c>
      <c r="AD1631" s="42">
        <f>SHADOWEFF(INDEX(AD$175:AD$178,$D1631),$E1631,INDEX(AD$179:AD$195,$F1631))</f>
        <v/>
      </c>
      <c r="AE1631" s="25">
        <f>LOWER(Settings!$C$4)&amp;".mit."&amp;$A1631&amp;IF($C1631="","","."&amp;$C1631&amp;"."&amp;$B1631)&amp;IF(INDEX(Variables!$D$5:$D$105,MATCH($A1631,Variables!$A$5:$A$105,0))="","","."&amp;INDEX(Variables!$D$5:$D$105,MATCH($A1631,Variables!$A$5:$A$105,0)))&amp;"."&amp;AE$5</f>
        <v/>
      </c>
      <c r="AF1631" s="41">
        <f>INDEX(AF$175:AF$178,$D1631)*$E1631*INDEX(AF$179:AF$195,$F1631)</f>
        <v/>
      </c>
      <c r="AG1631" s="40">
        <f>INDEX(AG$175:AG$178,$D1631)*$E1631*INDEX(AG$179:AG$195,$F1631)</f>
        <v/>
      </c>
      <c r="AH1631" s="40">
        <f>INDEX(AH$175:AH$178,$D1631)*$E1631*INDEX(AH$179:AH$195,$F1631)</f>
        <v/>
      </c>
      <c r="AI1631" s="40">
        <f>INDEX(AI$175:AI$178,$D1631)*$E1631*INDEX(AI$179:AI$195,$F1631)</f>
        <v/>
      </c>
      <c r="AJ1631" s="40">
        <f>INDEX(AJ$175:AJ$178,$D1631)*$E1631*INDEX(AJ$179:AJ$195,$F1631)</f>
        <v/>
      </c>
      <c r="AK1631" s="40">
        <f>INDEX(AK$175:AK$178,$D1631)*$E1631*INDEX(AK$179:AK$195,$F1631)</f>
        <v/>
      </c>
      <c r="AL1631" s="40">
        <f>INDEX(AL$175:AL$178,$D1631)*$E1631*INDEX(AL$179:AL$195,$F1631)</f>
        <v/>
      </c>
      <c r="AM1631" s="40">
        <f>INDEX(AM$175:AM$178,$D1631)*$E1631*INDEX(AM$179:AM$195,$F1631)</f>
        <v/>
      </c>
      <c r="AN1631" s="40">
        <f>INDEX(AN$175:AN$178,$D1631)*$E1631*INDEX(AN$179:AN$195,$F1631)</f>
        <v/>
      </c>
      <c r="AO1631" s="40">
        <f>INDEX(AO$175:AO$178,$D1631)*$E1631*INDEX(AO$179:AO$195,$F1631)</f>
        <v/>
      </c>
      <c r="AP1631" s="40">
        <f>INDEX(AP$175:AP$178,$D1631)*$E1631*INDEX(AP$179:AP$195,$F1631)</f>
        <v/>
      </c>
      <c r="AQ1631" s="40">
        <f>INDEX(AQ$175:AQ$178,$D1631)*$E1631*INDEX(AQ$179:AQ$195,$F1631)</f>
        <v/>
      </c>
      <c r="AR1631" s="40">
        <f>INDEX(AR$175:AR$178,$D1631)*$E1631*INDEX(AR$179:AR$195,$F1631)</f>
        <v/>
      </c>
      <c r="AS1631" s="40">
        <f>INDEX(AS$175:AS$178,$D1631)*$E1631*INDEX(AS$179:AS$195,$F1631)</f>
        <v/>
      </c>
      <c r="AT1631" s="40">
        <f>INDEX(AT$175:AT$178,$D1631)*$E1631*INDEX(AT$179:AT$195,$F1631)</f>
        <v/>
      </c>
      <c r="AU1631" s="40">
        <f>INDEX(AU$175:AU$178,$D1631)*$E1631*INDEX(AU$179:AU$195,$F1631)</f>
        <v/>
      </c>
      <c r="AV1631" s="40">
        <f>INDEX(AV$175:AV$178,$D1631)*$E1631*INDEX(AV$179:AV$195,$F1631)</f>
        <v/>
      </c>
      <c r="AW1631" s="40">
        <f>INDEX(AW$175:AW$178,$D1631)*$E1631*INDEX(AW$179:AW$195,$F1631)</f>
        <v/>
      </c>
      <c r="AX1631" s="42">
        <f>SHADOWEFF(INDEX(AX$175:AX$178,$D1631),$E1631,INDEX(AX$179:AX$195,$F1631))</f>
        <v/>
      </c>
    </row>
    <row r="1632" hidden="1" outlineLevel="2">
      <c r="A1632" s="5" t="inlineStr">
        <is>
          <t>shp</t>
        </is>
      </c>
      <c r="B1632" s="5" t="inlineStr">
        <is>
          <t>die</t>
        </is>
      </c>
      <c r="C1632" s="5" t="inlineStr">
        <is>
          <t>ftr</t>
        </is>
      </c>
      <c r="D1632" s="40">
        <f>INDEX(Inputs!$M$5:$M$132,MATCH($B1632&amp;"|"&amp;$C1632,Inputs!$A$5:$A$132,0))</f>
        <v/>
      </c>
      <c r="E1632" s="40">
        <f>INDEX(Inputs!$T$5:$T$132,MATCH($B1632&amp;"|"&amp;$C1632,Inputs!$A$5:$A$132,0))</f>
        <v/>
      </c>
      <c r="F1632" s="40">
        <f>INDEX(Inputs!$K$5:$K$132,MATCH($B1632&amp;"|"&amp;$C1632,Inputs!$A$5:$A$132,0))</f>
        <v/>
      </c>
      <c r="G1632" s="39" t="n"/>
      <c r="H1632" s="5">
        <f>INDEX(Variables!$B$5:$B$105,MATCH($A1632,Variables!$A$5:$A$105,0))&amp;IF($C1632="",""," | "&amp;INDEX(Mapping!$B$5:$B$26,MATCH($C1632,Mapping!$A$5:$A$26,0))&amp;" | "&amp;INDEX(Mapping!$B$30:$B$41,MATCH($B1632,Mapping!$A$30:$A$41,0)))</f>
        <v/>
      </c>
      <c r="I1632" s="5">
        <f>INDEX(Variables!$C$5:$C$105,MATCH($A1632,Variables!$A$5:$A$105,0))</f>
        <v/>
      </c>
      <c r="J1632" s="5">
        <f>INDEX(Variables!$E$5:$E$105,MATCH($A1632,Variables!$A$5:$A$105,0))</f>
        <v/>
      </c>
      <c r="K1632" s="25">
        <f>LOWER(Settings!$C$4)&amp;".mit."&amp;$A1632&amp;IF($C1632="","","."&amp;$C1632&amp;"."&amp;$B1632)&amp;IF(INDEX(Variables!$D$5:$D$105,MATCH($A1632,Variables!$A$5:$A$105,0))="","","."&amp;INDEX(Variables!$D$5:$D$105,MATCH($A1632,Variables!$A$5:$A$105,0)))&amp;"."&amp;K$5</f>
        <v/>
      </c>
      <c r="L1632" s="41">
        <f>INDEX(L$175:L$178,$D1632)*$E1632*INDEX(L$179:L$195,$F1632)</f>
        <v/>
      </c>
      <c r="M1632" s="40">
        <f>INDEX(M$175:M$178,$D1632)*$E1632*INDEX(M$179:M$195,$F1632)</f>
        <v/>
      </c>
      <c r="N1632" s="40">
        <f>INDEX(N$175:N$178,$D1632)*$E1632*INDEX(N$179:N$195,$F1632)</f>
        <v/>
      </c>
      <c r="O1632" s="40">
        <f>INDEX(O$175:O$178,$D1632)*$E1632*INDEX(O$179:O$195,$F1632)</f>
        <v/>
      </c>
      <c r="P1632" s="40">
        <f>INDEX(P$175:P$178,$D1632)*$E1632*INDEX(P$179:P$195,$F1632)</f>
        <v/>
      </c>
      <c r="Q1632" s="40">
        <f>INDEX(Q$175:Q$178,$D1632)*$E1632*INDEX(Q$179:Q$195,$F1632)</f>
        <v/>
      </c>
      <c r="R1632" s="40">
        <f>INDEX(R$175:R$178,$D1632)*$E1632*INDEX(R$179:R$195,$F1632)</f>
        <v/>
      </c>
      <c r="S1632" s="40">
        <f>INDEX(S$175:S$178,$D1632)*$E1632*INDEX(S$179:S$195,$F1632)</f>
        <v/>
      </c>
      <c r="T1632" s="40">
        <f>INDEX(T$175:T$178,$D1632)*$E1632*INDEX(T$179:T$195,$F1632)</f>
        <v/>
      </c>
      <c r="U1632" s="40">
        <f>INDEX(U$175:U$178,$D1632)*$E1632*INDEX(U$179:U$195,$F1632)</f>
        <v/>
      </c>
      <c r="V1632" s="40">
        <f>INDEX(V$175:V$178,$D1632)*$E1632*INDEX(V$179:V$195,$F1632)</f>
        <v/>
      </c>
      <c r="W1632" s="40">
        <f>INDEX(W$175:W$178,$D1632)*$E1632*INDEX(W$179:W$195,$F1632)</f>
        <v/>
      </c>
      <c r="X1632" s="40">
        <f>INDEX(X$175:X$178,$D1632)*$E1632*INDEX(X$179:X$195,$F1632)</f>
        <v/>
      </c>
      <c r="Y1632" s="40">
        <f>INDEX(Y$175:Y$178,$D1632)*$E1632*INDEX(Y$179:Y$195,$F1632)</f>
        <v/>
      </c>
      <c r="Z1632" s="40">
        <f>INDEX(Z$175:Z$178,$D1632)*$E1632*INDEX(Z$179:Z$195,$F1632)</f>
        <v/>
      </c>
      <c r="AA1632" s="40">
        <f>INDEX(AA$175:AA$178,$D1632)*$E1632*INDEX(AA$179:AA$195,$F1632)</f>
        <v/>
      </c>
      <c r="AB1632" s="40">
        <f>INDEX(AB$175:AB$178,$D1632)*$E1632*INDEX(AB$179:AB$195,$F1632)</f>
        <v/>
      </c>
      <c r="AC1632" s="40">
        <f>INDEX(AC$175:AC$178,$D1632)*$E1632*INDEX(AC$179:AC$195,$F1632)</f>
        <v/>
      </c>
      <c r="AD1632" s="42">
        <f>SHADOWEFF(INDEX(AD$175:AD$178,$D1632),$E1632,INDEX(AD$179:AD$195,$F1632))</f>
        <v/>
      </c>
      <c r="AE1632" s="25">
        <f>LOWER(Settings!$C$4)&amp;".mit."&amp;$A1632&amp;IF($C1632="","","."&amp;$C1632&amp;"."&amp;$B1632)&amp;IF(INDEX(Variables!$D$5:$D$105,MATCH($A1632,Variables!$A$5:$A$105,0))="","","."&amp;INDEX(Variables!$D$5:$D$105,MATCH($A1632,Variables!$A$5:$A$105,0)))&amp;"."&amp;AE$5</f>
        <v/>
      </c>
      <c r="AF1632" s="41">
        <f>INDEX(AF$175:AF$178,$D1632)*$E1632*INDEX(AF$179:AF$195,$F1632)</f>
        <v/>
      </c>
      <c r="AG1632" s="40">
        <f>INDEX(AG$175:AG$178,$D1632)*$E1632*INDEX(AG$179:AG$195,$F1632)</f>
        <v/>
      </c>
      <c r="AH1632" s="40">
        <f>INDEX(AH$175:AH$178,$D1632)*$E1632*INDEX(AH$179:AH$195,$F1632)</f>
        <v/>
      </c>
      <c r="AI1632" s="40">
        <f>INDEX(AI$175:AI$178,$D1632)*$E1632*INDEX(AI$179:AI$195,$F1632)</f>
        <v/>
      </c>
      <c r="AJ1632" s="40">
        <f>INDEX(AJ$175:AJ$178,$D1632)*$E1632*INDEX(AJ$179:AJ$195,$F1632)</f>
        <v/>
      </c>
      <c r="AK1632" s="40">
        <f>INDEX(AK$175:AK$178,$D1632)*$E1632*INDEX(AK$179:AK$195,$F1632)</f>
        <v/>
      </c>
      <c r="AL1632" s="40">
        <f>INDEX(AL$175:AL$178,$D1632)*$E1632*INDEX(AL$179:AL$195,$F1632)</f>
        <v/>
      </c>
      <c r="AM1632" s="40">
        <f>INDEX(AM$175:AM$178,$D1632)*$E1632*INDEX(AM$179:AM$195,$F1632)</f>
        <v/>
      </c>
      <c r="AN1632" s="40">
        <f>INDEX(AN$175:AN$178,$D1632)*$E1632*INDEX(AN$179:AN$195,$F1632)</f>
        <v/>
      </c>
      <c r="AO1632" s="40">
        <f>INDEX(AO$175:AO$178,$D1632)*$E1632*INDEX(AO$179:AO$195,$F1632)</f>
        <v/>
      </c>
      <c r="AP1632" s="40">
        <f>INDEX(AP$175:AP$178,$D1632)*$E1632*INDEX(AP$179:AP$195,$F1632)</f>
        <v/>
      </c>
      <c r="AQ1632" s="40">
        <f>INDEX(AQ$175:AQ$178,$D1632)*$E1632*INDEX(AQ$179:AQ$195,$F1632)</f>
        <v/>
      </c>
      <c r="AR1632" s="40">
        <f>INDEX(AR$175:AR$178,$D1632)*$E1632*INDEX(AR$179:AR$195,$F1632)</f>
        <v/>
      </c>
      <c r="AS1632" s="40">
        <f>INDEX(AS$175:AS$178,$D1632)*$E1632*INDEX(AS$179:AS$195,$F1632)</f>
        <v/>
      </c>
      <c r="AT1632" s="40">
        <f>INDEX(AT$175:AT$178,$D1632)*$E1632*INDEX(AT$179:AT$195,$F1632)</f>
        <v/>
      </c>
      <c r="AU1632" s="40">
        <f>INDEX(AU$175:AU$178,$D1632)*$E1632*INDEX(AU$179:AU$195,$F1632)</f>
        <v/>
      </c>
      <c r="AV1632" s="40">
        <f>INDEX(AV$175:AV$178,$D1632)*$E1632*INDEX(AV$179:AV$195,$F1632)</f>
        <v/>
      </c>
      <c r="AW1632" s="40">
        <f>INDEX(AW$175:AW$178,$D1632)*$E1632*INDEX(AW$179:AW$195,$F1632)</f>
        <v/>
      </c>
      <c r="AX1632" s="42">
        <f>SHADOWEFF(INDEX(AX$175:AX$178,$D1632),$E1632,INDEX(AX$179:AX$195,$F1632))</f>
        <v/>
      </c>
    </row>
    <row r="1633" hidden="1" outlineLevel="2">
      <c r="A1633" s="5" t="inlineStr">
        <is>
          <t>shp</t>
        </is>
      </c>
      <c r="B1633" s="5" t="inlineStr">
        <is>
          <t>lpg</t>
        </is>
      </c>
      <c r="C1633" s="5" t="inlineStr">
        <is>
          <t>ftr</t>
        </is>
      </c>
      <c r="D1633" s="40">
        <f>INDEX(Inputs!$M$5:$M$132,MATCH($B1633&amp;"|"&amp;$C1633,Inputs!$A$5:$A$132,0))</f>
        <v/>
      </c>
      <c r="E1633" s="40">
        <f>INDEX(Inputs!$T$5:$T$132,MATCH($B1633&amp;"|"&amp;$C1633,Inputs!$A$5:$A$132,0))</f>
        <v/>
      </c>
      <c r="F1633" s="40">
        <f>INDEX(Inputs!$K$5:$K$132,MATCH($B1633&amp;"|"&amp;$C1633,Inputs!$A$5:$A$132,0))</f>
        <v/>
      </c>
      <c r="G1633" s="39" t="n"/>
      <c r="H1633" s="5">
        <f>INDEX(Variables!$B$5:$B$105,MATCH($A1633,Variables!$A$5:$A$105,0))&amp;IF($C1633="",""," | "&amp;INDEX(Mapping!$B$5:$B$26,MATCH($C1633,Mapping!$A$5:$A$26,0))&amp;" | "&amp;INDEX(Mapping!$B$30:$B$41,MATCH($B1633,Mapping!$A$30:$A$41,0)))</f>
        <v/>
      </c>
      <c r="I1633" s="5">
        <f>INDEX(Variables!$C$5:$C$105,MATCH($A1633,Variables!$A$5:$A$105,0))</f>
        <v/>
      </c>
      <c r="J1633" s="5">
        <f>INDEX(Variables!$E$5:$E$105,MATCH($A1633,Variables!$A$5:$A$105,0))</f>
        <v/>
      </c>
      <c r="K1633" s="25">
        <f>LOWER(Settings!$C$4)&amp;".mit."&amp;$A1633&amp;IF($C1633="","","."&amp;$C1633&amp;"."&amp;$B1633)&amp;IF(INDEX(Variables!$D$5:$D$105,MATCH($A1633,Variables!$A$5:$A$105,0))="","","."&amp;INDEX(Variables!$D$5:$D$105,MATCH($A1633,Variables!$A$5:$A$105,0)))&amp;"."&amp;K$5</f>
        <v/>
      </c>
      <c r="L1633" s="41">
        <f>INDEX(L$175:L$178,$D1633)*$E1633*INDEX(L$179:L$195,$F1633)</f>
        <v/>
      </c>
      <c r="M1633" s="40">
        <f>INDEX(M$175:M$178,$D1633)*$E1633*INDEX(M$179:M$195,$F1633)</f>
        <v/>
      </c>
      <c r="N1633" s="40">
        <f>INDEX(N$175:N$178,$D1633)*$E1633*INDEX(N$179:N$195,$F1633)</f>
        <v/>
      </c>
      <c r="O1633" s="40">
        <f>INDEX(O$175:O$178,$D1633)*$E1633*INDEX(O$179:O$195,$F1633)</f>
        <v/>
      </c>
      <c r="P1633" s="40">
        <f>INDEX(P$175:P$178,$D1633)*$E1633*INDEX(P$179:P$195,$F1633)</f>
        <v/>
      </c>
      <c r="Q1633" s="40">
        <f>INDEX(Q$175:Q$178,$D1633)*$E1633*INDEX(Q$179:Q$195,$F1633)</f>
        <v/>
      </c>
      <c r="R1633" s="40">
        <f>INDEX(R$175:R$178,$D1633)*$E1633*INDEX(R$179:R$195,$F1633)</f>
        <v/>
      </c>
      <c r="S1633" s="40">
        <f>INDEX(S$175:S$178,$D1633)*$E1633*INDEX(S$179:S$195,$F1633)</f>
        <v/>
      </c>
      <c r="T1633" s="40">
        <f>INDEX(T$175:T$178,$D1633)*$E1633*INDEX(T$179:T$195,$F1633)</f>
        <v/>
      </c>
      <c r="U1633" s="40">
        <f>INDEX(U$175:U$178,$D1633)*$E1633*INDEX(U$179:U$195,$F1633)</f>
        <v/>
      </c>
      <c r="V1633" s="40">
        <f>INDEX(V$175:V$178,$D1633)*$E1633*INDEX(V$179:V$195,$F1633)</f>
        <v/>
      </c>
      <c r="W1633" s="40">
        <f>INDEX(W$175:W$178,$D1633)*$E1633*INDEX(W$179:W$195,$F1633)</f>
        <v/>
      </c>
      <c r="X1633" s="40">
        <f>INDEX(X$175:X$178,$D1633)*$E1633*INDEX(X$179:X$195,$F1633)</f>
        <v/>
      </c>
      <c r="Y1633" s="40">
        <f>INDEX(Y$175:Y$178,$D1633)*$E1633*INDEX(Y$179:Y$195,$F1633)</f>
        <v/>
      </c>
      <c r="Z1633" s="40">
        <f>INDEX(Z$175:Z$178,$D1633)*$E1633*INDEX(Z$179:Z$195,$F1633)</f>
        <v/>
      </c>
      <c r="AA1633" s="40">
        <f>INDEX(AA$175:AA$178,$D1633)*$E1633*INDEX(AA$179:AA$195,$F1633)</f>
        <v/>
      </c>
      <c r="AB1633" s="40">
        <f>INDEX(AB$175:AB$178,$D1633)*$E1633*INDEX(AB$179:AB$195,$F1633)</f>
        <v/>
      </c>
      <c r="AC1633" s="40">
        <f>INDEX(AC$175:AC$178,$D1633)*$E1633*INDEX(AC$179:AC$195,$F1633)</f>
        <v/>
      </c>
      <c r="AD1633" s="42">
        <f>SHADOWEFF(INDEX(AD$175:AD$178,$D1633),$E1633,INDEX(AD$179:AD$195,$F1633))</f>
        <v/>
      </c>
      <c r="AE1633" s="25">
        <f>LOWER(Settings!$C$4)&amp;".mit."&amp;$A1633&amp;IF($C1633="","","."&amp;$C1633&amp;"."&amp;$B1633)&amp;IF(INDEX(Variables!$D$5:$D$105,MATCH($A1633,Variables!$A$5:$A$105,0))="","","."&amp;INDEX(Variables!$D$5:$D$105,MATCH($A1633,Variables!$A$5:$A$105,0)))&amp;"."&amp;AE$5</f>
        <v/>
      </c>
      <c r="AF1633" s="41">
        <f>INDEX(AF$175:AF$178,$D1633)*$E1633*INDEX(AF$179:AF$195,$F1633)</f>
        <v/>
      </c>
      <c r="AG1633" s="40">
        <f>INDEX(AG$175:AG$178,$D1633)*$E1633*INDEX(AG$179:AG$195,$F1633)</f>
        <v/>
      </c>
      <c r="AH1633" s="40">
        <f>INDEX(AH$175:AH$178,$D1633)*$E1633*INDEX(AH$179:AH$195,$F1633)</f>
        <v/>
      </c>
      <c r="AI1633" s="40">
        <f>INDEX(AI$175:AI$178,$D1633)*$E1633*INDEX(AI$179:AI$195,$F1633)</f>
        <v/>
      </c>
      <c r="AJ1633" s="40">
        <f>INDEX(AJ$175:AJ$178,$D1633)*$E1633*INDEX(AJ$179:AJ$195,$F1633)</f>
        <v/>
      </c>
      <c r="AK1633" s="40">
        <f>INDEX(AK$175:AK$178,$D1633)*$E1633*INDEX(AK$179:AK$195,$F1633)</f>
        <v/>
      </c>
      <c r="AL1633" s="40">
        <f>INDEX(AL$175:AL$178,$D1633)*$E1633*INDEX(AL$179:AL$195,$F1633)</f>
        <v/>
      </c>
      <c r="AM1633" s="40">
        <f>INDEX(AM$175:AM$178,$D1633)*$E1633*INDEX(AM$179:AM$195,$F1633)</f>
        <v/>
      </c>
      <c r="AN1633" s="40">
        <f>INDEX(AN$175:AN$178,$D1633)*$E1633*INDEX(AN$179:AN$195,$F1633)</f>
        <v/>
      </c>
      <c r="AO1633" s="40">
        <f>INDEX(AO$175:AO$178,$D1633)*$E1633*INDEX(AO$179:AO$195,$F1633)</f>
        <v/>
      </c>
      <c r="AP1633" s="40">
        <f>INDEX(AP$175:AP$178,$D1633)*$E1633*INDEX(AP$179:AP$195,$F1633)</f>
        <v/>
      </c>
      <c r="AQ1633" s="40">
        <f>INDEX(AQ$175:AQ$178,$D1633)*$E1633*INDEX(AQ$179:AQ$195,$F1633)</f>
        <v/>
      </c>
      <c r="AR1633" s="40">
        <f>INDEX(AR$175:AR$178,$D1633)*$E1633*INDEX(AR$179:AR$195,$F1633)</f>
        <v/>
      </c>
      <c r="AS1633" s="40">
        <f>INDEX(AS$175:AS$178,$D1633)*$E1633*INDEX(AS$179:AS$195,$F1633)</f>
        <v/>
      </c>
      <c r="AT1633" s="40">
        <f>INDEX(AT$175:AT$178,$D1633)*$E1633*INDEX(AT$179:AT$195,$F1633)</f>
        <v/>
      </c>
      <c r="AU1633" s="40">
        <f>INDEX(AU$175:AU$178,$D1633)*$E1633*INDEX(AU$179:AU$195,$F1633)</f>
        <v/>
      </c>
      <c r="AV1633" s="40">
        <f>INDEX(AV$175:AV$178,$D1633)*$E1633*INDEX(AV$179:AV$195,$F1633)</f>
        <v/>
      </c>
      <c r="AW1633" s="40">
        <f>INDEX(AW$175:AW$178,$D1633)*$E1633*INDEX(AW$179:AW$195,$F1633)</f>
        <v/>
      </c>
      <c r="AX1633" s="42">
        <f>SHADOWEFF(INDEX(AX$175:AX$178,$D1633),$E1633,INDEX(AX$179:AX$195,$F1633))</f>
        <v/>
      </c>
    </row>
    <row r="1634" hidden="1" outlineLevel="2">
      <c r="A1634" s="5" t="inlineStr">
        <is>
          <t>shp</t>
        </is>
      </c>
      <c r="B1634" s="5" t="inlineStr">
        <is>
          <t>ker</t>
        </is>
      </c>
      <c r="C1634" s="5" t="inlineStr">
        <is>
          <t>ftr</t>
        </is>
      </c>
      <c r="D1634" s="40">
        <f>INDEX(Inputs!$M$5:$M$132,MATCH($B1634&amp;"|"&amp;$C1634,Inputs!$A$5:$A$132,0))</f>
        <v/>
      </c>
      <c r="E1634" s="40">
        <f>INDEX(Inputs!$T$5:$T$132,MATCH($B1634&amp;"|"&amp;$C1634,Inputs!$A$5:$A$132,0))</f>
        <v/>
      </c>
      <c r="F1634" s="40">
        <f>INDEX(Inputs!$K$5:$K$132,MATCH($B1634&amp;"|"&amp;$C1634,Inputs!$A$5:$A$132,0))</f>
        <v/>
      </c>
      <c r="G1634" s="39" t="n"/>
      <c r="H1634" s="5">
        <f>INDEX(Variables!$B$5:$B$105,MATCH($A1634,Variables!$A$5:$A$105,0))&amp;IF($C1634="",""," | "&amp;INDEX(Mapping!$B$5:$B$26,MATCH($C1634,Mapping!$A$5:$A$26,0))&amp;" | "&amp;INDEX(Mapping!$B$30:$B$41,MATCH($B1634,Mapping!$A$30:$A$41,0)))</f>
        <v/>
      </c>
      <c r="I1634" s="5">
        <f>INDEX(Variables!$C$5:$C$105,MATCH($A1634,Variables!$A$5:$A$105,0))</f>
        <v/>
      </c>
      <c r="J1634" s="5">
        <f>INDEX(Variables!$E$5:$E$105,MATCH($A1634,Variables!$A$5:$A$105,0))</f>
        <v/>
      </c>
      <c r="K1634" s="25">
        <f>LOWER(Settings!$C$4)&amp;".mit."&amp;$A1634&amp;IF($C1634="","","."&amp;$C1634&amp;"."&amp;$B1634)&amp;IF(INDEX(Variables!$D$5:$D$105,MATCH($A1634,Variables!$A$5:$A$105,0))="","","."&amp;INDEX(Variables!$D$5:$D$105,MATCH($A1634,Variables!$A$5:$A$105,0)))&amp;"."&amp;K$5</f>
        <v/>
      </c>
      <c r="L1634" s="41">
        <f>INDEX(L$175:L$178,$D1634)*$E1634*INDEX(L$179:L$195,$F1634)</f>
        <v/>
      </c>
      <c r="M1634" s="40">
        <f>INDEX(M$175:M$178,$D1634)*$E1634*INDEX(M$179:M$195,$F1634)</f>
        <v/>
      </c>
      <c r="N1634" s="40">
        <f>INDEX(N$175:N$178,$D1634)*$E1634*INDEX(N$179:N$195,$F1634)</f>
        <v/>
      </c>
      <c r="O1634" s="40">
        <f>INDEX(O$175:O$178,$D1634)*$E1634*INDEX(O$179:O$195,$F1634)</f>
        <v/>
      </c>
      <c r="P1634" s="40">
        <f>INDEX(P$175:P$178,$D1634)*$E1634*INDEX(P$179:P$195,$F1634)</f>
        <v/>
      </c>
      <c r="Q1634" s="40">
        <f>INDEX(Q$175:Q$178,$D1634)*$E1634*INDEX(Q$179:Q$195,$F1634)</f>
        <v/>
      </c>
      <c r="R1634" s="40">
        <f>INDEX(R$175:R$178,$D1634)*$E1634*INDEX(R$179:R$195,$F1634)</f>
        <v/>
      </c>
      <c r="S1634" s="40">
        <f>INDEX(S$175:S$178,$D1634)*$E1634*INDEX(S$179:S$195,$F1634)</f>
        <v/>
      </c>
      <c r="T1634" s="40">
        <f>INDEX(T$175:T$178,$D1634)*$E1634*INDEX(T$179:T$195,$F1634)</f>
        <v/>
      </c>
      <c r="U1634" s="40">
        <f>INDEX(U$175:U$178,$D1634)*$E1634*INDEX(U$179:U$195,$F1634)</f>
        <v/>
      </c>
      <c r="V1634" s="40">
        <f>INDEX(V$175:V$178,$D1634)*$E1634*INDEX(V$179:V$195,$F1634)</f>
        <v/>
      </c>
      <c r="W1634" s="40">
        <f>INDEX(W$175:W$178,$D1634)*$E1634*INDEX(W$179:W$195,$F1634)</f>
        <v/>
      </c>
      <c r="X1634" s="40">
        <f>INDEX(X$175:X$178,$D1634)*$E1634*INDEX(X$179:X$195,$F1634)</f>
        <v/>
      </c>
      <c r="Y1634" s="40">
        <f>INDEX(Y$175:Y$178,$D1634)*$E1634*INDEX(Y$179:Y$195,$F1634)</f>
        <v/>
      </c>
      <c r="Z1634" s="40">
        <f>INDEX(Z$175:Z$178,$D1634)*$E1634*INDEX(Z$179:Z$195,$F1634)</f>
        <v/>
      </c>
      <c r="AA1634" s="40">
        <f>INDEX(AA$175:AA$178,$D1634)*$E1634*INDEX(AA$179:AA$195,$F1634)</f>
        <v/>
      </c>
      <c r="AB1634" s="40">
        <f>INDEX(AB$175:AB$178,$D1634)*$E1634*INDEX(AB$179:AB$195,$F1634)</f>
        <v/>
      </c>
      <c r="AC1634" s="40">
        <f>INDEX(AC$175:AC$178,$D1634)*$E1634*INDEX(AC$179:AC$195,$F1634)</f>
        <v/>
      </c>
      <c r="AD1634" s="42">
        <f>SHADOWEFF(INDEX(AD$175:AD$178,$D1634),$E1634,INDEX(AD$179:AD$195,$F1634))</f>
        <v/>
      </c>
      <c r="AE1634" s="25">
        <f>LOWER(Settings!$C$4)&amp;".mit."&amp;$A1634&amp;IF($C1634="","","."&amp;$C1634&amp;"."&amp;$B1634)&amp;IF(INDEX(Variables!$D$5:$D$105,MATCH($A1634,Variables!$A$5:$A$105,0))="","","."&amp;INDEX(Variables!$D$5:$D$105,MATCH($A1634,Variables!$A$5:$A$105,0)))&amp;"."&amp;AE$5</f>
        <v/>
      </c>
      <c r="AF1634" s="41">
        <f>INDEX(AF$175:AF$178,$D1634)*$E1634*INDEX(AF$179:AF$195,$F1634)</f>
        <v/>
      </c>
      <c r="AG1634" s="40">
        <f>INDEX(AG$175:AG$178,$D1634)*$E1634*INDEX(AG$179:AG$195,$F1634)</f>
        <v/>
      </c>
      <c r="AH1634" s="40">
        <f>INDEX(AH$175:AH$178,$D1634)*$E1634*INDEX(AH$179:AH$195,$F1634)</f>
        <v/>
      </c>
      <c r="AI1634" s="40">
        <f>INDEX(AI$175:AI$178,$D1634)*$E1634*INDEX(AI$179:AI$195,$F1634)</f>
        <v/>
      </c>
      <c r="AJ1634" s="40">
        <f>INDEX(AJ$175:AJ$178,$D1634)*$E1634*INDEX(AJ$179:AJ$195,$F1634)</f>
        <v/>
      </c>
      <c r="AK1634" s="40">
        <f>INDEX(AK$175:AK$178,$D1634)*$E1634*INDEX(AK$179:AK$195,$F1634)</f>
        <v/>
      </c>
      <c r="AL1634" s="40">
        <f>INDEX(AL$175:AL$178,$D1634)*$E1634*INDEX(AL$179:AL$195,$F1634)</f>
        <v/>
      </c>
      <c r="AM1634" s="40">
        <f>INDEX(AM$175:AM$178,$D1634)*$E1634*INDEX(AM$179:AM$195,$F1634)</f>
        <v/>
      </c>
      <c r="AN1634" s="40">
        <f>INDEX(AN$175:AN$178,$D1634)*$E1634*INDEX(AN$179:AN$195,$F1634)</f>
        <v/>
      </c>
      <c r="AO1634" s="40">
        <f>INDEX(AO$175:AO$178,$D1634)*$E1634*INDEX(AO$179:AO$195,$F1634)</f>
        <v/>
      </c>
      <c r="AP1634" s="40">
        <f>INDEX(AP$175:AP$178,$D1634)*$E1634*INDEX(AP$179:AP$195,$F1634)</f>
        <v/>
      </c>
      <c r="AQ1634" s="40">
        <f>INDEX(AQ$175:AQ$178,$D1634)*$E1634*INDEX(AQ$179:AQ$195,$F1634)</f>
        <v/>
      </c>
      <c r="AR1634" s="40">
        <f>INDEX(AR$175:AR$178,$D1634)*$E1634*INDEX(AR$179:AR$195,$F1634)</f>
        <v/>
      </c>
      <c r="AS1634" s="40">
        <f>INDEX(AS$175:AS$178,$D1634)*$E1634*INDEX(AS$179:AS$195,$F1634)</f>
        <v/>
      </c>
      <c r="AT1634" s="40">
        <f>INDEX(AT$175:AT$178,$D1634)*$E1634*INDEX(AT$179:AT$195,$F1634)</f>
        <v/>
      </c>
      <c r="AU1634" s="40">
        <f>INDEX(AU$175:AU$178,$D1634)*$E1634*INDEX(AU$179:AU$195,$F1634)</f>
        <v/>
      </c>
      <c r="AV1634" s="40">
        <f>INDEX(AV$175:AV$178,$D1634)*$E1634*INDEX(AV$179:AV$195,$F1634)</f>
        <v/>
      </c>
      <c r="AW1634" s="40">
        <f>INDEX(AW$175:AW$178,$D1634)*$E1634*INDEX(AW$179:AW$195,$F1634)</f>
        <v/>
      </c>
      <c r="AX1634" s="42">
        <f>SHADOWEFF(INDEX(AX$175:AX$178,$D1634),$E1634,INDEX(AX$179:AX$195,$F1634))</f>
        <v/>
      </c>
    </row>
    <row r="1635" hidden="1" outlineLevel="2">
      <c r="A1635" s="5" t="inlineStr">
        <is>
          <t>shp</t>
        </is>
      </c>
      <c r="B1635" s="5" t="inlineStr">
        <is>
          <t>oop</t>
        </is>
      </c>
      <c r="C1635" s="5" t="inlineStr">
        <is>
          <t>ftr</t>
        </is>
      </c>
      <c r="D1635" s="40">
        <f>INDEX(Inputs!$M$5:$M$132,MATCH($B1635&amp;"|"&amp;$C1635,Inputs!$A$5:$A$132,0))</f>
        <v/>
      </c>
      <c r="E1635" s="40">
        <f>INDEX(Inputs!$T$5:$T$132,MATCH($B1635&amp;"|"&amp;$C1635,Inputs!$A$5:$A$132,0))</f>
        <v/>
      </c>
      <c r="F1635" s="40">
        <f>INDEX(Inputs!$K$5:$K$132,MATCH($B1635&amp;"|"&amp;$C1635,Inputs!$A$5:$A$132,0))</f>
        <v/>
      </c>
      <c r="G1635" s="39" t="n"/>
      <c r="H1635" s="5">
        <f>INDEX(Variables!$B$5:$B$105,MATCH($A1635,Variables!$A$5:$A$105,0))&amp;IF($C1635="",""," | "&amp;INDEX(Mapping!$B$5:$B$26,MATCH($C1635,Mapping!$A$5:$A$26,0))&amp;" | "&amp;INDEX(Mapping!$B$30:$B$41,MATCH($B1635,Mapping!$A$30:$A$41,0)))</f>
        <v/>
      </c>
      <c r="I1635" s="5">
        <f>INDEX(Variables!$C$5:$C$105,MATCH($A1635,Variables!$A$5:$A$105,0))</f>
        <v/>
      </c>
      <c r="J1635" s="5">
        <f>INDEX(Variables!$E$5:$E$105,MATCH($A1635,Variables!$A$5:$A$105,0))</f>
        <v/>
      </c>
      <c r="K1635" s="25">
        <f>LOWER(Settings!$C$4)&amp;".mit."&amp;$A1635&amp;IF($C1635="","","."&amp;$C1635&amp;"."&amp;$B1635)&amp;IF(INDEX(Variables!$D$5:$D$105,MATCH($A1635,Variables!$A$5:$A$105,0))="","","."&amp;INDEX(Variables!$D$5:$D$105,MATCH($A1635,Variables!$A$5:$A$105,0)))&amp;"."&amp;K$5</f>
        <v/>
      </c>
      <c r="L1635" s="41">
        <f>INDEX(L$175:L$178,$D1635)*$E1635*INDEX(L$179:L$195,$F1635)</f>
        <v/>
      </c>
      <c r="M1635" s="40">
        <f>INDEX(M$175:M$178,$D1635)*$E1635*INDEX(M$179:M$195,$F1635)</f>
        <v/>
      </c>
      <c r="N1635" s="40">
        <f>INDEX(N$175:N$178,$D1635)*$E1635*INDEX(N$179:N$195,$F1635)</f>
        <v/>
      </c>
      <c r="O1635" s="40">
        <f>INDEX(O$175:O$178,$D1635)*$E1635*INDEX(O$179:O$195,$F1635)</f>
        <v/>
      </c>
      <c r="P1635" s="40">
        <f>INDEX(P$175:P$178,$D1635)*$E1635*INDEX(P$179:P$195,$F1635)</f>
        <v/>
      </c>
      <c r="Q1635" s="40">
        <f>INDEX(Q$175:Q$178,$D1635)*$E1635*INDEX(Q$179:Q$195,$F1635)</f>
        <v/>
      </c>
      <c r="R1635" s="40">
        <f>INDEX(R$175:R$178,$D1635)*$E1635*INDEX(R$179:R$195,$F1635)</f>
        <v/>
      </c>
      <c r="S1635" s="40">
        <f>INDEX(S$175:S$178,$D1635)*$E1635*INDEX(S$179:S$195,$F1635)</f>
        <v/>
      </c>
      <c r="T1635" s="40">
        <f>INDEX(T$175:T$178,$D1635)*$E1635*INDEX(T$179:T$195,$F1635)</f>
        <v/>
      </c>
      <c r="U1635" s="40">
        <f>INDEX(U$175:U$178,$D1635)*$E1635*INDEX(U$179:U$195,$F1635)</f>
        <v/>
      </c>
      <c r="V1635" s="40">
        <f>INDEX(V$175:V$178,$D1635)*$E1635*INDEX(V$179:V$195,$F1635)</f>
        <v/>
      </c>
      <c r="W1635" s="40">
        <f>INDEX(W$175:W$178,$D1635)*$E1635*INDEX(W$179:W$195,$F1635)</f>
        <v/>
      </c>
      <c r="X1635" s="40">
        <f>INDEX(X$175:X$178,$D1635)*$E1635*INDEX(X$179:X$195,$F1635)</f>
        <v/>
      </c>
      <c r="Y1635" s="40">
        <f>INDEX(Y$175:Y$178,$D1635)*$E1635*INDEX(Y$179:Y$195,$F1635)</f>
        <v/>
      </c>
      <c r="Z1635" s="40">
        <f>INDEX(Z$175:Z$178,$D1635)*$E1635*INDEX(Z$179:Z$195,$F1635)</f>
        <v/>
      </c>
      <c r="AA1635" s="40">
        <f>INDEX(AA$175:AA$178,$D1635)*$E1635*INDEX(AA$179:AA$195,$F1635)</f>
        <v/>
      </c>
      <c r="AB1635" s="40">
        <f>INDEX(AB$175:AB$178,$D1635)*$E1635*INDEX(AB$179:AB$195,$F1635)</f>
        <v/>
      </c>
      <c r="AC1635" s="40">
        <f>INDEX(AC$175:AC$178,$D1635)*$E1635*INDEX(AC$179:AC$195,$F1635)</f>
        <v/>
      </c>
      <c r="AD1635" s="42">
        <f>SHADOWEFF(INDEX(AD$175:AD$178,$D1635),$E1635,INDEX(AD$179:AD$195,$F1635))</f>
        <v/>
      </c>
      <c r="AE1635" s="25">
        <f>LOWER(Settings!$C$4)&amp;".mit."&amp;$A1635&amp;IF($C1635="","","."&amp;$C1635&amp;"."&amp;$B1635)&amp;IF(INDEX(Variables!$D$5:$D$105,MATCH($A1635,Variables!$A$5:$A$105,0))="","","."&amp;INDEX(Variables!$D$5:$D$105,MATCH($A1635,Variables!$A$5:$A$105,0)))&amp;"."&amp;AE$5</f>
        <v/>
      </c>
      <c r="AF1635" s="41">
        <f>INDEX(AF$175:AF$178,$D1635)*$E1635*INDEX(AF$179:AF$195,$F1635)</f>
        <v/>
      </c>
      <c r="AG1635" s="40">
        <f>INDEX(AG$175:AG$178,$D1635)*$E1635*INDEX(AG$179:AG$195,$F1635)</f>
        <v/>
      </c>
      <c r="AH1635" s="40">
        <f>INDEX(AH$175:AH$178,$D1635)*$E1635*INDEX(AH$179:AH$195,$F1635)</f>
        <v/>
      </c>
      <c r="AI1635" s="40">
        <f>INDEX(AI$175:AI$178,$D1635)*$E1635*INDEX(AI$179:AI$195,$F1635)</f>
        <v/>
      </c>
      <c r="AJ1635" s="40">
        <f>INDEX(AJ$175:AJ$178,$D1635)*$E1635*INDEX(AJ$179:AJ$195,$F1635)</f>
        <v/>
      </c>
      <c r="AK1635" s="40">
        <f>INDEX(AK$175:AK$178,$D1635)*$E1635*INDEX(AK$179:AK$195,$F1635)</f>
        <v/>
      </c>
      <c r="AL1635" s="40">
        <f>INDEX(AL$175:AL$178,$D1635)*$E1635*INDEX(AL$179:AL$195,$F1635)</f>
        <v/>
      </c>
      <c r="AM1635" s="40">
        <f>INDEX(AM$175:AM$178,$D1635)*$E1635*INDEX(AM$179:AM$195,$F1635)</f>
        <v/>
      </c>
      <c r="AN1635" s="40">
        <f>INDEX(AN$175:AN$178,$D1635)*$E1635*INDEX(AN$179:AN$195,$F1635)</f>
        <v/>
      </c>
      <c r="AO1635" s="40">
        <f>INDEX(AO$175:AO$178,$D1635)*$E1635*INDEX(AO$179:AO$195,$F1635)</f>
        <v/>
      </c>
      <c r="AP1635" s="40">
        <f>INDEX(AP$175:AP$178,$D1635)*$E1635*INDEX(AP$179:AP$195,$F1635)</f>
        <v/>
      </c>
      <c r="AQ1635" s="40">
        <f>INDEX(AQ$175:AQ$178,$D1635)*$E1635*INDEX(AQ$179:AQ$195,$F1635)</f>
        <v/>
      </c>
      <c r="AR1635" s="40">
        <f>INDEX(AR$175:AR$178,$D1635)*$E1635*INDEX(AR$179:AR$195,$F1635)</f>
        <v/>
      </c>
      <c r="AS1635" s="40">
        <f>INDEX(AS$175:AS$178,$D1635)*$E1635*INDEX(AS$179:AS$195,$F1635)</f>
        <v/>
      </c>
      <c r="AT1635" s="40">
        <f>INDEX(AT$175:AT$178,$D1635)*$E1635*INDEX(AT$179:AT$195,$F1635)</f>
        <v/>
      </c>
      <c r="AU1635" s="40">
        <f>INDEX(AU$175:AU$178,$D1635)*$E1635*INDEX(AU$179:AU$195,$F1635)</f>
        <v/>
      </c>
      <c r="AV1635" s="40">
        <f>INDEX(AV$175:AV$178,$D1635)*$E1635*INDEX(AV$179:AV$195,$F1635)</f>
        <v/>
      </c>
      <c r="AW1635" s="40">
        <f>INDEX(AW$175:AW$178,$D1635)*$E1635*INDEX(AW$179:AW$195,$F1635)</f>
        <v/>
      </c>
      <c r="AX1635" s="42">
        <f>SHADOWEFF(INDEX(AX$175:AX$178,$D1635),$E1635,INDEX(AX$179:AX$195,$F1635))</f>
        <v/>
      </c>
    </row>
    <row r="1636" hidden="1" outlineLevel="2">
      <c r="A1636" s="5" t="inlineStr">
        <is>
          <t>shp</t>
        </is>
      </c>
      <c r="B1636" s="5" t="inlineStr">
        <is>
          <t>bio</t>
        </is>
      </c>
      <c r="C1636" s="5" t="inlineStr">
        <is>
          <t>ftr</t>
        </is>
      </c>
      <c r="D1636" s="40">
        <f>INDEX(Inputs!$M$5:$M$132,MATCH($B1636&amp;"|"&amp;$C1636,Inputs!$A$5:$A$132,0))</f>
        <v/>
      </c>
      <c r="E1636" s="40">
        <f>INDEX(Inputs!$T$5:$T$132,MATCH($B1636&amp;"|"&amp;$C1636,Inputs!$A$5:$A$132,0))</f>
        <v/>
      </c>
      <c r="F1636" s="40">
        <f>INDEX(Inputs!$K$5:$K$132,MATCH($B1636&amp;"|"&amp;$C1636,Inputs!$A$5:$A$132,0))</f>
        <v/>
      </c>
      <c r="G1636" s="39" t="n"/>
      <c r="H1636" s="5">
        <f>INDEX(Variables!$B$5:$B$105,MATCH($A1636,Variables!$A$5:$A$105,0))&amp;IF($C1636="",""," | "&amp;INDEX(Mapping!$B$5:$B$26,MATCH($C1636,Mapping!$A$5:$A$26,0))&amp;" | "&amp;INDEX(Mapping!$B$30:$B$41,MATCH($B1636,Mapping!$A$30:$A$41,0)))</f>
        <v/>
      </c>
      <c r="I1636" s="5">
        <f>INDEX(Variables!$C$5:$C$105,MATCH($A1636,Variables!$A$5:$A$105,0))</f>
        <v/>
      </c>
      <c r="J1636" s="5">
        <f>INDEX(Variables!$E$5:$E$105,MATCH($A1636,Variables!$A$5:$A$105,0))</f>
        <v/>
      </c>
      <c r="K1636" s="25">
        <f>LOWER(Settings!$C$4)&amp;".mit."&amp;$A1636&amp;IF($C1636="","","."&amp;$C1636&amp;"."&amp;$B1636)&amp;IF(INDEX(Variables!$D$5:$D$105,MATCH($A1636,Variables!$A$5:$A$105,0))="","","."&amp;INDEX(Variables!$D$5:$D$105,MATCH($A1636,Variables!$A$5:$A$105,0)))&amp;"."&amp;K$5</f>
        <v/>
      </c>
      <c r="L1636" s="41">
        <f>INDEX(L$175:L$178,$D1636)*$E1636*INDEX(L$179:L$195,$F1636)</f>
        <v/>
      </c>
      <c r="M1636" s="40">
        <f>INDEX(M$175:M$178,$D1636)*$E1636*INDEX(M$179:M$195,$F1636)</f>
        <v/>
      </c>
      <c r="N1636" s="40">
        <f>INDEX(N$175:N$178,$D1636)*$E1636*INDEX(N$179:N$195,$F1636)</f>
        <v/>
      </c>
      <c r="O1636" s="40">
        <f>INDEX(O$175:O$178,$D1636)*$E1636*INDEX(O$179:O$195,$F1636)</f>
        <v/>
      </c>
      <c r="P1636" s="40">
        <f>INDEX(P$175:P$178,$D1636)*$E1636*INDEX(P$179:P$195,$F1636)</f>
        <v/>
      </c>
      <c r="Q1636" s="40">
        <f>INDEX(Q$175:Q$178,$D1636)*$E1636*INDEX(Q$179:Q$195,$F1636)</f>
        <v/>
      </c>
      <c r="R1636" s="40">
        <f>INDEX(R$175:R$178,$D1636)*$E1636*INDEX(R$179:R$195,$F1636)</f>
        <v/>
      </c>
      <c r="S1636" s="40">
        <f>INDEX(S$175:S$178,$D1636)*$E1636*INDEX(S$179:S$195,$F1636)</f>
        <v/>
      </c>
      <c r="T1636" s="40">
        <f>INDEX(T$175:T$178,$D1636)*$E1636*INDEX(T$179:T$195,$F1636)</f>
        <v/>
      </c>
      <c r="U1636" s="40">
        <f>INDEX(U$175:U$178,$D1636)*$E1636*INDEX(U$179:U$195,$F1636)</f>
        <v/>
      </c>
      <c r="V1636" s="40">
        <f>INDEX(V$175:V$178,$D1636)*$E1636*INDEX(V$179:V$195,$F1636)</f>
        <v/>
      </c>
      <c r="W1636" s="40">
        <f>INDEX(W$175:W$178,$D1636)*$E1636*INDEX(W$179:W$195,$F1636)</f>
        <v/>
      </c>
      <c r="X1636" s="40">
        <f>INDEX(X$175:X$178,$D1636)*$E1636*INDEX(X$179:X$195,$F1636)</f>
        <v/>
      </c>
      <c r="Y1636" s="40">
        <f>INDEX(Y$175:Y$178,$D1636)*$E1636*INDEX(Y$179:Y$195,$F1636)</f>
        <v/>
      </c>
      <c r="Z1636" s="40">
        <f>INDEX(Z$175:Z$178,$D1636)*$E1636*INDEX(Z$179:Z$195,$F1636)</f>
        <v/>
      </c>
      <c r="AA1636" s="40">
        <f>INDEX(AA$175:AA$178,$D1636)*$E1636*INDEX(AA$179:AA$195,$F1636)</f>
        <v/>
      </c>
      <c r="AB1636" s="40">
        <f>INDEX(AB$175:AB$178,$D1636)*$E1636*INDEX(AB$179:AB$195,$F1636)</f>
        <v/>
      </c>
      <c r="AC1636" s="40">
        <f>INDEX(AC$175:AC$178,$D1636)*$E1636*INDEX(AC$179:AC$195,$F1636)</f>
        <v/>
      </c>
      <c r="AD1636" s="42">
        <f>SHADOWEFF(INDEX(AD$175:AD$178,$D1636),$E1636,INDEX(AD$179:AD$195,$F1636))</f>
        <v/>
      </c>
      <c r="AE1636" s="25">
        <f>LOWER(Settings!$C$4)&amp;".mit."&amp;$A1636&amp;IF($C1636="","","."&amp;$C1636&amp;"."&amp;$B1636)&amp;IF(INDEX(Variables!$D$5:$D$105,MATCH($A1636,Variables!$A$5:$A$105,0))="","","."&amp;INDEX(Variables!$D$5:$D$105,MATCH($A1636,Variables!$A$5:$A$105,0)))&amp;"."&amp;AE$5</f>
        <v/>
      </c>
      <c r="AF1636" s="41">
        <f>INDEX(AF$175:AF$178,$D1636)*$E1636*INDEX(AF$179:AF$195,$F1636)</f>
        <v/>
      </c>
      <c r="AG1636" s="40">
        <f>INDEX(AG$175:AG$178,$D1636)*$E1636*INDEX(AG$179:AG$195,$F1636)</f>
        <v/>
      </c>
      <c r="AH1636" s="40">
        <f>INDEX(AH$175:AH$178,$D1636)*$E1636*INDEX(AH$179:AH$195,$F1636)</f>
        <v/>
      </c>
      <c r="AI1636" s="40">
        <f>INDEX(AI$175:AI$178,$D1636)*$E1636*INDEX(AI$179:AI$195,$F1636)</f>
        <v/>
      </c>
      <c r="AJ1636" s="40">
        <f>INDEX(AJ$175:AJ$178,$D1636)*$E1636*INDEX(AJ$179:AJ$195,$F1636)</f>
        <v/>
      </c>
      <c r="AK1636" s="40">
        <f>INDEX(AK$175:AK$178,$D1636)*$E1636*INDEX(AK$179:AK$195,$F1636)</f>
        <v/>
      </c>
      <c r="AL1636" s="40">
        <f>INDEX(AL$175:AL$178,$D1636)*$E1636*INDEX(AL$179:AL$195,$F1636)</f>
        <v/>
      </c>
      <c r="AM1636" s="40">
        <f>INDEX(AM$175:AM$178,$D1636)*$E1636*INDEX(AM$179:AM$195,$F1636)</f>
        <v/>
      </c>
      <c r="AN1636" s="40">
        <f>INDEX(AN$175:AN$178,$D1636)*$E1636*INDEX(AN$179:AN$195,$F1636)</f>
        <v/>
      </c>
      <c r="AO1636" s="40">
        <f>INDEX(AO$175:AO$178,$D1636)*$E1636*INDEX(AO$179:AO$195,$F1636)</f>
        <v/>
      </c>
      <c r="AP1636" s="40">
        <f>INDEX(AP$175:AP$178,$D1636)*$E1636*INDEX(AP$179:AP$195,$F1636)</f>
        <v/>
      </c>
      <c r="AQ1636" s="40">
        <f>INDEX(AQ$175:AQ$178,$D1636)*$E1636*INDEX(AQ$179:AQ$195,$F1636)</f>
        <v/>
      </c>
      <c r="AR1636" s="40">
        <f>INDEX(AR$175:AR$178,$D1636)*$E1636*INDEX(AR$179:AR$195,$F1636)</f>
        <v/>
      </c>
      <c r="AS1636" s="40">
        <f>INDEX(AS$175:AS$178,$D1636)*$E1636*INDEX(AS$179:AS$195,$F1636)</f>
        <v/>
      </c>
      <c r="AT1636" s="40">
        <f>INDEX(AT$175:AT$178,$D1636)*$E1636*INDEX(AT$179:AT$195,$F1636)</f>
        <v/>
      </c>
      <c r="AU1636" s="40">
        <f>INDEX(AU$175:AU$178,$D1636)*$E1636*INDEX(AU$179:AU$195,$F1636)</f>
        <v/>
      </c>
      <c r="AV1636" s="40">
        <f>INDEX(AV$175:AV$178,$D1636)*$E1636*INDEX(AV$179:AV$195,$F1636)</f>
        <v/>
      </c>
      <c r="AW1636" s="40">
        <f>INDEX(AW$175:AW$178,$D1636)*$E1636*INDEX(AW$179:AW$195,$F1636)</f>
        <v/>
      </c>
      <c r="AX1636" s="42">
        <f>SHADOWEFF(INDEX(AX$175:AX$178,$D1636),$E1636,INDEX(AX$179:AX$195,$F1636))</f>
        <v/>
      </c>
    </row>
    <row r="1637" hidden="1" outlineLevel="2"/>
    <row r="1638" hidden="1" outlineLevel="2">
      <c r="A1638" s="5" t="inlineStr">
        <is>
          <t>ener</t>
        </is>
      </c>
      <c r="B1638" s="5" t="inlineStr">
        <is>
          <t>coa</t>
        </is>
      </c>
      <c r="C1638" s="5" t="inlineStr">
        <is>
          <t>ftr</t>
        </is>
      </c>
      <c r="D1638" s="40">
        <f>INDEX(Inputs!$N$5:$N$132,MATCH($B1638&amp;"|"&amp;$C1638,Inputs!$A$5:$A$132,0))</f>
        <v/>
      </c>
      <c r="E1638" s="40">
        <f>INDEX(Inputs!$O$5:$O$132,MATCH($B1638&amp;"|"&amp;$C1638,Inputs!$A$5:$A$132,0))</f>
        <v/>
      </c>
      <c r="F1638" s="40">
        <f>INDEX(Inputs!$P$5:$P$132,MATCH($B1638&amp;"|"&amp;$C1638,Inputs!$A$5:$A$132,0))</f>
        <v/>
      </c>
      <c r="G1638" s="40">
        <f>INDEX(Inputs!$Q$5:$Q$132,MATCH($B1638&amp;"|"&amp;$C1638,Inputs!$A$5:$A$132,0))</f>
        <v/>
      </c>
      <c r="H1638" s="5">
        <f>INDEX(Variables!$B$5:$B$105,MATCH($A1638,Variables!$A$5:$A$105,0))&amp;IF($C1638="",""," | "&amp;INDEX(Mapping!$B$5:$B$26,MATCH($C1638,Mapping!$A$5:$A$26,0))&amp;" | "&amp;INDEX(Mapping!$B$30:$B$41,MATCH($B1638,Mapping!$A$30:$A$41,0)))</f>
        <v/>
      </c>
      <c r="I1638" s="5">
        <f>INDEX(Variables!$C$5:$C$105,MATCH($A1638,Variables!$A$5:$A$105,0))</f>
        <v/>
      </c>
      <c r="J1638" s="5">
        <f>INDEX(Variables!$E$5:$E$105,MATCH($A1638,Variables!$A$5:$A$105,0))</f>
        <v/>
      </c>
      <c r="K1638" s="25">
        <f>LOWER(Settings!$C$4)&amp;".mit."&amp;$A1638&amp;IF($C1638="","","."&amp;$C1638&amp;"."&amp;$B1638)&amp;IF(INDEX(Variables!$D$5:$D$105,MATCH($A1638,Variables!$A$5:$A$105,0))="","","."&amp;INDEX(Variables!$D$5:$D$105,MATCH($A1638,Variables!$A$5:$A$105,0)))&amp;"."&amp;K$5</f>
        <v/>
      </c>
      <c r="L1638" s="46">
        <f>INDEX(Inputs!$U$5:$U$132,MATCH($B1638&amp;"|"&amp;$C1638,Inputs!$A$5:$A$132,0))</f>
        <v/>
      </c>
      <c r="M1638" s="47">
        <f>L1638*(1/(1+$G1638))^(1+$E1638)*(1+M$7)^$D1638*(M1620/L1620)^$E1638*((M1620+M1629)/(L1620+L1629))^($F1638*(1+$E1638))</f>
        <v/>
      </c>
      <c r="N1638" s="47">
        <f>M1638*(1/(1+$G1638))^(1+$E1638)*(1+N$7)^$D1638*(N1620/M1620)^$E1638*((N1620+N1629)/(M1620+M1629))^($F1638*(1+$E1638))</f>
        <v/>
      </c>
      <c r="O1638" s="47">
        <f>N1638*(1/(1+$G1638))^(1+$E1638)*(1+O$7)^$D1638*(O1620/N1620)^$E1638*((O1620+O1629)/(N1620+N1629))^($F1638*(1+$E1638))</f>
        <v/>
      </c>
      <c r="P1638" s="47">
        <f>O1638*(1/(1+$G1638))^(1+$E1638)*(1+P$7)^$D1638*(P1620/O1620)^$E1638*((P1620+P1629)/(O1620+O1629))^($F1638*(1+$E1638))</f>
        <v/>
      </c>
      <c r="Q1638" s="47">
        <f>P1638*(1/(1+$G1638))^(1+$E1638)*(1+Q$7)^$D1638*(Q1620/P1620)^$E1638*((Q1620+Q1629)/(P1620+P1629))^($F1638*(1+$E1638))</f>
        <v/>
      </c>
      <c r="R1638" s="47">
        <f>Q1638*(1/(1+$G1638))^(1+$E1638)*(1+R$7)^$D1638*(R1620/Q1620)^$E1638*((R1620+R1629)/(Q1620+Q1629))^($F1638*(1+$E1638))</f>
        <v/>
      </c>
      <c r="S1638" s="47">
        <f>R1638*(1/(1+$G1638))^(1+$E1638)*(1+S$7)^$D1638*(S1620/R1620)^$E1638*((S1620+S1629)/(R1620+R1629))^($F1638*(1+$E1638))</f>
        <v/>
      </c>
      <c r="T1638" s="47">
        <f>S1638*(1/(1+$G1638))^(1+$E1638)*(1+T$7)^$D1638*(T1620/S1620)^$E1638*((T1620+T1629)/(S1620+S1629))^($F1638*(1+$E1638))</f>
        <v/>
      </c>
      <c r="U1638" s="47">
        <f>T1638*(1/(1+$G1638))^(1+$E1638)*(1+U$7)^$D1638*(U1620/T1620)^$E1638*((U1620+U1629)/(T1620+T1629))^($F1638*(1+$E1638))</f>
        <v/>
      </c>
      <c r="V1638" s="47">
        <f>U1638*(1/(1+$G1638))^(1+$E1638)*(1+V$7)^$D1638*(V1620/U1620)^$E1638*((V1620+V1629)/(U1620+U1629))^($F1638*(1+$E1638))</f>
        <v/>
      </c>
      <c r="W1638" s="47">
        <f>V1638*(1/(1+$G1638))^(1+$E1638)*(1+W$7)^$D1638*(W1620/V1620)^$E1638*((W1620+W1629)/(V1620+V1629))^($F1638*(1+$E1638))</f>
        <v/>
      </c>
      <c r="X1638" s="47">
        <f>W1638*(1/(1+$G1638))^(1+$E1638)*(1+X$7)^$D1638*(X1620/W1620)^$E1638*((X1620+X1629)/(W1620+W1629))^($F1638*(1+$E1638))</f>
        <v/>
      </c>
      <c r="Y1638" s="47">
        <f>X1638*(1/(1+$G1638))^(1+$E1638)*(1+Y$7)^$D1638*(Y1620/X1620)^$E1638*((Y1620+Y1629)/(X1620+X1629))^($F1638*(1+$E1638))</f>
        <v/>
      </c>
      <c r="Z1638" s="47">
        <f>Y1638*(1/(1+$G1638))^(1+$E1638)*(1+Z$7)^$D1638*(Z1620/Y1620)^$E1638*((Z1620+Z1629)/(Y1620+Y1629))^($F1638*(1+$E1638))</f>
        <v/>
      </c>
      <c r="AA1638" s="47">
        <f>Z1638*(1/(1+$G1638))^(1+$E1638)*(1+AA$7)^$D1638*(AA1620/Z1620)^$E1638*((AA1620+AA1629)/(Z1620+Z1629))^($F1638*(1+$E1638))</f>
        <v/>
      </c>
      <c r="AB1638" s="47">
        <f>AA1638*(1/(1+$G1638))^(1+$E1638)*(1+AB$7)^$D1638*(AB1620/AA1620)^$E1638*((AB1620+AB1629)/(AA1620+AA1629))^($F1638*(1+$E1638))</f>
        <v/>
      </c>
      <c r="AC1638" s="47">
        <f>AB1638*(1/(1+$G1638))^(1+$E1638)*(1+AC$7)^$D1638*(AC1620/AB1620)^$E1638*((AC1620+AC1629)/(AB1620+AB1629))^($F1638*(1+$E1638))</f>
        <v/>
      </c>
      <c r="AD1638" s="48">
        <f>FUELUSE(AC1638,AD1620,AC1620,AD1629,AC1629,AD$7,$D1638,$E1638,$F1638,$G1638)</f>
        <v/>
      </c>
      <c r="AE1638" s="25">
        <f>LOWER(Settings!$C$4)&amp;".mit."&amp;$A1638&amp;IF($C1638="","","."&amp;$C1638&amp;"."&amp;$B1638)&amp;IF(INDEX(Variables!$D$5:$D$105,MATCH($A1638,Variables!$A$5:$A$105,0))="","","."&amp;INDEX(Variables!$D$5:$D$105,MATCH($A1638,Variables!$A$5:$A$105,0)))&amp;"."&amp;AE$5</f>
        <v/>
      </c>
      <c r="AF1638" s="46">
        <f>INDEX(Inputs!$U$5:$U$132,MATCH($B1638&amp;"|"&amp;$C1638,Inputs!$A$5:$A$132,0))</f>
        <v/>
      </c>
      <c r="AG1638" s="47">
        <f>AF1638*(1/(1+$G1638))^(1+$E1638)*(1+AG$7)^$D1638*(AG1620/AF1620)^$E1638*((AG1620+AG1629)/(AF1620+AF1629))^($F1638*(1+$E1638))</f>
        <v/>
      </c>
      <c r="AH1638" s="47">
        <f>AG1638*(1/(1+$G1638))^(1+$E1638)*(1+AH$7)^$D1638*(AH1620/AG1620)^$E1638*((AH1620+AH1629)/(AG1620+AG1629))^($F1638*(1+$E1638))</f>
        <v/>
      </c>
      <c r="AI1638" s="47">
        <f>AH1638*(1/(1+$G1638))^(1+$E1638)*(1+AI$7)^$D1638*(AI1620/AH1620)^$E1638*((AI1620+AI1629)/(AH1620+AH1629))^($F1638*(1+$E1638))</f>
        <v/>
      </c>
      <c r="AJ1638" s="47">
        <f>AI1638*(1/(1+$G1638))^(1+$E1638)*(1+AJ$7)^$D1638*(AJ1620/AI1620)^$E1638*((AJ1620+AJ1629)/(AI1620+AI1629))^($F1638*(1+$E1638))</f>
        <v/>
      </c>
      <c r="AK1638" s="47">
        <f>AJ1638*(1/(1+$G1638))^(1+$E1638)*(1+AK$7)^$D1638*(AK1620/AJ1620)^$E1638*((AK1620+AK1629)/(AJ1620+AJ1629))^($F1638*(1+$E1638))</f>
        <v/>
      </c>
      <c r="AL1638" s="47">
        <f>AK1638*(1/(1+$G1638))^(1+$E1638)*(1+AL$7)^$D1638*(AL1620/AK1620)^$E1638*((AL1620+AL1629)/(AK1620+AK1629))^($F1638*(1+$E1638))</f>
        <v/>
      </c>
      <c r="AM1638" s="47">
        <f>AL1638*(1/(1+$G1638))^(1+$E1638)*(1+AM$7)^$D1638*(AM1620/AL1620)^$E1638*((AM1620+AM1629)/(AL1620+AL1629))^($F1638*(1+$E1638))</f>
        <v/>
      </c>
      <c r="AN1638" s="47">
        <f>AM1638*(1/(1+$G1638))^(1+$E1638)*(1+AN$7)^$D1638*(AN1620/AM1620)^$E1638*((AN1620+AN1629)/(AM1620+AM1629))^($F1638*(1+$E1638))</f>
        <v/>
      </c>
      <c r="AO1638" s="47">
        <f>AN1638*(1/(1+$G1638))^(1+$E1638)*(1+AO$7)^$D1638*(AO1620/AN1620)^$E1638*((AO1620+AO1629)/(AN1620+AN1629))^($F1638*(1+$E1638))</f>
        <v/>
      </c>
      <c r="AP1638" s="47">
        <f>AO1638*(1/(1+$G1638))^(1+$E1638)*(1+AP$7)^$D1638*(AP1620/AO1620)^$E1638*((AP1620+AP1629)/(AO1620+AO1629))^($F1638*(1+$E1638))</f>
        <v/>
      </c>
      <c r="AQ1638" s="47">
        <f>AP1638*(1/(1+$G1638))^(1+$E1638)*(1+AQ$7)^$D1638*(AQ1620/AP1620)^$E1638*((AQ1620+AQ1629)/(AP1620+AP1629))^($F1638*(1+$E1638))</f>
        <v/>
      </c>
      <c r="AR1638" s="47">
        <f>AQ1638*(1/(1+$G1638))^(1+$E1638)*(1+AR$7)^$D1638*(AR1620/AQ1620)^$E1638*((AR1620+AR1629)/(AQ1620+AQ1629))^($F1638*(1+$E1638))</f>
        <v/>
      </c>
      <c r="AS1638" s="47">
        <f>AR1638*(1/(1+$G1638))^(1+$E1638)*(1+AS$7)^$D1638*(AS1620/AR1620)^$E1638*((AS1620+AS1629)/(AR1620+AR1629))^($F1638*(1+$E1638))</f>
        <v/>
      </c>
      <c r="AT1638" s="47">
        <f>AS1638*(1/(1+$G1638))^(1+$E1638)*(1+AT$7)^$D1638*(AT1620/AS1620)^$E1638*((AT1620+AT1629)/(AS1620+AS1629))^($F1638*(1+$E1638))</f>
        <v/>
      </c>
      <c r="AU1638" s="47">
        <f>AT1638*(1/(1+$G1638))^(1+$E1638)*(1+AU$7)^$D1638*(AU1620/AT1620)^$E1638*((AU1620+AU1629)/(AT1620+AT1629))^($F1638*(1+$E1638))</f>
        <v/>
      </c>
      <c r="AV1638" s="47">
        <f>AU1638*(1/(1+$G1638))^(1+$E1638)*(1+AV$7)^$D1638*(AV1620/AU1620)^$E1638*((AV1620+AV1629)/(AU1620+AU1629))^($F1638*(1+$E1638))</f>
        <v/>
      </c>
      <c r="AW1638" s="47">
        <f>AV1638*(1/(1+$G1638))^(1+$E1638)*(1+AW$7)^$D1638*(AW1620/AV1620)^$E1638*((AW1620+AW1629)/(AV1620+AV1629))^($F1638*(1+$E1638))</f>
        <v/>
      </c>
      <c r="AX1638" s="48">
        <f>FUELUSE(AW1638,AX1620,AW1620,AX1629,AW1629,AX$7,$D1638,$E1638,$F1638,$G1638)</f>
        <v/>
      </c>
    </row>
    <row r="1639" hidden="1" outlineLevel="2">
      <c r="A1639" s="5" t="inlineStr">
        <is>
          <t>ener</t>
        </is>
      </c>
      <c r="B1639" s="5" t="inlineStr">
        <is>
          <t>nga</t>
        </is>
      </c>
      <c r="C1639" s="5" t="inlineStr">
        <is>
          <t>ftr</t>
        </is>
      </c>
      <c r="D1639" s="40">
        <f>INDEX(Inputs!$N$5:$N$132,MATCH($B1639&amp;"|"&amp;$C1639,Inputs!$A$5:$A$132,0))</f>
        <v/>
      </c>
      <c r="E1639" s="40">
        <f>INDEX(Inputs!$O$5:$O$132,MATCH($B1639&amp;"|"&amp;$C1639,Inputs!$A$5:$A$132,0))</f>
        <v/>
      </c>
      <c r="F1639" s="40">
        <f>INDEX(Inputs!$P$5:$P$132,MATCH($B1639&amp;"|"&amp;$C1639,Inputs!$A$5:$A$132,0))</f>
        <v/>
      </c>
      <c r="G1639" s="40">
        <f>INDEX(Inputs!$Q$5:$Q$132,MATCH($B1639&amp;"|"&amp;$C1639,Inputs!$A$5:$A$132,0))</f>
        <v/>
      </c>
      <c r="H1639" s="5">
        <f>INDEX(Variables!$B$5:$B$105,MATCH($A1639,Variables!$A$5:$A$105,0))&amp;IF($C1639="",""," | "&amp;INDEX(Mapping!$B$5:$B$26,MATCH($C1639,Mapping!$A$5:$A$26,0))&amp;" | "&amp;INDEX(Mapping!$B$30:$B$41,MATCH($B1639,Mapping!$A$30:$A$41,0)))</f>
        <v/>
      </c>
      <c r="I1639" s="5">
        <f>INDEX(Variables!$C$5:$C$105,MATCH($A1639,Variables!$A$5:$A$105,0))</f>
        <v/>
      </c>
      <c r="J1639" s="5">
        <f>INDEX(Variables!$E$5:$E$105,MATCH($A1639,Variables!$A$5:$A$105,0))</f>
        <v/>
      </c>
      <c r="K1639" s="25">
        <f>LOWER(Settings!$C$4)&amp;".mit."&amp;$A1639&amp;IF($C1639="","","."&amp;$C1639&amp;"."&amp;$B1639)&amp;IF(INDEX(Variables!$D$5:$D$105,MATCH($A1639,Variables!$A$5:$A$105,0))="","","."&amp;INDEX(Variables!$D$5:$D$105,MATCH($A1639,Variables!$A$5:$A$105,0)))&amp;"."&amp;K$5</f>
        <v/>
      </c>
      <c r="L1639" s="46">
        <f>INDEX(Inputs!$U$5:$U$132,MATCH($B1639&amp;"|"&amp;$C1639,Inputs!$A$5:$A$132,0))</f>
        <v/>
      </c>
      <c r="M1639" s="47">
        <f>L1639*(1/(1+$G1639))^(1+$E1639)*(1+M$7)^$D1639*(M1621/L1621)^$E1639*((M1621+M1630)/(L1621+L1630))^($F1639*(1+$E1639))</f>
        <v/>
      </c>
      <c r="N1639" s="47">
        <f>M1639*(1/(1+$G1639))^(1+$E1639)*(1+N$7)^$D1639*(N1621/M1621)^$E1639*((N1621+N1630)/(M1621+M1630))^($F1639*(1+$E1639))</f>
        <v/>
      </c>
      <c r="O1639" s="47">
        <f>N1639*(1/(1+$G1639))^(1+$E1639)*(1+O$7)^$D1639*(O1621/N1621)^$E1639*((O1621+O1630)/(N1621+N1630))^($F1639*(1+$E1639))</f>
        <v/>
      </c>
      <c r="P1639" s="47">
        <f>O1639*(1/(1+$G1639))^(1+$E1639)*(1+P$7)^$D1639*(P1621/O1621)^$E1639*((P1621+P1630)/(O1621+O1630))^($F1639*(1+$E1639))</f>
        <v/>
      </c>
      <c r="Q1639" s="47">
        <f>P1639*(1/(1+$G1639))^(1+$E1639)*(1+Q$7)^$D1639*(Q1621/P1621)^$E1639*((Q1621+Q1630)/(P1621+P1630))^($F1639*(1+$E1639))</f>
        <v/>
      </c>
      <c r="R1639" s="47">
        <f>Q1639*(1/(1+$G1639))^(1+$E1639)*(1+R$7)^$D1639*(R1621/Q1621)^$E1639*((R1621+R1630)/(Q1621+Q1630))^($F1639*(1+$E1639))</f>
        <v/>
      </c>
      <c r="S1639" s="47">
        <f>R1639*(1/(1+$G1639))^(1+$E1639)*(1+S$7)^$D1639*(S1621/R1621)^$E1639*((S1621+S1630)/(R1621+R1630))^($F1639*(1+$E1639))</f>
        <v/>
      </c>
      <c r="T1639" s="47">
        <f>S1639*(1/(1+$G1639))^(1+$E1639)*(1+T$7)^$D1639*(T1621/S1621)^$E1639*((T1621+T1630)/(S1621+S1630))^($F1639*(1+$E1639))</f>
        <v/>
      </c>
      <c r="U1639" s="47">
        <f>T1639*(1/(1+$G1639))^(1+$E1639)*(1+U$7)^$D1639*(U1621/T1621)^$E1639*((U1621+U1630)/(T1621+T1630))^($F1639*(1+$E1639))</f>
        <v/>
      </c>
      <c r="V1639" s="47">
        <f>U1639*(1/(1+$G1639))^(1+$E1639)*(1+V$7)^$D1639*(V1621/U1621)^$E1639*((V1621+V1630)/(U1621+U1630))^($F1639*(1+$E1639))</f>
        <v/>
      </c>
      <c r="W1639" s="47">
        <f>V1639*(1/(1+$G1639))^(1+$E1639)*(1+W$7)^$D1639*(W1621/V1621)^$E1639*((W1621+W1630)/(V1621+V1630))^($F1639*(1+$E1639))</f>
        <v/>
      </c>
      <c r="X1639" s="47">
        <f>W1639*(1/(1+$G1639))^(1+$E1639)*(1+X$7)^$D1639*(X1621/W1621)^$E1639*((X1621+X1630)/(W1621+W1630))^($F1639*(1+$E1639))</f>
        <v/>
      </c>
      <c r="Y1639" s="47">
        <f>X1639*(1/(1+$G1639))^(1+$E1639)*(1+Y$7)^$D1639*(Y1621/X1621)^$E1639*((Y1621+Y1630)/(X1621+X1630))^($F1639*(1+$E1639))</f>
        <v/>
      </c>
      <c r="Z1639" s="47">
        <f>Y1639*(1/(1+$G1639))^(1+$E1639)*(1+Z$7)^$D1639*(Z1621/Y1621)^$E1639*((Z1621+Z1630)/(Y1621+Y1630))^($F1639*(1+$E1639))</f>
        <v/>
      </c>
      <c r="AA1639" s="47">
        <f>Z1639*(1/(1+$G1639))^(1+$E1639)*(1+AA$7)^$D1639*(AA1621/Z1621)^$E1639*((AA1621+AA1630)/(Z1621+Z1630))^($F1639*(1+$E1639))</f>
        <v/>
      </c>
      <c r="AB1639" s="47">
        <f>AA1639*(1/(1+$G1639))^(1+$E1639)*(1+AB$7)^$D1639*(AB1621/AA1621)^$E1639*((AB1621+AB1630)/(AA1621+AA1630))^($F1639*(1+$E1639))</f>
        <v/>
      </c>
      <c r="AC1639" s="47">
        <f>AB1639*(1/(1+$G1639))^(1+$E1639)*(1+AC$7)^$D1639*(AC1621/AB1621)^$E1639*((AC1621+AC1630)/(AB1621+AB1630))^($F1639*(1+$E1639))</f>
        <v/>
      </c>
      <c r="AD1639" s="48">
        <f>FUELUSE(AC1639,AD1621,AC1621,AD1630,AC1630,AD$7,$D1639,$E1639,$F1639,$G1639)</f>
        <v/>
      </c>
      <c r="AE1639" s="25">
        <f>LOWER(Settings!$C$4)&amp;".mit."&amp;$A1639&amp;IF($C1639="","","."&amp;$C1639&amp;"."&amp;$B1639)&amp;IF(INDEX(Variables!$D$5:$D$105,MATCH($A1639,Variables!$A$5:$A$105,0))="","","."&amp;INDEX(Variables!$D$5:$D$105,MATCH($A1639,Variables!$A$5:$A$105,0)))&amp;"."&amp;AE$5</f>
        <v/>
      </c>
      <c r="AF1639" s="46">
        <f>INDEX(Inputs!$U$5:$U$132,MATCH($B1639&amp;"|"&amp;$C1639,Inputs!$A$5:$A$132,0))</f>
        <v/>
      </c>
      <c r="AG1639" s="47">
        <f>AF1639*(1/(1+$G1639))^(1+$E1639)*(1+AG$7)^$D1639*(AG1621/AF1621)^$E1639*((AG1621+AG1630)/(AF1621+AF1630))^($F1639*(1+$E1639))</f>
        <v/>
      </c>
      <c r="AH1639" s="47">
        <f>AG1639*(1/(1+$G1639))^(1+$E1639)*(1+AH$7)^$D1639*(AH1621/AG1621)^$E1639*((AH1621+AH1630)/(AG1621+AG1630))^($F1639*(1+$E1639))</f>
        <v/>
      </c>
      <c r="AI1639" s="47">
        <f>AH1639*(1/(1+$G1639))^(1+$E1639)*(1+AI$7)^$D1639*(AI1621/AH1621)^$E1639*((AI1621+AI1630)/(AH1621+AH1630))^($F1639*(1+$E1639))</f>
        <v/>
      </c>
      <c r="AJ1639" s="47">
        <f>AI1639*(1/(1+$G1639))^(1+$E1639)*(1+AJ$7)^$D1639*(AJ1621/AI1621)^$E1639*((AJ1621+AJ1630)/(AI1621+AI1630))^($F1639*(1+$E1639))</f>
        <v/>
      </c>
      <c r="AK1639" s="47">
        <f>AJ1639*(1/(1+$G1639))^(1+$E1639)*(1+AK$7)^$D1639*(AK1621/AJ1621)^$E1639*((AK1621+AK1630)/(AJ1621+AJ1630))^($F1639*(1+$E1639))</f>
        <v/>
      </c>
      <c r="AL1639" s="47">
        <f>AK1639*(1/(1+$G1639))^(1+$E1639)*(1+AL$7)^$D1639*(AL1621/AK1621)^$E1639*((AL1621+AL1630)/(AK1621+AK1630))^($F1639*(1+$E1639))</f>
        <v/>
      </c>
      <c r="AM1639" s="47">
        <f>AL1639*(1/(1+$G1639))^(1+$E1639)*(1+AM$7)^$D1639*(AM1621/AL1621)^$E1639*((AM1621+AM1630)/(AL1621+AL1630))^($F1639*(1+$E1639))</f>
        <v/>
      </c>
      <c r="AN1639" s="47">
        <f>AM1639*(1/(1+$G1639))^(1+$E1639)*(1+AN$7)^$D1639*(AN1621/AM1621)^$E1639*((AN1621+AN1630)/(AM1621+AM1630))^($F1639*(1+$E1639))</f>
        <v/>
      </c>
      <c r="AO1639" s="47">
        <f>AN1639*(1/(1+$G1639))^(1+$E1639)*(1+AO$7)^$D1639*(AO1621/AN1621)^$E1639*((AO1621+AO1630)/(AN1621+AN1630))^($F1639*(1+$E1639))</f>
        <v/>
      </c>
      <c r="AP1639" s="47">
        <f>AO1639*(1/(1+$G1639))^(1+$E1639)*(1+AP$7)^$D1639*(AP1621/AO1621)^$E1639*((AP1621+AP1630)/(AO1621+AO1630))^($F1639*(1+$E1639))</f>
        <v/>
      </c>
      <c r="AQ1639" s="47">
        <f>AP1639*(1/(1+$G1639))^(1+$E1639)*(1+AQ$7)^$D1639*(AQ1621/AP1621)^$E1639*((AQ1621+AQ1630)/(AP1621+AP1630))^($F1639*(1+$E1639))</f>
        <v/>
      </c>
      <c r="AR1639" s="47">
        <f>AQ1639*(1/(1+$G1639))^(1+$E1639)*(1+AR$7)^$D1639*(AR1621/AQ1621)^$E1639*((AR1621+AR1630)/(AQ1621+AQ1630))^($F1639*(1+$E1639))</f>
        <v/>
      </c>
      <c r="AS1639" s="47">
        <f>AR1639*(1/(1+$G1639))^(1+$E1639)*(1+AS$7)^$D1639*(AS1621/AR1621)^$E1639*((AS1621+AS1630)/(AR1621+AR1630))^($F1639*(1+$E1639))</f>
        <v/>
      </c>
      <c r="AT1639" s="47">
        <f>AS1639*(1/(1+$G1639))^(1+$E1639)*(1+AT$7)^$D1639*(AT1621/AS1621)^$E1639*((AT1621+AT1630)/(AS1621+AS1630))^($F1639*(1+$E1639))</f>
        <v/>
      </c>
      <c r="AU1639" s="47">
        <f>AT1639*(1/(1+$G1639))^(1+$E1639)*(1+AU$7)^$D1639*(AU1621/AT1621)^$E1639*((AU1621+AU1630)/(AT1621+AT1630))^($F1639*(1+$E1639))</f>
        <v/>
      </c>
      <c r="AV1639" s="47">
        <f>AU1639*(1/(1+$G1639))^(1+$E1639)*(1+AV$7)^$D1639*(AV1621/AU1621)^$E1639*((AV1621+AV1630)/(AU1621+AU1630))^($F1639*(1+$E1639))</f>
        <v/>
      </c>
      <c r="AW1639" s="47">
        <f>AV1639*(1/(1+$G1639))^(1+$E1639)*(1+AW$7)^$D1639*(AW1621/AV1621)^$E1639*((AW1621+AW1630)/(AV1621+AV1630))^($F1639*(1+$E1639))</f>
        <v/>
      </c>
      <c r="AX1639" s="48">
        <f>FUELUSE(AW1639,AX1621,AW1621,AX1630,AW1630,AX$7,$D1639,$E1639,$F1639,$G1639)</f>
        <v/>
      </c>
    </row>
    <row r="1640" hidden="1" outlineLevel="2">
      <c r="A1640" s="5" t="inlineStr">
        <is>
          <t>ener</t>
        </is>
      </c>
      <c r="B1640" s="5" t="inlineStr">
        <is>
          <t>gso</t>
        </is>
      </c>
      <c r="C1640" s="5" t="inlineStr">
        <is>
          <t>ftr</t>
        </is>
      </c>
      <c r="D1640" s="40">
        <f>INDEX(Inputs!$N$5:$N$132,MATCH($B1640&amp;"|"&amp;$C1640,Inputs!$A$5:$A$132,0))</f>
        <v/>
      </c>
      <c r="E1640" s="40">
        <f>INDEX(Inputs!$O$5:$O$132,MATCH($B1640&amp;"|"&amp;$C1640,Inputs!$A$5:$A$132,0))</f>
        <v/>
      </c>
      <c r="F1640" s="40">
        <f>INDEX(Inputs!$P$5:$P$132,MATCH($B1640&amp;"|"&amp;$C1640,Inputs!$A$5:$A$132,0))</f>
        <v/>
      </c>
      <c r="G1640" s="40">
        <f>INDEX(Inputs!$Q$5:$Q$132,MATCH($B1640&amp;"|"&amp;$C1640,Inputs!$A$5:$A$132,0))</f>
        <v/>
      </c>
      <c r="H1640" s="5">
        <f>INDEX(Variables!$B$5:$B$105,MATCH($A1640,Variables!$A$5:$A$105,0))&amp;IF($C1640="",""," | "&amp;INDEX(Mapping!$B$5:$B$26,MATCH($C1640,Mapping!$A$5:$A$26,0))&amp;" | "&amp;INDEX(Mapping!$B$30:$B$41,MATCH($B1640,Mapping!$A$30:$A$41,0)))</f>
        <v/>
      </c>
      <c r="I1640" s="5">
        <f>INDEX(Variables!$C$5:$C$105,MATCH($A1640,Variables!$A$5:$A$105,0))</f>
        <v/>
      </c>
      <c r="J1640" s="5">
        <f>INDEX(Variables!$E$5:$E$105,MATCH($A1640,Variables!$A$5:$A$105,0))</f>
        <v/>
      </c>
      <c r="K1640" s="25">
        <f>LOWER(Settings!$C$4)&amp;".mit."&amp;$A1640&amp;IF($C1640="","","."&amp;$C1640&amp;"."&amp;$B1640)&amp;IF(INDEX(Variables!$D$5:$D$105,MATCH($A1640,Variables!$A$5:$A$105,0))="","","."&amp;INDEX(Variables!$D$5:$D$105,MATCH($A1640,Variables!$A$5:$A$105,0)))&amp;"."&amp;K$5</f>
        <v/>
      </c>
      <c r="L1640" s="46">
        <f>INDEX(Inputs!$U$5:$U$132,MATCH($B1640&amp;"|"&amp;$C1640,Inputs!$A$5:$A$132,0))</f>
        <v/>
      </c>
      <c r="M1640" s="47">
        <f>L1640*(1/(1+$G1640))^(1+$E1640)*(1+M$7)^$D1640*(M1622/L1622)^$E1640*((M1622+M1631)/(L1622+L1631))^($F1640*(1+$E1640))</f>
        <v/>
      </c>
      <c r="N1640" s="47">
        <f>M1640*(1/(1+$G1640))^(1+$E1640)*(1+N$7)^$D1640*(N1622/M1622)^$E1640*((N1622+N1631)/(M1622+M1631))^($F1640*(1+$E1640))</f>
        <v/>
      </c>
      <c r="O1640" s="47">
        <f>N1640*(1/(1+$G1640))^(1+$E1640)*(1+O$7)^$D1640*(O1622/N1622)^$E1640*((O1622+O1631)/(N1622+N1631))^($F1640*(1+$E1640))</f>
        <v/>
      </c>
      <c r="P1640" s="47">
        <f>O1640*(1/(1+$G1640))^(1+$E1640)*(1+P$7)^$D1640*(P1622/O1622)^$E1640*((P1622+P1631)/(O1622+O1631))^($F1640*(1+$E1640))</f>
        <v/>
      </c>
      <c r="Q1640" s="47">
        <f>P1640*(1/(1+$G1640))^(1+$E1640)*(1+Q$7)^$D1640*(Q1622/P1622)^$E1640*((Q1622+Q1631)/(P1622+P1631))^($F1640*(1+$E1640))</f>
        <v/>
      </c>
      <c r="R1640" s="47">
        <f>Q1640*(1/(1+$G1640))^(1+$E1640)*(1+R$7)^$D1640*(R1622/Q1622)^$E1640*((R1622+R1631)/(Q1622+Q1631))^($F1640*(1+$E1640))</f>
        <v/>
      </c>
      <c r="S1640" s="47">
        <f>R1640*(1/(1+$G1640))^(1+$E1640)*(1+S$7)^$D1640*(S1622/R1622)^$E1640*((S1622+S1631)/(R1622+R1631))^($F1640*(1+$E1640))</f>
        <v/>
      </c>
      <c r="T1640" s="47">
        <f>S1640*(1/(1+$G1640))^(1+$E1640)*(1+T$7)^$D1640*(T1622/S1622)^$E1640*((T1622+T1631)/(S1622+S1631))^($F1640*(1+$E1640))</f>
        <v/>
      </c>
      <c r="U1640" s="47">
        <f>T1640*(1/(1+$G1640))^(1+$E1640)*(1+U$7)^$D1640*(U1622/T1622)^$E1640*((U1622+U1631)/(T1622+T1631))^($F1640*(1+$E1640))</f>
        <v/>
      </c>
      <c r="V1640" s="47">
        <f>U1640*(1/(1+$G1640))^(1+$E1640)*(1+V$7)^$D1640*(V1622/U1622)^$E1640*((V1622+V1631)/(U1622+U1631))^($F1640*(1+$E1640))</f>
        <v/>
      </c>
      <c r="W1640" s="47">
        <f>V1640*(1/(1+$G1640))^(1+$E1640)*(1+W$7)^$D1640*(W1622/V1622)^$E1640*((W1622+W1631)/(V1622+V1631))^($F1640*(1+$E1640))</f>
        <v/>
      </c>
      <c r="X1640" s="47">
        <f>W1640*(1/(1+$G1640))^(1+$E1640)*(1+X$7)^$D1640*(X1622/W1622)^$E1640*((X1622+X1631)/(W1622+W1631))^($F1640*(1+$E1640))</f>
        <v/>
      </c>
      <c r="Y1640" s="47">
        <f>X1640*(1/(1+$G1640))^(1+$E1640)*(1+Y$7)^$D1640*(Y1622/X1622)^$E1640*((Y1622+Y1631)/(X1622+X1631))^($F1640*(1+$E1640))</f>
        <v/>
      </c>
      <c r="Z1640" s="47">
        <f>Y1640*(1/(1+$G1640))^(1+$E1640)*(1+Z$7)^$D1640*(Z1622/Y1622)^$E1640*((Z1622+Z1631)/(Y1622+Y1631))^($F1640*(1+$E1640))</f>
        <v/>
      </c>
      <c r="AA1640" s="47">
        <f>Z1640*(1/(1+$G1640))^(1+$E1640)*(1+AA$7)^$D1640*(AA1622/Z1622)^$E1640*((AA1622+AA1631)/(Z1622+Z1631))^($F1640*(1+$E1640))</f>
        <v/>
      </c>
      <c r="AB1640" s="47">
        <f>AA1640*(1/(1+$G1640))^(1+$E1640)*(1+AB$7)^$D1640*(AB1622/AA1622)^$E1640*((AB1622+AB1631)/(AA1622+AA1631))^($F1640*(1+$E1640))</f>
        <v/>
      </c>
      <c r="AC1640" s="47">
        <f>AB1640*(1/(1+$G1640))^(1+$E1640)*(1+AC$7)^$D1640*(AC1622/AB1622)^$E1640*((AC1622+AC1631)/(AB1622+AB1631))^($F1640*(1+$E1640))</f>
        <v/>
      </c>
      <c r="AD1640" s="48">
        <f>FUELUSE(AC1640,AD1622,AC1622,AD1631,AC1631,AD$7,$D1640,$E1640,$F1640,$G1640)</f>
        <v/>
      </c>
      <c r="AE1640" s="25">
        <f>LOWER(Settings!$C$4)&amp;".mit."&amp;$A1640&amp;IF($C1640="","","."&amp;$C1640&amp;"."&amp;$B1640)&amp;IF(INDEX(Variables!$D$5:$D$105,MATCH($A1640,Variables!$A$5:$A$105,0))="","","."&amp;INDEX(Variables!$D$5:$D$105,MATCH($A1640,Variables!$A$5:$A$105,0)))&amp;"."&amp;AE$5</f>
        <v/>
      </c>
      <c r="AF1640" s="46">
        <f>INDEX(Inputs!$U$5:$U$132,MATCH($B1640&amp;"|"&amp;$C1640,Inputs!$A$5:$A$132,0))</f>
        <v/>
      </c>
      <c r="AG1640" s="47">
        <f>AF1640*(1/(1+$G1640))^(1+$E1640)*(1+AG$7)^$D1640*(AG1622/AF1622)^$E1640*((AG1622+AG1631)/(AF1622+AF1631))^($F1640*(1+$E1640))</f>
        <v/>
      </c>
      <c r="AH1640" s="47">
        <f>AG1640*(1/(1+$G1640))^(1+$E1640)*(1+AH$7)^$D1640*(AH1622/AG1622)^$E1640*((AH1622+AH1631)/(AG1622+AG1631))^($F1640*(1+$E1640))</f>
        <v/>
      </c>
      <c r="AI1640" s="47">
        <f>AH1640*(1/(1+$G1640))^(1+$E1640)*(1+AI$7)^$D1640*(AI1622/AH1622)^$E1640*((AI1622+AI1631)/(AH1622+AH1631))^($F1640*(1+$E1640))</f>
        <v/>
      </c>
      <c r="AJ1640" s="47">
        <f>AI1640*(1/(1+$G1640))^(1+$E1640)*(1+AJ$7)^$D1640*(AJ1622/AI1622)^$E1640*((AJ1622+AJ1631)/(AI1622+AI1631))^($F1640*(1+$E1640))</f>
        <v/>
      </c>
      <c r="AK1640" s="47">
        <f>AJ1640*(1/(1+$G1640))^(1+$E1640)*(1+AK$7)^$D1640*(AK1622/AJ1622)^$E1640*((AK1622+AK1631)/(AJ1622+AJ1631))^($F1640*(1+$E1640))</f>
        <v/>
      </c>
      <c r="AL1640" s="47">
        <f>AK1640*(1/(1+$G1640))^(1+$E1640)*(1+AL$7)^$D1640*(AL1622/AK1622)^$E1640*((AL1622+AL1631)/(AK1622+AK1631))^($F1640*(1+$E1640))</f>
        <v/>
      </c>
      <c r="AM1640" s="47">
        <f>AL1640*(1/(1+$G1640))^(1+$E1640)*(1+AM$7)^$D1640*(AM1622/AL1622)^$E1640*((AM1622+AM1631)/(AL1622+AL1631))^($F1640*(1+$E1640))</f>
        <v/>
      </c>
      <c r="AN1640" s="47">
        <f>AM1640*(1/(1+$G1640))^(1+$E1640)*(1+AN$7)^$D1640*(AN1622/AM1622)^$E1640*((AN1622+AN1631)/(AM1622+AM1631))^($F1640*(1+$E1640))</f>
        <v/>
      </c>
      <c r="AO1640" s="47">
        <f>AN1640*(1/(1+$G1640))^(1+$E1640)*(1+AO$7)^$D1640*(AO1622/AN1622)^$E1640*((AO1622+AO1631)/(AN1622+AN1631))^($F1640*(1+$E1640))</f>
        <v/>
      </c>
      <c r="AP1640" s="47">
        <f>AO1640*(1/(1+$G1640))^(1+$E1640)*(1+AP$7)^$D1640*(AP1622/AO1622)^$E1640*((AP1622+AP1631)/(AO1622+AO1631))^($F1640*(1+$E1640))</f>
        <v/>
      </c>
      <c r="AQ1640" s="47">
        <f>AP1640*(1/(1+$G1640))^(1+$E1640)*(1+AQ$7)^$D1640*(AQ1622/AP1622)^$E1640*((AQ1622+AQ1631)/(AP1622+AP1631))^($F1640*(1+$E1640))</f>
        <v/>
      </c>
      <c r="AR1640" s="47">
        <f>AQ1640*(1/(1+$G1640))^(1+$E1640)*(1+AR$7)^$D1640*(AR1622/AQ1622)^$E1640*((AR1622+AR1631)/(AQ1622+AQ1631))^($F1640*(1+$E1640))</f>
        <v/>
      </c>
      <c r="AS1640" s="47">
        <f>AR1640*(1/(1+$G1640))^(1+$E1640)*(1+AS$7)^$D1640*(AS1622/AR1622)^$E1640*((AS1622+AS1631)/(AR1622+AR1631))^($F1640*(1+$E1640))</f>
        <v/>
      </c>
      <c r="AT1640" s="47">
        <f>AS1640*(1/(1+$G1640))^(1+$E1640)*(1+AT$7)^$D1640*(AT1622/AS1622)^$E1640*((AT1622+AT1631)/(AS1622+AS1631))^($F1640*(1+$E1640))</f>
        <v/>
      </c>
      <c r="AU1640" s="47">
        <f>AT1640*(1/(1+$G1640))^(1+$E1640)*(1+AU$7)^$D1640*(AU1622/AT1622)^$E1640*((AU1622+AU1631)/(AT1622+AT1631))^($F1640*(1+$E1640))</f>
        <v/>
      </c>
      <c r="AV1640" s="47">
        <f>AU1640*(1/(1+$G1640))^(1+$E1640)*(1+AV$7)^$D1640*(AV1622/AU1622)^$E1640*((AV1622+AV1631)/(AU1622+AU1631))^($F1640*(1+$E1640))</f>
        <v/>
      </c>
      <c r="AW1640" s="47">
        <f>AV1640*(1/(1+$G1640))^(1+$E1640)*(1+AW$7)^$D1640*(AW1622/AV1622)^$E1640*((AW1622+AW1631)/(AV1622+AV1631))^($F1640*(1+$E1640))</f>
        <v/>
      </c>
      <c r="AX1640" s="48">
        <f>FUELUSE(AW1640,AX1622,AW1622,AX1631,AW1631,AX$7,$D1640,$E1640,$F1640,$G1640)</f>
        <v/>
      </c>
    </row>
    <row r="1641" hidden="1" outlineLevel="2">
      <c r="A1641" s="5" t="inlineStr">
        <is>
          <t>ener</t>
        </is>
      </c>
      <c r="B1641" s="5" t="inlineStr">
        <is>
          <t>die</t>
        </is>
      </c>
      <c r="C1641" s="5" t="inlineStr">
        <is>
          <t>ftr</t>
        </is>
      </c>
      <c r="D1641" s="40">
        <f>INDEX(Inputs!$N$5:$N$132,MATCH($B1641&amp;"|"&amp;$C1641,Inputs!$A$5:$A$132,0))</f>
        <v/>
      </c>
      <c r="E1641" s="40">
        <f>INDEX(Inputs!$O$5:$O$132,MATCH($B1641&amp;"|"&amp;$C1641,Inputs!$A$5:$A$132,0))</f>
        <v/>
      </c>
      <c r="F1641" s="40">
        <f>INDEX(Inputs!$P$5:$P$132,MATCH($B1641&amp;"|"&amp;$C1641,Inputs!$A$5:$A$132,0))</f>
        <v/>
      </c>
      <c r="G1641" s="40">
        <f>INDEX(Inputs!$Q$5:$Q$132,MATCH($B1641&amp;"|"&amp;$C1641,Inputs!$A$5:$A$132,0))</f>
        <v/>
      </c>
      <c r="H1641" s="5">
        <f>INDEX(Variables!$B$5:$B$105,MATCH($A1641,Variables!$A$5:$A$105,0))&amp;IF($C1641="",""," | "&amp;INDEX(Mapping!$B$5:$B$26,MATCH($C1641,Mapping!$A$5:$A$26,0))&amp;" | "&amp;INDEX(Mapping!$B$30:$B$41,MATCH($B1641,Mapping!$A$30:$A$41,0)))</f>
        <v/>
      </c>
      <c r="I1641" s="5">
        <f>INDEX(Variables!$C$5:$C$105,MATCH($A1641,Variables!$A$5:$A$105,0))</f>
        <v/>
      </c>
      <c r="J1641" s="5">
        <f>INDEX(Variables!$E$5:$E$105,MATCH($A1641,Variables!$A$5:$A$105,0))</f>
        <v/>
      </c>
      <c r="K1641" s="25">
        <f>LOWER(Settings!$C$4)&amp;".mit."&amp;$A1641&amp;IF($C1641="","","."&amp;$C1641&amp;"."&amp;$B1641)&amp;IF(INDEX(Variables!$D$5:$D$105,MATCH($A1641,Variables!$A$5:$A$105,0))="","","."&amp;INDEX(Variables!$D$5:$D$105,MATCH($A1641,Variables!$A$5:$A$105,0)))&amp;"."&amp;K$5</f>
        <v/>
      </c>
      <c r="L1641" s="46">
        <f>INDEX(Inputs!$U$5:$U$132,MATCH($B1641&amp;"|"&amp;$C1641,Inputs!$A$5:$A$132,0))</f>
        <v/>
      </c>
      <c r="M1641" s="47">
        <f>L1641*(1/(1+$G1641))^(1+$E1641)*(1+M$7)^$D1641*(M1623/L1623)^$E1641*((M1623+M1632)/(L1623+L1632))^($F1641*(1+$E1641))</f>
        <v/>
      </c>
      <c r="N1641" s="47">
        <f>M1641*(1/(1+$G1641))^(1+$E1641)*(1+N$7)^$D1641*(N1623/M1623)^$E1641*((N1623+N1632)/(M1623+M1632))^($F1641*(1+$E1641))</f>
        <v/>
      </c>
      <c r="O1641" s="47">
        <f>N1641*(1/(1+$G1641))^(1+$E1641)*(1+O$7)^$D1641*(O1623/N1623)^$E1641*((O1623+O1632)/(N1623+N1632))^($F1641*(1+$E1641))</f>
        <v/>
      </c>
      <c r="P1641" s="47">
        <f>O1641*(1/(1+$G1641))^(1+$E1641)*(1+P$7)^$D1641*(P1623/O1623)^$E1641*((P1623+P1632)/(O1623+O1632))^($F1641*(1+$E1641))</f>
        <v/>
      </c>
      <c r="Q1641" s="47">
        <f>P1641*(1/(1+$G1641))^(1+$E1641)*(1+Q$7)^$D1641*(Q1623/P1623)^$E1641*((Q1623+Q1632)/(P1623+P1632))^($F1641*(1+$E1641))</f>
        <v/>
      </c>
      <c r="R1641" s="47">
        <f>Q1641*(1/(1+$G1641))^(1+$E1641)*(1+R$7)^$D1641*(R1623/Q1623)^$E1641*((R1623+R1632)/(Q1623+Q1632))^($F1641*(1+$E1641))</f>
        <v/>
      </c>
      <c r="S1641" s="47">
        <f>R1641*(1/(1+$G1641))^(1+$E1641)*(1+S$7)^$D1641*(S1623/R1623)^$E1641*((S1623+S1632)/(R1623+R1632))^($F1641*(1+$E1641))</f>
        <v/>
      </c>
      <c r="T1641" s="47">
        <f>S1641*(1/(1+$G1641))^(1+$E1641)*(1+T$7)^$D1641*(T1623/S1623)^$E1641*((T1623+T1632)/(S1623+S1632))^($F1641*(1+$E1641))</f>
        <v/>
      </c>
      <c r="U1641" s="47">
        <f>T1641*(1/(1+$G1641))^(1+$E1641)*(1+U$7)^$D1641*(U1623/T1623)^$E1641*((U1623+U1632)/(T1623+T1632))^($F1641*(1+$E1641))</f>
        <v/>
      </c>
      <c r="V1641" s="47">
        <f>U1641*(1/(1+$G1641))^(1+$E1641)*(1+V$7)^$D1641*(V1623/U1623)^$E1641*((V1623+V1632)/(U1623+U1632))^($F1641*(1+$E1641))</f>
        <v/>
      </c>
      <c r="W1641" s="47">
        <f>V1641*(1/(1+$G1641))^(1+$E1641)*(1+W$7)^$D1641*(W1623/V1623)^$E1641*((W1623+W1632)/(V1623+V1632))^($F1641*(1+$E1641))</f>
        <v/>
      </c>
      <c r="X1641" s="47">
        <f>W1641*(1/(1+$G1641))^(1+$E1641)*(1+X$7)^$D1641*(X1623/W1623)^$E1641*((X1623+X1632)/(W1623+W1632))^($F1641*(1+$E1641))</f>
        <v/>
      </c>
      <c r="Y1641" s="47">
        <f>X1641*(1/(1+$G1641))^(1+$E1641)*(1+Y$7)^$D1641*(Y1623/X1623)^$E1641*((Y1623+Y1632)/(X1623+X1632))^($F1641*(1+$E1641))</f>
        <v/>
      </c>
      <c r="Z1641" s="47">
        <f>Y1641*(1/(1+$G1641))^(1+$E1641)*(1+Z$7)^$D1641*(Z1623/Y1623)^$E1641*((Z1623+Z1632)/(Y1623+Y1632))^($F1641*(1+$E1641))</f>
        <v/>
      </c>
      <c r="AA1641" s="47">
        <f>Z1641*(1/(1+$G1641))^(1+$E1641)*(1+AA$7)^$D1641*(AA1623/Z1623)^$E1641*((AA1623+AA1632)/(Z1623+Z1632))^($F1641*(1+$E1641))</f>
        <v/>
      </c>
      <c r="AB1641" s="47">
        <f>AA1641*(1/(1+$G1641))^(1+$E1641)*(1+AB$7)^$D1641*(AB1623/AA1623)^$E1641*((AB1623+AB1632)/(AA1623+AA1632))^($F1641*(1+$E1641))</f>
        <v/>
      </c>
      <c r="AC1641" s="47">
        <f>AB1641*(1/(1+$G1641))^(1+$E1641)*(1+AC$7)^$D1641*(AC1623/AB1623)^$E1641*((AC1623+AC1632)/(AB1623+AB1632))^($F1641*(1+$E1641))</f>
        <v/>
      </c>
      <c r="AD1641" s="48">
        <f>FUELUSE(AC1641,AD1623,AC1623,AD1632,AC1632,AD$7,$D1641,$E1641,$F1641,$G1641)</f>
        <v/>
      </c>
      <c r="AE1641" s="25">
        <f>LOWER(Settings!$C$4)&amp;".mit."&amp;$A1641&amp;IF($C1641="","","."&amp;$C1641&amp;"."&amp;$B1641)&amp;IF(INDEX(Variables!$D$5:$D$105,MATCH($A1641,Variables!$A$5:$A$105,0))="","","."&amp;INDEX(Variables!$D$5:$D$105,MATCH($A1641,Variables!$A$5:$A$105,0)))&amp;"."&amp;AE$5</f>
        <v/>
      </c>
      <c r="AF1641" s="46">
        <f>INDEX(Inputs!$U$5:$U$132,MATCH($B1641&amp;"|"&amp;$C1641,Inputs!$A$5:$A$132,0))</f>
        <v/>
      </c>
      <c r="AG1641" s="47">
        <f>AF1641*(1/(1+$G1641))^(1+$E1641)*(1+AG$7)^$D1641*(AG1623/AF1623)^$E1641*((AG1623+AG1632)/(AF1623+AF1632))^($F1641*(1+$E1641))</f>
        <v/>
      </c>
      <c r="AH1641" s="47">
        <f>AG1641*(1/(1+$G1641))^(1+$E1641)*(1+AH$7)^$D1641*(AH1623/AG1623)^$E1641*((AH1623+AH1632)/(AG1623+AG1632))^($F1641*(1+$E1641))</f>
        <v/>
      </c>
      <c r="AI1641" s="47">
        <f>AH1641*(1/(1+$G1641))^(1+$E1641)*(1+AI$7)^$D1641*(AI1623/AH1623)^$E1641*((AI1623+AI1632)/(AH1623+AH1632))^($F1641*(1+$E1641))</f>
        <v/>
      </c>
      <c r="AJ1641" s="47">
        <f>AI1641*(1/(1+$G1641))^(1+$E1641)*(1+AJ$7)^$D1641*(AJ1623/AI1623)^$E1641*((AJ1623+AJ1632)/(AI1623+AI1632))^($F1641*(1+$E1641))</f>
        <v/>
      </c>
      <c r="AK1641" s="47">
        <f>AJ1641*(1/(1+$G1641))^(1+$E1641)*(1+AK$7)^$D1641*(AK1623/AJ1623)^$E1641*((AK1623+AK1632)/(AJ1623+AJ1632))^($F1641*(1+$E1641))</f>
        <v/>
      </c>
      <c r="AL1641" s="47">
        <f>AK1641*(1/(1+$G1641))^(1+$E1641)*(1+AL$7)^$D1641*(AL1623/AK1623)^$E1641*((AL1623+AL1632)/(AK1623+AK1632))^($F1641*(1+$E1641))</f>
        <v/>
      </c>
      <c r="AM1641" s="47">
        <f>AL1641*(1/(1+$G1641))^(1+$E1641)*(1+AM$7)^$D1641*(AM1623/AL1623)^$E1641*((AM1623+AM1632)/(AL1623+AL1632))^($F1641*(1+$E1641))</f>
        <v/>
      </c>
      <c r="AN1641" s="47">
        <f>AM1641*(1/(1+$G1641))^(1+$E1641)*(1+AN$7)^$D1641*(AN1623/AM1623)^$E1641*((AN1623+AN1632)/(AM1623+AM1632))^($F1641*(1+$E1641))</f>
        <v/>
      </c>
      <c r="AO1641" s="47">
        <f>AN1641*(1/(1+$G1641))^(1+$E1641)*(1+AO$7)^$D1641*(AO1623/AN1623)^$E1641*((AO1623+AO1632)/(AN1623+AN1632))^($F1641*(1+$E1641))</f>
        <v/>
      </c>
      <c r="AP1641" s="47">
        <f>AO1641*(1/(1+$G1641))^(1+$E1641)*(1+AP$7)^$D1641*(AP1623/AO1623)^$E1641*((AP1623+AP1632)/(AO1623+AO1632))^($F1641*(1+$E1641))</f>
        <v/>
      </c>
      <c r="AQ1641" s="47">
        <f>AP1641*(1/(1+$G1641))^(1+$E1641)*(1+AQ$7)^$D1641*(AQ1623/AP1623)^$E1641*((AQ1623+AQ1632)/(AP1623+AP1632))^($F1641*(1+$E1641))</f>
        <v/>
      </c>
      <c r="AR1641" s="47">
        <f>AQ1641*(1/(1+$G1641))^(1+$E1641)*(1+AR$7)^$D1641*(AR1623/AQ1623)^$E1641*((AR1623+AR1632)/(AQ1623+AQ1632))^($F1641*(1+$E1641))</f>
        <v/>
      </c>
      <c r="AS1641" s="47">
        <f>AR1641*(1/(1+$G1641))^(1+$E1641)*(1+AS$7)^$D1641*(AS1623/AR1623)^$E1641*((AS1623+AS1632)/(AR1623+AR1632))^($F1641*(1+$E1641))</f>
        <v/>
      </c>
      <c r="AT1641" s="47">
        <f>AS1641*(1/(1+$G1641))^(1+$E1641)*(1+AT$7)^$D1641*(AT1623/AS1623)^$E1641*((AT1623+AT1632)/(AS1623+AS1632))^($F1641*(1+$E1641))</f>
        <v/>
      </c>
      <c r="AU1641" s="47">
        <f>AT1641*(1/(1+$G1641))^(1+$E1641)*(1+AU$7)^$D1641*(AU1623/AT1623)^$E1641*((AU1623+AU1632)/(AT1623+AT1632))^($F1641*(1+$E1641))</f>
        <v/>
      </c>
      <c r="AV1641" s="47">
        <f>AU1641*(1/(1+$G1641))^(1+$E1641)*(1+AV$7)^$D1641*(AV1623/AU1623)^$E1641*((AV1623+AV1632)/(AU1623+AU1632))^($F1641*(1+$E1641))</f>
        <v/>
      </c>
      <c r="AW1641" s="47">
        <f>AV1641*(1/(1+$G1641))^(1+$E1641)*(1+AW$7)^$D1641*(AW1623/AV1623)^$E1641*((AW1623+AW1632)/(AV1623+AV1632))^($F1641*(1+$E1641))</f>
        <v/>
      </c>
      <c r="AX1641" s="48">
        <f>FUELUSE(AW1641,AX1623,AW1623,AX1632,AW1632,AX$7,$D1641,$E1641,$F1641,$G1641)</f>
        <v/>
      </c>
    </row>
    <row r="1642" hidden="1" outlineLevel="2">
      <c r="A1642" s="5" t="inlineStr">
        <is>
          <t>ener</t>
        </is>
      </c>
      <c r="B1642" s="5" t="inlineStr">
        <is>
          <t>lpg</t>
        </is>
      </c>
      <c r="C1642" s="5" t="inlineStr">
        <is>
          <t>ftr</t>
        </is>
      </c>
      <c r="D1642" s="40">
        <f>INDEX(Inputs!$N$5:$N$132,MATCH($B1642&amp;"|"&amp;$C1642,Inputs!$A$5:$A$132,0))</f>
        <v/>
      </c>
      <c r="E1642" s="40">
        <f>INDEX(Inputs!$O$5:$O$132,MATCH($B1642&amp;"|"&amp;$C1642,Inputs!$A$5:$A$132,0))</f>
        <v/>
      </c>
      <c r="F1642" s="40">
        <f>INDEX(Inputs!$P$5:$P$132,MATCH($B1642&amp;"|"&amp;$C1642,Inputs!$A$5:$A$132,0))</f>
        <v/>
      </c>
      <c r="G1642" s="40">
        <f>INDEX(Inputs!$Q$5:$Q$132,MATCH($B1642&amp;"|"&amp;$C1642,Inputs!$A$5:$A$132,0))</f>
        <v/>
      </c>
      <c r="H1642" s="5">
        <f>INDEX(Variables!$B$5:$B$105,MATCH($A1642,Variables!$A$5:$A$105,0))&amp;IF($C1642="",""," | "&amp;INDEX(Mapping!$B$5:$B$26,MATCH($C1642,Mapping!$A$5:$A$26,0))&amp;" | "&amp;INDEX(Mapping!$B$30:$B$41,MATCH($B1642,Mapping!$A$30:$A$41,0)))</f>
        <v/>
      </c>
      <c r="I1642" s="5">
        <f>INDEX(Variables!$C$5:$C$105,MATCH($A1642,Variables!$A$5:$A$105,0))</f>
        <v/>
      </c>
      <c r="J1642" s="5">
        <f>INDEX(Variables!$E$5:$E$105,MATCH($A1642,Variables!$A$5:$A$105,0))</f>
        <v/>
      </c>
      <c r="K1642" s="25">
        <f>LOWER(Settings!$C$4)&amp;".mit."&amp;$A1642&amp;IF($C1642="","","."&amp;$C1642&amp;"."&amp;$B1642)&amp;IF(INDEX(Variables!$D$5:$D$105,MATCH($A1642,Variables!$A$5:$A$105,0))="","","."&amp;INDEX(Variables!$D$5:$D$105,MATCH($A1642,Variables!$A$5:$A$105,0)))&amp;"."&amp;K$5</f>
        <v/>
      </c>
      <c r="L1642" s="46">
        <f>INDEX(Inputs!$U$5:$U$132,MATCH($B1642&amp;"|"&amp;$C1642,Inputs!$A$5:$A$132,0))</f>
        <v/>
      </c>
      <c r="M1642" s="47">
        <f>L1642*(1/(1+$G1642))^(1+$E1642)*(1+M$7)^$D1642*(M1624/L1624)^$E1642*((M1624+M1633)/(L1624+L1633))^($F1642*(1+$E1642))</f>
        <v/>
      </c>
      <c r="N1642" s="47">
        <f>M1642*(1/(1+$G1642))^(1+$E1642)*(1+N$7)^$D1642*(N1624/M1624)^$E1642*((N1624+N1633)/(M1624+M1633))^($F1642*(1+$E1642))</f>
        <v/>
      </c>
      <c r="O1642" s="47">
        <f>N1642*(1/(1+$G1642))^(1+$E1642)*(1+O$7)^$D1642*(O1624/N1624)^$E1642*((O1624+O1633)/(N1624+N1633))^($F1642*(1+$E1642))</f>
        <v/>
      </c>
      <c r="P1642" s="47">
        <f>O1642*(1/(1+$G1642))^(1+$E1642)*(1+P$7)^$D1642*(P1624/O1624)^$E1642*((P1624+P1633)/(O1624+O1633))^($F1642*(1+$E1642))</f>
        <v/>
      </c>
      <c r="Q1642" s="47">
        <f>P1642*(1/(1+$G1642))^(1+$E1642)*(1+Q$7)^$D1642*(Q1624/P1624)^$E1642*((Q1624+Q1633)/(P1624+P1633))^($F1642*(1+$E1642))</f>
        <v/>
      </c>
      <c r="R1642" s="47">
        <f>Q1642*(1/(1+$G1642))^(1+$E1642)*(1+R$7)^$D1642*(R1624/Q1624)^$E1642*((R1624+R1633)/(Q1624+Q1633))^($F1642*(1+$E1642))</f>
        <v/>
      </c>
      <c r="S1642" s="47">
        <f>R1642*(1/(1+$G1642))^(1+$E1642)*(1+S$7)^$D1642*(S1624/R1624)^$E1642*((S1624+S1633)/(R1624+R1633))^($F1642*(1+$E1642))</f>
        <v/>
      </c>
      <c r="T1642" s="47">
        <f>S1642*(1/(1+$G1642))^(1+$E1642)*(1+T$7)^$D1642*(T1624/S1624)^$E1642*((T1624+T1633)/(S1624+S1633))^($F1642*(1+$E1642))</f>
        <v/>
      </c>
      <c r="U1642" s="47">
        <f>T1642*(1/(1+$G1642))^(1+$E1642)*(1+U$7)^$D1642*(U1624/T1624)^$E1642*((U1624+U1633)/(T1624+T1633))^($F1642*(1+$E1642))</f>
        <v/>
      </c>
      <c r="V1642" s="47">
        <f>U1642*(1/(1+$G1642))^(1+$E1642)*(1+V$7)^$D1642*(V1624/U1624)^$E1642*((V1624+V1633)/(U1624+U1633))^($F1642*(1+$E1642))</f>
        <v/>
      </c>
      <c r="W1642" s="47">
        <f>V1642*(1/(1+$G1642))^(1+$E1642)*(1+W$7)^$D1642*(W1624/V1624)^$E1642*((W1624+W1633)/(V1624+V1633))^($F1642*(1+$E1642))</f>
        <v/>
      </c>
      <c r="X1642" s="47">
        <f>W1642*(1/(1+$G1642))^(1+$E1642)*(1+X$7)^$D1642*(X1624/W1624)^$E1642*((X1624+X1633)/(W1624+W1633))^($F1642*(1+$E1642))</f>
        <v/>
      </c>
      <c r="Y1642" s="47">
        <f>X1642*(1/(1+$G1642))^(1+$E1642)*(1+Y$7)^$D1642*(Y1624/X1624)^$E1642*((Y1624+Y1633)/(X1624+X1633))^($F1642*(1+$E1642))</f>
        <v/>
      </c>
      <c r="Z1642" s="47">
        <f>Y1642*(1/(1+$G1642))^(1+$E1642)*(1+Z$7)^$D1642*(Z1624/Y1624)^$E1642*((Z1624+Z1633)/(Y1624+Y1633))^($F1642*(1+$E1642))</f>
        <v/>
      </c>
      <c r="AA1642" s="47">
        <f>Z1642*(1/(1+$G1642))^(1+$E1642)*(1+AA$7)^$D1642*(AA1624/Z1624)^$E1642*((AA1624+AA1633)/(Z1624+Z1633))^($F1642*(1+$E1642))</f>
        <v/>
      </c>
      <c r="AB1642" s="47">
        <f>AA1642*(1/(1+$G1642))^(1+$E1642)*(1+AB$7)^$D1642*(AB1624/AA1624)^$E1642*((AB1624+AB1633)/(AA1624+AA1633))^($F1642*(1+$E1642))</f>
        <v/>
      </c>
      <c r="AC1642" s="47">
        <f>AB1642*(1/(1+$G1642))^(1+$E1642)*(1+AC$7)^$D1642*(AC1624/AB1624)^$E1642*((AC1624+AC1633)/(AB1624+AB1633))^($F1642*(1+$E1642))</f>
        <v/>
      </c>
      <c r="AD1642" s="48">
        <f>FUELUSE(AC1642,AD1624,AC1624,AD1633,AC1633,AD$7,$D1642,$E1642,$F1642,$G1642)</f>
        <v/>
      </c>
      <c r="AE1642" s="25">
        <f>LOWER(Settings!$C$4)&amp;".mit."&amp;$A1642&amp;IF($C1642="","","."&amp;$C1642&amp;"."&amp;$B1642)&amp;IF(INDEX(Variables!$D$5:$D$105,MATCH($A1642,Variables!$A$5:$A$105,0))="","","."&amp;INDEX(Variables!$D$5:$D$105,MATCH($A1642,Variables!$A$5:$A$105,0)))&amp;"."&amp;AE$5</f>
        <v/>
      </c>
      <c r="AF1642" s="46">
        <f>INDEX(Inputs!$U$5:$U$132,MATCH($B1642&amp;"|"&amp;$C1642,Inputs!$A$5:$A$132,0))</f>
        <v/>
      </c>
      <c r="AG1642" s="47">
        <f>AF1642*(1/(1+$G1642))^(1+$E1642)*(1+AG$7)^$D1642*(AG1624/AF1624)^$E1642*((AG1624+AG1633)/(AF1624+AF1633))^($F1642*(1+$E1642))</f>
        <v/>
      </c>
      <c r="AH1642" s="47">
        <f>AG1642*(1/(1+$G1642))^(1+$E1642)*(1+AH$7)^$D1642*(AH1624/AG1624)^$E1642*((AH1624+AH1633)/(AG1624+AG1633))^($F1642*(1+$E1642))</f>
        <v/>
      </c>
      <c r="AI1642" s="47">
        <f>AH1642*(1/(1+$G1642))^(1+$E1642)*(1+AI$7)^$D1642*(AI1624/AH1624)^$E1642*((AI1624+AI1633)/(AH1624+AH1633))^($F1642*(1+$E1642))</f>
        <v/>
      </c>
      <c r="AJ1642" s="47">
        <f>AI1642*(1/(1+$G1642))^(1+$E1642)*(1+AJ$7)^$D1642*(AJ1624/AI1624)^$E1642*((AJ1624+AJ1633)/(AI1624+AI1633))^($F1642*(1+$E1642))</f>
        <v/>
      </c>
      <c r="AK1642" s="47">
        <f>AJ1642*(1/(1+$G1642))^(1+$E1642)*(1+AK$7)^$D1642*(AK1624/AJ1624)^$E1642*((AK1624+AK1633)/(AJ1624+AJ1633))^($F1642*(1+$E1642))</f>
        <v/>
      </c>
      <c r="AL1642" s="47">
        <f>AK1642*(1/(1+$G1642))^(1+$E1642)*(1+AL$7)^$D1642*(AL1624/AK1624)^$E1642*((AL1624+AL1633)/(AK1624+AK1633))^($F1642*(1+$E1642))</f>
        <v/>
      </c>
      <c r="AM1642" s="47">
        <f>AL1642*(1/(1+$G1642))^(1+$E1642)*(1+AM$7)^$D1642*(AM1624/AL1624)^$E1642*((AM1624+AM1633)/(AL1624+AL1633))^($F1642*(1+$E1642))</f>
        <v/>
      </c>
      <c r="AN1642" s="47">
        <f>AM1642*(1/(1+$G1642))^(1+$E1642)*(1+AN$7)^$D1642*(AN1624/AM1624)^$E1642*((AN1624+AN1633)/(AM1624+AM1633))^($F1642*(1+$E1642))</f>
        <v/>
      </c>
      <c r="AO1642" s="47">
        <f>AN1642*(1/(1+$G1642))^(1+$E1642)*(1+AO$7)^$D1642*(AO1624/AN1624)^$E1642*((AO1624+AO1633)/(AN1624+AN1633))^($F1642*(1+$E1642))</f>
        <v/>
      </c>
      <c r="AP1642" s="47">
        <f>AO1642*(1/(1+$G1642))^(1+$E1642)*(1+AP$7)^$D1642*(AP1624/AO1624)^$E1642*((AP1624+AP1633)/(AO1624+AO1633))^($F1642*(1+$E1642))</f>
        <v/>
      </c>
      <c r="AQ1642" s="47">
        <f>AP1642*(1/(1+$G1642))^(1+$E1642)*(1+AQ$7)^$D1642*(AQ1624/AP1624)^$E1642*((AQ1624+AQ1633)/(AP1624+AP1633))^($F1642*(1+$E1642))</f>
        <v/>
      </c>
      <c r="AR1642" s="47">
        <f>AQ1642*(1/(1+$G1642))^(1+$E1642)*(1+AR$7)^$D1642*(AR1624/AQ1624)^$E1642*((AR1624+AR1633)/(AQ1624+AQ1633))^($F1642*(1+$E1642))</f>
        <v/>
      </c>
      <c r="AS1642" s="47">
        <f>AR1642*(1/(1+$G1642))^(1+$E1642)*(1+AS$7)^$D1642*(AS1624/AR1624)^$E1642*((AS1624+AS1633)/(AR1624+AR1633))^($F1642*(1+$E1642))</f>
        <v/>
      </c>
      <c r="AT1642" s="47">
        <f>AS1642*(1/(1+$G1642))^(1+$E1642)*(1+AT$7)^$D1642*(AT1624/AS1624)^$E1642*((AT1624+AT1633)/(AS1624+AS1633))^($F1642*(1+$E1642))</f>
        <v/>
      </c>
      <c r="AU1642" s="47">
        <f>AT1642*(1/(1+$G1642))^(1+$E1642)*(1+AU$7)^$D1642*(AU1624/AT1624)^$E1642*((AU1624+AU1633)/(AT1624+AT1633))^($F1642*(1+$E1642))</f>
        <v/>
      </c>
      <c r="AV1642" s="47">
        <f>AU1642*(1/(1+$G1642))^(1+$E1642)*(1+AV$7)^$D1642*(AV1624/AU1624)^$E1642*((AV1624+AV1633)/(AU1624+AU1633))^($F1642*(1+$E1642))</f>
        <v/>
      </c>
      <c r="AW1642" s="47">
        <f>AV1642*(1/(1+$G1642))^(1+$E1642)*(1+AW$7)^$D1642*(AW1624/AV1624)^$E1642*((AW1624+AW1633)/(AV1624+AV1633))^($F1642*(1+$E1642))</f>
        <v/>
      </c>
      <c r="AX1642" s="48">
        <f>FUELUSE(AW1642,AX1624,AW1624,AX1633,AW1633,AX$7,$D1642,$E1642,$F1642,$G1642)</f>
        <v/>
      </c>
    </row>
    <row r="1643" hidden="1" outlineLevel="2">
      <c r="A1643" s="5" t="inlineStr">
        <is>
          <t>ener</t>
        </is>
      </c>
      <c r="B1643" s="5" t="inlineStr">
        <is>
          <t>ker</t>
        </is>
      </c>
      <c r="C1643" s="5" t="inlineStr">
        <is>
          <t>ftr</t>
        </is>
      </c>
      <c r="D1643" s="40">
        <f>INDEX(Inputs!$N$5:$N$132,MATCH($B1643&amp;"|"&amp;$C1643,Inputs!$A$5:$A$132,0))</f>
        <v/>
      </c>
      <c r="E1643" s="40">
        <f>INDEX(Inputs!$O$5:$O$132,MATCH($B1643&amp;"|"&amp;$C1643,Inputs!$A$5:$A$132,0))</f>
        <v/>
      </c>
      <c r="F1643" s="40">
        <f>INDEX(Inputs!$P$5:$P$132,MATCH($B1643&amp;"|"&amp;$C1643,Inputs!$A$5:$A$132,0))</f>
        <v/>
      </c>
      <c r="G1643" s="40">
        <f>INDEX(Inputs!$Q$5:$Q$132,MATCH($B1643&amp;"|"&amp;$C1643,Inputs!$A$5:$A$132,0))</f>
        <v/>
      </c>
      <c r="H1643" s="5">
        <f>INDEX(Variables!$B$5:$B$105,MATCH($A1643,Variables!$A$5:$A$105,0))&amp;IF($C1643="",""," | "&amp;INDEX(Mapping!$B$5:$B$26,MATCH($C1643,Mapping!$A$5:$A$26,0))&amp;" | "&amp;INDEX(Mapping!$B$30:$B$41,MATCH($B1643,Mapping!$A$30:$A$41,0)))</f>
        <v/>
      </c>
      <c r="I1643" s="5">
        <f>INDEX(Variables!$C$5:$C$105,MATCH($A1643,Variables!$A$5:$A$105,0))</f>
        <v/>
      </c>
      <c r="J1643" s="5">
        <f>INDEX(Variables!$E$5:$E$105,MATCH($A1643,Variables!$A$5:$A$105,0))</f>
        <v/>
      </c>
      <c r="K1643" s="25">
        <f>LOWER(Settings!$C$4)&amp;".mit."&amp;$A1643&amp;IF($C1643="","","."&amp;$C1643&amp;"."&amp;$B1643)&amp;IF(INDEX(Variables!$D$5:$D$105,MATCH($A1643,Variables!$A$5:$A$105,0))="","","."&amp;INDEX(Variables!$D$5:$D$105,MATCH($A1643,Variables!$A$5:$A$105,0)))&amp;"."&amp;K$5</f>
        <v/>
      </c>
      <c r="L1643" s="46">
        <f>INDEX(Inputs!$U$5:$U$132,MATCH($B1643&amp;"|"&amp;$C1643,Inputs!$A$5:$A$132,0))</f>
        <v/>
      </c>
      <c r="M1643" s="47">
        <f>L1643*(1/(1+$G1643))^(1+$E1643)*(1+M$7)^$D1643*(M1625/L1625)^$E1643*((M1625+M1634)/(L1625+L1634))^($F1643*(1+$E1643))</f>
        <v/>
      </c>
      <c r="N1643" s="47">
        <f>M1643*(1/(1+$G1643))^(1+$E1643)*(1+N$7)^$D1643*(N1625/M1625)^$E1643*((N1625+N1634)/(M1625+M1634))^($F1643*(1+$E1643))</f>
        <v/>
      </c>
      <c r="O1643" s="47">
        <f>N1643*(1/(1+$G1643))^(1+$E1643)*(1+O$7)^$D1643*(O1625/N1625)^$E1643*((O1625+O1634)/(N1625+N1634))^($F1643*(1+$E1643))</f>
        <v/>
      </c>
      <c r="P1643" s="47">
        <f>O1643*(1/(1+$G1643))^(1+$E1643)*(1+P$7)^$D1643*(P1625/O1625)^$E1643*((P1625+P1634)/(O1625+O1634))^($F1643*(1+$E1643))</f>
        <v/>
      </c>
      <c r="Q1643" s="47">
        <f>P1643*(1/(1+$G1643))^(1+$E1643)*(1+Q$7)^$D1643*(Q1625/P1625)^$E1643*((Q1625+Q1634)/(P1625+P1634))^($F1643*(1+$E1643))</f>
        <v/>
      </c>
      <c r="R1643" s="47">
        <f>Q1643*(1/(1+$G1643))^(1+$E1643)*(1+R$7)^$D1643*(R1625/Q1625)^$E1643*((R1625+R1634)/(Q1625+Q1634))^($F1643*(1+$E1643))</f>
        <v/>
      </c>
      <c r="S1643" s="47">
        <f>R1643*(1/(1+$G1643))^(1+$E1643)*(1+S$7)^$D1643*(S1625/R1625)^$E1643*((S1625+S1634)/(R1625+R1634))^($F1643*(1+$E1643))</f>
        <v/>
      </c>
      <c r="T1643" s="47">
        <f>S1643*(1/(1+$G1643))^(1+$E1643)*(1+T$7)^$D1643*(T1625/S1625)^$E1643*((T1625+T1634)/(S1625+S1634))^($F1643*(1+$E1643))</f>
        <v/>
      </c>
      <c r="U1643" s="47">
        <f>T1643*(1/(1+$G1643))^(1+$E1643)*(1+U$7)^$D1643*(U1625/T1625)^$E1643*((U1625+U1634)/(T1625+T1634))^($F1643*(1+$E1643))</f>
        <v/>
      </c>
      <c r="V1643" s="47">
        <f>U1643*(1/(1+$G1643))^(1+$E1643)*(1+V$7)^$D1643*(V1625/U1625)^$E1643*((V1625+V1634)/(U1625+U1634))^($F1643*(1+$E1643))</f>
        <v/>
      </c>
      <c r="W1643" s="47">
        <f>V1643*(1/(1+$G1643))^(1+$E1643)*(1+W$7)^$D1643*(W1625/V1625)^$E1643*((W1625+W1634)/(V1625+V1634))^($F1643*(1+$E1643))</f>
        <v/>
      </c>
      <c r="X1643" s="47">
        <f>W1643*(1/(1+$G1643))^(1+$E1643)*(1+X$7)^$D1643*(X1625/W1625)^$E1643*((X1625+X1634)/(W1625+W1634))^($F1643*(1+$E1643))</f>
        <v/>
      </c>
      <c r="Y1643" s="47">
        <f>X1643*(1/(1+$G1643))^(1+$E1643)*(1+Y$7)^$D1643*(Y1625/X1625)^$E1643*((Y1625+Y1634)/(X1625+X1634))^($F1643*(1+$E1643))</f>
        <v/>
      </c>
      <c r="Z1643" s="47">
        <f>Y1643*(1/(1+$G1643))^(1+$E1643)*(1+Z$7)^$D1643*(Z1625/Y1625)^$E1643*((Z1625+Z1634)/(Y1625+Y1634))^($F1643*(1+$E1643))</f>
        <v/>
      </c>
      <c r="AA1643" s="47">
        <f>Z1643*(1/(1+$G1643))^(1+$E1643)*(1+AA$7)^$D1643*(AA1625/Z1625)^$E1643*((AA1625+AA1634)/(Z1625+Z1634))^($F1643*(1+$E1643))</f>
        <v/>
      </c>
      <c r="AB1643" s="47">
        <f>AA1643*(1/(1+$G1643))^(1+$E1643)*(1+AB$7)^$D1643*(AB1625/AA1625)^$E1643*((AB1625+AB1634)/(AA1625+AA1634))^($F1643*(1+$E1643))</f>
        <v/>
      </c>
      <c r="AC1643" s="47">
        <f>AB1643*(1/(1+$G1643))^(1+$E1643)*(1+AC$7)^$D1643*(AC1625/AB1625)^$E1643*((AC1625+AC1634)/(AB1625+AB1634))^($F1643*(1+$E1643))</f>
        <v/>
      </c>
      <c r="AD1643" s="48">
        <f>FUELUSE(AC1643,AD1625,AC1625,AD1634,AC1634,AD$7,$D1643,$E1643,$F1643,$G1643)</f>
        <v/>
      </c>
      <c r="AE1643" s="25">
        <f>LOWER(Settings!$C$4)&amp;".mit."&amp;$A1643&amp;IF($C1643="","","."&amp;$C1643&amp;"."&amp;$B1643)&amp;IF(INDEX(Variables!$D$5:$D$105,MATCH($A1643,Variables!$A$5:$A$105,0))="","","."&amp;INDEX(Variables!$D$5:$D$105,MATCH($A1643,Variables!$A$5:$A$105,0)))&amp;"."&amp;AE$5</f>
        <v/>
      </c>
      <c r="AF1643" s="46">
        <f>INDEX(Inputs!$U$5:$U$132,MATCH($B1643&amp;"|"&amp;$C1643,Inputs!$A$5:$A$132,0))</f>
        <v/>
      </c>
      <c r="AG1643" s="47">
        <f>AF1643*(1/(1+$G1643))^(1+$E1643)*(1+AG$7)^$D1643*(AG1625/AF1625)^$E1643*((AG1625+AG1634)/(AF1625+AF1634))^($F1643*(1+$E1643))</f>
        <v/>
      </c>
      <c r="AH1643" s="47">
        <f>AG1643*(1/(1+$G1643))^(1+$E1643)*(1+AH$7)^$D1643*(AH1625/AG1625)^$E1643*((AH1625+AH1634)/(AG1625+AG1634))^($F1643*(1+$E1643))</f>
        <v/>
      </c>
      <c r="AI1643" s="47">
        <f>AH1643*(1/(1+$G1643))^(1+$E1643)*(1+AI$7)^$D1643*(AI1625/AH1625)^$E1643*((AI1625+AI1634)/(AH1625+AH1634))^($F1643*(1+$E1643))</f>
        <v/>
      </c>
      <c r="AJ1643" s="47">
        <f>AI1643*(1/(1+$G1643))^(1+$E1643)*(1+AJ$7)^$D1643*(AJ1625/AI1625)^$E1643*((AJ1625+AJ1634)/(AI1625+AI1634))^($F1643*(1+$E1643))</f>
        <v/>
      </c>
      <c r="AK1643" s="47">
        <f>AJ1643*(1/(1+$G1643))^(1+$E1643)*(1+AK$7)^$D1643*(AK1625/AJ1625)^$E1643*((AK1625+AK1634)/(AJ1625+AJ1634))^($F1643*(1+$E1643))</f>
        <v/>
      </c>
      <c r="AL1643" s="47">
        <f>AK1643*(1/(1+$G1643))^(1+$E1643)*(1+AL$7)^$D1643*(AL1625/AK1625)^$E1643*((AL1625+AL1634)/(AK1625+AK1634))^($F1643*(1+$E1643))</f>
        <v/>
      </c>
      <c r="AM1643" s="47">
        <f>AL1643*(1/(1+$G1643))^(1+$E1643)*(1+AM$7)^$D1643*(AM1625/AL1625)^$E1643*((AM1625+AM1634)/(AL1625+AL1634))^($F1643*(1+$E1643))</f>
        <v/>
      </c>
      <c r="AN1643" s="47">
        <f>AM1643*(1/(1+$G1643))^(1+$E1643)*(1+AN$7)^$D1643*(AN1625/AM1625)^$E1643*((AN1625+AN1634)/(AM1625+AM1634))^($F1643*(1+$E1643))</f>
        <v/>
      </c>
      <c r="AO1643" s="47">
        <f>AN1643*(1/(1+$G1643))^(1+$E1643)*(1+AO$7)^$D1643*(AO1625/AN1625)^$E1643*((AO1625+AO1634)/(AN1625+AN1634))^($F1643*(1+$E1643))</f>
        <v/>
      </c>
      <c r="AP1643" s="47">
        <f>AO1643*(1/(1+$G1643))^(1+$E1643)*(1+AP$7)^$D1643*(AP1625/AO1625)^$E1643*((AP1625+AP1634)/(AO1625+AO1634))^($F1643*(1+$E1643))</f>
        <v/>
      </c>
      <c r="AQ1643" s="47">
        <f>AP1643*(1/(1+$G1643))^(1+$E1643)*(1+AQ$7)^$D1643*(AQ1625/AP1625)^$E1643*((AQ1625+AQ1634)/(AP1625+AP1634))^($F1643*(1+$E1643))</f>
        <v/>
      </c>
      <c r="AR1643" s="47">
        <f>AQ1643*(1/(1+$G1643))^(1+$E1643)*(1+AR$7)^$D1643*(AR1625/AQ1625)^$E1643*((AR1625+AR1634)/(AQ1625+AQ1634))^($F1643*(1+$E1643))</f>
        <v/>
      </c>
      <c r="AS1643" s="47">
        <f>AR1643*(1/(1+$G1643))^(1+$E1643)*(1+AS$7)^$D1643*(AS1625/AR1625)^$E1643*((AS1625+AS1634)/(AR1625+AR1634))^($F1643*(1+$E1643))</f>
        <v/>
      </c>
      <c r="AT1643" s="47">
        <f>AS1643*(1/(1+$G1643))^(1+$E1643)*(1+AT$7)^$D1643*(AT1625/AS1625)^$E1643*((AT1625+AT1634)/(AS1625+AS1634))^($F1643*(1+$E1643))</f>
        <v/>
      </c>
      <c r="AU1643" s="47">
        <f>AT1643*(1/(1+$G1643))^(1+$E1643)*(1+AU$7)^$D1643*(AU1625/AT1625)^$E1643*((AU1625+AU1634)/(AT1625+AT1634))^($F1643*(1+$E1643))</f>
        <v/>
      </c>
      <c r="AV1643" s="47">
        <f>AU1643*(1/(1+$G1643))^(1+$E1643)*(1+AV$7)^$D1643*(AV1625/AU1625)^$E1643*((AV1625+AV1634)/(AU1625+AU1634))^($F1643*(1+$E1643))</f>
        <v/>
      </c>
      <c r="AW1643" s="47">
        <f>AV1643*(1/(1+$G1643))^(1+$E1643)*(1+AW$7)^$D1643*(AW1625/AV1625)^$E1643*((AW1625+AW1634)/(AV1625+AV1634))^($F1643*(1+$E1643))</f>
        <v/>
      </c>
      <c r="AX1643" s="48">
        <f>FUELUSE(AW1643,AX1625,AW1625,AX1634,AW1634,AX$7,$D1643,$E1643,$F1643,$G1643)</f>
        <v/>
      </c>
    </row>
    <row r="1644" hidden="1" outlineLevel="2">
      <c r="A1644" s="5" t="inlineStr">
        <is>
          <t>ener</t>
        </is>
      </c>
      <c r="B1644" s="5" t="inlineStr">
        <is>
          <t>oop</t>
        </is>
      </c>
      <c r="C1644" s="5" t="inlineStr">
        <is>
          <t>ftr</t>
        </is>
      </c>
      <c r="D1644" s="40">
        <f>INDEX(Inputs!$N$5:$N$132,MATCH($B1644&amp;"|"&amp;$C1644,Inputs!$A$5:$A$132,0))</f>
        <v/>
      </c>
      <c r="E1644" s="40">
        <f>INDEX(Inputs!$O$5:$O$132,MATCH($B1644&amp;"|"&amp;$C1644,Inputs!$A$5:$A$132,0))</f>
        <v/>
      </c>
      <c r="F1644" s="40">
        <f>INDEX(Inputs!$P$5:$P$132,MATCH($B1644&amp;"|"&amp;$C1644,Inputs!$A$5:$A$132,0))</f>
        <v/>
      </c>
      <c r="G1644" s="40">
        <f>INDEX(Inputs!$Q$5:$Q$132,MATCH($B1644&amp;"|"&amp;$C1644,Inputs!$A$5:$A$132,0))</f>
        <v/>
      </c>
      <c r="H1644" s="5">
        <f>INDEX(Variables!$B$5:$B$105,MATCH($A1644,Variables!$A$5:$A$105,0))&amp;IF($C1644="",""," | "&amp;INDEX(Mapping!$B$5:$B$26,MATCH($C1644,Mapping!$A$5:$A$26,0))&amp;" | "&amp;INDEX(Mapping!$B$30:$B$41,MATCH($B1644,Mapping!$A$30:$A$41,0)))</f>
        <v/>
      </c>
      <c r="I1644" s="5">
        <f>INDEX(Variables!$C$5:$C$105,MATCH($A1644,Variables!$A$5:$A$105,0))</f>
        <v/>
      </c>
      <c r="J1644" s="5">
        <f>INDEX(Variables!$E$5:$E$105,MATCH($A1644,Variables!$A$5:$A$105,0))</f>
        <v/>
      </c>
      <c r="K1644" s="25">
        <f>LOWER(Settings!$C$4)&amp;".mit."&amp;$A1644&amp;IF($C1644="","","."&amp;$C1644&amp;"."&amp;$B1644)&amp;IF(INDEX(Variables!$D$5:$D$105,MATCH($A1644,Variables!$A$5:$A$105,0))="","","."&amp;INDEX(Variables!$D$5:$D$105,MATCH($A1644,Variables!$A$5:$A$105,0)))&amp;"."&amp;K$5</f>
        <v/>
      </c>
      <c r="L1644" s="46">
        <f>INDEX(Inputs!$U$5:$U$132,MATCH($B1644&amp;"|"&amp;$C1644,Inputs!$A$5:$A$132,0))</f>
        <v/>
      </c>
      <c r="M1644" s="47">
        <f>L1644*(1/(1+$G1644))^(1+$E1644)*(1+M$7)^$D1644*(M1626/L1626)^$E1644*((M1626+M1635)/(L1626+L1635))^($F1644*(1+$E1644))</f>
        <v/>
      </c>
      <c r="N1644" s="47">
        <f>M1644*(1/(1+$G1644))^(1+$E1644)*(1+N$7)^$D1644*(N1626/M1626)^$E1644*((N1626+N1635)/(M1626+M1635))^($F1644*(1+$E1644))</f>
        <v/>
      </c>
      <c r="O1644" s="47">
        <f>N1644*(1/(1+$G1644))^(1+$E1644)*(1+O$7)^$D1644*(O1626/N1626)^$E1644*((O1626+O1635)/(N1626+N1635))^($F1644*(1+$E1644))</f>
        <v/>
      </c>
      <c r="P1644" s="47">
        <f>O1644*(1/(1+$G1644))^(1+$E1644)*(1+P$7)^$D1644*(P1626/O1626)^$E1644*((P1626+P1635)/(O1626+O1635))^($F1644*(1+$E1644))</f>
        <v/>
      </c>
      <c r="Q1644" s="47">
        <f>P1644*(1/(1+$G1644))^(1+$E1644)*(1+Q$7)^$D1644*(Q1626/P1626)^$E1644*((Q1626+Q1635)/(P1626+P1635))^($F1644*(1+$E1644))</f>
        <v/>
      </c>
      <c r="R1644" s="47">
        <f>Q1644*(1/(1+$G1644))^(1+$E1644)*(1+R$7)^$D1644*(R1626/Q1626)^$E1644*((R1626+R1635)/(Q1626+Q1635))^($F1644*(1+$E1644))</f>
        <v/>
      </c>
      <c r="S1644" s="47">
        <f>R1644*(1/(1+$G1644))^(1+$E1644)*(1+S$7)^$D1644*(S1626/R1626)^$E1644*((S1626+S1635)/(R1626+R1635))^($F1644*(1+$E1644))</f>
        <v/>
      </c>
      <c r="T1644" s="47">
        <f>S1644*(1/(1+$G1644))^(1+$E1644)*(1+T$7)^$D1644*(T1626/S1626)^$E1644*((T1626+T1635)/(S1626+S1635))^($F1644*(1+$E1644))</f>
        <v/>
      </c>
      <c r="U1644" s="47">
        <f>T1644*(1/(1+$G1644))^(1+$E1644)*(1+U$7)^$D1644*(U1626/T1626)^$E1644*((U1626+U1635)/(T1626+T1635))^($F1644*(1+$E1644))</f>
        <v/>
      </c>
      <c r="V1644" s="47">
        <f>U1644*(1/(1+$G1644))^(1+$E1644)*(1+V$7)^$D1644*(V1626/U1626)^$E1644*((V1626+V1635)/(U1626+U1635))^($F1644*(1+$E1644))</f>
        <v/>
      </c>
      <c r="W1644" s="47">
        <f>V1644*(1/(1+$G1644))^(1+$E1644)*(1+W$7)^$D1644*(W1626/V1626)^$E1644*((W1626+W1635)/(V1626+V1635))^($F1644*(1+$E1644))</f>
        <v/>
      </c>
      <c r="X1644" s="47">
        <f>W1644*(1/(1+$G1644))^(1+$E1644)*(1+X$7)^$D1644*(X1626/W1626)^$E1644*((X1626+X1635)/(W1626+W1635))^($F1644*(1+$E1644))</f>
        <v/>
      </c>
      <c r="Y1644" s="47">
        <f>X1644*(1/(1+$G1644))^(1+$E1644)*(1+Y$7)^$D1644*(Y1626/X1626)^$E1644*((Y1626+Y1635)/(X1626+X1635))^($F1644*(1+$E1644))</f>
        <v/>
      </c>
      <c r="Z1644" s="47">
        <f>Y1644*(1/(1+$G1644))^(1+$E1644)*(1+Z$7)^$D1644*(Z1626/Y1626)^$E1644*((Z1626+Z1635)/(Y1626+Y1635))^($F1644*(1+$E1644))</f>
        <v/>
      </c>
      <c r="AA1644" s="47">
        <f>Z1644*(1/(1+$G1644))^(1+$E1644)*(1+AA$7)^$D1644*(AA1626/Z1626)^$E1644*((AA1626+AA1635)/(Z1626+Z1635))^($F1644*(1+$E1644))</f>
        <v/>
      </c>
      <c r="AB1644" s="47">
        <f>AA1644*(1/(1+$G1644))^(1+$E1644)*(1+AB$7)^$D1644*(AB1626/AA1626)^$E1644*((AB1626+AB1635)/(AA1626+AA1635))^($F1644*(1+$E1644))</f>
        <v/>
      </c>
      <c r="AC1644" s="47">
        <f>AB1644*(1/(1+$G1644))^(1+$E1644)*(1+AC$7)^$D1644*(AC1626/AB1626)^$E1644*((AC1626+AC1635)/(AB1626+AB1635))^($F1644*(1+$E1644))</f>
        <v/>
      </c>
      <c r="AD1644" s="48">
        <f>FUELUSE(AC1644,AD1626,AC1626,AD1635,AC1635,AD$7,$D1644,$E1644,$F1644,$G1644)</f>
        <v/>
      </c>
      <c r="AE1644" s="25">
        <f>LOWER(Settings!$C$4)&amp;".mit."&amp;$A1644&amp;IF($C1644="","","."&amp;$C1644&amp;"."&amp;$B1644)&amp;IF(INDEX(Variables!$D$5:$D$105,MATCH($A1644,Variables!$A$5:$A$105,0))="","","."&amp;INDEX(Variables!$D$5:$D$105,MATCH($A1644,Variables!$A$5:$A$105,0)))&amp;"."&amp;AE$5</f>
        <v/>
      </c>
      <c r="AF1644" s="46">
        <f>INDEX(Inputs!$U$5:$U$132,MATCH($B1644&amp;"|"&amp;$C1644,Inputs!$A$5:$A$132,0))</f>
        <v/>
      </c>
      <c r="AG1644" s="47">
        <f>AF1644*(1/(1+$G1644))^(1+$E1644)*(1+AG$7)^$D1644*(AG1626/AF1626)^$E1644*((AG1626+AG1635)/(AF1626+AF1635))^($F1644*(1+$E1644))</f>
        <v/>
      </c>
      <c r="AH1644" s="47">
        <f>AG1644*(1/(1+$G1644))^(1+$E1644)*(1+AH$7)^$D1644*(AH1626/AG1626)^$E1644*((AH1626+AH1635)/(AG1626+AG1635))^($F1644*(1+$E1644))</f>
        <v/>
      </c>
      <c r="AI1644" s="47">
        <f>AH1644*(1/(1+$G1644))^(1+$E1644)*(1+AI$7)^$D1644*(AI1626/AH1626)^$E1644*((AI1626+AI1635)/(AH1626+AH1635))^($F1644*(1+$E1644))</f>
        <v/>
      </c>
      <c r="AJ1644" s="47">
        <f>AI1644*(1/(1+$G1644))^(1+$E1644)*(1+AJ$7)^$D1644*(AJ1626/AI1626)^$E1644*((AJ1626+AJ1635)/(AI1626+AI1635))^($F1644*(1+$E1644))</f>
        <v/>
      </c>
      <c r="AK1644" s="47">
        <f>AJ1644*(1/(1+$G1644))^(1+$E1644)*(1+AK$7)^$D1644*(AK1626/AJ1626)^$E1644*((AK1626+AK1635)/(AJ1626+AJ1635))^($F1644*(1+$E1644))</f>
        <v/>
      </c>
      <c r="AL1644" s="47">
        <f>AK1644*(1/(1+$G1644))^(1+$E1644)*(1+AL$7)^$D1644*(AL1626/AK1626)^$E1644*((AL1626+AL1635)/(AK1626+AK1635))^($F1644*(1+$E1644))</f>
        <v/>
      </c>
      <c r="AM1644" s="47">
        <f>AL1644*(1/(1+$G1644))^(1+$E1644)*(1+AM$7)^$D1644*(AM1626/AL1626)^$E1644*((AM1626+AM1635)/(AL1626+AL1635))^($F1644*(1+$E1644))</f>
        <v/>
      </c>
      <c r="AN1644" s="47">
        <f>AM1644*(1/(1+$G1644))^(1+$E1644)*(1+AN$7)^$D1644*(AN1626/AM1626)^$E1644*((AN1626+AN1635)/(AM1626+AM1635))^($F1644*(1+$E1644))</f>
        <v/>
      </c>
      <c r="AO1644" s="47">
        <f>AN1644*(1/(1+$G1644))^(1+$E1644)*(1+AO$7)^$D1644*(AO1626/AN1626)^$E1644*((AO1626+AO1635)/(AN1626+AN1635))^($F1644*(1+$E1644))</f>
        <v/>
      </c>
      <c r="AP1644" s="47">
        <f>AO1644*(1/(1+$G1644))^(1+$E1644)*(1+AP$7)^$D1644*(AP1626/AO1626)^$E1644*((AP1626+AP1635)/(AO1626+AO1635))^($F1644*(1+$E1644))</f>
        <v/>
      </c>
      <c r="AQ1644" s="47">
        <f>AP1644*(1/(1+$G1644))^(1+$E1644)*(1+AQ$7)^$D1644*(AQ1626/AP1626)^$E1644*((AQ1626+AQ1635)/(AP1626+AP1635))^($F1644*(1+$E1644))</f>
        <v/>
      </c>
      <c r="AR1644" s="47">
        <f>AQ1644*(1/(1+$G1644))^(1+$E1644)*(1+AR$7)^$D1644*(AR1626/AQ1626)^$E1644*((AR1626+AR1635)/(AQ1626+AQ1635))^($F1644*(1+$E1644))</f>
        <v/>
      </c>
      <c r="AS1644" s="47">
        <f>AR1644*(1/(1+$G1644))^(1+$E1644)*(1+AS$7)^$D1644*(AS1626/AR1626)^$E1644*((AS1626+AS1635)/(AR1626+AR1635))^($F1644*(1+$E1644))</f>
        <v/>
      </c>
      <c r="AT1644" s="47">
        <f>AS1644*(1/(1+$G1644))^(1+$E1644)*(1+AT$7)^$D1644*(AT1626/AS1626)^$E1644*((AT1626+AT1635)/(AS1626+AS1635))^($F1644*(1+$E1644))</f>
        <v/>
      </c>
      <c r="AU1644" s="47">
        <f>AT1644*(1/(1+$G1644))^(1+$E1644)*(1+AU$7)^$D1644*(AU1626/AT1626)^$E1644*((AU1626+AU1635)/(AT1626+AT1635))^($F1644*(1+$E1644))</f>
        <v/>
      </c>
      <c r="AV1644" s="47">
        <f>AU1644*(1/(1+$G1644))^(1+$E1644)*(1+AV$7)^$D1644*(AV1626/AU1626)^$E1644*((AV1626+AV1635)/(AU1626+AU1635))^($F1644*(1+$E1644))</f>
        <v/>
      </c>
      <c r="AW1644" s="47">
        <f>AV1644*(1/(1+$G1644))^(1+$E1644)*(1+AW$7)^$D1644*(AW1626/AV1626)^$E1644*((AW1626+AW1635)/(AV1626+AV1635))^($F1644*(1+$E1644))</f>
        <v/>
      </c>
      <c r="AX1644" s="48">
        <f>FUELUSE(AW1644,AX1626,AW1626,AX1635,AW1635,AX$7,$D1644,$E1644,$F1644,$G1644)</f>
        <v/>
      </c>
    </row>
    <row r="1645" hidden="1" outlineLevel="2">
      <c r="A1645" s="5" t="inlineStr">
        <is>
          <t>ener</t>
        </is>
      </c>
      <c r="B1645" s="5" t="inlineStr">
        <is>
          <t>bio</t>
        </is>
      </c>
      <c r="C1645" s="5" t="inlineStr">
        <is>
          <t>ftr</t>
        </is>
      </c>
      <c r="D1645" s="40">
        <f>INDEX(Inputs!$N$5:$N$132,MATCH($B1645&amp;"|"&amp;$C1645,Inputs!$A$5:$A$132,0))</f>
        <v/>
      </c>
      <c r="E1645" s="40">
        <f>INDEX(Inputs!$O$5:$O$132,MATCH($B1645&amp;"|"&amp;$C1645,Inputs!$A$5:$A$132,0))</f>
        <v/>
      </c>
      <c r="F1645" s="40">
        <f>INDEX(Inputs!$P$5:$P$132,MATCH($B1645&amp;"|"&amp;$C1645,Inputs!$A$5:$A$132,0))</f>
        <v/>
      </c>
      <c r="G1645" s="40">
        <f>INDEX(Inputs!$Q$5:$Q$132,MATCH($B1645&amp;"|"&amp;$C1645,Inputs!$A$5:$A$132,0))</f>
        <v/>
      </c>
      <c r="H1645" s="5">
        <f>INDEX(Variables!$B$5:$B$105,MATCH($A1645,Variables!$A$5:$A$105,0))&amp;IF($C1645="",""," | "&amp;INDEX(Mapping!$B$5:$B$26,MATCH($C1645,Mapping!$A$5:$A$26,0))&amp;" | "&amp;INDEX(Mapping!$B$30:$B$41,MATCH($B1645,Mapping!$A$30:$A$41,0)))</f>
        <v/>
      </c>
      <c r="I1645" s="5">
        <f>INDEX(Variables!$C$5:$C$105,MATCH($A1645,Variables!$A$5:$A$105,0))</f>
        <v/>
      </c>
      <c r="J1645" s="5">
        <f>INDEX(Variables!$E$5:$E$105,MATCH($A1645,Variables!$A$5:$A$105,0))</f>
        <v/>
      </c>
      <c r="K1645" s="25">
        <f>LOWER(Settings!$C$4)&amp;".mit."&amp;$A1645&amp;IF($C1645="","","."&amp;$C1645&amp;"."&amp;$B1645)&amp;IF(INDEX(Variables!$D$5:$D$105,MATCH($A1645,Variables!$A$5:$A$105,0))="","","."&amp;INDEX(Variables!$D$5:$D$105,MATCH($A1645,Variables!$A$5:$A$105,0)))&amp;"."&amp;K$5</f>
        <v/>
      </c>
      <c r="L1645" s="46">
        <f>INDEX(Inputs!$U$5:$U$132,MATCH($B1645&amp;"|"&amp;$C1645,Inputs!$A$5:$A$132,0))</f>
        <v/>
      </c>
      <c r="M1645" s="47">
        <f>L1645*(1/(1+$G1645))^(1+$E1645)*(1+M$7)^$D1645*(M1627/L1627)^$E1645*((M1627+M1636)/(L1627+L1636))^($F1645*(1+$E1645))</f>
        <v/>
      </c>
      <c r="N1645" s="47">
        <f>M1645*(1/(1+$G1645))^(1+$E1645)*(1+N$7)^$D1645*(N1627/M1627)^$E1645*((N1627+N1636)/(M1627+M1636))^($F1645*(1+$E1645))</f>
        <v/>
      </c>
      <c r="O1645" s="47">
        <f>N1645*(1/(1+$G1645))^(1+$E1645)*(1+O$7)^$D1645*(O1627/N1627)^$E1645*((O1627+O1636)/(N1627+N1636))^($F1645*(1+$E1645))</f>
        <v/>
      </c>
      <c r="P1645" s="47">
        <f>O1645*(1/(1+$G1645))^(1+$E1645)*(1+P$7)^$D1645*(P1627/O1627)^$E1645*((P1627+P1636)/(O1627+O1636))^($F1645*(1+$E1645))</f>
        <v/>
      </c>
      <c r="Q1645" s="47">
        <f>P1645*(1/(1+$G1645))^(1+$E1645)*(1+Q$7)^$D1645*(Q1627/P1627)^$E1645*((Q1627+Q1636)/(P1627+P1636))^($F1645*(1+$E1645))</f>
        <v/>
      </c>
      <c r="R1645" s="47">
        <f>Q1645*(1/(1+$G1645))^(1+$E1645)*(1+R$7)^$D1645*(R1627/Q1627)^$E1645*((R1627+R1636)/(Q1627+Q1636))^($F1645*(1+$E1645))</f>
        <v/>
      </c>
      <c r="S1645" s="47">
        <f>R1645*(1/(1+$G1645))^(1+$E1645)*(1+S$7)^$D1645*(S1627/R1627)^$E1645*((S1627+S1636)/(R1627+R1636))^($F1645*(1+$E1645))</f>
        <v/>
      </c>
      <c r="T1645" s="47">
        <f>S1645*(1/(1+$G1645))^(1+$E1645)*(1+T$7)^$D1645*(T1627/S1627)^$E1645*((T1627+T1636)/(S1627+S1636))^($F1645*(1+$E1645))</f>
        <v/>
      </c>
      <c r="U1645" s="47">
        <f>T1645*(1/(1+$G1645))^(1+$E1645)*(1+U$7)^$D1645*(U1627/T1627)^$E1645*((U1627+U1636)/(T1627+T1636))^($F1645*(1+$E1645))</f>
        <v/>
      </c>
      <c r="V1645" s="47">
        <f>U1645*(1/(1+$G1645))^(1+$E1645)*(1+V$7)^$D1645*(V1627/U1627)^$E1645*((V1627+V1636)/(U1627+U1636))^($F1645*(1+$E1645))</f>
        <v/>
      </c>
      <c r="W1645" s="47">
        <f>V1645*(1/(1+$G1645))^(1+$E1645)*(1+W$7)^$D1645*(W1627/V1627)^$E1645*((W1627+W1636)/(V1627+V1636))^($F1645*(1+$E1645))</f>
        <v/>
      </c>
      <c r="X1645" s="47">
        <f>W1645*(1/(1+$G1645))^(1+$E1645)*(1+X$7)^$D1645*(X1627/W1627)^$E1645*((X1627+X1636)/(W1627+W1636))^($F1645*(1+$E1645))</f>
        <v/>
      </c>
      <c r="Y1645" s="47">
        <f>X1645*(1/(1+$G1645))^(1+$E1645)*(1+Y$7)^$D1645*(Y1627/X1627)^$E1645*((Y1627+Y1636)/(X1627+X1636))^($F1645*(1+$E1645))</f>
        <v/>
      </c>
      <c r="Z1645" s="47">
        <f>Y1645*(1/(1+$G1645))^(1+$E1645)*(1+Z$7)^$D1645*(Z1627/Y1627)^$E1645*((Z1627+Z1636)/(Y1627+Y1636))^($F1645*(1+$E1645))</f>
        <v/>
      </c>
      <c r="AA1645" s="47">
        <f>Z1645*(1/(1+$G1645))^(1+$E1645)*(1+AA$7)^$D1645*(AA1627/Z1627)^$E1645*((AA1627+AA1636)/(Z1627+Z1636))^($F1645*(1+$E1645))</f>
        <v/>
      </c>
      <c r="AB1645" s="47">
        <f>AA1645*(1/(1+$G1645))^(1+$E1645)*(1+AB$7)^$D1645*(AB1627/AA1627)^$E1645*((AB1627+AB1636)/(AA1627+AA1636))^($F1645*(1+$E1645))</f>
        <v/>
      </c>
      <c r="AC1645" s="47">
        <f>AB1645*(1/(1+$G1645))^(1+$E1645)*(1+AC$7)^$D1645*(AC1627/AB1627)^$E1645*((AC1627+AC1636)/(AB1627+AB1636))^($F1645*(1+$E1645))</f>
        <v/>
      </c>
      <c r="AD1645" s="48">
        <f>FUELUSE(AC1645,AD1627,AC1627,AD1636,AC1636,AD$7,$D1645,$E1645,$F1645,$G1645)</f>
        <v/>
      </c>
      <c r="AE1645" s="25">
        <f>LOWER(Settings!$C$4)&amp;".mit."&amp;$A1645&amp;IF($C1645="","","."&amp;$C1645&amp;"."&amp;$B1645)&amp;IF(INDEX(Variables!$D$5:$D$105,MATCH($A1645,Variables!$A$5:$A$105,0))="","","."&amp;INDEX(Variables!$D$5:$D$105,MATCH($A1645,Variables!$A$5:$A$105,0)))&amp;"."&amp;AE$5</f>
        <v/>
      </c>
      <c r="AF1645" s="46">
        <f>INDEX(Inputs!$U$5:$U$132,MATCH($B1645&amp;"|"&amp;$C1645,Inputs!$A$5:$A$132,0))</f>
        <v/>
      </c>
      <c r="AG1645" s="47">
        <f>AF1645*(1/(1+$G1645))^(1+$E1645)*(1+AG$7)^$D1645*(AG1627/AF1627)^$E1645*((AG1627+AG1636)/(AF1627+AF1636))^($F1645*(1+$E1645))</f>
        <v/>
      </c>
      <c r="AH1645" s="47">
        <f>AG1645*(1/(1+$G1645))^(1+$E1645)*(1+AH$7)^$D1645*(AH1627/AG1627)^$E1645*((AH1627+AH1636)/(AG1627+AG1636))^($F1645*(1+$E1645))</f>
        <v/>
      </c>
      <c r="AI1645" s="47">
        <f>AH1645*(1/(1+$G1645))^(1+$E1645)*(1+AI$7)^$D1645*(AI1627/AH1627)^$E1645*((AI1627+AI1636)/(AH1627+AH1636))^($F1645*(1+$E1645))</f>
        <v/>
      </c>
      <c r="AJ1645" s="47">
        <f>AI1645*(1/(1+$G1645))^(1+$E1645)*(1+AJ$7)^$D1645*(AJ1627/AI1627)^$E1645*((AJ1627+AJ1636)/(AI1627+AI1636))^($F1645*(1+$E1645))</f>
        <v/>
      </c>
      <c r="AK1645" s="47">
        <f>AJ1645*(1/(1+$G1645))^(1+$E1645)*(1+AK$7)^$D1645*(AK1627/AJ1627)^$E1645*((AK1627+AK1636)/(AJ1627+AJ1636))^($F1645*(1+$E1645))</f>
        <v/>
      </c>
      <c r="AL1645" s="47">
        <f>AK1645*(1/(1+$G1645))^(1+$E1645)*(1+AL$7)^$D1645*(AL1627/AK1627)^$E1645*((AL1627+AL1636)/(AK1627+AK1636))^($F1645*(1+$E1645))</f>
        <v/>
      </c>
      <c r="AM1645" s="47">
        <f>AL1645*(1/(1+$G1645))^(1+$E1645)*(1+AM$7)^$D1645*(AM1627/AL1627)^$E1645*((AM1627+AM1636)/(AL1627+AL1636))^($F1645*(1+$E1645))</f>
        <v/>
      </c>
      <c r="AN1645" s="47">
        <f>AM1645*(1/(1+$G1645))^(1+$E1645)*(1+AN$7)^$D1645*(AN1627/AM1627)^$E1645*((AN1627+AN1636)/(AM1627+AM1636))^($F1645*(1+$E1645))</f>
        <v/>
      </c>
      <c r="AO1645" s="47">
        <f>AN1645*(1/(1+$G1645))^(1+$E1645)*(1+AO$7)^$D1645*(AO1627/AN1627)^$E1645*((AO1627+AO1636)/(AN1627+AN1636))^($F1645*(1+$E1645))</f>
        <v/>
      </c>
      <c r="AP1645" s="47">
        <f>AO1645*(1/(1+$G1645))^(1+$E1645)*(1+AP$7)^$D1645*(AP1627/AO1627)^$E1645*((AP1627+AP1636)/(AO1627+AO1636))^($F1645*(1+$E1645))</f>
        <v/>
      </c>
      <c r="AQ1645" s="47">
        <f>AP1645*(1/(1+$G1645))^(1+$E1645)*(1+AQ$7)^$D1645*(AQ1627/AP1627)^$E1645*((AQ1627+AQ1636)/(AP1627+AP1636))^($F1645*(1+$E1645))</f>
        <v/>
      </c>
      <c r="AR1645" s="47">
        <f>AQ1645*(1/(1+$G1645))^(1+$E1645)*(1+AR$7)^$D1645*(AR1627/AQ1627)^$E1645*((AR1627+AR1636)/(AQ1627+AQ1636))^($F1645*(1+$E1645))</f>
        <v/>
      </c>
      <c r="AS1645" s="47">
        <f>AR1645*(1/(1+$G1645))^(1+$E1645)*(1+AS$7)^$D1645*(AS1627/AR1627)^$E1645*((AS1627+AS1636)/(AR1627+AR1636))^($F1645*(1+$E1645))</f>
        <v/>
      </c>
      <c r="AT1645" s="47">
        <f>AS1645*(1/(1+$G1645))^(1+$E1645)*(1+AT$7)^$D1645*(AT1627/AS1627)^$E1645*((AT1627+AT1636)/(AS1627+AS1636))^($F1645*(1+$E1645))</f>
        <v/>
      </c>
      <c r="AU1645" s="47">
        <f>AT1645*(1/(1+$G1645))^(1+$E1645)*(1+AU$7)^$D1645*(AU1627/AT1627)^$E1645*((AU1627+AU1636)/(AT1627+AT1636))^($F1645*(1+$E1645))</f>
        <v/>
      </c>
      <c r="AV1645" s="47">
        <f>AU1645*(1/(1+$G1645))^(1+$E1645)*(1+AV$7)^$D1645*(AV1627/AU1627)^$E1645*((AV1627+AV1636)/(AU1627+AU1636))^($F1645*(1+$E1645))</f>
        <v/>
      </c>
      <c r="AW1645" s="47">
        <f>AV1645*(1/(1+$G1645))^(1+$E1645)*(1+AW$7)^$D1645*(AW1627/AV1627)^$E1645*((AW1627+AW1636)/(AV1627+AV1636))^($F1645*(1+$E1645))</f>
        <v/>
      </c>
      <c r="AX1645" s="48">
        <f>FUELUSE(AW1645,AX1627,AW1627,AX1636,AW1636,AX$7,$D1645,$E1645,$F1645,$G1645)</f>
        <v/>
      </c>
    </row>
    <row r="1646" hidden="1" outlineLevel="2"/>
    <row r="1647" hidden="1" outlineLevel="2">
      <c r="A1647" s="5" t="inlineStr">
        <is>
          <t>rtx</t>
        </is>
      </c>
      <c r="B1647" s="5" t="inlineStr">
        <is>
          <t>coa</t>
        </is>
      </c>
      <c r="C1647" s="5" t="inlineStr">
        <is>
          <t>ftr</t>
        </is>
      </c>
      <c r="D1647" s="40">
        <f>INDEX(Inputs!$R$5:$R$132,MATCH($B1647&amp;"|"&amp;$C1647,Inputs!$A$5:$A$132,0))</f>
        <v/>
      </c>
      <c r="E1647" s="39" t="n"/>
      <c r="F1647" s="39" t="n"/>
      <c r="G1647" s="39" t="n"/>
      <c r="H1647" s="5">
        <f>INDEX(Variables!$B$5:$B$105,MATCH($A1647,Variables!$A$5:$A$105,0))&amp;IF($C1647="",""," | "&amp;INDEX(Mapping!$B$5:$B$26,MATCH($C1647,Mapping!$A$5:$A$26,0))&amp;" | "&amp;INDEX(Mapping!$B$30:$B$41,MATCH($B1647,Mapping!$A$30:$A$41,0)))</f>
        <v/>
      </c>
      <c r="I1647" s="5">
        <f>INDEX(Variables!$C$5:$C$105,MATCH($A1647,Variables!$A$5:$A$105,0))</f>
        <v/>
      </c>
      <c r="J1647" s="5">
        <f>INDEX(Variables!$E$5:$E$105,MATCH($A1647,Variables!$A$5:$A$105,0))</f>
        <v/>
      </c>
      <c r="K1647" s="25">
        <f>LOWER(Settings!$C$4)&amp;".mit."&amp;$A1647&amp;IF($C1647="","","."&amp;$C1647&amp;"."&amp;$B1647)&amp;IF(INDEX(Variables!$D$5:$D$105,MATCH($A1647,Variables!$A$5:$A$105,0))="","","."&amp;INDEX(Variables!$D$5:$D$105,MATCH($A1647,Variables!$A$5:$A$105,0)))&amp;"."&amp;K$5</f>
        <v/>
      </c>
      <c r="L1647" s="46">
        <f>L1638*Settings!$C$13*(INDEX(L$258:L$269,$D1647)+INDEX(L$245:L$256,$D1647))</f>
        <v/>
      </c>
      <c r="M1647" s="47">
        <f>M1638*Settings!$C$13*(INDEX(M$258:M$269,$D1647)+INDEX(M$245:M$256,$D1647))</f>
        <v/>
      </c>
      <c r="N1647" s="47">
        <f>N1638*Settings!$C$13*(INDEX(N$258:N$269,$D1647)+INDEX(N$245:N$256,$D1647))</f>
        <v/>
      </c>
      <c r="O1647" s="47">
        <f>O1638*Settings!$C$13*(INDEX(O$258:O$269,$D1647)+INDEX(O$245:O$256,$D1647))</f>
        <v/>
      </c>
      <c r="P1647" s="47">
        <f>P1638*Settings!$C$13*(INDEX(P$258:P$269,$D1647)+INDEX(P$245:P$256,$D1647))</f>
        <v/>
      </c>
      <c r="Q1647" s="47">
        <f>Q1638*Settings!$C$13*(INDEX(Q$258:Q$269,$D1647)+INDEX(Q$245:Q$256,$D1647))</f>
        <v/>
      </c>
      <c r="R1647" s="47">
        <f>R1638*Settings!$C$13*(INDEX(R$258:R$269,$D1647)+INDEX(R$245:R$256,$D1647))</f>
        <v/>
      </c>
      <c r="S1647" s="47">
        <f>S1638*Settings!$C$13*(INDEX(S$258:S$269,$D1647)+INDEX(S$245:S$256,$D1647))</f>
        <v/>
      </c>
      <c r="T1647" s="47">
        <f>T1638*Settings!$C$13*(INDEX(T$258:T$269,$D1647)+INDEX(T$245:T$256,$D1647))</f>
        <v/>
      </c>
      <c r="U1647" s="47">
        <f>U1638*Settings!$C$13*(INDEX(U$258:U$269,$D1647)+INDEX(U$245:U$256,$D1647))</f>
        <v/>
      </c>
      <c r="V1647" s="47">
        <f>V1638*Settings!$C$13*(INDEX(V$258:V$269,$D1647)+INDEX(V$245:V$256,$D1647))</f>
        <v/>
      </c>
      <c r="W1647" s="47">
        <f>W1638*Settings!$C$13*(INDEX(W$258:W$269,$D1647)+INDEX(W$245:W$256,$D1647))</f>
        <v/>
      </c>
      <c r="X1647" s="47">
        <f>X1638*Settings!$C$13*(INDEX(X$258:X$269,$D1647)+INDEX(X$245:X$256,$D1647))</f>
        <v/>
      </c>
      <c r="Y1647" s="47">
        <f>Y1638*Settings!$C$13*(INDEX(Y$258:Y$269,$D1647)+INDEX(Y$245:Y$256,$D1647))</f>
        <v/>
      </c>
      <c r="Z1647" s="47">
        <f>Z1638*Settings!$C$13*(INDEX(Z$258:Z$269,$D1647)+INDEX(Z$245:Z$256,$D1647))</f>
        <v/>
      </c>
      <c r="AA1647" s="47">
        <f>AA1638*Settings!$C$13*(INDEX(AA$258:AA$269,$D1647)+INDEX(AA$245:AA$256,$D1647))</f>
        <v/>
      </c>
      <c r="AB1647" s="47">
        <f>AB1638*Settings!$C$13*(INDEX(AB$258:AB$269,$D1647)+INDEX(AB$245:AB$256,$D1647))</f>
        <v/>
      </c>
      <c r="AC1647" s="47">
        <f>AC1638*Settings!$C$13*(INDEX(AC$258:AC$269,$D1647)+INDEX(AC$245:AC$256,$D1647))</f>
        <v/>
      </c>
      <c r="AD1647" s="48">
        <f>REVENUE(AD1638,Settings!$C$13,INDEX(AD$258:AD$269,$D1647)+INDEX(AD$245:AD$256,$D1647))</f>
        <v/>
      </c>
      <c r="AE1647" s="25">
        <f>LOWER(Settings!$C$4)&amp;".mit."&amp;$A1647&amp;IF($C1647="","","."&amp;$C1647&amp;"."&amp;$B1647)&amp;IF(INDEX(Variables!$D$5:$D$105,MATCH($A1647,Variables!$A$5:$A$105,0))="","","."&amp;INDEX(Variables!$D$5:$D$105,MATCH($A1647,Variables!$A$5:$A$105,0)))&amp;"."&amp;AE$5</f>
        <v/>
      </c>
      <c r="AF1647" s="46">
        <f>AF1638*Settings!$C$13*(INDEX(AF$258:AF$269,$D1647)+INDEX(AF$245:AF$256,$D1647))</f>
        <v/>
      </c>
      <c r="AG1647" s="47">
        <f>AG1638*Settings!$C$13*(INDEX(AG$258:AG$269,$D1647)+INDEX(AG$245:AG$256,$D1647))</f>
        <v/>
      </c>
      <c r="AH1647" s="47">
        <f>AH1638*Settings!$C$13*(INDEX(AH$258:AH$269,$D1647)+INDEX(AH$245:AH$256,$D1647))</f>
        <v/>
      </c>
      <c r="AI1647" s="47">
        <f>AI1638*Settings!$C$13*(INDEX(AI$258:AI$269,$D1647)+INDEX(AI$245:AI$256,$D1647))</f>
        <v/>
      </c>
      <c r="AJ1647" s="47">
        <f>AJ1638*Settings!$C$13*(INDEX(AJ$258:AJ$269,$D1647)+INDEX(AJ$245:AJ$256,$D1647))</f>
        <v/>
      </c>
      <c r="AK1647" s="47">
        <f>AK1638*Settings!$C$13*(INDEX(AK$258:AK$269,$D1647)+INDEX(AK$245:AK$256,$D1647))</f>
        <v/>
      </c>
      <c r="AL1647" s="47">
        <f>AL1638*Settings!$C$13*(INDEX(AL$258:AL$269,$D1647)+INDEX(AL$245:AL$256,$D1647))</f>
        <v/>
      </c>
      <c r="AM1647" s="47">
        <f>AM1638*Settings!$C$13*(INDEX(AM$258:AM$269,$D1647)+INDEX(AM$245:AM$256,$D1647))</f>
        <v/>
      </c>
      <c r="AN1647" s="47">
        <f>AN1638*Settings!$C$13*(INDEX(AN$258:AN$269,$D1647)+INDEX(AN$245:AN$256,$D1647))</f>
        <v/>
      </c>
      <c r="AO1647" s="47">
        <f>AO1638*Settings!$C$13*(INDEX(AO$258:AO$269,$D1647)+INDEX(AO$245:AO$256,$D1647))</f>
        <v/>
      </c>
      <c r="AP1647" s="47">
        <f>AP1638*Settings!$C$13*(INDEX(AP$258:AP$269,$D1647)+INDEX(AP$245:AP$256,$D1647))</f>
        <v/>
      </c>
      <c r="AQ1647" s="47">
        <f>AQ1638*Settings!$C$13*(INDEX(AQ$258:AQ$269,$D1647)+INDEX(AQ$245:AQ$256,$D1647))</f>
        <v/>
      </c>
      <c r="AR1647" s="47">
        <f>AR1638*Settings!$C$13*(INDEX(AR$258:AR$269,$D1647)+INDEX(AR$245:AR$256,$D1647))</f>
        <v/>
      </c>
      <c r="AS1647" s="47">
        <f>AS1638*Settings!$C$13*(INDEX(AS$258:AS$269,$D1647)+INDEX(AS$245:AS$256,$D1647))</f>
        <v/>
      </c>
      <c r="AT1647" s="47">
        <f>AT1638*Settings!$C$13*(INDEX(AT$258:AT$269,$D1647)+INDEX(AT$245:AT$256,$D1647))</f>
        <v/>
      </c>
      <c r="AU1647" s="47">
        <f>AU1638*Settings!$C$13*(INDEX(AU$258:AU$269,$D1647)+INDEX(AU$245:AU$256,$D1647))</f>
        <v/>
      </c>
      <c r="AV1647" s="47">
        <f>AV1638*Settings!$C$13*(INDEX(AV$258:AV$269,$D1647)+INDEX(AV$245:AV$256,$D1647))</f>
        <v/>
      </c>
      <c r="AW1647" s="47">
        <f>AW1638*Settings!$C$13*(INDEX(AW$258:AW$269,$D1647)+INDEX(AW$245:AW$256,$D1647))</f>
        <v/>
      </c>
      <c r="AX1647" s="48">
        <f>REVENUE(AX1638,Settings!$C$13,INDEX(AX$258:AX$269,$D1647)+INDEX(AX$245:AX$256,$D1647))</f>
        <v/>
      </c>
    </row>
    <row r="1648" hidden="1" outlineLevel="2">
      <c r="A1648" s="5" t="inlineStr">
        <is>
          <t>rtx</t>
        </is>
      </c>
      <c r="B1648" s="5" t="inlineStr">
        <is>
          <t>nga</t>
        </is>
      </c>
      <c r="C1648" s="5" t="inlineStr">
        <is>
          <t>ftr</t>
        </is>
      </c>
      <c r="D1648" s="40">
        <f>INDEX(Inputs!$R$5:$R$132,MATCH($B1648&amp;"|"&amp;$C1648,Inputs!$A$5:$A$132,0))</f>
        <v/>
      </c>
      <c r="E1648" s="39" t="n"/>
      <c r="F1648" s="39" t="n"/>
      <c r="G1648" s="39" t="n"/>
      <c r="H1648" s="5">
        <f>INDEX(Variables!$B$5:$B$105,MATCH($A1648,Variables!$A$5:$A$105,0))&amp;IF($C1648="",""," | "&amp;INDEX(Mapping!$B$5:$B$26,MATCH($C1648,Mapping!$A$5:$A$26,0))&amp;" | "&amp;INDEX(Mapping!$B$30:$B$41,MATCH($B1648,Mapping!$A$30:$A$41,0)))</f>
        <v/>
      </c>
      <c r="I1648" s="5">
        <f>INDEX(Variables!$C$5:$C$105,MATCH($A1648,Variables!$A$5:$A$105,0))</f>
        <v/>
      </c>
      <c r="J1648" s="5">
        <f>INDEX(Variables!$E$5:$E$105,MATCH($A1648,Variables!$A$5:$A$105,0))</f>
        <v/>
      </c>
      <c r="K1648" s="25">
        <f>LOWER(Settings!$C$4)&amp;".mit."&amp;$A1648&amp;IF($C1648="","","."&amp;$C1648&amp;"."&amp;$B1648)&amp;IF(INDEX(Variables!$D$5:$D$105,MATCH($A1648,Variables!$A$5:$A$105,0))="","","."&amp;INDEX(Variables!$D$5:$D$105,MATCH($A1648,Variables!$A$5:$A$105,0)))&amp;"."&amp;K$5</f>
        <v/>
      </c>
      <c r="L1648" s="46">
        <f>L1639*Settings!$C$13*(INDEX(L$258:L$269,$D1648)+INDEX(L$245:L$256,$D1648))</f>
        <v/>
      </c>
      <c r="M1648" s="47">
        <f>M1639*Settings!$C$13*(INDEX(M$258:M$269,$D1648)+INDEX(M$245:M$256,$D1648))</f>
        <v/>
      </c>
      <c r="N1648" s="47">
        <f>N1639*Settings!$C$13*(INDEX(N$258:N$269,$D1648)+INDEX(N$245:N$256,$D1648))</f>
        <v/>
      </c>
      <c r="O1648" s="47">
        <f>O1639*Settings!$C$13*(INDEX(O$258:O$269,$D1648)+INDEX(O$245:O$256,$D1648))</f>
        <v/>
      </c>
      <c r="P1648" s="47">
        <f>P1639*Settings!$C$13*(INDEX(P$258:P$269,$D1648)+INDEX(P$245:P$256,$D1648))</f>
        <v/>
      </c>
      <c r="Q1648" s="47">
        <f>Q1639*Settings!$C$13*(INDEX(Q$258:Q$269,$D1648)+INDEX(Q$245:Q$256,$D1648))</f>
        <v/>
      </c>
      <c r="R1648" s="47">
        <f>R1639*Settings!$C$13*(INDEX(R$258:R$269,$D1648)+INDEX(R$245:R$256,$D1648))</f>
        <v/>
      </c>
      <c r="S1648" s="47">
        <f>S1639*Settings!$C$13*(INDEX(S$258:S$269,$D1648)+INDEX(S$245:S$256,$D1648))</f>
        <v/>
      </c>
      <c r="T1648" s="47">
        <f>T1639*Settings!$C$13*(INDEX(T$258:T$269,$D1648)+INDEX(T$245:T$256,$D1648))</f>
        <v/>
      </c>
      <c r="U1648" s="47">
        <f>U1639*Settings!$C$13*(INDEX(U$258:U$269,$D1648)+INDEX(U$245:U$256,$D1648))</f>
        <v/>
      </c>
      <c r="V1648" s="47">
        <f>V1639*Settings!$C$13*(INDEX(V$258:V$269,$D1648)+INDEX(V$245:V$256,$D1648))</f>
        <v/>
      </c>
      <c r="W1648" s="47">
        <f>W1639*Settings!$C$13*(INDEX(W$258:W$269,$D1648)+INDEX(W$245:W$256,$D1648))</f>
        <v/>
      </c>
      <c r="X1648" s="47">
        <f>X1639*Settings!$C$13*(INDEX(X$258:X$269,$D1648)+INDEX(X$245:X$256,$D1648))</f>
        <v/>
      </c>
      <c r="Y1648" s="47">
        <f>Y1639*Settings!$C$13*(INDEX(Y$258:Y$269,$D1648)+INDEX(Y$245:Y$256,$D1648))</f>
        <v/>
      </c>
      <c r="Z1648" s="47">
        <f>Z1639*Settings!$C$13*(INDEX(Z$258:Z$269,$D1648)+INDEX(Z$245:Z$256,$D1648))</f>
        <v/>
      </c>
      <c r="AA1648" s="47">
        <f>AA1639*Settings!$C$13*(INDEX(AA$258:AA$269,$D1648)+INDEX(AA$245:AA$256,$D1648))</f>
        <v/>
      </c>
      <c r="AB1648" s="47">
        <f>AB1639*Settings!$C$13*(INDEX(AB$258:AB$269,$D1648)+INDEX(AB$245:AB$256,$D1648))</f>
        <v/>
      </c>
      <c r="AC1648" s="47">
        <f>AC1639*Settings!$C$13*(INDEX(AC$258:AC$269,$D1648)+INDEX(AC$245:AC$256,$D1648))</f>
        <v/>
      </c>
      <c r="AD1648" s="48">
        <f>REVENUE(AD1639,Settings!$C$13,INDEX(AD$258:AD$269,$D1648)+INDEX(AD$245:AD$256,$D1648))</f>
        <v/>
      </c>
      <c r="AE1648" s="25">
        <f>LOWER(Settings!$C$4)&amp;".mit."&amp;$A1648&amp;IF($C1648="","","."&amp;$C1648&amp;"."&amp;$B1648)&amp;IF(INDEX(Variables!$D$5:$D$105,MATCH($A1648,Variables!$A$5:$A$105,0))="","","."&amp;INDEX(Variables!$D$5:$D$105,MATCH($A1648,Variables!$A$5:$A$105,0)))&amp;"."&amp;AE$5</f>
        <v/>
      </c>
      <c r="AF1648" s="46">
        <f>AF1639*Settings!$C$13*(INDEX(AF$258:AF$269,$D1648)+INDEX(AF$245:AF$256,$D1648))</f>
        <v/>
      </c>
      <c r="AG1648" s="47">
        <f>AG1639*Settings!$C$13*(INDEX(AG$258:AG$269,$D1648)+INDEX(AG$245:AG$256,$D1648))</f>
        <v/>
      </c>
      <c r="AH1648" s="47">
        <f>AH1639*Settings!$C$13*(INDEX(AH$258:AH$269,$D1648)+INDEX(AH$245:AH$256,$D1648))</f>
        <v/>
      </c>
      <c r="AI1648" s="47">
        <f>AI1639*Settings!$C$13*(INDEX(AI$258:AI$269,$D1648)+INDEX(AI$245:AI$256,$D1648))</f>
        <v/>
      </c>
      <c r="AJ1648" s="47">
        <f>AJ1639*Settings!$C$13*(INDEX(AJ$258:AJ$269,$D1648)+INDEX(AJ$245:AJ$256,$D1648))</f>
        <v/>
      </c>
      <c r="AK1648" s="47">
        <f>AK1639*Settings!$C$13*(INDEX(AK$258:AK$269,$D1648)+INDEX(AK$245:AK$256,$D1648))</f>
        <v/>
      </c>
      <c r="AL1648" s="47">
        <f>AL1639*Settings!$C$13*(INDEX(AL$258:AL$269,$D1648)+INDEX(AL$245:AL$256,$D1648))</f>
        <v/>
      </c>
      <c r="AM1648" s="47">
        <f>AM1639*Settings!$C$13*(INDEX(AM$258:AM$269,$D1648)+INDEX(AM$245:AM$256,$D1648))</f>
        <v/>
      </c>
      <c r="AN1648" s="47">
        <f>AN1639*Settings!$C$13*(INDEX(AN$258:AN$269,$D1648)+INDEX(AN$245:AN$256,$D1648))</f>
        <v/>
      </c>
      <c r="AO1648" s="47">
        <f>AO1639*Settings!$C$13*(INDEX(AO$258:AO$269,$D1648)+INDEX(AO$245:AO$256,$D1648))</f>
        <v/>
      </c>
      <c r="AP1648" s="47">
        <f>AP1639*Settings!$C$13*(INDEX(AP$258:AP$269,$D1648)+INDEX(AP$245:AP$256,$D1648))</f>
        <v/>
      </c>
      <c r="AQ1648" s="47">
        <f>AQ1639*Settings!$C$13*(INDEX(AQ$258:AQ$269,$D1648)+INDEX(AQ$245:AQ$256,$D1648))</f>
        <v/>
      </c>
      <c r="AR1648" s="47">
        <f>AR1639*Settings!$C$13*(INDEX(AR$258:AR$269,$D1648)+INDEX(AR$245:AR$256,$D1648))</f>
        <v/>
      </c>
      <c r="AS1648" s="47">
        <f>AS1639*Settings!$C$13*(INDEX(AS$258:AS$269,$D1648)+INDEX(AS$245:AS$256,$D1648))</f>
        <v/>
      </c>
      <c r="AT1648" s="47">
        <f>AT1639*Settings!$C$13*(INDEX(AT$258:AT$269,$D1648)+INDEX(AT$245:AT$256,$D1648))</f>
        <v/>
      </c>
      <c r="AU1648" s="47">
        <f>AU1639*Settings!$C$13*(INDEX(AU$258:AU$269,$D1648)+INDEX(AU$245:AU$256,$D1648))</f>
        <v/>
      </c>
      <c r="AV1648" s="47">
        <f>AV1639*Settings!$C$13*(INDEX(AV$258:AV$269,$D1648)+INDEX(AV$245:AV$256,$D1648))</f>
        <v/>
      </c>
      <c r="AW1648" s="47">
        <f>AW1639*Settings!$C$13*(INDEX(AW$258:AW$269,$D1648)+INDEX(AW$245:AW$256,$D1648))</f>
        <v/>
      </c>
      <c r="AX1648" s="48">
        <f>REVENUE(AX1639,Settings!$C$13,INDEX(AX$258:AX$269,$D1648)+INDEX(AX$245:AX$256,$D1648))</f>
        <v/>
      </c>
    </row>
    <row r="1649" hidden="1" outlineLevel="2">
      <c r="A1649" s="5" t="inlineStr">
        <is>
          <t>rtx</t>
        </is>
      </c>
      <c r="B1649" s="5" t="inlineStr">
        <is>
          <t>gso</t>
        </is>
      </c>
      <c r="C1649" s="5" t="inlineStr">
        <is>
          <t>ftr</t>
        </is>
      </c>
      <c r="D1649" s="40">
        <f>INDEX(Inputs!$R$5:$R$132,MATCH($B1649&amp;"|"&amp;$C1649,Inputs!$A$5:$A$132,0))</f>
        <v/>
      </c>
      <c r="E1649" s="39" t="n"/>
      <c r="F1649" s="39" t="n"/>
      <c r="G1649" s="39" t="n"/>
      <c r="H1649" s="5">
        <f>INDEX(Variables!$B$5:$B$105,MATCH($A1649,Variables!$A$5:$A$105,0))&amp;IF($C1649="",""," | "&amp;INDEX(Mapping!$B$5:$B$26,MATCH($C1649,Mapping!$A$5:$A$26,0))&amp;" | "&amp;INDEX(Mapping!$B$30:$B$41,MATCH($B1649,Mapping!$A$30:$A$41,0)))</f>
        <v/>
      </c>
      <c r="I1649" s="5">
        <f>INDEX(Variables!$C$5:$C$105,MATCH($A1649,Variables!$A$5:$A$105,0))</f>
        <v/>
      </c>
      <c r="J1649" s="5">
        <f>INDEX(Variables!$E$5:$E$105,MATCH($A1649,Variables!$A$5:$A$105,0))</f>
        <v/>
      </c>
      <c r="K1649" s="25">
        <f>LOWER(Settings!$C$4)&amp;".mit."&amp;$A1649&amp;IF($C1649="","","."&amp;$C1649&amp;"."&amp;$B1649)&amp;IF(INDEX(Variables!$D$5:$D$105,MATCH($A1649,Variables!$A$5:$A$105,0))="","","."&amp;INDEX(Variables!$D$5:$D$105,MATCH($A1649,Variables!$A$5:$A$105,0)))&amp;"."&amp;K$5</f>
        <v/>
      </c>
      <c r="L1649" s="46">
        <f>L1640*Settings!$C$13*(INDEX(L$258:L$269,$D1649)+INDEX(L$245:L$256,$D1649))</f>
        <v/>
      </c>
      <c r="M1649" s="47">
        <f>M1640*Settings!$C$13*(INDEX(M$258:M$269,$D1649)+INDEX(M$245:M$256,$D1649))</f>
        <v/>
      </c>
      <c r="N1649" s="47">
        <f>N1640*Settings!$C$13*(INDEX(N$258:N$269,$D1649)+INDEX(N$245:N$256,$D1649))</f>
        <v/>
      </c>
      <c r="O1649" s="47">
        <f>O1640*Settings!$C$13*(INDEX(O$258:O$269,$D1649)+INDEX(O$245:O$256,$D1649))</f>
        <v/>
      </c>
      <c r="P1649" s="47">
        <f>P1640*Settings!$C$13*(INDEX(P$258:P$269,$D1649)+INDEX(P$245:P$256,$D1649))</f>
        <v/>
      </c>
      <c r="Q1649" s="47">
        <f>Q1640*Settings!$C$13*(INDEX(Q$258:Q$269,$D1649)+INDEX(Q$245:Q$256,$D1649))</f>
        <v/>
      </c>
      <c r="R1649" s="47">
        <f>R1640*Settings!$C$13*(INDEX(R$258:R$269,$D1649)+INDEX(R$245:R$256,$D1649))</f>
        <v/>
      </c>
      <c r="S1649" s="47">
        <f>S1640*Settings!$C$13*(INDEX(S$258:S$269,$D1649)+INDEX(S$245:S$256,$D1649))</f>
        <v/>
      </c>
      <c r="T1649" s="47">
        <f>T1640*Settings!$C$13*(INDEX(T$258:T$269,$D1649)+INDEX(T$245:T$256,$D1649))</f>
        <v/>
      </c>
      <c r="U1649" s="47">
        <f>U1640*Settings!$C$13*(INDEX(U$258:U$269,$D1649)+INDEX(U$245:U$256,$D1649))</f>
        <v/>
      </c>
      <c r="V1649" s="47">
        <f>V1640*Settings!$C$13*(INDEX(V$258:V$269,$D1649)+INDEX(V$245:V$256,$D1649))</f>
        <v/>
      </c>
      <c r="W1649" s="47">
        <f>W1640*Settings!$C$13*(INDEX(W$258:W$269,$D1649)+INDEX(W$245:W$256,$D1649))</f>
        <v/>
      </c>
      <c r="X1649" s="47">
        <f>X1640*Settings!$C$13*(INDEX(X$258:X$269,$D1649)+INDEX(X$245:X$256,$D1649))</f>
        <v/>
      </c>
      <c r="Y1649" s="47">
        <f>Y1640*Settings!$C$13*(INDEX(Y$258:Y$269,$D1649)+INDEX(Y$245:Y$256,$D1649))</f>
        <v/>
      </c>
      <c r="Z1649" s="47">
        <f>Z1640*Settings!$C$13*(INDEX(Z$258:Z$269,$D1649)+INDEX(Z$245:Z$256,$D1649))</f>
        <v/>
      </c>
      <c r="AA1649" s="47">
        <f>AA1640*Settings!$C$13*(INDEX(AA$258:AA$269,$D1649)+INDEX(AA$245:AA$256,$D1649))</f>
        <v/>
      </c>
      <c r="AB1649" s="47">
        <f>AB1640*Settings!$C$13*(INDEX(AB$258:AB$269,$D1649)+INDEX(AB$245:AB$256,$D1649))</f>
        <v/>
      </c>
      <c r="AC1649" s="47">
        <f>AC1640*Settings!$C$13*(INDEX(AC$258:AC$269,$D1649)+INDEX(AC$245:AC$256,$D1649))</f>
        <v/>
      </c>
      <c r="AD1649" s="48">
        <f>REVENUE(AD1640,Settings!$C$13,INDEX(AD$258:AD$269,$D1649)+INDEX(AD$245:AD$256,$D1649))</f>
        <v/>
      </c>
      <c r="AE1649" s="25">
        <f>LOWER(Settings!$C$4)&amp;".mit."&amp;$A1649&amp;IF($C1649="","","."&amp;$C1649&amp;"."&amp;$B1649)&amp;IF(INDEX(Variables!$D$5:$D$105,MATCH($A1649,Variables!$A$5:$A$105,0))="","","."&amp;INDEX(Variables!$D$5:$D$105,MATCH($A1649,Variables!$A$5:$A$105,0)))&amp;"."&amp;AE$5</f>
        <v/>
      </c>
      <c r="AF1649" s="46">
        <f>AF1640*Settings!$C$13*(INDEX(AF$258:AF$269,$D1649)+INDEX(AF$245:AF$256,$D1649))</f>
        <v/>
      </c>
      <c r="AG1649" s="47">
        <f>AG1640*Settings!$C$13*(INDEX(AG$258:AG$269,$D1649)+INDEX(AG$245:AG$256,$D1649))</f>
        <v/>
      </c>
      <c r="AH1649" s="47">
        <f>AH1640*Settings!$C$13*(INDEX(AH$258:AH$269,$D1649)+INDEX(AH$245:AH$256,$D1649))</f>
        <v/>
      </c>
      <c r="AI1649" s="47">
        <f>AI1640*Settings!$C$13*(INDEX(AI$258:AI$269,$D1649)+INDEX(AI$245:AI$256,$D1649))</f>
        <v/>
      </c>
      <c r="AJ1649" s="47">
        <f>AJ1640*Settings!$C$13*(INDEX(AJ$258:AJ$269,$D1649)+INDEX(AJ$245:AJ$256,$D1649))</f>
        <v/>
      </c>
      <c r="AK1649" s="47">
        <f>AK1640*Settings!$C$13*(INDEX(AK$258:AK$269,$D1649)+INDEX(AK$245:AK$256,$D1649))</f>
        <v/>
      </c>
      <c r="AL1649" s="47">
        <f>AL1640*Settings!$C$13*(INDEX(AL$258:AL$269,$D1649)+INDEX(AL$245:AL$256,$D1649))</f>
        <v/>
      </c>
      <c r="AM1649" s="47">
        <f>AM1640*Settings!$C$13*(INDEX(AM$258:AM$269,$D1649)+INDEX(AM$245:AM$256,$D1649))</f>
        <v/>
      </c>
      <c r="AN1649" s="47">
        <f>AN1640*Settings!$C$13*(INDEX(AN$258:AN$269,$D1649)+INDEX(AN$245:AN$256,$D1649))</f>
        <v/>
      </c>
      <c r="AO1649" s="47">
        <f>AO1640*Settings!$C$13*(INDEX(AO$258:AO$269,$D1649)+INDEX(AO$245:AO$256,$D1649))</f>
        <v/>
      </c>
      <c r="AP1649" s="47">
        <f>AP1640*Settings!$C$13*(INDEX(AP$258:AP$269,$D1649)+INDEX(AP$245:AP$256,$D1649))</f>
        <v/>
      </c>
      <c r="AQ1649" s="47">
        <f>AQ1640*Settings!$C$13*(INDEX(AQ$258:AQ$269,$D1649)+INDEX(AQ$245:AQ$256,$D1649))</f>
        <v/>
      </c>
      <c r="AR1649" s="47">
        <f>AR1640*Settings!$C$13*(INDEX(AR$258:AR$269,$D1649)+INDEX(AR$245:AR$256,$D1649))</f>
        <v/>
      </c>
      <c r="AS1649" s="47">
        <f>AS1640*Settings!$C$13*(INDEX(AS$258:AS$269,$D1649)+INDEX(AS$245:AS$256,$D1649))</f>
        <v/>
      </c>
      <c r="AT1649" s="47">
        <f>AT1640*Settings!$C$13*(INDEX(AT$258:AT$269,$D1649)+INDEX(AT$245:AT$256,$D1649))</f>
        <v/>
      </c>
      <c r="AU1649" s="47">
        <f>AU1640*Settings!$C$13*(INDEX(AU$258:AU$269,$D1649)+INDEX(AU$245:AU$256,$D1649))</f>
        <v/>
      </c>
      <c r="AV1649" s="47">
        <f>AV1640*Settings!$C$13*(INDEX(AV$258:AV$269,$D1649)+INDEX(AV$245:AV$256,$D1649))</f>
        <v/>
      </c>
      <c r="AW1649" s="47">
        <f>AW1640*Settings!$C$13*(INDEX(AW$258:AW$269,$D1649)+INDEX(AW$245:AW$256,$D1649))</f>
        <v/>
      </c>
      <c r="AX1649" s="48">
        <f>REVENUE(AX1640,Settings!$C$13,INDEX(AX$258:AX$269,$D1649)+INDEX(AX$245:AX$256,$D1649))</f>
        <v/>
      </c>
    </row>
    <row r="1650" hidden="1" outlineLevel="2">
      <c r="A1650" s="5" t="inlineStr">
        <is>
          <t>rtx</t>
        </is>
      </c>
      <c r="B1650" s="5" t="inlineStr">
        <is>
          <t>die</t>
        </is>
      </c>
      <c r="C1650" s="5" t="inlineStr">
        <is>
          <t>ftr</t>
        </is>
      </c>
      <c r="D1650" s="40">
        <f>INDEX(Inputs!$R$5:$R$132,MATCH($B1650&amp;"|"&amp;$C1650,Inputs!$A$5:$A$132,0))</f>
        <v/>
      </c>
      <c r="E1650" s="39" t="n"/>
      <c r="F1650" s="39" t="n"/>
      <c r="G1650" s="39" t="n"/>
      <c r="H1650" s="5">
        <f>INDEX(Variables!$B$5:$B$105,MATCH($A1650,Variables!$A$5:$A$105,0))&amp;IF($C1650="",""," | "&amp;INDEX(Mapping!$B$5:$B$26,MATCH($C1650,Mapping!$A$5:$A$26,0))&amp;" | "&amp;INDEX(Mapping!$B$30:$B$41,MATCH($B1650,Mapping!$A$30:$A$41,0)))</f>
        <v/>
      </c>
      <c r="I1650" s="5">
        <f>INDEX(Variables!$C$5:$C$105,MATCH($A1650,Variables!$A$5:$A$105,0))</f>
        <v/>
      </c>
      <c r="J1650" s="5">
        <f>INDEX(Variables!$E$5:$E$105,MATCH($A1650,Variables!$A$5:$A$105,0))</f>
        <v/>
      </c>
      <c r="K1650" s="25">
        <f>LOWER(Settings!$C$4)&amp;".mit."&amp;$A1650&amp;IF($C1650="","","."&amp;$C1650&amp;"."&amp;$B1650)&amp;IF(INDEX(Variables!$D$5:$D$105,MATCH($A1650,Variables!$A$5:$A$105,0))="","","."&amp;INDEX(Variables!$D$5:$D$105,MATCH($A1650,Variables!$A$5:$A$105,0)))&amp;"."&amp;K$5</f>
        <v/>
      </c>
      <c r="L1650" s="46">
        <f>L1641*Settings!$C$13*(INDEX(L$258:L$269,$D1650)+INDEX(L$245:L$256,$D1650))</f>
        <v/>
      </c>
      <c r="M1650" s="47">
        <f>M1641*Settings!$C$13*(INDEX(M$258:M$269,$D1650)+INDEX(M$245:M$256,$D1650))</f>
        <v/>
      </c>
      <c r="N1650" s="47">
        <f>N1641*Settings!$C$13*(INDEX(N$258:N$269,$D1650)+INDEX(N$245:N$256,$D1650))</f>
        <v/>
      </c>
      <c r="O1650" s="47">
        <f>O1641*Settings!$C$13*(INDEX(O$258:O$269,$D1650)+INDEX(O$245:O$256,$D1650))</f>
        <v/>
      </c>
      <c r="P1650" s="47">
        <f>P1641*Settings!$C$13*(INDEX(P$258:P$269,$D1650)+INDEX(P$245:P$256,$D1650))</f>
        <v/>
      </c>
      <c r="Q1650" s="47">
        <f>Q1641*Settings!$C$13*(INDEX(Q$258:Q$269,$D1650)+INDEX(Q$245:Q$256,$D1650))</f>
        <v/>
      </c>
      <c r="R1650" s="47">
        <f>R1641*Settings!$C$13*(INDEX(R$258:R$269,$D1650)+INDEX(R$245:R$256,$D1650))</f>
        <v/>
      </c>
      <c r="S1650" s="47">
        <f>S1641*Settings!$C$13*(INDEX(S$258:S$269,$D1650)+INDEX(S$245:S$256,$D1650))</f>
        <v/>
      </c>
      <c r="T1650" s="47">
        <f>T1641*Settings!$C$13*(INDEX(T$258:T$269,$D1650)+INDEX(T$245:T$256,$D1650))</f>
        <v/>
      </c>
      <c r="U1650" s="47">
        <f>U1641*Settings!$C$13*(INDEX(U$258:U$269,$D1650)+INDEX(U$245:U$256,$D1650))</f>
        <v/>
      </c>
      <c r="V1650" s="47">
        <f>V1641*Settings!$C$13*(INDEX(V$258:V$269,$D1650)+INDEX(V$245:V$256,$D1650))</f>
        <v/>
      </c>
      <c r="W1650" s="47">
        <f>W1641*Settings!$C$13*(INDEX(W$258:W$269,$D1650)+INDEX(W$245:W$256,$D1650))</f>
        <v/>
      </c>
      <c r="X1650" s="47">
        <f>X1641*Settings!$C$13*(INDEX(X$258:X$269,$D1650)+INDEX(X$245:X$256,$D1650))</f>
        <v/>
      </c>
      <c r="Y1650" s="47">
        <f>Y1641*Settings!$C$13*(INDEX(Y$258:Y$269,$D1650)+INDEX(Y$245:Y$256,$D1650))</f>
        <v/>
      </c>
      <c r="Z1650" s="47">
        <f>Z1641*Settings!$C$13*(INDEX(Z$258:Z$269,$D1650)+INDEX(Z$245:Z$256,$D1650))</f>
        <v/>
      </c>
      <c r="AA1650" s="47">
        <f>AA1641*Settings!$C$13*(INDEX(AA$258:AA$269,$D1650)+INDEX(AA$245:AA$256,$D1650))</f>
        <v/>
      </c>
      <c r="AB1650" s="47">
        <f>AB1641*Settings!$C$13*(INDEX(AB$258:AB$269,$D1650)+INDEX(AB$245:AB$256,$D1650))</f>
        <v/>
      </c>
      <c r="AC1650" s="47">
        <f>AC1641*Settings!$C$13*(INDEX(AC$258:AC$269,$D1650)+INDEX(AC$245:AC$256,$D1650))</f>
        <v/>
      </c>
      <c r="AD1650" s="48">
        <f>REVENUE(AD1641,Settings!$C$13,INDEX(AD$258:AD$269,$D1650)+INDEX(AD$245:AD$256,$D1650))</f>
        <v/>
      </c>
      <c r="AE1650" s="25">
        <f>LOWER(Settings!$C$4)&amp;".mit."&amp;$A1650&amp;IF($C1650="","","."&amp;$C1650&amp;"."&amp;$B1650)&amp;IF(INDEX(Variables!$D$5:$D$105,MATCH($A1650,Variables!$A$5:$A$105,0))="","","."&amp;INDEX(Variables!$D$5:$D$105,MATCH($A1650,Variables!$A$5:$A$105,0)))&amp;"."&amp;AE$5</f>
        <v/>
      </c>
      <c r="AF1650" s="46">
        <f>AF1641*Settings!$C$13*(INDEX(AF$258:AF$269,$D1650)+INDEX(AF$245:AF$256,$D1650))</f>
        <v/>
      </c>
      <c r="AG1650" s="47">
        <f>AG1641*Settings!$C$13*(INDEX(AG$258:AG$269,$D1650)+INDEX(AG$245:AG$256,$D1650))</f>
        <v/>
      </c>
      <c r="AH1650" s="47">
        <f>AH1641*Settings!$C$13*(INDEX(AH$258:AH$269,$D1650)+INDEX(AH$245:AH$256,$D1650))</f>
        <v/>
      </c>
      <c r="AI1650" s="47">
        <f>AI1641*Settings!$C$13*(INDEX(AI$258:AI$269,$D1650)+INDEX(AI$245:AI$256,$D1650))</f>
        <v/>
      </c>
      <c r="AJ1650" s="47">
        <f>AJ1641*Settings!$C$13*(INDEX(AJ$258:AJ$269,$D1650)+INDEX(AJ$245:AJ$256,$D1650))</f>
        <v/>
      </c>
      <c r="AK1650" s="47">
        <f>AK1641*Settings!$C$13*(INDEX(AK$258:AK$269,$D1650)+INDEX(AK$245:AK$256,$D1650))</f>
        <v/>
      </c>
      <c r="AL1650" s="47">
        <f>AL1641*Settings!$C$13*(INDEX(AL$258:AL$269,$D1650)+INDEX(AL$245:AL$256,$D1650))</f>
        <v/>
      </c>
      <c r="AM1650" s="47">
        <f>AM1641*Settings!$C$13*(INDEX(AM$258:AM$269,$D1650)+INDEX(AM$245:AM$256,$D1650))</f>
        <v/>
      </c>
      <c r="AN1650" s="47">
        <f>AN1641*Settings!$C$13*(INDEX(AN$258:AN$269,$D1650)+INDEX(AN$245:AN$256,$D1650))</f>
        <v/>
      </c>
      <c r="AO1650" s="47">
        <f>AO1641*Settings!$C$13*(INDEX(AO$258:AO$269,$D1650)+INDEX(AO$245:AO$256,$D1650))</f>
        <v/>
      </c>
      <c r="AP1650" s="47">
        <f>AP1641*Settings!$C$13*(INDEX(AP$258:AP$269,$D1650)+INDEX(AP$245:AP$256,$D1650))</f>
        <v/>
      </c>
      <c r="AQ1650" s="47">
        <f>AQ1641*Settings!$C$13*(INDEX(AQ$258:AQ$269,$D1650)+INDEX(AQ$245:AQ$256,$D1650))</f>
        <v/>
      </c>
      <c r="AR1650" s="47">
        <f>AR1641*Settings!$C$13*(INDEX(AR$258:AR$269,$D1650)+INDEX(AR$245:AR$256,$D1650))</f>
        <v/>
      </c>
      <c r="AS1650" s="47">
        <f>AS1641*Settings!$C$13*(INDEX(AS$258:AS$269,$D1650)+INDEX(AS$245:AS$256,$D1650))</f>
        <v/>
      </c>
      <c r="AT1650" s="47">
        <f>AT1641*Settings!$C$13*(INDEX(AT$258:AT$269,$D1650)+INDEX(AT$245:AT$256,$D1650))</f>
        <v/>
      </c>
      <c r="AU1650" s="47">
        <f>AU1641*Settings!$C$13*(INDEX(AU$258:AU$269,$D1650)+INDEX(AU$245:AU$256,$D1650))</f>
        <v/>
      </c>
      <c r="AV1650" s="47">
        <f>AV1641*Settings!$C$13*(INDEX(AV$258:AV$269,$D1650)+INDEX(AV$245:AV$256,$D1650))</f>
        <v/>
      </c>
      <c r="AW1650" s="47">
        <f>AW1641*Settings!$C$13*(INDEX(AW$258:AW$269,$D1650)+INDEX(AW$245:AW$256,$D1650))</f>
        <v/>
      </c>
      <c r="AX1650" s="48">
        <f>REVENUE(AX1641,Settings!$C$13,INDEX(AX$258:AX$269,$D1650)+INDEX(AX$245:AX$256,$D1650))</f>
        <v/>
      </c>
    </row>
    <row r="1651" hidden="1" outlineLevel="2">
      <c r="A1651" s="5" t="inlineStr">
        <is>
          <t>rtx</t>
        </is>
      </c>
      <c r="B1651" s="5" t="inlineStr">
        <is>
          <t>lpg</t>
        </is>
      </c>
      <c r="C1651" s="5" t="inlineStr">
        <is>
          <t>ftr</t>
        </is>
      </c>
      <c r="D1651" s="40">
        <f>INDEX(Inputs!$R$5:$R$132,MATCH($B1651&amp;"|"&amp;$C1651,Inputs!$A$5:$A$132,0))</f>
        <v/>
      </c>
      <c r="E1651" s="39" t="n"/>
      <c r="F1651" s="39" t="n"/>
      <c r="G1651" s="39" t="n"/>
      <c r="H1651" s="5">
        <f>INDEX(Variables!$B$5:$B$105,MATCH($A1651,Variables!$A$5:$A$105,0))&amp;IF($C1651="",""," | "&amp;INDEX(Mapping!$B$5:$B$26,MATCH($C1651,Mapping!$A$5:$A$26,0))&amp;" | "&amp;INDEX(Mapping!$B$30:$B$41,MATCH($B1651,Mapping!$A$30:$A$41,0)))</f>
        <v/>
      </c>
      <c r="I1651" s="5">
        <f>INDEX(Variables!$C$5:$C$105,MATCH($A1651,Variables!$A$5:$A$105,0))</f>
        <v/>
      </c>
      <c r="J1651" s="5">
        <f>INDEX(Variables!$E$5:$E$105,MATCH($A1651,Variables!$A$5:$A$105,0))</f>
        <v/>
      </c>
      <c r="K1651" s="25">
        <f>LOWER(Settings!$C$4)&amp;".mit."&amp;$A1651&amp;IF($C1651="","","."&amp;$C1651&amp;"."&amp;$B1651)&amp;IF(INDEX(Variables!$D$5:$D$105,MATCH($A1651,Variables!$A$5:$A$105,0))="","","."&amp;INDEX(Variables!$D$5:$D$105,MATCH($A1651,Variables!$A$5:$A$105,0)))&amp;"."&amp;K$5</f>
        <v/>
      </c>
      <c r="L1651" s="46">
        <f>L1642*Settings!$C$13*(INDEX(L$258:L$269,$D1651)+INDEX(L$245:L$256,$D1651))</f>
        <v/>
      </c>
      <c r="M1651" s="47">
        <f>M1642*Settings!$C$13*(INDEX(M$258:M$269,$D1651)+INDEX(M$245:M$256,$D1651))</f>
        <v/>
      </c>
      <c r="N1651" s="47">
        <f>N1642*Settings!$C$13*(INDEX(N$258:N$269,$D1651)+INDEX(N$245:N$256,$D1651))</f>
        <v/>
      </c>
      <c r="O1651" s="47">
        <f>O1642*Settings!$C$13*(INDEX(O$258:O$269,$D1651)+INDEX(O$245:O$256,$D1651))</f>
        <v/>
      </c>
      <c r="P1651" s="47">
        <f>P1642*Settings!$C$13*(INDEX(P$258:P$269,$D1651)+INDEX(P$245:P$256,$D1651))</f>
        <v/>
      </c>
      <c r="Q1651" s="47">
        <f>Q1642*Settings!$C$13*(INDEX(Q$258:Q$269,$D1651)+INDEX(Q$245:Q$256,$D1651))</f>
        <v/>
      </c>
      <c r="R1651" s="47">
        <f>R1642*Settings!$C$13*(INDEX(R$258:R$269,$D1651)+INDEX(R$245:R$256,$D1651))</f>
        <v/>
      </c>
      <c r="S1651" s="47">
        <f>S1642*Settings!$C$13*(INDEX(S$258:S$269,$D1651)+INDEX(S$245:S$256,$D1651))</f>
        <v/>
      </c>
      <c r="T1651" s="47">
        <f>T1642*Settings!$C$13*(INDEX(T$258:T$269,$D1651)+INDEX(T$245:T$256,$D1651))</f>
        <v/>
      </c>
      <c r="U1651" s="47">
        <f>U1642*Settings!$C$13*(INDEX(U$258:U$269,$D1651)+INDEX(U$245:U$256,$D1651))</f>
        <v/>
      </c>
      <c r="V1651" s="47">
        <f>V1642*Settings!$C$13*(INDEX(V$258:V$269,$D1651)+INDEX(V$245:V$256,$D1651))</f>
        <v/>
      </c>
      <c r="W1651" s="47">
        <f>W1642*Settings!$C$13*(INDEX(W$258:W$269,$D1651)+INDEX(W$245:W$256,$D1651))</f>
        <v/>
      </c>
      <c r="X1651" s="47">
        <f>X1642*Settings!$C$13*(INDEX(X$258:X$269,$D1651)+INDEX(X$245:X$256,$D1651))</f>
        <v/>
      </c>
      <c r="Y1651" s="47">
        <f>Y1642*Settings!$C$13*(INDEX(Y$258:Y$269,$D1651)+INDEX(Y$245:Y$256,$D1651))</f>
        <v/>
      </c>
      <c r="Z1651" s="47">
        <f>Z1642*Settings!$C$13*(INDEX(Z$258:Z$269,$D1651)+INDEX(Z$245:Z$256,$D1651))</f>
        <v/>
      </c>
      <c r="AA1651" s="47">
        <f>AA1642*Settings!$C$13*(INDEX(AA$258:AA$269,$D1651)+INDEX(AA$245:AA$256,$D1651))</f>
        <v/>
      </c>
      <c r="AB1651" s="47">
        <f>AB1642*Settings!$C$13*(INDEX(AB$258:AB$269,$D1651)+INDEX(AB$245:AB$256,$D1651))</f>
        <v/>
      </c>
      <c r="AC1651" s="47">
        <f>AC1642*Settings!$C$13*(INDEX(AC$258:AC$269,$D1651)+INDEX(AC$245:AC$256,$D1651))</f>
        <v/>
      </c>
      <c r="AD1651" s="48">
        <f>REVENUE(AD1642,Settings!$C$13,INDEX(AD$258:AD$269,$D1651)+INDEX(AD$245:AD$256,$D1651))</f>
        <v/>
      </c>
      <c r="AE1651" s="25">
        <f>LOWER(Settings!$C$4)&amp;".mit."&amp;$A1651&amp;IF($C1651="","","."&amp;$C1651&amp;"."&amp;$B1651)&amp;IF(INDEX(Variables!$D$5:$D$105,MATCH($A1651,Variables!$A$5:$A$105,0))="","","."&amp;INDEX(Variables!$D$5:$D$105,MATCH($A1651,Variables!$A$5:$A$105,0)))&amp;"."&amp;AE$5</f>
        <v/>
      </c>
      <c r="AF1651" s="46">
        <f>AF1642*Settings!$C$13*(INDEX(AF$258:AF$269,$D1651)+INDEX(AF$245:AF$256,$D1651))</f>
        <v/>
      </c>
      <c r="AG1651" s="47">
        <f>AG1642*Settings!$C$13*(INDEX(AG$258:AG$269,$D1651)+INDEX(AG$245:AG$256,$D1651))</f>
        <v/>
      </c>
      <c r="AH1651" s="47">
        <f>AH1642*Settings!$C$13*(INDEX(AH$258:AH$269,$D1651)+INDEX(AH$245:AH$256,$D1651))</f>
        <v/>
      </c>
      <c r="AI1651" s="47">
        <f>AI1642*Settings!$C$13*(INDEX(AI$258:AI$269,$D1651)+INDEX(AI$245:AI$256,$D1651))</f>
        <v/>
      </c>
      <c r="AJ1651" s="47">
        <f>AJ1642*Settings!$C$13*(INDEX(AJ$258:AJ$269,$D1651)+INDEX(AJ$245:AJ$256,$D1651))</f>
        <v/>
      </c>
      <c r="AK1651" s="47">
        <f>AK1642*Settings!$C$13*(INDEX(AK$258:AK$269,$D1651)+INDEX(AK$245:AK$256,$D1651))</f>
        <v/>
      </c>
      <c r="AL1651" s="47">
        <f>AL1642*Settings!$C$13*(INDEX(AL$258:AL$269,$D1651)+INDEX(AL$245:AL$256,$D1651))</f>
        <v/>
      </c>
      <c r="AM1651" s="47">
        <f>AM1642*Settings!$C$13*(INDEX(AM$258:AM$269,$D1651)+INDEX(AM$245:AM$256,$D1651))</f>
        <v/>
      </c>
      <c r="AN1651" s="47">
        <f>AN1642*Settings!$C$13*(INDEX(AN$258:AN$269,$D1651)+INDEX(AN$245:AN$256,$D1651))</f>
        <v/>
      </c>
      <c r="AO1651" s="47">
        <f>AO1642*Settings!$C$13*(INDEX(AO$258:AO$269,$D1651)+INDEX(AO$245:AO$256,$D1651))</f>
        <v/>
      </c>
      <c r="AP1651" s="47">
        <f>AP1642*Settings!$C$13*(INDEX(AP$258:AP$269,$D1651)+INDEX(AP$245:AP$256,$D1651))</f>
        <v/>
      </c>
      <c r="AQ1651" s="47">
        <f>AQ1642*Settings!$C$13*(INDEX(AQ$258:AQ$269,$D1651)+INDEX(AQ$245:AQ$256,$D1651))</f>
        <v/>
      </c>
      <c r="AR1651" s="47">
        <f>AR1642*Settings!$C$13*(INDEX(AR$258:AR$269,$D1651)+INDEX(AR$245:AR$256,$D1651))</f>
        <v/>
      </c>
      <c r="AS1651" s="47">
        <f>AS1642*Settings!$C$13*(INDEX(AS$258:AS$269,$D1651)+INDEX(AS$245:AS$256,$D1651))</f>
        <v/>
      </c>
      <c r="AT1651" s="47">
        <f>AT1642*Settings!$C$13*(INDEX(AT$258:AT$269,$D1651)+INDEX(AT$245:AT$256,$D1651))</f>
        <v/>
      </c>
      <c r="AU1651" s="47">
        <f>AU1642*Settings!$C$13*(INDEX(AU$258:AU$269,$D1651)+INDEX(AU$245:AU$256,$D1651))</f>
        <v/>
      </c>
      <c r="AV1651" s="47">
        <f>AV1642*Settings!$C$13*(INDEX(AV$258:AV$269,$D1651)+INDEX(AV$245:AV$256,$D1651))</f>
        <v/>
      </c>
      <c r="AW1651" s="47">
        <f>AW1642*Settings!$C$13*(INDEX(AW$258:AW$269,$D1651)+INDEX(AW$245:AW$256,$D1651))</f>
        <v/>
      </c>
      <c r="AX1651" s="48">
        <f>REVENUE(AX1642,Settings!$C$13,INDEX(AX$258:AX$269,$D1651)+INDEX(AX$245:AX$256,$D1651))</f>
        <v/>
      </c>
    </row>
    <row r="1652" hidden="1" outlineLevel="2">
      <c r="A1652" s="5" t="inlineStr">
        <is>
          <t>rtx</t>
        </is>
      </c>
      <c r="B1652" s="5" t="inlineStr">
        <is>
          <t>ker</t>
        </is>
      </c>
      <c r="C1652" s="5" t="inlineStr">
        <is>
          <t>ftr</t>
        </is>
      </c>
      <c r="D1652" s="40">
        <f>INDEX(Inputs!$R$5:$R$132,MATCH($B1652&amp;"|"&amp;$C1652,Inputs!$A$5:$A$132,0))</f>
        <v/>
      </c>
      <c r="E1652" s="39" t="n"/>
      <c r="F1652" s="39" t="n"/>
      <c r="G1652" s="39" t="n"/>
      <c r="H1652" s="5">
        <f>INDEX(Variables!$B$5:$B$105,MATCH($A1652,Variables!$A$5:$A$105,0))&amp;IF($C1652="",""," | "&amp;INDEX(Mapping!$B$5:$B$26,MATCH($C1652,Mapping!$A$5:$A$26,0))&amp;" | "&amp;INDEX(Mapping!$B$30:$B$41,MATCH($B1652,Mapping!$A$30:$A$41,0)))</f>
        <v/>
      </c>
      <c r="I1652" s="5">
        <f>INDEX(Variables!$C$5:$C$105,MATCH($A1652,Variables!$A$5:$A$105,0))</f>
        <v/>
      </c>
      <c r="J1652" s="5">
        <f>INDEX(Variables!$E$5:$E$105,MATCH($A1652,Variables!$A$5:$A$105,0))</f>
        <v/>
      </c>
      <c r="K1652" s="25">
        <f>LOWER(Settings!$C$4)&amp;".mit."&amp;$A1652&amp;IF($C1652="","","."&amp;$C1652&amp;"."&amp;$B1652)&amp;IF(INDEX(Variables!$D$5:$D$105,MATCH($A1652,Variables!$A$5:$A$105,0))="","","."&amp;INDEX(Variables!$D$5:$D$105,MATCH($A1652,Variables!$A$5:$A$105,0)))&amp;"."&amp;K$5</f>
        <v/>
      </c>
      <c r="L1652" s="46">
        <f>L1643*Settings!$C$13*(INDEX(L$258:L$269,$D1652)+INDEX(L$245:L$256,$D1652))</f>
        <v/>
      </c>
      <c r="M1652" s="47">
        <f>M1643*Settings!$C$13*(INDEX(M$258:M$269,$D1652)+INDEX(M$245:M$256,$D1652))</f>
        <v/>
      </c>
      <c r="N1652" s="47">
        <f>N1643*Settings!$C$13*(INDEX(N$258:N$269,$D1652)+INDEX(N$245:N$256,$D1652))</f>
        <v/>
      </c>
      <c r="O1652" s="47">
        <f>O1643*Settings!$C$13*(INDEX(O$258:O$269,$D1652)+INDEX(O$245:O$256,$D1652))</f>
        <v/>
      </c>
      <c r="P1652" s="47">
        <f>P1643*Settings!$C$13*(INDEX(P$258:P$269,$D1652)+INDEX(P$245:P$256,$D1652))</f>
        <v/>
      </c>
      <c r="Q1652" s="47">
        <f>Q1643*Settings!$C$13*(INDEX(Q$258:Q$269,$D1652)+INDEX(Q$245:Q$256,$D1652))</f>
        <v/>
      </c>
      <c r="R1652" s="47">
        <f>R1643*Settings!$C$13*(INDEX(R$258:R$269,$D1652)+INDEX(R$245:R$256,$D1652))</f>
        <v/>
      </c>
      <c r="S1652" s="47">
        <f>S1643*Settings!$C$13*(INDEX(S$258:S$269,$D1652)+INDEX(S$245:S$256,$D1652))</f>
        <v/>
      </c>
      <c r="T1652" s="47">
        <f>T1643*Settings!$C$13*(INDEX(T$258:T$269,$D1652)+INDEX(T$245:T$256,$D1652))</f>
        <v/>
      </c>
      <c r="U1652" s="47">
        <f>U1643*Settings!$C$13*(INDEX(U$258:U$269,$D1652)+INDEX(U$245:U$256,$D1652))</f>
        <v/>
      </c>
      <c r="V1652" s="47">
        <f>V1643*Settings!$C$13*(INDEX(V$258:V$269,$D1652)+INDEX(V$245:V$256,$D1652))</f>
        <v/>
      </c>
      <c r="W1652" s="47">
        <f>W1643*Settings!$C$13*(INDEX(W$258:W$269,$D1652)+INDEX(W$245:W$256,$D1652))</f>
        <v/>
      </c>
      <c r="X1652" s="47">
        <f>X1643*Settings!$C$13*(INDEX(X$258:X$269,$D1652)+INDEX(X$245:X$256,$D1652))</f>
        <v/>
      </c>
      <c r="Y1652" s="47">
        <f>Y1643*Settings!$C$13*(INDEX(Y$258:Y$269,$D1652)+INDEX(Y$245:Y$256,$D1652))</f>
        <v/>
      </c>
      <c r="Z1652" s="47">
        <f>Z1643*Settings!$C$13*(INDEX(Z$258:Z$269,$D1652)+INDEX(Z$245:Z$256,$D1652))</f>
        <v/>
      </c>
      <c r="AA1652" s="47">
        <f>AA1643*Settings!$C$13*(INDEX(AA$258:AA$269,$D1652)+INDEX(AA$245:AA$256,$D1652))</f>
        <v/>
      </c>
      <c r="AB1652" s="47">
        <f>AB1643*Settings!$C$13*(INDEX(AB$258:AB$269,$D1652)+INDEX(AB$245:AB$256,$D1652))</f>
        <v/>
      </c>
      <c r="AC1652" s="47">
        <f>AC1643*Settings!$C$13*(INDEX(AC$258:AC$269,$D1652)+INDEX(AC$245:AC$256,$D1652))</f>
        <v/>
      </c>
      <c r="AD1652" s="48">
        <f>REVENUE(AD1643,Settings!$C$13,INDEX(AD$258:AD$269,$D1652)+INDEX(AD$245:AD$256,$D1652))</f>
        <v/>
      </c>
      <c r="AE1652" s="25">
        <f>LOWER(Settings!$C$4)&amp;".mit."&amp;$A1652&amp;IF($C1652="","","."&amp;$C1652&amp;"."&amp;$B1652)&amp;IF(INDEX(Variables!$D$5:$D$105,MATCH($A1652,Variables!$A$5:$A$105,0))="","","."&amp;INDEX(Variables!$D$5:$D$105,MATCH($A1652,Variables!$A$5:$A$105,0)))&amp;"."&amp;AE$5</f>
        <v/>
      </c>
      <c r="AF1652" s="46">
        <f>AF1643*Settings!$C$13*(INDEX(AF$258:AF$269,$D1652)+INDEX(AF$245:AF$256,$D1652))</f>
        <v/>
      </c>
      <c r="AG1652" s="47">
        <f>AG1643*Settings!$C$13*(INDEX(AG$258:AG$269,$D1652)+INDEX(AG$245:AG$256,$D1652))</f>
        <v/>
      </c>
      <c r="AH1652" s="47">
        <f>AH1643*Settings!$C$13*(INDEX(AH$258:AH$269,$D1652)+INDEX(AH$245:AH$256,$D1652))</f>
        <v/>
      </c>
      <c r="AI1652" s="47">
        <f>AI1643*Settings!$C$13*(INDEX(AI$258:AI$269,$D1652)+INDEX(AI$245:AI$256,$D1652))</f>
        <v/>
      </c>
      <c r="AJ1652" s="47">
        <f>AJ1643*Settings!$C$13*(INDEX(AJ$258:AJ$269,$D1652)+INDEX(AJ$245:AJ$256,$D1652))</f>
        <v/>
      </c>
      <c r="AK1652" s="47">
        <f>AK1643*Settings!$C$13*(INDEX(AK$258:AK$269,$D1652)+INDEX(AK$245:AK$256,$D1652))</f>
        <v/>
      </c>
      <c r="AL1652" s="47">
        <f>AL1643*Settings!$C$13*(INDEX(AL$258:AL$269,$D1652)+INDEX(AL$245:AL$256,$D1652))</f>
        <v/>
      </c>
      <c r="AM1652" s="47">
        <f>AM1643*Settings!$C$13*(INDEX(AM$258:AM$269,$D1652)+INDEX(AM$245:AM$256,$D1652))</f>
        <v/>
      </c>
      <c r="AN1652" s="47">
        <f>AN1643*Settings!$C$13*(INDEX(AN$258:AN$269,$D1652)+INDEX(AN$245:AN$256,$D1652))</f>
        <v/>
      </c>
      <c r="AO1652" s="47">
        <f>AO1643*Settings!$C$13*(INDEX(AO$258:AO$269,$D1652)+INDEX(AO$245:AO$256,$D1652))</f>
        <v/>
      </c>
      <c r="AP1652" s="47">
        <f>AP1643*Settings!$C$13*(INDEX(AP$258:AP$269,$D1652)+INDEX(AP$245:AP$256,$D1652))</f>
        <v/>
      </c>
      <c r="AQ1652" s="47">
        <f>AQ1643*Settings!$C$13*(INDEX(AQ$258:AQ$269,$D1652)+INDEX(AQ$245:AQ$256,$D1652))</f>
        <v/>
      </c>
      <c r="AR1652" s="47">
        <f>AR1643*Settings!$C$13*(INDEX(AR$258:AR$269,$D1652)+INDEX(AR$245:AR$256,$D1652))</f>
        <v/>
      </c>
      <c r="AS1652" s="47">
        <f>AS1643*Settings!$C$13*(INDEX(AS$258:AS$269,$D1652)+INDEX(AS$245:AS$256,$D1652))</f>
        <v/>
      </c>
      <c r="AT1652" s="47">
        <f>AT1643*Settings!$C$13*(INDEX(AT$258:AT$269,$D1652)+INDEX(AT$245:AT$256,$D1652))</f>
        <v/>
      </c>
      <c r="AU1652" s="47">
        <f>AU1643*Settings!$C$13*(INDEX(AU$258:AU$269,$D1652)+INDEX(AU$245:AU$256,$D1652))</f>
        <v/>
      </c>
      <c r="AV1652" s="47">
        <f>AV1643*Settings!$C$13*(INDEX(AV$258:AV$269,$D1652)+INDEX(AV$245:AV$256,$D1652))</f>
        <v/>
      </c>
      <c r="AW1652" s="47">
        <f>AW1643*Settings!$C$13*(INDEX(AW$258:AW$269,$D1652)+INDEX(AW$245:AW$256,$D1652))</f>
        <v/>
      </c>
      <c r="AX1652" s="48">
        <f>REVENUE(AX1643,Settings!$C$13,INDEX(AX$258:AX$269,$D1652)+INDEX(AX$245:AX$256,$D1652))</f>
        <v/>
      </c>
    </row>
    <row r="1653" hidden="1" outlineLevel="2">
      <c r="A1653" s="5" t="inlineStr">
        <is>
          <t>rtx</t>
        </is>
      </c>
      <c r="B1653" s="5" t="inlineStr">
        <is>
          <t>oop</t>
        </is>
      </c>
      <c r="C1653" s="5" t="inlineStr">
        <is>
          <t>ftr</t>
        </is>
      </c>
      <c r="D1653" s="40">
        <f>INDEX(Inputs!$R$5:$R$132,MATCH($B1653&amp;"|"&amp;$C1653,Inputs!$A$5:$A$132,0))</f>
        <v/>
      </c>
      <c r="E1653" s="39" t="n"/>
      <c r="F1653" s="39" t="n"/>
      <c r="G1653" s="39" t="n"/>
      <c r="H1653" s="5">
        <f>INDEX(Variables!$B$5:$B$105,MATCH($A1653,Variables!$A$5:$A$105,0))&amp;IF($C1653="",""," | "&amp;INDEX(Mapping!$B$5:$B$26,MATCH($C1653,Mapping!$A$5:$A$26,0))&amp;" | "&amp;INDEX(Mapping!$B$30:$B$41,MATCH($B1653,Mapping!$A$30:$A$41,0)))</f>
        <v/>
      </c>
      <c r="I1653" s="5">
        <f>INDEX(Variables!$C$5:$C$105,MATCH($A1653,Variables!$A$5:$A$105,0))</f>
        <v/>
      </c>
      <c r="J1653" s="5">
        <f>INDEX(Variables!$E$5:$E$105,MATCH($A1653,Variables!$A$5:$A$105,0))</f>
        <v/>
      </c>
      <c r="K1653" s="25">
        <f>LOWER(Settings!$C$4)&amp;".mit."&amp;$A1653&amp;IF($C1653="","","."&amp;$C1653&amp;"."&amp;$B1653)&amp;IF(INDEX(Variables!$D$5:$D$105,MATCH($A1653,Variables!$A$5:$A$105,0))="","","."&amp;INDEX(Variables!$D$5:$D$105,MATCH($A1653,Variables!$A$5:$A$105,0)))&amp;"."&amp;K$5</f>
        <v/>
      </c>
      <c r="L1653" s="46">
        <f>L1644*Settings!$C$13*(INDEX(L$258:L$269,$D1653)+INDEX(L$245:L$256,$D1653))</f>
        <v/>
      </c>
      <c r="M1653" s="47">
        <f>M1644*Settings!$C$13*(INDEX(M$258:M$269,$D1653)+INDEX(M$245:M$256,$D1653))</f>
        <v/>
      </c>
      <c r="N1653" s="47">
        <f>N1644*Settings!$C$13*(INDEX(N$258:N$269,$D1653)+INDEX(N$245:N$256,$D1653))</f>
        <v/>
      </c>
      <c r="O1653" s="47">
        <f>O1644*Settings!$C$13*(INDEX(O$258:O$269,$D1653)+INDEX(O$245:O$256,$D1653))</f>
        <v/>
      </c>
      <c r="P1653" s="47">
        <f>P1644*Settings!$C$13*(INDEX(P$258:P$269,$D1653)+INDEX(P$245:P$256,$D1653))</f>
        <v/>
      </c>
      <c r="Q1653" s="47">
        <f>Q1644*Settings!$C$13*(INDEX(Q$258:Q$269,$D1653)+INDEX(Q$245:Q$256,$D1653))</f>
        <v/>
      </c>
      <c r="R1653" s="47">
        <f>R1644*Settings!$C$13*(INDEX(R$258:R$269,$D1653)+INDEX(R$245:R$256,$D1653))</f>
        <v/>
      </c>
      <c r="S1653" s="47">
        <f>S1644*Settings!$C$13*(INDEX(S$258:S$269,$D1653)+INDEX(S$245:S$256,$D1653))</f>
        <v/>
      </c>
      <c r="T1653" s="47">
        <f>T1644*Settings!$C$13*(INDEX(T$258:T$269,$D1653)+INDEX(T$245:T$256,$D1653))</f>
        <v/>
      </c>
      <c r="U1653" s="47">
        <f>U1644*Settings!$C$13*(INDEX(U$258:U$269,$D1653)+INDEX(U$245:U$256,$D1653))</f>
        <v/>
      </c>
      <c r="V1653" s="47">
        <f>V1644*Settings!$C$13*(INDEX(V$258:V$269,$D1653)+INDEX(V$245:V$256,$D1653))</f>
        <v/>
      </c>
      <c r="W1653" s="47">
        <f>W1644*Settings!$C$13*(INDEX(W$258:W$269,$D1653)+INDEX(W$245:W$256,$D1653))</f>
        <v/>
      </c>
      <c r="X1653" s="47">
        <f>X1644*Settings!$C$13*(INDEX(X$258:X$269,$D1653)+INDEX(X$245:X$256,$D1653))</f>
        <v/>
      </c>
      <c r="Y1653" s="47">
        <f>Y1644*Settings!$C$13*(INDEX(Y$258:Y$269,$D1653)+INDEX(Y$245:Y$256,$D1653))</f>
        <v/>
      </c>
      <c r="Z1653" s="47">
        <f>Z1644*Settings!$C$13*(INDEX(Z$258:Z$269,$D1653)+INDEX(Z$245:Z$256,$D1653))</f>
        <v/>
      </c>
      <c r="AA1653" s="47">
        <f>AA1644*Settings!$C$13*(INDEX(AA$258:AA$269,$D1653)+INDEX(AA$245:AA$256,$D1653))</f>
        <v/>
      </c>
      <c r="AB1653" s="47">
        <f>AB1644*Settings!$C$13*(INDEX(AB$258:AB$269,$D1653)+INDEX(AB$245:AB$256,$D1653))</f>
        <v/>
      </c>
      <c r="AC1653" s="47">
        <f>AC1644*Settings!$C$13*(INDEX(AC$258:AC$269,$D1653)+INDEX(AC$245:AC$256,$D1653))</f>
        <v/>
      </c>
      <c r="AD1653" s="48">
        <f>REVENUE(AD1644,Settings!$C$13,INDEX(AD$258:AD$269,$D1653)+INDEX(AD$245:AD$256,$D1653))</f>
        <v/>
      </c>
      <c r="AE1653" s="25">
        <f>LOWER(Settings!$C$4)&amp;".mit."&amp;$A1653&amp;IF($C1653="","","."&amp;$C1653&amp;"."&amp;$B1653)&amp;IF(INDEX(Variables!$D$5:$D$105,MATCH($A1653,Variables!$A$5:$A$105,0))="","","."&amp;INDEX(Variables!$D$5:$D$105,MATCH($A1653,Variables!$A$5:$A$105,0)))&amp;"."&amp;AE$5</f>
        <v/>
      </c>
      <c r="AF1653" s="46">
        <f>AF1644*Settings!$C$13*(INDEX(AF$258:AF$269,$D1653)+INDEX(AF$245:AF$256,$D1653))</f>
        <v/>
      </c>
      <c r="AG1653" s="47">
        <f>AG1644*Settings!$C$13*(INDEX(AG$258:AG$269,$D1653)+INDEX(AG$245:AG$256,$D1653))</f>
        <v/>
      </c>
      <c r="AH1653" s="47">
        <f>AH1644*Settings!$C$13*(INDEX(AH$258:AH$269,$D1653)+INDEX(AH$245:AH$256,$D1653))</f>
        <v/>
      </c>
      <c r="AI1653" s="47">
        <f>AI1644*Settings!$C$13*(INDEX(AI$258:AI$269,$D1653)+INDEX(AI$245:AI$256,$D1653))</f>
        <v/>
      </c>
      <c r="AJ1653" s="47">
        <f>AJ1644*Settings!$C$13*(INDEX(AJ$258:AJ$269,$D1653)+INDEX(AJ$245:AJ$256,$D1653))</f>
        <v/>
      </c>
      <c r="AK1653" s="47">
        <f>AK1644*Settings!$C$13*(INDEX(AK$258:AK$269,$D1653)+INDEX(AK$245:AK$256,$D1653))</f>
        <v/>
      </c>
      <c r="AL1653" s="47">
        <f>AL1644*Settings!$C$13*(INDEX(AL$258:AL$269,$D1653)+INDEX(AL$245:AL$256,$D1653))</f>
        <v/>
      </c>
      <c r="AM1653" s="47">
        <f>AM1644*Settings!$C$13*(INDEX(AM$258:AM$269,$D1653)+INDEX(AM$245:AM$256,$D1653))</f>
        <v/>
      </c>
      <c r="AN1653" s="47">
        <f>AN1644*Settings!$C$13*(INDEX(AN$258:AN$269,$D1653)+INDEX(AN$245:AN$256,$D1653))</f>
        <v/>
      </c>
      <c r="AO1653" s="47">
        <f>AO1644*Settings!$C$13*(INDEX(AO$258:AO$269,$D1653)+INDEX(AO$245:AO$256,$D1653))</f>
        <v/>
      </c>
      <c r="AP1653" s="47">
        <f>AP1644*Settings!$C$13*(INDEX(AP$258:AP$269,$D1653)+INDEX(AP$245:AP$256,$D1653))</f>
        <v/>
      </c>
      <c r="AQ1653" s="47">
        <f>AQ1644*Settings!$C$13*(INDEX(AQ$258:AQ$269,$D1653)+INDEX(AQ$245:AQ$256,$D1653))</f>
        <v/>
      </c>
      <c r="AR1653" s="47">
        <f>AR1644*Settings!$C$13*(INDEX(AR$258:AR$269,$D1653)+INDEX(AR$245:AR$256,$D1653))</f>
        <v/>
      </c>
      <c r="AS1653" s="47">
        <f>AS1644*Settings!$C$13*(INDEX(AS$258:AS$269,$D1653)+INDEX(AS$245:AS$256,$D1653))</f>
        <v/>
      </c>
      <c r="AT1653" s="47">
        <f>AT1644*Settings!$C$13*(INDEX(AT$258:AT$269,$D1653)+INDEX(AT$245:AT$256,$D1653))</f>
        <v/>
      </c>
      <c r="AU1653" s="47">
        <f>AU1644*Settings!$C$13*(INDEX(AU$258:AU$269,$D1653)+INDEX(AU$245:AU$256,$D1653))</f>
        <v/>
      </c>
      <c r="AV1653" s="47">
        <f>AV1644*Settings!$C$13*(INDEX(AV$258:AV$269,$D1653)+INDEX(AV$245:AV$256,$D1653))</f>
        <v/>
      </c>
      <c r="AW1653" s="47">
        <f>AW1644*Settings!$C$13*(INDEX(AW$258:AW$269,$D1653)+INDEX(AW$245:AW$256,$D1653))</f>
        <v/>
      </c>
      <c r="AX1653" s="48">
        <f>REVENUE(AX1644,Settings!$C$13,INDEX(AX$258:AX$269,$D1653)+INDEX(AX$245:AX$256,$D1653))</f>
        <v/>
      </c>
    </row>
    <row r="1654" hidden="1" outlineLevel="2">
      <c r="A1654" s="5" t="inlineStr">
        <is>
          <t>rtx</t>
        </is>
      </c>
      <c r="B1654" s="5" t="inlineStr">
        <is>
          <t>bio</t>
        </is>
      </c>
      <c r="C1654" s="5" t="inlineStr">
        <is>
          <t>ftr</t>
        </is>
      </c>
      <c r="D1654" s="40">
        <f>INDEX(Inputs!$R$5:$R$132,MATCH($B1654&amp;"|"&amp;$C1654,Inputs!$A$5:$A$132,0))</f>
        <v/>
      </c>
      <c r="E1654" s="39" t="n"/>
      <c r="F1654" s="39" t="n"/>
      <c r="G1654" s="39" t="n"/>
      <c r="H1654" s="5">
        <f>INDEX(Variables!$B$5:$B$105,MATCH($A1654,Variables!$A$5:$A$105,0))&amp;IF($C1654="",""," | "&amp;INDEX(Mapping!$B$5:$B$26,MATCH($C1654,Mapping!$A$5:$A$26,0))&amp;" | "&amp;INDEX(Mapping!$B$30:$B$41,MATCH($B1654,Mapping!$A$30:$A$41,0)))</f>
        <v/>
      </c>
      <c r="I1654" s="5">
        <f>INDEX(Variables!$C$5:$C$105,MATCH($A1654,Variables!$A$5:$A$105,0))</f>
        <v/>
      </c>
      <c r="J1654" s="5">
        <f>INDEX(Variables!$E$5:$E$105,MATCH($A1654,Variables!$A$5:$A$105,0))</f>
        <v/>
      </c>
      <c r="K1654" s="25">
        <f>LOWER(Settings!$C$4)&amp;".mit."&amp;$A1654&amp;IF($C1654="","","."&amp;$C1654&amp;"."&amp;$B1654)&amp;IF(INDEX(Variables!$D$5:$D$105,MATCH($A1654,Variables!$A$5:$A$105,0))="","","."&amp;INDEX(Variables!$D$5:$D$105,MATCH($A1654,Variables!$A$5:$A$105,0)))&amp;"."&amp;K$5</f>
        <v/>
      </c>
      <c r="L1654" s="46">
        <f>L1645*Settings!$C$13*(INDEX(L$258:L$269,$D1654)+INDEX(L$245:L$256,$D1654))</f>
        <v/>
      </c>
      <c r="M1654" s="47">
        <f>M1645*Settings!$C$13*(INDEX(M$258:M$269,$D1654)+INDEX(M$245:M$256,$D1654))</f>
        <v/>
      </c>
      <c r="N1654" s="47">
        <f>N1645*Settings!$C$13*(INDEX(N$258:N$269,$D1654)+INDEX(N$245:N$256,$D1654))</f>
        <v/>
      </c>
      <c r="O1654" s="47">
        <f>O1645*Settings!$C$13*(INDEX(O$258:O$269,$D1654)+INDEX(O$245:O$256,$D1654))</f>
        <v/>
      </c>
      <c r="P1654" s="47">
        <f>P1645*Settings!$C$13*(INDEX(P$258:P$269,$D1654)+INDEX(P$245:P$256,$D1654))</f>
        <v/>
      </c>
      <c r="Q1654" s="47">
        <f>Q1645*Settings!$C$13*(INDEX(Q$258:Q$269,$D1654)+INDEX(Q$245:Q$256,$D1654))</f>
        <v/>
      </c>
      <c r="R1654" s="47">
        <f>R1645*Settings!$C$13*(INDEX(R$258:R$269,$D1654)+INDEX(R$245:R$256,$D1654))</f>
        <v/>
      </c>
      <c r="S1654" s="47">
        <f>S1645*Settings!$C$13*(INDEX(S$258:S$269,$D1654)+INDEX(S$245:S$256,$D1654))</f>
        <v/>
      </c>
      <c r="T1654" s="47">
        <f>T1645*Settings!$C$13*(INDEX(T$258:T$269,$D1654)+INDEX(T$245:T$256,$D1654))</f>
        <v/>
      </c>
      <c r="U1654" s="47">
        <f>U1645*Settings!$C$13*(INDEX(U$258:U$269,$D1654)+INDEX(U$245:U$256,$D1654))</f>
        <v/>
      </c>
      <c r="V1654" s="47">
        <f>V1645*Settings!$C$13*(INDEX(V$258:V$269,$D1654)+INDEX(V$245:V$256,$D1654))</f>
        <v/>
      </c>
      <c r="W1654" s="47">
        <f>W1645*Settings!$C$13*(INDEX(W$258:W$269,$D1654)+INDEX(W$245:W$256,$D1654))</f>
        <v/>
      </c>
      <c r="X1654" s="47">
        <f>X1645*Settings!$C$13*(INDEX(X$258:X$269,$D1654)+INDEX(X$245:X$256,$D1654))</f>
        <v/>
      </c>
      <c r="Y1654" s="47">
        <f>Y1645*Settings!$C$13*(INDEX(Y$258:Y$269,$D1654)+INDEX(Y$245:Y$256,$D1654))</f>
        <v/>
      </c>
      <c r="Z1654" s="47">
        <f>Z1645*Settings!$C$13*(INDEX(Z$258:Z$269,$D1654)+INDEX(Z$245:Z$256,$D1654))</f>
        <v/>
      </c>
      <c r="AA1654" s="47">
        <f>AA1645*Settings!$C$13*(INDEX(AA$258:AA$269,$D1654)+INDEX(AA$245:AA$256,$D1654))</f>
        <v/>
      </c>
      <c r="AB1654" s="47">
        <f>AB1645*Settings!$C$13*(INDEX(AB$258:AB$269,$D1654)+INDEX(AB$245:AB$256,$D1654))</f>
        <v/>
      </c>
      <c r="AC1654" s="47">
        <f>AC1645*Settings!$C$13*(INDEX(AC$258:AC$269,$D1654)+INDEX(AC$245:AC$256,$D1654))</f>
        <v/>
      </c>
      <c r="AD1654" s="48">
        <f>REVENUE(AD1645,Settings!$C$13,INDEX(AD$258:AD$269,$D1654)+INDEX(AD$245:AD$256,$D1654))</f>
        <v/>
      </c>
      <c r="AE1654" s="25">
        <f>LOWER(Settings!$C$4)&amp;".mit."&amp;$A1654&amp;IF($C1654="","","."&amp;$C1654&amp;"."&amp;$B1654)&amp;IF(INDEX(Variables!$D$5:$D$105,MATCH($A1654,Variables!$A$5:$A$105,0))="","","."&amp;INDEX(Variables!$D$5:$D$105,MATCH($A1654,Variables!$A$5:$A$105,0)))&amp;"."&amp;AE$5</f>
        <v/>
      </c>
      <c r="AF1654" s="46">
        <f>AF1645*Settings!$C$13*(INDEX(AF$258:AF$269,$D1654)+INDEX(AF$245:AF$256,$D1654))</f>
        <v/>
      </c>
      <c r="AG1654" s="47">
        <f>AG1645*Settings!$C$13*(INDEX(AG$258:AG$269,$D1654)+INDEX(AG$245:AG$256,$D1654))</f>
        <v/>
      </c>
      <c r="AH1654" s="47">
        <f>AH1645*Settings!$C$13*(INDEX(AH$258:AH$269,$D1654)+INDEX(AH$245:AH$256,$D1654))</f>
        <v/>
      </c>
      <c r="AI1654" s="47">
        <f>AI1645*Settings!$C$13*(INDEX(AI$258:AI$269,$D1654)+INDEX(AI$245:AI$256,$D1654))</f>
        <v/>
      </c>
      <c r="AJ1654" s="47">
        <f>AJ1645*Settings!$C$13*(INDEX(AJ$258:AJ$269,$D1654)+INDEX(AJ$245:AJ$256,$D1654))</f>
        <v/>
      </c>
      <c r="AK1654" s="47">
        <f>AK1645*Settings!$C$13*(INDEX(AK$258:AK$269,$D1654)+INDEX(AK$245:AK$256,$D1654))</f>
        <v/>
      </c>
      <c r="AL1654" s="47">
        <f>AL1645*Settings!$C$13*(INDEX(AL$258:AL$269,$D1654)+INDEX(AL$245:AL$256,$D1654))</f>
        <v/>
      </c>
      <c r="AM1654" s="47">
        <f>AM1645*Settings!$C$13*(INDEX(AM$258:AM$269,$D1654)+INDEX(AM$245:AM$256,$D1654))</f>
        <v/>
      </c>
      <c r="AN1654" s="47">
        <f>AN1645*Settings!$C$13*(INDEX(AN$258:AN$269,$D1654)+INDEX(AN$245:AN$256,$D1654))</f>
        <v/>
      </c>
      <c r="AO1654" s="47">
        <f>AO1645*Settings!$C$13*(INDEX(AO$258:AO$269,$D1654)+INDEX(AO$245:AO$256,$D1654))</f>
        <v/>
      </c>
      <c r="AP1654" s="47">
        <f>AP1645*Settings!$C$13*(INDEX(AP$258:AP$269,$D1654)+INDEX(AP$245:AP$256,$D1654))</f>
        <v/>
      </c>
      <c r="AQ1654" s="47">
        <f>AQ1645*Settings!$C$13*(INDEX(AQ$258:AQ$269,$D1654)+INDEX(AQ$245:AQ$256,$D1654))</f>
        <v/>
      </c>
      <c r="AR1654" s="47">
        <f>AR1645*Settings!$C$13*(INDEX(AR$258:AR$269,$D1654)+INDEX(AR$245:AR$256,$D1654))</f>
        <v/>
      </c>
      <c r="AS1654" s="47">
        <f>AS1645*Settings!$C$13*(INDEX(AS$258:AS$269,$D1654)+INDEX(AS$245:AS$256,$D1654))</f>
        <v/>
      </c>
      <c r="AT1654" s="47">
        <f>AT1645*Settings!$C$13*(INDEX(AT$258:AT$269,$D1654)+INDEX(AT$245:AT$256,$D1654))</f>
        <v/>
      </c>
      <c r="AU1654" s="47">
        <f>AU1645*Settings!$C$13*(INDEX(AU$258:AU$269,$D1654)+INDEX(AU$245:AU$256,$D1654))</f>
        <v/>
      </c>
      <c r="AV1654" s="47">
        <f>AV1645*Settings!$C$13*(INDEX(AV$258:AV$269,$D1654)+INDEX(AV$245:AV$256,$D1654))</f>
        <v/>
      </c>
      <c r="AW1654" s="47">
        <f>AW1645*Settings!$C$13*(INDEX(AW$258:AW$269,$D1654)+INDEX(AW$245:AW$256,$D1654))</f>
        <v/>
      </c>
      <c r="AX1654" s="48">
        <f>REVENUE(AX1645,Settings!$C$13,INDEX(AX$258:AX$269,$D1654)+INDEX(AX$245:AX$256,$D1654))</f>
        <v/>
      </c>
    </row>
    <row r="1655" hidden="1" outlineLevel="2"/>
    <row r="1656" hidden="1" outlineLevel="2">
      <c r="A1656" s="5" t="inlineStr">
        <is>
          <t>rsub</t>
        </is>
      </c>
      <c r="B1656" s="5" t="inlineStr">
        <is>
          <t>coa</t>
        </is>
      </c>
      <c r="C1656" s="5" t="inlineStr">
        <is>
          <t>ftr</t>
        </is>
      </c>
      <c r="D1656" s="40">
        <f>INDEX(Inputs!$R$5:$R$132,MATCH($B1656&amp;"|"&amp;$C1656,Inputs!$A$5:$A$132,0))</f>
        <v/>
      </c>
      <c r="E1656" s="39" t="n"/>
      <c r="F1656" s="39" t="n"/>
      <c r="G1656" s="39" t="n"/>
      <c r="H1656" s="5">
        <f>INDEX(Variables!$B$5:$B$105,MATCH($A1656,Variables!$A$5:$A$105,0))&amp;IF($C1656="",""," | "&amp;INDEX(Mapping!$B$5:$B$26,MATCH($C1656,Mapping!$A$5:$A$26,0))&amp;" | "&amp;INDEX(Mapping!$B$30:$B$41,MATCH($B1656,Mapping!$A$30:$A$41,0)))</f>
        <v/>
      </c>
      <c r="I1656" s="5">
        <f>INDEX(Variables!$C$5:$C$105,MATCH($A1656,Variables!$A$5:$A$105,0))</f>
        <v/>
      </c>
      <c r="J1656" s="5">
        <f>INDEX(Variables!$E$5:$E$105,MATCH($A1656,Variables!$A$5:$A$105,0))</f>
        <v/>
      </c>
      <c r="K1656" s="25">
        <f>LOWER(Settings!$C$4)&amp;".mit."&amp;$A1656&amp;IF($C1656="","","."&amp;$C1656&amp;"."&amp;$B1656)&amp;IF(INDEX(Variables!$D$5:$D$105,MATCH($A1656,Variables!$A$5:$A$105,0))="","","."&amp;INDEX(Variables!$D$5:$D$105,MATCH($A1656,Variables!$A$5:$A$105,0)))&amp;"."&amp;K$5</f>
        <v/>
      </c>
      <c r="L1656" s="46">
        <f>L1638*Settings!$C$13*(INDEX(L$271:L$282,$D1656))</f>
        <v/>
      </c>
      <c r="M1656" s="47">
        <f>M1638*Settings!$C$13*(INDEX(M$271:M$282,$D1656))</f>
        <v/>
      </c>
      <c r="N1656" s="47">
        <f>N1638*Settings!$C$13*(INDEX(N$271:N$282,$D1656))</f>
        <v/>
      </c>
      <c r="O1656" s="47">
        <f>O1638*Settings!$C$13*(INDEX(O$271:O$282,$D1656))</f>
        <v/>
      </c>
      <c r="P1656" s="47">
        <f>P1638*Settings!$C$13*(INDEX(P$271:P$282,$D1656))</f>
        <v/>
      </c>
      <c r="Q1656" s="47">
        <f>Q1638*Settings!$C$13*(INDEX(Q$271:Q$282,$D1656))</f>
        <v/>
      </c>
      <c r="R1656" s="47">
        <f>R1638*Settings!$C$13*(INDEX(R$271:R$282,$D1656))</f>
        <v/>
      </c>
      <c r="S1656" s="47">
        <f>S1638*Settings!$C$13*(INDEX(S$271:S$282,$D1656))</f>
        <v/>
      </c>
      <c r="T1656" s="47">
        <f>T1638*Settings!$C$13*(INDEX(T$271:T$282,$D1656))</f>
        <v/>
      </c>
      <c r="U1656" s="47">
        <f>U1638*Settings!$C$13*(INDEX(U$271:U$282,$D1656))</f>
        <v/>
      </c>
      <c r="V1656" s="47">
        <f>V1638*Settings!$C$13*(INDEX(V$271:V$282,$D1656))</f>
        <v/>
      </c>
      <c r="W1656" s="47">
        <f>W1638*Settings!$C$13*(INDEX(W$271:W$282,$D1656))</f>
        <v/>
      </c>
      <c r="X1656" s="47">
        <f>X1638*Settings!$C$13*(INDEX(X$271:X$282,$D1656))</f>
        <v/>
      </c>
      <c r="Y1656" s="47">
        <f>Y1638*Settings!$C$13*(INDEX(Y$271:Y$282,$D1656))</f>
        <v/>
      </c>
      <c r="Z1656" s="47">
        <f>Z1638*Settings!$C$13*(INDEX(Z$271:Z$282,$D1656))</f>
        <v/>
      </c>
      <c r="AA1656" s="47">
        <f>AA1638*Settings!$C$13*(INDEX(AA$271:AA$282,$D1656))</f>
        <v/>
      </c>
      <c r="AB1656" s="47">
        <f>AB1638*Settings!$C$13*(INDEX(AB$271:AB$282,$D1656))</f>
        <v/>
      </c>
      <c r="AC1656" s="47">
        <f>AC1638*Settings!$C$13*(INDEX(AC$271:AC$282,$D1656))</f>
        <v/>
      </c>
      <c r="AD1656" s="48">
        <f>REVENUE(AD1638,Settings!$C$13,INDEX(AD$271:AD$282,$D1656))</f>
        <v/>
      </c>
      <c r="AE1656" s="25">
        <f>LOWER(Settings!$C$4)&amp;".mit."&amp;$A1656&amp;IF($C1656="","","."&amp;$C1656&amp;"."&amp;$B1656)&amp;IF(INDEX(Variables!$D$5:$D$105,MATCH($A1656,Variables!$A$5:$A$105,0))="","","."&amp;INDEX(Variables!$D$5:$D$105,MATCH($A1656,Variables!$A$5:$A$105,0)))&amp;"."&amp;AE$5</f>
        <v/>
      </c>
      <c r="AF1656" s="46">
        <f>AF1638*Settings!$C$13*(INDEX(AF$271:AF$282,$D1656))</f>
        <v/>
      </c>
      <c r="AG1656" s="47">
        <f>AG1638*Settings!$C$13*(INDEX(AG$271:AG$282,$D1656))</f>
        <v/>
      </c>
      <c r="AH1656" s="47">
        <f>AH1638*Settings!$C$13*(INDEX(AH$271:AH$282,$D1656))</f>
        <v/>
      </c>
      <c r="AI1656" s="47">
        <f>AI1638*Settings!$C$13*(INDEX(AI$271:AI$282,$D1656))</f>
        <v/>
      </c>
      <c r="AJ1656" s="47">
        <f>AJ1638*Settings!$C$13*(INDEX(AJ$271:AJ$282,$D1656))</f>
        <v/>
      </c>
      <c r="AK1656" s="47">
        <f>AK1638*Settings!$C$13*(INDEX(AK$271:AK$282,$D1656))</f>
        <v/>
      </c>
      <c r="AL1656" s="47">
        <f>AL1638*Settings!$C$13*(INDEX(AL$271:AL$282,$D1656))</f>
        <v/>
      </c>
      <c r="AM1656" s="47">
        <f>AM1638*Settings!$C$13*(INDEX(AM$271:AM$282,$D1656))</f>
        <v/>
      </c>
      <c r="AN1656" s="47">
        <f>AN1638*Settings!$C$13*(INDEX(AN$271:AN$282,$D1656))</f>
        <v/>
      </c>
      <c r="AO1656" s="47">
        <f>AO1638*Settings!$C$13*(INDEX(AO$271:AO$282,$D1656))</f>
        <v/>
      </c>
      <c r="AP1656" s="47">
        <f>AP1638*Settings!$C$13*(INDEX(AP$271:AP$282,$D1656))</f>
        <v/>
      </c>
      <c r="AQ1656" s="47">
        <f>AQ1638*Settings!$C$13*(INDEX(AQ$271:AQ$282,$D1656))</f>
        <v/>
      </c>
      <c r="AR1656" s="47">
        <f>AR1638*Settings!$C$13*(INDEX(AR$271:AR$282,$D1656))</f>
        <v/>
      </c>
      <c r="AS1656" s="47">
        <f>AS1638*Settings!$C$13*(INDEX(AS$271:AS$282,$D1656))</f>
        <v/>
      </c>
      <c r="AT1656" s="47">
        <f>AT1638*Settings!$C$13*(INDEX(AT$271:AT$282,$D1656))</f>
        <v/>
      </c>
      <c r="AU1656" s="47">
        <f>AU1638*Settings!$C$13*(INDEX(AU$271:AU$282,$D1656))</f>
        <v/>
      </c>
      <c r="AV1656" s="47">
        <f>AV1638*Settings!$C$13*(INDEX(AV$271:AV$282,$D1656))</f>
        <v/>
      </c>
      <c r="AW1656" s="47">
        <f>AW1638*Settings!$C$13*(INDEX(AW$271:AW$282,$D1656))</f>
        <v/>
      </c>
      <c r="AX1656" s="48">
        <f>REVENUE(AX1638,Settings!$C$13,INDEX(AX$271:AX$282,$D1656))</f>
        <v/>
      </c>
    </row>
    <row r="1657" hidden="1" outlineLevel="2">
      <c r="A1657" s="5" t="inlineStr">
        <is>
          <t>rsub</t>
        </is>
      </c>
      <c r="B1657" s="5" t="inlineStr">
        <is>
          <t>nga</t>
        </is>
      </c>
      <c r="C1657" s="5" t="inlineStr">
        <is>
          <t>ftr</t>
        </is>
      </c>
      <c r="D1657" s="40">
        <f>INDEX(Inputs!$R$5:$R$132,MATCH($B1657&amp;"|"&amp;$C1657,Inputs!$A$5:$A$132,0))</f>
        <v/>
      </c>
      <c r="E1657" s="39" t="n"/>
      <c r="F1657" s="39" t="n"/>
      <c r="G1657" s="39" t="n"/>
      <c r="H1657" s="5">
        <f>INDEX(Variables!$B$5:$B$105,MATCH($A1657,Variables!$A$5:$A$105,0))&amp;IF($C1657="",""," | "&amp;INDEX(Mapping!$B$5:$B$26,MATCH($C1657,Mapping!$A$5:$A$26,0))&amp;" | "&amp;INDEX(Mapping!$B$30:$B$41,MATCH($B1657,Mapping!$A$30:$A$41,0)))</f>
        <v/>
      </c>
      <c r="I1657" s="5">
        <f>INDEX(Variables!$C$5:$C$105,MATCH($A1657,Variables!$A$5:$A$105,0))</f>
        <v/>
      </c>
      <c r="J1657" s="5">
        <f>INDEX(Variables!$E$5:$E$105,MATCH($A1657,Variables!$A$5:$A$105,0))</f>
        <v/>
      </c>
      <c r="K1657" s="25">
        <f>LOWER(Settings!$C$4)&amp;".mit."&amp;$A1657&amp;IF($C1657="","","."&amp;$C1657&amp;"."&amp;$B1657)&amp;IF(INDEX(Variables!$D$5:$D$105,MATCH($A1657,Variables!$A$5:$A$105,0))="","","."&amp;INDEX(Variables!$D$5:$D$105,MATCH($A1657,Variables!$A$5:$A$105,0)))&amp;"."&amp;K$5</f>
        <v/>
      </c>
      <c r="L1657" s="46">
        <f>L1639*Settings!$C$13*(INDEX(L$271:L$282,$D1657))</f>
        <v/>
      </c>
      <c r="M1657" s="47">
        <f>M1639*Settings!$C$13*(INDEX(M$271:M$282,$D1657))</f>
        <v/>
      </c>
      <c r="N1657" s="47">
        <f>N1639*Settings!$C$13*(INDEX(N$271:N$282,$D1657))</f>
        <v/>
      </c>
      <c r="O1657" s="47">
        <f>O1639*Settings!$C$13*(INDEX(O$271:O$282,$D1657))</f>
        <v/>
      </c>
      <c r="P1657" s="47">
        <f>P1639*Settings!$C$13*(INDEX(P$271:P$282,$D1657))</f>
        <v/>
      </c>
      <c r="Q1657" s="47">
        <f>Q1639*Settings!$C$13*(INDEX(Q$271:Q$282,$D1657))</f>
        <v/>
      </c>
      <c r="R1657" s="47">
        <f>R1639*Settings!$C$13*(INDEX(R$271:R$282,$D1657))</f>
        <v/>
      </c>
      <c r="S1657" s="47">
        <f>S1639*Settings!$C$13*(INDEX(S$271:S$282,$D1657))</f>
        <v/>
      </c>
      <c r="T1657" s="47">
        <f>T1639*Settings!$C$13*(INDEX(T$271:T$282,$D1657))</f>
        <v/>
      </c>
      <c r="U1657" s="47">
        <f>U1639*Settings!$C$13*(INDEX(U$271:U$282,$D1657))</f>
        <v/>
      </c>
      <c r="V1657" s="47">
        <f>V1639*Settings!$C$13*(INDEX(V$271:V$282,$D1657))</f>
        <v/>
      </c>
      <c r="W1657" s="47">
        <f>W1639*Settings!$C$13*(INDEX(W$271:W$282,$D1657))</f>
        <v/>
      </c>
      <c r="X1657" s="47">
        <f>X1639*Settings!$C$13*(INDEX(X$271:X$282,$D1657))</f>
        <v/>
      </c>
      <c r="Y1657" s="47">
        <f>Y1639*Settings!$C$13*(INDEX(Y$271:Y$282,$D1657))</f>
        <v/>
      </c>
      <c r="Z1657" s="47">
        <f>Z1639*Settings!$C$13*(INDEX(Z$271:Z$282,$D1657))</f>
        <v/>
      </c>
      <c r="AA1657" s="47">
        <f>AA1639*Settings!$C$13*(INDEX(AA$271:AA$282,$D1657))</f>
        <v/>
      </c>
      <c r="AB1657" s="47">
        <f>AB1639*Settings!$C$13*(INDEX(AB$271:AB$282,$D1657))</f>
        <v/>
      </c>
      <c r="AC1657" s="47">
        <f>AC1639*Settings!$C$13*(INDEX(AC$271:AC$282,$D1657))</f>
        <v/>
      </c>
      <c r="AD1657" s="48">
        <f>REVENUE(AD1639,Settings!$C$13,INDEX(AD$271:AD$282,$D1657))</f>
        <v/>
      </c>
      <c r="AE1657" s="25">
        <f>LOWER(Settings!$C$4)&amp;".mit."&amp;$A1657&amp;IF($C1657="","","."&amp;$C1657&amp;"."&amp;$B1657)&amp;IF(INDEX(Variables!$D$5:$D$105,MATCH($A1657,Variables!$A$5:$A$105,0))="","","."&amp;INDEX(Variables!$D$5:$D$105,MATCH($A1657,Variables!$A$5:$A$105,0)))&amp;"."&amp;AE$5</f>
        <v/>
      </c>
      <c r="AF1657" s="46">
        <f>AF1639*Settings!$C$13*(INDEX(AF$271:AF$282,$D1657))</f>
        <v/>
      </c>
      <c r="AG1657" s="47">
        <f>AG1639*Settings!$C$13*(INDEX(AG$271:AG$282,$D1657))</f>
        <v/>
      </c>
      <c r="AH1657" s="47">
        <f>AH1639*Settings!$C$13*(INDEX(AH$271:AH$282,$D1657))</f>
        <v/>
      </c>
      <c r="AI1657" s="47">
        <f>AI1639*Settings!$C$13*(INDEX(AI$271:AI$282,$D1657))</f>
        <v/>
      </c>
      <c r="AJ1657" s="47">
        <f>AJ1639*Settings!$C$13*(INDEX(AJ$271:AJ$282,$D1657))</f>
        <v/>
      </c>
      <c r="AK1657" s="47">
        <f>AK1639*Settings!$C$13*(INDEX(AK$271:AK$282,$D1657))</f>
        <v/>
      </c>
      <c r="AL1657" s="47">
        <f>AL1639*Settings!$C$13*(INDEX(AL$271:AL$282,$D1657))</f>
        <v/>
      </c>
      <c r="AM1657" s="47">
        <f>AM1639*Settings!$C$13*(INDEX(AM$271:AM$282,$D1657))</f>
        <v/>
      </c>
      <c r="AN1657" s="47">
        <f>AN1639*Settings!$C$13*(INDEX(AN$271:AN$282,$D1657))</f>
        <v/>
      </c>
      <c r="AO1657" s="47">
        <f>AO1639*Settings!$C$13*(INDEX(AO$271:AO$282,$D1657))</f>
        <v/>
      </c>
      <c r="AP1657" s="47">
        <f>AP1639*Settings!$C$13*(INDEX(AP$271:AP$282,$D1657))</f>
        <v/>
      </c>
      <c r="AQ1657" s="47">
        <f>AQ1639*Settings!$C$13*(INDEX(AQ$271:AQ$282,$D1657))</f>
        <v/>
      </c>
      <c r="AR1657" s="47">
        <f>AR1639*Settings!$C$13*(INDEX(AR$271:AR$282,$D1657))</f>
        <v/>
      </c>
      <c r="AS1657" s="47">
        <f>AS1639*Settings!$C$13*(INDEX(AS$271:AS$282,$D1657))</f>
        <v/>
      </c>
      <c r="AT1657" s="47">
        <f>AT1639*Settings!$C$13*(INDEX(AT$271:AT$282,$D1657))</f>
        <v/>
      </c>
      <c r="AU1657" s="47">
        <f>AU1639*Settings!$C$13*(INDEX(AU$271:AU$282,$D1657))</f>
        <v/>
      </c>
      <c r="AV1657" s="47">
        <f>AV1639*Settings!$C$13*(INDEX(AV$271:AV$282,$D1657))</f>
        <v/>
      </c>
      <c r="AW1657" s="47">
        <f>AW1639*Settings!$C$13*(INDEX(AW$271:AW$282,$D1657))</f>
        <v/>
      </c>
      <c r="AX1657" s="48">
        <f>REVENUE(AX1639,Settings!$C$13,INDEX(AX$271:AX$282,$D1657))</f>
        <v/>
      </c>
    </row>
    <row r="1658" hidden="1" outlineLevel="2">
      <c r="A1658" s="5" t="inlineStr">
        <is>
          <t>rsub</t>
        </is>
      </c>
      <c r="B1658" s="5" t="inlineStr">
        <is>
          <t>gso</t>
        </is>
      </c>
      <c r="C1658" s="5" t="inlineStr">
        <is>
          <t>ftr</t>
        </is>
      </c>
      <c r="D1658" s="40">
        <f>INDEX(Inputs!$R$5:$R$132,MATCH($B1658&amp;"|"&amp;$C1658,Inputs!$A$5:$A$132,0))</f>
        <v/>
      </c>
      <c r="E1658" s="39" t="n"/>
      <c r="F1658" s="39" t="n"/>
      <c r="G1658" s="39" t="n"/>
      <c r="H1658" s="5">
        <f>INDEX(Variables!$B$5:$B$105,MATCH($A1658,Variables!$A$5:$A$105,0))&amp;IF($C1658="",""," | "&amp;INDEX(Mapping!$B$5:$B$26,MATCH($C1658,Mapping!$A$5:$A$26,0))&amp;" | "&amp;INDEX(Mapping!$B$30:$B$41,MATCH($B1658,Mapping!$A$30:$A$41,0)))</f>
        <v/>
      </c>
      <c r="I1658" s="5">
        <f>INDEX(Variables!$C$5:$C$105,MATCH($A1658,Variables!$A$5:$A$105,0))</f>
        <v/>
      </c>
      <c r="J1658" s="5">
        <f>INDEX(Variables!$E$5:$E$105,MATCH($A1658,Variables!$A$5:$A$105,0))</f>
        <v/>
      </c>
      <c r="K1658" s="25">
        <f>LOWER(Settings!$C$4)&amp;".mit."&amp;$A1658&amp;IF($C1658="","","."&amp;$C1658&amp;"."&amp;$B1658)&amp;IF(INDEX(Variables!$D$5:$D$105,MATCH($A1658,Variables!$A$5:$A$105,0))="","","."&amp;INDEX(Variables!$D$5:$D$105,MATCH($A1658,Variables!$A$5:$A$105,0)))&amp;"."&amp;K$5</f>
        <v/>
      </c>
      <c r="L1658" s="46">
        <f>L1640*Settings!$C$13*(INDEX(L$271:L$282,$D1658))</f>
        <v/>
      </c>
      <c r="M1658" s="47">
        <f>M1640*Settings!$C$13*(INDEX(M$271:M$282,$D1658))</f>
        <v/>
      </c>
      <c r="N1658" s="47">
        <f>N1640*Settings!$C$13*(INDEX(N$271:N$282,$D1658))</f>
        <v/>
      </c>
      <c r="O1658" s="47">
        <f>O1640*Settings!$C$13*(INDEX(O$271:O$282,$D1658))</f>
        <v/>
      </c>
      <c r="P1658" s="47">
        <f>P1640*Settings!$C$13*(INDEX(P$271:P$282,$D1658))</f>
        <v/>
      </c>
      <c r="Q1658" s="47">
        <f>Q1640*Settings!$C$13*(INDEX(Q$271:Q$282,$D1658))</f>
        <v/>
      </c>
      <c r="R1658" s="47">
        <f>R1640*Settings!$C$13*(INDEX(R$271:R$282,$D1658))</f>
        <v/>
      </c>
      <c r="S1658" s="47">
        <f>S1640*Settings!$C$13*(INDEX(S$271:S$282,$D1658))</f>
        <v/>
      </c>
      <c r="T1658" s="47">
        <f>T1640*Settings!$C$13*(INDEX(T$271:T$282,$D1658))</f>
        <v/>
      </c>
      <c r="U1658" s="47">
        <f>U1640*Settings!$C$13*(INDEX(U$271:U$282,$D1658))</f>
        <v/>
      </c>
      <c r="V1658" s="47">
        <f>V1640*Settings!$C$13*(INDEX(V$271:V$282,$D1658))</f>
        <v/>
      </c>
      <c r="W1658" s="47">
        <f>W1640*Settings!$C$13*(INDEX(W$271:W$282,$D1658))</f>
        <v/>
      </c>
      <c r="X1658" s="47">
        <f>X1640*Settings!$C$13*(INDEX(X$271:X$282,$D1658))</f>
        <v/>
      </c>
      <c r="Y1658" s="47">
        <f>Y1640*Settings!$C$13*(INDEX(Y$271:Y$282,$D1658))</f>
        <v/>
      </c>
      <c r="Z1658" s="47">
        <f>Z1640*Settings!$C$13*(INDEX(Z$271:Z$282,$D1658))</f>
        <v/>
      </c>
      <c r="AA1658" s="47">
        <f>AA1640*Settings!$C$13*(INDEX(AA$271:AA$282,$D1658))</f>
        <v/>
      </c>
      <c r="AB1658" s="47">
        <f>AB1640*Settings!$C$13*(INDEX(AB$271:AB$282,$D1658))</f>
        <v/>
      </c>
      <c r="AC1658" s="47">
        <f>AC1640*Settings!$C$13*(INDEX(AC$271:AC$282,$D1658))</f>
        <v/>
      </c>
      <c r="AD1658" s="48">
        <f>REVENUE(AD1640,Settings!$C$13,INDEX(AD$271:AD$282,$D1658))</f>
        <v/>
      </c>
      <c r="AE1658" s="25">
        <f>LOWER(Settings!$C$4)&amp;".mit."&amp;$A1658&amp;IF($C1658="","","."&amp;$C1658&amp;"."&amp;$B1658)&amp;IF(INDEX(Variables!$D$5:$D$105,MATCH($A1658,Variables!$A$5:$A$105,0))="","","."&amp;INDEX(Variables!$D$5:$D$105,MATCH($A1658,Variables!$A$5:$A$105,0)))&amp;"."&amp;AE$5</f>
        <v/>
      </c>
      <c r="AF1658" s="46">
        <f>AF1640*Settings!$C$13*(INDEX(AF$271:AF$282,$D1658))</f>
        <v/>
      </c>
      <c r="AG1658" s="47">
        <f>AG1640*Settings!$C$13*(INDEX(AG$271:AG$282,$D1658))</f>
        <v/>
      </c>
      <c r="AH1658" s="47">
        <f>AH1640*Settings!$C$13*(INDEX(AH$271:AH$282,$D1658))</f>
        <v/>
      </c>
      <c r="AI1658" s="47">
        <f>AI1640*Settings!$C$13*(INDEX(AI$271:AI$282,$D1658))</f>
        <v/>
      </c>
      <c r="AJ1658" s="47">
        <f>AJ1640*Settings!$C$13*(INDEX(AJ$271:AJ$282,$D1658))</f>
        <v/>
      </c>
      <c r="AK1658" s="47">
        <f>AK1640*Settings!$C$13*(INDEX(AK$271:AK$282,$D1658))</f>
        <v/>
      </c>
      <c r="AL1658" s="47">
        <f>AL1640*Settings!$C$13*(INDEX(AL$271:AL$282,$D1658))</f>
        <v/>
      </c>
      <c r="AM1658" s="47">
        <f>AM1640*Settings!$C$13*(INDEX(AM$271:AM$282,$D1658))</f>
        <v/>
      </c>
      <c r="AN1658" s="47">
        <f>AN1640*Settings!$C$13*(INDEX(AN$271:AN$282,$D1658))</f>
        <v/>
      </c>
      <c r="AO1658" s="47">
        <f>AO1640*Settings!$C$13*(INDEX(AO$271:AO$282,$D1658))</f>
        <v/>
      </c>
      <c r="AP1658" s="47">
        <f>AP1640*Settings!$C$13*(INDEX(AP$271:AP$282,$D1658))</f>
        <v/>
      </c>
      <c r="AQ1658" s="47">
        <f>AQ1640*Settings!$C$13*(INDEX(AQ$271:AQ$282,$D1658))</f>
        <v/>
      </c>
      <c r="AR1658" s="47">
        <f>AR1640*Settings!$C$13*(INDEX(AR$271:AR$282,$D1658))</f>
        <v/>
      </c>
      <c r="AS1658" s="47">
        <f>AS1640*Settings!$C$13*(INDEX(AS$271:AS$282,$D1658))</f>
        <v/>
      </c>
      <c r="AT1658" s="47">
        <f>AT1640*Settings!$C$13*(INDEX(AT$271:AT$282,$D1658))</f>
        <v/>
      </c>
      <c r="AU1658" s="47">
        <f>AU1640*Settings!$C$13*(INDEX(AU$271:AU$282,$D1658))</f>
        <v/>
      </c>
      <c r="AV1658" s="47">
        <f>AV1640*Settings!$C$13*(INDEX(AV$271:AV$282,$D1658))</f>
        <v/>
      </c>
      <c r="AW1658" s="47">
        <f>AW1640*Settings!$C$13*(INDEX(AW$271:AW$282,$D1658))</f>
        <v/>
      </c>
      <c r="AX1658" s="48">
        <f>REVENUE(AX1640,Settings!$C$13,INDEX(AX$271:AX$282,$D1658))</f>
        <v/>
      </c>
    </row>
    <row r="1659" hidden="1" outlineLevel="2">
      <c r="A1659" s="5" t="inlineStr">
        <is>
          <t>rsub</t>
        </is>
      </c>
      <c r="B1659" s="5" t="inlineStr">
        <is>
          <t>die</t>
        </is>
      </c>
      <c r="C1659" s="5" t="inlineStr">
        <is>
          <t>ftr</t>
        </is>
      </c>
      <c r="D1659" s="40">
        <f>INDEX(Inputs!$R$5:$R$132,MATCH($B1659&amp;"|"&amp;$C1659,Inputs!$A$5:$A$132,0))</f>
        <v/>
      </c>
      <c r="E1659" s="39" t="n"/>
      <c r="F1659" s="39" t="n"/>
      <c r="G1659" s="39" t="n"/>
      <c r="H1659" s="5">
        <f>INDEX(Variables!$B$5:$B$105,MATCH($A1659,Variables!$A$5:$A$105,0))&amp;IF($C1659="",""," | "&amp;INDEX(Mapping!$B$5:$B$26,MATCH($C1659,Mapping!$A$5:$A$26,0))&amp;" | "&amp;INDEX(Mapping!$B$30:$B$41,MATCH($B1659,Mapping!$A$30:$A$41,0)))</f>
        <v/>
      </c>
      <c r="I1659" s="5">
        <f>INDEX(Variables!$C$5:$C$105,MATCH($A1659,Variables!$A$5:$A$105,0))</f>
        <v/>
      </c>
      <c r="J1659" s="5">
        <f>INDEX(Variables!$E$5:$E$105,MATCH($A1659,Variables!$A$5:$A$105,0))</f>
        <v/>
      </c>
      <c r="K1659" s="25">
        <f>LOWER(Settings!$C$4)&amp;".mit."&amp;$A1659&amp;IF($C1659="","","."&amp;$C1659&amp;"."&amp;$B1659)&amp;IF(INDEX(Variables!$D$5:$D$105,MATCH($A1659,Variables!$A$5:$A$105,0))="","","."&amp;INDEX(Variables!$D$5:$D$105,MATCH($A1659,Variables!$A$5:$A$105,0)))&amp;"."&amp;K$5</f>
        <v/>
      </c>
      <c r="L1659" s="46">
        <f>L1641*Settings!$C$13*(INDEX(L$271:L$282,$D1659))</f>
        <v/>
      </c>
      <c r="M1659" s="47">
        <f>M1641*Settings!$C$13*(INDEX(M$271:M$282,$D1659))</f>
        <v/>
      </c>
      <c r="N1659" s="47">
        <f>N1641*Settings!$C$13*(INDEX(N$271:N$282,$D1659))</f>
        <v/>
      </c>
      <c r="O1659" s="47">
        <f>O1641*Settings!$C$13*(INDEX(O$271:O$282,$D1659))</f>
        <v/>
      </c>
      <c r="P1659" s="47">
        <f>P1641*Settings!$C$13*(INDEX(P$271:P$282,$D1659))</f>
        <v/>
      </c>
      <c r="Q1659" s="47">
        <f>Q1641*Settings!$C$13*(INDEX(Q$271:Q$282,$D1659))</f>
        <v/>
      </c>
      <c r="R1659" s="47">
        <f>R1641*Settings!$C$13*(INDEX(R$271:R$282,$D1659))</f>
        <v/>
      </c>
      <c r="S1659" s="47">
        <f>S1641*Settings!$C$13*(INDEX(S$271:S$282,$D1659))</f>
        <v/>
      </c>
      <c r="T1659" s="47">
        <f>T1641*Settings!$C$13*(INDEX(T$271:T$282,$D1659))</f>
        <v/>
      </c>
      <c r="U1659" s="47">
        <f>U1641*Settings!$C$13*(INDEX(U$271:U$282,$D1659))</f>
        <v/>
      </c>
      <c r="V1659" s="47">
        <f>V1641*Settings!$C$13*(INDEX(V$271:V$282,$D1659))</f>
        <v/>
      </c>
      <c r="W1659" s="47">
        <f>W1641*Settings!$C$13*(INDEX(W$271:W$282,$D1659))</f>
        <v/>
      </c>
      <c r="X1659" s="47">
        <f>X1641*Settings!$C$13*(INDEX(X$271:X$282,$D1659))</f>
        <v/>
      </c>
      <c r="Y1659" s="47">
        <f>Y1641*Settings!$C$13*(INDEX(Y$271:Y$282,$D1659))</f>
        <v/>
      </c>
      <c r="Z1659" s="47">
        <f>Z1641*Settings!$C$13*(INDEX(Z$271:Z$282,$D1659))</f>
        <v/>
      </c>
      <c r="AA1659" s="47">
        <f>AA1641*Settings!$C$13*(INDEX(AA$271:AA$282,$D1659))</f>
        <v/>
      </c>
      <c r="AB1659" s="47">
        <f>AB1641*Settings!$C$13*(INDEX(AB$271:AB$282,$D1659))</f>
        <v/>
      </c>
      <c r="AC1659" s="47">
        <f>AC1641*Settings!$C$13*(INDEX(AC$271:AC$282,$D1659))</f>
        <v/>
      </c>
      <c r="AD1659" s="48">
        <f>REVENUE(AD1641,Settings!$C$13,INDEX(AD$271:AD$282,$D1659))</f>
        <v/>
      </c>
      <c r="AE1659" s="25">
        <f>LOWER(Settings!$C$4)&amp;".mit."&amp;$A1659&amp;IF($C1659="","","."&amp;$C1659&amp;"."&amp;$B1659)&amp;IF(INDEX(Variables!$D$5:$D$105,MATCH($A1659,Variables!$A$5:$A$105,0))="","","."&amp;INDEX(Variables!$D$5:$D$105,MATCH($A1659,Variables!$A$5:$A$105,0)))&amp;"."&amp;AE$5</f>
        <v/>
      </c>
      <c r="AF1659" s="46">
        <f>AF1641*Settings!$C$13*(INDEX(AF$271:AF$282,$D1659))</f>
        <v/>
      </c>
      <c r="AG1659" s="47">
        <f>AG1641*Settings!$C$13*(INDEX(AG$271:AG$282,$D1659))</f>
        <v/>
      </c>
      <c r="AH1659" s="47">
        <f>AH1641*Settings!$C$13*(INDEX(AH$271:AH$282,$D1659))</f>
        <v/>
      </c>
      <c r="AI1659" s="47">
        <f>AI1641*Settings!$C$13*(INDEX(AI$271:AI$282,$D1659))</f>
        <v/>
      </c>
      <c r="AJ1659" s="47">
        <f>AJ1641*Settings!$C$13*(INDEX(AJ$271:AJ$282,$D1659))</f>
        <v/>
      </c>
      <c r="AK1659" s="47">
        <f>AK1641*Settings!$C$13*(INDEX(AK$271:AK$282,$D1659))</f>
        <v/>
      </c>
      <c r="AL1659" s="47">
        <f>AL1641*Settings!$C$13*(INDEX(AL$271:AL$282,$D1659))</f>
        <v/>
      </c>
      <c r="AM1659" s="47">
        <f>AM1641*Settings!$C$13*(INDEX(AM$271:AM$282,$D1659))</f>
        <v/>
      </c>
      <c r="AN1659" s="47">
        <f>AN1641*Settings!$C$13*(INDEX(AN$271:AN$282,$D1659))</f>
        <v/>
      </c>
      <c r="AO1659" s="47">
        <f>AO1641*Settings!$C$13*(INDEX(AO$271:AO$282,$D1659))</f>
        <v/>
      </c>
      <c r="AP1659" s="47">
        <f>AP1641*Settings!$C$13*(INDEX(AP$271:AP$282,$D1659))</f>
        <v/>
      </c>
      <c r="AQ1659" s="47">
        <f>AQ1641*Settings!$C$13*(INDEX(AQ$271:AQ$282,$D1659))</f>
        <v/>
      </c>
      <c r="AR1659" s="47">
        <f>AR1641*Settings!$C$13*(INDEX(AR$271:AR$282,$D1659))</f>
        <v/>
      </c>
      <c r="AS1659" s="47">
        <f>AS1641*Settings!$C$13*(INDEX(AS$271:AS$282,$D1659))</f>
        <v/>
      </c>
      <c r="AT1659" s="47">
        <f>AT1641*Settings!$C$13*(INDEX(AT$271:AT$282,$D1659))</f>
        <v/>
      </c>
      <c r="AU1659" s="47">
        <f>AU1641*Settings!$C$13*(INDEX(AU$271:AU$282,$D1659))</f>
        <v/>
      </c>
      <c r="AV1659" s="47">
        <f>AV1641*Settings!$C$13*(INDEX(AV$271:AV$282,$D1659))</f>
        <v/>
      </c>
      <c r="AW1659" s="47">
        <f>AW1641*Settings!$C$13*(INDEX(AW$271:AW$282,$D1659))</f>
        <v/>
      </c>
      <c r="AX1659" s="48">
        <f>REVENUE(AX1641,Settings!$C$13,INDEX(AX$271:AX$282,$D1659))</f>
        <v/>
      </c>
    </row>
    <row r="1660" hidden="1" outlineLevel="2">
      <c r="A1660" s="5" t="inlineStr">
        <is>
          <t>rsub</t>
        </is>
      </c>
      <c r="B1660" s="5" t="inlineStr">
        <is>
          <t>lpg</t>
        </is>
      </c>
      <c r="C1660" s="5" t="inlineStr">
        <is>
          <t>ftr</t>
        </is>
      </c>
      <c r="D1660" s="40">
        <f>INDEX(Inputs!$R$5:$R$132,MATCH($B1660&amp;"|"&amp;$C1660,Inputs!$A$5:$A$132,0))</f>
        <v/>
      </c>
      <c r="E1660" s="39" t="n"/>
      <c r="F1660" s="39" t="n"/>
      <c r="G1660" s="39" t="n"/>
      <c r="H1660" s="5">
        <f>INDEX(Variables!$B$5:$B$105,MATCH($A1660,Variables!$A$5:$A$105,0))&amp;IF($C1660="",""," | "&amp;INDEX(Mapping!$B$5:$B$26,MATCH($C1660,Mapping!$A$5:$A$26,0))&amp;" | "&amp;INDEX(Mapping!$B$30:$B$41,MATCH($B1660,Mapping!$A$30:$A$41,0)))</f>
        <v/>
      </c>
      <c r="I1660" s="5">
        <f>INDEX(Variables!$C$5:$C$105,MATCH($A1660,Variables!$A$5:$A$105,0))</f>
        <v/>
      </c>
      <c r="J1660" s="5">
        <f>INDEX(Variables!$E$5:$E$105,MATCH($A1660,Variables!$A$5:$A$105,0))</f>
        <v/>
      </c>
      <c r="K1660" s="25">
        <f>LOWER(Settings!$C$4)&amp;".mit."&amp;$A1660&amp;IF($C1660="","","."&amp;$C1660&amp;"."&amp;$B1660)&amp;IF(INDEX(Variables!$D$5:$D$105,MATCH($A1660,Variables!$A$5:$A$105,0))="","","."&amp;INDEX(Variables!$D$5:$D$105,MATCH($A1660,Variables!$A$5:$A$105,0)))&amp;"."&amp;K$5</f>
        <v/>
      </c>
      <c r="L1660" s="46">
        <f>L1642*Settings!$C$13*(INDEX(L$271:L$282,$D1660))</f>
        <v/>
      </c>
      <c r="M1660" s="47">
        <f>M1642*Settings!$C$13*(INDEX(M$271:M$282,$D1660))</f>
        <v/>
      </c>
      <c r="N1660" s="47">
        <f>N1642*Settings!$C$13*(INDEX(N$271:N$282,$D1660))</f>
        <v/>
      </c>
      <c r="O1660" s="47">
        <f>O1642*Settings!$C$13*(INDEX(O$271:O$282,$D1660))</f>
        <v/>
      </c>
      <c r="P1660" s="47">
        <f>P1642*Settings!$C$13*(INDEX(P$271:P$282,$D1660))</f>
        <v/>
      </c>
      <c r="Q1660" s="47">
        <f>Q1642*Settings!$C$13*(INDEX(Q$271:Q$282,$D1660))</f>
        <v/>
      </c>
      <c r="R1660" s="47">
        <f>R1642*Settings!$C$13*(INDEX(R$271:R$282,$D1660))</f>
        <v/>
      </c>
      <c r="S1660" s="47">
        <f>S1642*Settings!$C$13*(INDEX(S$271:S$282,$D1660))</f>
        <v/>
      </c>
      <c r="T1660" s="47">
        <f>T1642*Settings!$C$13*(INDEX(T$271:T$282,$D1660))</f>
        <v/>
      </c>
      <c r="U1660" s="47">
        <f>U1642*Settings!$C$13*(INDEX(U$271:U$282,$D1660))</f>
        <v/>
      </c>
      <c r="V1660" s="47">
        <f>V1642*Settings!$C$13*(INDEX(V$271:V$282,$D1660))</f>
        <v/>
      </c>
      <c r="W1660" s="47">
        <f>W1642*Settings!$C$13*(INDEX(W$271:W$282,$D1660))</f>
        <v/>
      </c>
      <c r="X1660" s="47">
        <f>X1642*Settings!$C$13*(INDEX(X$271:X$282,$D1660))</f>
        <v/>
      </c>
      <c r="Y1660" s="47">
        <f>Y1642*Settings!$C$13*(INDEX(Y$271:Y$282,$D1660))</f>
        <v/>
      </c>
      <c r="Z1660" s="47">
        <f>Z1642*Settings!$C$13*(INDEX(Z$271:Z$282,$D1660))</f>
        <v/>
      </c>
      <c r="AA1660" s="47">
        <f>AA1642*Settings!$C$13*(INDEX(AA$271:AA$282,$D1660))</f>
        <v/>
      </c>
      <c r="AB1660" s="47">
        <f>AB1642*Settings!$C$13*(INDEX(AB$271:AB$282,$D1660))</f>
        <v/>
      </c>
      <c r="AC1660" s="47">
        <f>AC1642*Settings!$C$13*(INDEX(AC$271:AC$282,$D1660))</f>
        <v/>
      </c>
      <c r="AD1660" s="48">
        <f>REVENUE(AD1642,Settings!$C$13,INDEX(AD$271:AD$282,$D1660))</f>
        <v/>
      </c>
      <c r="AE1660" s="25">
        <f>LOWER(Settings!$C$4)&amp;".mit."&amp;$A1660&amp;IF($C1660="","","."&amp;$C1660&amp;"."&amp;$B1660)&amp;IF(INDEX(Variables!$D$5:$D$105,MATCH($A1660,Variables!$A$5:$A$105,0))="","","."&amp;INDEX(Variables!$D$5:$D$105,MATCH($A1660,Variables!$A$5:$A$105,0)))&amp;"."&amp;AE$5</f>
        <v/>
      </c>
      <c r="AF1660" s="46">
        <f>AF1642*Settings!$C$13*(INDEX(AF$271:AF$282,$D1660))</f>
        <v/>
      </c>
      <c r="AG1660" s="47">
        <f>AG1642*Settings!$C$13*(INDEX(AG$271:AG$282,$D1660))</f>
        <v/>
      </c>
      <c r="AH1660" s="47">
        <f>AH1642*Settings!$C$13*(INDEX(AH$271:AH$282,$D1660))</f>
        <v/>
      </c>
      <c r="AI1660" s="47">
        <f>AI1642*Settings!$C$13*(INDEX(AI$271:AI$282,$D1660))</f>
        <v/>
      </c>
      <c r="AJ1660" s="47">
        <f>AJ1642*Settings!$C$13*(INDEX(AJ$271:AJ$282,$D1660))</f>
        <v/>
      </c>
      <c r="AK1660" s="47">
        <f>AK1642*Settings!$C$13*(INDEX(AK$271:AK$282,$D1660))</f>
        <v/>
      </c>
      <c r="AL1660" s="47">
        <f>AL1642*Settings!$C$13*(INDEX(AL$271:AL$282,$D1660))</f>
        <v/>
      </c>
      <c r="AM1660" s="47">
        <f>AM1642*Settings!$C$13*(INDEX(AM$271:AM$282,$D1660))</f>
        <v/>
      </c>
      <c r="AN1660" s="47">
        <f>AN1642*Settings!$C$13*(INDEX(AN$271:AN$282,$D1660))</f>
        <v/>
      </c>
      <c r="AO1660" s="47">
        <f>AO1642*Settings!$C$13*(INDEX(AO$271:AO$282,$D1660))</f>
        <v/>
      </c>
      <c r="AP1660" s="47">
        <f>AP1642*Settings!$C$13*(INDEX(AP$271:AP$282,$D1660))</f>
        <v/>
      </c>
      <c r="AQ1660" s="47">
        <f>AQ1642*Settings!$C$13*(INDEX(AQ$271:AQ$282,$D1660))</f>
        <v/>
      </c>
      <c r="AR1660" s="47">
        <f>AR1642*Settings!$C$13*(INDEX(AR$271:AR$282,$D1660))</f>
        <v/>
      </c>
      <c r="AS1660" s="47">
        <f>AS1642*Settings!$C$13*(INDEX(AS$271:AS$282,$D1660))</f>
        <v/>
      </c>
      <c r="AT1660" s="47">
        <f>AT1642*Settings!$C$13*(INDEX(AT$271:AT$282,$D1660))</f>
        <v/>
      </c>
      <c r="AU1660" s="47">
        <f>AU1642*Settings!$C$13*(INDEX(AU$271:AU$282,$D1660))</f>
        <v/>
      </c>
      <c r="AV1660" s="47">
        <f>AV1642*Settings!$C$13*(INDEX(AV$271:AV$282,$D1660))</f>
        <v/>
      </c>
      <c r="AW1660" s="47">
        <f>AW1642*Settings!$C$13*(INDEX(AW$271:AW$282,$D1660))</f>
        <v/>
      </c>
      <c r="AX1660" s="48">
        <f>REVENUE(AX1642,Settings!$C$13,INDEX(AX$271:AX$282,$D1660))</f>
        <v/>
      </c>
    </row>
    <row r="1661" hidden="1" outlineLevel="2">
      <c r="A1661" s="5" t="inlineStr">
        <is>
          <t>rsub</t>
        </is>
      </c>
      <c r="B1661" s="5" t="inlineStr">
        <is>
          <t>ker</t>
        </is>
      </c>
      <c r="C1661" s="5" t="inlineStr">
        <is>
          <t>ftr</t>
        </is>
      </c>
      <c r="D1661" s="40">
        <f>INDEX(Inputs!$R$5:$R$132,MATCH($B1661&amp;"|"&amp;$C1661,Inputs!$A$5:$A$132,0))</f>
        <v/>
      </c>
      <c r="E1661" s="39" t="n"/>
      <c r="F1661" s="39" t="n"/>
      <c r="G1661" s="39" t="n"/>
      <c r="H1661" s="5">
        <f>INDEX(Variables!$B$5:$B$105,MATCH($A1661,Variables!$A$5:$A$105,0))&amp;IF($C1661="",""," | "&amp;INDEX(Mapping!$B$5:$B$26,MATCH($C1661,Mapping!$A$5:$A$26,0))&amp;" | "&amp;INDEX(Mapping!$B$30:$B$41,MATCH($B1661,Mapping!$A$30:$A$41,0)))</f>
        <v/>
      </c>
      <c r="I1661" s="5">
        <f>INDEX(Variables!$C$5:$C$105,MATCH($A1661,Variables!$A$5:$A$105,0))</f>
        <v/>
      </c>
      <c r="J1661" s="5">
        <f>INDEX(Variables!$E$5:$E$105,MATCH($A1661,Variables!$A$5:$A$105,0))</f>
        <v/>
      </c>
      <c r="K1661" s="25">
        <f>LOWER(Settings!$C$4)&amp;".mit."&amp;$A1661&amp;IF($C1661="","","."&amp;$C1661&amp;"."&amp;$B1661)&amp;IF(INDEX(Variables!$D$5:$D$105,MATCH($A1661,Variables!$A$5:$A$105,0))="","","."&amp;INDEX(Variables!$D$5:$D$105,MATCH($A1661,Variables!$A$5:$A$105,0)))&amp;"."&amp;K$5</f>
        <v/>
      </c>
      <c r="L1661" s="46">
        <f>L1643*Settings!$C$13*(INDEX(L$271:L$282,$D1661))</f>
        <v/>
      </c>
      <c r="M1661" s="47">
        <f>M1643*Settings!$C$13*(INDEX(M$271:M$282,$D1661))</f>
        <v/>
      </c>
      <c r="N1661" s="47">
        <f>N1643*Settings!$C$13*(INDEX(N$271:N$282,$D1661))</f>
        <v/>
      </c>
      <c r="O1661" s="47">
        <f>O1643*Settings!$C$13*(INDEX(O$271:O$282,$D1661))</f>
        <v/>
      </c>
      <c r="P1661" s="47">
        <f>P1643*Settings!$C$13*(INDEX(P$271:P$282,$D1661))</f>
        <v/>
      </c>
      <c r="Q1661" s="47">
        <f>Q1643*Settings!$C$13*(INDEX(Q$271:Q$282,$D1661))</f>
        <v/>
      </c>
      <c r="R1661" s="47">
        <f>R1643*Settings!$C$13*(INDEX(R$271:R$282,$D1661))</f>
        <v/>
      </c>
      <c r="S1661" s="47">
        <f>S1643*Settings!$C$13*(INDEX(S$271:S$282,$D1661))</f>
        <v/>
      </c>
      <c r="T1661" s="47">
        <f>T1643*Settings!$C$13*(INDEX(T$271:T$282,$D1661))</f>
        <v/>
      </c>
      <c r="U1661" s="47">
        <f>U1643*Settings!$C$13*(INDEX(U$271:U$282,$D1661))</f>
        <v/>
      </c>
      <c r="V1661" s="47">
        <f>V1643*Settings!$C$13*(INDEX(V$271:V$282,$D1661))</f>
        <v/>
      </c>
      <c r="W1661" s="47">
        <f>W1643*Settings!$C$13*(INDEX(W$271:W$282,$D1661))</f>
        <v/>
      </c>
      <c r="X1661" s="47">
        <f>X1643*Settings!$C$13*(INDEX(X$271:X$282,$D1661))</f>
        <v/>
      </c>
      <c r="Y1661" s="47">
        <f>Y1643*Settings!$C$13*(INDEX(Y$271:Y$282,$D1661))</f>
        <v/>
      </c>
      <c r="Z1661" s="47">
        <f>Z1643*Settings!$C$13*(INDEX(Z$271:Z$282,$D1661))</f>
        <v/>
      </c>
      <c r="AA1661" s="47">
        <f>AA1643*Settings!$C$13*(INDEX(AA$271:AA$282,$D1661))</f>
        <v/>
      </c>
      <c r="AB1661" s="47">
        <f>AB1643*Settings!$C$13*(INDEX(AB$271:AB$282,$D1661))</f>
        <v/>
      </c>
      <c r="AC1661" s="47">
        <f>AC1643*Settings!$C$13*(INDEX(AC$271:AC$282,$D1661))</f>
        <v/>
      </c>
      <c r="AD1661" s="48">
        <f>REVENUE(AD1643,Settings!$C$13,INDEX(AD$271:AD$282,$D1661))</f>
        <v/>
      </c>
      <c r="AE1661" s="25">
        <f>LOWER(Settings!$C$4)&amp;".mit."&amp;$A1661&amp;IF($C1661="","","."&amp;$C1661&amp;"."&amp;$B1661)&amp;IF(INDEX(Variables!$D$5:$D$105,MATCH($A1661,Variables!$A$5:$A$105,0))="","","."&amp;INDEX(Variables!$D$5:$D$105,MATCH($A1661,Variables!$A$5:$A$105,0)))&amp;"."&amp;AE$5</f>
        <v/>
      </c>
      <c r="AF1661" s="46">
        <f>AF1643*Settings!$C$13*(INDEX(AF$271:AF$282,$D1661))</f>
        <v/>
      </c>
      <c r="AG1661" s="47">
        <f>AG1643*Settings!$C$13*(INDEX(AG$271:AG$282,$D1661))</f>
        <v/>
      </c>
      <c r="AH1661" s="47">
        <f>AH1643*Settings!$C$13*(INDEX(AH$271:AH$282,$D1661))</f>
        <v/>
      </c>
      <c r="AI1661" s="47">
        <f>AI1643*Settings!$C$13*(INDEX(AI$271:AI$282,$D1661))</f>
        <v/>
      </c>
      <c r="AJ1661" s="47">
        <f>AJ1643*Settings!$C$13*(INDEX(AJ$271:AJ$282,$D1661))</f>
        <v/>
      </c>
      <c r="AK1661" s="47">
        <f>AK1643*Settings!$C$13*(INDEX(AK$271:AK$282,$D1661))</f>
        <v/>
      </c>
      <c r="AL1661" s="47">
        <f>AL1643*Settings!$C$13*(INDEX(AL$271:AL$282,$D1661))</f>
        <v/>
      </c>
      <c r="AM1661" s="47">
        <f>AM1643*Settings!$C$13*(INDEX(AM$271:AM$282,$D1661))</f>
        <v/>
      </c>
      <c r="AN1661" s="47">
        <f>AN1643*Settings!$C$13*(INDEX(AN$271:AN$282,$D1661))</f>
        <v/>
      </c>
      <c r="AO1661" s="47">
        <f>AO1643*Settings!$C$13*(INDEX(AO$271:AO$282,$D1661))</f>
        <v/>
      </c>
      <c r="AP1661" s="47">
        <f>AP1643*Settings!$C$13*(INDEX(AP$271:AP$282,$D1661))</f>
        <v/>
      </c>
      <c r="AQ1661" s="47">
        <f>AQ1643*Settings!$C$13*(INDEX(AQ$271:AQ$282,$D1661))</f>
        <v/>
      </c>
      <c r="AR1661" s="47">
        <f>AR1643*Settings!$C$13*(INDEX(AR$271:AR$282,$D1661))</f>
        <v/>
      </c>
      <c r="AS1661" s="47">
        <f>AS1643*Settings!$C$13*(INDEX(AS$271:AS$282,$D1661))</f>
        <v/>
      </c>
      <c r="AT1661" s="47">
        <f>AT1643*Settings!$C$13*(INDEX(AT$271:AT$282,$D1661))</f>
        <v/>
      </c>
      <c r="AU1661" s="47">
        <f>AU1643*Settings!$C$13*(INDEX(AU$271:AU$282,$D1661))</f>
        <v/>
      </c>
      <c r="AV1661" s="47">
        <f>AV1643*Settings!$C$13*(INDEX(AV$271:AV$282,$D1661))</f>
        <v/>
      </c>
      <c r="AW1661" s="47">
        <f>AW1643*Settings!$C$13*(INDEX(AW$271:AW$282,$D1661))</f>
        <v/>
      </c>
      <c r="AX1661" s="48">
        <f>REVENUE(AX1643,Settings!$C$13,INDEX(AX$271:AX$282,$D1661))</f>
        <v/>
      </c>
    </row>
    <row r="1662" hidden="1" outlineLevel="2">
      <c r="A1662" s="5" t="inlineStr">
        <is>
          <t>rsub</t>
        </is>
      </c>
      <c r="B1662" s="5" t="inlineStr">
        <is>
          <t>oop</t>
        </is>
      </c>
      <c r="C1662" s="5" t="inlineStr">
        <is>
          <t>ftr</t>
        </is>
      </c>
      <c r="D1662" s="40">
        <f>INDEX(Inputs!$R$5:$R$132,MATCH($B1662&amp;"|"&amp;$C1662,Inputs!$A$5:$A$132,0))</f>
        <v/>
      </c>
      <c r="E1662" s="39" t="n"/>
      <c r="F1662" s="39" t="n"/>
      <c r="G1662" s="39" t="n"/>
      <c r="H1662" s="5">
        <f>INDEX(Variables!$B$5:$B$105,MATCH($A1662,Variables!$A$5:$A$105,0))&amp;IF($C1662="",""," | "&amp;INDEX(Mapping!$B$5:$B$26,MATCH($C1662,Mapping!$A$5:$A$26,0))&amp;" | "&amp;INDEX(Mapping!$B$30:$B$41,MATCH($B1662,Mapping!$A$30:$A$41,0)))</f>
        <v/>
      </c>
      <c r="I1662" s="5">
        <f>INDEX(Variables!$C$5:$C$105,MATCH($A1662,Variables!$A$5:$A$105,0))</f>
        <v/>
      </c>
      <c r="J1662" s="5">
        <f>INDEX(Variables!$E$5:$E$105,MATCH($A1662,Variables!$A$5:$A$105,0))</f>
        <v/>
      </c>
      <c r="K1662" s="25">
        <f>LOWER(Settings!$C$4)&amp;".mit."&amp;$A1662&amp;IF($C1662="","","."&amp;$C1662&amp;"."&amp;$B1662)&amp;IF(INDEX(Variables!$D$5:$D$105,MATCH($A1662,Variables!$A$5:$A$105,0))="","","."&amp;INDEX(Variables!$D$5:$D$105,MATCH($A1662,Variables!$A$5:$A$105,0)))&amp;"."&amp;K$5</f>
        <v/>
      </c>
      <c r="L1662" s="46">
        <f>L1644*Settings!$C$13*(INDEX(L$271:L$282,$D1662))</f>
        <v/>
      </c>
      <c r="M1662" s="47">
        <f>M1644*Settings!$C$13*(INDEX(M$271:M$282,$D1662))</f>
        <v/>
      </c>
      <c r="N1662" s="47">
        <f>N1644*Settings!$C$13*(INDEX(N$271:N$282,$D1662))</f>
        <v/>
      </c>
      <c r="O1662" s="47">
        <f>O1644*Settings!$C$13*(INDEX(O$271:O$282,$D1662))</f>
        <v/>
      </c>
      <c r="P1662" s="47">
        <f>P1644*Settings!$C$13*(INDEX(P$271:P$282,$D1662))</f>
        <v/>
      </c>
      <c r="Q1662" s="47">
        <f>Q1644*Settings!$C$13*(INDEX(Q$271:Q$282,$D1662))</f>
        <v/>
      </c>
      <c r="R1662" s="47">
        <f>R1644*Settings!$C$13*(INDEX(R$271:R$282,$D1662))</f>
        <v/>
      </c>
      <c r="S1662" s="47">
        <f>S1644*Settings!$C$13*(INDEX(S$271:S$282,$D1662))</f>
        <v/>
      </c>
      <c r="T1662" s="47">
        <f>T1644*Settings!$C$13*(INDEX(T$271:T$282,$D1662))</f>
        <v/>
      </c>
      <c r="U1662" s="47">
        <f>U1644*Settings!$C$13*(INDEX(U$271:U$282,$D1662))</f>
        <v/>
      </c>
      <c r="V1662" s="47">
        <f>V1644*Settings!$C$13*(INDEX(V$271:V$282,$D1662))</f>
        <v/>
      </c>
      <c r="W1662" s="47">
        <f>W1644*Settings!$C$13*(INDEX(W$271:W$282,$D1662))</f>
        <v/>
      </c>
      <c r="X1662" s="47">
        <f>X1644*Settings!$C$13*(INDEX(X$271:X$282,$D1662))</f>
        <v/>
      </c>
      <c r="Y1662" s="47">
        <f>Y1644*Settings!$C$13*(INDEX(Y$271:Y$282,$D1662))</f>
        <v/>
      </c>
      <c r="Z1662" s="47">
        <f>Z1644*Settings!$C$13*(INDEX(Z$271:Z$282,$D1662))</f>
        <v/>
      </c>
      <c r="AA1662" s="47">
        <f>AA1644*Settings!$C$13*(INDEX(AA$271:AA$282,$D1662))</f>
        <v/>
      </c>
      <c r="AB1662" s="47">
        <f>AB1644*Settings!$C$13*(INDEX(AB$271:AB$282,$D1662))</f>
        <v/>
      </c>
      <c r="AC1662" s="47">
        <f>AC1644*Settings!$C$13*(INDEX(AC$271:AC$282,$D1662))</f>
        <v/>
      </c>
      <c r="AD1662" s="48">
        <f>REVENUE(AD1644,Settings!$C$13,INDEX(AD$271:AD$282,$D1662))</f>
        <v/>
      </c>
      <c r="AE1662" s="25">
        <f>LOWER(Settings!$C$4)&amp;".mit."&amp;$A1662&amp;IF($C1662="","","."&amp;$C1662&amp;"."&amp;$B1662)&amp;IF(INDEX(Variables!$D$5:$D$105,MATCH($A1662,Variables!$A$5:$A$105,0))="","","."&amp;INDEX(Variables!$D$5:$D$105,MATCH($A1662,Variables!$A$5:$A$105,0)))&amp;"."&amp;AE$5</f>
        <v/>
      </c>
      <c r="AF1662" s="46">
        <f>AF1644*Settings!$C$13*(INDEX(AF$271:AF$282,$D1662))</f>
        <v/>
      </c>
      <c r="AG1662" s="47">
        <f>AG1644*Settings!$C$13*(INDEX(AG$271:AG$282,$D1662))</f>
        <v/>
      </c>
      <c r="AH1662" s="47">
        <f>AH1644*Settings!$C$13*(INDEX(AH$271:AH$282,$D1662))</f>
        <v/>
      </c>
      <c r="AI1662" s="47">
        <f>AI1644*Settings!$C$13*(INDEX(AI$271:AI$282,$D1662))</f>
        <v/>
      </c>
      <c r="AJ1662" s="47">
        <f>AJ1644*Settings!$C$13*(INDEX(AJ$271:AJ$282,$D1662))</f>
        <v/>
      </c>
      <c r="AK1662" s="47">
        <f>AK1644*Settings!$C$13*(INDEX(AK$271:AK$282,$D1662))</f>
        <v/>
      </c>
      <c r="AL1662" s="47">
        <f>AL1644*Settings!$C$13*(INDEX(AL$271:AL$282,$D1662))</f>
        <v/>
      </c>
      <c r="AM1662" s="47">
        <f>AM1644*Settings!$C$13*(INDEX(AM$271:AM$282,$D1662))</f>
        <v/>
      </c>
      <c r="AN1662" s="47">
        <f>AN1644*Settings!$C$13*(INDEX(AN$271:AN$282,$D1662))</f>
        <v/>
      </c>
      <c r="AO1662" s="47">
        <f>AO1644*Settings!$C$13*(INDEX(AO$271:AO$282,$D1662))</f>
        <v/>
      </c>
      <c r="AP1662" s="47">
        <f>AP1644*Settings!$C$13*(INDEX(AP$271:AP$282,$D1662))</f>
        <v/>
      </c>
      <c r="AQ1662" s="47">
        <f>AQ1644*Settings!$C$13*(INDEX(AQ$271:AQ$282,$D1662))</f>
        <v/>
      </c>
      <c r="AR1662" s="47">
        <f>AR1644*Settings!$C$13*(INDEX(AR$271:AR$282,$D1662))</f>
        <v/>
      </c>
      <c r="AS1662" s="47">
        <f>AS1644*Settings!$C$13*(INDEX(AS$271:AS$282,$D1662))</f>
        <v/>
      </c>
      <c r="AT1662" s="47">
        <f>AT1644*Settings!$C$13*(INDEX(AT$271:AT$282,$D1662))</f>
        <v/>
      </c>
      <c r="AU1662" s="47">
        <f>AU1644*Settings!$C$13*(INDEX(AU$271:AU$282,$D1662))</f>
        <v/>
      </c>
      <c r="AV1662" s="47">
        <f>AV1644*Settings!$C$13*(INDEX(AV$271:AV$282,$D1662))</f>
        <v/>
      </c>
      <c r="AW1662" s="47">
        <f>AW1644*Settings!$C$13*(INDEX(AW$271:AW$282,$D1662))</f>
        <v/>
      </c>
      <c r="AX1662" s="48">
        <f>REVENUE(AX1644,Settings!$C$13,INDEX(AX$271:AX$282,$D1662))</f>
        <v/>
      </c>
    </row>
    <row r="1663" hidden="1" outlineLevel="2">
      <c r="A1663" s="5" t="inlineStr">
        <is>
          <t>rsub</t>
        </is>
      </c>
      <c r="B1663" s="5" t="inlineStr">
        <is>
          <t>bio</t>
        </is>
      </c>
      <c r="C1663" s="5" t="inlineStr">
        <is>
          <t>ftr</t>
        </is>
      </c>
      <c r="D1663" s="40">
        <f>INDEX(Inputs!$R$5:$R$132,MATCH($B1663&amp;"|"&amp;$C1663,Inputs!$A$5:$A$132,0))</f>
        <v/>
      </c>
      <c r="E1663" s="39" t="n"/>
      <c r="F1663" s="39" t="n"/>
      <c r="G1663" s="39" t="n"/>
      <c r="H1663" s="5">
        <f>INDEX(Variables!$B$5:$B$105,MATCH($A1663,Variables!$A$5:$A$105,0))&amp;IF($C1663="",""," | "&amp;INDEX(Mapping!$B$5:$B$26,MATCH($C1663,Mapping!$A$5:$A$26,0))&amp;" | "&amp;INDEX(Mapping!$B$30:$B$41,MATCH($B1663,Mapping!$A$30:$A$41,0)))</f>
        <v/>
      </c>
      <c r="I1663" s="5">
        <f>INDEX(Variables!$C$5:$C$105,MATCH($A1663,Variables!$A$5:$A$105,0))</f>
        <v/>
      </c>
      <c r="J1663" s="5">
        <f>INDEX(Variables!$E$5:$E$105,MATCH($A1663,Variables!$A$5:$A$105,0))</f>
        <v/>
      </c>
      <c r="K1663" s="25">
        <f>LOWER(Settings!$C$4)&amp;".mit."&amp;$A1663&amp;IF($C1663="","","."&amp;$C1663&amp;"."&amp;$B1663)&amp;IF(INDEX(Variables!$D$5:$D$105,MATCH($A1663,Variables!$A$5:$A$105,0))="","","."&amp;INDEX(Variables!$D$5:$D$105,MATCH($A1663,Variables!$A$5:$A$105,0)))&amp;"."&amp;K$5</f>
        <v/>
      </c>
      <c r="L1663" s="46">
        <f>L1645*Settings!$C$13*(INDEX(L$271:L$282,$D1663))</f>
        <v/>
      </c>
      <c r="M1663" s="47">
        <f>M1645*Settings!$C$13*(INDEX(M$271:M$282,$D1663))</f>
        <v/>
      </c>
      <c r="N1663" s="47">
        <f>N1645*Settings!$C$13*(INDEX(N$271:N$282,$D1663))</f>
        <v/>
      </c>
      <c r="O1663" s="47">
        <f>O1645*Settings!$C$13*(INDEX(O$271:O$282,$D1663))</f>
        <v/>
      </c>
      <c r="P1663" s="47">
        <f>P1645*Settings!$C$13*(INDEX(P$271:P$282,$D1663))</f>
        <v/>
      </c>
      <c r="Q1663" s="47">
        <f>Q1645*Settings!$C$13*(INDEX(Q$271:Q$282,$D1663))</f>
        <v/>
      </c>
      <c r="R1663" s="47">
        <f>R1645*Settings!$C$13*(INDEX(R$271:R$282,$D1663))</f>
        <v/>
      </c>
      <c r="S1663" s="47">
        <f>S1645*Settings!$C$13*(INDEX(S$271:S$282,$D1663))</f>
        <v/>
      </c>
      <c r="T1663" s="47">
        <f>T1645*Settings!$C$13*(INDEX(T$271:T$282,$D1663))</f>
        <v/>
      </c>
      <c r="U1663" s="47">
        <f>U1645*Settings!$C$13*(INDEX(U$271:U$282,$D1663))</f>
        <v/>
      </c>
      <c r="V1663" s="47">
        <f>V1645*Settings!$C$13*(INDEX(V$271:V$282,$D1663))</f>
        <v/>
      </c>
      <c r="W1663" s="47">
        <f>W1645*Settings!$C$13*(INDEX(W$271:W$282,$D1663))</f>
        <v/>
      </c>
      <c r="X1663" s="47">
        <f>X1645*Settings!$C$13*(INDEX(X$271:X$282,$D1663))</f>
        <v/>
      </c>
      <c r="Y1663" s="47">
        <f>Y1645*Settings!$C$13*(INDEX(Y$271:Y$282,$D1663))</f>
        <v/>
      </c>
      <c r="Z1663" s="47">
        <f>Z1645*Settings!$C$13*(INDEX(Z$271:Z$282,$D1663))</f>
        <v/>
      </c>
      <c r="AA1663" s="47">
        <f>AA1645*Settings!$C$13*(INDEX(AA$271:AA$282,$D1663))</f>
        <v/>
      </c>
      <c r="AB1663" s="47">
        <f>AB1645*Settings!$C$13*(INDEX(AB$271:AB$282,$D1663))</f>
        <v/>
      </c>
      <c r="AC1663" s="47">
        <f>AC1645*Settings!$C$13*(INDEX(AC$271:AC$282,$D1663))</f>
        <v/>
      </c>
      <c r="AD1663" s="48">
        <f>REVENUE(AD1645,Settings!$C$13,INDEX(AD$271:AD$282,$D1663))</f>
        <v/>
      </c>
      <c r="AE1663" s="25">
        <f>LOWER(Settings!$C$4)&amp;".mit."&amp;$A1663&amp;IF($C1663="","","."&amp;$C1663&amp;"."&amp;$B1663)&amp;IF(INDEX(Variables!$D$5:$D$105,MATCH($A1663,Variables!$A$5:$A$105,0))="","","."&amp;INDEX(Variables!$D$5:$D$105,MATCH($A1663,Variables!$A$5:$A$105,0)))&amp;"."&amp;AE$5</f>
        <v/>
      </c>
      <c r="AF1663" s="46">
        <f>AF1645*Settings!$C$13*(INDEX(AF$271:AF$282,$D1663))</f>
        <v/>
      </c>
      <c r="AG1663" s="47">
        <f>AG1645*Settings!$C$13*(INDEX(AG$271:AG$282,$D1663))</f>
        <v/>
      </c>
      <c r="AH1663" s="47">
        <f>AH1645*Settings!$C$13*(INDEX(AH$271:AH$282,$D1663))</f>
        <v/>
      </c>
      <c r="AI1663" s="47">
        <f>AI1645*Settings!$C$13*(INDEX(AI$271:AI$282,$D1663))</f>
        <v/>
      </c>
      <c r="AJ1663" s="47">
        <f>AJ1645*Settings!$C$13*(INDEX(AJ$271:AJ$282,$D1663))</f>
        <v/>
      </c>
      <c r="AK1663" s="47">
        <f>AK1645*Settings!$C$13*(INDEX(AK$271:AK$282,$D1663))</f>
        <v/>
      </c>
      <c r="AL1663" s="47">
        <f>AL1645*Settings!$C$13*(INDEX(AL$271:AL$282,$D1663))</f>
        <v/>
      </c>
      <c r="AM1663" s="47">
        <f>AM1645*Settings!$C$13*(INDEX(AM$271:AM$282,$D1663))</f>
        <v/>
      </c>
      <c r="AN1663" s="47">
        <f>AN1645*Settings!$C$13*(INDEX(AN$271:AN$282,$D1663))</f>
        <v/>
      </c>
      <c r="AO1663" s="47">
        <f>AO1645*Settings!$C$13*(INDEX(AO$271:AO$282,$D1663))</f>
        <v/>
      </c>
      <c r="AP1663" s="47">
        <f>AP1645*Settings!$C$13*(INDEX(AP$271:AP$282,$D1663))</f>
        <v/>
      </c>
      <c r="AQ1663" s="47">
        <f>AQ1645*Settings!$C$13*(INDEX(AQ$271:AQ$282,$D1663))</f>
        <v/>
      </c>
      <c r="AR1663" s="47">
        <f>AR1645*Settings!$C$13*(INDEX(AR$271:AR$282,$D1663))</f>
        <v/>
      </c>
      <c r="AS1663" s="47">
        <f>AS1645*Settings!$C$13*(INDEX(AS$271:AS$282,$D1663))</f>
        <v/>
      </c>
      <c r="AT1663" s="47">
        <f>AT1645*Settings!$C$13*(INDEX(AT$271:AT$282,$D1663))</f>
        <v/>
      </c>
      <c r="AU1663" s="47">
        <f>AU1645*Settings!$C$13*(INDEX(AU$271:AU$282,$D1663))</f>
        <v/>
      </c>
      <c r="AV1663" s="47">
        <f>AV1645*Settings!$C$13*(INDEX(AV$271:AV$282,$D1663))</f>
        <v/>
      </c>
      <c r="AW1663" s="47">
        <f>AW1645*Settings!$C$13*(INDEX(AW$271:AW$282,$D1663))</f>
        <v/>
      </c>
      <c r="AX1663" s="48">
        <f>REVENUE(AX1645,Settings!$C$13,INDEX(AX$271:AX$282,$D1663))</f>
        <v/>
      </c>
    </row>
    <row r="1664" hidden="1" outlineLevel="2"/>
    <row r="1665" hidden="1" outlineLevel="2">
      <c r="A1665" s="5" t="inlineStr">
        <is>
          <t>rnew</t>
        </is>
      </c>
      <c r="B1665" s="5" t="inlineStr">
        <is>
          <t>coa</t>
        </is>
      </c>
      <c r="C1665" s="5" t="inlineStr">
        <is>
          <t>ftr</t>
        </is>
      </c>
      <c r="D1665" s="40">
        <f>INDEX(Inputs!$S$5:$S$132,MATCH($B1665&amp;"|"&amp;$C1665,Inputs!$A$5:$A$132,0))</f>
        <v/>
      </c>
      <c r="E1665" s="39" t="n"/>
      <c r="F1665" s="39" t="n"/>
      <c r="G1665" s="39" t="n"/>
      <c r="H1665" s="5">
        <f>INDEX(Variables!$B$5:$B$105,MATCH($A1665,Variables!$A$5:$A$105,0))&amp;IF($C1665="",""," | "&amp;INDEX(Mapping!$B$5:$B$26,MATCH($C1665,Mapping!$A$5:$A$26,0))&amp;" | "&amp;INDEX(Mapping!$B$30:$B$41,MATCH($B1665,Mapping!$A$30:$A$41,0)))</f>
        <v/>
      </c>
      <c r="I1665" s="5">
        <f>INDEX(Variables!$C$5:$C$105,MATCH($A1665,Variables!$A$5:$A$105,0))</f>
        <v/>
      </c>
      <c r="J1665" s="5">
        <f>INDEX(Variables!$E$5:$E$105,MATCH($A1665,Variables!$A$5:$A$105,0))</f>
        <v/>
      </c>
      <c r="K1665" s="25">
        <f>LOWER(Settings!$C$4)&amp;".mit."&amp;$A1665&amp;IF($C1665="","","."&amp;$C1665&amp;"."&amp;$B1665)&amp;IF(INDEX(Variables!$D$5:$D$105,MATCH($A1665,Variables!$A$5:$A$105,0))="","","."&amp;INDEX(Variables!$D$5:$D$105,MATCH($A1665,Variables!$A$5:$A$105,0)))&amp;"."&amp;K$5</f>
        <v/>
      </c>
      <c r="L1665" s="46">
        <f>L1638*Settings!$C$13*(L1584+L1602+L1593*L$135+L1611*$D1665)</f>
        <v/>
      </c>
      <c r="M1665" s="47">
        <f>M1638*Settings!$C$13*(M1584+M1602+M1593*M$135+M1611*$D1665)</f>
        <v/>
      </c>
      <c r="N1665" s="47">
        <f>N1638*Settings!$C$13*(N1584+N1602+N1593*N$135+N1611*$D1665)</f>
        <v/>
      </c>
      <c r="O1665" s="47">
        <f>O1638*Settings!$C$13*(O1584+O1602+O1593*O$135+O1611*$D1665)</f>
        <v/>
      </c>
      <c r="P1665" s="47">
        <f>P1638*Settings!$C$13*(P1584+P1602+P1593*P$135+P1611*$D1665)</f>
        <v/>
      </c>
      <c r="Q1665" s="47">
        <f>Q1638*Settings!$C$13*(Q1584+Q1602+Q1593*Q$135+Q1611*$D1665)</f>
        <v/>
      </c>
      <c r="R1665" s="47">
        <f>R1638*Settings!$C$13*(R1584+R1602+R1593*R$135+R1611*$D1665)</f>
        <v/>
      </c>
      <c r="S1665" s="47">
        <f>S1638*Settings!$C$13*(S1584+S1602+S1593*S$135+S1611*$D1665)</f>
        <v/>
      </c>
      <c r="T1665" s="47">
        <f>T1638*Settings!$C$13*(T1584+T1602+T1593*T$135+T1611*$D1665)</f>
        <v/>
      </c>
      <c r="U1665" s="47">
        <f>U1638*Settings!$C$13*(U1584+U1602+U1593*U$135+U1611*$D1665)</f>
        <v/>
      </c>
      <c r="V1665" s="47">
        <f>V1638*Settings!$C$13*(V1584+V1602+V1593*V$135+V1611*$D1665)</f>
        <v/>
      </c>
      <c r="W1665" s="47">
        <f>W1638*Settings!$C$13*(W1584+W1602+W1593*W$135+W1611*$D1665)</f>
        <v/>
      </c>
      <c r="X1665" s="47">
        <f>X1638*Settings!$C$13*(X1584+X1602+X1593*X$135+X1611*$D1665)</f>
        <v/>
      </c>
      <c r="Y1665" s="47">
        <f>Y1638*Settings!$C$13*(Y1584+Y1602+Y1593*Y$135+Y1611*$D1665)</f>
        <v/>
      </c>
      <c r="Z1665" s="47">
        <f>Z1638*Settings!$C$13*(Z1584+Z1602+Z1593*Z$135+Z1611*$D1665)</f>
        <v/>
      </c>
      <c r="AA1665" s="47">
        <f>AA1638*Settings!$C$13*(AA1584+AA1602+AA1593*AA$135+AA1611*$D1665)</f>
        <v/>
      </c>
      <c r="AB1665" s="47">
        <f>AB1638*Settings!$C$13*(AB1584+AB1602+AB1593*AB$135+AB1611*$D1665)</f>
        <v/>
      </c>
      <c r="AC1665" s="47">
        <f>AC1638*Settings!$C$13*(AC1584+AC1602+AC1593*AC$135+AC1611*$D1665)</f>
        <v/>
      </c>
      <c r="AD1665" s="48">
        <f>REVENUE(AD1638,Settings!$C$13,NEWREVRATE(AD1584,AD1602,AD1593,AD$135,AD1611,$D1665))</f>
        <v/>
      </c>
      <c r="AE1665" s="25">
        <f>LOWER(Settings!$C$4)&amp;".mit."&amp;$A1665&amp;IF($C1665="","","."&amp;$C1665&amp;"."&amp;$B1665)&amp;IF(INDEX(Variables!$D$5:$D$105,MATCH($A1665,Variables!$A$5:$A$105,0))="","","."&amp;INDEX(Variables!$D$5:$D$105,MATCH($A1665,Variables!$A$5:$A$105,0)))&amp;"."&amp;AE$5</f>
        <v/>
      </c>
      <c r="AF1665" s="46">
        <f>AF1638*Settings!$C$13*(AF1584+AF1602+AF1593*AF$135+AF1611*$D1665)</f>
        <v/>
      </c>
      <c r="AG1665" s="47">
        <f>AG1638*Settings!$C$13*(AG1584+AG1602+AG1593*AG$135+AG1611*$D1665)</f>
        <v/>
      </c>
      <c r="AH1665" s="47">
        <f>AH1638*Settings!$C$13*(AH1584+AH1602+AH1593*AH$135+AH1611*$D1665)</f>
        <v/>
      </c>
      <c r="AI1665" s="47">
        <f>AI1638*Settings!$C$13*(AI1584+AI1602+AI1593*AI$135+AI1611*$D1665)</f>
        <v/>
      </c>
      <c r="AJ1665" s="47">
        <f>AJ1638*Settings!$C$13*(AJ1584+AJ1602+AJ1593*AJ$135+AJ1611*$D1665)</f>
        <v/>
      </c>
      <c r="AK1665" s="47">
        <f>AK1638*Settings!$C$13*(AK1584+AK1602+AK1593*AK$135+AK1611*$D1665)</f>
        <v/>
      </c>
      <c r="AL1665" s="47">
        <f>AL1638*Settings!$C$13*(AL1584+AL1602+AL1593*AL$135+AL1611*$D1665)</f>
        <v/>
      </c>
      <c r="AM1665" s="47">
        <f>AM1638*Settings!$C$13*(AM1584+AM1602+AM1593*AM$135+AM1611*$D1665)</f>
        <v/>
      </c>
      <c r="AN1665" s="47">
        <f>AN1638*Settings!$C$13*(AN1584+AN1602+AN1593*AN$135+AN1611*$D1665)</f>
        <v/>
      </c>
      <c r="AO1665" s="47">
        <f>AO1638*Settings!$C$13*(AO1584+AO1602+AO1593*AO$135+AO1611*$D1665)</f>
        <v/>
      </c>
      <c r="AP1665" s="47">
        <f>AP1638*Settings!$C$13*(AP1584+AP1602+AP1593*AP$135+AP1611*$D1665)</f>
        <v/>
      </c>
      <c r="AQ1665" s="47">
        <f>AQ1638*Settings!$C$13*(AQ1584+AQ1602+AQ1593*AQ$135+AQ1611*$D1665)</f>
        <v/>
      </c>
      <c r="AR1665" s="47">
        <f>AR1638*Settings!$C$13*(AR1584+AR1602+AR1593*AR$135+AR1611*$D1665)</f>
        <v/>
      </c>
      <c r="AS1665" s="47">
        <f>AS1638*Settings!$C$13*(AS1584+AS1602+AS1593*AS$135+AS1611*$D1665)</f>
        <v/>
      </c>
      <c r="AT1665" s="47">
        <f>AT1638*Settings!$C$13*(AT1584+AT1602+AT1593*AT$135+AT1611*$D1665)</f>
        <v/>
      </c>
      <c r="AU1665" s="47">
        <f>AU1638*Settings!$C$13*(AU1584+AU1602+AU1593*AU$135+AU1611*$D1665)</f>
        <v/>
      </c>
      <c r="AV1665" s="47">
        <f>AV1638*Settings!$C$13*(AV1584+AV1602+AV1593*AV$135+AV1611*$D1665)</f>
        <v/>
      </c>
      <c r="AW1665" s="47">
        <f>AW1638*Settings!$C$13*(AW1584+AW1602+AW1593*AW$135+AW1611*$D1665)</f>
        <v/>
      </c>
      <c r="AX1665" s="48">
        <f>REVENUE(AX1638,Settings!$C$13,NEWREVRATE(AX1584,AX1602,AX1593,AX$135,AX1611,$D1665))</f>
        <v/>
      </c>
    </row>
    <row r="1666" hidden="1" outlineLevel="2">
      <c r="A1666" s="5" t="inlineStr">
        <is>
          <t>rnew</t>
        </is>
      </c>
      <c r="B1666" s="5" t="inlineStr">
        <is>
          <t>nga</t>
        </is>
      </c>
      <c r="C1666" s="5" t="inlineStr">
        <is>
          <t>ftr</t>
        </is>
      </c>
      <c r="D1666" s="40">
        <f>INDEX(Inputs!$S$5:$S$132,MATCH($B1666&amp;"|"&amp;$C1666,Inputs!$A$5:$A$132,0))</f>
        <v/>
      </c>
      <c r="E1666" s="39" t="n"/>
      <c r="F1666" s="39" t="n"/>
      <c r="G1666" s="39" t="n"/>
      <c r="H1666" s="5">
        <f>INDEX(Variables!$B$5:$B$105,MATCH($A1666,Variables!$A$5:$A$105,0))&amp;IF($C1666="",""," | "&amp;INDEX(Mapping!$B$5:$B$26,MATCH($C1666,Mapping!$A$5:$A$26,0))&amp;" | "&amp;INDEX(Mapping!$B$30:$B$41,MATCH($B1666,Mapping!$A$30:$A$41,0)))</f>
        <v/>
      </c>
      <c r="I1666" s="5">
        <f>INDEX(Variables!$C$5:$C$105,MATCH($A1666,Variables!$A$5:$A$105,0))</f>
        <v/>
      </c>
      <c r="J1666" s="5">
        <f>INDEX(Variables!$E$5:$E$105,MATCH($A1666,Variables!$A$5:$A$105,0))</f>
        <v/>
      </c>
      <c r="K1666" s="25">
        <f>LOWER(Settings!$C$4)&amp;".mit."&amp;$A1666&amp;IF($C1666="","","."&amp;$C1666&amp;"."&amp;$B1666)&amp;IF(INDEX(Variables!$D$5:$D$105,MATCH($A1666,Variables!$A$5:$A$105,0))="","","."&amp;INDEX(Variables!$D$5:$D$105,MATCH($A1666,Variables!$A$5:$A$105,0)))&amp;"."&amp;K$5</f>
        <v/>
      </c>
      <c r="L1666" s="46">
        <f>L1639*Settings!$C$13*(L1585+L1603+L1594*L$135+L1612*$D1666)</f>
        <v/>
      </c>
      <c r="M1666" s="47">
        <f>M1639*Settings!$C$13*(M1585+M1603+M1594*M$135+M1612*$D1666)</f>
        <v/>
      </c>
      <c r="N1666" s="47">
        <f>N1639*Settings!$C$13*(N1585+N1603+N1594*N$135+N1612*$D1666)</f>
        <v/>
      </c>
      <c r="O1666" s="47">
        <f>O1639*Settings!$C$13*(O1585+O1603+O1594*O$135+O1612*$D1666)</f>
        <v/>
      </c>
      <c r="P1666" s="47">
        <f>P1639*Settings!$C$13*(P1585+P1603+P1594*P$135+P1612*$D1666)</f>
        <v/>
      </c>
      <c r="Q1666" s="47">
        <f>Q1639*Settings!$C$13*(Q1585+Q1603+Q1594*Q$135+Q1612*$D1666)</f>
        <v/>
      </c>
      <c r="R1666" s="47">
        <f>R1639*Settings!$C$13*(R1585+R1603+R1594*R$135+R1612*$D1666)</f>
        <v/>
      </c>
      <c r="S1666" s="47">
        <f>S1639*Settings!$C$13*(S1585+S1603+S1594*S$135+S1612*$D1666)</f>
        <v/>
      </c>
      <c r="T1666" s="47">
        <f>T1639*Settings!$C$13*(T1585+T1603+T1594*T$135+T1612*$D1666)</f>
        <v/>
      </c>
      <c r="U1666" s="47">
        <f>U1639*Settings!$C$13*(U1585+U1603+U1594*U$135+U1612*$D1666)</f>
        <v/>
      </c>
      <c r="V1666" s="47">
        <f>V1639*Settings!$C$13*(V1585+V1603+V1594*V$135+V1612*$D1666)</f>
        <v/>
      </c>
      <c r="W1666" s="47">
        <f>W1639*Settings!$C$13*(W1585+W1603+W1594*W$135+W1612*$D1666)</f>
        <v/>
      </c>
      <c r="X1666" s="47">
        <f>X1639*Settings!$C$13*(X1585+X1603+X1594*X$135+X1612*$D1666)</f>
        <v/>
      </c>
      <c r="Y1666" s="47">
        <f>Y1639*Settings!$C$13*(Y1585+Y1603+Y1594*Y$135+Y1612*$D1666)</f>
        <v/>
      </c>
      <c r="Z1666" s="47">
        <f>Z1639*Settings!$C$13*(Z1585+Z1603+Z1594*Z$135+Z1612*$D1666)</f>
        <v/>
      </c>
      <c r="AA1666" s="47">
        <f>AA1639*Settings!$C$13*(AA1585+AA1603+AA1594*AA$135+AA1612*$D1666)</f>
        <v/>
      </c>
      <c r="AB1666" s="47">
        <f>AB1639*Settings!$C$13*(AB1585+AB1603+AB1594*AB$135+AB1612*$D1666)</f>
        <v/>
      </c>
      <c r="AC1666" s="47">
        <f>AC1639*Settings!$C$13*(AC1585+AC1603+AC1594*AC$135+AC1612*$D1666)</f>
        <v/>
      </c>
      <c r="AD1666" s="48">
        <f>REVENUE(AD1639,Settings!$C$13,NEWREVRATE(AD1585,AD1603,AD1594,AD$135,AD1612,$D1666))</f>
        <v/>
      </c>
      <c r="AE1666" s="25">
        <f>LOWER(Settings!$C$4)&amp;".mit."&amp;$A1666&amp;IF($C1666="","","."&amp;$C1666&amp;"."&amp;$B1666)&amp;IF(INDEX(Variables!$D$5:$D$105,MATCH($A1666,Variables!$A$5:$A$105,0))="","","."&amp;INDEX(Variables!$D$5:$D$105,MATCH($A1666,Variables!$A$5:$A$105,0)))&amp;"."&amp;AE$5</f>
        <v/>
      </c>
      <c r="AF1666" s="46">
        <f>AF1639*Settings!$C$13*(AF1585+AF1603+AF1594*AF$135+AF1612*$D1666)</f>
        <v/>
      </c>
      <c r="AG1666" s="47">
        <f>AG1639*Settings!$C$13*(AG1585+AG1603+AG1594*AG$135+AG1612*$D1666)</f>
        <v/>
      </c>
      <c r="AH1666" s="47">
        <f>AH1639*Settings!$C$13*(AH1585+AH1603+AH1594*AH$135+AH1612*$D1666)</f>
        <v/>
      </c>
      <c r="AI1666" s="47">
        <f>AI1639*Settings!$C$13*(AI1585+AI1603+AI1594*AI$135+AI1612*$D1666)</f>
        <v/>
      </c>
      <c r="AJ1666" s="47">
        <f>AJ1639*Settings!$C$13*(AJ1585+AJ1603+AJ1594*AJ$135+AJ1612*$D1666)</f>
        <v/>
      </c>
      <c r="AK1666" s="47">
        <f>AK1639*Settings!$C$13*(AK1585+AK1603+AK1594*AK$135+AK1612*$D1666)</f>
        <v/>
      </c>
      <c r="AL1666" s="47">
        <f>AL1639*Settings!$C$13*(AL1585+AL1603+AL1594*AL$135+AL1612*$D1666)</f>
        <v/>
      </c>
      <c r="AM1666" s="47">
        <f>AM1639*Settings!$C$13*(AM1585+AM1603+AM1594*AM$135+AM1612*$D1666)</f>
        <v/>
      </c>
      <c r="AN1666" s="47">
        <f>AN1639*Settings!$C$13*(AN1585+AN1603+AN1594*AN$135+AN1612*$D1666)</f>
        <v/>
      </c>
      <c r="AO1666" s="47">
        <f>AO1639*Settings!$C$13*(AO1585+AO1603+AO1594*AO$135+AO1612*$D1666)</f>
        <v/>
      </c>
      <c r="AP1666" s="47">
        <f>AP1639*Settings!$C$13*(AP1585+AP1603+AP1594*AP$135+AP1612*$D1666)</f>
        <v/>
      </c>
      <c r="AQ1666" s="47">
        <f>AQ1639*Settings!$C$13*(AQ1585+AQ1603+AQ1594*AQ$135+AQ1612*$D1666)</f>
        <v/>
      </c>
      <c r="AR1666" s="47">
        <f>AR1639*Settings!$C$13*(AR1585+AR1603+AR1594*AR$135+AR1612*$D1666)</f>
        <v/>
      </c>
      <c r="AS1666" s="47">
        <f>AS1639*Settings!$C$13*(AS1585+AS1603+AS1594*AS$135+AS1612*$D1666)</f>
        <v/>
      </c>
      <c r="AT1666" s="47">
        <f>AT1639*Settings!$C$13*(AT1585+AT1603+AT1594*AT$135+AT1612*$D1666)</f>
        <v/>
      </c>
      <c r="AU1666" s="47">
        <f>AU1639*Settings!$C$13*(AU1585+AU1603+AU1594*AU$135+AU1612*$D1666)</f>
        <v/>
      </c>
      <c r="AV1666" s="47">
        <f>AV1639*Settings!$C$13*(AV1585+AV1603+AV1594*AV$135+AV1612*$D1666)</f>
        <v/>
      </c>
      <c r="AW1666" s="47">
        <f>AW1639*Settings!$C$13*(AW1585+AW1603+AW1594*AW$135+AW1612*$D1666)</f>
        <v/>
      </c>
      <c r="AX1666" s="48">
        <f>REVENUE(AX1639,Settings!$C$13,NEWREVRATE(AX1585,AX1603,AX1594,AX$135,AX1612,$D1666))</f>
        <v/>
      </c>
    </row>
    <row r="1667" hidden="1" outlineLevel="2">
      <c r="A1667" s="5" t="inlineStr">
        <is>
          <t>rnew</t>
        </is>
      </c>
      <c r="B1667" s="5" t="inlineStr">
        <is>
          <t>gso</t>
        </is>
      </c>
      <c r="C1667" s="5" t="inlineStr">
        <is>
          <t>ftr</t>
        </is>
      </c>
      <c r="D1667" s="40">
        <f>INDEX(Inputs!$S$5:$S$132,MATCH($B1667&amp;"|"&amp;$C1667,Inputs!$A$5:$A$132,0))</f>
        <v/>
      </c>
      <c r="E1667" s="39" t="n"/>
      <c r="F1667" s="39" t="n"/>
      <c r="G1667" s="39" t="n"/>
      <c r="H1667" s="5">
        <f>INDEX(Variables!$B$5:$B$105,MATCH($A1667,Variables!$A$5:$A$105,0))&amp;IF($C1667="",""," | "&amp;INDEX(Mapping!$B$5:$B$26,MATCH($C1667,Mapping!$A$5:$A$26,0))&amp;" | "&amp;INDEX(Mapping!$B$30:$B$41,MATCH($B1667,Mapping!$A$30:$A$41,0)))</f>
        <v/>
      </c>
      <c r="I1667" s="5">
        <f>INDEX(Variables!$C$5:$C$105,MATCH($A1667,Variables!$A$5:$A$105,0))</f>
        <v/>
      </c>
      <c r="J1667" s="5">
        <f>INDEX(Variables!$E$5:$E$105,MATCH($A1667,Variables!$A$5:$A$105,0))</f>
        <v/>
      </c>
      <c r="K1667" s="25">
        <f>LOWER(Settings!$C$4)&amp;".mit."&amp;$A1667&amp;IF($C1667="","","."&amp;$C1667&amp;"."&amp;$B1667)&amp;IF(INDEX(Variables!$D$5:$D$105,MATCH($A1667,Variables!$A$5:$A$105,0))="","","."&amp;INDEX(Variables!$D$5:$D$105,MATCH($A1667,Variables!$A$5:$A$105,0)))&amp;"."&amp;K$5</f>
        <v/>
      </c>
      <c r="L1667" s="46">
        <f>L1640*Settings!$C$13*(L1586+L1604+L1595*L$135+L1613*$D1667)</f>
        <v/>
      </c>
      <c r="M1667" s="47">
        <f>M1640*Settings!$C$13*(M1586+M1604+M1595*M$135+M1613*$D1667)</f>
        <v/>
      </c>
      <c r="N1667" s="47">
        <f>N1640*Settings!$C$13*(N1586+N1604+N1595*N$135+N1613*$D1667)</f>
        <v/>
      </c>
      <c r="O1667" s="47">
        <f>O1640*Settings!$C$13*(O1586+O1604+O1595*O$135+O1613*$D1667)</f>
        <v/>
      </c>
      <c r="P1667" s="47">
        <f>P1640*Settings!$C$13*(P1586+P1604+P1595*P$135+P1613*$D1667)</f>
        <v/>
      </c>
      <c r="Q1667" s="47">
        <f>Q1640*Settings!$C$13*(Q1586+Q1604+Q1595*Q$135+Q1613*$D1667)</f>
        <v/>
      </c>
      <c r="R1667" s="47">
        <f>R1640*Settings!$C$13*(R1586+R1604+R1595*R$135+R1613*$D1667)</f>
        <v/>
      </c>
      <c r="S1667" s="47">
        <f>S1640*Settings!$C$13*(S1586+S1604+S1595*S$135+S1613*$D1667)</f>
        <v/>
      </c>
      <c r="T1667" s="47">
        <f>T1640*Settings!$C$13*(T1586+T1604+T1595*T$135+T1613*$D1667)</f>
        <v/>
      </c>
      <c r="U1667" s="47">
        <f>U1640*Settings!$C$13*(U1586+U1604+U1595*U$135+U1613*$D1667)</f>
        <v/>
      </c>
      <c r="V1667" s="47">
        <f>V1640*Settings!$C$13*(V1586+V1604+V1595*V$135+V1613*$D1667)</f>
        <v/>
      </c>
      <c r="W1667" s="47">
        <f>W1640*Settings!$C$13*(W1586+W1604+W1595*W$135+W1613*$D1667)</f>
        <v/>
      </c>
      <c r="X1667" s="47">
        <f>X1640*Settings!$C$13*(X1586+X1604+X1595*X$135+X1613*$D1667)</f>
        <v/>
      </c>
      <c r="Y1667" s="47">
        <f>Y1640*Settings!$C$13*(Y1586+Y1604+Y1595*Y$135+Y1613*$D1667)</f>
        <v/>
      </c>
      <c r="Z1667" s="47">
        <f>Z1640*Settings!$C$13*(Z1586+Z1604+Z1595*Z$135+Z1613*$D1667)</f>
        <v/>
      </c>
      <c r="AA1667" s="47">
        <f>AA1640*Settings!$C$13*(AA1586+AA1604+AA1595*AA$135+AA1613*$D1667)</f>
        <v/>
      </c>
      <c r="AB1667" s="47">
        <f>AB1640*Settings!$C$13*(AB1586+AB1604+AB1595*AB$135+AB1613*$D1667)</f>
        <v/>
      </c>
      <c r="AC1667" s="47">
        <f>AC1640*Settings!$C$13*(AC1586+AC1604+AC1595*AC$135+AC1613*$D1667)</f>
        <v/>
      </c>
      <c r="AD1667" s="48">
        <f>REVENUE(AD1640,Settings!$C$13,NEWREVRATE(AD1586,AD1604,AD1595,AD$135,AD1613,$D1667))</f>
        <v/>
      </c>
      <c r="AE1667" s="25">
        <f>LOWER(Settings!$C$4)&amp;".mit."&amp;$A1667&amp;IF($C1667="","","."&amp;$C1667&amp;"."&amp;$B1667)&amp;IF(INDEX(Variables!$D$5:$D$105,MATCH($A1667,Variables!$A$5:$A$105,0))="","","."&amp;INDEX(Variables!$D$5:$D$105,MATCH($A1667,Variables!$A$5:$A$105,0)))&amp;"."&amp;AE$5</f>
        <v/>
      </c>
      <c r="AF1667" s="46">
        <f>AF1640*Settings!$C$13*(AF1586+AF1604+AF1595*AF$135+AF1613*$D1667)</f>
        <v/>
      </c>
      <c r="AG1667" s="47">
        <f>AG1640*Settings!$C$13*(AG1586+AG1604+AG1595*AG$135+AG1613*$D1667)</f>
        <v/>
      </c>
      <c r="AH1667" s="47">
        <f>AH1640*Settings!$C$13*(AH1586+AH1604+AH1595*AH$135+AH1613*$D1667)</f>
        <v/>
      </c>
      <c r="AI1667" s="47">
        <f>AI1640*Settings!$C$13*(AI1586+AI1604+AI1595*AI$135+AI1613*$D1667)</f>
        <v/>
      </c>
      <c r="AJ1667" s="47">
        <f>AJ1640*Settings!$C$13*(AJ1586+AJ1604+AJ1595*AJ$135+AJ1613*$D1667)</f>
        <v/>
      </c>
      <c r="AK1667" s="47">
        <f>AK1640*Settings!$C$13*(AK1586+AK1604+AK1595*AK$135+AK1613*$D1667)</f>
        <v/>
      </c>
      <c r="AL1667" s="47">
        <f>AL1640*Settings!$C$13*(AL1586+AL1604+AL1595*AL$135+AL1613*$D1667)</f>
        <v/>
      </c>
      <c r="AM1667" s="47">
        <f>AM1640*Settings!$C$13*(AM1586+AM1604+AM1595*AM$135+AM1613*$D1667)</f>
        <v/>
      </c>
      <c r="AN1667" s="47">
        <f>AN1640*Settings!$C$13*(AN1586+AN1604+AN1595*AN$135+AN1613*$D1667)</f>
        <v/>
      </c>
      <c r="AO1667" s="47">
        <f>AO1640*Settings!$C$13*(AO1586+AO1604+AO1595*AO$135+AO1613*$D1667)</f>
        <v/>
      </c>
      <c r="AP1667" s="47">
        <f>AP1640*Settings!$C$13*(AP1586+AP1604+AP1595*AP$135+AP1613*$D1667)</f>
        <v/>
      </c>
      <c r="AQ1667" s="47">
        <f>AQ1640*Settings!$C$13*(AQ1586+AQ1604+AQ1595*AQ$135+AQ1613*$D1667)</f>
        <v/>
      </c>
      <c r="AR1667" s="47">
        <f>AR1640*Settings!$C$13*(AR1586+AR1604+AR1595*AR$135+AR1613*$D1667)</f>
        <v/>
      </c>
      <c r="AS1667" s="47">
        <f>AS1640*Settings!$C$13*(AS1586+AS1604+AS1595*AS$135+AS1613*$D1667)</f>
        <v/>
      </c>
      <c r="AT1667" s="47">
        <f>AT1640*Settings!$C$13*(AT1586+AT1604+AT1595*AT$135+AT1613*$D1667)</f>
        <v/>
      </c>
      <c r="AU1667" s="47">
        <f>AU1640*Settings!$C$13*(AU1586+AU1604+AU1595*AU$135+AU1613*$D1667)</f>
        <v/>
      </c>
      <c r="AV1667" s="47">
        <f>AV1640*Settings!$C$13*(AV1586+AV1604+AV1595*AV$135+AV1613*$D1667)</f>
        <v/>
      </c>
      <c r="AW1667" s="47">
        <f>AW1640*Settings!$C$13*(AW1586+AW1604+AW1595*AW$135+AW1613*$D1667)</f>
        <v/>
      </c>
      <c r="AX1667" s="48">
        <f>REVENUE(AX1640,Settings!$C$13,NEWREVRATE(AX1586,AX1604,AX1595,AX$135,AX1613,$D1667))</f>
        <v/>
      </c>
    </row>
    <row r="1668" hidden="1" outlineLevel="2">
      <c r="A1668" s="5" t="inlineStr">
        <is>
          <t>rnew</t>
        </is>
      </c>
      <c r="B1668" s="5" t="inlineStr">
        <is>
          <t>die</t>
        </is>
      </c>
      <c r="C1668" s="5" t="inlineStr">
        <is>
          <t>ftr</t>
        </is>
      </c>
      <c r="D1668" s="40">
        <f>INDEX(Inputs!$S$5:$S$132,MATCH($B1668&amp;"|"&amp;$C1668,Inputs!$A$5:$A$132,0))</f>
        <v/>
      </c>
      <c r="E1668" s="39" t="n"/>
      <c r="F1668" s="39" t="n"/>
      <c r="G1668" s="39" t="n"/>
      <c r="H1668" s="5">
        <f>INDEX(Variables!$B$5:$B$105,MATCH($A1668,Variables!$A$5:$A$105,0))&amp;IF($C1668="",""," | "&amp;INDEX(Mapping!$B$5:$B$26,MATCH($C1668,Mapping!$A$5:$A$26,0))&amp;" | "&amp;INDEX(Mapping!$B$30:$B$41,MATCH($B1668,Mapping!$A$30:$A$41,0)))</f>
        <v/>
      </c>
      <c r="I1668" s="5">
        <f>INDEX(Variables!$C$5:$C$105,MATCH($A1668,Variables!$A$5:$A$105,0))</f>
        <v/>
      </c>
      <c r="J1668" s="5">
        <f>INDEX(Variables!$E$5:$E$105,MATCH($A1668,Variables!$A$5:$A$105,0))</f>
        <v/>
      </c>
      <c r="K1668" s="25">
        <f>LOWER(Settings!$C$4)&amp;".mit."&amp;$A1668&amp;IF($C1668="","","."&amp;$C1668&amp;"."&amp;$B1668)&amp;IF(INDEX(Variables!$D$5:$D$105,MATCH($A1668,Variables!$A$5:$A$105,0))="","","."&amp;INDEX(Variables!$D$5:$D$105,MATCH($A1668,Variables!$A$5:$A$105,0)))&amp;"."&amp;K$5</f>
        <v/>
      </c>
      <c r="L1668" s="46">
        <f>L1641*Settings!$C$13*(L1587+L1605+L1596*L$135+L1614*$D1668)</f>
        <v/>
      </c>
      <c r="M1668" s="47">
        <f>M1641*Settings!$C$13*(M1587+M1605+M1596*M$135+M1614*$D1668)</f>
        <v/>
      </c>
      <c r="N1668" s="47">
        <f>N1641*Settings!$C$13*(N1587+N1605+N1596*N$135+N1614*$D1668)</f>
        <v/>
      </c>
      <c r="O1668" s="47">
        <f>O1641*Settings!$C$13*(O1587+O1605+O1596*O$135+O1614*$D1668)</f>
        <v/>
      </c>
      <c r="P1668" s="47">
        <f>P1641*Settings!$C$13*(P1587+P1605+P1596*P$135+P1614*$D1668)</f>
        <v/>
      </c>
      <c r="Q1668" s="47">
        <f>Q1641*Settings!$C$13*(Q1587+Q1605+Q1596*Q$135+Q1614*$D1668)</f>
        <v/>
      </c>
      <c r="R1668" s="47">
        <f>R1641*Settings!$C$13*(R1587+R1605+R1596*R$135+R1614*$D1668)</f>
        <v/>
      </c>
      <c r="S1668" s="47">
        <f>S1641*Settings!$C$13*(S1587+S1605+S1596*S$135+S1614*$D1668)</f>
        <v/>
      </c>
      <c r="T1668" s="47">
        <f>T1641*Settings!$C$13*(T1587+T1605+T1596*T$135+T1614*$D1668)</f>
        <v/>
      </c>
      <c r="U1668" s="47">
        <f>U1641*Settings!$C$13*(U1587+U1605+U1596*U$135+U1614*$D1668)</f>
        <v/>
      </c>
      <c r="V1668" s="47">
        <f>V1641*Settings!$C$13*(V1587+V1605+V1596*V$135+V1614*$D1668)</f>
        <v/>
      </c>
      <c r="W1668" s="47">
        <f>W1641*Settings!$C$13*(W1587+W1605+W1596*W$135+W1614*$D1668)</f>
        <v/>
      </c>
      <c r="X1668" s="47">
        <f>X1641*Settings!$C$13*(X1587+X1605+X1596*X$135+X1614*$D1668)</f>
        <v/>
      </c>
      <c r="Y1668" s="47">
        <f>Y1641*Settings!$C$13*(Y1587+Y1605+Y1596*Y$135+Y1614*$D1668)</f>
        <v/>
      </c>
      <c r="Z1668" s="47">
        <f>Z1641*Settings!$C$13*(Z1587+Z1605+Z1596*Z$135+Z1614*$D1668)</f>
        <v/>
      </c>
      <c r="AA1668" s="47">
        <f>AA1641*Settings!$C$13*(AA1587+AA1605+AA1596*AA$135+AA1614*$D1668)</f>
        <v/>
      </c>
      <c r="AB1668" s="47">
        <f>AB1641*Settings!$C$13*(AB1587+AB1605+AB1596*AB$135+AB1614*$D1668)</f>
        <v/>
      </c>
      <c r="AC1668" s="47">
        <f>AC1641*Settings!$C$13*(AC1587+AC1605+AC1596*AC$135+AC1614*$D1668)</f>
        <v/>
      </c>
      <c r="AD1668" s="48">
        <f>REVENUE(AD1641,Settings!$C$13,NEWREVRATE(AD1587,AD1605,AD1596,AD$135,AD1614,$D1668))</f>
        <v/>
      </c>
      <c r="AE1668" s="25">
        <f>LOWER(Settings!$C$4)&amp;".mit."&amp;$A1668&amp;IF($C1668="","","."&amp;$C1668&amp;"."&amp;$B1668)&amp;IF(INDEX(Variables!$D$5:$D$105,MATCH($A1668,Variables!$A$5:$A$105,0))="","","."&amp;INDEX(Variables!$D$5:$D$105,MATCH($A1668,Variables!$A$5:$A$105,0)))&amp;"."&amp;AE$5</f>
        <v/>
      </c>
      <c r="AF1668" s="46">
        <f>AF1641*Settings!$C$13*(AF1587+AF1605+AF1596*AF$135+AF1614*$D1668)</f>
        <v/>
      </c>
      <c r="AG1668" s="47">
        <f>AG1641*Settings!$C$13*(AG1587+AG1605+AG1596*AG$135+AG1614*$D1668)</f>
        <v/>
      </c>
      <c r="AH1668" s="47">
        <f>AH1641*Settings!$C$13*(AH1587+AH1605+AH1596*AH$135+AH1614*$D1668)</f>
        <v/>
      </c>
      <c r="AI1668" s="47">
        <f>AI1641*Settings!$C$13*(AI1587+AI1605+AI1596*AI$135+AI1614*$D1668)</f>
        <v/>
      </c>
      <c r="AJ1668" s="47">
        <f>AJ1641*Settings!$C$13*(AJ1587+AJ1605+AJ1596*AJ$135+AJ1614*$D1668)</f>
        <v/>
      </c>
      <c r="AK1668" s="47">
        <f>AK1641*Settings!$C$13*(AK1587+AK1605+AK1596*AK$135+AK1614*$D1668)</f>
        <v/>
      </c>
      <c r="AL1668" s="47">
        <f>AL1641*Settings!$C$13*(AL1587+AL1605+AL1596*AL$135+AL1614*$D1668)</f>
        <v/>
      </c>
      <c r="AM1668" s="47">
        <f>AM1641*Settings!$C$13*(AM1587+AM1605+AM1596*AM$135+AM1614*$D1668)</f>
        <v/>
      </c>
      <c r="AN1668" s="47">
        <f>AN1641*Settings!$C$13*(AN1587+AN1605+AN1596*AN$135+AN1614*$D1668)</f>
        <v/>
      </c>
      <c r="AO1668" s="47">
        <f>AO1641*Settings!$C$13*(AO1587+AO1605+AO1596*AO$135+AO1614*$D1668)</f>
        <v/>
      </c>
      <c r="AP1668" s="47">
        <f>AP1641*Settings!$C$13*(AP1587+AP1605+AP1596*AP$135+AP1614*$D1668)</f>
        <v/>
      </c>
      <c r="AQ1668" s="47">
        <f>AQ1641*Settings!$C$13*(AQ1587+AQ1605+AQ1596*AQ$135+AQ1614*$D1668)</f>
        <v/>
      </c>
      <c r="AR1668" s="47">
        <f>AR1641*Settings!$C$13*(AR1587+AR1605+AR1596*AR$135+AR1614*$D1668)</f>
        <v/>
      </c>
      <c r="AS1668" s="47">
        <f>AS1641*Settings!$C$13*(AS1587+AS1605+AS1596*AS$135+AS1614*$D1668)</f>
        <v/>
      </c>
      <c r="AT1668" s="47">
        <f>AT1641*Settings!$C$13*(AT1587+AT1605+AT1596*AT$135+AT1614*$D1668)</f>
        <v/>
      </c>
      <c r="AU1668" s="47">
        <f>AU1641*Settings!$C$13*(AU1587+AU1605+AU1596*AU$135+AU1614*$D1668)</f>
        <v/>
      </c>
      <c r="AV1668" s="47">
        <f>AV1641*Settings!$C$13*(AV1587+AV1605+AV1596*AV$135+AV1614*$D1668)</f>
        <v/>
      </c>
      <c r="AW1668" s="47">
        <f>AW1641*Settings!$C$13*(AW1587+AW1605+AW1596*AW$135+AW1614*$D1668)</f>
        <v/>
      </c>
      <c r="AX1668" s="48">
        <f>REVENUE(AX1641,Settings!$C$13,NEWREVRATE(AX1587,AX1605,AX1596,AX$135,AX1614,$D1668))</f>
        <v/>
      </c>
    </row>
    <row r="1669" hidden="1" outlineLevel="2">
      <c r="A1669" s="5" t="inlineStr">
        <is>
          <t>rnew</t>
        </is>
      </c>
      <c r="B1669" s="5" t="inlineStr">
        <is>
          <t>lpg</t>
        </is>
      </c>
      <c r="C1669" s="5" t="inlineStr">
        <is>
          <t>ftr</t>
        </is>
      </c>
      <c r="D1669" s="40">
        <f>INDEX(Inputs!$S$5:$S$132,MATCH($B1669&amp;"|"&amp;$C1669,Inputs!$A$5:$A$132,0))</f>
        <v/>
      </c>
      <c r="E1669" s="39" t="n"/>
      <c r="F1669" s="39" t="n"/>
      <c r="G1669" s="39" t="n"/>
      <c r="H1669" s="5">
        <f>INDEX(Variables!$B$5:$B$105,MATCH($A1669,Variables!$A$5:$A$105,0))&amp;IF($C1669="",""," | "&amp;INDEX(Mapping!$B$5:$B$26,MATCH($C1669,Mapping!$A$5:$A$26,0))&amp;" | "&amp;INDEX(Mapping!$B$30:$B$41,MATCH($B1669,Mapping!$A$30:$A$41,0)))</f>
        <v/>
      </c>
      <c r="I1669" s="5">
        <f>INDEX(Variables!$C$5:$C$105,MATCH($A1669,Variables!$A$5:$A$105,0))</f>
        <v/>
      </c>
      <c r="J1669" s="5">
        <f>INDEX(Variables!$E$5:$E$105,MATCH($A1669,Variables!$A$5:$A$105,0))</f>
        <v/>
      </c>
      <c r="K1669" s="25">
        <f>LOWER(Settings!$C$4)&amp;".mit."&amp;$A1669&amp;IF($C1669="","","."&amp;$C1669&amp;"."&amp;$B1669)&amp;IF(INDEX(Variables!$D$5:$D$105,MATCH($A1669,Variables!$A$5:$A$105,0))="","","."&amp;INDEX(Variables!$D$5:$D$105,MATCH($A1669,Variables!$A$5:$A$105,0)))&amp;"."&amp;K$5</f>
        <v/>
      </c>
      <c r="L1669" s="46">
        <f>L1642*Settings!$C$13*(L1588+L1606+L1597*L$135+L1615*$D1669)</f>
        <v/>
      </c>
      <c r="M1669" s="47">
        <f>M1642*Settings!$C$13*(M1588+M1606+M1597*M$135+M1615*$D1669)</f>
        <v/>
      </c>
      <c r="N1669" s="47">
        <f>N1642*Settings!$C$13*(N1588+N1606+N1597*N$135+N1615*$D1669)</f>
        <v/>
      </c>
      <c r="O1669" s="47">
        <f>O1642*Settings!$C$13*(O1588+O1606+O1597*O$135+O1615*$D1669)</f>
        <v/>
      </c>
      <c r="P1669" s="47">
        <f>P1642*Settings!$C$13*(P1588+P1606+P1597*P$135+P1615*$D1669)</f>
        <v/>
      </c>
      <c r="Q1669" s="47">
        <f>Q1642*Settings!$C$13*(Q1588+Q1606+Q1597*Q$135+Q1615*$D1669)</f>
        <v/>
      </c>
      <c r="R1669" s="47">
        <f>R1642*Settings!$C$13*(R1588+R1606+R1597*R$135+R1615*$D1669)</f>
        <v/>
      </c>
      <c r="S1669" s="47">
        <f>S1642*Settings!$C$13*(S1588+S1606+S1597*S$135+S1615*$D1669)</f>
        <v/>
      </c>
      <c r="T1669" s="47">
        <f>T1642*Settings!$C$13*(T1588+T1606+T1597*T$135+T1615*$D1669)</f>
        <v/>
      </c>
      <c r="U1669" s="47">
        <f>U1642*Settings!$C$13*(U1588+U1606+U1597*U$135+U1615*$D1669)</f>
        <v/>
      </c>
      <c r="V1669" s="47">
        <f>V1642*Settings!$C$13*(V1588+V1606+V1597*V$135+V1615*$D1669)</f>
        <v/>
      </c>
      <c r="W1669" s="47">
        <f>W1642*Settings!$C$13*(W1588+W1606+W1597*W$135+W1615*$D1669)</f>
        <v/>
      </c>
      <c r="X1669" s="47">
        <f>X1642*Settings!$C$13*(X1588+X1606+X1597*X$135+X1615*$D1669)</f>
        <v/>
      </c>
      <c r="Y1669" s="47">
        <f>Y1642*Settings!$C$13*(Y1588+Y1606+Y1597*Y$135+Y1615*$D1669)</f>
        <v/>
      </c>
      <c r="Z1669" s="47">
        <f>Z1642*Settings!$C$13*(Z1588+Z1606+Z1597*Z$135+Z1615*$D1669)</f>
        <v/>
      </c>
      <c r="AA1669" s="47">
        <f>AA1642*Settings!$C$13*(AA1588+AA1606+AA1597*AA$135+AA1615*$D1669)</f>
        <v/>
      </c>
      <c r="AB1669" s="47">
        <f>AB1642*Settings!$C$13*(AB1588+AB1606+AB1597*AB$135+AB1615*$D1669)</f>
        <v/>
      </c>
      <c r="AC1669" s="47">
        <f>AC1642*Settings!$C$13*(AC1588+AC1606+AC1597*AC$135+AC1615*$D1669)</f>
        <v/>
      </c>
      <c r="AD1669" s="48">
        <f>REVENUE(AD1642,Settings!$C$13,NEWREVRATE(AD1588,AD1606,AD1597,AD$135,AD1615,$D1669))</f>
        <v/>
      </c>
      <c r="AE1669" s="25">
        <f>LOWER(Settings!$C$4)&amp;".mit."&amp;$A1669&amp;IF($C1669="","","."&amp;$C1669&amp;"."&amp;$B1669)&amp;IF(INDEX(Variables!$D$5:$D$105,MATCH($A1669,Variables!$A$5:$A$105,0))="","","."&amp;INDEX(Variables!$D$5:$D$105,MATCH($A1669,Variables!$A$5:$A$105,0)))&amp;"."&amp;AE$5</f>
        <v/>
      </c>
      <c r="AF1669" s="46">
        <f>AF1642*Settings!$C$13*(AF1588+AF1606+AF1597*AF$135+AF1615*$D1669)</f>
        <v/>
      </c>
      <c r="AG1669" s="47">
        <f>AG1642*Settings!$C$13*(AG1588+AG1606+AG1597*AG$135+AG1615*$D1669)</f>
        <v/>
      </c>
      <c r="AH1669" s="47">
        <f>AH1642*Settings!$C$13*(AH1588+AH1606+AH1597*AH$135+AH1615*$D1669)</f>
        <v/>
      </c>
      <c r="AI1669" s="47">
        <f>AI1642*Settings!$C$13*(AI1588+AI1606+AI1597*AI$135+AI1615*$D1669)</f>
        <v/>
      </c>
      <c r="AJ1669" s="47">
        <f>AJ1642*Settings!$C$13*(AJ1588+AJ1606+AJ1597*AJ$135+AJ1615*$D1669)</f>
        <v/>
      </c>
      <c r="AK1669" s="47">
        <f>AK1642*Settings!$C$13*(AK1588+AK1606+AK1597*AK$135+AK1615*$D1669)</f>
        <v/>
      </c>
      <c r="AL1669" s="47">
        <f>AL1642*Settings!$C$13*(AL1588+AL1606+AL1597*AL$135+AL1615*$D1669)</f>
        <v/>
      </c>
      <c r="AM1669" s="47">
        <f>AM1642*Settings!$C$13*(AM1588+AM1606+AM1597*AM$135+AM1615*$D1669)</f>
        <v/>
      </c>
      <c r="AN1669" s="47">
        <f>AN1642*Settings!$C$13*(AN1588+AN1606+AN1597*AN$135+AN1615*$D1669)</f>
        <v/>
      </c>
      <c r="AO1669" s="47">
        <f>AO1642*Settings!$C$13*(AO1588+AO1606+AO1597*AO$135+AO1615*$D1669)</f>
        <v/>
      </c>
      <c r="AP1669" s="47">
        <f>AP1642*Settings!$C$13*(AP1588+AP1606+AP1597*AP$135+AP1615*$D1669)</f>
        <v/>
      </c>
      <c r="AQ1669" s="47">
        <f>AQ1642*Settings!$C$13*(AQ1588+AQ1606+AQ1597*AQ$135+AQ1615*$D1669)</f>
        <v/>
      </c>
      <c r="AR1669" s="47">
        <f>AR1642*Settings!$C$13*(AR1588+AR1606+AR1597*AR$135+AR1615*$D1669)</f>
        <v/>
      </c>
      <c r="AS1669" s="47">
        <f>AS1642*Settings!$C$13*(AS1588+AS1606+AS1597*AS$135+AS1615*$D1669)</f>
        <v/>
      </c>
      <c r="AT1669" s="47">
        <f>AT1642*Settings!$C$13*(AT1588+AT1606+AT1597*AT$135+AT1615*$D1669)</f>
        <v/>
      </c>
      <c r="AU1669" s="47">
        <f>AU1642*Settings!$C$13*(AU1588+AU1606+AU1597*AU$135+AU1615*$D1669)</f>
        <v/>
      </c>
      <c r="AV1669" s="47">
        <f>AV1642*Settings!$C$13*(AV1588+AV1606+AV1597*AV$135+AV1615*$D1669)</f>
        <v/>
      </c>
      <c r="AW1669" s="47">
        <f>AW1642*Settings!$C$13*(AW1588+AW1606+AW1597*AW$135+AW1615*$D1669)</f>
        <v/>
      </c>
      <c r="AX1669" s="48">
        <f>REVENUE(AX1642,Settings!$C$13,NEWREVRATE(AX1588,AX1606,AX1597,AX$135,AX1615,$D1669))</f>
        <v/>
      </c>
    </row>
    <row r="1670" hidden="1" outlineLevel="2">
      <c r="A1670" s="5" t="inlineStr">
        <is>
          <t>rnew</t>
        </is>
      </c>
      <c r="B1670" s="5" t="inlineStr">
        <is>
          <t>ker</t>
        </is>
      </c>
      <c r="C1670" s="5" t="inlineStr">
        <is>
          <t>ftr</t>
        </is>
      </c>
      <c r="D1670" s="40">
        <f>INDEX(Inputs!$S$5:$S$132,MATCH($B1670&amp;"|"&amp;$C1670,Inputs!$A$5:$A$132,0))</f>
        <v/>
      </c>
      <c r="E1670" s="39" t="n"/>
      <c r="F1670" s="39" t="n"/>
      <c r="G1670" s="39" t="n"/>
      <c r="H1670" s="5">
        <f>INDEX(Variables!$B$5:$B$105,MATCH($A1670,Variables!$A$5:$A$105,0))&amp;IF($C1670="",""," | "&amp;INDEX(Mapping!$B$5:$B$26,MATCH($C1670,Mapping!$A$5:$A$26,0))&amp;" | "&amp;INDEX(Mapping!$B$30:$B$41,MATCH($B1670,Mapping!$A$30:$A$41,0)))</f>
        <v/>
      </c>
      <c r="I1670" s="5">
        <f>INDEX(Variables!$C$5:$C$105,MATCH($A1670,Variables!$A$5:$A$105,0))</f>
        <v/>
      </c>
      <c r="J1670" s="5">
        <f>INDEX(Variables!$E$5:$E$105,MATCH($A1670,Variables!$A$5:$A$105,0))</f>
        <v/>
      </c>
      <c r="K1670" s="25">
        <f>LOWER(Settings!$C$4)&amp;".mit."&amp;$A1670&amp;IF($C1670="","","."&amp;$C1670&amp;"."&amp;$B1670)&amp;IF(INDEX(Variables!$D$5:$D$105,MATCH($A1670,Variables!$A$5:$A$105,0))="","","."&amp;INDEX(Variables!$D$5:$D$105,MATCH($A1670,Variables!$A$5:$A$105,0)))&amp;"."&amp;K$5</f>
        <v/>
      </c>
      <c r="L1670" s="46">
        <f>L1643*Settings!$C$13*(L1589+L1607+L1598*L$135+L1616*$D1670)</f>
        <v/>
      </c>
      <c r="M1670" s="47">
        <f>M1643*Settings!$C$13*(M1589+M1607+M1598*M$135+M1616*$D1670)</f>
        <v/>
      </c>
      <c r="N1670" s="47">
        <f>N1643*Settings!$C$13*(N1589+N1607+N1598*N$135+N1616*$D1670)</f>
        <v/>
      </c>
      <c r="O1670" s="47">
        <f>O1643*Settings!$C$13*(O1589+O1607+O1598*O$135+O1616*$D1670)</f>
        <v/>
      </c>
      <c r="P1670" s="47">
        <f>P1643*Settings!$C$13*(P1589+P1607+P1598*P$135+P1616*$D1670)</f>
        <v/>
      </c>
      <c r="Q1670" s="47">
        <f>Q1643*Settings!$C$13*(Q1589+Q1607+Q1598*Q$135+Q1616*$D1670)</f>
        <v/>
      </c>
      <c r="R1670" s="47">
        <f>R1643*Settings!$C$13*(R1589+R1607+R1598*R$135+R1616*$D1670)</f>
        <v/>
      </c>
      <c r="S1670" s="47">
        <f>S1643*Settings!$C$13*(S1589+S1607+S1598*S$135+S1616*$D1670)</f>
        <v/>
      </c>
      <c r="T1670" s="47">
        <f>T1643*Settings!$C$13*(T1589+T1607+T1598*T$135+T1616*$D1670)</f>
        <v/>
      </c>
      <c r="U1670" s="47">
        <f>U1643*Settings!$C$13*(U1589+U1607+U1598*U$135+U1616*$D1670)</f>
        <v/>
      </c>
      <c r="V1670" s="47">
        <f>V1643*Settings!$C$13*(V1589+V1607+V1598*V$135+V1616*$D1670)</f>
        <v/>
      </c>
      <c r="W1670" s="47">
        <f>W1643*Settings!$C$13*(W1589+W1607+W1598*W$135+W1616*$D1670)</f>
        <v/>
      </c>
      <c r="X1670" s="47">
        <f>X1643*Settings!$C$13*(X1589+X1607+X1598*X$135+X1616*$D1670)</f>
        <v/>
      </c>
      <c r="Y1670" s="47">
        <f>Y1643*Settings!$C$13*(Y1589+Y1607+Y1598*Y$135+Y1616*$D1670)</f>
        <v/>
      </c>
      <c r="Z1670" s="47">
        <f>Z1643*Settings!$C$13*(Z1589+Z1607+Z1598*Z$135+Z1616*$D1670)</f>
        <v/>
      </c>
      <c r="AA1670" s="47">
        <f>AA1643*Settings!$C$13*(AA1589+AA1607+AA1598*AA$135+AA1616*$D1670)</f>
        <v/>
      </c>
      <c r="AB1670" s="47">
        <f>AB1643*Settings!$C$13*(AB1589+AB1607+AB1598*AB$135+AB1616*$D1670)</f>
        <v/>
      </c>
      <c r="AC1670" s="47">
        <f>AC1643*Settings!$C$13*(AC1589+AC1607+AC1598*AC$135+AC1616*$D1670)</f>
        <v/>
      </c>
      <c r="AD1670" s="48">
        <f>REVENUE(AD1643,Settings!$C$13,NEWREVRATE(AD1589,AD1607,AD1598,AD$135,AD1616,$D1670))</f>
        <v/>
      </c>
      <c r="AE1670" s="25">
        <f>LOWER(Settings!$C$4)&amp;".mit."&amp;$A1670&amp;IF($C1670="","","."&amp;$C1670&amp;"."&amp;$B1670)&amp;IF(INDEX(Variables!$D$5:$D$105,MATCH($A1670,Variables!$A$5:$A$105,0))="","","."&amp;INDEX(Variables!$D$5:$D$105,MATCH($A1670,Variables!$A$5:$A$105,0)))&amp;"."&amp;AE$5</f>
        <v/>
      </c>
      <c r="AF1670" s="46">
        <f>AF1643*Settings!$C$13*(AF1589+AF1607+AF1598*AF$135+AF1616*$D1670)</f>
        <v/>
      </c>
      <c r="AG1670" s="47">
        <f>AG1643*Settings!$C$13*(AG1589+AG1607+AG1598*AG$135+AG1616*$D1670)</f>
        <v/>
      </c>
      <c r="AH1670" s="47">
        <f>AH1643*Settings!$C$13*(AH1589+AH1607+AH1598*AH$135+AH1616*$D1670)</f>
        <v/>
      </c>
      <c r="AI1670" s="47">
        <f>AI1643*Settings!$C$13*(AI1589+AI1607+AI1598*AI$135+AI1616*$D1670)</f>
        <v/>
      </c>
      <c r="AJ1670" s="47">
        <f>AJ1643*Settings!$C$13*(AJ1589+AJ1607+AJ1598*AJ$135+AJ1616*$D1670)</f>
        <v/>
      </c>
      <c r="AK1670" s="47">
        <f>AK1643*Settings!$C$13*(AK1589+AK1607+AK1598*AK$135+AK1616*$D1670)</f>
        <v/>
      </c>
      <c r="AL1670" s="47">
        <f>AL1643*Settings!$C$13*(AL1589+AL1607+AL1598*AL$135+AL1616*$D1670)</f>
        <v/>
      </c>
      <c r="AM1670" s="47">
        <f>AM1643*Settings!$C$13*(AM1589+AM1607+AM1598*AM$135+AM1616*$D1670)</f>
        <v/>
      </c>
      <c r="AN1670" s="47">
        <f>AN1643*Settings!$C$13*(AN1589+AN1607+AN1598*AN$135+AN1616*$D1670)</f>
        <v/>
      </c>
      <c r="AO1670" s="47">
        <f>AO1643*Settings!$C$13*(AO1589+AO1607+AO1598*AO$135+AO1616*$D1670)</f>
        <v/>
      </c>
      <c r="AP1670" s="47">
        <f>AP1643*Settings!$C$13*(AP1589+AP1607+AP1598*AP$135+AP1616*$D1670)</f>
        <v/>
      </c>
      <c r="AQ1670" s="47">
        <f>AQ1643*Settings!$C$13*(AQ1589+AQ1607+AQ1598*AQ$135+AQ1616*$D1670)</f>
        <v/>
      </c>
      <c r="AR1670" s="47">
        <f>AR1643*Settings!$C$13*(AR1589+AR1607+AR1598*AR$135+AR1616*$D1670)</f>
        <v/>
      </c>
      <c r="AS1670" s="47">
        <f>AS1643*Settings!$C$13*(AS1589+AS1607+AS1598*AS$135+AS1616*$D1670)</f>
        <v/>
      </c>
      <c r="AT1670" s="47">
        <f>AT1643*Settings!$C$13*(AT1589+AT1607+AT1598*AT$135+AT1616*$D1670)</f>
        <v/>
      </c>
      <c r="AU1670" s="47">
        <f>AU1643*Settings!$C$13*(AU1589+AU1607+AU1598*AU$135+AU1616*$D1670)</f>
        <v/>
      </c>
      <c r="AV1670" s="47">
        <f>AV1643*Settings!$C$13*(AV1589+AV1607+AV1598*AV$135+AV1616*$D1670)</f>
        <v/>
      </c>
      <c r="AW1670" s="47">
        <f>AW1643*Settings!$C$13*(AW1589+AW1607+AW1598*AW$135+AW1616*$D1670)</f>
        <v/>
      </c>
      <c r="AX1670" s="48">
        <f>REVENUE(AX1643,Settings!$C$13,NEWREVRATE(AX1589,AX1607,AX1598,AX$135,AX1616,$D1670))</f>
        <v/>
      </c>
    </row>
    <row r="1671" hidden="1" outlineLevel="2">
      <c r="A1671" s="5" t="inlineStr">
        <is>
          <t>rnew</t>
        </is>
      </c>
      <c r="B1671" s="5" t="inlineStr">
        <is>
          <t>oop</t>
        </is>
      </c>
      <c r="C1671" s="5" t="inlineStr">
        <is>
          <t>ftr</t>
        </is>
      </c>
      <c r="D1671" s="40">
        <f>INDEX(Inputs!$S$5:$S$132,MATCH($B1671&amp;"|"&amp;$C1671,Inputs!$A$5:$A$132,0))</f>
        <v/>
      </c>
      <c r="E1671" s="39" t="n"/>
      <c r="F1671" s="39" t="n"/>
      <c r="G1671" s="39" t="n"/>
      <c r="H1671" s="5">
        <f>INDEX(Variables!$B$5:$B$105,MATCH($A1671,Variables!$A$5:$A$105,0))&amp;IF($C1671="",""," | "&amp;INDEX(Mapping!$B$5:$B$26,MATCH($C1671,Mapping!$A$5:$A$26,0))&amp;" | "&amp;INDEX(Mapping!$B$30:$B$41,MATCH($B1671,Mapping!$A$30:$A$41,0)))</f>
        <v/>
      </c>
      <c r="I1671" s="5">
        <f>INDEX(Variables!$C$5:$C$105,MATCH($A1671,Variables!$A$5:$A$105,0))</f>
        <v/>
      </c>
      <c r="J1671" s="5">
        <f>INDEX(Variables!$E$5:$E$105,MATCH($A1671,Variables!$A$5:$A$105,0))</f>
        <v/>
      </c>
      <c r="K1671" s="25">
        <f>LOWER(Settings!$C$4)&amp;".mit."&amp;$A1671&amp;IF($C1671="","","."&amp;$C1671&amp;"."&amp;$B1671)&amp;IF(INDEX(Variables!$D$5:$D$105,MATCH($A1671,Variables!$A$5:$A$105,0))="","","."&amp;INDEX(Variables!$D$5:$D$105,MATCH($A1671,Variables!$A$5:$A$105,0)))&amp;"."&amp;K$5</f>
        <v/>
      </c>
      <c r="L1671" s="46">
        <f>L1644*Settings!$C$13*(L1590+L1608+L1599*L$135+L1617*$D1671)</f>
        <v/>
      </c>
      <c r="M1671" s="47">
        <f>M1644*Settings!$C$13*(M1590+M1608+M1599*M$135+M1617*$D1671)</f>
        <v/>
      </c>
      <c r="N1671" s="47">
        <f>N1644*Settings!$C$13*(N1590+N1608+N1599*N$135+N1617*$D1671)</f>
        <v/>
      </c>
      <c r="O1671" s="47">
        <f>O1644*Settings!$C$13*(O1590+O1608+O1599*O$135+O1617*$D1671)</f>
        <v/>
      </c>
      <c r="P1671" s="47">
        <f>P1644*Settings!$C$13*(P1590+P1608+P1599*P$135+P1617*$D1671)</f>
        <v/>
      </c>
      <c r="Q1671" s="47">
        <f>Q1644*Settings!$C$13*(Q1590+Q1608+Q1599*Q$135+Q1617*$D1671)</f>
        <v/>
      </c>
      <c r="R1671" s="47">
        <f>R1644*Settings!$C$13*(R1590+R1608+R1599*R$135+R1617*$D1671)</f>
        <v/>
      </c>
      <c r="S1671" s="47">
        <f>S1644*Settings!$C$13*(S1590+S1608+S1599*S$135+S1617*$D1671)</f>
        <v/>
      </c>
      <c r="T1671" s="47">
        <f>T1644*Settings!$C$13*(T1590+T1608+T1599*T$135+T1617*$D1671)</f>
        <v/>
      </c>
      <c r="U1671" s="47">
        <f>U1644*Settings!$C$13*(U1590+U1608+U1599*U$135+U1617*$D1671)</f>
        <v/>
      </c>
      <c r="V1671" s="47">
        <f>V1644*Settings!$C$13*(V1590+V1608+V1599*V$135+V1617*$D1671)</f>
        <v/>
      </c>
      <c r="W1671" s="47">
        <f>W1644*Settings!$C$13*(W1590+W1608+W1599*W$135+W1617*$D1671)</f>
        <v/>
      </c>
      <c r="X1671" s="47">
        <f>X1644*Settings!$C$13*(X1590+X1608+X1599*X$135+X1617*$D1671)</f>
        <v/>
      </c>
      <c r="Y1671" s="47">
        <f>Y1644*Settings!$C$13*(Y1590+Y1608+Y1599*Y$135+Y1617*$D1671)</f>
        <v/>
      </c>
      <c r="Z1671" s="47">
        <f>Z1644*Settings!$C$13*(Z1590+Z1608+Z1599*Z$135+Z1617*$D1671)</f>
        <v/>
      </c>
      <c r="AA1671" s="47">
        <f>AA1644*Settings!$C$13*(AA1590+AA1608+AA1599*AA$135+AA1617*$D1671)</f>
        <v/>
      </c>
      <c r="AB1671" s="47">
        <f>AB1644*Settings!$C$13*(AB1590+AB1608+AB1599*AB$135+AB1617*$D1671)</f>
        <v/>
      </c>
      <c r="AC1671" s="47">
        <f>AC1644*Settings!$C$13*(AC1590+AC1608+AC1599*AC$135+AC1617*$D1671)</f>
        <v/>
      </c>
      <c r="AD1671" s="48">
        <f>REVENUE(AD1644,Settings!$C$13,NEWREVRATE(AD1590,AD1608,AD1599,AD$135,AD1617,$D1671))</f>
        <v/>
      </c>
      <c r="AE1671" s="25">
        <f>LOWER(Settings!$C$4)&amp;".mit."&amp;$A1671&amp;IF($C1671="","","."&amp;$C1671&amp;"."&amp;$B1671)&amp;IF(INDEX(Variables!$D$5:$D$105,MATCH($A1671,Variables!$A$5:$A$105,0))="","","."&amp;INDEX(Variables!$D$5:$D$105,MATCH($A1671,Variables!$A$5:$A$105,0)))&amp;"."&amp;AE$5</f>
        <v/>
      </c>
      <c r="AF1671" s="46">
        <f>AF1644*Settings!$C$13*(AF1590+AF1608+AF1599*AF$135+AF1617*$D1671)</f>
        <v/>
      </c>
      <c r="AG1671" s="47">
        <f>AG1644*Settings!$C$13*(AG1590+AG1608+AG1599*AG$135+AG1617*$D1671)</f>
        <v/>
      </c>
      <c r="AH1671" s="47">
        <f>AH1644*Settings!$C$13*(AH1590+AH1608+AH1599*AH$135+AH1617*$D1671)</f>
        <v/>
      </c>
      <c r="AI1671" s="47">
        <f>AI1644*Settings!$C$13*(AI1590+AI1608+AI1599*AI$135+AI1617*$D1671)</f>
        <v/>
      </c>
      <c r="AJ1671" s="47">
        <f>AJ1644*Settings!$C$13*(AJ1590+AJ1608+AJ1599*AJ$135+AJ1617*$D1671)</f>
        <v/>
      </c>
      <c r="AK1671" s="47">
        <f>AK1644*Settings!$C$13*(AK1590+AK1608+AK1599*AK$135+AK1617*$D1671)</f>
        <v/>
      </c>
      <c r="AL1671" s="47">
        <f>AL1644*Settings!$C$13*(AL1590+AL1608+AL1599*AL$135+AL1617*$D1671)</f>
        <v/>
      </c>
      <c r="AM1671" s="47">
        <f>AM1644*Settings!$C$13*(AM1590+AM1608+AM1599*AM$135+AM1617*$D1671)</f>
        <v/>
      </c>
      <c r="AN1671" s="47">
        <f>AN1644*Settings!$C$13*(AN1590+AN1608+AN1599*AN$135+AN1617*$D1671)</f>
        <v/>
      </c>
      <c r="AO1671" s="47">
        <f>AO1644*Settings!$C$13*(AO1590+AO1608+AO1599*AO$135+AO1617*$D1671)</f>
        <v/>
      </c>
      <c r="AP1671" s="47">
        <f>AP1644*Settings!$C$13*(AP1590+AP1608+AP1599*AP$135+AP1617*$D1671)</f>
        <v/>
      </c>
      <c r="AQ1671" s="47">
        <f>AQ1644*Settings!$C$13*(AQ1590+AQ1608+AQ1599*AQ$135+AQ1617*$D1671)</f>
        <v/>
      </c>
      <c r="AR1671" s="47">
        <f>AR1644*Settings!$C$13*(AR1590+AR1608+AR1599*AR$135+AR1617*$D1671)</f>
        <v/>
      </c>
      <c r="AS1671" s="47">
        <f>AS1644*Settings!$C$13*(AS1590+AS1608+AS1599*AS$135+AS1617*$D1671)</f>
        <v/>
      </c>
      <c r="AT1671" s="47">
        <f>AT1644*Settings!$C$13*(AT1590+AT1608+AT1599*AT$135+AT1617*$D1671)</f>
        <v/>
      </c>
      <c r="AU1671" s="47">
        <f>AU1644*Settings!$C$13*(AU1590+AU1608+AU1599*AU$135+AU1617*$D1671)</f>
        <v/>
      </c>
      <c r="AV1671" s="47">
        <f>AV1644*Settings!$C$13*(AV1590+AV1608+AV1599*AV$135+AV1617*$D1671)</f>
        <v/>
      </c>
      <c r="AW1671" s="47">
        <f>AW1644*Settings!$C$13*(AW1590+AW1608+AW1599*AW$135+AW1617*$D1671)</f>
        <v/>
      </c>
      <c r="AX1671" s="48">
        <f>REVENUE(AX1644,Settings!$C$13,NEWREVRATE(AX1590,AX1608,AX1599,AX$135,AX1617,$D1671))</f>
        <v/>
      </c>
    </row>
    <row r="1672" hidden="1" outlineLevel="2">
      <c r="A1672" s="5" t="inlineStr">
        <is>
          <t>rnew</t>
        </is>
      </c>
      <c r="B1672" s="5" t="inlineStr">
        <is>
          <t>bio</t>
        </is>
      </c>
      <c r="C1672" s="5" t="inlineStr">
        <is>
          <t>ftr</t>
        </is>
      </c>
      <c r="D1672" s="40">
        <f>INDEX(Inputs!$S$5:$S$132,MATCH($B1672&amp;"|"&amp;$C1672,Inputs!$A$5:$A$132,0))</f>
        <v/>
      </c>
      <c r="E1672" s="39" t="n"/>
      <c r="F1672" s="39" t="n"/>
      <c r="G1672" s="39" t="n"/>
      <c r="H1672" s="5">
        <f>INDEX(Variables!$B$5:$B$105,MATCH($A1672,Variables!$A$5:$A$105,0))&amp;IF($C1672="",""," | "&amp;INDEX(Mapping!$B$5:$B$26,MATCH($C1672,Mapping!$A$5:$A$26,0))&amp;" | "&amp;INDEX(Mapping!$B$30:$B$41,MATCH($B1672,Mapping!$A$30:$A$41,0)))</f>
        <v/>
      </c>
      <c r="I1672" s="5">
        <f>INDEX(Variables!$C$5:$C$105,MATCH($A1672,Variables!$A$5:$A$105,0))</f>
        <v/>
      </c>
      <c r="J1672" s="5">
        <f>INDEX(Variables!$E$5:$E$105,MATCH($A1672,Variables!$A$5:$A$105,0))</f>
        <v/>
      </c>
      <c r="K1672" s="25">
        <f>LOWER(Settings!$C$4)&amp;".mit."&amp;$A1672&amp;IF($C1672="","","."&amp;$C1672&amp;"."&amp;$B1672)&amp;IF(INDEX(Variables!$D$5:$D$105,MATCH($A1672,Variables!$A$5:$A$105,0))="","","."&amp;INDEX(Variables!$D$5:$D$105,MATCH($A1672,Variables!$A$5:$A$105,0)))&amp;"."&amp;K$5</f>
        <v/>
      </c>
      <c r="L1672" s="46">
        <f>L1645*Settings!$C$13*(L1591+L1609+L1600*L$135+L1618*$D1672)</f>
        <v/>
      </c>
      <c r="M1672" s="47">
        <f>M1645*Settings!$C$13*(M1591+M1609+M1600*M$135+M1618*$D1672)</f>
        <v/>
      </c>
      <c r="N1672" s="47">
        <f>N1645*Settings!$C$13*(N1591+N1609+N1600*N$135+N1618*$D1672)</f>
        <v/>
      </c>
      <c r="O1672" s="47">
        <f>O1645*Settings!$C$13*(O1591+O1609+O1600*O$135+O1618*$D1672)</f>
        <v/>
      </c>
      <c r="P1672" s="47">
        <f>P1645*Settings!$C$13*(P1591+P1609+P1600*P$135+P1618*$D1672)</f>
        <v/>
      </c>
      <c r="Q1672" s="47">
        <f>Q1645*Settings!$C$13*(Q1591+Q1609+Q1600*Q$135+Q1618*$D1672)</f>
        <v/>
      </c>
      <c r="R1672" s="47">
        <f>R1645*Settings!$C$13*(R1591+R1609+R1600*R$135+R1618*$D1672)</f>
        <v/>
      </c>
      <c r="S1672" s="47">
        <f>S1645*Settings!$C$13*(S1591+S1609+S1600*S$135+S1618*$D1672)</f>
        <v/>
      </c>
      <c r="T1672" s="47">
        <f>T1645*Settings!$C$13*(T1591+T1609+T1600*T$135+T1618*$D1672)</f>
        <v/>
      </c>
      <c r="U1672" s="47">
        <f>U1645*Settings!$C$13*(U1591+U1609+U1600*U$135+U1618*$D1672)</f>
        <v/>
      </c>
      <c r="V1672" s="47">
        <f>V1645*Settings!$C$13*(V1591+V1609+V1600*V$135+V1618*$D1672)</f>
        <v/>
      </c>
      <c r="W1672" s="47">
        <f>W1645*Settings!$C$13*(W1591+W1609+W1600*W$135+W1618*$D1672)</f>
        <v/>
      </c>
      <c r="X1672" s="47">
        <f>X1645*Settings!$C$13*(X1591+X1609+X1600*X$135+X1618*$D1672)</f>
        <v/>
      </c>
      <c r="Y1672" s="47">
        <f>Y1645*Settings!$C$13*(Y1591+Y1609+Y1600*Y$135+Y1618*$D1672)</f>
        <v/>
      </c>
      <c r="Z1672" s="47">
        <f>Z1645*Settings!$C$13*(Z1591+Z1609+Z1600*Z$135+Z1618*$D1672)</f>
        <v/>
      </c>
      <c r="AA1672" s="47">
        <f>AA1645*Settings!$C$13*(AA1591+AA1609+AA1600*AA$135+AA1618*$D1672)</f>
        <v/>
      </c>
      <c r="AB1672" s="47">
        <f>AB1645*Settings!$C$13*(AB1591+AB1609+AB1600*AB$135+AB1618*$D1672)</f>
        <v/>
      </c>
      <c r="AC1672" s="47">
        <f>AC1645*Settings!$C$13*(AC1591+AC1609+AC1600*AC$135+AC1618*$D1672)</f>
        <v/>
      </c>
      <c r="AD1672" s="48">
        <f>REVENUE(AD1645,Settings!$C$13,NEWREVRATE(AD1591,AD1609,AD1600,AD$135,AD1618,$D1672))</f>
        <v/>
      </c>
      <c r="AE1672" s="25">
        <f>LOWER(Settings!$C$4)&amp;".mit."&amp;$A1672&amp;IF($C1672="","","."&amp;$C1672&amp;"."&amp;$B1672)&amp;IF(INDEX(Variables!$D$5:$D$105,MATCH($A1672,Variables!$A$5:$A$105,0))="","","."&amp;INDEX(Variables!$D$5:$D$105,MATCH($A1672,Variables!$A$5:$A$105,0)))&amp;"."&amp;AE$5</f>
        <v/>
      </c>
      <c r="AF1672" s="46">
        <f>AF1645*Settings!$C$13*(AF1591+AF1609+AF1600*AF$135+AF1618*$D1672)</f>
        <v/>
      </c>
      <c r="AG1672" s="47">
        <f>AG1645*Settings!$C$13*(AG1591+AG1609+AG1600*AG$135+AG1618*$D1672)</f>
        <v/>
      </c>
      <c r="AH1672" s="47">
        <f>AH1645*Settings!$C$13*(AH1591+AH1609+AH1600*AH$135+AH1618*$D1672)</f>
        <v/>
      </c>
      <c r="AI1672" s="47">
        <f>AI1645*Settings!$C$13*(AI1591+AI1609+AI1600*AI$135+AI1618*$D1672)</f>
        <v/>
      </c>
      <c r="AJ1672" s="47">
        <f>AJ1645*Settings!$C$13*(AJ1591+AJ1609+AJ1600*AJ$135+AJ1618*$D1672)</f>
        <v/>
      </c>
      <c r="AK1672" s="47">
        <f>AK1645*Settings!$C$13*(AK1591+AK1609+AK1600*AK$135+AK1618*$D1672)</f>
        <v/>
      </c>
      <c r="AL1672" s="47">
        <f>AL1645*Settings!$C$13*(AL1591+AL1609+AL1600*AL$135+AL1618*$D1672)</f>
        <v/>
      </c>
      <c r="AM1672" s="47">
        <f>AM1645*Settings!$C$13*(AM1591+AM1609+AM1600*AM$135+AM1618*$D1672)</f>
        <v/>
      </c>
      <c r="AN1672" s="47">
        <f>AN1645*Settings!$C$13*(AN1591+AN1609+AN1600*AN$135+AN1618*$D1672)</f>
        <v/>
      </c>
      <c r="AO1672" s="47">
        <f>AO1645*Settings!$C$13*(AO1591+AO1609+AO1600*AO$135+AO1618*$D1672)</f>
        <v/>
      </c>
      <c r="AP1672" s="47">
        <f>AP1645*Settings!$C$13*(AP1591+AP1609+AP1600*AP$135+AP1618*$D1672)</f>
        <v/>
      </c>
      <c r="AQ1672" s="47">
        <f>AQ1645*Settings!$C$13*(AQ1591+AQ1609+AQ1600*AQ$135+AQ1618*$D1672)</f>
        <v/>
      </c>
      <c r="AR1672" s="47">
        <f>AR1645*Settings!$C$13*(AR1591+AR1609+AR1600*AR$135+AR1618*$D1672)</f>
        <v/>
      </c>
      <c r="AS1672" s="47">
        <f>AS1645*Settings!$C$13*(AS1591+AS1609+AS1600*AS$135+AS1618*$D1672)</f>
        <v/>
      </c>
      <c r="AT1672" s="47">
        <f>AT1645*Settings!$C$13*(AT1591+AT1609+AT1600*AT$135+AT1618*$D1672)</f>
        <v/>
      </c>
      <c r="AU1672" s="47">
        <f>AU1645*Settings!$C$13*(AU1591+AU1609+AU1600*AU$135+AU1618*$D1672)</f>
        <v/>
      </c>
      <c r="AV1672" s="47">
        <f>AV1645*Settings!$C$13*(AV1591+AV1609+AV1600*AV$135+AV1618*$D1672)</f>
        <v/>
      </c>
      <c r="AW1672" s="47">
        <f>AW1645*Settings!$C$13*(AW1591+AW1609+AW1600*AW$135+AW1618*$D1672)</f>
        <v/>
      </c>
      <c r="AX1672" s="48">
        <f>REVENUE(AX1645,Settings!$C$13,NEWREVRATE(AX1591,AX1609,AX1600,AX$135,AX1618,$D1672))</f>
        <v/>
      </c>
    </row>
    <row r="1673" hidden="1" outlineLevel="2"/>
    <row r="1675">
      <c r="A1675" s="20" t="inlineStr">
        <is>
          <t>8. Other energy use</t>
        </is>
      </c>
      <c r="B1675" s="21" t="n"/>
      <c r="C1675" s="21" t="n"/>
      <c r="D1675" s="21" t="n"/>
      <c r="E1675" s="21" t="n"/>
      <c r="F1675" s="21" t="n"/>
      <c r="G1675" s="21" t="n"/>
      <c r="H1675" s="21" t="n"/>
      <c r="I1675" s="21" t="n"/>
      <c r="J1675" s="21" t="n"/>
      <c r="K1675" s="21" t="n"/>
      <c r="L1675" s="21" t="n"/>
      <c r="M1675" s="21" t="n"/>
      <c r="N1675" s="21" t="n"/>
      <c r="O1675" s="21" t="n"/>
      <c r="P1675" s="21" t="n"/>
      <c r="Q1675" s="21" t="n"/>
      <c r="R1675" s="21" t="n"/>
      <c r="S1675" s="21" t="n"/>
      <c r="T1675" s="21" t="n"/>
      <c r="U1675" s="21" t="n"/>
      <c r="V1675" s="21" t="n"/>
      <c r="W1675" s="21" t="n"/>
      <c r="X1675" s="21" t="n"/>
      <c r="Y1675" s="21" t="n"/>
      <c r="Z1675" s="21" t="n"/>
      <c r="AA1675" s="21" t="n"/>
      <c r="AB1675" s="21" t="n"/>
      <c r="AC1675" s="21" t="n"/>
      <c r="AD1675" s="21" t="n"/>
      <c r="AE1675" s="21" t="n"/>
      <c r="AF1675" s="21" t="n"/>
      <c r="AG1675" s="21" t="n"/>
      <c r="AH1675" s="21" t="n"/>
      <c r="AI1675" s="21" t="n"/>
      <c r="AJ1675" s="21" t="n"/>
      <c r="AK1675" s="21" t="n"/>
      <c r="AL1675" s="21" t="n"/>
      <c r="AM1675" s="21" t="n"/>
      <c r="AN1675" s="21" t="n"/>
      <c r="AO1675" s="21" t="n"/>
      <c r="AP1675" s="21" t="n"/>
      <c r="AQ1675" s="21" t="n"/>
      <c r="AR1675" s="21" t="n"/>
      <c r="AS1675" s="21" t="n"/>
      <c r="AT1675" s="21" t="n"/>
      <c r="AU1675" s="21" t="n"/>
      <c r="AV1675" s="21" t="n"/>
      <c r="AW1675" s="21" t="n"/>
      <c r="AX1675" s="21" t="n"/>
    </row>
    <row r="1676">
      <c r="A1676" s="9" t="inlineStr">
        <is>
          <t>ener</t>
        </is>
      </c>
      <c r="B1676" s="9" t="inlineStr">
        <is>
          <t>all</t>
        </is>
      </c>
      <c r="C1676" s="9" t="inlineStr">
        <is>
          <t>oen</t>
        </is>
      </c>
      <c r="H1676" s="9">
        <f>INDEX(Variables!$B$5:$B$105,MATCH($A1676,Variables!$A$5:$A$105,0))&amp;IF($C1676="",""," | "&amp;INDEX(Mapping!$B$5:$B$26,MATCH($C1676,Mapping!$A$5:$A$26,0))&amp;" | "&amp;INDEX(Mapping!$B$30:$B$41,MATCH($B1676,Mapping!$A$30:$A$41,0)))</f>
        <v/>
      </c>
      <c r="I1676" s="9">
        <f>INDEX(Variables!$C$5:$C$105,MATCH($A1676,Variables!$A$5:$A$105,0))</f>
        <v/>
      </c>
      <c r="J1676" s="9">
        <f>INDEX(Variables!$E$5:$E$105,MATCH($A1676,Variables!$A$5:$A$105,0))</f>
        <v/>
      </c>
      <c r="K1676" s="30">
        <f>LOWER(Settings!$C$4)&amp;".mit."&amp;$A1676&amp;IF($C1676="","","."&amp;$C1676&amp;"."&amp;$B1676)&amp;IF(INDEX(Variables!$D$5:$D$105,MATCH($A1676,Variables!$A$5:$A$105,0))="","","."&amp;INDEX(Variables!$D$5:$D$105,MATCH($A1676,Variables!$A$5:$A$105,0)))&amp;"."&amp;K$5</f>
        <v/>
      </c>
      <c r="L1676" s="44">
        <f>SUMIFS(L1677:L1767,$A1677:$A1767,"ener",$B1677:$B1767,"&lt;&gt;all")</f>
        <v/>
      </c>
      <c r="M1676" s="45">
        <f>SUMIFS(M1677:M1767,$A1677:$A1767,"ener",$B1677:$B1767,"&lt;&gt;all")</f>
        <v/>
      </c>
      <c r="N1676" s="45">
        <f>SUMIFS(N1677:N1767,$A1677:$A1767,"ener",$B1677:$B1767,"&lt;&gt;all")</f>
        <v/>
      </c>
      <c r="O1676" s="45">
        <f>SUMIFS(O1677:O1767,$A1677:$A1767,"ener",$B1677:$B1767,"&lt;&gt;all")</f>
        <v/>
      </c>
      <c r="P1676" s="45">
        <f>SUMIFS(P1677:P1767,$A1677:$A1767,"ener",$B1677:$B1767,"&lt;&gt;all")</f>
        <v/>
      </c>
      <c r="Q1676" s="45">
        <f>SUMIFS(Q1677:Q1767,$A1677:$A1767,"ener",$B1677:$B1767,"&lt;&gt;all")</f>
        <v/>
      </c>
      <c r="R1676" s="45">
        <f>SUMIFS(R1677:R1767,$A1677:$A1767,"ener",$B1677:$B1767,"&lt;&gt;all")</f>
        <v/>
      </c>
      <c r="S1676" s="45">
        <f>SUMIFS(S1677:S1767,$A1677:$A1767,"ener",$B1677:$B1767,"&lt;&gt;all")</f>
        <v/>
      </c>
      <c r="T1676" s="45">
        <f>SUMIFS(T1677:T1767,$A1677:$A1767,"ener",$B1677:$B1767,"&lt;&gt;all")</f>
        <v/>
      </c>
      <c r="U1676" s="45">
        <f>SUMIFS(U1677:U1767,$A1677:$A1767,"ener",$B1677:$B1767,"&lt;&gt;all")</f>
        <v/>
      </c>
      <c r="V1676" s="45">
        <f>SUMIFS(V1677:V1767,$A1677:$A1767,"ener",$B1677:$B1767,"&lt;&gt;all")</f>
        <v/>
      </c>
      <c r="W1676" s="45">
        <f>SUMIFS(W1677:W1767,$A1677:$A1767,"ener",$B1677:$B1767,"&lt;&gt;all")</f>
        <v/>
      </c>
      <c r="X1676" s="45">
        <f>SUMIFS(X1677:X1767,$A1677:$A1767,"ener",$B1677:$B1767,"&lt;&gt;all")</f>
        <v/>
      </c>
      <c r="Y1676" s="45">
        <f>SUMIFS(Y1677:Y1767,$A1677:$A1767,"ener",$B1677:$B1767,"&lt;&gt;all")</f>
        <v/>
      </c>
      <c r="Z1676" s="45">
        <f>SUMIFS(Z1677:Z1767,$A1677:$A1767,"ener",$B1677:$B1767,"&lt;&gt;all")</f>
        <v/>
      </c>
      <c r="AA1676" s="45">
        <f>SUMIFS(AA1677:AA1767,$A1677:$A1767,"ener",$B1677:$B1767,"&lt;&gt;all")</f>
        <v/>
      </c>
      <c r="AB1676" s="45">
        <f>SUMIFS(AB1677:AB1767,$A1677:$A1767,"ener",$B1677:$B1767,"&lt;&gt;all")</f>
        <v/>
      </c>
      <c r="AC1676" s="45">
        <f>SUMIFS(AC1677:AC1767,$A1677:$A1767,"ener",$B1677:$B1767,"&lt;&gt;all")</f>
        <v/>
      </c>
      <c r="AD1676" s="45">
        <f>SUMIFS(AD1677:AD1767,$A1677:$A1767,"ener",$B1677:$B1767,"&lt;&gt;all")</f>
        <v/>
      </c>
      <c r="AE1676" s="30">
        <f>LOWER(Settings!$C$4)&amp;".mit."&amp;$A1676&amp;IF($C1676="","","."&amp;$C1676&amp;"."&amp;$B1676)&amp;IF(INDEX(Variables!$D$5:$D$105,MATCH($A1676,Variables!$A$5:$A$105,0))="","","."&amp;INDEX(Variables!$D$5:$D$105,MATCH($A1676,Variables!$A$5:$A$105,0)))&amp;"."&amp;AE$5</f>
        <v/>
      </c>
      <c r="AF1676" s="44">
        <f>SUMIFS(AF1677:AF1767,$A1677:$A1767,"ener",$B1677:$B1767,"&lt;&gt;all")</f>
        <v/>
      </c>
      <c r="AG1676" s="45">
        <f>SUMIFS(AG1677:AG1767,$A1677:$A1767,"ener",$B1677:$B1767,"&lt;&gt;all")</f>
        <v/>
      </c>
      <c r="AH1676" s="45">
        <f>SUMIFS(AH1677:AH1767,$A1677:$A1767,"ener",$B1677:$B1767,"&lt;&gt;all")</f>
        <v/>
      </c>
      <c r="AI1676" s="45">
        <f>SUMIFS(AI1677:AI1767,$A1677:$A1767,"ener",$B1677:$B1767,"&lt;&gt;all")</f>
        <v/>
      </c>
      <c r="AJ1676" s="45">
        <f>SUMIFS(AJ1677:AJ1767,$A1677:$A1767,"ener",$B1677:$B1767,"&lt;&gt;all")</f>
        <v/>
      </c>
      <c r="AK1676" s="45">
        <f>SUMIFS(AK1677:AK1767,$A1677:$A1767,"ener",$B1677:$B1767,"&lt;&gt;all")</f>
        <v/>
      </c>
      <c r="AL1676" s="45">
        <f>SUMIFS(AL1677:AL1767,$A1677:$A1767,"ener",$B1677:$B1767,"&lt;&gt;all")</f>
        <v/>
      </c>
      <c r="AM1676" s="45">
        <f>SUMIFS(AM1677:AM1767,$A1677:$A1767,"ener",$B1677:$B1767,"&lt;&gt;all")</f>
        <v/>
      </c>
      <c r="AN1676" s="45">
        <f>SUMIFS(AN1677:AN1767,$A1677:$A1767,"ener",$B1677:$B1767,"&lt;&gt;all")</f>
        <v/>
      </c>
      <c r="AO1676" s="45">
        <f>SUMIFS(AO1677:AO1767,$A1677:$A1767,"ener",$B1677:$B1767,"&lt;&gt;all")</f>
        <v/>
      </c>
      <c r="AP1676" s="45">
        <f>SUMIFS(AP1677:AP1767,$A1677:$A1767,"ener",$B1677:$B1767,"&lt;&gt;all")</f>
        <v/>
      </c>
      <c r="AQ1676" s="45">
        <f>SUMIFS(AQ1677:AQ1767,$A1677:$A1767,"ener",$B1677:$B1767,"&lt;&gt;all")</f>
        <v/>
      </c>
      <c r="AR1676" s="45">
        <f>SUMIFS(AR1677:AR1767,$A1677:$A1767,"ener",$B1677:$B1767,"&lt;&gt;all")</f>
        <v/>
      </c>
      <c r="AS1676" s="45">
        <f>SUMIFS(AS1677:AS1767,$A1677:$A1767,"ener",$B1677:$B1767,"&lt;&gt;all")</f>
        <v/>
      </c>
      <c r="AT1676" s="45">
        <f>SUMIFS(AT1677:AT1767,$A1677:$A1767,"ener",$B1677:$B1767,"&lt;&gt;all")</f>
        <v/>
      </c>
      <c r="AU1676" s="45">
        <f>SUMIFS(AU1677:AU1767,$A1677:$A1767,"ener",$B1677:$B1767,"&lt;&gt;all")</f>
        <v/>
      </c>
      <c r="AV1676" s="45">
        <f>SUMIFS(AV1677:AV1767,$A1677:$A1767,"ener",$B1677:$B1767,"&lt;&gt;all")</f>
        <v/>
      </c>
      <c r="AW1676" s="45">
        <f>SUMIFS(AW1677:AW1767,$A1677:$A1767,"ener",$B1677:$B1767,"&lt;&gt;all")</f>
        <v/>
      </c>
      <c r="AX1676" s="45">
        <f>SUMIFS(AX1677:AX1767,$A1677:$A1767,"ener",$B1677:$B1767,"&lt;&gt;all")</f>
        <v/>
      </c>
    </row>
    <row r="1677" outlineLevel="1" collapsed="1">
      <c r="A1677" s="9" t="inlineStr">
        <is>
          <t>ener</t>
        </is>
      </c>
      <c r="B1677" s="9" t="inlineStr">
        <is>
          <t>all</t>
        </is>
      </c>
      <c r="C1677" s="9" t="inlineStr">
        <is>
          <t>oen</t>
        </is>
      </c>
      <c r="H1677" s="9">
        <f>INDEX(Variables!$B$5:$B$105,MATCH($A1677,Variables!$A$5:$A$105,0))&amp;IF($C1677="",""," | "&amp;INDEX(Mapping!$B$5:$B$26,MATCH($C1677,Mapping!$A$5:$A$26,0))&amp;" | "&amp;INDEX(Mapping!$B$30:$B$41,MATCH($B1677,Mapping!$A$30:$A$41,0)))</f>
        <v/>
      </c>
      <c r="I1677" s="9">
        <f>INDEX(Variables!$C$5:$C$105,MATCH($A1677,Variables!$A$5:$A$105,0))</f>
        <v/>
      </c>
      <c r="J1677" s="9">
        <f>INDEX(Variables!$E$5:$E$105,MATCH($A1677,Variables!$A$5:$A$105,0))</f>
        <v/>
      </c>
      <c r="K1677" s="30">
        <f>LOWER(Settings!$C$4)&amp;".mit."&amp;$A1677&amp;IF($C1677="","","."&amp;$C1677&amp;"."&amp;$B1677)&amp;IF(INDEX(Variables!$D$5:$D$105,MATCH($A1677,Variables!$A$5:$A$105,0))="","","."&amp;INDEX(Variables!$D$5:$D$105,MATCH($A1677,Variables!$A$5:$A$105,0)))&amp;"."&amp;K$5</f>
        <v/>
      </c>
      <c r="L1677" s="44">
        <f>SUM(L1732:L1739)</f>
        <v/>
      </c>
      <c r="M1677" s="45">
        <f>SUM(M1732:M1739)</f>
        <v/>
      </c>
      <c r="N1677" s="45">
        <f>SUM(N1732:N1739)</f>
        <v/>
      </c>
      <c r="O1677" s="45">
        <f>SUM(O1732:O1739)</f>
        <v/>
      </c>
      <c r="P1677" s="45">
        <f>SUM(P1732:P1739)</f>
        <v/>
      </c>
      <c r="Q1677" s="45">
        <f>SUM(Q1732:Q1739)</f>
        <v/>
      </c>
      <c r="R1677" s="45">
        <f>SUM(R1732:R1739)</f>
        <v/>
      </c>
      <c r="S1677" s="45">
        <f>SUM(S1732:S1739)</f>
        <v/>
      </c>
      <c r="T1677" s="45">
        <f>SUM(T1732:T1739)</f>
        <v/>
      </c>
      <c r="U1677" s="45">
        <f>SUM(U1732:U1739)</f>
        <v/>
      </c>
      <c r="V1677" s="45">
        <f>SUM(V1732:V1739)</f>
        <v/>
      </c>
      <c r="W1677" s="45">
        <f>SUM(W1732:W1739)</f>
        <v/>
      </c>
      <c r="X1677" s="45">
        <f>SUM(X1732:X1739)</f>
        <v/>
      </c>
      <c r="Y1677" s="45">
        <f>SUM(Y1732:Y1739)</f>
        <v/>
      </c>
      <c r="Z1677" s="45">
        <f>SUM(Z1732:Z1739)</f>
        <v/>
      </c>
      <c r="AA1677" s="45">
        <f>SUM(AA1732:AA1739)</f>
        <v/>
      </c>
      <c r="AB1677" s="45">
        <f>SUM(AB1732:AB1739)</f>
        <v/>
      </c>
      <c r="AC1677" s="45">
        <f>SUM(AC1732:AC1739)</f>
        <v/>
      </c>
      <c r="AD1677" s="45">
        <f>SUM(AD1732:AD1739)</f>
        <v/>
      </c>
      <c r="AE1677" s="30">
        <f>LOWER(Settings!$C$4)&amp;".mit."&amp;$A1677&amp;IF($C1677="","","."&amp;$C1677&amp;"."&amp;$B1677)&amp;IF(INDEX(Variables!$D$5:$D$105,MATCH($A1677,Variables!$A$5:$A$105,0))="","","."&amp;INDEX(Variables!$D$5:$D$105,MATCH($A1677,Variables!$A$5:$A$105,0)))&amp;"."&amp;AE$5</f>
        <v/>
      </c>
      <c r="AF1677" s="44">
        <f>SUM(AF1732:AF1739)</f>
        <v/>
      </c>
      <c r="AG1677" s="45">
        <f>SUM(AG1732:AG1739)</f>
        <v/>
      </c>
      <c r="AH1677" s="45">
        <f>SUM(AH1732:AH1739)</f>
        <v/>
      </c>
      <c r="AI1677" s="45">
        <f>SUM(AI1732:AI1739)</f>
        <v/>
      </c>
      <c r="AJ1677" s="45">
        <f>SUM(AJ1732:AJ1739)</f>
        <v/>
      </c>
      <c r="AK1677" s="45">
        <f>SUM(AK1732:AK1739)</f>
        <v/>
      </c>
      <c r="AL1677" s="45">
        <f>SUM(AL1732:AL1739)</f>
        <v/>
      </c>
      <c r="AM1677" s="45">
        <f>SUM(AM1732:AM1739)</f>
        <v/>
      </c>
      <c r="AN1677" s="45">
        <f>SUM(AN1732:AN1739)</f>
        <v/>
      </c>
      <c r="AO1677" s="45">
        <f>SUM(AO1732:AO1739)</f>
        <v/>
      </c>
      <c r="AP1677" s="45">
        <f>SUM(AP1732:AP1739)</f>
        <v/>
      </c>
      <c r="AQ1677" s="45">
        <f>SUM(AQ1732:AQ1739)</f>
        <v/>
      </c>
      <c r="AR1677" s="45">
        <f>SUM(AR1732:AR1739)</f>
        <v/>
      </c>
      <c r="AS1677" s="45">
        <f>SUM(AS1732:AS1739)</f>
        <v/>
      </c>
      <c r="AT1677" s="45">
        <f>SUM(AT1732:AT1739)</f>
        <v/>
      </c>
      <c r="AU1677" s="45">
        <f>SUM(AU1732:AU1739)</f>
        <v/>
      </c>
      <c r="AV1677" s="45">
        <f>SUM(AV1732:AV1739)</f>
        <v/>
      </c>
      <c r="AW1677" s="45">
        <f>SUM(AW1732:AW1739)</f>
        <v/>
      </c>
      <c r="AX1677" s="45">
        <f>SUM(AX1732:AX1739)</f>
        <v/>
      </c>
    </row>
    <row r="1678" hidden="1" outlineLevel="2">
      <c r="A1678" s="5" t="inlineStr">
        <is>
          <t>ctxnew</t>
        </is>
      </c>
      <c r="B1678" s="5" t="inlineStr">
        <is>
          <t>coa</t>
        </is>
      </c>
      <c r="C1678" s="5" t="inlineStr">
        <is>
          <t>oen</t>
        </is>
      </c>
      <c r="D1678" s="40">
        <f>INDEX(Inputs!$T$5:$T$132,MATCH($B1678&amp;"|"&amp;$C1678,Inputs!$A$5:$A$132,0))</f>
        <v/>
      </c>
      <c r="E1678" s="40">
        <f>INDEX(Inputs!$J$5:$J$132,MATCH($B1678&amp;"|"&amp;$C1678,Inputs!$A$5:$A$132,0))</f>
        <v/>
      </c>
      <c r="F1678" s="40">
        <f>INDEX(Inputs!$K$5:$K$132,MATCH($B1678&amp;"|"&amp;$C1678,Inputs!$A$5:$A$132,0))</f>
        <v/>
      </c>
      <c r="G1678" s="39" t="n"/>
      <c r="H1678" s="5">
        <f>INDEX(Variables!$B$5:$B$105,MATCH($A1678,Variables!$A$5:$A$105,0))&amp;IF($C1678="",""," | "&amp;INDEX(Mapping!$B$5:$B$26,MATCH($C1678,Mapping!$A$5:$A$26,0))&amp;" | "&amp;INDEX(Mapping!$B$30:$B$41,MATCH($B1678,Mapping!$A$30:$A$41,0)))</f>
        <v/>
      </c>
      <c r="I1678" s="5">
        <f>INDEX(Variables!$C$5:$C$105,MATCH($A1678,Variables!$A$5:$A$105,0))</f>
        <v/>
      </c>
      <c r="J1678" s="5">
        <f>INDEX(Variables!$E$5:$E$105,MATCH($A1678,Variables!$A$5:$A$105,0))</f>
        <v/>
      </c>
      <c r="K1678" s="25">
        <f>LOWER(Settings!$C$4)&amp;".mit."&amp;$A1678&amp;IF($C1678="","","."&amp;$C1678&amp;"."&amp;$B1678)&amp;IF(INDEX(Variables!$D$5:$D$105,MATCH($A1678,Variables!$A$5:$A$105,0))="","","."&amp;INDEX(Variables!$D$5:$D$105,MATCH($A1678,Variables!$A$5:$A$105,0)))&amp;"."&amp;K$5</f>
        <v/>
      </c>
      <c r="L1678" s="41">
        <f>L$12*$D1678*INDEX(L$21:L$28,$E1678)*INDEX(L$30:L$46,$F1678)*(1-INDEX(L$117:L$133,$F1678))</f>
        <v/>
      </c>
      <c r="M1678" s="40">
        <f>M$12*$D1678*INDEX(M$21:M$28,$E1678)*INDEX(M$30:M$46,$F1678)*(1-INDEX(M$117:M$133,$F1678))</f>
        <v/>
      </c>
      <c r="N1678" s="40">
        <f>N$12*$D1678*INDEX(N$21:N$28,$E1678)*INDEX(N$30:N$46,$F1678)*(1-INDEX(N$117:N$133,$F1678))</f>
        <v/>
      </c>
      <c r="O1678" s="40">
        <f>O$12*$D1678*INDEX(O$21:O$28,$E1678)*INDEX(O$30:O$46,$F1678)*(1-INDEX(O$117:O$133,$F1678))</f>
        <v/>
      </c>
      <c r="P1678" s="40">
        <f>P$12*$D1678*INDEX(P$21:P$28,$E1678)*INDEX(P$30:P$46,$F1678)*(1-INDEX(P$117:P$133,$F1678))</f>
        <v/>
      </c>
      <c r="Q1678" s="40">
        <f>Q$12*$D1678*INDEX(Q$21:Q$28,$E1678)*INDEX(Q$30:Q$46,$F1678)*(1-INDEX(Q$117:Q$133,$F1678))</f>
        <v/>
      </c>
      <c r="R1678" s="40">
        <f>R$12*$D1678*INDEX(R$21:R$28,$E1678)*INDEX(R$30:R$46,$F1678)*(1-INDEX(R$117:R$133,$F1678))</f>
        <v/>
      </c>
      <c r="S1678" s="40">
        <f>S$12*$D1678*INDEX(S$21:S$28,$E1678)*INDEX(S$30:S$46,$F1678)*(1-INDEX(S$117:S$133,$F1678))</f>
        <v/>
      </c>
      <c r="T1678" s="40">
        <f>T$12*$D1678*INDEX(T$21:T$28,$E1678)*INDEX(T$30:T$46,$F1678)*(1-INDEX(T$117:T$133,$F1678))</f>
        <v/>
      </c>
      <c r="U1678" s="40">
        <f>U$12*$D1678*INDEX(U$21:U$28,$E1678)*INDEX(U$30:U$46,$F1678)*(1-INDEX(U$117:U$133,$F1678))</f>
        <v/>
      </c>
      <c r="V1678" s="40">
        <f>V$12*$D1678*INDEX(V$21:V$28,$E1678)*INDEX(V$30:V$46,$F1678)*(1-INDEX(V$117:V$133,$F1678))</f>
        <v/>
      </c>
      <c r="W1678" s="40">
        <f>W$12*$D1678*INDEX(W$21:W$28,$E1678)*INDEX(W$30:W$46,$F1678)*(1-INDEX(W$117:W$133,$F1678))</f>
        <v/>
      </c>
      <c r="X1678" s="40">
        <f>X$12*$D1678*INDEX(X$21:X$28,$E1678)*INDEX(X$30:X$46,$F1678)*(1-INDEX(X$117:X$133,$F1678))</f>
        <v/>
      </c>
      <c r="Y1678" s="40">
        <f>Y$12*$D1678*INDEX(Y$21:Y$28,$E1678)*INDEX(Y$30:Y$46,$F1678)*(1-INDEX(Y$117:Y$133,$F1678))</f>
        <v/>
      </c>
      <c r="Z1678" s="40">
        <f>Z$12*$D1678*INDEX(Z$21:Z$28,$E1678)*INDEX(Z$30:Z$46,$F1678)*(1-INDEX(Z$117:Z$133,$F1678))</f>
        <v/>
      </c>
      <c r="AA1678" s="40">
        <f>AA$12*$D1678*INDEX(AA$21:AA$28,$E1678)*INDEX(AA$30:AA$46,$F1678)*(1-INDEX(AA$117:AA$133,$F1678))</f>
        <v/>
      </c>
      <c r="AB1678" s="40">
        <f>AB$12*$D1678*INDEX(AB$21:AB$28,$E1678)*INDEX(AB$30:AB$46,$F1678)*(1-INDEX(AB$117:AB$133,$F1678))</f>
        <v/>
      </c>
      <c r="AC1678" s="40">
        <f>AC$12*$D1678*INDEX(AC$21:AC$28,$E1678)*INDEX(AC$30:AC$46,$F1678)*(1-INDEX(AC$117:AC$133,$F1678))</f>
        <v/>
      </c>
      <c r="AD1678" s="42">
        <f>CARBONTAX(AD$12,$D1678,INDEX(AD$21:AD$28,$E1678),INDEX(AD$30:AD$46,$F1678),INDEX(AD$117:AD$133,$F1678))</f>
        <v/>
      </c>
      <c r="AE1678" s="25">
        <f>LOWER(Settings!$C$4)&amp;".mit."&amp;$A1678&amp;IF($C1678="","","."&amp;$C1678&amp;"."&amp;$B1678)&amp;IF(INDEX(Variables!$D$5:$D$105,MATCH($A1678,Variables!$A$5:$A$105,0))="","","."&amp;INDEX(Variables!$D$5:$D$105,MATCH($A1678,Variables!$A$5:$A$105,0)))&amp;"."&amp;AE$5</f>
        <v/>
      </c>
      <c r="AF1678" s="41">
        <f>AF$12*$D1678*INDEX(AF$21:AF$28,$E1678)*INDEX(AF$30:AF$46,$F1678)*(1-INDEX(AF$117:AF$133,$F1678))</f>
        <v/>
      </c>
      <c r="AG1678" s="40">
        <f>AG$12*$D1678*INDEX(AG$21:AG$28,$E1678)*INDEX(AG$30:AG$46,$F1678)*(1-INDEX(AG$117:AG$133,$F1678))</f>
        <v/>
      </c>
      <c r="AH1678" s="40">
        <f>AH$12*$D1678*INDEX(AH$21:AH$28,$E1678)*INDEX(AH$30:AH$46,$F1678)*(1-INDEX(AH$117:AH$133,$F1678))</f>
        <v/>
      </c>
      <c r="AI1678" s="40">
        <f>AI$12*$D1678*INDEX(AI$21:AI$28,$E1678)*INDEX(AI$30:AI$46,$F1678)*(1-INDEX(AI$117:AI$133,$F1678))</f>
        <v/>
      </c>
      <c r="AJ1678" s="40">
        <f>AJ$12*$D1678*INDEX(AJ$21:AJ$28,$E1678)*INDEX(AJ$30:AJ$46,$F1678)*(1-INDEX(AJ$117:AJ$133,$F1678))</f>
        <v/>
      </c>
      <c r="AK1678" s="40">
        <f>AK$12*$D1678*INDEX(AK$21:AK$28,$E1678)*INDEX(AK$30:AK$46,$F1678)*(1-INDEX(AK$117:AK$133,$F1678))</f>
        <v/>
      </c>
      <c r="AL1678" s="40">
        <f>AL$12*$D1678*INDEX(AL$21:AL$28,$E1678)*INDEX(AL$30:AL$46,$F1678)*(1-INDEX(AL$117:AL$133,$F1678))</f>
        <v/>
      </c>
      <c r="AM1678" s="40">
        <f>AM$12*$D1678*INDEX(AM$21:AM$28,$E1678)*INDEX(AM$30:AM$46,$F1678)*(1-INDEX(AM$117:AM$133,$F1678))</f>
        <v/>
      </c>
      <c r="AN1678" s="40">
        <f>AN$12*$D1678*INDEX(AN$21:AN$28,$E1678)*INDEX(AN$30:AN$46,$F1678)*(1-INDEX(AN$117:AN$133,$F1678))</f>
        <v/>
      </c>
      <c r="AO1678" s="40">
        <f>AO$12*$D1678*INDEX(AO$21:AO$28,$E1678)*INDEX(AO$30:AO$46,$F1678)*(1-INDEX(AO$117:AO$133,$F1678))</f>
        <v/>
      </c>
      <c r="AP1678" s="40">
        <f>AP$12*$D1678*INDEX(AP$21:AP$28,$E1678)*INDEX(AP$30:AP$46,$F1678)*(1-INDEX(AP$117:AP$133,$F1678))</f>
        <v/>
      </c>
      <c r="AQ1678" s="40">
        <f>AQ$12*$D1678*INDEX(AQ$21:AQ$28,$E1678)*INDEX(AQ$30:AQ$46,$F1678)*(1-INDEX(AQ$117:AQ$133,$F1678))</f>
        <v/>
      </c>
      <c r="AR1678" s="40">
        <f>AR$12*$D1678*INDEX(AR$21:AR$28,$E1678)*INDEX(AR$30:AR$46,$F1678)*(1-INDEX(AR$117:AR$133,$F1678))</f>
        <v/>
      </c>
      <c r="AS1678" s="40">
        <f>AS$12*$D1678*INDEX(AS$21:AS$28,$E1678)*INDEX(AS$30:AS$46,$F1678)*(1-INDEX(AS$117:AS$133,$F1678))</f>
        <v/>
      </c>
      <c r="AT1678" s="40">
        <f>AT$12*$D1678*INDEX(AT$21:AT$28,$E1678)*INDEX(AT$30:AT$46,$F1678)*(1-INDEX(AT$117:AT$133,$F1678))</f>
        <v/>
      </c>
      <c r="AU1678" s="40">
        <f>AU$12*$D1678*INDEX(AU$21:AU$28,$E1678)*INDEX(AU$30:AU$46,$F1678)*(1-INDEX(AU$117:AU$133,$F1678))</f>
        <v/>
      </c>
      <c r="AV1678" s="40">
        <f>AV$12*$D1678*INDEX(AV$21:AV$28,$E1678)*INDEX(AV$30:AV$46,$F1678)*(1-INDEX(AV$117:AV$133,$F1678))</f>
        <v/>
      </c>
      <c r="AW1678" s="40">
        <f>AW$12*$D1678*INDEX(AW$21:AW$28,$E1678)*INDEX(AW$30:AW$46,$F1678)*(1-INDEX(AW$117:AW$133,$F1678))</f>
        <v/>
      </c>
      <c r="AX1678" s="42">
        <f>CARBONTAX(AX$12,$D1678,INDEX(AX$21:AX$28,$E1678),INDEX(AX$30:AX$46,$F1678),INDEX(AX$117:AX$133,$F1678))</f>
        <v/>
      </c>
    </row>
    <row r="1679" hidden="1" outlineLevel="2">
      <c r="A1679" s="5" t="inlineStr">
        <is>
          <t>ctxnew</t>
        </is>
      </c>
      <c r="B1679" s="5" t="inlineStr">
        <is>
          <t>nga</t>
        </is>
      </c>
      <c r="C1679" s="5" t="inlineStr">
        <is>
          <t>oen</t>
        </is>
      </c>
      <c r="D1679" s="40">
        <f>INDEX(Inputs!$T$5:$T$132,MATCH($B1679&amp;"|"&amp;$C1679,Inputs!$A$5:$A$132,0))</f>
        <v/>
      </c>
      <c r="E1679" s="40">
        <f>INDEX(Inputs!$J$5:$J$132,MATCH($B1679&amp;"|"&amp;$C1679,Inputs!$A$5:$A$132,0))</f>
        <v/>
      </c>
      <c r="F1679" s="40">
        <f>INDEX(Inputs!$K$5:$K$132,MATCH($B1679&amp;"|"&amp;$C1679,Inputs!$A$5:$A$132,0))</f>
        <v/>
      </c>
      <c r="G1679" s="39" t="n"/>
      <c r="H1679" s="5">
        <f>INDEX(Variables!$B$5:$B$105,MATCH($A1679,Variables!$A$5:$A$105,0))&amp;IF($C1679="",""," | "&amp;INDEX(Mapping!$B$5:$B$26,MATCH($C1679,Mapping!$A$5:$A$26,0))&amp;" | "&amp;INDEX(Mapping!$B$30:$B$41,MATCH($B1679,Mapping!$A$30:$A$41,0)))</f>
        <v/>
      </c>
      <c r="I1679" s="5">
        <f>INDEX(Variables!$C$5:$C$105,MATCH($A1679,Variables!$A$5:$A$105,0))</f>
        <v/>
      </c>
      <c r="J1679" s="5">
        <f>INDEX(Variables!$E$5:$E$105,MATCH($A1679,Variables!$A$5:$A$105,0))</f>
        <v/>
      </c>
      <c r="K1679" s="25">
        <f>LOWER(Settings!$C$4)&amp;".mit."&amp;$A1679&amp;IF($C1679="","","."&amp;$C1679&amp;"."&amp;$B1679)&amp;IF(INDEX(Variables!$D$5:$D$105,MATCH($A1679,Variables!$A$5:$A$105,0))="","","."&amp;INDEX(Variables!$D$5:$D$105,MATCH($A1679,Variables!$A$5:$A$105,0)))&amp;"."&amp;K$5</f>
        <v/>
      </c>
      <c r="L1679" s="41">
        <f>L$12*$D1679*INDEX(L$21:L$28,$E1679)*INDEX(L$30:L$46,$F1679)*(1-INDEX(L$117:L$133,$F1679))</f>
        <v/>
      </c>
      <c r="M1679" s="40">
        <f>M$12*$D1679*INDEX(M$21:M$28,$E1679)*INDEX(M$30:M$46,$F1679)*(1-INDEX(M$117:M$133,$F1679))</f>
        <v/>
      </c>
      <c r="N1679" s="40">
        <f>N$12*$D1679*INDEX(N$21:N$28,$E1679)*INDEX(N$30:N$46,$F1679)*(1-INDEX(N$117:N$133,$F1679))</f>
        <v/>
      </c>
      <c r="O1679" s="40">
        <f>O$12*$D1679*INDEX(O$21:O$28,$E1679)*INDEX(O$30:O$46,$F1679)*(1-INDEX(O$117:O$133,$F1679))</f>
        <v/>
      </c>
      <c r="P1679" s="40">
        <f>P$12*$D1679*INDEX(P$21:P$28,$E1679)*INDEX(P$30:P$46,$F1679)*(1-INDEX(P$117:P$133,$F1679))</f>
        <v/>
      </c>
      <c r="Q1679" s="40">
        <f>Q$12*$D1679*INDEX(Q$21:Q$28,$E1679)*INDEX(Q$30:Q$46,$F1679)*(1-INDEX(Q$117:Q$133,$F1679))</f>
        <v/>
      </c>
      <c r="R1679" s="40">
        <f>R$12*$D1679*INDEX(R$21:R$28,$E1679)*INDEX(R$30:R$46,$F1679)*(1-INDEX(R$117:R$133,$F1679))</f>
        <v/>
      </c>
      <c r="S1679" s="40">
        <f>S$12*$D1679*INDEX(S$21:S$28,$E1679)*INDEX(S$30:S$46,$F1679)*(1-INDEX(S$117:S$133,$F1679))</f>
        <v/>
      </c>
      <c r="T1679" s="40">
        <f>T$12*$D1679*INDEX(T$21:T$28,$E1679)*INDEX(T$30:T$46,$F1679)*(1-INDEX(T$117:T$133,$F1679))</f>
        <v/>
      </c>
      <c r="U1679" s="40">
        <f>U$12*$D1679*INDEX(U$21:U$28,$E1679)*INDEX(U$30:U$46,$F1679)*(1-INDEX(U$117:U$133,$F1679))</f>
        <v/>
      </c>
      <c r="V1679" s="40">
        <f>V$12*$D1679*INDEX(V$21:V$28,$E1679)*INDEX(V$30:V$46,$F1679)*(1-INDEX(V$117:V$133,$F1679))</f>
        <v/>
      </c>
      <c r="W1679" s="40">
        <f>W$12*$D1679*INDEX(W$21:W$28,$E1679)*INDEX(W$30:W$46,$F1679)*(1-INDEX(W$117:W$133,$F1679))</f>
        <v/>
      </c>
      <c r="X1679" s="40">
        <f>X$12*$D1679*INDEX(X$21:X$28,$E1679)*INDEX(X$30:X$46,$F1679)*(1-INDEX(X$117:X$133,$F1679))</f>
        <v/>
      </c>
      <c r="Y1679" s="40">
        <f>Y$12*$D1679*INDEX(Y$21:Y$28,$E1679)*INDEX(Y$30:Y$46,$F1679)*(1-INDEX(Y$117:Y$133,$F1679))</f>
        <v/>
      </c>
      <c r="Z1679" s="40">
        <f>Z$12*$D1679*INDEX(Z$21:Z$28,$E1679)*INDEX(Z$30:Z$46,$F1679)*(1-INDEX(Z$117:Z$133,$F1679))</f>
        <v/>
      </c>
      <c r="AA1679" s="40">
        <f>AA$12*$D1679*INDEX(AA$21:AA$28,$E1679)*INDEX(AA$30:AA$46,$F1679)*(1-INDEX(AA$117:AA$133,$F1679))</f>
        <v/>
      </c>
      <c r="AB1679" s="40">
        <f>AB$12*$D1679*INDEX(AB$21:AB$28,$E1679)*INDEX(AB$30:AB$46,$F1679)*(1-INDEX(AB$117:AB$133,$F1679))</f>
        <v/>
      </c>
      <c r="AC1679" s="40">
        <f>AC$12*$D1679*INDEX(AC$21:AC$28,$E1679)*INDEX(AC$30:AC$46,$F1679)*(1-INDEX(AC$117:AC$133,$F1679))</f>
        <v/>
      </c>
      <c r="AD1679" s="42">
        <f>CARBONTAX(AD$12,$D1679,INDEX(AD$21:AD$28,$E1679),INDEX(AD$30:AD$46,$F1679),INDEX(AD$117:AD$133,$F1679))</f>
        <v/>
      </c>
      <c r="AE1679" s="25">
        <f>LOWER(Settings!$C$4)&amp;".mit."&amp;$A1679&amp;IF($C1679="","","."&amp;$C1679&amp;"."&amp;$B1679)&amp;IF(INDEX(Variables!$D$5:$D$105,MATCH($A1679,Variables!$A$5:$A$105,0))="","","."&amp;INDEX(Variables!$D$5:$D$105,MATCH($A1679,Variables!$A$5:$A$105,0)))&amp;"."&amp;AE$5</f>
        <v/>
      </c>
      <c r="AF1679" s="41">
        <f>AF$12*$D1679*INDEX(AF$21:AF$28,$E1679)*INDEX(AF$30:AF$46,$F1679)*(1-INDEX(AF$117:AF$133,$F1679))</f>
        <v/>
      </c>
      <c r="AG1679" s="40">
        <f>AG$12*$D1679*INDEX(AG$21:AG$28,$E1679)*INDEX(AG$30:AG$46,$F1679)*(1-INDEX(AG$117:AG$133,$F1679))</f>
        <v/>
      </c>
      <c r="AH1679" s="40">
        <f>AH$12*$D1679*INDEX(AH$21:AH$28,$E1679)*INDEX(AH$30:AH$46,$F1679)*(1-INDEX(AH$117:AH$133,$F1679))</f>
        <v/>
      </c>
      <c r="AI1679" s="40">
        <f>AI$12*$D1679*INDEX(AI$21:AI$28,$E1679)*INDEX(AI$30:AI$46,$F1679)*(1-INDEX(AI$117:AI$133,$F1679))</f>
        <v/>
      </c>
      <c r="AJ1679" s="40">
        <f>AJ$12*$D1679*INDEX(AJ$21:AJ$28,$E1679)*INDEX(AJ$30:AJ$46,$F1679)*(1-INDEX(AJ$117:AJ$133,$F1679))</f>
        <v/>
      </c>
      <c r="AK1679" s="40">
        <f>AK$12*$D1679*INDEX(AK$21:AK$28,$E1679)*INDEX(AK$30:AK$46,$F1679)*(1-INDEX(AK$117:AK$133,$F1679))</f>
        <v/>
      </c>
      <c r="AL1679" s="40">
        <f>AL$12*$D1679*INDEX(AL$21:AL$28,$E1679)*INDEX(AL$30:AL$46,$F1679)*(1-INDEX(AL$117:AL$133,$F1679))</f>
        <v/>
      </c>
      <c r="AM1679" s="40">
        <f>AM$12*$D1679*INDEX(AM$21:AM$28,$E1679)*INDEX(AM$30:AM$46,$F1679)*(1-INDEX(AM$117:AM$133,$F1679))</f>
        <v/>
      </c>
      <c r="AN1679" s="40">
        <f>AN$12*$D1679*INDEX(AN$21:AN$28,$E1679)*INDEX(AN$30:AN$46,$F1679)*(1-INDEX(AN$117:AN$133,$F1679))</f>
        <v/>
      </c>
      <c r="AO1679" s="40">
        <f>AO$12*$D1679*INDEX(AO$21:AO$28,$E1679)*INDEX(AO$30:AO$46,$F1679)*(1-INDEX(AO$117:AO$133,$F1679))</f>
        <v/>
      </c>
      <c r="AP1679" s="40">
        <f>AP$12*$D1679*INDEX(AP$21:AP$28,$E1679)*INDEX(AP$30:AP$46,$F1679)*(1-INDEX(AP$117:AP$133,$F1679))</f>
        <v/>
      </c>
      <c r="AQ1679" s="40">
        <f>AQ$12*$D1679*INDEX(AQ$21:AQ$28,$E1679)*INDEX(AQ$30:AQ$46,$F1679)*(1-INDEX(AQ$117:AQ$133,$F1679))</f>
        <v/>
      </c>
      <c r="AR1679" s="40">
        <f>AR$12*$D1679*INDEX(AR$21:AR$28,$E1679)*INDEX(AR$30:AR$46,$F1679)*(1-INDEX(AR$117:AR$133,$F1679))</f>
        <v/>
      </c>
      <c r="AS1679" s="40">
        <f>AS$12*$D1679*INDEX(AS$21:AS$28,$E1679)*INDEX(AS$30:AS$46,$F1679)*(1-INDEX(AS$117:AS$133,$F1679))</f>
        <v/>
      </c>
      <c r="AT1679" s="40">
        <f>AT$12*$D1679*INDEX(AT$21:AT$28,$E1679)*INDEX(AT$30:AT$46,$F1679)*(1-INDEX(AT$117:AT$133,$F1679))</f>
        <v/>
      </c>
      <c r="AU1679" s="40">
        <f>AU$12*$D1679*INDEX(AU$21:AU$28,$E1679)*INDEX(AU$30:AU$46,$F1679)*(1-INDEX(AU$117:AU$133,$F1679))</f>
        <v/>
      </c>
      <c r="AV1679" s="40">
        <f>AV$12*$D1679*INDEX(AV$21:AV$28,$E1679)*INDEX(AV$30:AV$46,$F1679)*(1-INDEX(AV$117:AV$133,$F1679))</f>
        <v/>
      </c>
      <c r="AW1679" s="40">
        <f>AW$12*$D1679*INDEX(AW$21:AW$28,$E1679)*INDEX(AW$30:AW$46,$F1679)*(1-INDEX(AW$117:AW$133,$F1679))</f>
        <v/>
      </c>
      <c r="AX1679" s="42">
        <f>CARBONTAX(AX$12,$D1679,INDEX(AX$21:AX$28,$E1679),INDEX(AX$30:AX$46,$F1679),INDEX(AX$117:AX$133,$F1679))</f>
        <v/>
      </c>
    </row>
    <row r="1680" hidden="1" outlineLevel="2">
      <c r="A1680" s="5" t="inlineStr">
        <is>
          <t>ctxnew</t>
        </is>
      </c>
      <c r="B1680" s="5" t="inlineStr">
        <is>
          <t>gso</t>
        </is>
      </c>
      <c r="C1680" s="5" t="inlineStr">
        <is>
          <t>oen</t>
        </is>
      </c>
      <c r="D1680" s="40">
        <f>INDEX(Inputs!$T$5:$T$132,MATCH($B1680&amp;"|"&amp;$C1680,Inputs!$A$5:$A$132,0))</f>
        <v/>
      </c>
      <c r="E1680" s="40">
        <f>INDEX(Inputs!$J$5:$J$132,MATCH($B1680&amp;"|"&amp;$C1680,Inputs!$A$5:$A$132,0))</f>
        <v/>
      </c>
      <c r="F1680" s="40">
        <f>INDEX(Inputs!$K$5:$K$132,MATCH($B1680&amp;"|"&amp;$C1680,Inputs!$A$5:$A$132,0))</f>
        <v/>
      </c>
      <c r="G1680" s="39" t="n"/>
      <c r="H1680" s="5">
        <f>INDEX(Variables!$B$5:$B$105,MATCH($A1680,Variables!$A$5:$A$105,0))&amp;IF($C1680="",""," | "&amp;INDEX(Mapping!$B$5:$B$26,MATCH($C1680,Mapping!$A$5:$A$26,0))&amp;" | "&amp;INDEX(Mapping!$B$30:$B$41,MATCH($B1680,Mapping!$A$30:$A$41,0)))</f>
        <v/>
      </c>
      <c r="I1680" s="5">
        <f>INDEX(Variables!$C$5:$C$105,MATCH($A1680,Variables!$A$5:$A$105,0))</f>
        <v/>
      </c>
      <c r="J1680" s="5">
        <f>INDEX(Variables!$E$5:$E$105,MATCH($A1680,Variables!$A$5:$A$105,0))</f>
        <v/>
      </c>
      <c r="K1680" s="25">
        <f>LOWER(Settings!$C$4)&amp;".mit."&amp;$A1680&amp;IF($C1680="","","."&amp;$C1680&amp;"."&amp;$B1680)&amp;IF(INDEX(Variables!$D$5:$D$105,MATCH($A1680,Variables!$A$5:$A$105,0))="","","."&amp;INDEX(Variables!$D$5:$D$105,MATCH($A1680,Variables!$A$5:$A$105,0)))&amp;"."&amp;K$5</f>
        <v/>
      </c>
      <c r="L1680" s="41">
        <f>L$12*$D1680*INDEX(L$21:L$28,$E1680)*INDEX(L$30:L$46,$F1680)*(1-INDEX(L$117:L$133,$F1680))</f>
        <v/>
      </c>
      <c r="M1680" s="40">
        <f>M$12*$D1680*INDEX(M$21:M$28,$E1680)*INDEX(M$30:M$46,$F1680)*(1-INDEX(M$117:M$133,$F1680))</f>
        <v/>
      </c>
      <c r="N1680" s="40">
        <f>N$12*$D1680*INDEX(N$21:N$28,$E1680)*INDEX(N$30:N$46,$F1680)*(1-INDEX(N$117:N$133,$F1680))</f>
        <v/>
      </c>
      <c r="O1680" s="40">
        <f>O$12*$D1680*INDEX(O$21:O$28,$E1680)*INDEX(O$30:O$46,$F1680)*(1-INDEX(O$117:O$133,$F1680))</f>
        <v/>
      </c>
      <c r="P1680" s="40">
        <f>P$12*$D1680*INDEX(P$21:P$28,$E1680)*INDEX(P$30:P$46,$F1680)*(1-INDEX(P$117:P$133,$F1680))</f>
        <v/>
      </c>
      <c r="Q1680" s="40">
        <f>Q$12*$D1680*INDEX(Q$21:Q$28,$E1680)*INDEX(Q$30:Q$46,$F1680)*(1-INDEX(Q$117:Q$133,$F1680))</f>
        <v/>
      </c>
      <c r="R1680" s="40">
        <f>R$12*$D1680*INDEX(R$21:R$28,$E1680)*INDEX(R$30:R$46,$F1680)*(1-INDEX(R$117:R$133,$F1680))</f>
        <v/>
      </c>
      <c r="S1680" s="40">
        <f>S$12*$D1680*INDEX(S$21:S$28,$E1680)*INDEX(S$30:S$46,$F1680)*(1-INDEX(S$117:S$133,$F1680))</f>
        <v/>
      </c>
      <c r="T1680" s="40">
        <f>T$12*$D1680*INDEX(T$21:T$28,$E1680)*INDEX(T$30:T$46,$F1680)*(1-INDEX(T$117:T$133,$F1680))</f>
        <v/>
      </c>
      <c r="U1680" s="40">
        <f>U$12*$D1680*INDEX(U$21:U$28,$E1680)*INDEX(U$30:U$46,$F1680)*(1-INDEX(U$117:U$133,$F1680))</f>
        <v/>
      </c>
      <c r="V1680" s="40">
        <f>V$12*$D1680*INDEX(V$21:V$28,$E1680)*INDEX(V$30:V$46,$F1680)*(1-INDEX(V$117:V$133,$F1680))</f>
        <v/>
      </c>
      <c r="W1680" s="40">
        <f>W$12*$D1680*INDEX(W$21:W$28,$E1680)*INDEX(W$30:W$46,$F1680)*(1-INDEX(W$117:W$133,$F1680))</f>
        <v/>
      </c>
      <c r="X1680" s="40">
        <f>X$12*$D1680*INDEX(X$21:X$28,$E1680)*INDEX(X$30:X$46,$F1680)*(1-INDEX(X$117:X$133,$F1680))</f>
        <v/>
      </c>
      <c r="Y1680" s="40">
        <f>Y$12*$D1680*INDEX(Y$21:Y$28,$E1680)*INDEX(Y$30:Y$46,$F1680)*(1-INDEX(Y$117:Y$133,$F1680))</f>
        <v/>
      </c>
      <c r="Z1680" s="40">
        <f>Z$12*$D1680*INDEX(Z$21:Z$28,$E1680)*INDEX(Z$30:Z$46,$F1680)*(1-INDEX(Z$117:Z$133,$F1680))</f>
        <v/>
      </c>
      <c r="AA1680" s="40">
        <f>AA$12*$D1680*INDEX(AA$21:AA$28,$E1680)*INDEX(AA$30:AA$46,$F1680)*(1-INDEX(AA$117:AA$133,$F1680))</f>
        <v/>
      </c>
      <c r="AB1680" s="40">
        <f>AB$12*$D1680*INDEX(AB$21:AB$28,$E1680)*INDEX(AB$30:AB$46,$F1680)*(1-INDEX(AB$117:AB$133,$F1680))</f>
        <v/>
      </c>
      <c r="AC1680" s="40">
        <f>AC$12*$D1680*INDEX(AC$21:AC$28,$E1680)*INDEX(AC$30:AC$46,$F1680)*(1-INDEX(AC$117:AC$133,$F1680))</f>
        <v/>
      </c>
      <c r="AD1680" s="42">
        <f>CARBONTAX(AD$12,$D1680,INDEX(AD$21:AD$28,$E1680),INDEX(AD$30:AD$46,$F1680),INDEX(AD$117:AD$133,$F1680))</f>
        <v/>
      </c>
      <c r="AE1680" s="25">
        <f>LOWER(Settings!$C$4)&amp;".mit."&amp;$A1680&amp;IF($C1680="","","."&amp;$C1680&amp;"."&amp;$B1680)&amp;IF(INDEX(Variables!$D$5:$D$105,MATCH($A1680,Variables!$A$5:$A$105,0))="","","."&amp;INDEX(Variables!$D$5:$D$105,MATCH($A1680,Variables!$A$5:$A$105,0)))&amp;"."&amp;AE$5</f>
        <v/>
      </c>
      <c r="AF1680" s="41">
        <f>AF$12*$D1680*INDEX(AF$21:AF$28,$E1680)*INDEX(AF$30:AF$46,$F1680)*(1-INDEX(AF$117:AF$133,$F1680))</f>
        <v/>
      </c>
      <c r="AG1680" s="40">
        <f>AG$12*$D1680*INDEX(AG$21:AG$28,$E1680)*INDEX(AG$30:AG$46,$F1680)*(1-INDEX(AG$117:AG$133,$F1680))</f>
        <v/>
      </c>
      <c r="AH1680" s="40">
        <f>AH$12*$D1680*INDEX(AH$21:AH$28,$E1680)*INDEX(AH$30:AH$46,$F1680)*(1-INDEX(AH$117:AH$133,$F1680))</f>
        <v/>
      </c>
      <c r="AI1680" s="40">
        <f>AI$12*$D1680*INDEX(AI$21:AI$28,$E1680)*INDEX(AI$30:AI$46,$F1680)*(1-INDEX(AI$117:AI$133,$F1680))</f>
        <v/>
      </c>
      <c r="AJ1680" s="40">
        <f>AJ$12*$D1680*INDEX(AJ$21:AJ$28,$E1680)*INDEX(AJ$30:AJ$46,$F1680)*(1-INDEX(AJ$117:AJ$133,$F1680))</f>
        <v/>
      </c>
      <c r="AK1680" s="40">
        <f>AK$12*$D1680*INDEX(AK$21:AK$28,$E1680)*INDEX(AK$30:AK$46,$F1680)*(1-INDEX(AK$117:AK$133,$F1680))</f>
        <v/>
      </c>
      <c r="AL1680" s="40">
        <f>AL$12*$D1680*INDEX(AL$21:AL$28,$E1680)*INDEX(AL$30:AL$46,$F1680)*(1-INDEX(AL$117:AL$133,$F1680))</f>
        <v/>
      </c>
      <c r="AM1680" s="40">
        <f>AM$12*$D1680*INDEX(AM$21:AM$28,$E1680)*INDEX(AM$30:AM$46,$F1680)*(1-INDEX(AM$117:AM$133,$F1680))</f>
        <v/>
      </c>
      <c r="AN1680" s="40">
        <f>AN$12*$D1680*INDEX(AN$21:AN$28,$E1680)*INDEX(AN$30:AN$46,$F1680)*(1-INDEX(AN$117:AN$133,$F1680))</f>
        <v/>
      </c>
      <c r="AO1680" s="40">
        <f>AO$12*$D1680*INDEX(AO$21:AO$28,$E1680)*INDEX(AO$30:AO$46,$F1680)*(1-INDEX(AO$117:AO$133,$F1680))</f>
        <v/>
      </c>
      <c r="AP1680" s="40">
        <f>AP$12*$D1680*INDEX(AP$21:AP$28,$E1680)*INDEX(AP$30:AP$46,$F1680)*(1-INDEX(AP$117:AP$133,$F1680))</f>
        <v/>
      </c>
      <c r="AQ1680" s="40">
        <f>AQ$12*$D1680*INDEX(AQ$21:AQ$28,$E1680)*INDEX(AQ$30:AQ$46,$F1680)*(1-INDEX(AQ$117:AQ$133,$F1680))</f>
        <v/>
      </c>
      <c r="AR1680" s="40">
        <f>AR$12*$D1680*INDEX(AR$21:AR$28,$E1680)*INDEX(AR$30:AR$46,$F1680)*(1-INDEX(AR$117:AR$133,$F1680))</f>
        <v/>
      </c>
      <c r="AS1680" s="40">
        <f>AS$12*$D1680*INDEX(AS$21:AS$28,$E1680)*INDEX(AS$30:AS$46,$F1680)*(1-INDEX(AS$117:AS$133,$F1680))</f>
        <v/>
      </c>
      <c r="AT1680" s="40">
        <f>AT$12*$D1680*INDEX(AT$21:AT$28,$E1680)*INDEX(AT$30:AT$46,$F1680)*(1-INDEX(AT$117:AT$133,$F1680))</f>
        <v/>
      </c>
      <c r="AU1680" s="40">
        <f>AU$12*$D1680*INDEX(AU$21:AU$28,$E1680)*INDEX(AU$30:AU$46,$F1680)*(1-INDEX(AU$117:AU$133,$F1680))</f>
        <v/>
      </c>
      <c r="AV1680" s="40">
        <f>AV$12*$D1680*INDEX(AV$21:AV$28,$E1680)*INDEX(AV$30:AV$46,$F1680)*(1-INDEX(AV$117:AV$133,$F1680))</f>
        <v/>
      </c>
      <c r="AW1680" s="40">
        <f>AW$12*$D1680*INDEX(AW$21:AW$28,$E1680)*INDEX(AW$30:AW$46,$F1680)*(1-INDEX(AW$117:AW$133,$F1680))</f>
        <v/>
      </c>
      <c r="AX1680" s="42">
        <f>CARBONTAX(AX$12,$D1680,INDEX(AX$21:AX$28,$E1680),INDEX(AX$30:AX$46,$F1680),INDEX(AX$117:AX$133,$F1680))</f>
        <v/>
      </c>
    </row>
    <row r="1681" hidden="1" outlineLevel="2">
      <c r="A1681" s="5" t="inlineStr">
        <is>
          <t>ctxnew</t>
        </is>
      </c>
      <c r="B1681" s="5" t="inlineStr">
        <is>
          <t>die</t>
        </is>
      </c>
      <c r="C1681" s="5" t="inlineStr">
        <is>
          <t>oen</t>
        </is>
      </c>
      <c r="D1681" s="40">
        <f>INDEX(Inputs!$T$5:$T$132,MATCH($B1681&amp;"|"&amp;$C1681,Inputs!$A$5:$A$132,0))</f>
        <v/>
      </c>
      <c r="E1681" s="40">
        <f>INDEX(Inputs!$J$5:$J$132,MATCH($B1681&amp;"|"&amp;$C1681,Inputs!$A$5:$A$132,0))</f>
        <v/>
      </c>
      <c r="F1681" s="40">
        <f>INDEX(Inputs!$K$5:$K$132,MATCH($B1681&amp;"|"&amp;$C1681,Inputs!$A$5:$A$132,0))</f>
        <v/>
      </c>
      <c r="G1681" s="39" t="n"/>
      <c r="H1681" s="5">
        <f>INDEX(Variables!$B$5:$B$105,MATCH($A1681,Variables!$A$5:$A$105,0))&amp;IF($C1681="",""," | "&amp;INDEX(Mapping!$B$5:$B$26,MATCH($C1681,Mapping!$A$5:$A$26,0))&amp;" | "&amp;INDEX(Mapping!$B$30:$B$41,MATCH($B1681,Mapping!$A$30:$A$41,0)))</f>
        <v/>
      </c>
      <c r="I1681" s="5">
        <f>INDEX(Variables!$C$5:$C$105,MATCH($A1681,Variables!$A$5:$A$105,0))</f>
        <v/>
      </c>
      <c r="J1681" s="5">
        <f>INDEX(Variables!$E$5:$E$105,MATCH($A1681,Variables!$A$5:$A$105,0))</f>
        <v/>
      </c>
      <c r="K1681" s="25">
        <f>LOWER(Settings!$C$4)&amp;".mit."&amp;$A1681&amp;IF($C1681="","","."&amp;$C1681&amp;"."&amp;$B1681)&amp;IF(INDEX(Variables!$D$5:$D$105,MATCH($A1681,Variables!$A$5:$A$105,0))="","","."&amp;INDEX(Variables!$D$5:$D$105,MATCH($A1681,Variables!$A$5:$A$105,0)))&amp;"."&amp;K$5</f>
        <v/>
      </c>
      <c r="L1681" s="41">
        <f>L$12*$D1681*INDEX(L$21:L$28,$E1681)*INDEX(L$30:L$46,$F1681)*(1-INDEX(L$117:L$133,$F1681))</f>
        <v/>
      </c>
      <c r="M1681" s="40">
        <f>M$12*$D1681*INDEX(M$21:M$28,$E1681)*INDEX(M$30:M$46,$F1681)*(1-INDEX(M$117:M$133,$F1681))</f>
        <v/>
      </c>
      <c r="N1681" s="40">
        <f>N$12*$D1681*INDEX(N$21:N$28,$E1681)*INDEX(N$30:N$46,$F1681)*(1-INDEX(N$117:N$133,$F1681))</f>
        <v/>
      </c>
      <c r="O1681" s="40">
        <f>O$12*$D1681*INDEX(O$21:O$28,$E1681)*INDEX(O$30:O$46,$F1681)*(1-INDEX(O$117:O$133,$F1681))</f>
        <v/>
      </c>
      <c r="P1681" s="40">
        <f>P$12*$D1681*INDEX(P$21:P$28,$E1681)*INDEX(P$30:P$46,$F1681)*(1-INDEX(P$117:P$133,$F1681))</f>
        <v/>
      </c>
      <c r="Q1681" s="40">
        <f>Q$12*$D1681*INDEX(Q$21:Q$28,$E1681)*INDEX(Q$30:Q$46,$F1681)*(1-INDEX(Q$117:Q$133,$F1681))</f>
        <v/>
      </c>
      <c r="R1681" s="40">
        <f>R$12*$D1681*INDEX(R$21:R$28,$E1681)*INDEX(R$30:R$46,$F1681)*(1-INDEX(R$117:R$133,$F1681))</f>
        <v/>
      </c>
      <c r="S1681" s="40">
        <f>S$12*$D1681*INDEX(S$21:S$28,$E1681)*INDEX(S$30:S$46,$F1681)*(1-INDEX(S$117:S$133,$F1681))</f>
        <v/>
      </c>
      <c r="T1681" s="40">
        <f>T$12*$D1681*INDEX(T$21:T$28,$E1681)*INDEX(T$30:T$46,$F1681)*(1-INDEX(T$117:T$133,$F1681))</f>
        <v/>
      </c>
      <c r="U1681" s="40">
        <f>U$12*$D1681*INDEX(U$21:U$28,$E1681)*INDEX(U$30:U$46,$F1681)*(1-INDEX(U$117:U$133,$F1681))</f>
        <v/>
      </c>
      <c r="V1681" s="40">
        <f>V$12*$D1681*INDEX(V$21:V$28,$E1681)*INDEX(V$30:V$46,$F1681)*(1-INDEX(V$117:V$133,$F1681))</f>
        <v/>
      </c>
      <c r="W1681" s="40">
        <f>W$12*$D1681*INDEX(W$21:W$28,$E1681)*INDEX(W$30:W$46,$F1681)*(1-INDEX(W$117:W$133,$F1681))</f>
        <v/>
      </c>
      <c r="X1681" s="40">
        <f>X$12*$D1681*INDEX(X$21:X$28,$E1681)*INDEX(X$30:X$46,$F1681)*(1-INDEX(X$117:X$133,$F1681))</f>
        <v/>
      </c>
      <c r="Y1681" s="40">
        <f>Y$12*$D1681*INDEX(Y$21:Y$28,$E1681)*INDEX(Y$30:Y$46,$F1681)*(1-INDEX(Y$117:Y$133,$F1681))</f>
        <v/>
      </c>
      <c r="Z1681" s="40">
        <f>Z$12*$D1681*INDEX(Z$21:Z$28,$E1681)*INDEX(Z$30:Z$46,$F1681)*(1-INDEX(Z$117:Z$133,$F1681))</f>
        <v/>
      </c>
      <c r="AA1681" s="40">
        <f>AA$12*$D1681*INDEX(AA$21:AA$28,$E1681)*INDEX(AA$30:AA$46,$F1681)*(1-INDEX(AA$117:AA$133,$F1681))</f>
        <v/>
      </c>
      <c r="AB1681" s="40">
        <f>AB$12*$D1681*INDEX(AB$21:AB$28,$E1681)*INDEX(AB$30:AB$46,$F1681)*(1-INDEX(AB$117:AB$133,$F1681))</f>
        <v/>
      </c>
      <c r="AC1681" s="40">
        <f>AC$12*$D1681*INDEX(AC$21:AC$28,$E1681)*INDEX(AC$30:AC$46,$F1681)*(1-INDEX(AC$117:AC$133,$F1681))</f>
        <v/>
      </c>
      <c r="AD1681" s="42">
        <f>CARBONTAX(AD$12,$D1681,INDEX(AD$21:AD$28,$E1681),INDEX(AD$30:AD$46,$F1681),INDEX(AD$117:AD$133,$F1681))</f>
        <v/>
      </c>
      <c r="AE1681" s="25">
        <f>LOWER(Settings!$C$4)&amp;".mit."&amp;$A1681&amp;IF($C1681="","","."&amp;$C1681&amp;"."&amp;$B1681)&amp;IF(INDEX(Variables!$D$5:$D$105,MATCH($A1681,Variables!$A$5:$A$105,0))="","","."&amp;INDEX(Variables!$D$5:$D$105,MATCH($A1681,Variables!$A$5:$A$105,0)))&amp;"."&amp;AE$5</f>
        <v/>
      </c>
      <c r="AF1681" s="41">
        <f>AF$12*$D1681*INDEX(AF$21:AF$28,$E1681)*INDEX(AF$30:AF$46,$F1681)*(1-INDEX(AF$117:AF$133,$F1681))</f>
        <v/>
      </c>
      <c r="AG1681" s="40">
        <f>AG$12*$D1681*INDEX(AG$21:AG$28,$E1681)*INDEX(AG$30:AG$46,$F1681)*(1-INDEX(AG$117:AG$133,$F1681))</f>
        <v/>
      </c>
      <c r="AH1681" s="40">
        <f>AH$12*$D1681*INDEX(AH$21:AH$28,$E1681)*INDEX(AH$30:AH$46,$F1681)*(1-INDEX(AH$117:AH$133,$F1681))</f>
        <v/>
      </c>
      <c r="AI1681" s="40">
        <f>AI$12*$D1681*INDEX(AI$21:AI$28,$E1681)*INDEX(AI$30:AI$46,$F1681)*(1-INDEX(AI$117:AI$133,$F1681))</f>
        <v/>
      </c>
      <c r="AJ1681" s="40">
        <f>AJ$12*$D1681*INDEX(AJ$21:AJ$28,$E1681)*INDEX(AJ$30:AJ$46,$F1681)*(1-INDEX(AJ$117:AJ$133,$F1681))</f>
        <v/>
      </c>
      <c r="AK1681" s="40">
        <f>AK$12*$D1681*INDEX(AK$21:AK$28,$E1681)*INDEX(AK$30:AK$46,$F1681)*(1-INDEX(AK$117:AK$133,$F1681))</f>
        <v/>
      </c>
      <c r="AL1681" s="40">
        <f>AL$12*$D1681*INDEX(AL$21:AL$28,$E1681)*INDEX(AL$30:AL$46,$F1681)*(1-INDEX(AL$117:AL$133,$F1681))</f>
        <v/>
      </c>
      <c r="AM1681" s="40">
        <f>AM$12*$D1681*INDEX(AM$21:AM$28,$E1681)*INDEX(AM$30:AM$46,$F1681)*(1-INDEX(AM$117:AM$133,$F1681))</f>
        <v/>
      </c>
      <c r="AN1681" s="40">
        <f>AN$12*$D1681*INDEX(AN$21:AN$28,$E1681)*INDEX(AN$30:AN$46,$F1681)*(1-INDEX(AN$117:AN$133,$F1681))</f>
        <v/>
      </c>
      <c r="AO1681" s="40">
        <f>AO$12*$D1681*INDEX(AO$21:AO$28,$E1681)*INDEX(AO$30:AO$46,$F1681)*(1-INDEX(AO$117:AO$133,$F1681))</f>
        <v/>
      </c>
      <c r="AP1681" s="40">
        <f>AP$12*$D1681*INDEX(AP$21:AP$28,$E1681)*INDEX(AP$30:AP$46,$F1681)*(1-INDEX(AP$117:AP$133,$F1681))</f>
        <v/>
      </c>
      <c r="AQ1681" s="40">
        <f>AQ$12*$D1681*INDEX(AQ$21:AQ$28,$E1681)*INDEX(AQ$30:AQ$46,$F1681)*(1-INDEX(AQ$117:AQ$133,$F1681))</f>
        <v/>
      </c>
      <c r="AR1681" s="40">
        <f>AR$12*$D1681*INDEX(AR$21:AR$28,$E1681)*INDEX(AR$30:AR$46,$F1681)*(1-INDEX(AR$117:AR$133,$F1681))</f>
        <v/>
      </c>
      <c r="AS1681" s="40">
        <f>AS$12*$D1681*INDEX(AS$21:AS$28,$E1681)*INDEX(AS$30:AS$46,$F1681)*(1-INDEX(AS$117:AS$133,$F1681))</f>
        <v/>
      </c>
      <c r="AT1681" s="40">
        <f>AT$12*$D1681*INDEX(AT$21:AT$28,$E1681)*INDEX(AT$30:AT$46,$F1681)*(1-INDEX(AT$117:AT$133,$F1681))</f>
        <v/>
      </c>
      <c r="AU1681" s="40">
        <f>AU$12*$D1681*INDEX(AU$21:AU$28,$E1681)*INDEX(AU$30:AU$46,$F1681)*(1-INDEX(AU$117:AU$133,$F1681))</f>
        <v/>
      </c>
      <c r="AV1681" s="40">
        <f>AV$12*$D1681*INDEX(AV$21:AV$28,$E1681)*INDEX(AV$30:AV$46,$F1681)*(1-INDEX(AV$117:AV$133,$F1681))</f>
        <v/>
      </c>
      <c r="AW1681" s="40">
        <f>AW$12*$D1681*INDEX(AW$21:AW$28,$E1681)*INDEX(AW$30:AW$46,$F1681)*(1-INDEX(AW$117:AW$133,$F1681))</f>
        <v/>
      </c>
      <c r="AX1681" s="42">
        <f>CARBONTAX(AX$12,$D1681,INDEX(AX$21:AX$28,$E1681),INDEX(AX$30:AX$46,$F1681),INDEX(AX$117:AX$133,$F1681))</f>
        <v/>
      </c>
    </row>
    <row r="1682" hidden="1" outlineLevel="2">
      <c r="A1682" s="5" t="inlineStr">
        <is>
          <t>ctxnew</t>
        </is>
      </c>
      <c r="B1682" s="5" t="inlineStr">
        <is>
          <t>lpg</t>
        </is>
      </c>
      <c r="C1682" s="5" t="inlineStr">
        <is>
          <t>oen</t>
        </is>
      </c>
      <c r="D1682" s="40">
        <f>INDEX(Inputs!$T$5:$T$132,MATCH($B1682&amp;"|"&amp;$C1682,Inputs!$A$5:$A$132,0))</f>
        <v/>
      </c>
      <c r="E1682" s="40">
        <f>INDEX(Inputs!$J$5:$J$132,MATCH($B1682&amp;"|"&amp;$C1682,Inputs!$A$5:$A$132,0))</f>
        <v/>
      </c>
      <c r="F1682" s="40">
        <f>INDEX(Inputs!$K$5:$K$132,MATCH($B1682&amp;"|"&amp;$C1682,Inputs!$A$5:$A$132,0))</f>
        <v/>
      </c>
      <c r="G1682" s="39" t="n"/>
      <c r="H1682" s="5">
        <f>INDEX(Variables!$B$5:$B$105,MATCH($A1682,Variables!$A$5:$A$105,0))&amp;IF($C1682="",""," | "&amp;INDEX(Mapping!$B$5:$B$26,MATCH($C1682,Mapping!$A$5:$A$26,0))&amp;" | "&amp;INDEX(Mapping!$B$30:$B$41,MATCH($B1682,Mapping!$A$30:$A$41,0)))</f>
        <v/>
      </c>
      <c r="I1682" s="5">
        <f>INDEX(Variables!$C$5:$C$105,MATCH($A1682,Variables!$A$5:$A$105,0))</f>
        <v/>
      </c>
      <c r="J1682" s="5">
        <f>INDEX(Variables!$E$5:$E$105,MATCH($A1682,Variables!$A$5:$A$105,0))</f>
        <v/>
      </c>
      <c r="K1682" s="25">
        <f>LOWER(Settings!$C$4)&amp;".mit."&amp;$A1682&amp;IF($C1682="","","."&amp;$C1682&amp;"."&amp;$B1682)&amp;IF(INDEX(Variables!$D$5:$D$105,MATCH($A1682,Variables!$A$5:$A$105,0))="","","."&amp;INDEX(Variables!$D$5:$D$105,MATCH($A1682,Variables!$A$5:$A$105,0)))&amp;"."&amp;K$5</f>
        <v/>
      </c>
      <c r="L1682" s="41">
        <f>L$12*$D1682*INDEX(L$21:L$28,$E1682)*INDEX(L$30:L$46,$F1682)*(1-INDEX(L$117:L$133,$F1682))</f>
        <v/>
      </c>
      <c r="M1682" s="40">
        <f>M$12*$D1682*INDEX(M$21:M$28,$E1682)*INDEX(M$30:M$46,$F1682)*(1-INDEX(M$117:M$133,$F1682))</f>
        <v/>
      </c>
      <c r="N1682" s="40">
        <f>N$12*$D1682*INDEX(N$21:N$28,$E1682)*INDEX(N$30:N$46,$F1682)*(1-INDEX(N$117:N$133,$F1682))</f>
        <v/>
      </c>
      <c r="O1682" s="40">
        <f>O$12*$D1682*INDEX(O$21:O$28,$E1682)*INDEX(O$30:O$46,$F1682)*(1-INDEX(O$117:O$133,$F1682))</f>
        <v/>
      </c>
      <c r="P1682" s="40">
        <f>P$12*$D1682*INDEX(P$21:P$28,$E1682)*INDEX(P$30:P$46,$F1682)*(1-INDEX(P$117:P$133,$F1682))</f>
        <v/>
      </c>
      <c r="Q1682" s="40">
        <f>Q$12*$D1682*INDEX(Q$21:Q$28,$E1682)*INDEX(Q$30:Q$46,$F1682)*(1-INDEX(Q$117:Q$133,$F1682))</f>
        <v/>
      </c>
      <c r="R1682" s="40">
        <f>R$12*$D1682*INDEX(R$21:R$28,$E1682)*INDEX(R$30:R$46,$F1682)*(1-INDEX(R$117:R$133,$F1682))</f>
        <v/>
      </c>
      <c r="S1682" s="40">
        <f>S$12*$D1682*INDEX(S$21:S$28,$E1682)*INDEX(S$30:S$46,$F1682)*(1-INDEX(S$117:S$133,$F1682))</f>
        <v/>
      </c>
      <c r="T1682" s="40">
        <f>T$12*$D1682*INDEX(T$21:T$28,$E1682)*INDEX(T$30:T$46,$F1682)*(1-INDEX(T$117:T$133,$F1682))</f>
        <v/>
      </c>
      <c r="U1682" s="40">
        <f>U$12*$D1682*INDEX(U$21:U$28,$E1682)*INDEX(U$30:U$46,$F1682)*(1-INDEX(U$117:U$133,$F1682))</f>
        <v/>
      </c>
      <c r="V1682" s="40">
        <f>V$12*$D1682*INDEX(V$21:V$28,$E1682)*INDEX(V$30:V$46,$F1682)*(1-INDEX(V$117:V$133,$F1682))</f>
        <v/>
      </c>
      <c r="W1682" s="40">
        <f>W$12*$D1682*INDEX(W$21:W$28,$E1682)*INDEX(W$30:W$46,$F1682)*(1-INDEX(W$117:W$133,$F1682))</f>
        <v/>
      </c>
      <c r="X1682" s="40">
        <f>X$12*$D1682*INDEX(X$21:X$28,$E1682)*INDEX(X$30:X$46,$F1682)*(1-INDEX(X$117:X$133,$F1682))</f>
        <v/>
      </c>
      <c r="Y1682" s="40">
        <f>Y$12*$D1682*INDEX(Y$21:Y$28,$E1682)*INDEX(Y$30:Y$46,$F1682)*(1-INDEX(Y$117:Y$133,$F1682))</f>
        <v/>
      </c>
      <c r="Z1682" s="40">
        <f>Z$12*$D1682*INDEX(Z$21:Z$28,$E1682)*INDEX(Z$30:Z$46,$F1682)*(1-INDEX(Z$117:Z$133,$F1682))</f>
        <v/>
      </c>
      <c r="AA1682" s="40">
        <f>AA$12*$D1682*INDEX(AA$21:AA$28,$E1682)*INDEX(AA$30:AA$46,$F1682)*(1-INDEX(AA$117:AA$133,$F1682))</f>
        <v/>
      </c>
      <c r="AB1682" s="40">
        <f>AB$12*$D1682*INDEX(AB$21:AB$28,$E1682)*INDEX(AB$30:AB$46,$F1682)*(1-INDEX(AB$117:AB$133,$F1682))</f>
        <v/>
      </c>
      <c r="AC1682" s="40">
        <f>AC$12*$D1682*INDEX(AC$21:AC$28,$E1682)*INDEX(AC$30:AC$46,$F1682)*(1-INDEX(AC$117:AC$133,$F1682))</f>
        <v/>
      </c>
      <c r="AD1682" s="42">
        <f>CARBONTAX(AD$12,$D1682,INDEX(AD$21:AD$28,$E1682),INDEX(AD$30:AD$46,$F1682),INDEX(AD$117:AD$133,$F1682))</f>
        <v/>
      </c>
      <c r="AE1682" s="25">
        <f>LOWER(Settings!$C$4)&amp;".mit."&amp;$A1682&amp;IF($C1682="","","."&amp;$C1682&amp;"."&amp;$B1682)&amp;IF(INDEX(Variables!$D$5:$D$105,MATCH($A1682,Variables!$A$5:$A$105,0))="","","."&amp;INDEX(Variables!$D$5:$D$105,MATCH($A1682,Variables!$A$5:$A$105,0)))&amp;"."&amp;AE$5</f>
        <v/>
      </c>
      <c r="AF1682" s="41">
        <f>AF$12*$D1682*INDEX(AF$21:AF$28,$E1682)*INDEX(AF$30:AF$46,$F1682)*(1-INDEX(AF$117:AF$133,$F1682))</f>
        <v/>
      </c>
      <c r="AG1682" s="40">
        <f>AG$12*$D1682*INDEX(AG$21:AG$28,$E1682)*INDEX(AG$30:AG$46,$F1682)*(1-INDEX(AG$117:AG$133,$F1682))</f>
        <v/>
      </c>
      <c r="AH1682" s="40">
        <f>AH$12*$D1682*INDEX(AH$21:AH$28,$E1682)*INDEX(AH$30:AH$46,$F1682)*(1-INDEX(AH$117:AH$133,$F1682))</f>
        <v/>
      </c>
      <c r="AI1682" s="40">
        <f>AI$12*$D1682*INDEX(AI$21:AI$28,$E1682)*INDEX(AI$30:AI$46,$F1682)*(1-INDEX(AI$117:AI$133,$F1682))</f>
        <v/>
      </c>
      <c r="AJ1682" s="40">
        <f>AJ$12*$D1682*INDEX(AJ$21:AJ$28,$E1682)*INDEX(AJ$30:AJ$46,$F1682)*(1-INDEX(AJ$117:AJ$133,$F1682))</f>
        <v/>
      </c>
      <c r="AK1682" s="40">
        <f>AK$12*$D1682*INDEX(AK$21:AK$28,$E1682)*INDEX(AK$30:AK$46,$F1682)*(1-INDEX(AK$117:AK$133,$F1682))</f>
        <v/>
      </c>
      <c r="AL1682" s="40">
        <f>AL$12*$D1682*INDEX(AL$21:AL$28,$E1682)*INDEX(AL$30:AL$46,$F1682)*(1-INDEX(AL$117:AL$133,$F1682))</f>
        <v/>
      </c>
      <c r="AM1682" s="40">
        <f>AM$12*$D1682*INDEX(AM$21:AM$28,$E1682)*INDEX(AM$30:AM$46,$F1682)*(1-INDEX(AM$117:AM$133,$F1682))</f>
        <v/>
      </c>
      <c r="AN1682" s="40">
        <f>AN$12*$D1682*INDEX(AN$21:AN$28,$E1682)*INDEX(AN$30:AN$46,$F1682)*(1-INDEX(AN$117:AN$133,$F1682))</f>
        <v/>
      </c>
      <c r="AO1682" s="40">
        <f>AO$12*$D1682*INDEX(AO$21:AO$28,$E1682)*INDEX(AO$30:AO$46,$F1682)*(1-INDEX(AO$117:AO$133,$F1682))</f>
        <v/>
      </c>
      <c r="AP1682" s="40">
        <f>AP$12*$D1682*INDEX(AP$21:AP$28,$E1682)*INDEX(AP$30:AP$46,$F1682)*(1-INDEX(AP$117:AP$133,$F1682))</f>
        <v/>
      </c>
      <c r="AQ1682" s="40">
        <f>AQ$12*$D1682*INDEX(AQ$21:AQ$28,$E1682)*INDEX(AQ$30:AQ$46,$F1682)*(1-INDEX(AQ$117:AQ$133,$F1682))</f>
        <v/>
      </c>
      <c r="AR1682" s="40">
        <f>AR$12*$D1682*INDEX(AR$21:AR$28,$E1682)*INDEX(AR$30:AR$46,$F1682)*(1-INDEX(AR$117:AR$133,$F1682))</f>
        <v/>
      </c>
      <c r="AS1682" s="40">
        <f>AS$12*$D1682*INDEX(AS$21:AS$28,$E1682)*INDEX(AS$30:AS$46,$F1682)*(1-INDEX(AS$117:AS$133,$F1682))</f>
        <v/>
      </c>
      <c r="AT1682" s="40">
        <f>AT$12*$D1682*INDEX(AT$21:AT$28,$E1682)*INDEX(AT$30:AT$46,$F1682)*(1-INDEX(AT$117:AT$133,$F1682))</f>
        <v/>
      </c>
      <c r="AU1682" s="40">
        <f>AU$12*$D1682*INDEX(AU$21:AU$28,$E1682)*INDEX(AU$30:AU$46,$F1682)*(1-INDEX(AU$117:AU$133,$F1682))</f>
        <v/>
      </c>
      <c r="AV1682" s="40">
        <f>AV$12*$D1682*INDEX(AV$21:AV$28,$E1682)*INDEX(AV$30:AV$46,$F1682)*(1-INDEX(AV$117:AV$133,$F1682))</f>
        <v/>
      </c>
      <c r="AW1682" s="40">
        <f>AW$12*$D1682*INDEX(AW$21:AW$28,$E1682)*INDEX(AW$30:AW$46,$F1682)*(1-INDEX(AW$117:AW$133,$F1682))</f>
        <v/>
      </c>
      <c r="AX1682" s="42">
        <f>CARBONTAX(AX$12,$D1682,INDEX(AX$21:AX$28,$E1682),INDEX(AX$30:AX$46,$F1682),INDEX(AX$117:AX$133,$F1682))</f>
        <v/>
      </c>
    </row>
    <row r="1683" hidden="1" outlineLevel="2">
      <c r="A1683" s="5" t="inlineStr">
        <is>
          <t>ctxnew</t>
        </is>
      </c>
      <c r="B1683" s="5" t="inlineStr">
        <is>
          <t>ker</t>
        </is>
      </c>
      <c r="C1683" s="5" t="inlineStr">
        <is>
          <t>oen</t>
        </is>
      </c>
      <c r="D1683" s="40">
        <f>INDEX(Inputs!$T$5:$T$132,MATCH($B1683&amp;"|"&amp;$C1683,Inputs!$A$5:$A$132,0))</f>
        <v/>
      </c>
      <c r="E1683" s="40">
        <f>INDEX(Inputs!$J$5:$J$132,MATCH($B1683&amp;"|"&amp;$C1683,Inputs!$A$5:$A$132,0))</f>
        <v/>
      </c>
      <c r="F1683" s="40">
        <f>INDEX(Inputs!$K$5:$K$132,MATCH($B1683&amp;"|"&amp;$C1683,Inputs!$A$5:$A$132,0))</f>
        <v/>
      </c>
      <c r="G1683" s="39" t="n"/>
      <c r="H1683" s="5">
        <f>INDEX(Variables!$B$5:$B$105,MATCH($A1683,Variables!$A$5:$A$105,0))&amp;IF($C1683="",""," | "&amp;INDEX(Mapping!$B$5:$B$26,MATCH($C1683,Mapping!$A$5:$A$26,0))&amp;" | "&amp;INDEX(Mapping!$B$30:$B$41,MATCH($B1683,Mapping!$A$30:$A$41,0)))</f>
        <v/>
      </c>
      <c r="I1683" s="5">
        <f>INDEX(Variables!$C$5:$C$105,MATCH($A1683,Variables!$A$5:$A$105,0))</f>
        <v/>
      </c>
      <c r="J1683" s="5">
        <f>INDEX(Variables!$E$5:$E$105,MATCH($A1683,Variables!$A$5:$A$105,0))</f>
        <v/>
      </c>
      <c r="K1683" s="25">
        <f>LOWER(Settings!$C$4)&amp;".mit."&amp;$A1683&amp;IF($C1683="","","."&amp;$C1683&amp;"."&amp;$B1683)&amp;IF(INDEX(Variables!$D$5:$D$105,MATCH($A1683,Variables!$A$5:$A$105,0))="","","."&amp;INDEX(Variables!$D$5:$D$105,MATCH($A1683,Variables!$A$5:$A$105,0)))&amp;"."&amp;K$5</f>
        <v/>
      </c>
      <c r="L1683" s="41">
        <f>L$12*$D1683*INDEX(L$21:L$28,$E1683)*INDEX(L$30:L$46,$F1683)*(1-INDEX(L$117:L$133,$F1683))</f>
        <v/>
      </c>
      <c r="M1683" s="40">
        <f>M$12*$D1683*INDEX(M$21:M$28,$E1683)*INDEX(M$30:M$46,$F1683)*(1-INDEX(M$117:M$133,$F1683))</f>
        <v/>
      </c>
      <c r="N1683" s="40">
        <f>N$12*$D1683*INDEX(N$21:N$28,$E1683)*INDEX(N$30:N$46,$F1683)*(1-INDEX(N$117:N$133,$F1683))</f>
        <v/>
      </c>
      <c r="O1683" s="40">
        <f>O$12*$D1683*INDEX(O$21:O$28,$E1683)*INDEX(O$30:O$46,$F1683)*(1-INDEX(O$117:O$133,$F1683))</f>
        <v/>
      </c>
      <c r="P1683" s="40">
        <f>P$12*$D1683*INDEX(P$21:P$28,$E1683)*INDEX(P$30:P$46,$F1683)*(1-INDEX(P$117:P$133,$F1683))</f>
        <v/>
      </c>
      <c r="Q1683" s="40">
        <f>Q$12*$D1683*INDEX(Q$21:Q$28,$E1683)*INDEX(Q$30:Q$46,$F1683)*(1-INDEX(Q$117:Q$133,$F1683))</f>
        <v/>
      </c>
      <c r="R1683" s="40">
        <f>R$12*$D1683*INDEX(R$21:R$28,$E1683)*INDEX(R$30:R$46,$F1683)*(1-INDEX(R$117:R$133,$F1683))</f>
        <v/>
      </c>
      <c r="S1683" s="40">
        <f>S$12*$D1683*INDEX(S$21:S$28,$E1683)*INDEX(S$30:S$46,$F1683)*(1-INDEX(S$117:S$133,$F1683))</f>
        <v/>
      </c>
      <c r="T1683" s="40">
        <f>T$12*$D1683*INDEX(T$21:T$28,$E1683)*INDEX(T$30:T$46,$F1683)*(1-INDEX(T$117:T$133,$F1683))</f>
        <v/>
      </c>
      <c r="U1683" s="40">
        <f>U$12*$D1683*INDEX(U$21:U$28,$E1683)*INDEX(U$30:U$46,$F1683)*(1-INDEX(U$117:U$133,$F1683))</f>
        <v/>
      </c>
      <c r="V1683" s="40">
        <f>V$12*$D1683*INDEX(V$21:V$28,$E1683)*INDEX(V$30:V$46,$F1683)*(1-INDEX(V$117:V$133,$F1683))</f>
        <v/>
      </c>
      <c r="W1683" s="40">
        <f>W$12*$D1683*INDEX(W$21:W$28,$E1683)*INDEX(W$30:W$46,$F1683)*(1-INDEX(W$117:W$133,$F1683))</f>
        <v/>
      </c>
      <c r="X1683" s="40">
        <f>X$12*$D1683*INDEX(X$21:X$28,$E1683)*INDEX(X$30:X$46,$F1683)*(1-INDEX(X$117:X$133,$F1683))</f>
        <v/>
      </c>
      <c r="Y1683" s="40">
        <f>Y$12*$D1683*INDEX(Y$21:Y$28,$E1683)*INDEX(Y$30:Y$46,$F1683)*(1-INDEX(Y$117:Y$133,$F1683))</f>
        <v/>
      </c>
      <c r="Z1683" s="40">
        <f>Z$12*$D1683*INDEX(Z$21:Z$28,$E1683)*INDEX(Z$30:Z$46,$F1683)*(1-INDEX(Z$117:Z$133,$F1683))</f>
        <v/>
      </c>
      <c r="AA1683" s="40">
        <f>AA$12*$D1683*INDEX(AA$21:AA$28,$E1683)*INDEX(AA$30:AA$46,$F1683)*(1-INDEX(AA$117:AA$133,$F1683))</f>
        <v/>
      </c>
      <c r="AB1683" s="40">
        <f>AB$12*$D1683*INDEX(AB$21:AB$28,$E1683)*INDEX(AB$30:AB$46,$F1683)*(1-INDEX(AB$117:AB$133,$F1683))</f>
        <v/>
      </c>
      <c r="AC1683" s="40">
        <f>AC$12*$D1683*INDEX(AC$21:AC$28,$E1683)*INDEX(AC$30:AC$46,$F1683)*(1-INDEX(AC$117:AC$133,$F1683))</f>
        <v/>
      </c>
      <c r="AD1683" s="42">
        <f>CARBONTAX(AD$12,$D1683,INDEX(AD$21:AD$28,$E1683),INDEX(AD$30:AD$46,$F1683),INDEX(AD$117:AD$133,$F1683))</f>
        <v/>
      </c>
      <c r="AE1683" s="25">
        <f>LOWER(Settings!$C$4)&amp;".mit."&amp;$A1683&amp;IF($C1683="","","."&amp;$C1683&amp;"."&amp;$B1683)&amp;IF(INDEX(Variables!$D$5:$D$105,MATCH($A1683,Variables!$A$5:$A$105,0))="","","."&amp;INDEX(Variables!$D$5:$D$105,MATCH($A1683,Variables!$A$5:$A$105,0)))&amp;"."&amp;AE$5</f>
        <v/>
      </c>
      <c r="AF1683" s="41">
        <f>AF$12*$D1683*INDEX(AF$21:AF$28,$E1683)*INDEX(AF$30:AF$46,$F1683)*(1-INDEX(AF$117:AF$133,$F1683))</f>
        <v/>
      </c>
      <c r="AG1683" s="40">
        <f>AG$12*$D1683*INDEX(AG$21:AG$28,$E1683)*INDEX(AG$30:AG$46,$F1683)*(1-INDEX(AG$117:AG$133,$F1683))</f>
        <v/>
      </c>
      <c r="AH1683" s="40">
        <f>AH$12*$D1683*INDEX(AH$21:AH$28,$E1683)*INDEX(AH$30:AH$46,$F1683)*(1-INDEX(AH$117:AH$133,$F1683))</f>
        <v/>
      </c>
      <c r="AI1683" s="40">
        <f>AI$12*$D1683*INDEX(AI$21:AI$28,$E1683)*INDEX(AI$30:AI$46,$F1683)*(1-INDEX(AI$117:AI$133,$F1683))</f>
        <v/>
      </c>
      <c r="AJ1683" s="40">
        <f>AJ$12*$D1683*INDEX(AJ$21:AJ$28,$E1683)*INDEX(AJ$30:AJ$46,$F1683)*(1-INDEX(AJ$117:AJ$133,$F1683))</f>
        <v/>
      </c>
      <c r="AK1683" s="40">
        <f>AK$12*$D1683*INDEX(AK$21:AK$28,$E1683)*INDEX(AK$30:AK$46,$F1683)*(1-INDEX(AK$117:AK$133,$F1683))</f>
        <v/>
      </c>
      <c r="AL1683" s="40">
        <f>AL$12*$D1683*INDEX(AL$21:AL$28,$E1683)*INDEX(AL$30:AL$46,$F1683)*(1-INDEX(AL$117:AL$133,$F1683))</f>
        <v/>
      </c>
      <c r="AM1683" s="40">
        <f>AM$12*$D1683*INDEX(AM$21:AM$28,$E1683)*INDEX(AM$30:AM$46,$F1683)*(1-INDEX(AM$117:AM$133,$F1683))</f>
        <v/>
      </c>
      <c r="AN1683" s="40">
        <f>AN$12*$D1683*INDEX(AN$21:AN$28,$E1683)*INDEX(AN$30:AN$46,$F1683)*(1-INDEX(AN$117:AN$133,$F1683))</f>
        <v/>
      </c>
      <c r="AO1683" s="40">
        <f>AO$12*$D1683*INDEX(AO$21:AO$28,$E1683)*INDEX(AO$30:AO$46,$F1683)*(1-INDEX(AO$117:AO$133,$F1683))</f>
        <v/>
      </c>
      <c r="AP1683" s="40">
        <f>AP$12*$D1683*INDEX(AP$21:AP$28,$E1683)*INDEX(AP$30:AP$46,$F1683)*(1-INDEX(AP$117:AP$133,$F1683))</f>
        <v/>
      </c>
      <c r="AQ1683" s="40">
        <f>AQ$12*$D1683*INDEX(AQ$21:AQ$28,$E1683)*INDEX(AQ$30:AQ$46,$F1683)*(1-INDEX(AQ$117:AQ$133,$F1683))</f>
        <v/>
      </c>
      <c r="AR1683" s="40">
        <f>AR$12*$D1683*INDEX(AR$21:AR$28,$E1683)*INDEX(AR$30:AR$46,$F1683)*(1-INDEX(AR$117:AR$133,$F1683))</f>
        <v/>
      </c>
      <c r="AS1683" s="40">
        <f>AS$12*$D1683*INDEX(AS$21:AS$28,$E1683)*INDEX(AS$30:AS$46,$F1683)*(1-INDEX(AS$117:AS$133,$F1683))</f>
        <v/>
      </c>
      <c r="AT1683" s="40">
        <f>AT$12*$D1683*INDEX(AT$21:AT$28,$E1683)*INDEX(AT$30:AT$46,$F1683)*(1-INDEX(AT$117:AT$133,$F1683))</f>
        <v/>
      </c>
      <c r="AU1683" s="40">
        <f>AU$12*$D1683*INDEX(AU$21:AU$28,$E1683)*INDEX(AU$30:AU$46,$F1683)*(1-INDEX(AU$117:AU$133,$F1683))</f>
        <v/>
      </c>
      <c r="AV1683" s="40">
        <f>AV$12*$D1683*INDEX(AV$21:AV$28,$E1683)*INDEX(AV$30:AV$46,$F1683)*(1-INDEX(AV$117:AV$133,$F1683))</f>
        <v/>
      </c>
      <c r="AW1683" s="40">
        <f>AW$12*$D1683*INDEX(AW$21:AW$28,$E1683)*INDEX(AW$30:AW$46,$F1683)*(1-INDEX(AW$117:AW$133,$F1683))</f>
        <v/>
      </c>
      <c r="AX1683" s="42">
        <f>CARBONTAX(AX$12,$D1683,INDEX(AX$21:AX$28,$E1683),INDEX(AX$30:AX$46,$F1683),INDEX(AX$117:AX$133,$F1683))</f>
        <v/>
      </c>
    </row>
    <row r="1684" hidden="1" outlineLevel="2">
      <c r="A1684" s="5" t="inlineStr">
        <is>
          <t>ctxnew</t>
        </is>
      </c>
      <c r="B1684" s="5" t="inlineStr">
        <is>
          <t>oop</t>
        </is>
      </c>
      <c r="C1684" s="5" t="inlineStr">
        <is>
          <t>oen</t>
        </is>
      </c>
      <c r="D1684" s="40">
        <f>INDEX(Inputs!$T$5:$T$132,MATCH($B1684&amp;"|"&amp;$C1684,Inputs!$A$5:$A$132,0))</f>
        <v/>
      </c>
      <c r="E1684" s="40">
        <f>INDEX(Inputs!$J$5:$J$132,MATCH($B1684&amp;"|"&amp;$C1684,Inputs!$A$5:$A$132,0))</f>
        <v/>
      </c>
      <c r="F1684" s="40">
        <f>INDEX(Inputs!$K$5:$K$132,MATCH($B1684&amp;"|"&amp;$C1684,Inputs!$A$5:$A$132,0))</f>
        <v/>
      </c>
      <c r="G1684" s="39" t="n"/>
      <c r="H1684" s="5">
        <f>INDEX(Variables!$B$5:$B$105,MATCH($A1684,Variables!$A$5:$A$105,0))&amp;IF($C1684="",""," | "&amp;INDEX(Mapping!$B$5:$B$26,MATCH($C1684,Mapping!$A$5:$A$26,0))&amp;" | "&amp;INDEX(Mapping!$B$30:$B$41,MATCH($B1684,Mapping!$A$30:$A$41,0)))</f>
        <v/>
      </c>
      <c r="I1684" s="5">
        <f>INDEX(Variables!$C$5:$C$105,MATCH($A1684,Variables!$A$5:$A$105,0))</f>
        <v/>
      </c>
      <c r="J1684" s="5">
        <f>INDEX(Variables!$E$5:$E$105,MATCH($A1684,Variables!$A$5:$A$105,0))</f>
        <v/>
      </c>
      <c r="K1684" s="25">
        <f>LOWER(Settings!$C$4)&amp;".mit."&amp;$A1684&amp;IF($C1684="","","."&amp;$C1684&amp;"."&amp;$B1684)&amp;IF(INDEX(Variables!$D$5:$D$105,MATCH($A1684,Variables!$A$5:$A$105,0))="","","."&amp;INDEX(Variables!$D$5:$D$105,MATCH($A1684,Variables!$A$5:$A$105,0)))&amp;"."&amp;K$5</f>
        <v/>
      </c>
      <c r="L1684" s="41">
        <f>L$12*$D1684*INDEX(L$21:L$28,$E1684)*INDEX(L$30:L$46,$F1684)*(1-INDEX(L$117:L$133,$F1684))</f>
        <v/>
      </c>
      <c r="M1684" s="40">
        <f>M$12*$D1684*INDEX(M$21:M$28,$E1684)*INDEX(M$30:M$46,$F1684)*(1-INDEX(M$117:M$133,$F1684))</f>
        <v/>
      </c>
      <c r="N1684" s="40">
        <f>N$12*$D1684*INDEX(N$21:N$28,$E1684)*INDEX(N$30:N$46,$F1684)*(1-INDEX(N$117:N$133,$F1684))</f>
        <v/>
      </c>
      <c r="O1684" s="40">
        <f>O$12*$D1684*INDEX(O$21:O$28,$E1684)*INDEX(O$30:O$46,$F1684)*(1-INDEX(O$117:O$133,$F1684))</f>
        <v/>
      </c>
      <c r="P1684" s="40">
        <f>P$12*$D1684*INDEX(P$21:P$28,$E1684)*INDEX(P$30:P$46,$F1684)*(1-INDEX(P$117:P$133,$F1684))</f>
        <v/>
      </c>
      <c r="Q1684" s="40">
        <f>Q$12*$D1684*INDEX(Q$21:Q$28,$E1684)*INDEX(Q$30:Q$46,$F1684)*(1-INDEX(Q$117:Q$133,$F1684))</f>
        <v/>
      </c>
      <c r="R1684" s="40">
        <f>R$12*$D1684*INDEX(R$21:R$28,$E1684)*INDEX(R$30:R$46,$F1684)*(1-INDEX(R$117:R$133,$F1684))</f>
        <v/>
      </c>
      <c r="S1684" s="40">
        <f>S$12*$D1684*INDEX(S$21:S$28,$E1684)*INDEX(S$30:S$46,$F1684)*(1-INDEX(S$117:S$133,$F1684))</f>
        <v/>
      </c>
      <c r="T1684" s="40">
        <f>T$12*$D1684*INDEX(T$21:T$28,$E1684)*INDEX(T$30:T$46,$F1684)*(1-INDEX(T$117:T$133,$F1684))</f>
        <v/>
      </c>
      <c r="U1684" s="40">
        <f>U$12*$D1684*INDEX(U$21:U$28,$E1684)*INDEX(U$30:U$46,$F1684)*(1-INDEX(U$117:U$133,$F1684))</f>
        <v/>
      </c>
      <c r="V1684" s="40">
        <f>V$12*$D1684*INDEX(V$21:V$28,$E1684)*INDEX(V$30:V$46,$F1684)*(1-INDEX(V$117:V$133,$F1684))</f>
        <v/>
      </c>
      <c r="W1684" s="40">
        <f>W$12*$D1684*INDEX(W$21:W$28,$E1684)*INDEX(W$30:W$46,$F1684)*(1-INDEX(W$117:W$133,$F1684))</f>
        <v/>
      </c>
      <c r="X1684" s="40">
        <f>X$12*$D1684*INDEX(X$21:X$28,$E1684)*INDEX(X$30:X$46,$F1684)*(1-INDEX(X$117:X$133,$F1684))</f>
        <v/>
      </c>
      <c r="Y1684" s="40">
        <f>Y$12*$D1684*INDEX(Y$21:Y$28,$E1684)*INDEX(Y$30:Y$46,$F1684)*(1-INDEX(Y$117:Y$133,$F1684))</f>
        <v/>
      </c>
      <c r="Z1684" s="40">
        <f>Z$12*$D1684*INDEX(Z$21:Z$28,$E1684)*INDEX(Z$30:Z$46,$F1684)*(1-INDEX(Z$117:Z$133,$F1684))</f>
        <v/>
      </c>
      <c r="AA1684" s="40">
        <f>AA$12*$D1684*INDEX(AA$21:AA$28,$E1684)*INDEX(AA$30:AA$46,$F1684)*(1-INDEX(AA$117:AA$133,$F1684))</f>
        <v/>
      </c>
      <c r="AB1684" s="40">
        <f>AB$12*$D1684*INDEX(AB$21:AB$28,$E1684)*INDEX(AB$30:AB$46,$F1684)*(1-INDEX(AB$117:AB$133,$F1684))</f>
        <v/>
      </c>
      <c r="AC1684" s="40">
        <f>AC$12*$D1684*INDEX(AC$21:AC$28,$E1684)*INDEX(AC$30:AC$46,$F1684)*(1-INDEX(AC$117:AC$133,$F1684))</f>
        <v/>
      </c>
      <c r="AD1684" s="42">
        <f>CARBONTAX(AD$12,$D1684,INDEX(AD$21:AD$28,$E1684),INDEX(AD$30:AD$46,$F1684),INDEX(AD$117:AD$133,$F1684))</f>
        <v/>
      </c>
      <c r="AE1684" s="25">
        <f>LOWER(Settings!$C$4)&amp;".mit."&amp;$A1684&amp;IF($C1684="","","."&amp;$C1684&amp;"."&amp;$B1684)&amp;IF(INDEX(Variables!$D$5:$D$105,MATCH($A1684,Variables!$A$5:$A$105,0))="","","."&amp;INDEX(Variables!$D$5:$D$105,MATCH($A1684,Variables!$A$5:$A$105,0)))&amp;"."&amp;AE$5</f>
        <v/>
      </c>
      <c r="AF1684" s="41">
        <f>AF$12*$D1684*INDEX(AF$21:AF$28,$E1684)*INDEX(AF$30:AF$46,$F1684)*(1-INDEX(AF$117:AF$133,$F1684))</f>
        <v/>
      </c>
      <c r="AG1684" s="40">
        <f>AG$12*$D1684*INDEX(AG$21:AG$28,$E1684)*INDEX(AG$30:AG$46,$F1684)*(1-INDEX(AG$117:AG$133,$F1684))</f>
        <v/>
      </c>
      <c r="AH1684" s="40">
        <f>AH$12*$D1684*INDEX(AH$21:AH$28,$E1684)*INDEX(AH$30:AH$46,$F1684)*(1-INDEX(AH$117:AH$133,$F1684))</f>
        <v/>
      </c>
      <c r="AI1684" s="40">
        <f>AI$12*$D1684*INDEX(AI$21:AI$28,$E1684)*INDEX(AI$30:AI$46,$F1684)*(1-INDEX(AI$117:AI$133,$F1684))</f>
        <v/>
      </c>
      <c r="AJ1684" s="40">
        <f>AJ$12*$D1684*INDEX(AJ$21:AJ$28,$E1684)*INDEX(AJ$30:AJ$46,$F1684)*(1-INDEX(AJ$117:AJ$133,$F1684))</f>
        <v/>
      </c>
      <c r="AK1684" s="40">
        <f>AK$12*$D1684*INDEX(AK$21:AK$28,$E1684)*INDEX(AK$30:AK$46,$F1684)*(1-INDEX(AK$117:AK$133,$F1684))</f>
        <v/>
      </c>
      <c r="AL1684" s="40">
        <f>AL$12*$D1684*INDEX(AL$21:AL$28,$E1684)*INDEX(AL$30:AL$46,$F1684)*(1-INDEX(AL$117:AL$133,$F1684))</f>
        <v/>
      </c>
      <c r="AM1684" s="40">
        <f>AM$12*$D1684*INDEX(AM$21:AM$28,$E1684)*INDEX(AM$30:AM$46,$F1684)*(1-INDEX(AM$117:AM$133,$F1684))</f>
        <v/>
      </c>
      <c r="AN1684" s="40">
        <f>AN$12*$D1684*INDEX(AN$21:AN$28,$E1684)*INDEX(AN$30:AN$46,$F1684)*(1-INDEX(AN$117:AN$133,$F1684))</f>
        <v/>
      </c>
      <c r="AO1684" s="40">
        <f>AO$12*$D1684*INDEX(AO$21:AO$28,$E1684)*INDEX(AO$30:AO$46,$F1684)*(1-INDEX(AO$117:AO$133,$F1684))</f>
        <v/>
      </c>
      <c r="AP1684" s="40">
        <f>AP$12*$D1684*INDEX(AP$21:AP$28,$E1684)*INDEX(AP$30:AP$46,$F1684)*(1-INDEX(AP$117:AP$133,$F1684))</f>
        <v/>
      </c>
      <c r="AQ1684" s="40">
        <f>AQ$12*$D1684*INDEX(AQ$21:AQ$28,$E1684)*INDEX(AQ$30:AQ$46,$F1684)*(1-INDEX(AQ$117:AQ$133,$F1684))</f>
        <v/>
      </c>
      <c r="AR1684" s="40">
        <f>AR$12*$D1684*INDEX(AR$21:AR$28,$E1684)*INDEX(AR$30:AR$46,$F1684)*(1-INDEX(AR$117:AR$133,$F1684))</f>
        <v/>
      </c>
      <c r="AS1684" s="40">
        <f>AS$12*$D1684*INDEX(AS$21:AS$28,$E1684)*INDEX(AS$30:AS$46,$F1684)*(1-INDEX(AS$117:AS$133,$F1684))</f>
        <v/>
      </c>
      <c r="AT1684" s="40">
        <f>AT$12*$D1684*INDEX(AT$21:AT$28,$E1684)*INDEX(AT$30:AT$46,$F1684)*(1-INDEX(AT$117:AT$133,$F1684))</f>
        <v/>
      </c>
      <c r="AU1684" s="40">
        <f>AU$12*$D1684*INDEX(AU$21:AU$28,$E1684)*INDEX(AU$30:AU$46,$F1684)*(1-INDEX(AU$117:AU$133,$F1684))</f>
        <v/>
      </c>
      <c r="AV1684" s="40">
        <f>AV$12*$D1684*INDEX(AV$21:AV$28,$E1684)*INDEX(AV$30:AV$46,$F1684)*(1-INDEX(AV$117:AV$133,$F1684))</f>
        <v/>
      </c>
      <c r="AW1684" s="40">
        <f>AW$12*$D1684*INDEX(AW$21:AW$28,$E1684)*INDEX(AW$30:AW$46,$F1684)*(1-INDEX(AW$117:AW$133,$F1684))</f>
        <v/>
      </c>
      <c r="AX1684" s="42">
        <f>CARBONTAX(AX$12,$D1684,INDEX(AX$21:AX$28,$E1684),INDEX(AX$30:AX$46,$F1684),INDEX(AX$117:AX$133,$F1684))</f>
        <v/>
      </c>
    </row>
    <row r="1685" hidden="1" outlineLevel="2">
      <c r="A1685" s="5" t="inlineStr">
        <is>
          <t>ctxnew</t>
        </is>
      </c>
      <c r="B1685" s="5" t="inlineStr">
        <is>
          <t>bio</t>
        </is>
      </c>
      <c r="C1685" s="5" t="inlineStr">
        <is>
          <t>oen</t>
        </is>
      </c>
      <c r="D1685" s="40">
        <f>INDEX(Inputs!$T$5:$T$132,MATCH($B1685&amp;"|"&amp;$C1685,Inputs!$A$5:$A$132,0))</f>
        <v/>
      </c>
      <c r="E1685" s="40">
        <f>INDEX(Inputs!$J$5:$J$132,MATCH($B1685&amp;"|"&amp;$C1685,Inputs!$A$5:$A$132,0))</f>
        <v/>
      </c>
      <c r="F1685" s="40">
        <f>INDEX(Inputs!$K$5:$K$132,MATCH($B1685&amp;"|"&amp;$C1685,Inputs!$A$5:$A$132,0))</f>
        <v/>
      </c>
      <c r="G1685" s="39" t="n"/>
      <c r="H1685" s="5">
        <f>INDEX(Variables!$B$5:$B$105,MATCH($A1685,Variables!$A$5:$A$105,0))&amp;IF($C1685="",""," | "&amp;INDEX(Mapping!$B$5:$B$26,MATCH($C1685,Mapping!$A$5:$A$26,0))&amp;" | "&amp;INDEX(Mapping!$B$30:$B$41,MATCH($B1685,Mapping!$A$30:$A$41,0)))</f>
        <v/>
      </c>
      <c r="I1685" s="5">
        <f>INDEX(Variables!$C$5:$C$105,MATCH($A1685,Variables!$A$5:$A$105,0))</f>
        <v/>
      </c>
      <c r="J1685" s="5">
        <f>INDEX(Variables!$E$5:$E$105,MATCH($A1685,Variables!$A$5:$A$105,0))</f>
        <v/>
      </c>
      <c r="K1685" s="25">
        <f>LOWER(Settings!$C$4)&amp;".mit."&amp;$A1685&amp;IF($C1685="","","."&amp;$C1685&amp;"."&amp;$B1685)&amp;IF(INDEX(Variables!$D$5:$D$105,MATCH($A1685,Variables!$A$5:$A$105,0))="","","."&amp;INDEX(Variables!$D$5:$D$105,MATCH($A1685,Variables!$A$5:$A$105,0)))&amp;"."&amp;K$5</f>
        <v/>
      </c>
      <c r="L1685" s="41">
        <f>L$12*$D1685*INDEX(L$21:L$28,$E1685)*INDEX(L$30:L$46,$F1685)*(1-INDEX(L$117:L$133,$F1685))</f>
        <v/>
      </c>
      <c r="M1685" s="40">
        <f>M$12*$D1685*INDEX(M$21:M$28,$E1685)*INDEX(M$30:M$46,$F1685)*(1-INDEX(M$117:M$133,$F1685))</f>
        <v/>
      </c>
      <c r="N1685" s="40">
        <f>N$12*$D1685*INDEX(N$21:N$28,$E1685)*INDEX(N$30:N$46,$F1685)*(1-INDEX(N$117:N$133,$F1685))</f>
        <v/>
      </c>
      <c r="O1685" s="40">
        <f>O$12*$D1685*INDEX(O$21:O$28,$E1685)*INDEX(O$30:O$46,$F1685)*(1-INDEX(O$117:O$133,$F1685))</f>
        <v/>
      </c>
      <c r="P1685" s="40">
        <f>P$12*$D1685*INDEX(P$21:P$28,$E1685)*INDEX(P$30:P$46,$F1685)*(1-INDEX(P$117:P$133,$F1685))</f>
        <v/>
      </c>
      <c r="Q1685" s="40">
        <f>Q$12*$D1685*INDEX(Q$21:Q$28,$E1685)*INDEX(Q$30:Q$46,$F1685)*(1-INDEX(Q$117:Q$133,$F1685))</f>
        <v/>
      </c>
      <c r="R1685" s="40">
        <f>R$12*$D1685*INDEX(R$21:R$28,$E1685)*INDEX(R$30:R$46,$F1685)*(1-INDEX(R$117:R$133,$F1685))</f>
        <v/>
      </c>
      <c r="S1685" s="40">
        <f>S$12*$D1685*INDEX(S$21:S$28,$E1685)*INDEX(S$30:S$46,$F1685)*(1-INDEX(S$117:S$133,$F1685))</f>
        <v/>
      </c>
      <c r="T1685" s="40">
        <f>T$12*$D1685*INDEX(T$21:T$28,$E1685)*INDEX(T$30:T$46,$F1685)*(1-INDEX(T$117:T$133,$F1685))</f>
        <v/>
      </c>
      <c r="U1685" s="40">
        <f>U$12*$D1685*INDEX(U$21:U$28,$E1685)*INDEX(U$30:U$46,$F1685)*(1-INDEX(U$117:U$133,$F1685))</f>
        <v/>
      </c>
      <c r="V1685" s="40">
        <f>V$12*$D1685*INDEX(V$21:V$28,$E1685)*INDEX(V$30:V$46,$F1685)*(1-INDEX(V$117:V$133,$F1685))</f>
        <v/>
      </c>
      <c r="W1685" s="40">
        <f>W$12*$D1685*INDEX(W$21:W$28,$E1685)*INDEX(W$30:W$46,$F1685)*(1-INDEX(W$117:W$133,$F1685))</f>
        <v/>
      </c>
      <c r="X1685" s="40">
        <f>X$12*$D1685*INDEX(X$21:X$28,$E1685)*INDEX(X$30:X$46,$F1685)*(1-INDEX(X$117:X$133,$F1685))</f>
        <v/>
      </c>
      <c r="Y1685" s="40">
        <f>Y$12*$D1685*INDEX(Y$21:Y$28,$E1685)*INDEX(Y$30:Y$46,$F1685)*(1-INDEX(Y$117:Y$133,$F1685))</f>
        <v/>
      </c>
      <c r="Z1685" s="40">
        <f>Z$12*$D1685*INDEX(Z$21:Z$28,$E1685)*INDEX(Z$30:Z$46,$F1685)*(1-INDEX(Z$117:Z$133,$F1685))</f>
        <v/>
      </c>
      <c r="AA1685" s="40">
        <f>AA$12*$D1685*INDEX(AA$21:AA$28,$E1685)*INDEX(AA$30:AA$46,$F1685)*(1-INDEX(AA$117:AA$133,$F1685))</f>
        <v/>
      </c>
      <c r="AB1685" s="40">
        <f>AB$12*$D1685*INDEX(AB$21:AB$28,$E1685)*INDEX(AB$30:AB$46,$F1685)*(1-INDEX(AB$117:AB$133,$F1685))</f>
        <v/>
      </c>
      <c r="AC1685" s="40">
        <f>AC$12*$D1685*INDEX(AC$21:AC$28,$E1685)*INDEX(AC$30:AC$46,$F1685)*(1-INDEX(AC$117:AC$133,$F1685))</f>
        <v/>
      </c>
      <c r="AD1685" s="42">
        <f>CARBONTAX(AD$12,$D1685,INDEX(AD$21:AD$28,$E1685),INDEX(AD$30:AD$46,$F1685),INDEX(AD$117:AD$133,$F1685))</f>
        <v/>
      </c>
      <c r="AE1685" s="25">
        <f>LOWER(Settings!$C$4)&amp;".mit."&amp;$A1685&amp;IF($C1685="","","."&amp;$C1685&amp;"."&amp;$B1685)&amp;IF(INDEX(Variables!$D$5:$D$105,MATCH($A1685,Variables!$A$5:$A$105,0))="","","."&amp;INDEX(Variables!$D$5:$D$105,MATCH($A1685,Variables!$A$5:$A$105,0)))&amp;"."&amp;AE$5</f>
        <v/>
      </c>
      <c r="AF1685" s="41">
        <f>AF$12*$D1685*INDEX(AF$21:AF$28,$E1685)*INDEX(AF$30:AF$46,$F1685)*(1-INDEX(AF$117:AF$133,$F1685))</f>
        <v/>
      </c>
      <c r="AG1685" s="40">
        <f>AG$12*$D1685*INDEX(AG$21:AG$28,$E1685)*INDEX(AG$30:AG$46,$F1685)*(1-INDEX(AG$117:AG$133,$F1685))</f>
        <v/>
      </c>
      <c r="AH1685" s="40">
        <f>AH$12*$D1685*INDEX(AH$21:AH$28,$E1685)*INDEX(AH$30:AH$46,$F1685)*(1-INDEX(AH$117:AH$133,$F1685))</f>
        <v/>
      </c>
      <c r="AI1685" s="40">
        <f>AI$12*$D1685*INDEX(AI$21:AI$28,$E1685)*INDEX(AI$30:AI$46,$F1685)*(1-INDEX(AI$117:AI$133,$F1685))</f>
        <v/>
      </c>
      <c r="AJ1685" s="40">
        <f>AJ$12*$D1685*INDEX(AJ$21:AJ$28,$E1685)*INDEX(AJ$30:AJ$46,$F1685)*(1-INDEX(AJ$117:AJ$133,$F1685))</f>
        <v/>
      </c>
      <c r="AK1685" s="40">
        <f>AK$12*$D1685*INDEX(AK$21:AK$28,$E1685)*INDEX(AK$30:AK$46,$F1685)*(1-INDEX(AK$117:AK$133,$F1685))</f>
        <v/>
      </c>
      <c r="AL1685" s="40">
        <f>AL$12*$D1685*INDEX(AL$21:AL$28,$E1685)*INDEX(AL$30:AL$46,$F1685)*(1-INDEX(AL$117:AL$133,$F1685))</f>
        <v/>
      </c>
      <c r="AM1685" s="40">
        <f>AM$12*$D1685*INDEX(AM$21:AM$28,$E1685)*INDEX(AM$30:AM$46,$F1685)*(1-INDEX(AM$117:AM$133,$F1685))</f>
        <v/>
      </c>
      <c r="AN1685" s="40">
        <f>AN$12*$D1685*INDEX(AN$21:AN$28,$E1685)*INDEX(AN$30:AN$46,$F1685)*(1-INDEX(AN$117:AN$133,$F1685))</f>
        <v/>
      </c>
      <c r="AO1685" s="40">
        <f>AO$12*$D1685*INDEX(AO$21:AO$28,$E1685)*INDEX(AO$30:AO$46,$F1685)*(1-INDEX(AO$117:AO$133,$F1685))</f>
        <v/>
      </c>
      <c r="AP1685" s="40">
        <f>AP$12*$D1685*INDEX(AP$21:AP$28,$E1685)*INDEX(AP$30:AP$46,$F1685)*(1-INDEX(AP$117:AP$133,$F1685))</f>
        <v/>
      </c>
      <c r="AQ1685" s="40">
        <f>AQ$12*$D1685*INDEX(AQ$21:AQ$28,$E1685)*INDEX(AQ$30:AQ$46,$F1685)*(1-INDEX(AQ$117:AQ$133,$F1685))</f>
        <v/>
      </c>
      <c r="AR1685" s="40">
        <f>AR$12*$D1685*INDEX(AR$21:AR$28,$E1685)*INDEX(AR$30:AR$46,$F1685)*(1-INDEX(AR$117:AR$133,$F1685))</f>
        <v/>
      </c>
      <c r="AS1685" s="40">
        <f>AS$12*$D1685*INDEX(AS$21:AS$28,$E1685)*INDEX(AS$30:AS$46,$F1685)*(1-INDEX(AS$117:AS$133,$F1685))</f>
        <v/>
      </c>
      <c r="AT1685" s="40">
        <f>AT$12*$D1685*INDEX(AT$21:AT$28,$E1685)*INDEX(AT$30:AT$46,$F1685)*(1-INDEX(AT$117:AT$133,$F1685))</f>
        <v/>
      </c>
      <c r="AU1685" s="40">
        <f>AU$12*$D1685*INDEX(AU$21:AU$28,$E1685)*INDEX(AU$30:AU$46,$F1685)*(1-INDEX(AU$117:AU$133,$F1685))</f>
        <v/>
      </c>
      <c r="AV1685" s="40">
        <f>AV$12*$D1685*INDEX(AV$21:AV$28,$E1685)*INDEX(AV$30:AV$46,$F1685)*(1-INDEX(AV$117:AV$133,$F1685))</f>
        <v/>
      </c>
      <c r="AW1685" s="40">
        <f>AW$12*$D1685*INDEX(AW$21:AW$28,$E1685)*INDEX(AW$30:AW$46,$F1685)*(1-INDEX(AW$117:AW$133,$F1685))</f>
        <v/>
      </c>
      <c r="AX1685" s="42">
        <f>CARBONTAX(AX$12,$D1685,INDEX(AX$21:AX$28,$E1685),INDEX(AX$30:AX$46,$F1685),INDEX(AX$117:AX$133,$F1685))</f>
        <v/>
      </c>
    </row>
    <row r="1686" hidden="1" outlineLevel="2"/>
    <row r="1687" hidden="1" outlineLevel="2">
      <c r="A1687" s="5" t="inlineStr">
        <is>
          <t>ets</t>
        </is>
      </c>
      <c r="B1687" s="5" t="inlineStr">
        <is>
          <t>coa</t>
        </is>
      </c>
      <c r="C1687" s="5" t="inlineStr">
        <is>
          <t>oen</t>
        </is>
      </c>
      <c r="D1687" s="40">
        <f>INDEX(Inputs!$T$5:$T$132,MATCH($B1687&amp;"|"&amp;$C1687,Inputs!$A$5:$A$132,0))</f>
        <v/>
      </c>
      <c r="E1687" s="40">
        <f>INDEX(Inputs!$K$5:$K$132,MATCH($B1687&amp;"|"&amp;$C1687,Inputs!$A$5:$A$132,0))</f>
        <v/>
      </c>
      <c r="F1687" s="39" t="n"/>
      <c r="G1687" s="39" t="n"/>
      <c r="H1687" s="5">
        <f>INDEX(Variables!$B$5:$B$105,MATCH($A1687,Variables!$A$5:$A$105,0))&amp;IF($C1687="",""," | "&amp;INDEX(Mapping!$B$5:$B$26,MATCH($C1687,Mapping!$A$5:$A$26,0))&amp;" | "&amp;INDEX(Mapping!$B$30:$B$41,MATCH($B1687,Mapping!$A$30:$A$41,0)))</f>
        <v/>
      </c>
      <c r="I1687" s="5">
        <f>INDEX(Variables!$C$5:$C$105,MATCH($A1687,Variables!$A$5:$A$105,0))</f>
        <v/>
      </c>
      <c r="J1687" s="5">
        <f>INDEX(Variables!$E$5:$E$105,MATCH($A1687,Variables!$A$5:$A$105,0))</f>
        <v/>
      </c>
      <c r="K1687" s="25">
        <f>LOWER(Settings!$C$4)&amp;".mit."&amp;$A1687&amp;IF($C1687="","","."&amp;$C1687&amp;"."&amp;$B1687)&amp;IF(INDEX(Variables!$D$5:$D$105,MATCH($A1687,Variables!$A$5:$A$105,0))="","","."&amp;INDEX(Variables!$D$5:$D$105,MATCH($A1687,Variables!$A$5:$A$105,0)))&amp;"."&amp;K$5</f>
        <v/>
      </c>
      <c r="L1687" s="41">
        <f>L$134*$D1687*INDEX(L$117:L$133,$E1687)</f>
        <v/>
      </c>
      <c r="M1687" s="40">
        <f>M$134*$D1687*INDEX(M$117:M$133,$E1687)</f>
        <v/>
      </c>
      <c r="N1687" s="40">
        <f>N$134*$D1687*INDEX(N$117:N$133,$E1687)</f>
        <v/>
      </c>
      <c r="O1687" s="40">
        <f>O$134*$D1687*INDEX(O$117:O$133,$E1687)</f>
        <v/>
      </c>
      <c r="P1687" s="40">
        <f>P$134*$D1687*INDEX(P$117:P$133,$E1687)</f>
        <v/>
      </c>
      <c r="Q1687" s="40">
        <f>Q$134*$D1687*INDEX(Q$117:Q$133,$E1687)</f>
        <v/>
      </c>
      <c r="R1687" s="40">
        <f>R$134*$D1687*INDEX(R$117:R$133,$E1687)</f>
        <v/>
      </c>
      <c r="S1687" s="40">
        <f>S$134*$D1687*INDEX(S$117:S$133,$E1687)</f>
        <v/>
      </c>
      <c r="T1687" s="40">
        <f>T$134*$D1687*INDEX(T$117:T$133,$E1687)</f>
        <v/>
      </c>
      <c r="U1687" s="40">
        <f>U$134*$D1687*INDEX(U$117:U$133,$E1687)</f>
        <v/>
      </c>
      <c r="V1687" s="40">
        <f>V$134*$D1687*INDEX(V$117:V$133,$E1687)</f>
        <v/>
      </c>
      <c r="W1687" s="40">
        <f>W$134*$D1687*INDEX(W$117:W$133,$E1687)</f>
        <v/>
      </c>
      <c r="X1687" s="40">
        <f>X$134*$D1687*INDEX(X$117:X$133,$E1687)</f>
        <v/>
      </c>
      <c r="Y1687" s="40">
        <f>Y$134*$D1687*INDEX(Y$117:Y$133,$E1687)</f>
        <v/>
      </c>
      <c r="Z1687" s="40">
        <f>Z$134*$D1687*INDEX(Z$117:Z$133,$E1687)</f>
        <v/>
      </c>
      <c r="AA1687" s="40">
        <f>AA$134*$D1687*INDEX(AA$117:AA$133,$E1687)</f>
        <v/>
      </c>
      <c r="AB1687" s="40">
        <f>AB$134*$D1687*INDEX(AB$117:AB$133,$E1687)</f>
        <v/>
      </c>
      <c r="AC1687" s="40">
        <f>AC$134*$D1687*INDEX(AC$117:AC$133,$E1687)</f>
        <v/>
      </c>
      <c r="AD1687" s="42">
        <f>ETSCOST(AD$134,$D1687,INDEX(AD$117:AD$133,$E1687))</f>
        <v/>
      </c>
      <c r="AE1687" s="25">
        <f>LOWER(Settings!$C$4)&amp;".mit."&amp;$A1687&amp;IF($C1687="","","."&amp;$C1687&amp;"."&amp;$B1687)&amp;IF(INDEX(Variables!$D$5:$D$105,MATCH($A1687,Variables!$A$5:$A$105,0))="","","."&amp;INDEX(Variables!$D$5:$D$105,MATCH($A1687,Variables!$A$5:$A$105,0)))&amp;"."&amp;AE$5</f>
        <v/>
      </c>
      <c r="AF1687" s="41">
        <f>AF$134*$D1687*INDEX(AF$117:AF$133,$E1687)</f>
        <v/>
      </c>
      <c r="AG1687" s="40">
        <f>AG$134*$D1687*INDEX(AG$117:AG$133,$E1687)</f>
        <v/>
      </c>
      <c r="AH1687" s="40">
        <f>AH$134*$D1687*INDEX(AH$117:AH$133,$E1687)</f>
        <v/>
      </c>
      <c r="AI1687" s="40">
        <f>AI$134*$D1687*INDEX(AI$117:AI$133,$E1687)</f>
        <v/>
      </c>
      <c r="AJ1687" s="40">
        <f>AJ$134*$D1687*INDEX(AJ$117:AJ$133,$E1687)</f>
        <v/>
      </c>
      <c r="AK1687" s="40">
        <f>AK$134*$D1687*INDEX(AK$117:AK$133,$E1687)</f>
        <v/>
      </c>
      <c r="AL1687" s="40">
        <f>AL$134*$D1687*INDEX(AL$117:AL$133,$E1687)</f>
        <v/>
      </c>
      <c r="AM1687" s="40">
        <f>AM$134*$D1687*INDEX(AM$117:AM$133,$E1687)</f>
        <v/>
      </c>
      <c r="AN1687" s="40">
        <f>AN$134*$D1687*INDEX(AN$117:AN$133,$E1687)</f>
        <v/>
      </c>
      <c r="AO1687" s="40">
        <f>AO$134*$D1687*INDEX(AO$117:AO$133,$E1687)</f>
        <v/>
      </c>
      <c r="AP1687" s="40">
        <f>AP$134*$D1687*INDEX(AP$117:AP$133,$E1687)</f>
        <v/>
      </c>
      <c r="AQ1687" s="40">
        <f>AQ$134*$D1687*INDEX(AQ$117:AQ$133,$E1687)</f>
        <v/>
      </c>
      <c r="AR1687" s="40">
        <f>AR$134*$D1687*INDEX(AR$117:AR$133,$E1687)</f>
        <v/>
      </c>
      <c r="AS1687" s="40">
        <f>AS$134*$D1687*INDEX(AS$117:AS$133,$E1687)</f>
        <v/>
      </c>
      <c r="AT1687" s="40">
        <f>AT$134*$D1687*INDEX(AT$117:AT$133,$E1687)</f>
        <v/>
      </c>
      <c r="AU1687" s="40">
        <f>AU$134*$D1687*INDEX(AU$117:AU$133,$E1687)</f>
        <v/>
      </c>
      <c r="AV1687" s="40">
        <f>AV$134*$D1687*INDEX(AV$117:AV$133,$E1687)</f>
        <v/>
      </c>
      <c r="AW1687" s="40">
        <f>AW$134*$D1687*INDEX(AW$117:AW$133,$E1687)</f>
        <v/>
      </c>
      <c r="AX1687" s="42">
        <f>ETSCOST(AX$134,$D1687,INDEX(AX$117:AX$133,$E1687))</f>
        <v/>
      </c>
    </row>
    <row r="1688" hidden="1" outlineLevel="2">
      <c r="A1688" s="5" t="inlineStr">
        <is>
          <t>ets</t>
        </is>
      </c>
      <c r="B1688" s="5" t="inlineStr">
        <is>
          <t>nga</t>
        </is>
      </c>
      <c r="C1688" s="5" t="inlineStr">
        <is>
          <t>oen</t>
        </is>
      </c>
      <c r="D1688" s="40">
        <f>INDEX(Inputs!$T$5:$T$132,MATCH($B1688&amp;"|"&amp;$C1688,Inputs!$A$5:$A$132,0))</f>
        <v/>
      </c>
      <c r="E1688" s="40">
        <f>INDEX(Inputs!$K$5:$K$132,MATCH($B1688&amp;"|"&amp;$C1688,Inputs!$A$5:$A$132,0))</f>
        <v/>
      </c>
      <c r="F1688" s="39" t="n"/>
      <c r="G1688" s="39" t="n"/>
      <c r="H1688" s="5">
        <f>INDEX(Variables!$B$5:$B$105,MATCH($A1688,Variables!$A$5:$A$105,0))&amp;IF($C1688="",""," | "&amp;INDEX(Mapping!$B$5:$B$26,MATCH($C1688,Mapping!$A$5:$A$26,0))&amp;" | "&amp;INDEX(Mapping!$B$30:$B$41,MATCH($B1688,Mapping!$A$30:$A$41,0)))</f>
        <v/>
      </c>
      <c r="I1688" s="5">
        <f>INDEX(Variables!$C$5:$C$105,MATCH($A1688,Variables!$A$5:$A$105,0))</f>
        <v/>
      </c>
      <c r="J1688" s="5">
        <f>INDEX(Variables!$E$5:$E$105,MATCH($A1688,Variables!$A$5:$A$105,0))</f>
        <v/>
      </c>
      <c r="K1688" s="25">
        <f>LOWER(Settings!$C$4)&amp;".mit."&amp;$A1688&amp;IF($C1688="","","."&amp;$C1688&amp;"."&amp;$B1688)&amp;IF(INDEX(Variables!$D$5:$D$105,MATCH($A1688,Variables!$A$5:$A$105,0))="","","."&amp;INDEX(Variables!$D$5:$D$105,MATCH($A1688,Variables!$A$5:$A$105,0)))&amp;"."&amp;K$5</f>
        <v/>
      </c>
      <c r="L1688" s="41">
        <f>L$134*$D1688*INDEX(L$117:L$133,$E1688)</f>
        <v/>
      </c>
      <c r="M1688" s="40">
        <f>M$134*$D1688*INDEX(M$117:M$133,$E1688)</f>
        <v/>
      </c>
      <c r="N1688" s="40">
        <f>N$134*$D1688*INDEX(N$117:N$133,$E1688)</f>
        <v/>
      </c>
      <c r="O1688" s="40">
        <f>O$134*$D1688*INDEX(O$117:O$133,$E1688)</f>
        <v/>
      </c>
      <c r="P1688" s="40">
        <f>P$134*$D1688*INDEX(P$117:P$133,$E1688)</f>
        <v/>
      </c>
      <c r="Q1688" s="40">
        <f>Q$134*$D1688*INDEX(Q$117:Q$133,$E1688)</f>
        <v/>
      </c>
      <c r="R1688" s="40">
        <f>R$134*$D1688*INDEX(R$117:R$133,$E1688)</f>
        <v/>
      </c>
      <c r="S1688" s="40">
        <f>S$134*$D1688*INDEX(S$117:S$133,$E1688)</f>
        <v/>
      </c>
      <c r="T1688" s="40">
        <f>T$134*$D1688*INDEX(T$117:T$133,$E1688)</f>
        <v/>
      </c>
      <c r="U1688" s="40">
        <f>U$134*$D1688*INDEX(U$117:U$133,$E1688)</f>
        <v/>
      </c>
      <c r="V1688" s="40">
        <f>V$134*$D1688*INDEX(V$117:V$133,$E1688)</f>
        <v/>
      </c>
      <c r="W1688" s="40">
        <f>W$134*$D1688*INDEX(W$117:W$133,$E1688)</f>
        <v/>
      </c>
      <c r="X1688" s="40">
        <f>X$134*$D1688*INDEX(X$117:X$133,$E1688)</f>
        <v/>
      </c>
      <c r="Y1688" s="40">
        <f>Y$134*$D1688*INDEX(Y$117:Y$133,$E1688)</f>
        <v/>
      </c>
      <c r="Z1688" s="40">
        <f>Z$134*$D1688*INDEX(Z$117:Z$133,$E1688)</f>
        <v/>
      </c>
      <c r="AA1688" s="40">
        <f>AA$134*$D1688*INDEX(AA$117:AA$133,$E1688)</f>
        <v/>
      </c>
      <c r="AB1688" s="40">
        <f>AB$134*$D1688*INDEX(AB$117:AB$133,$E1688)</f>
        <v/>
      </c>
      <c r="AC1688" s="40">
        <f>AC$134*$D1688*INDEX(AC$117:AC$133,$E1688)</f>
        <v/>
      </c>
      <c r="AD1688" s="42">
        <f>ETSCOST(AD$134,$D1688,INDEX(AD$117:AD$133,$E1688))</f>
        <v/>
      </c>
      <c r="AE1688" s="25">
        <f>LOWER(Settings!$C$4)&amp;".mit."&amp;$A1688&amp;IF($C1688="","","."&amp;$C1688&amp;"."&amp;$B1688)&amp;IF(INDEX(Variables!$D$5:$D$105,MATCH($A1688,Variables!$A$5:$A$105,0))="","","."&amp;INDEX(Variables!$D$5:$D$105,MATCH($A1688,Variables!$A$5:$A$105,0)))&amp;"."&amp;AE$5</f>
        <v/>
      </c>
      <c r="AF1688" s="41">
        <f>AF$134*$D1688*INDEX(AF$117:AF$133,$E1688)</f>
        <v/>
      </c>
      <c r="AG1688" s="40">
        <f>AG$134*$D1688*INDEX(AG$117:AG$133,$E1688)</f>
        <v/>
      </c>
      <c r="AH1688" s="40">
        <f>AH$134*$D1688*INDEX(AH$117:AH$133,$E1688)</f>
        <v/>
      </c>
      <c r="AI1688" s="40">
        <f>AI$134*$D1688*INDEX(AI$117:AI$133,$E1688)</f>
        <v/>
      </c>
      <c r="AJ1688" s="40">
        <f>AJ$134*$D1688*INDEX(AJ$117:AJ$133,$E1688)</f>
        <v/>
      </c>
      <c r="AK1688" s="40">
        <f>AK$134*$D1688*INDEX(AK$117:AK$133,$E1688)</f>
        <v/>
      </c>
      <c r="AL1688" s="40">
        <f>AL$134*$D1688*INDEX(AL$117:AL$133,$E1688)</f>
        <v/>
      </c>
      <c r="AM1688" s="40">
        <f>AM$134*$D1688*INDEX(AM$117:AM$133,$E1688)</f>
        <v/>
      </c>
      <c r="AN1688" s="40">
        <f>AN$134*$D1688*INDEX(AN$117:AN$133,$E1688)</f>
        <v/>
      </c>
      <c r="AO1688" s="40">
        <f>AO$134*$D1688*INDEX(AO$117:AO$133,$E1688)</f>
        <v/>
      </c>
      <c r="AP1688" s="40">
        <f>AP$134*$D1688*INDEX(AP$117:AP$133,$E1688)</f>
        <v/>
      </c>
      <c r="AQ1688" s="40">
        <f>AQ$134*$D1688*INDEX(AQ$117:AQ$133,$E1688)</f>
        <v/>
      </c>
      <c r="AR1688" s="40">
        <f>AR$134*$D1688*INDEX(AR$117:AR$133,$E1688)</f>
        <v/>
      </c>
      <c r="AS1688" s="40">
        <f>AS$134*$D1688*INDEX(AS$117:AS$133,$E1688)</f>
        <v/>
      </c>
      <c r="AT1688" s="40">
        <f>AT$134*$D1688*INDEX(AT$117:AT$133,$E1688)</f>
        <v/>
      </c>
      <c r="AU1688" s="40">
        <f>AU$134*$D1688*INDEX(AU$117:AU$133,$E1688)</f>
        <v/>
      </c>
      <c r="AV1688" s="40">
        <f>AV$134*$D1688*INDEX(AV$117:AV$133,$E1688)</f>
        <v/>
      </c>
      <c r="AW1688" s="40">
        <f>AW$134*$D1688*INDEX(AW$117:AW$133,$E1688)</f>
        <v/>
      </c>
      <c r="AX1688" s="42">
        <f>ETSCOST(AX$134,$D1688,INDEX(AX$117:AX$133,$E1688))</f>
        <v/>
      </c>
    </row>
    <row r="1689" hidden="1" outlineLevel="2">
      <c r="A1689" s="5" t="inlineStr">
        <is>
          <t>ets</t>
        </is>
      </c>
      <c r="B1689" s="5" t="inlineStr">
        <is>
          <t>gso</t>
        </is>
      </c>
      <c r="C1689" s="5" t="inlineStr">
        <is>
          <t>oen</t>
        </is>
      </c>
      <c r="D1689" s="40">
        <f>INDEX(Inputs!$T$5:$T$132,MATCH($B1689&amp;"|"&amp;$C1689,Inputs!$A$5:$A$132,0))</f>
        <v/>
      </c>
      <c r="E1689" s="40">
        <f>INDEX(Inputs!$K$5:$K$132,MATCH($B1689&amp;"|"&amp;$C1689,Inputs!$A$5:$A$132,0))</f>
        <v/>
      </c>
      <c r="F1689" s="39" t="n"/>
      <c r="G1689" s="39" t="n"/>
      <c r="H1689" s="5">
        <f>INDEX(Variables!$B$5:$B$105,MATCH($A1689,Variables!$A$5:$A$105,0))&amp;IF($C1689="",""," | "&amp;INDEX(Mapping!$B$5:$B$26,MATCH($C1689,Mapping!$A$5:$A$26,0))&amp;" | "&amp;INDEX(Mapping!$B$30:$B$41,MATCH($B1689,Mapping!$A$30:$A$41,0)))</f>
        <v/>
      </c>
      <c r="I1689" s="5">
        <f>INDEX(Variables!$C$5:$C$105,MATCH($A1689,Variables!$A$5:$A$105,0))</f>
        <v/>
      </c>
      <c r="J1689" s="5">
        <f>INDEX(Variables!$E$5:$E$105,MATCH($A1689,Variables!$A$5:$A$105,0))</f>
        <v/>
      </c>
      <c r="K1689" s="25">
        <f>LOWER(Settings!$C$4)&amp;".mit."&amp;$A1689&amp;IF($C1689="","","."&amp;$C1689&amp;"."&amp;$B1689)&amp;IF(INDEX(Variables!$D$5:$D$105,MATCH($A1689,Variables!$A$5:$A$105,0))="","","."&amp;INDEX(Variables!$D$5:$D$105,MATCH($A1689,Variables!$A$5:$A$105,0)))&amp;"."&amp;K$5</f>
        <v/>
      </c>
      <c r="L1689" s="41">
        <f>L$134*$D1689*INDEX(L$117:L$133,$E1689)</f>
        <v/>
      </c>
      <c r="M1689" s="40">
        <f>M$134*$D1689*INDEX(M$117:M$133,$E1689)</f>
        <v/>
      </c>
      <c r="N1689" s="40">
        <f>N$134*$D1689*INDEX(N$117:N$133,$E1689)</f>
        <v/>
      </c>
      <c r="O1689" s="40">
        <f>O$134*$D1689*INDEX(O$117:O$133,$E1689)</f>
        <v/>
      </c>
      <c r="P1689" s="40">
        <f>P$134*$D1689*INDEX(P$117:P$133,$E1689)</f>
        <v/>
      </c>
      <c r="Q1689" s="40">
        <f>Q$134*$D1689*INDEX(Q$117:Q$133,$E1689)</f>
        <v/>
      </c>
      <c r="R1689" s="40">
        <f>R$134*$D1689*INDEX(R$117:R$133,$E1689)</f>
        <v/>
      </c>
      <c r="S1689" s="40">
        <f>S$134*$D1689*INDEX(S$117:S$133,$E1689)</f>
        <v/>
      </c>
      <c r="T1689" s="40">
        <f>T$134*$D1689*INDEX(T$117:T$133,$E1689)</f>
        <v/>
      </c>
      <c r="U1689" s="40">
        <f>U$134*$D1689*INDEX(U$117:U$133,$E1689)</f>
        <v/>
      </c>
      <c r="V1689" s="40">
        <f>V$134*$D1689*INDEX(V$117:V$133,$E1689)</f>
        <v/>
      </c>
      <c r="W1689" s="40">
        <f>W$134*$D1689*INDEX(W$117:W$133,$E1689)</f>
        <v/>
      </c>
      <c r="X1689" s="40">
        <f>X$134*$D1689*INDEX(X$117:X$133,$E1689)</f>
        <v/>
      </c>
      <c r="Y1689" s="40">
        <f>Y$134*$D1689*INDEX(Y$117:Y$133,$E1689)</f>
        <v/>
      </c>
      <c r="Z1689" s="40">
        <f>Z$134*$D1689*INDEX(Z$117:Z$133,$E1689)</f>
        <v/>
      </c>
      <c r="AA1689" s="40">
        <f>AA$134*$D1689*INDEX(AA$117:AA$133,$E1689)</f>
        <v/>
      </c>
      <c r="AB1689" s="40">
        <f>AB$134*$D1689*INDEX(AB$117:AB$133,$E1689)</f>
        <v/>
      </c>
      <c r="AC1689" s="40">
        <f>AC$134*$D1689*INDEX(AC$117:AC$133,$E1689)</f>
        <v/>
      </c>
      <c r="AD1689" s="42">
        <f>ETSCOST(AD$134,$D1689,INDEX(AD$117:AD$133,$E1689))</f>
        <v/>
      </c>
      <c r="AE1689" s="25">
        <f>LOWER(Settings!$C$4)&amp;".mit."&amp;$A1689&amp;IF($C1689="","","."&amp;$C1689&amp;"."&amp;$B1689)&amp;IF(INDEX(Variables!$D$5:$D$105,MATCH($A1689,Variables!$A$5:$A$105,0))="","","."&amp;INDEX(Variables!$D$5:$D$105,MATCH($A1689,Variables!$A$5:$A$105,0)))&amp;"."&amp;AE$5</f>
        <v/>
      </c>
      <c r="AF1689" s="41">
        <f>AF$134*$D1689*INDEX(AF$117:AF$133,$E1689)</f>
        <v/>
      </c>
      <c r="AG1689" s="40">
        <f>AG$134*$D1689*INDEX(AG$117:AG$133,$E1689)</f>
        <v/>
      </c>
      <c r="AH1689" s="40">
        <f>AH$134*$D1689*INDEX(AH$117:AH$133,$E1689)</f>
        <v/>
      </c>
      <c r="AI1689" s="40">
        <f>AI$134*$D1689*INDEX(AI$117:AI$133,$E1689)</f>
        <v/>
      </c>
      <c r="AJ1689" s="40">
        <f>AJ$134*$D1689*INDEX(AJ$117:AJ$133,$E1689)</f>
        <v/>
      </c>
      <c r="AK1689" s="40">
        <f>AK$134*$D1689*INDEX(AK$117:AK$133,$E1689)</f>
        <v/>
      </c>
      <c r="AL1689" s="40">
        <f>AL$134*$D1689*INDEX(AL$117:AL$133,$E1689)</f>
        <v/>
      </c>
      <c r="AM1689" s="40">
        <f>AM$134*$D1689*INDEX(AM$117:AM$133,$E1689)</f>
        <v/>
      </c>
      <c r="AN1689" s="40">
        <f>AN$134*$D1689*INDEX(AN$117:AN$133,$E1689)</f>
        <v/>
      </c>
      <c r="AO1689" s="40">
        <f>AO$134*$D1689*INDEX(AO$117:AO$133,$E1689)</f>
        <v/>
      </c>
      <c r="AP1689" s="40">
        <f>AP$134*$D1689*INDEX(AP$117:AP$133,$E1689)</f>
        <v/>
      </c>
      <c r="AQ1689" s="40">
        <f>AQ$134*$D1689*INDEX(AQ$117:AQ$133,$E1689)</f>
        <v/>
      </c>
      <c r="AR1689" s="40">
        <f>AR$134*$D1689*INDEX(AR$117:AR$133,$E1689)</f>
        <v/>
      </c>
      <c r="AS1689" s="40">
        <f>AS$134*$D1689*INDEX(AS$117:AS$133,$E1689)</f>
        <v/>
      </c>
      <c r="AT1689" s="40">
        <f>AT$134*$D1689*INDEX(AT$117:AT$133,$E1689)</f>
        <v/>
      </c>
      <c r="AU1689" s="40">
        <f>AU$134*$D1689*INDEX(AU$117:AU$133,$E1689)</f>
        <v/>
      </c>
      <c r="AV1689" s="40">
        <f>AV$134*$D1689*INDEX(AV$117:AV$133,$E1689)</f>
        <v/>
      </c>
      <c r="AW1689" s="40">
        <f>AW$134*$D1689*INDEX(AW$117:AW$133,$E1689)</f>
        <v/>
      </c>
      <c r="AX1689" s="42">
        <f>ETSCOST(AX$134,$D1689,INDEX(AX$117:AX$133,$E1689))</f>
        <v/>
      </c>
    </row>
    <row r="1690" hidden="1" outlineLevel="2">
      <c r="A1690" s="5" t="inlineStr">
        <is>
          <t>ets</t>
        </is>
      </c>
      <c r="B1690" s="5" t="inlineStr">
        <is>
          <t>die</t>
        </is>
      </c>
      <c r="C1690" s="5" t="inlineStr">
        <is>
          <t>oen</t>
        </is>
      </c>
      <c r="D1690" s="40">
        <f>INDEX(Inputs!$T$5:$T$132,MATCH($B1690&amp;"|"&amp;$C1690,Inputs!$A$5:$A$132,0))</f>
        <v/>
      </c>
      <c r="E1690" s="40">
        <f>INDEX(Inputs!$K$5:$K$132,MATCH($B1690&amp;"|"&amp;$C1690,Inputs!$A$5:$A$132,0))</f>
        <v/>
      </c>
      <c r="F1690" s="39" t="n"/>
      <c r="G1690" s="39" t="n"/>
      <c r="H1690" s="5">
        <f>INDEX(Variables!$B$5:$B$105,MATCH($A1690,Variables!$A$5:$A$105,0))&amp;IF($C1690="",""," | "&amp;INDEX(Mapping!$B$5:$B$26,MATCH($C1690,Mapping!$A$5:$A$26,0))&amp;" | "&amp;INDEX(Mapping!$B$30:$B$41,MATCH($B1690,Mapping!$A$30:$A$41,0)))</f>
        <v/>
      </c>
      <c r="I1690" s="5">
        <f>INDEX(Variables!$C$5:$C$105,MATCH($A1690,Variables!$A$5:$A$105,0))</f>
        <v/>
      </c>
      <c r="J1690" s="5">
        <f>INDEX(Variables!$E$5:$E$105,MATCH($A1690,Variables!$A$5:$A$105,0))</f>
        <v/>
      </c>
      <c r="K1690" s="25">
        <f>LOWER(Settings!$C$4)&amp;".mit."&amp;$A1690&amp;IF($C1690="","","."&amp;$C1690&amp;"."&amp;$B1690)&amp;IF(INDEX(Variables!$D$5:$D$105,MATCH($A1690,Variables!$A$5:$A$105,0))="","","."&amp;INDEX(Variables!$D$5:$D$105,MATCH($A1690,Variables!$A$5:$A$105,0)))&amp;"."&amp;K$5</f>
        <v/>
      </c>
      <c r="L1690" s="41">
        <f>L$134*$D1690*INDEX(L$117:L$133,$E1690)</f>
        <v/>
      </c>
      <c r="M1690" s="40">
        <f>M$134*$D1690*INDEX(M$117:M$133,$E1690)</f>
        <v/>
      </c>
      <c r="N1690" s="40">
        <f>N$134*$D1690*INDEX(N$117:N$133,$E1690)</f>
        <v/>
      </c>
      <c r="O1690" s="40">
        <f>O$134*$D1690*INDEX(O$117:O$133,$E1690)</f>
        <v/>
      </c>
      <c r="P1690" s="40">
        <f>P$134*$D1690*INDEX(P$117:P$133,$E1690)</f>
        <v/>
      </c>
      <c r="Q1690" s="40">
        <f>Q$134*$D1690*INDEX(Q$117:Q$133,$E1690)</f>
        <v/>
      </c>
      <c r="R1690" s="40">
        <f>R$134*$D1690*INDEX(R$117:R$133,$E1690)</f>
        <v/>
      </c>
      <c r="S1690" s="40">
        <f>S$134*$D1690*INDEX(S$117:S$133,$E1690)</f>
        <v/>
      </c>
      <c r="T1690" s="40">
        <f>T$134*$D1690*INDEX(T$117:T$133,$E1690)</f>
        <v/>
      </c>
      <c r="U1690" s="40">
        <f>U$134*$D1690*INDEX(U$117:U$133,$E1690)</f>
        <v/>
      </c>
      <c r="V1690" s="40">
        <f>V$134*$D1690*INDEX(V$117:V$133,$E1690)</f>
        <v/>
      </c>
      <c r="W1690" s="40">
        <f>W$134*$D1690*INDEX(W$117:W$133,$E1690)</f>
        <v/>
      </c>
      <c r="X1690" s="40">
        <f>X$134*$D1690*INDEX(X$117:X$133,$E1690)</f>
        <v/>
      </c>
      <c r="Y1690" s="40">
        <f>Y$134*$D1690*INDEX(Y$117:Y$133,$E1690)</f>
        <v/>
      </c>
      <c r="Z1690" s="40">
        <f>Z$134*$D1690*INDEX(Z$117:Z$133,$E1690)</f>
        <v/>
      </c>
      <c r="AA1690" s="40">
        <f>AA$134*$D1690*INDEX(AA$117:AA$133,$E1690)</f>
        <v/>
      </c>
      <c r="AB1690" s="40">
        <f>AB$134*$D1690*INDEX(AB$117:AB$133,$E1690)</f>
        <v/>
      </c>
      <c r="AC1690" s="40">
        <f>AC$134*$D1690*INDEX(AC$117:AC$133,$E1690)</f>
        <v/>
      </c>
      <c r="AD1690" s="42">
        <f>ETSCOST(AD$134,$D1690,INDEX(AD$117:AD$133,$E1690))</f>
        <v/>
      </c>
      <c r="AE1690" s="25">
        <f>LOWER(Settings!$C$4)&amp;".mit."&amp;$A1690&amp;IF($C1690="","","."&amp;$C1690&amp;"."&amp;$B1690)&amp;IF(INDEX(Variables!$D$5:$D$105,MATCH($A1690,Variables!$A$5:$A$105,0))="","","."&amp;INDEX(Variables!$D$5:$D$105,MATCH($A1690,Variables!$A$5:$A$105,0)))&amp;"."&amp;AE$5</f>
        <v/>
      </c>
      <c r="AF1690" s="41">
        <f>AF$134*$D1690*INDEX(AF$117:AF$133,$E1690)</f>
        <v/>
      </c>
      <c r="AG1690" s="40">
        <f>AG$134*$D1690*INDEX(AG$117:AG$133,$E1690)</f>
        <v/>
      </c>
      <c r="AH1690" s="40">
        <f>AH$134*$D1690*INDEX(AH$117:AH$133,$E1690)</f>
        <v/>
      </c>
      <c r="AI1690" s="40">
        <f>AI$134*$D1690*INDEX(AI$117:AI$133,$E1690)</f>
        <v/>
      </c>
      <c r="AJ1690" s="40">
        <f>AJ$134*$D1690*INDEX(AJ$117:AJ$133,$E1690)</f>
        <v/>
      </c>
      <c r="AK1690" s="40">
        <f>AK$134*$D1690*INDEX(AK$117:AK$133,$E1690)</f>
        <v/>
      </c>
      <c r="AL1690" s="40">
        <f>AL$134*$D1690*INDEX(AL$117:AL$133,$E1690)</f>
        <v/>
      </c>
      <c r="AM1690" s="40">
        <f>AM$134*$D1690*INDEX(AM$117:AM$133,$E1690)</f>
        <v/>
      </c>
      <c r="AN1690" s="40">
        <f>AN$134*$D1690*INDEX(AN$117:AN$133,$E1690)</f>
        <v/>
      </c>
      <c r="AO1690" s="40">
        <f>AO$134*$D1690*INDEX(AO$117:AO$133,$E1690)</f>
        <v/>
      </c>
      <c r="AP1690" s="40">
        <f>AP$134*$D1690*INDEX(AP$117:AP$133,$E1690)</f>
        <v/>
      </c>
      <c r="AQ1690" s="40">
        <f>AQ$134*$D1690*INDEX(AQ$117:AQ$133,$E1690)</f>
        <v/>
      </c>
      <c r="AR1690" s="40">
        <f>AR$134*$D1690*INDEX(AR$117:AR$133,$E1690)</f>
        <v/>
      </c>
      <c r="AS1690" s="40">
        <f>AS$134*$D1690*INDEX(AS$117:AS$133,$E1690)</f>
        <v/>
      </c>
      <c r="AT1690" s="40">
        <f>AT$134*$D1690*INDEX(AT$117:AT$133,$E1690)</f>
        <v/>
      </c>
      <c r="AU1690" s="40">
        <f>AU$134*$D1690*INDEX(AU$117:AU$133,$E1690)</f>
        <v/>
      </c>
      <c r="AV1690" s="40">
        <f>AV$134*$D1690*INDEX(AV$117:AV$133,$E1690)</f>
        <v/>
      </c>
      <c r="AW1690" s="40">
        <f>AW$134*$D1690*INDEX(AW$117:AW$133,$E1690)</f>
        <v/>
      </c>
      <c r="AX1690" s="42">
        <f>ETSCOST(AX$134,$D1690,INDEX(AX$117:AX$133,$E1690))</f>
        <v/>
      </c>
    </row>
    <row r="1691" hidden="1" outlineLevel="2">
      <c r="A1691" s="5" t="inlineStr">
        <is>
          <t>ets</t>
        </is>
      </c>
      <c r="B1691" s="5" t="inlineStr">
        <is>
          <t>lpg</t>
        </is>
      </c>
      <c r="C1691" s="5" t="inlineStr">
        <is>
          <t>oen</t>
        </is>
      </c>
      <c r="D1691" s="40">
        <f>INDEX(Inputs!$T$5:$T$132,MATCH($B1691&amp;"|"&amp;$C1691,Inputs!$A$5:$A$132,0))</f>
        <v/>
      </c>
      <c r="E1691" s="40">
        <f>INDEX(Inputs!$K$5:$K$132,MATCH($B1691&amp;"|"&amp;$C1691,Inputs!$A$5:$A$132,0))</f>
        <v/>
      </c>
      <c r="F1691" s="39" t="n"/>
      <c r="G1691" s="39" t="n"/>
      <c r="H1691" s="5">
        <f>INDEX(Variables!$B$5:$B$105,MATCH($A1691,Variables!$A$5:$A$105,0))&amp;IF($C1691="",""," | "&amp;INDEX(Mapping!$B$5:$B$26,MATCH($C1691,Mapping!$A$5:$A$26,0))&amp;" | "&amp;INDEX(Mapping!$B$30:$B$41,MATCH($B1691,Mapping!$A$30:$A$41,0)))</f>
        <v/>
      </c>
      <c r="I1691" s="5">
        <f>INDEX(Variables!$C$5:$C$105,MATCH($A1691,Variables!$A$5:$A$105,0))</f>
        <v/>
      </c>
      <c r="J1691" s="5">
        <f>INDEX(Variables!$E$5:$E$105,MATCH($A1691,Variables!$A$5:$A$105,0))</f>
        <v/>
      </c>
      <c r="K1691" s="25">
        <f>LOWER(Settings!$C$4)&amp;".mit."&amp;$A1691&amp;IF($C1691="","","."&amp;$C1691&amp;"."&amp;$B1691)&amp;IF(INDEX(Variables!$D$5:$D$105,MATCH($A1691,Variables!$A$5:$A$105,0))="","","."&amp;INDEX(Variables!$D$5:$D$105,MATCH($A1691,Variables!$A$5:$A$105,0)))&amp;"."&amp;K$5</f>
        <v/>
      </c>
      <c r="L1691" s="41">
        <f>L$134*$D1691*INDEX(L$117:L$133,$E1691)</f>
        <v/>
      </c>
      <c r="M1691" s="40">
        <f>M$134*$D1691*INDEX(M$117:M$133,$E1691)</f>
        <v/>
      </c>
      <c r="N1691" s="40">
        <f>N$134*$D1691*INDEX(N$117:N$133,$E1691)</f>
        <v/>
      </c>
      <c r="O1691" s="40">
        <f>O$134*$D1691*INDEX(O$117:O$133,$E1691)</f>
        <v/>
      </c>
      <c r="P1691" s="40">
        <f>P$134*$D1691*INDEX(P$117:P$133,$E1691)</f>
        <v/>
      </c>
      <c r="Q1691" s="40">
        <f>Q$134*$D1691*INDEX(Q$117:Q$133,$E1691)</f>
        <v/>
      </c>
      <c r="R1691" s="40">
        <f>R$134*$D1691*INDEX(R$117:R$133,$E1691)</f>
        <v/>
      </c>
      <c r="S1691" s="40">
        <f>S$134*$D1691*INDEX(S$117:S$133,$E1691)</f>
        <v/>
      </c>
      <c r="T1691" s="40">
        <f>T$134*$D1691*INDEX(T$117:T$133,$E1691)</f>
        <v/>
      </c>
      <c r="U1691" s="40">
        <f>U$134*$D1691*INDEX(U$117:U$133,$E1691)</f>
        <v/>
      </c>
      <c r="V1691" s="40">
        <f>V$134*$D1691*INDEX(V$117:V$133,$E1691)</f>
        <v/>
      </c>
      <c r="W1691" s="40">
        <f>W$134*$D1691*INDEX(W$117:W$133,$E1691)</f>
        <v/>
      </c>
      <c r="X1691" s="40">
        <f>X$134*$D1691*INDEX(X$117:X$133,$E1691)</f>
        <v/>
      </c>
      <c r="Y1691" s="40">
        <f>Y$134*$D1691*INDEX(Y$117:Y$133,$E1691)</f>
        <v/>
      </c>
      <c r="Z1691" s="40">
        <f>Z$134*$D1691*INDEX(Z$117:Z$133,$E1691)</f>
        <v/>
      </c>
      <c r="AA1691" s="40">
        <f>AA$134*$D1691*INDEX(AA$117:AA$133,$E1691)</f>
        <v/>
      </c>
      <c r="AB1691" s="40">
        <f>AB$134*$D1691*INDEX(AB$117:AB$133,$E1691)</f>
        <v/>
      </c>
      <c r="AC1691" s="40">
        <f>AC$134*$D1691*INDEX(AC$117:AC$133,$E1691)</f>
        <v/>
      </c>
      <c r="AD1691" s="42">
        <f>ETSCOST(AD$134,$D1691,INDEX(AD$117:AD$133,$E1691))</f>
        <v/>
      </c>
      <c r="AE1691" s="25">
        <f>LOWER(Settings!$C$4)&amp;".mit."&amp;$A1691&amp;IF($C1691="","","."&amp;$C1691&amp;"."&amp;$B1691)&amp;IF(INDEX(Variables!$D$5:$D$105,MATCH($A1691,Variables!$A$5:$A$105,0))="","","."&amp;INDEX(Variables!$D$5:$D$105,MATCH($A1691,Variables!$A$5:$A$105,0)))&amp;"."&amp;AE$5</f>
        <v/>
      </c>
      <c r="AF1691" s="41">
        <f>AF$134*$D1691*INDEX(AF$117:AF$133,$E1691)</f>
        <v/>
      </c>
      <c r="AG1691" s="40">
        <f>AG$134*$D1691*INDEX(AG$117:AG$133,$E1691)</f>
        <v/>
      </c>
      <c r="AH1691" s="40">
        <f>AH$134*$D1691*INDEX(AH$117:AH$133,$E1691)</f>
        <v/>
      </c>
      <c r="AI1691" s="40">
        <f>AI$134*$D1691*INDEX(AI$117:AI$133,$E1691)</f>
        <v/>
      </c>
      <c r="AJ1691" s="40">
        <f>AJ$134*$D1691*INDEX(AJ$117:AJ$133,$E1691)</f>
        <v/>
      </c>
      <c r="AK1691" s="40">
        <f>AK$134*$D1691*INDEX(AK$117:AK$133,$E1691)</f>
        <v/>
      </c>
      <c r="AL1691" s="40">
        <f>AL$134*$D1691*INDEX(AL$117:AL$133,$E1691)</f>
        <v/>
      </c>
      <c r="AM1691" s="40">
        <f>AM$134*$D1691*INDEX(AM$117:AM$133,$E1691)</f>
        <v/>
      </c>
      <c r="AN1691" s="40">
        <f>AN$134*$D1691*INDEX(AN$117:AN$133,$E1691)</f>
        <v/>
      </c>
      <c r="AO1691" s="40">
        <f>AO$134*$D1691*INDEX(AO$117:AO$133,$E1691)</f>
        <v/>
      </c>
      <c r="AP1691" s="40">
        <f>AP$134*$D1691*INDEX(AP$117:AP$133,$E1691)</f>
        <v/>
      </c>
      <c r="AQ1691" s="40">
        <f>AQ$134*$D1691*INDEX(AQ$117:AQ$133,$E1691)</f>
        <v/>
      </c>
      <c r="AR1691" s="40">
        <f>AR$134*$D1691*INDEX(AR$117:AR$133,$E1691)</f>
        <v/>
      </c>
      <c r="AS1691" s="40">
        <f>AS$134*$D1691*INDEX(AS$117:AS$133,$E1691)</f>
        <v/>
      </c>
      <c r="AT1691" s="40">
        <f>AT$134*$D1691*INDEX(AT$117:AT$133,$E1691)</f>
        <v/>
      </c>
      <c r="AU1691" s="40">
        <f>AU$134*$D1691*INDEX(AU$117:AU$133,$E1691)</f>
        <v/>
      </c>
      <c r="AV1691" s="40">
        <f>AV$134*$D1691*INDEX(AV$117:AV$133,$E1691)</f>
        <v/>
      </c>
      <c r="AW1691" s="40">
        <f>AW$134*$D1691*INDEX(AW$117:AW$133,$E1691)</f>
        <v/>
      </c>
      <c r="AX1691" s="42">
        <f>ETSCOST(AX$134,$D1691,INDEX(AX$117:AX$133,$E1691))</f>
        <v/>
      </c>
    </row>
    <row r="1692" hidden="1" outlineLevel="2">
      <c r="A1692" s="5" t="inlineStr">
        <is>
          <t>ets</t>
        </is>
      </c>
      <c r="B1692" s="5" t="inlineStr">
        <is>
          <t>ker</t>
        </is>
      </c>
      <c r="C1692" s="5" t="inlineStr">
        <is>
          <t>oen</t>
        </is>
      </c>
      <c r="D1692" s="40">
        <f>INDEX(Inputs!$T$5:$T$132,MATCH($B1692&amp;"|"&amp;$C1692,Inputs!$A$5:$A$132,0))</f>
        <v/>
      </c>
      <c r="E1692" s="40">
        <f>INDEX(Inputs!$K$5:$K$132,MATCH($B1692&amp;"|"&amp;$C1692,Inputs!$A$5:$A$132,0))</f>
        <v/>
      </c>
      <c r="F1692" s="39" t="n"/>
      <c r="G1692" s="39" t="n"/>
      <c r="H1692" s="5">
        <f>INDEX(Variables!$B$5:$B$105,MATCH($A1692,Variables!$A$5:$A$105,0))&amp;IF($C1692="",""," | "&amp;INDEX(Mapping!$B$5:$B$26,MATCH($C1692,Mapping!$A$5:$A$26,0))&amp;" | "&amp;INDEX(Mapping!$B$30:$B$41,MATCH($B1692,Mapping!$A$30:$A$41,0)))</f>
        <v/>
      </c>
      <c r="I1692" s="5">
        <f>INDEX(Variables!$C$5:$C$105,MATCH($A1692,Variables!$A$5:$A$105,0))</f>
        <v/>
      </c>
      <c r="J1692" s="5">
        <f>INDEX(Variables!$E$5:$E$105,MATCH($A1692,Variables!$A$5:$A$105,0))</f>
        <v/>
      </c>
      <c r="K1692" s="25">
        <f>LOWER(Settings!$C$4)&amp;".mit."&amp;$A1692&amp;IF($C1692="","","."&amp;$C1692&amp;"."&amp;$B1692)&amp;IF(INDEX(Variables!$D$5:$D$105,MATCH($A1692,Variables!$A$5:$A$105,0))="","","."&amp;INDEX(Variables!$D$5:$D$105,MATCH($A1692,Variables!$A$5:$A$105,0)))&amp;"."&amp;K$5</f>
        <v/>
      </c>
      <c r="L1692" s="41">
        <f>L$134*$D1692*INDEX(L$117:L$133,$E1692)</f>
        <v/>
      </c>
      <c r="M1692" s="40">
        <f>M$134*$D1692*INDEX(M$117:M$133,$E1692)</f>
        <v/>
      </c>
      <c r="N1692" s="40">
        <f>N$134*$D1692*INDEX(N$117:N$133,$E1692)</f>
        <v/>
      </c>
      <c r="O1692" s="40">
        <f>O$134*$D1692*INDEX(O$117:O$133,$E1692)</f>
        <v/>
      </c>
      <c r="P1692" s="40">
        <f>P$134*$D1692*INDEX(P$117:P$133,$E1692)</f>
        <v/>
      </c>
      <c r="Q1692" s="40">
        <f>Q$134*$D1692*INDEX(Q$117:Q$133,$E1692)</f>
        <v/>
      </c>
      <c r="R1692" s="40">
        <f>R$134*$D1692*INDEX(R$117:R$133,$E1692)</f>
        <v/>
      </c>
      <c r="S1692" s="40">
        <f>S$134*$D1692*INDEX(S$117:S$133,$E1692)</f>
        <v/>
      </c>
      <c r="T1692" s="40">
        <f>T$134*$D1692*INDEX(T$117:T$133,$E1692)</f>
        <v/>
      </c>
      <c r="U1692" s="40">
        <f>U$134*$D1692*INDEX(U$117:U$133,$E1692)</f>
        <v/>
      </c>
      <c r="V1692" s="40">
        <f>V$134*$D1692*INDEX(V$117:V$133,$E1692)</f>
        <v/>
      </c>
      <c r="W1692" s="40">
        <f>W$134*$D1692*INDEX(W$117:W$133,$E1692)</f>
        <v/>
      </c>
      <c r="X1692" s="40">
        <f>X$134*$D1692*INDEX(X$117:X$133,$E1692)</f>
        <v/>
      </c>
      <c r="Y1692" s="40">
        <f>Y$134*$D1692*INDEX(Y$117:Y$133,$E1692)</f>
        <v/>
      </c>
      <c r="Z1692" s="40">
        <f>Z$134*$D1692*INDEX(Z$117:Z$133,$E1692)</f>
        <v/>
      </c>
      <c r="AA1692" s="40">
        <f>AA$134*$D1692*INDEX(AA$117:AA$133,$E1692)</f>
        <v/>
      </c>
      <c r="AB1692" s="40">
        <f>AB$134*$D1692*INDEX(AB$117:AB$133,$E1692)</f>
        <v/>
      </c>
      <c r="AC1692" s="40">
        <f>AC$134*$D1692*INDEX(AC$117:AC$133,$E1692)</f>
        <v/>
      </c>
      <c r="AD1692" s="42">
        <f>ETSCOST(AD$134,$D1692,INDEX(AD$117:AD$133,$E1692))</f>
        <v/>
      </c>
      <c r="AE1692" s="25">
        <f>LOWER(Settings!$C$4)&amp;".mit."&amp;$A1692&amp;IF($C1692="","","."&amp;$C1692&amp;"."&amp;$B1692)&amp;IF(INDEX(Variables!$D$5:$D$105,MATCH($A1692,Variables!$A$5:$A$105,0))="","","."&amp;INDEX(Variables!$D$5:$D$105,MATCH($A1692,Variables!$A$5:$A$105,0)))&amp;"."&amp;AE$5</f>
        <v/>
      </c>
      <c r="AF1692" s="41">
        <f>AF$134*$D1692*INDEX(AF$117:AF$133,$E1692)</f>
        <v/>
      </c>
      <c r="AG1692" s="40">
        <f>AG$134*$D1692*INDEX(AG$117:AG$133,$E1692)</f>
        <v/>
      </c>
      <c r="AH1692" s="40">
        <f>AH$134*$D1692*INDEX(AH$117:AH$133,$E1692)</f>
        <v/>
      </c>
      <c r="AI1692" s="40">
        <f>AI$134*$D1692*INDEX(AI$117:AI$133,$E1692)</f>
        <v/>
      </c>
      <c r="AJ1692" s="40">
        <f>AJ$134*$D1692*INDEX(AJ$117:AJ$133,$E1692)</f>
        <v/>
      </c>
      <c r="AK1692" s="40">
        <f>AK$134*$D1692*INDEX(AK$117:AK$133,$E1692)</f>
        <v/>
      </c>
      <c r="AL1692" s="40">
        <f>AL$134*$D1692*INDEX(AL$117:AL$133,$E1692)</f>
        <v/>
      </c>
      <c r="AM1692" s="40">
        <f>AM$134*$D1692*INDEX(AM$117:AM$133,$E1692)</f>
        <v/>
      </c>
      <c r="AN1692" s="40">
        <f>AN$134*$D1692*INDEX(AN$117:AN$133,$E1692)</f>
        <v/>
      </c>
      <c r="AO1692" s="40">
        <f>AO$134*$D1692*INDEX(AO$117:AO$133,$E1692)</f>
        <v/>
      </c>
      <c r="AP1692" s="40">
        <f>AP$134*$D1692*INDEX(AP$117:AP$133,$E1692)</f>
        <v/>
      </c>
      <c r="AQ1692" s="40">
        <f>AQ$134*$D1692*INDEX(AQ$117:AQ$133,$E1692)</f>
        <v/>
      </c>
      <c r="AR1692" s="40">
        <f>AR$134*$D1692*INDEX(AR$117:AR$133,$E1692)</f>
        <v/>
      </c>
      <c r="AS1692" s="40">
        <f>AS$134*$D1692*INDEX(AS$117:AS$133,$E1692)</f>
        <v/>
      </c>
      <c r="AT1692" s="40">
        <f>AT$134*$D1692*INDEX(AT$117:AT$133,$E1692)</f>
        <v/>
      </c>
      <c r="AU1692" s="40">
        <f>AU$134*$D1692*INDEX(AU$117:AU$133,$E1692)</f>
        <v/>
      </c>
      <c r="AV1692" s="40">
        <f>AV$134*$D1692*INDEX(AV$117:AV$133,$E1692)</f>
        <v/>
      </c>
      <c r="AW1692" s="40">
        <f>AW$134*$D1692*INDEX(AW$117:AW$133,$E1692)</f>
        <v/>
      </c>
      <c r="AX1692" s="42">
        <f>ETSCOST(AX$134,$D1692,INDEX(AX$117:AX$133,$E1692))</f>
        <v/>
      </c>
    </row>
    <row r="1693" hidden="1" outlineLevel="2">
      <c r="A1693" s="5" t="inlineStr">
        <is>
          <t>ets</t>
        </is>
      </c>
      <c r="B1693" s="5" t="inlineStr">
        <is>
          <t>oop</t>
        </is>
      </c>
      <c r="C1693" s="5" t="inlineStr">
        <is>
          <t>oen</t>
        </is>
      </c>
      <c r="D1693" s="40">
        <f>INDEX(Inputs!$T$5:$T$132,MATCH($B1693&amp;"|"&amp;$C1693,Inputs!$A$5:$A$132,0))</f>
        <v/>
      </c>
      <c r="E1693" s="40">
        <f>INDEX(Inputs!$K$5:$K$132,MATCH($B1693&amp;"|"&amp;$C1693,Inputs!$A$5:$A$132,0))</f>
        <v/>
      </c>
      <c r="F1693" s="39" t="n"/>
      <c r="G1693" s="39" t="n"/>
      <c r="H1693" s="5">
        <f>INDEX(Variables!$B$5:$B$105,MATCH($A1693,Variables!$A$5:$A$105,0))&amp;IF($C1693="",""," | "&amp;INDEX(Mapping!$B$5:$B$26,MATCH($C1693,Mapping!$A$5:$A$26,0))&amp;" | "&amp;INDEX(Mapping!$B$30:$B$41,MATCH($B1693,Mapping!$A$30:$A$41,0)))</f>
        <v/>
      </c>
      <c r="I1693" s="5">
        <f>INDEX(Variables!$C$5:$C$105,MATCH($A1693,Variables!$A$5:$A$105,0))</f>
        <v/>
      </c>
      <c r="J1693" s="5">
        <f>INDEX(Variables!$E$5:$E$105,MATCH($A1693,Variables!$A$5:$A$105,0))</f>
        <v/>
      </c>
      <c r="K1693" s="25">
        <f>LOWER(Settings!$C$4)&amp;".mit."&amp;$A1693&amp;IF($C1693="","","."&amp;$C1693&amp;"."&amp;$B1693)&amp;IF(INDEX(Variables!$D$5:$D$105,MATCH($A1693,Variables!$A$5:$A$105,0))="","","."&amp;INDEX(Variables!$D$5:$D$105,MATCH($A1693,Variables!$A$5:$A$105,0)))&amp;"."&amp;K$5</f>
        <v/>
      </c>
      <c r="L1693" s="41">
        <f>L$134*$D1693*INDEX(L$117:L$133,$E1693)</f>
        <v/>
      </c>
      <c r="M1693" s="40">
        <f>M$134*$D1693*INDEX(M$117:M$133,$E1693)</f>
        <v/>
      </c>
      <c r="N1693" s="40">
        <f>N$134*$D1693*INDEX(N$117:N$133,$E1693)</f>
        <v/>
      </c>
      <c r="O1693" s="40">
        <f>O$134*$D1693*INDEX(O$117:O$133,$E1693)</f>
        <v/>
      </c>
      <c r="P1693" s="40">
        <f>P$134*$D1693*INDEX(P$117:P$133,$E1693)</f>
        <v/>
      </c>
      <c r="Q1693" s="40">
        <f>Q$134*$D1693*INDEX(Q$117:Q$133,$E1693)</f>
        <v/>
      </c>
      <c r="R1693" s="40">
        <f>R$134*$D1693*INDEX(R$117:R$133,$E1693)</f>
        <v/>
      </c>
      <c r="S1693" s="40">
        <f>S$134*$D1693*INDEX(S$117:S$133,$E1693)</f>
        <v/>
      </c>
      <c r="T1693" s="40">
        <f>T$134*$D1693*INDEX(T$117:T$133,$E1693)</f>
        <v/>
      </c>
      <c r="U1693" s="40">
        <f>U$134*$D1693*INDEX(U$117:U$133,$E1693)</f>
        <v/>
      </c>
      <c r="V1693" s="40">
        <f>V$134*$D1693*INDEX(V$117:V$133,$E1693)</f>
        <v/>
      </c>
      <c r="W1693" s="40">
        <f>W$134*$D1693*INDEX(W$117:W$133,$E1693)</f>
        <v/>
      </c>
      <c r="X1693" s="40">
        <f>X$134*$D1693*INDEX(X$117:X$133,$E1693)</f>
        <v/>
      </c>
      <c r="Y1693" s="40">
        <f>Y$134*$D1693*INDEX(Y$117:Y$133,$E1693)</f>
        <v/>
      </c>
      <c r="Z1693" s="40">
        <f>Z$134*$D1693*INDEX(Z$117:Z$133,$E1693)</f>
        <v/>
      </c>
      <c r="AA1693" s="40">
        <f>AA$134*$D1693*INDEX(AA$117:AA$133,$E1693)</f>
        <v/>
      </c>
      <c r="AB1693" s="40">
        <f>AB$134*$D1693*INDEX(AB$117:AB$133,$E1693)</f>
        <v/>
      </c>
      <c r="AC1693" s="40">
        <f>AC$134*$D1693*INDEX(AC$117:AC$133,$E1693)</f>
        <v/>
      </c>
      <c r="AD1693" s="42">
        <f>ETSCOST(AD$134,$D1693,INDEX(AD$117:AD$133,$E1693))</f>
        <v/>
      </c>
      <c r="AE1693" s="25">
        <f>LOWER(Settings!$C$4)&amp;".mit."&amp;$A1693&amp;IF($C1693="","","."&amp;$C1693&amp;"."&amp;$B1693)&amp;IF(INDEX(Variables!$D$5:$D$105,MATCH($A1693,Variables!$A$5:$A$105,0))="","","."&amp;INDEX(Variables!$D$5:$D$105,MATCH($A1693,Variables!$A$5:$A$105,0)))&amp;"."&amp;AE$5</f>
        <v/>
      </c>
      <c r="AF1693" s="41">
        <f>AF$134*$D1693*INDEX(AF$117:AF$133,$E1693)</f>
        <v/>
      </c>
      <c r="AG1693" s="40">
        <f>AG$134*$D1693*INDEX(AG$117:AG$133,$E1693)</f>
        <v/>
      </c>
      <c r="AH1693" s="40">
        <f>AH$134*$D1693*INDEX(AH$117:AH$133,$E1693)</f>
        <v/>
      </c>
      <c r="AI1693" s="40">
        <f>AI$134*$D1693*INDEX(AI$117:AI$133,$E1693)</f>
        <v/>
      </c>
      <c r="AJ1693" s="40">
        <f>AJ$134*$D1693*INDEX(AJ$117:AJ$133,$E1693)</f>
        <v/>
      </c>
      <c r="AK1693" s="40">
        <f>AK$134*$D1693*INDEX(AK$117:AK$133,$E1693)</f>
        <v/>
      </c>
      <c r="AL1693" s="40">
        <f>AL$134*$D1693*INDEX(AL$117:AL$133,$E1693)</f>
        <v/>
      </c>
      <c r="AM1693" s="40">
        <f>AM$134*$D1693*INDEX(AM$117:AM$133,$E1693)</f>
        <v/>
      </c>
      <c r="AN1693" s="40">
        <f>AN$134*$D1693*INDEX(AN$117:AN$133,$E1693)</f>
        <v/>
      </c>
      <c r="AO1693" s="40">
        <f>AO$134*$D1693*INDEX(AO$117:AO$133,$E1693)</f>
        <v/>
      </c>
      <c r="AP1693" s="40">
        <f>AP$134*$D1693*INDEX(AP$117:AP$133,$E1693)</f>
        <v/>
      </c>
      <c r="AQ1693" s="40">
        <f>AQ$134*$D1693*INDEX(AQ$117:AQ$133,$E1693)</f>
        <v/>
      </c>
      <c r="AR1693" s="40">
        <f>AR$134*$D1693*INDEX(AR$117:AR$133,$E1693)</f>
        <v/>
      </c>
      <c r="AS1693" s="40">
        <f>AS$134*$D1693*INDEX(AS$117:AS$133,$E1693)</f>
        <v/>
      </c>
      <c r="AT1693" s="40">
        <f>AT$134*$D1693*INDEX(AT$117:AT$133,$E1693)</f>
        <v/>
      </c>
      <c r="AU1693" s="40">
        <f>AU$134*$D1693*INDEX(AU$117:AU$133,$E1693)</f>
        <v/>
      </c>
      <c r="AV1693" s="40">
        <f>AV$134*$D1693*INDEX(AV$117:AV$133,$E1693)</f>
        <v/>
      </c>
      <c r="AW1693" s="40">
        <f>AW$134*$D1693*INDEX(AW$117:AW$133,$E1693)</f>
        <v/>
      </c>
      <c r="AX1693" s="42">
        <f>ETSCOST(AX$134,$D1693,INDEX(AX$117:AX$133,$E1693))</f>
        <v/>
      </c>
    </row>
    <row r="1694" hidden="1" outlineLevel="2">
      <c r="A1694" s="5" t="inlineStr">
        <is>
          <t>ets</t>
        </is>
      </c>
      <c r="B1694" s="5" t="inlineStr">
        <is>
          <t>bio</t>
        </is>
      </c>
      <c r="C1694" s="5" t="inlineStr">
        <is>
          <t>oen</t>
        </is>
      </c>
      <c r="D1694" s="40">
        <f>INDEX(Inputs!$T$5:$T$132,MATCH($B1694&amp;"|"&amp;$C1694,Inputs!$A$5:$A$132,0))</f>
        <v/>
      </c>
      <c r="E1694" s="40">
        <f>INDEX(Inputs!$K$5:$K$132,MATCH($B1694&amp;"|"&amp;$C1694,Inputs!$A$5:$A$132,0))</f>
        <v/>
      </c>
      <c r="F1694" s="39" t="n"/>
      <c r="G1694" s="39" t="n"/>
      <c r="H1694" s="5">
        <f>INDEX(Variables!$B$5:$B$105,MATCH($A1694,Variables!$A$5:$A$105,0))&amp;IF($C1694="",""," | "&amp;INDEX(Mapping!$B$5:$B$26,MATCH($C1694,Mapping!$A$5:$A$26,0))&amp;" | "&amp;INDEX(Mapping!$B$30:$B$41,MATCH($B1694,Mapping!$A$30:$A$41,0)))</f>
        <v/>
      </c>
      <c r="I1694" s="5">
        <f>INDEX(Variables!$C$5:$C$105,MATCH($A1694,Variables!$A$5:$A$105,0))</f>
        <v/>
      </c>
      <c r="J1694" s="5">
        <f>INDEX(Variables!$E$5:$E$105,MATCH($A1694,Variables!$A$5:$A$105,0))</f>
        <v/>
      </c>
      <c r="K1694" s="25">
        <f>LOWER(Settings!$C$4)&amp;".mit."&amp;$A1694&amp;IF($C1694="","","."&amp;$C1694&amp;"."&amp;$B1694)&amp;IF(INDEX(Variables!$D$5:$D$105,MATCH($A1694,Variables!$A$5:$A$105,0))="","","."&amp;INDEX(Variables!$D$5:$D$105,MATCH($A1694,Variables!$A$5:$A$105,0)))&amp;"."&amp;K$5</f>
        <v/>
      </c>
      <c r="L1694" s="41">
        <f>L$134*$D1694*INDEX(L$117:L$133,$E1694)</f>
        <v/>
      </c>
      <c r="M1694" s="40">
        <f>M$134*$D1694*INDEX(M$117:M$133,$E1694)</f>
        <v/>
      </c>
      <c r="N1694" s="40">
        <f>N$134*$D1694*INDEX(N$117:N$133,$E1694)</f>
        <v/>
      </c>
      <c r="O1694" s="40">
        <f>O$134*$D1694*INDEX(O$117:O$133,$E1694)</f>
        <v/>
      </c>
      <c r="P1694" s="40">
        <f>P$134*$D1694*INDEX(P$117:P$133,$E1694)</f>
        <v/>
      </c>
      <c r="Q1694" s="40">
        <f>Q$134*$D1694*INDEX(Q$117:Q$133,$E1694)</f>
        <v/>
      </c>
      <c r="R1694" s="40">
        <f>R$134*$D1694*INDEX(R$117:R$133,$E1694)</f>
        <v/>
      </c>
      <c r="S1694" s="40">
        <f>S$134*$D1694*INDEX(S$117:S$133,$E1694)</f>
        <v/>
      </c>
      <c r="T1694" s="40">
        <f>T$134*$D1694*INDEX(T$117:T$133,$E1694)</f>
        <v/>
      </c>
      <c r="U1694" s="40">
        <f>U$134*$D1694*INDEX(U$117:U$133,$E1694)</f>
        <v/>
      </c>
      <c r="V1694" s="40">
        <f>V$134*$D1694*INDEX(V$117:V$133,$E1694)</f>
        <v/>
      </c>
      <c r="W1694" s="40">
        <f>W$134*$D1694*INDEX(W$117:W$133,$E1694)</f>
        <v/>
      </c>
      <c r="X1694" s="40">
        <f>X$134*$D1694*INDEX(X$117:X$133,$E1694)</f>
        <v/>
      </c>
      <c r="Y1694" s="40">
        <f>Y$134*$D1694*INDEX(Y$117:Y$133,$E1694)</f>
        <v/>
      </c>
      <c r="Z1694" s="40">
        <f>Z$134*$D1694*INDEX(Z$117:Z$133,$E1694)</f>
        <v/>
      </c>
      <c r="AA1694" s="40">
        <f>AA$134*$D1694*INDEX(AA$117:AA$133,$E1694)</f>
        <v/>
      </c>
      <c r="AB1694" s="40">
        <f>AB$134*$D1694*INDEX(AB$117:AB$133,$E1694)</f>
        <v/>
      </c>
      <c r="AC1694" s="40">
        <f>AC$134*$D1694*INDEX(AC$117:AC$133,$E1694)</f>
        <v/>
      </c>
      <c r="AD1694" s="42">
        <f>ETSCOST(AD$134,$D1694,INDEX(AD$117:AD$133,$E1694))</f>
        <v/>
      </c>
      <c r="AE1694" s="25">
        <f>LOWER(Settings!$C$4)&amp;".mit."&amp;$A1694&amp;IF($C1694="","","."&amp;$C1694&amp;"."&amp;$B1694)&amp;IF(INDEX(Variables!$D$5:$D$105,MATCH($A1694,Variables!$A$5:$A$105,0))="","","."&amp;INDEX(Variables!$D$5:$D$105,MATCH($A1694,Variables!$A$5:$A$105,0)))&amp;"."&amp;AE$5</f>
        <v/>
      </c>
      <c r="AF1694" s="41">
        <f>AF$134*$D1694*INDEX(AF$117:AF$133,$E1694)</f>
        <v/>
      </c>
      <c r="AG1694" s="40">
        <f>AG$134*$D1694*INDEX(AG$117:AG$133,$E1694)</f>
        <v/>
      </c>
      <c r="AH1694" s="40">
        <f>AH$134*$D1694*INDEX(AH$117:AH$133,$E1694)</f>
        <v/>
      </c>
      <c r="AI1694" s="40">
        <f>AI$134*$D1694*INDEX(AI$117:AI$133,$E1694)</f>
        <v/>
      </c>
      <c r="AJ1694" s="40">
        <f>AJ$134*$D1694*INDEX(AJ$117:AJ$133,$E1694)</f>
        <v/>
      </c>
      <c r="AK1694" s="40">
        <f>AK$134*$D1694*INDEX(AK$117:AK$133,$E1694)</f>
        <v/>
      </c>
      <c r="AL1694" s="40">
        <f>AL$134*$D1694*INDEX(AL$117:AL$133,$E1694)</f>
        <v/>
      </c>
      <c r="AM1694" s="40">
        <f>AM$134*$D1694*INDEX(AM$117:AM$133,$E1694)</f>
        <v/>
      </c>
      <c r="AN1694" s="40">
        <f>AN$134*$D1694*INDEX(AN$117:AN$133,$E1694)</f>
        <v/>
      </c>
      <c r="AO1694" s="40">
        <f>AO$134*$D1694*INDEX(AO$117:AO$133,$E1694)</f>
        <v/>
      </c>
      <c r="AP1694" s="40">
        <f>AP$134*$D1694*INDEX(AP$117:AP$133,$E1694)</f>
        <v/>
      </c>
      <c r="AQ1694" s="40">
        <f>AQ$134*$D1694*INDEX(AQ$117:AQ$133,$E1694)</f>
        <v/>
      </c>
      <c r="AR1694" s="40">
        <f>AR$134*$D1694*INDEX(AR$117:AR$133,$E1694)</f>
        <v/>
      </c>
      <c r="AS1694" s="40">
        <f>AS$134*$D1694*INDEX(AS$117:AS$133,$E1694)</f>
        <v/>
      </c>
      <c r="AT1694" s="40">
        <f>AT$134*$D1694*INDEX(AT$117:AT$133,$E1694)</f>
        <v/>
      </c>
      <c r="AU1694" s="40">
        <f>AU$134*$D1694*INDEX(AU$117:AU$133,$E1694)</f>
        <v/>
      </c>
      <c r="AV1694" s="40">
        <f>AV$134*$D1694*INDEX(AV$117:AV$133,$E1694)</f>
        <v/>
      </c>
      <c r="AW1694" s="40">
        <f>AW$134*$D1694*INDEX(AW$117:AW$133,$E1694)</f>
        <v/>
      </c>
      <c r="AX1694" s="42">
        <f>ETSCOST(AX$134,$D1694,INDEX(AX$117:AX$133,$E1694))</f>
        <v/>
      </c>
    </row>
    <row r="1695" hidden="1" outlineLevel="2"/>
    <row r="1696" hidden="1" outlineLevel="2">
      <c r="A1696" s="5" t="inlineStr">
        <is>
          <t>ntx</t>
        </is>
      </c>
      <c r="B1696" s="5" t="inlineStr">
        <is>
          <t>coa</t>
        </is>
      </c>
      <c r="C1696" s="5" t="inlineStr">
        <is>
          <t>oen</t>
        </is>
      </c>
      <c r="D1696" s="40">
        <f>INDEX(Inputs!$L$5:$L$132,MATCH($B1696&amp;"|"&amp;$C1696,Inputs!$A$5:$A$132,0))</f>
        <v/>
      </c>
      <c r="E1696" s="40">
        <f>INDEX(Inputs!$I$5:$I$132,MATCH($B1696&amp;"|"&amp;$C1696,Inputs!$A$5:$A$132,0))</f>
        <v/>
      </c>
      <c r="F1696" s="39" t="n"/>
      <c r="G1696" s="39" t="n"/>
      <c r="H1696" s="5">
        <f>INDEX(Variables!$B$5:$B$105,MATCH($A1696,Variables!$A$5:$A$105,0))&amp;IF($C1696="",""," | "&amp;INDEX(Mapping!$B$5:$B$26,MATCH($C1696,Mapping!$A$5:$A$26,0))&amp;" | "&amp;INDEX(Mapping!$B$30:$B$41,MATCH($B1696,Mapping!$A$30:$A$41,0)))</f>
        <v/>
      </c>
      <c r="I1696" s="5">
        <f>INDEX(Variables!$C$5:$C$105,MATCH($A1696,Variables!$A$5:$A$105,0))</f>
        <v/>
      </c>
      <c r="J1696" s="5">
        <f>INDEX(Variables!$E$5:$E$105,MATCH($A1696,Variables!$A$5:$A$105,0))</f>
        <v/>
      </c>
      <c r="K1696" s="25">
        <f>LOWER(Settings!$C$4)&amp;".mit."&amp;$A1696&amp;IF($C1696="","","."&amp;$C1696&amp;"."&amp;$B1696)&amp;IF(INDEX(Variables!$D$5:$D$105,MATCH($A1696,Variables!$A$5:$A$105,0))="","","."&amp;INDEX(Variables!$D$5:$D$105,MATCH($A1696,Variables!$A$5:$A$105,0)))&amp;"."&amp;K$5</f>
        <v/>
      </c>
      <c r="L1696" s="41">
        <f>INDEX(L$78:L$91,$D1696)/$E1696</f>
        <v/>
      </c>
      <c r="M1696" s="40">
        <f>INDEX(M$78:M$91,$D1696)/$E1696</f>
        <v/>
      </c>
      <c r="N1696" s="40">
        <f>INDEX(N$78:N$91,$D1696)/$E1696</f>
        <v/>
      </c>
      <c r="O1696" s="40">
        <f>INDEX(O$78:O$91,$D1696)/$E1696</f>
        <v/>
      </c>
      <c r="P1696" s="40">
        <f>INDEX(P$78:P$91,$D1696)/$E1696</f>
        <v/>
      </c>
      <c r="Q1696" s="40">
        <f>INDEX(Q$78:Q$91,$D1696)/$E1696</f>
        <v/>
      </c>
      <c r="R1696" s="40">
        <f>INDEX(R$78:R$91,$D1696)/$E1696</f>
        <v/>
      </c>
      <c r="S1696" s="40">
        <f>INDEX(S$78:S$91,$D1696)/$E1696</f>
        <v/>
      </c>
      <c r="T1696" s="40">
        <f>INDEX(T$78:T$91,$D1696)/$E1696</f>
        <v/>
      </c>
      <c r="U1696" s="40">
        <f>INDEX(U$78:U$91,$D1696)/$E1696</f>
        <v/>
      </c>
      <c r="V1696" s="40">
        <f>INDEX(V$78:V$91,$D1696)/$E1696</f>
        <v/>
      </c>
      <c r="W1696" s="40">
        <f>INDEX(W$78:W$91,$D1696)/$E1696</f>
        <v/>
      </c>
      <c r="X1696" s="40">
        <f>INDEX(X$78:X$91,$D1696)/$E1696</f>
        <v/>
      </c>
      <c r="Y1696" s="40">
        <f>INDEX(Y$78:Y$91,$D1696)/$E1696</f>
        <v/>
      </c>
      <c r="Z1696" s="40">
        <f>INDEX(Z$78:Z$91,$D1696)/$E1696</f>
        <v/>
      </c>
      <c r="AA1696" s="40">
        <f>INDEX(AA$78:AA$91,$D1696)/$E1696</f>
        <v/>
      </c>
      <c r="AB1696" s="40">
        <f>INDEX(AB$78:AB$91,$D1696)/$E1696</f>
        <v/>
      </c>
      <c r="AC1696" s="40">
        <f>INDEX(AC$78:AC$91,$D1696)/$E1696</f>
        <v/>
      </c>
      <c r="AD1696" s="42">
        <f>NEWEXCISE(INDEX(AD$78:AD$91,$D1696),$E1696)</f>
        <v/>
      </c>
      <c r="AE1696" s="25">
        <f>LOWER(Settings!$C$4)&amp;".mit."&amp;$A1696&amp;IF($C1696="","","."&amp;$C1696&amp;"."&amp;$B1696)&amp;IF(INDEX(Variables!$D$5:$D$105,MATCH($A1696,Variables!$A$5:$A$105,0))="","","."&amp;INDEX(Variables!$D$5:$D$105,MATCH($A1696,Variables!$A$5:$A$105,0)))&amp;"."&amp;AE$5</f>
        <v/>
      </c>
      <c r="AF1696" s="41">
        <f>INDEX(AF$78:AF$91,$D1696)/$E1696</f>
        <v/>
      </c>
      <c r="AG1696" s="40">
        <f>INDEX(AG$78:AG$91,$D1696)/$E1696</f>
        <v/>
      </c>
      <c r="AH1696" s="40">
        <f>INDEX(AH$78:AH$91,$D1696)/$E1696</f>
        <v/>
      </c>
      <c r="AI1696" s="40">
        <f>INDEX(AI$78:AI$91,$D1696)/$E1696</f>
        <v/>
      </c>
      <c r="AJ1696" s="40">
        <f>INDEX(AJ$78:AJ$91,$D1696)/$E1696</f>
        <v/>
      </c>
      <c r="AK1696" s="40">
        <f>INDEX(AK$78:AK$91,$D1696)/$E1696</f>
        <v/>
      </c>
      <c r="AL1696" s="40">
        <f>INDEX(AL$78:AL$91,$D1696)/$E1696</f>
        <v/>
      </c>
      <c r="AM1696" s="40">
        <f>INDEX(AM$78:AM$91,$D1696)/$E1696</f>
        <v/>
      </c>
      <c r="AN1696" s="40">
        <f>INDEX(AN$78:AN$91,$D1696)/$E1696</f>
        <v/>
      </c>
      <c r="AO1696" s="40">
        <f>INDEX(AO$78:AO$91,$D1696)/$E1696</f>
        <v/>
      </c>
      <c r="AP1696" s="40">
        <f>INDEX(AP$78:AP$91,$D1696)/$E1696</f>
        <v/>
      </c>
      <c r="AQ1696" s="40">
        <f>INDEX(AQ$78:AQ$91,$D1696)/$E1696</f>
        <v/>
      </c>
      <c r="AR1696" s="40">
        <f>INDEX(AR$78:AR$91,$D1696)/$E1696</f>
        <v/>
      </c>
      <c r="AS1696" s="40">
        <f>INDEX(AS$78:AS$91,$D1696)/$E1696</f>
        <v/>
      </c>
      <c r="AT1696" s="40">
        <f>INDEX(AT$78:AT$91,$D1696)/$E1696</f>
        <v/>
      </c>
      <c r="AU1696" s="40">
        <f>INDEX(AU$78:AU$91,$D1696)/$E1696</f>
        <v/>
      </c>
      <c r="AV1696" s="40">
        <f>INDEX(AV$78:AV$91,$D1696)/$E1696</f>
        <v/>
      </c>
      <c r="AW1696" s="40">
        <f>INDEX(AW$78:AW$91,$D1696)/$E1696</f>
        <v/>
      </c>
      <c r="AX1696" s="42">
        <f>NEWEXCISE(INDEX(AX$78:AX$91,$D1696),$E1696)</f>
        <v/>
      </c>
    </row>
    <row r="1697" hidden="1" outlineLevel="2">
      <c r="A1697" s="5" t="inlineStr">
        <is>
          <t>ntx</t>
        </is>
      </c>
      <c r="B1697" s="5" t="inlineStr">
        <is>
          <t>nga</t>
        </is>
      </c>
      <c r="C1697" s="5" t="inlineStr">
        <is>
          <t>oen</t>
        </is>
      </c>
      <c r="D1697" s="40">
        <f>INDEX(Inputs!$L$5:$L$132,MATCH($B1697&amp;"|"&amp;$C1697,Inputs!$A$5:$A$132,0))</f>
        <v/>
      </c>
      <c r="E1697" s="40">
        <f>INDEX(Inputs!$I$5:$I$132,MATCH($B1697&amp;"|"&amp;$C1697,Inputs!$A$5:$A$132,0))</f>
        <v/>
      </c>
      <c r="F1697" s="39" t="n"/>
      <c r="G1697" s="39" t="n"/>
      <c r="H1697" s="5">
        <f>INDEX(Variables!$B$5:$B$105,MATCH($A1697,Variables!$A$5:$A$105,0))&amp;IF($C1697="",""," | "&amp;INDEX(Mapping!$B$5:$B$26,MATCH($C1697,Mapping!$A$5:$A$26,0))&amp;" | "&amp;INDEX(Mapping!$B$30:$B$41,MATCH($B1697,Mapping!$A$30:$A$41,0)))</f>
        <v/>
      </c>
      <c r="I1697" s="5">
        <f>INDEX(Variables!$C$5:$C$105,MATCH($A1697,Variables!$A$5:$A$105,0))</f>
        <v/>
      </c>
      <c r="J1697" s="5">
        <f>INDEX(Variables!$E$5:$E$105,MATCH($A1697,Variables!$A$5:$A$105,0))</f>
        <v/>
      </c>
      <c r="K1697" s="25">
        <f>LOWER(Settings!$C$4)&amp;".mit."&amp;$A1697&amp;IF($C1697="","","."&amp;$C1697&amp;"."&amp;$B1697)&amp;IF(INDEX(Variables!$D$5:$D$105,MATCH($A1697,Variables!$A$5:$A$105,0))="","","."&amp;INDEX(Variables!$D$5:$D$105,MATCH($A1697,Variables!$A$5:$A$105,0)))&amp;"."&amp;K$5</f>
        <v/>
      </c>
      <c r="L1697" s="41">
        <f>INDEX(L$78:L$91,$D1697)/$E1697</f>
        <v/>
      </c>
      <c r="M1697" s="40">
        <f>INDEX(M$78:M$91,$D1697)/$E1697</f>
        <v/>
      </c>
      <c r="N1697" s="40">
        <f>INDEX(N$78:N$91,$D1697)/$E1697</f>
        <v/>
      </c>
      <c r="O1697" s="40">
        <f>INDEX(O$78:O$91,$D1697)/$E1697</f>
        <v/>
      </c>
      <c r="P1697" s="40">
        <f>INDEX(P$78:P$91,$D1697)/$E1697</f>
        <v/>
      </c>
      <c r="Q1697" s="40">
        <f>INDEX(Q$78:Q$91,$D1697)/$E1697</f>
        <v/>
      </c>
      <c r="R1697" s="40">
        <f>INDEX(R$78:R$91,$D1697)/$E1697</f>
        <v/>
      </c>
      <c r="S1697" s="40">
        <f>INDEX(S$78:S$91,$D1697)/$E1697</f>
        <v/>
      </c>
      <c r="T1697" s="40">
        <f>INDEX(T$78:T$91,$D1697)/$E1697</f>
        <v/>
      </c>
      <c r="U1697" s="40">
        <f>INDEX(U$78:U$91,$D1697)/$E1697</f>
        <v/>
      </c>
      <c r="V1697" s="40">
        <f>INDEX(V$78:V$91,$D1697)/$E1697</f>
        <v/>
      </c>
      <c r="W1697" s="40">
        <f>INDEX(W$78:W$91,$D1697)/$E1697</f>
        <v/>
      </c>
      <c r="X1697" s="40">
        <f>INDEX(X$78:X$91,$D1697)/$E1697</f>
        <v/>
      </c>
      <c r="Y1697" s="40">
        <f>INDEX(Y$78:Y$91,$D1697)/$E1697</f>
        <v/>
      </c>
      <c r="Z1697" s="40">
        <f>INDEX(Z$78:Z$91,$D1697)/$E1697</f>
        <v/>
      </c>
      <c r="AA1697" s="40">
        <f>INDEX(AA$78:AA$91,$D1697)/$E1697</f>
        <v/>
      </c>
      <c r="AB1697" s="40">
        <f>INDEX(AB$78:AB$91,$D1697)/$E1697</f>
        <v/>
      </c>
      <c r="AC1697" s="40">
        <f>INDEX(AC$78:AC$91,$D1697)/$E1697</f>
        <v/>
      </c>
      <c r="AD1697" s="42">
        <f>NEWEXCISE(INDEX(AD$78:AD$91,$D1697),$E1697)</f>
        <v/>
      </c>
      <c r="AE1697" s="25">
        <f>LOWER(Settings!$C$4)&amp;".mit."&amp;$A1697&amp;IF($C1697="","","."&amp;$C1697&amp;"."&amp;$B1697)&amp;IF(INDEX(Variables!$D$5:$D$105,MATCH($A1697,Variables!$A$5:$A$105,0))="","","."&amp;INDEX(Variables!$D$5:$D$105,MATCH($A1697,Variables!$A$5:$A$105,0)))&amp;"."&amp;AE$5</f>
        <v/>
      </c>
      <c r="AF1697" s="41">
        <f>INDEX(AF$78:AF$91,$D1697)/$E1697</f>
        <v/>
      </c>
      <c r="AG1697" s="40">
        <f>INDEX(AG$78:AG$91,$D1697)/$E1697</f>
        <v/>
      </c>
      <c r="AH1697" s="40">
        <f>INDEX(AH$78:AH$91,$D1697)/$E1697</f>
        <v/>
      </c>
      <c r="AI1697" s="40">
        <f>INDEX(AI$78:AI$91,$D1697)/$E1697</f>
        <v/>
      </c>
      <c r="AJ1697" s="40">
        <f>INDEX(AJ$78:AJ$91,$D1697)/$E1697</f>
        <v/>
      </c>
      <c r="AK1697" s="40">
        <f>INDEX(AK$78:AK$91,$D1697)/$E1697</f>
        <v/>
      </c>
      <c r="AL1697" s="40">
        <f>INDEX(AL$78:AL$91,$D1697)/$E1697</f>
        <v/>
      </c>
      <c r="AM1697" s="40">
        <f>INDEX(AM$78:AM$91,$D1697)/$E1697</f>
        <v/>
      </c>
      <c r="AN1697" s="40">
        <f>INDEX(AN$78:AN$91,$D1697)/$E1697</f>
        <v/>
      </c>
      <c r="AO1697" s="40">
        <f>INDEX(AO$78:AO$91,$D1697)/$E1697</f>
        <v/>
      </c>
      <c r="AP1697" s="40">
        <f>INDEX(AP$78:AP$91,$D1697)/$E1697</f>
        <v/>
      </c>
      <c r="AQ1697" s="40">
        <f>INDEX(AQ$78:AQ$91,$D1697)/$E1697</f>
        <v/>
      </c>
      <c r="AR1697" s="40">
        <f>INDEX(AR$78:AR$91,$D1697)/$E1697</f>
        <v/>
      </c>
      <c r="AS1697" s="40">
        <f>INDEX(AS$78:AS$91,$D1697)/$E1697</f>
        <v/>
      </c>
      <c r="AT1697" s="40">
        <f>INDEX(AT$78:AT$91,$D1697)/$E1697</f>
        <v/>
      </c>
      <c r="AU1697" s="40">
        <f>INDEX(AU$78:AU$91,$D1697)/$E1697</f>
        <v/>
      </c>
      <c r="AV1697" s="40">
        <f>INDEX(AV$78:AV$91,$D1697)/$E1697</f>
        <v/>
      </c>
      <c r="AW1697" s="40">
        <f>INDEX(AW$78:AW$91,$D1697)/$E1697</f>
        <v/>
      </c>
      <c r="AX1697" s="42">
        <f>NEWEXCISE(INDEX(AX$78:AX$91,$D1697),$E1697)</f>
        <v/>
      </c>
    </row>
    <row r="1698" hidden="1" outlineLevel="2">
      <c r="A1698" s="5" t="inlineStr">
        <is>
          <t>ntx</t>
        </is>
      </c>
      <c r="B1698" s="5" t="inlineStr">
        <is>
          <t>gso</t>
        </is>
      </c>
      <c r="C1698" s="5" t="inlineStr">
        <is>
          <t>oen</t>
        </is>
      </c>
      <c r="D1698" s="40">
        <f>INDEX(Inputs!$L$5:$L$132,MATCH($B1698&amp;"|"&amp;$C1698,Inputs!$A$5:$A$132,0))</f>
        <v/>
      </c>
      <c r="E1698" s="40">
        <f>INDEX(Inputs!$I$5:$I$132,MATCH($B1698&amp;"|"&amp;$C1698,Inputs!$A$5:$A$132,0))</f>
        <v/>
      </c>
      <c r="F1698" s="39" t="n"/>
      <c r="G1698" s="39" t="n"/>
      <c r="H1698" s="5">
        <f>INDEX(Variables!$B$5:$B$105,MATCH($A1698,Variables!$A$5:$A$105,0))&amp;IF($C1698="",""," | "&amp;INDEX(Mapping!$B$5:$B$26,MATCH($C1698,Mapping!$A$5:$A$26,0))&amp;" | "&amp;INDEX(Mapping!$B$30:$B$41,MATCH($B1698,Mapping!$A$30:$A$41,0)))</f>
        <v/>
      </c>
      <c r="I1698" s="5">
        <f>INDEX(Variables!$C$5:$C$105,MATCH($A1698,Variables!$A$5:$A$105,0))</f>
        <v/>
      </c>
      <c r="J1698" s="5">
        <f>INDEX(Variables!$E$5:$E$105,MATCH($A1698,Variables!$A$5:$A$105,0))</f>
        <v/>
      </c>
      <c r="K1698" s="25">
        <f>LOWER(Settings!$C$4)&amp;".mit."&amp;$A1698&amp;IF($C1698="","","."&amp;$C1698&amp;"."&amp;$B1698)&amp;IF(INDEX(Variables!$D$5:$D$105,MATCH($A1698,Variables!$A$5:$A$105,0))="","","."&amp;INDEX(Variables!$D$5:$D$105,MATCH($A1698,Variables!$A$5:$A$105,0)))&amp;"."&amp;K$5</f>
        <v/>
      </c>
      <c r="L1698" s="41">
        <f>INDEX(L$78:L$91,$D1698)/$E1698</f>
        <v/>
      </c>
      <c r="M1698" s="40">
        <f>INDEX(M$78:M$91,$D1698)/$E1698</f>
        <v/>
      </c>
      <c r="N1698" s="40">
        <f>INDEX(N$78:N$91,$D1698)/$E1698</f>
        <v/>
      </c>
      <c r="O1698" s="40">
        <f>INDEX(O$78:O$91,$D1698)/$E1698</f>
        <v/>
      </c>
      <c r="P1698" s="40">
        <f>INDEX(P$78:P$91,$D1698)/$E1698</f>
        <v/>
      </c>
      <c r="Q1698" s="40">
        <f>INDEX(Q$78:Q$91,$D1698)/$E1698</f>
        <v/>
      </c>
      <c r="R1698" s="40">
        <f>INDEX(R$78:R$91,$D1698)/$E1698</f>
        <v/>
      </c>
      <c r="S1698" s="40">
        <f>INDEX(S$78:S$91,$D1698)/$E1698</f>
        <v/>
      </c>
      <c r="T1698" s="40">
        <f>INDEX(T$78:T$91,$D1698)/$E1698</f>
        <v/>
      </c>
      <c r="U1698" s="40">
        <f>INDEX(U$78:U$91,$D1698)/$E1698</f>
        <v/>
      </c>
      <c r="V1698" s="40">
        <f>INDEX(V$78:V$91,$D1698)/$E1698</f>
        <v/>
      </c>
      <c r="W1698" s="40">
        <f>INDEX(W$78:W$91,$D1698)/$E1698</f>
        <v/>
      </c>
      <c r="X1698" s="40">
        <f>INDEX(X$78:X$91,$D1698)/$E1698</f>
        <v/>
      </c>
      <c r="Y1698" s="40">
        <f>INDEX(Y$78:Y$91,$D1698)/$E1698</f>
        <v/>
      </c>
      <c r="Z1698" s="40">
        <f>INDEX(Z$78:Z$91,$D1698)/$E1698</f>
        <v/>
      </c>
      <c r="AA1698" s="40">
        <f>INDEX(AA$78:AA$91,$D1698)/$E1698</f>
        <v/>
      </c>
      <c r="AB1698" s="40">
        <f>INDEX(AB$78:AB$91,$D1698)/$E1698</f>
        <v/>
      </c>
      <c r="AC1698" s="40">
        <f>INDEX(AC$78:AC$91,$D1698)/$E1698</f>
        <v/>
      </c>
      <c r="AD1698" s="42">
        <f>NEWEXCISE(INDEX(AD$78:AD$91,$D1698),$E1698)</f>
        <v/>
      </c>
      <c r="AE1698" s="25">
        <f>LOWER(Settings!$C$4)&amp;".mit."&amp;$A1698&amp;IF($C1698="","","."&amp;$C1698&amp;"."&amp;$B1698)&amp;IF(INDEX(Variables!$D$5:$D$105,MATCH($A1698,Variables!$A$5:$A$105,0))="","","."&amp;INDEX(Variables!$D$5:$D$105,MATCH($A1698,Variables!$A$5:$A$105,0)))&amp;"."&amp;AE$5</f>
        <v/>
      </c>
      <c r="AF1698" s="41">
        <f>INDEX(AF$78:AF$91,$D1698)/$E1698</f>
        <v/>
      </c>
      <c r="AG1698" s="40">
        <f>INDEX(AG$78:AG$91,$D1698)/$E1698</f>
        <v/>
      </c>
      <c r="AH1698" s="40">
        <f>INDEX(AH$78:AH$91,$D1698)/$E1698</f>
        <v/>
      </c>
      <c r="AI1698" s="40">
        <f>INDEX(AI$78:AI$91,$D1698)/$E1698</f>
        <v/>
      </c>
      <c r="AJ1698" s="40">
        <f>INDEX(AJ$78:AJ$91,$D1698)/$E1698</f>
        <v/>
      </c>
      <c r="AK1698" s="40">
        <f>INDEX(AK$78:AK$91,$D1698)/$E1698</f>
        <v/>
      </c>
      <c r="AL1698" s="40">
        <f>INDEX(AL$78:AL$91,$D1698)/$E1698</f>
        <v/>
      </c>
      <c r="AM1698" s="40">
        <f>INDEX(AM$78:AM$91,$D1698)/$E1698</f>
        <v/>
      </c>
      <c r="AN1698" s="40">
        <f>INDEX(AN$78:AN$91,$D1698)/$E1698</f>
        <v/>
      </c>
      <c r="AO1698" s="40">
        <f>INDEX(AO$78:AO$91,$D1698)/$E1698</f>
        <v/>
      </c>
      <c r="AP1698" s="40">
        <f>INDEX(AP$78:AP$91,$D1698)/$E1698</f>
        <v/>
      </c>
      <c r="AQ1698" s="40">
        <f>INDEX(AQ$78:AQ$91,$D1698)/$E1698</f>
        <v/>
      </c>
      <c r="AR1698" s="40">
        <f>INDEX(AR$78:AR$91,$D1698)/$E1698</f>
        <v/>
      </c>
      <c r="AS1698" s="40">
        <f>INDEX(AS$78:AS$91,$D1698)/$E1698</f>
        <v/>
      </c>
      <c r="AT1698" s="40">
        <f>INDEX(AT$78:AT$91,$D1698)/$E1698</f>
        <v/>
      </c>
      <c r="AU1698" s="40">
        <f>INDEX(AU$78:AU$91,$D1698)/$E1698</f>
        <v/>
      </c>
      <c r="AV1698" s="40">
        <f>INDEX(AV$78:AV$91,$D1698)/$E1698</f>
        <v/>
      </c>
      <c r="AW1698" s="40">
        <f>INDEX(AW$78:AW$91,$D1698)/$E1698</f>
        <v/>
      </c>
      <c r="AX1698" s="42">
        <f>NEWEXCISE(INDEX(AX$78:AX$91,$D1698),$E1698)</f>
        <v/>
      </c>
    </row>
    <row r="1699" hidden="1" outlineLevel="2">
      <c r="A1699" s="5" t="inlineStr">
        <is>
          <t>ntx</t>
        </is>
      </c>
      <c r="B1699" s="5" t="inlineStr">
        <is>
          <t>die</t>
        </is>
      </c>
      <c r="C1699" s="5" t="inlineStr">
        <is>
          <t>oen</t>
        </is>
      </c>
      <c r="D1699" s="40">
        <f>INDEX(Inputs!$L$5:$L$132,MATCH($B1699&amp;"|"&amp;$C1699,Inputs!$A$5:$A$132,0))</f>
        <v/>
      </c>
      <c r="E1699" s="40">
        <f>INDEX(Inputs!$I$5:$I$132,MATCH($B1699&amp;"|"&amp;$C1699,Inputs!$A$5:$A$132,0))</f>
        <v/>
      </c>
      <c r="F1699" s="39" t="n"/>
      <c r="G1699" s="39" t="n"/>
      <c r="H1699" s="5">
        <f>INDEX(Variables!$B$5:$B$105,MATCH($A1699,Variables!$A$5:$A$105,0))&amp;IF($C1699="",""," | "&amp;INDEX(Mapping!$B$5:$B$26,MATCH($C1699,Mapping!$A$5:$A$26,0))&amp;" | "&amp;INDEX(Mapping!$B$30:$B$41,MATCH($B1699,Mapping!$A$30:$A$41,0)))</f>
        <v/>
      </c>
      <c r="I1699" s="5">
        <f>INDEX(Variables!$C$5:$C$105,MATCH($A1699,Variables!$A$5:$A$105,0))</f>
        <v/>
      </c>
      <c r="J1699" s="5">
        <f>INDEX(Variables!$E$5:$E$105,MATCH($A1699,Variables!$A$5:$A$105,0))</f>
        <v/>
      </c>
      <c r="K1699" s="25">
        <f>LOWER(Settings!$C$4)&amp;".mit."&amp;$A1699&amp;IF($C1699="","","."&amp;$C1699&amp;"."&amp;$B1699)&amp;IF(INDEX(Variables!$D$5:$D$105,MATCH($A1699,Variables!$A$5:$A$105,0))="","","."&amp;INDEX(Variables!$D$5:$D$105,MATCH($A1699,Variables!$A$5:$A$105,0)))&amp;"."&amp;K$5</f>
        <v/>
      </c>
      <c r="L1699" s="41">
        <f>INDEX(L$78:L$91,$D1699)/$E1699</f>
        <v/>
      </c>
      <c r="M1699" s="40">
        <f>INDEX(M$78:M$91,$D1699)/$E1699</f>
        <v/>
      </c>
      <c r="N1699" s="40">
        <f>INDEX(N$78:N$91,$D1699)/$E1699</f>
        <v/>
      </c>
      <c r="O1699" s="40">
        <f>INDEX(O$78:O$91,$D1699)/$E1699</f>
        <v/>
      </c>
      <c r="P1699" s="40">
        <f>INDEX(P$78:P$91,$D1699)/$E1699</f>
        <v/>
      </c>
      <c r="Q1699" s="40">
        <f>INDEX(Q$78:Q$91,$D1699)/$E1699</f>
        <v/>
      </c>
      <c r="R1699" s="40">
        <f>INDEX(R$78:R$91,$D1699)/$E1699</f>
        <v/>
      </c>
      <c r="S1699" s="40">
        <f>INDEX(S$78:S$91,$D1699)/$E1699</f>
        <v/>
      </c>
      <c r="T1699" s="40">
        <f>INDEX(T$78:T$91,$D1699)/$E1699</f>
        <v/>
      </c>
      <c r="U1699" s="40">
        <f>INDEX(U$78:U$91,$D1699)/$E1699</f>
        <v/>
      </c>
      <c r="V1699" s="40">
        <f>INDEX(V$78:V$91,$D1699)/$E1699</f>
        <v/>
      </c>
      <c r="W1699" s="40">
        <f>INDEX(W$78:W$91,$D1699)/$E1699</f>
        <v/>
      </c>
      <c r="X1699" s="40">
        <f>INDEX(X$78:X$91,$D1699)/$E1699</f>
        <v/>
      </c>
      <c r="Y1699" s="40">
        <f>INDEX(Y$78:Y$91,$D1699)/$E1699</f>
        <v/>
      </c>
      <c r="Z1699" s="40">
        <f>INDEX(Z$78:Z$91,$D1699)/$E1699</f>
        <v/>
      </c>
      <c r="AA1699" s="40">
        <f>INDEX(AA$78:AA$91,$D1699)/$E1699</f>
        <v/>
      </c>
      <c r="AB1699" s="40">
        <f>INDEX(AB$78:AB$91,$D1699)/$E1699</f>
        <v/>
      </c>
      <c r="AC1699" s="40">
        <f>INDEX(AC$78:AC$91,$D1699)/$E1699</f>
        <v/>
      </c>
      <c r="AD1699" s="42">
        <f>NEWEXCISE(INDEX(AD$78:AD$91,$D1699),$E1699)</f>
        <v/>
      </c>
      <c r="AE1699" s="25">
        <f>LOWER(Settings!$C$4)&amp;".mit."&amp;$A1699&amp;IF($C1699="","","."&amp;$C1699&amp;"."&amp;$B1699)&amp;IF(INDEX(Variables!$D$5:$D$105,MATCH($A1699,Variables!$A$5:$A$105,0))="","","."&amp;INDEX(Variables!$D$5:$D$105,MATCH($A1699,Variables!$A$5:$A$105,0)))&amp;"."&amp;AE$5</f>
        <v/>
      </c>
      <c r="AF1699" s="41">
        <f>INDEX(AF$78:AF$91,$D1699)/$E1699</f>
        <v/>
      </c>
      <c r="AG1699" s="40">
        <f>INDEX(AG$78:AG$91,$D1699)/$E1699</f>
        <v/>
      </c>
      <c r="AH1699" s="40">
        <f>INDEX(AH$78:AH$91,$D1699)/$E1699</f>
        <v/>
      </c>
      <c r="AI1699" s="40">
        <f>INDEX(AI$78:AI$91,$D1699)/$E1699</f>
        <v/>
      </c>
      <c r="AJ1699" s="40">
        <f>INDEX(AJ$78:AJ$91,$D1699)/$E1699</f>
        <v/>
      </c>
      <c r="AK1699" s="40">
        <f>INDEX(AK$78:AK$91,$D1699)/$E1699</f>
        <v/>
      </c>
      <c r="AL1699" s="40">
        <f>INDEX(AL$78:AL$91,$D1699)/$E1699</f>
        <v/>
      </c>
      <c r="AM1699" s="40">
        <f>INDEX(AM$78:AM$91,$D1699)/$E1699</f>
        <v/>
      </c>
      <c r="AN1699" s="40">
        <f>INDEX(AN$78:AN$91,$D1699)/$E1699</f>
        <v/>
      </c>
      <c r="AO1699" s="40">
        <f>INDEX(AO$78:AO$91,$D1699)/$E1699</f>
        <v/>
      </c>
      <c r="AP1699" s="40">
        <f>INDEX(AP$78:AP$91,$D1699)/$E1699</f>
        <v/>
      </c>
      <c r="AQ1699" s="40">
        <f>INDEX(AQ$78:AQ$91,$D1699)/$E1699</f>
        <v/>
      </c>
      <c r="AR1699" s="40">
        <f>INDEX(AR$78:AR$91,$D1699)/$E1699</f>
        <v/>
      </c>
      <c r="AS1699" s="40">
        <f>INDEX(AS$78:AS$91,$D1699)/$E1699</f>
        <v/>
      </c>
      <c r="AT1699" s="40">
        <f>INDEX(AT$78:AT$91,$D1699)/$E1699</f>
        <v/>
      </c>
      <c r="AU1699" s="40">
        <f>INDEX(AU$78:AU$91,$D1699)/$E1699</f>
        <v/>
      </c>
      <c r="AV1699" s="40">
        <f>INDEX(AV$78:AV$91,$D1699)/$E1699</f>
        <v/>
      </c>
      <c r="AW1699" s="40">
        <f>INDEX(AW$78:AW$91,$D1699)/$E1699</f>
        <v/>
      </c>
      <c r="AX1699" s="42">
        <f>NEWEXCISE(INDEX(AX$78:AX$91,$D1699),$E1699)</f>
        <v/>
      </c>
    </row>
    <row r="1700" hidden="1" outlineLevel="2">
      <c r="A1700" s="5" t="inlineStr">
        <is>
          <t>ntx</t>
        </is>
      </c>
      <c r="B1700" s="5" t="inlineStr">
        <is>
          <t>lpg</t>
        </is>
      </c>
      <c r="C1700" s="5" t="inlineStr">
        <is>
          <t>oen</t>
        </is>
      </c>
      <c r="D1700" s="40">
        <f>INDEX(Inputs!$L$5:$L$132,MATCH($B1700&amp;"|"&amp;$C1700,Inputs!$A$5:$A$132,0))</f>
        <v/>
      </c>
      <c r="E1700" s="40">
        <f>INDEX(Inputs!$I$5:$I$132,MATCH($B1700&amp;"|"&amp;$C1700,Inputs!$A$5:$A$132,0))</f>
        <v/>
      </c>
      <c r="F1700" s="39" t="n"/>
      <c r="G1700" s="39" t="n"/>
      <c r="H1700" s="5">
        <f>INDEX(Variables!$B$5:$B$105,MATCH($A1700,Variables!$A$5:$A$105,0))&amp;IF($C1700="",""," | "&amp;INDEX(Mapping!$B$5:$B$26,MATCH($C1700,Mapping!$A$5:$A$26,0))&amp;" | "&amp;INDEX(Mapping!$B$30:$B$41,MATCH($B1700,Mapping!$A$30:$A$41,0)))</f>
        <v/>
      </c>
      <c r="I1700" s="5">
        <f>INDEX(Variables!$C$5:$C$105,MATCH($A1700,Variables!$A$5:$A$105,0))</f>
        <v/>
      </c>
      <c r="J1700" s="5">
        <f>INDEX(Variables!$E$5:$E$105,MATCH($A1700,Variables!$A$5:$A$105,0))</f>
        <v/>
      </c>
      <c r="K1700" s="25">
        <f>LOWER(Settings!$C$4)&amp;".mit."&amp;$A1700&amp;IF($C1700="","","."&amp;$C1700&amp;"."&amp;$B1700)&amp;IF(INDEX(Variables!$D$5:$D$105,MATCH($A1700,Variables!$A$5:$A$105,0))="","","."&amp;INDEX(Variables!$D$5:$D$105,MATCH($A1700,Variables!$A$5:$A$105,0)))&amp;"."&amp;K$5</f>
        <v/>
      </c>
      <c r="L1700" s="41">
        <f>INDEX(L$78:L$91,$D1700)/$E1700</f>
        <v/>
      </c>
      <c r="M1700" s="40">
        <f>INDEX(M$78:M$91,$D1700)/$E1700</f>
        <v/>
      </c>
      <c r="N1700" s="40">
        <f>INDEX(N$78:N$91,$D1700)/$E1700</f>
        <v/>
      </c>
      <c r="O1700" s="40">
        <f>INDEX(O$78:O$91,$D1700)/$E1700</f>
        <v/>
      </c>
      <c r="P1700" s="40">
        <f>INDEX(P$78:P$91,$D1700)/$E1700</f>
        <v/>
      </c>
      <c r="Q1700" s="40">
        <f>INDEX(Q$78:Q$91,$D1700)/$E1700</f>
        <v/>
      </c>
      <c r="R1700" s="40">
        <f>INDEX(R$78:R$91,$D1700)/$E1700</f>
        <v/>
      </c>
      <c r="S1700" s="40">
        <f>INDEX(S$78:S$91,$D1700)/$E1700</f>
        <v/>
      </c>
      <c r="T1700" s="40">
        <f>INDEX(T$78:T$91,$D1700)/$E1700</f>
        <v/>
      </c>
      <c r="U1700" s="40">
        <f>INDEX(U$78:U$91,$D1700)/$E1700</f>
        <v/>
      </c>
      <c r="V1700" s="40">
        <f>INDEX(V$78:V$91,$D1700)/$E1700</f>
        <v/>
      </c>
      <c r="W1700" s="40">
        <f>INDEX(W$78:W$91,$D1700)/$E1700</f>
        <v/>
      </c>
      <c r="X1700" s="40">
        <f>INDEX(X$78:X$91,$D1700)/$E1700</f>
        <v/>
      </c>
      <c r="Y1700" s="40">
        <f>INDEX(Y$78:Y$91,$D1700)/$E1700</f>
        <v/>
      </c>
      <c r="Z1700" s="40">
        <f>INDEX(Z$78:Z$91,$D1700)/$E1700</f>
        <v/>
      </c>
      <c r="AA1700" s="40">
        <f>INDEX(AA$78:AA$91,$D1700)/$E1700</f>
        <v/>
      </c>
      <c r="AB1700" s="40">
        <f>INDEX(AB$78:AB$91,$D1700)/$E1700</f>
        <v/>
      </c>
      <c r="AC1700" s="40">
        <f>INDEX(AC$78:AC$91,$D1700)/$E1700</f>
        <v/>
      </c>
      <c r="AD1700" s="42">
        <f>NEWEXCISE(INDEX(AD$78:AD$91,$D1700),$E1700)</f>
        <v/>
      </c>
      <c r="AE1700" s="25">
        <f>LOWER(Settings!$C$4)&amp;".mit."&amp;$A1700&amp;IF($C1700="","","."&amp;$C1700&amp;"."&amp;$B1700)&amp;IF(INDEX(Variables!$D$5:$D$105,MATCH($A1700,Variables!$A$5:$A$105,0))="","","."&amp;INDEX(Variables!$D$5:$D$105,MATCH($A1700,Variables!$A$5:$A$105,0)))&amp;"."&amp;AE$5</f>
        <v/>
      </c>
      <c r="AF1700" s="41">
        <f>INDEX(AF$78:AF$91,$D1700)/$E1700</f>
        <v/>
      </c>
      <c r="AG1700" s="40">
        <f>INDEX(AG$78:AG$91,$D1700)/$E1700</f>
        <v/>
      </c>
      <c r="AH1700" s="40">
        <f>INDEX(AH$78:AH$91,$D1700)/$E1700</f>
        <v/>
      </c>
      <c r="AI1700" s="40">
        <f>INDEX(AI$78:AI$91,$D1700)/$E1700</f>
        <v/>
      </c>
      <c r="AJ1700" s="40">
        <f>INDEX(AJ$78:AJ$91,$D1700)/$E1700</f>
        <v/>
      </c>
      <c r="AK1700" s="40">
        <f>INDEX(AK$78:AK$91,$D1700)/$E1700</f>
        <v/>
      </c>
      <c r="AL1700" s="40">
        <f>INDEX(AL$78:AL$91,$D1700)/$E1700</f>
        <v/>
      </c>
      <c r="AM1700" s="40">
        <f>INDEX(AM$78:AM$91,$D1700)/$E1700</f>
        <v/>
      </c>
      <c r="AN1700" s="40">
        <f>INDEX(AN$78:AN$91,$D1700)/$E1700</f>
        <v/>
      </c>
      <c r="AO1700" s="40">
        <f>INDEX(AO$78:AO$91,$D1700)/$E1700</f>
        <v/>
      </c>
      <c r="AP1700" s="40">
        <f>INDEX(AP$78:AP$91,$D1700)/$E1700</f>
        <v/>
      </c>
      <c r="AQ1700" s="40">
        <f>INDEX(AQ$78:AQ$91,$D1700)/$E1700</f>
        <v/>
      </c>
      <c r="AR1700" s="40">
        <f>INDEX(AR$78:AR$91,$D1700)/$E1700</f>
        <v/>
      </c>
      <c r="AS1700" s="40">
        <f>INDEX(AS$78:AS$91,$D1700)/$E1700</f>
        <v/>
      </c>
      <c r="AT1700" s="40">
        <f>INDEX(AT$78:AT$91,$D1700)/$E1700</f>
        <v/>
      </c>
      <c r="AU1700" s="40">
        <f>INDEX(AU$78:AU$91,$D1700)/$E1700</f>
        <v/>
      </c>
      <c r="AV1700" s="40">
        <f>INDEX(AV$78:AV$91,$D1700)/$E1700</f>
        <v/>
      </c>
      <c r="AW1700" s="40">
        <f>INDEX(AW$78:AW$91,$D1700)/$E1700</f>
        <v/>
      </c>
      <c r="AX1700" s="42">
        <f>NEWEXCISE(INDEX(AX$78:AX$91,$D1700),$E1700)</f>
        <v/>
      </c>
    </row>
    <row r="1701" hidden="1" outlineLevel="2">
      <c r="A1701" s="5" t="inlineStr">
        <is>
          <t>ntx</t>
        </is>
      </c>
      <c r="B1701" s="5" t="inlineStr">
        <is>
          <t>ker</t>
        </is>
      </c>
      <c r="C1701" s="5" t="inlineStr">
        <is>
          <t>oen</t>
        </is>
      </c>
      <c r="D1701" s="40">
        <f>INDEX(Inputs!$L$5:$L$132,MATCH($B1701&amp;"|"&amp;$C1701,Inputs!$A$5:$A$132,0))</f>
        <v/>
      </c>
      <c r="E1701" s="40">
        <f>INDEX(Inputs!$I$5:$I$132,MATCH($B1701&amp;"|"&amp;$C1701,Inputs!$A$5:$A$132,0))</f>
        <v/>
      </c>
      <c r="F1701" s="39" t="n"/>
      <c r="G1701" s="39" t="n"/>
      <c r="H1701" s="5">
        <f>INDEX(Variables!$B$5:$B$105,MATCH($A1701,Variables!$A$5:$A$105,0))&amp;IF($C1701="",""," | "&amp;INDEX(Mapping!$B$5:$B$26,MATCH($C1701,Mapping!$A$5:$A$26,0))&amp;" | "&amp;INDEX(Mapping!$B$30:$B$41,MATCH($B1701,Mapping!$A$30:$A$41,0)))</f>
        <v/>
      </c>
      <c r="I1701" s="5">
        <f>INDEX(Variables!$C$5:$C$105,MATCH($A1701,Variables!$A$5:$A$105,0))</f>
        <v/>
      </c>
      <c r="J1701" s="5">
        <f>INDEX(Variables!$E$5:$E$105,MATCH($A1701,Variables!$A$5:$A$105,0))</f>
        <v/>
      </c>
      <c r="K1701" s="25">
        <f>LOWER(Settings!$C$4)&amp;".mit."&amp;$A1701&amp;IF($C1701="","","."&amp;$C1701&amp;"."&amp;$B1701)&amp;IF(INDEX(Variables!$D$5:$D$105,MATCH($A1701,Variables!$A$5:$A$105,0))="","","."&amp;INDEX(Variables!$D$5:$D$105,MATCH($A1701,Variables!$A$5:$A$105,0)))&amp;"."&amp;K$5</f>
        <v/>
      </c>
      <c r="L1701" s="41">
        <f>INDEX(L$78:L$91,$D1701)/$E1701</f>
        <v/>
      </c>
      <c r="M1701" s="40">
        <f>INDEX(M$78:M$91,$D1701)/$E1701</f>
        <v/>
      </c>
      <c r="N1701" s="40">
        <f>INDEX(N$78:N$91,$D1701)/$E1701</f>
        <v/>
      </c>
      <c r="O1701" s="40">
        <f>INDEX(O$78:O$91,$D1701)/$E1701</f>
        <v/>
      </c>
      <c r="P1701" s="40">
        <f>INDEX(P$78:P$91,$D1701)/$E1701</f>
        <v/>
      </c>
      <c r="Q1701" s="40">
        <f>INDEX(Q$78:Q$91,$D1701)/$E1701</f>
        <v/>
      </c>
      <c r="R1701" s="40">
        <f>INDEX(R$78:R$91,$D1701)/$E1701</f>
        <v/>
      </c>
      <c r="S1701" s="40">
        <f>INDEX(S$78:S$91,$D1701)/$E1701</f>
        <v/>
      </c>
      <c r="T1701" s="40">
        <f>INDEX(T$78:T$91,$D1701)/$E1701</f>
        <v/>
      </c>
      <c r="U1701" s="40">
        <f>INDEX(U$78:U$91,$D1701)/$E1701</f>
        <v/>
      </c>
      <c r="V1701" s="40">
        <f>INDEX(V$78:V$91,$D1701)/$E1701</f>
        <v/>
      </c>
      <c r="W1701" s="40">
        <f>INDEX(W$78:W$91,$D1701)/$E1701</f>
        <v/>
      </c>
      <c r="X1701" s="40">
        <f>INDEX(X$78:X$91,$D1701)/$E1701</f>
        <v/>
      </c>
      <c r="Y1701" s="40">
        <f>INDEX(Y$78:Y$91,$D1701)/$E1701</f>
        <v/>
      </c>
      <c r="Z1701" s="40">
        <f>INDEX(Z$78:Z$91,$D1701)/$E1701</f>
        <v/>
      </c>
      <c r="AA1701" s="40">
        <f>INDEX(AA$78:AA$91,$D1701)/$E1701</f>
        <v/>
      </c>
      <c r="AB1701" s="40">
        <f>INDEX(AB$78:AB$91,$D1701)/$E1701</f>
        <v/>
      </c>
      <c r="AC1701" s="40">
        <f>INDEX(AC$78:AC$91,$D1701)/$E1701</f>
        <v/>
      </c>
      <c r="AD1701" s="42">
        <f>NEWEXCISE(INDEX(AD$78:AD$91,$D1701),$E1701)</f>
        <v/>
      </c>
      <c r="AE1701" s="25">
        <f>LOWER(Settings!$C$4)&amp;".mit."&amp;$A1701&amp;IF($C1701="","","."&amp;$C1701&amp;"."&amp;$B1701)&amp;IF(INDEX(Variables!$D$5:$D$105,MATCH($A1701,Variables!$A$5:$A$105,0))="","","."&amp;INDEX(Variables!$D$5:$D$105,MATCH($A1701,Variables!$A$5:$A$105,0)))&amp;"."&amp;AE$5</f>
        <v/>
      </c>
      <c r="AF1701" s="41">
        <f>INDEX(AF$78:AF$91,$D1701)/$E1701</f>
        <v/>
      </c>
      <c r="AG1701" s="40">
        <f>INDEX(AG$78:AG$91,$D1701)/$E1701</f>
        <v/>
      </c>
      <c r="AH1701" s="40">
        <f>INDEX(AH$78:AH$91,$D1701)/$E1701</f>
        <v/>
      </c>
      <c r="AI1701" s="40">
        <f>INDEX(AI$78:AI$91,$D1701)/$E1701</f>
        <v/>
      </c>
      <c r="AJ1701" s="40">
        <f>INDEX(AJ$78:AJ$91,$D1701)/$E1701</f>
        <v/>
      </c>
      <c r="AK1701" s="40">
        <f>INDEX(AK$78:AK$91,$D1701)/$E1701</f>
        <v/>
      </c>
      <c r="AL1701" s="40">
        <f>INDEX(AL$78:AL$91,$D1701)/$E1701</f>
        <v/>
      </c>
      <c r="AM1701" s="40">
        <f>INDEX(AM$78:AM$91,$D1701)/$E1701</f>
        <v/>
      </c>
      <c r="AN1701" s="40">
        <f>INDEX(AN$78:AN$91,$D1701)/$E1701</f>
        <v/>
      </c>
      <c r="AO1701" s="40">
        <f>INDEX(AO$78:AO$91,$D1701)/$E1701</f>
        <v/>
      </c>
      <c r="AP1701" s="40">
        <f>INDEX(AP$78:AP$91,$D1701)/$E1701</f>
        <v/>
      </c>
      <c r="AQ1701" s="40">
        <f>INDEX(AQ$78:AQ$91,$D1701)/$E1701</f>
        <v/>
      </c>
      <c r="AR1701" s="40">
        <f>INDEX(AR$78:AR$91,$D1701)/$E1701</f>
        <v/>
      </c>
      <c r="AS1701" s="40">
        <f>INDEX(AS$78:AS$91,$D1701)/$E1701</f>
        <v/>
      </c>
      <c r="AT1701" s="40">
        <f>INDEX(AT$78:AT$91,$D1701)/$E1701</f>
        <v/>
      </c>
      <c r="AU1701" s="40">
        <f>INDEX(AU$78:AU$91,$D1701)/$E1701</f>
        <v/>
      </c>
      <c r="AV1701" s="40">
        <f>INDEX(AV$78:AV$91,$D1701)/$E1701</f>
        <v/>
      </c>
      <c r="AW1701" s="40">
        <f>INDEX(AW$78:AW$91,$D1701)/$E1701</f>
        <v/>
      </c>
      <c r="AX1701" s="42">
        <f>NEWEXCISE(INDEX(AX$78:AX$91,$D1701),$E1701)</f>
        <v/>
      </c>
    </row>
    <row r="1702" hidden="1" outlineLevel="2">
      <c r="A1702" s="5" t="inlineStr">
        <is>
          <t>ntx</t>
        </is>
      </c>
      <c r="B1702" s="5" t="inlineStr">
        <is>
          <t>oop</t>
        </is>
      </c>
      <c r="C1702" s="5" t="inlineStr">
        <is>
          <t>oen</t>
        </is>
      </c>
      <c r="D1702" s="40">
        <f>INDEX(Inputs!$L$5:$L$132,MATCH($B1702&amp;"|"&amp;$C1702,Inputs!$A$5:$A$132,0))</f>
        <v/>
      </c>
      <c r="E1702" s="40">
        <f>INDEX(Inputs!$I$5:$I$132,MATCH($B1702&amp;"|"&amp;$C1702,Inputs!$A$5:$A$132,0))</f>
        <v/>
      </c>
      <c r="F1702" s="39" t="n"/>
      <c r="G1702" s="39" t="n"/>
      <c r="H1702" s="5">
        <f>INDEX(Variables!$B$5:$B$105,MATCH($A1702,Variables!$A$5:$A$105,0))&amp;IF($C1702="",""," | "&amp;INDEX(Mapping!$B$5:$B$26,MATCH($C1702,Mapping!$A$5:$A$26,0))&amp;" | "&amp;INDEX(Mapping!$B$30:$B$41,MATCH($B1702,Mapping!$A$30:$A$41,0)))</f>
        <v/>
      </c>
      <c r="I1702" s="5">
        <f>INDEX(Variables!$C$5:$C$105,MATCH($A1702,Variables!$A$5:$A$105,0))</f>
        <v/>
      </c>
      <c r="J1702" s="5">
        <f>INDEX(Variables!$E$5:$E$105,MATCH($A1702,Variables!$A$5:$A$105,0))</f>
        <v/>
      </c>
      <c r="K1702" s="25">
        <f>LOWER(Settings!$C$4)&amp;".mit."&amp;$A1702&amp;IF($C1702="","","."&amp;$C1702&amp;"."&amp;$B1702)&amp;IF(INDEX(Variables!$D$5:$D$105,MATCH($A1702,Variables!$A$5:$A$105,0))="","","."&amp;INDEX(Variables!$D$5:$D$105,MATCH($A1702,Variables!$A$5:$A$105,0)))&amp;"."&amp;K$5</f>
        <v/>
      </c>
      <c r="L1702" s="41">
        <f>INDEX(L$78:L$91,$D1702)/$E1702</f>
        <v/>
      </c>
      <c r="M1702" s="40">
        <f>INDEX(M$78:M$91,$D1702)/$E1702</f>
        <v/>
      </c>
      <c r="N1702" s="40">
        <f>INDEX(N$78:N$91,$D1702)/$E1702</f>
        <v/>
      </c>
      <c r="O1702" s="40">
        <f>INDEX(O$78:O$91,$D1702)/$E1702</f>
        <v/>
      </c>
      <c r="P1702" s="40">
        <f>INDEX(P$78:P$91,$D1702)/$E1702</f>
        <v/>
      </c>
      <c r="Q1702" s="40">
        <f>INDEX(Q$78:Q$91,$D1702)/$E1702</f>
        <v/>
      </c>
      <c r="R1702" s="40">
        <f>INDEX(R$78:R$91,$D1702)/$E1702</f>
        <v/>
      </c>
      <c r="S1702" s="40">
        <f>INDEX(S$78:S$91,$D1702)/$E1702</f>
        <v/>
      </c>
      <c r="T1702" s="40">
        <f>INDEX(T$78:T$91,$D1702)/$E1702</f>
        <v/>
      </c>
      <c r="U1702" s="40">
        <f>INDEX(U$78:U$91,$D1702)/$E1702</f>
        <v/>
      </c>
      <c r="V1702" s="40">
        <f>INDEX(V$78:V$91,$D1702)/$E1702</f>
        <v/>
      </c>
      <c r="W1702" s="40">
        <f>INDEX(W$78:W$91,$D1702)/$E1702</f>
        <v/>
      </c>
      <c r="X1702" s="40">
        <f>INDEX(X$78:X$91,$D1702)/$E1702</f>
        <v/>
      </c>
      <c r="Y1702" s="40">
        <f>INDEX(Y$78:Y$91,$D1702)/$E1702</f>
        <v/>
      </c>
      <c r="Z1702" s="40">
        <f>INDEX(Z$78:Z$91,$D1702)/$E1702</f>
        <v/>
      </c>
      <c r="AA1702" s="40">
        <f>INDEX(AA$78:AA$91,$D1702)/$E1702</f>
        <v/>
      </c>
      <c r="AB1702" s="40">
        <f>INDEX(AB$78:AB$91,$D1702)/$E1702</f>
        <v/>
      </c>
      <c r="AC1702" s="40">
        <f>INDEX(AC$78:AC$91,$D1702)/$E1702</f>
        <v/>
      </c>
      <c r="AD1702" s="42">
        <f>NEWEXCISE(INDEX(AD$78:AD$91,$D1702),$E1702)</f>
        <v/>
      </c>
      <c r="AE1702" s="25">
        <f>LOWER(Settings!$C$4)&amp;".mit."&amp;$A1702&amp;IF($C1702="","","."&amp;$C1702&amp;"."&amp;$B1702)&amp;IF(INDEX(Variables!$D$5:$D$105,MATCH($A1702,Variables!$A$5:$A$105,0))="","","."&amp;INDEX(Variables!$D$5:$D$105,MATCH($A1702,Variables!$A$5:$A$105,0)))&amp;"."&amp;AE$5</f>
        <v/>
      </c>
      <c r="AF1702" s="41">
        <f>INDEX(AF$78:AF$91,$D1702)/$E1702</f>
        <v/>
      </c>
      <c r="AG1702" s="40">
        <f>INDEX(AG$78:AG$91,$D1702)/$E1702</f>
        <v/>
      </c>
      <c r="AH1702" s="40">
        <f>INDEX(AH$78:AH$91,$D1702)/$E1702</f>
        <v/>
      </c>
      <c r="AI1702" s="40">
        <f>INDEX(AI$78:AI$91,$D1702)/$E1702</f>
        <v/>
      </c>
      <c r="AJ1702" s="40">
        <f>INDEX(AJ$78:AJ$91,$D1702)/$E1702</f>
        <v/>
      </c>
      <c r="AK1702" s="40">
        <f>INDEX(AK$78:AK$91,$D1702)/$E1702</f>
        <v/>
      </c>
      <c r="AL1702" s="40">
        <f>INDEX(AL$78:AL$91,$D1702)/$E1702</f>
        <v/>
      </c>
      <c r="AM1702" s="40">
        <f>INDEX(AM$78:AM$91,$D1702)/$E1702</f>
        <v/>
      </c>
      <c r="AN1702" s="40">
        <f>INDEX(AN$78:AN$91,$D1702)/$E1702</f>
        <v/>
      </c>
      <c r="AO1702" s="40">
        <f>INDEX(AO$78:AO$91,$D1702)/$E1702</f>
        <v/>
      </c>
      <c r="AP1702" s="40">
        <f>INDEX(AP$78:AP$91,$D1702)/$E1702</f>
        <v/>
      </c>
      <c r="AQ1702" s="40">
        <f>INDEX(AQ$78:AQ$91,$D1702)/$E1702</f>
        <v/>
      </c>
      <c r="AR1702" s="40">
        <f>INDEX(AR$78:AR$91,$D1702)/$E1702</f>
        <v/>
      </c>
      <c r="AS1702" s="40">
        <f>INDEX(AS$78:AS$91,$D1702)/$E1702</f>
        <v/>
      </c>
      <c r="AT1702" s="40">
        <f>INDEX(AT$78:AT$91,$D1702)/$E1702</f>
        <v/>
      </c>
      <c r="AU1702" s="40">
        <f>INDEX(AU$78:AU$91,$D1702)/$E1702</f>
        <v/>
      </c>
      <c r="AV1702" s="40">
        <f>INDEX(AV$78:AV$91,$D1702)/$E1702</f>
        <v/>
      </c>
      <c r="AW1702" s="40">
        <f>INDEX(AW$78:AW$91,$D1702)/$E1702</f>
        <v/>
      </c>
      <c r="AX1702" s="42">
        <f>NEWEXCISE(INDEX(AX$78:AX$91,$D1702),$E1702)</f>
        <v/>
      </c>
    </row>
    <row r="1703" hidden="1" outlineLevel="2">
      <c r="A1703" s="5" t="inlineStr">
        <is>
          <t>ntx</t>
        </is>
      </c>
      <c r="B1703" s="5" t="inlineStr">
        <is>
          <t>bio</t>
        </is>
      </c>
      <c r="C1703" s="5" t="inlineStr">
        <is>
          <t>oen</t>
        </is>
      </c>
      <c r="D1703" s="40">
        <f>INDEX(Inputs!$L$5:$L$132,MATCH($B1703&amp;"|"&amp;$C1703,Inputs!$A$5:$A$132,0))</f>
        <v/>
      </c>
      <c r="E1703" s="40">
        <f>INDEX(Inputs!$I$5:$I$132,MATCH($B1703&amp;"|"&amp;$C1703,Inputs!$A$5:$A$132,0))</f>
        <v/>
      </c>
      <c r="F1703" s="39" t="n"/>
      <c r="G1703" s="39" t="n"/>
      <c r="H1703" s="5">
        <f>INDEX(Variables!$B$5:$B$105,MATCH($A1703,Variables!$A$5:$A$105,0))&amp;IF($C1703="",""," | "&amp;INDEX(Mapping!$B$5:$B$26,MATCH($C1703,Mapping!$A$5:$A$26,0))&amp;" | "&amp;INDEX(Mapping!$B$30:$B$41,MATCH($B1703,Mapping!$A$30:$A$41,0)))</f>
        <v/>
      </c>
      <c r="I1703" s="5">
        <f>INDEX(Variables!$C$5:$C$105,MATCH($A1703,Variables!$A$5:$A$105,0))</f>
        <v/>
      </c>
      <c r="J1703" s="5">
        <f>INDEX(Variables!$E$5:$E$105,MATCH($A1703,Variables!$A$5:$A$105,0))</f>
        <v/>
      </c>
      <c r="K1703" s="25">
        <f>LOWER(Settings!$C$4)&amp;".mit."&amp;$A1703&amp;IF($C1703="","","."&amp;$C1703&amp;"."&amp;$B1703)&amp;IF(INDEX(Variables!$D$5:$D$105,MATCH($A1703,Variables!$A$5:$A$105,0))="","","."&amp;INDEX(Variables!$D$5:$D$105,MATCH($A1703,Variables!$A$5:$A$105,0)))&amp;"."&amp;K$5</f>
        <v/>
      </c>
      <c r="L1703" s="41">
        <f>INDEX(L$78:L$91,$D1703)/$E1703</f>
        <v/>
      </c>
      <c r="M1703" s="40">
        <f>INDEX(M$78:M$91,$D1703)/$E1703</f>
        <v/>
      </c>
      <c r="N1703" s="40">
        <f>INDEX(N$78:N$91,$D1703)/$E1703</f>
        <v/>
      </c>
      <c r="O1703" s="40">
        <f>INDEX(O$78:O$91,$D1703)/$E1703</f>
        <v/>
      </c>
      <c r="P1703" s="40">
        <f>INDEX(P$78:P$91,$D1703)/$E1703</f>
        <v/>
      </c>
      <c r="Q1703" s="40">
        <f>INDEX(Q$78:Q$91,$D1703)/$E1703</f>
        <v/>
      </c>
      <c r="R1703" s="40">
        <f>INDEX(R$78:R$91,$D1703)/$E1703</f>
        <v/>
      </c>
      <c r="S1703" s="40">
        <f>INDEX(S$78:S$91,$D1703)/$E1703</f>
        <v/>
      </c>
      <c r="T1703" s="40">
        <f>INDEX(T$78:T$91,$D1703)/$E1703</f>
        <v/>
      </c>
      <c r="U1703" s="40">
        <f>INDEX(U$78:U$91,$D1703)/$E1703</f>
        <v/>
      </c>
      <c r="V1703" s="40">
        <f>INDEX(V$78:V$91,$D1703)/$E1703</f>
        <v/>
      </c>
      <c r="W1703" s="40">
        <f>INDEX(W$78:W$91,$D1703)/$E1703</f>
        <v/>
      </c>
      <c r="X1703" s="40">
        <f>INDEX(X$78:X$91,$D1703)/$E1703</f>
        <v/>
      </c>
      <c r="Y1703" s="40">
        <f>INDEX(Y$78:Y$91,$D1703)/$E1703</f>
        <v/>
      </c>
      <c r="Z1703" s="40">
        <f>INDEX(Z$78:Z$91,$D1703)/$E1703</f>
        <v/>
      </c>
      <c r="AA1703" s="40">
        <f>INDEX(AA$78:AA$91,$D1703)/$E1703</f>
        <v/>
      </c>
      <c r="AB1703" s="40">
        <f>INDEX(AB$78:AB$91,$D1703)/$E1703</f>
        <v/>
      </c>
      <c r="AC1703" s="40">
        <f>INDEX(AC$78:AC$91,$D1703)/$E1703</f>
        <v/>
      </c>
      <c r="AD1703" s="42">
        <f>NEWEXCISE(INDEX(AD$78:AD$91,$D1703),$E1703)</f>
        <v/>
      </c>
      <c r="AE1703" s="25">
        <f>LOWER(Settings!$C$4)&amp;".mit."&amp;$A1703&amp;IF($C1703="","","."&amp;$C1703&amp;"."&amp;$B1703)&amp;IF(INDEX(Variables!$D$5:$D$105,MATCH($A1703,Variables!$A$5:$A$105,0))="","","."&amp;INDEX(Variables!$D$5:$D$105,MATCH($A1703,Variables!$A$5:$A$105,0)))&amp;"."&amp;AE$5</f>
        <v/>
      </c>
      <c r="AF1703" s="41">
        <f>INDEX(AF$78:AF$91,$D1703)/$E1703</f>
        <v/>
      </c>
      <c r="AG1703" s="40">
        <f>INDEX(AG$78:AG$91,$D1703)/$E1703</f>
        <v/>
      </c>
      <c r="AH1703" s="40">
        <f>INDEX(AH$78:AH$91,$D1703)/$E1703</f>
        <v/>
      </c>
      <c r="AI1703" s="40">
        <f>INDEX(AI$78:AI$91,$D1703)/$E1703</f>
        <v/>
      </c>
      <c r="AJ1703" s="40">
        <f>INDEX(AJ$78:AJ$91,$D1703)/$E1703</f>
        <v/>
      </c>
      <c r="AK1703" s="40">
        <f>INDEX(AK$78:AK$91,$D1703)/$E1703</f>
        <v/>
      </c>
      <c r="AL1703" s="40">
        <f>INDEX(AL$78:AL$91,$D1703)/$E1703</f>
        <v/>
      </c>
      <c r="AM1703" s="40">
        <f>INDEX(AM$78:AM$91,$D1703)/$E1703</f>
        <v/>
      </c>
      <c r="AN1703" s="40">
        <f>INDEX(AN$78:AN$91,$D1703)/$E1703</f>
        <v/>
      </c>
      <c r="AO1703" s="40">
        <f>INDEX(AO$78:AO$91,$D1703)/$E1703</f>
        <v/>
      </c>
      <c r="AP1703" s="40">
        <f>INDEX(AP$78:AP$91,$D1703)/$E1703</f>
        <v/>
      </c>
      <c r="AQ1703" s="40">
        <f>INDEX(AQ$78:AQ$91,$D1703)/$E1703</f>
        <v/>
      </c>
      <c r="AR1703" s="40">
        <f>INDEX(AR$78:AR$91,$D1703)/$E1703</f>
        <v/>
      </c>
      <c r="AS1703" s="40">
        <f>INDEX(AS$78:AS$91,$D1703)/$E1703</f>
        <v/>
      </c>
      <c r="AT1703" s="40">
        <f>INDEX(AT$78:AT$91,$D1703)/$E1703</f>
        <v/>
      </c>
      <c r="AU1703" s="40">
        <f>INDEX(AU$78:AU$91,$D1703)/$E1703</f>
        <v/>
      </c>
      <c r="AV1703" s="40">
        <f>INDEX(AV$78:AV$91,$D1703)/$E1703</f>
        <v/>
      </c>
      <c r="AW1703" s="40">
        <f>INDEX(AW$78:AW$91,$D1703)/$E1703</f>
        <v/>
      </c>
      <c r="AX1703" s="42">
        <f>NEWEXCISE(INDEX(AX$78:AX$91,$D1703),$E1703)</f>
        <v/>
      </c>
    </row>
    <row r="1704" hidden="1" outlineLevel="2"/>
    <row r="1705" hidden="1" outlineLevel="2">
      <c r="A1705" s="5" t="inlineStr">
        <is>
          <t>nce</t>
        </is>
      </c>
      <c r="B1705" s="5" t="inlineStr">
        <is>
          <t>coa</t>
        </is>
      </c>
      <c r="C1705" s="5" t="inlineStr">
        <is>
          <t>oen</t>
        </is>
      </c>
      <c r="D1705" s="39" t="n"/>
      <c r="E1705" s="39" t="n"/>
      <c r="F1705" s="39" t="n"/>
      <c r="G1705" s="39" t="n"/>
      <c r="H1705" s="5">
        <f>INDEX(Variables!$B$5:$B$105,MATCH($A1705,Variables!$A$5:$A$105,0))&amp;IF($C1705="",""," | "&amp;INDEX(Mapping!$B$5:$B$26,MATCH($C1705,Mapping!$A$5:$A$26,0))&amp;" | "&amp;INDEX(Mapping!$B$30:$B$41,MATCH($B1705,Mapping!$A$30:$A$41,0)))</f>
        <v/>
      </c>
      <c r="I1705" s="5">
        <f>INDEX(Variables!$C$5:$C$105,MATCH($A1705,Variables!$A$5:$A$105,0))</f>
        <v/>
      </c>
      <c r="J1705" s="5">
        <f>INDEX(Variables!$E$5:$E$105,MATCH($A1705,Variables!$A$5:$A$105,0))</f>
        <v/>
      </c>
      <c r="K1705" s="25">
        <f>LOWER(Settings!$C$4)&amp;".mit."&amp;$A1705&amp;IF($C1705="","","."&amp;$C1705&amp;"."&amp;$B1705)&amp;IF(INDEX(Variables!$D$5:$D$105,MATCH($A1705,Variables!$A$5:$A$105,0))="","","."&amp;INDEX(Variables!$D$5:$D$105,MATCH($A1705,Variables!$A$5:$A$105,0)))&amp;"."&amp;K$5</f>
        <v/>
      </c>
      <c r="L1705" s="41">
        <f>L1678+L1687+L1696</f>
        <v/>
      </c>
      <c r="M1705" s="40">
        <f>M1678+M1687+M1696</f>
        <v/>
      </c>
      <c r="N1705" s="40">
        <f>N1678+N1687+N1696</f>
        <v/>
      </c>
      <c r="O1705" s="40">
        <f>O1678+O1687+O1696</f>
        <v/>
      </c>
      <c r="P1705" s="40">
        <f>P1678+P1687+P1696</f>
        <v/>
      </c>
      <c r="Q1705" s="40">
        <f>Q1678+Q1687+Q1696</f>
        <v/>
      </c>
      <c r="R1705" s="40">
        <f>R1678+R1687+R1696</f>
        <v/>
      </c>
      <c r="S1705" s="40">
        <f>S1678+S1687+S1696</f>
        <v/>
      </c>
      <c r="T1705" s="40">
        <f>T1678+T1687+T1696</f>
        <v/>
      </c>
      <c r="U1705" s="40">
        <f>U1678+U1687+U1696</f>
        <v/>
      </c>
      <c r="V1705" s="40">
        <f>V1678+V1687+V1696</f>
        <v/>
      </c>
      <c r="W1705" s="40">
        <f>W1678+W1687+W1696</f>
        <v/>
      </c>
      <c r="X1705" s="40">
        <f>X1678+X1687+X1696</f>
        <v/>
      </c>
      <c r="Y1705" s="40">
        <f>Y1678+Y1687+Y1696</f>
        <v/>
      </c>
      <c r="Z1705" s="40">
        <f>Z1678+Z1687+Z1696</f>
        <v/>
      </c>
      <c r="AA1705" s="40">
        <f>AA1678+AA1687+AA1696</f>
        <v/>
      </c>
      <c r="AB1705" s="40">
        <f>AB1678+AB1687+AB1696</f>
        <v/>
      </c>
      <c r="AC1705" s="40">
        <f>AC1678+AC1687+AC1696</f>
        <v/>
      </c>
      <c r="AD1705" s="42">
        <f>NEWPOLICY(AD1678,AD1687,AD1696)</f>
        <v/>
      </c>
      <c r="AE1705" s="25">
        <f>LOWER(Settings!$C$4)&amp;".mit."&amp;$A1705&amp;IF($C1705="","","."&amp;$C1705&amp;"."&amp;$B1705)&amp;IF(INDEX(Variables!$D$5:$D$105,MATCH($A1705,Variables!$A$5:$A$105,0))="","","."&amp;INDEX(Variables!$D$5:$D$105,MATCH($A1705,Variables!$A$5:$A$105,0)))&amp;"."&amp;AE$5</f>
        <v/>
      </c>
      <c r="AF1705" s="41">
        <f>AF1678+AF1687+AF1696</f>
        <v/>
      </c>
      <c r="AG1705" s="40">
        <f>AG1678+AG1687+AG1696</f>
        <v/>
      </c>
      <c r="AH1705" s="40">
        <f>AH1678+AH1687+AH1696</f>
        <v/>
      </c>
      <c r="AI1705" s="40">
        <f>AI1678+AI1687+AI1696</f>
        <v/>
      </c>
      <c r="AJ1705" s="40">
        <f>AJ1678+AJ1687+AJ1696</f>
        <v/>
      </c>
      <c r="AK1705" s="40">
        <f>AK1678+AK1687+AK1696</f>
        <v/>
      </c>
      <c r="AL1705" s="40">
        <f>AL1678+AL1687+AL1696</f>
        <v/>
      </c>
      <c r="AM1705" s="40">
        <f>AM1678+AM1687+AM1696</f>
        <v/>
      </c>
      <c r="AN1705" s="40">
        <f>AN1678+AN1687+AN1696</f>
        <v/>
      </c>
      <c r="AO1705" s="40">
        <f>AO1678+AO1687+AO1696</f>
        <v/>
      </c>
      <c r="AP1705" s="40">
        <f>AP1678+AP1687+AP1696</f>
        <v/>
      </c>
      <c r="AQ1705" s="40">
        <f>AQ1678+AQ1687+AQ1696</f>
        <v/>
      </c>
      <c r="AR1705" s="40">
        <f>AR1678+AR1687+AR1696</f>
        <v/>
      </c>
      <c r="AS1705" s="40">
        <f>AS1678+AS1687+AS1696</f>
        <v/>
      </c>
      <c r="AT1705" s="40">
        <f>AT1678+AT1687+AT1696</f>
        <v/>
      </c>
      <c r="AU1705" s="40">
        <f>AU1678+AU1687+AU1696</f>
        <v/>
      </c>
      <c r="AV1705" s="40">
        <f>AV1678+AV1687+AV1696</f>
        <v/>
      </c>
      <c r="AW1705" s="40">
        <f>AW1678+AW1687+AW1696</f>
        <v/>
      </c>
      <c r="AX1705" s="42">
        <f>NEWPOLICY(AX1678,AX1687,AX1696)</f>
        <v/>
      </c>
    </row>
    <row r="1706" hidden="1" outlineLevel="2">
      <c r="A1706" s="5" t="inlineStr">
        <is>
          <t>nce</t>
        </is>
      </c>
      <c r="B1706" s="5" t="inlineStr">
        <is>
          <t>nga</t>
        </is>
      </c>
      <c r="C1706" s="5" t="inlineStr">
        <is>
          <t>oen</t>
        </is>
      </c>
      <c r="D1706" s="39" t="n"/>
      <c r="E1706" s="39" t="n"/>
      <c r="F1706" s="39" t="n"/>
      <c r="G1706" s="39" t="n"/>
      <c r="H1706" s="5">
        <f>INDEX(Variables!$B$5:$B$105,MATCH($A1706,Variables!$A$5:$A$105,0))&amp;IF($C1706="",""," | "&amp;INDEX(Mapping!$B$5:$B$26,MATCH($C1706,Mapping!$A$5:$A$26,0))&amp;" | "&amp;INDEX(Mapping!$B$30:$B$41,MATCH($B1706,Mapping!$A$30:$A$41,0)))</f>
        <v/>
      </c>
      <c r="I1706" s="5">
        <f>INDEX(Variables!$C$5:$C$105,MATCH($A1706,Variables!$A$5:$A$105,0))</f>
        <v/>
      </c>
      <c r="J1706" s="5">
        <f>INDEX(Variables!$E$5:$E$105,MATCH($A1706,Variables!$A$5:$A$105,0))</f>
        <v/>
      </c>
      <c r="K1706" s="25">
        <f>LOWER(Settings!$C$4)&amp;".mit."&amp;$A1706&amp;IF($C1706="","","."&amp;$C1706&amp;"."&amp;$B1706)&amp;IF(INDEX(Variables!$D$5:$D$105,MATCH($A1706,Variables!$A$5:$A$105,0))="","","."&amp;INDEX(Variables!$D$5:$D$105,MATCH($A1706,Variables!$A$5:$A$105,0)))&amp;"."&amp;K$5</f>
        <v/>
      </c>
      <c r="L1706" s="41">
        <f>L1679+L1688+L1697</f>
        <v/>
      </c>
      <c r="M1706" s="40">
        <f>M1679+M1688+M1697</f>
        <v/>
      </c>
      <c r="N1706" s="40">
        <f>N1679+N1688+N1697</f>
        <v/>
      </c>
      <c r="O1706" s="40">
        <f>O1679+O1688+O1697</f>
        <v/>
      </c>
      <c r="P1706" s="40">
        <f>P1679+P1688+P1697</f>
        <v/>
      </c>
      <c r="Q1706" s="40">
        <f>Q1679+Q1688+Q1697</f>
        <v/>
      </c>
      <c r="R1706" s="40">
        <f>R1679+R1688+R1697</f>
        <v/>
      </c>
      <c r="S1706" s="40">
        <f>S1679+S1688+S1697</f>
        <v/>
      </c>
      <c r="T1706" s="40">
        <f>T1679+T1688+T1697</f>
        <v/>
      </c>
      <c r="U1706" s="40">
        <f>U1679+U1688+U1697</f>
        <v/>
      </c>
      <c r="V1706" s="40">
        <f>V1679+V1688+V1697</f>
        <v/>
      </c>
      <c r="W1706" s="40">
        <f>W1679+W1688+W1697</f>
        <v/>
      </c>
      <c r="X1706" s="40">
        <f>X1679+X1688+X1697</f>
        <v/>
      </c>
      <c r="Y1706" s="40">
        <f>Y1679+Y1688+Y1697</f>
        <v/>
      </c>
      <c r="Z1706" s="40">
        <f>Z1679+Z1688+Z1697</f>
        <v/>
      </c>
      <c r="AA1706" s="40">
        <f>AA1679+AA1688+AA1697</f>
        <v/>
      </c>
      <c r="AB1706" s="40">
        <f>AB1679+AB1688+AB1697</f>
        <v/>
      </c>
      <c r="AC1706" s="40">
        <f>AC1679+AC1688+AC1697</f>
        <v/>
      </c>
      <c r="AD1706" s="42">
        <f>NEWPOLICY(AD1679,AD1688,AD1697)</f>
        <v/>
      </c>
      <c r="AE1706" s="25">
        <f>LOWER(Settings!$C$4)&amp;".mit."&amp;$A1706&amp;IF($C1706="","","."&amp;$C1706&amp;"."&amp;$B1706)&amp;IF(INDEX(Variables!$D$5:$D$105,MATCH($A1706,Variables!$A$5:$A$105,0))="","","."&amp;INDEX(Variables!$D$5:$D$105,MATCH($A1706,Variables!$A$5:$A$105,0)))&amp;"."&amp;AE$5</f>
        <v/>
      </c>
      <c r="AF1706" s="41">
        <f>AF1679+AF1688+AF1697</f>
        <v/>
      </c>
      <c r="AG1706" s="40">
        <f>AG1679+AG1688+AG1697</f>
        <v/>
      </c>
      <c r="AH1706" s="40">
        <f>AH1679+AH1688+AH1697</f>
        <v/>
      </c>
      <c r="AI1706" s="40">
        <f>AI1679+AI1688+AI1697</f>
        <v/>
      </c>
      <c r="AJ1706" s="40">
        <f>AJ1679+AJ1688+AJ1697</f>
        <v/>
      </c>
      <c r="AK1706" s="40">
        <f>AK1679+AK1688+AK1697</f>
        <v/>
      </c>
      <c r="AL1706" s="40">
        <f>AL1679+AL1688+AL1697</f>
        <v/>
      </c>
      <c r="AM1706" s="40">
        <f>AM1679+AM1688+AM1697</f>
        <v/>
      </c>
      <c r="AN1706" s="40">
        <f>AN1679+AN1688+AN1697</f>
        <v/>
      </c>
      <c r="AO1706" s="40">
        <f>AO1679+AO1688+AO1697</f>
        <v/>
      </c>
      <c r="AP1706" s="40">
        <f>AP1679+AP1688+AP1697</f>
        <v/>
      </c>
      <c r="AQ1706" s="40">
        <f>AQ1679+AQ1688+AQ1697</f>
        <v/>
      </c>
      <c r="AR1706" s="40">
        <f>AR1679+AR1688+AR1697</f>
        <v/>
      </c>
      <c r="AS1706" s="40">
        <f>AS1679+AS1688+AS1697</f>
        <v/>
      </c>
      <c r="AT1706" s="40">
        <f>AT1679+AT1688+AT1697</f>
        <v/>
      </c>
      <c r="AU1706" s="40">
        <f>AU1679+AU1688+AU1697</f>
        <v/>
      </c>
      <c r="AV1706" s="40">
        <f>AV1679+AV1688+AV1697</f>
        <v/>
      </c>
      <c r="AW1706" s="40">
        <f>AW1679+AW1688+AW1697</f>
        <v/>
      </c>
      <c r="AX1706" s="42">
        <f>NEWPOLICY(AX1679,AX1688,AX1697)</f>
        <v/>
      </c>
    </row>
    <row r="1707" hidden="1" outlineLevel="2">
      <c r="A1707" s="5" t="inlineStr">
        <is>
          <t>nce</t>
        </is>
      </c>
      <c r="B1707" s="5" t="inlineStr">
        <is>
          <t>gso</t>
        </is>
      </c>
      <c r="C1707" s="5" t="inlineStr">
        <is>
          <t>oen</t>
        </is>
      </c>
      <c r="D1707" s="39" t="n"/>
      <c r="E1707" s="39" t="n"/>
      <c r="F1707" s="39" t="n"/>
      <c r="G1707" s="39" t="n"/>
      <c r="H1707" s="5">
        <f>INDEX(Variables!$B$5:$B$105,MATCH($A1707,Variables!$A$5:$A$105,0))&amp;IF($C1707="",""," | "&amp;INDEX(Mapping!$B$5:$B$26,MATCH($C1707,Mapping!$A$5:$A$26,0))&amp;" | "&amp;INDEX(Mapping!$B$30:$B$41,MATCH($B1707,Mapping!$A$30:$A$41,0)))</f>
        <v/>
      </c>
      <c r="I1707" s="5">
        <f>INDEX(Variables!$C$5:$C$105,MATCH($A1707,Variables!$A$5:$A$105,0))</f>
        <v/>
      </c>
      <c r="J1707" s="5">
        <f>INDEX(Variables!$E$5:$E$105,MATCH($A1707,Variables!$A$5:$A$105,0))</f>
        <v/>
      </c>
      <c r="K1707" s="25">
        <f>LOWER(Settings!$C$4)&amp;".mit."&amp;$A1707&amp;IF($C1707="","","."&amp;$C1707&amp;"."&amp;$B1707)&amp;IF(INDEX(Variables!$D$5:$D$105,MATCH($A1707,Variables!$A$5:$A$105,0))="","","."&amp;INDEX(Variables!$D$5:$D$105,MATCH($A1707,Variables!$A$5:$A$105,0)))&amp;"."&amp;K$5</f>
        <v/>
      </c>
      <c r="L1707" s="41">
        <f>L1680+L1689+L1698</f>
        <v/>
      </c>
      <c r="M1707" s="40">
        <f>M1680+M1689+M1698</f>
        <v/>
      </c>
      <c r="N1707" s="40">
        <f>N1680+N1689+N1698</f>
        <v/>
      </c>
      <c r="O1707" s="40">
        <f>O1680+O1689+O1698</f>
        <v/>
      </c>
      <c r="P1707" s="40">
        <f>P1680+P1689+P1698</f>
        <v/>
      </c>
      <c r="Q1707" s="40">
        <f>Q1680+Q1689+Q1698</f>
        <v/>
      </c>
      <c r="R1707" s="40">
        <f>R1680+R1689+R1698</f>
        <v/>
      </c>
      <c r="S1707" s="40">
        <f>S1680+S1689+S1698</f>
        <v/>
      </c>
      <c r="T1707" s="40">
        <f>T1680+T1689+T1698</f>
        <v/>
      </c>
      <c r="U1707" s="40">
        <f>U1680+U1689+U1698</f>
        <v/>
      </c>
      <c r="V1707" s="40">
        <f>V1680+V1689+V1698</f>
        <v/>
      </c>
      <c r="W1707" s="40">
        <f>W1680+W1689+W1698</f>
        <v/>
      </c>
      <c r="X1707" s="40">
        <f>X1680+X1689+X1698</f>
        <v/>
      </c>
      <c r="Y1707" s="40">
        <f>Y1680+Y1689+Y1698</f>
        <v/>
      </c>
      <c r="Z1707" s="40">
        <f>Z1680+Z1689+Z1698</f>
        <v/>
      </c>
      <c r="AA1707" s="40">
        <f>AA1680+AA1689+AA1698</f>
        <v/>
      </c>
      <c r="AB1707" s="40">
        <f>AB1680+AB1689+AB1698</f>
        <v/>
      </c>
      <c r="AC1707" s="40">
        <f>AC1680+AC1689+AC1698</f>
        <v/>
      </c>
      <c r="AD1707" s="42">
        <f>NEWPOLICY(AD1680,AD1689,AD1698)</f>
        <v/>
      </c>
      <c r="AE1707" s="25">
        <f>LOWER(Settings!$C$4)&amp;".mit."&amp;$A1707&amp;IF($C1707="","","."&amp;$C1707&amp;"."&amp;$B1707)&amp;IF(INDEX(Variables!$D$5:$D$105,MATCH($A1707,Variables!$A$5:$A$105,0))="","","."&amp;INDEX(Variables!$D$5:$D$105,MATCH($A1707,Variables!$A$5:$A$105,0)))&amp;"."&amp;AE$5</f>
        <v/>
      </c>
      <c r="AF1707" s="41">
        <f>AF1680+AF1689+AF1698</f>
        <v/>
      </c>
      <c r="AG1707" s="40">
        <f>AG1680+AG1689+AG1698</f>
        <v/>
      </c>
      <c r="AH1707" s="40">
        <f>AH1680+AH1689+AH1698</f>
        <v/>
      </c>
      <c r="AI1707" s="40">
        <f>AI1680+AI1689+AI1698</f>
        <v/>
      </c>
      <c r="AJ1707" s="40">
        <f>AJ1680+AJ1689+AJ1698</f>
        <v/>
      </c>
      <c r="AK1707" s="40">
        <f>AK1680+AK1689+AK1698</f>
        <v/>
      </c>
      <c r="AL1707" s="40">
        <f>AL1680+AL1689+AL1698</f>
        <v/>
      </c>
      <c r="AM1707" s="40">
        <f>AM1680+AM1689+AM1698</f>
        <v/>
      </c>
      <c r="AN1707" s="40">
        <f>AN1680+AN1689+AN1698</f>
        <v/>
      </c>
      <c r="AO1707" s="40">
        <f>AO1680+AO1689+AO1698</f>
        <v/>
      </c>
      <c r="AP1707" s="40">
        <f>AP1680+AP1689+AP1698</f>
        <v/>
      </c>
      <c r="AQ1707" s="40">
        <f>AQ1680+AQ1689+AQ1698</f>
        <v/>
      </c>
      <c r="AR1707" s="40">
        <f>AR1680+AR1689+AR1698</f>
        <v/>
      </c>
      <c r="AS1707" s="40">
        <f>AS1680+AS1689+AS1698</f>
        <v/>
      </c>
      <c r="AT1707" s="40">
        <f>AT1680+AT1689+AT1698</f>
        <v/>
      </c>
      <c r="AU1707" s="40">
        <f>AU1680+AU1689+AU1698</f>
        <v/>
      </c>
      <c r="AV1707" s="40">
        <f>AV1680+AV1689+AV1698</f>
        <v/>
      </c>
      <c r="AW1707" s="40">
        <f>AW1680+AW1689+AW1698</f>
        <v/>
      </c>
      <c r="AX1707" s="42">
        <f>NEWPOLICY(AX1680,AX1689,AX1698)</f>
        <v/>
      </c>
    </row>
    <row r="1708" hidden="1" outlineLevel="2">
      <c r="A1708" s="5" t="inlineStr">
        <is>
          <t>nce</t>
        </is>
      </c>
      <c r="B1708" s="5" t="inlineStr">
        <is>
          <t>die</t>
        </is>
      </c>
      <c r="C1708" s="5" t="inlineStr">
        <is>
          <t>oen</t>
        </is>
      </c>
      <c r="D1708" s="39" t="n"/>
      <c r="E1708" s="39" t="n"/>
      <c r="F1708" s="39" t="n"/>
      <c r="G1708" s="39" t="n"/>
      <c r="H1708" s="5">
        <f>INDEX(Variables!$B$5:$B$105,MATCH($A1708,Variables!$A$5:$A$105,0))&amp;IF($C1708="",""," | "&amp;INDEX(Mapping!$B$5:$B$26,MATCH($C1708,Mapping!$A$5:$A$26,0))&amp;" | "&amp;INDEX(Mapping!$B$30:$B$41,MATCH($B1708,Mapping!$A$30:$A$41,0)))</f>
        <v/>
      </c>
      <c r="I1708" s="5">
        <f>INDEX(Variables!$C$5:$C$105,MATCH($A1708,Variables!$A$5:$A$105,0))</f>
        <v/>
      </c>
      <c r="J1708" s="5">
        <f>INDEX(Variables!$E$5:$E$105,MATCH($A1708,Variables!$A$5:$A$105,0))</f>
        <v/>
      </c>
      <c r="K1708" s="25">
        <f>LOWER(Settings!$C$4)&amp;".mit."&amp;$A1708&amp;IF($C1708="","","."&amp;$C1708&amp;"."&amp;$B1708)&amp;IF(INDEX(Variables!$D$5:$D$105,MATCH($A1708,Variables!$A$5:$A$105,0))="","","."&amp;INDEX(Variables!$D$5:$D$105,MATCH($A1708,Variables!$A$5:$A$105,0)))&amp;"."&amp;K$5</f>
        <v/>
      </c>
      <c r="L1708" s="41">
        <f>L1681+L1690+L1699</f>
        <v/>
      </c>
      <c r="M1708" s="40">
        <f>M1681+M1690+M1699</f>
        <v/>
      </c>
      <c r="N1708" s="40">
        <f>N1681+N1690+N1699</f>
        <v/>
      </c>
      <c r="O1708" s="40">
        <f>O1681+O1690+O1699</f>
        <v/>
      </c>
      <c r="P1708" s="40">
        <f>P1681+P1690+P1699</f>
        <v/>
      </c>
      <c r="Q1708" s="40">
        <f>Q1681+Q1690+Q1699</f>
        <v/>
      </c>
      <c r="R1708" s="40">
        <f>R1681+R1690+R1699</f>
        <v/>
      </c>
      <c r="S1708" s="40">
        <f>S1681+S1690+S1699</f>
        <v/>
      </c>
      <c r="T1708" s="40">
        <f>T1681+T1690+T1699</f>
        <v/>
      </c>
      <c r="U1708" s="40">
        <f>U1681+U1690+U1699</f>
        <v/>
      </c>
      <c r="V1708" s="40">
        <f>V1681+V1690+V1699</f>
        <v/>
      </c>
      <c r="W1708" s="40">
        <f>W1681+W1690+W1699</f>
        <v/>
      </c>
      <c r="X1708" s="40">
        <f>X1681+X1690+X1699</f>
        <v/>
      </c>
      <c r="Y1708" s="40">
        <f>Y1681+Y1690+Y1699</f>
        <v/>
      </c>
      <c r="Z1708" s="40">
        <f>Z1681+Z1690+Z1699</f>
        <v/>
      </c>
      <c r="AA1708" s="40">
        <f>AA1681+AA1690+AA1699</f>
        <v/>
      </c>
      <c r="AB1708" s="40">
        <f>AB1681+AB1690+AB1699</f>
        <v/>
      </c>
      <c r="AC1708" s="40">
        <f>AC1681+AC1690+AC1699</f>
        <v/>
      </c>
      <c r="AD1708" s="42">
        <f>NEWPOLICY(AD1681,AD1690,AD1699)</f>
        <v/>
      </c>
      <c r="AE1708" s="25">
        <f>LOWER(Settings!$C$4)&amp;".mit."&amp;$A1708&amp;IF($C1708="","","."&amp;$C1708&amp;"."&amp;$B1708)&amp;IF(INDEX(Variables!$D$5:$D$105,MATCH($A1708,Variables!$A$5:$A$105,0))="","","."&amp;INDEX(Variables!$D$5:$D$105,MATCH($A1708,Variables!$A$5:$A$105,0)))&amp;"."&amp;AE$5</f>
        <v/>
      </c>
      <c r="AF1708" s="41">
        <f>AF1681+AF1690+AF1699</f>
        <v/>
      </c>
      <c r="AG1708" s="40">
        <f>AG1681+AG1690+AG1699</f>
        <v/>
      </c>
      <c r="AH1708" s="40">
        <f>AH1681+AH1690+AH1699</f>
        <v/>
      </c>
      <c r="AI1708" s="40">
        <f>AI1681+AI1690+AI1699</f>
        <v/>
      </c>
      <c r="AJ1708" s="40">
        <f>AJ1681+AJ1690+AJ1699</f>
        <v/>
      </c>
      <c r="AK1708" s="40">
        <f>AK1681+AK1690+AK1699</f>
        <v/>
      </c>
      <c r="AL1708" s="40">
        <f>AL1681+AL1690+AL1699</f>
        <v/>
      </c>
      <c r="AM1708" s="40">
        <f>AM1681+AM1690+AM1699</f>
        <v/>
      </c>
      <c r="AN1708" s="40">
        <f>AN1681+AN1690+AN1699</f>
        <v/>
      </c>
      <c r="AO1708" s="40">
        <f>AO1681+AO1690+AO1699</f>
        <v/>
      </c>
      <c r="AP1708" s="40">
        <f>AP1681+AP1690+AP1699</f>
        <v/>
      </c>
      <c r="AQ1708" s="40">
        <f>AQ1681+AQ1690+AQ1699</f>
        <v/>
      </c>
      <c r="AR1708" s="40">
        <f>AR1681+AR1690+AR1699</f>
        <v/>
      </c>
      <c r="AS1708" s="40">
        <f>AS1681+AS1690+AS1699</f>
        <v/>
      </c>
      <c r="AT1708" s="40">
        <f>AT1681+AT1690+AT1699</f>
        <v/>
      </c>
      <c r="AU1708" s="40">
        <f>AU1681+AU1690+AU1699</f>
        <v/>
      </c>
      <c r="AV1708" s="40">
        <f>AV1681+AV1690+AV1699</f>
        <v/>
      </c>
      <c r="AW1708" s="40">
        <f>AW1681+AW1690+AW1699</f>
        <v/>
      </c>
      <c r="AX1708" s="42">
        <f>NEWPOLICY(AX1681,AX1690,AX1699)</f>
        <v/>
      </c>
    </row>
    <row r="1709" hidden="1" outlineLevel="2">
      <c r="A1709" s="5" t="inlineStr">
        <is>
          <t>nce</t>
        </is>
      </c>
      <c r="B1709" s="5" t="inlineStr">
        <is>
          <t>lpg</t>
        </is>
      </c>
      <c r="C1709" s="5" t="inlineStr">
        <is>
          <t>oen</t>
        </is>
      </c>
      <c r="D1709" s="39" t="n"/>
      <c r="E1709" s="39" t="n"/>
      <c r="F1709" s="39" t="n"/>
      <c r="G1709" s="39" t="n"/>
      <c r="H1709" s="5">
        <f>INDEX(Variables!$B$5:$B$105,MATCH($A1709,Variables!$A$5:$A$105,0))&amp;IF($C1709="",""," | "&amp;INDEX(Mapping!$B$5:$B$26,MATCH($C1709,Mapping!$A$5:$A$26,0))&amp;" | "&amp;INDEX(Mapping!$B$30:$B$41,MATCH($B1709,Mapping!$A$30:$A$41,0)))</f>
        <v/>
      </c>
      <c r="I1709" s="5">
        <f>INDEX(Variables!$C$5:$C$105,MATCH($A1709,Variables!$A$5:$A$105,0))</f>
        <v/>
      </c>
      <c r="J1709" s="5">
        <f>INDEX(Variables!$E$5:$E$105,MATCH($A1709,Variables!$A$5:$A$105,0))</f>
        <v/>
      </c>
      <c r="K1709" s="25">
        <f>LOWER(Settings!$C$4)&amp;".mit."&amp;$A1709&amp;IF($C1709="","","."&amp;$C1709&amp;"."&amp;$B1709)&amp;IF(INDEX(Variables!$D$5:$D$105,MATCH($A1709,Variables!$A$5:$A$105,0))="","","."&amp;INDEX(Variables!$D$5:$D$105,MATCH($A1709,Variables!$A$5:$A$105,0)))&amp;"."&amp;K$5</f>
        <v/>
      </c>
      <c r="L1709" s="41">
        <f>L1682+L1691+L1700</f>
        <v/>
      </c>
      <c r="M1709" s="40">
        <f>M1682+M1691+M1700</f>
        <v/>
      </c>
      <c r="N1709" s="40">
        <f>N1682+N1691+N1700</f>
        <v/>
      </c>
      <c r="O1709" s="40">
        <f>O1682+O1691+O1700</f>
        <v/>
      </c>
      <c r="P1709" s="40">
        <f>P1682+P1691+P1700</f>
        <v/>
      </c>
      <c r="Q1709" s="40">
        <f>Q1682+Q1691+Q1700</f>
        <v/>
      </c>
      <c r="R1709" s="40">
        <f>R1682+R1691+R1700</f>
        <v/>
      </c>
      <c r="S1709" s="40">
        <f>S1682+S1691+S1700</f>
        <v/>
      </c>
      <c r="T1709" s="40">
        <f>T1682+T1691+T1700</f>
        <v/>
      </c>
      <c r="U1709" s="40">
        <f>U1682+U1691+U1700</f>
        <v/>
      </c>
      <c r="V1709" s="40">
        <f>V1682+V1691+V1700</f>
        <v/>
      </c>
      <c r="W1709" s="40">
        <f>W1682+W1691+W1700</f>
        <v/>
      </c>
      <c r="X1709" s="40">
        <f>X1682+X1691+X1700</f>
        <v/>
      </c>
      <c r="Y1709" s="40">
        <f>Y1682+Y1691+Y1700</f>
        <v/>
      </c>
      <c r="Z1709" s="40">
        <f>Z1682+Z1691+Z1700</f>
        <v/>
      </c>
      <c r="AA1709" s="40">
        <f>AA1682+AA1691+AA1700</f>
        <v/>
      </c>
      <c r="AB1709" s="40">
        <f>AB1682+AB1691+AB1700</f>
        <v/>
      </c>
      <c r="AC1709" s="40">
        <f>AC1682+AC1691+AC1700</f>
        <v/>
      </c>
      <c r="AD1709" s="42">
        <f>NEWPOLICY(AD1682,AD1691,AD1700)</f>
        <v/>
      </c>
      <c r="AE1709" s="25">
        <f>LOWER(Settings!$C$4)&amp;".mit."&amp;$A1709&amp;IF($C1709="","","."&amp;$C1709&amp;"."&amp;$B1709)&amp;IF(INDEX(Variables!$D$5:$D$105,MATCH($A1709,Variables!$A$5:$A$105,0))="","","."&amp;INDEX(Variables!$D$5:$D$105,MATCH($A1709,Variables!$A$5:$A$105,0)))&amp;"."&amp;AE$5</f>
        <v/>
      </c>
      <c r="AF1709" s="41">
        <f>AF1682+AF1691+AF1700</f>
        <v/>
      </c>
      <c r="AG1709" s="40">
        <f>AG1682+AG1691+AG1700</f>
        <v/>
      </c>
      <c r="AH1709" s="40">
        <f>AH1682+AH1691+AH1700</f>
        <v/>
      </c>
      <c r="AI1709" s="40">
        <f>AI1682+AI1691+AI1700</f>
        <v/>
      </c>
      <c r="AJ1709" s="40">
        <f>AJ1682+AJ1691+AJ1700</f>
        <v/>
      </c>
      <c r="AK1709" s="40">
        <f>AK1682+AK1691+AK1700</f>
        <v/>
      </c>
      <c r="AL1709" s="40">
        <f>AL1682+AL1691+AL1700</f>
        <v/>
      </c>
      <c r="AM1709" s="40">
        <f>AM1682+AM1691+AM1700</f>
        <v/>
      </c>
      <c r="AN1709" s="40">
        <f>AN1682+AN1691+AN1700</f>
        <v/>
      </c>
      <c r="AO1709" s="40">
        <f>AO1682+AO1691+AO1700</f>
        <v/>
      </c>
      <c r="AP1709" s="40">
        <f>AP1682+AP1691+AP1700</f>
        <v/>
      </c>
      <c r="AQ1709" s="40">
        <f>AQ1682+AQ1691+AQ1700</f>
        <v/>
      </c>
      <c r="AR1709" s="40">
        <f>AR1682+AR1691+AR1700</f>
        <v/>
      </c>
      <c r="AS1709" s="40">
        <f>AS1682+AS1691+AS1700</f>
        <v/>
      </c>
      <c r="AT1709" s="40">
        <f>AT1682+AT1691+AT1700</f>
        <v/>
      </c>
      <c r="AU1709" s="40">
        <f>AU1682+AU1691+AU1700</f>
        <v/>
      </c>
      <c r="AV1709" s="40">
        <f>AV1682+AV1691+AV1700</f>
        <v/>
      </c>
      <c r="AW1709" s="40">
        <f>AW1682+AW1691+AW1700</f>
        <v/>
      </c>
      <c r="AX1709" s="42">
        <f>NEWPOLICY(AX1682,AX1691,AX1700)</f>
        <v/>
      </c>
    </row>
    <row r="1710" hidden="1" outlineLevel="2">
      <c r="A1710" s="5" t="inlineStr">
        <is>
          <t>nce</t>
        </is>
      </c>
      <c r="B1710" s="5" t="inlineStr">
        <is>
          <t>ker</t>
        </is>
      </c>
      <c r="C1710" s="5" t="inlineStr">
        <is>
          <t>oen</t>
        </is>
      </c>
      <c r="D1710" s="39" t="n"/>
      <c r="E1710" s="39" t="n"/>
      <c r="F1710" s="39" t="n"/>
      <c r="G1710" s="39" t="n"/>
      <c r="H1710" s="5">
        <f>INDEX(Variables!$B$5:$B$105,MATCH($A1710,Variables!$A$5:$A$105,0))&amp;IF($C1710="",""," | "&amp;INDEX(Mapping!$B$5:$B$26,MATCH($C1710,Mapping!$A$5:$A$26,0))&amp;" | "&amp;INDEX(Mapping!$B$30:$B$41,MATCH($B1710,Mapping!$A$30:$A$41,0)))</f>
        <v/>
      </c>
      <c r="I1710" s="5">
        <f>INDEX(Variables!$C$5:$C$105,MATCH($A1710,Variables!$A$5:$A$105,0))</f>
        <v/>
      </c>
      <c r="J1710" s="5">
        <f>INDEX(Variables!$E$5:$E$105,MATCH($A1710,Variables!$A$5:$A$105,0))</f>
        <v/>
      </c>
      <c r="K1710" s="25">
        <f>LOWER(Settings!$C$4)&amp;".mit."&amp;$A1710&amp;IF($C1710="","","."&amp;$C1710&amp;"."&amp;$B1710)&amp;IF(INDEX(Variables!$D$5:$D$105,MATCH($A1710,Variables!$A$5:$A$105,0))="","","."&amp;INDEX(Variables!$D$5:$D$105,MATCH($A1710,Variables!$A$5:$A$105,0)))&amp;"."&amp;K$5</f>
        <v/>
      </c>
      <c r="L1710" s="41">
        <f>L1683+L1692+L1701</f>
        <v/>
      </c>
      <c r="M1710" s="40">
        <f>M1683+M1692+M1701</f>
        <v/>
      </c>
      <c r="N1710" s="40">
        <f>N1683+N1692+N1701</f>
        <v/>
      </c>
      <c r="O1710" s="40">
        <f>O1683+O1692+O1701</f>
        <v/>
      </c>
      <c r="P1710" s="40">
        <f>P1683+P1692+P1701</f>
        <v/>
      </c>
      <c r="Q1710" s="40">
        <f>Q1683+Q1692+Q1701</f>
        <v/>
      </c>
      <c r="R1710" s="40">
        <f>R1683+R1692+R1701</f>
        <v/>
      </c>
      <c r="S1710" s="40">
        <f>S1683+S1692+S1701</f>
        <v/>
      </c>
      <c r="T1710" s="40">
        <f>T1683+T1692+T1701</f>
        <v/>
      </c>
      <c r="U1710" s="40">
        <f>U1683+U1692+U1701</f>
        <v/>
      </c>
      <c r="V1710" s="40">
        <f>V1683+V1692+V1701</f>
        <v/>
      </c>
      <c r="W1710" s="40">
        <f>W1683+W1692+W1701</f>
        <v/>
      </c>
      <c r="X1710" s="40">
        <f>X1683+X1692+X1701</f>
        <v/>
      </c>
      <c r="Y1710" s="40">
        <f>Y1683+Y1692+Y1701</f>
        <v/>
      </c>
      <c r="Z1710" s="40">
        <f>Z1683+Z1692+Z1701</f>
        <v/>
      </c>
      <c r="AA1710" s="40">
        <f>AA1683+AA1692+AA1701</f>
        <v/>
      </c>
      <c r="AB1710" s="40">
        <f>AB1683+AB1692+AB1701</f>
        <v/>
      </c>
      <c r="AC1710" s="40">
        <f>AC1683+AC1692+AC1701</f>
        <v/>
      </c>
      <c r="AD1710" s="42">
        <f>NEWPOLICY(AD1683,AD1692,AD1701)</f>
        <v/>
      </c>
      <c r="AE1710" s="25">
        <f>LOWER(Settings!$C$4)&amp;".mit."&amp;$A1710&amp;IF($C1710="","","."&amp;$C1710&amp;"."&amp;$B1710)&amp;IF(INDEX(Variables!$D$5:$D$105,MATCH($A1710,Variables!$A$5:$A$105,0))="","","."&amp;INDEX(Variables!$D$5:$D$105,MATCH($A1710,Variables!$A$5:$A$105,0)))&amp;"."&amp;AE$5</f>
        <v/>
      </c>
      <c r="AF1710" s="41">
        <f>AF1683+AF1692+AF1701</f>
        <v/>
      </c>
      <c r="AG1710" s="40">
        <f>AG1683+AG1692+AG1701</f>
        <v/>
      </c>
      <c r="AH1710" s="40">
        <f>AH1683+AH1692+AH1701</f>
        <v/>
      </c>
      <c r="AI1710" s="40">
        <f>AI1683+AI1692+AI1701</f>
        <v/>
      </c>
      <c r="AJ1710" s="40">
        <f>AJ1683+AJ1692+AJ1701</f>
        <v/>
      </c>
      <c r="AK1710" s="40">
        <f>AK1683+AK1692+AK1701</f>
        <v/>
      </c>
      <c r="AL1710" s="40">
        <f>AL1683+AL1692+AL1701</f>
        <v/>
      </c>
      <c r="AM1710" s="40">
        <f>AM1683+AM1692+AM1701</f>
        <v/>
      </c>
      <c r="AN1710" s="40">
        <f>AN1683+AN1692+AN1701</f>
        <v/>
      </c>
      <c r="AO1710" s="40">
        <f>AO1683+AO1692+AO1701</f>
        <v/>
      </c>
      <c r="AP1710" s="40">
        <f>AP1683+AP1692+AP1701</f>
        <v/>
      </c>
      <c r="AQ1710" s="40">
        <f>AQ1683+AQ1692+AQ1701</f>
        <v/>
      </c>
      <c r="AR1710" s="40">
        <f>AR1683+AR1692+AR1701</f>
        <v/>
      </c>
      <c r="AS1710" s="40">
        <f>AS1683+AS1692+AS1701</f>
        <v/>
      </c>
      <c r="AT1710" s="40">
        <f>AT1683+AT1692+AT1701</f>
        <v/>
      </c>
      <c r="AU1710" s="40">
        <f>AU1683+AU1692+AU1701</f>
        <v/>
      </c>
      <c r="AV1710" s="40">
        <f>AV1683+AV1692+AV1701</f>
        <v/>
      </c>
      <c r="AW1710" s="40">
        <f>AW1683+AW1692+AW1701</f>
        <v/>
      </c>
      <c r="AX1710" s="42">
        <f>NEWPOLICY(AX1683,AX1692,AX1701)</f>
        <v/>
      </c>
    </row>
    <row r="1711" hidden="1" outlineLevel="2">
      <c r="A1711" s="5" t="inlineStr">
        <is>
          <t>nce</t>
        </is>
      </c>
      <c r="B1711" s="5" t="inlineStr">
        <is>
          <t>oop</t>
        </is>
      </c>
      <c r="C1711" s="5" t="inlineStr">
        <is>
          <t>oen</t>
        </is>
      </c>
      <c r="D1711" s="39" t="n"/>
      <c r="E1711" s="39" t="n"/>
      <c r="F1711" s="39" t="n"/>
      <c r="G1711" s="39" t="n"/>
      <c r="H1711" s="5">
        <f>INDEX(Variables!$B$5:$B$105,MATCH($A1711,Variables!$A$5:$A$105,0))&amp;IF($C1711="",""," | "&amp;INDEX(Mapping!$B$5:$B$26,MATCH($C1711,Mapping!$A$5:$A$26,0))&amp;" | "&amp;INDEX(Mapping!$B$30:$B$41,MATCH($B1711,Mapping!$A$30:$A$41,0)))</f>
        <v/>
      </c>
      <c r="I1711" s="5">
        <f>INDEX(Variables!$C$5:$C$105,MATCH($A1711,Variables!$A$5:$A$105,0))</f>
        <v/>
      </c>
      <c r="J1711" s="5">
        <f>INDEX(Variables!$E$5:$E$105,MATCH($A1711,Variables!$A$5:$A$105,0))</f>
        <v/>
      </c>
      <c r="K1711" s="25">
        <f>LOWER(Settings!$C$4)&amp;".mit."&amp;$A1711&amp;IF($C1711="","","."&amp;$C1711&amp;"."&amp;$B1711)&amp;IF(INDEX(Variables!$D$5:$D$105,MATCH($A1711,Variables!$A$5:$A$105,0))="","","."&amp;INDEX(Variables!$D$5:$D$105,MATCH($A1711,Variables!$A$5:$A$105,0)))&amp;"."&amp;K$5</f>
        <v/>
      </c>
      <c r="L1711" s="41">
        <f>L1684+L1693+L1702</f>
        <v/>
      </c>
      <c r="M1711" s="40">
        <f>M1684+M1693+M1702</f>
        <v/>
      </c>
      <c r="N1711" s="40">
        <f>N1684+N1693+N1702</f>
        <v/>
      </c>
      <c r="O1711" s="40">
        <f>O1684+O1693+O1702</f>
        <v/>
      </c>
      <c r="P1711" s="40">
        <f>P1684+P1693+P1702</f>
        <v/>
      </c>
      <c r="Q1711" s="40">
        <f>Q1684+Q1693+Q1702</f>
        <v/>
      </c>
      <c r="R1711" s="40">
        <f>R1684+R1693+R1702</f>
        <v/>
      </c>
      <c r="S1711" s="40">
        <f>S1684+S1693+S1702</f>
        <v/>
      </c>
      <c r="T1711" s="40">
        <f>T1684+T1693+T1702</f>
        <v/>
      </c>
      <c r="U1711" s="40">
        <f>U1684+U1693+U1702</f>
        <v/>
      </c>
      <c r="V1711" s="40">
        <f>V1684+V1693+V1702</f>
        <v/>
      </c>
      <c r="W1711" s="40">
        <f>W1684+W1693+W1702</f>
        <v/>
      </c>
      <c r="X1711" s="40">
        <f>X1684+X1693+X1702</f>
        <v/>
      </c>
      <c r="Y1711" s="40">
        <f>Y1684+Y1693+Y1702</f>
        <v/>
      </c>
      <c r="Z1711" s="40">
        <f>Z1684+Z1693+Z1702</f>
        <v/>
      </c>
      <c r="AA1711" s="40">
        <f>AA1684+AA1693+AA1702</f>
        <v/>
      </c>
      <c r="AB1711" s="40">
        <f>AB1684+AB1693+AB1702</f>
        <v/>
      </c>
      <c r="AC1711" s="40">
        <f>AC1684+AC1693+AC1702</f>
        <v/>
      </c>
      <c r="AD1711" s="42">
        <f>NEWPOLICY(AD1684,AD1693,AD1702)</f>
        <v/>
      </c>
      <c r="AE1711" s="25">
        <f>LOWER(Settings!$C$4)&amp;".mit."&amp;$A1711&amp;IF($C1711="","","."&amp;$C1711&amp;"."&amp;$B1711)&amp;IF(INDEX(Variables!$D$5:$D$105,MATCH($A1711,Variables!$A$5:$A$105,0))="","","."&amp;INDEX(Variables!$D$5:$D$105,MATCH($A1711,Variables!$A$5:$A$105,0)))&amp;"."&amp;AE$5</f>
        <v/>
      </c>
      <c r="AF1711" s="41">
        <f>AF1684+AF1693+AF1702</f>
        <v/>
      </c>
      <c r="AG1711" s="40">
        <f>AG1684+AG1693+AG1702</f>
        <v/>
      </c>
      <c r="AH1711" s="40">
        <f>AH1684+AH1693+AH1702</f>
        <v/>
      </c>
      <c r="AI1711" s="40">
        <f>AI1684+AI1693+AI1702</f>
        <v/>
      </c>
      <c r="AJ1711" s="40">
        <f>AJ1684+AJ1693+AJ1702</f>
        <v/>
      </c>
      <c r="AK1711" s="40">
        <f>AK1684+AK1693+AK1702</f>
        <v/>
      </c>
      <c r="AL1711" s="40">
        <f>AL1684+AL1693+AL1702</f>
        <v/>
      </c>
      <c r="AM1711" s="40">
        <f>AM1684+AM1693+AM1702</f>
        <v/>
      </c>
      <c r="AN1711" s="40">
        <f>AN1684+AN1693+AN1702</f>
        <v/>
      </c>
      <c r="AO1711" s="40">
        <f>AO1684+AO1693+AO1702</f>
        <v/>
      </c>
      <c r="AP1711" s="40">
        <f>AP1684+AP1693+AP1702</f>
        <v/>
      </c>
      <c r="AQ1711" s="40">
        <f>AQ1684+AQ1693+AQ1702</f>
        <v/>
      </c>
      <c r="AR1711" s="40">
        <f>AR1684+AR1693+AR1702</f>
        <v/>
      </c>
      <c r="AS1711" s="40">
        <f>AS1684+AS1693+AS1702</f>
        <v/>
      </c>
      <c r="AT1711" s="40">
        <f>AT1684+AT1693+AT1702</f>
        <v/>
      </c>
      <c r="AU1711" s="40">
        <f>AU1684+AU1693+AU1702</f>
        <v/>
      </c>
      <c r="AV1711" s="40">
        <f>AV1684+AV1693+AV1702</f>
        <v/>
      </c>
      <c r="AW1711" s="40">
        <f>AW1684+AW1693+AW1702</f>
        <v/>
      </c>
      <c r="AX1711" s="42">
        <f>NEWPOLICY(AX1684,AX1693,AX1702)</f>
        <v/>
      </c>
    </row>
    <row r="1712" hidden="1" outlineLevel="2">
      <c r="A1712" s="5" t="inlineStr">
        <is>
          <t>nce</t>
        </is>
      </c>
      <c r="B1712" s="5" t="inlineStr">
        <is>
          <t>bio</t>
        </is>
      </c>
      <c r="C1712" s="5" t="inlineStr">
        <is>
          <t>oen</t>
        </is>
      </c>
      <c r="D1712" s="39" t="n"/>
      <c r="E1712" s="39" t="n"/>
      <c r="F1712" s="39" t="n"/>
      <c r="G1712" s="39" t="n"/>
      <c r="H1712" s="5">
        <f>INDEX(Variables!$B$5:$B$105,MATCH($A1712,Variables!$A$5:$A$105,0))&amp;IF($C1712="",""," | "&amp;INDEX(Mapping!$B$5:$B$26,MATCH($C1712,Mapping!$A$5:$A$26,0))&amp;" | "&amp;INDEX(Mapping!$B$30:$B$41,MATCH($B1712,Mapping!$A$30:$A$41,0)))</f>
        <v/>
      </c>
      <c r="I1712" s="5">
        <f>INDEX(Variables!$C$5:$C$105,MATCH($A1712,Variables!$A$5:$A$105,0))</f>
        <v/>
      </c>
      <c r="J1712" s="5">
        <f>INDEX(Variables!$E$5:$E$105,MATCH($A1712,Variables!$A$5:$A$105,0))</f>
        <v/>
      </c>
      <c r="K1712" s="25">
        <f>LOWER(Settings!$C$4)&amp;".mit."&amp;$A1712&amp;IF($C1712="","","."&amp;$C1712&amp;"."&amp;$B1712)&amp;IF(INDEX(Variables!$D$5:$D$105,MATCH($A1712,Variables!$A$5:$A$105,0))="","","."&amp;INDEX(Variables!$D$5:$D$105,MATCH($A1712,Variables!$A$5:$A$105,0)))&amp;"."&amp;K$5</f>
        <v/>
      </c>
      <c r="L1712" s="41">
        <f>L1685+L1694+L1703</f>
        <v/>
      </c>
      <c r="M1712" s="40">
        <f>M1685+M1694+M1703</f>
        <v/>
      </c>
      <c r="N1712" s="40">
        <f>N1685+N1694+N1703</f>
        <v/>
      </c>
      <c r="O1712" s="40">
        <f>O1685+O1694+O1703</f>
        <v/>
      </c>
      <c r="P1712" s="40">
        <f>P1685+P1694+P1703</f>
        <v/>
      </c>
      <c r="Q1712" s="40">
        <f>Q1685+Q1694+Q1703</f>
        <v/>
      </c>
      <c r="R1712" s="40">
        <f>R1685+R1694+R1703</f>
        <v/>
      </c>
      <c r="S1712" s="40">
        <f>S1685+S1694+S1703</f>
        <v/>
      </c>
      <c r="T1712" s="40">
        <f>T1685+T1694+T1703</f>
        <v/>
      </c>
      <c r="U1712" s="40">
        <f>U1685+U1694+U1703</f>
        <v/>
      </c>
      <c r="V1712" s="40">
        <f>V1685+V1694+V1703</f>
        <v/>
      </c>
      <c r="W1712" s="40">
        <f>W1685+W1694+W1703</f>
        <v/>
      </c>
      <c r="X1712" s="40">
        <f>X1685+X1694+X1703</f>
        <v/>
      </c>
      <c r="Y1712" s="40">
        <f>Y1685+Y1694+Y1703</f>
        <v/>
      </c>
      <c r="Z1712" s="40">
        <f>Z1685+Z1694+Z1703</f>
        <v/>
      </c>
      <c r="AA1712" s="40">
        <f>AA1685+AA1694+AA1703</f>
        <v/>
      </c>
      <c r="AB1712" s="40">
        <f>AB1685+AB1694+AB1703</f>
        <v/>
      </c>
      <c r="AC1712" s="40">
        <f>AC1685+AC1694+AC1703</f>
        <v/>
      </c>
      <c r="AD1712" s="42">
        <f>NEWPOLICY(AD1685,AD1694,AD1703)</f>
        <v/>
      </c>
      <c r="AE1712" s="25">
        <f>LOWER(Settings!$C$4)&amp;".mit."&amp;$A1712&amp;IF($C1712="","","."&amp;$C1712&amp;"."&amp;$B1712)&amp;IF(INDEX(Variables!$D$5:$D$105,MATCH($A1712,Variables!$A$5:$A$105,0))="","","."&amp;INDEX(Variables!$D$5:$D$105,MATCH($A1712,Variables!$A$5:$A$105,0)))&amp;"."&amp;AE$5</f>
        <v/>
      </c>
      <c r="AF1712" s="41">
        <f>AF1685+AF1694+AF1703</f>
        <v/>
      </c>
      <c r="AG1712" s="40">
        <f>AG1685+AG1694+AG1703</f>
        <v/>
      </c>
      <c r="AH1712" s="40">
        <f>AH1685+AH1694+AH1703</f>
        <v/>
      </c>
      <c r="AI1712" s="40">
        <f>AI1685+AI1694+AI1703</f>
        <v/>
      </c>
      <c r="AJ1712" s="40">
        <f>AJ1685+AJ1694+AJ1703</f>
        <v/>
      </c>
      <c r="AK1712" s="40">
        <f>AK1685+AK1694+AK1703</f>
        <v/>
      </c>
      <c r="AL1712" s="40">
        <f>AL1685+AL1694+AL1703</f>
        <v/>
      </c>
      <c r="AM1712" s="40">
        <f>AM1685+AM1694+AM1703</f>
        <v/>
      </c>
      <c r="AN1712" s="40">
        <f>AN1685+AN1694+AN1703</f>
        <v/>
      </c>
      <c r="AO1712" s="40">
        <f>AO1685+AO1694+AO1703</f>
        <v/>
      </c>
      <c r="AP1712" s="40">
        <f>AP1685+AP1694+AP1703</f>
        <v/>
      </c>
      <c r="AQ1712" s="40">
        <f>AQ1685+AQ1694+AQ1703</f>
        <v/>
      </c>
      <c r="AR1712" s="40">
        <f>AR1685+AR1694+AR1703</f>
        <v/>
      </c>
      <c r="AS1712" s="40">
        <f>AS1685+AS1694+AS1703</f>
        <v/>
      </c>
      <c r="AT1712" s="40">
        <f>AT1685+AT1694+AT1703</f>
        <v/>
      </c>
      <c r="AU1712" s="40">
        <f>AU1685+AU1694+AU1703</f>
        <v/>
      </c>
      <c r="AV1712" s="40">
        <f>AV1685+AV1694+AV1703</f>
        <v/>
      </c>
      <c r="AW1712" s="40">
        <f>AW1685+AW1694+AW1703</f>
        <v/>
      </c>
      <c r="AX1712" s="42">
        <f>NEWPOLICY(AX1685,AX1694,AX1703)</f>
        <v/>
      </c>
    </row>
    <row r="1713" hidden="1" outlineLevel="2"/>
    <row r="1714" hidden="1" outlineLevel="2">
      <c r="A1714" s="5" t="inlineStr">
        <is>
          <t>atp</t>
        </is>
      </c>
      <c r="B1714" s="5" t="inlineStr">
        <is>
          <t>coa</t>
        </is>
      </c>
      <c r="C1714" s="5" t="inlineStr">
        <is>
          <t>oen</t>
        </is>
      </c>
      <c r="D1714" s="40">
        <f>INDEX(Inputs!$R$5:$R$132,MATCH($B1714&amp;"|"&amp;$C1714,Inputs!$A$5:$A$132,0))</f>
        <v/>
      </c>
      <c r="E1714" s="40">
        <f>INDEX(Inputs!$S$5:$S$132,MATCH($B1714&amp;"|"&amp;$C1714,Inputs!$A$5:$A$132,0))</f>
        <v/>
      </c>
      <c r="F1714" s="39" t="n"/>
      <c r="G1714" s="39" t="n"/>
      <c r="H1714" s="5">
        <f>INDEX(Variables!$B$5:$B$105,MATCH($A1714,Variables!$A$5:$A$105,0))&amp;IF($C1714="",""," | "&amp;INDEX(Mapping!$B$5:$B$26,MATCH($C1714,Mapping!$A$5:$A$26,0))&amp;" | "&amp;INDEX(Mapping!$B$30:$B$41,MATCH($B1714,Mapping!$A$30:$A$41,0)))</f>
        <v/>
      </c>
      <c r="I1714" s="5">
        <f>INDEX(Variables!$C$5:$C$105,MATCH($A1714,Variables!$A$5:$A$105,0))</f>
        <v/>
      </c>
      <c r="J1714" s="5">
        <f>INDEX(Variables!$E$5:$E$105,MATCH($A1714,Variables!$A$5:$A$105,0))</f>
        <v/>
      </c>
      <c r="K1714" s="25">
        <f>LOWER(Settings!$C$4)&amp;".mit."&amp;$A1714&amp;IF($C1714="","","."&amp;$C1714&amp;"."&amp;$B1714)&amp;IF(INDEX(Variables!$D$5:$D$105,MATCH($A1714,Variables!$A$5:$A$105,0))="","","."&amp;INDEX(Variables!$D$5:$D$105,MATCH($A1714,Variables!$A$5:$A$105,0)))&amp;"."&amp;K$5</f>
        <v/>
      </c>
      <c r="L1714" s="41">
        <f>MAX(INDEX(L$232:L$243,$D1714)+L1705*(1+$E1714),0.01)</f>
        <v/>
      </c>
      <c r="M1714" s="40">
        <f>MAX(INDEX(M$232:M$243,$D1714)+M1705*(1+$E1714),0.01)</f>
        <v/>
      </c>
      <c r="N1714" s="40">
        <f>MAX(INDEX(N$232:N$243,$D1714)+N1705*(1+$E1714),0.01)</f>
        <v/>
      </c>
      <c r="O1714" s="40">
        <f>MAX(INDEX(O$232:O$243,$D1714)+O1705*(1+$E1714),0.01)</f>
        <v/>
      </c>
      <c r="P1714" s="40">
        <f>MAX(INDEX(P$232:P$243,$D1714)+P1705*(1+$E1714),0.01)</f>
        <v/>
      </c>
      <c r="Q1714" s="40">
        <f>MAX(INDEX(Q$232:Q$243,$D1714)+Q1705*(1+$E1714),0.01)</f>
        <v/>
      </c>
      <c r="R1714" s="40">
        <f>MAX(INDEX(R$232:R$243,$D1714)+R1705*(1+$E1714),0.01)</f>
        <v/>
      </c>
      <c r="S1714" s="40">
        <f>MAX(INDEX(S$232:S$243,$D1714)+S1705*(1+$E1714),0.01)</f>
        <v/>
      </c>
      <c r="T1714" s="40">
        <f>MAX(INDEX(T$232:T$243,$D1714)+T1705*(1+$E1714),0.01)</f>
        <v/>
      </c>
      <c r="U1714" s="40">
        <f>MAX(INDEX(U$232:U$243,$D1714)+U1705*(1+$E1714),0.01)</f>
        <v/>
      </c>
      <c r="V1714" s="40">
        <f>MAX(INDEX(V$232:V$243,$D1714)+V1705*(1+$E1714),0.01)</f>
        <v/>
      </c>
      <c r="W1714" s="40">
        <f>MAX(INDEX(W$232:W$243,$D1714)+W1705*(1+$E1714),0.01)</f>
        <v/>
      </c>
      <c r="X1714" s="40">
        <f>MAX(INDEX(X$232:X$243,$D1714)+X1705*(1+$E1714),0.01)</f>
        <v/>
      </c>
      <c r="Y1714" s="40">
        <f>MAX(INDEX(Y$232:Y$243,$D1714)+Y1705*(1+$E1714),0.01)</f>
        <v/>
      </c>
      <c r="Z1714" s="40">
        <f>MAX(INDEX(Z$232:Z$243,$D1714)+Z1705*(1+$E1714),0.01)</f>
        <v/>
      </c>
      <c r="AA1714" s="40">
        <f>MAX(INDEX(AA$232:AA$243,$D1714)+AA1705*(1+$E1714),0.01)</f>
        <v/>
      </c>
      <c r="AB1714" s="40">
        <f>MAX(INDEX(AB$232:AB$243,$D1714)+AB1705*(1+$E1714),0.01)</f>
        <v/>
      </c>
      <c r="AC1714" s="40">
        <f>MAX(INDEX(AC$232:AC$243,$D1714)+AC1705*(1+$E1714),0.01)</f>
        <v/>
      </c>
      <c r="AD1714" s="42">
        <f>POSTTAX(INDEX(AD$232:AD$243,$D1714),AD1705,$E1714)</f>
        <v/>
      </c>
      <c r="AE1714" s="25">
        <f>LOWER(Settings!$C$4)&amp;".mit."&amp;$A1714&amp;IF($C1714="","","."&amp;$C1714&amp;"."&amp;$B1714)&amp;IF(INDEX(Variables!$D$5:$D$105,MATCH($A1714,Variables!$A$5:$A$105,0))="","","."&amp;INDEX(Variables!$D$5:$D$105,MATCH($A1714,Variables!$A$5:$A$105,0)))&amp;"."&amp;AE$5</f>
        <v/>
      </c>
      <c r="AF1714" s="41">
        <f>MAX(INDEX(AF$232:AF$243,$D1714)+AF1705*(1+$E1714),0.01)</f>
        <v/>
      </c>
      <c r="AG1714" s="40">
        <f>MAX(INDEX(AG$232:AG$243,$D1714)+AG1705*(1+$E1714),0.01)</f>
        <v/>
      </c>
      <c r="AH1714" s="40">
        <f>MAX(INDEX(AH$232:AH$243,$D1714)+AH1705*(1+$E1714),0.01)</f>
        <v/>
      </c>
      <c r="AI1714" s="40">
        <f>MAX(INDEX(AI$232:AI$243,$D1714)+AI1705*(1+$E1714),0.01)</f>
        <v/>
      </c>
      <c r="AJ1714" s="40">
        <f>MAX(INDEX(AJ$232:AJ$243,$D1714)+AJ1705*(1+$E1714),0.01)</f>
        <v/>
      </c>
      <c r="AK1714" s="40">
        <f>MAX(INDEX(AK$232:AK$243,$D1714)+AK1705*(1+$E1714),0.01)</f>
        <v/>
      </c>
      <c r="AL1714" s="40">
        <f>MAX(INDEX(AL$232:AL$243,$D1714)+AL1705*(1+$E1714),0.01)</f>
        <v/>
      </c>
      <c r="AM1714" s="40">
        <f>MAX(INDEX(AM$232:AM$243,$D1714)+AM1705*(1+$E1714),0.01)</f>
        <v/>
      </c>
      <c r="AN1714" s="40">
        <f>MAX(INDEX(AN$232:AN$243,$D1714)+AN1705*(1+$E1714),0.01)</f>
        <v/>
      </c>
      <c r="AO1714" s="40">
        <f>MAX(INDEX(AO$232:AO$243,$D1714)+AO1705*(1+$E1714),0.01)</f>
        <v/>
      </c>
      <c r="AP1714" s="40">
        <f>MAX(INDEX(AP$232:AP$243,$D1714)+AP1705*(1+$E1714),0.01)</f>
        <v/>
      </c>
      <c r="AQ1714" s="40">
        <f>MAX(INDEX(AQ$232:AQ$243,$D1714)+AQ1705*(1+$E1714),0.01)</f>
        <v/>
      </c>
      <c r="AR1714" s="40">
        <f>MAX(INDEX(AR$232:AR$243,$D1714)+AR1705*(1+$E1714),0.01)</f>
        <v/>
      </c>
      <c r="AS1714" s="40">
        <f>MAX(INDEX(AS$232:AS$243,$D1714)+AS1705*(1+$E1714),0.01)</f>
        <v/>
      </c>
      <c r="AT1714" s="40">
        <f>MAX(INDEX(AT$232:AT$243,$D1714)+AT1705*(1+$E1714),0.01)</f>
        <v/>
      </c>
      <c r="AU1714" s="40">
        <f>MAX(INDEX(AU$232:AU$243,$D1714)+AU1705*(1+$E1714),0.01)</f>
        <v/>
      </c>
      <c r="AV1714" s="40">
        <f>MAX(INDEX(AV$232:AV$243,$D1714)+AV1705*(1+$E1714),0.01)</f>
        <v/>
      </c>
      <c r="AW1714" s="40">
        <f>MAX(INDEX(AW$232:AW$243,$D1714)+AW1705*(1+$E1714),0.01)</f>
        <v/>
      </c>
      <c r="AX1714" s="42">
        <f>POSTTAX(INDEX(AX$232:AX$243,$D1714),AX1705,$E1714)</f>
        <v/>
      </c>
    </row>
    <row r="1715" hidden="1" outlineLevel="2">
      <c r="A1715" s="5" t="inlineStr">
        <is>
          <t>atp</t>
        </is>
      </c>
      <c r="B1715" s="5" t="inlineStr">
        <is>
          <t>nga</t>
        </is>
      </c>
      <c r="C1715" s="5" t="inlineStr">
        <is>
          <t>oen</t>
        </is>
      </c>
      <c r="D1715" s="40">
        <f>INDEX(Inputs!$R$5:$R$132,MATCH($B1715&amp;"|"&amp;$C1715,Inputs!$A$5:$A$132,0))</f>
        <v/>
      </c>
      <c r="E1715" s="40">
        <f>INDEX(Inputs!$S$5:$S$132,MATCH($B1715&amp;"|"&amp;$C1715,Inputs!$A$5:$A$132,0))</f>
        <v/>
      </c>
      <c r="F1715" s="39" t="n"/>
      <c r="G1715" s="39" t="n"/>
      <c r="H1715" s="5">
        <f>INDEX(Variables!$B$5:$B$105,MATCH($A1715,Variables!$A$5:$A$105,0))&amp;IF($C1715="",""," | "&amp;INDEX(Mapping!$B$5:$B$26,MATCH($C1715,Mapping!$A$5:$A$26,0))&amp;" | "&amp;INDEX(Mapping!$B$30:$B$41,MATCH($B1715,Mapping!$A$30:$A$41,0)))</f>
        <v/>
      </c>
      <c r="I1715" s="5">
        <f>INDEX(Variables!$C$5:$C$105,MATCH($A1715,Variables!$A$5:$A$105,0))</f>
        <v/>
      </c>
      <c r="J1715" s="5">
        <f>INDEX(Variables!$E$5:$E$105,MATCH($A1715,Variables!$A$5:$A$105,0))</f>
        <v/>
      </c>
      <c r="K1715" s="25">
        <f>LOWER(Settings!$C$4)&amp;".mit."&amp;$A1715&amp;IF($C1715="","","."&amp;$C1715&amp;"."&amp;$B1715)&amp;IF(INDEX(Variables!$D$5:$D$105,MATCH($A1715,Variables!$A$5:$A$105,0))="","","."&amp;INDEX(Variables!$D$5:$D$105,MATCH($A1715,Variables!$A$5:$A$105,0)))&amp;"."&amp;K$5</f>
        <v/>
      </c>
      <c r="L1715" s="41">
        <f>MAX(INDEX(L$232:L$243,$D1715)+L1706*(1+$E1715),0.01)</f>
        <v/>
      </c>
      <c r="M1715" s="40">
        <f>MAX(INDEX(M$232:M$243,$D1715)+M1706*(1+$E1715),0.01)</f>
        <v/>
      </c>
      <c r="N1715" s="40">
        <f>MAX(INDEX(N$232:N$243,$D1715)+N1706*(1+$E1715),0.01)</f>
        <v/>
      </c>
      <c r="O1715" s="40">
        <f>MAX(INDEX(O$232:O$243,$D1715)+O1706*(1+$E1715),0.01)</f>
        <v/>
      </c>
      <c r="P1715" s="40">
        <f>MAX(INDEX(P$232:P$243,$D1715)+P1706*(1+$E1715),0.01)</f>
        <v/>
      </c>
      <c r="Q1715" s="40">
        <f>MAX(INDEX(Q$232:Q$243,$D1715)+Q1706*(1+$E1715),0.01)</f>
        <v/>
      </c>
      <c r="R1715" s="40">
        <f>MAX(INDEX(R$232:R$243,$D1715)+R1706*(1+$E1715),0.01)</f>
        <v/>
      </c>
      <c r="S1715" s="40">
        <f>MAX(INDEX(S$232:S$243,$D1715)+S1706*(1+$E1715),0.01)</f>
        <v/>
      </c>
      <c r="T1715" s="40">
        <f>MAX(INDEX(T$232:T$243,$D1715)+T1706*(1+$E1715),0.01)</f>
        <v/>
      </c>
      <c r="U1715" s="40">
        <f>MAX(INDEX(U$232:U$243,$D1715)+U1706*(1+$E1715),0.01)</f>
        <v/>
      </c>
      <c r="V1715" s="40">
        <f>MAX(INDEX(V$232:V$243,$D1715)+V1706*(1+$E1715),0.01)</f>
        <v/>
      </c>
      <c r="W1715" s="40">
        <f>MAX(INDEX(W$232:W$243,$D1715)+W1706*(1+$E1715),0.01)</f>
        <v/>
      </c>
      <c r="X1715" s="40">
        <f>MAX(INDEX(X$232:X$243,$D1715)+X1706*(1+$E1715),0.01)</f>
        <v/>
      </c>
      <c r="Y1715" s="40">
        <f>MAX(INDEX(Y$232:Y$243,$D1715)+Y1706*(1+$E1715),0.01)</f>
        <v/>
      </c>
      <c r="Z1715" s="40">
        <f>MAX(INDEX(Z$232:Z$243,$D1715)+Z1706*(1+$E1715),0.01)</f>
        <v/>
      </c>
      <c r="AA1715" s="40">
        <f>MAX(INDEX(AA$232:AA$243,$D1715)+AA1706*(1+$E1715),0.01)</f>
        <v/>
      </c>
      <c r="AB1715" s="40">
        <f>MAX(INDEX(AB$232:AB$243,$D1715)+AB1706*(1+$E1715),0.01)</f>
        <v/>
      </c>
      <c r="AC1715" s="40">
        <f>MAX(INDEX(AC$232:AC$243,$D1715)+AC1706*(1+$E1715),0.01)</f>
        <v/>
      </c>
      <c r="AD1715" s="42">
        <f>POSTTAX(INDEX(AD$232:AD$243,$D1715),AD1706,$E1715)</f>
        <v/>
      </c>
      <c r="AE1715" s="25">
        <f>LOWER(Settings!$C$4)&amp;".mit."&amp;$A1715&amp;IF($C1715="","","."&amp;$C1715&amp;"."&amp;$B1715)&amp;IF(INDEX(Variables!$D$5:$D$105,MATCH($A1715,Variables!$A$5:$A$105,0))="","","."&amp;INDEX(Variables!$D$5:$D$105,MATCH($A1715,Variables!$A$5:$A$105,0)))&amp;"."&amp;AE$5</f>
        <v/>
      </c>
      <c r="AF1715" s="41">
        <f>MAX(INDEX(AF$232:AF$243,$D1715)+AF1706*(1+$E1715),0.01)</f>
        <v/>
      </c>
      <c r="AG1715" s="40">
        <f>MAX(INDEX(AG$232:AG$243,$D1715)+AG1706*(1+$E1715),0.01)</f>
        <v/>
      </c>
      <c r="AH1715" s="40">
        <f>MAX(INDEX(AH$232:AH$243,$D1715)+AH1706*(1+$E1715),0.01)</f>
        <v/>
      </c>
      <c r="AI1715" s="40">
        <f>MAX(INDEX(AI$232:AI$243,$D1715)+AI1706*(1+$E1715),0.01)</f>
        <v/>
      </c>
      <c r="AJ1715" s="40">
        <f>MAX(INDEX(AJ$232:AJ$243,$D1715)+AJ1706*(1+$E1715),0.01)</f>
        <v/>
      </c>
      <c r="AK1715" s="40">
        <f>MAX(INDEX(AK$232:AK$243,$D1715)+AK1706*(1+$E1715),0.01)</f>
        <v/>
      </c>
      <c r="AL1715" s="40">
        <f>MAX(INDEX(AL$232:AL$243,$D1715)+AL1706*(1+$E1715),0.01)</f>
        <v/>
      </c>
      <c r="AM1715" s="40">
        <f>MAX(INDEX(AM$232:AM$243,$D1715)+AM1706*(1+$E1715),0.01)</f>
        <v/>
      </c>
      <c r="AN1715" s="40">
        <f>MAX(INDEX(AN$232:AN$243,$D1715)+AN1706*(1+$E1715),0.01)</f>
        <v/>
      </c>
      <c r="AO1715" s="40">
        <f>MAX(INDEX(AO$232:AO$243,$D1715)+AO1706*(1+$E1715),0.01)</f>
        <v/>
      </c>
      <c r="AP1715" s="40">
        <f>MAX(INDEX(AP$232:AP$243,$D1715)+AP1706*(1+$E1715),0.01)</f>
        <v/>
      </c>
      <c r="AQ1715" s="40">
        <f>MAX(INDEX(AQ$232:AQ$243,$D1715)+AQ1706*(1+$E1715),0.01)</f>
        <v/>
      </c>
      <c r="AR1715" s="40">
        <f>MAX(INDEX(AR$232:AR$243,$D1715)+AR1706*(1+$E1715),0.01)</f>
        <v/>
      </c>
      <c r="AS1715" s="40">
        <f>MAX(INDEX(AS$232:AS$243,$D1715)+AS1706*(1+$E1715),0.01)</f>
        <v/>
      </c>
      <c r="AT1715" s="40">
        <f>MAX(INDEX(AT$232:AT$243,$D1715)+AT1706*(1+$E1715),0.01)</f>
        <v/>
      </c>
      <c r="AU1715" s="40">
        <f>MAX(INDEX(AU$232:AU$243,$D1715)+AU1706*(1+$E1715),0.01)</f>
        <v/>
      </c>
      <c r="AV1715" s="40">
        <f>MAX(INDEX(AV$232:AV$243,$D1715)+AV1706*(1+$E1715),0.01)</f>
        <v/>
      </c>
      <c r="AW1715" s="40">
        <f>MAX(INDEX(AW$232:AW$243,$D1715)+AW1706*(1+$E1715),0.01)</f>
        <v/>
      </c>
      <c r="AX1715" s="42">
        <f>POSTTAX(INDEX(AX$232:AX$243,$D1715),AX1706,$E1715)</f>
        <v/>
      </c>
    </row>
    <row r="1716" hidden="1" outlineLevel="2">
      <c r="A1716" s="5" t="inlineStr">
        <is>
          <t>atp</t>
        </is>
      </c>
      <c r="B1716" s="5" t="inlineStr">
        <is>
          <t>gso</t>
        </is>
      </c>
      <c r="C1716" s="5" t="inlineStr">
        <is>
          <t>oen</t>
        </is>
      </c>
      <c r="D1716" s="40">
        <f>INDEX(Inputs!$R$5:$R$132,MATCH($B1716&amp;"|"&amp;$C1716,Inputs!$A$5:$A$132,0))</f>
        <v/>
      </c>
      <c r="E1716" s="40">
        <f>INDEX(Inputs!$S$5:$S$132,MATCH($B1716&amp;"|"&amp;$C1716,Inputs!$A$5:$A$132,0))</f>
        <v/>
      </c>
      <c r="F1716" s="39" t="n"/>
      <c r="G1716" s="39" t="n"/>
      <c r="H1716" s="5">
        <f>INDEX(Variables!$B$5:$B$105,MATCH($A1716,Variables!$A$5:$A$105,0))&amp;IF($C1716="",""," | "&amp;INDEX(Mapping!$B$5:$B$26,MATCH($C1716,Mapping!$A$5:$A$26,0))&amp;" | "&amp;INDEX(Mapping!$B$30:$B$41,MATCH($B1716,Mapping!$A$30:$A$41,0)))</f>
        <v/>
      </c>
      <c r="I1716" s="5">
        <f>INDEX(Variables!$C$5:$C$105,MATCH($A1716,Variables!$A$5:$A$105,0))</f>
        <v/>
      </c>
      <c r="J1716" s="5">
        <f>INDEX(Variables!$E$5:$E$105,MATCH($A1716,Variables!$A$5:$A$105,0))</f>
        <v/>
      </c>
      <c r="K1716" s="25">
        <f>LOWER(Settings!$C$4)&amp;".mit."&amp;$A1716&amp;IF($C1716="","","."&amp;$C1716&amp;"."&amp;$B1716)&amp;IF(INDEX(Variables!$D$5:$D$105,MATCH($A1716,Variables!$A$5:$A$105,0))="","","."&amp;INDEX(Variables!$D$5:$D$105,MATCH($A1716,Variables!$A$5:$A$105,0)))&amp;"."&amp;K$5</f>
        <v/>
      </c>
      <c r="L1716" s="41">
        <f>MAX(INDEX(L$232:L$243,$D1716)+L1707*(1+$E1716),0.01)</f>
        <v/>
      </c>
      <c r="M1716" s="40">
        <f>MAX(INDEX(M$232:M$243,$D1716)+M1707*(1+$E1716),0.01)</f>
        <v/>
      </c>
      <c r="N1716" s="40">
        <f>MAX(INDEX(N$232:N$243,$D1716)+N1707*(1+$E1716),0.01)</f>
        <v/>
      </c>
      <c r="O1716" s="40">
        <f>MAX(INDEX(O$232:O$243,$D1716)+O1707*(1+$E1716),0.01)</f>
        <v/>
      </c>
      <c r="P1716" s="40">
        <f>MAX(INDEX(P$232:P$243,$D1716)+P1707*(1+$E1716),0.01)</f>
        <v/>
      </c>
      <c r="Q1716" s="40">
        <f>MAX(INDEX(Q$232:Q$243,$D1716)+Q1707*(1+$E1716),0.01)</f>
        <v/>
      </c>
      <c r="R1716" s="40">
        <f>MAX(INDEX(R$232:R$243,$D1716)+R1707*(1+$E1716),0.01)</f>
        <v/>
      </c>
      <c r="S1716" s="40">
        <f>MAX(INDEX(S$232:S$243,$D1716)+S1707*(1+$E1716),0.01)</f>
        <v/>
      </c>
      <c r="T1716" s="40">
        <f>MAX(INDEX(T$232:T$243,$D1716)+T1707*(1+$E1716),0.01)</f>
        <v/>
      </c>
      <c r="U1716" s="40">
        <f>MAX(INDEX(U$232:U$243,$D1716)+U1707*(1+$E1716),0.01)</f>
        <v/>
      </c>
      <c r="V1716" s="40">
        <f>MAX(INDEX(V$232:V$243,$D1716)+V1707*(1+$E1716),0.01)</f>
        <v/>
      </c>
      <c r="W1716" s="40">
        <f>MAX(INDEX(W$232:W$243,$D1716)+W1707*(1+$E1716),0.01)</f>
        <v/>
      </c>
      <c r="X1716" s="40">
        <f>MAX(INDEX(X$232:X$243,$D1716)+X1707*(1+$E1716),0.01)</f>
        <v/>
      </c>
      <c r="Y1716" s="40">
        <f>MAX(INDEX(Y$232:Y$243,$D1716)+Y1707*(1+$E1716),0.01)</f>
        <v/>
      </c>
      <c r="Z1716" s="40">
        <f>MAX(INDEX(Z$232:Z$243,$D1716)+Z1707*(1+$E1716),0.01)</f>
        <v/>
      </c>
      <c r="AA1716" s="40">
        <f>MAX(INDEX(AA$232:AA$243,$D1716)+AA1707*(1+$E1716),0.01)</f>
        <v/>
      </c>
      <c r="AB1716" s="40">
        <f>MAX(INDEX(AB$232:AB$243,$D1716)+AB1707*(1+$E1716),0.01)</f>
        <v/>
      </c>
      <c r="AC1716" s="40">
        <f>MAX(INDEX(AC$232:AC$243,$D1716)+AC1707*(1+$E1716),0.01)</f>
        <v/>
      </c>
      <c r="AD1716" s="42">
        <f>POSTTAX(INDEX(AD$232:AD$243,$D1716),AD1707,$E1716)</f>
        <v/>
      </c>
      <c r="AE1716" s="25">
        <f>LOWER(Settings!$C$4)&amp;".mit."&amp;$A1716&amp;IF($C1716="","","."&amp;$C1716&amp;"."&amp;$B1716)&amp;IF(INDEX(Variables!$D$5:$D$105,MATCH($A1716,Variables!$A$5:$A$105,0))="","","."&amp;INDEX(Variables!$D$5:$D$105,MATCH($A1716,Variables!$A$5:$A$105,0)))&amp;"."&amp;AE$5</f>
        <v/>
      </c>
      <c r="AF1716" s="41">
        <f>MAX(INDEX(AF$232:AF$243,$D1716)+AF1707*(1+$E1716),0.01)</f>
        <v/>
      </c>
      <c r="AG1716" s="40">
        <f>MAX(INDEX(AG$232:AG$243,$D1716)+AG1707*(1+$E1716),0.01)</f>
        <v/>
      </c>
      <c r="AH1716" s="40">
        <f>MAX(INDEX(AH$232:AH$243,$D1716)+AH1707*(1+$E1716),0.01)</f>
        <v/>
      </c>
      <c r="AI1716" s="40">
        <f>MAX(INDEX(AI$232:AI$243,$D1716)+AI1707*(1+$E1716),0.01)</f>
        <v/>
      </c>
      <c r="AJ1716" s="40">
        <f>MAX(INDEX(AJ$232:AJ$243,$D1716)+AJ1707*(1+$E1716),0.01)</f>
        <v/>
      </c>
      <c r="AK1716" s="40">
        <f>MAX(INDEX(AK$232:AK$243,$D1716)+AK1707*(1+$E1716),0.01)</f>
        <v/>
      </c>
      <c r="AL1716" s="40">
        <f>MAX(INDEX(AL$232:AL$243,$D1716)+AL1707*(1+$E1716),0.01)</f>
        <v/>
      </c>
      <c r="AM1716" s="40">
        <f>MAX(INDEX(AM$232:AM$243,$D1716)+AM1707*(1+$E1716),0.01)</f>
        <v/>
      </c>
      <c r="AN1716" s="40">
        <f>MAX(INDEX(AN$232:AN$243,$D1716)+AN1707*(1+$E1716),0.01)</f>
        <v/>
      </c>
      <c r="AO1716" s="40">
        <f>MAX(INDEX(AO$232:AO$243,$D1716)+AO1707*(1+$E1716),0.01)</f>
        <v/>
      </c>
      <c r="AP1716" s="40">
        <f>MAX(INDEX(AP$232:AP$243,$D1716)+AP1707*(1+$E1716),0.01)</f>
        <v/>
      </c>
      <c r="AQ1716" s="40">
        <f>MAX(INDEX(AQ$232:AQ$243,$D1716)+AQ1707*(1+$E1716),0.01)</f>
        <v/>
      </c>
      <c r="AR1716" s="40">
        <f>MAX(INDEX(AR$232:AR$243,$D1716)+AR1707*(1+$E1716),0.01)</f>
        <v/>
      </c>
      <c r="AS1716" s="40">
        <f>MAX(INDEX(AS$232:AS$243,$D1716)+AS1707*(1+$E1716),0.01)</f>
        <v/>
      </c>
      <c r="AT1716" s="40">
        <f>MAX(INDEX(AT$232:AT$243,$D1716)+AT1707*(1+$E1716),0.01)</f>
        <v/>
      </c>
      <c r="AU1716" s="40">
        <f>MAX(INDEX(AU$232:AU$243,$D1716)+AU1707*(1+$E1716),0.01)</f>
        <v/>
      </c>
      <c r="AV1716" s="40">
        <f>MAX(INDEX(AV$232:AV$243,$D1716)+AV1707*(1+$E1716),0.01)</f>
        <v/>
      </c>
      <c r="AW1716" s="40">
        <f>MAX(INDEX(AW$232:AW$243,$D1716)+AW1707*(1+$E1716),0.01)</f>
        <v/>
      </c>
      <c r="AX1716" s="42">
        <f>POSTTAX(INDEX(AX$232:AX$243,$D1716),AX1707,$E1716)</f>
        <v/>
      </c>
    </row>
    <row r="1717" hidden="1" outlineLevel="2">
      <c r="A1717" s="5" t="inlineStr">
        <is>
          <t>atp</t>
        </is>
      </c>
      <c r="B1717" s="5" t="inlineStr">
        <is>
          <t>die</t>
        </is>
      </c>
      <c r="C1717" s="5" t="inlineStr">
        <is>
          <t>oen</t>
        </is>
      </c>
      <c r="D1717" s="40">
        <f>INDEX(Inputs!$R$5:$R$132,MATCH($B1717&amp;"|"&amp;$C1717,Inputs!$A$5:$A$132,0))</f>
        <v/>
      </c>
      <c r="E1717" s="40">
        <f>INDEX(Inputs!$S$5:$S$132,MATCH($B1717&amp;"|"&amp;$C1717,Inputs!$A$5:$A$132,0))</f>
        <v/>
      </c>
      <c r="F1717" s="39" t="n"/>
      <c r="G1717" s="39" t="n"/>
      <c r="H1717" s="5">
        <f>INDEX(Variables!$B$5:$B$105,MATCH($A1717,Variables!$A$5:$A$105,0))&amp;IF($C1717="",""," | "&amp;INDEX(Mapping!$B$5:$B$26,MATCH($C1717,Mapping!$A$5:$A$26,0))&amp;" | "&amp;INDEX(Mapping!$B$30:$B$41,MATCH($B1717,Mapping!$A$30:$A$41,0)))</f>
        <v/>
      </c>
      <c r="I1717" s="5">
        <f>INDEX(Variables!$C$5:$C$105,MATCH($A1717,Variables!$A$5:$A$105,0))</f>
        <v/>
      </c>
      <c r="J1717" s="5">
        <f>INDEX(Variables!$E$5:$E$105,MATCH($A1717,Variables!$A$5:$A$105,0))</f>
        <v/>
      </c>
      <c r="K1717" s="25">
        <f>LOWER(Settings!$C$4)&amp;".mit."&amp;$A1717&amp;IF($C1717="","","."&amp;$C1717&amp;"."&amp;$B1717)&amp;IF(INDEX(Variables!$D$5:$D$105,MATCH($A1717,Variables!$A$5:$A$105,0))="","","."&amp;INDEX(Variables!$D$5:$D$105,MATCH($A1717,Variables!$A$5:$A$105,0)))&amp;"."&amp;K$5</f>
        <v/>
      </c>
      <c r="L1717" s="41">
        <f>MAX(INDEX(L$232:L$243,$D1717)+L1708*(1+$E1717),0.01)</f>
        <v/>
      </c>
      <c r="M1717" s="40">
        <f>MAX(INDEX(M$232:M$243,$D1717)+M1708*(1+$E1717),0.01)</f>
        <v/>
      </c>
      <c r="N1717" s="40">
        <f>MAX(INDEX(N$232:N$243,$D1717)+N1708*(1+$E1717),0.01)</f>
        <v/>
      </c>
      <c r="O1717" s="40">
        <f>MAX(INDEX(O$232:O$243,$D1717)+O1708*(1+$E1717),0.01)</f>
        <v/>
      </c>
      <c r="P1717" s="40">
        <f>MAX(INDEX(P$232:P$243,$D1717)+P1708*(1+$E1717),0.01)</f>
        <v/>
      </c>
      <c r="Q1717" s="40">
        <f>MAX(INDEX(Q$232:Q$243,$D1717)+Q1708*(1+$E1717),0.01)</f>
        <v/>
      </c>
      <c r="R1717" s="40">
        <f>MAX(INDEX(R$232:R$243,$D1717)+R1708*(1+$E1717),0.01)</f>
        <v/>
      </c>
      <c r="S1717" s="40">
        <f>MAX(INDEX(S$232:S$243,$D1717)+S1708*(1+$E1717),0.01)</f>
        <v/>
      </c>
      <c r="T1717" s="40">
        <f>MAX(INDEX(T$232:T$243,$D1717)+T1708*(1+$E1717),0.01)</f>
        <v/>
      </c>
      <c r="U1717" s="40">
        <f>MAX(INDEX(U$232:U$243,$D1717)+U1708*(1+$E1717),0.01)</f>
        <v/>
      </c>
      <c r="V1717" s="40">
        <f>MAX(INDEX(V$232:V$243,$D1717)+V1708*(1+$E1717),0.01)</f>
        <v/>
      </c>
      <c r="W1717" s="40">
        <f>MAX(INDEX(W$232:W$243,$D1717)+W1708*(1+$E1717),0.01)</f>
        <v/>
      </c>
      <c r="X1717" s="40">
        <f>MAX(INDEX(X$232:X$243,$D1717)+X1708*(1+$E1717),0.01)</f>
        <v/>
      </c>
      <c r="Y1717" s="40">
        <f>MAX(INDEX(Y$232:Y$243,$D1717)+Y1708*(1+$E1717),0.01)</f>
        <v/>
      </c>
      <c r="Z1717" s="40">
        <f>MAX(INDEX(Z$232:Z$243,$D1717)+Z1708*(1+$E1717),0.01)</f>
        <v/>
      </c>
      <c r="AA1717" s="40">
        <f>MAX(INDEX(AA$232:AA$243,$D1717)+AA1708*(1+$E1717),0.01)</f>
        <v/>
      </c>
      <c r="AB1717" s="40">
        <f>MAX(INDEX(AB$232:AB$243,$D1717)+AB1708*(1+$E1717),0.01)</f>
        <v/>
      </c>
      <c r="AC1717" s="40">
        <f>MAX(INDEX(AC$232:AC$243,$D1717)+AC1708*(1+$E1717),0.01)</f>
        <v/>
      </c>
      <c r="AD1717" s="42">
        <f>POSTTAX(INDEX(AD$232:AD$243,$D1717),AD1708,$E1717)</f>
        <v/>
      </c>
      <c r="AE1717" s="25">
        <f>LOWER(Settings!$C$4)&amp;".mit."&amp;$A1717&amp;IF($C1717="","","."&amp;$C1717&amp;"."&amp;$B1717)&amp;IF(INDEX(Variables!$D$5:$D$105,MATCH($A1717,Variables!$A$5:$A$105,0))="","","."&amp;INDEX(Variables!$D$5:$D$105,MATCH($A1717,Variables!$A$5:$A$105,0)))&amp;"."&amp;AE$5</f>
        <v/>
      </c>
      <c r="AF1717" s="41">
        <f>MAX(INDEX(AF$232:AF$243,$D1717)+AF1708*(1+$E1717),0.01)</f>
        <v/>
      </c>
      <c r="AG1717" s="40">
        <f>MAX(INDEX(AG$232:AG$243,$D1717)+AG1708*(1+$E1717),0.01)</f>
        <v/>
      </c>
      <c r="AH1717" s="40">
        <f>MAX(INDEX(AH$232:AH$243,$D1717)+AH1708*(1+$E1717),0.01)</f>
        <v/>
      </c>
      <c r="AI1717" s="40">
        <f>MAX(INDEX(AI$232:AI$243,$D1717)+AI1708*(1+$E1717),0.01)</f>
        <v/>
      </c>
      <c r="AJ1717" s="40">
        <f>MAX(INDEX(AJ$232:AJ$243,$D1717)+AJ1708*(1+$E1717),0.01)</f>
        <v/>
      </c>
      <c r="AK1717" s="40">
        <f>MAX(INDEX(AK$232:AK$243,$D1717)+AK1708*(1+$E1717),0.01)</f>
        <v/>
      </c>
      <c r="AL1717" s="40">
        <f>MAX(INDEX(AL$232:AL$243,$D1717)+AL1708*(1+$E1717),0.01)</f>
        <v/>
      </c>
      <c r="AM1717" s="40">
        <f>MAX(INDEX(AM$232:AM$243,$D1717)+AM1708*(1+$E1717),0.01)</f>
        <v/>
      </c>
      <c r="AN1717" s="40">
        <f>MAX(INDEX(AN$232:AN$243,$D1717)+AN1708*(1+$E1717),0.01)</f>
        <v/>
      </c>
      <c r="AO1717" s="40">
        <f>MAX(INDEX(AO$232:AO$243,$D1717)+AO1708*(1+$E1717),0.01)</f>
        <v/>
      </c>
      <c r="AP1717" s="40">
        <f>MAX(INDEX(AP$232:AP$243,$D1717)+AP1708*(1+$E1717),0.01)</f>
        <v/>
      </c>
      <c r="AQ1717" s="40">
        <f>MAX(INDEX(AQ$232:AQ$243,$D1717)+AQ1708*(1+$E1717),0.01)</f>
        <v/>
      </c>
      <c r="AR1717" s="40">
        <f>MAX(INDEX(AR$232:AR$243,$D1717)+AR1708*(1+$E1717),0.01)</f>
        <v/>
      </c>
      <c r="AS1717" s="40">
        <f>MAX(INDEX(AS$232:AS$243,$D1717)+AS1708*(1+$E1717),0.01)</f>
        <v/>
      </c>
      <c r="AT1717" s="40">
        <f>MAX(INDEX(AT$232:AT$243,$D1717)+AT1708*(1+$E1717),0.01)</f>
        <v/>
      </c>
      <c r="AU1717" s="40">
        <f>MAX(INDEX(AU$232:AU$243,$D1717)+AU1708*(1+$E1717),0.01)</f>
        <v/>
      </c>
      <c r="AV1717" s="40">
        <f>MAX(INDEX(AV$232:AV$243,$D1717)+AV1708*(1+$E1717),0.01)</f>
        <v/>
      </c>
      <c r="AW1717" s="40">
        <f>MAX(INDEX(AW$232:AW$243,$D1717)+AW1708*(1+$E1717),0.01)</f>
        <v/>
      </c>
      <c r="AX1717" s="42">
        <f>POSTTAX(INDEX(AX$232:AX$243,$D1717),AX1708,$E1717)</f>
        <v/>
      </c>
    </row>
    <row r="1718" hidden="1" outlineLevel="2">
      <c r="A1718" s="5" t="inlineStr">
        <is>
          <t>atp</t>
        </is>
      </c>
      <c r="B1718" s="5" t="inlineStr">
        <is>
          <t>lpg</t>
        </is>
      </c>
      <c r="C1718" s="5" t="inlineStr">
        <is>
          <t>oen</t>
        </is>
      </c>
      <c r="D1718" s="40">
        <f>INDEX(Inputs!$R$5:$R$132,MATCH($B1718&amp;"|"&amp;$C1718,Inputs!$A$5:$A$132,0))</f>
        <v/>
      </c>
      <c r="E1718" s="40">
        <f>INDEX(Inputs!$S$5:$S$132,MATCH($B1718&amp;"|"&amp;$C1718,Inputs!$A$5:$A$132,0))</f>
        <v/>
      </c>
      <c r="F1718" s="39" t="n"/>
      <c r="G1718" s="39" t="n"/>
      <c r="H1718" s="5">
        <f>INDEX(Variables!$B$5:$B$105,MATCH($A1718,Variables!$A$5:$A$105,0))&amp;IF($C1718="",""," | "&amp;INDEX(Mapping!$B$5:$B$26,MATCH($C1718,Mapping!$A$5:$A$26,0))&amp;" | "&amp;INDEX(Mapping!$B$30:$B$41,MATCH($B1718,Mapping!$A$30:$A$41,0)))</f>
        <v/>
      </c>
      <c r="I1718" s="5">
        <f>INDEX(Variables!$C$5:$C$105,MATCH($A1718,Variables!$A$5:$A$105,0))</f>
        <v/>
      </c>
      <c r="J1718" s="5">
        <f>INDEX(Variables!$E$5:$E$105,MATCH($A1718,Variables!$A$5:$A$105,0))</f>
        <v/>
      </c>
      <c r="K1718" s="25">
        <f>LOWER(Settings!$C$4)&amp;".mit."&amp;$A1718&amp;IF($C1718="","","."&amp;$C1718&amp;"."&amp;$B1718)&amp;IF(INDEX(Variables!$D$5:$D$105,MATCH($A1718,Variables!$A$5:$A$105,0))="","","."&amp;INDEX(Variables!$D$5:$D$105,MATCH($A1718,Variables!$A$5:$A$105,0)))&amp;"."&amp;K$5</f>
        <v/>
      </c>
      <c r="L1718" s="41">
        <f>MAX(INDEX(L$232:L$243,$D1718)+L1709*(1+$E1718),0.01)</f>
        <v/>
      </c>
      <c r="M1718" s="40">
        <f>MAX(INDEX(M$232:M$243,$D1718)+M1709*(1+$E1718),0.01)</f>
        <v/>
      </c>
      <c r="N1718" s="40">
        <f>MAX(INDEX(N$232:N$243,$D1718)+N1709*(1+$E1718),0.01)</f>
        <v/>
      </c>
      <c r="O1718" s="40">
        <f>MAX(INDEX(O$232:O$243,$D1718)+O1709*(1+$E1718),0.01)</f>
        <v/>
      </c>
      <c r="P1718" s="40">
        <f>MAX(INDEX(P$232:P$243,$D1718)+P1709*(1+$E1718),0.01)</f>
        <v/>
      </c>
      <c r="Q1718" s="40">
        <f>MAX(INDEX(Q$232:Q$243,$D1718)+Q1709*(1+$E1718),0.01)</f>
        <v/>
      </c>
      <c r="R1718" s="40">
        <f>MAX(INDEX(R$232:R$243,$D1718)+R1709*(1+$E1718),0.01)</f>
        <v/>
      </c>
      <c r="S1718" s="40">
        <f>MAX(INDEX(S$232:S$243,$D1718)+S1709*(1+$E1718),0.01)</f>
        <v/>
      </c>
      <c r="T1718" s="40">
        <f>MAX(INDEX(T$232:T$243,$D1718)+T1709*(1+$E1718),0.01)</f>
        <v/>
      </c>
      <c r="U1718" s="40">
        <f>MAX(INDEX(U$232:U$243,$D1718)+U1709*(1+$E1718),0.01)</f>
        <v/>
      </c>
      <c r="V1718" s="40">
        <f>MAX(INDEX(V$232:V$243,$D1718)+V1709*(1+$E1718),0.01)</f>
        <v/>
      </c>
      <c r="W1718" s="40">
        <f>MAX(INDEX(W$232:W$243,$D1718)+W1709*(1+$E1718),0.01)</f>
        <v/>
      </c>
      <c r="X1718" s="40">
        <f>MAX(INDEX(X$232:X$243,$D1718)+X1709*(1+$E1718),0.01)</f>
        <v/>
      </c>
      <c r="Y1718" s="40">
        <f>MAX(INDEX(Y$232:Y$243,$D1718)+Y1709*(1+$E1718),0.01)</f>
        <v/>
      </c>
      <c r="Z1718" s="40">
        <f>MAX(INDEX(Z$232:Z$243,$D1718)+Z1709*(1+$E1718),0.01)</f>
        <v/>
      </c>
      <c r="AA1718" s="40">
        <f>MAX(INDEX(AA$232:AA$243,$D1718)+AA1709*(1+$E1718),0.01)</f>
        <v/>
      </c>
      <c r="AB1718" s="40">
        <f>MAX(INDEX(AB$232:AB$243,$D1718)+AB1709*(1+$E1718),0.01)</f>
        <v/>
      </c>
      <c r="AC1718" s="40">
        <f>MAX(INDEX(AC$232:AC$243,$D1718)+AC1709*(1+$E1718),0.01)</f>
        <v/>
      </c>
      <c r="AD1718" s="42">
        <f>POSTTAX(INDEX(AD$232:AD$243,$D1718),AD1709,$E1718)</f>
        <v/>
      </c>
      <c r="AE1718" s="25">
        <f>LOWER(Settings!$C$4)&amp;".mit."&amp;$A1718&amp;IF($C1718="","","."&amp;$C1718&amp;"."&amp;$B1718)&amp;IF(INDEX(Variables!$D$5:$D$105,MATCH($A1718,Variables!$A$5:$A$105,0))="","","."&amp;INDEX(Variables!$D$5:$D$105,MATCH($A1718,Variables!$A$5:$A$105,0)))&amp;"."&amp;AE$5</f>
        <v/>
      </c>
      <c r="AF1718" s="41">
        <f>MAX(INDEX(AF$232:AF$243,$D1718)+AF1709*(1+$E1718),0.01)</f>
        <v/>
      </c>
      <c r="AG1718" s="40">
        <f>MAX(INDEX(AG$232:AG$243,$D1718)+AG1709*(1+$E1718),0.01)</f>
        <v/>
      </c>
      <c r="AH1718" s="40">
        <f>MAX(INDEX(AH$232:AH$243,$D1718)+AH1709*(1+$E1718),0.01)</f>
        <v/>
      </c>
      <c r="AI1718" s="40">
        <f>MAX(INDEX(AI$232:AI$243,$D1718)+AI1709*(1+$E1718),0.01)</f>
        <v/>
      </c>
      <c r="AJ1718" s="40">
        <f>MAX(INDEX(AJ$232:AJ$243,$D1718)+AJ1709*(1+$E1718),0.01)</f>
        <v/>
      </c>
      <c r="AK1718" s="40">
        <f>MAX(INDEX(AK$232:AK$243,$D1718)+AK1709*(1+$E1718),0.01)</f>
        <v/>
      </c>
      <c r="AL1718" s="40">
        <f>MAX(INDEX(AL$232:AL$243,$D1718)+AL1709*(1+$E1718),0.01)</f>
        <v/>
      </c>
      <c r="AM1718" s="40">
        <f>MAX(INDEX(AM$232:AM$243,$D1718)+AM1709*(1+$E1718),0.01)</f>
        <v/>
      </c>
      <c r="AN1718" s="40">
        <f>MAX(INDEX(AN$232:AN$243,$D1718)+AN1709*(1+$E1718),0.01)</f>
        <v/>
      </c>
      <c r="AO1718" s="40">
        <f>MAX(INDEX(AO$232:AO$243,$D1718)+AO1709*(1+$E1718),0.01)</f>
        <v/>
      </c>
      <c r="AP1718" s="40">
        <f>MAX(INDEX(AP$232:AP$243,$D1718)+AP1709*(1+$E1718),0.01)</f>
        <v/>
      </c>
      <c r="AQ1718" s="40">
        <f>MAX(INDEX(AQ$232:AQ$243,$D1718)+AQ1709*(1+$E1718),0.01)</f>
        <v/>
      </c>
      <c r="AR1718" s="40">
        <f>MAX(INDEX(AR$232:AR$243,$D1718)+AR1709*(1+$E1718),0.01)</f>
        <v/>
      </c>
      <c r="AS1718" s="40">
        <f>MAX(INDEX(AS$232:AS$243,$D1718)+AS1709*(1+$E1718),0.01)</f>
        <v/>
      </c>
      <c r="AT1718" s="40">
        <f>MAX(INDEX(AT$232:AT$243,$D1718)+AT1709*(1+$E1718),0.01)</f>
        <v/>
      </c>
      <c r="AU1718" s="40">
        <f>MAX(INDEX(AU$232:AU$243,$D1718)+AU1709*(1+$E1718),0.01)</f>
        <v/>
      </c>
      <c r="AV1718" s="40">
        <f>MAX(INDEX(AV$232:AV$243,$D1718)+AV1709*(1+$E1718),0.01)</f>
        <v/>
      </c>
      <c r="AW1718" s="40">
        <f>MAX(INDEX(AW$232:AW$243,$D1718)+AW1709*(1+$E1718),0.01)</f>
        <v/>
      </c>
      <c r="AX1718" s="42">
        <f>POSTTAX(INDEX(AX$232:AX$243,$D1718),AX1709,$E1718)</f>
        <v/>
      </c>
    </row>
    <row r="1719" hidden="1" outlineLevel="2">
      <c r="A1719" s="5" t="inlineStr">
        <is>
          <t>atp</t>
        </is>
      </c>
      <c r="B1719" s="5" t="inlineStr">
        <is>
          <t>ker</t>
        </is>
      </c>
      <c r="C1719" s="5" t="inlineStr">
        <is>
          <t>oen</t>
        </is>
      </c>
      <c r="D1719" s="40">
        <f>INDEX(Inputs!$R$5:$R$132,MATCH($B1719&amp;"|"&amp;$C1719,Inputs!$A$5:$A$132,0))</f>
        <v/>
      </c>
      <c r="E1719" s="40">
        <f>INDEX(Inputs!$S$5:$S$132,MATCH($B1719&amp;"|"&amp;$C1719,Inputs!$A$5:$A$132,0))</f>
        <v/>
      </c>
      <c r="F1719" s="39" t="n"/>
      <c r="G1719" s="39" t="n"/>
      <c r="H1719" s="5">
        <f>INDEX(Variables!$B$5:$B$105,MATCH($A1719,Variables!$A$5:$A$105,0))&amp;IF($C1719="",""," | "&amp;INDEX(Mapping!$B$5:$B$26,MATCH($C1719,Mapping!$A$5:$A$26,0))&amp;" | "&amp;INDEX(Mapping!$B$30:$B$41,MATCH($B1719,Mapping!$A$30:$A$41,0)))</f>
        <v/>
      </c>
      <c r="I1719" s="5">
        <f>INDEX(Variables!$C$5:$C$105,MATCH($A1719,Variables!$A$5:$A$105,0))</f>
        <v/>
      </c>
      <c r="J1719" s="5">
        <f>INDEX(Variables!$E$5:$E$105,MATCH($A1719,Variables!$A$5:$A$105,0))</f>
        <v/>
      </c>
      <c r="K1719" s="25">
        <f>LOWER(Settings!$C$4)&amp;".mit."&amp;$A1719&amp;IF($C1719="","","."&amp;$C1719&amp;"."&amp;$B1719)&amp;IF(INDEX(Variables!$D$5:$D$105,MATCH($A1719,Variables!$A$5:$A$105,0))="","","."&amp;INDEX(Variables!$D$5:$D$105,MATCH($A1719,Variables!$A$5:$A$105,0)))&amp;"."&amp;K$5</f>
        <v/>
      </c>
      <c r="L1719" s="41">
        <f>MAX(INDEX(L$232:L$243,$D1719)+L1710*(1+$E1719),0.01)</f>
        <v/>
      </c>
      <c r="M1719" s="40">
        <f>MAX(INDEX(M$232:M$243,$D1719)+M1710*(1+$E1719),0.01)</f>
        <v/>
      </c>
      <c r="N1719" s="40">
        <f>MAX(INDEX(N$232:N$243,$D1719)+N1710*(1+$E1719),0.01)</f>
        <v/>
      </c>
      <c r="O1719" s="40">
        <f>MAX(INDEX(O$232:O$243,$D1719)+O1710*(1+$E1719),0.01)</f>
        <v/>
      </c>
      <c r="P1719" s="40">
        <f>MAX(INDEX(P$232:P$243,$D1719)+P1710*(1+$E1719),0.01)</f>
        <v/>
      </c>
      <c r="Q1719" s="40">
        <f>MAX(INDEX(Q$232:Q$243,$D1719)+Q1710*(1+$E1719),0.01)</f>
        <v/>
      </c>
      <c r="R1719" s="40">
        <f>MAX(INDEX(R$232:R$243,$D1719)+R1710*(1+$E1719),0.01)</f>
        <v/>
      </c>
      <c r="S1719" s="40">
        <f>MAX(INDEX(S$232:S$243,$D1719)+S1710*(1+$E1719),0.01)</f>
        <v/>
      </c>
      <c r="T1719" s="40">
        <f>MAX(INDEX(T$232:T$243,$D1719)+T1710*(1+$E1719),0.01)</f>
        <v/>
      </c>
      <c r="U1719" s="40">
        <f>MAX(INDEX(U$232:U$243,$D1719)+U1710*(1+$E1719),0.01)</f>
        <v/>
      </c>
      <c r="V1719" s="40">
        <f>MAX(INDEX(V$232:V$243,$D1719)+V1710*(1+$E1719),0.01)</f>
        <v/>
      </c>
      <c r="W1719" s="40">
        <f>MAX(INDEX(W$232:W$243,$D1719)+W1710*(1+$E1719),0.01)</f>
        <v/>
      </c>
      <c r="X1719" s="40">
        <f>MAX(INDEX(X$232:X$243,$D1719)+X1710*(1+$E1719),0.01)</f>
        <v/>
      </c>
      <c r="Y1719" s="40">
        <f>MAX(INDEX(Y$232:Y$243,$D1719)+Y1710*(1+$E1719),0.01)</f>
        <v/>
      </c>
      <c r="Z1719" s="40">
        <f>MAX(INDEX(Z$232:Z$243,$D1719)+Z1710*(1+$E1719),0.01)</f>
        <v/>
      </c>
      <c r="AA1719" s="40">
        <f>MAX(INDEX(AA$232:AA$243,$D1719)+AA1710*(1+$E1719),0.01)</f>
        <v/>
      </c>
      <c r="AB1719" s="40">
        <f>MAX(INDEX(AB$232:AB$243,$D1719)+AB1710*(1+$E1719),0.01)</f>
        <v/>
      </c>
      <c r="AC1719" s="40">
        <f>MAX(INDEX(AC$232:AC$243,$D1719)+AC1710*(1+$E1719),0.01)</f>
        <v/>
      </c>
      <c r="AD1719" s="42">
        <f>POSTTAX(INDEX(AD$232:AD$243,$D1719),AD1710,$E1719)</f>
        <v/>
      </c>
      <c r="AE1719" s="25">
        <f>LOWER(Settings!$C$4)&amp;".mit."&amp;$A1719&amp;IF($C1719="","","."&amp;$C1719&amp;"."&amp;$B1719)&amp;IF(INDEX(Variables!$D$5:$D$105,MATCH($A1719,Variables!$A$5:$A$105,0))="","","."&amp;INDEX(Variables!$D$5:$D$105,MATCH($A1719,Variables!$A$5:$A$105,0)))&amp;"."&amp;AE$5</f>
        <v/>
      </c>
      <c r="AF1719" s="41">
        <f>MAX(INDEX(AF$232:AF$243,$D1719)+AF1710*(1+$E1719),0.01)</f>
        <v/>
      </c>
      <c r="AG1719" s="40">
        <f>MAX(INDEX(AG$232:AG$243,$D1719)+AG1710*(1+$E1719),0.01)</f>
        <v/>
      </c>
      <c r="AH1719" s="40">
        <f>MAX(INDEX(AH$232:AH$243,$D1719)+AH1710*(1+$E1719),0.01)</f>
        <v/>
      </c>
      <c r="AI1719" s="40">
        <f>MAX(INDEX(AI$232:AI$243,$D1719)+AI1710*(1+$E1719),0.01)</f>
        <v/>
      </c>
      <c r="AJ1719" s="40">
        <f>MAX(INDEX(AJ$232:AJ$243,$D1719)+AJ1710*(1+$E1719),0.01)</f>
        <v/>
      </c>
      <c r="AK1719" s="40">
        <f>MAX(INDEX(AK$232:AK$243,$D1719)+AK1710*(1+$E1719),0.01)</f>
        <v/>
      </c>
      <c r="AL1719" s="40">
        <f>MAX(INDEX(AL$232:AL$243,$D1719)+AL1710*(1+$E1719),0.01)</f>
        <v/>
      </c>
      <c r="AM1719" s="40">
        <f>MAX(INDEX(AM$232:AM$243,$D1719)+AM1710*(1+$E1719),0.01)</f>
        <v/>
      </c>
      <c r="AN1719" s="40">
        <f>MAX(INDEX(AN$232:AN$243,$D1719)+AN1710*(1+$E1719),0.01)</f>
        <v/>
      </c>
      <c r="AO1719" s="40">
        <f>MAX(INDEX(AO$232:AO$243,$D1719)+AO1710*(1+$E1719),0.01)</f>
        <v/>
      </c>
      <c r="AP1719" s="40">
        <f>MAX(INDEX(AP$232:AP$243,$D1719)+AP1710*(1+$E1719),0.01)</f>
        <v/>
      </c>
      <c r="AQ1719" s="40">
        <f>MAX(INDEX(AQ$232:AQ$243,$D1719)+AQ1710*(1+$E1719),0.01)</f>
        <v/>
      </c>
      <c r="AR1719" s="40">
        <f>MAX(INDEX(AR$232:AR$243,$D1719)+AR1710*(1+$E1719),0.01)</f>
        <v/>
      </c>
      <c r="AS1719" s="40">
        <f>MAX(INDEX(AS$232:AS$243,$D1719)+AS1710*(1+$E1719),0.01)</f>
        <v/>
      </c>
      <c r="AT1719" s="40">
        <f>MAX(INDEX(AT$232:AT$243,$D1719)+AT1710*(1+$E1719),0.01)</f>
        <v/>
      </c>
      <c r="AU1719" s="40">
        <f>MAX(INDEX(AU$232:AU$243,$D1719)+AU1710*(1+$E1719),0.01)</f>
        <v/>
      </c>
      <c r="AV1719" s="40">
        <f>MAX(INDEX(AV$232:AV$243,$D1719)+AV1710*(1+$E1719),0.01)</f>
        <v/>
      </c>
      <c r="AW1719" s="40">
        <f>MAX(INDEX(AW$232:AW$243,$D1719)+AW1710*(1+$E1719),0.01)</f>
        <v/>
      </c>
      <c r="AX1719" s="42">
        <f>POSTTAX(INDEX(AX$232:AX$243,$D1719),AX1710,$E1719)</f>
        <v/>
      </c>
    </row>
    <row r="1720" hidden="1" outlineLevel="2">
      <c r="A1720" s="5" t="inlineStr">
        <is>
          <t>atp</t>
        </is>
      </c>
      <c r="B1720" s="5" t="inlineStr">
        <is>
          <t>oop</t>
        </is>
      </c>
      <c r="C1720" s="5" t="inlineStr">
        <is>
          <t>oen</t>
        </is>
      </c>
      <c r="D1720" s="40">
        <f>INDEX(Inputs!$R$5:$R$132,MATCH($B1720&amp;"|"&amp;$C1720,Inputs!$A$5:$A$132,0))</f>
        <v/>
      </c>
      <c r="E1720" s="40">
        <f>INDEX(Inputs!$S$5:$S$132,MATCH($B1720&amp;"|"&amp;$C1720,Inputs!$A$5:$A$132,0))</f>
        <v/>
      </c>
      <c r="F1720" s="39" t="n"/>
      <c r="G1720" s="39" t="n"/>
      <c r="H1720" s="5">
        <f>INDEX(Variables!$B$5:$B$105,MATCH($A1720,Variables!$A$5:$A$105,0))&amp;IF($C1720="",""," | "&amp;INDEX(Mapping!$B$5:$B$26,MATCH($C1720,Mapping!$A$5:$A$26,0))&amp;" | "&amp;INDEX(Mapping!$B$30:$B$41,MATCH($B1720,Mapping!$A$30:$A$41,0)))</f>
        <v/>
      </c>
      <c r="I1720" s="5">
        <f>INDEX(Variables!$C$5:$C$105,MATCH($A1720,Variables!$A$5:$A$105,0))</f>
        <v/>
      </c>
      <c r="J1720" s="5">
        <f>INDEX(Variables!$E$5:$E$105,MATCH($A1720,Variables!$A$5:$A$105,0))</f>
        <v/>
      </c>
      <c r="K1720" s="25">
        <f>LOWER(Settings!$C$4)&amp;".mit."&amp;$A1720&amp;IF($C1720="","","."&amp;$C1720&amp;"."&amp;$B1720)&amp;IF(INDEX(Variables!$D$5:$D$105,MATCH($A1720,Variables!$A$5:$A$105,0))="","","."&amp;INDEX(Variables!$D$5:$D$105,MATCH($A1720,Variables!$A$5:$A$105,0)))&amp;"."&amp;K$5</f>
        <v/>
      </c>
      <c r="L1720" s="41">
        <f>MAX(INDEX(L$232:L$243,$D1720)+L1711*(1+$E1720),0.01)</f>
        <v/>
      </c>
      <c r="M1720" s="40">
        <f>MAX(INDEX(M$232:M$243,$D1720)+M1711*(1+$E1720),0.01)</f>
        <v/>
      </c>
      <c r="N1720" s="40">
        <f>MAX(INDEX(N$232:N$243,$D1720)+N1711*(1+$E1720),0.01)</f>
        <v/>
      </c>
      <c r="O1720" s="40">
        <f>MAX(INDEX(O$232:O$243,$D1720)+O1711*(1+$E1720),0.01)</f>
        <v/>
      </c>
      <c r="P1720" s="40">
        <f>MAX(INDEX(P$232:P$243,$D1720)+P1711*(1+$E1720),0.01)</f>
        <v/>
      </c>
      <c r="Q1720" s="40">
        <f>MAX(INDEX(Q$232:Q$243,$D1720)+Q1711*(1+$E1720),0.01)</f>
        <v/>
      </c>
      <c r="R1720" s="40">
        <f>MAX(INDEX(R$232:R$243,$D1720)+R1711*(1+$E1720),0.01)</f>
        <v/>
      </c>
      <c r="S1720" s="40">
        <f>MAX(INDEX(S$232:S$243,$D1720)+S1711*(1+$E1720),0.01)</f>
        <v/>
      </c>
      <c r="T1720" s="40">
        <f>MAX(INDEX(T$232:T$243,$D1720)+T1711*(1+$E1720),0.01)</f>
        <v/>
      </c>
      <c r="U1720" s="40">
        <f>MAX(INDEX(U$232:U$243,$D1720)+U1711*(1+$E1720),0.01)</f>
        <v/>
      </c>
      <c r="V1720" s="40">
        <f>MAX(INDEX(V$232:V$243,$D1720)+V1711*(1+$E1720),0.01)</f>
        <v/>
      </c>
      <c r="W1720" s="40">
        <f>MAX(INDEX(W$232:W$243,$D1720)+W1711*(1+$E1720),0.01)</f>
        <v/>
      </c>
      <c r="X1720" s="40">
        <f>MAX(INDEX(X$232:X$243,$D1720)+X1711*(1+$E1720),0.01)</f>
        <v/>
      </c>
      <c r="Y1720" s="40">
        <f>MAX(INDEX(Y$232:Y$243,$D1720)+Y1711*(1+$E1720),0.01)</f>
        <v/>
      </c>
      <c r="Z1720" s="40">
        <f>MAX(INDEX(Z$232:Z$243,$D1720)+Z1711*(1+$E1720),0.01)</f>
        <v/>
      </c>
      <c r="AA1720" s="40">
        <f>MAX(INDEX(AA$232:AA$243,$D1720)+AA1711*(1+$E1720),0.01)</f>
        <v/>
      </c>
      <c r="AB1720" s="40">
        <f>MAX(INDEX(AB$232:AB$243,$D1720)+AB1711*(1+$E1720),0.01)</f>
        <v/>
      </c>
      <c r="AC1720" s="40">
        <f>MAX(INDEX(AC$232:AC$243,$D1720)+AC1711*(1+$E1720),0.01)</f>
        <v/>
      </c>
      <c r="AD1720" s="42">
        <f>POSTTAX(INDEX(AD$232:AD$243,$D1720),AD1711,$E1720)</f>
        <v/>
      </c>
      <c r="AE1720" s="25">
        <f>LOWER(Settings!$C$4)&amp;".mit."&amp;$A1720&amp;IF($C1720="","","."&amp;$C1720&amp;"."&amp;$B1720)&amp;IF(INDEX(Variables!$D$5:$D$105,MATCH($A1720,Variables!$A$5:$A$105,0))="","","."&amp;INDEX(Variables!$D$5:$D$105,MATCH($A1720,Variables!$A$5:$A$105,0)))&amp;"."&amp;AE$5</f>
        <v/>
      </c>
      <c r="AF1720" s="41">
        <f>MAX(INDEX(AF$232:AF$243,$D1720)+AF1711*(1+$E1720),0.01)</f>
        <v/>
      </c>
      <c r="AG1720" s="40">
        <f>MAX(INDEX(AG$232:AG$243,$D1720)+AG1711*(1+$E1720),0.01)</f>
        <v/>
      </c>
      <c r="AH1720" s="40">
        <f>MAX(INDEX(AH$232:AH$243,$D1720)+AH1711*(1+$E1720),0.01)</f>
        <v/>
      </c>
      <c r="AI1720" s="40">
        <f>MAX(INDEX(AI$232:AI$243,$D1720)+AI1711*(1+$E1720),0.01)</f>
        <v/>
      </c>
      <c r="AJ1720" s="40">
        <f>MAX(INDEX(AJ$232:AJ$243,$D1720)+AJ1711*(1+$E1720),0.01)</f>
        <v/>
      </c>
      <c r="AK1720" s="40">
        <f>MAX(INDEX(AK$232:AK$243,$D1720)+AK1711*(1+$E1720),0.01)</f>
        <v/>
      </c>
      <c r="AL1720" s="40">
        <f>MAX(INDEX(AL$232:AL$243,$D1720)+AL1711*(1+$E1720),0.01)</f>
        <v/>
      </c>
      <c r="AM1720" s="40">
        <f>MAX(INDEX(AM$232:AM$243,$D1720)+AM1711*(1+$E1720),0.01)</f>
        <v/>
      </c>
      <c r="AN1720" s="40">
        <f>MAX(INDEX(AN$232:AN$243,$D1720)+AN1711*(1+$E1720),0.01)</f>
        <v/>
      </c>
      <c r="AO1720" s="40">
        <f>MAX(INDEX(AO$232:AO$243,$D1720)+AO1711*(1+$E1720),0.01)</f>
        <v/>
      </c>
      <c r="AP1720" s="40">
        <f>MAX(INDEX(AP$232:AP$243,$D1720)+AP1711*(1+$E1720),0.01)</f>
        <v/>
      </c>
      <c r="AQ1720" s="40">
        <f>MAX(INDEX(AQ$232:AQ$243,$D1720)+AQ1711*(1+$E1720),0.01)</f>
        <v/>
      </c>
      <c r="AR1720" s="40">
        <f>MAX(INDEX(AR$232:AR$243,$D1720)+AR1711*(1+$E1720),0.01)</f>
        <v/>
      </c>
      <c r="AS1720" s="40">
        <f>MAX(INDEX(AS$232:AS$243,$D1720)+AS1711*(1+$E1720),0.01)</f>
        <v/>
      </c>
      <c r="AT1720" s="40">
        <f>MAX(INDEX(AT$232:AT$243,$D1720)+AT1711*(1+$E1720),0.01)</f>
        <v/>
      </c>
      <c r="AU1720" s="40">
        <f>MAX(INDEX(AU$232:AU$243,$D1720)+AU1711*(1+$E1720),0.01)</f>
        <v/>
      </c>
      <c r="AV1720" s="40">
        <f>MAX(INDEX(AV$232:AV$243,$D1720)+AV1711*(1+$E1720),0.01)</f>
        <v/>
      </c>
      <c r="AW1720" s="40">
        <f>MAX(INDEX(AW$232:AW$243,$D1720)+AW1711*(1+$E1720),0.01)</f>
        <v/>
      </c>
      <c r="AX1720" s="42">
        <f>POSTTAX(INDEX(AX$232:AX$243,$D1720),AX1711,$E1720)</f>
        <v/>
      </c>
    </row>
    <row r="1721" hidden="1" outlineLevel="2">
      <c r="A1721" s="5" t="inlineStr">
        <is>
          <t>atp</t>
        </is>
      </c>
      <c r="B1721" s="5" t="inlineStr">
        <is>
          <t>bio</t>
        </is>
      </c>
      <c r="C1721" s="5" t="inlineStr">
        <is>
          <t>oen</t>
        </is>
      </c>
      <c r="D1721" s="40">
        <f>INDEX(Inputs!$R$5:$R$132,MATCH($B1721&amp;"|"&amp;$C1721,Inputs!$A$5:$A$132,0))</f>
        <v/>
      </c>
      <c r="E1721" s="40">
        <f>INDEX(Inputs!$S$5:$S$132,MATCH($B1721&amp;"|"&amp;$C1721,Inputs!$A$5:$A$132,0))</f>
        <v/>
      </c>
      <c r="F1721" s="39" t="n"/>
      <c r="G1721" s="39" t="n"/>
      <c r="H1721" s="5">
        <f>INDEX(Variables!$B$5:$B$105,MATCH($A1721,Variables!$A$5:$A$105,0))&amp;IF($C1721="",""," | "&amp;INDEX(Mapping!$B$5:$B$26,MATCH($C1721,Mapping!$A$5:$A$26,0))&amp;" | "&amp;INDEX(Mapping!$B$30:$B$41,MATCH($B1721,Mapping!$A$30:$A$41,0)))</f>
        <v/>
      </c>
      <c r="I1721" s="5">
        <f>INDEX(Variables!$C$5:$C$105,MATCH($A1721,Variables!$A$5:$A$105,0))</f>
        <v/>
      </c>
      <c r="J1721" s="5">
        <f>INDEX(Variables!$E$5:$E$105,MATCH($A1721,Variables!$A$5:$A$105,0))</f>
        <v/>
      </c>
      <c r="K1721" s="25">
        <f>LOWER(Settings!$C$4)&amp;".mit."&amp;$A1721&amp;IF($C1721="","","."&amp;$C1721&amp;"."&amp;$B1721)&amp;IF(INDEX(Variables!$D$5:$D$105,MATCH($A1721,Variables!$A$5:$A$105,0))="","","."&amp;INDEX(Variables!$D$5:$D$105,MATCH($A1721,Variables!$A$5:$A$105,0)))&amp;"."&amp;K$5</f>
        <v/>
      </c>
      <c r="L1721" s="41">
        <f>MAX(INDEX(L$232:L$243,$D1721)+L1712*(1+$E1721),0.01)</f>
        <v/>
      </c>
      <c r="M1721" s="40">
        <f>MAX(INDEX(M$232:M$243,$D1721)+M1712*(1+$E1721),0.01)</f>
        <v/>
      </c>
      <c r="N1721" s="40">
        <f>MAX(INDEX(N$232:N$243,$D1721)+N1712*(1+$E1721),0.01)</f>
        <v/>
      </c>
      <c r="O1721" s="40">
        <f>MAX(INDEX(O$232:O$243,$D1721)+O1712*(1+$E1721),0.01)</f>
        <v/>
      </c>
      <c r="P1721" s="40">
        <f>MAX(INDEX(P$232:P$243,$D1721)+P1712*(1+$E1721),0.01)</f>
        <v/>
      </c>
      <c r="Q1721" s="40">
        <f>MAX(INDEX(Q$232:Q$243,$D1721)+Q1712*(1+$E1721),0.01)</f>
        <v/>
      </c>
      <c r="R1721" s="40">
        <f>MAX(INDEX(R$232:R$243,$D1721)+R1712*(1+$E1721),0.01)</f>
        <v/>
      </c>
      <c r="S1721" s="40">
        <f>MAX(INDEX(S$232:S$243,$D1721)+S1712*(1+$E1721),0.01)</f>
        <v/>
      </c>
      <c r="T1721" s="40">
        <f>MAX(INDEX(T$232:T$243,$D1721)+T1712*(1+$E1721),0.01)</f>
        <v/>
      </c>
      <c r="U1721" s="40">
        <f>MAX(INDEX(U$232:U$243,$D1721)+U1712*(1+$E1721),0.01)</f>
        <v/>
      </c>
      <c r="V1721" s="40">
        <f>MAX(INDEX(V$232:V$243,$D1721)+V1712*(1+$E1721),0.01)</f>
        <v/>
      </c>
      <c r="W1721" s="40">
        <f>MAX(INDEX(W$232:W$243,$D1721)+W1712*(1+$E1721),0.01)</f>
        <v/>
      </c>
      <c r="X1721" s="40">
        <f>MAX(INDEX(X$232:X$243,$D1721)+X1712*(1+$E1721),0.01)</f>
        <v/>
      </c>
      <c r="Y1721" s="40">
        <f>MAX(INDEX(Y$232:Y$243,$D1721)+Y1712*(1+$E1721),0.01)</f>
        <v/>
      </c>
      <c r="Z1721" s="40">
        <f>MAX(INDEX(Z$232:Z$243,$D1721)+Z1712*(1+$E1721),0.01)</f>
        <v/>
      </c>
      <c r="AA1721" s="40">
        <f>MAX(INDEX(AA$232:AA$243,$D1721)+AA1712*(1+$E1721),0.01)</f>
        <v/>
      </c>
      <c r="AB1721" s="40">
        <f>MAX(INDEX(AB$232:AB$243,$D1721)+AB1712*(1+$E1721),0.01)</f>
        <v/>
      </c>
      <c r="AC1721" s="40">
        <f>MAX(INDEX(AC$232:AC$243,$D1721)+AC1712*(1+$E1721),0.01)</f>
        <v/>
      </c>
      <c r="AD1721" s="42">
        <f>POSTTAX(INDEX(AD$232:AD$243,$D1721),AD1712,$E1721)</f>
        <v/>
      </c>
      <c r="AE1721" s="25">
        <f>LOWER(Settings!$C$4)&amp;".mit."&amp;$A1721&amp;IF($C1721="","","."&amp;$C1721&amp;"."&amp;$B1721)&amp;IF(INDEX(Variables!$D$5:$D$105,MATCH($A1721,Variables!$A$5:$A$105,0))="","","."&amp;INDEX(Variables!$D$5:$D$105,MATCH($A1721,Variables!$A$5:$A$105,0)))&amp;"."&amp;AE$5</f>
        <v/>
      </c>
      <c r="AF1721" s="41">
        <f>MAX(INDEX(AF$232:AF$243,$D1721)+AF1712*(1+$E1721),0.01)</f>
        <v/>
      </c>
      <c r="AG1721" s="40">
        <f>MAX(INDEX(AG$232:AG$243,$D1721)+AG1712*(1+$E1721),0.01)</f>
        <v/>
      </c>
      <c r="AH1721" s="40">
        <f>MAX(INDEX(AH$232:AH$243,$D1721)+AH1712*(1+$E1721),0.01)</f>
        <v/>
      </c>
      <c r="AI1721" s="40">
        <f>MAX(INDEX(AI$232:AI$243,$D1721)+AI1712*(1+$E1721),0.01)</f>
        <v/>
      </c>
      <c r="AJ1721" s="40">
        <f>MAX(INDEX(AJ$232:AJ$243,$D1721)+AJ1712*(1+$E1721),0.01)</f>
        <v/>
      </c>
      <c r="AK1721" s="40">
        <f>MAX(INDEX(AK$232:AK$243,$D1721)+AK1712*(1+$E1721),0.01)</f>
        <v/>
      </c>
      <c r="AL1721" s="40">
        <f>MAX(INDEX(AL$232:AL$243,$D1721)+AL1712*(1+$E1721),0.01)</f>
        <v/>
      </c>
      <c r="AM1721" s="40">
        <f>MAX(INDEX(AM$232:AM$243,$D1721)+AM1712*(1+$E1721),0.01)</f>
        <v/>
      </c>
      <c r="AN1721" s="40">
        <f>MAX(INDEX(AN$232:AN$243,$D1721)+AN1712*(1+$E1721),0.01)</f>
        <v/>
      </c>
      <c r="AO1721" s="40">
        <f>MAX(INDEX(AO$232:AO$243,$D1721)+AO1712*(1+$E1721),0.01)</f>
        <v/>
      </c>
      <c r="AP1721" s="40">
        <f>MAX(INDEX(AP$232:AP$243,$D1721)+AP1712*(1+$E1721),0.01)</f>
        <v/>
      </c>
      <c r="AQ1721" s="40">
        <f>MAX(INDEX(AQ$232:AQ$243,$D1721)+AQ1712*(1+$E1721),0.01)</f>
        <v/>
      </c>
      <c r="AR1721" s="40">
        <f>MAX(INDEX(AR$232:AR$243,$D1721)+AR1712*(1+$E1721),0.01)</f>
        <v/>
      </c>
      <c r="AS1721" s="40">
        <f>MAX(INDEX(AS$232:AS$243,$D1721)+AS1712*(1+$E1721),0.01)</f>
        <v/>
      </c>
      <c r="AT1721" s="40">
        <f>MAX(INDEX(AT$232:AT$243,$D1721)+AT1712*(1+$E1721),0.01)</f>
        <v/>
      </c>
      <c r="AU1721" s="40">
        <f>MAX(INDEX(AU$232:AU$243,$D1721)+AU1712*(1+$E1721),0.01)</f>
        <v/>
      </c>
      <c r="AV1721" s="40">
        <f>MAX(INDEX(AV$232:AV$243,$D1721)+AV1712*(1+$E1721),0.01)</f>
        <v/>
      </c>
      <c r="AW1721" s="40">
        <f>MAX(INDEX(AW$232:AW$243,$D1721)+AW1712*(1+$E1721),0.01)</f>
        <v/>
      </c>
      <c r="AX1721" s="42">
        <f>POSTTAX(INDEX(AX$232:AX$243,$D1721),AX1712,$E1721)</f>
        <v/>
      </c>
    </row>
    <row r="1722" hidden="1" outlineLevel="2"/>
    <row r="1723" hidden="1" outlineLevel="2">
      <c r="A1723" s="5" t="inlineStr">
        <is>
          <t>shp</t>
        </is>
      </c>
      <c r="B1723" s="5" t="inlineStr">
        <is>
          <t>coa</t>
        </is>
      </c>
      <c r="C1723" s="5" t="inlineStr">
        <is>
          <t>oen</t>
        </is>
      </c>
      <c r="D1723" s="40">
        <f>INDEX(Inputs!$M$5:$M$132,MATCH($B1723&amp;"|"&amp;$C1723,Inputs!$A$5:$A$132,0))</f>
        <v/>
      </c>
      <c r="E1723" s="40">
        <f>INDEX(Inputs!$T$5:$T$132,MATCH($B1723&amp;"|"&amp;$C1723,Inputs!$A$5:$A$132,0))</f>
        <v/>
      </c>
      <c r="F1723" s="40">
        <f>INDEX(Inputs!$K$5:$K$132,MATCH($B1723&amp;"|"&amp;$C1723,Inputs!$A$5:$A$132,0))</f>
        <v/>
      </c>
      <c r="G1723" s="39" t="n"/>
      <c r="H1723" s="5">
        <f>INDEX(Variables!$B$5:$B$105,MATCH($A1723,Variables!$A$5:$A$105,0))&amp;IF($C1723="",""," | "&amp;INDEX(Mapping!$B$5:$B$26,MATCH($C1723,Mapping!$A$5:$A$26,0))&amp;" | "&amp;INDEX(Mapping!$B$30:$B$41,MATCH($B1723,Mapping!$A$30:$A$41,0)))</f>
        <v/>
      </c>
      <c r="I1723" s="5">
        <f>INDEX(Variables!$C$5:$C$105,MATCH($A1723,Variables!$A$5:$A$105,0))</f>
        <v/>
      </c>
      <c r="J1723" s="5">
        <f>INDEX(Variables!$E$5:$E$105,MATCH($A1723,Variables!$A$5:$A$105,0))</f>
        <v/>
      </c>
      <c r="K1723" s="25">
        <f>LOWER(Settings!$C$4)&amp;".mit."&amp;$A1723&amp;IF($C1723="","","."&amp;$C1723&amp;"."&amp;$B1723)&amp;IF(INDEX(Variables!$D$5:$D$105,MATCH($A1723,Variables!$A$5:$A$105,0))="","","."&amp;INDEX(Variables!$D$5:$D$105,MATCH($A1723,Variables!$A$5:$A$105,0)))&amp;"."&amp;K$5</f>
        <v/>
      </c>
      <c r="L1723" s="41">
        <f>INDEX(L$175:L$178,$D1723)*$E1723*INDEX(L$179:L$195,$F1723)</f>
        <v/>
      </c>
      <c r="M1723" s="40">
        <f>INDEX(M$175:M$178,$D1723)*$E1723*INDEX(M$179:M$195,$F1723)</f>
        <v/>
      </c>
      <c r="N1723" s="40">
        <f>INDEX(N$175:N$178,$D1723)*$E1723*INDEX(N$179:N$195,$F1723)</f>
        <v/>
      </c>
      <c r="O1723" s="40">
        <f>INDEX(O$175:O$178,$D1723)*$E1723*INDEX(O$179:O$195,$F1723)</f>
        <v/>
      </c>
      <c r="P1723" s="40">
        <f>INDEX(P$175:P$178,$D1723)*$E1723*INDEX(P$179:P$195,$F1723)</f>
        <v/>
      </c>
      <c r="Q1723" s="40">
        <f>INDEX(Q$175:Q$178,$D1723)*$E1723*INDEX(Q$179:Q$195,$F1723)</f>
        <v/>
      </c>
      <c r="R1723" s="40">
        <f>INDEX(R$175:R$178,$D1723)*$E1723*INDEX(R$179:R$195,$F1723)</f>
        <v/>
      </c>
      <c r="S1723" s="40">
        <f>INDEX(S$175:S$178,$D1723)*$E1723*INDEX(S$179:S$195,$F1723)</f>
        <v/>
      </c>
      <c r="T1723" s="40">
        <f>INDEX(T$175:T$178,$D1723)*$E1723*INDEX(T$179:T$195,$F1723)</f>
        <v/>
      </c>
      <c r="U1723" s="40">
        <f>INDEX(U$175:U$178,$D1723)*$E1723*INDEX(U$179:U$195,$F1723)</f>
        <v/>
      </c>
      <c r="V1723" s="40">
        <f>INDEX(V$175:V$178,$D1723)*$E1723*INDEX(V$179:V$195,$F1723)</f>
        <v/>
      </c>
      <c r="W1723" s="40">
        <f>INDEX(W$175:W$178,$D1723)*$E1723*INDEX(W$179:W$195,$F1723)</f>
        <v/>
      </c>
      <c r="X1723" s="40">
        <f>INDEX(X$175:X$178,$D1723)*$E1723*INDEX(X$179:X$195,$F1723)</f>
        <v/>
      </c>
      <c r="Y1723" s="40">
        <f>INDEX(Y$175:Y$178,$D1723)*$E1723*INDEX(Y$179:Y$195,$F1723)</f>
        <v/>
      </c>
      <c r="Z1723" s="40">
        <f>INDEX(Z$175:Z$178,$D1723)*$E1723*INDEX(Z$179:Z$195,$F1723)</f>
        <v/>
      </c>
      <c r="AA1723" s="40">
        <f>INDEX(AA$175:AA$178,$D1723)*$E1723*INDEX(AA$179:AA$195,$F1723)</f>
        <v/>
      </c>
      <c r="AB1723" s="40">
        <f>INDEX(AB$175:AB$178,$D1723)*$E1723*INDEX(AB$179:AB$195,$F1723)</f>
        <v/>
      </c>
      <c r="AC1723" s="40">
        <f>INDEX(AC$175:AC$178,$D1723)*$E1723*INDEX(AC$179:AC$195,$F1723)</f>
        <v/>
      </c>
      <c r="AD1723" s="42">
        <f>SHADOWEFF(INDEX(AD$175:AD$178,$D1723),$E1723,INDEX(AD$179:AD$195,$F1723))</f>
        <v/>
      </c>
      <c r="AE1723" s="25">
        <f>LOWER(Settings!$C$4)&amp;".mit."&amp;$A1723&amp;IF($C1723="","","."&amp;$C1723&amp;"."&amp;$B1723)&amp;IF(INDEX(Variables!$D$5:$D$105,MATCH($A1723,Variables!$A$5:$A$105,0))="","","."&amp;INDEX(Variables!$D$5:$D$105,MATCH($A1723,Variables!$A$5:$A$105,0)))&amp;"."&amp;AE$5</f>
        <v/>
      </c>
      <c r="AF1723" s="41">
        <f>INDEX(AF$175:AF$178,$D1723)*$E1723*INDEX(AF$179:AF$195,$F1723)</f>
        <v/>
      </c>
      <c r="AG1723" s="40">
        <f>INDEX(AG$175:AG$178,$D1723)*$E1723*INDEX(AG$179:AG$195,$F1723)</f>
        <v/>
      </c>
      <c r="AH1723" s="40">
        <f>INDEX(AH$175:AH$178,$D1723)*$E1723*INDEX(AH$179:AH$195,$F1723)</f>
        <v/>
      </c>
      <c r="AI1723" s="40">
        <f>INDEX(AI$175:AI$178,$D1723)*$E1723*INDEX(AI$179:AI$195,$F1723)</f>
        <v/>
      </c>
      <c r="AJ1723" s="40">
        <f>INDEX(AJ$175:AJ$178,$D1723)*$E1723*INDEX(AJ$179:AJ$195,$F1723)</f>
        <v/>
      </c>
      <c r="AK1723" s="40">
        <f>INDEX(AK$175:AK$178,$D1723)*$E1723*INDEX(AK$179:AK$195,$F1723)</f>
        <v/>
      </c>
      <c r="AL1723" s="40">
        <f>INDEX(AL$175:AL$178,$D1723)*$E1723*INDEX(AL$179:AL$195,$F1723)</f>
        <v/>
      </c>
      <c r="AM1723" s="40">
        <f>INDEX(AM$175:AM$178,$D1723)*$E1723*INDEX(AM$179:AM$195,$F1723)</f>
        <v/>
      </c>
      <c r="AN1723" s="40">
        <f>INDEX(AN$175:AN$178,$D1723)*$E1723*INDEX(AN$179:AN$195,$F1723)</f>
        <v/>
      </c>
      <c r="AO1723" s="40">
        <f>INDEX(AO$175:AO$178,$D1723)*$E1723*INDEX(AO$179:AO$195,$F1723)</f>
        <v/>
      </c>
      <c r="AP1723" s="40">
        <f>INDEX(AP$175:AP$178,$D1723)*$E1723*INDEX(AP$179:AP$195,$F1723)</f>
        <v/>
      </c>
      <c r="AQ1723" s="40">
        <f>INDEX(AQ$175:AQ$178,$D1723)*$E1723*INDEX(AQ$179:AQ$195,$F1723)</f>
        <v/>
      </c>
      <c r="AR1723" s="40">
        <f>INDEX(AR$175:AR$178,$D1723)*$E1723*INDEX(AR$179:AR$195,$F1723)</f>
        <v/>
      </c>
      <c r="AS1723" s="40">
        <f>INDEX(AS$175:AS$178,$D1723)*$E1723*INDEX(AS$179:AS$195,$F1723)</f>
        <v/>
      </c>
      <c r="AT1723" s="40">
        <f>INDEX(AT$175:AT$178,$D1723)*$E1723*INDEX(AT$179:AT$195,$F1723)</f>
        <v/>
      </c>
      <c r="AU1723" s="40">
        <f>INDEX(AU$175:AU$178,$D1723)*$E1723*INDEX(AU$179:AU$195,$F1723)</f>
        <v/>
      </c>
      <c r="AV1723" s="40">
        <f>INDEX(AV$175:AV$178,$D1723)*$E1723*INDEX(AV$179:AV$195,$F1723)</f>
        <v/>
      </c>
      <c r="AW1723" s="40">
        <f>INDEX(AW$175:AW$178,$D1723)*$E1723*INDEX(AW$179:AW$195,$F1723)</f>
        <v/>
      </c>
      <c r="AX1723" s="42">
        <f>SHADOWEFF(INDEX(AX$175:AX$178,$D1723),$E1723,INDEX(AX$179:AX$195,$F1723))</f>
        <v/>
      </c>
    </row>
    <row r="1724" hidden="1" outlineLevel="2">
      <c r="A1724" s="5" t="inlineStr">
        <is>
          <t>shp</t>
        </is>
      </c>
      <c r="B1724" s="5" t="inlineStr">
        <is>
          <t>nga</t>
        </is>
      </c>
      <c r="C1724" s="5" t="inlineStr">
        <is>
          <t>oen</t>
        </is>
      </c>
      <c r="D1724" s="40">
        <f>INDEX(Inputs!$M$5:$M$132,MATCH($B1724&amp;"|"&amp;$C1724,Inputs!$A$5:$A$132,0))</f>
        <v/>
      </c>
      <c r="E1724" s="40">
        <f>INDEX(Inputs!$T$5:$T$132,MATCH($B1724&amp;"|"&amp;$C1724,Inputs!$A$5:$A$132,0))</f>
        <v/>
      </c>
      <c r="F1724" s="40">
        <f>INDEX(Inputs!$K$5:$K$132,MATCH($B1724&amp;"|"&amp;$C1724,Inputs!$A$5:$A$132,0))</f>
        <v/>
      </c>
      <c r="G1724" s="39" t="n"/>
      <c r="H1724" s="5">
        <f>INDEX(Variables!$B$5:$B$105,MATCH($A1724,Variables!$A$5:$A$105,0))&amp;IF($C1724="",""," | "&amp;INDEX(Mapping!$B$5:$B$26,MATCH($C1724,Mapping!$A$5:$A$26,0))&amp;" | "&amp;INDEX(Mapping!$B$30:$B$41,MATCH($B1724,Mapping!$A$30:$A$41,0)))</f>
        <v/>
      </c>
      <c r="I1724" s="5">
        <f>INDEX(Variables!$C$5:$C$105,MATCH($A1724,Variables!$A$5:$A$105,0))</f>
        <v/>
      </c>
      <c r="J1724" s="5">
        <f>INDEX(Variables!$E$5:$E$105,MATCH($A1724,Variables!$A$5:$A$105,0))</f>
        <v/>
      </c>
      <c r="K1724" s="25">
        <f>LOWER(Settings!$C$4)&amp;".mit."&amp;$A1724&amp;IF($C1724="","","."&amp;$C1724&amp;"."&amp;$B1724)&amp;IF(INDEX(Variables!$D$5:$D$105,MATCH($A1724,Variables!$A$5:$A$105,0))="","","."&amp;INDEX(Variables!$D$5:$D$105,MATCH($A1724,Variables!$A$5:$A$105,0)))&amp;"."&amp;K$5</f>
        <v/>
      </c>
      <c r="L1724" s="41">
        <f>INDEX(L$175:L$178,$D1724)*$E1724*INDEX(L$179:L$195,$F1724)</f>
        <v/>
      </c>
      <c r="M1724" s="40">
        <f>INDEX(M$175:M$178,$D1724)*$E1724*INDEX(M$179:M$195,$F1724)</f>
        <v/>
      </c>
      <c r="N1724" s="40">
        <f>INDEX(N$175:N$178,$D1724)*$E1724*INDEX(N$179:N$195,$F1724)</f>
        <v/>
      </c>
      <c r="O1724" s="40">
        <f>INDEX(O$175:O$178,$D1724)*$E1724*INDEX(O$179:O$195,$F1724)</f>
        <v/>
      </c>
      <c r="P1724" s="40">
        <f>INDEX(P$175:P$178,$D1724)*$E1724*INDEX(P$179:P$195,$F1724)</f>
        <v/>
      </c>
      <c r="Q1724" s="40">
        <f>INDEX(Q$175:Q$178,$D1724)*$E1724*INDEX(Q$179:Q$195,$F1724)</f>
        <v/>
      </c>
      <c r="R1724" s="40">
        <f>INDEX(R$175:R$178,$D1724)*$E1724*INDEX(R$179:R$195,$F1724)</f>
        <v/>
      </c>
      <c r="S1724" s="40">
        <f>INDEX(S$175:S$178,$D1724)*$E1724*INDEX(S$179:S$195,$F1724)</f>
        <v/>
      </c>
      <c r="T1724" s="40">
        <f>INDEX(T$175:T$178,$D1724)*$E1724*INDEX(T$179:T$195,$F1724)</f>
        <v/>
      </c>
      <c r="U1724" s="40">
        <f>INDEX(U$175:U$178,$D1724)*$E1724*INDEX(U$179:U$195,$F1724)</f>
        <v/>
      </c>
      <c r="V1724" s="40">
        <f>INDEX(V$175:V$178,$D1724)*$E1724*INDEX(V$179:V$195,$F1724)</f>
        <v/>
      </c>
      <c r="W1724" s="40">
        <f>INDEX(W$175:W$178,$D1724)*$E1724*INDEX(W$179:W$195,$F1724)</f>
        <v/>
      </c>
      <c r="X1724" s="40">
        <f>INDEX(X$175:X$178,$D1724)*$E1724*INDEX(X$179:X$195,$F1724)</f>
        <v/>
      </c>
      <c r="Y1724" s="40">
        <f>INDEX(Y$175:Y$178,$D1724)*$E1724*INDEX(Y$179:Y$195,$F1724)</f>
        <v/>
      </c>
      <c r="Z1724" s="40">
        <f>INDEX(Z$175:Z$178,$D1724)*$E1724*INDEX(Z$179:Z$195,$F1724)</f>
        <v/>
      </c>
      <c r="AA1724" s="40">
        <f>INDEX(AA$175:AA$178,$D1724)*$E1724*INDEX(AA$179:AA$195,$F1724)</f>
        <v/>
      </c>
      <c r="AB1724" s="40">
        <f>INDEX(AB$175:AB$178,$D1724)*$E1724*INDEX(AB$179:AB$195,$F1724)</f>
        <v/>
      </c>
      <c r="AC1724" s="40">
        <f>INDEX(AC$175:AC$178,$D1724)*$E1724*INDEX(AC$179:AC$195,$F1724)</f>
        <v/>
      </c>
      <c r="AD1724" s="42">
        <f>SHADOWEFF(INDEX(AD$175:AD$178,$D1724),$E1724,INDEX(AD$179:AD$195,$F1724))</f>
        <v/>
      </c>
      <c r="AE1724" s="25">
        <f>LOWER(Settings!$C$4)&amp;".mit."&amp;$A1724&amp;IF($C1724="","","."&amp;$C1724&amp;"."&amp;$B1724)&amp;IF(INDEX(Variables!$D$5:$D$105,MATCH($A1724,Variables!$A$5:$A$105,0))="","","."&amp;INDEX(Variables!$D$5:$D$105,MATCH($A1724,Variables!$A$5:$A$105,0)))&amp;"."&amp;AE$5</f>
        <v/>
      </c>
      <c r="AF1724" s="41">
        <f>INDEX(AF$175:AF$178,$D1724)*$E1724*INDEX(AF$179:AF$195,$F1724)</f>
        <v/>
      </c>
      <c r="AG1724" s="40">
        <f>INDEX(AG$175:AG$178,$D1724)*$E1724*INDEX(AG$179:AG$195,$F1724)</f>
        <v/>
      </c>
      <c r="AH1724" s="40">
        <f>INDEX(AH$175:AH$178,$D1724)*$E1724*INDEX(AH$179:AH$195,$F1724)</f>
        <v/>
      </c>
      <c r="AI1724" s="40">
        <f>INDEX(AI$175:AI$178,$D1724)*$E1724*INDEX(AI$179:AI$195,$F1724)</f>
        <v/>
      </c>
      <c r="AJ1724" s="40">
        <f>INDEX(AJ$175:AJ$178,$D1724)*$E1724*INDEX(AJ$179:AJ$195,$F1724)</f>
        <v/>
      </c>
      <c r="AK1724" s="40">
        <f>INDEX(AK$175:AK$178,$D1724)*$E1724*INDEX(AK$179:AK$195,$F1724)</f>
        <v/>
      </c>
      <c r="AL1724" s="40">
        <f>INDEX(AL$175:AL$178,$D1724)*$E1724*INDEX(AL$179:AL$195,$F1724)</f>
        <v/>
      </c>
      <c r="AM1724" s="40">
        <f>INDEX(AM$175:AM$178,$D1724)*$E1724*INDEX(AM$179:AM$195,$F1724)</f>
        <v/>
      </c>
      <c r="AN1724" s="40">
        <f>INDEX(AN$175:AN$178,$D1724)*$E1724*INDEX(AN$179:AN$195,$F1724)</f>
        <v/>
      </c>
      <c r="AO1724" s="40">
        <f>INDEX(AO$175:AO$178,$D1724)*$E1724*INDEX(AO$179:AO$195,$F1724)</f>
        <v/>
      </c>
      <c r="AP1724" s="40">
        <f>INDEX(AP$175:AP$178,$D1724)*$E1724*INDEX(AP$179:AP$195,$F1724)</f>
        <v/>
      </c>
      <c r="AQ1724" s="40">
        <f>INDEX(AQ$175:AQ$178,$D1724)*$E1724*INDEX(AQ$179:AQ$195,$F1724)</f>
        <v/>
      </c>
      <c r="AR1724" s="40">
        <f>INDEX(AR$175:AR$178,$D1724)*$E1724*INDEX(AR$179:AR$195,$F1724)</f>
        <v/>
      </c>
      <c r="AS1724" s="40">
        <f>INDEX(AS$175:AS$178,$D1724)*$E1724*INDEX(AS$179:AS$195,$F1724)</f>
        <v/>
      </c>
      <c r="AT1724" s="40">
        <f>INDEX(AT$175:AT$178,$D1724)*$E1724*INDEX(AT$179:AT$195,$F1724)</f>
        <v/>
      </c>
      <c r="AU1724" s="40">
        <f>INDEX(AU$175:AU$178,$D1724)*$E1724*INDEX(AU$179:AU$195,$F1724)</f>
        <v/>
      </c>
      <c r="AV1724" s="40">
        <f>INDEX(AV$175:AV$178,$D1724)*$E1724*INDEX(AV$179:AV$195,$F1724)</f>
        <v/>
      </c>
      <c r="AW1724" s="40">
        <f>INDEX(AW$175:AW$178,$D1724)*$E1724*INDEX(AW$179:AW$195,$F1724)</f>
        <v/>
      </c>
      <c r="AX1724" s="42">
        <f>SHADOWEFF(INDEX(AX$175:AX$178,$D1724),$E1724,INDEX(AX$179:AX$195,$F1724))</f>
        <v/>
      </c>
    </row>
    <row r="1725" hidden="1" outlineLevel="2">
      <c r="A1725" s="5" t="inlineStr">
        <is>
          <t>shp</t>
        </is>
      </c>
      <c r="B1725" s="5" t="inlineStr">
        <is>
          <t>gso</t>
        </is>
      </c>
      <c r="C1725" s="5" t="inlineStr">
        <is>
          <t>oen</t>
        </is>
      </c>
      <c r="D1725" s="40">
        <f>INDEX(Inputs!$M$5:$M$132,MATCH($B1725&amp;"|"&amp;$C1725,Inputs!$A$5:$A$132,0))</f>
        <v/>
      </c>
      <c r="E1725" s="40">
        <f>INDEX(Inputs!$T$5:$T$132,MATCH($B1725&amp;"|"&amp;$C1725,Inputs!$A$5:$A$132,0))</f>
        <v/>
      </c>
      <c r="F1725" s="40">
        <f>INDEX(Inputs!$K$5:$K$132,MATCH($B1725&amp;"|"&amp;$C1725,Inputs!$A$5:$A$132,0))</f>
        <v/>
      </c>
      <c r="G1725" s="39" t="n"/>
      <c r="H1725" s="5">
        <f>INDEX(Variables!$B$5:$B$105,MATCH($A1725,Variables!$A$5:$A$105,0))&amp;IF($C1725="",""," | "&amp;INDEX(Mapping!$B$5:$B$26,MATCH($C1725,Mapping!$A$5:$A$26,0))&amp;" | "&amp;INDEX(Mapping!$B$30:$B$41,MATCH($B1725,Mapping!$A$30:$A$41,0)))</f>
        <v/>
      </c>
      <c r="I1725" s="5">
        <f>INDEX(Variables!$C$5:$C$105,MATCH($A1725,Variables!$A$5:$A$105,0))</f>
        <v/>
      </c>
      <c r="J1725" s="5">
        <f>INDEX(Variables!$E$5:$E$105,MATCH($A1725,Variables!$A$5:$A$105,0))</f>
        <v/>
      </c>
      <c r="K1725" s="25">
        <f>LOWER(Settings!$C$4)&amp;".mit."&amp;$A1725&amp;IF($C1725="","","."&amp;$C1725&amp;"."&amp;$B1725)&amp;IF(INDEX(Variables!$D$5:$D$105,MATCH($A1725,Variables!$A$5:$A$105,0))="","","."&amp;INDEX(Variables!$D$5:$D$105,MATCH($A1725,Variables!$A$5:$A$105,0)))&amp;"."&amp;K$5</f>
        <v/>
      </c>
      <c r="L1725" s="41">
        <f>INDEX(L$175:L$178,$D1725)*$E1725*INDEX(L$179:L$195,$F1725)</f>
        <v/>
      </c>
      <c r="M1725" s="40">
        <f>INDEX(M$175:M$178,$D1725)*$E1725*INDEX(M$179:M$195,$F1725)</f>
        <v/>
      </c>
      <c r="N1725" s="40">
        <f>INDEX(N$175:N$178,$D1725)*$E1725*INDEX(N$179:N$195,$F1725)</f>
        <v/>
      </c>
      <c r="O1725" s="40">
        <f>INDEX(O$175:O$178,$D1725)*$E1725*INDEX(O$179:O$195,$F1725)</f>
        <v/>
      </c>
      <c r="P1725" s="40">
        <f>INDEX(P$175:P$178,$D1725)*$E1725*INDEX(P$179:P$195,$F1725)</f>
        <v/>
      </c>
      <c r="Q1725" s="40">
        <f>INDEX(Q$175:Q$178,$D1725)*$E1725*INDEX(Q$179:Q$195,$F1725)</f>
        <v/>
      </c>
      <c r="R1725" s="40">
        <f>INDEX(R$175:R$178,$D1725)*$E1725*INDEX(R$179:R$195,$F1725)</f>
        <v/>
      </c>
      <c r="S1725" s="40">
        <f>INDEX(S$175:S$178,$D1725)*$E1725*INDEX(S$179:S$195,$F1725)</f>
        <v/>
      </c>
      <c r="T1725" s="40">
        <f>INDEX(T$175:T$178,$D1725)*$E1725*INDEX(T$179:T$195,$F1725)</f>
        <v/>
      </c>
      <c r="U1725" s="40">
        <f>INDEX(U$175:U$178,$D1725)*$E1725*INDEX(U$179:U$195,$F1725)</f>
        <v/>
      </c>
      <c r="V1725" s="40">
        <f>INDEX(V$175:V$178,$D1725)*$E1725*INDEX(V$179:V$195,$F1725)</f>
        <v/>
      </c>
      <c r="W1725" s="40">
        <f>INDEX(W$175:W$178,$D1725)*$E1725*INDEX(W$179:W$195,$F1725)</f>
        <v/>
      </c>
      <c r="X1725" s="40">
        <f>INDEX(X$175:X$178,$D1725)*$E1725*INDEX(X$179:X$195,$F1725)</f>
        <v/>
      </c>
      <c r="Y1725" s="40">
        <f>INDEX(Y$175:Y$178,$D1725)*$E1725*INDEX(Y$179:Y$195,$F1725)</f>
        <v/>
      </c>
      <c r="Z1725" s="40">
        <f>INDEX(Z$175:Z$178,$D1725)*$E1725*INDEX(Z$179:Z$195,$F1725)</f>
        <v/>
      </c>
      <c r="AA1725" s="40">
        <f>INDEX(AA$175:AA$178,$D1725)*$E1725*INDEX(AA$179:AA$195,$F1725)</f>
        <v/>
      </c>
      <c r="AB1725" s="40">
        <f>INDEX(AB$175:AB$178,$D1725)*$E1725*INDEX(AB$179:AB$195,$F1725)</f>
        <v/>
      </c>
      <c r="AC1725" s="40">
        <f>INDEX(AC$175:AC$178,$D1725)*$E1725*INDEX(AC$179:AC$195,$F1725)</f>
        <v/>
      </c>
      <c r="AD1725" s="42">
        <f>SHADOWEFF(INDEX(AD$175:AD$178,$D1725),$E1725,INDEX(AD$179:AD$195,$F1725))</f>
        <v/>
      </c>
      <c r="AE1725" s="25">
        <f>LOWER(Settings!$C$4)&amp;".mit."&amp;$A1725&amp;IF($C1725="","","."&amp;$C1725&amp;"."&amp;$B1725)&amp;IF(INDEX(Variables!$D$5:$D$105,MATCH($A1725,Variables!$A$5:$A$105,0))="","","."&amp;INDEX(Variables!$D$5:$D$105,MATCH($A1725,Variables!$A$5:$A$105,0)))&amp;"."&amp;AE$5</f>
        <v/>
      </c>
      <c r="AF1725" s="41">
        <f>INDEX(AF$175:AF$178,$D1725)*$E1725*INDEX(AF$179:AF$195,$F1725)</f>
        <v/>
      </c>
      <c r="AG1725" s="40">
        <f>INDEX(AG$175:AG$178,$D1725)*$E1725*INDEX(AG$179:AG$195,$F1725)</f>
        <v/>
      </c>
      <c r="AH1725" s="40">
        <f>INDEX(AH$175:AH$178,$D1725)*$E1725*INDEX(AH$179:AH$195,$F1725)</f>
        <v/>
      </c>
      <c r="AI1725" s="40">
        <f>INDEX(AI$175:AI$178,$D1725)*$E1725*INDEX(AI$179:AI$195,$F1725)</f>
        <v/>
      </c>
      <c r="AJ1725" s="40">
        <f>INDEX(AJ$175:AJ$178,$D1725)*$E1725*INDEX(AJ$179:AJ$195,$F1725)</f>
        <v/>
      </c>
      <c r="AK1725" s="40">
        <f>INDEX(AK$175:AK$178,$D1725)*$E1725*INDEX(AK$179:AK$195,$F1725)</f>
        <v/>
      </c>
      <c r="AL1725" s="40">
        <f>INDEX(AL$175:AL$178,$D1725)*$E1725*INDEX(AL$179:AL$195,$F1725)</f>
        <v/>
      </c>
      <c r="AM1725" s="40">
        <f>INDEX(AM$175:AM$178,$D1725)*$E1725*INDEX(AM$179:AM$195,$F1725)</f>
        <v/>
      </c>
      <c r="AN1725" s="40">
        <f>INDEX(AN$175:AN$178,$D1725)*$E1725*INDEX(AN$179:AN$195,$F1725)</f>
        <v/>
      </c>
      <c r="AO1725" s="40">
        <f>INDEX(AO$175:AO$178,$D1725)*$E1725*INDEX(AO$179:AO$195,$F1725)</f>
        <v/>
      </c>
      <c r="AP1725" s="40">
        <f>INDEX(AP$175:AP$178,$D1725)*$E1725*INDEX(AP$179:AP$195,$F1725)</f>
        <v/>
      </c>
      <c r="AQ1725" s="40">
        <f>INDEX(AQ$175:AQ$178,$D1725)*$E1725*INDEX(AQ$179:AQ$195,$F1725)</f>
        <v/>
      </c>
      <c r="AR1725" s="40">
        <f>INDEX(AR$175:AR$178,$D1725)*$E1725*INDEX(AR$179:AR$195,$F1725)</f>
        <v/>
      </c>
      <c r="AS1725" s="40">
        <f>INDEX(AS$175:AS$178,$D1725)*$E1725*INDEX(AS$179:AS$195,$F1725)</f>
        <v/>
      </c>
      <c r="AT1725" s="40">
        <f>INDEX(AT$175:AT$178,$D1725)*$E1725*INDEX(AT$179:AT$195,$F1725)</f>
        <v/>
      </c>
      <c r="AU1725" s="40">
        <f>INDEX(AU$175:AU$178,$D1725)*$E1725*INDEX(AU$179:AU$195,$F1725)</f>
        <v/>
      </c>
      <c r="AV1725" s="40">
        <f>INDEX(AV$175:AV$178,$D1725)*$E1725*INDEX(AV$179:AV$195,$F1725)</f>
        <v/>
      </c>
      <c r="AW1725" s="40">
        <f>INDEX(AW$175:AW$178,$D1725)*$E1725*INDEX(AW$179:AW$195,$F1725)</f>
        <v/>
      </c>
      <c r="AX1725" s="42">
        <f>SHADOWEFF(INDEX(AX$175:AX$178,$D1725),$E1725,INDEX(AX$179:AX$195,$F1725))</f>
        <v/>
      </c>
    </row>
    <row r="1726" hidden="1" outlineLevel="2">
      <c r="A1726" s="5" t="inlineStr">
        <is>
          <t>shp</t>
        </is>
      </c>
      <c r="B1726" s="5" t="inlineStr">
        <is>
          <t>die</t>
        </is>
      </c>
      <c r="C1726" s="5" t="inlineStr">
        <is>
          <t>oen</t>
        </is>
      </c>
      <c r="D1726" s="40">
        <f>INDEX(Inputs!$M$5:$M$132,MATCH($B1726&amp;"|"&amp;$C1726,Inputs!$A$5:$A$132,0))</f>
        <v/>
      </c>
      <c r="E1726" s="40">
        <f>INDEX(Inputs!$T$5:$T$132,MATCH($B1726&amp;"|"&amp;$C1726,Inputs!$A$5:$A$132,0))</f>
        <v/>
      </c>
      <c r="F1726" s="40">
        <f>INDEX(Inputs!$K$5:$K$132,MATCH($B1726&amp;"|"&amp;$C1726,Inputs!$A$5:$A$132,0))</f>
        <v/>
      </c>
      <c r="G1726" s="39" t="n"/>
      <c r="H1726" s="5">
        <f>INDEX(Variables!$B$5:$B$105,MATCH($A1726,Variables!$A$5:$A$105,0))&amp;IF($C1726="",""," | "&amp;INDEX(Mapping!$B$5:$B$26,MATCH($C1726,Mapping!$A$5:$A$26,0))&amp;" | "&amp;INDEX(Mapping!$B$30:$B$41,MATCH($B1726,Mapping!$A$30:$A$41,0)))</f>
        <v/>
      </c>
      <c r="I1726" s="5">
        <f>INDEX(Variables!$C$5:$C$105,MATCH($A1726,Variables!$A$5:$A$105,0))</f>
        <v/>
      </c>
      <c r="J1726" s="5">
        <f>INDEX(Variables!$E$5:$E$105,MATCH($A1726,Variables!$A$5:$A$105,0))</f>
        <v/>
      </c>
      <c r="K1726" s="25">
        <f>LOWER(Settings!$C$4)&amp;".mit."&amp;$A1726&amp;IF($C1726="","","."&amp;$C1726&amp;"."&amp;$B1726)&amp;IF(INDEX(Variables!$D$5:$D$105,MATCH($A1726,Variables!$A$5:$A$105,0))="","","."&amp;INDEX(Variables!$D$5:$D$105,MATCH($A1726,Variables!$A$5:$A$105,0)))&amp;"."&amp;K$5</f>
        <v/>
      </c>
      <c r="L1726" s="41">
        <f>INDEX(L$175:L$178,$D1726)*$E1726*INDEX(L$179:L$195,$F1726)</f>
        <v/>
      </c>
      <c r="M1726" s="40">
        <f>INDEX(M$175:M$178,$D1726)*$E1726*INDEX(M$179:M$195,$F1726)</f>
        <v/>
      </c>
      <c r="N1726" s="40">
        <f>INDEX(N$175:N$178,$D1726)*$E1726*INDEX(N$179:N$195,$F1726)</f>
        <v/>
      </c>
      <c r="O1726" s="40">
        <f>INDEX(O$175:O$178,$D1726)*$E1726*INDEX(O$179:O$195,$F1726)</f>
        <v/>
      </c>
      <c r="P1726" s="40">
        <f>INDEX(P$175:P$178,$D1726)*$E1726*INDEX(P$179:P$195,$F1726)</f>
        <v/>
      </c>
      <c r="Q1726" s="40">
        <f>INDEX(Q$175:Q$178,$D1726)*$E1726*INDEX(Q$179:Q$195,$F1726)</f>
        <v/>
      </c>
      <c r="R1726" s="40">
        <f>INDEX(R$175:R$178,$D1726)*$E1726*INDEX(R$179:R$195,$F1726)</f>
        <v/>
      </c>
      <c r="S1726" s="40">
        <f>INDEX(S$175:S$178,$D1726)*$E1726*INDEX(S$179:S$195,$F1726)</f>
        <v/>
      </c>
      <c r="T1726" s="40">
        <f>INDEX(T$175:T$178,$D1726)*$E1726*INDEX(T$179:T$195,$F1726)</f>
        <v/>
      </c>
      <c r="U1726" s="40">
        <f>INDEX(U$175:U$178,$D1726)*$E1726*INDEX(U$179:U$195,$F1726)</f>
        <v/>
      </c>
      <c r="V1726" s="40">
        <f>INDEX(V$175:V$178,$D1726)*$E1726*INDEX(V$179:V$195,$F1726)</f>
        <v/>
      </c>
      <c r="W1726" s="40">
        <f>INDEX(W$175:W$178,$D1726)*$E1726*INDEX(W$179:W$195,$F1726)</f>
        <v/>
      </c>
      <c r="X1726" s="40">
        <f>INDEX(X$175:X$178,$D1726)*$E1726*INDEX(X$179:X$195,$F1726)</f>
        <v/>
      </c>
      <c r="Y1726" s="40">
        <f>INDEX(Y$175:Y$178,$D1726)*$E1726*INDEX(Y$179:Y$195,$F1726)</f>
        <v/>
      </c>
      <c r="Z1726" s="40">
        <f>INDEX(Z$175:Z$178,$D1726)*$E1726*INDEX(Z$179:Z$195,$F1726)</f>
        <v/>
      </c>
      <c r="AA1726" s="40">
        <f>INDEX(AA$175:AA$178,$D1726)*$E1726*INDEX(AA$179:AA$195,$F1726)</f>
        <v/>
      </c>
      <c r="AB1726" s="40">
        <f>INDEX(AB$175:AB$178,$D1726)*$E1726*INDEX(AB$179:AB$195,$F1726)</f>
        <v/>
      </c>
      <c r="AC1726" s="40">
        <f>INDEX(AC$175:AC$178,$D1726)*$E1726*INDEX(AC$179:AC$195,$F1726)</f>
        <v/>
      </c>
      <c r="AD1726" s="42">
        <f>SHADOWEFF(INDEX(AD$175:AD$178,$D1726),$E1726,INDEX(AD$179:AD$195,$F1726))</f>
        <v/>
      </c>
      <c r="AE1726" s="25">
        <f>LOWER(Settings!$C$4)&amp;".mit."&amp;$A1726&amp;IF($C1726="","","."&amp;$C1726&amp;"."&amp;$B1726)&amp;IF(INDEX(Variables!$D$5:$D$105,MATCH($A1726,Variables!$A$5:$A$105,0))="","","."&amp;INDEX(Variables!$D$5:$D$105,MATCH($A1726,Variables!$A$5:$A$105,0)))&amp;"."&amp;AE$5</f>
        <v/>
      </c>
      <c r="AF1726" s="41">
        <f>INDEX(AF$175:AF$178,$D1726)*$E1726*INDEX(AF$179:AF$195,$F1726)</f>
        <v/>
      </c>
      <c r="AG1726" s="40">
        <f>INDEX(AG$175:AG$178,$D1726)*$E1726*INDEX(AG$179:AG$195,$F1726)</f>
        <v/>
      </c>
      <c r="AH1726" s="40">
        <f>INDEX(AH$175:AH$178,$D1726)*$E1726*INDEX(AH$179:AH$195,$F1726)</f>
        <v/>
      </c>
      <c r="AI1726" s="40">
        <f>INDEX(AI$175:AI$178,$D1726)*$E1726*INDEX(AI$179:AI$195,$F1726)</f>
        <v/>
      </c>
      <c r="AJ1726" s="40">
        <f>INDEX(AJ$175:AJ$178,$D1726)*$E1726*INDEX(AJ$179:AJ$195,$F1726)</f>
        <v/>
      </c>
      <c r="AK1726" s="40">
        <f>INDEX(AK$175:AK$178,$D1726)*$E1726*INDEX(AK$179:AK$195,$F1726)</f>
        <v/>
      </c>
      <c r="AL1726" s="40">
        <f>INDEX(AL$175:AL$178,$D1726)*$E1726*INDEX(AL$179:AL$195,$F1726)</f>
        <v/>
      </c>
      <c r="AM1726" s="40">
        <f>INDEX(AM$175:AM$178,$D1726)*$E1726*INDEX(AM$179:AM$195,$F1726)</f>
        <v/>
      </c>
      <c r="AN1726" s="40">
        <f>INDEX(AN$175:AN$178,$D1726)*$E1726*INDEX(AN$179:AN$195,$F1726)</f>
        <v/>
      </c>
      <c r="AO1726" s="40">
        <f>INDEX(AO$175:AO$178,$D1726)*$E1726*INDEX(AO$179:AO$195,$F1726)</f>
        <v/>
      </c>
      <c r="AP1726" s="40">
        <f>INDEX(AP$175:AP$178,$D1726)*$E1726*INDEX(AP$179:AP$195,$F1726)</f>
        <v/>
      </c>
      <c r="AQ1726" s="40">
        <f>INDEX(AQ$175:AQ$178,$D1726)*$E1726*INDEX(AQ$179:AQ$195,$F1726)</f>
        <v/>
      </c>
      <c r="AR1726" s="40">
        <f>INDEX(AR$175:AR$178,$D1726)*$E1726*INDEX(AR$179:AR$195,$F1726)</f>
        <v/>
      </c>
      <c r="AS1726" s="40">
        <f>INDEX(AS$175:AS$178,$D1726)*$E1726*INDEX(AS$179:AS$195,$F1726)</f>
        <v/>
      </c>
      <c r="AT1726" s="40">
        <f>INDEX(AT$175:AT$178,$D1726)*$E1726*INDEX(AT$179:AT$195,$F1726)</f>
        <v/>
      </c>
      <c r="AU1726" s="40">
        <f>INDEX(AU$175:AU$178,$D1726)*$E1726*INDEX(AU$179:AU$195,$F1726)</f>
        <v/>
      </c>
      <c r="AV1726" s="40">
        <f>INDEX(AV$175:AV$178,$D1726)*$E1726*INDEX(AV$179:AV$195,$F1726)</f>
        <v/>
      </c>
      <c r="AW1726" s="40">
        <f>INDEX(AW$175:AW$178,$D1726)*$E1726*INDEX(AW$179:AW$195,$F1726)</f>
        <v/>
      </c>
      <c r="AX1726" s="42">
        <f>SHADOWEFF(INDEX(AX$175:AX$178,$D1726),$E1726,INDEX(AX$179:AX$195,$F1726))</f>
        <v/>
      </c>
    </row>
    <row r="1727" hidden="1" outlineLevel="2">
      <c r="A1727" s="5" t="inlineStr">
        <is>
          <t>shp</t>
        </is>
      </c>
      <c r="B1727" s="5" t="inlineStr">
        <is>
          <t>lpg</t>
        </is>
      </c>
      <c r="C1727" s="5" t="inlineStr">
        <is>
          <t>oen</t>
        </is>
      </c>
      <c r="D1727" s="40">
        <f>INDEX(Inputs!$M$5:$M$132,MATCH($B1727&amp;"|"&amp;$C1727,Inputs!$A$5:$A$132,0))</f>
        <v/>
      </c>
      <c r="E1727" s="40">
        <f>INDEX(Inputs!$T$5:$T$132,MATCH($B1727&amp;"|"&amp;$C1727,Inputs!$A$5:$A$132,0))</f>
        <v/>
      </c>
      <c r="F1727" s="40">
        <f>INDEX(Inputs!$K$5:$K$132,MATCH($B1727&amp;"|"&amp;$C1727,Inputs!$A$5:$A$132,0))</f>
        <v/>
      </c>
      <c r="G1727" s="39" t="n"/>
      <c r="H1727" s="5">
        <f>INDEX(Variables!$B$5:$B$105,MATCH($A1727,Variables!$A$5:$A$105,0))&amp;IF($C1727="",""," | "&amp;INDEX(Mapping!$B$5:$B$26,MATCH($C1727,Mapping!$A$5:$A$26,0))&amp;" | "&amp;INDEX(Mapping!$B$30:$B$41,MATCH($B1727,Mapping!$A$30:$A$41,0)))</f>
        <v/>
      </c>
      <c r="I1727" s="5">
        <f>INDEX(Variables!$C$5:$C$105,MATCH($A1727,Variables!$A$5:$A$105,0))</f>
        <v/>
      </c>
      <c r="J1727" s="5">
        <f>INDEX(Variables!$E$5:$E$105,MATCH($A1727,Variables!$A$5:$A$105,0))</f>
        <v/>
      </c>
      <c r="K1727" s="25">
        <f>LOWER(Settings!$C$4)&amp;".mit."&amp;$A1727&amp;IF($C1727="","","."&amp;$C1727&amp;"."&amp;$B1727)&amp;IF(INDEX(Variables!$D$5:$D$105,MATCH($A1727,Variables!$A$5:$A$105,0))="","","."&amp;INDEX(Variables!$D$5:$D$105,MATCH($A1727,Variables!$A$5:$A$105,0)))&amp;"."&amp;K$5</f>
        <v/>
      </c>
      <c r="L1727" s="41">
        <f>INDEX(L$175:L$178,$D1727)*$E1727*INDEX(L$179:L$195,$F1727)</f>
        <v/>
      </c>
      <c r="M1727" s="40">
        <f>INDEX(M$175:M$178,$D1727)*$E1727*INDEX(M$179:M$195,$F1727)</f>
        <v/>
      </c>
      <c r="N1727" s="40">
        <f>INDEX(N$175:N$178,$D1727)*$E1727*INDEX(N$179:N$195,$F1727)</f>
        <v/>
      </c>
      <c r="O1727" s="40">
        <f>INDEX(O$175:O$178,$D1727)*$E1727*INDEX(O$179:O$195,$F1727)</f>
        <v/>
      </c>
      <c r="P1727" s="40">
        <f>INDEX(P$175:P$178,$D1727)*$E1727*INDEX(P$179:P$195,$F1727)</f>
        <v/>
      </c>
      <c r="Q1727" s="40">
        <f>INDEX(Q$175:Q$178,$D1727)*$E1727*INDEX(Q$179:Q$195,$F1727)</f>
        <v/>
      </c>
      <c r="R1727" s="40">
        <f>INDEX(R$175:R$178,$D1727)*$E1727*INDEX(R$179:R$195,$F1727)</f>
        <v/>
      </c>
      <c r="S1727" s="40">
        <f>INDEX(S$175:S$178,$D1727)*$E1727*INDEX(S$179:S$195,$F1727)</f>
        <v/>
      </c>
      <c r="T1727" s="40">
        <f>INDEX(T$175:T$178,$D1727)*$E1727*INDEX(T$179:T$195,$F1727)</f>
        <v/>
      </c>
      <c r="U1727" s="40">
        <f>INDEX(U$175:U$178,$D1727)*$E1727*INDEX(U$179:U$195,$F1727)</f>
        <v/>
      </c>
      <c r="V1727" s="40">
        <f>INDEX(V$175:V$178,$D1727)*$E1727*INDEX(V$179:V$195,$F1727)</f>
        <v/>
      </c>
      <c r="W1727" s="40">
        <f>INDEX(W$175:W$178,$D1727)*$E1727*INDEX(W$179:W$195,$F1727)</f>
        <v/>
      </c>
      <c r="X1727" s="40">
        <f>INDEX(X$175:X$178,$D1727)*$E1727*INDEX(X$179:X$195,$F1727)</f>
        <v/>
      </c>
      <c r="Y1727" s="40">
        <f>INDEX(Y$175:Y$178,$D1727)*$E1727*INDEX(Y$179:Y$195,$F1727)</f>
        <v/>
      </c>
      <c r="Z1727" s="40">
        <f>INDEX(Z$175:Z$178,$D1727)*$E1727*INDEX(Z$179:Z$195,$F1727)</f>
        <v/>
      </c>
      <c r="AA1727" s="40">
        <f>INDEX(AA$175:AA$178,$D1727)*$E1727*INDEX(AA$179:AA$195,$F1727)</f>
        <v/>
      </c>
      <c r="AB1727" s="40">
        <f>INDEX(AB$175:AB$178,$D1727)*$E1727*INDEX(AB$179:AB$195,$F1727)</f>
        <v/>
      </c>
      <c r="AC1727" s="40">
        <f>INDEX(AC$175:AC$178,$D1727)*$E1727*INDEX(AC$179:AC$195,$F1727)</f>
        <v/>
      </c>
      <c r="AD1727" s="42">
        <f>SHADOWEFF(INDEX(AD$175:AD$178,$D1727),$E1727,INDEX(AD$179:AD$195,$F1727))</f>
        <v/>
      </c>
      <c r="AE1727" s="25">
        <f>LOWER(Settings!$C$4)&amp;".mit."&amp;$A1727&amp;IF($C1727="","","."&amp;$C1727&amp;"."&amp;$B1727)&amp;IF(INDEX(Variables!$D$5:$D$105,MATCH($A1727,Variables!$A$5:$A$105,0))="","","."&amp;INDEX(Variables!$D$5:$D$105,MATCH($A1727,Variables!$A$5:$A$105,0)))&amp;"."&amp;AE$5</f>
        <v/>
      </c>
      <c r="AF1727" s="41">
        <f>INDEX(AF$175:AF$178,$D1727)*$E1727*INDEX(AF$179:AF$195,$F1727)</f>
        <v/>
      </c>
      <c r="AG1727" s="40">
        <f>INDEX(AG$175:AG$178,$D1727)*$E1727*INDEX(AG$179:AG$195,$F1727)</f>
        <v/>
      </c>
      <c r="AH1727" s="40">
        <f>INDEX(AH$175:AH$178,$D1727)*$E1727*INDEX(AH$179:AH$195,$F1727)</f>
        <v/>
      </c>
      <c r="AI1727" s="40">
        <f>INDEX(AI$175:AI$178,$D1727)*$E1727*INDEX(AI$179:AI$195,$F1727)</f>
        <v/>
      </c>
      <c r="AJ1727" s="40">
        <f>INDEX(AJ$175:AJ$178,$D1727)*$E1727*INDEX(AJ$179:AJ$195,$F1727)</f>
        <v/>
      </c>
      <c r="AK1727" s="40">
        <f>INDEX(AK$175:AK$178,$D1727)*$E1727*INDEX(AK$179:AK$195,$F1727)</f>
        <v/>
      </c>
      <c r="AL1727" s="40">
        <f>INDEX(AL$175:AL$178,$D1727)*$E1727*INDEX(AL$179:AL$195,$F1727)</f>
        <v/>
      </c>
      <c r="AM1727" s="40">
        <f>INDEX(AM$175:AM$178,$D1727)*$E1727*INDEX(AM$179:AM$195,$F1727)</f>
        <v/>
      </c>
      <c r="AN1727" s="40">
        <f>INDEX(AN$175:AN$178,$D1727)*$E1727*INDEX(AN$179:AN$195,$F1727)</f>
        <v/>
      </c>
      <c r="AO1727" s="40">
        <f>INDEX(AO$175:AO$178,$D1727)*$E1727*INDEX(AO$179:AO$195,$F1727)</f>
        <v/>
      </c>
      <c r="AP1727" s="40">
        <f>INDEX(AP$175:AP$178,$D1727)*$E1727*INDEX(AP$179:AP$195,$F1727)</f>
        <v/>
      </c>
      <c r="AQ1727" s="40">
        <f>INDEX(AQ$175:AQ$178,$D1727)*$E1727*INDEX(AQ$179:AQ$195,$F1727)</f>
        <v/>
      </c>
      <c r="AR1727" s="40">
        <f>INDEX(AR$175:AR$178,$D1727)*$E1727*INDEX(AR$179:AR$195,$F1727)</f>
        <v/>
      </c>
      <c r="AS1727" s="40">
        <f>INDEX(AS$175:AS$178,$D1727)*$E1727*INDEX(AS$179:AS$195,$F1727)</f>
        <v/>
      </c>
      <c r="AT1727" s="40">
        <f>INDEX(AT$175:AT$178,$D1727)*$E1727*INDEX(AT$179:AT$195,$F1727)</f>
        <v/>
      </c>
      <c r="AU1727" s="40">
        <f>INDEX(AU$175:AU$178,$D1727)*$E1727*INDEX(AU$179:AU$195,$F1727)</f>
        <v/>
      </c>
      <c r="AV1727" s="40">
        <f>INDEX(AV$175:AV$178,$D1727)*$E1727*INDEX(AV$179:AV$195,$F1727)</f>
        <v/>
      </c>
      <c r="AW1727" s="40">
        <f>INDEX(AW$175:AW$178,$D1727)*$E1727*INDEX(AW$179:AW$195,$F1727)</f>
        <v/>
      </c>
      <c r="AX1727" s="42">
        <f>SHADOWEFF(INDEX(AX$175:AX$178,$D1727),$E1727,INDEX(AX$179:AX$195,$F1727))</f>
        <v/>
      </c>
    </row>
    <row r="1728" hidden="1" outlineLevel="2">
      <c r="A1728" s="5" t="inlineStr">
        <is>
          <t>shp</t>
        </is>
      </c>
      <c r="B1728" s="5" t="inlineStr">
        <is>
          <t>ker</t>
        </is>
      </c>
      <c r="C1728" s="5" t="inlineStr">
        <is>
          <t>oen</t>
        </is>
      </c>
      <c r="D1728" s="40">
        <f>INDEX(Inputs!$M$5:$M$132,MATCH($B1728&amp;"|"&amp;$C1728,Inputs!$A$5:$A$132,0))</f>
        <v/>
      </c>
      <c r="E1728" s="40">
        <f>INDEX(Inputs!$T$5:$T$132,MATCH($B1728&amp;"|"&amp;$C1728,Inputs!$A$5:$A$132,0))</f>
        <v/>
      </c>
      <c r="F1728" s="40">
        <f>INDEX(Inputs!$K$5:$K$132,MATCH($B1728&amp;"|"&amp;$C1728,Inputs!$A$5:$A$132,0))</f>
        <v/>
      </c>
      <c r="G1728" s="39" t="n"/>
      <c r="H1728" s="5">
        <f>INDEX(Variables!$B$5:$B$105,MATCH($A1728,Variables!$A$5:$A$105,0))&amp;IF($C1728="",""," | "&amp;INDEX(Mapping!$B$5:$B$26,MATCH($C1728,Mapping!$A$5:$A$26,0))&amp;" | "&amp;INDEX(Mapping!$B$30:$B$41,MATCH($B1728,Mapping!$A$30:$A$41,0)))</f>
        <v/>
      </c>
      <c r="I1728" s="5">
        <f>INDEX(Variables!$C$5:$C$105,MATCH($A1728,Variables!$A$5:$A$105,0))</f>
        <v/>
      </c>
      <c r="J1728" s="5">
        <f>INDEX(Variables!$E$5:$E$105,MATCH($A1728,Variables!$A$5:$A$105,0))</f>
        <v/>
      </c>
      <c r="K1728" s="25">
        <f>LOWER(Settings!$C$4)&amp;".mit."&amp;$A1728&amp;IF($C1728="","","."&amp;$C1728&amp;"."&amp;$B1728)&amp;IF(INDEX(Variables!$D$5:$D$105,MATCH($A1728,Variables!$A$5:$A$105,0))="","","."&amp;INDEX(Variables!$D$5:$D$105,MATCH($A1728,Variables!$A$5:$A$105,0)))&amp;"."&amp;K$5</f>
        <v/>
      </c>
      <c r="L1728" s="41">
        <f>INDEX(L$175:L$178,$D1728)*$E1728*INDEX(L$179:L$195,$F1728)</f>
        <v/>
      </c>
      <c r="M1728" s="40">
        <f>INDEX(M$175:M$178,$D1728)*$E1728*INDEX(M$179:M$195,$F1728)</f>
        <v/>
      </c>
      <c r="N1728" s="40">
        <f>INDEX(N$175:N$178,$D1728)*$E1728*INDEX(N$179:N$195,$F1728)</f>
        <v/>
      </c>
      <c r="O1728" s="40">
        <f>INDEX(O$175:O$178,$D1728)*$E1728*INDEX(O$179:O$195,$F1728)</f>
        <v/>
      </c>
      <c r="P1728" s="40">
        <f>INDEX(P$175:P$178,$D1728)*$E1728*INDEX(P$179:P$195,$F1728)</f>
        <v/>
      </c>
      <c r="Q1728" s="40">
        <f>INDEX(Q$175:Q$178,$D1728)*$E1728*INDEX(Q$179:Q$195,$F1728)</f>
        <v/>
      </c>
      <c r="R1728" s="40">
        <f>INDEX(R$175:R$178,$D1728)*$E1728*INDEX(R$179:R$195,$F1728)</f>
        <v/>
      </c>
      <c r="S1728" s="40">
        <f>INDEX(S$175:S$178,$D1728)*$E1728*INDEX(S$179:S$195,$F1728)</f>
        <v/>
      </c>
      <c r="T1728" s="40">
        <f>INDEX(T$175:T$178,$D1728)*$E1728*INDEX(T$179:T$195,$F1728)</f>
        <v/>
      </c>
      <c r="U1728" s="40">
        <f>INDEX(U$175:U$178,$D1728)*$E1728*INDEX(U$179:U$195,$F1728)</f>
        <v/>
      </c>
      <c r="V1728" s="40">
        <f>INDEX(V$175:V$178,$D1728)*$E1728*INDEX(V$179:V$195,$F1728)</f>
        <v/>
      </c>
      <c r="W1728" s="40">
        <f>INDEX(W$175:W$178,$D1728)*$E1728*INDEX(W$179:W$195,$F1728)</f>
        <v/>
      </c>
      <c r="X1728" s="40">
        <f>INDEX(X$175:X$178,$D1728)*$E1728*INDEX(X$179:X$195,$F1728)</f>
        <v/>
      </c>
      <c r="Y1728" s="40">
        <f>INDEX(Y$175:Y$178,$D1728)*$E1728*INDEX(Y$179:Y$195,$F1728)</f>
        <v/>
      </c>
      <c r="Z1728" s="40">
        <f>INDEX(Z$175:Z$178,$D1728)*$E1728*INDEX(Z$179:Z$195,$F1728)</f>
        <v/>
      </c>
      <c r="AA1728" s="40">
        <f>INDEX(AA$175:AA$178,$D1728)*$E1728*INDEX(AA$179:AA$195,$F1728)</f>
        <v/>
      </c>
      <c r="AB1728" s="40">
        <f>INDEX(AB$175:AB$178,$D1728)*$E1728*INDEX(AB$179:AB$195,$F1728)</f>
        <v/>
      </c>
      <c r="AC1728" s="40">
        <f>INDEX(AC$175:AC$178,$D1728)*$E1728*INDEX(AC$179:AC$195,$F1728)</f>
        <v/>
      </c>
      <c r="AD1728" s="42">
        <f>SHADOWEFF(INDEX(AD$175:AD$178,$D1728),$E1728,INDEX(AD$179:AD$195,$F1728))</f>
        <v/>
      </c>
      <c r="AE1728" s="25">
        <f>LOWER(Settings!$C$4)&amp;".mit."&amp;$A1728&amp;IF($C1728="","","."&amp;$C1728&amp;"."&amp;$B1728)&amp;IF(INDEX(Variables!$D$5:$D$105,MATCH($A1728,Variables!$A$5:$A$105,0))="","","."&amp;INDEX(Variables!$D$5:$D$105,MATCH($A1728,Variables!$A$5:$A$105,0)))&amp;"."&amp;AE$5</f>
        <v/>
      </c>
      <c r="AF1728" s="41">
        <f>INDEX(AF$175:AF$178,$D1728)*$E1728*INDEX(AF$179:AF$195,$F1728)</f>
        <v/>
      </c>
      <c r="AG1728" s="40">
        <f>INDEX(AG$175:AG$178,$D1728)*$E1728*INDEX(AG$179:AG$195,$F1728)</f>
        <v/>
      </c>
      <c r="AH1728" s="40">
        <f>INDEX(AH$175:AH$178,$D1728)*$E1728*INDEX(AH$179:AH$195,$F1728)</f>
        <v/>
      </c>
      <c r="AI1728" s="40">
        <f>INDEX(AI$175:AI$178,$D1728)*$E1728*INDEX(AI$179:AI$195,$F1728)</f>
        <v/>
      </c>
      <c r="AJ1728" s="40">
        <f>INDEX(AJ$175:AJ$178,$D1728)*$E1728*INDEX(AJ$179:AJ$195,$F1728)</f>
        <v/>
      </c>
      <c r="AK1728" s="40">
        <f>INDEX(AK$175:AK$178,$D1728)*$E1728*INDEX(AK$179:AK$195,$F1728)</f>
        <v/>
      </c>
      <c r="AL1728" s="40">
        <f>INDEX(AL$175:AL$178,$D1728)*$E1728*INDEX(AL$179:AL$195,$F1728)</f>
        <v/>
      </c>
      <c r="AM1728" s="40">
        <f>INDEX(AM$175:AM$178,$D1728)*$E1728*INDEX(AM$179:AM$195,$F1728)</f>
        <v/>
      </c>
      <c r="AN1728" s="40">
        <f>INDEX(AN$175:AN$178,$D1728)*$E1728*INDEX(AN$179:AN$195,$F1728)</f>
        <v/>
      </c>
      <c r="AO1728" s="40">
        <f>INDEX(AO$175:AO$178,$D1728)*$E1728*INDEX(AO$179:AO$195,$F1728)</f>
        <v/>
      </c>
      <c r="AP1728" s="40">
        <f>INDEX(AP$175:AP$178,$D1728)*$E1728*INDEX(AP$179:AP$195,$F1728)</f>
        <v/>
      </c>
      <c r="AQ1728" s="40">
        <f>INDEX(AQ$175:AQ$178,$D1728)*$E1728*INDEX(AQ$179:AQ$195,$F1728)</f>
        <v/>
      </c>
      <c r="AR1728" s="40">
        <f>INDEX(AR$175:AR$178,$D1728)*$E1728*INDEX(AR$179:AR$195,$F1728)</f>
        <v/>
      </c>
      <c r="AS1728" s="40">
        <f>INDEX(AS$175:AS$178,$D1728)*$E1728*INDEX(AS$179:AS$195,$F1728)</f>
        <v/>
      </c>
      <c r="AT1728" s="40">
        <f>INDEX(AT$175:AT$178,$D1728)*$E1728*INDEX(AT$179:AT$195,$F1728)</f>
        <v/>
      </c>
      <c r="AU1728" s="40">
        <f>INDEX(AU$175:AU$178,$D1728)*$E1728*INDEX(AU$179:AU$195,$F1728)</f>
        <v/>
      </c>
      <c r="AV1728" s="40">
        <f>INDEX(AV$175:AV$178,$D1728)*$E1728*INDEX(AV$179:AV$195,$F1728)</f>
        <v/>
      </c>
      <c r="AW1728" s="40">
        <f>INDEX(AW$175:AW$178,$D1728)*$E1728*INDEX(AW$179:AW$195,$F1728)</f>
        <v/>
      </c>
      <c r="AX1728" s="42">
        <f>SHADOWEFF(INDEX(AX$175:AX$178,$D1728),$E1728,INDEX(AX$179:AX$195,$F1728))</f>
        <v/>
      </c>
    </row>
    <row r="1729" hidden="1" outlineLevel="2">
      <c r="A1729" s="5" t="inlineStr">
        <is>
          <t>shp</t>
        </is>
      </c>
      <c r="B1729" s="5" t="inlineStr">
        <is>
          <t>oop</t>
        </is>
      </c>
      <c r="C1729" s="5" t="inlineStr">
        <is>
          <t>oen</t>
        </is>
      </c>
      <c r="D1729" s="40">
        <f>INDEX(Inputs!$M$5:$M$132,MATCH($B1729&amp;"|"&amp;$C1729,Inputs!$A$5:$A$132,0))</f>
        <v/>
      </c>
      <c r="E1729" s="40">
        <f>INDEX(Inputs!$T$5:$T$132,MATCH($B1729&amp;"|"&amp;$C1729,Inputs!$A$5:$A$132,0))</f>
        <v/>
      </c>
      <c r="F1729" s="40">
        <f>INDEX(Inputs!$K$5:$K$132,MATCH($B1729&amp;"|"&amp;$C1729,Inputs!$A$5:$A$132,0))</f>
        <v/>
      </c>
      <c r="G1729" s="39" t="n"/>
      <c r="H1729" s="5">
        <f>INDEX(Variables!$B$5:$B$105,MATCH($A1729,Variables!$A$5:$A$105,0))&amp;IF($C1729="",""," | "&amp;INDEX(Mapping!$B$5:$B$26,MATCH($C1729,Mapping!$A$5:$A$26,0))&amp;" | "&amp;INDEX(Mapping!$B$30:$B$41,MATCH($B1729,Mapping!$A$30:$A$41,0)))</f>
        <v/>
      </c>
      <c r="I1729" s="5">
        <f>INDEX(Variables!$C$5:$C$105,MATCH($A1729,Variables!$A$5:$A$105,0))</f>
        <v/>
      </c>
      <c r="J1729" s="5">
        <f>INDEX(Variables!$E$5:$E$105,MATCH($A1729,Variables!$A$5:$A$105,0))</f>
        <v/>
      </c>
      <c r="K1729" s="25">
        <f>LOWER(Settings!$C$4)&amp;".mit."&amp;$A1729&amp;IF($C1729="","","."&amp;$C1729&amp;"."&amp;$B1729)&amp;IF(INDEX(Variables!$D$5:$D$105,MATCH($A1729,Variables!$A$5:$A$105,0))="","","."&amp;INDEX(Variables!$D$5:$D$105,MATCH($A1729,Variables!$A$5:$A$105,0)))&amp;"."&amp;K$5</f>
        <v/>
      </c>
      <c r="L1729" s="41">
        <f>INDEX(L$175:L$178,$D1729)*$E1729*INDEX(L$179:L$195,$F1729)</f>
        <v/>
      </c>
      <c r="M1729" s="40">
        <f>INDEX(M$175:M$178,$D1729)*$E1729*INDEX(M$179:M$195,$F1729)</f>
        <v/>
      </c>
      <c r="N1729" s="40">
        <f>INDEX(N$175:N$178,$D1729)*$E1729*INDEX(N$179:N$195,$F1729)</f>
        <v/>
      </c>
      <c r="O1729" s="40">
        <f>INDEX(O$175:O$178,$D1729)*$E1729*INDEX(O$179:O$195,$F1729)</f>
        <v/>
      </c>
      <c r="P1729" s="40">
        <f>INDEX(P$175:P$178,$D1729)*$E1729*INDEX(P$179:P$195,$F1729)</f>
        <v/>
      </c>
      <c r="Q1729" s="40">
        <f>INDEX(Q$175:Q$178,$D1729)*$E1729*INDEX(Q$179:Q$195,$F1729)</f>
        <v/>
      </c>
      <c r="R1729" s="40">
        <f>INDEX(R$175:R$178,$D1729)*$E1729*INDEX(R$179:R$195,$F1729)</f>
        <v/>
      </c>
      <c r="S1729" s="40">
        <f>INDEX(S$175:S$178,$D1729)*$E1729*INDEX(S$179:S$195,$F1729)</f>
        <v/>
      </c>
      <c r="T1729" s="40">
        <f>INDEX(T$175:T$178,$D1729)*$E1729*INDEX(T$179:T$195,$F1729)</f>
        <v/>
      </c>
      <c r="U1729" s="40">
        <f>INDEX(U$175:U$178,$D1729)*$E1729*INDEX(U$179:U$195,$F1729)</f>
        <v/>
      </c>
      <c r="V1729" s="40">
        <f>INDEX(V$175:V$178,$D1729)*$E1729*INDEX(V$179:V$195,$F1729)</f>
        <v/>
      </c>
      <c r="W1729" s="40">
        <f>INDEX(W$175:W$178,$D1729)*$E1729*INDEX(W$179:W$195,$F1729)</f>
        <v/>
      </c>
      <c r="X1729" s="40">
        <f>INDEX(X$175:X$178,$D1729)*$E1729*INDEX(X$179:X$195,$F1729)</f>
        <v/>
      </c>
      <c r="Y1729" s="40">
        <f>INDEX(Y$175:Y$178,$D1729)*$E1729*INDEX(Y$179:Y$195,$F1729)</f>
        <v/>
      </c>
      <c r="Z1729" s="40">
        <f>INDEX(Z$175:Z$178,$D1729)*$E1729*INDEX(Z$179:Z$195,$F1729)</f>
        <v/>
      </c>
      <c r="AA1729" s="40">
        <f>INDEX(AA$175:AA$178,$D1729)*$E1729*INDEX(AA$179:AA$195,$F1729)</f>
        <v/>
      </c>
      <c r="AB1729" s="40">
        <f>INDEX(AB$175:AB$178,$D1729)*$E1729*INDEX(AB$179:AB$195,$F1729)</f>
        <v/>
      </c>
      <c r="AC1729" s="40">
        <f>INDEX(AC$175:AC$178,$D1729)*$E1729*INDEX(AC$179:AC$195,$F1729)</f>
        <v/>
      </c>
      <c r="AD1729" s="42">
        <f>SHADOWEFF(INDEX(AD$175:AD$178,$D1729),$E1729,INDEX(AD$179:AD$195,$F1729))</f>
        <v/>
      </c>
      <c r="AE1729" s="25">
        <f>LOWER(Settings!$C$4)&amp;".mit."&amp;$A1729&amp;IF($C1729="","","."&amp;$C1729&amp;"."&amp;$B1729)&amp;IF(INDEX(Variables!$D$5:$D$105,MATCH($A1729,Variables!$A$5:$A$105,0))="","","."&amp;INDEX(Variables!$D$5:$D$105,MATCH($A1729,Variables!$A$5:$A$105,0)))&amp;"."&amp;AE$5</f>
        <v/>
      </c>
      <c r="AF1729" s="41">
        <f>INDEX(AF$175:AF$178,$D1729)*$E1729*INDEX(AF$179:AF$195,$F1729)</f>
        <v/>
      </c>
      <c r="AG1729" s="40">
        <f>INDEX(AG$175:AG$178,$D1729)*$E1729*INDEX(AG$179:AG$195,$F1729)</f>
        <v/>
      </c>
      <c r="AH1729" s="40">
        <f>INDEX(AH$175:AH$178,$D1729)*$E1729*INDEX(AH$179:AH$195,$F1729)</f>
        <v/>
      </c>
      <c r="AI1729" s="40">
        <f>INDEX(AI$175:AI$178,$D1729)*$E1729*INDEX(AI$179:AI$195,$F1729)</f>
        <v/>
      </c>
      <c r="AJ1729" s="40">
        <f>INDEX(AJ$175:AJ$178,$D1729)*$E1729*INDEX(AJ$179:AJ$195,$F1729)</f>
        <v/>
      </c>
      <c r="AK1729" s="40">
        <f>INDEX(AK$175:AK$178,$D1729)*$E1729*INDEX(AK$179:AK$195,$F1729)</f>
        <v/>
      </c>
      <c r="AL1729" s="40">
        <f>INDEX(AL$175:AL$178,$D1729)*$E1729*INDEX(AL$179:AL$195,$F1729)</f>
        <v/>
      </c>
      <c r="AM1729" s="40">
        <f>INDEX(AM$175:AM$178,$D1729)*$E1729*INDEX(AM$179:AM$195,$F1729)</f>
        <v/>
      </c>
      <c r="AN1729" s="40">
        <f>INDEX(AN$175:AN$178,$D1729)*$E1729*INDEX(AN$179:AN$195,$F1729)</f>
        <v/>
      </c>
      <c r="AO1729" s="40">
        <f>INDEX(AO$175:AO$178,$D1729)*$E1729*INDEX(AO$179:AO$195,$F1729)</f>
        <v/>
      </c>
      <c r="AP1729" s="40">
        <f>INDEX(AP$175:AP$178,$D1729)*$E1729*INDEX(AP$179:AP$195,$F1729)</f>
        <v/>
      </c>
      <c r="AQ1729" s="40">
        <f>INDEX(AQ$175:AQ$178,$D1729)*$E1729*INDEX(AQ$179:AQ$195,$F1729)</f>
        <v/>
      </c>
      <c r="AR1729" s="40">
        <f>INDEX(AR$175:AR$178,$D1729)*$E1729*INDEX(AR$179:AR$195,$F1729)</f>
        <v/>
      </c>
      <c r="AS1729" s="40">
        <f>INDEX(AS$175:AS$178,$D1729)*$E1729*INDEX(AS$179:AS$195,$F1729)</f>
        <v/>
      </c>
      <c r="AT1729" s="40">
        <f>INDEX(AT$175:AT$178,$D1729)*$E1729*INDEX(AT$179:AT$195,$F1729)</f>
        <v/>
      </c>
      <c r="AU1729" s="40">
        <f>INDEX(AU$175:AU$178,$D1729)*$E1729*INDEX(AU$179:AU$195,$F1729)</f>
        <v/>
      </c>
      <c r="AV1729" s="40">
        <f>INDEX(AV$175:AV$178,$D1729)*$E1729*INDEX(AV$179:AV$195,$F1729)</f>
        <v/>
      </c>
      <c r="AW1729" s="40">
        <f>INDEX(AW$175:AW$178,$D1729)*$E1729*INDEX(AW$179:AW$195,$F1729)</f>
        <v/>
      </c>
      <c r="AX1729" s="42">
        <f>SHADOWEFF(INDEX(AX$175:AX$178,$D1729),$E1729,INDEX(AX$179:AX$195,$F1729))</f>
        <v/>
      </c>
    </row>
    <row r="1730" hidden="1" outlineLevel="2">
      <c r="A1730" s="5" t="inlineStr">
        <is>
          <t>shp</t>
        </is>
      </c>
      <c r="B1730" s="5" t="inlineStr">
        <is>
          <t>bio</t>
        </is>
      </c>
      <c r="C1730" s="5" t="inlineStr">
        <is>
          <t>oen</t>
        </is>
      </c>
      <c r="D1730" s="40">
        <f>INDEX(Inputs!$M$5:$M$132,MATCH($B1730&amp;"|"&amp;$C1730,Inputs!$A$5:$A$132,0))</f>
        <v/>
      </c>
      <c r="E1730" s="40">
        <f>INDEX(Inputs!$T$5:$T$132,MATCH($B1730&amp;"|"&amp;$C1730,Inputs!$A$5:$A$132,0))</f>
        <v/>
      </c>
      <c r="F1730" s="40">
        <f>INDEX(Inputs!$K$5:$K$132,MATCH($B1730&amp;"|"&amp;$C1730,Inputs!$A$5:$A$132,0))</f>
        <v/>
      </c>
      <c r="G1730" s="39" t="n"/>
      <c r="H1730" s="5">
        <f>INDEX(Variables!$B$5:$B$105,MATCH($A1730,Variables!$A$5:$A$105,0))&amp;IF($C1730="",""," | "&amp;INDEX(Mapping!$B$5:$B$26,MATCH($C1730,Mapping!$A$5:$A$26,0))&amp;" | "&amp;INDEX(Mapping!$B$30:$B$41,MATCH($B1730,Mapping!$A$30:$A$41,0)))</f>
        <v/>
      </c>
      <c r="I1730" s="5">
        <f>INDEX(Variables!$C$5:$C$105,MATCH($A1730,Variables!$A$5:$A$105,0))</f>
        <v/>
      </c>
      <c r="J1730" s="5">
        <f>INDEX(Variables!$E$5:$E$105,MATCH($A1730,Variables!$A$5:$A$105,0))</f>
        <v/>
      </c>
      <c r="K1730" s="25">
        <f>LOWER(Settings!$C$4)&amp;".mit."&amp;$A1730&amp;IF($C1730="","","."&amp;$C1730&amp;"."&amp;$B1730)&amp;IF(INDEX(Variables!$D$5:$D$105,MATCH($A1730,Variables!$A$5:$A$105,0))="","","."&amp;INDEX(Variables!$D$5:$D$105,MATCH($A1730,Variables!$A$5:$A$105,0)))&amp;"."&amp;K$5</f>
        <v/>
      </c>
      <c r="L1730" s="41">
        <f>INDEX(L$175:L$178,$D1730)*$E1730*INDEX(L$179:L$195,$F1730)</f>
        <v/>
      </c>
      <c r="M1730" s="40">
        <f>INDEX(M$175:M$178,$D1730)*$E1730*INDEX(M$179:M$195,$F1730)</f>
        <v/>
      </c>
      <c r="N1730" s="40">
        <f>INDEX(N$175:N$178,$D1730)*$E1730*INDEX(N$179:N$195,$F1730)</f>
        <v/>
      </c>
      <c r="O1730" s="40">
        <f>INDEX(O$175:O$178,$D1730)*$E1730*INDEX(O$179:O$195,$F1730)</f>
        <v/>
      </c>
      <c r="P1730" s="40">
        <f>INDEX(P$175:P$178,$D1730)*$E1730*INDEX(P$179:P$195,$F1730)</f>
        <v/>
      </c>
      <c r="Q1730" s="40">
        <f>INDEX(Q$175:Q$178,$D1730)*$E1730*INDEX(Q$179:Q$195,$F1730)</f>
        <v/>
      </c>
      <c r="R1730" s="40">
        <f>INDEX(R$175:R$178,$D1730)*$E1730*INDEX(R$179:R$195,$F1730)</f>
        <v/>
      </c>
      <c r="S1730" s="40">
        <f>INDEX(S$175:S$178,$D1730)*$E1730*INDEX(S$179:S$195,$F1730)</f>
        <v/>
      </c>
      <c r="T1730" s="40">
        <f>INDEX(T$175:T$178,$D1730)*$E1730*INDEX(T$179:T$195,$F1730)</f>
        <v/>
      </c>
      <c r="U1730" s="40">
        <f>INDEX(U$175:U$178,$D1730)*$E1730*INDEX(U$179:U$195,$F1730)</f>
        <v/>
      </c>
      <c r="V1730" s="40">
        <f>INDEX(V$175:V$178,$D1730)*$E1730*INDEX(V$179:V$195,$F1730)</f>
        <v/>
      </c>
      <c r="W1730" s="40">
        <f>INDEX(W$175:W$178,$D1730)*$E1730*INDEX(W$179:W$195,$F1730)</f>
        <v/>
      </c>
      <c r="X1730" s="40">
        <f>INDEX(X$175:X$178,$D1730)*$E1730*INDEX(X$179:X$195,$F1730)</f>
        <v/>
      </c>
      <c r="Y1730" s="40">
        <f>INDEX(Y$175:Y$178,$D1730)*$E1730*INDEX(Y$179:Y$195,$F1730)</f>
        <v/>
      </c>
      <c r="Z1730" s="40">
        <f>INDEX(Z$175:Z$178,$D1730)*$E1730*INDEX(Z$179:Z$195,$F1730)</f>
        <v/>
      </c>
      <c r="AA1730" s="40">
        <f>INDEX(AA$175:AA$178,$D1730)*$E1730*INDEX(AA$179:AA$195,$F1730)</f>
        <v/>
      </c>
      <c r="AB1730" s="40">
        <f>INDEX(AB$175:AB$178,$D1730)*$E1730*INDEX(AB$179:AB$195,$F1730)</f>
        <v/>
      </c>
      <c r="AC1730" s="40">
        <f>INDEX(AC$175:AC$178,$D1730)*$E1730*INDEX(AC$179:AC$195,$F1730)</f>
        <v/>
      </c>
      <c r="AD1730" s="42">
        <f>SHADOWEFF(INDEX(AD$175:AD$178,$D1730),$E1730,INDEX(AD$179:AD$195,$F1730))</f>
        <v/>
      </c>
      <c r="AE1730" s="25">
        <f>LOWER(Settings!$C$4)&amp;".mit."&amp;$A1730&amp;IF($C1730="","","."&amp;$C1730&amp;"."&amp;$B1730)&amp;IF(INDEX(Variables!$D$5:$D$105,MATCH($A1730,Variables!$A$5:$A$105,0))="","","."&amp;INDEX(Variables!$D$5:$D$105,MATCH($A1730,Variables!$A$5:$A$105,0)))&amp;"."&amp;AE$5</f>
        <v/>
      </c>
      <c r="AF1730" s="41">
        <f>INDEX(AF$175:AF$178,$D1730)*$E1730*INDEX(AF$179:AF$195,$F1730)</f>
        <v/>
      </c>
      <c r="AG1730" s="40">
        <f>INDEX(AG$175:AG$178,$D1730)*$E1730*INDEX(AG$179:AG$195,$F1730)</f>
        <v/>
      </c>
      <c r="AH1730" s="40">
        <f>INDEX(AH$175:AH$178,$D1730)*$E1730*INDEX(AH$179:AH$195,$F1730)</f>
        <v/>
      </c>
      <c r="AI1730" s="40">
        <f>INDEX(AI$175:AI$178,$D1730)*$E1730*INDEX(AI$179:AI$195,$F1730)</f>
        <v/>
      </c>
      <c r="AJ1730" s="40">
        <f>INDEX(AJ$175:AJ$178,$D1730)*$E1730*INDEX(AJ$179:AJ$195,$F1730)</f>
        <v/>
      </c>
      <c r="AK1730" s="40">
        <f>INDEX(AK$175:AK$178,$D1730)*$E1730*INDEX(AK$179:AK$195,$F1730)</f>
        <v/>
      </c>
      <c r="AL1730" s="40">
        <f>INDEX(AL$175:AL$178,$D1730)*$E1730*INDEX(AL$179:AL$195,$F1730)</f>
        <v/>
      </c>
      <c r="AM1730" s="40">
        <f>INDEX(AM$175:AM$178,$D1730)*$E1730*INDEX(AM$179:AM$195,$F1730)</f>
        <v/>
      </c>
      <c r="AN1730" s="40">
        <f>INDEX(AN$175:AN$178,$D1730)*$E1730*INDEX(AN$179:AN$195,$F1730)</f>
        <v/>
      </c>
      <c r="AO1730" s="40">
        <f>INDEX(AO$175:AO$178,$D1730)*$E1730*INDEX(AO$179:AO$195,$F1730)</f>
        <v/>
      </c>
      <c r="AP1730" s="40">
        <f>INDEX(AP$175:AP$178,$D1730)*$E1730*INDEX(AP$179:AP$195,$F1730)</f>
        <v/>
      </c>
      <c r="AQ1730" s="40">
        <f>INDEX(AQ$175:AQ$178,$D1730)*$E1730*INDEX(AQ$179:AQ$195,$F1730)</f>
        <v/>
      </c>
      <c r="AR1730" s="40">
        <f>INDEX(AR$175:AR$178,$D1730)*$E1730*INDEX(AR$179:AR$195,$F1730)</f>
        <v/>
      </c>
      <c r="AS1730" s="40">
        <f>INDEX(AS$175:AS$178,$D1730)*$E1730*INDEX(AS$179:AS$195,$F1730)</f>
        <v/>
      </c>
      <c r="AT1730" s="40">
        <f>INDEX(AT$175:AT$178,$D1730)*$E1730*INDEX(AT$179:AT$195,$F1730)</f>
        <v/>
      </c>
      <c r="AU1730" s="40">
        <f>INDEX(AU$175:AU$178,$D1730)*$E1730*INDEX(AU$179:AU$195,$F1730)</f>
        <v/>
      </c>
      <c r="AV1730" s="40">
        <f>INDEX(AV$175:AV$178,$D1730)*$E1730*INDEX(AV$179:AV$195,$F1730)</f>
        <v/>
      </c>
      <c r="AW1730" s="40">
        <f>INDEX(AW$175:AW$178,$D1730)*$E1730*INDEX(AW$179:AW$195,$F1730)</f>
        <v/>
      </c>
      <c r="AX1730" s="42">
        <f>SHADOWEFF(INDEX(AX$175:AX$178,$D1730),$E1730,INDEX(AX$179:AX$195,$F1730))</f>
        <v/>
      </c>
    </row>
    <row r="1731" hidden="1" outlineLevel="2"/>
    <row r="1732" hidden="1" outlineLevel="2">
      <c r="A1732" s="5" t="inlineStr">
        <is>
          <t>ener</t>
        </is>
      </c>
      <c r="B1732" s="5" t="inlineStr">
        <is>
          <t>coa</t>
        </is>
      </c>
      <c r="C1732" s="5" t="inlineStr">
        <is>
          <t>oen</t>
        </is>
      </c>
      <c r="D1732" s="40">
        <f>INDEX(Inputs!$N$5:$N$132,MATCH($B1732&amp;"|"&amp;$C1732,Inputs!$A$5:$A$132,0))</f>
        <v/>
      </c>
      <c r="E1732" s="40">
        <f>INDEX(Inputs!$O$5:$O$132,MATCH($B1732&amp;"|"&amp;$C1732,Inputs!$A$5:$A$132,0))</f>
        <v/>
      </c>
      <c r="F1732" s="40">
        <f>INDEX(Inputs!$P$5:$P$132,MATCH($B1732&amp;"|"&amp;$C1732,Inputs!$A$5:$A$132,0))</f>
        <v/>
      </c>
      <c r="G1732" s="40">
        <f>INDEX(Inputs!$Q$5:$Q$132,MATCH($B1732&amp;"|"&amp;$C1732,Inputs!$A$5:$A$132,0))</f>
        <v/>
      </c>
      <c r="H1732" s="5">
        <f>INDEX(Variables!$B$5:$B$105,MATCH($A1732,Variables!$A$5:$A$105,0))&amp;IF($C1732="",""," | "&amp;INDEX(Mapping!$B$5:$B$26,MATCH($C1732,Mapping!$A$5:$A$26,0))&amp;" | "&amp;INDEX(Mapping!$B$30:$B$41,MATCH($B1732,Mapping!$A$30:$A$41,0)))</f>
        <v/>
      </c>
      <c r="I1732" s="5">
        <f>INDEX(Variables!$C$5:$C$105,MATCH($A1732,Variables!$A$5:$A$105,0))</f>
        <v/>
      </c>
      <c r="J1732" s="5">
        <f>INDEX(Variables!$E$5:$E$105,MATCH($A1732,Variables!$A$5:$A$105,0))</f>
        <v/>
      </c>
      <c r="K1732" s="25">
        <f>LOWER(Settings!$C$4)&amp;".mit."&amp;$A1732&amp;IF($C1732="","","."&amp;$C1732&amp;"."&amp;$B1732)&amp;IF(INDEX(Variables!$D$5:$D$105,MATCH($A1732,Variables!$A$5:$A$105,0))="","","."&amp;INDEX(Variables!$D$5:$D$105,MATCH($A1732,Variables!$A$5:$A$105,0)))&amp;"."&amp;K$5</f>
        <v/>
      </c>
      <c r="L1732" s="46">
        <f>INDEX(Inputs!$U$5:$U$132,MATCH($B1732&amp;"|"&amp;$C1732,Inputs!$A$5:$A$132,0))</f>
        <v/>
      </c>
      <c r="M1732" s="47">
        <f>L1732*(1/(1+$G1732))^(1+$E1732)*(1+M$7)^$D1732*(M1714/L1714)^$E1732*((M1714+M1723)/(L1714+L1723))^($F1732*(1+$E1732))</f>
        <v/>
      </c>
      <c r="N1732" s="47">
        <f>M1732*(1/(1+$G1732))^(1+$E1732)*(1+N$7)^$D1732*(N1714/M1714)^$E1732*((N1714+N1723)/(M1714+M1723))^($F1732*(1+$E1732))</f>
        <v/>
      </c>
      <c r="O1732" s="47">
        <f>N1732*(1/(1+$G1732))^(1+$E1732)*(1+O$7)^$D1732*(O1714/N1714)^$E1732*((O1714+O1723)/(N1714+N1723))^($F1732*(1+$E1732))</f>
        <v/>
      </c>
      <c r="P1732" s="47">
        <f>O1732*(1/(1+$G1732))^(1+$E1732)*(1+P$7)^$D1732*(P1714/O1714)^$E1732*((P1714+P1723)/(O1714+O1723))^($F1732*(1+$E1732))</f>
        <v/>
      </c>
      <c r="Q1732" s="47">
        <f>P1732*(1/(1+$G1732))^(1+$E1732)*(1+Q$7)^$D1732*(Q1714/P1714)^$E1732*((Q1714+Q1723)/(P1714+P1723))^($F1732*(1+$E1732))</f>
        <v/>
      </c>
      <c r="R1732" s="47">
        <f>Q1732*(1/(1+$G1732))^(1+$E1732)*(1+R$7)^$D1732*(R1714/Q1714)^$E1732*((R1714+R1723)/(Q1714+Q1723))^($F1732*(1+$E1732))</f>
        <v/>
      </c>
      <c r="S1732" s="47">
        <f>R1732*(1/(1+$G1732))^(1+$E1732)*(1+S$7)^$D1732*(S1714/R1714)^$E1732*((S1714+S1723)/(R1714+R1723))^($F1732*(1+$E1732))</f>
        <v/>
      </c>
      <c r="T1732" s="47">
        <f>S1732*(1/(1+$G1732))^(1+$E1732)*(1+T$7)^$D1732*(T1714/S1714)^$E1732*((T1714+T1723)/(S1714+S1723))^($F1732*(1+$E1732))</f>
        <v/>
      </c>
      <c r="U1732" s="47">
        <f>T1732*(1/(1+$G1732))^(1+$E1732)*(1+U$7)^$D1732*(U1714/T1714)^$E1732*((U1714+U1723)/(T1714+T1723))^($F1732*(1+$E1732))</f>
        <v/>
      </c>
      <c r="V1732" s="47">
        <f>U1732*(1/(1+$G1732))^(1+$E1732)*(1+V$7)^$D1732*(V1714/U1714)^$E1732*((V1714+V1723)/(U1714+U1723))^($F1732*(1+$E1732))</f>
        <v/>
      </c>
      <c r="W1732" s="47">
        <f>V1732*(1/(1+$G1732))^(1+$E1732)*(1+W$7)^$D1732*(W1714/V1714)^$E1732*((W1714+W1723)/(V1714+V1723))^($F1732*(1+$E1732))</f>
        <v/>
      </c>
      <c r="X1732" s="47">
        <f>W1732*(1/(1+$G1732))^(1+$E1732)*(1+X$7)^$D1732*(X1714/W1714)^$E1732*((X1714+X1723)/(W1714+W1723))^($F1732*(1+$E1732))</f>
        <v/>
      </c>
      <c r="Y1732" s="47">
        <f>X1732*(1/(1+$G1732))^(1+$E1732)*(1+Y$7)^$D1732*(Y1714/X1714)^$E1732*((Y1714+Y1723)/(X1714+X1723))^($F1732*(1+$E1732))</f>
        <v/>
      </c>
      <c r="Z1732" s="47">
        <f>Y1732*(1/(1+$G1732))^(1+$E1732)*(1+Z$7)^$D1732*(Z1714/Y1714)^$E1732*((Z1714+Z1723)/(Y1714+Y1723))^($F1732*(1+$E1732))</f>
        <v/>
      </c>
      <c r="AA1732" s="47">
        <f>Z1732*(1/(1+$G1732))^(1+$E1732)*(1+AA$7)^$D1732*(AA1714/Z1714)^$E1732*((AA1714+AA1723)/(Z1714+Z1723))^($F1732*(1+$E1732))</f>
        <v/>
      </c>
      <c r="AB1732" s="47">
        <f>AA1732*(1/(1+$G1732))^(1+$E1732)*(1+AB$7)^$D1732*(AB1714/AA1714)^$E1732*((AB1714+AB1723)/(AA1714+AA1723))^($F1732*(1+$E1732))</f>
        <v/>
      </c>
      <c r="AC1732" s="47">
        <f>AB1732*(1/(1+$G1732))^(1+$E1732)*(1+AC$7)^$D1732*(AC1714/AB1714)^$E1732*((AC1714+AC1723)/(AB1714+AB1723))^($F1732*(1+$E1732))</f>
        <v/>
      </c>
      <c r="AD1732" s="48">
        <f>FUELUSE(AC1732,AD1714,AC1714,AD1723,AC1723,AD$7,$D1732,$E1732,$F1732,$G1732)</f>
        <v/>
      </c>
      <c r="AE1732" s="25">
        <f>LOWER(Settings!$C$4)&amp;".mit."&amp;$A1732&amp;IF($C1732="","","."&amp;$C1732&amp;"."&amp;$B1732)&amp;IF(INDEX(Variables!$D$5:$D$105,MATCH($A1732,Variables!$A$5:$A$105,0))="","","."&amp;INDEX(Variables!$D$5:$D$105,MATCH($A1732,Variables!$A$5:$A$105,0)))&amp;"."&amp;AE$5</f>
        <v/>
      </c>
      <c r="AF1732" s="46">
        <f>INDEX(Inputs!$U$5:$U$132,MATCH($B1732&amp;"|"&amp;$C1732,Inputs!$A$5:$A$132,0))</f>
        <v/>
      </c>
      <c r="AG1732" s="47">
        <f>AF1732*(1/(1+$G1732))^(1+$E1732)*(1+AG$7)^$D1732*(AG1714/AF1714)^$E1732*((AG1714+AG1723)/(AF1714+AF1723))^($F1732*(1+$E1732))</f>
        <v/>
      </c>
      <c r="AH1732" s="47">
        <f>AG1732*(1/(1+$G1732))^(1+$E1732)*(1+AH$7)^$D1732*(AH1714/AG1714)^$E1732*((AH1714+AH1723)/(AG1714+AG1723))^($F1732*(1+$E1732))</f>
        <v/>
      </c>
      <c r="AI1732" s="47">
        <f>AH1732*(1/(1+$G1732))^(1+$E1732)*(1+AI$7)^$D1732*(AI1714/AH1714)^$E1732*((AI1714+AI1723)/(AH1714+AH1723))^($F1732*(1+$E1732))</f>
        <v/>
      </c>
      <c r="AJ1732" s="47">
        <f>AI1732*(1/(1+$G1732))^(1+$E1732)*(1+AJ$7)^$D1732*(AJ1714/AI1714)^$E1732*((AJ1714+AJ1723)/(AI1714+AI1723))^($F1732*(1+$E1732))</f>
        <v/>
      </c>
      <c r="AK1732" s="47">
        <f>AJ1732*(1/(1+$G1732))^(1+$E1732)*(1+AK$7)^$D1732*(AK1714/AJ1714)^$E1732*((AK1714+AK1723)/(AJ1714+AJ1723))^($F1732*(1+$E1732))</f>
        <v/>
      </c>
      <c r="AL1732" s="47">
        <f>AK1732*(1/(1+$G1732))^(1+$E1732)*(1+AL$7)^$D1732*(AL1714/AK1714)^$E1732*((AL1714+AL1723)/(AK1714+AK1723))^($F1732*(1+$E1732))</f>
        <v/>
      </c>
      <c r="AM1732" s="47">
        <f>AL1732*(1/(1+$G1732))^(1+$E1732)*(1+AM$7)^$D1732*(AM1714/AL1714)^$E1732*((AM1714+AM1723)/(AL1714+AL1723))^($F1732*(1+$E1732))</f>
        <v/>
      </c>
      <c r="AN1732" s="47">
        <f>AM1732*(1/(1+$G1732))^(1+$E1732)*(1+AN$7)^$D1732*(AN1714/AM1714)^$E1732*((AN1714+AN1723)/(AM1714+AM1723))^($F1732*(1+$E1732))</f>
        <v/>
      </c>
      <c r="AO1732" s="47">
        <f>AN1732*(1/(1+$G1732))^(1+$E1732)*(1+AO$7)^$D1732*(AO1714/AN1714)^$E1732*((AO1714+AO1723)/(AN1714+AN1723))^($F1732*(1+$E1732))</f>
        <v/>
      </c>
      <c r="AP1732" s="47">
        <f>AO1732*(1/(1+$G1732))^(1+$E1732)*(1+AP$7)^$D1732*(AP1714/AO1714)^$E1732*((AP1714+AP1723)/(AO1714+AO1723))^($F1732*(1+$E1732))</f>
        <v/>
      </c>
      <c r="AQ1732" s="47">
        <f>AP1732*(1/(1+$G1732))^(1+$E1732)*(1+AQ$7)^$D1732*(AQ1714/AP1714)^$E1732*((AQ1714+AQ1723)/(AP1714+AP1723))^($F1732*(1+$E1732))</f>
        <v/>
      </c>
      <c r="AR1732" s="47">
        <f>AQ1732*(1/(1+$G1732))^(1+$E1732)*(1+AR$7)^$D1732*(AR1714/AQ1714)^$E1732*((AR1714+AR1723)/(AQ1714+AQ1723))^($F1732*(1+$E1732))</f>
        <v/>
      </c>
      <c r="AS1732" s="47">
        <f>AR1732*(1/(1+$G1732))^(1+$E1732)*(1+AS$7)^$D1732*(AS1714/AR1714)^$E1732*((AS1714+AS1723)/(AR1714+AR1723))^($F1732*(1+$E1732))</f>
        <v/>
      </c>
      <c r="AT1732" s="47">
        <f>AS1732*(1/(1+$G1732))^(1+$E1732)*(1+AT$7)^$D1732*(AT1714/AS1714)^$E1732*((AT1714+AT1723)/(AS1714+AS1723))^($F1732*(1+$E1732))</f>
        <v/>
      </c>
      <c r="AU1732" s="47">
        <f>AT1732*(1/(1+$G1732))^(1+$E1732)*(1+AU$7)^$D1732*(AU1714/AT1714)^$E1732*((AU1714+AU1723)/(AT1714+AT1723))^($F1732*(1+$E1732))</f>
        <v/>
      </c>
      <c r="AV1732" s="47">
        <f>AU1732*(1/(1+$G1732))^(1+$E1732)*(1+AV$7)^$D1732*(AV1714/AU1714)^$E1732*((AV1714+AV1723)/(AU1714+AU1723))^($F1732*(1+$E1732))</f>
        <v/>
      </c>
      <c r="AW1732" s="47">
        <f>AV1732*(1/(1+$G1732))^(1+$E1732)*(1+AW$7)^$D1732*(AW1714/AV1714)^$E1732*((AW1714+AW1723)/(AV1714+AV1723))^($F1732*(1+$E1732))</f>
        <v/>
      </c>
      <c r="AX1732" s="48">
        <f>FUELUSE(AW1732,AX1714,AW1714,AX1723,AW1723,AX$7,$D1732,$E1732,$F1732,$G1732)</f>
        <v/>
      </c>
    </row>
    <row r="1733" hidden="1" outlineLevel="2">
      <c r="A1733" s="5" t="inlineStr">
        <is>
          <t>ener</t>
        </is>
      </c>
      <c r="B1733" s="5" t="inlineStr">
        <is>
          <t>nga</t>
        </is>
      </c>
      <c r="C1733" s="5" t="inlineStr">
        <is>
          <t>oen</t>
        </is>
      </c>
      <c r="D1733" s="40">
        <f>INDEX(Inputs!$N$5:$N$132,MATCH($B1733&amp;"|"&amp;$C1733,Inputs!$A$5:$A$132,0))</f>
        <v/>
      </c>
      <c r="E1733" s="40">
        <f>INDEX(Inputs!$O$5:$O$132,MATCH($B1733&amp;"|"&amp;$C1733,Inputs!$A$5:$A$132,0))</f>
        <v/>
      </c>
      <c r="F1733" s="40">
        <f>INDEX(Inputs!$P$5:$P$132,MATCH($B1733&amp;"|"&amp;$C1733,Inputs!$A$5:$A$132,0))</f>
        <v/>
      </c>
      <c r="G1733" s="40">
        <f>INDEX(Inputs!$Q$5:$Q$132,MATCH($B1733&amp;"|"&amp;$C1733,Inputs!$A$5:$A$132,0))</f>
        <v/>
      </c>
      <c r="H1733" s="5">
        <f>INDEX(Variables!$B$5:$B$105,MATCH($A1733,Variables!$A$5:$A$105,0))&amp;IF($C1733="",""," | "&amp;INDEX(Mapping!$B$5:$B$26,MATCH($C1733,Mapping!$A$5:$A$26,0))&amp;" | "&amp;INDEX(Mapping!$B$30:$B$41,MATCH($B1733,Mapping!$A$30:$A$41,0)))</f>
        <v/>
      </c>
      <c r="I1733" s="5">
        <f>INDEX(Variables!$C$5:$C$105,MATCH($A1733,Variables!$A$5:$A$105,0))</f>
        <v/>
      </c>
      <c r="J1733" s="5">
        <f>INDEX(Variables!$E$5:$E$105,MATCH($A1733,Variables!$A$5:$A$105,0))</f>
        <v/>
      </c>
      <c r="K1733" s="25">
        <f>LOWER(Settings!$C$4)&amp;".mit."&amp;$A1733&amp;IF($C1733="","","."&amp;$C1733&amp;"."&amp;$B1733)&amp;IF(INDEX(Variables!$D$5:$D$105,MATCH($A1733,Variables!$A$5:$A$105,0))="","","."&amp;INDEX(Variables!$D$5:$D$105,MATCH($A1733,Variables!$A$5:$A$105,0)))&amp;"."&amp;K$5</f>
        <v/>
      </c>
      <c r="L1733" s="46">
        <f>INDEX(Inputs!$U$5:$U$132,MATCH($B1733&amp;"|"&amp;$C1733,Inputs!$A$5:$A$132,0))</f>
        <v/>
      </c>
      <c r="M1733" s="47">
        <f>L1733*(1/(1+$G1733))^(1+$E1733)*(1+M$7)^$D1733*(M1715/L1715)^$E1733*((M1715+M1724)/(L1715+L1724))^($F1733*(1+$E1733))</f>
        <v/>
      </c>
      <c r="N1733" s="47">
        <f>M1733*(1/(1+$G1733))^(1+$E1733)*(1+N$7)^$D1733*(N1715/M1715)^$E1733*((N1715+N1724)/(M1715+M1724))^($F1733*(1+$E1733))</f>
        <v/>
      </c>
      <c r="O1733" s="47">
        <f>N1733*(1/(1+$G1733))^(1+$E1733)*(1+O$7)^$D1733*(O1715/N1715)^$E1733*((O1715+O1724)/(N1715+N1724))^($F1733*(1+$E1733))</f>
        <v/>
      </c>
      <c r="P1733" s="47">
        <f>O1733*(1/(1+$G1733))^(1+$E1733)*(1+P$7)^$D1733*(P1715/O1715)^$E1733*((P1715+P1724)/(O1715+O1724))^($F1733*(1+$E1733))</f>
        <v/>
      </c>
      <c r="Q1733" s="47">
        <f>P1733*(1/(1+$G1733))^(1+$E1733)*(1+Q$7)^$D1733*(Q1715/P1715)^$E1733*((Q1715+Q1724)/(P1715+P1724))^($F1733*(1+$E1733))</f>
        <v/>
      </c>
      <c r="R1733" s="47">
        <f>Q1733*(1/(1+$G1733))^(1+$E1733)*(1+R$7)^$D1733*(R1715/Q1715)^$E1733*((R1715+R1724)/(Q1715+Q1724))^($F1733*(1+$E1733))</f>
        <v/>
      </c>
      <c r="S1733" s="47">
        <f>R1733*(1/(1+$G1733))^(1+$E1733)*(1+S$7)^$D1733*(S1715/R1715)^$E1733*((S1715+S1724)/(R1715+R1724))^($F1733*(1+$E1733))</f>
        <v/>
      </c>
      <c r="T1733" s="47">
        <f>S1733*(1/(1+$G1733))^(1+$E1733)*(1+T$7)^$D1733*(T1715/S1715)^$E1733*((T1715+T1724)/(S1715+S1724))^($F1733*(1+$E1733))</f>
        <v/>
      </c>
      <c r="U1733" s="47">
        <f>T1733*(1/(1+$G1733))^(1+$E1733)*(1+U$7)^$D1733*(U1715/T1715)^$E1733*((U1715+U1724)/(T1715+T1724))^($F1733*(1+$E1733))</f>
        <v/>
      </c>
      <c r="V1733" s="47">
        <f>U1733*(1/(1+$G1733))^(1+$E1733)*(1+V$7)^$D1733*(V1715/U1715)^$E1733*((V1715+V1724)/(U1715+U1724))^($F1733*(1+$E1733))</f>
        <v/>
      </c>
      <c r="W1733" s="47">
        <f>V1733*(1/(1+$G1733))^(1+$E1733)*(1+W$7)^$D1733*(W1715/V1715)^$E1733*((W1715+W1724)/(V1715+V1724))^($F1733*(1+$E1733))</f>
        <v/>
      </c>
      <c r="X1733" s="47">
        <f>W1733*(1/(1+$G1733))^(1+$E1733)*(1+X$7)^$D1733*(X1715/W1715)^$E1733*((X1715+X1724)/(W1715+W1724))^($F1733*(1+$E1733))</f>
        <v/>
      </c>
      <c r="Y1733" s="47">
        <f>X1733*(1/(1+$G1733))^(1+$E1733)*(1+Y$7)^$D1733*(Y1715/X1715)^$E1733*((Y1715+Y1724)/(X1715+X1724))^($F1733*(1+$E1733))</f>
        <v/>
      </c>
      <c r="Z1733" s="47">
        <f>Y1733*(1/(1+$G1733))^(1+$E1733)*(1+Z$7)^$D1733*(Z1715/Y1715)^$E1733*((Z1715+Z1724)/(Y1715+Y1724))^($F1733*(1+$E1733))</f>
        <v/>
      </c>
      <c r="AA1733" s="47">
        <f>Z1733*(1/(1+$G1733))^(1+$E1733)*(1+AA$7)^$D1733*(AA1715/Z1715)^$E1733*((AA1715+AA1724)/(Z1715+Z1724))^($F1733*(1+$E1733))</f>
        <v/>
      </c>
      <c r="AB1733" s="47">
        <f>AA1733*(1/(1+$G1733))^(1+$E1733)*(1+AB$7)^$D1733*(AB1715/AA1715)^$E1733*((AB1715+AB1724)/(AA1715+AA1724))^($F1733*(1+$E1733))</f>
        <v/>
      </c>
      <c r="AC1733" s="47">
        <f>AB1733*(1/(1+$G1733))^(1+$E1733)*(1+AC$7)^$D1733*(AC1715/AB1715)^$E1733*((AC1715+AC1724)/(AB1715+AB1724))^($F1733*(1+$E1733))</f>
        <v/>
      </c>
      <c r="AD1733" s="48">
        <f>FUELUSE(AC1733,AD1715,AC1715,AD1724,AC1724,AD$7,$D1733,$E1733,$F1733,$G1733)</f>
        <v/>
      </c>
      <c r="AE1733" s="25">
        <f>LOWER(Settings!$C$4)&amp;".mit."&amp;$A1733&amp;IF($C1733="","","."&amp;$C1733&amp;"."&amp;$B1733)&amp;IF(INDEX(Variables!$D$5:$D$105,MATCH($A1733,Variables!$A$5:$A$105,0))="","","."&amp;INDEX(Variables!$D$5:$D$105,MATCH($A1733,Variables!$A$5:$A$105,0)))&amp;"."&amp;AE$5</f>
        <v/>
      </c>
      <c r="AF1733" s="46">
        <f>INDEX(Inputs!$U$5:$U$132,MATCH($B1733&amp;"|"&amp;$C1733,Inputs!$A$5:$A$132,0))</f>
        <v/>
      </c>
      <c r="AG1733" s="47">
        <f>AF1733*(1/(1+$G1733))^(1+$E1733)*(1+AG$7)^$D1733*(AG1715/AF1715)^$E1733*((AG1715+AG1724)/(AF1715+AF1724))^($F1733*(1+$E1733))</f>
        <v/>
      </c>
      <c r="AH1733" s="47">
        <f>AG1733*(1/(1+$G1733))^(1+$E1733)*(1+AH$7)^$D1733*(AH1715/AG1715)^$E1733*((AH1715+AH1724)/(AG1715+AG1724))^($F1733*(1+$E1733))</f>
        <v/>
      </c>
      <c r="AI1733" s="47">
        <f>AH1733*(1/(1+$G1733))^(1+$E1733)*(1+AI$7)^$D1733*(AI1715/AH1715)^$E1733*((AI1715+AI1724)/(AH1715+AH1724))^($F1733*(1+$E1733))</f>
        <v/>
      </c>
      <c r="AJ1733" s="47">
        <f>AI1733*(1/(1+$G1733))^(1+$E1733)*(1+AJ$7)^$D1733*(AJ1715/AI1715)^$E1733*((AJ1715+AJ1724)/(AI1715+AI1724))^($F1733*(1+$E1733))</f>
        <v/>
      </c>
      <c r="AK1733" s="47">
        <f>AJ1733*(1/(1+$G1733))^(1+$E1733)*(1+AK$7)^$D1733*(AK1715/AJ1715)^$E1733*((AK1715+AK1724)/(AJ1715+AJ1724))^($F1733*(1+$E1733))</f>
        <v/>
      </c>
      <c r="AL1733" s="47">
        <f>AK1733*(1/(1+$G1733))^(1+$E1733)*(1+AL$7)^$D1733*(AL1715/AK1715)^$E1733*((AL1715+AL1724)/(AK1715+AK1724))^($F1733*(1+$E1733))</f>
        <v/>
      </c>
      <c r="AM1733" s="47">
        <f>AL1733*(1/(1+$G1733))^(1+$E1733)*(1+AM$7)^$D1733*(AM1715/AL1715)^$E1733*((AM1715+AM1724)/(AL1715+AL1724))^($F1733*(1+$E1733))</f>
        <v/>
      </c>
      <c r="AN1733" s="47">
        <f>AM1733*(1/(1+$G1733))^(1+$E1733)*(1+AN$7)^$D1733*(AN1715/AM1715)^$E1733*((AN1715+AN1724)/(AM1715+AM1724))^($F1733*(1+$E1733))</f>
        <v/>
      </c>
      <c r="AO1733" s="47">
        <f>AN1733*(1/(1+$G1733))^(1+$E1733)*(1+AO$7)^$D1733*(AO1715/AN1715)^$E1733*((AO1715+AO1724)/(AN1715+AN1724))^($F1733*(1+$E1733))</f>
        <v/>
      </c>
      <c r="AP1733" s="47">
        <f>AO1733*(1/(1+$G1733))^(1+$E1733)*(1+AP$7)^$D1733*(AP1715/AO1715)^$E1733*((AP1715+AP1724)/(AO1715+AO1724))^($F1733*(1+$E1733))</f>
        <v/>
      </c>
      <c r="AQ1733" s="47">
        <f>AP1733*(1/(1+$G1733))^(1+$E1733)*(1+AQ$7)^$D1733*(AQ1715/AP1715)^$E1733*((AQ1715+AQ1724)/(AP1715+AP1724))^($F1733*(1+$E1733))</f>
        <v/>
      </c>
      <c r="AR1733" s="47">
        <f>AQ1733*(1/(1+$G1733))^(1+$E1733)*(1+AR$7)^$D1733*(AR1715/AQ1715)^$E1733*((AR1715+AR1724)/(AQ1715+AQ1724))^($F1733*(1+$E1733))</f>
        <v/>
      </c>
      <c r="AS1733" s="47">
        <f>AR1733*(1/(1+$G1733))^(1+$E1733)*(1+AS$7)^$D1733*(AS1715/AR1715)^$E1733*((AS1715+AS1724)/(AR1715+AR1724))^($F1733*(1+$E1733))</f>
        <v/>
      </c>
      <c r="AT1733" s="47">
        <f>AS1733*(1/(1+$G1733))^(1+$E1733)*(1+AT$7)^$D1733*(AT1715/AS1715)^$E1733*((AT1715+AT1724)/(AS1715+AS1724))^($F1733*(1+$E1733))</f>
        <v/>
      </c>
      <c r="AU1733" s="47">
        <f>AT1733*(1/(1+$G1733))^(1+$E1733)*(1+AU$7)^$D1733*(AU1715/AT1715)^$E1733*((AU1715+AU1724)/(AT1715+AT1724))^($F1733*(1+$E1733))</f>
        <v/>
      </c>
      <c r="AV1733" s="47">
        <f>AU1733*(1/(1+$G1733))^(1+$E1733)*(1+AV$7)^$D1733*(AV1715/AU1715)^$E1733*((AV1715+AV1724)/(AU1715+AU1724))^($F1733*(1+$E1733))</f>
        <v/>
      </c>
      <c r="AW1733" s="47">
        <f>AV1733*(1/(1+$G1733))^(1+$E1733)*(1+AW$7)^$D1733*(AW1715/AV1715)^$E1733*((AW1715+AW1724)/(AV1715+AV1724))^($F1733*(1+$E1733))</f>
        <v/>
      </c>
      <c r="AX1733" s="48">
        <f>FUELUSE(AW1733,AX1715,AW1715,AX1724,AW1724,AX$7,$D1733,$E1733,$F1733,$G1733)</f>
        <v/>
      </c>
    </row>
    <row r="1734" hidden="1" outlineLevel="2">
      <c r="A1734" s="5" t="inlineStr">
        <is>
          <t>ener</t>
        </is>
      </c>
      <c r="B1734" s="5" t="inlineStr">
        <is>
          <t>gso</t>
        </is>
      </c>
      <c r="C1734" s="5" t="inlineStr">
        <is>
          <t>oen</t>
        </is>
      </c>
      <c r="D1734" s="40">
        <f>INDEX(Inputs!$N$5:$N$132,MATCH($B1734&amp;"|"&amp;$C1734,Inputs!$A$5:$A$132,0))</f>
        <v/>
      </c>
      <c r="E1734" s="40">
        <f>INDEX(Inputs!$O$5:$O$132,MATCH($B1734&amp;"|"&amp;$C1734,Inputs!$A$5:$A$132,0))</f>
        <v/>
      </c>
      <c r="F1734" s="40">
        <f>INDEX(Inputs!$P$5:$P$132,MATCH($B1734&amp;"|"&amp;$C1734,Inputs!$A$5:$A$132,0))</f>
        <v/>
      </c>
      <c r="G1734" s="40">
        <f>INDEX(Inputs!$Q$5:$Q$132,MATCH($B1734&amp;"|"&amp;$C1734,Inputs!$A$5:$A$132,0))</f>
        <v/>
      </c>
      <c r="H1734" s="5">
        <f>INDEX(Variables!$B$5:$B$105,MATCH($A1734,Variables!$A$5:$A$105,0))&amp;IF($C1734="",""," | "&amp;INDEX(Mapping!$B$5:$B$26,MATCH($C1734,Mapping!$A$5:$A$26,0))&amp;" | "&amp;INDEX(Mapping!$B$30:$B$41,MATCH($B1734,Mapping!$A$30:$A$41,0)))</f>
        <v/>
      </c>
      <c r="I1734" s="5">
        <f>INDEX(Variables!$C$5:$C$105,MATCH($A1734,Variables!$A$5:$A$105,0))</f>
        <v/>
      </c>
      <c r="J1734" s="5">
        <f>INDEX(Variables!$E$5:$E$105,MATCH($A1734,Variables!$A$5:$A$105,0))</f>
        <v/>
      </c>
      <c r="K1734" s="25">
        <f>LOWER(Settings!$C$4)&amp;".mit."&amp;$A1734&amp;IF($C1734="","","."&amp;$C1734&amp;"."&amp;$B1734)&amp;IF(INDEX(Variables!$D$5:$D$105,MATCH($A1734,Variables!$A$5:$A$105,0))="","","."&amp;INDEX(Variables!$D$5:$D$105,MATCH($A1734,Variables!$A$5:$A$105,0)))&amp;"."&amp;K$5</f>
        <v/>
      </c>
      <c r="L1734" s="46">
        <f>INDEX(Inputs!$U$5:$U$132,MATCH($B1734&amp;"|"&amp;$C1734,Inputs!$A$5:$A$132,0))</f>
        <v/>
      </c>
      <c r="M1734" s="47">
        <f>L1734*(1/(1+$G1734))^(1+$E1734)*(1+M$7)^$D1734*(M1716/L1716)^$E1734*((M1716+M1725)/(L1716+L1725))^($F1734*(1+$E1734))</f>
        <v/>
      </c>
      <c r="N1734" s="47">
        <f>M1734*(1/(1+$G1734))^(1+$E1734)*(1+N$7)^$D1734*(N1716/M1716)^$E1734*((N1716+N1725)/(M1716+M1725))^($F1734*(1+$E1734))</f>
        <v/>
      </c>
      <c r="O1734" s="47">
        <f>N1734*(1/(1+$G1734))^(1+$E1734)*(1+O$7)^$D1734*(O1716/N1716)^$E1734*((O1716+O1725)/(N1716+N1725))^($F1734*(1+$E1734))</f>
        <v/>
      </c>
      <c r="P1734" s="47">
        <f>O1734*(1/(1+$G1734))^(1+$E1734)*(1+P$7)^$D1734*(P1716/O1716)^$E1734*((P1716+P1725)/(O1716+O1725))^($F1734*(1+$E1734))</f>
        <v/>
      </c>
      <c r="Q1734" s="47">
        <f>P1734*(1/(1+$G1734))^(1+$E1734)*(1+Q$7)^$D1734*(Q1716/P1716)^$E1734*((Q1716+Q1725)/(P1716+P1725))^($F1734*(1+$E1734))</f>
        <v/>
      </c>
      <c r="R1734" s="47">
        <f>Q1734*(1/(1+$G1734))^(1+$E1734)*(1+R$7)^$D1734*(R1716/Q1716)^$E1734*((R1716+R1725)/(Q1716+Q1725))^($F1734*(1+$E1734))</f>
        <v/>
      </c>
      <c r="S1734" s="47">
        <f>R1734*(1/(1+$G1734))^(1+$E1734)*(1+S$7)^$D1734*(S1716/R1716)^$E1734*((S1716+S1725)/(R1716+R1725))^($F1734*(1+$E1734))</f>
        <v/>
      </c>
      <c r="T1734" s="47">
        <f>S1734*(1/(1+$G1734))^(1+$E1734)*(1+T$7)^$D1734*(T1716/S1716)^$E1734*((T1716+T1725)/(S1716+S1725))^($F1734*(1+$E1734))</f>
        <v/>
      </c>
      <c r="U1734" s="47">
        <f>T1734*(1/(1+$G1734))^(1+$E1734)*(1+U$7)^$D1734*(U1716/T1716)^$E1734*((U1716+U1725)/(T1716+T1725))^($F1734*(1+$E1734))</f>
        <v/>
      </c>
      <c r="V1734" s="47">
        <f>U1734*(1/(1+$G1734))^(1+$E1734)*(1+V$7)^$D1734*(V1716/U1716)^$E1734*((V1716+V1725)/(U1716+U1725))^($F1734*(1+$E1734))</f>
        <v/>
      </c>
      <c r="W1734" s="47">
        <f>V1734*(1/(1+$G1734))^(1+$E1734)*(1+W$7)^$D1734*(W1716/V1716)^$E1734*((W1716+W1725)/(V1716+V1725))^($F1734*(1+$E1734))</f>
        <v/>
      </c>
      <c r="X1734" s="47">
        <f>W1734*(1/(1+$G1734))^(1+$E1734)*(1+X$7)^$D1734*(X1716/W1716)^$E1734*((X1716+X1725)/(W1716+W1725))^($F1734*(1+$E1734))</f>
        <v/>
      </c>
      <c r="Y1734" s="47">
        <f>X1734*(1/(1+$G1734))^(1+$E1734)*(1+Y$7)^$D1734*(Y1716/X1716)^$E1734*((Y1716+Y1725)/(X1716+X1725))^($F1734*(1+$E1734))</f>
        <v/>
      </c>
      <c r="Z1734" s="47">
        <f>Y1734*(1/(1+$G1734))^(1+$E1734)*(1+Z$7)^$D1734*(Z1716/Y1716)^$E1734*((Z1716+Z1725)/(Y1716+Y1725))^($F1734*(1+$E1734))</f>
        <v/>
      </c>
      <c r="AA1734" s="47">
        <f>Z1734*(1/(1+$G1734))^(1+$E1734)*(1+AA$7)^$D1734*(AA1716/Z1716)^$E1734*((AA1716+AA1725)/(Z1716+Z1725))^($F1734*(1+$E1734))</f>
        <v/>
      </c>
      <c r="AB1734" s="47">
        <f>AA1734*(1/(1+$G1734))^(1+$E1734)*(1+AB$7)^$D1734*(AB1716/AA1716)^$E1734*((AB1716+AB1725)/(AA1716+AA1725))^($F1734*(1+$E1734))</f>
        <v/>
      </c>
      <c r="AC1734" s="47">
        <f>AB1734*(1/(1+$G1734))^(1+$E1734)*(1+AC$7)^$D1734*(AC1716/AB1716)^$E1734*((AC1716+AC1725)/(AB1716+AB1725))^($F1734*(1+$E1734))</f>
        <v/>
      </c>
      <c r="AD1734" s="48">
        <f>FUELUSE(AC1734,AD1716,AC1716,AD1725,AC1725,AD$7,$D1734,$E1734,$F1734,$G1734)</f>
        <v/>
      </c>
      <c r="AE1734" s="25">
        <f>LOWER(Settings!$C$4)&amp;".mit."&amp;$A1734&amp;IF($C1734="","","."&amp;$C1734&amp;"."&amp;$B1734)&amp;IF(INDEX(Variables!$D$5:$D$105,MATCH($A1734,Variables!$A$5:$A$105,0))="","","."&amp;INDEX(Variables!$D$5:$D$105,MATCH($A1734,Variables!$A$5:$A$105,0)))&amp;"."&amp;AE$5</f>
        <v/>
      </c>
      <c r="AF1734" s="46">
        <f>INDEX(Inputs!$U$5:$U$132,MATCH($B1734&amp;"|"&amp;$C1734,Inputs!$A$5:$A$132,0))</f>
        <v/>
      </c>
      <c r="AG1734" s="47">
        <f>AF1734*(1/(1+$G1734))^(1+$E1734)*(1+AG$7)^$D1734*(AG1716/AF1716)^$E1734*((AG1716+AG1725)/(AF1716+AF1725))^($F1734*(1+$E1734))</f>
        <v/>
      </c>
      <c r="AH1734" s="47">
        <f>AG1734*(1/(1+$G1734))^(1+$E1734)*(1+AH$7)^$D1734*(AH1716/AG1716)^$E1734*((AH1716+AH1725)/(AG1716+AG1725))^($F1734*(1+$E1734))</f>
        <v/>
      </c>
      <c r="AI1734" s="47">
        <f>AH1734*(1/(1+$G1734))^(1+$E1734)*(1+AI$7)^$D1734*(AI1716/AH1716)^$E1734*((AI1716+AI1725)/(AH1716+AH1725))^($F1734*(1+$E1734))</f>
        <v/>
      </c>
      <c r="AJ1734" s="47">
        <f>AI1734*(1/(1+$G1734))^(1+$E1734)*(1+AJ$7)^$D1734*(AJ1716/AI1716)^$E1734*((AJ1716+AJ1725)/(AI1716+AI1725))^($F1734*(1+$E1734))</f>
        <v/>
      </c>
      <c r="AK1734" s="47">
        <f>AJ1734*(1/(1+$G1734))^(1+$E1734)*(1+AK$7)^$D1734*(AK1716/AJ1716)^$E1734*((AK1716+AK1725)/(AJ1716+AJ1725))^($F1734*(1+$E1734))</f>
        <v/>
      </c>
      <c r="AL1734" s="47">
        <f>AK1734*(1/(1+$G1734))^(1+$E1734)*(1+AL$7)^$D1734*(AL1716/AK1716)^$E1734*((AL1716+AL1725)/(AK1716+AK1725))^($F1734*(1+$E1734))</f>
        <v/>
      </c>
      <c r="AM1734" s="47">
        <f>AL1734*(1/(1+$G1734))^(1+$E1734)*(1+AM$7)^$D1734*(AM1716/AL1716)^$E1734*((AM1716+AM1725)/(AL1716+AL1725))^($F1734*(1+$E1734))</f>
        <v/>
      </c>
      <c r="AN1734" s="47">
        <f>AM1734*(1/(1+$G1734))^(1+$E1734)*(1+AN$7)^$D1734*(AN1716/AM1716)^$E1734*((AN1716+AN1725)/(AM1716+AM1725))^($F1734*(1+$E1734))</f>
        <v/>
      </c>
      <c r="AO1734" s="47">
        <f>AN1734*(1/(1+$G1734))^(1+$E1734)*(1+AO$7)^$D1734*(AO1716/AN1716)^$E1734*((AO1716+AO1725)/(AN1716+AN1725))^($F1734*(1+$E1734))</f>
        <v/>
      </c>
      <c r="AP1734" s="47">
        <f>AO1734*(1/(1+$G1734))^(1+$E1734)*(1+AP$7)^$D1734*(AP1716/AO1716)^$E1734*((AP1716+AP1725)/(AO1716+AO1725))^($F1734*(1+$E1734))</f>
        <v/>
      </c>
      <c r="AQ1734" s="47">
        <f>AP1734*(1/(1+$G1734))^(1+$E1734)*(1+AQ$7)^$D1734*(AQ1716/AP1716)^$E1734*((AQ1716+AQ1725)/(AP1716+AP1725))^($F1734*(1+$E1734))</f>
        <v/>
      </c>
      <c r="AR1734" s="47">
        <f>AQ1734*(1/(1+$G1734))^(1+$E1734)*(1+AR$7)^$D1734*(AR1716/AQ1716)^$E1734*((AR1716+AR1725)/(AQ1716+AQ1725))^($F1734*(1+$E1734))</f>
        <v/>
      </c>
      <c r="AS1734" s="47">
        <f>AR1734*(1/(1+$G1734))^(1+$E1734)*(1+AS$7)^$D1734*(AS1716/AR1716)^$E1734*((AS1716+AS1725)/(AR1716+AR1725))^($F1734*(1+$E1734))</f>
        <v/>
      </c>
      <c r="AT1734" s="47">
        <f>AS1734*(1/(1+$G1734))^(1+$E1734)*(1+AT$7)^$D1734*(AT1716/AS1716)^$E1734*((AT1716+AT1725)/(AS1716+AS1725))^($F1734*(1+$E1734))</f>
        <v/>
      </c>
      <c r="AU1734" s="47">
        <f>AT1734*(1/(1+$G1734))^(1+$E1734)*(1+AU$7)^$D1734*(AU1716/AT1716)^$E1734*((AU1716+AU1725)/(AT1716+AT1725))^($F1734*(1+$E1734))</f>
        <v/>
      </c>
      <c r="AV1734" s="47">
        <f>AU1734*(1/(1+$G1734))^(1+$E1734)*(1+AV$7)^$D1734*(AV1716/AU1716)^$E1734*((AV1716+AV1725)/(AU1716+AU1725))^($F1734*(1+$E1734))</f>
        <v/>
      </c>
      <c r="AW1734" s="47">
        <f>AV1734*(1/(1+$G1734))^(1+$E1734)*(1+AW$7)^$D1734*(AW1716/AV1716)^$E1734*((AW1716+AW1725)/(AV1716+AV1725))^($F1734*(1+$E1734))</f>
        <v/>
      </c>
      <c r="AX1734" s="48">
        <f>FUELUSE(AW1734,AX1716,AW1716,AX1725,AW1725,AX$7,$D1734,$E1734,$F1734,$G1734)</f>
        <v/>
      </c>
    </row>
    <row r="1735" hidden="1" outlineLevel="2">
      <c r="A1735" s="5" t="inlineStr">
        <is>
          <t>ener</t>
        </is>
      </c>
      <c r="B1735" s="5" t="inlineStr">
        <is>
          <t>die</t>
        </is>
      </c>
      <c r="C1735" s="5" t="inlineStr">
        <is>
          <t>oen</t>
        </is>
      </c>
      <c r="D1735" s="40">
        <f>INDEX(Inputs!$N$5:$N$132,MATCH($B1735&amp;"|"&amp;$C1735,Inputs!$A$5:$A$132,0))</f>
        <v/>
      </c>
      <c r="E1735" s="40">
        <f>INDEX(Inputs!$O$5:$O$132,MATCH($B1735&amp;"|"&amp;$C1735,Inputs!$A$5:$A$132,0))</f>
        <v/>
      </c>
      <c r="F1735" s="40">
        <f>INDEX(Inputs!$P$5:$P$132,MATCH($B1735&amp;"|"&amp;$C1735,Inputs!$A$5:$A$132,0))</f>
        <v/>
      </c>
      <c r="G1735" s="40">
        <f>INDEX(Inputs!$Q$5:$Q$132,MATCH($B1735&amp;"|"&amp;$C1735,Inputs!$A$5:$A$132,0))</f>
        <v/>
      </c>
      <c r="H1735" s="5">
        <f>INDEX(Variables!$B$5:$B$105,MATCH($A1735,Variables!$A$5:$A$105,0))&amp;IF($C1735="",""," | "&amp;INDEX(Mapping!$B$5:$B$26,MATCH($C1735,Mapping!$A$5:$A$26,0))&amp;" | "&amp;INDEX(Mapping!$B$30:$B$41,MATCH($B1735,Mapping!$A$30:$A$41,0)))</f>
        <v/>
      </c>
      <c r="I1735" s="5">
        <f>INDEX(Variables!$C$5:$C$105,MATCH($A1735,Variables!$A$5:$A$105,0))</f>
        <v/>
      </c>
      <c r="J1735" s="5">
        <f>INDEX(Variables!$E$5:$E$105,MATCH($A1735,Variables!$A$5:$A$105,0))</f>
        <v/>
      </c>
      <c r="K1735" s="25">
        <f>LOWER(Settings!$C$4)&amp;".mit."&amp;$A1735&amp;IF($C1735="","","."&amp;$C1735&amp;"."&amp;$B1735)&amp;IF(INDEX(Variables!$D$5:$D$105,MATCH($A1735,Variables!$A$5:$A$105,0))="","","."&amp;INDEX(Variables!$D$5:$D$105,MATCH($A1735,Variables!$A$5:$A$105,0)))&amp;"."&amp;K$5</f>
        <v/>
      </c>
      <c r="L1735" s="46">
        <f>INDEX(Inputs!$U$5:$U$132,MATCH($B1735&amp;"|"&amp;$C1735,Inputs!$A$5:$A$132,0))</f>
        <v/>
      </c>
      <c r="M1735" s="47">
        <f>L1735*(1/(1+$G1735))^(1+$E1735)*(1+M$7)^$D1735*(M1717/L1717)^$E1735*((M1717+M1726)/(L1717+L1726))^($F1735*(1+$E1735))</f>
        <v/>
      </c>
      <c r="N1735" s="47">
        <f>M1735*(1/(1+$G1735))^(1+$E1735)*(1+N$7)^$D1735*(N1717/M1717)^$E1735*((N1717+N1726)/(M1717+M1726))^($F1735*(1+$E1735))</f>
        <v/>
      </c>
      <c r="O1735" s="47">
        <f>N1735*(1/(1+$G1735))^(1+$E1735)*(1+O$7)^$D1735*(O1717/N1717)^$E1735*((O1717+O1726)/(N1717+N1726))^($F1735*(1+$E1735))</f>
        <v/>
      </c>
      <c r="P1735" s="47">
        <f>O1735*(1/(1+$G1735))^(1+$E1735)*(1+P$7)^$D1735*(P1717/O1717)^$E1735*((P1717+P1726)/(O1717+O1726))^($F1735*(1+$E1735))</f>
        <v/>
      </c>
      <c r="Q1735" s="47">
        <f>P1735*(1/(1+$G1735))^(1+$E1735)*(1+Q$7)^$D1735*(Q1717/P1717)^$E1735*((Q1717+Q1726)/(P1717+P1726))^($F1735*(1+$E1735))</f>
        <v/>
      </c>
      <c r="R1735" s="47">
        <f>Q1735*(1/(1+$G1735))^(1+$E1735)*(1+R$7)^$D1735*(R1717/Q1717)^$E1735*((R1717+R1726)/(Q1717+Q1726))^($F1735*(1+$E1735))</f>
        <v/>
      </c>
      <c r="S1735" s="47">
        <f>R1735*(1/(1+$G1735))^(1+$E1735)*(1+S$7)^$D1735*(S1717/R1717)^$E1735*((S1717+S1726)/(R1717+R1726))^($F1735*(1+$E1735))</f>
        <v/>
      </c>
      <c r="T1735" s="47">
        <f>S1735*(1/(1+$G1735))^(1+$E1735)*(1+T$7)^$D1735*(T1717/S1717)^$E1735*((T1717+T1726)/(S1717+S1726))^($F1735*(1+$E1735))</f>
        <v/>
      </c>
      <c r="U1735" s="47">
        <f>T1735*(1/(1+$G1735))^(1+$E1735)*(1+U$7)^$D1735*(U1717/T1717)^$E1735*((U1717+U1726)/(T1717+T1726))^($F1735*(1+$E1735))</f>
        <v/>
      </c>
      <c r="V1735" s="47">
        <f>U1735*(1/(1+$G1735))^(1+$E1735)*(1+V$7)^$D1735*(V1717/U1717)^$E1735*((V1717+V1726)/(U1717+U1726))^($F1735*(1+$E1735))</f>
        <v/>
      </c>
      <c r="W1735" s="47">
        <f>V1735*(1/(1+$G1735))^(1+$E1735)*(1+W$7)^$D1735*(W1717/V1717)^$E1735*((W1717+W1726)/(V1717+V1726))^($F1735*(1+$E1735))</f>
        <v/>
      </c>
      <c r="X1735" s="47">
        <f>W1735*(1/(1+$G1735))^(1+$E1735)*(1+X$7)^$D1735*(X1717/W1717)^$E1735*((X1717+X1726)/(W1717+W1726))^($F1735*(1+$E1735))</f>
        <v/>
      </c>
      <c r="Y1735" s="47">
        <f>X1735*(1/(1+$G1735))^(1+$E1735)*(1+Y$7)^$D1735*(Y1717/X1717)^$E1735*((Y1717+Y1726)/(X1717+X1726))^($F1735*(1+$E1735))</f>
        <v/>
      </c>
      <c r="Z1735" s="47">
        <f>Y1735*(1/(1+$G1735))^(1+$E1735)*(1+Z$7)^$D1735*(Z1717/Y1717)^$E1735*((Z1717+Z1726)/(Y1717+Y1726))^($F1735*(1+$E1735))</f>
        <v/>
      </c>
      <c r="AA1735" s="47">
        <f>Z1735*(1/(1+$G1735))^(1+$E1735)*(1+AA$7)^$D1735*(AA1717/Z1717)^$E1735*((AA1717+AA1726)/(Z1717+Z1726))^($F1735*(1+$E1735))</f>
        <v/>
      </c>
      <c r="AB1735" s="47">
        <f>AA1735*(1/(1+$G1735))^(1+$E1735)*(1+AB$7)^$D1735*(AB1717/AA1717)^$E1735*((AB1717+AB1726)/(AA1717+AA1726))^($F1735*(1+$E1735))</f>
        <v/>
      </c>
      <c r="AC1735" s="47">
        <f>AB1735*(1/(1+$G1735))^(1+$E1735)*(1+AC$7)^$D1735*(AC1717/AB1717)^$E1735*((AC1717+AC1726)/(AB1717+AB1726))^($F1735*(1+$E1735))</f>
        <v/>
      </c>
      <c r="AD1735" s="48">
        <f>FUELUSE(AC1735,AD1717,AC1717,AD1726,AC1726,AD$7,$D1735,$E1735,$F1735,$G1735)</f>
        <v/>
      </c>
      <c r="AE1735" s="25">
        <f>LOWER(Settings!$C$4)&amp;".mit."&amp;$A1735&amp;IF($C1735="","","."&amp;$C1735&amp;"."&amp;$B1735)&amp;IF(INDEX(Variables!$D$5:$D$105,MATCH($A1735,Variables!$A$5:$A$105,0))="","","."&amp;INDEX(Variables!$D$5:$D$105,MATCH($A1735,Variables!$A$5:$A$105,0)))&amp;"."&amp;AE$5</f>
        <v/>
      </c>
      <c r="AF1735" s="46">
        <f>INDEX(Inputs!$U$5:$U$132,MATCH($B1735&amp;"|"&amp;$C1735,Inputs!$A$5:$A$132,0))</f>
        <v/>
      </c>
      <c r="AG1735" s="47">
        <f>AF1735*(1/(1+$G1735))^(1+$E1735)*(1+AG$7)^$D1735*(AG1717/AF1717)^$E1735*((AG1717+AG1726)/(AF1717+AF1726))^($F1735*(1+$E1735))</f>
        <v/>
      </c>
      <c r="AH1735" s="47">
        <f>AG1735*(1/(1+$G1735))^(1+$E1735)*(1+AH$7)^$D1735*(AH1717/AG1717)^$E1735*((AH1717+AH1726)/(AG1717+AG1726))^($F1735*(1+$E1735))</f>
        <v/>
      </c>
      <c r="AI1735" s="47">
        <f>AH1735*(1/(1+$G1735))^(1+$E1735)*(1+AI$7)^$D1735*(AI1717/AH1717)^$E1735*((AI1717+AI1726)/(AH1717+AH1726))^($F1735*(1+$E1735))</f>
        <v/>
      </c>
      <c r="AJ1735" s="47">
        <f>AI1735*(1/(1+$G1735))^(1+$E1735)*(1+AJ$7)^$D1735*(AJ1717/AI1717)^$E1735*((AJ1717+AJ1726)/(AI1717+AI1726))^($F1735*(1+$E1735))</f>
        <v/>
      </c>
      <c r="AK1735" s="47">
        <f>AJ1735*(1/(1+$G1735))^(1+$E1735)*(1+AK$7)^$D1735*(AK1717/AJ1717)^$E1735*((AK1717+AK1726)/(AJ1717+AJ1726))^($F1735*(1+$E1735))</f>
        <v/>
      </c>
      <c r="AL1735" s="47">
        <f>AK1735*(1/(1+$G1735))^(1+$E1735)*(1+AL$7)^$D1735*(AL1717/AK1717)^$E1735*((AL1717+AL1726)/(AK1717+AK1726))^($F1735*(1+$E1735))</f>
        <v/>
      </c>
      <c r="AM1735" s="47">
        <f>AL1735*(1/(1+$G1735))^(1+$E1735)*(1+AM$7)^$D1735*(AM1717/AL1717)^$E1735*((AM1717+AM1726)/(AL1717+AL1726))^($F1735*(1+$E1735))</f>
        <v/>
      </c>
      <c r="AN1735" s="47">
        <f>AM1735*(1/(1+$G1735))^(1+$E1735)*(1+AN$7)^$D1735*(AN1717/AM1717)^$E1735*((AN1717+AN1726)/(AM1717+AM1726))^($F1735*(1+$E1735))</f>
        <v/>
      </c>
      <c r="AO1735" s="47">
        <f>AN1735*(1/(1+$G1735))^(1+$E1735)*(1+AO$7)^$D1735*(AO1717/AN1717)^$E1735*((AO1717+AO1726)/(AN1717+AN1726))^($F1735*(1+$E1735))</f>
        <v/>
      </c>
      <c r="AP1735" s="47">
        <f>AO1735*(1/(1+$G1735))^(1+$E1735)*(1+AP$7)^$D1735*(AP1717/AO1717)^$E1735*((AP1717+AP1726)/(AO1717+AO1726))^($F1735*(1+$E1735))</f>
        <v/>
      </c>
      <c r="AQ1735" s="47">
        <f>AP1735*(1/(1+$G1735))^(1+$E1735)*(1+AQ$7)^$D1735*(AQ1717/AP1717)^$E1735*((AQ1717+AQ1726)/(AP1717+AP1726))^($F1735*(1+$E1735))</f>
        <v/>
      </c>
      <c r="AR1735" s="47">
        <f>AQ1735*(1/(1+$G1735))^(1+$E1735)*(1+AR$7)^$D1735*(AR1717/AQ1717)^$E1735*((AR1717+AR1726)/(AQ1717+AQ1726))^($F1735*(1+$E1735))</f>
        <v/>
      </c>
      <c r="AS1735" s="47">
        <f>AR1735*(1/(1+$G1735))^(1+$E1735)*(1+AS$7)^$D1735*(AS1717/AR1717)^$E1735*((AS1717+AS1726)/(AR1717+AR1726))^($F1735*(1+$E1735))</f>
        <v/>
      </c>
      <c r="AT1735" s="47">
        <f>AS1735*(1/(1+$G1735))^(1+$E1735)*(1+AT$7)^$D1735*(AT1717/AS1717)^$E1735*((AT1717+AT1726)/(AS1717+AS1726))^($F1735*(1+$E1735))</f>
        <v/>
      </c>
      <c r="AU1735" s="47">
        <f>AT1735*(1/(1+$G1735))^(1+$E1735)*(1+AU$7)^$D1735*(AU1717/AT1717)^$E1735*((AU1717+AU1726)/(AT1717+AT1726))^($F1735*(1+$E1735))</f>
        <v/>
      </c>
      <c r="AV1735" s="47">
        <f>AU1735*(1/(1+$G1735))^(1+$E1735)*(1+AV$7)^$D1735*(AV1717/AU1717)^$E1735*((AV1717+AV1726)/(AU1717+AU1726))^($F1735*(1+$E1735))</f>
        <v/>
      </c>
      <c r="AW1735" s="47">
        <f>AV1735*(1/(1+$G1735))^(1+$E1735)*(1+AW$7)^$D1735*(AW1717/AV1717)^$E1735*((AW1717+AW1726)/(AV1717+AV1726))^($F1735*(1+$E1735))</f>
        <v/>
      </c>
      <c r="AX1735" s="48">
        <f>FUELUSE(AW1735,AX1717,AW1717,AX1726,AW1726,AX$7,$D1735,$E1735,$F1735,$G1735)</f>
        <v/>
      </c>
    </row>
    <row r="1736" hidden="1" outlineLevel="2">
      <c r="A1736" s="5" t="inlineStr">
        <is>
          <t>ener</t>
        </is>
      </c>
      <c r="B1736" s="5" t="inlineStr">
        <is>
          <t>lpg</t>
        </is>
      </c>
      <c r="C1736" s="5" t="inlineStr">
        <is>
          <t>oen</t>
        </is>
      </c>
      <c r="D1736" s="40">
        <f>INDEX(Inputs!$N$5:$N$132,MATCH($B1736&amp;"|"&amp;$C1736,Inputs!$A$5:$A$132,0))</f>
        <v/>
      </c>
      <c r="E1736" s="40">
        <f>INDEX(Inputs!$O$5:$O$132,MATCH($B1736&amp;"|"&amp;$C1736,Inputs!$A$5:$A$132,0))</f>
        <v/>
      </c>
      <c r="F1736" s="40">
        <f>INDEX(Inputs!$P$5:$P$132,MATCH($B1736&amp;"|"&amp;$C1736,Inputs!$A$5:$A$132,0))</f>
        <v/>
      </c>
      <c r="G1736" s="40">
        <f>INDEX(Inputs!$Q$5:$Q$132,MATCH($B1736&amp;"|"&amp;$C1736,Inputs!$A$5:$A$132,0))</f>
        <v/>
      </c>
      <c r="H1736" s="5">
        <f>INDEX(Variables!$B$5:$B$105,MATCH($A1736,Variables!$A$5:$A$105,0))&amp;IF($C1736="",""," | "&amp;INDEX(Mapping!$B$5:$B$26,MATCH($C1736,Mapping!$A$5:$A$26,0))&amp;" | "&amp;INDEX(Mapping!$B$30:$B$41,MATCH($B1736,Mapping!$A$30:$A$41,0)))</f>
        <v/>
      </c>
      <c r="I1736" s="5">
        <f>INDEX(Variables!$C$5:$C$105,MATCH($A1736,Variables!$A$5:$A$105,0))</f>
        <v/>
      </c>
      <c r="J1736" s="5">
        <f>INDEX(Variables!$E$5:$E$105,MATCH($A1736,Variables!$A$5:$A$105,0))</f>
        <v/>
      </c>
      <c r="K1736" s="25">
        <f>LOWER(Settings!$C$4)&amp;".mit."&amp;$A1736&amp;IF($C1736="","","."&amp;$C1736&amp;"."&amp;$B1736)&amp;IF(INDEX(Variables!$D$5:$D$105,MATCH($A1736,Variables!$A$5:$A$105,0))="","","."&amp;INDEX(Variables!$D$5:$D$105,MATCH($A1736,Variables!$A$5:$A$105,0)))&amp;"."&amp;K$5</f>
        <v/>
      </c>
      <c r="L1736" s="46">
        <f>INDEX(Inputs!$U$5:$U$132,MATCH($B1736&amp;"|"&amp;$C1736,Inputs!$A$5:$A$132,0))</f>
        <v/>
      </c>
      <c r="M1736" s="47">
        <f>L1736*(1/(1+$G1736))^(1+$E1736)*(1+M$7)^$D1736*(M1718/L1718)^$E1736*((M1718+M1727)/(L1718+L1727))^($F1736*(1+$E1736))</f>
        <v/>
      </c>
      <c r="N1736" s="47">
        <f>M1736*(1/(1+$G1736))^(1+$E1736)*(1+N$7)^$D1736*(N1718/M1718)^$E1736*((N1718+N1727)/(M1718+M1727))^($F1736*(1+$E1736))</f>
        <v/>
      </c>
      <c r="O1736" s="47">
        <f>N1736*(1/(1+$G1736))^(1+$E1736)*(1+O$7)^$D1736*(O1718/N1718)^$E1736*((O1718+O1727)/(N1718+N1727))^($F1736*(1+$E1736))</f>
        <v/>
      </c>
      <c r="P1736" s="47">
        <f>O1736*(1/(1+$G1736))^(1+$E1736)*(1+P$7)^$D1736*(P1718/O1718)^$E1736*((P1718+P1727)/(O1718+O1727))^($F1736*(1+$E1736))</f>
        <v/>
      </c>
      <c r="Q1736" s="47">
        <f>P1736*(1/(1+$G1736))^(1+$E1736)*(1+Q$7)^$D1736*(Q1718/P1718)^$E1736*((Q1718+Q1727)/(P1718+P1727))^($F1736*(1+$E1736))</f>
        <v/>
      </c>
      <c r="R1736" s="47">
        <f>Q1736*(1/(1+$G1736))^(1+$E1736)*(1+R$7)^$D1736*(R1718/Q1718)^$E1736*((R1718+R1727)/(Q1718+Q1727))^($F1736*(1+$E1736))</f>
        <v/>
      </c>
      <c r="S1736" s="47">
        <f>R1736*(1/(1+$G1736))^(1+$E1736)*(1+S$7)^$D1736*(S1718/R1718)^$E1736*((S1718+S1727)/(R1718+R1727))^($F1736*(1+$E1736))</f>
        <v/>
      </c>
      <c r="T1736" s="47">
        <f>S1736*(1/(1+$G1736))^(1+$E1736)*(1+T$7)^$D1736*(T1718/S1718)^$E1736*((T1718+T1727)/(S1718+S1727))^($F1736*(1+$E1736))</f>
        <v/>
      </c>
      <c r="U1736" s="47">
        <f>T1736*(1/(1+$G1736))^(1+$E1736)*(1+U$7)^$D1736*(U1718/T1718)^$E1736*((U1718+U1727)/(T1718+T1727))^($F1736*(1+$E1736))</f>
        <v/>
      </c>
      <c r="V1736" s="47">
        <f>U1736*(1/(1+$G1736))^(1+$E1736)*(1+V$7)^$D1736*(V1718/U1718)^$E1736*((V1718+V1727)/(U1718+U1727))^($F1736*(1+$E1736))</f>
        <v/>
      </c>
      <c r="W1736" s="47">
        <f>V1736*(1/(1+$G1736))^(1+$E1736)*(1+W$7)^$D1736*(W1718/V1718)^$E1736*((W1718+W1727)/(V1718+V1727))^($F1736*(1+$E1736))</f>
        <v/>
      </c>
      <c r="X1736" s="47">
        <f>W1736*(1/(1+$G1736))^(1+$E1736)*(1+X$7)^$D1736*(X1718/W1718)^$E1736*((X1718+X1727)/(W1718+W1727))^($F1736*(1+$E1736))</f>
        <v/>
      </c>
      <c r="Y1736" s="47">
        <f>X1736*(1/(1+$G1736))^(1+$E1736)*(1+Y$7)^$D1736*(Y1718/X1718)^$E1736*((Y1718+Y1727)/(X1718+X1727))^($F1736*(1+$E1736))</f>
        <v/>
      </c>
      <c r="Z1736" s="47">
        <f>Y1736*(1/(1+$G1736))^(1+$E1736)*(1+Z$7)^$D1736*(Z1718/Y1718)^$E1736*((Z1718+Z1727)/(Y1718+Y1727))^($F1736*(1+$E1736))</f>
        <v/>
      </c>
      <c r="AA1736" s="47">
        <f>Z1736*(1/(1+$G1736))^(1+$E1736)*(1+AA$7)^$D1736*(AA1718/Z1718)^$E1736*((AA1718+AA1727)/(Z1718+Z1727))^($F1736*(1+$E1736))</f>
        <v/>
      </c>
      <c r="AB1736" s="47">
        <f>AA1736*(1/(1+$G1736))^(1+$E1736)*(1+AB$7)^$D1736*(AB1718/AA1718)^$E1736*((AB1718+AB1727)/(AA1718+AA1727))^($F1736*(1+$E1736))</f>
        <v/>
      </c>
      <c r="AC1736" s="47">
        <f>AB1736*(1/(1+$G1736))^(1+$E1736)*(1+AC$7)^$D1736*(AC1718/AB1718)^$E1736*((AC1718+AC1727)/(AB1718+AB1727))^($F1736*(1+$E1736))</f>
        <v/>
      </c>
      <c r="AD1736" s="48">
        <f>FUELUSE(AC1736,AD1718,AC1718,AD1727,AC1727,AD$7,$D1736,$E1736,$F1736,$G1736)</f>
        <v/>
      </c>
      <c r="AE1736" s="25">
        <f>LOWER(Settings!$C$4)&amp;".mit."&amp;$A1736&amp;IF($C1736="","","."&amp;$C1736&amp;"."&amp;$B1736)&amp;IF(INDEX(Variables!$D$5:$D$105,MATCH($A1736,Variables!$A$5:$A$105,0))="","","."&amp;INDEX(Variables!$D$5:$D$105,MATCH($A1736,Variables!$A$5:$A$105,0)))&amp;"."&amp;AE$5</f>
        <v/>
      </c>
      <c r="AF1736" s="46">
        <f>INDEX(Inputs!$U$5:$U$132,MATCH($B1736&amp;"|"&amp;$C1736,Inputs!$A$5:$A$132,0))</f>
        <v/>
      </c>
      <c r="AG1736" s="47">
        <f>AF1736*(1/(1+$G1736))^(1+$E1736)*(1+AG$7)^$D1736*(AG1718/AF1718)^$E1736*((AG1718+AG1727)/(AF1718+AF1727))^($F1736*(1+$E1736))</f>
        <v/>
      </c>
      <c r="AH1736" s="47">
        <f>AG1736*(1/(1+$G1736))^(1+$E1736)*(1+AH$7)^$D1736*(AH1718/AG1718)^$E1736*((AH1718+AH1727)/(AG1718+AG1727))^($F1736*(1+$E1736))</f>
        <v/>
      </c>
      <c r="AI1736" s="47">
        <f>AH1736*(1/(1+$G1736))^(1+$E1736)*(1+AI$7)^$D1736*(AI1718/AH1718)^$E1736*((AI1718+AI1727)/(AH1718+AH1727))^($F1736*(1+$E1736))</f>
        <v/>
      </c>
      <c r="AJ1736" s="47">
        <f>AI1736*(1/(1+$G1736))^(1+$E1736)*(1+AJ$7)^$D1736*(AJ1718/AI1718)^$E1736*((AJ1718+AJ1727)/(AI1718+AI1727))^($F1736*(1+$E1736))</f>
        <v/>
      </c>
      <c r="AK1736" s="47">
        <f>AJ1736*(1/(1+$G1736))^(1+$E1736)*(1+AK$7)^$D1736*(AK1718/AJ1718)^$E1736*((AK1718+AK1727)/(AJ1718+AJ1727))^($F1736*(1+$E1736))</f>
        <v/>
      </c>
      <c r="AL1736" s="47">
        <f>AK1736*(1/(1+$G1736))^(1+$E1736)*(1+AL$7)^$D1736*(AL1718/AK1718)^$E1736*((AL1718+AL1727)/(AK1718+AK1727))^($F1736*(1+$E1736))</f>
        <v/>
      </c>
      <c r="AM1736" s="47">
        <f>AL1736*(1/(1+$G1736))^(1+$E1736)*(1+AM$7)^$D1736*(AM1718/AL1718)^$E1736*((AM1718+AM1727)/(AL1718+AL1727))^($F1736*(1+$E1736))</f>
        <v/>
      </c>
      <c r="AN1736" s="47">
        <f>AM1736*(1/(1+$G1736))^(1+$E1736)*(1+AN$7)^$D1736*(AN1718/AM1718)^$E1736*((AN1718+AN1727)/(AM1718+AM1727))^($F1736*(1+$E1736))</f>
        <v/>
      </c>
      <c r="AO1736" s="47">
        <f>AN1736*(1/(1+$G1736))^(1+$E1736)*(1+AO$7)^$D1736*(AO1718/AN1718)^$E1736*((AO1718+AO1727)/(AN1718+AN1727))^($F1736*(1+$E1736))</f>
        <v/>
      </c>
      <c r="AP1736" s="47">
        <f>AO1736*(1/(1+$G1736))^(1+$E1736)*(1+AP$7)^$D1736*(AP1718/AO1718)^$E1736*((AP1718+AP1727)/(AO1718+AO1727))^($F1736*(1+$E1736))</f>
        <v/>
      </c>
      <c r="AQ1736" s="47">
        <f>AP1736*(1/(1+$G1736))^(1+$E1736)*(1+AQ$7)^$D1736*(AQ1718/AP1718)^$E1736*((AQ1718+AQ1727)/(AP1718+AP1727))^($F1736*(1+$E1736))</f>
        <v/>
      </c>
      <c r="AR1736" s="47">
        <f>AQ1736*(1/(1+$G1736))^(1+$E1736)*(1+AR$7)^$D1736*(AR1718/AQ1718)^$E1736*((AR1718+AR1727)/(AQ1718+AQ1727))^($F1736*(1+$E1736))</f>
        <v/>
      </c>
      <c r="AS1736" s="47">
        <f>AR1736*(1/(1+$G1736))^(1+$E1736)*(1+AS$7)^$D1736*(AS1718/AR1718)^$E1736*((AS1718+AS1727)/(AR1718+AR1727))^($F1736*(1+$E1736))</f>
        <v/>
      </c>
      <c r="AT1736" s="47">
        <f>AS1736*(1/(1+$G1736))^(1+$E1736)*(1+AT$7)^$D1736*(AT1718/AS1718)^$E1736*((AT1718+AT1727)/(AS1718+AS1727))^($F1736*(1+$E1736))</f>
        <v/>
      </c>
      <c r="AU1736" s="47">
        <f>AT1736*(1/(1+$G1736))^(1+$E1736)*(1+AU$7)^$D1736*(AU1718/AT1718)^$E1736*((AU1718+AU1727)/(AT1718+AT1727))^($F1736*(1+$E1736))</f>
        <v/>
      </c>
      <c r="AV1736" s="47">
        <f>AU1736*(1/(1+$G1736))^(1+$E1736)*(1+AV$7)^$D1736*(AV1718/AU1718)^$E1736*((AV1718+AV1727)/(AU1718+AU1727))^($F1736*(1+$E1736))</f>
        <v/>
      </c>
      <c r="AW1736" s="47">
        <f>AV1736*(1/(1+$G1736))^(1+$E1736)*(1+AW$7)^$D1736*(AW1718/AV1718)^$E1736*((AW1718+AW1727)/(AV1718+AV1727))^($F1736*(1+$E1736))</f>
        <v/>
      </c>
      <c r="AX1736" s="48">
        <f>FUELUSE(AW1736,AX1718,AW1718,AX1727,AW1727,AX$7,$D1736,$E1736,$F1736,$G1736)</f>
        <v/>
      </c>
    </row>
    <row r="1737" hidden="1" outlineLevel="2">
      <c r="A1737" s="5" t="inlineStr">
        <is>
          <t>ener</t>
        </is>
      </c>
      <c r="B1737" s="5" t="inlineStr">
        <is>
          <t>ker</t>
        </is>
      </c>
      <c r="C1737" s="5" t="inlineStr">
        <is>
          <t>oen</t>
        </is>
      </c>
      <c r="D1737" s="40">
        <f>INDEX(Inputs!$N$5:$N$132,MATCH($B1737&amp;"|"&amp;$C1737,Inputs!$A$5:$A$132,0))</f>
        <v/>
      </c>
      <c r="E1737" s="40">
        <f>INDEX(Inputs!$O$5:$O$132,MATCH($B1737&amp;"|"&amp;$C1737,Inputs!$A$5:$A$132,0))</f>
        <v/>
      </c>
      <c r="F1737" s="40">
        <f>INDEX(Inputs!$P$5:$P$132,MATCH($B1737&amp;"|"&amp;$C1737,Inputs!$A$5:$A$132,0))</f>
        <v/>
      </c>
      <c r="G1737" s="40">
        <f>INDEX(Inputs!$Q$5:$Q$132,MATCH($B1737&amp;"|"&amp;$C1737,Inputs!$A$5:$A$132,0))</f>
        <v/>
      </c>
      <c r="H1737" s="5">
        <f>INDEX(Variables!$B$5:$B$105,MATCH($A1737,Variables!$A$5:$A$105,0))&amp;IF($C1737="",""," | "&amp;INDEX(Mapping!$B$5:$B$26,MATCH($C1737,Mapping!$A$5:$A$26,0))&amp;" | "&amp;INDEX(Mapping!$B$30:$B$41,MATCH($B1737,Mapping!$A$30:$A$41,0)))</f>
        <v/>
      </c>
      <c r="I1737" s="5">
        <f>INDEX(Variables!$C$5:$C$105,MATCH($A1737,Variables!$A$5:$A$105,0))</f>
        <v/>
      </c>
      <c r="J1737" s="5">
        <f>INDEX(Variables!$E$5:$E$105,MATCH($A1737,Variables!$A$5:$A$105,0))</f>
        <v/>
      </c>
      <c r="K1737" s="25">
        <f>LOWER(Settings!$C$4)&amp;".mit."&amp;$A1737&amp;IF($C1737="","","."&amp;$C1737&amp;"."&amp;$B1737)&amp;IF(INDEX(Variables!$D$5:$D$105,MATCH($A1737,Variables!$A$5:$A$105,0))="","","."&amp;INDEX(Variables!$D$5:$D$105,MATCH($A1737,Variables!$A$5:$A$105,0)))&amp;"."&amp;K$5</f>
        <v/>
      </c>
      <c r="L1737" s="46">
        <f>INDEX(Inputs!$U$5:$U$132,MATCH($B1737&amp;"|"&amp;$C1737,Inputs!$A$5:$A$132,0))</f>
        <v/>
      </c>
      <c r="M1737" s="47">
        <f>L1737*(1/(1+$G1737))^(1+$E1737)*(1+M$7)^$D1737*(M1719/L1719)^$E1737*((M1719+M1728)/(L1719+L1728))^($F1737*(1+$E1737))</f>
        <v/>
      </c>
      <c r="N1737" s="47">
        <f>M1737*(1/(1+$G1737))^(1+$E1737)*(1+N$7)^$D1737*(N1719/M1719)^$E1737*((N1719+N1728)/(M1719+M1728))^($F1737*(1+$E1737))</f>
        <v/>
      </c>
      <c r="O1737" s="47">
        <f>N1737*(1/(1+$G1737))^(1+$E1737)*(1+O$7)^$D1737*(O1719/N1719)^$E1737*((O1719+O1728)/(N1719+N1728))^($F1737*(1+$E1737))</f>
        <v/>
      </c>
      <c r="P1737" s="47">
        <f>O1737*(1/(1+$G1737))^(1+$E1737)*(1+P$7)^$D1737*(P1719/O1719)^$E1737*((P1719+P1728)/(O1719+O1728))^($F1737*(1+$E1737))</f>
        <v/>
      </c>
      <c r="Q1737" s="47">
        <f>P1737*(1/(1+$G1737))^(1+$E1737)*(1+Q$7)^$D1737*(Q1719/P1719)^$E1737*((Q1719+Q1728)/(P1719+P1728))^($F1737*(1+$E1737))</f>
        <v/>
      </c>
      <c r="R1737" s="47">
        <f>Q1737*(1/(1+$G1737))^(1+$E1737)*(1+R$7)^$D1737*(R1719/Q1719)^$E1737*((R1719+R1728)/(Q1719+Q1728))^($F1737*(1+$E1737))</f>
        <v/>
      </c>
      <c r="S1737" s="47">
        <f>R1737*(1/(1+$G1737))^(1+$E1737)*(1+S$7)^$D1737*(S1719/R1719)^$E1737*((S1719+S1728)/(R1719+R1728))^($F1737*(1+$E1737))</f>
        <v/>
      </c>
      <c r="T1737" s="47">
        <f>S1737*(1/(1+$G1737))^(1+$E1737)*(1+T$7)^$D1737*(T1719/S1719)^$E1737*((T1719+T1728)/(S1719+S1728))^($F1737*(1+$E1737))</f>
        <v/>
      </c>
      <c r="U1737" s="47">
        <f>T1737*(1/(1+$G1737))^(1+$E1737)*(1+U$7)^$D1737*(U1719/T1719)^$E1737*((U1719+U1728)/(T1719+T1728))^($F1737*(1+$E1737))</f>
        <v/>
      </c>
      <c r="V1737" s="47">
        <f>U1737*(1/(1+$G1737))^(1+$E1737)*(1+V$7)^$D1737*(V1719/U1719)^$E1737*((V1719+V1728)/(U1719+U1728))^($F1737*(1+$E1737))</f>
        <v/>
      </c>
      <c r="W1737" s="47">
        <f>V1737*(1/(1+$G1737))^(1+$E1737)*(1+W$7)^$D1737*(W1719/V1719)^$E1737*((W1719+W1728)/(V1719+V1728))^($F1737*(1+$E1737))</f>
        <v/>
      </c>
      <c r="X1737" s="47">
        <f>W1737*(1/(1+$G1737))^(1+$E1737)*(1+X$7)^$D1737*(X1719/W1719)^$E1737*((X1719+X1728)/(W1719+W1728))^($F1737*(1+$E1737))</f>
        <v/>
      </c>
      <c r="Y1737" s="47">
        <f>X1737*(1/(1+$G1737))^(1+$E1737)*(1+Y$7)^$D1737*(Y1719/X1719)^$E1737*((Y1719+Y1728)/(X1719+X1728))^($F1737*(1+$E1737))</f>
        <v/>
      </c>
      <c r="Z1737" s="47">
        <f>Y1737*(1/(1+$G1737))^(1+$E1737)*(1+Z$7)^$D1737*(Z1719/Y1719)^$E1737*((Z1719+Z1728)/(Y1719+Y1728))^($F1737*(1+$E1737))</f>
        <v/>
      </c>
      <c r="AA1737" s="47">
        <f>Z1737*(1/(1+$G1737))^(1+$E1737)*(1+AA$7)^$D1737*(AA1719/Z1719)^$E1737*((AA1719+AA1728)/(Z1719+Z1728))^($F1737*(1+$E1737))</f>
        <v/>
      </c>
      <c r="AB1737" s="47">
        <f>AA1737*(1/(1+$G1737))^(1+$E1737)*(1+AB$7)^$D1737*(AB1719/AA1719)^$E1737*((AB1719+AB1728)/(AA1719+AA1728))^($F1737*(1+$E1737))</f>
        <v/>
      </c>
      <c r="AC1737" s="47">
        <f>AB1737*(1/(1+$G1737))^(1+$E1737)*(1+AC$7)^$D1737*(AC1719/AB1719)^$E1737*((AC1719+AC1728)/(AB1719+AB1728))^($F1737*(1+$E1737))</f>
        <v/>
      </c>
      <c r="AD1737" s="48">
        <f>FUELUSE(AC1737,AD1719,AC1719,AD1728,AC1728,AD$7,$D1737,$E1737,$F1737,$G1737)</f>
        <v/>
      </c>
      <c r="AE1737" s="25">
        <f>LOWER(Settings!$C$4)&amp;".mit."&amp;$A1737&amp;IF($C1737="","","."&amp;$C1737&amp;"."&amp;$B1737)&amp;IF(INDEX(Variables!$D$5:$D$105,MATCH($A1737,Variables!$A$5:$A$105,0))="","","."&amp;INDEX(Variables!$D$5:$D$105,MATCH($A1737,Variables!$A$5:$A$105,0)))&amp;"."&amp;AE$5</f>
        <v/>
      </c>
      <c r="AF1737" s="46">
        <f>INDEX(Inputs!$U$5:$U$132,MATCH($B1737&amp;"|"&amp;$C1737,Inputs!$A$5:$A$132,0))</f>
        <v/>
      </c>
      <c r="AG1737" s="47">
        <f>AF1737*(1/(1+$G1737))^(1+$E1737)*(1+AG$7)^$D1737*(AG1719/AF1719)^$E1737*((AG1719+AG1728)/(AF1719+AF1728))^($F1737*(1+$E1737))</f>
        <v/>
      </c>
      <c r="AH1737" s="47">
        <f>AG1737*(1/(1+$G1737))^(1+$E1737)*(1+AH$7)^$D1737*(AH1719/AG1719)^$E1737*((AH1719+AH1728)/(AG1719+AG1728))^($F1737*(1+$E1737))</f>
        <v/>
      </c>
      <c r="AI1737" s="47">
        <f>AH1737*(1/(1+$G1737))^(1+$E1737)*(1+AI$7)^$D1737*(AI1719/AH1719)^$E1737*((AI1719+AI1728)/(AH1719+AH1728))^($F1737*(1+$E1737))</f>
        <v/>
      </c>
      <c r="AJ1737" s="47">
        <f>AI1737*(1/(1+$G1737))^(1+$E1737)*(1+AJ$7)^$D1737*(AJ1719/AI1719)^$E1737*((AJ1719+AJ1728)/(AI1719+AI1728))^($F1737*(1+$E1737))</f>
        <v/>
      </c>
      <c r="AK1737" s="47">
        <f>AJ1737*(1/(1+$G1737))^(1+$E1737)*(1+AK$7)^$D1737*(AK1719/AJ1719)^$E1737*((AK1719+AK1728)/(AJ1719+AJ1728))^($F1737*(1+$E1737))</f>
        <v/>
      </c>
      <c r="AL1737" s="47">
        <f>AK1737*(1/(1+$G1737))^(1+$E1737)*(1+AL$7)^$D1737*(AL1719/AK1719)^$E1737*((AL1719+AL1728)/(AK1719+AK1728))^($F1737*(1+$E1737))</f>
        <v/>
      </c>
      <c r="AM1737" s="47">
        <f>AL1737*(1/(1+$G1737))^(1+$E1737)*(1+AM$7)^$D1737*(AM1719/AL1719)^$E1737*((AM1719+AM1728)/(AL1719+AL1728))^($F1737*(1+$E1737))</f>
        <v/>
      </c>
      <c r="AN1737" s="47">
        <f>AM1737*(1/(1+$G1737))^(1+$E1737)*(1+AN$7)^$D1737*(AN1719/AM1719)^$E1737*((AN1719+AN1728)/(AM1719+AM1728))^($F1737*(1+$E1737))</f>
        <v/>
      </c>
      <c r="AO1737" s="47">
        <f>AN1737*(1/(1+$G1737))^(1+$E1737)*(1+AO$7)^$D1737*(AO1719/AN1719)^$E1737*((AO1719+AO1728)/(AN1719+AN1728))^($F1737*(1+$E1737))</f>
        <v/>
      </c>
      <c r="AP1737" s="47">
        <f>AO1737*(1/(1+$G1737))^(1+$E1737)*(1+AP$7)^$D1737*(AP1719/AO1719)^$E1737*((AP1719+AP1728)/(AO1719+AO1728))^($F1737*(1+$E1737))</f>
        <v/>
      </c>
      <c r="AQ1737" s="47">
        <f>AP1737*(1/(1+$G1737))^(1+$E1737)*(1+AQ$7)^$D1737*(AQ1719/AP1719)^$E1737*((AQ1719+AQ1728)/(AP1719+AP1728))^($F1737*(1+$E1737))</f>
        <v/>
      </c>
      <c r="AR1737" s="47">
        <f>AQ1737*(1/(1+$G1737))^(1+$E1737)*(1+AR$7)^$D1737*(AR1719/AQ1719)^$E1737*((AR1719+AR1728)/(AQ1719+AQ1728))^($F1737*(1+$E1737))</f>
        <v/>
      </c>
      <c r="AS1737" s="47">
        <f>AR1737*(1/(1+$G1737))^(1+$E1737)*(1+AS$7)^$D1737*(AS1719/AR1719)^$E1737*((AS1719+AS1728)/(AR1719+AR1728))^($F1737*(1+$E1737))</f>
        <v/>
      </c>
      <c r="AT1737" s="47">
        <f>AS1737*(1/(1+$G1737))^(1+$E1737)*(1+AT$7)^$D1737*(AT1719/AS1719)^$E1737*((AT1719+AT1728)/(AS1719+AS1728))^($F1737*(1+$E1737))</f>
        <v/>
      </c>
      <c r="AU1737" s="47">
        <f>AT1737*(1/(1+$G1737))^(1+$E1737)*(1+AU$7)^$D1737*(AU1719/AT1719)^$E1737*((AU1719+AU1728)/(AT1719+AT1728))^($F1737*(1+$E1737))</f>
        <v/>
      </c>
      <c r="AV1737" s="47">
        <f>AU1737*(1/(1+$G1737))^(1+$E1737)*(1+AV$7)^$D1737*(AV1719/AU1719)^$E1737*((AV1719+AV1728)/(AU1719+AU1728))^($F1737*(1+$E1737))</f>
        <v/>
      </c>
      <c r="AW1737" s="47">
        <f>AV1737*(1/(1+$G1737))^(1+$E1737)*(1+AW$7)^$D1737*(AW1719/AV1719)^$E1737*((AW1719+AW1728)/(AV1719+AV1728))^($F1737*(1+$E1737))</f>
        <v/>
      </c>
      <c r="AX1737" s="48">
        <f>FUELUSE(AW1737,AX1719,AW1719,AX1728,AW1728,AX$7,$D1737,$E1737,$F1737,$G1737)</f>
        <v/>
      </c>
    </row>
    <row r="1738" hidden="1" outlineLevel="2">
      <c r="A1738" s="5" t="inlineStr">
        <is>
          <t>ener</t>
        </is>
      </c>
      <c r="B1738" s="5" t="inlineStr">
        <is>
          <t>oop</t>
        </is>
      </c>
      <c r="C1738" s="5" t="inlineStr">
        <is>
          <t>oen</t>
        </is>
      </c>
      <c r="D1738" s="40">
        <f>INDEX(Inputs!$N$5:$N$132,MATCH($B1738&amp;"|"&amp;$C1738,Inputs!$A$5:$A$132,0))</f>
        <v/>
      </c>
      <c r="E1738" s="40">
        <f>INDEX(Inputs!$O$5:$O$132,MATCH($B1738&amp;"|"&amp;$C1738,Inputs!$A$5:$A$132,0))</f>
        <v/>
      </c>
      <c r="F1738" s="40">
        <f>INDEX(Inputs!$P$5:$P$132,MATCH($B1738&amp;"|"&amp;$C1738,Inputs!$A$5:$A$132,0))</f>
        <v/>
      </c>
      <c r="G1738" s="40">
        <f>INDEX(Inputs!$Q$5:$Q$132,MATCH($B1738&amp;"|"&amp;$C1738,Inputs!$A$5:$A$132,0))</f>
        <v/>
      </c>
      <c r="H1738" s="5">
        <f>INDEX(Variables!$B$5:$B$105,MATCH($A1738,Variables!$A$5:$A$105,0))&amp;IF($C1738="",""," | "&amp;INDEX(Mapping!$B$5:$B$26,MATCH($C1738,Mapping!$A$5:$A$26,0))&amp;" | "&amp;INDEX(Mapping!$B$30:$B$41,MATCH($B1738,Mapping!$A$30:$A$41,0)))</f>
        <v/>
      </c>
      <c r="I1738" s="5">
        <f>INDEX(Variables!$C$5:$C$105,MATCH($A1738,Variables!$A$5:$A$105,0))</f>
        <v/>
      </c>
      <c r="J1738" s="5">
        <f>INDEX(Variables!$E$5:$E$105,MATCH($A1738,Variables!$A$5:$A$105,0))</f>
        <v/>
      </c>
      <c r="K1738" s="25">
        <f>LOWER(Settings!$C$4)&amp;".mit."&amp;$A1738&amp;IF($C1738="","","."&amp;$C1738&amp;"."&amp;$B1738)&amp;IF(INDEX(Variables!$D$5:$D$105,MATCH($A1738,Variables!$A$5:$A$105,0))="","","."&amp;INDEX(Variables!$D$5:$D$105,MATCH($A1738,Variables!$A$5:$A$105,0)))&amp;"."&amp;K$5</f>
        <v/>
      </c>
      <c r="L1738" s="46">
        <f>INDEX(Inputs!$U$5:$U$132,MATCH($B1738&amp;"|"&amp;$C1738,Inputs!$A$5:$A$132,0))</f>
        <v/>
      </c>
      <c r="M1738" s="47">
        <f>L1738*(1/(1+$G1738))^(1+$E1738)*(1+M$7)^$D1738*(M1720/L1720)^$E1738*((M1720+M1729)/(L1720+L1729))^($F1738*(1+$E1738))</f>
        <v/>
      </c>
      <c r="N1738" s="47">
        <f>M1738*(1/(1+$G1738))^(1+$E1738)*(1+N$7)^$D1738*(N1720/M1720)^$E1738*((N1720+N1729)/(M1720+M1729))^($F1738*(1+$E1738))</f>
        <v/>
      </c>
      <c r="O1738" s="47">
        <f>N1738*(1/(1+$G1738))^(1+$E1738)*(1+O$7)^$D1738*(O1720/N1720)^$E1738*((O1720+O1729)/(N1720+N1729))^($F1738*(1+$E1738))</f>
        <v/>
      </c>
      <c r="P1738" s="47">
        <f>O1738*(1/(1+$G1738))^(1+$E1738)*(1+P$7)^$D1738*(P1720/O1720)^$E1738*((P1720+P1729)/(O1720+O1729))^($F1738*(1+$E1738))</f>
        <v/>
      </c>
      <c r="Q1738" s="47">
        <f>P1738*(1/(1+$G1738))^(1+$E1738)*(1+Q$7)^$D1738*(Q1720/P1720)^$E1738*((Q1720+Q1729)/(P1720+P1729))^($F1738*(1+$E1738))</f>
        <v/>
      </c>
      <c r="R1738" s="47">
        <f>Q1738*(1/(1+$G1738))^(1+$E1738)*(1+R$7)^$D1738*(R1720/Q1720)^$E1738*((R1720+R1729)/(Q1720+Q1729))^($F1738*(1+$E1738))</f>
        <v/>
      </c>
      <c r="S1738" s="47">
        <f>R1738*(1/(1+$G1738))^(1+$E1738)*(1+S$7)^$D1738*(S1720/R1720)^$E1738*((S1720+S1729)/(R1720+R1729))^($F1738*(1+$E1738))</f>
        <v/>
      </c>
      <c r="T1738" s="47">
        <f>S1738*(1/(1+$G1738))^(1+$E1738)*(1+T$7)^$D1738*(T1720/S1720)^$E1738*((T1720+T1729)/(S1720+S1729))^($F1738*(1+$E1738))</f>
        <v/>
      </c>
      <c r="U1738" s="47">
        <f>T1738*(1/(1+$G1738))^(1+$E1738)*(1+U$7)^$D1738*(U1720/T1720)^$E1738*((U1720+U1729)/(T1720+T1729))^($F1738*(1+$E1738))</f>
        <v/>
      </c>
      <c r="V1738" s="47">
        <f>U1738*(1/(1+$G1738))^(1+$E1738)*(1+V$7)^$D1738*(V1720/U1720)^$E1738*((V1720+V1729)/(U1720+U1729))^($F1738*(1+$E1738))</f>
        <v/>
      </c>
      <c r="W1738" s="47">
        <f>V1738*(1/(1+$G1738))^(1+$E1738)*(1+W$7)^$D1738*(W1720/V1720)^$E1738*((W1720+W1729)/(V1720+V1729))^($F1738*(1+$E1738))</f>
        <v/>
      </c>
      <c r="X1738" s="47">
        <f>W1738*(1/(1+$G1738))^(1+$E1738)*(1+X$7)^$D1738*(X1720/W1720)^$E1738*((X1720+X1729)/(W1720+W1729))^($F1738*(1+$E1738))</f>
        <v/>
      </c>
      <c r="Y1738" s="47">
        <f>X1738*(1/(1+$G1738))^(1+$E1738)*(1+Y$7)^$D1738*(Y1720/X1720)^$E1738*((Y1720+Y1729)/(X1720+X1729))^($F1738*(1+$E1738))</f>
        <v/>
      </c>
      <c r="Z1738" s="47">
        <f>Y1738*(1/(1+$G1738))^(1+$E1738)*(1+Z$7)^$D1738*(Z1720/Y1720)^$E1738*((Z1720+Z1729)/(Y1720+Y1729))^($F1738*(1+$E1738))</f>
        <v/>
      </c>
      <c r="AA1738" s="47">
        <f>Z1738*(1/(1+$G1738))^(1+$E1738)*(1+AA$7)^$D1738*(AA1720/Z1720)^$E1738*((AA1720+AA1729)/(Z1720+Z1729))^($F1738*(1+$E1738))</f>
        <v/>
      </c>
      <c r="AB1738" s="47">
        <f>AA1738*(1/(1+$G1738))^(1+$E1738)*(1+AB$7)^$D1738*(AB1720/AA1720)^$E1738*((AB1720+AB1729)/(AA1720+AA1729))^($F1738*(1+$E1738))</f>
        <v/>
      </c>
      <c r="AC1738" s="47">
        <f>AB1738*(1/(1+$G1738))^(1+$E1738)*(1+AC$7)^$D1738*(AC1720/AB1720)^$E1738*((AC1720+AC1729)/(AB1720+AB1729))^($F1738*(1+$E1738))</f>
        <v/>
      </c>
      <c r="AD1738" s="48">
        <f>FUELUSE(AC1738,AD1720,AC1720,AD1729,AC1729,AD$7,$D1738,$E1738,$F1738,$G1738)</f>
        <v/>
      </c>
      <c r="AE1738" s="25">
        <f>LOWER(Settings!$C$4)&amp;".mit."&amp;$A1738&amp;IF($C1738="","","."&amp;$C1738&amp;"."&amp;$B1738)&amp;IF(INDEX(Variables!$D$5:$D$105,MATCH($A1738,Variables!$A$5:$A$105,0))="","","."&amp;INDEX(Variables!$D$5:$D$105,MATCH($A1738,Variables!$A$5:$A$105,0)))&amp;"."&amp;AE$5</f>
        <v/>
      </c>
      <c r="AF1738" s="46">
        <f>INDEX(Inputs!$U$5:$U$132,MATCH($B1738&amp;"|"&amp;$C1738,Inputs!$A$5:$A$132,0))</f>
        <v/>
      </c>
      <c r="AG1738" s="47">
        <f>AF1738*(1/(1+$G1738))^(1+$E1738)*(1+AG$7)^$D1738*(AG1720/AF1720)^$E1738*((AG1720+AG1729)/(AF1720+AF1729))^($F1738*(1+$E1738))</f>
        <v/>
      </c>
      <c r="AH1738" s="47">
        <f>AG1738*(1/(1+$G1738))^(1+$E1738)*(1+AH$7)^$D1738*(AH1720/AG1720)^$E1738*((AH1720+AH1729)/(AG1720+AG1729))^($F1738*(1+$E1738))</f>
        <v/>
      </c>
      <c r="AI1738" s="47">
        <f>AH1738*(1/(1+$G1738))^(1+$E1738)*(1+AI$7)^$D1738*(AI1720/AH1720)^$E1738*((AI1720+AI1729)/(AH1720+AH1729))^($F1738*(1+$E1738))</f>
        <v/>
      </c>
      <c r="AJ1738" s="47">
        <f>AI1738*(1/(1+$G1738))^(1+$E1738)*(1+AJ$7)^$D1738*(AJ1720/AI1720)^$E1738*((AJ1720+AJ1729)/(AI1720+AI1729))^($F1738*(1+$E1738))</f>
        <v/>
      </c>
      <c r="AK1738" s="47">
        <f>AJ1738*(1/(1+$G1738))^(1+$E1738)*(1+AK$7)^$D1738*(AK1720/AJ1720)^$E1738*((AK1720+AK1729)/(AJ1720+AJ1729))^($F1738*(1+$E1738))</f>
        <v/>
      </c>
      <c r="AL1738" s="47">
        <f>AK1738*(1/(1+$G1738))^(1+$E1738)*(1+AL$7)^$D1738*(AL1720/AK1720)^$E1738*((AL1720+AL1729)/(AK1720+AK1729))^($F1738*(1+$E1738))</f>
        <v/>
      </c>
      <c r="AM1738" s="47">
        <f>AL1738*(1/(1+$G1738))^(1+$E1738)*(1+AM$7)^$D1738*(AM1720/AL1720)^$E1738*((AM1720+AM1729)/(AL1720+AL1729))^($F1738*(1+$E1738))</f>
        <v/>
      </c>
      <c r="AN1738" s="47">
        <f>AM1738*(1/(1+$G1738))^(1+$E1738)*(1+AN$7)^$D1738*(AN1720/AM1720)^$E1738*((AN1720+AN1729)/(AM1720+AM1729))^($F1738*(1+$E1738))</f>
        <v/>
      </c>
      <c r="AO1738" s="47">
        <f>AN1738*(1/(1+$G1738))^(1+$E1738)*(1+AO$7)^$D1738*(AO1720/AN1720)^$E1738*((AO1720+AO1729)/(AN1720+AN1729))^($F1738*(1+$E1738))</f>
        <v/>
      </c>
      <c r="AP1738" s="47">
        <f>AO1738*(1/(1+$G1738))^(1+$E1738)*(1+AP$7)^$D1738*(AP1720/AO1720)^$E1738*((AP1720+AP1729)/(AO1720+AO1729))^($F1738*(1+$E1738))</f>
        <v/>
      </c>
      <c r="AQ1738" s="47">
        <f>AP1738*(1/(1+$G1738))^(1+$E1738)*(1+AQ$7)^$D1738*(AQ1720/AP1720)^$E1738*((AQ1720+AQ1729)/(AP1720+AP1729))^($F1738*(1+$E1738))</f>
        <v/>
      </c>
      <c r="AR1738" s="47">
        <f>AQ1738*(1/(1+$G1738))^(1+$E1738)*(1+AR$7)^$D1738*(AR1720/AQ1720)^$E1738*((AR1720+AR1729)/(AQ1720+AQ1729))^($F1738*(1+$E1738))</f>
        <v/>
      </c>
      <c r="AS1738" s="47">
        <f>AR1738*(1/(1+$G1738))^(1+$E1738)*(1+AS$7)^$D1738*(AS1720/AR1720)^$E1738*((AS1720+AS1729)/(AR1720+AR1729))^($F1738*(1+$E1738))</f>
        <v/>
      </c>
      <c r="AT1738" s="47">
        <f>AS1738*(1/(1+$G1738))^(1+$E1738)*(1+AT$7)^$D1738*(AT1720/AS1720)^$E1738*((AT1720+AT1729)/(AS1720+AS1729))^($F1738*(1+$E1738))</f>
        <v/>
      </c>
      <c r="AU1738" s="47">
        <f>AT1738*(1/(1+$G1738))^(1+$E1738)*(1+AU$7)^$D1738*(AU1720/AT1720)^$E1738*((AU1720+AU1729)/(AT1720+AT1729))^($F1738*(1+$E1738))</f>
        <v/>
      </c>
      <c r="AV1738" s="47">
        <f>AU1738*(1/(1+$G1738))^(1+$E1738)*(1+AV$7)^$D1738*(AV1720/AU1720)^$E1738*((AV1720+AV1729)/(AU1720+AU1729))^($F1738*(1+$E1738))</f>
        <v/>
      </c>
      <c r="AW1738" s="47">
        <f>AV1738*(1/(1+$G1738))^(1+$E1738)*(1+AW$7)^$D1738*(AW1720/AV1720)^$E1738*((AW1720+AW1729)/(AV1720+AV1729))^($F1738*(1+$E1738))</f>
        <v/>
      </c>
      <c r="AX1738" s="48">
        <f>FUELUSE(AW1738,AX1720,AW1720,AX1729,AW1729,AX$7,$D1738,$E1738,$F1738,$G1738)</f>
        <v/>
      </c>
    </row>
    <row r="1739" hidden="1" outlineLevel="2">
      <c r="A1739" s="5" t="inlineStr">
        <is>
          <t>ener</t>
        </is>
      </c>
      <c r="B1739" s="5" t="inlineStr">
        <is>
          <t>bio</t>
        </is>
      </c>
      <c r="C1739" s="5" t="inlineStr">
        <is>
          <t>oen</t>
        </is>
      </c>
      <c r="D1739" s="40">
        <f>INDEX(Inputs!$N$5:$N$132,MATCH($B1739&amp;"|"&amp;$C1739,Inputs!$A$5:$A$132,0))</f>
        <v/>
      </c>
      <c r="E1739" s="40">
        <f>INDEX(Inputs!$O$5:$O$132,MATCH($B1739&amp;"|"&amp;$C1739,Inputs!$A$5:$A$132,0))</f>
        <v/>
      </c>
      <c r="F1739" s="40">
        <f>INDEX(Inputs!$P$5:$P$132,MATCH($B1739&amp;"|"&amp;$C1739,Inputs!$A$5:$A$132,0))</f>
        <v/>
      </c>
      <c r="G1739" s="40">
        <f>INDEX(Inputs!$Q$5:$Q$132,MATCH($B1739&amp;"|"&amp;$C1739,Inputs!$A$5:$A$132,0))</f>
        <v/>
      </c>
      <c r="H1739" s="5">
        <f>INDEX(Variables!$B$5:$B$105,MATCH($A1739,Variables!$A$5:$A$105,0))&amp;IF($C1739="",""," | "&amp;INDEX(Mapping!$B$5:$B$26,MATCH($C1739,Mapping!$A$5:$A$26,0))&amp;" | "&amp;INDEX(Mapping!$B$30:$B$41,MATCH($B1739,Mapping!$A$30:$A$41,0)))</f>
        <v/>
      </c>
      <c r="I1739" s="5">
        <f>INDEX(Variables!$C$5:$C$105,MATCH($A1739,Variables!$A$5:$A$105,0))</f>
        <v/>
      </c>
      <c r="J1739" s="5">
        <f>INDEX(Variables!$E$5:$E$105,MATCH($A1739,Variables!$A$5:$A$105,0))</f>
        <v/>
      </c>
      <c r="K1739" s="25">
        <f>LOWER(Settings!$C$4)&amp;".mit."&amp;$A1739&amp;IF($C1739="","","."&amp;$C1739&amp;"."&amp;$B1739)&amp;IF(INDEX(Variables!$D$5:$D$105,MATCH($A1739,Variables!$A$5:$A$105,0))="","","."&amp;INDEX(Variables!$D$5:$D$105,MATCH($A1739,Variables!$A$5:$A$105,0)))&amp;"."&amp;K$5</f>
        <v/>
      </c>
      <c r="L1739" s="46">
        <f>INDEX(Inputs!$U$5:$U$132,MATCH($B1739&amp;"|"&amp;$C1739,Inputs!$A$5:$A$132,0))</f>
        <v/>
      </c>
      <c r="M1739" s="47">
        <f>L1739*(1/(1+$G1739))^(1+$E1739)*(1+M$7)^$D1739*(M1721/L1721)^$E1739*((M1721+M1730)/(L1721+L1730))^($F1739*(1+$E1739))</f>
        <v/>
      </c>
      <c r="N1739" s="47">
        <f>M1739*(1/(1+$G1739))^(1+$E1739)*(1+N$7)^$D1739*(N1721/M1721)^$E1739*((N1721+N1730)/(M1721+M1730))^($F1739*(1+$E1739))</f>
        <v/>
      </c>
      <c r="O1739" s="47">
        <f>N1739*(1/(1+$G1739))^(1+$E1739)*(1+O$7)^$D1739*(O1721/N1721)^$E1739*((O1721+O1730)/(N1721+N1730))^($F1739*(1+$E1739))</f>
        <v/>
      </c>
      <c r="P1739" s="47">
        <f>O1739*(1/(1+$G1739))^(1+$E1739)*(1+P$7)^$D1739*(P1721/O1721)^$E1739*((P1721+P1730)/(O1721+O1730))^($F1739*(1+$E1739))</f>
        <v/>
      </c>
      <c r="Q1739" s="47">
        <f>P1739*(1/(1+$G1739))^(1+$E1739)*(1+Q$7)^$D1739*(Q1721/P1721)^$E1739*((Q1721+Q1730)/(P1721+P1730))^($F1739*(1+$E1739))</f>
        <v/>
      </c>
      <c r="R1739" s="47">
        <f>Q1739*(1/(1+$G1739))^(1+$E1739)*(1+R$7)^$D1739*(R1721/Q1721)^$E1739*((R1721+R1730)/(Q1721+Q1730))^($F1739*(1+$E1739))</f>
        <v/>
      </c>
      <c r="S1739" s="47">
        <f>R1739*(1/(1+$G1739))^(1+$E1739)*(1+S$7)^$D1739*(S1721/R1721)^$E1739*((S1721+S1730)/(R1721+R1730))^($F1739*(1+$E1739))</f>
        <v/>
      </c>
      <c r="T1739" s="47">
        <f>S1739*(1/(1+$G1739))^(1+$E1739)*(1+T$7)^$D1739*(T1721/S1721)^$E1739*((T1721+T1730)/(S1721+S1730))^($F1739*(1+$E1739))</f>
        <v/>
      </c>
      <c r="U1739" s="47">
        <f>T1739*(1/(1+$G1739))^(1+$E1739)*(1+U$7)^$D1739*(U1721/T1721)^$E1739*((U1721+U1730)/(T1721+T1730))^($F1739*(1+$E1739))</f>
        <v/>
      </c>
      <c r="V1739" s="47">
        <f>U1739*(1/(1+$G1739))^(1+$E1739)*(1+V$7)^$D1739*(V1721/U1721)^$E1739*((V1721+V1730)/(U1721+U1730))^($F1739*(1+$E1739))</f>
        <v/>
      </c>
      <c r="W1739" s="47">
        <f>V1739*(1/(1+$G1739))^(1+$E1739)*(1+W$7)^$D1739*(W1721/V1721)^$E1739*((W1721+W1730)/(V1721+V1730))^($F1739*(1+$E1739))</f>
        <v/>
      </c>
      <c r="X1739" s="47">
        <f>W1739*(1/(1+$G1739))^(1+$E1739)*(1+X$7)^$D1739*(X1721/W1721)^$E1739*((X1721+X1730)/(W1721+W1730))^($F1739*(1+$E1739))</f>
        <v/>
      </c>
      <c r="Y1739" s="47">
        <f>X1739*(1/(1+$G1739))^(1+$E1739)*(1+Y$7)^$D1739*(Y1721/X1721)^$E1739*((Y1721+Y1730)/(X1721+X1730))^($F1739*(1+$E1739))</f>
        <v/>
      </c>
      <c r="Z1739" s="47">
        <f>Y1739*(1/(1+$G1739))^(1+$E1739)*(1+Z$7)^$D1739*(Z1721/Y1721)^$E1739*((Z1721+Z1730)/(Y1721+Y1730))^($F1739*(1+$E1739))</f>
        <v/>
      </c>
      <c r="AA1739" s="47">
        <f>Z1739*(1/(1+$G1739))^(1+$E1739)*(1+AA$7)^$D1739*(AA1721/Z1721)^$E1739*((AA1721+AA1730)/(Z1721+Z1730))^($F1739*(1+$E1739))</f>
        <v/>
      </c>
      <c r="AB1739" s="47">
        <f>AA1739*(1/(1+$G1739))^(1+$E1739)*(1+AB$7)^$D1739*(AB1721/AA1721)^$E1739*((AB1721+AB1730)/(AA1721+AA1730))^($F1739*(1+$E1739))</f>
        <v/>
      </c>
      <c r="AC1739" s="47">
        <f>AB1739*(1/(1+$G1739))^(1+$E1739)*(1+AC$7)^$D1739*(AC1721/AB1721)^$E1739*((AC1721+AC1730)/(AB1721+AB1730))^($F1739*(1+$E1739))</f>
        <v/>
      </c>
      <c r="AD1739" s="48">
        <f>FUELUSE(AC1739,AD1721,AC1721,AD1730,AC1730,AD$7,$D1739,$E1739,$F1739,$G1739)</f>
        <v/>
      </c>
      <c r="AE1739" s="25">
        <f>LOWER(Settings!$C$4)&amp;".mit."&amp;$A1739&amp;IF($C1739="","","."&amp;$C1739&amp;"."&amp;$B1739)&amp;IF(INDEX(Variables!$D$5:$D$105,MATCH($A1739,Variables!$A$5:$A$105,0))="","","."&amp;INDEX(Variables!$D$5:$D$105,MATCH($A1739,Variables!$A$5:$A$105,0)))&amp;"."&amp;AE$5</f>
        <v/>
      </c>
      <c r="AF1739" s="46">
        <f>INDEX(Inputs!$U$5:$U$132,MATCH($B1739&amp;"|"&amp;$C1739,Inputs!$A$5:$A$132,0))</f>
        <v/>
      </c>
      <c r="AG1739" s="47">
        <f>AF1739*(1/(1+$G1739))^(1+$E1739)*(1+AG$7)^$D1739*(AG1721/AF1721)^$E1739*((AG1721+AG1730)/(AF1721+AF1730))^($F1739*(1+$E1739))</f>
        <v/>
      </c>
      <c r="AH1739" s="47">
        <f>AG1739*(1/(1+$G1739))^(1+$E1739)*(1+AH$7)^$D1739*(AH1721/AG1721)^$E1739*((AH1721+AH1730)/(AG1721+AG1730))^($F1739*(1+$E1739))</f>
        <v/>
      </c>
      <c r="AI1739" s="47">
        <f>AH1739*(1/(1+$G1739))^(1+$E1739)*(1+AI$7)^$D1739*(AI1721/AH1721)^$E1739*((AI1721+AI1730)/(AH1721+AH1730))^($F1739*(1+$E1739))</f>
        <v/>
      </c>
      <c r="AJ1739" s="47">
        <f>AI1739*(1/(1+$G1739))^(1+$E1739)*(1+AJ$7)^$D1739*(AJ1721/AI1721)^$E1739*((AJ1721+AJ1730)/(AI1721+AI1730))^($F1739*(1+$E1739))</f>
        <v/>
      </c>
      <c r="AK1739" s="47">
        <f>AJ1739*(1/(1+$G1739))^(1+$E1739)*(1+AK$7)^$D1739*(AK1721/AJ1721)^$E1739*((AK1721+AK1730)/(AJ1721+AJ1730))^($F1739*(1+$E1739))</f>
        <v/>
      </c>
      <c r="AL1739" s="47">
        <f>AK1739*(1/(1+$G1739))^(1+$E1739)*(1+AL$7)^$D1739*(AL1721/AK1721)^$E1739*((AL1721+AL1730)/(AK1721+AK1730))^($F1739*(1+$E1739))</f>
        <v/>
      </c>
      <c r="AM1739" s="47">
        <f>AL1739*(1/(1+$G1739))^(1+$E1739)*(1+AM$7)^$D1739*(AM1721/AL1721)^$E1739*((AM1721+AM1730)/(AL1721+AL1730))^($F1739*(1+$E1739))</f>
        <v/>
      </c>
      <c r="AN1739" s="47">
        <f>AM1739*(1/(1+$G1739))^(1+$E1739)*(1+AN$7)^$D1739*(AN1721/AM1721)^$E1739*((AN1721+AN1730)/(AM1721+AM1730))^($F1739*(1+$E1739))</f>
        <v/>
      </c>
      <c r="AO1739" s="47">
        <f>AN1739*(1/(1+$G1739))^(1+$E1739)*(1+AO$7)^$D1739*(AO1721/AN1721)^$E1739*((AO1721+AO1730)/(AN1721+AN1730))^($F1739*(1+$E1739))</f>
        <v/>
      </c>
      <c r="AP1739" s="47">
        <f>AO1739*(1/(1+$G1739))^(1+$E1739)*(1+AP$7)^$D1739*(AP1721/AO1721)^$E1739*((AP1721+AP1730)/(AO1721+AO1730))^($F1739*(1+$E1739))</f>
        <v/>
      </c>
      <c r="AQ1739" s="47">
        <f>AP1739*(1/(1+$G1739))^(1+$E1739)*(1+AQ$7)^$D1739*(AQ1721/AP1721)^$E1739*((AQ1721+AQ1730)/(AP1721+AP1730))^($F1739*(1+$E1739))</f>
        <v/>
      </c>
      <c r="AR1739" s="47">
        <f>AQ1739*(1/(1+$G1739))^(1+$E1739)*(1+AR$7)^$D1739*(AR1721/AQ1721)^$E1739*((AR1721+AR1730)/(AQ1721+AQ1730))^($F1739*(1+$E1739))</f>
        <v/>
      </c>
      <c r="AS1739" s="47">
        <f>AR1739*(1/(1+$G1739))^(1+$E1739)*(1+AS$7)^$D1739*(AS1721/AR1721)^$E1739*((AS1721+AS1730)/(AR1721+AR1730))^($F1739*(1+$E1739))</f>
        <v/>
      </c>
      <c r="AT1739" s="47">
        <f>AS1739*(1/(1+$G1739))^(1+$E1739)*(1+AT$7)^$D1739*(AT1721/AS1721)^$E1739*((AT1721+AT1730)/(AS1721+AS1730))^($F1739*(1+$E1739))</f>
        <v/>
      </c>
      <c r="AU1739" s="47">
        <f>AT1739*(1/(1+$G1739))^(1+$E1739)*(1+AU$7)^$D1739*(AU1721/AT1721)^$E1739*((AU1721+AU1730)/(AT1721+AT1730))^($F1739*(1+$E1739))</f>
        <v/>
      </c>
      <c r="AV1739" s="47">
        <f>AU1739*(1/(1+$G1739))^(1+$E1739)*(1+AV$7)^$D1739*(AV1721/AU1721)^$E1739*((AV1721+AV1730)/(AU1721+AU1730))^($F1739*(1+$E1739))</f>
        <v/>
      </c>
      <c r="AW1739" s="47">
        <f>AV1739*(1/(1+$G1739))^(1+$E1739)*(1+AW$7)^$D1739*(AW1721/AV1721)^$E1739*((AW1721+AW1730)/(AV1721+AV1730))^($F1739*(1+$E1739))</f>
        <v/>
      </c>
      <c r="AX1739" s="48">
        <f>FUELUSE(AW1739,AX1721,AW1721,AX1730,AW1730,AX$7,$D1739,$E1739,$F1739,$G1739)</f>
        <v/>
      </c>
    </row>
    <row r="1740" hidden="1" outlineLevel="2"/>
    <row r="1741" hidden="1" outlineLevel="2">
      <c r="A1741" s="5" t="inlineStr">
        <is>
          <t>rtx</t>
        </is>
      </c>
      <c r="B1741" s="5" t="inlineStr">
        <is>
          <t>coa</t>
        </is>
      </c>
      <c r="C1741" s="5" t="inlineStr">
        <is>
          <t>oen</t>
        </is>
      </c>
      <c r="D1741" s="40">
        <f>INDEX(Inputs!$R$5:$R$132,MATCH($B1741&amp;"|"&amp;$C1741,Inputs!$A$5:$A$132,0))</f>
        <v/>
      </c>
      <c r="E1741" s="39" t="n"/>
      <c r="F1741" s="39" t="n"/>
      <c r="G1741" s="39" t="n"/>
      <c r="H1741" s="5">
        <f>INDEX(Variables!$B$5:$B$105,MATCH($A1741,Variables!$A$5:$A$105,0))&amp;IF($C1741="",""," | "&amp;INDEX(Mapping!$B$5:$B$26,MATCH($C1741,Mapping!$A$5:$A$26,0))&amp;" | "&amp;INDEX(Mapping!$B$30:$B$41,MATCH($B1741,Mapping!$A$30:$A$41,0)))</f>
        <v/>
      </c>
      <c r="I1741" s="5">
        <f>INDEX(Variables!$C$5:$C$105,MATCH($A1741,Variables!$A$5:$A$105,0))</f>
        <v/>
      </c>
      <c r="J1741" s="5">
        <f>INDEX(Variables!$E$5:$E$105,MATCH($A1741,Variables!$A$5:$A$105,0))</f>
        <v/>
      </c>
      <c r="K1741" s="25">
        <f>LOWER(Settings!$C$4)&amp;".mit."&amp;$A1741&amp;IF($C1741="","","."&amp;$C1741&amp;"."&amp;$B1741)&amp;IF(INDEX(Variables!$D$5:$D$105,MATCH($A1741,Variables!$A$5:$A$105,0))="","","."&amp;INDEX(Variables!$D$5:$D$105,MATCH($A1741,Variables!$A$5:$A$105,0)))&amp;"."&amp;K$5</f>
        <v/>
      </c>
      <c r="L1741" s="46">
        <f>L1732*Settings!$C$13*(INDEX(L$258:L$269,$D1741)+INDEX(L$245:L$256,$D1741))</f>
        <v/>
      </c>
      <c r="M1741" s="47">
        <f>M1732*Settings!$C$13*(INDEX(M$258:M$269,$D1741)+INDEX(M$245:M$256,$D1741))</f>
        <v/>
      </c>
      <c r="N1741" s="47">
        <f>N1732*Settings!$C$13*(INDEX(N$258:N$269,$D1741)+INDEX(N$245:N$256,$D1741))</f>
        <v/>
      </c>
      <c r="O1741" s="47">
        <f>O1732*Settings!$C$13*(INDEX(O$258:O$269,$D1741)+INDEX(O$245:O$256,$D1741))</f>
        <v/>
      </c>
      <c r="P1741" s="47">
        <f>P1732*Settings!$C$13*(INDEX(P$258:P$269,$D1741)+INDEX(P$245:P$256,$D1741))</f>
        <v/>
      </c>
      <c r="Q1741" s="47">
        <f>Q1732*Settings!$C$13*(INDEX(Q$258:Q$269,$D1741)+INDEX(Q$245:Q$256,$D1741))</f>
        <v/>
      </c>
      <c r="R1741" s="47">
        <f>R1732*Settings!$C$13*(INDEX(R$258:R$269,$D1741)+INDEX(R$245:R$256,$D1741))</f>
        <v/>
      </c>
      <c r="S1741" s="47">
        <f>S1732*Settings!$C$13*(INDEX(S$258:S$269,$D1741)+INDEX(S$245:S$256,$D1741))</f>
        <v/>
      </c>
      <c r="T1741" s="47">
        <f>T1732*Settings!$C$13*(INDEX(T$258:T$269,$D1741)+INDEX(T$245:T$256,$D1741))</f>
        <v/>
      </c>
      <c r="U1741" s="47">
        <f>U1732*Settings!$C$13*(INDEX(U$258:U$269,$D1741)+INDEX(U$245:U$256,$D1741))</f>
        <v/>
      </c>
      <c r="V1741" s="47">
        <f>V1732*Settings!$C$13*(INDEX(V$258:V$269,$D1741)+INDEX(V$245:V$256,$D1741))</f>
        <v/>
      </c>
      <c r="W1741" s="47">
        <f>W1732*Settings!$C$13*(INDEX(W$258:W$269,$D1741)+INDEX(W$245:W$256,$D1741))</f>
        <v/>
      </c>
      <c r="X1741" s="47">
        <f>X1732*Settings!$C$13*(INDEX(X$258:X$269,$D1741)+INDEX(X$245:X$256,$D1741))</f>
        <v/>
      </c>
      <c r="Y1741" s="47">
        <f>Y1732*Settings!$C$13*(INDEX(Y$258:Y$269,$D1741)+INDEX(Y$245:Y$256,$D1741))</f>
        <v/>
      </c>
      <c r="Z1741" s="47">
        <f>Z1732*Settings!$C$13*(INDEX(Z$258:Z$269,$D1741)+INDEX(Z$245:Z$256,$D1741))</f>
        <v/>
      </c>
      <c r="AA1741" s="47">
        <f>AA1732*Settings!$C$13*(INDEX(AA$258:AA$269,$D1741)+INDEX(AA$245:AA$256,$D1741))</f>
        <v/>
      </c>
      <c r="AB1741" s="47">
        <f>AB1732*Settings!$C$13*(INDEX(AB$258:AB$269,$D1741)+INDEX(AB$245:AB$256,$D1741))</f>
        <v/>
      </c>
      <c r="AC1741" s="47">
        <f>AC1732*Settings!$C$13*(INDEX(AC$258:AC$269,$D1741)+INDEX(AC$245:AC$256,$D1741))</f>
        <v/>
      </c>
      <c r="AD1741" s="48">
        <f>REVENUE(AD1732,Settings!$C$13,INDEX(AD$258:AD$269,$D1741)+INDEX(AD$245:AD$256,$D1741))</f>
        <v/>
      </c>
      <c r="AE1741" s="25">
        <f>LOWER(Settings!$C$4)&amp;".mit."&amp;$A1741&amp;IF($C1741="","","."&amp;$C1741&amp;"."&amp;$B1741)&amp;IF(INDEX(Variables!$D$5:$D$105,MATCH($A1741,Variables!$A$5:$A$105,0))="","","."&amp;INDEX(Variables!$D$5:$D$105,MATCH($A1741,Variables!$A$5:$A$105,0)))&amp;"."&amp;AE$5</f>
        <v/>
      </c>
      <c r="AF1741" s="46">
        <f>AF1732*Settings!$C$13*(INDEX(AF$258:AF$269,$D1741)+INDEX(AF$245:AF$256,$D1741))</f>
        <v/>
      </c>
      <c r="AG1741" s="47">
        <f>AG1732*Settings!$C$13*(INDEX(AG$258:AG$269,$D1741)+INDEX(AG$245:AG$256,$D1741))</f>
        <v/>
      </c>
      <c r="AH1741" s="47">
        <f>AH1732*Settings!$C$13*(INDEX(AH$258:AH$269,$D1741)+INDEX(AH$245:AH$256,$D1741))</f>
        <v/>
      </c>
      <c r="AI1741" s="47">
        <f>AI1732*Settings!$C$13*(INDEX(AI$258:AI$269,$D1741)+INDEX(AI$245:AI$256,$D1741))</f>
        <v/>
      </c>
      <c r="AJ1741" s="47">
        <f>AJ1732*Settings!$C$13*(INDEX(AJ$258:AJ$269,$D1741)+INDEX(AJ$245:AJ$256,$D1741))</f>
        <v/>
      </c>
      <c r="AK1741" s="47">
        <f>AK1732*Settings!$C$13*(INDEX(AK$258:AK$269,$D1741)+INDEX(AK$245:AK$256,$D1741))</f>
        <v/>
      </c>
      <c r="AL1741" s="47">
        <f>AL1732*Settings!$C$13*(INDEX(AL$258:AL$269,$D1741)+INDEX(AL$245:AL$256,$D1741))</f>
        <v/>
      </c>
      <c r="AM1741" s="47">
        <f>AM1732*Settings!$C$13*(INDEX(AM$258:AM$269,$D1741)+INDEX(AM$245:AM$256,$D1741))</f>
        <v/>
      </c>
      <c r="AN1741" s="47">
        <f>AN1732*Settings!$C$13*(INDEX(AN$258:AN$269,$D1741)+INDEX(AN$245:AN$256,$D1741))</f>
        <v/>
      </c>
      <c r="AO1741" s="47">
        <f>AO1732*Settings!$C$13*(INDEX(AO$258:AO$269,$D1741)+INDEX(AO$245:AO$256,$D1741))</f>
        <v/>
      </c>
      <c r="AP1741" s="47">
        <f>AP1732*Settings!$C$13*(INDEX(AP$258:AP$269,$D1741)+INDEX(AP$245:AP$256,$D1741))</f>
        <v/>
      </c>
      <c r="AQ1741" s="47">
        <f>AQ1732*Settings!$C$13*(INDEX(AQ$258:AQ$269,$D1741)+INDEX(AQ$245:AQ$256,$D1741))</f>
        <v/>
      </c>
      <c r="AR1741" s="47">
        <f>AR1732*Settings!$C$13*(INDEX(AR$258:AR$269,$D1741)+INDEX(AR$245:AR$256,$D1741))</f>
        <v/>
      </c>
      <c r="AS1741" s="47">
        <f>AS1732*Settings!$C$13*(INDEX(AS$258:AS$269,$D1741)+INDEX(AS$245:AS$256,$D1741))</f>
        <v/>
      </c>
      <c r="AT1741" s="47">
        <f>AT1732*Settings!$C$13*(INDEX(AT$258:AT$269,$D1741)+INDEX(AT$245:AT$256,$D1741))</f>
        <v/>
      </c>
      <c r="AU1741" s="47">
        <f>AU1732*Settings!$C$13*(INDEX(AU$258:AU$269,$D1741)+INDEX(AU$245:AU$256,$D1741))</f>
        <v/>
      </c>
      <c r="AV1741" s="47">
        <f>AV1732*Settings!$C$13*(INDEX(AV$258:AV$269,$D1741)+INDEX(AV$245:AV$256,$D1741))</f>
        <v/>
      </c>
      <c r="AW1741" s="47">
        <f>AW1732*Settings!$C$13*(INDEX(AW$258:AW$269,$D1741)+INDEX(AW$245:AW$256,$D1741))</f>
        <v/>
      </c>
      <c r="AX1741" s="48">
        <f>REVENUE(AX1732,Settings!$C$13,INDEX(AX$258:AX$269,$D1741)+INDEX(AX$245:AX$256,$D1741))</f>
        <v/>
      </c>
    </row>
    <row r="1742" hidden="1" outlineLevel="2">
      <c r="A1742" s="5" t="inlineStr">
        <is>
          <t>rtx</t>
        </is>
      </c>
      <c r="B1742" s="5" t="inlineStr">
        <is>
          <t>nga</t>
        </is>
      </c>
      <c r="C1742" s="5" t="inlineStr">
        <is>
          <t>oen</t>
        </is>
      </c>
      <c r="D1742" s="40">
        <f>INDEX(Inputs!$R$5:$R$132,MATCH($B1742&amp;"|"&amp;$C1742,Inputs!$A$5:$A$132,0))</f>
        <v/>
      </c>
      <c r="E1742" s="39" t="n"/>
      <c r="F1742" s="39" t="n"/>
      <c r="G1742" s="39" t="n"/>
      <c r="H1742" s="5">
        <f>INDEX(Variables!$B$5:$B$105,MATCH($A1742,Variables!$A$5:$A$105,0))&amp;IF($C1742="",""," | "&amp;INDEX(Mapping!$B$5:$B$26,MATCH($C1742,Mapping!$A$5:$A$26,0))&amp;" | "&amp;INDEX(Mapping!$B$30:$B$41,MATCH($B1742,Mapping!$A$30:$A$41,0)))</f>
        <v/>
      </c>
      <c r="I1742" s="5">
        <f>INDEX(Variables!$C$5:$C$105,MATCH($A1742,Variables!$A$5:$A$105,0))</f>
        <v/>
      </c>
      <c r="J1742" s="5">
        <f>INDEX(Variables!$E$5:$E$105,MATCH($A1742,Variables!$A$5:$A$105,0))</f>
        <v/>
      </c>
      <c r="K1742" s="25">
        <f>LOWER(Settings!$C$4)&amp;".mit."&amp;$A1742&amp;IF($C1742="","","."&amp;$C1742&amp;"."&amp;$B1742)&amp;IF(INDEX(Variables!$D$5:$D$105,MATCH($A1742,Variables!$A$5:$A$105,0))="","","."&amp;INDEX(Variables!$D$5:$D$105,MATCH($A1742,Variables!$A$5:$A$105,0)))&amp;"."&amp;K$5</f>
        <v/>
      </c>
      <c r="L1742" s="46">
        <f>L1733*Settings!$C$13*(INDEX(L$258:L$269,$D1742)+INDEX(L$245:L$256,$D1742))</f>
        <v/>
      </c>
      <c r="M1742" s="47">
        <f>M1733*Settings!$C$13*(INDEX(M$258:M$269,$D1742)+INDEX(M$245:M$256,$D1742))</f>
        <v/>
      </c>
      <c r="N1742" s="47">
        <f>N1733*Settings!$C$13*(INDEX(N$258:N$269,$D1742)+INDEX(N$245:N$256,$D1742))</f>
        <v/>
      </c>
      <c r="O1742" s="47">
        <f>O1733*Settings!$C$13*(INDEX(O$258:O$269,$D1742)+INDEX(O$245:O$256,$D1742))</f>
        <v/>
      </c>
      <c r="P1742" s="47">
        <f>P1733*Settings!$C$13*(INDEX(P$258:P$269,$D1742)+INDEX(P$245:P$256,$D1742))</f>
        <v/>
      </c>
      <c r="Q1742" s="47">
        <f>Q1733*Settings!$C$13*(INDEX(Q$258:Q$269,$D1742)+INDEX(Q$245:Q$256,$D1742))</f>
        <v/>
      </c>
      <c r="R1742" s="47">
        <f>R1733*Settings!$C$13*(INDEX(R$258:R$269,$D1742)+INDEX(R$245:R$256,$D1742))</f>
        <v/>
      </c>
      <c r="S1742" s="47">
        <f>S1733*Settings!$C$13*(INDEX(S$258:S$269,$D1742)+INDEX(S$245:S$256,$D1742))</f>
        <v/>
      </c>
      <c r="T1742" s="47">
        <f>T1733*Settings!$C$13*(INDEX(T$258:T$269,$D1742)+INDEX(T$245:T$256,$D1742))</f>
        <v/>
      </c>
      <c r="U1742" s="47">
        <f>U1733*Settings!$C$13*(INDEX(U$258:U$269,$D1742)+INDEX(U$245:U$256,$D1742))</f>
        <v/>
      </c>
      <c r="V1742" s="47">
        <f>V1733*Settings!$C$13*(INDEX(V$258:V$269,$D1742)+INDEX(V$245:V$256,$D1742))</f>
        <v/>
      </c>
      <c r="W1742" s="47">
        <f>W1733*Settings!$C$13*(INDEX(W$258:W$269,$D1742)+INDEX(W$245:W$256,$D1742))</f>
        <v/>
      </c>
      <c r="X1742" s="47">
        <f>X1733*Settings!$C$13*(INDEX(X$258:X$269,$D1742)+INDEX(X$245:X$256,$D1742))</f>
        <v/>
      </c>
      <c r="Y1742" s="47">
        <f>Y1733*Settings!$C$13*(INDEX(Y$258:Y$269,$D1742)+INDEX(Y$245:Y$256,$D1742))</f>
        <v/>
      </c>
      <c r="Z1742" s="47">
        <f>Z1733*Settings!$C$13*(INDEX(Z$258:Z$269,$D1742)+INDEX(Z$245:Z$256,$D1742))</f>
        <v/>
      </c>
      <c r="AA1742" s="47">
        <f>AA1733*Settings!$C$13*(INDEX(AA$258:AA$269,$D1742)+INDEX(AA$245:AA$256,$D1742))</f>
        <v/>
      </c>
      <c r="AB1742" s="47">
        <f>AB1733*Settings!$C$13*(INDEX(AB$258:AB$269,$D1742)+INDEX(AB$245:AB$256,$D1742))</f>
        <v/>
      </c>
      <c r="AC1742" s="47">
        <f>AC1733*Settings!$C$13*(INDEX(AC$258:AC$269,$D1742)+INDEX(AC$245:AC$256,$D1742))</f>
        <v/>
      </c>
      <c r="AD1742" s="48">
        <f>REVENUE(AD1733,Settings!$C$13,INDEX(AD$258:AD$269,$D1742)+INDEX(AD$245:AD$256,$D1742))</f>
        <v/>
      </c>
      <c r="AE1742" s="25">
        <f>LOWER(Settings!$C$4)&amp;".mit."&amp;$A1742&amp;IF($C1742="","","."&amp;$C1742&amp;"."&amp;$B1742)&amp;IF(INDEX(Variables!$D$5:$D$105,MATCH($A1742,Variables!$A$5:$A$105,0))="","","."&amp;INDEX(Variables!$D$5:$D$105,MATCH($A1742,Variables!$A$5:$A$105,0)))&amp;"."&amp;AE$5</f>
        <v/>
      </c>
      <c r="AF1742" s="46">
        <f>AF1733*Settings!$C$13*(INDEX(AF$258:AF$269,$D1742)+INDEX(AF$245:AF$256,$D1742))</f>
        <v/>
      </c>
      <c r="AG1742" s="47">
        <f>AG1733*Settings!$C$13*(INDEX(AG$258:AG$269,$D1742)+INDEX(AG$245:AG$256,$D1742))</f>
        <v/>
      </c>
      <c r="AH1742" s="47">
        <f>AH1733*Settings!$C$13*(INDEX(AH$258:AH$269,$D1742)+INDEX(AH$245:AH$256,$D1742))</f>
        <v/>
      </c>
      <c r="AI1742" s="47">
        <f>AI1733*Settings!$C$13*(INDEX(AI$258:AI$269,$D1742)+INDEX(AI$245:AI$256,$D1742))</f>
        <v/>
      </c>
      <c r="AJ1742" s="47">
        <f>AJ1733*Settings!$C$13*(INDEX(AJ$258:AJ$269,$D1742)+INDEX(AJ$245:AJ$256,$D1742))</f>
        <v/>
      </c>
      <c r="AK1742" s="47">
        <f>AK1733*Settings!$C$13*(INDEX(AK$258:AK$269,$D1742)+INDEX(AK$245:AK$256,$D1742))</f>
        <v/>
      </c>
      <c r="AL1742" s="47">
        <f>AL1733*Settings!$C$13*(INDEX(AL$258:AL$269,$D1742)+INDEX(AL$245:AL$256,$D1742))</f>
        <v/>
      </c>
      <c r="AM1742" s="47">
        <f>AM1733*Settings!$C$13*(INDEX(AM$258:AM$269,$D1742)+INDEX(AM$245:AM$256,$D1742))</f>
        <v/>
      </c>
      <c r="AN1742" s="47">
        <f>AN1733*Settings!$C$13*(INDEX(AN$258:AN$269,$D1742)+INDEX(AN$245:AN$256,$D1742))</f>
        <v/>
      </c>
      <c r="AO1742" s="47">
        <f>AO1733*Settings!$C$13*(INDEX(AO$258:AO$269,$D1742)+INDEX(AO$245:AO$256,$D1742))</f>
        <v/>
      </c>
      <c r="AP1742" s="47">
        <f>AP1733*Settings!$C$13*(INDEX(AP$258:AP$269,$D1742)+INDEX(AP$245:AP$256,$D1742))</f>
        <v/>
      </c>
      <c r="AQ1742" s="47">
        <f>AQ1733*Settings!$C$13*(INDEX(AQ$258:AQ$269,$D1742)+INDEX(AQ$245:AQ$256,$D1742))</f>
        <v/>
      </c>
      <c r="AR1742" s="47">
        <f>AR1733*Settings!$C$13*(INDEX(AR$258:AR$269,$D1742)+INDEX(AR$245:AR$256,$D1742))</f>
        <v/>
      </c>
      <c r="AS1742" s="47">
        <f>AS1733*Settings!$C$13*(INDEX(AS$258:AS$269,$D1742)+INDEX(AS$245:AS$256,$D1742))</f>
        <v/>
      </c>
      <c r="AT1742" s="47">
        <f>AT1733*Settings!$C$13*(INDEX(AT$258:AT$269,$D1742)+INDEX(AT$245:AT$256,$D1742))</f>
        <v/>
      </c>
      <c r="AU1742" s="47">
        <f>AU1733*Settings!$C$13*(INDEX(AU$258:AU$269,$D1742)+INDEX(AU$245:AU$256,$D1742))</f>
        <v/>
      </c>
      <c r="AV1742" s="47">
        <f>AV1733*Settings!$C$13*(INDEX(AV$258:AV$269,$D1742)+INDEX(AV$245:AV$256,$D1742))</f>
        <v/>
      </c>
      <c r="AW1742" s="47">
        <f>AW1733*Settings!$C$13*(INDEX(AW$258:AW$269,$D1742)+INDEX(AW$245:AW$256,$D1742))</f>
        <v/>
      </c>
      <c r="AX1742" s="48">
        <f>REVENUE(AX1733,Settings!$C$13,INDEX(AX$258:AX$269,$D1742)+INDEX(AX$245:AX$256,$D1742))</f>
        <v/>
      </c>
    </row>
    <row r="1743" hidden="1" outlineLevel="2">
      <c r="A1743" s="5" t="inlineStr">
        <is>
          <t>rtx</t>
        </is>
      </c>
      <c r="B1743" s="5" t="inlineStr">
        <is>
          <t>gso</t>
        </is>
      </c>
      <c r="C1743" s="5" t="inlineStr">
        <is>
          <t>oen</t>
        </is>
      </c>
      <c r="D1743" s="40">
        <f>INDEX(Inputs!$R$5:$R$132,MATCH($B1743&amp;"|"&amp;$C1743,Inputs!$A$5:$A$132,0))</f>
        <v/>
      </c>
      <c r="E1743" s="39" t="n"/>
      <c r="F1743" s="39" t="n"/>
      <c r="G1743" s="39" t="n"/>
      <c r="H1743" s="5">
        <f>INDEX(Variables!$B$5:$B$105,MATCH($A1743,Variables!$A$5:$A$105,0))&amp;IF($C1743="",""," | "&amp;INDEX(Mapping!$B$5:$B$26,MATCH($C1743,Mapping!$A$5:$A$26,0))&amp;" | "&amp;INDEX(Mapping!$B$30:$B$41,MATCH($B1743,Mapping!$A$30:$A$41,0)))</f>
        <v/>
      </c>
      <c r="I1743" s="5">
        <f>INDEX(Variables!$C$5:$C$105,MATCH($A1743,Variables!$A$5:$A$105,0))</f>
        <v/>
      </c>
      <c r="J1743" s="5">
        <f>INDEX(Variables!$E$5:$E$105,MATCH($A1743,Variables!$A$5:$A$105,0))</f>
        <v/>
      </c>
      <c r="K1743" s="25">
        <f>LOWER(Settings!$C$4)&amp;".mit."&amp;$A1743&amp;IF($C1743="","","."&amp;$C1743&amp;"."&amp;$B1743)&amp;IF(INDEX(Variables!$D$5:$D$105,MATCH($A1743,Variables!$A$5:$A$105,0))="","","."&amp;INDEX(Variables!$D$5:$D$105,MATCH($A1743,Variables!$A$5:$A$105,0)))&amp;"."&amp;K$5</f>
        <v/>
      </c>
      <c r="L1743" s="46">
        <f>L1734*Settings!$C$13*(INDEX(L$258:L$269,$D1743)+INDEX(L$245:L$256,$D1743))</f>
        <v/>
      </c>
      <c r="M1743" s="47">
        <f>M1734*Settings!$C$13*(INDEX(M$258:M$269,$D1743)+INDEX(M$245:M$256,$D1743))</f>
        <v/>
      </c>
      <c r="N1743" s="47">
        <f>N1734*Settings!$C$13*(INDEX(N$258:N$269,$D1743)+INDEX(N$245:N$256,$D1743))</f>
        <v/>
      </c>
      <c r="O1743" s="47">
        <f>O1734*Settings!$C$13*(INDEX(O$258:O$269,$D1743)+INDEX(O$245:O$256,$D1743))</f>
        <v/>
      </c>
      <c r="P1743" s="47">
        <f>P1734*Settings!$C$13*(INDEX(P$258:P$269,$D1743)+INDEX(P$245:P$256,$D1743))</f>
        <v/>
      </c>
      <c r="Q1743" s="47">
        <f>Q1734*Settings!$C$13*(INDEX(Q$258:Q$269,$D1743)+INDEX(Q$245:Q$256,$D1743))</f>
        <v/>
      </c>
      <c r="R1743" s="47">
        <f>R1734*Settings!$C$13*(INDEX(R$258:R$269,$D1743)+INDEX(R$245:R$256,$D1743))</f>
        <v/>
      </c>
      <c r="S1743" s="47">
        <f>S1734*Settings!$C$13*(INDEX(S$258:S$269,$D1743)+INDEX(S$245:S$256,$D1743))</f>
        <v/>
      </c>
      <c r="T1743" s="47">
        <f>T1734*Settings!$C$13*(INDEX(T$258:T$269,$D1743)+INDEX(T$245:T$256,$D1743))</f>
        <v/>
      </c>
      <c r="U1743" s="47">
        <f>U1734*Settings!$C$13*(INDEX(U$258:U$269,$D1743)+INDEX(U$245:U$256,$D1743))</f>
        <v/>
      </c>
      <c r="V1743" s="47">
        <f>V1734*Settings!$C$13*(INDEX(V$258:V$269,$D1743)+INDEX(V$245:V$256,$D1743))</f>
        <v/>
      </c>
      <c r="W1743" s="47">
        <f>W1734*Settings!$C$13*(INDEX(W$258:W$269,$D1743)+INDEX(W$245:W$256,$D1743))</f>
        <v/>
      </c>
      <c r="X1743" s="47">
        <f>X1734*Settings!$C$13*(INDEX(X$258:X$269,$D1743)+INDEX(X$245:X$256,$D1743))</f>
        <v/>
      </c>
      <c r="Y1743" s="47">
        <f>Y1734*Settings!$C$13*(INDEX(Y$258:Y$269,$D1743)+INDEX(Y$245:Y$256,$D1743))</f>
        <v/>
      </c>
      <c r="Z1743" s="47">
        <f>Z1734*Settings!$C$13*(INDEX(Z$258:Z$269,$D1743)+INDEX(Z$245:Z$256,$D1743))</f>
        <v/>
      </c>
      <c r="AA1743" s="47">
        <f>AA1734*Settings!$C$13*(INDEX(AA$258:AA$269,$D1743)+INDEX(AA$245:AA$256,$D1743))</f>
        <v/>
      </c>
      <c r="AB1743" s="47">
        <f>AB1734*Settings!$C$13*(INDEX(AB$258:AB$269,$D1743)+INDEX(AB$245:AB$256,$D1743))</f>
        <v/>
      </c>
      <c r="AC1743" s="47">
        <f>AC1734*Settings!$C$13*(INDEX(AC$258:AC$269,$D1743)+INDEX(AC$245:AC$256,$D1743))</f>
        <v/>
      </c>
      <c r="AD1743" s="48">
        <f>REVENUE(AD1734,Settings!$C$13,INDEX(AD$258:AD$269,$D1743)+INDEX(AD$245:AD$256,$D1743))</f>
        <v/>
      </c>
      <c r="AE1743" s="25">
        <f>LOWER(Settings!$C$4)&amp;".mit."&amp;$A1743&amp;IF($C1743="","","."&amp;$C1743&amp;"."&amp;$B1743)&amp;IF(INDEX(Variables!$D$5:$D$105,MATCH($A1743,Variables!$A$5:$A$105,0))="","","."&amp;INDEX(Variables!$D$5:$D$105,MATCH($A1743,Variables!$A$5:$A$105,0)))&amp;"."&amp;AE$5</f>
        <v/>
      </c>
      <c r="AF1743" s="46">
        <f>AF1734*Settings!$C$13*(INDEX(AF$258:AF$269,$D1743)+INDEX(AF$245:AF$256,$D1743))</f>
        <v/>
      </c>
      <c r="AG1743" s="47">
        <f>AG1734*Settings!$C$13*(INDEX(AG$258:AG$269,$D1743)+INDEX(AG$245:AG$256,$D1743))</f>
        <v/>
      </c>
      <c r="AH1743" s="47">
        <f>AH1734*Settings!$C$13*(INDEX(AH$258:AH$269,$D1743)+INDEX(AH$245:AH$256,$D1743))</f>
        <v/>
      </c>
      <c r="AI1743" s="47">
        <f>AI1734*Settings!$C$13*(INDEX(AI$258:AI$269,$D1743)+INDEX(AI$245:AI$256,$D1743))</f>
        <v/>
      </c>
      <c r="AJ1743" s="47">
        <f>AJ1734*Settings!$C$13*(INDEX(AJ$258:AJ$269,$D1743)+INDEX(AJ$245:AJ$256,$D1743))</f>
        <v/>
      </c>
      <c r="AK1743" s="47">
        <f>AK1734*Settings!$C$13*(INDEX(AK$258:AK$269,$D1743)+INDEX(AK$245:AK$256,$D1743))</f>
        <v/>
      </c>
      <c r="AL1743" s="47">
        <f>AL1734*Settings!$C$13*(INDEX(AL$258:AL$269,$D1743)+INDEX(AL$245:AL$256,$D1743))</f>
        <v/>
      </c>
      <c r="AM1743" s="47">
        <f>AM1734*Settings!$C$13*(INDEX(AM$258:AM$269,$D1743)+INDEX(AM$245:AM$256,$D1743))</f>
        <v/>
      </c>
      <c r="AN1743" s="47">
        <f>AN1734*Settings!$C$13*(INDEX(AN$258:AN$269,$D1743)+INDEX(AN$245:AN$256,$D1743))</f>
        <v/>
      </c>
      <c r="AO1743" s="47">
        <f>AO1734*Settings!$C$13*(INDEX(AO$258:AO$269,$D1743)+INDEX(AO$245:AO$256,$D1743))</f>
        <v/>
      </c>
      <c r="AP1743" s="47">
        <f>AP1734*Settings!$C$13*(INDEX(AP$258:AP$269,$D1743)+INDEX(AP$245:AP$256,$D1743))</f>
        <v/>
      </c>
      <c r="AQ1743" s="47">
        <f>AQ1734*Settings!$C$13*(INDEX(AQ$258:AQ$269,$D1743)+INDEX(AQ$245:AQ$256,$D1743))</f>
        <v/>
      </c>
      <c r="AR1743" s="47">
        <f>AR1734*Settings!$C$13*(INDEX(AR$258:AR$269,$D1743)+INDEX(AR$245:AR$256,$D1743))</f>
        <v/>
      </c>
      <c r="AS1743" s="47">
        <f>AS1734*Settings!$C$13*(INDEX(AS$258:AS$269,$D1743)+INDEX(AS$245:AS$256,$D1743))</f>
        <v/>
      </c>
      <c r="AT1743" s="47">
        <f>AT1734*Settings!$C$13*(INDEX(AT$258:AT$269,$D1743)+INDEX(AT$245:AT$256,$D1743))</f>
        <v/>
      </c>
      <c r="AU1743" s="47">
        <f>AU1734*Settings!$C$13*(INDEX(AU$258:AU$269,$D1743)+INDEX(AU$245:AU$256,$D1743))</f>
        <v/>
      </c>
      <c r="AV1743" s="47">
        <f>AV1734*Settings!$C$13*(INDEX(AV$258:AV$269,$D1743)+INDEX(AV$245:AV$256,$D1743))</f>
        <v/>
      </c>
      <c r="AW1743" s="47">
        <f>AW1734*Settings!$C$13*(INDEX(AW$258:AW$269,$D1743)+INDEX(AW$245:AW$256,$D1743))</f>
        <v/>
      </c>
      <c r="AX1743" s="48">
        <f>REVENUE(AX1734,Settings!$C$13,INDEX(AX$258:AX$269,$D1743)+INDEX(AX$245:AX$256,$D1743))</f>
        <v/>
      </c>
    </row>
    <row r="1744" hidden="1" outlineLevel="2">
      <c r="A1744" s="5" t="inlineStr">
        <is>
          <t>rtx</t>
        </is>
      </c>
      <c r="B1744" s="5" t="inlineStr">
        <is>
          <t>die</t>
        </is>
      </c>
      <c r="C1744" s="5" t="inlineStr">
        <is>
          <t>oen</t>
        </is>
      </c>
      <c r="D1744" s="40">
        <f>INDEX(Inputs!$R$5:$R$132,MATCH($B1744&amp;"|"&amp;$C1744,Inputs!$A$5:$A$132,0))</f>
        <v/>
      </c>
      <c r="E1744" s="39" t="n"/>
      <c r="F1744" s="39" t="n"/>
      <c r="G1744" s="39" t="n"/>
      <c r="H1744" s="5">
        <f>INDEX(Variables!$B$5:$B$105,MATCH($A1744,Variables!$A$5:$A$105,0))&amp;IF($C1744="",""," | "&amp;INDEX(Mapping!$B$5:$B$26,MATCH($C1744,Mapping!$A$5:$A$26,0))&amp;" | "&amp;INDEX(Mapping!$B$30:$B$41,MATCH($B1744,Mapping!$A$30:$A$41,0)))</f>
        <v/>
      </c>
      <c r="I1744" s="5">
        <f>INDEX(Variables!$C$5:$C$105,MATCH($A1744,Variables!$A$5:$A$105,0))</f>
        <v/>
      </c>
      <c r="J1744" s="5">
        <f>INDEX(Variables!$E$5:$E$105,MATCH($A1744,Variables!$A$5:$A$105,0))</f>
        <v/>
      </c>
      <c r="K1744" s="25">
        <f>LOWER(Settings!$C$4)&amp;".mit."&amp;$A1744&amp;IF($C1744="","","."&amp;$C1744&amp;"."&amp;$B1744)&amp;IF(INDEX(Variables!$D$5:$D$105,MATCH($A1744,Variables!$A$5:$A$105,0))="","","."&amp;INDEX(Variables!$D$5:$D$105,MATCH($A1744,Variables!$A$5:$A$105,0)))&amp;"."&amp;K$5</f>
        <v/>
      </c>
      <c r="L1744" s="46">
        <f>L1735*Settings!$C$13*(INDEX(L$258:L$269,$D1744)+INDEX(L$245:L$256,$D1744))</f>
        <v/>
      </c>
      <c r="M1744" s="47">
        <f>M1735*Settings!$C$13*(INDEX(M$258:M$269,$D1744)+INDEX(M$245:M$256,$D1744))</f>
        <v/>
      </c>
      <c r="N1744" s="47">
        <f>N1735*Settings!$C$13*(INDEX(N$258:N$269,$D1744)+INDEX(N$245:N$256,$D1744))</f>
        <v/>
      </c>
      <c r="O1744" s="47">
        <f>O1735*Settings!$C$13*(INDEX(O$258:O$269,$D1744)+INDEX(O$245:O$256,$D1744))</f>
        <v/>
      </c>
      <c r="P1744" s="47">
        <f>P1735*Settings!$C$13*(INDEX(P$258:P$269,$D1744)+INDEX(P$245:P$256,$D1744))</f>
        <v/>
      </c>
      <c r="Q1744" s="47">
        <f>Q1735*Settings!$C$13*(INDEX(Q$258:Q$269,$D1744)+INDEX(Q$245:Q$256,$D1744))</f>
        <v/>
      </c>
      <c r="R1744" s="47">
        <f>R1735*Settings!$C$13*(INDEX(R$258:R$269,$D1744)+INDEX(R$245:R$256,$D1744))</f>
        <v/>
      </c>
      <c r="S1744" s="47">
        <f>S1735*Settings!$C$13*(INDEX(S$258:S$269,$D1744)+INDEX(S$245:S$256,$D1744))</f>
        <v/>
      </c>
      <c r="T1744" s="47">
        <f>T1735*Settings!$C$13*(INDEX(T$258:T$269,$D1744)+INDEX(T$245:T$256,$D1744))</f>
        <v/>
      </c>
      <c r="U1744" s="47">
        <f>U1735*Settings!$C$13*(INDEX(U$258:U$269,$D1744)+INDEX(U$245:U$256,$D1744))</f>
        <v/>
      </c>
      <c r="V1744" s="47">
        <f>V1735*Settings!$C$13*(INDEX(V$258:V$269,$D1744)+INDEX(V$245:V$256,$D1744))</f>
        <v/>
      </c>
      <c r="W1744" s="47">
        <f>W1735*Settings!$C$13*(INDEX(W$258:W$269,$D1744)+INDEX(W$245:W$256,$D1744))</f>
        <v/>
      </c>
      <c r="X1744" s="47">
        <f>X1735*Settings!$C$13*(INDEX(X$258:X$269,$D1744)+INDEX(X$245:X$256,$D1744))</f>
        <v/>
      </c>
      <c r="Y1744" s="47">
        <f>Y1735*Settings!$C$13*(INDEX(Y$258:Y$269,$D1744)+INDEX(Y$245:Y$256,$D1744))</f>
        <v/>
      </c>
      <c r="Z1744" s="47">
        <f>Z1735*Settings!$C$13*(INDEX(Z$258:Z$269,$D1744)+INDEX(Z$245:Z$256,$D1744))</f>
        <v/>
      </c>
      <c r="AA1744" s="47">
        <f>AA1735*Settings!$C$13*(INDEX(AA$258:AA$269,$D1744)+INDEX(AA$245:AA$256,$D1744))</f>
        <v/>
      </c>
      <c r="AB1744" s="47">
        <f>AB1735*Settings!$C$13*(INDEX(AB$258:AB$269,$D1744)+INDEX(AB$245:AB$256,$D1744))</f>
        <v/>
      </c>
      <c r="AC1744" s="47">
        <f>AC1735*Settings!$C$13*(INDEX(AC$258:AC$269,$D1744)+INDEX(AC$245:AC$256,$D1744))</f>
        <v/>
      </c>
      <c r="AD1744" s="48">
        <f>REVENUE(AD1735,Settings!$C$13,INDEX(AD$258:AD$269,$D1744)+INDEX(AD$245:AD$256,$D1744))</f>
        <v/>
      </c>
      <c r="AE1744" s="25">
        <f>LOWER(Settings!$C$4)&amp;".mit."&amp;$A1744&amp;IF($C1744="","","."&amp;$C1744&amp;"."&amp;$B1744)&amp;IF(INDEX(Variables!$D$5:$D$105,MATCH($A1744,Variables!$A$5:$A$105,0))="","","."&amp;INDEX(Variables!$D$5:$D$105,MATCH($A1744,Variables!$A$5:$A$105,0)))&amp;"."&amp;AE$5</f>
        <v/>
      </c>
      <c r="AF1744" s="46">
        <f>AF1735*Settings!$C$13*(INDEX(AF$258:AF$269,$D1744)+INDEX(AF$245:AF$256,$D1744))</f>
        <v/>
      </c>
      <c r="AG1744" s="47">
        <f>AG1735*Settings!$C$13*(INDEX(AG$258:AG$269,$D1744)+INDEX(AG$245:AG$256,$D1744))</f>
        <v/>
      </c>
      <c r="AH1744" s="47">
        <f>AH1735*Settings!$C$13*(INDEX(AH$258:AH$269,$D1744)+INDEX(AH$245:AH$256,$D1744))</f>
        <v/>
      </c>
      <c r="AI1744" s="47">
        <f>AI1735*Settings!$C$13*(INDEX(AI$258:AI$269,$D1744)+INDEX(AI$245:AI$256,$D1744))</f>
        <v/>
      </c>
      <c r="AJ1744" s="47">
        <f>AJ1735*Settings!$C$13*(INDEX(AJ$258:AJ$269,$D1744)+INDEX(AJ$245:AJ$256,$D1744))</f>
        <v/>
      </c>
      <c r="AK1744" s="47">
        <f>AK1735*Settings!$C$13*(INDEX(AK$258:AK$269,$D1744)+INDEX(AK$245:AK$256,$D1744))</f>
        <v/>
      </c>
      <c r="AL1744" s="47">
        <f>AL1735*Settings!$C$13*(INDEX(AL$258:AL$269,$D1744)+INDEX(AL$245:AL$256,$D1744))</f>
        <v/>
      </c>
      <c r="AM1744" s="47">
        <f>AM1735*Settings!$C$13*(INDEX(AM$258:AM$269,$D1744)+INDEX(AM$245:AM$256,$D1744))</f>
        <v/>
      </c>
      <c r="AN1744" s="47">
        <f>AN1735*Settings!$C$13*(INDEX(AN$258:AN$269,$D1744)+INDEX(AN$245:AN$256,$D1744))</f>
        <v/>
      </c>
      <c r="AO1744" s="47">
        <f>AO1735*Settings!$C$13*(INDEX(AO$258:AO$269,$D1744)+INDEX(AO$245:AO$256,$D1744))</f>
        <v/>
      </c>
      <c r="AP1744" s="47">
        <f>AP1735*Settings!$C$13*(INDEX(AP$258:AP$269,$D1744)+INDEX(AP$245:AP$256,$D1744))</f>
        <v/>
      </c>
      <c r="AQ1744" s="47">
        <f>AQ1735*Settings!$C$13*(INDEX(AQ$258:AQ$269,$D1744)+INDEX(AQ$245:AQ$256,$D1744))</f>
        <v/>
      </c>
      <c r="AR1744" s="47">
        <f>AR1735*Settings!$C$13*(INDEX(AR$258:AR$269,$D1744)+INDEX(AR$245:AR$256,$D1744))</f>
        <v/>
      </c>
      <c r="AS1744" s="47">
        <f>AS1735*Settings!$C$13*(INDEX(AS$258:AS$269,$D1744)+INDEX(AS$245:AS$256,$D1744))</f>
        <v/>
      </c>
      <c r="AT1744" s="47">
        <f>AT1735*Settings!$C$13*(INDEX(AT$258:AT$269,$D1744)+INDEX(AT$245:AT$256,$D1744))</f>
        <v/>
      </c>
      <c r="AU1744" s="47">
        <f>AU1735*Settings!$C$13*(INDEX(AU$258:AU$269,$D1744)+INDEX(AU$245:AU$256,$D1744))</f>
        <v/>
      </c>
      <c r="AV1744" s="47">
        <f>AV1735*Settings!$C$13*(INDEX(AV$258:AV$269,$D1744)+INDEX(AV$245:AV$256,$D1744))</f>
        <v/>
      </c>
      <c r="AW1744" s="47">
        <f>AW1735*Settings!$C$13*(INDEX(AW$258:AW$269,$D1744)+INDEX(AW$245:AW$256,$D1744))</f>
        <v/>
      </c>
      <c r="AX1744" s="48">
        <f>REVENUE(AX1735,Settings!$C$13,INDEX(AX$258:AX$269,$D1744)+INDEX(AX$245:AX$256,$D1744))</f>
        <v/>
      </c>
    </row>
    <row r="1745" hidden="1" outlineLevel="2">
      <c r="A1745" s="5" t="inlineStr">
        <is>
          <t>rtx</t>
        </is>
      </c>
      <c r="B1745" s="5" t="inlineStr">
        <is>
          <t>lpg</t>
        </is>
      </c>
      <c r="C1745" s="5" t="inlineStr">
        <is>
          <t>oen</t>
        </is>
      </c>
      <c r="D1745" s="40">
        <f>INDEX(Inputs!$R$5:$R$132,MATCH($B1745&amp;"|"&amp;$C1745,Inputs!$A$5:$A$132,0))</f>
        <v/>
      </c>
      <c r="E1745" s="39" t="n"/>
      <c r="F1745" s="39" t="n"/>
      <c r="G1745" s="39" t="n"/>
      <c r="H1745" s="5">
        <f>INDEX(Variables!$B$5:$B$105,MATCH($A1745,Variables!$A$5:$A$105,0))&amp;IF($C1745="",""," | "&amp;INDEX(Mapping!$B$5:$B$26,MATCH($C1745,Mapping!$A$5:$A$26,0))&amp;" | "&amp;INDEX(Mapping!$B$30:$B$41,MATCH($B1745,Mapping!$A$30:$A$41,0)))</f>
        <v/>
      </c>
      <c r="I1745" s="5">
        <f>INDEX(Variables!$C$5:$C$105,MATCH($A1745,Variables!$A$5:$A$105,0))</f>
        <v/>
      </c>
      <c r="J1745" s="5">
        <f>INDEX(Variables!$E$5:$E$105,MATCH($A1745,Variables!$A$5:$A$105,0))</f>
        <v/>
      </c>
      <c r="K1745" s="25">
        <f>LOWER(Settings!$C$4)&amp;".mit."&amp;$A1745&amp;IF($C1745="","","."&amp;$C1745&amp;"."&amp;$B1745)&amp;IF(INDEX(Variables!$D$5:$D$105,MATCH($A1745,Variables!$A$5:$A$105,0))="","","."&amp;INDEX(Variables!$D$5:$D$105,MATCH($A1745,Variables!$A$5:$A$105,0)))&amp;"."&amp;K$5</f>
        <v/>
      </c>
      <c r="L1745" s="46">
        <f>L1736*Settings!$C$13*(INDEX(L$258:L$269,$D1745)+INDEX(L$245:L$256,$D1745))</f>
        <v/>
      </c>
      <c r="M1745" s="47">
        <f>M1736*Settings!$C$13*(INDEX(M$258:M$269,$D1745)+INDEX(M$245:M$256,$D1745))</f>
        <v/>
      </c>
      <c r="N1745" s="47">
        <f>N1736*Settings!$C$13*(INDEX(N$258:N$269,$D1745)+INDEX(N$245:N$256,$D1745))</f>
        <v/>
      </c>
      <c r="O1745" s="47">
        <f>O1736*Settings!$C$13*(INDEX(O$258:O$269,$D1745)+INDEX(O$245:O$256,$D1745))</f>
        <v/>
      </c>
      <c r="P1745" s="47">
        <f>P1736*Settings!$C$13*(INDEX(P$258:P$269,$D1745)+INDEX(P$245:P$256,$D1745))</f>
        <v/>
      </c>
      <c r="Q1745" s="47">
        <f>Q1736*Settings!$C$13*(INDEX(Q$258:Q$269,$D1745)+INDEX(Q$245:Q$256,$D1745))</f>
        <v/>
      </c>
      <c r="R1745" s="47">
        <f>R1736*Settings!$C$13*(INDEX(R$258:R$269,$D1745)+INDEX(R$245:R$256,$D1745))</f>
        <v/>
      </c>
      <c r="S1745" s="47">
        <f>S1736*Settings!$C$13*(INDEX(S$258:S$269,$D1745)+INDEX(S$245:S$256,$D1745))</f>
        <v/>
      </c>
      <c r="T1745" s="47">
        <f>T1736*Settings!$C$13*(INDEX(T$258:T$269,$D1745)+INDEX(T$245:T$256,$D1745))</f>
        <v/>
      </c>
      <c r="U1745" s="47">
        <f>U1736*Settings!$C$13*(INDEX(U$258:U$269,$D1745)+INDEX(U$245:U$256,$D1745))</f>
        <v/>
      </c>
      <c r="V1745" s="47">
        <f>V1736*Settings!$C$13*(INDEX(V$258:V$269,$D1745)+INDEX(V$245:V$256,$D1745))</f>
        <v/>
      </c>
      <c r="W1745" s="47">
        <f>W1736*Settings!$C$13*(INDEX(W$258:W$269,$D1745)+INDEX(W$245:W$256,$D1745))</f>
        <v/>
      </c>
      <c r="X1745" s="47">
        <f>X1736*Settings!$C$13*(INDEX(X$258:X$269,$D1745)+INDEX(X$245:X$256,$D1745))</f>
        <v/>
      </c>
      <c r="Y1745" s="47">
        <f>Y1736*Settings!$C$13*(INDEX(Y$258:Y$269,$D1745)+INDEX(Y$245:Y$256,$D1745))</f>
        <v/>
      </c>
      <c r="Z1745" s="47">
        <f>Z1736*Settings!$C$13*(INDEX(Z$258:Z$269,$D1745)+INDEX(Z$245:Z$256,$D1745))</f>
        <v/>
      </c>
      <c r="AA1745" s="47">
        <f>AA1736*Settings!$C$13*(INDEX(AA$258:AA$269,$D1745)+INDEX(AA$245:AA$256,$D1745))</f>
        <v/>
      </c>
      <c r="AB1745" s="47">
        <f>AB1736*Settings!$C$13*(INDEX(AB$258:AB$269,$D1745)+INDEX(AB$245:AB$256,$D1745))</f>
        <v/>
      </c>
      <c r="AC1745" s="47">
        <f>AC1736*Settings!$C$13*(INDEX(AC$258:AC$269,$D1745)+INDEX(AC$245:AC$256,$D1745))</f>
        <v/>
      </c>
      <c r="AD1745" s="48">
        <f>REVENUE(AD1736,Settings!$C$13,INDEX(AD$258:AD$269,$D1745)+INDEX(AD$245:AD$256,$D1745))</f>
        <v/>
      </c>
      <c r="AE1745" s="25">
        <f>LOWER(Settings!$C$4)&amp;".mit."&amp;$A1745&amp;IF($C1745="","","."&amp;$C1745&amp;"."&amp;$B1745)&amp;IF(INDEX(Variables!$D$5:$D$105,MATCH($A1745,Variables!$A$5:$A$105,0))="","","."&amp;INDEX(Variables!$D$5:$D$105,MATCH($A1745,Variables!$A$5:$A$105,0)))&amp;"."&amp;AE$5</f>
        <v/>
      </c>
      <c r="AF1745" s="46">
        <f>AF1736*Settings!$C$13*(INDEX(AF$258:AF$269,$D1745)+INDEX(AF$245:AF$256,$D1745))</f>
        <v/>
      </c>
      <c r="AG1745" s="47">
        <f>AG1736*Settings!$C$13*(INDEX(AG$258:AG$269,$D1745)+INDEX(AG$245:AG$256,$D1745))</f>
        <v/>
      </c>
      <c r="AH1745" s="47">
        <f>AH1736*Settings!$C$13*(INDEX(AH$258:AH$269,$D1745)+INDEX(AH$245:AH$256,$D1745))</f>
        <v/>
      </c>
      <c r="AI1745" s="47">
        <f>AI1736*Settings!$C$13*(INDEX(AI$258:AI$269,$D1745)+INDEX(AI$245:AI$256,$D1745))</f>
        <v/>
      </c>
      <c r="AJ1745" s="47">
        <f>AJ1736*Settings!$C$13*(INDEX(AJ$258:AJ$269,$D1745)+INDEX(AJ$245:AJ$256,$D1745))</f>
        <v/>
      </c>
      <c r="AK1745" s="47">
        <f>AK1736*Settings!$C$13*(INDEX(AK$258:AK$269,$D1745)+INDEX(AK$245:AK$256,$D1745))</f>
        <v/>
      </c>
      <c r="AL1745" s="47">
        <f>AL1736*Settings!$C$13*(INDEX(AL$258:AL$269,$D1745)+INDEX(AL$245:AL$256,$D1745))</f>
        <v/>
      </c>
      <c r="AM1745" s="47">
        <f>AM1736*Settings!$C$13*(INDEX(AM$258:AM$269,$D1745)+INDEX(AM$245:AM$256,$D1745))</f>
        <v/>
      </c>
      <c r="AN1745" s="47">
        <f>AN1736*Settings!$C$13*(INDEX(AN$258:AN$269,$D1745)+INDEX(AN$245:AN$256,$D1745))</f>
        <v/>
      </c>
      <c r="AO1745" s="47">
        <f>AO1736*Settings!$C$13*(INDEX(AO$258:AO$269,$D1745)+INDEX(AO$245:AO$256,$D1745))</f>
        <v/>
      </c>
      <c r="AP1745" s="47">
        <f>AP1736*Settings!$C$13*(INDEX(AP$258:AP$269,$D1745)+INDEX(AP$245:AP$256,$D1745))</f>
        <v/>
      </c>
      <c r="AQ1745" s="47">
        <f>AQ1736*Settings!$C$13*(INDEX(AQ$258:AQ$269,$D1745)+INDEX(AQ$245:AQ$256,$D1745))</f>
        <v/>
      </c>
      <c r="AR1745" s="47">
        <f>AR1736*Settings!$C$13*(INDEX(AR$258:AR$269,$D1745)+INDEX(AR$245:AR$256,$D1745))</f>
        <v/>
      </c>
      <c r="AS1745" s="47">
        <f>AS1736*Settings!$C$13*(INDEX(AS$258:AS$269,$D1745)+INDEX(AS$245:AS$256,$D1745))</f>
        <v/>
      </c>
      <c r="AT1745" s="47">
        <f>AT1736*Settings!$C$13*(INDEX(AT$258:AT$269,$D1745)+INDEX(AT$245:AT$256,$D1745))</f>
        <v/>
      </c>
      <c r="AU1745" s="47">
        <f>AU1736*Settings!$C$13*(INDEX(AU$258:AU$269,$D1745)+INDEX(AU$245:AU$256,$D1745))</f>
        <v/>
      </c>
      <c r="AV1745" s="47">
        <f>AV1736*Settings!$C$13*(INDEX(AV$258:AV$269,$D1745)+INDEX(AV$245:AV$256,$D1745))</f>
        <v/>
      </c>
      <c r="AW1745" s="47">
        <f>AW1736*Settings!$C$13*(INDEX(AW$258:AW$269,$D1745)+INDEX(AW$245:AW$256,$D1745))</f>
        <v/>
      </c>
      <c r="AX1745" s="48">
        <f>REVENUE(AX1736,Settings!$C$13,INDEX(AX$258:AX$269,$D1745)+INDEX(AX$245:AX$256,$D1745))</f>
        <v/>
      </c>
    </row>
    <row r="1746" hidden="1" outlineLevel="2">
      <c r="A1746" s="5" t="inlineStr">
        <is>
          <t>rtx</t>
        </is>
      </c>
      <c r="B1746" s="5" t="inlineStr">
        <is>
          <t>ker</t>
        </is>
      </c>
      <c r="C1746" s="5" t="inlineStr">
        <is>
          <t>oen</t>
        </is>
      </c>
      <c r="D1746" s="40">
        <f>INDEX(Inputs!$R$5:$R$132,MATCH($B1746&amp;"|"&amp;$C1746,Inputs!$A$5:$A$132,0))</f>
        <v/>
      </c>
      <c r="E1746" s="39" t="n"/>
      <c r="F1746" s="39" t="n"/>
      <c r="G1746" s="39" t="n"/>
      <c r="H1746" s="5">
        <f>INDEX(Variables!$B$5:$B$105,MATCH($A1746,Variables!$A$5:$A$105,0))&amp;IF($C1746="",""," | "&amp;INDEX(Mapping!$B$5:$B$26,MATCH($C1746,Mapping!$A$5:$A$26,0))&amp;" | "&amp;INDEX(Mapping!$B$30:$B$41,MATCH($B1746,Mapping!$A$30:$A$41,0)))</f>
        <v/>
      </c>
      <c r="I1746" s="5">
        <f>INDEX(Variables!$C$5:$C$105,MATCH($A1746,Variables!$A$5:$A$105,0))</f>
        <v/>
      </c>
      <c r="J1746" s="5">
        <f>INDEX(Variables!$E$5:$E$105,MATCH($A1746,Variables!$A$5:$A$105,0))</f>
        <v/>
      </c>
      <c r="K1746" s="25">
        <f>LOWER(Settings!$C$4)&amp;".mit."&amp;$A1746&amp;IF($C1746="","","."&amp;$C1746&amp;"."&amp;$B1746)&amp;IF(INDEX(Variables!$D$5:$D$105,MATCH($A1746,Variables!$A$5:$A$105,0))="","","."&amp;INDEX(Variables!$D$5:$D$105,MATCH($A1746,Variables!$A$5:$A$105,0)))&amp;"."&amp;K$5</f>
        <v/>
      </c>
      <c r="L1746" s="46">
        <f>L1737*Settings!$C$13*(INDEX(L$258:L$269,$D1746)+INDEX(L$245:L$256,$D1746))</f>
        <v/>
      </c>
      <c r="M1746" s="47">
        <f>M1737*Settings!$C$13*(INDEX(M$258:M$269,$D1746)+INDEX(M$245:M$256,$D1746))</f>
        <v/>
      </c>
      <c r="N1746" s="47">
        <f>N1737*Settings!$C$13*(INDEX(N$258:N$269,$D1746)+INDEX(N$245:N$256,$D1746))</f>
        <v/>
      </c>
      <c r="O1746" s="47">
        <f>O1737*Settings!$C$13*(INDEX(O$258:O$269,$D1746)+INDEX(O$245:O$256,$D1746))</f>
        <v/>
      </c>
      <c r="P1746" s="47">
        <f>P1737*Settings!$C$13*(INDEX(P$258:P$269,$D1746)+INDEX(P$245:P$256,$D1746))</f>
        <v/>
      </c>
      <c r="Q1746" s="47">
        <f>Q1737*Settings!$C$13*(INDEX(Q$258:Q$269,$D1746)+INDEX(Q$245:Q$256,$D1746))</f>
        <v/>
      </c>
      <c r="R1746" s="47">
        <f>R1737*Settings!$C$13*(INDEX(R$258:R$269,$D1746)+INDEX(R$245:R$256,$D1746))</f>
        <v/>
      </c>
      <c r="S1746" s="47">
        <f>S1737*Settings!$C$13*(INDEX(S$258:S$269,$D1746)+INDEX(S$245:S$256,$D1746))</f>
        <v/>
      </c>
      <c r="T1746" s="47">
        <f>T1737*Settings!$C$13*(INDEX(T$258:T$269,$D1746)+INDEX(T$245:T$256,$D1746))</f>
        <v/>
      </c>
      <c r="U1746" s="47">
        <f>U1737*Settings!$C$13*(INDEX(U$258:U$269,$D1746)+INDEX(U$245:U$256,$D1746))</f>
        <v/>
      </c>
      <c r="V1746" s="47">
        <f>V1737*Settings!$C$13*(INDEX(V$258:V$269,$D1746)+INDEX(V$245:V$256,$D1746))</f>
        <v/>
      </c>
      <c r="W1746" s="47">
        <f>W1737*Settings!$C$13*(INDEX(W$258:W$269,$D1746)+INDEX(W$245:W$256,$D1746))</f>
        <v/>
      </c>
      <c r="X1746" s="47">
        <f>X1737*Settings!$C$13*(INDEX(X$258:X$269,$D1746)+INDEX(X$245:X$256,$D1746))</f>
        <v/>
      </c>
      <c r="Y1746" s="47">
        <f>Y1737*Settings!$C$13*(INDEX(Y$258:Y$269,$D1746)+INDEX(Y$245:Y$256,$D1746))</f>
        <v/>
      </c>
      <c r="Z1746" s="47">
        <f>Z1737*Settings!$C$13*(INDEX(Z$258:Z$269,$D1746)+INDEX(Z$245:Z$256,$D1746))</f>
        <v/>
      </c>
      <c r="AA1746" s="47">
        <f>AA1737*Settings!$C$13*(INDEX(AA$258:AA$269,$D1746)+INDEX(AA$245:AA$256,$D1746))</f>
        <v/>
      </c>
      <c r="AB1746" s="47">
        <f>AB1737*Settings!$C$13*(INDEX(AB$258:AB$269,$D1746)+INDEX(AB$245:AB$256,$D1746))</f>
        <v/>
      </c>
      <c r="AC1746" s="47">
        <f>AC1737*Settings!$C$13*(INDEX(AC$258:AC$269,$D1746)+INDEX(AC$245:AC$256,$D1746))</f>
        <v/>
      </c>
      <c r="AD1746" s="48">
        <f>REVENUE(AD1737,Settings!$C$13,INDEX(AD$258:AD$269,$D1746)+INDEX(AD$245:AD$256,$D1746))</f>
        <v/>
      </c>
      <c r="AE1746" s="25">
        <f>LOWER(Settings!$C$4)&amp;".mit."&amp;$A1746&amp;IF($C1746="","","."&amp;$C1746&amp;"."&amp;$B1746)&amp;IF(INDEX(Variables!$D$5:$D$105,MATCH($A1746,Variables!$A$5:$A$105,0))="","","."&amp;INDEX(Variables!$D$5:$D$105,MATCH($A1746,Variables!$A$5:$A$105,0)))&amp;"."&amp;AE$5</f>
        <v/>
      </c>
      <c r="AF1746" s="46">
        <f>AF1737*Settings!$C$13*(INDEX(AF$258:AF$269,$D1746)+INDEX(AF$245:AF$256,$D1746))</f>
        <v/>
      </c>
      <c r="AG1746" s="47">
        <f>AG1737*Settings!$C$13*(INDEX(AG$258:AG$269,$D1746)+INDEX(AG$245:AG$256,$D1746))</f>
        <v/>
      </c>
      <c r="AH1746" s="47">
        <f>AH1737*Settings!$C$13*(INDEX(AH$258:AH$269,$D1746)+INDEX(AH$245:AH$256,$D1746))</f>
        <v/>
      </c>
      <c r="AI1746" s="47">
        <f>AI1737*Settings!$C$13*(INDEX(AI$258:AI$269,$D1746)+INDEX(AI$245:AI$256,$D1746))</f>
        <v/>
      </c>
      <c r="AJ1746" s="47">
        <f>AJ1737*Settings!$C$13*(INDEX(AJ$258:AJ$269,$D1746)+INDEX(AJ$245:AJ$256,$D1746))</f>
        <v/>
      </c>
      <c r="AK1746" s="47">
        <f>AK1737*Settings!$C$13*(INDEX(AK$258:AK$269,$D1746)+INDEX(AK$245:AK$256,$D1746))</f>
        <v/>
      </c>
      <c r="AL1746" s="47">
        <f>AL1737*Settings!$C$13*(INDEX(AL$258:AL$269,$D1746)+INDEX(AL$245:AL$256,$D1746))</f>
        <v/>
      </c>
      <c r="AM1746" s="47">
        <f>AM1737*Settings!$C$13*(INDEX(AM$258:AM$269,$D1746)+INDEX(AM$245:AM$256,$D1746))</f>
        <v/>
      </c>
      <c r="AN1746" s="47">
        <f>AN1737*Settings!$C$13*(INDEX(AN$258:AN$269,$D1746)+INDEX(AN$245:AN$256,$D1746))</f>
        <v/>
      </c>
      <c r="AO1746" s="47">
        <f>AO1737*Settings!$C$13*(INDEX(AO$258:AO$269,$D1746)+INDEX(AO$245:AO$256,$D1746))</f>
        <v/>
      </c>
      <c r="AP1746" s="47">
        <f>AP1737*Settings!$C$13*(INDEX(AP$258:AP$269,$D1746)+INDEX(AP$245:AP$256,$D1746))</f>
        <v/>
      </c>
      <c r="AQ1746" s="47">
        <f>AQ1737*Settings!$C$13*(INDEX(AQ$258:AQ$269,$D1746)+INDEX(AQ$245:AQ$256,$D1746))</f>
        <v/>
      </c>
      <c r="AR1746" s="47">
        <f>AR1737*Settings!$C$13*(INDEX(AR$258:AR$269,$D1746)+INDEX(AR$245:AR$256,$D1746))</f>
        <v/>
      </c>
      <c r="AS1746" s="47">
        <f>AS1737*Settings!$C$13*(INDEX(AS$258:AS$269,$D1746)+INDEX(AS$245:AS$256,$D1746))</f>
        <v/>
      </c>
      <c r="AT1746" s="47">
        <f>AT1737*Settings!$C$13*(INDEX(AT$258:AT$269,$D1746)+INDEX(AT$245:AT$256,$D1746))</f>
        <v/>
      </c>
      <c r="AU1746" s="47">
        <f>AU1737*Settings!$C$13*(INDEX(AU$258:AU$269,$D1746)+INDEX(AU$245:AU$256,$D1746))</f>
        <v/>
      </c>
      <c r="AV1746" s="47">
        <f>AV1737*Settings!$C$13*(INDEX(AV$258:AV$269,$D1746)+INDEX(AV$245:AV$256,$D1746))</f>
        <v/>
      </c>
      <c r="AW1746" s="47">
        <f>AW1737*Settings!$C$13*(INDEX(AW$258:AW$269,$D1746)+INDEX(AW$245:AW$256,$D1746))</f>
        <v/>
      </c>
      <c r="AX1746" s="48">
        <f>REVENUE(AX1737,Settings!$C$13,INDEX(AX$258:AX$269,$D1746)+INDEX(AX$245:AX$256,$D1746))</f>
        <v/>
      </c>
    </row>
    <row r="1747" hidden="1" outlineLevel="2">
      <c r="A1747" s="5" t="inlineStr">
        <is>
          <t>rtx</t>
        </is>
      </c>
      <c r="B1747" s="5" t="inlineStr">
        <is>
          <t>oop</t>
        </is>
      </c>
      <c r="C1747" s="5" t="inlineStr">
        <is>
          <t>oen</t>
        </is>
      </c>
      <c r="D1747" s="40">
        <f>INDEX(Inputs!$R$5:$R$132,MATCH($B1747&amp;"|"&amp;$C1747,Inputs!$A$5:$A$132,0))</f>
        <v/>
      </c>
      <c r="E1747" s="39" t="n"/>
      <c r="F1747" s="39" t="n"/>
      <c r="G1747" s="39" t="n"/>
      <c r="H1747" s="5">
        <f>INDEX(Variables!$B$5:$B$105,MATCH($A1747,Variables!$A$5:$A$105,0))&amp;IF($C1747="",""," | "&amp;INDEX(Mapping!$B$5:$B$26,MATCH($C1747,Mapping!$A$5:$A$26,0))&amp;" | "&amp;INDEX(Mapping!$B$30:$B$41,MATCH($B1747,Mapping!$A$30:$A$41,0)))</f>
        <v/>
      </c>
      <c r="I1747" s="5">
        <f>INDEX(Variables!$C$5:$C$105,MATCH($A1747,Variables!$A$5:$A$105,0))</f>
        <v/>
      </c>
      <c r="J1747" s="5">
        <f>INDEX(Variables!$E$5:$E$105,MATCH($A1747,Variables!$A$5:$A$105,0))</f>
        <v/>
      </c>
      <c r="K1747" s="25">
        <f>LOWER(Settings!$C$4)&amp;".mit."&amp;$A1747&amp;IF($C1747="","","."&amp;$C1747&amp;"."&amp;$B1747)&amp;IF(INDEX(Variables!$D$5:$D$105,MATCH($A1747,Variables!$A$5:$A$105,0))="","","."&amp;INDEX(Variables!$D$5:$D$105,MATCH($A1747,Variables!$A$5:$A$105,0)))&amp;"."&amp;K$5</f>
        <v/>
      </c>
      <c r="L1747" s="46">
        <f>L1738*Settings!$C$13*(INDEX(L$258:L$269,$D1747)+INDEX(L$245:L$256,$D1747))</f>
        <v/>
      </c>
      <c r="M1747" s="47">
        <f>M1738*Settings!$C$13*(INDEX(M$258:M$269,$D1747)+INDEX(M$245:M$256,$D1747))</f>
        <v/>
      </c>
      <c r="N1747" s="47">
        <f>N1738*Settings!$C$13*(INDEX(N$258:N$269,$D1747)+INDEX(N$245:N$256,$D1747))</f>
        <v/>
      </c>
      <c r="O1747" s="47">
        <f>O1738*Settings!$C$13*(INDEX(O$258:O$269,$D1747)+INDEX(O$245:O$256,$D1747))</f>
        <v/>
      </c>
      <c r="P1747" s="47">
        <f>P1738*Settings!$C$13*(INDEX(P$258:P$269,$D1747)+INDEX(P$245:P$256,$D1747))</f>
        <v/>
      </c>
      <c r="Q1747" s="47">
        <f>Q1738*Settings!$C$13*(INDEX(Q$258:Q$269,$D1747)+INDEX(Q$245:Q$256,$D1747))</f>
        <v/>
      </c>
      <c r="R1747" s="47">
        <f>R1738*Settings!$C$13*(INDEX(R$258:R$269,$D1747)+INDEX(R$245:R$256,$D1747))</f>
        <v/>
      </c>
      <c r="S1747" s="47">
        <f>S1738*Settings!$C$13*(INDEX(S$258:S$269,$D1747)+INDEX(S$245:S$256,$D1747))</f>
        <v/>
      </c>
      <c r="T1747" s="47">
        <f>T1738*Settings!$C$13*(INDEX(T$258:T$269,$D1747)+INDEX(T$245:T$256,$D1747))</f>
        <v/>
      </c>
      <c r="U1747" s="47">
        <f>U1738*Settings!$C$13*(INDEX(U$258:U$269,$D1747)+INDEX(U$245:U$256,$D1747))</f>
        <v/>
      </c>
      <c r="V1747" s="47">
        <f>V1738*Settings!$C$13*(INDEX(V$258:V$269,$D1747)+INDEX(V$245:V$256,$D1747))</f>
        <v/>
      </c>
      <c r="W1747" s="47">
        <f>W1738*Settings!$C$13*(INDEX(W$258:W$269,$D1747)+INDEX(W$245:W$256,$D1747))</f>
        <v/>
      </c>
      <c r="X1747" s="47">
        <f>X1738*Settings!$C$13*(INDEX(X$258:X$269,$D1747)+INDEX(X$245:X$256,$D1747))</f>
        <v/>
      </c>
      <c r="Y1747" s="47">
        <f>Y1738*Settings!$C$13*(INDEX(Y$258:Y$269,$D1747)+INDEX(Y$245:Y$256,$D1747))</f>
        <v/>
      </c>
      <c r="Z1747" s="47">
        <f>Z1738*Settings!$C$13*(INDEX(Z$258:Z$269,$D1747)+INDEX(Z$245:Z$256,$D1747))</f>
        <v/>
      </c>
      <c r="AA1747" s="47">
        <f>AA1738*Settings!$C$13*(INDEX(AA$258:AA$269,$D1747)+INDEX(AA$245:AA$256,$D1747))</f>
        <v/>
      </c>
      <c r="AB1747" s="47">
        <f>AB1738*Settings!$C$13*(INDEX(AB$258:AB$269,$D1747)+INDEX(AB$245:AB$256,$D1747))</f>
        <v/>
      </c>
      <c r="AC1747" s="47">
        <f>AC1738*Settings!$C$13*(INDEX(AC$258:AC$269,$D1747)+INDEX(AC$245:AC$256,$D1747))</f>
        <v/>
      </c>
      <c r="AD1747" s="48">
        <f>REVENUE(AD1738,Settings!$C$13,INDEX(AD$258:AD$269,$D1747)+INDEX(AD$245:AD$256,$D1747))</f>
        <v/>
      </c>
      <c r="AE1747" s="25">
        <f>LOWER(Settings!$C$4)&amp;".mit."&amp;$A1747&amp;IF($C1747="","","."&amp;$C1747&amp;"."&amp;$B1747)&amp;IF(INDEX(Variables!$D$5:$D$105,MATCH($A1747,Variables!$A$5:$A$105,0))="","","."&amp;INDEX(Variables!$D$5:$D$105,MATCH($A1747,Variables!$A$5:$A$105,0)))&amp;"."&amp;AE$5</f>
        <v/>
      </c>
      <c r="AF1747" s="46">
        <f>AF1738*Settings!$C$13*(INDEX(AF$258:AF$269,$D1747)+INDEX(AF$245:AF$256,$D1747))</f>
        <v/>
      </c>
      <c r="AG1747" s="47">
        <f>AG1738*Settings!$C$13*(INDEX(AG$258:AG$269,$D1747)+INDEX(AG$245:AG$256,$D1747))</f>
        <v/>
      </c>
      <c r="AH1747" s="47">
        <f>AH1738*Settings!$C$13*(INDEX(AH$258:AH$269,$D1747)+INDEX(AH$245:AH$256,$D1747))</f>
        <v/>
      </c>
      <c r="AI1747" s="47">
        <f>AI1738*Settings!$C$13*(INDEX(AI$258:AI$269,$D1747)+INDEX(AI$245:AI$256,$D1747))</f>
        <v/>
      </c>
      <c r="AJ1747" s="47">
        <f>AJ1738*Settings!$C$13*(INDEX(AJ$258:AJ$269,$D1747)+INDEX(AJ$245:AJ$256,$D1747))</f>
        <v/>
      </c>
      <c r="AK1747" s="47">
        <f>AK1738*Settings!$C$13*(INDEX(AK$258:AK$269,$D1747)+INDEX(AK$245:AK$256,$D1747))</f>
        <v/>
      </c>
      <c r="AL1747" s="47">
        <f>AL1738*Settings!$C$13*(INDEX(AL$258:AL$269,$D1747)+INDEX(AL$245:AL$256,$D1747))</f>
        <v/>
      </c>
      <c r="AM1747" s="47">
        <f>AM1738*Settings!$C$13*(INDEX(AM$258:AM$269,$D1747)+INDEX(AM$245:AM$256,$D1747))</f>
        <v/>
      </c>
      <c r="AN1747" s="47">
        <f>AN1738*Settings!$C$13*(INDEX(AN$258:AN$269,$D1747)+INDEX(AN$245:AN$256,$D1747))</f>
        <v/>
      </c>
      <c r="AO1747" s="47">
        <f>AO1738*Settings!$C$13*(INDEX(AO$258:AO$269,$D1747)+INDEX(AO$245:AO$256,$D1747))</f>
        <v/>
      </c>
      <c r="AP1747" s="47">
        <f>AP1738*Settings!$C$13*(INDEX(AP$258:AP$269,$D1747)+INDEX(AP$245:AP$256,$D1747))</f>
        <v/>
      </c>
      <c r="AQ1747" s="47">
        <f>AQ1738*Settings!$C$13*(INDEX(AQ$258:AQ$269,$D1747)+INDEX(AQ$245:AQ$256,$D1747))</f>
        <v/>
      </c>
      <c r="AR1747" s="47">
        <f>AR1738*Settings!$C$13*(INDEX(AR$258:AR$269,$D1747)+INDEX(AR$245:AR$256,$D1747))</f>
        <v/>
      </c>
      <c r="AS1747" s="47">
        <f>AS1738*Settings!$C$13*(INDEX(AS$258:AS$269,$D1747)+INDEX(AS$245:AS$256,$D1747))</f>
        <v/>
      </c>
      <c r="AT1747" s="47">
        <f>AT1738*Settings!$C$13*(INDEX(AT$258:AT$269,$D1747)+INDEX(AT$245:AT$256,$D1747))</f>
        <v/>
      </c>
      <c r="AU1747" s="47">
        <f>AU1738*Settings!$C$13*(INDEX(AU$258:AU$269,$D1747)+INDEX(AU$245:AU$256,$D1747))</f>
        <v/>
      </c>
      <c r="AV1747" s="47">
        <f>AV1738*Settings!$C$13*(INDEX(AV$258:AV$269,$D1747)+INDEX(AV$245:AV$256,$D1747))</f>
        <v/>
      </c>
      <c r="AW1747" s="47">
        <f>AW1738*Settings!$C$13*(INDEX(AW$258:AW$269,$D1747)+INDEX(AW$245:AW$256,$D1747))</f>
        <v/>
      </c>
      <c r="AX1747" s="48">
        <f>REVENUE(AX1738,Settings!$C$13,INDEX(AX$258:AX$269,$D1747)+INDEX(AX$245:AX$256,$D1747))</f>
        <v/>
      </c>
    </row>
    <row r="1748" hidden="1" outlineLevel="2">
      <c r="A1748" s="5" t="inlineStr">
        <is>
          <t>rtx</t>
        </is>
      </c>
      <c r="B1748" s="5" t="inlineStr">
        <is>
          <t>bio</t>
        </is>
      </c>
      <c r="C1748" s="5" t="inlineStr">
        <is>
          <t>oen</t>
        </is>
      </c>
      <c r="D1748" s="40">
        <f>INDEX(Inputs!$R$5:$R$132,MATCH($B1748&amp;"|"&amp;$C1748,Inputs!$A$5:$A$132,0))</f>
        <v/>
      </c>
      <c r="E1748" s="39" t="n"/>
      <c r="F1748" s="39" t="n"/>
      <c r="G1748" s="39" t="n"/>
      <c r="H1748" s="5">
        <f>INDEX(Variables!$B$5:$B$105,MATCH($A1748,Variables!$A$5:$A$105,0))&amp;IF($C1748="",""," | "&amp;INDEX(Mapping!$B$5:$B$26,MATCH($C1748,Mapping!$A$5:$A$26,0))&amp;" | "&amp;INDEX(Mapping!$B$30:$B$41,MATCH($B1748,Mapping!$A$30:$A$41,0)))</f>
        <v/>
      </c>
      <c r="I1748" s="5">
        <f>INDEX(Variables!$C$5:$C$105,MATCH($A1748,Variables!$A$5:$A$105,0))</f>
        <v/>
      </c>
      <c r="J1748" s="5">
        <f>INDEX(Variables!$E$5:$E$105,MATCH($A1748,Variables!$A$5:$A$105,0))</f>
        <v/>
      </c>
      <c r="K1748" s="25">
        <f>LOWER(Settings!$C$4)&amp;".mit."&amp;$A1748&amp;IF($C1748="","","."&amp;$C1748&amp;"."&amp;$B1748)&amp;IF(INDEX(Variables!$D$5:$D$105,MATCH($A1748,Variables!$A$5:$A$105,0))="","","."&amp;INDEX(Variables!$D$5:$D$105,MATCH($A1748,Variables!$A$5:$A$105,0)))&amp;"."&amp;K$5</f>
        <v/>
      </c>
      <c r="L1748" s="46">
        <f>L1739*Settings!$C$13*(INDEX(L$258:L$269,$D1748)+INDEX(L$245:L$256,$D1748))</f>
        <v/>
      </c>
      <c r="M1748" s="47">
        <f>M1739*Settings!$C$13*(INDEX(M$258:M$269,$D1748)+INDEX(M$245:M$256,$D1748))</f>
        <v/>
      </c>
      <c r="N1748" s="47">
        <f>N1739*Settings!$C$13*(INDEX(N$258:N$269,$D1748)+INDEX(N$245:N$256,$D1748))</f>
        <v/>
      </c>
      <c r="O1748" s="47">
        <f>O1739*Settings!$C$13*(INDEX(O$258:O$269,$D1748)+INDEX(O$245:O$256,$D1748))</f>
        <v/>
      </c>
      <c r="P1748" s="47">
        <f>P1739*Settings!$C$13*(INDEX(P$258:P$269,$D1748)+INDEX(P$245:P$256,$D1748))</f>
        <v/>
      </c>
      <c r="Q1748" s="47">
        <f>Q1739*Settings!$C$13*(INDEX(Q$258:Q$269,$D1748)+INDEX(Q$245:Q$256,$D1748))</f>
        <v/>
      </c>
      <c r="R1748" s="47">
        <f>R1739*Settings!$C$13*(INDEX(R$258:R$269,$D1748)+INDEX(R$245:R$256,$D1748))</f>
        <v/>
      </c>
      <c r="S1748" s="47">
        <f>S1739*Settings!$C$13*(INDEX(S$258:S$269,$D1748)+INDEX(S$245:S$256,$D1748))</f>
        <v/>
      </c>
      <c r="T1748" s="47">
        <f>T1739*Settings!$C$13*(INDEX(T$258:T$269,$D1748)+INDEX(T$245:T$256,$D1748))</f>
        <v/>
      </c>
      <c r="U1748" s="47">
        <f>U1739*Settings!$C$13*(INDEX(U$258:U$269,$D1748)+INDEX(U$245:U$256,$D1748))</f>
        <v/>
      </c>
      <c r="V1748" s="47">
        <f>V1739*Settings!$C$13*(INDEX(V$258:V$269,$D1748)+INDEX(V$245:V$256,$D1748))</f>
        <v/>
      </c>
      <c r="W1748" s="47">
        <f>W1739*Settings!$C$13*(INDEX(W$258:W$269,$D1748)+INDEX(W$245:W$256,$D1748))</f>
        <v/>
      </c>
      <c r="X1748" s="47">
        <f>X1739*Settings!$C$13*(INDEX(X$258:X$269,$D1748)+INDEX(X$245:X$256,$D1748))</f>
        <v/>
      </c>
      <c r="Y1748" s="47">
        <f>Y1739*Settings!$C$13*(INDEX(Y$258:Y$269,$D1748)+INDEX(Y$245:Y$256,$D1748))</f>
        <v/>
      </c>
      <c r="Z1748" s="47">
        <f>Z1739*Settings!$C$13*(INDEX(Z$258:Z$269,$D1748)+INDEX(Z$245:Z$256,$D1748))</f>
        <v/>
      </c>
      <c r="AA1748" s="47">
        <f>AA1739*Settings!$C$13*(INDEX(AA$258:AA$269,$D1748)+INDEX(AA$245:AA$256,$D1748))</f>
        <v/>
      </c>
      <c r="AB1748" s="47">
        <f>AB1739*Settings!$C$13*(INDEX(AB$258:AB$269,$D1748)+INDEX(AB$245:AB$256,$D1748))</f>
        <v/>
      </c>
      <c r="AC1748" s="47">
        <f>AC1739*Settings!$C$13*(INDEX(AC$258:AC$269,$D1748)+INDEX(AC$245:AC$256,$D1748))</f>
        <v/>
      </c>
      <c r="AD1748" s="48">
        <f>REVENUE(AD1739,Settings!$C$13,INDEX(AD$258:AD$269,$D1748)+INDEX(AD$245:AD$256,$D1748))</f>
        <v/>
      </c>
      <c r="AE1748" s="25">
        <f>LOWER(Settings!$C$4)&amp;".mit."&amp;$A1748&amp;IF($C1748="","","."&amp;$C1748&amp;"."&amp;$B1748)&amp;IF(INDEX(Variables!$D$5:$D$105,MATCH($A1748,Variables!$A$5:$A$105,0))="","","."&amp;INDEX(Variables!$D$5:$D$105,MATCH($A1748,Variables!$A$5:$A$105,0)))&amp;"."&amp;AE$5</f>
        <v/>
      </c>
      <c r="AF1748" s="46">
        <f>AF1739*Settings!$C$13*(INDEX(AF$258:AF$269,$D1748)+INDEX(AF$245:AF$256,$D1748))</f>
        <v/>
      </c>
      <c r="AG1748" s="47">
        <f>AG1739*Settings!$C$13*(INDEX(AG$258:AG$269,$D1748)+INDEX(AG$245:AG$256,$D1748))</f>
        <v/>
      </c>
      <c r="AH1748" s="47">
        <f>AH1739*Settings!$C$13*(INDEX(AH$258:AH$269,$D1748)+INDEX(AH$245:AH$256,$D1748))</f>
        <v/>
      </c>
      <c r="AI1748" s="47">
        <f>AI1739*Settings!$C$13*(INDEX(AI$258:AI$269,$D1748)+INDEX(AI$245:AI$256,$D1748))</f>
        <v/>
      </c>
      <c r="AJ1748" s="47">
        <f>AJ1739*Settings!$C$13*(INDEX(AJ$258:AJ$269,$D1748)+INDEX(AJ$245:AJ$256,$D1748))</f>
        <v/>
      </c>
      <c r="AK1748" s="47">
        <f>AK1739*Settings!$C$13*(INDEX(AK$258:AK$269,$D1748)+INDEX(AK$245:AK$256,$D1748))</f>
        <v/>
      </c>
      <c r="AL1748" s="47">
        <f>AL1739*Settings!$C$13*(INDEX(AL$258:AL$269,$D1748)+INDEX(AL$245:AL$256,$D1748))</f>
        <v/>
      </c>
      <c r="AM1748" s="47">
        <f>AM1739*Settings!$C$13*(INDEX(AM$258:AM$269,$D1748)+INDEX(AM$245:AM$256,$D1748))</f>
        <v/>
      </c>
      <c r="AN1748" s="47">
        <f>AN1739*Settings!$C$13*(INDEX(AN$258:AN$269,$D1748)+INDEX(AN$245:AN$256,$D1748))</f>
        <v/>
      </c>
      <c r="AO1748" s="47">
        <f>AO1739*Settings!$C$13*(INDEX(AO$258:AO$269,$D1748)+INDEX(AO$245:AO$256,$D1748))</f>
        <v/>
      </c>
      <c r="AP1748" s="47">
        <f>AP1739*Settings!$C$13*(INDEX(AP$258:AP$269,$D1748)+INDEX(AP$245:AP$256,$D1748))</f>
        <v/>
      </c>
      <c r="AQ1748" s="47">
        <f>AQ1739*Settings!$C$13*(INDEX(AQ$258:AQ$269,$D1748)+INDEX(AQ$245:AQ$256,$D1748))</f>
        <v/>
      </c>
      <c r="AR1748" s="47">
        <f>AR1739*Settings!$C$13*(INDEX(AR$258:AR$269,$D1748)+INDEX(AR$245:AR$256,$D1748))</f>
        <v/>
      </c>
      <c r="AS1748" s="47">
        <f>AS1739*Settings!$C$13*(INDEX(AS$258:AS$269,$D1748)+INDEX(AS$245:AS$256,$D1748))</f>
        <v/>
      </c>
      <c r="AT1748" s="47">
        <f>AT1739*Settings!$C$13*(INDEX(AT$258:AT$269,$D1748)+INDEX(AT$245:AT$256,$D1748))</f>
        <v/>
      </c>
      <c r="AU1748" s="47">
        <f>AU1739*Settings!$C$13*(INDEX(AU$258:AU$269,$D1748)+INDEX(AU$245:AU$256,$D1748))</f>
        <v/>
      </c>
      <c r="AV1748" s="47">
        <f>AV1739*Settings!$C$13*(INDEX(AV$258:AV$269,$D1748)+INDEX(AV$245:AV$256,$D1748))</f>
        <v/>
      </c>
      <c r="AW1748" s="47">
        <f>AW1739*Settings!$C$13*(INDEX(AW$258:AW$269,$D1748)+INDEX(AW$245:AW$256,$D1748))</f>
        <v/>
      </c>
      <c r="AX1748" s="48">
        <f>REVENUE(AX1739,Settings!$C$13,INDEX(AX$258:AX$269,$D1748)+INDEX(AX$245:AX$256,$D1748))</f>
        <v/>
      </c>
    </row>
    <row r="1749" hidden="1" outlineLevel="2"/>
    <row r="1750" hidden="1" outlineLevel="2">
      <c r="A1750" s="5" t="inlineStr">
        <is>
          <t>rsub</t>
        </is>
      </c>
      <c r="B1750" s="5" t="inlineStr">
        <is>
          <t>coa</t>
        </is>
      </c>
      <c r="C1750" s="5" t="inlineStr">
        <is>
          <t>oen</t>
        </is>
      </c>
      <c r="D1750" s="40">
        <f>INDEX(Inputs!$R$5:$R$132,MATCH($B1750&amp;"|"&amp;$C1750,Inputs!$A$5:$A$132,0))</f>
        <v/>
      </c>
      <c r="E1750" s="39" t="n"/>
      <c r="F1750" s="39" t="n"/>
      <c r="G1750" s="39" t="n"/>
      <c r="H1750" s="5">
        <f>INDEX(Variables!$B$5:$B$105,MATCH($A1750,Variables!$A$5:$A$105,0))&amp;IF($C1750="",""," | "&amp;INDEX(Mapping!$B$5:$B$26,MATCH($C1750,Mapping!$A$5:$A$26,0))&amp;" | "&amp;INDEX(Mapping!$B$30:$B$41,MATCH($B1750,Mapping!$A$30:$A$41,0)))</f>
        <v/>
      </c>
      <c r="I1750" s="5">
        <f>INDEX(Variables!$C$5:$C$105,MATCH($A1750,Variables!$A$5:$A$105,0))</f>
        <v/>
      </c>
      <c r="J1750" s="5">
        <f>INDEX(Variables!$E$5:$E$105,MATCH($A1750,Variables!$A$5:$A$105,0))</f>
        <v/>
      </c>
      <c r="K1750" s="25">
        <f>LOWER(Settings!$C$4)&amp;".mit."&amp;$A1750&amp;IF($C1750="","","."&amp;$C1750&amp;"."&amp;$B1750)&amp;IF(INDEX(Variables!$D$5:$D$105,MATCH($A1750,Variables!$A$5:$A$105,0))="","","."&amp;INDEX(Variables!$D$5:$D$105,MATCH($A1750,Variables!$A$5:$A$105,0)))&amp;"."&amp;K$5</f>
        <v/>
      </c>
      <c r="L1750" s="46">
        <f>L1732*Settings!$C$13*(INDEX(L$271:L$282,$D1750))</f>
        <v/>
      </c>
      <c r="M1750" s="47">
        <f>M1732*Settings!$C$13*(INDEX(M$271:M$282,$D1750))</f>
        <v/>
      </c>
      <c r="N1750" s="47">
        <f>N1732*Settings!$C$13*(INDEX(N$271:N$282,$D1750))</f>
        <v/>
      </c>
      <c r="O1750" s="47">
        <f>O1732*Settings!$C$13*(INDEX(O$271:O$282,$D1750))</f>
        <v/>
      </c>
      <c r="P1750" s="47">
        <f>P1732*Settings!$C$13*(INDEX(P$271:P$282,$D1750))</f>
        <v/>
      </c>
      <c r="Q1750" s="47">
        <f>Q1732*Settings!$C$13*(INDEX(Q$271:Q$282,$D1750))</f>
        <v/>
      </c>
      <c r="R1750" s="47">
        <f>R1732*Settings!$C$13*(INDEX(R$271:R$282,$D1750))</f>
        <v/>
      </c>
      <c r="S1750" s="47">
        <f>S1732*Settings!$C$13*(INDEX(S$271:S$282,$D1750))</f>
        <v/>
      </c>
      <c r="T1750" s="47">
        <f>T1732*Settings!$C$13*(INDEX(T$271:T$282,$D1750))</f>
        <v/>
      </c>
      <c r="U1750" s="47">
        <f>U1732*Settings!$C$13*(INDEX(U$271:U$282,$D1750))</f>
        <v/>
      </c>
      <c r="V1750" s="47">
        <f>V1732*Settings!$C$13*(INDEX(V$271:V$282,$D1750))</f>
        <v/>
      </c>
      <c r="W1750" s="47">
        <f>W1732*Settings!$C$13*(INDEX(W$271:W$282,$D1750))</f>
        <v/>
      </c>
      <c r="X1750" s="47">
        <f>X1732*Settings!$C$13*(INDEX(X$271:X$282,$D1750))</f>
        <v/>
      </c>
      <c r="Y1750" s="47">
        <f>Y1732*Settings!$C$13*(INDEX(Y$271:Y$282,$D1750))</f>
        <v/>
      </c>
      <c r="Z1750" s="47">
        <f>Z1732*Settings!$C$13*(INDEX(Z$271:Z$282,$D1750))</f>
        <v/>
      </c>
      <c r="AA1750" s="47">
        <f>AA1732*Settings!$C$13*(INDEX(AA$271:AA$282,$D1750))</f>
        <v/>
      </c>
      <c r="AB1750" s="47">
        <f>AB1732*Settings!$C$13*(INDEX(AB$271:AB$282,$D1750))</f>
        <v/>
      </c>
      <c r="AC1750" s="47">
        <f>AC1732*Settings!$C$13*(INDEX(AC$271:AC$282,$D1750))</f>
        <v/>
      </c>
      <c r="AD1750" s="48">
        <f>REVENUE(AD1732,Settings!$C$13,INDEX(AD$271:AD$282,$D1750))</f>
        <v/>
      </c>
      <c r="AE1750" s="25">
        <f>LOWER(Settings!$C$4)&amp;".mit."&amp;$A1750&amp;IF($C1750="","","."&amp;$C1750&amp;"."&amp;$B1750)&amp;IF(INDEX(Variables!$D$5:$D$105,MATCH($A1750,Variables!$A$5:$A$105,0))="","","."&amp;INDEX(Variables!$D$5:$D$105,MATCH($A1750,Variables!$A$5:$A$105,0)))&amp;"."&amp;AE$5</f>
        <v/>
      </c>
      <c r="AF1750" s="46">
        <f>AF1732*Settings!$C$13*(INDEX(AF$271:AF$282,$D1750))</f>
        <v/>
      </c>
      <c r="AG1750" s="47">
        <f>AG1732*Settings!$C$13*(INDEX(AG$271:AG$282,$D1750))</f>
        <v/>
      </c>
      <c r="AH1750" s="47">
        <f>AH1732*Settings!$C$13*(INDEX(AH$271:AH$282,$D1750))</f>
        <v/>
      </c>
      <c r="AI1750" s="47">
        <f>AI1732*Settings!$C$13*(INDEX(AI$271:AI$282,$D1750))</f>
        <v/>
      </c>
      <c r="AJ1750" s="47">
        <f>AJ1732*Settings!$C$13*(INDEX(AJ$271:AJ$282,$D1750))</f>
        <v/>
      </c>
      <c r="AK1750" s="47">
        <f>AK1732*Settings!$C$13*(INDEX(AK$271:AK$282,$D1750))</f>
        <v/>
      </c>
      <c r="AL1750" s="47">
        <f>AL1732*Settings!$C$13*(INDEX(AL$271:AL$282,$D1750))</f>
        <v/>
      </c>
      <c r="AM1750" s="47">
        <f>AM1732*Settings!$C$13*(INDEX(AM$271:AM$282,$D1750))</f>
        <v/>
      </c>
      <c r="AN1750" s="47">
        <f>AN1732*Settings!$C$13*(INDEX(AN$271:AN$282,$D1750))</f>
        <v/>
      </c>
      <c r="AO1750" s="47">
        <f>AO1732*Settings!$C$13*(INDEX(AO$271:AO$282,$D1750))</f>
        <v/>
      </c>
      <c r="AP1750" s="47">
        <f>AP1732*Settings!$C$13*(INDEX(AP$271:AP$282,$D1750))</f>
        <v/>
      </c>
      <c r="AQ1750" s="47">
        <f>AQ1732*Settings!$C$13*(INDEX(AQ$271:AQ$282,$D1750))</f>
        <v/>
      </c>
      <c r="AR1750" s="47">
        <f>AR1732*Settings!$C$13*(INDEX(AR$271:AR$282,$D1750))</f>
        <v/>
      </c>
      <c r="AS1750" s="47">
        <f>AS1732*Settings!$C$13*(INDEX(AS$271:AS$282,$D1750))</f>
        <v/>
      </c>
      <c r="AT1750" s="47">
        <f>AT1732*Settings!$C$13*(INDEX(AT$271:AT$282,$D1750))</f>
        <v/>
      </c>
      <c r="AU1750" s="47">
        <f>AU1732*Settings!$C$13*(INDEX(AU$271:AU$282,$D1750))</f>
        <v/>
      </c>
      <c r="AV1750" s="47">
        <f>AV1732*Settings!$C$13*(INDEX(AV$271:AV$282,$D1750))</f>
        <v/>
      </c>
      <c r="AW1750" s="47">
        <f>AW1732*Settings!$C$13*(INDEX(AW$271:AW$282,$D1750))</f>
        <v/>
      </c>
      <c r="AX1750" s="48">
        <f>REVENUE(AX1732,Settings!$C$13,INDEX(AX$271:AX$282,$D1750))</f>
        <v/>
      </c>
    </row>
    <row r="1751" hidden="1" outlineLevel="2">
      <c r="A1751" s="5" t="inlineStr">
        <is>
          <t>rsub</t>
        </is>
      </c>
      <c r="B1751" s="5" t="inlineStr">
        <is>
          <t>nga</t>
        </is>
      </c>
      <c r="C1751" s="5" t="inlineStr">
        <is>
          <t>oen</t>
        </is>
      </c>
      <c r="D1751" s="40">
        <f>INDEX(Inputs!$R$5:$R$132,MATCH($B1751&amp;"|"&amp;$C1751,Inputs!$A$5:$A$132,0))</f>
        <v/>
      </c>
      <c r="E1751" s="39" t="n"/>
      <c r="F1751" s="39" t="n"/>
      <c r="G1751" s="39" t="n"/>
      <c r="H1751" s="5">
        <f>INDEX(Variables!$B$5:$B$105,MATCH($A1751,Variables!$A$5:$A$105,0))&amp;IF($C1751="",""," | "&amp;INDEX(Mapping!$B$5:$B$26,MATCH($C1751,Mapping!$A$5:$A$26,0))&amp;" | "&amp;INDEX(Mapping!$B$30:$B$41,MATCH($B1751,Mapping!$A$30:$A$41,0)))</f>
        <v/>
      </c>
      <c r="I1751" s="5">
        <f>INDEX(Variables!$C$5:$C$105,MATCH($A1751,Variables!$A$5:$A$105,0))</f>
        <v/>
      </c>
      <c r="J1751" s="5">
        <f>INDEX(Variables!$E$5:$E$105,MATCH($A1751,Variables!$A$5:$A$105,0))</f>
        <v/>
      </c>
      <c r="K1751" s="25">
        <f>LOWER(Settings!$C$4)&amp;".mit."&amp;$A1751&amp;IF($C1751="","","."&amp;$C1751&amp;"."&amp;$B1751)&amp;IF(INDEX(Variables!$D$5:$D$105,MATCH($A1751,Variables!$A$5:$A$105,0))="","","."&amp;INDEX(Variables!$D$5:$D$105,MATCH($A1751,Variables!$A$5:$A$105,0)))&amp;"."&amp;K$5</f>
        <v/>
      </c>
      <c r="L1751" s="46">
        <f>L1733*Settings!$C$13*(INDEX(L$271:L$282,$D1751))</f>
        <v/>
      </c>
      <c r="M1751" s="47">
        <f>M1733*Settings!$C$13*(INDEX(M$271:M$282,$D1751))</f>
        <v/>
      </c>
      <c r="N1751" s="47">
        <f>N1733*Settings!$C$13*(INDEX(N$271:N$282,$D1751))</f>
        <v/>
      </c>
      <c r="O1751" s="47">
        <f>O1733*Settings!$C$13*(INDEX(O$271:O$282,$D1751))</f>
        <v/>
      </c>
      <c r="P1751" s="47">
        <f>P1733*Settings!$C$13*(INDEX(P$271:P$282,$D1751))</f>
        <v/>
      </c>
      <c r="Q1751" s="47">
        <f>Q1733*Settings!$C$13*(INDEX(Q$271:Q$282,$D1751))</f>
        <v/>
      </c>
      <c r="R1751" s="47">
        <f>R1733*Settings!$C$13*(INDEX(R$271:R$282,$D1751))</f>
        <v/>
      </c>
      <c r="S1751" s="47">
        <f>S1733*Settings!$C$13*(INDEX(S$271:S$282,$D1751))</f>
        <v/>
      </c>
      <c r="T1751" s="47">
        <f>T1733*Settings!$C$13*(INDEX(T$271:T$282,$D1751))</f>
        <v/>
      </c>
      <c r="U1751" s="47">
        <f>U1733*Settings!$C$13*(INDEX(U$271:U$282,$D1751))</f>
        <v/>
      </c>
      <c r="V1751" s="47">
        <f>V1733*Settings!$C$13*(INDEX(V$271:V$282,$D1751))</f>
        <v/>
      </c>
      <c r="W1751" s="47">
        <f>W1733*Settings!$C$13*(INDEX(W$271:W$282,$D1751))</f>
        <v/>
      </c>
      <c r="X1751" s="47">
        <f>X1733*Settings!$C$13*(INDEX(X$271:X$282,$D1751))</f>
        <v/>
      </c>
      <c r="Y1751" s="47">
        <f>Y1733*Settings!$C$13*(INDEX(Y$271:Y$282,$D1751))</f>
        <v/>
      </c>
      <c r="Z1751" s="47">
        <f>Z1733*Settings!$C$13*(INDEX(Z$271:Z$282,$D1751))</f>
        <v/>
      </c>
      <c r="AA1751" s="47">
        <f>AA1733*Settings!$C$13*(INDEX(AA$271:AA$282,$D1751))</f>
        <v/>
      </c>
      <c r="AB1751" s="47">
        <f>AB1733*Settings!$C$13*(INDEX(AB$271:AB$282,$D1751))</f>
        <v/>
      </c>
      <c r="AC1751" s="47">
        <f>AC1733*Settings!$C$13*(INDEX(AC$271:AC$282,$D1751))</f>
        <v/>
      </c>
      <c r="AD1751" s="48">
        <f>REVENUE(AD1733,Settings!$C$13,INDEX(AD$271:AD$282,$D1751))</f>
        <v/>
      </c>
      <c r="AE1751" s="25">
        <f>LOWER(Settings!$C$4)&amp;".mit."&amp;$A1751&amp;IF($C1751="","","."&amp;$C1751&amp;"."&amp;$B1751)&amp;IF(INDEX(Variables!$D$5:$D$105,MATCH($A1751,Variables!$A$5:$A$105,0))="","","."&amp;INDEX(Variables!$D$5:$D$105,MATCH($A1751,Variables!$A$5:$A$105,0)))&amp;"."&amp;AE$5</f>
        <v/>
      </c>
      <c r="AF1751" s="46">
        <f>AF1733*Settings!$C$13*(INDEX(AF$271:AF$282,$D1751))</f>
        <v/>
      </c>
      <c r="AG1751" s="47">
        <f>AG1733*Settings!$C$13*(INDEX(AG$271:AG$282,$D1751))</f>
        <v/>
      </c>
      <c r="AH1751" s="47">
        <f>AH1733*Settings!$C$13*(INDEX(AH$271:AH$282,$D1751))</f>
        <v/>
      </c>
      <c r="AI1751" s="47">
        <f>AI1733*Settings!$C$13*(INDEX(AI$271:AI$282,$D1751))</f>
        <v/>
      </c>
      <c r="AJ1751" s="47">
        <f>AJ1733*Settings!$C$13*(INDEX(AJ$271:AJ$282,$D1751))</f>
        <v/>
      </c>
      <c r="AK1751" s="47">
        <f>AK1733*Settings!$C$13*(INDEX(AK$271:AK$282,$D1751))</f>
        <v/>
      </c>
      <c r="AL1751" s="47">
        <f>AL1733*Settings!$C$13*(INDEX(AL$271:AL$282,$D1751))</f>
        <v/>
      </c>
      <c r="AM1751" s="47">
        <f>AM1733*Settings!$C$13*(INDEX(AM$271:AM$282,$D1751))</f>
        <v/>
      </c>
      <c r="AN1751" s="47">
        <f>AN1733*Settings!$C$13*(INDEX(AN$271:AN$282,$D1751))</f>
        <v/>
      </c>
      <c r="AO1751" s="47">
        <f>AO1733*Settings!$C$13*(INDEX(AO$271:AO$282,$D1751))</f>
        <v/>
      </c>
      <c r="AP1751" s="47">
        <f>AP1733*Settings!$C$13*(INDEX(AP$271:AP$282,$D1751))</f>
        <v/>
      </c>
      <c r="AQ1751" s="47">
        <f>AQ1733*Settings!$C$13*(INDEX(AQ$271:AQ$282,$D1751))</f>
        <v/>
      </c>
      <c r="AR1751" s="47">
        <f>AR1733*Settings!$C$13*(INDEX(AR$271:AR$282,$D1751))</f>
        <v/>
      </c>
      <c r="AS1751" s="47">
        <f>AS1733*Settings!$C$13*(INDEX(AS$271:AS$282,$D1751))</f>
        <v/>
      </c>
      <c r="AT1751" s="47">
        <f>AT1733*Settings!$C$13*(INDEX(AT$271:AT$282,$D1751))</f>
        <v/>
      </c>
      <c r="AU1751" s="47">
        <f>AU1733*Settings!$C$13*(INDEX(AU$271:AU$282,$D1751))</f>
        <v/>
      </c>
      <c r="AV1751" s="47">
        <f>AV1733*Settings!$C$13*(INDEX(AV$271:AV$282,$D1751))</f>
        <v/>
      </c>
      <c r="AW1751" s="47">
        <f>AW1733*Settings!$C$13*(INDEX(AW$271:AW$282,$D1751))</f>
        <v/>
      </c>
      <c r="AX1751" s="48">
        <f>REVENUE(AX1733,Settings!$C$13,INDEX(AX$271:AX$282,$D1751))</f>
        <v/>
      </c>
    </row>
    <row r="1752" hidden="1" outlineLevel="2">
      <c r="A1752" s="5" t="inlineStr">
        <is>
          <t>rsub</t>
        </is>
      </c>
      <c r="B1752" s="5" t="inlineStr">
        <is>
          <t>gso</t>
        </is>
      </c>
      <c r="C1752" s="5" t="inlineStr">
        <is>
          <t>oen</t>
        </is>
      </c>
      <c r="D1752" s="40">
        <f>INDEX(Inputs!$R$5:$R$132,MATCH($B1752&amp;"|"&amp;$C1752,Inputs!$A$5:$A$132,0))</f>
        <v/>
      </c>
      <c r="E1752" s="39" t="n"/>
      <c r="F1752" s="39" t="n"/>
      <c r="G1752" s="39" t="n"/>
      <c r="H1752" s="5">
        <f>INDEX(Variables!$B$5:$B$105,MATCH($A1752,Variables!$A$5:$A$105,0))&amp;IF($C1752="",""," | "&amp;INDEX(Mapping!$B$5:$B$26,MATCH($C1752,Mapping!$A$5:$A$26,0))&amp;" | "&amp;INDEX(Mapping!$B$30:$B$41,MATCH($B1752,Mapping!$A$30:$A$41,0)))</f>
        <v/>
      </c>
      <c r="I1752" s="5">
        <f>INDEX(Variables!$C$5:$C$105,MATCH($A1752,Variables!$A$5:$A$105,0))</f>
        <v/>
      </c>
      <c r="J1752" s="5">
        <f>INDEX(Variables!$E$5:$E$105,MATCH($A1752,Variables!$A$5:$A$105,0))</f>
        <v/>
      </c>
      <c r="K1752" s="25">
        <f>LOWER(Settings!$C$4)&amp;".mit."&amp;$A1752&amp;IF($C1752="","","."&amp;$C1752&amp;"."&amp;$B1752)&amp;IF(INDEX(Variables!$D$5:$D$105,MATCH($A1752,Variables!$A$5:$A$105,0))="","","."&amp;INDEX(Variables!$D$5:$D$105,MATCH($A1752,Variables!$A$5:$A$105,0)))&amp;"."&amp;K$5</f>
        <v/>
      </c>
      <c r="L1752" s="46">
        <f>L1734*Settings!$C$13*(INDEX(L$271:L$282,$D1752))</f>
        <v/>
      </c>
      <c r="M1752" s="47">
        <f>M1734*Settings!$C$13*(INDEX(M$271:M$282,$D1752))</f>
        <v/>
      </c>
      <c r="N1752" s="47">
        <f>N1734*Settings!$C$13*(INDEX(N$271:N$282,$D1752))</f>
        <v/>
      </c>
      <c r="O1752" s="47">
        <f>O1734*Settings!$C$13*(INDEX(O$271:O$282,$D1752))</f>
        <v/>
      </c>
      <c r="P1752" s="47">
        <f>P1734*Settings!$C$13*(INDEX(P$271:P$282,$D1752))</f>
        <v/>
      </c>
      <c r="Q1752" s="47">
        <f>Q1734*Settings!$C$13*(INDEX(Q$271:Q$282,$D1752))</f>
        <v/>
      </c>
      <c r="R1752" s="47">
        <f>R1734*Settings!$C$13*(INDEX(R$271:R$282,$D1752))</f>
        <v/>
      </c>
      <c r="S1752" s="47">
        <f>S1734*Settings!$C$13*(INDEX(S$271:S$282,$D1752))</f>
        <v/>
      </c>
      <c r="T1752" s="47">
        <f>T1734*Settings!$C$13*(INDEX(T$271:T$282,$D1752))</f>
        <v/>
      </c>
      <c r="U1752" s="47">
        <f>U1734*Settings!$C$13*(INDEX(U$271:U$282,$D1752))</f>
        <v/>
      </c>
      <c r="V1752" s="47">
        <f>V1734*Settings!$C$13*(INDEX(V$271:V$282,$D1752))</f>
        <v/>
      </c>
      <c r="W1752" s="47">
        <f>W1734*Settings!$C$13*(INDEX(W$271:W$282,$D1752))</f>
        <v/>
      </c>
      <c r="X1752" s="47">
        <f>X1734*Settings!$C$13*(INDEX(X$271:X$282,$D1752))</f>
        <v/>
      </c>
      <c r="Y1752" s="47">
        <f>Y1734*Settings!$C$13*(INDEX(Y$271:Y$282,$D1752))</f>
        <v/>
      </c>
      <c r="Z1752" s="47">
        <f>Z1734*Settings!$C$13*(INDEX(Z$271:Z$282,$D1752))</f>
        <v/>
      </c>
      <c r="AA1752" s="47">
        <f>AA1734*Settings!$C$13*(INDEX(AA$271:AA$282,$D1752))</f>
        <v/>
      </c>
      <c r="AB1752" s="47">
        <f>AB1734*Settings!$C$13*(INDEX(AB$271:AB$282,$D1752))</f>
        <v/>
      </c>
      <c r="AC1752" s="47">
        <f>AC1734*Settings!$C$13*(INDEX(AC$271:AC$282,$D1752))</f>
        <v/>
      </c>
      <c r="AD1752" s="48">
        <f>REVENUE(AD1734,Settings!$C$13,INDEX(AD$271:AD$282,$D1752))</f>
        <v/>
      </c>
      <c r="AE1752" s="25">
        <f>LOWER(Settings!$C$4)&amp;".mit."&amp;$A1752&amp;IF($C1752="","","."&amp;$C1752&amp;"."&amp;$B1752)&amp;IF(INDEX(Variables!$D$5:$D$105,MATCH($A1752,Variables!$A$5:$A$105,0))="","","."&amp;INDEX(Variables!$D$5:$D$105,MATCH($A1752,Variables!$A$5:$A$105,0)))&amp;"."&amp;AE$5</f>
        <v/>
      </c>
      <c r="AF1752" s="46">
        <f>AF1734*Settings!$C$13*(INDEX(AF$271:AF$282,$D1752))</f>
        <v/>
      </c>
      <c r="AG1752" s="47">
        <f>AG1734*Settings!$C$13*(INDEX(AG$271:AG$282,$D1752))</f>
        <v/>
      </c>
      <c r="AH1752" s="47">
        <f>AH1734*Settings!$C$13*(INDEX(AH$271:AH$282,$D1752))</f>
        <v/>
      </c>
      <c r="AI1752" s="47">
        <f>AI1734*Settings!$C$13*(INDEX(AI$271:AI$282,$D1752))</f>
        <v/>
      </c>
      <c r="AJ1752" s="47">
        <f>AJ1734*Settings!$C$13*(INDEX(AJ$271:AJ$282,$D1752))</f>
        <v/>
      </c>
      <c r="AK1752" s="47">
        <f>AK1734*Settings!$C$13*(INDEX(AK$271:AK$282,$D1752))</f>
        <v/>
      </c>
      <c r="AL1752" s="47">
        <f>AL1734*Settings!$C$13*(INDEX(AL$271:AL$282,$D1752))</f>
        <v/>
      </c>
      <c r="AM1752" s="47">
        <f>AM1734*Settings!$C$13*(INDEX(AM$271:AM$282,$D1752))</f>
        <v/>
      </c>
      <c r="AN1752" s="47">
        <f>AN1734*Settings!$C$13*(INDEX(AN$271:AN$282,$D1752))</f>
        <v/>
      </c>
      <c r="AO1752" s="47">
        <f>AO1734*Settings!$C$13*(INDEX(AO$271:AO$282,$D1752))</f>
        <v/>
      </c>
      <c r="AP1752" s="47">
        <f>AP1734*Settings!$C$13*(INDEX(AP$271:AP$282,$D1752))</f>
        <v/>
      </c>
      <c r="AQ1752" s="47">
        <f>AQ1734*Settings!$C$13*(INDEX(AQ$271:AQ$282,$D1752))</f>
        <v/>
      </c>
      <c r="AR1752" s="47">
        <f>AR1734*Settings!$C$13*(INDEX(AR$271:AR$282,$D1752))</f>
        <v/>
      </c>
      <c r="AS1752" s="47">
        <f>AS1734*Settings!$C$13*(INDEX(AS$271:AS$282,$D1752))</f>
        <v/>
      </c>
      <c r="AT1752" s="47">
        <f>AT1734*Settings!$C$13*(INDEX(AT$271:AT$282,$D1752))</f>
        <v/>
      </c>
      <c r="AU1752" s="47">
        <f>AU1734*Settings!$C$13*(INDEX(AU$271:AU$282,$D1752))</f>
        <v/>
      </c>
      <c r="AV1752" s="47">
        <f>AV1734*Settings!$C$13*(INDEX(AV$271:AV$282,$D1752))</f>
        <v/>
      </c>
      <c r="AW1752" s="47">
        <f>AW1734*Settings!$C$13*(INDEX(AW$271:AW$282,$D1752))</f>
        <v/>
      </c>
      <c r="AX1752" s="48">
        <f>REVENUE(AX1734,Settings!$C$13,INDEX(AX$271:AX$282,$D1752))</f>
        <v/>
      </c>
    </row>
    <row r="1753" hidden="1" outlineLevel="2">
      <c r="A1753" s="5" t="inlineStr">
        <is>
          <t>rsub</t>
        </is>
      </c>
      <c r="B1753" s="5" t="inlineStr">
        <is>
          <t>die</t>
        </is>
      </c>
      <c r="C1753" s="5" t="inlineStr">
        <is>
          <t>oen</t>
        </is>
      </c>
      <c r="D1753" s="40">
        <f>INDEX(Inputs!$R$5:$R$132,MATCH($B1753&amp;"|"&amp;$C1753,Inputs!$A$5:$A$132,0))</f>
        <v/>
      </c>
      <c r="E1753" s="39" t="n"/>
      <c r="F1753" s="39" t="n"/>
      <c r="G1753" s="39" t="n"/>
      <c r="H1753" s="5">
        <f>INDEX(Variables!$B$5:$B$105,MATCH($A1753,Variables!$A$5:$A$105,0))&amp;IF($C1753="",""," | "&amp;INDEX(Mapping!$B$5:$B$26,MATCH($C1753,Mapping!$A$5:$A$26,0))&amp;" | "&amp;INDEX(Mapping!$B$30:$B$41,MATCH($B1753,Mapping!$A$30:$A$41,0)))</f>
        <v/>
      </c>
      <c r="I1753" s="5">
        <f>INDEX(Variables!$C$5:$C$105,MATCH($A1753,Variables!$A$5:$A$105,0))</f>
        <v/>
      </c>
      <c r="J1753" s="5">
        <f>INDEX(Variables!$E$5:$E$105,MATCH($A1753,Variables!$A$5:$A$105,0))</f>
        <v/>
      </c>
      <c r="K1753" s="25">
        <f>LOWER(Settings!$C$4)&amp;".mit."&amp;$A1753&amp;IF($C1753="","","."&amp;$C1753&amp;"."&amp;$B1753)&amp;IF(INDEX(Variables!$D$5:$D$105,MATCH($A1753,Variables!$A$5:$A$105,0))="","","."&amp;INDEX(Variables!$D$5:$D$105,MATCH($A1753,Variables!$A$5:$A$105,0)))&amp;"."&amp;K$5</f>
        <v/>
      </c>
      <c r="L1753" s="46">
        <f>L1735*Settings!$C$13*(INDEX(L$271:L$282,$D1753))</f>
        <v/>
      </c>
      <c r="M1753" s="47">
        <f>M1735*Settings!$C$13*(INDEX(M$271:M$282,$D1753))</f>
        <v/>
      </c>
      <c r="N1753" s="47">
        <f>N1735*Settings!$C$13*(INDEX(N$271:N$282,$D1753))</f>
        <v/>
      </c>
      <c r="O1753" s="47">
        <f>O1735*Settings!$C$13*(INDEX(O$271:O$282,$D1753))</f>
        <v/>
      </c>
      <c r="P1753" s="47">
        <f>P1735*Settings!$C$13*(INDEX(P$271:P$282,$D1753))</f>
        <v/>
      </c>
      <c r="Q1753" s="47">
        <f>Q1735*Settings!$C$13*(INDEX(Q$271:Q$282,$D1753))</f>
        <v/>
      </c>
      <c r="R1753" s="47">
        <f>R1735*Settings!$C$13*(INDEX(R$271:R$282,$D1753))</f>
        <v/>
      </c>
      <c r="S1753" s="47">
        <f>S1735*Settings!$C$13*(INDEX(S$271:S$282,$D1753))</f>
        <v/>
      </c>
      <c r="T1753" s="47">
        <f>T1735*Settings!$C$13*(INDEX(T$271:T$282,$D1753))</f>
        <v/>
      </c>
      <c r="U1753" s="47">
        <f>U1735*Settings!$C$13*(INDEX(U$271:U$282,$D1753))</f>
        <v/>
      </c>
      <c r="V1753" s="47">
        <f>V1735*Settings!$C$13*(INDEX(V$271:V$282,$D1753))</f>
        <v/>
      </c>
      <c r="W1753" s="47">
        <f>W1735*Settings!$C$13*(INDEX(W$271:W$282,$D1753))</f>
        <v/>
      </c>
      <c r="X1753" s="47">
        <f>X1735*Settings!$C$13*(INDEX(X$271:X$282,$D1753))</f>
        <v/>
      </c>
      <c r="Y1753" s="47">
        <f>Y1735*Settings!$C$13*(INDEX(Y$271:Y$282,$D1753))</f>
        <v/>
      </c>
      <c r="Z1753" s="47">
        <f>Z1735*Settings!$C$13*(INDEX(Z$271:Z$282,$D1753))</f>
        <v/>
      </c>
      <c r="AA1753" s="47">
        <f>AA1735*Settings!$C$13*(INDEX(AA$271:AA$282,$D1753))</f>
        <v/>
      </c>
      <c r="AB1753" s="47">
        <f>AB1735*Settings!$C$13*(INDEX(AB$271:AB$282,$D1753))</f>
        <v/>
      </c>
      <c r="AC1753" s="47">
        <f>AC1735*Settings!$C$13*(INDEX(AC$271:AC$282,$D1753))</f>
        <v/>
      </c>
      <c r="AD1753" s="48">
        <f>REVENUE(AD1735,Settings!$C$13,INDEX(AD$271:AD$282,$D1753))</f>
        <v/>
      </c>
      <c r="AE1753" s="25">
        <f>LOWER(Settings!$C$4)&amp;".mit."&amp;$A1753&amp;IF($C1753="","","."&amp;$C1753&amp;"."&amp;$B1753)&amp;IF(INDEX(Variables!$D$5:$D$105,MATCH($A1753,Variables!$A$5:$A$105,0))="","","."&amp;INDEX(Variables!$D$5:$D$105,MATCH($A1753,Variables!$A$5:$A$105,0)))&amp;"."&amp;AE$5</f>
        <v/>
      </c>
      <c r="AF1753" s="46">
        <f>AF1735*Settings!$C$13*(INDEX(AF$271:AF$282,$D1753))</f>
        <v/>
      </c>
      <c r="AG1753" s="47">
        <f>AG1735*Settings!$C$13*(INDEX(AG$271:AG$282,$D1753))</f>
        <v/>
      </c>
      <c r="AH1753" s="47">
        <f>AH1735*Settings!$C$13*(INDEX(AH$271:AH$282,$D1753))</f>
        <v/>
      </c>
      <c r="AI1753" s="47">
        <f>AI1735*Settings!$C$13*(INDEX(AI$271:AI$282,$D1753))</f>
        <v/>
      </c>
      <c r="AJ1753" s="47">
        <f>AJ1735*Settings!$C$13*(INDEX(AJ$271:AJ$282,$D1753))</f>
        <v/>
      </c>
      <c r="AK1753" s="47">
        <f>AK1735*Settings!$C$13*(INDEX(AK$271:AK$282,$D1753))</f>
        <v/>
      </c>
      <c r="AL1753" s="47">
        <f>AL1735*Settings!$C$13*(INDEX(AL$271:AL$282,$D1753))</f>
        <v/>
      </c>
      <c r="AM1753" s="47">
        <f>AM1735*Settings!$C$13*(INDEX(AM$271:AM$282,$D1753))</f>
        <v/>
      </c>
      <c r="AN1753" s="47">
        <f>AN1735*Settings!$C$13*(INDEX(AN$271:AN$282,$D1753))</f>
        <v/>
      </c>
      <c r="AO1753" s="47">
        <f>AO1735*Settings!$C$13*(INDEX(AO$271:AO$282,$D1753))</f>
        <v/>
      </c>
      <c r="AP1753" s="47">
        <f>AP1735*Settings!$C$13*(INDEX(AP$271:AP$282,$D1753))</f>
        <v/>
      </c>
      <c r="AQ1753" s="47">
        <f>AQ1735*Settings!$C$13*(INDEX(AQ$271:AQ$282,$D1753))</f>
        <v/>
      </c>
      <c r="AR1753" s="47">
        <f>AR1735*Settings!$C$13*(INDEX(AR$271:AR$282,$D1753))</f>
        <v/>
      </c>
      <c r="AS1753" s="47">
        <f>AS1735*Settings!$C$13*(INDEX(AS$271:AS$282,$D1753))</f>
        <v/>
      </c>
      <c r="AT1753" s="47">
        <f>AT1735*Settings!$C$13*(INDEX(AT$271:AT$282,$D1753))</f>
        <v/>
      </c>
      <c r="AU1753" s="47">
        <f>AU1735*Settings!$C$13*(INDEX(AU$271:AU$282,$D1753))</f>
        <v/>
      </c>
      <c r="AV1753" s="47">
        <f>AV1735*Settings!$C$13*(INDEX(AV$271:AV$282,$D1753))</f>
        <v/>
      </c>
      <c r="AW1753" s="47">
        <f>AW1735*Settings!$C$13*(INDEX(AW$271:AW$282,$D1753))</f>
        <v/>
      </c>
      <c r="AX1753" s="48">
        <f>REVENUE(AX1735,Settings!$C$13,INDEX(AX$271:AX$282,$D1753))</f>
        <v/>
      </c>
    </row>
    <row r="1754" hidden="1" outlineLevel="2">
      <c r="A1754" s="5" t="inlineStr">
        <is>
          <t>rsub</t>
        </is>
      </c>
      <c r="B1754" s="5" t="inlineStr">
        <is>
          <t>lpg</t>
        </is>
      </c>
      <c r="C1754" s="5" t="inlineStr">
        <is>
          <t>oen</t>
        </is>
      </c>
      <c r="D1754" s="40">
        <f>INDEX(Inputs!$R$5:$R$132,MATCH($B1754&amp;"|"&amp;$C1754,Inputs!$A$5:$A$132,0))</f>
        <v/>
      </c>
      <c r="E1754" s="39" t="n"/>
      <c r="F1754" s="39" t="n"/>
      <c r="G1754" s="39" t="n"/>
      <c r="H1754" s="5">
        <f>INDEX(Variables!$B$5:$B$105,MATCH($A1754,Variables!$A$5:$A$105,0))&amp;IF($C1754="",""," | "&amp;INDEX(Mapping!$B$5:$B$26,MATCH($C1754,Mapping!$A$5:$A$26,0))&amp;" | "&amp;INDEX(Mapping!$B$30:$B$41,MATCH($B1754,Mapping!$A$30:$A$41,0)))</f>
        <v/>
      </c>
      <c r="I1754" s="5">
        <f>INDEX(Variables!$C$5:$C$105,MATCH($A1754,Variables!$A$5:$A$105,0))</f>
        <v/>
      </c>
      <c r="J1754" s="5">
        <f>INDEX(Variables!$E$5:$E$105,MATCH($A1754,Variables!$A$5:$A$105,0))</f>
        <v/>
      </c>
      <c r="K1754" s="25">
        <f>LOWER(Settings!$C$4)&amp;".mit."&amp;$A1754&amp;IF($C1754="","","."&amp;$C1754&amp;"."&amp;$B1754)&amp;IF(INDEX(Variables!$D$5:$D$105,MATCH($A1754,Variables!$A$5:$A$105,0))="","","."&amp;INDEX(Variables!$D$5:$D$105,MATCH($A1754,Variables!$A$5:$A$105,0)))&amp;"."&amp;K$5</f>
        <v/>
      </c>
      <c r="L1754" s="46">
        <f>L1736*Settings!$C$13*(INDEX(L$271:L$282,$D1754))</f>
        <v/>
      </c>
      <c r="M1754" s="47">
        <f>M1736*Settings!$C$13*(INDEX(M$271:M$282,$D1754))</f>
        <v/>
      </c>
      <c r="N1754" s="47">
        <f>N1736*Settings!$C$13*(INDEX(N$271:N$282,$D1754))</f>
        <v/>
      </c>
      <c r="O1754" s="47">
        <f>O1736*Settings!$C$13*(INDEX(O$271:O$282,$D1754))</f>
        <v/>
      </c>
      <c r="P1754" s="47">
        <f>P1736*Settings!$C$13*(INDEX(P$271:P$282,$D1754))</f>
        <v/>
      </c>
      <c r="Q1754" s="47">
        <f>Q1736*Settings!$C$13*(INDEX(Q$271:Q$282,$D1754))</f>
        <v/>
      </c>
      <c r="R1754" s="47">
        <f>R1736*Settings!$C$13*(INDEX(R$271:R$282,$D1754))</f>
        <v/>
      </c>
      <c r="S1754" s="47">
        <f>S1736*Settings!$C$13*(INDEX(S$271:S$282,$D1754))</f>
        <v/>
      </c>
      <c r="T1754" s="47">
        <f>T1736*Settings!$C$13*(INDEX(T$271:T$282,$D1754))</f>
        <v/>
      </c>
      <c r="U1754" s="47">
        <f>U1736*Settings!$C$13*(INDEX(U$271:U$282,$D1754))</f>
        <v/>
      </c>
      <c r="V1754" s="47">
        <f>V1736*Settings!$C$13*(INDEX(V$271:V$282,$D1754))</f>
        <v/>
      </c>
      <c r="W1754" s="47">
        <f>W1736*Settings!$C$13*(INDEX(W$271:W$282,$D1754))</f>
        <v/>
      </c>
      <c r="X1754" s="47">
        <f>X1736*Settings!$C$13*(INDEX(X$271:X$282,$D1754))</f>
        <v/>
      </c>
      <c r="Y1754" s="47">
        <f>Y1736*Settings!$C$13*(INDEX(Y$271:Y$282,$D1754))</f>
        <v/>
      </c>
      <c r="Z1754" s="47">
        <f>Z1736*Settings!$C$13*(INDEX(Z$271:Z$282,$D1754))</f>
        <v/>
      </c>
      <c r="AA1754" s="47">
        <f>AA1736*Settings!$C$13*(INDEX(AA$271:AA$282,$D1754))</f>
        <v/>
      </c>
      <c r="AB1754" s="47">
        <f>AB1736*Settings!$C$13*(INDEX(AB$271:AB$282,$D1754))</f>
        <v/>
      </c>
      <c r="AC1754" s="47">
        <f>AC1736*Settings!$C$13*(INDEX(AC$271:AC$282,$D1754))</f>
        <v/>
      </c>
      <c r="AD1754" s="48">
        <f>REVENUE(AD1736,Settings!$C$13,INDEX(AD$271:AD$282,$D1754))</f>
        <v/>
      </c>
      <c r="AE1754" s="25">
        <f>LOWER(Settings!$C$4)&amp;".mit."&amp;$A1754&amp;IF($C1754="","","."&amp;$C1754&amp;"."&amp;$B1754)&amp;IF(INDEX(Variables!$D$5:$D$105,MATCH($A1754,Variables!$A$5:$A$105,0))="","","."&amp;INDEX(Variables!$D$5:$D$105,MATCH($A1754,Variables!$A$5:$A$105,0)))&amp;"."&amp;AE$5</f>
        <v/>
      </c>
      <c r="AF1754" s="46">
        <f>AF1736*Settings!$C$13*(INDEX(AF$271:AF$282,$D1754))</f>
        <v/>
      </c>
      <c r="AG1754" s="47">
        <f>AG1736*Settings!$C$13*(INDEX(AG$271:AG$282,$D1754))</f>
        <v/>
      </c>
      <c r="AH1754" s="47">
        <f>AH1736*Settings!$C$13*(INDEX(AH$271:AH$282,$D1754))</f>
        <v/>
      </c>
      <c r="AI1754" s="47">
        <f>AI1736*Settings!$C$13*(INDEX(AI$271:AI$282,$D1754))</f>
        <v/>
      </c>
      <c r="AJ1754" s="47">
        <f>AJ1736*Settings!$C$13*(INDEX(AJ$271:AJ$282,$D1754))</f>
        <v/>
      </c>
      <c r="AK1754" s="47">
        <f>AK1736*Settings!$C$13*(INDEX(AK$271:AK$282,$D1754))</f>
        <v/>
      </c>
      <c r="AL1754" s="47">
        <f>AL1736*Settings!$C$13*(INDEX(AL$271:AL$282,$D1754))</f>
        <v/>
      </c>
      <c r="AM1754" s="47">
        <f>AM1736*Settings!$C$13*(INDEX(AM$271:AM$282,$D1754))</f>
        <v/>
      </c>
      <c r="AN1754" s="47">
        <f>AN1736*Settings!$C$13*(INDEX(AN$271:AN$282,$D1754))</f>
        <v/>
      </c>
      <c r="AO1754" s="47">
        <f>AO1736*Settings!$C$13*(INDEX(AO$271:AO$282,$D1754))</f>
        <v/>
      </c>
      <c r="AP1754" s="47">
        <f>AP1736*Settings!$C$13*(INDEX(AP$271:AP$282,$D1754))</f>
        <v/>
      </c>
      <c r="AQ1754" s="47">
        <f>AQ1736*Settings!$C$13*(INDEX(AQ$271:AQ$282,$D1754))</f>
        <v/>
      </c>
      <c r="AR1754" s="47">
        <f>AR1736*Settings!$C$13*(INDEX(AR$271:AR$282,$D1754))</f>
        <v/>
      </c>
      <c r="AS1754" s="47">
        <f>AS1736*Settings!$C$13*(INDEX(AS$271:AS$282,$D1754))</f>
        <v/>
      </c>
      <c r="AT1754" s="47">
        <f>AT1736*Settings!$C$13*(INDEX(AT$271:AT$282,$D1754))</f>
        <v/>
      </c>
      <c r="AU1754" s="47">
        <f>AU1736*Settings!$C$13*(INDEX(AU$271:AU$282,$D1754))</f>
        <v/>
      </c>
      <c r="AV1754" s="47">
        <f>AV1736*Settings!$C$13*(INDEX(AV$271:AV$282,$D1754))</f>
        <v/>
      </c>
      <c r="AW1754" s="47">
        <f>AW1736*Settings!$C$13*(INDEX(AW$271:AW$282,$D1754))</f>
        <v/>
      </c>
      <c r="AX1754" s="48">
        <f>REVENUE(AX1736,Settings!$C$13,INDEX(AX$271:AX$282,$D1754))</f>
        <v/>
      </c>
    </row>
    <row r="1755" hidden="1" outlineLevel="2">
      <c r="A1755" s="5" t="inlineStr">
        <is>
          <t>rsub</t>
        </is>
      </c>
      <c r="B1755" s="5" t="inlineStr">
        <is>
          <t>ker</t>
        </is>
      </c>
      <c r="C1755" s="5" t="inlineStr">
        <is>
          <t>oen</t>
        </is>
      </c>
      <c r="D1755" s="40">
        <f>INDEX(Inputs!$R$5:$R$132,MATCH($B1755&amp;"|"&amp;$C1755,Inputs!$A$5:$A$132,0))</f>
        <v/>
      </c>
      <c r="E1755" s="39" t="n"/>
      <c r="F1755" s="39" t="n"/>
      <c r="G1755" s="39" t="n"/>
      <c r="H1755" s="5">
        <f>INDEX(Variables!$B$5:$B$105,MATCH($A1755,Variables!$A$5:$A$105,0))&amp;IF($C1755="",""," | "&amp;INDEX(Mapping!$B$5:$B$26,MATCH($C1755,Mapping!$A$5:$A$26,0))&amp;" | "&amp;INDEX(Mapping!$B$30:$B$41,MATCH($B1755,Mapping!$A$30:$A$41,0)))</f>
        <v/>
      </c>
      <c r="I1755" s="5">
        <f>INDEX(Variables!$C$5:$C$105,MATCH($A1755,Variables!$A$5:$A$105,0))</f>
        <v/>
      </c>
      <c r="J1755" s="5">
        <f>INDEX(Variables!$E$5:$E$105,MATCH($A1755,Variables!$A$5:$A$105,0))</f>
        <v/>
      </c>
      <c r="K1755" s="25">
        <f>LOWER(Settings!$C$4)&amp;".mit."&amp;$A1755&amp;IF($C1755="","","."&amp;$C1755&amp;"."&amp;$B1755)&amp;IF(INDEX(Variables!$D$5:$D$105,MATCH($A1755,Variables!$A$5:$A$105,0))="","","."&amp;INDEX(Variables!$D$5:$D$105,MATCH($A1755,Variables!$A$5:$A$105,0)))&amp;"."&amp;K$5</f>
        <v/>
      </c>
      <c r="L1755" s="46">
        <f>L1737*Settings!$C$13*(INDEX(L$271:L$282,$D1755))</f>
        <v/>
      </c>
      <c r="M1755" s="47">
        <f>M1737*Settings!$C$13*(INDEX(M$271:M$282,$D1755))</f>
        <v/>
      </c>
      <c r="N1755" s="47">
        <f>N1737*Settings!$C$13*(INDEX(N$271:N$282,$D1755))</f>
        <v/>
      </c>
      <c r="O1755" s="47">
        <f>O1737*Settings!$C$13*(INDEX(O$271:O$282,$D1755))</f>
        <v/>
      </c>
      <c r="P1755" s="47">
        <f>P1737*Settings!$C$13*(INDEX(P$271:P$282,$D1755))</f>
        <v/>
      </c>
      <c r="Q1755" s="47">
        <f>Q1737*Settings!$C$13*(INDEX(Q$271:Q$282,$D1755))</f>
        <v/>
      </c>
      <c r="R1755" s="47">
        <f>R1737*Settings!$C$13*(INDEX(R$271:R$282,$D1755))</f>
        <v/>
      </c>
      <c r="S1755" s="47">
        <f>S1737*Settings!$C$13*(INDEX(S$271:S$282,$D1755))</f>
        <v/>
      </c>
      <c r="T1755" s="47">
        <f>T1737*Settings!$C$13*(INDEX(T$271:T$282,$D1755))</f>
        <v/>
      </c>
      <c r="U1755" s="47">
        <f>U1737*Settings!$C$13*(INDEX(U$271:U$282,$D1755))</f>
        <v/>
      </c>
      <c r="V1755" s="47">
        <f>V1737*Settings!$C$13*(INDEX(V$271:V$282,$D1755))</f>
        <v/>
      </c>
      <c r="W1755" s="47">
        <f>W1737*Settings!$C$13*(INDEX(W$271:W$282,$D1755))</f>
        <v/>
      </c>
      <c r="X1755" s="47">
        <f>X1737*Settings!$C$13*(INDEX(X$271:X$282,$D1755))</f>
        <v/>
      </c>
      <c r="Y1755" s="47">
        <f>Y1737*Settings!$C$13*(INDEX(Y$271:Y$282,$D1755))</f>
        <v/>
      </c>
      <c r="Z1755" s="47">
        <f>Z1737*Settings!$C$13*(INDEX(Z$271:Z$282,$D1755))</f>
        <v/>
      </c>
      <c r="AA1755" s="47">
        <f>AA1737*Settings!$C$13*(INDEX(AA$271:AA$282,$D1755))</f>
        <v/>
      </c>
      <c r="AB1755" s="47">
        <f>AB1737*Settings!$C$13*(INDEX(AB$271:AB$282,$D1755))</f>
        <v/>
      </c>
      <c r="AC1755" s="47">
        <f>AC1737*Settings!$C$13*(INDEX(AC$271:AC$282,$D1755))</f>
        <v/>
      </c>
      <c r="AD1755" s="48">
        <f>REVENUE(AD1737,Settings!$C$13,INDEX(AD$271:AD$282,$D1755))</f>
        <v/>
      </c>
      <c r="AE1755" s="25">
        <f>LOWER(Settings!$C$4)&amp;".mit."&amp;$A1755&amp;IF($C1755="","","."&amp;$C1755&amp;"."&amp;$B1755)&amp;IF(INDEX(Variables!$D$5:$D$105,MATCH($A1755,Variables!$A$5:$A$105,0))="","","."&amp;INDEX(Variables!$D$5:$D$105,MATCH($A1755,Variables!$A$5:$A$105,0)))&amp;"."&amp;AE$5</f>
        <v/>
      </c>
      <c r="AF1755" s="46">
        <f>AF1737*Settings!$C$13*(INDEX(AF$271:AF$282,$D1755))</f>
        <v/>
      </c>
      <c r="AG1755" s="47">
        <f>AG1737*Settings!$C$13*(INDEX(AG$271:AG$282,$D1755))</f>
        <v/>
      </c>
      <c r="AH1755" s="47">
        <f>AH1737*Settings!$C$13*(INDEX(AH$271:AH$282,$D1755))</f>
        <v/>
      </c>
      <c r="AI1755" s="47">
        <f>AI1737*Settings!$C$13*(INDEX(AI$271:AI$282,$D1755))</f>
        <v/>
      </c>
      <c r="AJ1755" s="47">
        <f>AJ1737*Settings!$C$13*(INDEX(AJ$271:AJ$282,$D1755))</f>
        <v/>
      </c>
      <c r="AK1755" s="47">
        <f>AK1737*Settings!$C$13*(INDEX(AK$271:AK$282,$D1755))</f>
        <v/>
      </c>
      <c r="AL1755" s="47">
        <f>AL1737*Settings!$C$13*(INDEX(AL$271:AL$282,$D1755))</f>
        <v/>
      </c>
      <c r="AM1755" s="47">
        <f>AM1737*Settings!$C$13*(INDEX(AM$271:AM$282,$D1755))</f>
        <v/>
      </c>
      <c r="AN1755" s="47">
        <f>AN1737*Settings!$C$13*(INDEX(AN$271:AN$282,$D1755))</f>
        <v/>
      </c>
      <c r="AO1755" s="47">
        <f>AO1737*Settings!$C$13*(INDEX(AO$271:AO$282,$D1755))</f>
        <v/>
      </c>
      <c r="AP1755" s="47">
        <f>AP1737*Settings!$C$13*(INDEX(AP$271:AP$282,$D1755))</f>
        <v/>
      </c>
      <c r="AQ1755" s="47">
        <f>AQ1737*Settings!$C$13*(INDEX(AQ$271:AQ$282,$D1755))</f>
        <v/>
      </c>
      <c r="AR1755" s="47">
        <f>AR1737*Settings!$C$13*(INDEX(AR$271:AR$282,$D1755))</f>
        <v/>
      </c>
      <c r="AS1755" s="47">
        <f>AS1737*Settings!$C$13*(INDEX(AS$271:AS$282,$D1755))</f>
        <v/>
      </c>
      <c r="AT1755" s="47">
        <f>AT1737*Settings!$C$13*(INDEX(AT$271:AT$282,$D1755))</f>
        <v/>
      </c>
      <c r="AU1755" s="47">
        <f>AU1737*Settings!$C$13*(INDEX(AU$271:AU$282,$D1755))</f>
        <v/>
      </c>
      <c r="AV1755" s="47">
        <f>AV1737*Settings!$C$13*(INDEX(AV$271:AV$282,$D1755))</f>
        <v/>
      </c>
      <c r="AW1755" s="47">
        <f>AW1737*Settings!$C$13*(INDEX(AW$271:AW$282,$D1755))</f>
        <v/>
      </c>
      <c r="AX1755" s="48">
        <f>REVENUE(AX1737,Settings!$C$13,INDEX(AX$271:AX$282,$D1755))</f>
        <v/>
      </c>
    </row>
    <row r="1756" hidden="1" outlineLevel="2">
      <c r="A1756" s="5" t="inlineStr">
        <is>
          <t>rsub</t>
        </is>
      </c>
      <c r="B1756" s="5" t="inlineStr">
        <is>
          <t>oop</t>
        </is>
      </c>
      <c r="C1756" s="5" t="inlineStr">
        <is>
          <t>oen</t>
        </is>
      </c>
      <c r="D1756" s="40">
        <f>INDEX(Inputs!$R$5:$R$132,MATCH($B1756&amp;"|"&amp;$C1756,Inputs!$A$5:$A$132,0))</f>
        <v/>
      </c>
      <c r="E1756" s="39" t="n"/>
      <c r="F1756" s="39" t="n"/>
      <c r="G1756" s="39" t="n"/>
      <c r="H1756" s="5">
        <f>INDEX(Variables!$B$5:$B$105,MATCH($A1756,Variables!$A$5:$A$105,0))&amp;IF($C1756="",""," | "&amp;INDEX(Mapping!$B$5:$B$26,MATCH($C1756,Mapping!$A$5:$A$26,0))&amp;" | "&amp;INDEX(Mapping!$B$30:$B$41,MATCH($B1756,Mapping!$A$30:$A$41,0)))</f>
        <v/>
      </c>
      <c r="I1756" s="5">
        <f>INDEX(Variables!$C$5:$C$105,MATCH($A1756,Variables!$A$5:$A$105,0))</f>
        <v/>
      </c>
      <c r="J1756" s="5">
        <f>INDEX(Variables!$E$5:$E$105,MATCH($A1756,Variables!$A$5:$A$105,0))</f>
        <v/>
      </c>
      <c r="K1756" s="25">
        <f>LOWER(Settings!$C$4)&amp;".mit."&amp;$A1756&amp;IF($C1756="","","."&amp;$C1756&amp;"."&amp;$B1756)&amp;IF(INDEX(Variables!$D$5:$D$105,MATCH($A1756,Variables!$A$5:$A$105,0))="","","."&amp;INDEX(Variables!$D$5:$D$105,MATCH($A1756,Variables!$A$5:$A$105,0)))&amp;"."&amp;K$5</f>
        <v/>
      </c>
      <c r="L1756" s="46">
        <f>L1738*Settings!$C$13*(INDEX(L$271:L$282,$D1756))</f>
        <v/>
      </c>
      <c r="M1756" s="47">
        <f>M1738*Settings!$C$13*(INDEX(M$271:M$282,$D1756))</f>
        <v/>
      </c>
      <c r="N1756" s="47">
        <f>N1738*Settings!$C$13*(INDEX(N$271:N$282,$D1756))</f>
        <v/>
      </c>
      <c r="O1756" s="47">
        <f>O1738*Settings!$C$13*(INDEX(O$271:O$282,$D1756))</f>
        <v/>
      </c>
      <c r="P1756" s="47">
        <f>P1738*Settings!$C$13*(INDEX(P$271:P$282,$D1756))</f>
        <v/>
      </c>
      <c r="Q1756" s="47">
        <f>Q1738*Settings!$C$13*(INDEX(Q$271:Q$282,$D1756))</f>
        <v/>
      </c>
      <c r="R1756" s="47">
        <f>R1738*Settings!$C$13*(INDEX(R$271:R$282,$D1756))</f>
        <v/>
      </c>
      <c r="S1756" s="47">
        <f>S1738*Settings!$C$13*(INDEX(S$271:S$282,$D1756))</f>
        <v/>
      </c>
      <c r="T1756" s="47">
        <f>T1738*Settings!$C$13*(INDEX(T$271:T$282,$D1756))</f>
        <v/>
      </c>
      <c r="U1756" s="47">
        <f>U1738*Settings!$C$13*(INDEX(U$271:U$282,$D1756))</f>
        <v/>
      </c>
      <c r="V1756" s="47">
        <f>V1738*Settings!$C$13*(INDEX(V$271:V$282,$D1756))</f>
        <v/>
      </c>
      <c r="W1756" s="47">
        <f>W1738*Settings!$C$13*(INDEX(W$271:W$282,$D1756))</f>
        <v/>
      </c>
      <c r="X1756" s="47">
        <f>X1738*Settings!$C$13*(INDEX(X$271:X$282,$D1756))</f>
        <v/>
      </c>
      <c r="Y1756" s="47">
        <f>Y1738*Settings!$C$13*(INDEX(Y$271:Y$282,$D1756))</f>
        <v/>
      </c>
      <c r="Z1756" s="47">
        <f>Z1738*Settings!$C$13*(INDEX(Z$271:Z$282,$D1756))</f>
        <v/>
      </c>
      <c r="AA1756" s="47">
        <f>AA1738*Settings!$C$13*(INDEX(AA$271:AA$282,$D1756))</f>
        <v/>
      </c>
      <c r="AB1756" s="47">
        <f>AB1738*Settings!$C$13*(INDEX(AB$271:AB$282,$D1756))</f>
        <v/>
      </c>
      <c r="AC1756" s="47">
        <f>AC1738*Settings!$C$13*(INDEX(AC$271:AC$282,$D1756))</f>
        <v/>
      </c>
      <c r="AD1756" s="48">
        <f>REVENUE(AD1738,Settings!$C$13,INDEX(AD$271:AD$282,$D1756))</f>
        <v/>
      </c>
      <c r="AE1756" s="25">
        <f>LOWER(Settings!$C$4)&amp;".mit."&amp;$A1756&amp;IF($C1756="","","."&amp;$C1756&amp;"."&amp;$B1756)&amp;IF(INDEX(Variables!$D$5:$D$105,MATCH($A1756,Variables!$A$5:$A$105,0))="","","."&amp;INDEX(Variables!$D$5:$D$105,MATCH($A1756,Variables!$A$5:$A$105,0)))&amp;"."&amp;AE$5</f>
        <v/>
      </c>
      <c r="AF1756" s="46">
        <f>AF1738*Settings!$C$13*(INDEX(AF$271:AF$282,$D1756))</f>
        <v/>
      </c>
      <c r="AG1756" s="47">
        <f>AG1738*Settings!$C$13*(INDEX(AG$271:AG$282,$D1756))</f>
        <v/>
      </c>
      <c r="AH1756" s="47">
        <f>AH1738*Settings!$C$13*(INDEX(AH$271:AH$282,$D1756))</f>
        <v/>
      </c>
      <c r="AI1756" s="47">
        <f>AI1738*Settings!$C$13*(INDEX(AI$271:AI$282,$D1756))</f>
        <v/>
      </c>
      <c r="AJ1756" s="47">
        <f>AJ1738*Settings!$C$13*(INDEX(AJ$271:AJ$282,$D1756))</f>
        <v/>
      </c>
      <c r="AK1756" s="47">
        <f>AK1738*Settings!$C$13*(INDEX(AK$271:AK$282,$D1756))</f>
        <v/>
      </c>
      <c r="AL1756" s="47">
        <f>AL1738*Settings!$C$13*(INDEX(AL$271:AL$282,$D1756))</f>
        <v/>
      </c>
      <c r="AM1756" s="47">
        <f>AM1738*Settings!$C$13*(INDEX(AM$271:AM$282,$D1756))</f>
        <v/>
      </c>
      <c r="AN1756" s="47">
        <f>AN1738*Settings!$C$13*(INDEX(AN$271:AN$282,$D1756))</f>
        <v/>
      </c>
      <c r="AO1756" s="47">
        <f>AO1738*Settings!$C$13*(INDEX(AO$271:AO$282,$D1756))</f>
        <v/>
      </c>
      <c r="AP1756" s="47">
        <f>AP1738*Settings!$C$13*(INDEX(AP$271:AP$282,$D1756))</f>
        <v/>
      </c>
      <c r="AQ1756" s="47">
        <f>AQ1738*Settings!$C$13*(INDEX(AQ$271:AQ$282,$D1756))</f>
        <v/>
      </c>
      <c r="AR1756" s="47">
        <f>AR1738*Settings!$C$13*(INDEX(AR$271:AR$282,$D1756))</f>
        <v/>
      </c>
      <c r="AS1756" s="47">
        <f>AS1738*Settings!$C$13*(INDEX(AS$271:AS$282,$D1756))</f>
        <v/>
      </c>
      <c r="AT1756" s="47">
        <f>AT1738*Settings!$C$13*(INDEX(AT$271:AT$282,$D1756))</f>
        <v/>
      </c>
      <c r="AU1756" s="47">
        <f>AU1738*Settings!$C$13*(INDEX(AU$271:AU$282,$D1756))</f>
        <v/>
      </c>
      <c r="AV1756" s="47">
        <f>AV1738*Settings!$C$13*(INDEX(AV$271:AV$282,$D1756))</f>
        <v/>
      </c>
      <c r="AW1756" s="47">
        <f>AW1738*Settings!$C$13*(INDEX(AW$271:AW$282,$D1756))</f>
        <v/>
      </c>
      <c r="AX1756" s="48">
        <f>REVENUE(AX1738,Settings!$C$13,INDEX(AX$271:AX$282,$D1756))</f>
        <v/>
      </c>
    </row>
    <row r="1757" hidden="1" outlineLevel="2">
      <c r="A1757" s="5" t="inlineStr">
        <is>
          <t>rsub</t>
        </is>
      </c>
      <c r="B1757" s="5" t="inlineStr">
        <is>
          <t>bio</t>
        </is>
      </c>
      <c r="C1757" s="5" t="inlineStr">
        <is>
          <t>oen</t>
        </is>
      </c>
      <c r="D1757" s="40">
        <f>INDEX(Inputs!$R$5:$R$132,MATCH($B1757&amp;"|"&amp;$C1757,Inputs!$A$5:$A$132,0))</f>
        <v/>
      </c>
      <c r="E1757" s="39" t="n"/>
      <c r="F1757" s="39" t="n"/>
      <c r="G1757" s="39" t="n"/>
      <c r="H1757" s="5">
        <f>INDEX(Variables!$B$5:$B$105,MATCH($A1757,Variables!$A$5:$A$105,0))&amp;IF($C1757="",""," | "&amp;INDEX(Mapping!$B$5:$B$26,MATCH($C1757,Mapping!$A$5:$A$26,0))&amp;" | "&amp;INDEX(Mapping!$B$30:$B$41,MATCH($B1757,Mapping!$A$30:$A$41,0)))</f>
        <v/>
      </c>
      <c r="I1757" s="5">
        <f>INDEX(Variables!$C$5:$C$105,MATCH($A1757,Variables!$A$5:$A$105,0))</f>
        <v/>
      </c>
      <c r="J1757" s="5">
        <f>INDEX(Variables!$E$5:$E$105,MATCH($A1757,Variables!$A$5:$A$105,0))</f>
        <v/>
      </c>
      <c r="K1757" s="25">
        <f>LOWER(Settings!$C$4)&amp;".mit."&amp;$A1757&amp;IF($C1757="","","."&amp;$C1757&amp;"."&amp;$B1757)&amp;IF(INDEX(Variables!$D$5:$D$105,MATCH($A1757,Variables!$A$5:$A$105,0))="","","."&amp;INDEX(Variables!$D$5:$D$105,MATCH($A1757,Variables!$A$5:$A$105,0)))&amp;"."&amp;K$5</f>
        <v/>
      </c>
      <c r="L1757" s="46">
        <f>L1739*Settings!$C$13*(INDEX(L$271:L$282,$D1757))</f>
        <v/>
      </c>
      <c r="M1757" s="47">
        <f>M1739*Settings!$C$13*(INDEX(M$271:M$282,$D1757))</f>
        <v/>
      </c>
      <c r="N1757" s="47">
        <f>N1739*Settings!$C$13*(INDEX(N$271:N$282,$D1757))</f>
        <v/>
      </c>
      <c r="O1757" s="47">
        <f>O1739*Settings!$C$13*(INDEX(O$271:O$282,$D1757))</f>
        <v/>
      </c>
      <c r="P1757" s="47">
        <f>P1739*Settings!$C$13*(INDEX(P$271:P$282,$D1757))</f>
        <v/>
      </c>
      <c r="Q1757" s="47">
        <f>Q1739*Settings!$C$13*(INDEX(Q$271:Q$282,$D1757))</f>
        <v/>
      </c>
      <c r="R1757" s="47">
        <f>R1739*Settings!$C$13*(INDEX(R$271:R$282,$D1757))</f>
        <v/>
      </c>
      <c r="S1757" s="47">
        <f>S1739*Settings!$C$13*(INDEX(S$271:S$282,$D1757))</f>
        <v/>
      </c>
      <c r="T1757" s="47">
        <f>T1739*Settings!$C$13*(INDEX(T$271:T$282,$D1757))</f>
        <v/>
      </c>
      <c r="U1757" s="47">
        <f>U1739*Settings!$C$13*(INDEX(U$271:U$282,$D1757))</f>
        <v/>
      </c>
      <c r="V1757" s="47">
        <f>V1739*Settings!$C$13*(INDEX(V$271:V$282,$D1757))</f>
        <v/>
      </c>
      <c r="W1757" s="47">
        <f>W1739*Settings!$C$13*(INDEX(W$271:W$282,$D1757))</f>
        <v/>
      </c>
      <c r="X1757" s="47">
        <f>X1739*Settings!$C$13*(INDEX(X$271:X$282,$D1757))</f>
        <v/>
      </c>
      <c r="Y1757" s="47">
        <f>Y1739*Settings!$C$13*(INDEX(Y$271:Y$282,$D1757))</f>
        <v/>
      </c>
      <c r="Z1757" s="47">
        <f>Z1739*Settings!$C$13*(INDEX(Z$271:Z$282,$D1757))</f>
        <v/>
      </c>
      <c r="AA1757" s="47">
        <f>AA1739*Settings!$C$13*(INDEX(AA$271:AA$282,$D1757))</f>
        <v/>
      </c>
      <c r="AB1757" s="47">
        <f>AB1739*Settings!$C$13*(INDEX(AB$271:AB$282,$D1757))</f>
        <v/>
      </c>
      <c r="AC1757" s="47">
        <f>AC1739*Settings!$C$13*(INDEX(AC$271:AC$282,$D1757))</f>
        <v/>
      </c>
      <c r="AD1757" s="48">
        <f>REVENUE(AD1739,Settings!$C$13,INDEX(AD$271:AD$282,$D1757))</f>
        <v/>
      </c>
      <c r="AE1757" s="25">
        <f>LOWER(Settings!$C$4)&amp;".mit."&amp;$A1757&amp;IF($C1757="","","."&amp;$C1757&amp;"."&amp;$B1757)&amp;IF(INDEX(Variables!$D$5:$D$105,MATCH($A1757,Variables!$A$5:$A$105,0))="","","."&amp;INDEX(Variables!$D$5:$D$105,MATCH($A1757,Variables!$A$5:$A$105,0)))&amp;"."&amp;AE$5</f>
        <v/>
      </c>
      <c r="AF1757" s="46">
        <f>AF1739*Settings!$C$13*(INDEX(AF$271:AF$282,$D1757))</f>
        <v/>
      </c>
      <c r="AG1757" s="47">
        <f>AG1739*Settings!$C$13*(INDEX(AG$271:AG$282,$D1757))</f>
        <v/>
      </c>
      <c r="AH1757" s="47">
        <f>AH1739*Settings!$C$13*(INDEX(AH$271:AH$282,$D1757))</f>
        <v/>
      </c>
      <c r="AI1757" s="47">
        <f>AI1739*Settings!$C$13*(INDEX(AI$271:AI$282,$D1757))</f>
        <v/>
      </c>
      <c r="AJ1757" s="47">
        <f>AJ1739*Settings!$C$13*(INDEX(AJ$271:AJ$282,$D1757))</f>
        <v/>
      </c>
      <c r="AK1757" s="47">
        <f>AK1739*Settings!$C$13*(INDEX(AK$271:AK$282,$D1757))</f>
        <v/>
      </c>
      <c r="AL1757" s="47">
        <f>AL1739*Settings!$C$13*(INDEX(AL$271:AL$282,$D1757))</f>
        <v/>
      </c>
      <c r="AM1757" s="47">
        <f>AM1739*Settings!$C$13*(INDEX(AM$271:AM$282,$D1757))</f>
        <v/>
      </c>
      <c r="AN1757" s="47">
        <f>AN1739*Settings!$C$13*(INDEX(AN$271:AN$282,$D1757))</f>
        <v/>
      </c>
      <c r="AO1757" s="47">
        <f>AO1739*Settings!$C$13*(INDEX(AO$271:AO$282,$D1757))</f>
        <v/>
      </c>
      <c r="AP1757" s="47">
        <f>AP1739*Settings!$C$13*(INDEX(AP$271:AP$282,$D1757))</f>
        <v/>
      </c>
      <c r="AQ1757" s="47">
        <f>AQ1739*Settings!$C$13*(INDEX(AQ$271:AQ$282,$D1757))</f>
        <v/>
      </c>
      <c r="AR1757" s="47">
        <f>AR1739*Settings!$C$13*(INDEX(AR$271:AR$282,$D1757))</f>
        <v/>
      </c>
      <c r="AS1757" s="47">
        <f>AS1739*Settings!$C$13*(INDEX(AS$271:AS$282,$D1757))</f>
        <v/>
      </c>
      <c r="AT1757" s="47">
        <f>AT1739*Settings!$C$13*(INDEX(AT$271:AT$282,$D1757))</f>
        <v/>
      </c>
      <c r="AU1757" s="47">
        <f>AU1739*Settings!$C$13*(INDEX(AU$271:AU$282,$D1757))</f>
        <v/>
      </c>
      <c r="AV1757" s="47">
        <f>AV1739*Settings!$C$13*(INDEX(AV$271:AV$282,$D1757))</f>
        <v/>
      </c>
      <c r="AW1757" s="47">
        <f>AW1739*Settings!$C$13*(INDEX(AW$271:AW$282,$D1757))</f>
        <v/>
      </c>
      <c r="AX1757" s="48">
        <f>REVENUE(AX1739,Settings!$C$13,INDEX(AX$271:AX$282,$D1757))</f>
        <v/>
      </c>
    </row>
    <row r="1758" hidden="1" outlineLevel="2"/>
    <row r="1759" hidden="1" outlineLevel="2">
      <c r="A1759" s="5" t="inlineStr">
        <is>
          <t>rnew</t>
        </is>
      </c>
      <c r="B1759" s="5" t="inlineStr">
        <is>
          <t>coa</t>
        </is>
      </c>
      <c r="C1759" s="5" t="inlineStr">
        <is>
          <t>oen</t>
        </is>
      </c>
      <c r="D1759" s="40">
        <f>INDEX(Inputs!$S$5:$S$132,MATCH($B1759&amp;"|"&amp;$C1759,Inputs!$A$5:$A$132,0))</f>
        <v/>
      </c>
      <c r="E1759" s="39" t="n"/>
      <c r="F1759" s="39" t="n"/>
      <c r="G1759" s="39" t="n"/>
      <c r="H1759" s="5">
        <f>INDEX(Variables!$B$5:$B$105,MATCH($A1759,Variables!$A$5:$A$105,0))&amp;IF($C1759="",""," | "&amp;INDEX(Mapping!$B$5:$B$26,MATCH($C1759,Mapping!$A$5:$A$26,0))&amp;" | "&amp;INDEX(Mapping!$B$30:$B$41,MATCH($B1759,Mapping!$A$30:$A$41,0)))</f>
        <v/>
      </c>
      <c r="I1759" s="5">
        <f>INDEX(Variables!$C$5:$C$105,MATCH($A1759,Variables!$A$5:$A$105,0))</f>
        <v/>
      </c>
      <c r="J1759" s="5">
        <f>INDEX(Variables!$E$5:$E$105,MATCH($A1759,Variables!$A$5:$A$105,0))</f>
        <v/>
      </c>
      <c r="K1759" s="25">
        <f>LOWER(Settings!$C$4)&amp;".mit."&amp;$A1759&amp;IF($C1759="","","."&amp;$C1759&amp;"."&amp;$B1759)&amp;IF(INDEX(Variables!$D$5:$D$105,MATCH($A1759,Variables!$A$5:$A$105,0))="","","."&amp;INDEX(Variables!$D$5:$D$105,MATCH($A1759,Variables!$A$5:$A$105,0)))&amp;"."&amp;K$5</f>
        <v/>
      </c>
      <c r="L1759" s="46">
        <f>L1732*Settings!$C$13*(L1678+L1696+L1687*L$135+L1705*$D1759)</f>
        <v/>
      </c>
      <c r="M1759" s="47">
        <f>M1732*Settings!$C$13*(M1678+M1696+M1687*M$135+M1705*$D1759)</f>
        <v/>
      </c>
      <c r="N1759" s="47">
        <f>N1732*Settings!$C$13*(N1678+N1696+N1687*N$135+N1705*$D1759)</f>
        <v/>
      </c>
      <c r="O1759" s="47">
        <f>O1732*Settings!$C$13*(O1678+O1696+O1687*O$135+O1705*$D1759)</f>
        <v/>
      </c>
      <c r="P1759" s="47">
        <f>P1732*Settings!$C$13*(P1678+P1696+P1687*P$135+P1705*$D1759)</f>
        <v/>
      </c>
      <c r="Q1759" s="47">
        <f>Q1732*Settings!$C$13*(Q1678+Q1696+Q1687*Q$135+Q1705*$D1759)</f>
        <v/>
      </c>
      <c r="R1759" s="47">
        <f>R1732*Settings!$C$13*(R1678+R1696+R1687*R$135+R1705*$D1759)</f>
        <v/>
      </c>
      <c r="S1759" s="47">
        <f>S1732*Settings!$C$13*(S1678+S1696+S1687*S$135+S1705*$D1759)</f>
        <v/>
      </c>
      <c r="T1759" s="47">
        <f>T1732*Settings!$C$13*(T1678+T1696+T1687*T$135+T1705*$D1759)</f>
        <v/>
      </c>
      <c r="U1759" s="47">
        <f>U1732*Settings!$C$13*(U1678+U1696+U1687*U$135+U1705*$D1759)</f>
        <v/>
      </c>
      <c r="V1759" s="47">
        <f>V1732*Settings!$C$13*(V1678+V1696+V1687*V$135+V1705*$D1759)</f>
        <v/>
      </c>
      <c r="W1759" s="47">
        <f>W1732*Settings!$C$13*(W1678+W1696+W1687*W$135+W1705*$D1759)</f>
        <v/>
      </c>
      <c r="X1759" s="47">
        <f>X1732*Settings!$C$13*(X1678+X1696+X1687*X$135+X1705*$D1759)</f>
        <v/>
      </c>
      <c r="Y1759" s="47">
        <f>Y1732*Settings!$C$13*(Y1678+Y1696+Y1687*Y$135+Y1705*$D1759)</f>
        <v/>
      </c>
      <c r="Z1759" s="47">
        <f>Z1732*Settings!$C$13*(Z1678+Z1696+Z1687*Z$135+Z1705*$D1759)</f>
        <v/>
      </c>
      <c r="AA1759" s="47">
        <f>AA1732*Settings!$C$13*(AA1678+AA1696+AA1687*AA$135+AA1705*$D1759)</f>
        <v/>
      </c>
      <c r="AB1759" s="47">
        <f>AB1732*Settings!$C$13*(AB1678+AB1696+AB1687*AB$135+AB1705*$D1759)</f>
        <v/>
      </c>
      <c r="AC1759" s="47">
        <f>AC1732*Settings!$C$13*(AC1678+AC1696+AC1687*AC$135+AC1705*$D1759)</f>
        <v/>
      </c>
      <c r="AD1759" s="48">
        <f>REVENUE(AD1732,Settings!$C$13,NEWREVRATE(AD1678,AD1696,AD1687,AD$135,AD1705,$D1759))</f>
        <v/>
      </c>
      <c r="AE1759" s="25">
        <f>LOWER(Settings!$C$4)&amp;".mit."&amp;$A1759&amp;IF($C1759="","","."&amp;$C1759&amp;"."&amp;$B1759)&amp;IF(INDEX(Variables!$D$5:$D$105,MATCH($A1759,Variables!$A$5:$A$105,0))="","","."&amp;INDEX(Variables!$D$5:$D$105,MATCH($A1759,Variables!$A$5:$A$105,0)))&amp;"."&amp;AE$5</f>
        <v/>
      </c>
      <c r="AF1759" s="46">
        <f>AF1732*Settings!$C$13*(AF1678+AF1696+AF1687*AF$135+AF1705*$D1759)</f>
        <v/>
      </c>
      <c r="AG1759" s="47">
        <f>AG1732*Settings!$C$13*(AG1678+AG1696+AG1687*AG$135+AG1705*$D1759)</f>
        <v/>
      </c>
      <c r="AH1759" s="47">
        <f>AH1732*Settings!$C$13*(AH1678+AH1696+AH1687*AH$135+AH1705*$D1759)</f>
        <v/>
      </c>
      <c r="AI1759" s="47">
        <f>AI1732*Settings!$C$13*(AI1678+AI1696+AI1687*AI$135+AI1705*$D1759)</f>
        <v/>
      </c>
      <c r="AJ1759" s="47">
        <f>AJ1732*Settings!$C$13*(AJ1678+AJ1696+AJ1687*AJ$135+AJ1705*$D1759)</f>
        <v/>
      </c>
      <c r="AK1759" s="47">
        <f>AK1732*Settings!$C$13*(AK1678+AK1696+AK1687*AK$135+AK1705*$D1759)</f>
        <v/>
      </c>
      <c r="AL1759" s="47">
        <f>AL1732*Settings!$C$13*(AL1678+AL1696+AL1687*AL$135+AL1705*$D1759)</f>
        <v/>
      </c>
      <c r="AM1759" s="47">
        <f>AM1732*Settings!$C$13*(AM1678+AM1696+AM1687*AM$135+AM1705*$D1759)</f>
        <v/>
      </c>
      <c r="AN1759" s="47">
        <f>AN1732*Settings!$C$13*(AN1678+AN1696+AN1687*AN$135+AN1705*$D1759)</f>
        <v/>
      </c>
      <c r="AO1759" s="47">
        <f>AO1732*Settings!$C$13*(AO1678+AO1696+AO1687*AO$135+AO1705*$D1759)</f>
        <v/>
      </c>
      <c r="AP1759" s="47">
        <f>AP1732*Settings!$C$13*(AP1678+AP1696+AP1687*AP$135+AP1705*$D1759)</f>
        <v/>
      </c>
      <c r="AQ1759" s="47">
        <f>AQ1732*Settings!$C$13*(AQ1678+AQ1696+AQ1687*AQ$135+AQ1705*$D1759)</f>
        <v/>
      </c>
      <c r="AR1759" s="47">
        <f>AR1732*Settings!$C$13*(AR1678+AR1696+AR1687*AR$135+AR1705*$D1759)</f>
        <v/>
      </c>
      <c r="AS1759" s="47">
        <f>AS1732*Settings!$C$13*(AS1678+AS1696+AS1687*AS$135+AS1705*$D1759)</f>
        <v/>
      </c>
      <c r="AT1759" s="47">
        <f>AT1732*Settings!$C$13*(AT1678+AT1696+AT1687*AT$135+AT1705*$D1759)</f>
        <v/>
      </c>
      <c r="AU1759" s="47">
        <f>AU1732*Settings!$C$13*(AU1678+AU1696+AU1687*AU$135+AU1705*$D1759)</f>
        <v/>
      </c>
      <c r="AV1759" s="47">
        <f>AV1732*Settings!$C$13*(AV1678+AV1696+AV1687*AV$135+AV1705*$D1759)</f>
        <v/>
      </c>
      <c r="AW1759" s="47">
        <f>AW1732*Settings!$C$13*(AW1678+AW1696+AW1687*AW$135+AW1705*$D1759)</f>
        <v/>
      </c>
      <c r="AX1759" s="48">
        <f>REVENUE(AX1732,Settings!$C$13,NEWREVRATE(AX1678,AX1696,AX1687,AX$135,AX1705,$D1759))</f>
        <v/>
      </c>
    </row>
    <row r="1760" hidden="1" outlineLevel="2">
      <c r="A1760" s="5" t="inlineStr">
        <is>
          <t>rnew</t>
        </is>
      </c>
      <c r="B1760" s="5" t="inlineStr">
        <is>
          <t>nga</t>
        </is>
      </c>
      <c r="C1760" s="5" t="inlineStr">
        <is>
          <t>oen</t>
        </is>
      </c>
      <c r="D1760" s="40">
        <f>INDEX(Inputs!$S$5:$S$132,MATCH($B1760&amp;"|"&amp;$C1760,Inputs!$A$5:$A$132,0))</f>
        <v/>
      </c>
      <c r="E1760" s="39" t="n"/>
      <c r="F1760" s="39" t="n"/>
      <c r="G1760" s="39" t="n"/>
      <c r="H1760" s="5">
        <f>INDEX(Variables!$B$5:$B$105,MATCH($A1760,Variables!$A$5:$A$105,0))&amp;IF($C1760="",""," | "&amp;INDEX(Mapping!$B$5:$B$26,MATCH($C1760,Mapping!$A$5:$A$26,0))&amp;" | "&amp;INDEX(Mapping!$B$30:$B$41,MATCH($B1760,Mapping!$A$30:$A$41,0)))</f>
        <v/>
      </c>
      <c r="I1760" s="5">
        <f>INDEX(Variables!$C$5:$C$105,MATCH($A1760,Variables!$A$5:$A$105,0))</f>
        <v/>
      </c>
      <c r="J1760" s="5">
        <f>INDEX(Variables!$E$5:$E$105,MATCH($A1760,Variables!$A$5:$A$105,0))</f>
        <v/>
      </c>
      <c r="K1760" s="25">
        <f>LOWER(Settings!$C$4)&amp;".mit."&amp;$A1760&amp;IF($C1760="","","."&amp;$C1760&amp;"."&amp;$B1760)&amp;IF(INDEX(Variables!$D$5:$D$105,MATCH($A1760,Variables!$A$5:$A$105,0))="","","."&amp;INDEX(Variables!$D$5:$D$105,MATCH($A1760,Variables!$A$5:$A$105,0)))&amp;"."&amp;K$5</f>
        <v/>
      </c>
      <c r="L1760" s="46">
        <f>L1733*Settings!$C$13*(L1679+L1697+L1688*L$135+L1706*$D1760)</f>
        <v/>
      </c>
      <c r="M1760" s="47">
        <f>M1733*Settings!$C$13*(M1679+M1697+M1688*M$135+M1706*$D1760)</f>
        <v/>
      </c>
      <c r="N1760" s="47">
        <f>N1733*Settings!$C$13*(N1679+N1697+N1688*N$135+N1706*$D1760)</f>
        <v/>
      </c>
      <c r="O1760" s="47">
        <f>O1733*Settings!$C$13*(O1679+O1697+O1688*O$135+O1706*$D1760)</f>
        <v/>
      </c>
      <c r="P1760" s="47">
        <f>P1733*Settings!$C$13*(P1679+P1697+P1688*P$135+P1706*$D1760)</f>
        <v/>
      </c>
      <c r="Q1760" s="47">
        <f>Q1733*Settings!$C$13*(Q1679+Q1697+Q1688*Q$135+Q1706*$D1760)</f>
        <v/>
      </c>
      <c r="R1760" s="47">
        <f>R1733*Settings!$C$13*(R1679+R1697+R1688*R$135+R1706*$D1760)</f>
        <v/>
      </c>
      <c r="S1760" s="47">
        <f>S1733*Settings!$C$13*(S1679+S1697+S1688*S$135+S1706*$D1760)</f>
        <v/>
      </c>
      <c r="T1760" s="47">
        <f>T1733*Settings!$C$13*(T1679+T1697+T1688*T$135+T1706*$D1760)</f>
        <v/>
      </c>
      <c r="U1760" s="47">
        <f>U1733*Settings!$C$13*(U1679+U1697+U1688*U$135+U1706*$D1760)</f>
        <v/>
      </c>
      <c r="V1760" s="47">
        <f>V1733*Settings!$C$13*(V1679+V1697+V1688*V$135+V1706*$D1760)</f>
        <v/>
      </c>
      <c r="W1760" s="47">
        <f>W1733*Settings!$C$13*(W1679+W1697+W1688*W$135+W1706*$D1760)</f>
        <v/>
      </c>
      <c r="X1760" s="47">
        <f>X1733*Settings!$C$13*(X1679+X1697+X1688*X$135+X1706*$D1760)</f>
        <v/>
      </c>
      <c r="Y1760" s="47">
        <f>Y1733*Settings!$C$13*(Y1679+Y1697+Y1688*Y$135+Y1706*$D1760)</f>
        <v/>
      </c>
      <c r="Z1760" s="47">
        <f>Z1733*Settings!$C$13*(Z1679+Z1697+Z1688*Z$135+Z1706*$D1760)</f>
        <v/>
      </c>
      <c r="AA1760" s="47">
        <f>AA1733*Settings!$C$13*(AA1679+AA1697+AA1688*AA$135+AA1706*$D1760)</f>
        <v/>
      </c>
      <c r="AB1760" s="47">
        <f>AB1733*Settings!$C$13*(AB1679+AB1697+AB1688*AB$135+AB1706*$D1760)</f>
        <v/>
      </c>
      <c r="AC1760" s="47">
        <f>AC1733*Settings!$C$13*(AC1679+AC1697+AC1688*AC$135+AC1706*$D1760)</f>
        <v/>
      </c>
      <c r="AD1760" s="48">
        <f>REVENUE(AD1733,Settings!$C$13,NEWREVRATE(AD1679,AD1697,AD1688,AD$135,AD1706,$D1760))</f>
        <v/>
      </c>
      <c r="AE1760" s="25">
        <f>LOWER(Settings!$C$4)&amp;".mit."&amp;$A1760&amp;IF($C1760="","","."&amp;$C1760&amp;"."&amp;$B1760)&amp;IF(INDEX(Variables!$D$5:$D$105,MATCH($A1760,Variables!$A$5:$A$105,0))="","","."&amp;INDEX(Variables!$D$5:$D$105,MATCH($A1760,Variables!$A$5:$A$105,0)))&amp;"."&amp;AE$5</f>
        <v/>
      </c>
      <c r="AF1760" s="46">
        <f>AF1733*Settings!$C$13*(AF1679+AF1697+AF1688*AF$135+AF1706*$D1760)</f>
        <v/>
      </c>
      <c r="AG1760" s="47">
        <f>AG1733*Settings!$C$13*(AG1679+AG1697+AG1688*AG$135+AG1706*$D1760)</f>
        <v/>
      </c>
      <c r="AH1760" s="47">
        <f>AH1733*Settings!$C$13*(AH1679+AH1697+AH1688*AH$135+AH1706*$D1760)</f>
        <v/>
      </c>
      <c r="AI1760" s="47">
        <f>AI1733*Settings!$C$13*(AI1679+AI1697+AI1688*AI$135+AI1706*$D1760)</f>
        <v/>
      </c>
      <c r="AJ1760" s="47">
        <f>AJ1733*Settings!$C$13*(AJ1679+AJ1697+AJ1688*AJ$135+AJ1706*$D1760)</f>
        <v/>
      </c>
      <c r="AK1760" s="47">
        <f>AK1733*Settings!$C$13*(AK1679+AK1697+AK1688*AK$135+AK1706*$D1760)</f>
        <v/>
      </c>
      <c r="AL1760" s="47">
        <f>AL1733*Settings!$C$13*(AL1679+AL1697+AL1688*AL$135+AL1706*$D1760)</f>
        <v/>
      </c>
      <c r="AM1760" s="47">
        <f>AM1733*Settings!$C$13*(AM1679+AM1697+AM1688*AM$135+AM1706*$D1760)</f>
        <v/>
      </c>
      <c r="AN1760" s="47">
        <f>AN1733*Settings!$C$13*(AN1679+AN1697+AN1688*AN$135+AN1706*$D1760)</f>
        <v/>
      </c>
      <c r="AO1760" s="47">
        <f>AO1733*Settings!$C$13*(AO1679+AO1697+AO1688*AO$135+AO1706*$D1760)</f>
        <v/>
      </c>
      <c r="AP1760" s="47">
        <f>AP1733*Settings!$C$13*(AP1679+AP1697+AP1688*AP$135+AP1706*$D1760)</f>
        <v/>
      </c>
      <c r="AQ1760" s="47">
        <f>AQ1733*Settings!$C$13*(AQ1679+AQ1697+AQ1688*AQ$135+AQ1706*$D1760)</f>
        <v/>
      </c>
      <c r="AR1760" s="47">
        <f>AR1733*Settings!$C$13*(AR1679+AR1697+AR1688*AR$135+AR1706*$D1760)</f>
        <v/>
      </c>
      <c r="AS1760" s="47">
        <f>AS1733*Settings!$C$13*(AS1679+AS1697+AS1688*AS$135+AS1706*$D1760)</f>
        <v/>
      </c>
      <c r="AT1760" s="47">
        <f>AT1733*Settings!$C$13*(AT1679+AT1697+AT1688*AT$135+AT1706*$D1760)</f>
        <v/>
      </c>
      <c r="AU1760" s="47">
        <f>AU1733*Settings!$C$13*(AU1679+AU1697+AU1688*AU$135+AU1706*$D1760)</f>
        <v/>
      </c>
      <c r="AV1760" s="47">
        <f>AV1733*Settings!$C$13*(AV1679+AV1697+AV1688*AV$135+AV1706*$D1760)</f>
        <v/>
      </c>
      <c r="AW1760" s="47">
        <f>AW1733*Settings!$C$13*(AW1679+AW1697+AW1688*AW$135+AW1706*$D1760)</f>
        <v/>
      </c>
      <c r="AX1760" s="48">
        <f>REVENUE(AX1733,Settings!$C$13,NEWREVRATE(AX1679,AX1697,AX1688,AX$135,AX1706,$D1760))</f>
        <v/>
      </c>
    </row>
    <row r="1761" hidden="1" outlineLevel="2">
      <c r="A1761" s="5" t="inlineStr">
        <is>
          <t>rnew</t>
        </is>
      </c>
      <c r="B1761" s="5" t="inlineStr">
        <is>
          <t>gso</t>
        </is>
      </c>
      <c r="C1761" s="5" t="inlineStr">
        <is>
          <t>oen</t>
        </is>
      </c>
      <c r="D1761" s="40">
        <f>INDEX(Inputs!$S$5:$S$132,MATCH($B1761&amp;"|"&amp;$C1761,Inputs!$A$5:$A$132,0))</f>
        <v/>
      </c>
      <c r="E1761" s="39" t="n"/>
      <c r="F1761" s="39" t="n"/>
      <c r="G1761" s="39" t="n"/>
      <c r="H1761" s="5">
        <f>INDEX(Variables!$B$5:$B$105,MATCH($A1761,Variables!$A$5:$A$105,0))&amp;IF($C1761="",""," | "&amp;INDEX(Mapping!$B$5:$B$26,MATCH($C1761,Mapping!$A$5:$A$26,0))&amp;" | "&amp;INDEX(Mapping!$B$30:$B$41,MATCH($B1761,Mapping!$A$30:$A$41,0)))</f>
        <v/>
      </c>
      <c r="I1761" s="5">
        <f>INDEX(Variables!$C$5:$C$105,MATCH($A1761,Variables!$A$5:$A$105,0))</f>
        <v/>
      </c>
      <c r="J1761" s="5">
        <f>INDEX(Variables!$E$5:$E$105,MATCH($A1761,Variables!$A$5:$A$105,0))</f>
        <v/>
      </c>
      <c r="K1761" s="25">
        <f>LOWER(Settings!$C$4)&amp;".mit."&amp;$A1761&amp;IF($C1761="","","."&amp;$C1761&amp;"."&amp;$B1761)&amp;IF(INDEX(Variables!$D$5:$D$105,MATCH($A1761,Variables!$A$5:$A$105,0))="","","."&amp;INDEX(Variables!$D$5:$D$105,MATCH($A1761,Variables!$A$5:$A$105,0)))&amp;"."&amp;K$5</f>
        <v/>
      </c>
      <c r="L1761" s="46">
        <f>L1734*Settings!$C$13*(L1680+L1698+L1689*L$135+L1707*$D1761)</f>
        <v/>
      </c>
      <c r="M1761" s="47">
        <f>M1734*Settings!$C$13*(M1680+M1698+M1689*M$135+M1707*$D1761)</f>
        <v/>
      </c>
      <c r="N1761" s="47">
        <f>N1734*Settings!$C$13*(N1680+N1698+N1689*N$135+N1707*$D1761)</f>
        <v/>
      </c>
      <c r="O1761" s="47">
        <f>O1734*Settings!$C$13*(O1680+O1698+O1689*O$135+O1707*$D1761)</f>
        <v/>
      </c>
      <c r="P1761" s="47">
        <f>P1734*Settings!$C$13*(P1680+P1698+P1689*P$135+P1707*$D1761)</f>
        <v/>
      </c>
      <c r="Q1761" s="47">
        <f>Q1734*Settings!$C$13*(Q1680+Q1698+Q1689*Q$135+Q1707*$D1761)</f>
        <v/>
      </c>
      <c r="R1761" s="47">
        <f>R1734*Settings!$C$13*(R1680+R1698+R1689*R$135+R1707*$D1761)</f>
        <v/>
      </c>
      <c r="S1761" s="47">
        <f>S1734*Settings!$C$13*(S1680+S1698+S1689*S$135+S1707*$D1761)</f>
        <v/>
      </c>
      <c r="T1761" s="47">
        <f>T1734*Settings!$C$13*(T1680+T1698+T1689*T$135+T1707*$D1761)</f>
        <v/>
      </c>
      <c r="U1761" s="47">
        <f>U1734*Settings!$C$13*(U1680+U1698+U1689*U$135+U1707*$D1761)</f>
        <v/>
      </c>
      <c r="V1761" s="47">
        <f>V1734*Settings!$C$13*(V1680+V1698+V1689*V$135+V1707*$D1761)</f>
        <v/>
      </c>
      <c r="W1761" s="47">
        <f>W1734*Settings!$C$13*(W1680+W1698+W1689*W$135+W1707*$D1761)</f>
        <v/>
      </c>
      <c r="X1761" s="47">
        <f>X1734*Settings!$C$13*(X1680+X1698+X1689*X$135+X1707*$D1761)</f>
        <v/>
      </c>
      <c r="Y1761" s="47">
        <f>Y1734*Settings!$C$13*(Y1680+Y1698+Y1689*Y$135+Y1707*$D1761)</f>
        <v/>
      </c>
      <c r="Z1761" s="47">
        <f>Z1734*Settings!$C$13*(Z1680+Z1698+Z1689*Z$135+Z1707*$D1761)</f>
        <v/>
      </c>
      <c r="AA1761" s="47">
        <f>AA1734*Settings!$C$13*(AA1680+AA1698+AA1689*AA$135+AA1707*$D1761)</f>
        <v/>
      </c>
      <c r="AB1761" s="47">
        <f>AB1734*Settings!$C$13*(AB1680+AB1698+AB1689*AB$135+AB1707*$D1761)</f>
        <v/>
      </c>
      <c r="AC1761" s="47">
        <f>AC1734*Settings!$C$13*(AC1680+AC1698+AC1689*AC$135+AC1707*$D1761)</f>
        <v/>
      </c>
      <c r="AD1761" s="48">
        <f>REVENUE(AD1734,Settings!$C$13,NEWREVRATE(AD1680,AD1698,AD1689,AD$135,AD1707,$D1761))</f>
        <v/>
      </c>
      <c r="AE1761" s="25">
        <f>LOWER(Settings!$C$4)&amp;".mit."&amp;$A1761&amp;IF($C1761="","","."&amp;$C1761&amp;"."&amp;$B1761)&amp;IF(INDEX(Variables!$D$5:$D$105,MATCH($A1761,Variables!$A$5:$A$105,0))="","","."&amp;INDEX(Variables!$D$5:$D$105,MATCH($A1761,Variables!$A$5:$A$105,0)))&amp;"."&amp;AE$5</f>
        <v/>
      </c>
      <c r="AF1761" s="46">
        <f>AF1734*Settings!$C$13*(AF1680+AF1698+AF1689*AF$135+AF1707*$D1761)</f>
        <v/>
      </c>
      <c r="AG1761" s="47">
        <f>AG1734*Settings!$C$13*(AG1680+AG1698+AG1689*AG$135+AG1707*$D1761)</f>
        <v/>
      </c>
      <c r="AH1761" s="47">
        <f>AH1734*Settings!$C$13*(AH1680+AH1698+AH1689*AH$135+AH1707*$D1761)</f>
        <v/>
      </c>
      <c r="AI1761" s="47">
        <f>AI1734*Settings!$C$13*(AI1680+AI1698+AI1689*AI$135+AI1707*$D1761)</f>
        <v/>
      </c>
      <c r="AJ1761" s="47">
        <f>AJ1734*Settings!$C$13*(AJ1680+AJ1698+AJ1689*AJ$135+AJ1707*$D1761)</f>
        <v/>
      </c>
      <c r="AK1761" s="47">
        <f>AK1734*Settings!$C$13*(AK1680+AK1698+AK1689*AK$135+AK1707*$D1761)</f>
        <v/>
      </c>
      <c r="AL1761" s="47">
        <f>AL1734*Settings!$C$13*(AL1680+AL1698+AL1689*AL$135+AL1707*$D1761)</f>
        <v/>
      </c>
      <c r="AM1761" s="47">
        <f>AM1734*Settings!$C$13*(AM1680+AM1698+AM1689*AM$135+AM1707*$D1761)</f>
        <v/>
      </c>
      <c r="AN1761" s="47">
        <f>AN1734*Settings!$C$13*(AN1680+AN1698+AN1689*AN$135+AN1707*$D1761)</f>
        <v/>
      </c>
      <c r="AO1761" s="47">
        <f>AO1734*Settings!$C$13*(AO1680+AO1698+AO1689*AO$135+AO1707*$D1761)</f>
        <v/>
      </c>
      <c r="AP1761" s="47">
        <f>AP1734*Settings!$C$13*(AP1680+AP1698+AP1689*AP$135+AP1707*$D1761)</f>
        <v/>
      </c>
      <c r="AQ1761" s="47">
        <f>AQ1734*Settings!$C$13*(AQ1680+AQ1698+AQ1689*AQ$135+AQ1707*$D1761)</f>
        <v/>
      </c>
      <c r="AR1761" s="47">
        <f>AR1734*Settings!$C$13*(AR1680+AR1698+AR1689*AR$135+AR1707*$D1761)</f>
        <v/>
      </c>
      <c r="AS1761" s="47">
        <f>AS1734*Settings!$C$13*(AS1680+AS1698+AS1689*AS$135+AS1707*$D1761)</f>
        <v/>
      </c>
      <c r="AT1761" s="47">
        <f>AT1734*Settings!$C$13*(AT1680+AT1698+AT1689*AT$135+AT1707*$D1761)</f>
        <v/>
      </c>
      <c r="AU1761" s="47">
        <f>AU1734*Settings!$C$13*(AU1680+AU1698+AU1689*AU$135+AU1707*$D1761)</f>
        <v/>
      </c>
      <c r="AV1761" s="47">
        <f>AV1734*Settings!$C$13*(AV1680+AV1698+AV1689*AV$135+AV1707*$D1761)</f>
        <v/>
      </c>
      <c r="AW1761" s="47">
        <f>AW1734*Settings!$C$13*(AW1680+AW1698+AW1689*AW$135+AW1707*$D1761)</f>
        <v/>
      </c>
      <c r="AX1761" s="48">
        <f>REVENUE(AX1734,Settings!$C$13,NEWREVRATE(AX1680,AX1698,AX1689,AX$135,AX1707,$D1761))</f>
        <v/>
      </c>
    </row>
    <row r="1762" hidden="1" outlineLevel="2">
      <c r="A1762" s="5" t="inlineStr">
        <is>
          <t>rnew</t>
        </is>
      </c>
      <c r="B1762" s="5" t="inlineStr">
        <is>
          <t>die</t>
        </is>
      </c>
      <c r="C1762" s="5" t="inlineStr">
        <is>
          <t>oen</t>
        </is>
      </c>
      <c r="D1762" s="40">
        <f>INDEX(Inputs!$S$5:$S$132,MATCH($B1762&amp;"|"&amp;$C1762,Inputs!$A$5:$A$132,0))</f>
        <v/>
      </c>
      <c r="E1762" s="39" t="n"/>
      <c r="F1762" s="39" t="n"/>
      <c r="G1762" s="39" t="n"/>
      <c r="H1762" s="5">
        <f>INDEX(Variables!$B$5:$B$105,MATCH($A1762,Variables!$A$5:$A$105,0))&amp;IF($C1762="",""," | "&amp;INDEX(Mapping!$B$5:$B$26,MATCH($C1762,Mapping!$A$5:$A$26,0))&amp;" | "&amp;INDEX(Mapping!$B$30:$B$41,MATCH($B1762,Mapping!$A$30:$A$41,0)))</f>
        <v/>
      </c>
      <c r="I1762" s="5">
        <f>INDEX(Variables!$C$5:$C$105,MATCH($A1762,Variables!$A$5:$A$105,0))</f>
        <v/>
      </c>
      <c r="J1762" s="5">
        <f>INDEX(Variables!$E$5:$E$105,MATCH($A1762,Variables!$A$5:$A$105,0))</f>
        <v/>
      </c>
      <c r="K1762" s="25">
        <f>LOWER(Settings!$C$4)&amp;".mit."&amp;$A1762&amp;IF($C1762="","","."&amp;$C1762&amp;"."&amp;$B1762)&amp;IF(INDEX(Variables!$D$5:$D$105,MATCH($A1762,Variables!$A$5:$A$105,0))="","","."&amp;INDEX(Variables!$D$5:$D$105,MATCH($A1762,Variables!$A$5:$A$105,0)))&amp;"."&amp;K$5</f>
        <v/>
      </c>
      <c r="L1762" s="46">
        <f>L1735*Settings!$C$13*(L1681+L1699+L1690*L$135+L1708*$D1762)</f>
        <v/>
      </c>
      <c r="M1762" s="47">
        <f>M1735*Settings!$C$13*(M1681+M1699+M1690*M$135+M1708*$D1762)</f>
        <v/>
      </c>
      <c r="N1762" s="47">
        <f>N1735*Settings!$C$13*(N1681+N1699+N1690*N$135+N1708*$D1762)</f>
        <v/>
      </c>
      <c r="O1762" s="47">
        <f>O1735*Settings!$C$13*(O1681+O1699+O1690*O$135+O1708*$D1762)</f>
        <v/>
      </c>
      <c r="P1762" s="47">
        <f>P1735*Settings!$C$13*(P1681+P1699+P1690*P$135+P1708*$D1762)</f>
        <v/>
      </c>
      <c r="Q1762" s="47">
        <f>Q1735*Settings!$C$13*(Q1681+Q1699+Q1690*Q$135+Q1708*$D1762)</f>
        <v/>
      </c>
      <c r="R1762" s="47">
        <f>R1735*Settings!$C$13*(R1681+R1699+R1690*R$135+R1708*$D1762)</f>
        <v/>
      </c>
      <c r="S1762" s="47">
        <f>S1735*Settings!$C$13*(S1681+S1699+S1690*S$135+S1708*$D1762)</f>
        <v/>
      </c>
      <c r="T1762" s="47">
        <f>T1735*Settings!$C$13*(T1681+T1699+T1690*T$135+T1708*$D1762)</f>
        <v/>
      </c>
      <c r="U1762" s="47">
        <f>U1735*Settings!$C$13*(U1681+U1699+U1690*U$135+U1708*$D1762)</f>
        <v/>
      </c>
      <c r="V1762" s="47">
        <f>V1735*Settings!$C$13*(V1681+V1699+V1690*V$135+V1708*$D1762)</f>
        <v/>
      </c>
      <c r="W1762" s="47">
        <f>W1735*Settings!$C$13*(W1681+W1699+W1690*W$135+W1708*$D1762)</f>
        <v/>
      </c>
      <c r="X1762" s="47">
        <f>X1735*Settings!$C$13*(X1681+X1699+X1690*X$135+X1708*$D1762)</f>
        <v/>
      </c>
      <c r="Y1762" s="47">
        <f>Y1735*Settings!$C$13*(Y1681+Y1699+Y1690*Y$135+Y1708*$D1762)</f>
        <v/>
      </c>
      <c r="Z1762" s="47">
        <f>Z1735*Settings!$C$13*(Z1681+Z1699+Z1690*Z$135+Z1708*$D1762)</f>
        <v/>
      </c>
      <c r="AA1762" s="47">
        <f>AA1735*Settings!$C$13*(AA1681+AA1699+AA1690*AA$135+AA1708*$D1762)</f>
        <v/>
      </c>
      <c r="AB1762" s="47">
        <f>AB1735*Settings!$C$13*(AB1681+AB1699+AB1690*AB$135+AB1708*$D1762)</f>
        <v/>
      </c>
      <c r="AC1762" s="47">
        <f>AC1735*Settings!$C$13*(AC1681+AC1699+AC1690*AC$135+AC1708*$D1762)</f>
        <v/>
      </c>
      <c r="AD1762" s="48">
        <f>REVENUE(AD1735,Settings!$C$13,NEWREVRATE(AD1681,AD1699,AD1690,AD$135,AD1708,$D1762))</f>
        <v/>
      </c>
      <c r="AE1762" s="25">
        <f>LOWER(Settings!$C$4)&amp;".mit."&amp;$A1762&amp;IF($C1762="","","."&amp;$C1762&amp;"."&amp;$B1762)&amp;IF(INDEX(Variables!$D$5:$D$105,MATCH($A1762,Variables!$A$5:$A$105,0))="","","."&amp;INDEX(Variables!$D$5:$D$105,MATCH($A1762,Variables!$A$5:$A$105,0)))&amp;"."&amp;AE$5</f>
        <v/>
      </c>
      <c r="AF1762" s="46">
        <f>AF1735*Settings!$C$13*(AF1681+AF1699+AF1690*AF$135+AF1708*$D1762)</f>
        <v/>
      </c>
      <c r="AG1762" s="47">
        <f>AG1735*Settings!$C$13*(AG1681+AG1699+AG1690*AG$135+AG1708*$D1762)</f>
        <v/>
      </c>
      <c r="AH1762" s="47">
        <f>AH1735*Settings!$C$13*(AH1681+AH1699+AH1690*AH$135+AH1708*$D1762)</f>
        <v/>
      </c>
      <c r="AI1762" s="47">
        <f>AI1735*Settings!$C$13*(AI1681+AI1699+AI1690*AI$135+AI1708*$D1762)</f>
        <v/>
      </c>
      <c r="AJ1762" s="47">
        <f>AJ1735*Settings!$C$13*(AJ1681+AJ1699+AJ1690*AJ$135+AJ1708*$D1762)</f>
        <v/>
      </c>
      <c r="AK1762" s="47">
        <f>AK1735*Settings!$C$13*(AK1681+AK1699+AK1690*AK$135+AK1708*$D1762)</f>
        <v/>
      </c>
      <c r="AL1762" s="47">
        <f>AL1735*Settings!$C$13*(AL1681+AL1699+AL1690*AL$135+AL1708*$D1762)</f>
        <v/>
      </c>
      <c r="AM1762" s="47">
        <f>AM1735*Settings!$C$13*(AM1681+AM1699+AM1690*AM$135+AM1708*$D1762)</f>
        <v/>
      </c>
      <c r="AN1762" s="47">
        <f>AN1735*Settings!$C$13*(AN1681+AN1699+AN1690*AN$135+AN1708*$D1762)</f>
        <v/>
      </c>
      <c r="AO1762" s="47">
        <f>AO1735*Settings!$C$13*(AO1681+AO1699+AO1690*AO$135+AO1708*$D1762)</f>
        <v/>
      </c>
      <c r="AP1762" s="47">
        <f>AP1735*Settings!$C$13*(AP1681+AP1699+AP1690*AP$135+AP1708*$D1762)</f>
        <v/>
      </c>
      <c r="AQ1762" s="47">
        <f>AQ1735*Settings!$C$13*(AQ1681+AQ1699+AQ1690*AQ$135+AQ1708*$D1762)</f>
        <v/>
      </c>
      <c r="AR1762" s="47">
        <f>AR1735*Settings!$C$13*(AR1681+AR1699+AR1690*AR$135+AR1708*$D1762)</f>
        <v/>
      </c>
      <c r="AS1762" s="47">
        <f>AS1735*Settings!$C$13*(AS1681+AS1699+AS1690*AS$135+AS1708*$D1762)</f>
        <v/>
      </c>
      <c r="AT1762" s="47">
        <f>AT1735*Settings!$C$13*(AT1681+AT1699+AT1690*AT$135+AT1708*$D1762)</f>
        <v/>
      </c>
      <c r="AU1762" s="47">
        <f>AU1735*Settings!$C$13*(AU1681+AU1699+AU1690*AU$135+AU1708*$D1762)</f>
        <v/>
      </c>
      <c r="AV1762" s="47">
        <f>AV1735*Settings!$C$13*(AV1681+AV1699+AV1690*AV$135+AV1708*$D1762)</f>
        <v/>
      </c>
      <c r="AW1762" s="47">
        <f>AW1735*Settings!$C$13*(AW1681+AW1699+AW1690*AW$135+AW1708*$D1762)</f>
        <v/>
      </c>
      <c r="AX1762" s="48">
        <f>REVENUE(AX1735,Settings!$C$13,NEWREVRATE(AX1681,AX1699,AX1690,AX$135,AX1708,$D1762))</f>
        <v/>
      </c>
    </row>
    <row r="1763" hidden="1" outlineLevel="2">
      <c r="A1763" s="5" t="inlineStr">
        <is>
          <t>rnew</t>
        </is>
      </c>
      <c r="B1763" s="5" t="inlineStr">
        <is>
          <t>lpg</t>
        </is>
      </c>
      <c r="C1763" s="5" t="inlineStr">
        <is>
          <t>oen</t>
        </is>
      </c>
      <c r="D1763" s="40">
        <f>INDEX(Inputs!$S$5:$S$132,MATCH($B1763&amp;"|"&amp;$C1763,Inputs!$A$5:$A$132,0))</f>
        <v/>
      </c>
      <c r="E1763" s="39" t="n"/>
      <c r="F1763" s="39" t="n"/>
      <c r="G1763" s="39" t="n"/>
      <c r="H1763" s="5">
        <f>INDEX(Variables!$B$5:$B$105,MATCH($A1763,Variables!$A$5:$A$105,0))&amp;IF($C1763="",""," | "&amp;INDEX(Mapping!$B$5:$B$26,MATCH($C1763,Mapping!$A$5:$A$26,0))&amp;" | "&amp;INDEX(Mapping!$B$30:$B$41,MATCH($B1763,Mapping!$A$30:$A$41,0)))</f>
        <v/>
      </c>
      <c r="I1763" s="5">
        <f>INDEX(Variables!$C$5:$C$105,MATCH($A1763,Variables!$A$5:$A$105,0))</f>
        <v/>
      </c>
      <c r="J1763" s="5">
        <f>INDEX(Variables!$E$5:$E$105,MATCH($A1763,Variables!$A$5:$A$105,0))</f>
        <v/>
      </c>
      <c r="K1763" s="25">
        <f>LOWER(Settings!$C$4)&amp;".mit."&amp;$A1763&amp;IF($C1763="","","."&amp;$C1763&amp;"."&amp;$B1763)&amp;IF(INDEX(Variables!$D$5:$D$105,MATCH($A1763,Variables!$A$5:$A$105,0))="","","."&amp;INDEX(Variables!$D$5:$D$105,MATCH($A1763,Variables!$A$5:$A$105,0)))&amp;"."&amp;K$5</f>
        <v/>
      </c>
      <c r="L1763" s="46">
        <f>L1736*Settings!$C$13*(L1682+L1700+L1691*L$135+L1709*$D1763)</f>
        <v/>
      </c>
      <c r="M1763" s="47">
        <f>M1736*Settings!$C$13*(M1682+M1700+M1691*M$135+M1709*$D1763)</f>
        <v/>
      </c>
      <c r="N1763" s="47">
        <f>N1736*Settings!$C$13*(N1682+N1700+N1691*N$135+N1709*$D1763)</f>
        <v/>
      </c>
      <c r="O1763" s="47">
        <f>O1736*Settings!$C$13*(O1682+O1700+O1691*O$135+O1709*$D1763)</f>
        <v/>
      </c>
      <c r="P1763" s="47">
        <f>P1736*Settings!$C$13*(P1682+P1700+P1691*P$135+P1709*$D1763)</f>
        <v/>
      </c>
      <c r="Q1763" s="47">
        <f>Q1736*Settings!$C$13*(Q1682+Q1700+Q1691*Q$135+Q1709*$D1763)</f>
        <v/>
      </c>
      <c r="R1763" s="47">
        <f>R1736*Settings!$C$13*(R1682+R1700+R1691*R$135+R1709*$D1763)</f>
        <v/>
      </c>
      <c r="S1763" s="47">
        <f>S1736*Settings!$C$13*(S1682+S1700+S1691*S$135+S1709*$D1763)</f>
        <v/>
      </c>
      <c r="T1763" s="47">
        <f>T1736*Settings!$C$13*(T1682+T1700+T1691*T$135+T1709*$D1763)</f>
        <v/>
      </c>
      <c r="U1763" s="47">
        <f>U1736*Settings!$C$13*(U1682+U1700+U1691*U$135+U1709*$D1763)</f>
        <v/>
      </c>
      <c r="V1763" s="47">
        <f>V1736*Settings!$C$13*(V1682+V1700+V1691*V$135+V1709*$D1763)</f>
        <v/>
      </c>
      <c r="W1763" s="47">
        <f>W1736*Settings!$C$13*(W1682+W1700+W1691*W$135+W1709*$D1763)</f>
        <v/>
      </c>
      <c r="X1763" s="47">
        <f>X1736*Settings!$C$13*(X1682+X1700+X1691*X$135+X1709*$D1763)</f>
        <v/>
      </c>
      <c r="Y1763" s="47">
        <f>Y1736*Settings!$C$13*(Y1682+Y1700+Y1691*Y$135+Y1709*$D1763)</f>
        <v/>
      </c>
      <c r="Z1763" s="47">
        <f>Z1736*Settings!$C$13*(Z1682+Z1700+Z1691*Z$135+Z1709*$D1763)</f>
        <v/>
      </c>
      <c r="AA1763" s="47">
        <f>AA1736*Settings!$C$13*(AA1682+AA1700+AA1691*AA$135+AA1709*$D1763)</f>
        <v/>
      </c>
      <c r="AB1763" s="47">
        <f>AB1736*Settings!$C$13*(AB1682+AB1700+AB1691*AB$135+AB1709*$D1763)</f>
        <v/>
      </c>
      <c r="AC1763" s="47">
        <f>AC1736*Settings!$C$13*(AC1682+AC1700+AC1691*AC$135+AC1709*$D1763)</f>
        <v/>
      </c>
      <c r="AD1763" s="48">
        <f>REVENUE(AD1736,Settings!$C$13,NEWREVRATE(AD1682,AD1700,AD1691,AD$135,AD1709,$D1763))</f>
        <v/>
      </c>
      <c r="AE1763" s="25">
        <f>LOWER(Settings!$C$4)&amp;".mit."&amp;$A1763&amp;IF($C1763="","","."&amp;$C1763&amp;"."&amp;$B1763)&amp;IF(INDEX(Variables!$D$5:$D$105,MATCH($A1763,Variables!$A$5:$A$105,0))="","","."&amp;INDEX(Variables!$D$5:$D$105,MATCH($A1763,Variables!$A$5:$A$105,0)))&amp;"."&amp;AE$5</f>
        <v/>
      </c>
      <c r="AF1763" s="46">
        <f>AF1736*Settings!$C$13*(AF1682+AF1700+AF1691*AF$135+AF1709*$D1763)</f>
        <v/>
      </c>
      <c r="AG1763" s="47">
        <f>AG1736*Settings!$C$13*(AG1682+AG1700+AG1691*AG$135+AG1709*$D1763)</f>
        <v/>
      </c>
      <c r="AH1763" s="47">
        <f>AH1736*Settings!$C$13*(AH1682+AH1700+AH1691*AH$135+AH1709*$D1763)</f>
        <v/>
      </c>
      <c r="AI1763" s="47">
        <f>AI1736*Settings!$C$13*(AI1682+AI1700+AI1691*AI$135+AI1709*$D1763)</f>
        <v/>
      </c>
      <c r="AJ1763" s="47">
        <f>AJ1736*Settings!$C$13*(AJ1682+AJ1700+AJ1691*AJ$135+AJ1709*$D1763)</f>
        <v/>
      </c>
      <c r="AK1763" s="47">
        <f>AK1736*Settings!$C$13*(AK1682+AK1700+AK1691*AK$135+AK1709*$D1763)</f>
        <v/>
      </c>
      <c r="AL1763" s="47">
        <f>AL1736*Settings!$C$13*(AL1682+AL1700+AL1691*AL$135+AL1709*$D1763)</f>
        <v/>
      </c>
      <c r="AM1763" s="47">
        <f>AM1736*Settings!$C$13*(AM1682+AM1700+AM1691*AM$135+AM1709*$D1763)</f>
        <v/>
      </c>
      <c r="AN1763" s="47">
        <f>AN1736*Settings!$C$13*(AN1682+AN1700+AN1691*AN$135+AN1709*$D1763)</f>
        <v/>
      </c>
      <c r="AO1763" s="47">
        <f>AO1736*Settings!$C$13*(AO1682+AO1700+AO1691*AO$135+AO1709*$D1763)</f>
        <v/>
      </c>
      <c r="AP1763" s="47">
        <f>AP1736*Settings!$C$13*(AP1682+AP1700+AP1691*AP$135+AP1709*$D1763)</f>
        <v/>
      </c>
      <c r="AQ1763" s="47">
        <f>AQ1736*Settings!$C$13*(AQ1682+AQ1700+AQ1691*AQ$135+AQ1709*$D1763)</f>
        <v/>
      </c>
      <c r="AR1763" s="47">
        <f>AR1736*Settings!$C$13*(AR1682+AR1700+AR1691*AR$135+AR1709*$D1763)</f>
        <v/>
      </c>
      <c r="AS1763" s="47">
        <f>AS1736*Settings!$C$13*(AS1682+AS1700+AS1691*AS$135+AS1709*$D1763)</f>
        <v/>
      </c>
      <c r="AT1763" s="47">
        <f>AT1736*Settings!$C$13*(AT1682+AT1700+AT1691*AT$135+AT1709*$D1763)</f>
        <v/>
      </c>
      <c r="AU1763" s="47">
        <f>AU1736*Settings!$C$13*(AU1682+AU1700+AU1691*AU$135+AU1709*$D1763)</f>
        <v/>
      </c>
      <c r="AV1763" s="47">
        <f>AV1736*Settings!$C$13*(AV1682+AV1700+AV1691*AV$135+AV1709*$D1763)</f>
        <v/>
      </c>
      <c r="AW1763" s="47">
        <f>AW1736*Settings!$C$13*(AW1682+AW1700+AW1691*AW$135+AW1709*$D1763)</f>
        <v/>
      </c>
      <c r="AX1763" s="48">
        <f>REVENUE(AX1736,Settings!$C$13,NEWREVRATE(AX1682,AX1700,AX1691,AX$135,AX1709,$D1763))</f>
        <v/>
      </c>
    </row>
    <row r="1764" hidden="1" outlineLevel="2">
      <c r="A1764" s="5" t="inlineStr">
        <is>
          <t>rnew</t>
        </is>
      </c>
      <c r="B1764" s="5" t="inlineStr">
        <is>
          <t>ker</t>
        </is>
      </c>
      <c r="C1764" s="5" t="inlineStr">
        <is>
          <t>oen</t>
        </is>
      </c>
      <c r="D1764" s="40">
        <f>INDEX(Inputs!$S$5:$S$132,MATCH($B1764&amp;"|"&amp;$C1764,Inputs!$A$5:$A$132,0))</f>
        <v/>
      </c>
      <c r="E1764" s="39" t="n"/>
      <c r="F1764" s="39" t="n"/>
      <c r="G1764" s="39" t="n"/>
      <c r="H1764" s="5">
        <f>INDEX(Variables!$B$5:$B$105,MATCH($A1764,Variables!$A$5:$A$105,0))&amp;IF($C1764="",""," | "&amp;INDEX(Mapping!$B$5:$B$26,MATCH($C1764,Mapping!$A$5:$A$26,0))&amp;" | "&amp;INDEX(Mapping!$B$30:$B$41,MATCH($B1764,Mapping!$A$30:$A$41,0)))</f>
        <v/>
      </c>
      <c r="I1764" s="5">
        <f>INDEX(Variables!$C$5:$C$105,MATCH($A1764,Variables!$A$5:$A$105,0))</f>
        <v/>
      </c>
      <c r="J1764" s="5">
        <f>INDEX(Variables!$E$5:$E$105,MATCH($A1764,Variables!$A$5:$A$105,0))</f>
        <v/>
      </c>
      <c r="K1764" s="25">
        <f>LOWER(Settings!$C$4)&amp;".mit."&amp;$A1764&amp;IF($C1764="","","."&amp;$C1764&amp;"."&amp;$B1764)&amp;IF(INDEX(Variables!$D$5:$D$105,MATCH($A1764,Variables!$A$5:$A$105,0))="","","."&amp;INDEX(Variables!$D$5:$D$105,MATCH($A1764,Variables!$A$5:$A$105,0)))&amp;"."&amp;K$5</f>
        <v/>
      </c>
      <c r="L1764" s="46">
        <f>L1737*Settings!$C$13*(L1683+L1701+L1692*L$135+L1710*$D1764)</f>
        <v/>
      </c>
      <c r="M1764" s="47">
        <f>M1737*Settings!$C$13*(M1683+M1701+M1692*M$135+M1710*$D1764)</f>
        <v/>
      </c>
      <c r="N1764" s="47">
        <f>N1737*Settings!$C$13*(N1683+N1701+N1692*N$135+N1710*$D1764)</f>
        <v/>
      </c>
      <c r="O1764" s="47">
        <f>O1737*Settings!$C$13*(O1683+O1701+O1692*O$135+O1710*$D1764)</f>
        <v/>
      </c>
      <c r="P1764" s="47">
        <f>P1737*Settings!$C$13*(P1683+P1701+P1692*P$135+P1710*$D1764)</f>
        <v/>
      </c>
      <c r="Q1764" s="47">
        <f>Q1737*Settings!$C$13*(Q1683+Q1701+Q1692*Q$135+Q1710*$D1764)</f>
        <v/>
      </c>
      <c r="R1764" s="47">
        <f>R1737*Settings!$C$13*(R1683+R1701+R1692*R$135+R1710*$D1764)</f>
        <v/>
      </c>
      <c r="S1764" s="47">
        <f>S1737*Settings!$C$13*(S1683+S1701+S1692*S$135+S1710*$D1764)</f>
        <v/>
      </c>
      <c r="T1764" s="47">
        <f>T1737*Settings!$C$13*(T1683+T1701+T1692*T$135+T1710*$D1764)</f>
        <v/>
      </c>
      <c r="U1764" s="47">
        <f>U1737*Settings!$C$13*(U1683+U1701+U1692*U$135+U1710*$D1764)</f>
        <v/>
      </c>
      <c r="V1764" s="47">
        <f>V1737*Settings!$C$13*(V1683+V1701+V1692*V$135+V1710*$D1764)</f>
        <v/>
      </c>
      <c r="W1764" s="47">
        <f>W1737*Settings!$C$13*(W1683+W1701+W1692*W$135+W1710*$D1764)</f>
        <v/>
      </c>
      <c r="X1764" s="47">
        <f>X1737*Settings!$C$13*(X1683+X1701+X1692*X$135+X1710*$D1764)</f>
        <v/>
      </c>
      <c r="Y1764" s="47">
        <f>Y1737*Settings!$C$13*(Y1683+Y1701+Y1692*Y$135+Y1710*$D1764)</f>
        <v/>
      </c>
      <c r="Z1764" s="47">
        <f>Z1737*Settings!$C$13*(Z1683+Z1701+Z1692*Z$135+Z1710*$D1764)</f>
        <v/>
      </c>
      <c r="AA1764" s="47">
        <f>AA1737*Settings!$C$13*(AA1683+AA1701+AA1692*AA$135+AA1710*$D1764)</f>
        <v/>
      </c>
      <c r="AB1764" s="47">
        <f>AB1737*Settings!$C$13*(AB1683+AB1701+AB1692*AB$135+AB1710*$D1764)</f>
        <v/>
      </c>
      <c r="AC1764" s="47">
        <f>AC1737*Settings!$C$13*(AC1683+AC1701+AC1692*AC$135+AC1710*$D1764)</f>
        <v/>
      </c>
      <c r="AD1764" s="48">
        <f>REVENUE(AD1737,Settings!$C$13,NEWREVRATE(AD1683,AD1701,AD1692,AD$135,AD1710,$D1764))</f>
        <v/>
      </c>
      <c r="AE1764" s="25">
        <f>LOWER(Settings!$C$4)&amp;".mit."&amp;$A1764&amp;IF($C1764="","","."&amp;$C1764&amp;"."&amp;$B1764)&amp;IF(INDEX(Variables!$D$5:$D$105,MATCH($A1764,Variables!$A$5:$A$105,0))="","","."&amp;INDEX(Variables!$D$5:$D$105,MATCH($A1764,Variables!$A$5:$A$105,0)))&amp;"."&amp;AE$5</f>
        <v/>
      </c>
      <c r="AF1764" s="46">
        <f>AF1737*Settings!$C$13*(AF1683+AF1701+AF1692*AF$135+AF1710*$D1764)</f>
        <v/>
      </c>
      <c r="AG1764" s="47">
        <f>AG1737*Settings!$C$13*(AG1683+AG1701+AG1692*AG$135+AG1710*$D1764)</f>
        <v/>
      </c>
      <c r="AH1764" s="47">
        <f>AH1737*Settings!$C$13*(AH1683+AH1701+AH1692*AH$135+AH1710*$D1764)</f>
        <v/>
      </c>
      <c r="AI1764" s="47">
        <f>AI1737*Settings!$C$13*(AI1683+AI1701+AI1692*AI$135+AI1710*$D1764)</f>
        <v/>
      </c>
      <c r="AJ1764" s="47">
        <f>AJ1737*Settings!$C$13*(AJ1683+AJ1701+AJ1692*AJ$135+AJ1710*$D1764)</f>
        <v/>
      </c>
      <c r="AK1764" s="47">
        <f>AK1737*Settings!$C$13*(AK1683+AK1701+AK1692*AK$135+AK1710*$D1764)</f>
        <v/>
      </c>
      <c r="AL1764" s="47">
        <f>AL1737*Settings!$C$13*(AL1683+AL1701+AL1692*AL$135+AL1710*$D1764)</f>
        <v/>
      </c>
      <c r="AM1764" s="47">
        <f>AM1737*Settings!$C$13*(AM1683+AM1701+AM1692*AM$135+AM1710*$D1764)</f>
        <v/>
      </c>
      <c r="AN1764" s="47">
        <f>AN1737*Settings!$C$13*(AN1683+AN1701+AN1692*AN$135+AN1710*$D1764)</f>
        <v/>
      </c>
      <c r="AO1764" s="47">
        <f>AO1737*Settings!$C$13*(AO1683+AO1701+AO1692*AO$135+AO1710*$D1764)</f>
        <v/>
      </c>
      <c r="AP1764" s="47">
        <f>AP1737*Settings!$C$13*(AP1683+AP1701+AP1692*AP$135+AP1710*$D1764)</f>
        <v/>
      </c>
      <c r="AQ1764" s="47">
        <f>AQ1737*Settings!$C$13*(AQ1683+AQ1701+AQ1692*AQ$135+AQ1710*$D1764)</f>
        <v/>
      </c>
      <c r="AR1764" s="47">
        <f>AR1737*Settings!$C$13*(AR1683+AR1701+AR1692*AR$135+AR1710*$D1764)</f>
        <v/>
      </c>
      <c r="AS1764" s="47">
        <f>AS1737*Settings!$C$13*(AS1683+AS1701+AS1692*AS$135+AS1710*$D1764)</f>
        <v/>
      </c>
      <c r="AT1764" s="47">
        <f>AT1737*Settings!$C$13*(AT1683+AT1701+AT1692*AT$135+AT1710*$D1764)</f>
        <v/>
      </c>
      <c r="AU1764" s="47">
        <f>AU1737*Settings!$C$13*(AU1683+AU1701+AU1692*AU$135+AU1710*$D1764)</f>
        <v/>
      </c>
      <c r="AV1764" s="47">
        <f>AV1737*Settings!$C$13*(AV1683+AV1701+AV1692*AV$135+AV1710*$D1764)</f>
        <v/>
      </c>
      <c r="AW1764" s="47">
        <f>AW1737*Settings!$C$13*(AW1683+AW1701+AW1692*AW$135+AW1710*$D1764)</f>
        <v/>
      </c>
      <c r="AX1764" s="48">
        <f>REVENUE(AX1737,Settings!$C$13,NEWREVRATE(AX1683,AX1701,AX1692,AX$135,AX1710,$D1764))</f>
        <v/>
      </c>
    </row>
    <row r="1765" hidden="1" outlineLevel="2">
      <c r="A1765" s="5" t="inlineStr">
        <is>
          <t>rnew</t>
        </is>
      </c>
      <c r="B1765" s="5" t="inlineStr">
        <is>
          <t>oop</t>
        </is>
      </c>
      <c r="C1765" s="5" t="inlineStr">
        <is>
          <t>oen</t>
        </is>
      </c>
      <c r="D1765" s="40">
        <f>INDEX(Inputs!$S$5:$S$132,MATCH($B1765&amp;"|"&amp;$C1765,Inputs!$A$5:$A$132,0))</f>
        <v/>
      </c>
      <c r="E1765" s="39" t="n"/>
      <c r="F1765" s="39" t="n"/>
      <c r="G1765" s="39" t="n"/>
      <c r="H1765" s="5">
        <f>INDEX(Variables!$B$5:$B$105,MATCH($A1765,Variables!$A$5:$A$105,0))&amp;IF($C1765="",""," | "&amp;INDEX(Mapping!$B$5:$B$26,MATCH($C1765,Mapping!$A$5:$A$26,0))&amp;" | "&amp;INDEX(Mapping!$B$30:$B$41,MATCH($B1765,Mapping!$A$30:$A$41,0)))</f>
        <v/>
      </c>
      <c r="I1765" s="5">
        <f>INDEX(Variables!$C$5:$C$105,MATCH($A1765,Variables!$A$5:$A$105,0))</f>
        <v/>
      </c>
      <c r="J1765" s="5">
        <f>INDEX(Variables!$E$5:$E$105,MATCH($A1765,Variables!$A$5:$A$105,0))</f>
        <v/>
      </c>
      <c r="K1765" s="25">
        <f>LOWER(Settings!$C$4)&amp;".mit."&amp;$A1765&amp;IF($C1765="","","."&amp;$C1765&amp;"."&amp;$B1765)&amp;IF(INDEX(Variables!$D$5:$D$105,MATCH($A1765,Variables!$A$5:$A$105,0))="","","."&amp;INDEX(Variables!$D$5:$D$105,MATCH($A1765,Variables!$A$5:$A$105,0)))&amp;"."&amp;K$5</f>
        <v/>
      </c>
      <c r="L1765" s="46">
        <f>L1738*Settings!$C$13*(L1684+L1702+L1693*L$135+L1711*$D1765)</f>
        <v/>
      </c>
      <c r="M1765" s="47">
        <f>M1738*Settings!$C$13*(M1684+M1702+M1693*M$135+M1711*$D1765)</f>
        <v/>
      </c>
      <c r="N1765" s="47">
        <f>N1738*Settings!$C$13*(N1684+N1702+N1693*N$135+N1711*$D1765)</f>
        <v/>
      </c>
      <c r="O1765" s="47">
        <f>O1738*Settings!$C$13*(O1684+O1702+O1693*O$135+O1711*$D1765)</f>
        <v/>
      </c>
      <c r="P1765" s="47">
        <f>P1738*Settings!$C$13*(P1684+P1702+P1693*P$135+P1711*$D1765)</f>
        <v/>
      </c>
      <c r="Q1765" s="47">
        <f>Q1738*Settings!$C$13*(Q1684+Q1702+Q1693*Q$135+Q1711*$D1765)</f>
        <v/>
      </c>
      <c r="R1765" s="47">
        <f>R1738*Settings!$C$13*(R1684+R1702+R1693*R$135+R1711*$D1765)</f>
        <v/>
      </c>
      <c r="S1765" s="47">
        <f>S1738*Settings!$C$13*(S1684+S1702+S1693*S$135+S1711*$D1765)</f>
        <v/>
      </c>
      <c r="T1765" s="47">
        <f>T1738*Settings!$C$13*(T1684+T1702+T1693*T$135+T1711*$D1765)</f>
        <v/>
      </c>
      <c r="U1765" s="47">
        <f>U1738*Settings!$C$13*(U1684+U1702+U1693*U$135+U1711*$D1765)</f>
        <v/>
      </c>
      <c r="V1765" s="47">
        <f>V1738*Settings!$C$13*(V1684+V1702+V1693*V$135+V1711*$D1765)</f>
        <v/>
      </c>
      <c r="W1765" s="47">
        <f>W1738*Settings!$C$13*(W1684+W1702+W1693*W$135+W1711*$D1765)</f>
        <v/>
      </c>
      <c r="X1765" s="47">
        <f>X1738*Settings!$C$13*(X1684+X1702+X1693*X$135+X1711*$D1765)</f>
        <v/>
      </c>
      <c r="Y1765" s="47">
        <f>Y1738*Settings!$C$13*(Y1684+Y1702+Y1693*Y$135+Y1711*$D1765)</f>
        <v/>
      </c>
      <c r="Z1765" s="47">
        <f>Z1738*Settings!$C$13*(Z1684+Z1702+Z1693*Z$135+Z1711*$D1765)</f>
        <v/>
      </c>
      <c r="AA1765" s="47">
        <f>AA1738*Settings!$C$13*(AA1684+AA1702+AA1693*AA$135+AA1711*$D1765)</f>
        <v/>
      </c>
      <c r="AB1765" s="47">
        <f>AB1738*Settings!$C$13*(AB1684+AB1702+AB1693*AB$135+AB1711*$D1765)</f>
        <v/>
      </c>
      <c r="AC1765" s="47">
        <f>AC1738*Settings!$C$13*(AC1684+AC1702+AC1693*AC$135+AC1711*$D1765)</f>
        <v/>
      </c>
      <c r="AD1765" s="48">
        <f>REVENUE(AD1738,Settings!$C$13,NEWREVRATE(AD1684,AD1702,AD1693,AD$135,AD1711,$D1765))</f>
        <v/>
      </c>
      <c r="AE1765" s="25">
        <f>LOWER(Settings!$C$4)&amp;".mit."&amp;$A1765&amp;IF($C1765="","","."&amp;$C1765&amp;"."&amp;$B1765)&amp;IF(INDEX(Variables!$D$5:$D$105,MATCH($A1765,Variables!$A$5:$A$105,0))="","","."&amp;INDEX(Variables!$D$5:$D$105,MATCH($A1765,Variables!$A$5:$A$105,0)))&amp;"."&amp;AE$5</f>
        <v/>
      </c>
      <c r="AF1765" s="46">
        <f>AF1738*Settings!$C$13*(AF1684+AF1702+AF1693*AF$135+AF1711*$D1765)</f>
        <v/>
      </c>
      <c r="AG1765" s="47">
        <f>AG1738*Settings!$C$13*(AG1684+AG1702+AG1693*AG$135+AG1711*$D1765)</f>
        <v/>
      </c>
      <c r="AH1765" s="47">
        <f>AH1738*Settings!$C$13*(AH1684+AH1702+AH1693*AH$135+AH1711*$D1765)</f>
        <v/>
      </c>
      <c r="AI1765" s="47">
        <f>AI1738*Settings!$C$13*(AI1684+AI1702+AI1693*AI$135+AI1711*$D1765)</f>
        <v/>
      </c>
      <c r="AJ1765" s="47">
        <f>AJ1738*Settings!$C$13*(AJ1684+AJ1702+AJ1693*AJ$135+AJ1711*$D1765)</f>
        <v/>
      </c>
      <c r="AK1765" s="47">
        <f>AK1738*Settings!$C$13*(AK1684+AK1702+AK1693*AK$135+AK1711*$D1765)</f>
        <v/>
      </c>
      <c r="AL1765" s="47">
        <f>AL1738*Settings!$C$13*(AL1684+AL1702+AL1693*AL$135+AL1711*$D1765)</f>
        <v/>
      </c>
      <c r="AM1765" s="47">
        <f>AM1738*Settings!$C$13*(AM1684+AM1702+AM1693*AM$135+AM1711*$D1765)</f>
        <v/>
      </c>
      <c r="AN1765" s="47">
        <f>AN1738*Settings!$C$13*(AN1684+AN1702+AN1693*AN$135+AN1711*$D1765)</f>
        <v/>
      </c>
      <c r="AO1765" s="47">
        <f>AO1738*Settings!$C$13*(AO1684+AO1702+AO1693*AO$135+AO1711*$D1765)</f>
        <v/>
      </c>
      <c r="AP1765" s="47">
        <f>AP1738*Settings!$C$13*(AP1684+AP1702+AP1693*AP$135+AP1711*$D1765)</f>
        <v/>
      </c>
      <c r="AQ1765" s="47">
        <f>AQ1738*Settings!$C$13*(AQ1684+AQ1702+AQ1693*AQ$135+AQ1711*$D1765)</f>
        <v/>
      </c>
      <c r="AR1765" s="47">
        <f>AR1738*Settings!$C$13*(AR1684+AR1702+AR1693*AR$135+AR1711*$D1765)</f>
        <v/>
      </c>
      <c r="AS1765" s="47">
        <f>AS1738*Settings!$C$13*(AS1684+AS1702+AS1693*AS$135+AS1711*$D1765)</f>
        <v/>
      </c>
      <c r="AT1765" s="47">
        <f>AT1738*Settings!$C$13*(AT1684+AT1702+AT1693*AT$135+AT1711*$D1765)</f>
        <v/>
      </c>
      <c r="AU1765" s="47">
        <f>AU1738*Settings!$C$13*(AU1684+AU1702+AU1693*AU$135+AU1711*$D1765)</f>
        <v/>
      </c>
      <c r="AV1765" s="47">
        <f>AV1738*Settings!$C$13*(AV1684+AV1702+AV1693*AV$135+AV1711*$D1765)</f>
        <v/>
      </c>
      <c r="AW1765" s="47">
        <f>AW1738*Settings!$C$13*(AW1684+AW1702+AW1693*AW$135+AW1711*$D1765)</f>
        <v/>
      </c>
      <c r="AX1765" s="48">
        <f>REVENUE(AX1738,Settings!$C$13,NEWREVRATE(AX1684,AX1702,AX1693,AX$135,AX1711,$D1765))</f>
        <v/>
      </c>
    </row>
    <row r="1766" hidden="1" outlineLevel="2">
      <c r="A1766" s="5" t="inlineStr">
        <is>
          <t>rnew</t>
        </is>
      </c>
      <c r="B1766" s="5" t="inlineStr">
        <is>
          <t>bio</t>
        </is>
      </c>
      <c r="C1766" s="5" t="inlineStr">
        <is>
          <t>oen</t>
        </is>
      </c>
      <c r="D1766" s="40">
        <f>INDEX(Inputs!$S$5:$S$132,MATCH($B1766&amp;"|"&amp;$C1766,Inputs!$A$5:$A$132,0))</f>
        <v/>
      </c>
      <c r="E1766" s="39" t="n"/>
      <c r="F1766" s="39" t="n"/>
      <c r="G1766" s="39" t="n"/>
      <c r="H1766" s="5">
        <f>INDEX(Variables!$B$5:$B$105,MATCH($A1766,Variables!$A$5:$A$105,0))&amp;IF($C1766="",""," | "&amp;INDEX(Mapping!$B$5:$B$26,MATCH($C1766,Mapping!$A$5:$A$26,0))&amp;" | "&amp;INDEX(Mapping!$B$30:$B$41,MATCH($B1766,Mapping!$A$30:$A$41,0)))</f>
        <v/>
      </c>
      <c r="I1766" s="5">
        <f>INDEX(Variables!$C$5:$C$105,MATCH($A1766,Variables!$A$5:$A$105,0))</f>
        <v/>
      </c>
      <c r="J1766" s="5">
        <f>INDEX(Variables!$E$5:$E$105,MATCH($A1766,Variables!$A$5:$A$105,0))</f>
        <v/>
      </c>
      <c r="K1766" s="25">
        <f>LOWER(Settings!$C$4)&amp;".mit."&amp;$A1766&amp;IF($C1766="","","."&amp;$C1766&amp;"."&amp;$B1766)&amp;IF(INDEX(Variables!$D$5:$D$105,MATCH($A1766,Variables!$A$5:$A$105,0))="","","."&amp;INDEX(Variables!$D$5:$D$105,MATCH($A1766,Variables!$A$5:$A$105,0)))&amp;"."&amp;K$5</f>
        <v/>
      </c>
      <c r="L1766" s="46">
        <f>L1739*Settings!$C$13*(L1685+L1703+L1694*L$135+L1712*$D1766)</f>
        <v/>
      </c>
      <c r="M1766" s="47">
        <f>M1739*Settings!$C$13*(M1685+M1703+M1694*M$135+M1712*$D1766)</f>
        <v/>
      </c>
      <c r="N1766" s="47">
        <f>N1739*Settings!$C$13*(N1685+N1703+N1694*N$135+N1712*$D1766)</f>
        <v/>
      </c>
      <c r="O1766" s="47">
        <f>O1739*Settings!$C$13*(O1685+O1703+O1694*O$135+O1712*$D1766)</f>
        <v/>
      </c>
      <c r="P1766" s="47">
        <f>P1739*Settings!$C$13*(P1685+P1703+P1694*P$135+P1712*$D1766)</f>
        <v/>
      </c>
      <c r="Q1766" s="47">
        <f>Q1739*Settings!$C$13*(Q1685+Q1703+Q1694*Q$135+Q1712*$D1766)</f>
        <v/>
      </c>
      <c r="R1766" s="47">
        <f>R1739*Settings!$C$13*(R1685+R1703+R1694*R$135+R1712*$D1766)</f>
        <v/>
      </c>
      <c r="S1766" s="47">
        <f>S1739*Settings!$C$13*(S1685+S1703+S1694*S$135+S1712*$D1766)</f>
        <v/>
      </c>
      <c r="T1766" s="47">
        <f>T1739*Settings!$C$13*(T1685+T1703+T1694*T$135+T1712*$D1766)</f>
        <v/>
      </c>
      <c r="U1766" s="47">
        <f>U1739*Settings!$C$13*(U1685+U1703+U1694*U$135+U1712*$D1766)</f>
        <v/>
      </c>
      <c r="V1766" s="47">
        <f>V1739*Settings!$C$13*(V1685+V1703+V1694*V$135+V1712*$D1766)</f>
        <v/>
      </c>
      <c r="W1766" s="47">
        <f>W1739*Settings!$C$13*(W1685+W1703+W1694*W$135+W1712*$D1766)</f>
        <v/>
      </c>
      <c r="X1766" s="47">
        <f>X1739*Settings!$C$13*(X1685+X1703+X1694*X$135+X1712*$D1766)</f>
        <v/>
      </c>
      <c r="Y1766" s="47">
        <f>Y1739*Settings!$C$13*(Y1685+Y1703+Y1694*Y$135+Y1712*$D1766)</f>
        <v/>
      </c>
      <c r="Z1766" s="47">
        <f>Z1739*Settings!$C$13*(Z1685+Z1703+Z1694*Z$135+Z1712*$D1766)</f>
        <v/>
      </c>
      <c r="AA1766" s="47">
        <f>AA1739*Settings!$C$13*(AA1685+AA1703+AA1694*AA$135+AA1712*$D1766)</f>
        <v/>
      </c>
      <c r="AB1766" s="47">
        <f>AB1739*Settings!$C$13*(AB1685+AB1703+AB1694*AB$135+AB1712*$D1766)</f>
        <v/>
      </c>
      <c r="AC1766" s="47">
        <f>AC1739*Settings!$C$13*(AC1685+AC1703+AC1694*AC$135+AC1712*$D1766)</f>
        <v/>
      </c>
      <c r="AD1766" s="48">
        <f>REVENUE(AD1739,Settings!$C$13,NEWREVRATE(AD1685,AD1703,AD1694,AD$135,AD1712,$D1766))</f>
        <v/>
      </c>
      <c r="AE1766" s="25">
        <f>LOWER(Settings!$C$4)&amp;".mit."&amp;$A1766&amp;IF($C1766="","","."&amp;$C1766&amp;"."&amp;$B1766)&amp;IF(INDEX(Variables!$D$5:$D$105,MATCH($A1766,Variables!$A$5:$A$105,0))="","","."&amp;INDEX(Variables!$D$5:$D$105,MATCH($A1766,Variables!$A$5:$A$105,0)))&amp;"."&amp;AE$5</f>
        <v/>
      </c>
      <c r="AF1766" s="46">
        <f>AF1739*Settings!$C$13*(AF1685+AF1703+AF1694*AF$135+AF1712*$D1766)</f>
        <v/>
      </c>
      <c r="AG1766" s="47">
        <f>AG1739*Settings!$C$13*(AG1685+AG1703+AG1694*AG$135+AG1712*$D1766)</f>
        <v/>
      </c>
      <c r="AH1766" s="47">
        <f>AH1739*Settings!$C$13*(AH1685+AH1703+AH1694*AH$135+AH1712*$D1766)</f>
        <v/>
      </c>
      <c r="AI1766" s="47">
        <f>AI1739*Settings!$C$13*(AI1685+AI1703+AI1694*AI$135+AI1712*$D1766)</f>
        <v/>
      </c>
      <c r="AJ1766" s="47">
        <f>AJ1739*Settings!$C$13*(AJ1685+AJ1703+AJ1694*AJ$135+AJ1712*$D1766)</f>
        <v/>
      </c>
      <c r="AK1766" s="47">
        <f>AK1739*Settings!$C$13*(AK1685+AK1703+AK1694*AK$135+AK1712*$D1766)</f>
        <v/>
      </c>
      <c r="AL1766" s="47">
        <f>AL1739*Settings!$C$13*(AL1685+AL1703+AL1694*AL$135+AL1712*$D1766)</f>
        <v/>
      </c>
      <c r="AM1766" s="47">
        <f>AM1739*Settings!$C$13*(AM1685+AM1703+AM1694*AM$135+AM1712*$D1766)</f>
        <v/>
      </c>
      <c r="AN1766" s="47">
        <f>AN1739*Settings!$C$13*(AN1685+AN1703+AN1694*AN$135+AN1712*$D1766)</f>
        <v/>
      </c>
      <c r="AO1766" s="47">
        <f>AO1739*Settings!$C$13*(AO1685+AO1703+AO1694*AO$135+AO1712*$D1766)</f>
        <v/>
      </c>
      <c r="AP1766" s="47">
        <f>AP1739*Settings!$C$13*(AP1685+AP1703+AP1694*AP$135+AP1712*$D1766)</f>
        <v/>
      </c>
      <c r="AQ1766" s="47">
        <f>AQ1739*Settings!$C$13*(AQ1685+AQ1703+AQ1694*AQ$135+AQ1712*$D1766)</f>
        <v/>
      </c>
      <c r="AR1766" s="47">
        <f>AR1739*Settings!$C$13*(AR1685+AR1703+AR1694*AR$135+AR1712*$D1766)</f>
        <v/>
      </c>
      <c r="AS1766" s="47">
        <f>AS1739*Settings!$C$13*(AS1685+AS1703+AS1694*AS$135+AS1712*$D1766)</f>
        <v/>
      </c>
      <c r="AT1766" s="47">
        <f>AT1739*Settings!$C$13*(AT1685+AT1703+AT1694*AT$135+AT1712*$D1766)</f>
        <v/>
      </c>
      <c r="AU1766" s="47">
        <f>AU1739*Settings!$C$13*(AU1685+AU1703+AU1694*AU$135+AU1712*$D1766)</f>
        <v/>
      </c>
      <c r="AV1766" s="47">
        <f>AV1739*Settings!$C$13*(AV1685+AV1703+AV1694*AV$135+AV1712*$D1766)</f>
        <v/>
      </c>
      <c r="AW1766" s="47">
        <f>AW1739*Settings!$C$13*(AW1685+AW1703+AW1694*AW$135+AW1712*$D1766)</f>
        <v/>
      </c>
      <c r="AX1766" s="48">
        <f>REVENUE(AX1739,Settings!$C$13,NEWREVRATE(AX1685,AX1703,AX1694,AX$135,AX1712,$D1766))</f>
        <v/>
      </c>
    </row>
    <row r="1767" hidden="1" outlineLevel="2"/>
    <row r="1769">
      <c r="A1769" s="20" t="inlineStr">
        <is>
          <t>11. Results - energy consumption</t>
        </is>
      </c>
      <c r="B1769" s="21" t="n"/>
      <c r="C1769" s="21" t="n"/>
      <c r="D1769" s="21" t="n"/>
      <c r="E1769" s="21" t="n"/>
      <c r="F1769" s="21" t="n"/>
      <c r="G1769" s="21" t="n"/>
      <c r="H1769" s="21" t="n"/>
      <c r="I1769" s="21" t="n"/>
      <c r="J1769" s="21" t="n"/>
      <c r="K1769" s="21" t="n"/>
      <c r="L1769" s="21" t="n"/>
      <c r="M1769" s="21" t="n"/>
      <c r="N1769" s="21" t="n"/>
      <c r="O1769" s="21" t="n"/>
      <c r="P1769" s="21" t="n"/>
      <c r="Q1769" s="21" t="n"/>
      <c r="R1769" s="21" t="n"/>
      <c r="S1769" s="21" t="n"/>
      <c r="T1769" s="21" t="n"/>
      <c r="U1769" s="21" t="n"/>
      <c r="V1769" s="21" t="n"/>
      <c r="W1769" s="21" t="n"/>
      <c r="X1769" s="21" t="n"/>
      <c r="Y1769" s="21" t="n"/>
      <c r="Z1769" s="21" t="n"/>
      <c r="AA1769" s="21" t="n"/>
      <c r="AB1769" s="21" t="n"/>
      <c r="AC1769" s="21" t="n"/>
      <c r="AD1769" s="21" t="n"/>
      <c r="AE1769" s="21" t="n"/>
      <c r="AF1769" s="21" t="n"/>
      <c r="AG1769" s="21" t="n"/>
      <c r="AH1769" s="21" t="n"/>
      <c r="AI1769" s="21" t="n"/>
      <c r="AJ1769" s="21" t="n"/>
      <c r="AK1769" s="21" t="n"/>
      <c r="AL1769" s="21" t="n"/>
      <c r="AM1769" s="21" t="n"/>
      <c r="AN1769" s="21" t="n"/>
      <c r="AO1769" s="21" t="n"/>
      <c r="AP1769" s="21" t="n"/>
      <c r="AQ1769" s="21" t="n"/>
      <c r="AR1769" s="21" t="n"/>
      <c r="AS1769" s="21" t="n"/>
      <c r="AT1769" s="21" t="n"/>
      <c r="AU1769" s="21" t="n"/>
      <c r="AV1769" s="21" t="n"/>
      <c r="AW1769" s="21" t="n"/>
      <c r="AX1769" s="21" t="n"/>
    </row>
    <row r="1770">
      <c r="A1770" s="9" t="inlineStr">
        <is>
          <t>ener</t>
        </is>
      </c>
      <c r="B1770" s="9" t="inlineStr">
        <is>
          <t>all</t>
        </is>
      </c>
      <c r="C1770" s="9" t="inlineStr">
        <is>
          <t>all</t>
        </is>
      </c>
      <c r="H1770" s="9">
        <f>INDEX(Variables!$B$5:$B$105,MATCH($A1770,Variables!$A$5:$A$105,0))&amp;IF($C1770="",""," | "&amp;INDEX(Mapping!$B$5:$B$26,MATCH($C1770,Mapping!$A$5:$A$26,0))&amp;" | "&amp;INDEX(Mapping!$B$30:$B$41,MATCH($B1770,Mapping!$A$30:$A$41,0)))</f>
        <v/>
      </c>
      <c r="I1770" s="9">
        <f>INDEX(Variables!$C$5:$C$105,MATCH($A1770,Variables!$A$5:$A$105,0))</f>
        <v/>
      </c>
      <c r="J1770" s="9">
        <f>INDEX(Variables!$E$5:$E$105,MATCH($A1770,Variables!$A$5:$A$105,0))</f>
        <v/>
      </c>
      <c r="K1770" s="30">
        <f>LOWER(Settings!$C$4)&amp;".mit."&amp;$A1770&amp;IF($C1770="","","."&amp;$C1770&amp;"."&amp;$B1770)&amp;IF(INDEX(Variables!$D$5:$D$105,MATCH($A1770,Variables!$A$5:$A$105,0))="","","."&amp;INDEX(Variables!$D$5:$D$105,MATCH($A1770,Variables!$A$5:$A$105,0)))&amp;"."&amp;K$5</f>
        <v/>
      </c>
      <c r="L1770" s="44">
        <f>SUMIFS(L$301:L$1767,$A$301:$A$1767,"ener",$B$301:$B$1767,"&lt;&gt;all")</f>
        <v/>
      </c>
      <c r="M1770" s="45">
        <f>SUMIFS(M$301:M$1767,$A$301:$A$1767,"ener",$B$301:$B$1767,"&lt;&gt;all")</f>
        <v/>
      </c>
      <c r="N1770" s="45">
        <f>SUMIFS(N$301:N$1767,$A$301:$A$1767,"ener",$B$301:$B$1767,"&lt;&gt;all")</f>
        <v/>
      </c>
      <c r="O1770" s="45">
        <f>SUMIFS(O$301:O$1767,$A$301:$A$1767,"ener",$B$301:$B$1767,"&lt;&gt;all")</f>
        <v/>
      </c>
      <c r="P1770" s="45">
        <f>SUMIFS(P$301:P$1767,$A$301:$A$1767,"ener",$B$301:$B$1767,"&lt;&gt;all")</f>
        <v/>
      </c>
      <c r="Q1770" s="45">
        <f>SUMIFS(Q$301:Q$1767,$A$301:$A$1767,"ener",$B$301:$B$1767,"&lt;&gt;all")</f>
        <v/>
      </c>
      <c r="R1770" s="45">
        <f>SUMIFS(R$301:R$1767,$A$301:$A$1767,"ener",$B$301:$B$1767,"&lt;&gt;all")</f>
        <v/>
      </c>
      <c r="S1770" s="45">
        <f>SUMIFS(S$301:S$1767,$A$301:$A$1767,"ener",$B$301:$B$1767,"&lt;&gt;all")</f>
        <v/>
      </c>
      <c r="T1770" s="45">
        <f>SUMIFS(T$301:T$1767,$A$301:$A$1767,"ener",$B$301:$B$1767,"&lt;&gt;all")</f>
        <v/>
      </c>
      <c r="U1770" s="45">
        <f>SUMIFS(U$301:U$1767,$A$301:$A$1767,"ener",$B$301:$B$1767,"&lt;&gt;all")</f>
        <v/>
      </c>
      <c r="V1770" s="45">
        <f>SUMIFS(V$301:V$1767,$A$301:$A$1767,"ener",$B$301:$B$1767,"&lt;&gt;all")</f>
        <v/>
      </c>
      <c r="W1770" s="45">
        <f>SUMIFS(W$301:W$1767,$A$301:$A$1767,"ener",$B$301:$B$1767,"&lt;&gt;all")</f>
        <v/>
      </c>
      <c r="X1770" s="45">
        <f>SUMIFS(X$301:X$1767,$A$301:$A$1767,"ener",$B$301:$B$1767,"&lt;&gt;all")</f>
        <v/>
      </c>
      <c r="Y1770" s="45">
        <f>SUMIFS(Y$301:Y$1767,$A$301:$A$1767,"ener",$B$301:$B$1767,"&lt;&gt;all")</f>
        <v/>
      </c>
      <c r="Z1770" s="45">
        <f>SUMIFS(Z$301:Z$1767,$A$301:$A$1767,"ener",$B$301:$B$1767,"&lt;&gt;all")</f>
        <v/>
      </c>
      <c r="AA1770" s="45">
        <f>SUMIFS(AA$301:AA$1767,$A$301:$A$1767,"ener",$B$301:$B$1767,"&lt;&gt;all")</f>
        <v/>
      </c>
      <c r="AB1770" s="45">
        <f>SUMIFS(AB$301:AB$1767,$A$301:$A$1767,"ener",$B$301:$B$1767,"&lt;&gt;all")</f>
        <v/>
      </c>
      <c r="AC1770" s="45">
        <f>SUMIFS(AC$301:AC$1767,$A$301:$A$1767,"ener",$B$301:$B$1767,"&lt;&gt;all")</f>
        <v/>
      </c>
      <c r="AD1770" s="45">
        <f>SUMIFS(AD$301:AD$1767,$A$301:$A$1767,"ener",$B$301:$B$1767,"&lt;&gt;all")</f>
        <v/>
      </c>
      <c r="AE1770" s="30">
        <f>LOWER(Settings!$C$4)&amp;".mit."&amp;$A1770&amp;IF($C1770="","","."&amp;$C1770&amp;"."&amp;$B1770)&amp;IF(INDEX(Variables!$D$5:$D$105,MATCH($A1770,Variables!$A$5:$A$105,0))="","","."&amp;INDEX(Variables!$D$5:$D$105,MATCH($A1770,Variables!$A$5:$A$105,0)))&amp;"."&amp;AE$5</f>
        <v/>
      </c>
      <c r="AF1770" s="44">
        <f>SUMIFS(AF$301:AF$1767,$A$301:$A$1767,"ener",$B$301:$B$1767,"&lt;&gt;all")</f>
        <v/>
      </c>
      <c r="AG1770" s="45">
        <f>SUMIFS(AG$301:AG$1767,$A$301:$A$1767,"ener",$B$301:$B$1767,"&lt;&gt;all")</f>
        <v/>
      </c>
      <c r="AH1770" s="45">
        <f>SUMIFS(AH$301:AH$1767,$A$301:$A$1767,"ener",$B$301:$B$1767,"&lt;&gt;all")</f>
        <v/>
      </c>
      <c r="AI1770" s="45">
        <f>SUMIFS(AI$301:AI$1767,$A$301:$A$1767,"ener",$B$301:$B$1767,"&lt;&gt;all")</f>
        <v/>
      </c>
      <c r="AJ1770" s="45">
        <f>SUMIFS(AJ$301:AJ$1767,$A$301:$A$1767,"ener",$B$301:$B$1767,"&lt;&gt;all")</f>
        <v/>
      </c>
      <c r="AK1770" s="45">
        <f>SUMIFS(AK$301:AK$1767,$A$301:$A$1767,"ener",$B$301:$B$1767,"&lt;&gt;all")</f>
        <v/>
      </c>
      <c r="AL1770" s="45">
        <f>SUMIFS(AL$301:AL$1767,$A$301:$A$1767,"ener",$B$301:$B$1767,"&lt;&gt;all")</f>
        <v/>
      </c>
      <c r="AM1770" s="45">
        <f>SUMIFS(AM$301:AM$1767,$A$301:$A$1767,"ener",$B$301:$B$1767,"&lt;&gt;all")</f>
        <v/>
      </c>
      <c r="AN1770" s="45">
        <f>SUMIFS(AN$301:AN$1767,$A$301:$A$1767,"ener",$B$301:$B$1767,"&lt;&gt;all")</f>
        <v/>
      </c>
      <c r="AO1770" s="45">
        <f>SUMIFS(AO$301:AO$1767,$A$301:$A$1767,"ener",$B$301:$B$1767,"&lt;&gt;all")</f>
        <v/>
      </c>
      <c r="AP1770" s="45">
        <f>SUMIFS(AP$301:AP$1767,$A$301:$A$1767,"ener",$B$301:$B$1767,"&lt;&gt;all")</f>
        <v/>
      </c>
      <c r="AQ1770" s="45">
        <f>SUMIFS(AQ$301:AQ$1767,$A$301:$A$1767,"ener",$B$301:$B$1767,"&lt;&gt;all")</f>
        <v/>
      </c>
      <c r="AR1770" s="45">
        <f>SUMIFS(AR$301:AR$1767,$A$301:$A$1767,"ener",$B$301:$B$1767,"&lt;&gt;all")</f>
        <v/>
      </c>
      <c r="AS1770" s="45">
        <f>SUMIFS(AS$301:AS$1767,$A$301:$A$1767,"ener",$B$301:$B$1767,"&lt;&gt;all")</f>
        <v/>
      </c>
      <c r="AT1770" s="45">
        <f>SUMIFS(AT$301:AT$1767,$A$301:$A$1767,"ener",$B$301:$B$1767,"&lt;&gt;all")</f>
        <v/>
      </c>
      <c r="AU1770" s="45">
        <f>SUMIFS(AU$301:AU$1767,$A$301:$A$1767,"ener",$B$301:$B$1767,"&lt;&gt;all")</f>
        <v/>
      </c>
      <c r="AV1770" s="45">
        <f>SUMIFS(AV$301:AV$1767,$A$301:$A$1767,"ener",$B$301:$B$1767,"&lt;&gt;all")</f>
        <v/>
      </c>
      <c r="AW1770" s="45">
        <f>SUMIFS(AW$301:AW$1767,$A$301:$A$1767,"ener",$B$301:$B$1767,"&lt;&gt;all")</f>
        <v/>
      </c>
      <c r="AX1770" s="45">
        <f>SUMIFS(AX$301:AX$1767,$A$301:$A$1767,"ener",$B$301:$B$1767,"&lt;&gt;all")</f>
        <v/>
      </c>
    </row>
    <row r="1772" outlineLevel="1">
      <c r="A1772" s="5" t="inlineStr">
        <is>
          <t>ener</t>
        </is>
      </c>
      <c r="B1772" s="5" t="inlineStr">
        <is>
          <t>all</t>
        </is>
      </c>
      <c r="C1772" s="5" t="inlineStr">
        <is>
          <t>rod</t>
        </is>
      </c>
      <c r="H1772" s="5">
        <f>INDEX(Variables!$B$5:$B$105,MATCH($A1772,Variables!$A$5:$A$105,0))&amp;IF($C1772="",""," | "&amp;INDEX(Mapping!$B$5:$B$26,MATCH($C1772,Mapping!$A$5:$A$26,0))&amp;" | "&amp;INDEX(Mapping!$B$30:$B$41,MATCH($B1772,Mapping!$A$30:$A$41,0)))</f>
        <v/>
      </c>
      <c r="I1772" s="5">
        <f>INDEX(Variables!$C$5:$C$105,MATCH($A1772,Variables!$A$5:$A$105,0))</f>
        <v/>
      </c>
      <c r="J1772" s="5">
        <f>INDEX(Variables!$E$5:$E$105,MATCH($A1772,Variables!$A$5:$A$105,0))</f>
        <v/>
      </c>
      <c r="K1772" s="25">
        <f>LOWER(Settings!$C$4)&amp;".mit."&amp;$A1772&amp;IF($C1772="","","."&amp;$C1772&amp;"."&amp;$B1772)&amp;IF(INDEX(Variables!$D$5:$D$105,MATCH($A1772,Variables!$A$5:$A$105,0))="","","."&amp;INDEX(Variables!$D$5:$D$105,MATCH($A1772,Variables!$A$5:$A$105,0)))&amp;"."&amp;K$5</f>
        <v/>
      </c>
      <c r="L1772" s="46">
        <f>SUMIFS(L$301:L$1767,$A$301:$A$1767,"ener",$C$301:$C$1767,$C1772,$B$301:$B$1767,"&lt;&gt;all")</f>
        <v/>
      </c>
      <c r="M1772" s="47">
        <f>SUMIFS(M$301:M$1767,$A$301:$A$1767,"ener",$C$301:$C$1767,$C1772,$B$301:$B$1767,"&lt;&gt;all")</f>
        <v/>
      </c>
      <c r="N1772" s="47">
        <f>SUMIFS(N$301:N$1767,$A$301:$A$1767,"ener",$C$301:$C$1767,$C1772,$B$301:$B$1767,"&lt;&gt;all")</f>
        <v/>
      </c>
      <c r="O1772" s="47">
        <f>SUMIFS(O$301:O$1767,$A$301:$A$1767,"ener",$C$301:$C$1767,$C1772,$B$301:$B$1767,"&lt;&gt;all")</f>
        <v/>
      </c>
      <c r="P1772" s="47">
        <f>SUMIFS(P$301:P$1767,$A$301:$A$1767,"ener",$C$301:$C$1767,$C1772,$B$301:$B$1767,"&lt;&gt;all")</f>
        <v/>
      </c>
      <c r="Q1772" s="47">
        <f>SUMIFS(Q$301:Q$1767,$A$301:$A$1767,"ener",$C$301:$C$1767,$C1772,$B$301:$B$1767,"&lt;&gt;all")</f>
        <v/>
      </c>
      <c r="R1772" s="47">
        <f>SUMIFS(R$301:R$1767,$A$301:$A$1767,"ener",$C$301:$C$1767,$C1772,$B$301:$B$1767,"&lt;&gt;all")</f>
        <v/>
      </c>
      <c r="S1772" s="47">
        <f>SUMIFS(S$301:S$1767,$A$301:$A$1767,"ener",$C$301:$C$1767,$C1772,$B$301:$B$1767,"&lt;&gt;all")</f>
        <v/>
      </c>
      <c r="T1772" s="47">
        <f>SUMIFS(T$301:T$1767,$A$301:$A$1767,"ener",$C$301:$C$1767,$C1772,$B$301:$B$1767,"&lt;&gt;all")</f>
        <v/>
      </c>
      <c r="U1772" s="47">
        <f>SUMIFS(U$301:U$1767,$A$301:$A$1767,"ener",$C$301:$C$1767,$C1772,$B$301:$B$1767,"&lt;&gt;all")</f>
        <v/>
      </c>
      <c r="V1772" s="47">
        <f>SUMIFS(V$301:V$1767,$A$301:$A$1767,"ener",$C$301:$C$1767,$C1772,$B$301:$B$1767,"&lt;&gt;all")</f>
        <v/>
      </c>
      <c r="W1772" s="47">
        <f>SUMIFS(W$301:W$1767,$A$301:$A$1767,"ener",$C$301:$C$1767,$C1772,$B$301:$B$1767,"&lt;&gt;all")</f>
        <v/>
      </c>
      <c r="X1772" s="47">
        <f>SUMIFS(X$301:X$1767,$A$301:$A$1767,"ener",$C$301:$C$1767,$C1772,$B$301:$B$1767,"&lt;&gt;all")</f>
        <v/>
      </c>
      <c r="Y1772" s="47">
        <f>SUMIFS(Y$301:Y$1767,$A$301:$A$1767,"ener",$C$301:$C$1767,$C1772,$B$301:$B$1767,"&lt;&gt;all")</f>
        <v/>
      </c>
      <c r="Z1772" s="47">
        <f>SUMIFS(Z$301:Z$1767,$A$301:$A$1767,"ener",$C$301:$C$1767,$C1772,$B$301:$B$1767,"&lt;&gt;all")</f>
        <v/>
      </c>
      <c r="AA1772" s="47">
        <f>SUMIFS(AA$301:AA$1767,$A$301:$A$1767,"ener",$C$301:$C$1767,$C1772,$B$301:$B$1767,"&lt;&gt;all")</f>
        <v/>
      </c>
      <c r="AB1772" s="47">
        <f>SUMIFS(AB$301:AB$1767,$A$301:$A$1767,"ener",$C$301:$C$1767,$C1772,$B$301:$B$1767,"&lt;&gt;all")</f>
        <v/>
      </c>
      <c r="AC1772" s="47">
        <f>SUMIFS(AC$301:AC$1767,$A$301:$A$1767,"ener",$C$301:$C$1767,$C1772,$B$301:$B$1767,"&lt;&gt;all")</f>
        <v/>
      </c>
      <c r="AD1772" s="47">
        <f>SUMIFS(AD$301:AD$1767,$A$301:$A$1767,"ener",$C$301:$C$1767,$C1772,$B$301:$B$1767,"&lt;&gt;all")</f>
        <v/>
      </c>
      <c r="AE1772" s="25">
        <f>LOWER(Settings!$C$4)&amp;".mit."&amp;$A1772&amp;IF($C1772="","","."&amp;$C1772&amp;"."&amp;$B1772)&amp;IF(INDEX(Variables!$D$5:$D$105,MATCH($A1772,Variables!$A$5:$A$105,0))="","","."&amp;INDEX(Variables!$D$5:$D$105,MATCH($A1772,Variables!$A$5:$A$105,0)))&amp;"."&amp;AE$5</f>
        <v/>
      </c>
      <c r="AF1772" s="46">
        <f>SUMIFS(AF$301:AF$1767,$A$301:$A$1767,"ener",$C$301:$C$1767,$C1772,$B$301:$B$1767,"&lt;&gt;all")</f>
        <v/>
      </c>
      <c r="AG1772" s="47">
        <f>SUMIFS(AG$301:AG$1767,$A$301:$A$1767,"ener",$C$301:$C$1767,$C1772,$B$301:$B$1767,"&lt;&gt;all")</f>
        <v/>
      </c>
      <c r="AH1772" s="47">
        <f>SUMIFS(AH$301:AH$1767,$A$301:$A$1767,"ener",$C$301:$C$1767,$C1772,$B$301:$B$1767,"&lt;&gt;all")</f>
        <v/>
      </c>
      <c r="AI1772" s="47">
        <f>SUMIFS(AI$301:AI$1767,$A$301:$A$1767,"ener",$C$301:$C$1767,$C1772,$B$301:$B$1767,"&lt;&gt;all")</f>
        <v/>
      </c>
      <c r="AJ1772" s="47">
        <f>SUMIFS(AJ$301:AJ$1767,$A$301:$A$1767,"ener",$C$301:$C$1767,$C1772,$B$301:$B$1767,"&lt;&gt;all")</f>
        <v/>
      </c>
      <c r="AK1772" s="47">
        <f>SUMIFS(AK$301:AK$1767,$A$301:$A$1767,"ener",$C$301:$C$1767,$C1772,$B$301:$B$1767,"&lt;&gt;all")</f>
        <v/>
      </c>
      <c r="AL1772" s="47">
        <f>SUMIFS(AL$301:AL$1767,$A$301:$A$1767,"ener",$C$301:$C$1767,$C1772,$B$301:$B$1767,"&lt;&gt;all")</f>
        <v/>
      </c>
      <c r="AM1772" s="47">
        <f>SUMIFS(AM$301:AM$1767,$A$301:$A$1767,"ener",$C$301:$C$1767,$C1772,$B$301:$B$1767,"&lt;&gt;all")</f>
        <v/>
      </c>
      <c r="AN1772" s="47">
        <f>SUMIFS(AN$301:AN$1767,$A$301:$A$1767,"ener",$C$301:$C$1767,$C1772,$B$301:$B$1767,"&lt;&gt;all")</f>
        <v/>
      </c>
      <c r="AO1772" s="47">
        <f>SUMIFS(AO$301:AO$1767,$A$301:$A$1767,"ener",$C$301:$C$1767,$C1772,$B$301:$B$1767,"&lt;&gt;all")</f>
        <v/>
      </c>
      <c r="AP1772" s="47">
        <f>SUMIFS(AP$301:AP$1767,$A$301:$A$1767,"ener",$C$301:$C$1767,$C1772,$B$301:$B$1767,"&lt;&gt;all")</f>
        <v/>
      </c>
      <c r="AQ1772" s="47">
        <f>SUMIFS(AQ$301:AQ$1767,$A$301:$A$1767,"ener",$C$301:$C$1767,$C1772,$B$301:$B$1767,"&lt;&gt;all")</f>
        <v/>
      </c>
      <c r="AR1772" s="47">
        <f>SUMIFS(AR$301:AR$1767,$A$301:$A$1767,"ener",$C$301:$C$1767,$C1772,$B$301:$B$1767,"&lt;&gt;all")</f>
        <v/>
      </c>
      <c r="AS1772" s="47">
        <f>SUMIFS(AS$301:AS$1767,$A$301:$A$1767,"ener",$C$301:$C$1767,$C1772,$B$301:$B$1767,"&lt;&gt;all")</f>
        <v/>
      </c>
      <c r="AT1772" s="47">
        <f>SUMIFS(AT$301:AT$1767,$A$301:$A$1767,"ener",$C$301:$C$1767,$C1772,$B$301:$B$1767,"&lt;&gt;all")</f>
        <v/>
      </c>
      <c r="AU1772" s="47">
        <f>SUMIFS(AU$301:AU$1767,$A$301:$A$1767,"ener",$C$301:$C$1767,$C1772,$B$301:$B$1767,"&lt;&gt;all")</f>
        <v/>
      </c>
      <c r="AV1772" s="47">
        <f>SUMIFS(AV$301:AV$1767,$A$301:$A$1767,"ener",$C$301:$C$1767,$C1772,$B$301:$B$1767,"&lt;&gt;all")</f>
        <v/>
      </c>
      <c r="AW1772" s="47">
        <f>SUMIFS(AW$301:AW$1767,$A$301:$A$1767,"ener",$C$301:$C$1767,$C1772,$B$301:$B$1767,"&lt;&gt;all")</f>
        <v/>
      </c>
      <c r="AX1772" s="47">
        <f>SUMIFS(AX$301:AX$1767,$A$301:$A$1767,"ener",$C$301:$C$1767,$C1772,$B$301:$B$1767,"&lt;&gt;all")</f>
        <v/>
      </c>
    </row>
    <row r="1773" outlineLevel="1">
      <c r="A1773" s="5" t="inlineStr">
        <is>
          <t>ener</t>
        </is>
      </c>
      <c r="B1773" s="5" t="inlineStr">
        <is>
          <t>all</t>
        </is>
      </c>
      <c r="C1773" s="5" t="inlineStr">
        <is>
          <t>ral</t>
        </is>
      </c>
      <c r="H1773" s="5">
        <f>INDEX(Variables!$B$5:$B$105,MATCH($A1773,Variables!$A$5:$A$105,0))&amp;IF($C1773="",""," | "&amp;INDEX(Mapping!$B$5:$B$26,MATCH($C1773,Mapping!$A$5:$A$26,0))&amp;" | "&amp;INDEX(Mapping!$B$30:$B$41,MATCH($B1773,Mapping!$A$30:$A$41,0)))</f>
        <v/>
      </c>
      <c r="I1773" s="5">
        <f>INDEX(Variables!$C$5:$C$105,MATCH($A1773,Variables!$A$5:$A$105,0))</f>
        <v/>
      </c>
      <c r="J1773" s="5">
        <f>INDEX(Variables!$E$5:$E$105,MATCH($A1773,Variables!$A$5:$A$105,0))</f>
        <v/>
      </c>
      <c r="K1773" s="25">
        <f>LOWER(Settings!$C$4)&amp;".mit."&amp;$A1773&amp;IF($C1773="","","."&amp;$C1773&amp;"."&amp;$B1773)&amp;IF(INDEX(Variables!$D$5:$D$105,MATCH($A1773,Variables!$A$5:$A$105,0))="","","."&amp;INDEX(Variables!$D$5:$D$105,MATCH($A1773,Variables!$A$5:$A$105,0)))&amp;"."&amp;K$5</f>
        <v/>
      </c>
      <c r="L1773" s="46">
        <f>SUMIFS(L$301:L$1767,$A$301:$A$1767,"ener",$C$301:$C$1767,$C1773,$B$301:$B$1767,"&lt;&gt;all")</f>
        <v/>
      </c>
      <c r="M1773" s="47">
        <f>SUMIFS(M$301:M$1767,$A$301:$A$1767,"ener",$C$301:$C$1767,$C1773,$B$301:$B$1767,"&lt;&gt;all")</f>
        <v/>
      </c>
      <c r="N1773" s="47">
        <f>SUMIFS(N$301:N$1767,$A$301:$A$1767,"ener",$C$301:$C$1767,$C1773,$B$301:$B$1767,"&lt;&gt;all")</f>
        <v/>
      </c>
      <c r="O1773" s="47">
        <f>SUMIFS(O$301:O$1767,$A$301:$A$1767,"ener",$C$301:$C$1767,$C1773,$B$301:$B$1767,"&lt;&gt;all")</f>
        <v/>
      </c>
      <c r="P1773" s="47">
        <f>SUMIFS(P$301:P$1767,$A$301:$A$1767,"ener",$C$301:$C$1767,$C1773,$B$301:$B$1767,"&lt;&gt;all")</f>
        <v/>
      </c>
      <c r="Q1773" s="47">
        <f>SUMIFS(Q$301:Q$1767,$A$301:$A$1767,"ener",$C$301:$C$1767,$C1773,$B$301:$B$1767,"&lt;&gt;all")</f>
        <v/>
      </c>
      <c r="R1773" s="47">
        <f>SUMIFS(R$301:R$1767,$A$301:$A$1767,"ener",$C$301:$C$1767,$C1773,$B$301:$B$1767,"&lt;&gt;all")</f>
        <v/>
      </c>
      <c r="S1773" s="47">
        <f>SUMIFS(S$301:S$1767,$A$301:$A$1767,"ener",$C$301:$C$1767,$C1773,$B$301:$B$1767,"&lt;&gt;all")</f>
        <v/>
      </c>
      <c r="T1773" s="47">
        <f>SUMIFS(T$301:T$1767,$A$301:$A$1767,"ener",$C$301:$C$1767,$C1773,$B$301:$B$1767,"&lt;&gt;all")</f>
        <v/>
      </c>
      <c r="U1773" s="47">
        <f>SUMIFS(U$301:U$1767,$A$301:$A$1767,"ener",$C$301:$C$1767,$C1773,$B$301:$B$1767,"&lt;&gt;all")</f>
        <v/>
      </c>
      <c r="V1773" s="47">
        <f>SUMIFS(V$301:V$1767,$A$301:$A$1767,"ener",$C$301:$C$1767,$C1773,$B$301:$B$1767,"&lt;&gt;all")</f>
        <v/>
      </c>
      <c r="W1773" s="47">
        <f>SUMIFS(W$301:W$1767,$A$301:$A$1767,"ener",$C$301:$C$1767,$C1773,$B$301:$B$1767,"&lt;&gt;all")</f>
        <v/>
      </c>
      <c r="X1773" s="47">
        <f>SUMIFS(X$301:X$1767,$A$301:$A$1767,"ener",$C$301:$C$1767,$C1773,$B$301:$B$1767,"&lt;&gt;all")</f>
        <v/>
      </c>
      <c r="Y1773" s="47">
        <f>SUMIFS(Y$301:Y$1767,$A$301:$A$1767,"ener",$C$301:$C$1767,$C1773,$B$301:$B$1767,"&lt;&gt;all")</f>
        <v/>
      </c>
      <c r="Z1773" s="47">
        <f>SUMIFS(Z$301:Z$1767,$A$301:$A$1767,"ener",$C$301:$C$1767,$C1773,$B$301:$B$1767,"&lt;&gt;all")</f>
        <v/>
      </c>
      <c r="AA1773" s="47">
        <f>SUMIFS(AA$301:AA$1767,$A$301:$A$1767,"ener",$C$301:$C$1767,$C1773,$B$301:$B$1767,"&lt;&gt;all")</f>
        <v/>
      </c>
      <c r="AB1773" s="47">
        <f>SUMIFS(AB$301:AB$1767,$A$301:$A$1767,"ener",$C$301:$C$1767,$C1773,$B$301:$B$1767,"&lt;&gt;all")</f>
        <v/>
      </c>
      <c r="AC1773" s="47">
        <f>SUMIFS(AC$301:AC$1767,$A$301:$A$1767,"ener",$C$301:$C$1767,$C1773,$B$301:$B$1767,"&lt;&gt;all")</f>
        <v/>
      </c>
      <c r="AD1773" s="47">
        <f>SUMIFS(AD$301:AD$1767,$A$301:$A$1767,"ener",$C$301:$C$1767,$C1773,$B$301:$B$1767,"&lt;&gt;all")</f>
        <v/>
      </c>
      <c r="AE1773" s="25">
        <f>LOWER(Settings!$C$4)&amp;".mit."&amp;$A1773&amp;IF($C1773="","","."&amp;$C1773&amp;"."&amp;$B1773)&amp;IF(INDEX(Variables!$D$5:$D$105,MATCH($A1773,Variables!$A$5:$A$105,0))="","","."&amp;INDEX(Variables!$D$5:$D$105,MATCH($A1773,Variables!$A$5:$A$105,0)))&amp;"."&amp;AE$5</f>
        <v/>
      </c>
      <c r="AF1773" s="46">
        <f>SUMIFS(AF$301:AF$1767,$A$301:$A$1767,"ener",$C$301:$C$1767,$C1773,$B$301:$B$1767,"&lt;&gt;all")</f>
        <v/>
      </c>
      <c r="AG1773" s="47">
        <f>SUMIFS(AG$301:AG$1767,$A$301:$A$1767,"ener",$C$301:$C$1767,$C1773,$B$301:$B$1767,"&lt;&gt;all")</f>
        <v/>
      </c>
      <c r="AH1773" s="47">
        <f>SUMIFS(AH$301:AH$1767,$A$301:$A$1767,"ener",$C$301:$C$1767,$C1773,$B$301:$B$1767,"&lt;&gt;all")</f>
        <v/>
      </c>
      <c r="AI1773" s="47">
        <f>SUMIFS(AI$301:AI$1767,$A$301:$A$1767,"ener",$C$301:$C$1767,$C1773,$B$301:$B$1767,"&lt;&gt;all")</f>
        <v/>
      </c>
      <c r="AJ1773" s="47">
        <f>SUMIFS(AJ$301:AJ$1767,$A$301:$A$1767,"ener",$C$301:$C$1767,$C1773,$B$301:$B$1767,"&lt;&gt;all")</f>
        <v/>
      </c>
      <c r="AK1773" s="47">
        <f>SUMIFS(AK$301:AK$1767,$A$301:$A$1767,"ener",$C$301:$C$1767,$C1773,$B$301:$B$1767,"&lt;&gt;all")</f>
        <v/>
      </c>
      <c r="AL1773" s="47">
        <f>SUMIFS(AL$301:AL$1767,$A$301:$A$1767,"ener",$C$301:$C$1767,$C1773,$B$301:$B$1767,"&lt;&gt;all")</f>
        <v/>
      </c>
      <c r="AM1773" s="47">
        <f>SUMIFS(AM$301:AM$1767,$A$301:$A$1767,"ener",$C$301:$C$1767,$C1773,$B$301:$B$1767,"&lt;&gt;all")</f>
        <v/>
      </c>
      <c r="AN1773" s="47">
        <f>SUMIFS(AN$301:AN$1767,$A$301:$A$1767,"ener",$C$301:$C$1767,$C1773,$B$301:$B$1767,"&lt;&gt;all")</f>
        <v/>
      </c>
      <c r="AO1773" s="47">
        <f>SUMIFS(AO$301:AO$1767,$A$301:$A$1767,"ener",$C$301:$C$1767,$C1773,$B$301:$B$1767,"&lt;&gt;all")</f>
        <v/>
      </c>
      <c r="AP1773" s="47">
        <f>SUMIFS(AP$301:AP$1767,$A$301:$A$1767,"ener",$C$301:$C$1767,$C1773,$B$301:$B$1767,"&lt;&gt;all")</f>
        <v/>
      </c>
      <c r="AQ1773" s="47">
        <f>SUMIFS(AQ$301:AQ$1767,$A$301:$A$1767,"ener",$C$301:$C$1767,$C1773,$B$301:$B$1767,"&lt;&gt;all")</f>
        <v/>
      </c>
      <c r="AR1773" s="47">
        <f>SUMIFS(AR$301:AR$1767,$A$301:$A$1767,"ener",$C$301:$C$1767,$C1773,$B$301:$B$1767,"&lt;&gt;all")</f>
        <v/>
      </c>
      <c r="AS1773" s="47">
        <f>SUMIFS(AS$301:AS$1767,$A$301:$A$1767,"ener",$C$301:$C$1767,$C1773,$B$301:$B$1767,"&lt;&gt;all")</f>
        <v/>
      </c>
      <c r="AT1773" s="47">
        <f>SUMIFS(AT$301:AT$1767,$A$301:$A$1767,"ener",$C$301:$C$1767,$C1773,$B$301:$B$1767,"&lt;&gt;all")</f>
        <v/>
      </c>
      <c r="AU1773" s="47">
        <f>SUMIFS(AU$301:AU$1767,$A$301:$A$1767,"ener",$C$301:$C$1767,$C1773,$B$301:$B$1767,"&lt;&gt;all")</f>
        <v/>
      </c>
      <c r="AV1773" s="47">
        <f>SUMIFS(AV$301:AV$1767,$A$301:$A$1767,"ener",$C$301:$C$1767,$C1773,$B$301:$B$1767,"&lt;&gt;all")</f>
        <v/>
      </c>
      <c r="AW1773" s="47">
        <f>SUMIFS(AW$301:AW$1767,$A$301:$A$1767,"ener",$C$301:$C$1767,$C1773,$B$301:$B$1767,"&lt;&gt;all")</f>
        <v/>
      </c>
      <c r="AX1773" s="47">
        <f>SUMIFS(AX$301:AX$1767,$A$301:$A$1767,"ener",$C$301:$C$1767,$C1773,$B$301:$B$1767,"&lt;&gt;all")</f>
        <v/>
      </c>
    </row>
    <row r="1774" outlineLevel="1">
      <c r="A1774" s="5" t="inlineStr">
        <is>
          <t>ener</t>
        </is>
      </c>
      <c r="B1774" s="5" t="inlineStr">
        <is>
          <t>all</t>
        </is>
      </c>
      <c r="C1774" s="5" t="inlineStr">
        <is>
          <t>avi</t>
        </is>
      </c>
      <c r="H1774" s="5">
        <f>INDEX(Variables!$B$5:$B$105,MATCH($A1774,Variables!$A$5:$A$105,0))&amp;IF($C1774="",""," | "&amp;INDEX(Mapping!$B$5:$B$26,MATCH($C1774,Mapping!$A$5:$A$26,0))&amp;" | "&amp;INDEX(Mapping!$B$30:$B$41,MATCH($B1774,Mapping!$A$30:$A$41,0)))</f>
        <v/>
      </c>
      <c r="I1774" s="5">
        <f>INDEX(Variables!$C$5:$C$105,MATCH($A1774,Variables!$A$5:$A$105,0))</f>
        <v/>
      </c>
      <c r="J1774" s="5">
        <f>INDEX(Variables!$E$5:$E$105,MATCH($A1774,Variables!$A$5:$A$105,0))</f>
        <v/>
      </c>
      <c r="K1774" s="25">
        <f>LOWER(Settings!$C$4)&amp;".mit."&amp;$A1774&amp;IF($C1774="","","."&amp;$C1774&amp;"."&amp;$B1774)&amp;IF(INDEX(Variables!$D$5:$D$105,MATCH($A1774,Variables!$A$5:$A$105,0))="","","."&amp;INDEX(Variables!$D$5:$D$105,MATCH($A1774,Variables!$A$5:$A$105,0)))&amp;"."&amp;K$5</f>
        <v/>
      </c>
      <c r="L1774" s="46">
        <f>SUMIFS(L$301:L$1767,$A$301:$A$1767,"ener",$C$301:$C$1767,$C1774,$B$301:$B$1767,"&lt;&gt;all")</f>
        <v/>
      </c>
      <c r="M1774" s="47">
        <f>SUMIFS(M$301:M$1767,$A$301:$A$1767,"ener",$C$301:$C$1767,$C1774,$B$301:$B$1767,"&lt;&gt;all")</f>
        <v/>
      </c>
      <c r="N1774" s="47">
        <f>SUMIFS(N$301:N$1767,$A$301:$A$1767,"ener",$C$301:$C$1767,$C1774,$B$301:$B$1767,"&lt;&gt;all")</f>
        <v/>
      </c>
      <c r="O1774" s="47">
        <f>SUMIFS(O$301:O$1767,$A$301:$A$1767,"ener",$C$301:$C$1767,$C1774,$B$301:$B$1767,"&lt;&gt;all")</f>
        <v/>
      </c>
      <c r="P1774" s="47">
        <f>SUMIFS(P$301:P$1767,$A$301:$A$1767,"ener",$C$301:$C$1767,$C1774,$B$301:$B$1767,"&lt;&gt;all")</f>
        <v/>
      </c>
      <c r="Q1774" s="47">
        <f>SUMIFS(Q$301:Q$1767,$A$301:$A$1767,"ener",$C$301:$C$1767,$C1774,$B$301:$B$1767,"&lt;&gt;all")</f>
        <v/>
      </c>
      <c r="R1774" s="47">
        <f>SUMIFS(R$301:R$1767,$A$301:$A$1767,"ener",$C$301:$C$1767,$C1774,$B$301:$B$1767,"&lt;&gt;all")</f>
        <v/>
      </c>
      <c r="S1774" s="47">
        <f>SUMIFS(S$301:S$1767,$A$301:$A$1767,"ener",$C$301:$C$1767,$C1774,$B$301:$B$1767,"&lt;&gt;all")</f>
        <v/>
      </c>
      <c r="T1774" s="47">
        <f>SUMIFS(T$301:T$1767,$A$301:$A$1767,"ener",$C$301:$C$1767,$C1774,$B$301:$B$1767,"&lt;&gt;all")</f>
        <v/>
      </c>
      <c r="U1774" s="47">
        <f>SUMIFS(U$301:U$1767,$A$301:$A$1767,"ener",$C$301:$C$1767,$C1774,$B$301:$B$1767,"&lt;&gt;all")</f>
        <v/>
      </c>
      <c r="V1774" s="47">
        <f>SUMIFS(V$301:V$1767,$A$301:$A$1767,"ener",$C$301:$C$1767,$C1774,$B$301:$B$1767,"&lt;&gt;all")</f>
        <v/>
      </c>
      <c r="W1774" s="47">
        <f>SUMIFS(W$301:W$1767,$A$301:$A$1767,"ener",$C$301:$C$1767,$C1774,$B$301:$B$1767,"&lt;&gt;all")</f>
        <v/>
      </c>
      <c r="X1774" s="47">
        <f>SUMIFS(X$301:X$1767,$A$301:$A$1767,"ener",$C$301:$C$1767,$C1774,$B$301:$B$1767,"&lt;&gt;all")</f>
        <v/>
      </c>
      <c r="Y1774" s="47">
        <f>SUMIFS(Y$301:Y$1767,$A$301:$A$1767,"ener",$C$301:$C$1767,$C1774,$B$301:$B$1767,"&lt;&gt;all")</f>
        <v/>
      </c>
      <c r="Z1774" s="47">
        <f>SUMIFS(Z$301:Z$1767,$A$301:$A$1767,"ener",$C$301:$C$1767,$C1774,$B$301:$B$1767,"&lt;&gt;all")</f>
        <v/>
      </c>
      <c r="AA1774" s="47">
        <f>SUMIFS(AA$301:AA$1767,$A$301:$A$1767,"ener",$C$301:$C$1767,$C1774,$B$301:$B$1767,"&lt;&gt;all")</f>
        <v/>
      </c>
      <c r="AB1774" s="47">
        <f>SUMIFS(AB$301:AB$1767,$A$301:$A$1767,"ener",$C$301:$C$1767,$C1774,$B$301:$B$1767,"&lt;&gt;all")</f>
        <v/>
      </c>
      <c r="AC1774" s="47">
        <f>SUMIFS(AC$301:AC$1767,$A$301:$A$1767,"ener",$C$301:$C$1767,$C1774,$B$301:$B$1767,"&lt;&gt;all")</f>
        <v/>
      </c>
      <c r="AD1774" s="47">
        <f>SUMIFS(AD$301:AD$1767,$A$301:$A$1767,"ener",$C$301:$C$1767,$C1774,$B$301:$B$1767,"&lt;&gt;all")</f>
        <v/>
      </c>
      <c r="AE1774" s="25">
        <f>LOWER(Settings!$C$4)&amp;".mit."&amp;$A1774&amp;IF($C1774="","","."&amp;$C1774&amp;"."&amp;$B1774)&amp;IF(INDEX(Variables!$D$5:$D$105,MATCH($A1774,Variables!$A$5:$A$105,0))="","","."&amp;INDEX(Variables!$D$5:$D$105,MATCH($A1774,Variables!$A$5:$A$105,0)))&amp;"."&amp;AE$5</f>
        <v/>
      </c>
      <c r="AF1774" s="46">
        <f>SUMIFS(AF$301:AF$1767,$A$301:$A$1767,"ener",$C$301:$C$1767,$C1774,$B$301:$B$1767,"&lt;&gt;all")</f>
        <v/>
      </c>
      <c r="AG1774" s="47">
        <f>SUMIFS(AG$301:AG$1767,$A$301:$A$1767,"ener",$C$301:$C$1767,$C1774,$B$301:$B$1767,"&lt;&gt;all")</f>
        <v/>
      </c>
      <c r="AH1774" s="47">
        <f>SUMIFS(AH$301:AH$1767,$A$301:$A$1767,"ener",$C$301:$C$1767,$C1774,$B$301:$B$1767,"&lt;&gt;all")</f>
        <v/>
      </c>
      <c r="AI1774" s="47">
        <f>SUMIFS(AI$301:AI$1767,$A$301:$A$1767,"ener",$C$301:$C$1767,$C1774,$B$301:$B$1767,"&lt;&gt;all")</f>
        <v/>
      </c>
      <c r="AJ1774" s="47">
        <f>SUMIFS(AJ$301:AJ$1767,$A$301:$A$1767,"ener",$C$301:$C$1767,$C1774,$B$301:$B$1767,"&lt;&gt;all")</f>
        <v/>
      </c>
      <c r="AK1774" s="47">
        <f>SUMIFS(AK$301:AK$1767,$A$301:$A$1767,"ener",$C$301:$C$1767,$C1774,$B$301:$B$1767,"&lt;&gt;all")</f>
        <v/>
      </c>
      <c r="AL1774" s="47">
        <f>SUMIFS(AL$301:AL$1767,$A$301:$A$1767,"ener",$C$301:$C$1767,$C1774,$B$301:$B$1767,"&lt;&gt;all")</f>
        <v/>
      </c>
      <c r="AM1774" s="47">
        <f>SUMIFS(AM$301:AM$1767,$A$301:$A$1767,"ener",$C$301:$C$1767,$C1774,$B$301:$B$1767,"&lt;&gt;all")</f>
        <v/>
      </c>
      <c r="AN1774" s="47">
        <f>SUMIFS(AN$301:AN$1767,$A$301:$A$1767,"ener",$C$301:$C$1767,$C1774,$B$301:$B$1767,"&lt;&gt;all")</f>
        <v/>
      </c>
      <c r="AO1774" s="47">
        <f>SUMIFS(AO$301:AO$1767,$A$301:$A$1767,"ener",$C$301:$C$1767,$C1774,$B$301:$B$1767,"&lt;&gt;all")</f>
        <v/>
      </c>
      <c r="AP1774" s="47">
        <f>SUMIFS(AP$301:AP$1767,$A$301:$A$1767,"ener",$C$301:$C$1767,$C1774,$B$301:$B$1767,"&lt;&gt;all")</f>
        <v/>
      </c>
      <c r="AQ1774" s="47">
        <f>SUMIFS(AQ$301:AQ$1767,$A$301:$A$1767,"ener",$C$301:$C$1767,$C1774,$B$301:$B$1767,"&lt;&gt;all")</f>
        <v/>
      </c>
      <c r="AR1774" s="47">
        <f>SUMIFS(AR$301:AR$1767,$A$301:$A$1767,"ener",$C$301:$C$1767,$C1774,$B$301:$B$1767,"&lt;&gt;all")</f>
        <v/>
      </c>
      <c r="AS1774" s="47">
        <f>SUMIFS(AS$301:AS$1767,$A$301:$A$1767,"ener",$C$301:$C$1767,$C1774,$B$301:$B$1767,"&lt;&gt;all")</f>
        <v/>
      </c>
      <c r="AT1774" s="47">
        <f>SUMIFS(AT$301:AT$1767,$A$301:$A$1767,"ener",$C$301:$C$1767,$C1774,$B$301:$B$1767,"&lt;&gt;all")</f>
        <v/>
      </c>
      <c r="AU1774" s="47">
        <f>SUMIFS(AU$301:AU$1767,$A$301:$A$1767,"ener",$C$301:$C$1767,$C1774,$B$301:$B$1767,"&lt;&gt;all")</f>
        <v/>
      </c>
      <c r="AV1774" s="47">
        <f>SUMIFS(AV$301:AV$1767,$A$301:$A$1767,"ener",$C$301:$C$1767,$C1774,$B$301:$B$1767,"&lt;&gt;all")</f>
        <v/>
      </c>
      <c r="AW1774" s="47">
        <f>SUMIFS(AW$301:AW$1767,$A$301:$A$1767,"ener",$C$301:$C$1767,$C1774,$B$301:$B$1767,"&lt;&gt;all")</f>
        <v/>
      </c>
      <c r="AX1774" s="47">
        <f>SUMIFS(AX$301:AX$1767,$A$301:$A$1767,"ener",$C$301:$C$1767,$C1774,$B$301:$B$1767,"&lt;&gt;all")</f>
        <v/>
      </c>
    </row>
    <row r="1775" outlineLevel="1">
      <c r="A1775" s="5" t="inlineStr">
        <is>
          <t>ener</t>
        </is>
      </c>
      <c r="B1775" s="5" t="inlineStr">
        <is>
          <t>all</t>
        </is>
      </c>
      <c r="C1775" s="5" t="inlineStr">
        <is>
          <t>nav</t>
        </is>
      </c>
      <c r="H1775" s="5">
        <f>INDEX(Variables!$B$5:$B$105,MATCH($A1775,Variables!$A$5:$A$105,0))&amp;IF($C1775="",""," | "&amp;INDEX(Mapping!$B$5:$B$26,MATCH($C1775,Mapping!$A$5:$A$26,0))&amp;" | "&amp;INDEX(Mapping!$B$30:$B$41,MATCH($B1775,Mapping!$A$30:$A$41,0)))</f>
        <v/>
      </c>
      <c r="I1775" s="5">
        <f>INDEX(Variables!$C$5:$C$105,MATCH($A1775,Variables!$A$5:$A$105,0))</f>
        <v/>
      </c>
      <c r="J1775" s="5">
        <f>INDEX(Variables!$E$5:$E$105,MATCH($A1775,Variables!$A$5:$A$105,0))</f>
        <v/>
      </c>
      <c r="K1775" s="25">
        <f>LOWER(Settings!$C$4)&amp;".mit."&amp;$A1775&amp;IF($C1775="","","."&amp;$C1775&amp;"."&amp;$B1775)&amp;IF(INDEX(Variables!$D$5:$D$105,MATCH($A1775,Variables!$A$5:$A$105,0))="","","."&amp;INDEX(Variables!$D$5:$D$105,MATCH($A1775,Variables!$A$5:$A$105,0)))&amp;"."&amp;K$5</f>
        <v/>
      </c>
      <c r="L1775" s="46">
        <f>SUMIFS(L$301:L$1767,$A$301:$A$1767,"ener",$C$301:$C$1767,$C1775,$B$301:$B$1767,"&lt;&gt;all")</f>
        <v/>
      </c>
      <c r="M1775" s="47">
        <f>SUMIFS(M$301:M$1767,$A$301:$A$1767,"ener",$C$301:$C$1767,$C1775,$B$301:$B$1767,"&lt;&gt;all")</f>
        <v/>
      </c>
      <c r="N1775" s="47">
        <f>SUMIFS(N$301:N$1767,$A$301:$A$1767,"ener",$C$301:$C$1767,$C1775,$B$301:$B$1767,"&lt;&gt;all")</f>
        <v/>
      </c>
      <c r="O1775" s="47">
        <f>SUMIFS(O$301:O$1767,$A$301:$A$1767,"ener",$C$301:$C$1767,$C1775,$B$301:$B$1767,"&lt;&gt;all")</f>
        <v/>
      </c>
      <c r="P1775" s="47">
        <f>SUMIFS(P$301:P$1767,$A$301:$A$1767,"ener",$C$301:$C$1767,$C1775,$B$301:$B$1767,"&lt;&gt;all")</f>
        <v/>
      </c>
      <c r="Q1775" s="47">
        <f>SUMIFS(Q$301:Q$1767,$A$301:$A$1767,"ener",$C$301:$C$1767,$C1775,$B$301:$B$1767,"&lt;&gt;all")</f>
        <v/>
      </c>
      <c r="R1775" s="47">
        <f>SUMIFS(R$301:R$1767,$A$301:$A$1767,"ener",$C$301:$C$1767,$C1775,$B$301:$B$1767,"&lt;&gt;all")</f>
        <v/>
      </c>
      <c r="S1775" s="47">
        <f>SUMIFS(S$301:S$1767,$A$301:$A$1767,"ener",$C$301:$C$1767,$C1775,$B$301:$B$1767,"&lt;&gt;all")</f>
        <v/>
      </c>
      <c r="T1775" s="47">
        <f>SUMIFS(T$301:T$1767,$A$301:$A$1767,"ener",$C$301:$C$1767,$C1775,$B$301:$B$1767,"&lt;&gt;all")</f>
        <v/>
      </c>
      <c r="U1775" s="47">
        <f>SUMIFS(U$301:U$1767,$A$301:$A$1767,"ener",$C$301:$C$1767,$C1775,$B$301:$B$1767,"&lt;&gt;all")</f>
        <v/>
      </c>
      <c r="V1775" s="47">
        <f>SUMIFS(V$301:V$1767,$A$301:$A$1767,"ener",$C$301:$C$1767,$C1775,$B$301:$B$1767,"&lt;&gt;all")</f>
        <v/>
      </c>
      <c r="W1775" s="47">
        <f>SUMIFS(W$301:W$1767,$A$301:$A$1767,"ener",$C$301:$C$1767,$C1775,$B$301:$B$1767,"&lt;&gt;all")</f>
        <v/>
      </c>
      <c r="X1775" s="47">
        <f>SUMIFS(X$301:X$1767,$A$301:$A$1767,"ener",$C$301:$C$1767,$C1775,$B$301:$B$1767,"&lt;&gt;all")</f>
        <v/>
      </c>
      <c r="Y1775" s="47">
        <f>SUMIFS(Y$301:Y$1767,$A$301:$A$1767,"ener",$C$301:$C$1767,$C1775,$B$301:$B$1767,"&lt;&gt;all")</f>
        <v/>
      </c>
      <c r="Z1775" s="47">
        <f>SUMIFS(Z$301:Z$1767,$A$301:$A$1767,"ener",$C$301:$C$1767,$C1775,$B$301:$B$1767,"&lt;&gt;all")</f>
        <v/>
      </c>
      <c r="AA1775" s="47">
        <f>SUMIFS(AA$301:AA$1767,$A$301:$A$1767,"ener",$C$301:$C$1767,$C1775,$B$301:$B$1767,"&lt;&gt;all")</f>
        <v/>
      </c>
      <c r="AB1775" s="47">
        <f>SUMIFS(AB$301:AB$1767,$A$301:$A$1767,"ener",$C$301:$C$1767,$C1775,$B$301:$B$1767,"&lt;&gt;all")</f>
        <v/>
      </c>
      <c r="AC1775" s="47">
        <f>SUMIFS(AC$301:AC$1767,$A$301:$A$1767,"ener",$C$301:$C$1767,$C1775,$B$301:$B$1767,"&lt;&gt;all")</f>
        <v/>
      </c>
      <c r="AD1775" s="47">
        <f>SUMIFS(AD$301:AD$1767,$A$301:$A$1767,"ener",$C$301:$C$1767,$C1775,$B$301:$B$1767,"&lt;&gt;all")</f>
        <v/>
      </c>
      <c r="AE1775" s="25">
        <f>LOWER(Settings!$C$4)&amp;".mit."&amp;$A1775&amp;IF($C1775="","","."&amp;$C1775&amp;"."&amp;$B1775)&amp;IF(INDEX(Variables!$D$5:$D$105,MATCH($A1775,Variables!$A$5:$A$105,0))="","","."&amp;INDEX(Variables!$D$5:$D$105,MATCH($A1775,Variables!$A$5:$A$105,0)))&amp;"."&amp;AE$5</f>
        <v/>
      </c>
      <c r="AF1775" s="46">
        <f>SUMIFS(AF$301:AF$1767,$A$301:$A$1767,"ener",$C$301:$C$1767,$C1775,$B$301:$B$1767,"&lt;&gt;all")</f>
        <v/>
      </c>
      <c r="AG1775" s="47">
        <f>SUMIFS(AG$301:AG$1767,$A$301:$A$1767,"ener",$C$301:$C$1767,$C1775,$B$301:$B$1767,"&lt;&gt;all")</f>
        <v/>
      </c>
      <c r="AH1775" s="47">
        <f>SUMIFS(AH$301:AH$1767,$A$301:$A$1767,"ener",$C$301:$C$1767,$C1775,$B$301:$B$1767,"&lt;&gt;all")</f>
        <v/>
      </c>
      <c r="AI1775" s="47">
        <f>SUMIFS(AI$301:AI$1767,$A$301:$A$1767,"ener",$C$301:$C$1767,$C1775,$B$301:$B$1767,"&lt;&gt;all")</f>
        <v/>
      </c>
      <c r="AJ1775" s="47">
        <f>SUMIFS(AJ$301:AJ$1767,$A$301:$A$1767,"ener",$C$301:$C$1767,$C1775,$B$301:$B$1767,"&lt;&gt;all")</f>
        <v/>
      </c>
      <c r="AK1775" s="47">
        <f>SUMIFS(AK$301:AK$1767,$A$301:$A$1767,"ener",$C$301:$C$1767,$C1775,$B$301:$B$1767,"&lt;&gt;all")</f>
        <v/>
      </c>
      <c r="AL1775" s="47">
        <f>SUMIFS(AL$301:AL$1767,$A$301:$A$1767,"ener",$C$301:$C$1767,$C1775,$B$301:$B$1767,"&lt;&gt;all")</f>
        <v/>
      </c>
      <c r="AM1775" s="47">
        <f>SUMIFS(AM$301:AM$1767,$A$301:$A$1767,"ener",$C$301:$C$1767,$C1775,$B$301:$B$1767,"&lt;&gt;all")</f>
        <v/>
      </c>
      <c r="AN1775" s="47">
        <f>SUMIFS(AN$301:AN$1767,$A$301:$A$1767,"ener",$C$301:$C$1767,$C1775,$B$301:$B$1767,"&lt;&gt;all")</f>
        <v/>
      </c>
      <c r="AO1775" s="47">
        <f>SUMIFS(AO$301:AO$1767,$A$301:$A$1767,"ener",$C$301:$C$1767,$C1775,$B$301:$B$1767,"&lt;&gt;all")</f>
        <v/>
      </c>
      <c r="AP1775" s="47">
        <f>SUMIFS(AP$301:AP$1767,$A$301:$A$1767,"ener",$C$301:$C$1767,$C1775,$B$301:$B$1767,"&lt;&gt;all")</f>
        <v/>
      </c>
      <c r="AQ1775" s="47">
        <f>SUMIFS(AQ$301:AQ$1767,$A$301:$A$1767,"ener",$C$301:$C$1767,$C1775,$B$301:$B$1767,"&lt;&gt;all")</f>
        <v/>
      </c>
      <c r="AR1775" s="47">
        <f>SUMIFS(AR$301:AR$1767,$A$301:$A$1767,"ener",$C$301:$C$1767,$C1775,$B$301:$B$1767,"&lt;&gt;all")</f>
        <v/>
      </c>
      <c r="AS1775" s="47">
        <f>SUMIFS(AS$301:AS$1767,$A$301:$A$1767,"ener",$C$301:$C$1767,$C1775,$B$301:$B$1767,"&lt;&gt;all")</f>
        <v/>
      </c>
      <c r="AT1775" s="47">
        <f>SUMIFS(AT$301:AT$1767,$A$301:$A$1767,"ener",$C$301:$C$1767,$C1775,$B$301:$B$1767,"&lt;&gt;all")</f>
        <v/>
      </c>
      <c r="AU1775" s="47">
        <f>SUMIFS(AU$301:AU$1767,$A$301:$A$1767,"ener",$C$301:$C$1767,$C1775,$B$301:$B$1767,"&lt;&gt;all")</f>
        <v/>
      </c>
      <c r="AV1775" s="47">
        <f>SUMIFS(AV$301:AV$1767,$A$301:$A$1767,"ener",$C$301:$C$1767,$C1775,$B$301:$B$1767,"&lt;&gt;all")</f>
        <v/>
      </c>
      <c r="AW1775" s="47">
        <f>SUMIFS(AW$301:AW$1767,$A$301:$A$1767,"ener",$C$301:$C$1767,$C1775,$B$301:$B$1767,"&lt;&gt;all")</f>
        <v/>
      </c>
      <c r="AX1775" s="47">
        <f>SUMIFS(AX$301:AX$1767,$A$301:$A$1767,"ener",$C$301:$C$1767,$C1775,$B$301:$B$1767,"&lt;&gt;all")</f>
        <v/>
      </c>
    </row>
    <row r="1776" outlineLevel="1">
      <c r="A1776" s="5" t="inlineStr">
        <is>
          <t>ener</t>
        </is>
      </c>
      <c r="B1776" s="5" t="inlineStr">
        <is>
          <t>all</t>
        </is>
      </c>
      <c r="C1776" s="5" t="inlineStr">
        <is>
          <t>res</t>
        </is>
      </c>
      <c r="H1776" s="5">
        <f>INDEX(Variables!$B$5:$B$105,MATCH($A1776,Variables!$A$5:$A$105,0))&amp;IF($C1776="",""," | "&amp;INDEX(Mapping!$B$5:$B$26,MATCH($C1776,Mapping!$A$5:$A$26,0))&amp;" | "&amp;INDEX(Mapping!$B$30:$B$41,MATCH($B1776,Mapping!$A$30:$A$41,0)))</f>
        <v/>
      </c>
      <c r="I1776" s="5">
        <f>INDEX(Variables!$C$5:$C$105,MATCH($A1776,Variables!$A$5:$A$105,0))</f>
        <v/>
      </c>
      <c r="J1776" s="5">
        <f>INDEX(Variables!$E$5:$E$105,MATCH($A1776,Variables!$A$5:$A$105,0))</f>
        <v/>
      </c>
      <c r="K1776" s="25">
        <f>LOWER(Settings!$C$4)&amp;".mit."&amp;$A1776&amp;IF($C1776="","","."&amp;$C1776&amp;"."&amp;$B1776)&amp;IF(INDEX(Variables!$D$5:$D$105,MATCH($A1776,Variables!$A$5:$A$105,0))="","","."&amp;INDEX(Variables!$D$5:$D$105,MATCH($A1776,Variables!$A$5:$A$105,0)))&amp;"."&amp;K$5</f>
        <v/>
      </c>
      <c r="L1776" s="46">
        <f>SUMIFS(L$301:L$1767,$A$301:$A$1767,"ener",$C$301:$C$1767,$C1776,$B$301:$B$1767,"&lt;&gt;all")</f>
        <v/>
      </c>
      <c r="M1776" s="47">
        <f>SUMIFS(M$301:M$1767,$A$301:$A$1767,"ener",$C$301:$C$1767,$C1776,$B$301:$B$1767,"&lt;&gt;all")</f>
        <v/>
      </c>
      <c r="N1776" s="47">
        <f>SUMIFS(N$301:N$1767,$A$301:$A$1767,"ener",$C$301:$C$1767,$C1776,$B$301:$B$1767,"&lt;&gt;all")</f>
        <v/>
      </c>
      <c r="O1776" s="47">
        <f>SUMIFS(O$301:O$1767,$A$301:$A$1767,"ener",$C$301:$C$1767,$C1776,$B$301:$B$1767,"&lt;&gt;all")</f>
        <v/>
      </c>
      <c r="P1776" s="47">
        <f>SUMIFS(P$301:P$1767,$A$301:$A$1767,"ener",$C$301:$C$1767,$C1776,$B$301:$B$1767,"&lt;&gt;all")</f>
        <v/>
      </c>
      <c r="Q1776" s="47">
        <f>SUMIFS(Q$301:Q$1767,$A$301:$A$1767,"ener",$C$301:$C$1767,$C1776,$B$301:$B$1767,"&lt;&gt;all")</f>
        <v/>
      </c>
      <c r="R1776" s="47">
        <f>SUMIFS(R$301:R$1767,$A$301:$A$1767,"ener",$C$301:$C$1767,$C1776,$B$301:$B$1767,"&lt;&gt;all")</f>
        <v/>
      </c>
      <c r="S1776" s="47">
        <f>SUMIFS(S$301:S$1767,$A$301:$A$1767,"ener",$C$301:$C$1767,$C1776,$B$301:$B$1767,"&lt;&gt;all")</f>
        <v/>
      </c>
      <c r="T1776" s="47">
        <f>SUMIFS(T$301:T$1767,$A$301:$A$1767,"ener",$C$301:$C$1767,$C1776,$B$301:$B$1767,"&lt;&gt;all")</f>
        <v/>
      </c>
      <c r="U1776" s="47">
        <f>SUMIFS(U$301:U$1767,$A$301:$A$1767,"ener",$C$301:$C$1767,$C1776,$B$301:$B$1767,"&lt;&gt;all")</f>
        <v/>
      </c>
      <c r="V1776" s="47">
        <f>SUMIFS(V$301:V$1767,$A$301:$A$1767,"ener",$C$301:$C$1767,$C1776,$B$301:$B$1767,"&lt;&gt;all")</f>
        <v/>
      </c>
      <c r="W1776" s="47">
        <f>SUMIFS(W$301:W$1767,$A$301:$A$1767,"ener",$C$301:$C$1767,$C1776,$B$301:$B$1767,"&lt;&gt;all")</f>
        <v/>
      </c>
      <c r="X1776" s="47">
        <f>SUMIFS(X$301:X$1767,$A$301:$A$1767,"ener",$C$301:$C$1767,$C1776,$B$301:$B$1767,"&lt;&gt;all")</f>
        <v/>
      </c>
      <c r="Y1776" s="47">
        <f>SUMIFS(Y$301:Y$1767,$A$301:$A$1767,"ener",$C$301:$C$1767,$C1776,$B$301:$B$1767,"&lt;&gt;all")</f>
        <v/>
      </c>
      <c r="Z1776" s="47">
        <f>SUMIFS(Z$301:Z$1767,$A$301:$A$1767,"ener",$C$301:$C$1767,$C1776,$B$301:$B$1767,"&lt;&gt;all")</f>
        <v/>
      </c>
      <c r="AA1776" s="47">
        <f>SUMIFS(AA$301:AA$1767,$A$301:$A$1767,"ener",$C$301:$C$1767,$C1776,$B$301:$B$1767,"&lt;&gt;all")</f>
        <v/>
      </c>
      <c r="AB1776" s="47">
        <f>SUMIFS(AB$301:AB$1767,$A$301:$A$1767,"ener",$C$301:$C$1767,$C1776,$B$301:$B$1767,"&lt;&gt;all")</f>
        <v/>
      </c>
      <c r="AC1776" s="47">
        <f>SUMIFS(AC$301:AC$1767,$A$301:$A$1767,"ener",$C$301:$C$1767,$C1776,$B$301:$B$1767,"&lt;&gt;all")</f>
        <v/>
      </c>
      <c r="AD1776" s="47">
        <f>SUMIFS(AD$301:AD$1767,$A$301:$A$1767,"ener",$C$301:$C$1767,$C1776,$B$301:$B$1767,"&lt;&gt;all")</f>
        <v/>
      </c>
      <c r="AE1776" s="25">
        <f>LOWER(Settings!$C$4)&amp;".mit."&amp;$A1776&amp;IF($C1776="","","."&amp;$C1776&amp;"."&amp;$B1776)&amp;IF(INDEX(Variables!$D$5:$D$105,MATCH($A1776,Variables!$A$5:$A$105,0))="","","."&amp;INDEX(Variables!$D$5:$D$105,MATCH($A1776,Variables!$A$5:$A$105,0)))&amp;"."&amp;AE$5</f>
        <v/>
      </c>
      <c r="AF1776" s="46">
        <f>SUMIFS(AF$301:AF$1767,$A$301:$A$1767,"ener",$C$301:$C$1767,$C1776,$B$301:$B$1767,"&lt;&gt;all")</f>
        <v/>
      </c>
      <c r="AG1776" s="47">
        <f>SUMIFS(AG$301:AG$1767,$A$301:$A$1767,"ener",$C$301:$C$1767,$C1776,$B$301:$B$1767,"&lt;&gt;all")</f>
        <v/>
      </c>
      <c r="AH1776" s="47">
        <f>SUMIFS(AH$301:AH$1767,$A$301:$A$1767,"ener",$C$301:$C$1767,$C1776,$B$301:$B$1767,"&lt;&gt;all")</f>
        <v/>
      </c>
      <c r="AI1776" s="47">
        <f>SUMIFS(AI$301:AI$1767,$A$301:$A$1767,"ener",$C$301:$C$1767,$C1776,$B$301:$B$1767,"&lt;&gt;all")</f>
        <v/>
      </c>
      <c r="AJ1776" s="47">
        <f>SUMIFS(AJ$301:AJ$1767,$A$301:$A$1767,"ener",$C$301:$C$1767,$C1776,$B$301:$B$1767,"&lt;&gt;all")</f>
        <v/>
      </c>
      <c r="AK1776" s="47">
        <f>SUMIFS(AK$301:AK$1767,$A$301:$A$1767,"ener",$C$301:$C$1767,$C1776,$B$301:$B$1767,"&lt;&gt;all")</f>
        <v/>
      </c>
      <c r="AL1776" s="47">
        <f>SUMIFS(AL$301:AL$1767,$A$301:$A$1767,"ener",$C$301:$C$1767,$C1776,$B$301:$B$1767,"&lt;&gt;all")</f>
        <v/>
      </c>
      <c r="AM1776" s="47">
        <f>SUMIFS(AM$301:AM$1767,$A$301:$A$1767,"ener",$C$301:$C$1767,$C1776,$B$301:$B$1767,"&lt;&gt;all")</f>
        <v/>
      </c>
      <c r="AN1776" s="47">
        <f>SUMIFS(AN$301:AN$1767,$A$301:$A$1767,"ener",$C$301:$C$1767,$C1776,$B$301:$B$1767,"&lt;&gt;all")</f>
        <v/>
      </c>
      <c r="AO1776" s="47">
        <f>SUMIFS(AO$301:AO$1767,$A$301:$A$1767,"ener",$C$301:$C$1767,$C1776,$B$301:$B$1767,"&lt;&gt;all")</f>
        <v/>
      </c>
      <c r="AP1776" s="47">
        <f>SUMIFS(AP$301:AP$1767,$A$301:$A$1767,"ener",$C$301:$C$1767,$C1776,$B$301:$B$1767,"&lt;&gt;all")</f>
        <v/>
      </c>
      <c r="AQ1776" s="47">
        <f>SUMIFS(AQ$301:AQ$1767,$A$301:$A$1767,"ener",$C$301:$C$1767,$C1776,$B$301:$B$1767,"&lt;&gt;all")</f>
        <v/>
      </c>
      <c r="AR1776" s="47">
        <f>SUMIFS(AR$301:AR$1767,$A$301:$A$1767,"ener",$C$301:$C$1767,$C1776,$B$301:$B$1767,"&lt;&gt;all")</f>
        <v/>
      </c>
      <c r="AS1776" s="47">
        <f>SUMIFS(AS$301:AS$1767,$A$301:$A$1767,"ener",$C$301:$C$1767,$C1776,$B$301:$B$1767,"&lt;&gt;all")</f>
        <v/>
      </c>
      <c r="AT1776" s="47">
        <f>SUMIFS(AT$301:AT$1767,$A$301:$A$1767,"ener",$C$301:$C$1767,$C1776,$B$301:$B$1767,"&lt;&gt;all")</f>
        <v/>
      </c>
      <c r="AU1776" s="47">
        <f>SUMIFS(AU$301:AU$1767,$A$301:$A$1767,"ener",$C$301:$C$1767,$C1776,$B$301:$B$1767,"&lt;&gt;all")</f>
        <v/>
      </c>
      <c r="AV1776" s="47">
        <f>SUMIFS(AV$301:AV$1767,$A$301:$A$1767,"ener",$C$301:$C$1767,$C1776,$B$301:$B$1767,"&lt;&gt;all")</f>
        <v/>
      </c>
      <c r="AW1776" s="47">
        <f>SUMIFS(AW$301:AW$1767,$A$301:$A$1767,"ener",$C$301:$C$1767,$C1776,$B$301:$B$1767,"&lt;&gt;all")</f>
        <v/>
      </c>
      <c r="AX1776" s="47">
        <f>SUMIFS(AX$301:AX$1767,$A$301:$A$1767,"ener",$C$301:$C$1767,$C1776,$B$301:$B$1767,"&lt;&gt;all")</f>
        <v/>
      </c>
    </row>
    <row r="1777" outlineLevel="1">
      <c r="A1777" s="5" t="inlineStr">
        <is>
          <t>ener</t>
        </is>
      </c>
      <c r="B1777" s="5" t="inlineStr">
        <is>
          <t>all</t>
        </is>
      </c>
      <c r="C1777" s="5" t="inlineStr">
        <is>
          <t>foo</t>
        </is>
      </c>
      <c r="H1777" s="5">
        <f>INDEX(Variables!$B$5:$B$105,MATCH($A1777,Variables!$A$5:$A$105,0))&amp;IF($C1777="",""," | "&amp;INDEX(Mapping!$B$5:$B$26,MATCH($C1777,Mapping!$A$5:$A$26,0))&amp;" | "&amp;INDEX(Mapping!$B$30:$B$41,MATCH($B1777,Mapping!$A$30:$A$41,0)))</f>
        <v/>
      </c>
      <c r="I1777" s="5">
        <f>INDEX(Variables!$C$5:$C$105,MATCH($A1777,Variables!$A$5:$A$105,0))</f>
        <v/>
      </c>
      <c r="J1777" s="5">
        <f>INDEX(Variables!$E$5:$E$105,MATCH($A1777,Variables!$A$5:$A$105,0))</f>
        <v/>
      </c>
      <c r="K1777" s="25">
        <f>LOWER(Settings!$C$4)&amp;".mit."&amp;$A1777&amp;IF($C1777="","","."&amp;$C1777&amp;"."&amp;$B1777)&amp;IF(INDEX(Variables!$D$5:$D$105,MATCH($A1777,Variables!$A$5:$A$105,0))="","","."&amp;INDEX(Variables!$D$5:$D$105,MATCH($A1777,Variables!$A$5:$A$105,0)))&amp;"."&amp;K$5</f>
        <v/>
      </c>
      <c r="L1777" s="46">
        <f>SUMIFS(L$301:L$1767,$A$301:$A$1767,"ener",$C$301:$C$1767,$C1777,$B$301:$B$1767,"&lt;&gt;all")</f>
        <v/>
      </c>
      <c r="M1777" s="47">
        <f>SUMIFS(M$301:M$1767,$A$301:$A$1767,"ener",$C$301:$C$1767,$C1777,$B$301:$B$1767,"&lt;&gt;all")</f>
        <v/>
      </c>
      <c r="N1777" s="47">
        <f>SUMIFS(N$301:N$1767,$A$301:$A$1767,"ener",$C$301:$C$1767,$C1777,$B$301:$B$1767,"&lt;&gt;all")</f>
        <v/>
      </c>
      <c r="O1777" s="47">
        <f>SUMIFS(O$301:O$1767,$A$301:$A$1767,"ener",$C$301:$C$1767,$C1777,$B$301:$B$1767,"&lt;&gt;all")</f>
        <v/>
      </c>
      <c r="P1777" s="47">
        <f>SUMIFS(P$301:P$1767,$A$301:$A$1767,"ener",$C$301:$C$1767,$C1777,$B$301:$B$1767,"&lt;&gt;all")</f>
        <v/>
      </c>
      <c r="Q1777" s="47">
        <f>SUMIFS(Q$301:Q$1767,$A$301:$A$1767,"ener",$C$301:$C$1767,$C1777,$B$301:$B$1767,"&lt;&gt;all")</f>
        <v/>
      </c>
      <c r="R1777" s="47">
        <f>SUMIFS(R$301:R$1767,$A$301:$A$1767,"ener",$C$301:$C$1767,$C1777,$B$301:$B$1767,"&lt;&gt;all")</f>
        <v/>
      </c>
      <c r="S1777" s="47">
        <f>SUMIFS(S$301:S$1767,$A$301:$A$1767,"ener",$C$301:$C$1767,$C1777,$B$301:$B$1767,"&lt;&gt;all")</f>
        <v/>
      </c>
      <c r="T1777" s="47">
        <f>SUMIFS(T$301:T$1767,$A$301:$A$1767,"ener",$C$301:$C$1767,$C1777,$B$301:$B$1767,"&lt;&gt;all")</f>
        <v/>
      </c>
      <c r="U1777" s="47">
        <f>SUMIFS(U$301:U$1767,$A$301:$A$1767,"ener",$C$301:$C$1767,$C1777,$B$301:$B$1767,"&lt;&gt;all")</f>
        <v/>
      </c>
      <c r="V1777" s="47">
        <f>SUMIFS(V$301:V$1767,$A$301:$A$1767,"ener",$C$301:$C$1767,$C1777,$B$301:$B$1767,"&lt;&gt;all")</f>
        <v/>
      </c>
      <c r="W1777" s="47">
        <f>SUMIFS(W$301:W$1767,$A$301:$A$1767,"ener",$C$301:$C$1767,$C1777,$B$301:$B$1767,"&lt;&gt;all")</f>
        <v/>
      </c>
      <c r="X1777" s="47">
        <f>SUMIFS(X$301:X$1767,$A$301:$A$1767,"ener",$C$301:$C$1767,$C1777,$B$301:$B$1767,"&lt;&gt;all")</f>
        <v/>
      </c>
      <c r="Y1777" s="47">
        <f>SUMIFS(Y$301:Y$1767,$A$301:$A$1767,"ener",$C$301:$C$1767,$C1777,$B$301:$B$1767,"&lt;&gt;all")</f>
        <v/>
      </c>
      <c r="Z1777" s="47">
        <f>SUMIFS(Z$301:Z$1767,$A$301:$A$1767,"ener",$C$301:$C$1767,$C1777,$B$301:$B$1767,"&lt;&gt;all")</f>
        <v/>
      </c>
      <c r="AA1777" s="47">
        <f>SUMIFS(AA$301:AA$1767,$A$301:$A$1767,"ener",$C$301:$C$1767,$C1777,$B$301:$B$1767,"&lt;&gt;all")</f>
        <v/>
      </c>
      <c r="AB1777" s="47">
        <f>SUMIFS(AB$301:AB$1767,$A$301:$A$1767,"ener",$C$301:$C$1767,$C1777,$B$301:$B$1767,"&lt;&gt;all")</f>
        <v/>
      </c>
      <c r="AC1777" s="47">
        <f>SUMIFS(AC$301:AC$1767,$A$301:$A$1767,"ener",$C$301:$C$1767,$C1777,$B$301:$B$1767,"&lt;&gt;all")</f>
        <v/>
      </c>
      <c r="AD1777" s="47">
        <f>SUMIFS(AD$301:AD$1767,$A$301:$A$1767,"ener",$C$301:$C$1767,$C1777,$B$301:$B$1767,"&lt;&gt;all")</f>
        <v/>
      </c>
      <c r="AE1777" s="25">
        <f>LOWER(Settings!$C$4)&amp;".mit."&amp;$A1777&amp;IF($C1777="","","."&amp;$C1777&amp;"."&amp;$B1777)&amp;IF(INDEX(Variables!$D$5:$D$105,MATCH($A1777,Variables!$A$5:$A$105,0))="","","."&amp;INDEX(Variables!$D$5:$D$105,MATCH($A1777,Variables!$A$5:$A$105,0)))&amp;"."&amp;AE$5</f>
        <v/>
      </c>
      <c r="AF1777" s="46">
        <f>SUMIFS(AF$301:AF$1767,$A$301:$A$1767,"ener",$C$301:$C$1767,$C1777,$B$301:$B$1767,"&lt;&gt;all")</f>
        <v/>
      </c>
      <c r="AG1777" s="47">
        <f>SUMIFS(AG$301:AG$1767,$A$301:$A$1767,"ener",$C$301:$C$1767,$C1777,$B$301:$B$1767,"&lt;&gt;all")</f>
        <v/>
      </c>
      <c r="AH1777" s="47">
        <f>SUMIFS(AH$301:AH$1767,$A$301:$A$1767,"ener",$C$301:$C$1767,$C1777,$B$301:$B$1767,"&lt;&gt;all")</f>
        <v/>
      </c>
      <c r="AI1777" s="47">
        <f>SUMIFS(AI$301:AI$1767,$A$301:$A$1767,"ener",$C$301:$C$1767,$C1777,$B$301:$B$1767,"&lt;&gt;all")</f>
        <v/>
      </c>
      <c r="AJ1777" s="47">
        <f>SUMIFS(AJ$301:AJ$1767,$A$301:$A$1767,"ener",$C$301:$C$1767,$C1777,$B$301:$B$1767,"&lt;&gt;all")</f>
        <v/>
      </c>
      <c r="AK1777" s="47">
        <f>SUMIFS(AK$301:AK$1767,$A$301:$A$1767,"ener",$C$301:$C$1767,$C1777,$B$301:$B$1767,"&lt;&gt;all")</f>
        <v/>
      </c>
      <c r="AL1777" s="47">
        <f>SUMIFS(AL$301:AL$1767,$A$301:$A$1767,"ener",$C$301:$C$1767,$C1777,$B$301:$B$1767,"&lt;&gt;all")</f>
        <v/>
      </c>
      <c r="AM1777" s="47">
        <f>SUMIFS(AM$301:AM$1767,$A$301:$A$1767,"ener",$C$301:$C$1767,$C1777,$B$301:$B$1767,"&lt;&gt;all")</f>
        <v/>
      </c>
      <c r="AN1777" s="47">
        <f>SUMIFS(AN$301:AN$1767,$A$301:$A$1767,"ener",$C$301:$C$1767,$C1777,$B$301:$B$1767,"&lt;&gt;all")</f>
        <v/>
      </c>
      <c r="AO1777" s="47">
        <f>SUMIFS(AO$301:AO$1767,$A$301:$A$1767,"ener",$C$301:$C$1767,$C1777,$B$301:$B$1767,"&lt;&gt;all")</f>
        <v/>
      </c>
      <c r="AP1777" s="47">
        <f>SUMIFS(AP$301:AP$1767,$A$301:$A$1767,"ener",$C$301:$C$1767,$C1777,$B$301:$B$1767,"&lt;&gt;all")</f>
        <v/>
      </c>
      <c r="AQ1777" s="47">
        <f>SUMIFS(AQ$301:AQ$1767,$A$301:$A$1767,"ener",$C$301:$C$1767,$C1777,$B$301:$B$1767,"&lt;&gt;all")</f>
        <v/>
      </c>
      <c r="AR1777" s="47">
        <f>SUMIFS(AR$301:AR$1767,$A$301:$A$1767,"ener",$C$301:$C$1767,$C1777,$B$301:$B$1767,"&lt;&gt;all")</f>
        <v/>
      </c>
      <c r="AS1777" s="47">
        <f>SUMIFS(AS$301:AS$1767,$A$301:$A$1767,"ener",$C$301:$C$1767,$C1777,$B$301:$B$1767,"&lt;&gt;all")</f>
        <v/>
      </c>
      <c r="AT1777" s="47">
        <f>SUMIFS(AT$301:AT$1767,$A$301:$A$1767,"ener",$C$301:$C$1767,$C1777,$B$301:$B$1767,"&lt;&gt;all")</f>
        <v/>
      </c>
      <c r="AU1777" s="47">
        <f>SUMIFS(AU$301:AU$1767,$A$301:$A$1767,"ener",$C$301:$C$1767,$C1777,$B$301:$B$1767,"&lt;&gt;all")</f>
        <v/>
      </c>
      <c r="AV1777" s="47">
        <f>SUMIFS(AV$301:AV$1767,$A$301:$A$1767,"ener",$C$301:$C$1767,$C1777,$B$301:$B$1767,"&lt;&gt;all")</f>
        <v/>
      </c>
      <c r="AW1777" s="47">
        <f>SUMIFS(AW$301:AW$1767,$A$301:$A$1767,"ener",$C$301:$C$1767,$C1777,$B$301:$B$1767,"&lt;&gt;all")</f>
        <v/>
      </c>
      <c r="AX1777" s="47">
        <f>SUMIFS(AX$301:AX$1767,$A$301:$A$1767,"ener",$C$301:$C$1767,$C1777,$B$301:$B$1767,"&lt;&gt;all")</f>
        <v/>
      </c>
    </row>
    <row r="1778" outlineLevel="1">
      <c r="A1778" s="5" t="inlineStr">
        <is>
          <t>ener</t>
        </is>
      </c>
      <c r="B1778" s="5" t="inlineStr">
        <is>
          <t>all</t>
        </is>
      </c>
      <c r="C1778" s="5" t="inlineStr">
        <is>
          <t>srv</t>
        </is>
      </c>
      <c r="H1778" s="5">
        <f>INDEX(Variables!$B$5:$B$105,MATCH($A1778,Variables!$A$5:$A$105,0))&amp;IF($C1778="",""," | "&amp;INDEX(Mapping!$B$5:$B$26,MATCH($C1778,Mapping!$A$5:$A$26,0))&amp;" | "&amp;INDEX(Mapping!$B$30:$B$41,MATCH($B1778,Mapping!$A$30:$A$41,0)))</f>
        <v/>
      </c>
      <c r="I1778" s="5">
        <f>INDEX(Variables!$C$5:$C$105,MATCH($A1778,Variables!$A$5:$A$105,0))</f>
        <v/>
      </c>
      <c r="J1778" s="5">
        <f>INDEX(Variables!$E$5:$E$105,MATCH($A1778,Variables!$A$5:$A$105,0))</f>
        <v/>
      </c>
      <c r="K1778" s="25">
        <f>LOWER(Settings!$C$4)&amp;".mit."&amp;$A1778&amp;IF($C1778="","","."&amp;$C1778&amp;"."&amp;$B1778)&amp;IF(INDEX(Variables!$D$5:$D$105,MATCH($A1778,Variables!$A$5:$A$105,0))="","","."&amp;INDEX(Variables!$D$5:$D$105,MATCH($A1778,Variables!$A$5:$A$105,0)))&amp;"."&amp;K$5</f>
        <v/>
      </c>
      <c r="L1778" s="46">
        <f>SUMIFS(L$301:L$1767,$A$301:$A$1767,"ener",$C$301:$C$1767,$C1778,$B$301:$B$1767,"&lt;&gt;all")</f>
        <v/>
      </c>
      <c r="M1778" s="47">
        <f>SUMIFS(M$301:M$1767,$A$301:$A$1767,"ener",$C$301:$C$1767,$C1778,$B$301:$B$1767,"&lt;&gt;all")</f>
        <v/>
      </c>
      <c r="N1778" s="47">
        <f>SUMIFS(N$301:N$1767,$A$301:$A$1767,"ener",$C$301:$C$1767,$C1778,$B$301:$B$1767,"&lt;&gt;all")</f>
        <v/>
      </c>
      <c r="O1778" s="47">
        <f>SUMIFS(O$301:O$1767,$A$301:$A$1767,"ener",$C$301:$C$1767,$C1778,$B$301:$B$1767,"&lt;&gt;all")</f>
        <v/>
      </c>
      <c r="P1778" s="47">
        <f>SUMIFS(P$301:P$1767,$A$301:$A$1767,"ener",$C$301:$C$1767,$C1778,$B$301:$B$1767,"&lt;&gt;all")</f>
        <v/>
      </c>
      <c r="Q1778" s="47">
        <f>SUMIFS(Q$301:Q$1767,$A$301:$A$1767,"ener",$C$301:$C$1767,$C1778,$B$301:$B$1767,"&lt;&gt;all")</f>
        <v/>
      </c>
      <c r="R1778" s="47">
        <f>SUMIFS(R$301:R$1767,$A$301:$A$1767,"ener",$C$301:$C$1767,$C1778,$B$301:$B$1767,"&lt;&gt;all")</f>
        <v/>
      </c>
      <c r="S1778" s="47">
        <f>SUMIFS(S$301:S$1767,$A$301:$A$1767,"ener",$C$301:$C$1767,$C1778,$B$301:$B$1767,"&lt;&gt;all")</f>
        <v/>
      </c>
      <c r="T1778" s="47">
        <f>SUMIFS(T$301:T$1767,$A$301:$A$1767,"ener",$C$301:$C$1767,$C1778,$B$301:$B$1767,"&lt;&gt;all")</f>
        <v/>
      </c>
      <c r="U1778" s="47">
        <f>SUMIFS(U$301:U$1767,$A$301:$A$1767,"ener",$C$301:$C$1767,$C1778,$B$301:$B$1767,"&lt;&gt;all")</f>
        <v/>
      </c>
      <c r="V1778" s="47">
        <f>SUMIFS(V$301:V$1767,$A$301:$A$1767,"ener",$C$301:$C$1767,$C1778,$B$301:$B$1767,"&lt;&gt;all")</f>
        <v/>
      </c>
      <c r="W1778" s="47">
        <f>SUMIFS(W$301:W$1767,$A$301:$A$1767,"ener",$C$301:$C$1767,$C1778,$B$301:$B$1767,"&lt;&gt;all")</f>
        <v/>
      </c>
      <c r="X1778" s="47">
        <f>SUMIFS(X$301:X$1767,$A$301:$A$1767,"ener",$C$301:$C$1767,$C1778,$B$301:$B$1767,"&lt;&gt;all")</f>
        <v/>
      </c>
      <c r="Y1778" s="47">
        <f>SUMIFS(Y$301:Y$1767,$A$301:$A$1767,"ener",$C$301:$C$1767,$C1778,$B$301:$B$1767,"&lt;&gt;all")</f>
        <v/>
      </c>
      <c r="Z1778" s="47">
        <f>SUMIFS(Z$301:Z$1767,$A$301:$A$1767,"ener",$C$301:$C$1767,$C1778,$B$301:$B$1767,"&lt;&gt;all")</f>
        <v/>
      </c>
      <c r="AA1778" s="47">
        <f>SUMIFS(AA$301:AA$1767,$A$301:$A$1767,"ener",$C$301:$C$1767,$C1778,$B$301:$B$1767,"&lt;&gt;all")</f>
        <v/>
      </c>
      <c r="AB1778" s="47">
        <f>SUMIFS(AB$301:AB$1767,$A$301:$A$1767,"ener",$C$301:$C$1767,$C1778,$B$301:$B$1767,"&lt;&gt;all")</f>
        <v/>
      </c>
      <c r="AC1778" s="47">
        <f>SUMIFS(AC$301:AC$1767,$A$301:$A$1767,"ener",$C$301:$C$1767,$C1778,$B$301:$B$1767,"&lt;&gt;all")</f>
        <v/>
      </c>
      <c r="AD1778" s="47">
        <f>SUMIFS(AD$301:AD$1767,$A$301:$A$1767,"ener",$C$301:$C$1767,$C1778,$B$301:$B$1767,"&lt;&gt;all")</f>
        <v/>
      </c>
      <c r="AE1778" s="25">
        <f>LOWER(Settings!$C$4)&amp;".mit."&amp;$A1778&amp;IF($C1778="","","."&amp;$C1778&amp;"."&amp;$B1778)&amp;IF(INDEX(Variables!$D$5:$D$105,MATCH($A1778,Variables!$A$5:$A$105,0))="","","."&amp;INDEX(Variables!$D$5:$D$105,MATCH($A1778,Variables!$A$5:$A$105,0)))&amp;"."&amp;AE$5</f>
        <v/>
      </c>
      <c r="AF1778" s="46">
        <f>SUMIFS(AF$301:AF$1767,$A$301:$A$1767,"ener",$C$301:$C$1767,$C1778,$B$301:$B$1767,"&lt;&gt;all")</f>
        <v/>
      </c>
      <c r="AG1778" s="47">
        <f>SUMIFS(AG$301:AG$1767,$A$301:$A$1767,"ener",$C$301:$C$1767,$C1778,$B$301:$B$1767,"&lt;&gt;all")</f>
        <v/>
      </c>
      <c r="AH1778" s="47">
        <f>SUMIFS(AH$301:AH$1767,$A$301:$A$1767,"ener",$C$301:$C$1767,$C1778,$B$301:$B$1767,"&lt;&gt;all")</f>
        <v/>
      </c>
      <c r="AI1778" s="47">
        <f>SUMIFS(AI$301:AI$1767,$A$301:$A$1767,"ener",$C$301:$C$1767,$C1778,$B$301:$B$1767,"&lt;&gt;all")</f>
        <v/>
      </c>
      <c r="AJ1778" s="47">
        <f>SUMIFS(AJ$301:AJ$1767,$A$301:$A$1767,"ener",$C$301:$C$1767,$C1778,$B$301:$B$1767,"&lt;&gt;all")</f>
        <v/>
      </c>
      <c r="AK1778" s="47">
        <f>SUMIFS(AK$301:AK$1767,$A$301:$A$1767,"ener",$C$301:$C$1767,$C1778,$B$301:$B$1767,"&lt;&gt;all")</f>
        <v/>
      </c>
      <c r="AL1778" s="47">
        <f>SUMIFS(AL$301:AL$1767,$A$301:$A$1767,"ener",$C$301:$C$1767,$C1778,$B$301:$B$1767,"&lt;&gt;all")</f>
        <v/>
      </c>
      <c r="AM1778" s="47">
        <f>SUMIFS(AM$301:AM$1767,$A$301:$A$1767,"ener",$C$301:$C$1767,$C1778,$B$301:$B$1767,"&lt;&gt;all")</f>
        <v/>
      </c>
      <c r="AN1778" s="47">
        <f>SUMIFS(AN$301:AN$1767,$A$301:$A$1767,"ener",$C$301:$C$1767,$C1778,$B$301:$B$1767,"&lt;&gt;all")</f>
        <v/>
      </c>
      <c r="AO1778" s="47">
        <f>SUMIFS(AO$301:AO$1767,$A$301:$A$1767,"ener",$C$301:$C$1767,$C1778,$B$301:$B$1767,"&lt;&gt;all")</f>
        <v/>
      </c>
      <c r="AP1778" s="47">
        <f>SUMIFS(AP$301:AP$1767,$A$301:$A$1767,"ener",$C$301:$C$1767,$C1778,$B$301:$B$1767,"&lt;&gt;all")</f>
        <v/>
      </c>
      <c r="AQ1778" s="47">
        <f>SUMIFS(AQ$301:AQ$1767,$A$301:$A$1767,"ener",$C$301:$C$1767,$C1778,$B$301:$B$1767,"&lt;&gt;all")</f>
        <v/>
      </c>
      <c r="AR1778" s="47">
        <f>SUMIFS(AR$301:AR$1767,$A$301:$A$1767,"ener",$C$301:$C$1767,$C1778,$B$301:$B$1767,"&lt;&gt;all")</f>
        <v/>
      </c>
      <c r="AS1778" s="47">
        <f>SUMIFS(AS$301:AS$1767,$A$301:$A$1767,"ener",$C$301:$C$1767,$C1778,$B$301:$B$1767,"&lt;&gt;all")</f>
        <v/>
      </c>
      <c r="AT1778" s="47">
        <f>SUMIFS(AT$301:AT$1767,$A$301:$A$1767,"ener",$C$301:$C$1767,$C1778,$B$301:$B$1767,"&lt;&gt;all")</f>
        <v/>
      </c>
      <c r="AU1778" s="47">
        <f>SUMIFS(AU$301:AU$1767,$A$301:$A$1767,"ener",$C$301:$C$1767,$C1778,$B$301:$B$1767,"&lt;&gt;all")</f>
        <v/>
      </c>
      <c r="AV1778" s="47">
        <f>SUMIFS(AV$301:AV$1767,$A$301:$A$1767,"ener",$C$301:$C$1767,$C1778,$B$301:$B$1767,"&lt;&gt;all")</f>
        <v/>
      </c>
      <c r="AW1778" s="47">
        <f>SUMIFS(AW$301:AW$1767,$A$301:$A$1767,"ener",$C$301:$C$1767,$C1778,$B$301:$B$1767,"&lt;&gt;all")</f>
        <v/>
      </c>
      <c r="AX1778" s="47">
        <f>SUMIFS(AX$301:AX$1767,$A$301:$A$1767,"ener",$C$301:$C$1767,$C1778,$B$301:$B$1767,"&lt;&gt;all")</f>
        <v/>
      </c>
    </row>
    <row r="1779" outlineLevel="1">
      <c r="A1779" s="5" t="inlineStr">
        <is>
          <t>ener</t>
        </is>
      </c>
      <c r="B1779" s="5" t="inlineStr">
        <is>
          <t>all</t>
        </is>
      </c>
      <c r="C1779" s="5" t="inlineStr">
        <is>
          <t>mch</t>
        </is>
      </c>
      <c r="H1779" s="5">
        <f>INDEX(Variables!$B$5:$B$105,MATCH($A1779,Variables!$A$5:$A$105,0))&amp;IF($C1779="",""," | "&amp;INDEX(Mapping!$B$5:$B$26,MATCH($C1779,Mapping!$A$5:$A$26,0))&amp;" | "&amp;INDEX(Mapping!$B$30:$B$41,MATCH($B1779,Mapping!$A$30:$A$41,0)))</f>
        <v/>
      </c>
      <c r="I1779" s="5">
        <f>INDEX(Variables!$C$5:$C$105,MATCH($A1779,Variables!$A$5:$A$105,0))</f>
        <v/>
      </c>
      <c r="J1779" s="5">
        <f>INDEX(Variables!$E$5:$E$105,MATCH($A1779,Variables!$A$5:$A$105,0))</f>
        <v/>
      </c>
      <c r="K1779" s="25">
        <f>LOWER(Settings!$C$4)&amp;".mit."&amp;$A1779&amp;IF($C1779="","","."&amp;$C1779&amp;"."&amp;$B1779)&amp;IF(INDEX(Variables!$D$5:$D$105,MATCH($A1779,Variables!$A$5:$A$105,0))="","","."&amp;INDEX(Variables!$D$5:$D$105,MATCH($A1779,Variables!$A$5:$A$105,0)))&amp;"."&amp;K$5</f>
        <v/>
      </c>
      <c r="L1779" s="46">
        <f>SUMIFS(L$301:L$1767,$A$301:$A$1767,"ener",$C$301:$C$1767,$C1779,$B$301:$B$1767,"&lt;&gt;all")</f>
        <v/>
      </c>
      <c r="M1779" s="47">
        <f>SUMIFS(M$301:M$1767,$A$301:$A$1767,"ener",$C$301:$C$1767,$C1779,$B$301:$B$1767,"&lt;&gt;all")</f>
        <v/>
      </c>
      <c r="N1779" s="47">
        <f>SUMIFS(N$301:N$1767,$A$301:$A$1767,"ener",$C$301:$C$1767,$C1779,$B$301:$B$1767,"&lt;&gt;all")</f>
        <v/>
      </c>
      <c r="O1779" s="47">
        <f>SUMIFS(O$301:O$1767,$A$301:$A$1767,"ener",$C$301:$C$1767,$C1779,$B$301:$B$1767,"&lt;&gt;all")</f>
        <v/>
      </c>
      <c r="P1779" s="47">
        <f>SUMIFS(P$301:P$1767,$A$301:$A$1767,"ener",$C$301:$C$1767,$C1779,$B$301:$B$1767,"&lt;&gt;all")</f>
        <v/>
      </c>
      <c r="Q1779" s="47">
        <f>SUMIFS(Q$301:Q$1767,$A$301:$A$1767,"ener",$C$301:$C$1767,$C1779,$B$301:$B$1767,"&lt;&gt;all")</f>
        <v/>
      </c>
      <c r="R1779" s="47">
        <f>SUMIFS(R$301:R$1767,$A$301:$A$1767,"ener",$C$301:$C$1767,$C1779,$B$301:$B$1767,"&lt;&gt;all")</f>
        <v/>
      </c>
      <c r="S1779" s="47">
        <f>SUMIFS(S$301:S$1767,$A$301:$A$1767,"ener",$C$301:$C$1767,$C1779,$B$301:$B$1767,"&lt;&gt;all")</f>
        <v/>
      </c>
      <c r="T1779" s="47">
        <f>SUMIFS(T$301:T$1767,$A$301:$A$1767,"ener",$C$301:$C$1767,$C1779,$B$301:$B$1767,"&lt;&gt;all")</f>
        <v/>
      </c>
      <c r="U1779" s="47">
        <f>SUMIFS(U$301:U$1767,$A$301:$A$1767,"ener",$C$301:$C$1767,$C1779,$B$301:$B$1767,"&lt;&gt;all")</f>
        <v/>
      </c>
      <c r="V1779" s="47">
        <f>SUMIFS(V$301:V$1767,$A$301:$A$1767,"ener",$C$301:$C$1767,$C1779,$B$301:$B$1767,"&lt;&gt;all")</f>
        <v/>
      </c>
      <c r="W1779" s="47">
        <f>SUMIFS(W$301:W$1767,$A$301:$A$1767,"ener",$C$301:$C$1767,$C1779,$B$301:$B$1767,"&lt;&gt;all")</f>
        <v/>
      </c>
      <c r="X1779" s="47">
        <f>SUMIFS(X$301:X$1767,$A$301:$A$1767,"ener",$C$301:$C$1767,$C1779,$B$301:$B$1767,"&lt;&gt;all")</f>
        <v/>
      </c>
      <c r="Y1779" s="47">
        <f>SUMIFS(Y$301:Y$1767,$A$301:$A$1767,"ener",$C$301:$C$1767,$C1779,$B$301:$B$1767,"&lt;&gt;all")</f>
        <v/>
      </c>
      <c r="Z1779" s="47">
        <f>SUMIFS(Z$301:Z$1767,$A$301:$A$1767,"ener",$C$301:$C$1767,$C1779,$B$301:$B$1767,"&lt;&gt;all")</f>
        <v/>
      </c>
      <c r="AA1779" s="47">
        <f>SUMIFS(AA$301:AA$1767,$A$301:$A$1767,"ener",$C$301:$C$1767,$C1779,$B$301:$B$1767,"&lt;&gt;all")</f>
        <v/>
      </c>
      <c r="AB1779" s="47">
        <f>SUMIFS(AB$301:AB$1767,$A$301:$A$1767,"ener",$C$301:$C$1767,$C1779,$B$301:$B$1767,"&lt;&gt;all")</f>
        <v/>
      </c>
      <c r="AC1779" s="47">
        <f>SUMIFS(AC$301:AC$1767,$A$301:$A$1767,"ener",$C$301:$C$1767,$C1779,$B$301:$B$1767,"&lt;&gt;all")</f>
        <v/>
      </c>
      <c r="AD1779" s="47">
        <f>SUMIFS(AD$301:AD$1767,$A$301:$A$1767,"ener",$C$301:$C$1767,$C1779,$B$301:$B$1767,"&lt;&gt;all")</f>
        <v/>
      </c>
      <c r="AE1779" s="25">
        <f>LOWER(Settings!$C$4)&amp;".mit."&amp;$A1779&amp;IF($C1779="","","."&amp;$C1779&amp;"."&amp;$B1779)&amp;IF(INDEX(Variables!$D$5:$D$105,MATCH($A1779,Variables!$A$5:$A$105,0))="","","."&amp;INDEX(Variables!$D$5:$D$105,MATCH($A1779,Variables!$A$5:$A$105,0)))&amp;"."&amp;AE$5</f>
        <v/>
      </c>
      <c r="AF1779" s="46">
        <f>SUMIFS(AF$301:AF$1767,$A$301:$A$1767,"ener",$C$301:$C$1767,$C1779,$B$301:$B$1767,"&lt;&gt;all")</f>
        <v/>
      </c>
      <c r="AG1779" s="47">
        <f>SUMIFS(AG$301:AG$1767,$A$301:$A$1767,"ener",$C$301:$C$1767,$C1779,$B$301:$B$1767,"&lt;&gt;all")</f>
        <v/>
      </c>
      <c r="AH1779" s="47">
        <f>SUMIFS(AH$301:AH$1767,$A$301:$A$1767,"ener",$C$301:$C$1767,$C1779,$B$301:$B$1767,"&lt;&gt;all")</f>
        <v/>
      </c>
      <c r="AI1779" s="47">
        <f>SUMIFS(AI$301:AI$1767,$A$301:$A$1767,"ener",$C$301:$C$1767,$C1779,$B$301:$B$1767,"&lt;&gt;all")</f>
        <v/>
      </c>
      <c r="AJ1779" s="47">
        <f>SUMIFS(AJ$301:AJ$1767,$A$301:$A$1767,"ener",$C$301:$C$1767,$C1779,$B$301:$B$1767,"&lt;&gt;all")</f>
        <v/>
      </c>
      <c r="AK1779" s="47">
        <f>SUMIFS(AK$301:AK$1767,$A$301:$A$1767,"ener",$C$301:$C$1767,$C1779,$B$301:$B$1767,"&lt;&gt;all")</f>
        <v/>
      </c>
      <c r="AL1779" s="47">
        <f>SUMIFS(AL$301:AL$1767,$A$301:$A$1767,"ener",$C$301:$C$1767,$C1779,$B$301:$B$1767,"&lt;&gt;all")</f>
        <v/>
      </c>
      <c r="AM1779" s="47">
        <f>SUMIFS(AM$301:AM$1767,$A$301:$A$1767,"ener",$C$301:$C$1767,$C1779,$B$301:$B$1767,"&lt;&gt;all")</f>
        <v/>
      </c>
      <c r="AN1779" s="47">
        <f>SUMIFS(AN$301:AN$1767,$A$301:$A$1767,"ener",$C$301:$C$1767,$C1779,$B$301:$B$1767,"&lt;&gt;all")</f>
        <v/>
      </c>
      <c r="AO1779" s="47">
        <f>SUMIFS(AO$301:AO$1767,$A$301:$A$1767,"ener",$C$301:$C$1767,$C1779,$B$301:$B$1767,"&lt;&gt;all")</f>
        <v/>
      </c>
      <c r="AP1779" s="47">
        <f>SUMIFS(AP$301:AP$1767,$A$301:$A$1767,"ener",$C$301:$C$1767,$C1779,$B$301:$B$1767,"&lt;&gt;all")</f>
        <v/>
      </c>
      <c r="AQ1779" s="47">
        <f>SUMIFS(AQ$301:AQ$1767,$A$301:$A$1767,"ener",$C$301:$C$1767,$C1779,$B$301:$B$1767,"&lt;&gt;all")</f>
        <v/>
      </c>
      <c r="AR1779" s="47">
        <f>SUMIFS(AR$301:AR$1767,$A$301:$A$1767,"ener",$C$301:$C$1767,$C1779,$B$301:$B$1767,"&lt;&gt;all")</f>
        <v/>
      </c>
      <c r="AS1779" s="47">
        <f>SUMIFS(AS$301:AS$1767,$A$301:$A$1767,"ener",$C$301:$C$1767,$C1779,$B$301:$B$1767,"&lt;&gt;all")</f>
        <v/>
      </c>
      <c r="AT1779" s="47">
        <f>SUMIFS(AT$301:AT$1767,$A$301:$A$1767,"ener",$C$301:$C$1767,$C1779,$B$301:$B$1767,"&lt;&gt;all")</f>
        <v/>
      </c>
      <c r="AU1779" s="47">
        <f>SUMIFS(AU$301:AU$1767,$A$301:$A$1767,"ener",$C$301:$C$1767,$C1779,$B$301:$B$1767,"&lt;&gt;all")</f>
        <v/>
      </c>
      <c r="AV1779" s="47">
        <f>SUMIFS(AV$301:AV$1767,$A$301:$A$1767,"ener",$C$301:$C$1767,$C1779,$B$301:$B$1767,"&lt;&gt;all")</f>
        <v/>
      </c>
      <c r="AW1779" s="47">
        <f>SUMIFS(AW$301:AW$1767,$A$301:$A$1767,"ener",$C$301:$C$1767,$C1779,$B$301:$B$1767,"&lt;&gt;all")</f>
        <v/>
      </c>
      <c r="AX1779" s="47">
        <f>SUMIFS(AX$301:AX$1767,$A$301:$A$1767,"ener",$C$301:$C$1767,$C1779,$B$301:$B$1767,"&lt;&gt;all")</f>
        <v/>
      </c>
    </row>
    <row r="1780" outlineLevel="1">
      <c r="A1780" s="5" t="inlineStr">
        <is>
          <t>ener</t>
        </is>
      </c>
      <c r="B1780" s="5" t="inlineStr">
        <is>
          <t>all</t>
        </is>
      </c>
      <c r="C1780" s="5" t="inlineStr">
        <is>
          <t>irn</t>
        </is>
      </c>
      <c r="H1780" s="5">
        <f>INDEX(Variables!$B$5:$B$105,MATCH($A1780,Variables!$A$5:$A$105,0))&amp;IF($C1780="",""," | "&amp;INDEX(Mapping!$B$5:$B$26,MATCH($C1780,Mapping!$A$5:$A$26,0))&amp;" | "&amp;INDEX(Mapping!$B$30:$B$41,MATCH($B1780,Mapping!$A$30:$A$41,0)))</f>
        <v/>
      </c>
      <c r="I1780" s="5">
        <f>INDEX(Variables!$C$5:$C$105,MATCH($A1780,Variables!$A$5:$A$105,0))</f>
        <v/>
      </c>
      <c r="J1780" s="5">
        <f>INDEX(Variables!$E$5:$E$105,MATCH($A1780,Variables!$A$5:$A$105,0))</f>
        <v/>
      </c>
      <c r="K1780" s="25">
        <f>LOWER(Settings!$C$4)&amp;".mit."&amp;$A1780&amp;IF($C1780="","","."&amp;$C1780&amp;"."&amp;$B1780)&amp;IF(INDEX(Variables!$D$5:$D$105,MATCH($A1780,Variables!$A$5:$A$105,0))="","","."&amp;INDEX(Variables!$D$5:$D$105,MATCH($A1780,Variables!$A$5:$A$105,0)))&amp;"."&amp;K$5</f>
        <v/>
      </c>
      <c r="L1780" s="46">
        <f>SUMIFS(L$301:L$1767,$A$301:$A$1767,"ener",$C$301:$C$1767,$C1780,$B$301:$B$1767,"&lt;&gt;all")</f>
        <v/>
      </c>
      <c r="M1780" s="47">
        <f>SUMIFS(M$301:M$1767,$A$301:$A$1767,"ener",$C$301:$C$1767,$C1780,$B$301:$B$1767,"&lt;&gt;all")</f>
        <v/>
      </c>
      <c r="N1780" s="47">
        <f>SUMIFS(N$301:N$1767,$A$301:$A$1767,"ener",$C$301:$C$1767,$C1780,$B$301:$B$1767,"&lt;&gt;all")</f>
        <v/>
      </c>
      <c r="O1780" s="47">
        <f>SUMIFS(O$301:O$1767,$A$301:$A$1767,"ener",$C$301:$C$1767,$C1780,$B$301:$B$1767,"&lt;&gt;all")</f>
        <v/>
      </c>
      <c r="P1780" s="47">
        <f>SUMIFS(P$301:P$1767,$A$301:$A$1767,"ener",$C$301:$C$1767,$C1780,$B$301:$B$1767,"&lt;&gt;all")</f>
        <v/>
      </c>
      <c r="Q1780" s="47">
        <f>SUMIFS(Q$301:Q$1767,$A$301:$A$1767,"ener",$C$301:$C$1767,$C1780,$B$301:$B$1767,"&lt;&gt;all")</f>
        <v/>
      </c>
      <c r="R1780" s="47">
        <f>SUMIFS(R$301:R$1767,$A$301:$A$1767,"ener",$C$301:$C$1767,$C1780,$B$301:$B$1767,"&lt;&gt;all")</f>
        <v/>
      </c>
      <c r="S1780" s="47">
        <f>SUMIFS(S$301:S$1767,$A$301:$A$1767,"ener",$C$301:$C$1767,$C1780,$B$301:$B$1767,"&lt;&gt;all")</f>
        <v/>
      </c>
      <c r="T1780" s="47">
        <f>SUMIFS(T$301:T$1767,$A$301:$A$1767,"ener",$C$301:$C$1767,$C1780,$B$301:$B$1767,"&lt;&gt;all")</f>
        <v/>
      </c>
      <c r="U1780" s="47">
        <f>SUMIFS(U$301:U$1767,$A$301:$A$1767,"ener",$C$301:$C$1767,$C1780,$B$301:$B$1767,"&lt;&gt;all")</f>
        <v/>
      </c>
      <c r="V1780" s="47">
        <f>SUMIFS(V$301:V$1767,$A$301:$A$1767,"ener",$C$301:$C$1767,$C1780,$B$301:$B$1767,"&lt;&gt;all")</f>
        <v/>
      </c>
      <c r="W1780" s="47">
        <f>SUMIFS(W$301:W$1767,$A$301:$A$1767,"ener",$C$301:$C$1767,$C1780,$B$301:$B$1767,"&lt;&gt;all")</f>
        <v/>
      </c>
      <c r="X1780" s="47">
        <f>SUMIFS(X$301:X$1767,$A$301:$A$1767,"ener",$C$301:$C$1767,$C1780,$B$301:$B$1767,"&lt;&gt;all")</f>
        <v/>
      </c>
      <c r="Y1780" s="47">
        <f>SUMIFS(Y$301:Y$1767,$A$301:$A$1767,"ener",$C$301:$C$1767,$C1780,$B$301:$B$1767,"&lt;&gt;all")</f>
        <v/>
      </c>
      <c r="Z1780" s="47">
        <f>SUMIFS(Z$301:Z$1767,$A$301:$A$1767,"ener",$C$301:$C$1767,$C1780,$B$301:$B$1767,"&lt;&gt;all")</f>
        <v/>
      </c>
      <c r="AA1780" s="47">
        <f>SUMIFS(AA$301:AA$1767,$A$301:$A$1767,"ener",$C$301:$C$1767,$C1780,$B$301:$B$1767,"&lt;&gt;all")</f>
        <v/>
      </c>
      <c r="AB1780" s="47">
        <f>SUMIFS(AB$301:AB$1767,$A$301:$A$1767,"ener",$C$301:$C$1767,$C1780,$B$301:$B$1767,"&lt;&gt;all")</f>
        <v/>
      </c>
      <c r="AC1780" s="47">
        <f>SUMIFS(AC$301:AC$1767,$A$301:$A$1767,"ener",$C$301:$C$1767,$C1780,$B$301:$B$1767,"&lt;&gt;all")</f>
        <v/>
      </c>
      <c r="AD1780" s="47">
        <f>SUMIFS(AD$301:AD$1767,$A$301:$A$1767,"ener",$C$301:$C$1767,$C1780,$B$301:$B$1767,"&lt;&gt;all")</f>
        <v/>
      </c>
      <c r="AE1780" s="25">
        <f>LOWER(Settings!$C$4)&amp;".mit."&amp;$A1780&amp;IF($C1780="","","."&amp;$C1780&amp;"."&amp;$B1780)&amp;IF(INDEX(Variables!$D$5:$D$105,MATCH($A1780,Variables!$A$5:$A$105,0))="","","."&amp;INDEX(Variables!$D$5:$D$105,MATCH($A1780,Variables!$A$5:$A$105,0)))&amp;"."&amp;AE$5</f>
        <v/>
      </c>
      <c r="AF1780" s="46">
        <f>SUMIFS(AF$301:AF$1767,$A$301:$A$1767,"ener",$C$301:$C$1767,$C1780,$B$301:$B$1767,"&lt;&gt;all")</f>
        <v/>
      </c>
      <c r="AG1780" s="47">
        <f>SUMIFS(AG$301:AG$1767,$A$301:$A$1767,"ener",$C$301:$C$1767,$C1780,$B$301:$B$1767,"&lt;&gt;all")</f>
        <v/>
      </c>
      <c r="AH1780" s="47">
        <f>SUMIFS(AH$301:AH$1767,$A$301:$A$1767,"ener",$C$301:$C$1767,$C1780,$B$301:$B$1767,"&lt;&gt;all")</f>
        <v/>
      </c>
      <c r="AI1780" s="47">
        <f>SUMIFS(AI$301:AI$1767,$A$301:$A$1767,"ener",$C$301:$C$1767,$C1780,$B$301:$B$1767,"&lt;&gt;all")</f>
        <v/>
      </c>
      <c r="AJ1780" s="47">
        <f>SUMIFS(AJ$301:AJ$1767,$A$301:$A$1767,"ener",$C$301:$C$1767,$C1780,$B$301:$B$1767,"&lt;&gt;all")</f>
        <v/>
      </c>
      <c r="AK1780" s="47">
        <f>SUMIFS(AK$301:AK$1767,$A$301:$A$1767,"ener",$C$301:$C$1767,$C1780,$B$301:$B$1767,"&lt;&gt;all")</f>
        <v/>
      </c>
      <c r="AL1780" s="47">
        <f>SUMIFS(AL$301:AL$1767,$A$301:$A$1767,"ener",$C$301:$C$1767,$C1780,$B$301:$B$1767,"&lt;&gt;all")</f>
        <v/>
      </c>
      <c r="AM1780" s="47">
        <f>SUMIFS(AM$301:AM$1767,$A$301:$A$1767,"ener",$C$301:$C$1767,$C1780,$B$301:$B$1767,"&lt;&gt;all")</f>
        <v/>
      </c>
      <c r="AN1780" s="47">
        <f>SUMIFS(AN$301:AN$1767,$A$301:$A$1767,"ener",$C$301:$C$1767,$C1780,$B$301:$B$1767,"&lt;&gt;all")</f>
        <v/>
      </c>
      <c r="AO1780" s="47">
        <f>SUMIFS(AO$301:AO$1767,$A$301:$A$1767,"ener",$C$301:$C$1767,$C1780,$B$301:$B$1767,"&lt;&gt;all")</f>
        <v/>
      </c>
      <c r="AP1780" s="47">
        <f>SUMIFS(AP$301:AP$1767,$A$301:$A$1767,"ener",$C$301:$C$1767,$C1780,$B$301:$B$1767,"&lt;&gt;all")</f>
        <v/>
      </c>
      <c r="AQ1780" s="47">
        <f>SUMIFS(AQ$301:AQ$1767,$A$301:$A$1767,"ener",$C$301:$C$1767,$C1780,$B$301:$B$1767,"&lt;&gt;all")</f>
        <v/>
      </c>
      <c r="AR1780" s="47">
        <f>SUMIFS(AR$301:AR$1767,$A$301:$A$1767,"ener",$C$301:$C$1767,$C1780,$B$301:$B$1767,"&lt;&gt;all")</f>
        <v/>
      </c>
      <c r="AS1780" s="47">
        <f>SUMIFS(AS$301:AS$1767,$A$301:$A$1767,"ener",$C$301:$C$1767,$C1780,$B$301:$B$1767,"&lt;&gt;all")</f>
        <v/>
      </c>
      <c r="AT1780" s="47">
        <f>SUMIFS(AT$301:AT$1767,$A$301:$A$1767,"ener",$C$301:$C$1767,$C1780,$B$301:$B$1767,"&lt;&gt;all")</f>
        <v/>
      </c>
      <c r="AU1780" s="47">
        <f>SUMIFS(AU$301:AU$1767,$A$301:$A$1767,"ener",$C$301:$C$1767,$C1780,$B$301:$B$1767,"&lt;&gt;all")</f>
        <v/>
      </c>
      <c r="AV1780" s="47">
        <f>SUMIFS(AV$301:AV$1767,$A$301:$A$1767,"ener",$C$301:$C$1767,$C1780,$B$301:$B$1767,"&lt;&gt;all")</f>
        <v/>
      </c>
      <c r="AW1780" s="47">
        <f>SUMIFS(AW$301:AW$1767,$A$301:$A$1767,"ener",$C$301:$C$1767,$C1780,$B$301:$B$1767,"&lt;&gt;all")</f>
        <v/>
      </c>
      <c r="AX1780" s="47">
        <f>SUMIFS(AX$301:AX$1767,$A$301:$A$1767,"ener",$C$301:$C$1767,$C1780,$B$301:$B$1767,"&lt;&gt;all")</f>
        <v/>
      </c>
    </row>
    <row r="1781" outlineLevel="1">
      <c r="A1781" s="5" t="inlineStr">
        <is>
          <t>ener</t>
        </is>
      </c>
      <c r="B1781" s="5" t="inlineStr">
        <is>
          <t>all</t>
        </is>
      </c>
      <c r="C1781" s="5" t="inlineStr">
        <is>
          <t>nfm</t>
        </is>
      </c>
      <c r="H1781" s="5">
        <f>INDEX(Variables!$B$5:$B$105,MATCH($A1781,Variables!$A$5:$A$105,0))&amp;IF($C1781="",""," | "&amp;INDEX(Mapping!$B$5:$B$26,MATCH($C1781,Mapping!$A$5:$A$26,0))&amp;" | "&amp;INDEX(Mapping!$B$30:$B$41,MATCH($B1781,Mapping!$A$30:$A$41,0)))</f>
        <v/>
      </c>
      <c r="I1781" s="5">
        <f>INDEX(Variables!$C$5:$C$105,MATCH($A1781,Variables!$A$5:$A$105,0))</f>
        <v/>
      </c>
      <c r="J1781" s="5">
        <f>INDEX(Variables!$E$5:$E$105,MATCH($A1781,Variables!$A$5:$A$105,0))</f>
        <v/>
      </c>
      <c r="K1781" s="25">
        <f>LOWER(Settings!$C$4)&amp;".mit."&amp;$A1781&amp;IF($C1781="","","."&amp;$C1781&amp;"."&amp;$B1781)&amp;IF(INDEX(Variables!$D$5:$D$105,MATCH($A1781,Variables!$A$5:$A$105,0))="","","."&amp;INDEX(Variables!$D$5:$D$105,MATCH($A1781,Variables!$A$5:$A$105,0)))&amp;"."&amp;K$5</f>
        <v/>
      </c>
      <c r="L1781" s="46">
        <f>SUMIFS(L$301:L$1767,$A$301:$A$1767,"ener",$C$301:$C$1767,$C1781,$B$301:$B$1767,"&lt;&gt;all")</f>
        <v/>
      </c>
      <c r="M1781" s="47">
        <f>SUMIFS(M$301:M$1767,$A$301:$A$1767,"ener",$C$301:$C$1767,$C1781,$B$301:$B$1767,"&lt;&gt;all")</f>
        <v/>
      </c>
      <c r="N1781" s="47">
        <f>SUMIFS(N$301:N$1767,$A$301:$A$1767,"ener",$C$301:$C$1767,$C1781,$B$301:$B$1767,"&lt;&gt;all")</f>
        <v/>
      </c>
      <c r="O1781" s="47">
        <f>SUMIFS(O$301:O$1767,$A$301:$A$1767,"ener",$C$301:$C$1767,$C1781,$B$301:$B$1767,"&lt;&gt;all")</f>
        <v/>
      </c>
      <c r="P1781" s="47">
        <f>SUMIFS(P$301:P$1767,$A$301:$A$1767,"ener",$C$301:$C$1767,$C1781,$B$301:$B$1767,"&lt;&gt;all")</f>
        <v/>
      </c>
      <c r="Q1781" s="47">
        <f>SUMIFS(Q$301:Q$1767,$A$301:$A$1767,"ener",$C$301:$C$1767,$C1781,$B$301:$B$1767,"&lt;&gt;all")</f>
        <v/>
      </c>
      <c r="R1781" s="47">
        <f>SUMIFS(R$301:R$1767,$A$301:$A$1767,"ener",$C$301:$C$1767,$C1781,$B$301:$B$1767,"&lt;&gt;all")</f>
        <v/>
      </c>
      <c r="S1781" s="47">
        <f>SUMIFS(S$301:S$1767,$A$301:$A$1767,"ener",$C$301:$C$1767,$C1781,$B$301:$B$1767,"&lt;&gt;all")</f>
        <v/>
      </c>
      <c r="T1781" s="47">
        <f>SUMIFS(T$301:T$1767,$A$301:$A$1767,"ener",$C$301:$C$1767,$C1781,$B$301:$B$1767,"&lt;&gt;all")</f>
        <v/>
      </c>
      <c r="U1781" s="47">
        <f>SUMIFS(U$301:U$1767,$A$301:$A$1767,"ener",$C$301:$C$1767,$C1781,$B$301:$B$1767,"&lt;&gt;all")</f>
        <v/>
      </c>
      <c r="V1781" s="47">
        <f>SUMIFS(V$301:V$1767,$A$301:$A$1767,"ener",$C$301:$C$1767,$C1781,$B$301:$B$1767,"&lt;&gt;all")</f>
        <v/>
      </c>
      <c r="W1781" s="47">
        <f>SUMIFS(W$301:W$1767,$A$301:$A$1767,"ener",$C$301:$C$1767,$C1781,$B$301:$B$1767,"&lt;&gt;all")</f>
        <v/>
      </c>
      <c r="X1781" s="47">
        <f>SUMIFS(X$301:X$1767,$A$301:$A$1767,"ener",$C$301:$C$1767,$C1781,$B$301:$B$1767,"&lt;&gt;all")</f>
        <v/>
      </c>
      <c r="Y1781" s="47">
        <f>SUMIFS(Y$301:Y$1767,$A$301:$A$1767,"ener",$C$301:$C$1767,$C1781,$B$301:$B$1767,"&lt;&gt;all")</f>
        <v/>
      </c>
      <c r="Z1781" s="47">
        <f>SUMIFS(Z$301:Z$1767,$A$301:$A$1767,"ener",$C$301:$C$1767,$C1781,$B$301:$B$1767,"&lt;&gt;all")</f>
        <v/>
      </c>
      <c r="AA1781" s="47">
        <f>SUMIFS(AA$301:AA$1767,$A$301:$A$1767,"ener",$C$301:$C$1767,$C1781,$B$301:$B$1767,"&lt;&gt;all")</f>
        <v/>
      </c>
      <c r="AB1781" s="47">
        <f>SUMIFS(AB$301:AB$1767,$A$301:$A$1767,"ener",$C$301:$C$1767,$C1781,$B$301:$B$1767,"&lt;&gt;all")</f>
        <v/>
      </c>
      <c r="AC1781" s="47">
        <f>SUMIFS(AC$301:AC$1767,$A$301:$A$1767,"ener",$C$301:$C$1767,$C1781,$B$301:$B$1767,"&lt;&gt;all")</f>
        <v/>
      </c>
      <c r="AD1781" s="47">
        <f>SUMIFS(AD$301:AD$1767,$A$301:$A$1767,"ener",$C$301:$C$1767,$C1781,$B$301:$B$1767,"&lt;&gt;all")</f>
        <v/>
      </c>
      <c r="AE1781" s="25">
        <f>LOWER(Settings!$C$4)&amp;".mit."&amp;$A1781&amp;IF($C1781="","","."&amp;$C1781&amp;"."&amp;$B1781)&amp;IF(INDEX(Variables!$D$5:$D$105,MATCH($A1781,Variables!$A$5:$A$105,0))="","","."&amp;INDEX(Variables!$D$5:$D$105,MATCH($A1781,Variables!$A$5:$A$105,0)))&amp;"."&amp;AE$5</f>
        <v/>
      </c>
      <c r="AF1781" s="46">
        <f>SUMIFS(AF$301:AF$1767,$A$301:$A$1767,"ener",$C$301:$C$1767,$C1781,$B$301:$B$1767,"&lt;&gt;all")</f>
        <v/>
      </c>
      <c r="AG1781" s="47">
        <f>SUMIFS(AG$301:AG$1767,$A$301:$A$1767,"ener",$C$301:$C$1767,$C1781,$B$301:$B$1767,"&lt;&gt;all")</f>
        <v/>
      </c>
      <c r="AH1781" s="47">
        <f>SUMIFS(AH$301:AH$1767,$A$301:$A$1767,"ener",$C$301:$C$1767,$C1781,$B$301:$B$1767,"&lt;&gt;all")</f>
        <v/>
      </c>
      <c r="AI1781" s="47">
        <f>SUMIFS(AI$301:AI$1767,$A$301:$A$1767,"ener",$C$301:$C$1767,$C1781,$B$301:$B$1767,"&lt;&gt;all")</f>
        <v/>
      </c>
      <c r="AJ1781" s="47">
        <f>SUMIFS(AJ$301:AJ$1767,$A$301:$A$1767,"ener",$C$301:$C$1767,$C1781,$B$301:$B$1767,"&lt;&gt;all")</f>
        <v/>
      </c>
      <c r="AK1781" s="47">
        <f>SUMIFS(AK$301:AK$1767,$A$301:$A$1767,"ener",$C$301:$C$1767,$C1781,$B$301:$B$1767,"&lt;&gt;all")</f>
        <v/>
      </c>
      <c r="AL1781" s="47">
        <f>SUMIFS(AL$301:AL$1767,$A$301:$A$1767,"ener",$C$301:$C$1767,$C1781,$B$301:$B$1767,"&lt;&gt;all")</f>
        <v/>
      </c>
      <c r="AM1781" s="47">
        <f>SUMIFS(AM$301:AM$1767,$A$301:$A$1767,"ener",$C$301:$C$1767,$C1781,$B$301:$B$1767,"&lt;&gt;all")</f>
        <v/>
      </c>
      <c r="AN1781" s="47">
        <f>SUMIFS(AN$301:AN$1767,$A$301:$A$1767,"ener",$C$301:$C$1767,$C1781,$B$301:$B$1767,"&lt;&gt;all")</f>
        <v/>
      </c>
      <c r="AO1781" s="47">
        <f>SUMIFS(AO$301:AO$1767,$A$301:$A$1767,"ener",$C$301:$C$1767,$C1781,$B$301:$B$1767,"&lt;&gt;all")</f>
        <v/>
      </c>
      <c r="AP1781" s="47">
        <f>SUMIFS(AP$301:AP$1767,$A$301:$A$1767,"ener",$C$301:$C$1767,$C1781,$B$301:$B$1767,"&lt;&gt;all")</f>
        <v/>
      </c>
      <c r="AQ1781" s="47">
        <f>SUMIFS(AQ$301:AQ$1767,$A$301:$A$1767,"ener",$C$301:$C$1767,$C1781,$B$301:$B$1767,"&lt;&gt;all")</f>
        <v/>
      </c>
      <c r="AR1781" s="47">
        <f>SUMIFS(AR$301:AR$1767,$A$301:$A$1767,"ener",$C$301:$C$1767,$C1781,$B$301:$B$1767,"&lt;&gt;all")</f>
        <v/>
      </c>
      <c r="AS1781" s="47">
        <f>SUMIFS(AS$301:AS$1767,$A$301:$A$1767,"ener",$C$301:$C$1767,$C1781,$B$301:$B$1767,"&lt;&gt;all")</f>
        <v/>
      </c>
      <c r="AT1781" s="47">
        <f>SUMIFS(AT$301:AT$1767,$A$301:$A$1767,"ener",$C$301:$C$1767,$C1781,$B$301:$B$1767,"&lt;&gt;all")</f>
        <v/>
      </c>
      <c r="AU1781" s="47">
        <f>SUMIFS(AU$301:AU$1767,$A$301:$A$1767,"ener",$C$301:$C$1767,$C1781,$B$301:$B$1767,"&lt;&gt;all")</f>
        <v/>
      </c>
      <c r="AV1781" s="47">
        <f>SUMIFS(AV$301:AV$1767,$A$301:$A$1767,"ener",$C$301:$C$1767,$C1781,$B$301:$B$1767,"&lt;&gt;all")</f>
        <v/>
      </c>
      <c r="AW1781" s="47">
        <f>SUMIFS(AW$301:AW$1767,$A$301:$A$1767,"ener",$C$301:$C$1767,$C1781,$B$301:$B$1767,"&lt;&gt;all")</f>
        <v/>
      </c>
      <c r="AX1781" s="47">
        <f>SUMIFS(AX$301:AX$1767,$A$301:$A$1767,"ener",$C$301:$C$1767,$C1781,$B$301:$B$1767,"&lt;&gt;all")</f>
        <v/>
      </c>
    </row>
    <row r="1782" outlineLevel="1">
      <c r="A1782" s="5" t="inlineStr">
        <is>
          <t>ener</t>
        </is>
      </c>
      <c r="B1782" s="5" t="inlineStr">
        <is>
          <t>all</t>
        </is>
      </c>
      <c r="C1782" s="5" t="inlineStr">
        <is>
          <t>mac</t>
        </is>
      </c>
      <c r="H1782" s="5">
        <f>INDEX(Variables!$B$5:$B$105,MATCH($A1782,Variables!$A$5:$A$105,0))&amp;IF($C1782="",""," | "&amp;INDEX(Mapping!$B$5:$B$26,MATCH($C1782,Mapping!$A$5:$A$26,0))&amp;" | "&amp;INDEX(Mapping!$B$30:$B$41,MATCH($B1782,Mapping!$A$30:$A$41,0)))</f>
        <v/>
      </c>
      <c r="I1782" s="5">
        <f>INDEX(Variables!$C$5:$C$105,MATCH($A1782,Variables!$A$5:$A$105,0))</f>
        <v/>
      </c>
      <c r="J1782" s="5">
        <f>INDEX(Variables!$E$5:$E$105,MATCH($A1782,Variables!$A$5:$A$105,0))</f>
        <v/>
      </c>
      <c r="K1782" s="25">
        <f>LOWER(Settings!$C$4)&amp;".mit."&amp;$A1782&amp;IF($C1782="","","."&amp;$C1782&amp;"."&amp;$B1782)&amp;IF(INDEX(Variables!$D$5:$D$105,MATCH($A1782,Variables!$A$5:$A$105,0))="","","."&amp;INDEX(Variables!$D$5:$D$105,MATCH($A1782,Variables!$A$5:$A$105,0)))&amp;"."&amp;K$5</f>
        <v/>
      </c>
      <c r="L1782" s="46">
        <f>SUMIFS(L$301:L$1767,$A$301:$A$1767,"ener",$C$301:$C$1767,$C1782,$B$301:$B$1767,"&lt;&gt;all")</f>
        <v/>
      </c>
      <c r="M1782" s="47">
        <f>SUMIFS(M$301:M$1767,$A$301:$A$1767,"ener",$C$301:$C$1767,$C1782,$B$301:$B$1767,"&lt;&gt;all")</f>
        <v/>
      </c>
      <c r="N1782" s="47">
        <f>SUMIFS(N$301:N$1767,$A$301:$A$1767,"ener",$C$301:$C$1767,$C1782,$B$301:$B$1767,"&lt;&gt;all")</f>
        <v/>
      </c>
      <c r="O1782" s="47">
        <f>SUMIFS(O$301:O$1767,$A$301:$A$1767,"ener",$C$301:$C$1767,$C1782,$B$301:$B$1767,"&lt;&gt;all")</f>
        <v/>
      </c>
      <c r="P1782" s="47">
        <f>SUMIFS(P$301:P$1767,$A$301:$A$1767,"ener",$C$301:$C$1767,$C1782,$B$301:$B$1767,"&lt;&gt;all")</f>
        <v/>
      </c>
      <c r="Q1782" s="47">
        <f>SUMIFS(Q$301:Q$1767,$A$301:$A$1767,"ener",$C$301:$C$1767,$C1782,$B$301:$B$1767,"&lt;&gt;all")</f>
        <v/>
      </c>
      <c r="R1782" s="47">
        <f>SUMIFS(R$301:R$1767,$A$301:$A$1767,"ener",$C$301:$C$1767,$C1782,$B$301:$B$1767,"&lt;&gt;all")</f>
        <v/>
      </c>
      <c r="S1782" s="47">
        <f>SUMIFS(S$301:S$1767,$A$301:$A$1767,"ener",$C$301:$C$1767,$C1782,$B$301:$B$1767,"&lt;&gt;all")</f>
        <v/>
      </c>
      <c r="T1782" s="47">
        <f>SUMIFS(T$301:T$1767,$A$301:$A$1767,"ener",$C$301:$C$1767,$C1782,$B$301:$B$1767,"&lt;&gt;all")</f>
        <v/>
      </c>
      <c r="U1782" s="47">
        <f>SUMIFS(U$301:U$1767,$A$301:$A$1767,"ener",$C$301:$C$1767,$C1782,$B$301:$B$1767,"&lt;&gt;all")</f>
        <v/>
      </c>
      <c r="V1782" s="47">
        <f>SUMIFS(V$301:V$1767,$A$301:$A$1767,"ener",$C$301:$C$1767,$C1782,$B$301:$B$1767,"&lt;&gt;all")</f>
        <v/>
      </c>
      <c r="W1782" s="47">
        <f>SUMIFS(W$301:W$1767,$A$301:$A$1767,"ener",$C$301:$C$1767,$C1782,$B$301:$B$1767,"&lt;&gt;all")</f>
        <v/>
      </c>
      <c r="X1782" s="47">
        <f>SUMIFS(X$301:X$1767,$A$301:$A$1767,"ener",$C$301:$C$1767,$C1782,$B$301:$B$1767,"&lt;&gt;all")</f>
        <v/>
      </c>
      <c r="Y1782" s="47">
        <f>SUMIFS(Y$301:Y$1767,$A$301:$A$1767,"ener",$C$301:$C$1767,$C1782,$B$301:$B$1767,"&lt;&gt;all")</f>
        <v/>
      </c>
      <c r="Z1782" s="47">
        <f>SUMIFS(Z$301:Z$1767,$A$301:$A$1767,"ener",$C$301:$C$1767,$C1782,$B$301:$B$1767,"&lt;&gt;all")</f>
        <v/>
      </c>
      <c r="AA1782" s="47">
        <f>SUMIFS(AA$301:AA$1767,$A$301:$A$1767,"ener",$C$301:$C$1767,$C1782,$B$301:$B$1767,"&lt;&gt;all")</f>
        <v/>
      </c>
      <c r="AB1782" s="47">
        <f>SUMIFS(AB$301:AB$1767,$A$301:$A$1767,"ener",$C$301:$C$1767,$C1782,$B$301:$B$1767,"&lt;&gt;all")</f>
        <v/>
      </c>
      <c r="AC1782" s="47">
        <f>SUMIFS(AC$301:AC$1767,$A$301:$A$1767,"ener",$C$301:$C$1767,$C1782,$B$301:$B$1767,"&lt;&gt;all")</f>
        <v/>
      </c>
      <c r="AD1782" s="47">
        <f>SUMIFS(AD$301:AD$1767,$A$301:$A$1767,"ener",$C$301:$C$1767,$C1782,$B$301:$B$1767,"&lt;&gt;all")</f>
        <v/>
      </c>
      <c r="AE1782" s="25">
        <f>LOWER(Settings!$C$4)&amp;".mit."&amp;$A1782&amp;IF($C1782="","","."&amp;$C1782&amp;"."&amp;$B1782)&amp;IF(INDEX(Variables!$D$5:$D$105,MATCH($A1782,Variables!$A$5:$A$105,0))="","","."&amp;INDEX(Variables!$D$5:$D$105,MATCH($A1782,Variables!$A$5:$A$105,0)))&amp;"."&amp;AE$5</f>
        <v/>
      </c>
      <c r="AF1782" s="46">
        <f>SUMIFS(AF$301:AF$1767,$A$301:$A$1767,"ener",$C$301:$C$1767,$C1782,$B$301:$B$1767,"&lt;&gt;all")</f>
        <v/>
      </c>
      <c r="AG1782" s="47">
        <f>SUMIFS(AG$301:AG$1767,$A$301:$A$1767,"ener",$C$301:$C$1767,$C1782,$B$301:$B$1767,"&lt;&gt;all")</f>
        <v/>
      </c>
      <c r="AH1782" s="47">
        <f>SUMIFS(AH$301:AH$1767,$A$301:$A$1767,"ener",$C$301:$C$1767,$C1782,$B$301:$B$1767,"&lt;&gt;all")</f>
        <v/>
      </c>
      <c r="AI1782" s="47">
        <f>SUMIFS(AI$301:AI$1767,$A$301:$A$1767,"ener",$C$301:$C$1767,$C1782,$B$301:$B$1767,"&lt;&gt;all")</f>
        <v/>
      </c>
      <c r="AJ1782" s="47">
        <f>SUMIFS(AJ$301:AJ$1767,$A$301:$A$1767,"ener",$C$301:$C$1767,$C1782,$B$301:$B$1767,"&lt;&gt;all")</f>
        <v/>
      </c>
      <c r="AK1782" s="47">
        <f>SUMIFS(AK$301:AK$1767,$A$301:$A$1767,"ener",$C$301:$C$1767,$C1782,$B$301:$B$1767,"&lt;&gt;all")</f>
        <v/>
      </c>
      <c r="AL1782" s="47">
        <f>SUMIFS(AL$301:AL$1767,$A$301:$A$1767,"ener",$C$301:$C$1767,$C1782,$B$301:$B$1767,"&lt;&gt;all")</f>
        <v/>
      </c>
      <c r="AM1782" s="47">
        <f>SUMIFS(AM$301:AM$1767,$A$301:$A$1767,"ener",$C$301:$C$1767,$C1782,$B$301:$B$1767,"&lt;&gt;all")</f>
        <v/>
      </c>
      <c r="AN1782" s="47">
        <f>SUMIFS(AN$301:AN$1767,$A$301:$A$1767,"ener",$C$301:$C$1767,$C1782,$B$301:$B$1767,"&lt;&gt;all")</f>
        <v/>
      </c>
      <c r="AO1782" s="47">
        <f>SUMIFS(AO$301:AO$1767,$A$301:$A$1767,"ener",$C$301:$C$1767,$C1782,$B$301:$B$1767,"&lt;&gt;all")</f>
        <v/>
      </c>
      <c r="AP1782" s="47">
        <f>SUMIFS(AP$301:AP$1767,$A$301:$A$1767,"ener",$C$301:$C$1767,$C1782,$B$301:$B$1767,"&lt;&gt;all")</f>
        <v/>
      </c>
      <c r="AQ1782" s="47">
        <f>SUMIFS(AQ$301:AQ$1767,$A$301:$A$1767,"ener",$C$301:$C$1767,$C1782,$B$301:$B$1767,"&lt;&gt;all")</f>
        <v/>
      </c>
      <c r="AR1782" s="47">
        <f>SUMIFS(AR$301:AR$1767,$A$301:$A$1767,"ener",$C$301:$C$1767,$C1782,$B$301:$B$1767,"&lt;&gt;all")</f>
        <v/>
      </c>
      <c r="AS1782" s="47">
        <f>SUMIFS(AS$301:AS$1767,$A$301:$A$1767,"ener",$C$301:$C$1767,$C1782,$B$301:$B$1767,"&lt;&gt;all")</f>
        <v/>
      </c>
      <c r="AT1782" s="47">
        <f>SUMIFS(AT$301:AT$1767,$A$301:$A$1767,"ener",$C$301:$C$1767,$C1782,$B$301:$B$1767,"&lt;&gt;all")</f>
        <v/>
      </c>
      <c r="AU1782" s="47">
        <f>SUMIFS(AU$301:AU$1767,$A$301:$A$1767,"ener",$C$301:$C$1767,$C1782,$B$301:$B$1767,"&lt;&gt;all")</f>
        <v/>
      </c>
      <c r="AV1782" s="47">
        <f>SUMIFS(AV$301:AV$1767,$A$301:$A$1767,"ener",$C$301:$C$1767,$C1782,$B$301:$B$1767,"&lt;&gt;all")</f>
        <v/>
      </c>
      <c r="AW1782" s="47">
        <f>SUMIFS(AW$301:AW$1767,$A$301:$A$1767,"ener",$C$301:$C$1767,$C1782,$B$301:$B$1767,"&lt;&gt;all")</f>
        <v/>
      </c>
      <c r="AX1782" s="47">
        <f>SUMIFS(AX$301:AX$1767,$A$301:$A$1767,"ener",$C$301:$C$1767,$C1782,$B$301:$B$1767,"&lt;&gt;all")</f>
        <v/>
      </c>
    </row>
    <row r="1783" outlineLevel="1">
      <c r="A1783" s="5" t="inlineStr">
        <is>
          <t>ener</t>
        </is>
      </c>
      <c r="B1783" s="5" t="inlineStr">
        <is>
          <t>all</t>
        </is>
      </c>
      <c r="C1783" s="5" t="inlineStr">
        <is>
          <t>cem</t>
        </is>
      </c>
      <c r="H1783" s="5">
        <f>INDEX(Variables!$B$5:$B$105,MATCH($A1783,Variables!$A$5:$A$105,0))&amp;IF($C1783="",""," | "&amp;INDEX(Mapping!$B$5:$B$26,MATCH($C1783,Mapping!$A$5:$A$26,0))&amp;" | "&amp;INDEX(Mapping!$B$30:$B$41,MATCH($B1783,Mapping!$A$30:$A$41,0)))</f>
        <v/>
      </c>
      <c r="I1783" s="5">
        <f>INDEX(Variables!$C$5:$C$105,MATCH($A1783,Variables!$A$5:$A$105,0))</f>
        <v/>
      </c>
      <c r="J1783" s="5">
        <f>INDEX(Variables!$E$5:$E$105,MATCH($A1783,Variables!$A$5:$A$105,0))</f>
        <v/>
      </c>
      <c r="K1783" s="25">
        <f>LOWER(Settings!$C$4)&amp;".mit."&amp;$A1783&amp;IF($C1783="","","."&amp;$C1783&amp;"."&amp;$B1783)&amp;IF(INDEX(Variables!$D$5:$D$105,MATCH($A1783,Variables!$A$5:$A$105,0))="","","."&amp;INDEX(Variables!$D$5:$D$105,MATCH($A1783,Variables!$A$5:$A$105,0)))&amp;"."&amp;K$5</f>
        <v/>
      </c>
      <c r="L1783" s="46">
        <f>SUMIFS(L$301:L$1767,$A$301:$A$1767,"ener",$C$301:$C$1767,$C1783,$B$301:$B$1767,"&lt;&gt;all")</f>
        <v/>
      </c>
      <c r="M1783" s="47">
        <f>SUMIFS(M$301:M$1767,$A$301:$A$1767,"ener",$C$301:$C$1767,$C1783,$B$301:$B$1767,"&lt;&gt;all")</f>
        <v/>
      </c>
      <c r="N1783" s="47">
        <f>SUMIFS(N$301:N$1767,$A$301:$A$1767,"ener",$C$301:$C$1767,$C1783,$B$301:$B$1767,"&lt;&gt;all")</f>
        <v/>
      </c>
      <c r="O1783" s="47">
        <f>SUMIFS(O$301:O$1767,$A$301:$A$1767,"ener",$C$301:$C$1767,$C1783,$B$301:$B$1767,"&lt;&gt;all")</f>
        <v/>
      </c>
      <c r="P1783" s="47">
        <f>SUMIFS(P$301:P$1767,$A$301:$A$1767,"ener",$C$301:$C$1767,$C1783,$B$301:$B$1767,"&lt;&gt;all")</f>
        <v/>
      </c>
      <c r="Q1783" s="47">
        <f>SUMIFS(Q$301:Q$1767,$A$301:$A$1767,"ener",$C$301:$C$1767,$C1783,$B$301:$B$1767,"&lt;&gt;all")</f>
        <v/>
      </c>
      <c r="R1783" s="47">
        <f>SUMIFS(R$301:R$1767,$A$301:$A$1767,"ener",$C$301:$C$1767,$C1783,$B$301:$B$1767,"&lt;&gt;all")</f>
        <v/>
      </c>
      <c r="S1783" s="47">
        <f>SUMIFS(S$301:S$1767,$A$301:$A$1767,"ener",$C$301:$C$1767,$C1783,$B$301:$B$1767,"&lt;&gt;all")</f>
        <v/>
      </c>
      <c r="T1783" s="47">
        <f>SUMIFS(T$301:T$1767,$A$301:$A$1767,"ener",$C$301:$C$1767,$C1783,$B$301:$B$1767,"&lt;&gt;all")</f>
        <v/>
      </c>
      <c r="U1783" s="47">
        <f>SUMIFS(U$301:U$1767,$A$301:$A$1767,"ener",$C$301:$C$1767,$C1783,$B$301:$B$1767,"&lt;&gt;all")</f>
        <v/>
      </c>
      <c r="V1783" s="47">
        <f>SUMIFS(V$301:V$1767,$A$301:$A$1767,"ener",$C$301:$C$1767,$C1783,$B$301:$B$1767,"&lt;&gt;all")</f>
        <v/>
      </c>
      <c r="W1783" s="47">
        <f>SUMIFS(W$301:W$1767,$A$301:$A$1767,"ener",$C$301:$C$1767,$C1783,$B$301:$B$1767,"&lt;&gt;all")</f>
        <v/>
      </c>
      <c r="X1783" s="47">
        <f>SUMIFS(X$301:X$1767,$A$301:$A$1767,"ener",$C$301:$C$1767,$C1783,$B$301:$B$1767,"&lt;&gt;all")</f>
        <v/>
      </c>
      <c r="Y1783" s="47">
        <f>SUMIFS(Y$301:Y$1767,$A$301:$A$1767,"ener",$C$301:$C$1767,$C1783,$B$301:$B$1767,"&lt;&gt;all")</f>
        <v/>
      </c>
      <c r="Z1783" s="47">
        <f>SUMIFS(Z$301:Z$1767,$A$301:$A$1767,"ener",$C$301:$C$1767,$C1783,$B$301:$B$1767,"&lt;&gt;all")</f>
        <v/>
      </c>
      <c r="AA1783" s="47">
        <f>SUMIFS(AA$301:AA$1767,$A$301:$A$1767,"ener",$C$301:$C$1767,$C1783,$B$301:$B$1767,"&lt;&gt;all")</f>
        <v/>
      </c>
      <c r="AB1783" s="47">
        <f>SUMIFS(AB$301:AB$1767,$A$301:$A$1767,"ener",$C$301:$C$1767,$C1783,$B$301:$B$1767,"&lt;&gt;all")</f>
        <v/>
      </c>
      <c r="AC1783" s="47">
        <f>SUMIFS(AC$301:AC$1767,$A$301:$A$1767,"ener",$C$301:$C$1767,$C1783,$B$301:$B$1767,"&lt;&gt;all")</f>
        <v/>
      </c>
      <c r="AD1783" s="47">
        <f>SUMIFS(AD$301:AD$1767,$A$301:$A$1767,"ener",$C$301:$C$1767,$C1783,$B$301:$B$1767,"&lt;&gt;all")</f>
        <v/>
      </c>
      <c r="AE1783" s="25">
        <f>LOWER(Settings!$C$4)&amp;".mit."&amp;$A1783&amp;IF($C1783="","","."&amp;$C1783&amp;"."&amp;$B1783)&amp;IF(INDEX(Variables!$D$5:$D$105,MATCH($A1783,Variables!$A$5:$A$105,0))="","","."&amp;INDEX(Variables!$D$5:$D$105,MATCH($A1783,Variables!$A$5:$A$105,0)))&amp;"."&amp;AE$5</f>
        <v/>
      </c>
      <c r="AF1783" s="46">
        <f>SUMIFS(AF$301:AF$1767,$A$301:$A$1767,"ener",$C$301:$C$1767,$C1783,$B$301:$B$1767,"&lt;&gt;all")</f>
        <v/>
      </c>
      <c r="AG1783" s="47">
        <f>SUMIFS(AG$301:AG$1767,$A$301:$A$1767,"ener",$C$301:$C$1767,$C1783,$B$301:$B$1767,"&lt;&gt;all")</f>
        <v/>
      </c>
      <c r="AH1783" s="47">
        <f>SUMIFS(AH$301:AH$1767,$A$301:$A$1767,"ener",$C$301:$C$1767,$C1783,$B$301:$B$1767,"&lt;&gt;all")</f>
        <v/>
      </c>
      <c r="AI1783" s="47">
        <f>SUMIFS(AI$301:AI$1767,$A$301:$A$1767,"ener",$C$301:$C$1767,$C1783,$B$301:$B$1767,"&lt;&gt;all")</f>
        <v/>
      </c>
      <c r="AJ1783" s="47">
        <f>SUMIFS(AJ$301:AJ$1767,$A$301:$A$1767,"ener",$C$301:$C$1767,$C1783,$B$301:$B$1767,"&lt;&gt;all")</f>
        <v/>
      </c>
      <c r="AK1783" s="47">
        <f>SUMIFS(AK$301:AK$1767,$A$301:$A$1767,"ener",$C$301:$C$1767,$C1783,$B$301:$B$1767,"&lt;&gt;all")</f>
        <v/>
      </c>
      <c r="AL1783" s="47">
        <f>SUMIFS(AL$301:AL$1767,$A$301:$A$1767,"ener",$C$301:$C$1767,$C1783,$B$301:$B$1767,"&lt;&gt;all")</f>
        <v/>
      </c>
      <c r="AM1783" s="47">
        <f>SUMIFS(AM$301:AM$1767,$A$301:$A$1767,"ener",$C$301:$C$1767,$C1783,$B$301:$B$1767,"&lt;&gt;all")</f>
        <v/>
      </c>
      <c r="AN1783" s="47">
        <f>SUMIFS(AN$301:AN$1767,$A$301:$A$1767,"ener",$C$301:$C$1767,$C1783,$B$301:$B$1767,"&lt;&gt;all")</f>
        <v/>
      </c>
      <c r="AO1783" s="47">
        <f>SUMIFS(AO$301:AO$1767,$A$301:$A$1767,"ener",$C$301:$C$1767,$C1783,$B$301:$B$1767,"&lt;&gt;all")</f>
        <v/>
      </c>
      <c r="AP1783" s="47">
        <f>SUMIFS(AP$301:AP$1767,$A$301:$A$1767,"ener",$C$301:$C$1767,$C1783,$B$301:$B$1767,"&lt;&gt;all")</f>
        <v/>
      </c>
      <c r="AQ1783" s="47">
        <f>SUMIFS(AQ$301:AQ$1767,$A$301:$A$1767,"ener",$C$301:$C$1767,$C1783,$B$301:$B$1767,"&lt;&gt;all")</f>
        <v/>
      </c>
      <c r="AR1783" s="47">
        <f>SUMIFS(AR$301:AR$1767,$A$301:$A$1767,"ener",$C$301:$C$1767,$C1783,$B$301:$B$1767,"&lt;&gt;all")</f>
        <v/>
      </c>
      <c r="AS1783" s="47">
        <f>SUMIFS(AS$301:AS$1767,$A$301:$A$1767,"ener",$C$301:$C$1767,$C1783,$B$301:$B$1767,"&lt;&gt;all")</f>
        <v/>
      </c>
      <c r="AT1783" s="47">
        <f>SUMIFS(AT$301:AT$1767,$A$301:$A$1767,"ener",$C$301:$C$1767,$C1783,$B$301:$B$1767,"&lt;&gt;all")</f>
        <v/>
      </c>
      <c r="AU1783" s="47">
        <f>SUMIFS(AU$301:AU$1767,$A$301:$A$1767,"ener",$C$301:$C$1767,$C1783,$B$301:$B$1767,"&lt;&gt;all")</f>
        <v/>
      </c>
      <c r="AV1783" s="47">
        <f>SUMIFS(AV$301:AV$1767,$A$301:$A$1767,"ener",$C$301:$C$1767,$C1783,$B$301:$B$1767,"&lt;&gt;all")</f>
        <v/>
      </c>
      <c r="AW1783" s="47">
        <f>SUMIFS(AW$301:AW$1767,$A$301:$A$1767,"ener",$C$301:$C$1767,$C1783,$B$301:$B$1767,"&lt;&gt;all")</f>
        <v/>
      </c>
      <c r="AX1783" s="47">
        <f>SUMIFS(AX$301:AX$1767,$A$301:$A$1767,"ener",$C$301:$C$1767,$C1783,$B$301:$B$1767,"&lt;&gt;all")</f>
        <v/>
      </c>
    </row>
    <row r="1784" outlineLevel="1">
      <c r="A1784" s="5" t="inlineStr">
        <is>
          <t>ener</t>
        </is>
      </c>
      <c r="B1784" s="5" t="inlineStr">
        <is>
          <t>all</t>
        </is>
      </c>
      <c r="C1784" s="5" t="inlineStr">
        <is>
          <t>omn</t>
        </is>
      </c>
      <c r="H1784" s="5">
        <f>INDEX(Variables!$B$5:$B$105,MATCH($A1784,Variables!$A$5:$A$105,0))&amp;IF($C1784="",""," | "&amp;INDEX(Mapping!$B$5:$B$26,MATCH($C1784,Mapping!$A$5:$A$26,0))&amp;" | "&amp;INDEX(Mapping!$B$30:$B$41,MATCH($B1784,Mapping!$A$30:$A$41,0)))</f>
        <v/>
      </c>
      <c r="I1784" s="5">
        <f>INDEX(Variables!$C$5:$C$105,MATCH($A1784,Variables!$A$5:$A$105,0))</f>
        <v/>
      </c>
      <c r="J1784" s="5">
        <f>INDEX(Variables!$E$5:$E$105,MATCH($A1784,Variables!$A$5:$A$105,0))</f>
        <v/>
      </c>
      <c r="K1784" s="25">
        <f>LOWER(Settings!$C$4)&amp;".mit."&amp;$A1784&amp;IF($C1784="","","."&amp;$C1784&amp;"."&amp;$B1784)&amp;IF(INDEX(Variables!$D$5:$D$105,MATCH($A1784,Variables!$A$5:$A$105,0))="","","."&amp;INDEX(Variables!$D$5:$D$105,MATCH($A1784,Variables!$A$5:$A$105,0)))&amp;"."&amp;K$5</f>
        <v/>
      </c>
      <c r="L1784" s="46">
        <f>SUMIFS(L$301:L$1767,$A$301:$A$1767,"ener",$C$301:$C$1767,$C1784,$B$301:$B$1767,"&lt;&gt;all")</f>
        <v/>
      </c>
      <c r="M1784" s="47">
        <f>SUMIFS(M$301:M$1767,$A$301:$A$1767,"ener",$C$301:$C$1767,$C1784,$B$301:$B$1767,"&lt;&gt;all")</f>
        <v/>
      </c>
      <c r="N1784" s="47">
        <f>SUMIFS(N$301:N$1767,$A$301:$A$1767,"ener",$C$301:$C$1767,$C1784,$B$301:$B$1767,"&lt;&gt;all")</f>
        <v/>
      </c>
      <c r="O1784" s="47">
        <f>SUMIFS(O$301:O$1767,$A$301:$A$1767,"ener",$C$301:$C$1767,$C1784,$B$301:$B$1767,"&lt;&gt;all")</f>
        <v/>
      </c>
      <c r="P1784" s="47">
        <f>SUMIFS(P$301:P$1767,$A$301:$A$1767,"ener",$C$301:$C$1767,$C1784,$B$301:$B$1767,"&lt;&gt;all")</f>
        <v/>
      </c>
      <c r="Q1784" s="47">
        <f>SUMIFS(Q$301:Q$1767,$A$301:$A$1767,"ener",$C$301:$C$1767,$C1784,$B$301:$B$1767,"&lt;&gt;all")</f>
        <v/>
      </c>
      <c r="R1784" s="47">
        <f>SUMIFS(R$301:R$1767,$A$301:$A$1767,"ener",$C$301:$C$1767,$C1784,$B$301:$B$1767,"&lt;&gt;all")</f>
        <v/>
      </c>
      <c r="S1784" s="47">
        <f>SUMIFS(S$301:S$1767,$A$301:$A$1767,"ener",$C$301:$C$1767,$C1784,$B$301:$B$1767,"&lt;&gt;all")</f>
        <v/>
      </c>
      <c r="T1784" s="47">
        <f>SUMIFS(T$301:T$1767,$A$301:$A$1767,"ener",$C$301:$C$1767,$C1784,$B$301:$B$1767,"&lt;&gt;all")</f>
        <v/>
      </c>
      <c r="U1784" s="47">
        <f>SUMIFS(U$301:U$1767,$A$301:$A$1767,"ener",$C$301:$C$1767,$C1784,$B$301:$B$1767,"&lt;&gt;all")</f>
        <v/>
      </c>
      <c r="V1784" s="47">
        <f>SUMIFS(V$301:V$1767,$A$301:$A$1767,"ener",$C$301:$C$1767,$C1784,$B$301:$B$1767,"&lt;&gt;all")</f>
        <v/>
      </c>
      <c r="W1784" s="47">
        <f>SUMIFS(W$301:W$1767,$A$301:$A$1767,"ener",$C$301:$C$1767,$C1784,$B$301:$B$1767,"&lt;&gt;all")</f>
        <v/>
      </c>
      <c r="X1784" s="47">
        <f>SUMIFS(X$301:X$1767,$A$301:$A$1767,"ener",$C$301:$C$1767,$C1784,$B$301:$B$1767,"&lt;&gt;all")</f>
        <v/>
      </c>
      <c r="Y1784" s="47">
        <f>SUMIFS(Y$301:Y$1767,$A$301:$A$1767,"ener",$C$301:$C$1767,$C1784,$B$301:$B$1767,"&lt;&gt;all")</f>
        <v/>
      </c>
      <c r="Z1784" s="47">
        <f>SUMIFS(Z$301:Z$1767,$A$301:$A$1767,"ener",$C$301:$C$1767,$C1784,$B$301:$B$1767,"&lt;&gt;all")</f>
        <v/>
      </c>
      <c r="AA1784" s="47">
        <f>SUMIFS(AA$301:AA$1767,$A$301:$A$1767,"ener",$C$301:$C$1767,$C1784,$B$301:$B$1767,"&lt;&gt;all")</f>
        <v/>
      </c>
      <c r="AB1784" s="47">
        <f>SUMIFS(AB$301:AB$1767,$A$301:$A$1767,"ener",$C$301:$C$1767,$C1784,$B$301:$B$1767,"&lt;&gt;all")</f>
        <v/>
      </c>
      <c r="AC1784" s="47">
        <f>SUMIFS(AC$301:AC$1767,$A$301:$A$1767,"ener",$C$301:$C$1767,$C1784,$B$301:$B$1767,"&lt;&gt;all")</f>
        <v/>
      </c>
      <c r="AD1784" s="47">
        <f>SUMIFS(AD$301:AD$1767,$A$301:$A$1767,"ener",$C$301:$C$1767,$C1784,$B$301:$B$1767,"&lt;&gt;all")</f>
        <v/>
      </c>
      <c r="AE1784" s="25">
        <f>LOWER(Settings!$C$4)&amp;".mit."&amp;$A1784&amp;IF($C1784="","","."&amp;$C1784&amp;"."&amp;$B1784)&amp;IF(INDEX(Variables!$D$5:$D$105,MATCH($A1784,Variables!$A$5:$A$105,0))="","","."&amp;INDEX(Variables!$D$5:$D$105,MATCH($A1784,Variables!$A$5:$A$105,0)))&amp;"."&amp;AE$5</f>
        <v/>
      </c>
      <c r="AF1784" s="46">
        <f>SUMIFS(AF$301:AF$1767,$A$301:$A$1767,"ener",$C$301:$C$1767,$C1784,$B$301:$B$1767,"&lt;&gt;all")</f>
        <v/>
      </c>
      <c r="AG1784" s="47">
        <f>SUMIFS(AG$301:AG$1767,$A$301:$A$1767,"ener",$C$301:$C$1767,$C1784,$B$301:$B$1767,"&lt;&gt;all")</f>
        <v/>
      </c>
      <c r="AH1784" s="47">
        <f>SUMIFS(AH$301:AH$1767,$A$301:$A$1767,"ener",$C$301:$C$1767,$C1784,$B$301:$B$1767,"&lt;&gt;all")</f>
        <v/>
      </c>
      <c r="AI1784" s="47">
        <f>SUMIFS(AI$301:AI$1767,$A$301:$A$1767,"ener",$C$301:$C$1767,$C1784,$B$301:$B$1767,"&lt;&gt;all")</f>
        <v/>
      </c>
      <c r="AJ1784" s="47">
        <f>SUMIFS(AJ$301:AJ$1767,$A$301:$A$1767,"ener",$C$301:$C$1767,$C1784,$B$301:$B$1767,"&lt;&gt;all")</f>
        <v/>
      </c>
      <c r="AK1784" s="47">
        <f>SUMIFS(AK$301:AK$1767,$A$301:$A$1767,"ener",$C$301:$C$1767,$C1784,$B$301:$B$1767,"&lt;&gt;all")</f>
        <v/>
      </c>
      <c r="AL1784" s="47">
        <f>SUMIFS(AL$301:AL$1767,$A$301:$A$1767,"ener",$C$301:$C$1767,$C1784,$B$301:$B$1767,"&lt;&gt;all")</f>
        <v/>
      </c>
      <c r="AM1784" s="47">
        <f>SUMIFS(AM$301:AM$1767,$A$301:$A$1767,"ener",$C$301:$C$1767,$C1784,$B$301:$B$1767,"&lt;&gt;all")</f>
        <v/>
      </c>
      <c r="AN1784" s="47">
        <f>SUMIFS(AN$301:AN$1767,$A$301:$A$1767,"ener",$C$301:$C$1767,$C1784,$B$301:$B$1767,"&lt;&gt;all")</f>
        <v/>
      </c>
      <c r="AO1784" s="47">
        <f>SUMIFS(AO$301:AO$1767,$A$301:$A$1767,"ener",$C$301:$C$1767,$C1784,$B$301:$B$1767,"&lt;&gt;all")</f>
        <v/>
      </c>
      <c r="AP1784" s="47">
        <f>SUMIFS(AP$301:AP$1767,$A$301:$A$1767,"ener",$C$301:$C$1767,$C1784,$B$301:$B$1767,"&lt;&gt;all")</f>
        <v/>
      </c>
      <c r="AQ1784" s="47">
        <f>SUMIFS(AQ$301:AQ$1767,$A$301:$A$1767,"ener",$C$301:$C$1767,$C1784,$B$301:$B$1767,"&lt;&gt;all")</f>
        <v/>
      </c>
      <c r="AR1784" s="47">
        <f>SUMIFS(AR$301:AR$1767,$A$301:$A$1767,"ener",$C$301:$C$1767,$C1784,$B$301:$B$1767,"&lt;&gt;all")</f>
        <v/>
      </c>
      <c r="AS1784" s="47">
        <f>SUMIFS(AS$301:AS$1767,$A$301:$A$1767,"ener",$C$301:$C$1767,$C1784,$B$301:$B$1767,"&lt;&gt;all")</f>
        <v/>
      </c>
      <c r="AT1784" s="47">
        <f>SUMIFS(AT$301:AT$1767,$A$301:$A$1767,"ener",$C$301:$C$1767,$C1784,$B$301:$B$1767,"&lt;&gt;all")</f>
        <v/>
      </c>
      <c r="AU1784" s="47">
        <f>SUMIFS(AU$301:AU$1767,$A$301:$A$1767,"ener",$C$301:$C$1767,$C1784,$B$301:$B$1767,"&lt;&gt;all")</f>
        <v/>
      </c>
      <c r="AV1784" s="47">
        <f>SUMIFS(AV$301:AV$1767,$A$301:$A$1767,"ener",$C$301:$C$1767,$C1784,$B$301:$B$1767,"&lt;&gt;all")</f>
        <v/>
      </c>
      <c r="AW1784" s="47">
        <f>SUMIFS(AW$301:AW$1767,$A$301:$A$1767,"ener",$C$301:$C$1767,$C1784,$B$301:$B$1767,"&lt;&gt;all")</f>
        <v/>
      </c>
      <c r="AX1784" s="47">
        <f>SUMIFS(AX$301:AX$1767,$A$301:$A$1767,"ener",$C$301:$C$1767,$C1784,$B$301:$B$1767,"&lt;&gt;all")</f>
        <v/>
      </c>
    </row>
    <row r="1785" outlineLevel="1">
      <c r="A1785" s="5" t="inlineStr">
        <is>
          <t>ener</t>
        </is>
      </c>
      <c r="B1785" s="5" t="inlineStr">
        <is>
          <t>all</t>
        </is>
      </c>
      <c r="C1785" s="5" t="inlineStr">
        <is>
          <t>cst</t>
        </is>
      </c>
      <c r="H1785" s="5">
        <f>INDEX(Variables!$B$5:$B$105,MATCH($A1785,Variables!$A$5:$A$105,0))&amp;IF($C1785="",""," | "&amp;INDEX(Mapping!$B$5:$B$26,MATCH($C1785,Mapping!$A$5:$A$26,0))&amp;" | "&amp;INDEX(Mapping!$B$30:$B$41,MATCH($B1785,Mapping!$A$30:$A$41,0)))</f>
        <v/>
      </c>
      <c r="I1785" s="5">
        <f>INDEX(Variables!$C$5:$C$105,MATCH($A1785,Variables!$A$5:$A$105,0))</f>
        <v/>
      </c>
      <c r="J1785" s="5">
        <f>INDEX(Variables!$E$5:$E$105,MATCH($A1785,Variables!$A$5:$A$105,0))</f>
        <v/>
      </c>
      <c r="K1785" s="25">
        <f>LOWER(Settings!$C$4)&amp;".mit."&amp;$A1785&amp;IF($C1785="","","."&amp;$C1785&amp;"."&amp;$B1785)&amp;IF(INDEX(Variables!$D$5:$D$105,MATCH($A1785,Variables!$A$5:$A$105,0))="","","."&amp;INDEX(Variables!$D$5:$D$105,MATCH($A1785,Variables!$A$5:$A$105,0)))&amp;"."&amp;K$5</f>
        <v/>
      </c>
      <c r="L1785" s="46">
        <f>SUMIFS(L$301:L$1767,$A$301:$A$1767,"ener",$C$301:$C$1767,$C1785,$B$301:$B$1767,"&lt;&gt;all")</f>
        <v/>
      </c>
      <c r="M1785" s="47">
        <f>SUMIFS(M$301:M$1767,$A$301:$A$1767,"ener",$C$301:$C$1767,$C1785,$B$301:$B$1767,"&lt;&gt;all")</f>
        <v/>
      </c>
      <c r="N1785" s="47">
        <f>SUMIFS(N$301:N$1767,$A$301:$A$1767,"ener",$C$301:$C$1767,$C1785,$B$301:$B$1767,"&lt;&gt;all")</f>
        <v/>
      </c>
      <c r="O1785" s="47">
        <f>SUMIFS(O$301:O$1767,$A$301:$A$1767,"ener",$C$301:$C$1767,$C1785,$B$301:$B$1767,"&lt;&gt;all")</f>
        <v/>
      </c>
      <c r="P1785" s="47">
        <f>SUMIFS(P$301:P$1767,$A$301:$A$1767,"ener",$C$301:$C$1767,$C1785,$B$301:$B$1767,"&lt;&gt;all")</f>
        <v/>
      </c>
      <c r="Q1785" s="47">
        <f>SUMIFS(Q$301:Q$1767,$A$301:$A$1767,"ener",$C$301:$C$1767,$C1785,$B$301:$B$1767,"&lt;&gt;all")</f>
        <v/>
      </c>
      <c r="R1785" s="47">
        <f>SUMIFS(R$301:R$1767,$A$301:$A$1767,"ener",$C$301:$C$1767,$C1785,$B$301:$B$1767,"&lt;&gt;all")</f>
        <v/>
      </c>
      <c r="S1785" s="47">
        <f>SUMIFS(S$301:S$1767,$A$301:$A$1767,"ener",$C$301:$C$1767,$C1785,$B$301:$B$1767,"&lt;&gt;all")</f>
        <v/>
      </c>
      <c r="T1785" s="47">
        <f>SUMIFS(T$301:T$1767,$A$301:$A$1767,"ener",$C$301:$C$1767,$C1785,$B$301:$B$1767,"&lt;&gt;all")</f>
        <v/>
      </c>
      <c r="U1785" s="47">
        <f>SUMIFS(U$301:U$1767,$A$301:$A$1767,"ener",$C$301:$C$1767,$C1785,$B$301:$B$1767,"&lt;&gt;all")</f>
        <v/>
      </c>
      <c r="V1785" s="47">
        <f>SUMIFS(V$301:V$1767,$A$301:$A$1767,"ener",$C$301:$C$1767,$C1785,$B$301:$B$1767,"&lt;&gt;all")</f>
        <v/>
      </c>
      <c r="W1785" s="47">
        <f>SUMIFS(W$301:W$1767,$A$301:$A$1767,"ener",$C$301:$C$1767,$C1785,$B$301:$B$1767,"&lt;&gt;all")</f>
        <v/>
      </c>
      <c r="X1785" s="47">
        <f>SUMIFS(X$301:X$1767,$A$301:$A$1767,"ener",$C$301:$C$1767,$C1785,$B$301:$B$1767,"&lt;&gt;all")</f>
        <v/>
      </c>
      <c r="Y1785" s="47">
        <f>SUMIFS(Y$301:Y$1767,$A$301:$A$1767,"ener",$C$301:$C$1767,$C1785,$B$301:$B$1767,"&lt;&gt;all")</f>
        <v/>
      </c>
      <c r="Z1785" s="47">
        <f>SUMIFS(Z$301:Z$1767,$A$301:$A$1767,"ener",$C$301:$C$1767,$C1785,$B$301:$B$1767,"&lt;&gt;all")</f>
        <v/>
      </c>
      <c r="AA1785" s="47">
        <f>SUMIFS(AA$301:AA$1767,$A$301:$A$1767,"ener",$C$301:$C$1767,$C1785,$B$301:$B$1767,"&lt;&gt;all")</f>
        <v/>
      </c>
      <c r="AB1785" s="47">
        <f>SUMIFS(AB$301:AB$1767,$A$301:$A$1767,"ener",$C$301:$C$1767,$C1785,$B$301:$B$1767,"&lt;&gt;all")</f>
        <v/>
      </c>
      <c r="AC1785" s="47">
        <f>SUMIFS(AC$301:AC$1767,$A$301:$A$1767,"ener",$C$301:$C$1767,$C1785,$B$301:$B$1767,"&lt;&gt;all")</f>
        <v/>
      </c>
      <c r="AD1785" s="47">
        <f>SUMIFS(AD$301:AD$1767,$A$301:$A$1767,"ener",$C$301:$C$1767,$C1785,$B$301:$B$1767,"&lt;&gt;all")</f>
        <v/>
      </c>
      <c r="AE1785" s="25">
        <f>LOWER(Settings!$C$4)&amp;".mit."&amp;$A1785&amp;IF($C1785="","","."&amp;$C1785&amp;"."&amp;$B1785)&amp;IF(INDEX(Variables!$D$5:$D$105,MATCH($A1785,Variables!$A$5:$A$105,0))="","","."&amp;INDEX(Variables!$D$5:$D$105,MATCH($A1785,Variables!$A$5:$A$105,0)))&amp;"."&amp;AE$5</f>
        <v/>
      </c>
      <c r="AF1785" s="46">
        <f>SUMIFS(AF$301:AF$1767,$A$301:$A$1767,"ener",$C$301:$C$1767,$C1785,$B$301:$B$1767,"&lt;&gt;all")</f>
        <v/>
      </c>
      <c r="AG1785" s="47">
        <f>SUMIFS(AG$301:AG$1767,$A$301:$A$1767,"ener",$C$301:$C$1767,$C1785,$B$301:$B$1767,"&lt;&gt;all")</f>
        <v/>
      </c>
      <c r="AH1785" s="47">
        <f>SUMIFS(AH$301:AH$1767,$A$301:$A$1767,"ener",$C$301:$C$1767,$C1785,$B$301:$B$1767,"&lt;&gt;all")</f>
        <v/>
      </c>
      <c r="AI1785" s="47">
        <f>SUMIFS(AI$301:AI$1767,$A$301:$A$1767,"ener",$C$301:$C$1767,$C1785,$B$301:$B$1767,"&lt;&gt;all")</f>
        <v/>
      </c>
      <c r="AJ1785" s="47">
        <f>SUMIFS(AJ$301:AJ$1767,$A$301:$A$1767,"ener",$C$301:$C$1767,$C1785,$B$301:$B$1767,"&lt;&gt;all")</f>
        <v/>
      </c>
      <c r="AK1785" s="47">
        <f>SUMIFS(AK$301:AK$1767,$A$301:$A$1767,"ener",$C$301:$C$1767,$C1785,$B$301:$B$1767,"&lt;&gt;all")</f>
        <v/>
      </c>
      <c r="AL1785" s="47">
        <f>SUMIFS(AL$301:AL$1767,$A$301:$A$1767,"ener",$C$301:$C$1767,$C1785,$B$301:$B$1767,"&lt;&gt;all")</f>
        <v/>
      </c>
      <c r="AM1785" s="47">
        <f>SUMIFS(AM$301:AM$1767,$A$301:$A$1767,"ener",$C$301:$C$1767,$C1785,$B$301:$B$1767,"&lt;&gt;all")</f>
        <v/>
      </c>
      <c r="AN1785" s="47">
        <f>SUMIFS(AN$301:AN$1767,$A$301:$A$1767,"ener",$C$301:$C$1767,$C1785,$B$301:$B$1767,"&lt;&gt;all")</f>
        <v/>
      </c>
      <c r="AO1785" s="47">
        <f>SUMIFS(AO$301:AO$1767,$A$301:$A$1767,"ener",$C$301:$C$1767,$C1785,$B$301:$B$1767,"&lt;&gt;all")</f>
        <v/>
      </c>
      <c r="AP1785" s="47">
        <f>SUMIFS(AP$301:AP$1767,$A$301:$A$1767,"ener",$C$301:$C$1767,$C1785,$B$301:$B$1767,"&lt;&gt;all")</f>
        <v/>
      </c>
      <c r="AQ1785" s="47">
        <f>SUMIFS(AQ$301:AQ$1767,$A$301:$A$1767,"ener",$C$301:$C$1767,$C1785,$B$301:$B$1767,"&lt;&gt;all")</f>
        <v/>
      </c>
      <c r="AR1785" s="47">
        <f>SUMIFS(AR$301:AR$1767,$A$301:$A$1767,"ener",$C$301:$C$1767,$C1785,$B$301:$B$1767,"&lt;&gt;all")</f>
        <v/>
      </c>
      <c r="AS1785" s="47">
        <f>SUMIFS(AS$301:AS$1767,$A$301:$A$1767,"ener",$C$301:$C$1767,$C1785,$B$301:$B$1767,"&lt;&gt;all")</f>
        <v/>
      </c>
      <c r="AT1785" s="47">
        <f>SUMIFS(AT$301:AT$1767,$A$301:$A$1767,"ener",$C$301:$C$1767,$C1785,$B$301:$B$1767,"&lt;&gt;all")</f>
        <v/>
      </c>
      <c r="AU1785" s="47">
        <f>SUMIFS(AU$301:AU$1767,$A$301:$A$1767,"ener",$C$301:$C$1767,$C1785,$B$301:$B$1767,"&lt;&gt;all")</f>
        <v/>
      </c>
      <c r="AV1785" s="47">
        <f>SUMIFS(AV$301:AV$1767,$A$301:$A$1767,"ener",$C$301:$C$1767,$C1785,$B$301:$B$1767,"&lt;&gt;all")</f>
        <v/>
      </c>
      <c r="AW1785" s="47">
        <f>SUMIFS(AW$301:AW$1767,$A$301:$A$1767,"ener",$C$301:$C$1767,$C1785,$B$301:$B$1767,"&lt;&gt;all")</f>
        <v/>
      </c>
      <c r="AX1785" s="47">
        <f>SUMIFS(AX$301:AX$1767,$A$301:$A$1767,"ener",$C$301:$C$1767,$C1785,$B$301:$B$1767,"&lt;&gt;all")</f>
        <v/>
      </c>
    </row>
    <row r="1786" outlineLevel="1">
      <c r="A1786" s="5" t="inlineStr">
        <is>
          <t>ener</t>
        </is>
      </c>
      <c r="B1786" s="5" t="inlineStr">
        <is>
          <t>all</t>
        </is>
      </c>
      <c r="C1786" s="5" t="inlineStr">
        <is>
          <t>ftr</t>
        </is>
      </c>
      <c r="H1786" s="5">
        <f>INDEX(Variables!$B$5:$B$105,MATCH($A1786,Variables!$A$5:$A$105,0))&amp;IF($C1786="",""," | "&amp;INDEX(Mapping!$B$5:$B$26,MATCH($C1786,Mapping!$A$5:$A$26,0))&amp;" | "&amp;INDEX(Mapping!$B$30:$B$41,MATCH($B1786,Mapping!$A$30:$A$41,0)))</f>
        <v/>
      </c>
      <c r="I1786" s="5">
        <f>INDEX(Variables!$C$5:$C$105,MATCH($A1786,Variables!$A$5:$A$105,0))</f>
        <v/>
      </c>
      <c r="J1786" s="5">
        <f>INDEX(Variables!$E$5:$E$105,MATCH($A1786,Variables!$A$5:$A$105,0))</f>
        <v/>
      </c>
      <c r="K1786" s="25">
        <f>LOWER(Settings!$C$4)&amp;".mit."&amp;$A1786&amp;IF($C1786="","","."&amp;$C1786&amp;"."&amp;$B1786)&amp;IF(INDEX(Variables!$D$5:$D$105,MATCH($A1786,Variables!$A$5:$A$105,0))="","","."&amp;INDEX(Variables!$D$5:$D$105,MATCH($A1786,Variables!$A$5:$A$105,0)))&amp;"."&amp;K$5</f>
        <v/>
      </c>
      <c r="L1786" s="46">
        <f>SUMIFS(L$301:L$1767,$A$301:$A$1767,"ener",$C$301:$C$1767,$C1786,$B$301:$B$1767,"&lt;&gt;all")</f>
        <v/>
      </c>
      <c r="M1786" s="47">
        <f>SUMIFS(M$301:M$1767,$A$301:$A$1767,"ener",$C$301:$C$1767,$C1786,$B$301:$B$1767,"&lt;&gt;all")</f>
        <v/>
      </c>
      <c r="N1786" s="47">
        <f>SUMIFS(N$301:N$1767,$A$301:$A$1767,"ener",$C$301:$C$1767,$C1786,$B$301:$B$1767,"&lt;&gt;all")</f>
        <v/>
      </c>
      <c r="O1786" s="47">
        <f>SUMIFS(O$301:O$1767,$A$301:$A$1767,"ener",$C$301:$C$1767,$C1786,$B$301:$B$1767,"&lt;&gt;all")</f>
        <v/>
      </c>
      <c r="P1786" s="47">
        <f>SUMIFS(P$301:P$1767,$A$301:$A$1767,"ener",$C$301:$C$1767,$C1786,$B$301:$B$1767,"&lt;&gt;all")</f>
        <v/>
      </c>
      <c r="Q1786" s="47">
        <f>SUMIFS(Q$301:Q$1767,$A$301:$A$1767,"ener",$C$301:$C$1767,$C1786,$B$301:$B$1767,"&lt;&gt;all")</f>
        <v/>
      </c>
      <c r="R1786" s="47">
        <f>SUMIFS(R$301:R$1767,$A$301:$A$1767,"ener",$C$301:$C$1767,$C1786,$B$301:$B$1767,"&lt;&gt;all")</f>
        <v/>
      </c>
      <c r="S1786" s="47">
        <f>SUMIFS(S$301:S$1767,$A$301:$A$1767,"ener",$C$301:$C$1767,$C1786,$B$301:$B$1767,"&lt;&gt;all")</f>
        <v/>
      </c>
      <c r="T1786" s="47">
        <f>SUMIFS(T$301:T$1767,$A$301:$A$1767,"ener",$C$301:$C$1767,$C1786,$B$301:$B$1767,"&lt;&gt;all")</f>
        <v/>
      </c>
      <c r="U1786" s="47">
        <f>SUMIFS(U$301:U$1767,$A$301:$A$1767,"ener",$C$301:$C$1767,$C1786,$B$301:$B$1767,"&lt;&gt;all")</f>
        <v/>
      </c>
      <c r="V1786" s="47">
        <f>SUMIFS(V$301:V$1767,$A$301:$A$1767,"ener",$C$301:$C$1767,$C1786,$B$301:$B$1767,"&lt;&gt;all")</f>
        <v/>
      </c>
      <c r="W1786" s="47">
        <f>SUMIFS(W$301:W$1767,$A$301:$A$1767,"ener",$C$301:$C$1767,$C1786,$B$301:$B$1767,"&lt;&gt;all")</f>
        <v/>
      </c>
      <c r="X1786" s="47">
        <f>SUMIFS(X$301:X$1767,$A$301:$A$1767,"ener",$C$301:$C$1767,$C1786,$B$301:$B$1767,"&lt;&gt;all")</f>
        <v/>
      </c>
      <c r="Y1786" s="47">
        <f>SUMIFS(Y$301:Y$1767,$A$301:$A$1767,"ener",$C$301:$C$1767,$C1786,$B$301:$B$1767,"&lt;&gt;all")</f>
        <v/>
      </c>
      <c r="Z1786" s="47">
        <f>SUMIFS(Z$301:Z$1767,$A$301:$A$1767,"ener",$C$301:$C$1767,$C1786,$B$301:$B$1767,"&lt;&gt;all")</f>
        <v/>
      </c>
      <c r="AA1786" s="47">
        <f>SUMIFS(AA$301:AA$1767,$A$301:$A$1767,"ener",$C$301:$C$1767,$C1786,$B$301:$B$1767,"&lt;&gt;all")</f>
        <v/>
      </c>
      <c r="AB1786" s="47">
        <f>SUMIFS(AB$301:AB$1767,$A$301:$A$1767,"ener",$C$301:$C$1767,$C1786,$B$301:$B$1767,"&lt;&gt;all")</f>
        <v/>
      </c>
      <c r="AC1786" s="47">
        <f>SUMIFS(AC$301:AC$1767,$A$301:$A$1767,"ener",$C$301:$C$1767,$C1786,$B$301:$B$1767,"&lt;&gt;all")</f>
        <v/>
      </c>
      <c r="AD1786" s="47">
        <f>SUMIFS(AD$301:AD$1767,$A$301:$A$1767,"ener",$C$301:$C$1767,$C1786,$B$301:$B$1767,"&lt;&gt;all")</f>
        <v/>
      </c>
      <c r="AE1786" s="25">
        <f>LOWER(Settings!$C$4)&amp;".mit."&amp;$A1786&amp;IF($C1786="","","."&amp;$C1786&amp;"."&amp;$B1786)&amp;IF(INDEX(Variables!$D$5:$D$105,MATCH($A1786,Variables!$A$5:$A$105,0))="","","."&amp;INDEX(Variables!$D$5:$D$105,MATCH($A1786,Variables!$A$5:$A$105,0)))&amp;"."&amp;AE$5</f>
        <v/>
      </c>
      <c r="AF1786" s="46">
        <f>SUMIFS(AF$301:AF$1767,$A$301:$A$1767,"ener",$C$301:$C$1767,$C1786,$B$301:$B$1767,"&lt;&gt;all")</f>
        <v/>
      </c>
      <c r="AG1786" s="47">
        <f>SUMIFS(AG$301:AG$1767,$A$301:$A$1767,"ener",$C$301:$C$1767,$C1786,$B$301:$B$1767,"&lt;&gt;all")</f>
        <v/>
      </c>
      <c r="AH1786" s="47">
        <f>SUMIFS(AH$301:AH$1767,$A$301:$A$1767,"ener",$C$301:$C$1767,$C1786,$B$301:$B$1767,"&lt;&gt;all")</f>
        <v/>
      </c>
      <c r="AI1786" s="47">
        <f>SUMIFS(AI$301:AI$1767,$A$301:$A$1767,"ener",$C$301:$C$1767,$C1786,$B$301:$B$1767,"&lt;&gt;all")</f>
        <v/>
      </c>
      <c r="AJ1786" s="47">
        <f>SUMIFS(AJ$301:AJ$1767,$A$301:$A$1767,"ener",$C$301:$C$1767,$C1786,$B$301:$B$1767,"&lt;&gt;all")</f>
        <v/>
      </c>
      <c r="AK1786" s="47">
        <f>SUMIFS(AK$301:AK$1767,$A$301:$A$1767,"ener",$C$301:$C$1767,$C1786,$B$301:$B$1767,"&lt;&gt;all")</f>
        <v/>
      </c>
      <c r="AL1786" s="47">
        <f>SUMIFS(AL$301:AL$1767,$A$301:$A$1767,"ener",$C$301:$C$1767,$C1786,$B$301:$B$1767,"&lt;&gt;all")</f>
        <v/>
      </c>
      <c r="AM1786" s="47">
        <f>SUMIFS(AM$301:AM$1767,$A$301:$A$1767,"ener",$C$301:$C$1767,$C1786,$B$301:$B$1767,"&lt;&gt;all")</f>
        <v/>
      </c>
      <c r="AN1786" s="47">
        <f>SUMIFS(AN$301:AN$1767,$A$301:$A$1767,"ener",$C$301:$C$1767,$C1786,$B$301:$B$1767,"&lt;&gt;all")</f>
        <v/>
      </c>
      <c r="AO1786" s="47">
        <f>SUMIFS(AO$301:AO$1767,$A$301:$A$1767,"ener",$C$301:$C$1767,$C1786,$B$301:$B$1767,"&lt;&gt;all")</f>
        <v/>
      </c>
      <c r="AP1786" s="47">
        <f>SUMIFS(AP$301:AP$1767,$A$301:$A$1767,"ener",$C$301:$C$1767,$C1786,$B$301:$B$1767,"&lt;&gt;all")</f>
        <v/>
      </c>
      <c r="AQ1786" s="47">
        <f>SUMIFS(AQ$301:AQ$1767,$A$301:$A$1767,"ener",$C$301:$C$1767,$C1786,$B$301:$B$1767,"&lt;&gt;all")</f>
        <v/>
      </c>
      <c r="AR1786" s="47">
        <f>SUMIFS(AR$301:AR$1767,$A$301:$A$1767,"ener",$C$301:$C$1767,$C1786,$B$301:$B$1767,"&lt;&gt;all")</f>
        <v/>
      </c>
      <c r="AS1786" s="47">
        <f>SUMIFS(AS$301:AS$1767,$A$301:$A$1767,"ener",$C$301:$C$1767,$C1786,$B$301:$B$1767,"&lt;&gt;all")</f>
        <v/>
      </c>
      <c r="AT1786" s="47">
        <f>SUMIFS(AT$301:AT$1767,$A$301:$A$1767,"ener",$C$301:$C$1767,$C1786,$B$301:$B$1767,"&lt;&gt;all")</f>
        <v/>
      </c>
      <c r="AU1786" s="47">
        <f>SUMIFS(AU$301:AU$1767,$A$301:$A$1767,"ener",$C$301:$C$1767,$C1786,$B$301:$B$1767,"&lt;&gt;all")</f>
        <v/>
      </c>
      <c r="AV1786" s="47">
        <f>SUMIFS(AV$301:AV$1767,$A$301:$A$1767,"ener",$C$301:$C$1767,$C1786,$B$301:$B$1767,"&lt;&gt;all")</f>
        <v/>
      </c>
      <c r="AW1786" s="47">
        <f>SUMIFS(AW$301:AW$1767,$A$301:$A$1767,"ener",$C$301:$C$1767,$C1786,$B$301:$B$1767,"&lt;&gt;all")</f>
        <v/>
      </c>
      <c r="AX1786" s="47">
        <f>SUMIFS(AX$301:AX$1767,$A$301:$A$1767,"ener",$C$301:$C$1767,$C1786,$B$301:$B$1767,"&lt;&gt;all")</f>
        <v/>
      </c>
    </row>
    <row r="1787" outlineLevel="1">
      <c r="A1787" s="5" t="inlineStr">
        <is>
          <t>ener</t>
        </is>
      </c>
      <c r="B1787" s="5" t="inlineStr">
        <is>
          <t>all</t>
        </is>
      </c>
      <c r="C1787" s="5" t="inlineStr">
        <is>
          <t>oen</t>
        </is>
      </c>
      <c r="H1787" s="5">
        <f>INDEX(Variables!$B$5:$B$105,MATCH($A1787,Variables!$A$5:$A$105,0))&amp;IF($C1787="",""," | "&amp;INDEX(Mapping!$B$5:$B$26,MATCH($C1787,Mapping!$A$5:$A$26,0))&amp;" | "&amp;INDEX(Mapping!$B$30:$B$41,MATCH($B1787,Mapping!$A$30:$A$41,0)))</f>
        <v/>
      </c>
      <c r="I1787" s="5">
        <f>INDEX(Variables!$C$5:$C$105,MATCH($A1787,Variables!$A$5:$A$105,0))</f>
        <v/>
      </c>
      <c r="J1787" s="5">
        <f>INDEX(Variables!$E$5:$E$105,MATCH($A1787,Variables!$A$5:$A$105,0))</f>
        <v/>
      </c>
      <c r="K1787" s="25">
        <f>LOWER(Settings!$C$4)&amp;".mit."&amp;$A1787&amp;IF($C1787="","","."&amp;$C1787&amp;"."&amp;$B1787)&amp;IF(INDEX(Variables!$D$5:$D$105,MATCH($A1787,Variables!$A$5:$A$105,0))="","","."&amp;INDEX(Variables!$D$5:$D$105,MATCH($A1787,Variables!$A$5:$A$105,0)))&amp;"."&amp;K$5</f>
        <v/>
      </c>
      <c r="L1787" s="46">
        <f>SUMIFS(L$301:L$1767,$A$301:$A$1767,"ener",$C$301:$C$1767,$C1787,$B$301:$B$1767,"&lt;&gt;all")</f>
        <v/>
      </c>
      <c r="M1787" s="47">
        <f>SUMIFS(M$301:M$1767,$A$301:$A$1767,"ener",$C$301:$C$1767,$C1787,$B$301:$B$1767,"&lt;&gt;all")</f>
        <v/>
      </c>
      <c r="N1787" s="47">
        <f>SUMIFS(N$301:N$1767,$A$301:$A$1767,"ener",$C$301:$C$1767,$C1787,$B$301:$B$1767,"&lt;&gt;all")</f>
        <v/>
      </c>
      <c r="O1787" s="47">
        <f>SUMIFS(O$301:O$1767,$A$301:$A$1767,"ener",$C$301:$C$1767,$C1787,$B$301:$B$1767,"&lt;&gt;all")</f>
        <v/>
      </c>
      <c r="P1787" s="47">
        <f>SUMIFS(P$301:P$1767,$A$301:$A$1767,"ener",$C$301:$C$1767,$C1787,$B$301:$B$1767,"&lt;&gt;all")</f>
        <v/>
      </c>
      <c r="Q1787" s="47">
        <f>SUMIFS(Q$301:Q$1767,$A$301:$A$1767,"ener",$C$301:$C$1767,$C1787,$B$301:$B$1767,"&lt;&gt;all")</f>
        <v/>
      </c>
      <c r="R1787" s="47">
        <f>SUMIFS(R$301:R$1767,$A$301:$A$1767,"ener",$C$301:$C$1767,$C1787,$B$301:$B$1767,"&lt;&gt;all")</f>
        <v/>
      </c>
      <c r="S1787" s="47">
        <f>SUMIFS(S$301:S$1767,$A$301:$A$1767,"ener",$C$301:$C$1767,$C1787,$B$301:$B$1767,"&lt;&gt;all")</f>
        <v/>
      </c>
      <c r="T1787" s="47">
        <f>SUMIFS(T$301:T$1767,$A$301:$A$1767,"ener",$C$301:$C$1767,$C1787,$B$301:$B$1767,"&lt;&gt;all")</f>
        <v/>
      </c>
      <c r="U1787" s="47">
        <f>SUMIFS(U$301:U$1767,$A$301:$A$1767,"ener",$C$301:$C$1767,$C1787,$B$301:$B$1767,"&lt;&gt;all")</f>
        <v/>
      </c>
      <c r="V1787" s="47">
        <f>SUMIFS(V$301:V$1767,$A$301:$A$1767,"ener",$C$301:$C$1767,$C1787,$B$301:$B$1767,"&lt;&gt;all")</f>
        <v/>
      </c>
      <c r="W1787" s="47">
        <f>SUMIFS(W$301:W$1767,$A$301:$A$1767,"ener",$C$301:$C$1767,$C1787,$B$301:$B$1767,"&lt;&gt;all")</f>
        <v/>
      </c>
      <c r="X1787" s="47">
        <f>SUMIFS(X$301:X$1767,$A$301:$A$1767,"ener",$C$301:$C$1767,$C1787,$B$301:$B$1767,"&lt;&gt;all")</f>
        <v/>
      </c>
      <c r="Y1787" s="47">
        <f>SUMIFS(Y$301:Y$1767,$A$301:$A$1767,"ener",$C$301:$C$1767,$C1787,$B$301:$B$1767,"&lt;&gt;all")</f>
        <v/>
      </c>
      <c r="Z1787" s="47">
        <f>SUMIFS(Z$301:Z$1767,$A$301:$A$1767,"ener",$C$301:$C$1767,$C1787,$B$301:$B$1767,"&lt;&gt;all")</f>
        <v/>
      </c>
      <c r="AA1787" s="47">
        <f>SUMIFS(AA$301:AA$1767,$A$301:$A$1767,"ener",$C$301:$C$1767,$C1787,$B$301:$B$1767,"&lt;&gt;all")</f>
        <v/>
      </c>
      <c r="AB1787" s="47">
        <f>SUMIFS(AB$301:AB$1767,$A$301:$A$1767,"ener",$C$301:$C$1767,$C1787,$B$301:$B$1767,"&lt;&gt;all")</f>
        <v/>
      </c>
      <c r="AC1787" s="47">
        <f>SUMIFS(AC$301:AC$1767,$A$301:$A$1767,"ener",$C$301:$C$1767,$C1787,$B$301:$B$1767,"&lt;&gt;all")</f>
        <v/>
      </c>
      <c r="AD1787" s="47">
        <f>SUMIFS(AD$301:AD$1767,$A$301:$A$1767,"ener",$C$301:$C$1767,$C1787,$B$301:$B$1767,"&lt;&gt;all")</f>
        <v/>
      </c>
      <c r="AE1787" s="25">
        <f>LOWER(Settings!$C$4)&amp;".mit."&amp;$A1787&amp;IF($C1787="","","."&amp;$C1787&amp;"."&amp;$B1787)&amp;IF(INDEX(Variables!$D$5:$D$105,MATCH($A1787,Variables!$A$5:$A$105,0))="","","."&amp;INDEX(Variables!$D$5:$D$105,MATCH($A1787,Variables!$A$5:$A$105,0)))&amp;"."&amp;AE$5</f>
        <v/>
      </c>
      <c r="AF1787" s="46">
        <f>SUMIFS(AF$301:AF$1767,$A$301:$A$1767,"ener",$C$301:$C$1767,$C1787,$B$301:$B$1767,"&lt;&gt;all")</f>
        <v/>
      </c>
      <c r="AG1787" s="47">
        <f>SUMIFS(AG$301:AG$1767,$A$301:$A$1767,"ener",$C$301:$C$1767,$C1787,$B$301:$B$1767,"&lt;&gt;all")</f>
        <v/>
      </c>
      <c r="AH1787" s="47">
        <f>SUMIFS(AH$301:AH$1767,$A$301:$A$1767,"ener",$C$301:$C$1767,$C1787,$B$301:$B$1767,"&lt;&gt;all")</f>
        <v/>
      </c>
      <c r="AI1787" s="47">
        <f>SUMIFS(AI$301:AI$1767,$A$301:$A$1767,"ener",$C$301:$C$1767,$C1787,$B$301:$B$1767,"&lt;&gt;all")</f>
        <v/>
      </c>
      <c r="AJ1787" s="47">
        <f>SUMIFS(AJ$301:AJ$1767,$A$301:$A$1767,"ener",$C$301:$C$1767,$C1787,$B$301:$B$1767,"&lt;&gt;all")</f>
        <v/>
      </c>
      <c r="AK1787" s="47">
        <f>SUMIFS(AK$301:AK$1767,$A$301:$A$1767,"ener",$C$301:$C$1767,$C1787,$B$301:$B$1767,"&lt;&gt;all")</f>
        <v/>
      </c>
      <c r="AL1787" s="47">
        <f>SUMIFS(AL$301:AL$1767,$A$301:$A$1767,"ener",$C$301:$C$1767,$C1787,$B$301:$B$1767,"&lt;&gt;all")</f>
        <v/>
      </c>
      <c r="AM1787" s="47">
        <f>SUMIFS(AM$301:AM$1767,$A$301:$A$1767,"ener",$C$301:$C$1767,$C1787,$B$301:$B$1767,"&lt;&gt;all")</f>
        <v/>
      </c>
      <c r="AN1787" s="47">
        <f>SUMIFS(AN$301:AN$1767,$A$301:$A$1767,"ener",$C$301:$C$1767,$C1787,$B$301:$B$1767,"&lt;&gt;all")</f>
        <v/>
      </c>
      <c r="AO1787" s="47">
        <f>SUMIFS(AO$301:AO$1767,$A$301:$A$1767,"ener",$C$301:$C$1767,$C1787,$B$301:$B$1767,"&lt;&gt;all")</f>
        <v/>
      </c>
      <c r="AP1787" s="47">
        <f>SUMIFS(AP$301:AP$1767,$A$301:$A$1767,"ener",$C$301:$C$1767,$C1787,$B$301:$B$1767,"&lt;&gt;all")</f>
        <v/>
      </c>
      <c r="AQ1787" s="47">
        <f>SUMIFS(AQ$301:AQ$1767,$A$301:$A$1767,"ener",$C$301:$C$1767,$C1787,$B$301:$B$1767,"&lt;&gt;all")</f>
        <v/>
      </c>
      <c r="AR1787" s="47">
        <f>SUMIFS(AR$301:AR$1767,$A$301:$A$1767,"ener",$C$301:$C$1767,$C1787,$B$301:$B$1767,"&lt;&gt;all")</f>
        <v/>
      </c>
      <c r="AS1787" s="47">
        <f>SUMIFS(AS$301:AS$1767,$A$301:$A$1767,"ener",$C$301:$C$1767,$C1787,$B$301:$B$1767,"&lt;&gt;all")</f>
        <v/>
      </c>
      <c r="AT1787" s="47">
        <f>SUMIFS(AT$301:AT$1767,$A$301:$A$1767,"ener",$C$301:$C$1767,$C1787,$B$301:$B$1767,"&lt;&gt;all")</f>
        <v/>
      </c>
      <c r="AU1787" s="47">
        <f>SUMIFS(AU$301:AU$1767,$A$301:$A$1767,"ener",$C$301:$C$1767,$C1787,$B$301:$B$1767,"&lt;&gt;all")</f>
        <v/>
      </c>
      <c r="AV1787" s="47">
        <f>SUMIFS(AV$301:AV$1767,$A$301:$A$1767,"ener",$C$301:$C$1767,$C1787,$B$301:$B$1767,"&lt;&gt;all")</f>
        <v/>
      </c>
      <c r="AW1787" s="47">
        <f>SUMIFS(AW$301:AW$1767,$A$301:$A$1767,"ener",$C$301:$C$1767,$C1787,$B$301:$B$1767,"&lt;&gt;all")</f>
        <v/>
      </c>
      <c r="AX1787" s="47">
        <f>SUMIFS(AX$301:AX$1767,$A$301:$A$1767,"ener",$C$301:$C$1767,$C1787,$B$301:$B$1767,"&lt;&gt;all")</f>
        <v/>
      </c>
    </row>
    <row r="1788" outlineLevel="1"/>
    <row r="1789" outlineLevel="1">
      <c r="A1789" s="5" t="inlineStr">
        <is>
          <t>ener</t>
        </is>
      </c>
      <c r="B1789" s="5" t="inlineStr">
        <is>
          <t>coa</t>
        </is>
      </c>
      <c r="C1789" s="5" t="inlineStr">
        <is>
          <t>all</t>
        </is>
      </c>
      <c r="H1789" s="5">
        <f>INDEX(Variables!$B$5:$B$105,MATCH($A1789,Variables!$A$5:$A$105,0))&amp;IF($C1789="",""," | "&amp;INDEX(Mapping!$B$5:$B$26,MATCH($C1789,Mapping!$A$5:$A$26,0))&amp;" | "&amp;INDEX(Mapping!$B$30:$B$41,MATCH($B1789,Mapping!$A$30:$A$41,0)))</f>
        <v/>
      </c>
      <c r="I1789" s="5">
        <f>INDEX(Variables!$C$5:$C$105,MATCH($A1789,Variables!$A$5:$A$105,0))</f>
        <v/>
      </c>
      <c r="J1789" s="5">
        <f>INDEX(Variables!$E$5:$E$105,MATCH($A1789,Variables!$A$5:$A$105,0))</f>
        <v/>
      </c>
      <c r="K1789" s="25">
        <f>LOWER(Settings!$C$4)&amp;".mit."&amp;$A1789&amp;IF($C1789="","","."&amp;$C1789&amp;"."&amp;$B1789)&amp;IF(INDEX(Variables!$D$5:$D$105,MATCH($A1789,Variables!$A$5:$A$105,0))="","","."&amp;INDEX(Variables!$D$5:$D$105,MATCH($A1789,Variables!$A$5:$A$105,0)))&amp;"."&amp;K$5</f>
        <v/>
      </c>
      <c r="L1789" s="46">
        <f>SUMIFS(L$301:L$1767,$A$301:$A$1767,"ener",$B$301:$B$1767,$B1789)</f>
        <v/>
      </c>
      <c r="M1789" s="47">
        <f>SUMIFS(M$301:M$1767,$A$301:$A$1767,"ener",$B$301:$B$1767,$B1789)</f>
        <v/>
      </c>
      <c r="N1789" s="47">
        <f>SUMIFS(N$301:N$1767,$A$301:$A$1767,"ener",$B$301:$B$1767,$B1789)</f>
        <v/>
      </c>
      <c r="O1789" s="47">
        <f>SUMIFS(O$301:O$1767,$A$301:$A$1767,"ener",$B$301:$B$1767,$B1789)</f>
        <v/>
      </c>
      <c r="P1789" s="47">
        <f>SUMIFS(P$301:P$1767,$A$301:$A$1767,"ener",$B$301:$B$1767,$B1789)</f>
        <v/>
      </c>
      <c r="Q1789" s="47">
        <f>SUMIFS(Q$301:Q$1767,$A$301:$A$1767,"ener",$B$301:$B$1767,$B1789)</f>
        <v/>
      </c>
      <c r="R1789" s="47">
        <f>SUMIFS(R$301:R$1767,$A$301:$A$1767,"ener",$B$301:$B$1767,$B1789)</f>
        <v/>
      </c>
      <c r="S1789" s="47">
        <f>SUMIFS(S$301:S$1767,$A$301:$A$1767,"ener",$B$301:$B$1767,$B1789)</f>
        <v/>
      </c>
      <c r="T1789" s="47">
        <f>SUMIFS(T$301:T$1767,$A$301:$A$1767,"ener",$B$301:$B$1767,$B1789)</f>
        <v/>
      </c>
      <c r="U1789" s="47">
        <f>SUMIFS(U$301:U$1767,$A$301:$A$1767,"ener",$B$301:$B$1767,$B1789)</f>
        <v/>
      </c>
      <c r="V1789" s="47">
        <f>SUMIFS(V$301:V$1767,$A$301:$A$1767,"ener",$B$301:$B$1767,$B1789)</f>
        <v/>
      </c>
      <c r="W1789" s="47">
        <f>SUMIFS(W$301:W$1767,$A$301:$A$1767,"ener",$B$301:$B$1767,$B1789)</f>
        <v/>
      </c>
      <c r="X1789" s="47">
        <f>SUMIFS(X$301:X$1767,$A$301:$A$1767,"ener",$B$301:$B$1767,$B1789)</f>
        <v/>
      </c>
      <c r="Y1789" s="47">
        <f>SUMIFS(Y$301:Y$1767,$A$301:$A$1767,"ener",$B$301:$B$1767,$B1789)</f>
        <v/>
      </c>
      <c r="Z1789" s="47">
        <f>SUMIFS(Z$301:Z$1767,$A$301:$A$1767,"ener",$B$301:$B$1767,$B1789)</f>
        <v/>
      </c>
      <c r="AA1789" s="47">
        <f>SUMIFS(AA$301:AA$1767,$A$301:$A$1767,"ener",$B$301:$B$1767,$B1789)</f>
        <v/>
      </c>
      <c r="AB1789" s="47">
        <f>SUMIFS(AB$301:AB$1767,$A$301:$A$1767,"ener",$B$301:$B$1767,$B1789)</f>
        <v/>
      </c>
      <c r="AC1789" s="47">
        <f>SUMIFS(AC$301:AC$1767,$A$301:$A$1767,"ener",$B$301:$B$1767,$B1789)</f>
        <v/>
      </c>
      <c r="AD1789" s="47">
        <f>SUMIFS(AD$301:AD$1767,$A$301:$A$1767,"ener",$B$301:$B$1767,$B1789)</f>
        <v/>
      </c>
      <c r="AE1789" s="25">
        <f>LOWER(Settings!$C$4)&amp;".mit."&amp;$A1789&amp;IF($C1789="","","."&amp;$C1789&amp;"."&amp;$B1789)&amp;IF(INDEX(Variables!$D$5:$D$105,MATCH($A1789,Variables!$A$5:$A$105,0))="","","."&amp;INDEX(Variables!$D$5:$D$105,MATCH($A1789,Variables!$A$5:$A$105,0)))&amp;"."&amp;AE$5</f>
        <v/>
      </c>
      <c r="AF1789" s="46">
        <f>SUMIFS(AF$301:AF$1767,$A$301:$A$1767,"ener",$B$301:$B$1767,$B1789)</f>
        <v/>
      </c>
      <c r="AG1789" s="47">
        <f>SUMIFS(AG$301:AG$1767,$A$301:$A$1767,"ener",$B$301:$B$1767,$B1789)</f>
        <v/>
      </c>
      <c r="AH1789" s="47">
        <f>SUMIFS(AH$301:AH$1767,$A$301:$A$1767,"ener",$B$301:$B$1767,$B1789)</f>
        <v/>
      </c>
      <c r="AI1789" s="47">
        <f>SUMIFS(AI$301:AI$1767,$A$301:$A$1767,"ener",$B$301:$B$1767,$B1789)</f>
        <v/>
      </c>
      <c r="AJ1789" s="47">
        <f>SUMIFS(AJ$301:AJ$1767,$A$301:$A$1767,"ener",$B$301:$B$1767,$B1789)</f>
        <v/>
      </c>
      <c r="AK1789" s="47">
        <f>SUMIFS(AK$301:AK$1767,$A$301:$A$1767,"ener",$B$301:$B$1767,$B1789)</f>
        <v/>
      </c>
      <c r="AL1789" s="47">
        <f>SUMIFS(AL$301:AL$1767,$A$301:$A$1767,"ener",$B$301:$B$1767,$B1789)</f>
        <v/>
      </c>
      <c r="AM1789" s="47">
        <f>SUMIFS(AM$301:AM$1767,$A$301:$A$1767,"ener",$B$301:$B$1767,$B1789)</f>
        <v/>
      </c>
      <c r="AN1789" s="47">
        <f>SUMIFS(AN$301:AN$1767,$A$301:$A$1767,"ener",$B$301:$B$1767,$B1789)</f>
        <v/>
      </c>
      <c r="AO1789" s="47">
        <f>SUMIFS(AO$301:AO$1767,$A$301:$A$1767,"ener",$B$301:$B$1767,$B1789)</f>
        <v/>
      </c>
      <c r="AP1789" s="47">
        <f>SUMIFS(AP$301:AP$1767,$A$301:$A$1767,"ener",$B$301:$B$1767,$B1789)</f>
        <v/>
      </c>
      <c r="AQ1789" s="47">
        <f>SUMIFS(AQ$301:AQ$1767,$A$301:$A$1767,"ener",$B$301:$B$1767,$B1789)</f>
        <v/>
      </c>
      <c r="AR1789" s="47">
        <f>SUMIFS(AR$301:AR$1767,$A$301:$A$1767,"ener",$B$301:$B$1767,$B1789)</f>
        <v/>
      </c>
      <c r="AS1789" s="47">
        <f>SUMIFS(AS$301:AS$1767,$A$301:$A$1767,"ener",$B$301:$B$1767,$B1789)</f>
        <v/>
      </c>
      <c r="AT1789" s="47">
        <f>SUMIFS(AT$301:AT$1767,$A$301:$A$1767,"ener",$B$301:$B$1767,$B1789)</f>
        <v/>
      </c>
      <c r="AU1789" s="47">
        <f>SUMIFS(AU$301:AU$1767,$A$301:$A$1767,"ener",$B$301:$B$1767,$B1789)</f>
        <v/>
      </c>
      <c r="AV1789" s="47">
        <f>SUMIFS(AV$301:AV$1767,$A$301:$A$1767,"ener",$B$301:$B$1767,$B1789)</f>
        <v/>
      </c>
      <c r="AW1789" s="47">
        <f>SUMIFS(AW$301:AW$1767,$A$301:$A$1767,"ener",$B$301:$B$1767,$B1789)</f>
        <v/>
      </c>
      <c r="AX1789" s="47">
        <f>SUMIFS(AX$301:AX$1767,$A$301:$A$1767,"ener",$B$301:$B$1767,$B1789)</f>
        <v/>
      </c>
    </row>
    <row r="1790" outlineLevel="1">
      <c r="A1790" s="5" t="inlineStr">
        <is>
          <t>ener</t>
        </is>
      </c>
      <c r="B1790" s="5" t="inlineStr">
        <is>
          <t>nga</t>
        </is>
      </c>
      <c r="C1790" s="5" t="inlineStr">
        <is>
          <t>all</t>
        </is>
      </c>
      <c r="H1790" s="5">
        <f>INDEX(Variables!$B$5:$B$105,MATCH($A1790,Variables!$A$5:$A$105,0))&amp;IF($C1790="",""," | "&amp;INDEX(Mapping!$B$5:$B$26,MATCH($C1790,Mapping!$A$5:$A$26,0))&amp;" | "&amp;INDEX(Mapping!$B$30:$B$41,MATCH($B1790,Mapping!$A$30:$A$41,0)))</f>
        <v/>
      </c>
      <c r="I1790" s="5">
        <f>INDEX(Variables!$C$5:$C$105,MATCH($A1790,Variables!$A$5:$A$105,0))</f>
        <v/>
      </c>
      <c r="J1790" s="5">
        <f>INDEX(Variables!$E$5:$E$105,MATCH($A1790,Variables!$A$5:$A$105,0))</f>
        <v/>
      </c>
      <c r="K1790" s="25">
        <f>LOWER(Settings!$C$4)&amp;".mit."&amp;$A1790&amp;IF($C1790="","","."&amp;$C1790&amp;"."&amp;$B1790)&amp;IF(INDEX(Variables!$D$5:$D$105,MATCH($A1790,Variables!$A$5:$A$105,0))="","","."&amp;INDEX(Variables!$D$5:$D$105,MATCH($A1790,Variables!$A$5:$A$105,0)))&amp;"."&amp;K$5</f>
        <v/>
      </c>
      <c r="L1790" s="46">
        <f>SUMIFS(L$301:L$1767,$A$301:$A$1767,"ener",$B$301:$B$1767,$B1790)</f>
        <v/>
      </c>
      <c r="M1790" s="47">
        <f>SUMIFS(M$301:M$1767,$A$301:$A$1767,"ener",$B$301:$B$1767,$B1790)</f>
        <v/>
      </c>
      <c r="N1790" s="47">
        <f>SUMIFS(N$301:N$1767,$A$301:$A$1767,"ener",$B$301:$B$1767,$B1790)</f>
        <v/>
      </c>
      <c r="O1790" s="47">
        <f>SUMIFS(O$301:O$1767,$A$301:$A$1767,"ener",$B$301:$B$1767,$B1790)</f>
        <v/>
      </c>
      <c r="P1790" s="47">
        <f>SUMIFS(P$301:P$1767,$A$301:$A$1767,"ener",$B$301:$B$1767,$B1790)</f>
        <v/>
      </c>
      <c r="Q1790" s="47">
        <f>SUMIFS(Q$301:Q$1767,$A$301:$A$1767,"ener",$B$301:$B$1767,$B1790)</f>
        <v/>
      </c>
      <c r="R1790" s="47">
        <f>SUMIFS(R$301:R$1767,$A$301:$A$1767,"ener",$B$301:$B$1767,$B1790)</f>
        <v/>
      </c>
      <c r="S1790" s="47">
        <f>SUMIFS(S$301:S$1767,$A$301:$A$1767,"ener",$B$301:$B$1767,$B1790)</f>
        <v/>
      </c>
      <c r="T1790" s="47">
        <f>SUMIFS(T$301:T$1767,$A$301:$A$1767,"ener",$B$301:$B$1767,$B1790)</f>
        <v/>
      </c>
      <c r="U1790" s="47">
        <f>SUMIFS(U$301:U$1767,$A$301:$A$1767,"ener",$B$301:$B$1767,$B1790)</f>
        <v/>
      </c>
      <c r="V1790" s="47">
        <f>SUMIFS(V$301:V$1767,$A$301:$A$1767,"ener",$B$301:$B$1767,$B1790)</f>
        <v/>
      </c>
      <c r="W1790" s="47">
        <f>SUMIFS(W$301:W$1767,$A$301:$A$1767,"ener",$B$301:$B$1767,$B1790)</f>
        <v/>
      </c>
      <c r="X1790" s="47">
        <f>SUMIFS(X$301:X$1767,$A$301:$A$1767,"ener",$B$301:$B$1767,$B1790)</f>
        <v/>
      </c>
      <c r="Y1790" s="47">
        <f>SUMIFS(Y$301:Y$1767,$A$301:$A$1767,"ener",$B$301:$B$1767,$B1790)</f>
        <v/>
      </c>
      <c r="Z1790" s="47">
        <f>SUMIFS(Z$301:Z$1767,$A$301:$A$1767,"ener",$B$301:$B$1767,$B1790)</f>
        <v/>
      </c>
      <c r="AA1790" s="47">
        <f>SUMIFS(AA$301:AA$1767,$A$301:$A$1767,"ener",$B$301:$B$1767,$B1790)</f>
        <v/>
      </c>
      <c r="AB1790" s="47">
        <f>SUMIFS(AB$301:AB$1767,$A$301:$A$1767,"ener",$B$301:$B$1767,$B1790)</f>
        <v/>
      </c>
      <c r="AC1790" s="47">
        <f>SUMIFS(AC$301:AC$1767,$A$301:$A$1767,"ener",$B$301:$B$1767,$B1790)</f>
        <v/>
      </c>
      <c r="AD1790" s="47">
        <f>SUMIFS(AD$301:AD$1767,$A$301:$A$1767,"ener",$B$301:$B$1767,$B1790)</f>
        <v/>
      </c>
      <c r="AE1790" s="25">
        <f>LOWER(Settings!$C$4)&amp;".mit."&amp;$A1790&amp;IF($C1790="","","."&amp;$C1790&amp;"."&amp;$B1790)&amp;IF(INDEX(Variables!$D$5:$D$105,MATCH($A1790,Variables!$A$5:$A$105,0))="","","."&amp;INDEX(Variables!$D$5:$D$105,MATCH($A1790,Variables!$A$5:$A$105,0)))&amp;"."&amp;AE$5</f>
        <v/>
      </c>
      <c r="AF1790" s="46">
        <f>SUMIFS(AF$301:AF$1767,$A$301:$A$1767,"ener",$B$301:$B$1767,$B1790)</f>
        <v/>
      </c>
      <c r="AG1790" s="47">
        <f>SUMIFS(AG$301:AG$1767,$A$301:$A$1767,"ener",$B$301:$B$1767,$B1790)</f>
        <v/>
      </c>
      <c r="AH1790" s="47">
        <f>SUMIFS(AH$301:AH$1767,$A$301:$A$1767,"ener",$B$301:$B$1767,$B1790)</f>
        <v/>
      </c>
      <c r="AI1790" s="47">
        <f>SUMIFS(AI$301:AI$1767,$A$301:$A$1767,"ener",$B$301:$B$1767,$B1790)</f>
        <v/>
      </c>
      <c r="AJ1790" s="47">
        <f>SUMIFS(AJ$301:AJ$1767,$A$301:$A$1767,"ener",$B$301:$B$1767,$B1790)</f>
        <v/>
      </c>
      <c r="AK1790" s="47">
        <f>SUMIFS(AK$301:AK$1767,$A$301:$A$1767,"ener",$B$301:$B$1767,$B1790)</f>
        <v/>
      </c>
      <c r="AL1790" s="47">
        <f>SUMIFS(AL$301:AL$1767,$A$301:$A$1767,"ener",$B$301:$B$1767,$B1790)</f>
        <v/>
      </c>
      <c r="AM1790" s="47">
        <f>SUMIFS(AM$301:AM$1767,$A$301:$A$1767,"ener",$B$301:$B$1767,$B1790)</f>
        <v/>
      </c>
      <c r="AN1790" s="47">
        <f>SUMIFS(AN$301:AN$1767,$A$301:$A$1767,"ener",$B$301:$B$1767,$B1790)</f>
        <v/>
      </c>
      <c r="AO1790" s="47">
        <f>SUMIFS(AO$301:AO$1767,$A$301:$A$1767,"ener",$B$301:$B$1767,$B1790)</f>
        <v/>
      </c>
      <c r="AP1790" s="47">
        <f>SUMIFS(AP$301:AP$1767,$A$301:$A$1767,"ener",$B$301:$B$1767,$B1790)</f>
        <v/>
      </c>
      <c r="AQ1790" s="47">
        <f>SUMIFS(AQ$301:AQ$1767,$A$301:$A$1767,"ener",$B$301:$B$1767,$B1790)</f>
        <v/>
      </c>
      <c r="AR1790" s="47">
        <f>SUMIFS(AR$301:AR$1767,$A$301:$A$1767,"ener",$B$301:$B$1767,$B1790)</f>
        <v/>
      </c>
      <c r="AS1790" s="47">
        <f>SUMIFS(AS$301:AS$1767,$A$301:$A$1767,"ener",$B$301:$B$1767,$B1790)</f>
        <v/>
      </c>
      <c r="AT1790" s="47">
        <f>SUMIFS(AT$301:AT$1767,$A$301:$A$1767,"ener",$B$301:$B$1767,$B1790)</f>
        <v/>
      </c>
      <c r="AU1790" s="47">
        <f>SUMIFS(AU$301:AU$1767,$A$301:$A$1767,"ener",$B$301:$B$1767,$B1790)</f>
        <v/>
      </c>
      <c r="AV1790" s="47">
        <f>SUMIFS(AV$301:AV$1767,$A$301:$A$1767,"ener",$B$301:$B$1767,$B1790)</f>
        <v/>
      </c>
      <c r="AW1790" s="47">
        <f>SUMIFS(AW$301:AW$1767,$A$301:$A$1767,"ener",$B$301:$B$1767,$B1790)</f>
        <v/>
      </c>
      <c r="AX1790" s="47">
        <f>SUMIFS(AX$301:AX$1767,$A$301:$A$1767,"ener",$B$301:$B$1767,$B1790)</f>
        <v/>
      </c>
    </row>
    <row r="1791" outlineLevel="1">
      <c r="A1791" s="5" t="inlineStr">
        <is>
          <t>ener</t>
        </is>
      </c>
      <c r="B1791" s="5" t="inlineStr">
        <is>
          <t>gso</t>
        </is>
      </c>
      <c r="C1791" s="5" t="inlineStr">
        <is>
          <t>all</t>
        </is>
      </c>
      <c r="H1791" s="5">
        <f>INDEX(Variables!$B$5:$B$105,MATCH($A1791,Variables!$A$5:$A$105,0))&amp;IF($C1791="",""," | "&amp;INDEX(Mapping!$B$5:$B$26,MATCH($C1791,Mapping!$A$5:$A$26,0))&amp;" | "&amp;INDEX(Mapping!$B$30:$B$41,MATCH($B1791,Mapping!$A$30:$A$41,0)))</f>
        <v/>
      </c>
      <c r="I1791" s="5">
        <f>INDEX(Variables!$C$5:$C$105,MATCH($A1791,Variables!$A$5:$A$105,0))</f>
        <v/>
      </c>
      <c r="J1791" s="5">
        <f>INDEX(Variables!$E$5:$E$105,MATCH($A1791,Variables!$A$5:$A$105,0))</f>
        <v/>
      </c>
      <c r="K1791" s="25">
        <f>LOWER(Settings!$C$4)&amp;".mit."&amp;$A1791&amp;IF($C1791="","","."&amp;$C1791&amp;"."&amp;$B1791)&amp;IF(INDEX(Variables!$D$5:$D$105,MATCH($A1791,Variables!$A$5:$A$105,0))="","","."&amp;INDEX(Variables!$D$5:$D$105,MATCH($A1791,Variables!$A$5:$A$105,0)))&amp;"."&amp;K$5</f>
        <v/>
      </c>
      <c r="L1791" s="46">
        <f>SUMIFS(L$301:L$1767,$A$301:$A$1767,"ener",$B$301:$B$1767,$B1791)</f>
        <v/>
      </c>
      <c r="M1791" s="47">
        <f>SUMIFS(M$301:M$1767,$A$301:$A$1767,"ener",$B$301:$B$1767,$B1791)</f>
        <v/>
      </c>
      <c r="N1791" s="47">
        <f>SUMIFS(N$301:N$1767,$A$301:$A$1767,"ener",$B$301:$B$1767,$B1791)</f>
        <v/>
      </c>
      <c r="O1791" s="47">
        <f>SUMIFS(O$301:O$1767,$A$301:$A$1767,"ener",$B$301:$B$1767,$B1791)</f>
        <v/>
      </c>
      <c r="P1791" s="47">
        <f>SUMIFS(P$301:P$1767,$A$301:$A$1767,"ener",$B$301:$B$1767,$B1791)</f>
        <v/>
      </c>
      <c r="Q1791" s="47">
        <f>SUMIFS(Q$301:Q$1767,$A$301:$A$1767,"ener",$B$301:$B$1767,$B1791)</f>
        <v/>
      </c>
      <c r="R1791" s="47">
        <f>SUMIFS(R$301:R$1767,$A$301:$A$1767,"ener",$B$301:$B$1767,$B1791)</f>
        <v/>
      </c>
      <c r="S1791" s="47">
        <f>SUMIFS(S$301:S$1767,$A$301:$A$1767,"ener",$B$301:$B$1767,$B1791)</f>
        <v/>
      </c>
      <c r="T1791" s="47">
        <f>SUMIFS(T$301:T$1767,$A$301:$A$1767,"ener",$B$301:$B$1767,$B1791)</f>
        <v/>
      </c>
      <c r="U1791" s="47">
        <f>SUMIFS(U$301:U$1767,$A$301:$A$1767,"ener",$B$301:$B$1767,$B1791)</f>
        <v/>
      </c>
      <c r="V1791" s="47">
        <f>SUMIFS(V$301:V$1767,$A$301:$A$1767,"ener",$B$301:$B$1767,$B1791)</f>
        <v/>
      </c>
      <c r="W1791" s="47">
        <f>SUMIFS(W$301:W$1767,$A$301:$A$1767,"ener",$B$301:$B$1767,$B1791)</f>
        <v/>
      </c>
      <c r="X1791" s="47">
        <f>SUMIFS(X$301:X$1767,$A$301:$A$1767,"ener",$B$301:$B$1767,$B1791)</f>
        <v/>
      </c>
      <c r="Y1791" s="47">
        <f>SUMIFS(Y$301:Y$1767,$A$301:$A$1767,"ener",$B$301:$B$1767,$B1791)</f>
        <v/>
      </c>
      <c r="Z1791" s="47">
        <f>SUMIFS(Z$301:Z$1767,$A$301:$A$1767,"ener",$B$301:$B$1767,$B1791)</f>
        <v/>
      </c>
      <c r="AA1791" s="47">
        <f>SUMIFS(AA$301:AA$1767,$A$301:$A$1767,"ener",$B$301:$B$1767,$B1791)</f>
        <v/>
      </c>
      <c r="AB1791" s="47">
        <f>SUMIFS(AB$301:AB$1767,$A$301:$A$1767,"ener",$B$301:$B$1767,$B1791)</f>
        <v/>
      </c>
      <c r="AC1791" s="47">
        <f>SUMIFS(AC$301:AC$1767,$A$301:$A$1767,"ener",$B$301:$B$1767,$B1791)</f>
        <v/>
      </c>
      <c r="AD1791" s="47">
        <f>SUMIFS(AD$301:AD$1767,$A$301:$A$1767,"ener",$B$301:$B$1767,$B1791)</f>
        <v/>
      </c>
      <c r="AE1791" s="25">
        <f>LOWER(Settings!$C$4)&amp;".mit."&amp;$A1791&amp;IF($C1791="","","."&amp;$C1791&amp;"."&amp;$B1791)&amp;IF(INDEX(Variables!$D$5:$D$105,MATCH($A1791,Variables!$A$5:$A$105,0))="","","."&amp;INDEX(Variables!$D$5:$D$105,MATCH($A1791,Variables!$A$5:$A$105,0)))&amp;"."&amp;AE$5</f>
        <v/>
      </c>
      <c r="AF1791" s="46">
        <f>SUMIFS(AF$301:AF$1767,$A$301:$A$1767,"ener",$B$301:$B$1767,$B1791)</f>
        <v/>
      </c>
      <c r="AG1791" s="47">
        <f>SUMIFS(AG$301:AG$1767,$A$301:$A$1767,"ener",$B$301:$B$1767,$B1791)</f>
        <v/>
      </c>
      <c r="AH1791" s="47">
        <f>SUMIFS(AH$301:AH$1767,$A$301:$A$1767,"ener",$B$301:$B$1767,$B1791)</f>
        <v/>
      </c>
      <c r="AI1791" s="47">
        <f>SUMIFS(AI$301:AI$1767,$A$301:$A$1767,"ener",$B$301:$B$1767,$B1791)</f>
        <v/>
      </c>
      <c r="AJ1791" s="47">
        <f>SUMIFS(AJ$301:AJ$1767,$A$301:$A$1767,"ener",$B$301:$B$1767,$B1791)</f>
        <v/>
      </c>
      <c r="AK1791" s="47">
        <f>SUMIFS(AK$301:AK$1767,$A$301:$A$1767,"ener",$B$301:$B$1767,$B1791)</f>
        <v/>
      </c>
      <c r="AL1791" s="47">
        <f>SUMIFS(AL$301:AL$1767,$A$301:$A$1767,"ener",$B$301:$B$1767,$B1791)</f>
        <v/>
      </c>
      <c r="AM1791" s="47">
        <f>SUMIFS(AM$301:AM$1767,$A$301:$A$1767,"ener",$B$301:$B$1767,$B1791)</f>
        <v/>
      </c>
      <c r="AN1791" s="47">
        <f>SUMIFS(AN$301:AN$1767,$A$301:$A$1767,"ener",$B$301:$B$1767,$B1791)</f>
        <v/>
      </c>
      <c r="AO1791" s="47">
        <f>SUMIFS(AO$301:AO$1767,$A$301:$A$1767,"ener",$B$301:$B$1767,$B1791)</f>
        <v/>
      </c>
      <c r="AP1791" s="47">
        <f>SUMIFS(AP$301:AP$1767,$A$301:$A$1767,"ener",$B$301:$B$1767,$B1791)</f>
        <v/>
      </c>
      <c r="AQ1791" s="47">
        <f>SUMIFS(AQ$301:AQ$1767,$A$301:$A$1767,"ener",$B$301:$B$1767,$B1791)</f>
        <v/>
      </c>
      <c r="AR1791" s="47">
        <f>SUMIFS(AR$301:AR$1767,$A$301:$A$1767,"ener",$B$301:$B$1767,$B1791)</f>
        <v/>
      </c>
      <c r="AS1791" s="47">
        <f>SUMIFS(AS$301:AS$1767,$A$301:$A$1767,"ener",$B$301:$B$1767,$B1791)</f>
        <v/>
      </c>
      <c r="AT1791" s="47">
        <f>SUMIFS(AT$301:AT$1767,$A$301:$A$1767,"ener",$B$301:$B$1767,$B1791)</f>
        <v/>
      </c>
      <c r="AU1791" s="47">
        <f>SUMIFS(AU$301:AU$1767,$A$301:$A$1767,"ener",$B$301:$B$1767,$B1791)</f>
        <v/>
      </c>
      <c r="AV1791" s="47">
        <f>SUMIFS(AV$301:AV$1767,$A$301:$A$1767,"ener",$B$301:$B$1767,$B1791)</f>
        <v/>
      </c>
      <c r="AW1791" s="47">
        <f>SUMIFS(AW$301:AW$1767,$A$301:$A$1767,"ener",$B$301:$B$1767,$B1791)</f>
        <v/>
      </c>
      <c r="AX1791" s="47">
        <f>SUMIFS(AX$301:AX$1767,$A$301:$A$1767,"ener",$B$301:$B$1767,$B1791)</f>
        <v/>
      </c>
    </row>
    <row r="1792" outlineLevel="1">
      <c r="A1792" s="5" t="inlineStr">
        <is>
          <t>ener</t>
        </is>
      </c>
      <c r="B1792" s="5" t="inlineStr">
        <is>
          <t>die</t>
        </is>
      </c>
      <c r="C1792" s="5" t="inlineStr">
        <is>
          <t>all</t>
        </is>
      </c>
      <c r="H1792" s="5">
        <f>INDEX(Variables!$B$5:$B$105,MATCH($A1792,Variables!$A$5:$A$105,0))&amp;IF($C1792="",""," | "&amp;INDEX(Mapping!$B$5:$B$26,MATCH($C1792,Mapping!$A$5:$A$26,0))&amp;" | "&amp;INDEX(Mapping!$B$30:$B$41,MATCH($B1792,Mapping!$A$30:$A$41,0)))</f>
        <v/>
      </c>
      <c r="I1792" s="5">
        <f>INDEX(Variables!$C$5:$C$105,MATCH($A1792,Variables!$A$5:$A$105,0))</f>
        <v/>
      </c>
      <c r="J1792" s="5">
        <f>INDEX(Variables!$E$5:$E$105,MATCH($A1792,Variables!$A$5:$A$105,0))</f>
        <v/>
      </c>
      <c r="K1792" s="25">
        <f>LOWER(Settings!$C$4)&amp;".mit."&amp;$A1792&amp;IF($C1792="","","."&amp;$C1792&amp;"."&amp;$B1792)&amp;IF(INDEX(Variables!$D$5:$D$105,MATCH($A1792,Variables!$A$5:$A$105,0))="","","."&amp;INDEX(Variables!$D$5:$D$105,MATCH($A1792,Variables!$A$5:$A$105,0)))&amp;"."&amp;K$5</f>
        <v/>
      </c>
      <c r="L1792" s="46">
        <f>SUMIFS(L$301:L$1767,$A$301:$A$1767,"ener",$B$301:$B$1767,$B1792)</f>
        <v/>
      </c>
      <c r="M1792" s="47">
        <f>SUMIFS(M$301:M$1767,$A$301:$A$1767,"ener",$B$301:$B$1767,$B1792)</f>
        <v/>
      </c>
      <c r="N1792" s="47">
        <f>SUMIFS(N$301:N$1767,$A$301:$A$1767,"ener",$B$301:$B$1767,$B1792)</f>
        <v/>
      </c>
      <c r="O1792" s="47">
        <f>SUMIFS(O$301:O$1767,$A$301:$A$1767,"ener",$B$301:$B$1767,$B1792)</f>
        <v/>
      </c>
      <c r="P1792" s="47">
        <f>SUMIFS(P$301:P$1767,$A$301:$A$1767,"ener",$B$301:$B$1767,$B1792)</f>
        <v/>
      </c>
      <c r="Q1792" s="47">
        <f>SUMIFS(Q$301:Q$1767,$A$301:$A$1767,"ener",$B$301:$B$1767,$B1792)</f>
        <v/>
      </c>
      <c r="R1792" s="47">
        <f>SUMIFS(R$301:R$1767,$A$301:$A$1767,"ener",$B$301:$B$1767,$B1792)</f>
        <v/>
      </c>
      <c r="S1792" s="47">
        <f>SUMIFS(S$301:S$1767,$A$301:$A$1767,"ener",$B$301:$B$1767,$B1792)</f>
        <v/>
      </c>
      <c r="T1792" s="47">
        <f>SUMIFS(T$301:T$1767,$A$301:$A$1767,"ener",$B$301:$B$1767,$B1792)</f>
        <v/>
      </c>
      <c r="U1792" s="47">
        <f>SUMIFS(U$301:U$1767,$A$301:$A$1767,"ener",$B$301:$B$1767,$B1792)</f>
        <v/>
      </c>
      <c r="V1792" s="47">
        <f>SUMIFS(V$301:V$1767,$A$301:$A$1767,"ener",$B$301:$B$1767,$B1792)</f>
        <v/>
      </c>
      <c r="W1792" s="47">
        <f>SUMIFS(W$301:W$1767,$A$301:$A$1767,"ener",$B$301:$B$1767,$B1792)</f>
        <v/>
      </c>
      <c r="X1792" s="47">
        <f>SUMIFS(X$301:X$1767,$A$301:$A$1767,"ener",$B$301:$B$1767,$B1792)</f>
        <v/>
      </c>
      <c r="Y1792" s="47">
        <f>SUMIFS(Y$301:Y$1767,$A$301:$A$1767,"ener",$B$301:$B$1767,$B1792)</f>
        <v/>
      </c>
      <c r="Z1792" s="47">
        <f>SUMIFS(Z$301:Z$1767,$A$301:$A$1767,"ener",$B$301:$B$1767,$B1792)</f>
        <v/>
      </c>
      <c r="AA1792" s="47">
        <f>SUMIFS(AA$301:AA$1767,$A$301:$A$1767,"ener",$B$301:$B$1767,$B1792)</f>
        <v/>
      </c>
      <c r="AB1792" s="47">
        <f>SUMIFS(AB$301:AB$1767,$A$301:$A$1767,"ener",$B$301:$B$1767,$B1792)</f>
        <v/>
      </c>
      <c r="AC1792" s="47">
        <f>SUMIFS(AC$301:AC$1767,$A$301:$A$1767,"ener",$B$301:$B$1767,$B1792)</f>
        <v/>
      </c>
      <c r="AD1792" s="47">
        <f>SUMIFS(AD$301:AD$1767,$A$301:$A$1767,"ener",$B$301:$B$1767,$B1792)</f>
        <v/>
      </c>
      <c r="AE1792" s="25">
        <f>LOWER(Settings!$C$4)&amp;".mit."&amp;$A1792&amp;IF($C1792="","","."&amp;$C1792&amp;"."&amp;$B1792)&amp;IF(INDEX(Variables!$D$5:$D$105,MATCH($A1792,Variables!$A$5:$A$105,0))="","","."&amp;INDEX(Variables!$D$5:$D$105,MATCH($A1792,Variables!$A$5:$A$105,0)))&amp;"."&amp;AE$5</f>
        <v/>
      </c>
      <c r="AF1792" s="46">
        <f>SUMIFS(AF$301:AF$1767,$A$301:$A$1767,"ener",$B$301:$B$1767,$B1792)</f>
        <v/>
      </c>
      <c r="AG1792" s="47">
        <f>SUMIFS(AG$301:AG$1767,$A$301:$A$1767,"ener",$B$301:$B$1767,$B1792)</f>
        <v/>
      </c>
      <c r="AH1792" s="47">
        <f>SUMIFS(AH$301:AH$1767,$A$301:$A$1767,"ener",$B$301:$B$1767,$B1792)</f>
        <v/>
      </c>
      <c r="AI1792" s="47">
        <f>SUMIFS(AI$301:AI$1767,$A$301:$A$1767,"ener",$B$301:$B$1767,$B1792)</f>
        <v/>
      </c>
      <c r="AJ1792" s="47">
        <f>SUMIFS(AJ$301:AJ$1767,$A$301:$A$1767,"ener",$B$301:$B$1767,$B1792)</f>
        <v/>
      </c>
      <c r="AK1792" s="47">
        <f>SUMIFS(AK$301:AK$1767,$A$301:$A$1767,"ener",$B$301:$B$1767,$B1792)</f>
        <v/>
      </c>
      <c r="AL1792" s="47">
        <f>SUMIFS(AL$301:AL$1767,$A$301:$A$1767,"ener",$B$301:$B$1767,$B1792)</f>
        <v/>
      </c>
      <c r="AM1792" s="47">
        <f>SUMIFS(AM$301:AM$1767,$A$301:$A$1767,"ener",$B$301:$B$1767,$B1792)</f>
        <v/>
      </c>
      <c r="AN1792" s="47">
        <f>SUMIFS(AN$301:AN$1767,$A$301:$A$1767,"ener",$B$301:$B$1767,$B1792)</f>
        <v/>
      </c>
      <c r="AO1792" s="47">
        <f>SUMIFS(AO$301:AO$1767,$A$301:$A$1767,"ener",$B$301:$B$1767,$B1792)</f>
        <v/>
      </c>
      <c r="AP1792" s="47">
        <f>SUMIFS(AP$301:AP$1767,$A$301:$A$1767,"ener",$B$301:$B$1767,$B1792)</f>
        <v/>
      </c>
      <c r="AQ1792" s="47">
        <f>SUMIFS(AQ$301:AQ$1767,$A$301:$A$1767,"ener",$B$301:$B$1767,$B1792)</f>
        <v/>
      </c>
      <c r="AR1792" s="47">
        <f>SUMIFS(AR$301:AR$1767,$A$301:$A$1767,"ener",$B$301:$B$1767,$B1792)</f>
        <v/>
      </c>
      <c r="AS1792" s="47">
        <f>SUMIFS(AS$301:AS$1767,$A$301:$A$1767,"ener",$B$301:$B$1767,$B1792)</f>
        <v/>
      </c>
      <c r="AT1792" s="47">
        <f>SUMIFS(AT$301:AT$1767,$A$301:$A$1767,"ener",$B$301:$B$1767,$B1792)</f>
        <v/>
      </c>
      <c r="AU1792" s="47">
        <f>SUMIFS(AU$301:AU$1767,$A$301:$A$1767,"ener",$B$301:$B$1767,$B1792)</f>
        <v/>
      </c>
      <c r="AV1792" s="47">
        <f>SUMIFS(AV$301:AV$1767,$A$301:$A$1767,"ener",$B$301:$B$1767,$B1792)</f>
        <v/>
      </c>
      <c r="AW1792" s="47">
        <f>SUMIFS(AW$301:AW$1767,$A$301:$A$1767,"ener",$B$301:$B$1767,$B1792)</f>
        <v/>
      </c>
      <c r="AX1792" s="47">
        <f>SUMIFS(AX$301:AX$1767,$A$301:$A$1767,"ener",$B$301:$B$1767,$B1792)</f>
        <v/>
      </c>
    </row>
    <row r="1793" outlineLevel="1">
      <c r="A1793" s="5" t="inlineStr">
        <is>
          <t>ener</t>
        </is>
      </c>
      <c r="B1793" s="5" t="inlineStr">
        <is>
          <t>lpg</t>
        </is>
      </c>
      <c r="C1793" s="5" t="inlineStr">
        <is>
          <t>all</t>
        </is>
      </c>
      <c r="H1793" s="5">
        <f>INDEX(Variables!$B$5:$B$105,MATCH($A1793,Variables!$A$5:$A$105,0))&amp;IF($C1793="",""," | "&amp;INDEX(Mapping!$B$5:$B$26,MATCH($C1793,Mapping!$A$5:$A$26,0))&amp;" | "&amp;INDEX(Mapping!$B$30:$B$41,MATCH($B1793,Mapping!$A$30:$A$41,0)))</f>
        <v/>
      </c>
      <c r="I1793" s="5">
        <f>INDEX(Variables!$C$5:$C$105,MATCH($A1793,Variables!$A$5:$A$105,0))</f>
        <v/>
      </c>
      <c r="J1793" s="5">
        <f>INDEX(Variables!$E$5:$E$105,MATCH($A1793,Variables!$A$5:$A$105,0))</f>
        <v/>
      </c>
      <c r="K1793" s="25">
        <f>LOWER(Settings!$C$4)&amp;".mit."&amp;$A1793&amp;IF($C1793="","","."&amp;$C1793&amp;"."&amp;$B1793)&amp;IF(INDEX(Variables!$D$5:$D$105,MATCH($A1793,Variables!$A$5:$A$105,0))="","","."&amp;INDEX(Variables!$D$5:$D$105,MATCH($A1793,Variables!$A$5:$A$105,0)))&amp;"."&amp;K$5</f>
        <v/>
      </c>
      <c r="L1793" s="46">
        <f>SUMIFS(L$301:L$1767,$A$301:$A$1767,"ener",$B$301:$B$1767,$B1793)</f>
        <v/>
      </c>
      <c r="M1793" s="47">
        <f>SUMIFS(M$301:M$1767,$A$301:$A$1767,"ener",$B$301:$B$1767,$B1793)</f>
        <v/>
      </c>
      <c r="N1793" s="47">
        <f>SUMIFS(N$301:N$1767,$A$301:$A$1767,"ener",$B$301:$B$1767,$B1793)</f>
        <v/>
      </c>
      <c r="O1793" s="47">
        <f>SUMIFS(O$301:O$1767,$A$301:$A$1767,"ener",$B$301:$B$1767,$B1793)</f>
        <v/>
      </c>
      <c r="P1793" s="47">
        <f>SUMIFS(P$301:P$1767,$A$301:$A$1767,"ener",$B$301:$B$1767,$B1793)</f>
        <v/>
      </c>
      <c r="Q1793" s="47">
        <f>SUMIFS(Q$301:Q$1767,$A$301:$A$1767,"ener",$B$301:$B$1767,$B1793)</f>
        <v/>
      </c>
      <c r="R1793" s="47">
        <f>SUMIFS(R$301:R$1767,$A$301:$A$1767,"ener",$B$301:$B$1767,$B1793)</f>
        <v/>
      </c>
      <c r="S1793" s="47">
        <f>SUMIFS(S$301:S$1767,$A$301:$A$1767,"ener",$B$301:$B$1767,$B1793)</f>
        <v/>
      </c>
      <c r="T1793" s="47">
        <f>SUMIFS(T$301:T$1767,$A$301:$A$1767,"ener",$B$301:$B$1767,$B1793)</f>
        <v/>
      </c>
      <c r="U1793" s="47">
        <f>SUMIFS(U$301:U$1767,$A$301:$A$1767,"ener",$B$301:$B$1767,$B1793)</f>
        <v/>
      </c>
      <c r="V1793" s="47">
        <f>SUMIFS(V$301:V$1767,$A$301:$A$1767,"ener",$B$301:$B$1767,$B1793)</f>
        <v/>
      </c>
      <c r="W1793" s="47">
        <f>SUMIFS(W$301:W$1767,$A$301:$A$1767,"ener",$B$301:$B$1767,$B1793)</f>
        <v/>
      </c>
      <c r="X1793" s="47">
        <f>SUMIFS(X$301:X$1767,$A$301:$A$1767,"ener",$B$301:$B$1767,$B1793)</f>
        <v/>
      </c>
      <c r="Y1793" s="47">
        <f>SUMIFS(Y$301:Y$1767,$A$301:$A$1767,"ener",$B$301:$B$1767,$B1793)</f>
        <v/>
      </c>
      <c r="Z1793" s="47">
        <f>SUMIFS(Z$301:Z$1767,$A$301:$A$1767,"ener",$B$301:$B$1767,$B1793)</f>
        <v/>
      </c>
      <c r="AA1793" s="47">
        <f>SUMIFS(AA$301:AA$1767,$A$301:$A$1767,"ener",$B$301:$B$1767,$B1793)</f>
        <v/>
      </c>
      <c r="AB1793" s="47">
        <f>SUMIFS(AB$301:AB$1767,$A$301:$A$1767,"ener",$B$301:$B$1767,$B1793)</f>
        <v/>
      </c>
      <c r="AC1793" s="47">
        <f>SUMIFS(AC$301:AC$1767,$A$301:$A$1767,"ener",$B$301:$B$1767,$B1793)</f>
        <v/>
      </c>
      <c r="AD1793" s="47">
        <f>SUMIFS(AD$301:AD$1767,$A$301:$A$1767,"ener",$B$301:$B$1767,$B1793)</f>
        <v/>
      </c>
      <c r="AE1793" s="25">
        <f>LOWER(Settings!$C$4)&amp;".mit."&amp;$A1793&amp;IF($C1793="","","."&amp;$C1793&amp;"."&amp;$B1793)&amp;IF(INDEX(Variables!$D$5:$D$105,MATCH($A1793,Variables!$A$5:$A$105,0))="","","."&amp;INDEX(Variables!$D$5:$D$105,MATCH($A1793,Variables!$A$5:$A$105,0)))&amp;"."&amp;AE$5</f>
        <v/>
      </c>
      <c r="AF1793" s="46">
        <f>SUMIFS(AF$301:AF$1767,$A$301:$A$1767,"ener",$B$301:$B$1767,$B1793)</f>
        <v/>
      </c>
      <c r="AG1793" s="47">
        <f>SUMIFS(AG$301:AG$1767,$A$301:$A$1767,"ener",$B$301:$B$1767,$B1793)</f>
        <v/>
      </c>
      <c r="AH1793" s="47">
        <f>SUMIFS(AH$301:AH$1767,$A$301:$A$1767,"ener",$B$301:$B$1767,$B1793)</f>
        <v/>
      </c>
      <c r="AI1793" s="47">
        <f>SUMIFS(AI$301:AI$1767,$A$301:$A$1767,"ener",$B$301:$B$1767,$B1793)</f>
        <v/>
      </c>
      <c r="AJ1793" s="47">
        <f>SUMIFS(AJ$301:AJ$1767,$A$301:$A$1767,"ener",$B$301:$B$1767,$B1793)</f>
        <v/>
      </c>
      <c r="AK1793" s="47">
        <f>SUMIFS(AK$301:AK$1767,$A$301:$A$1767,"ener",$B$301:$B$1767,$B1793)</f>
        <v/>
      </c>
      <c r="AL1793" s="47">
        <f>SUMIFS(AL$301:AL$1767,$A$301:$A$1767,"ener",$B$301:$B$1767,$B1793)</f>
        <v/>
      </c>
      <c r="AM1793" s="47">
        <f>SUMIFS(AM$301:AM$1767,$A$301:$A$1767,"ener",$B$301:$B$1767,$B1793)</f>
        <v/>
      </c>
      <c r="AN1793" s="47">
        <f>SUMIFS(AN$301:AN$1767,$A$301:$A$1767,"ener",$B$301:$B$1767,$B1793)</f>
        <v/>
      </c>
      <c r="AO1793" s="47">
        <f>SUMIFS(AO$301:AO$1767,$A$301:$A$1767,"ener",$B$301:$B$1767,$B1793)</f>
        <v/>
      </c>
      <c r="AP1793" s="47">
        <f>SUMIFS(AP$301:AP$1767,$A$301:$A$1767,"ener",$B$301:$B$1767,$B1793)</f>
        <v/>
      </c>
      <c r="AQ1793" s="47">
        <f>SUMIFS(AQ$301:AQ$1767,$A$301:$A$1767,"ener",$B$301:$B$1767,$B1793)</f>
        <v/>
      </c>
      <c r="AR1793" s="47">
        <f>SUMIFS(AR$301:AR$1767,$A$301:$A$1767,"ener",$B$301:$B$1767,$B1793)</f>
        <v/>
      </c>
      <c r="AS1793" s="47">
        <f>SUMIFS(AS$301:AS$1767,$A$301:$A$1767,"ener",$B$301:$B$1767,$B1793)</f>
        <v/>
      </c>
      <c r="AT1793" s="47">
        <f>SUMIFS(AT$301:AT$1767,$A$301:$A$1767,"ener",$B$301:$B$1767,$B1793)</f>
        <v/>
      </c>
      <c r="AU1793" s="47">
        <f>SUMIFS(AU$301:AU$1767,$A$301:$A$1767,"ener",$B$301:$B$1767,$B1793)</f>
        <v/>
      </c>
      <c r="AV1793" s="47">
        <f>SUMIFS(AV$301:AV$1767,$A$301:$A$1767,"ener",$B$301:$B$1767,$B1793)</f>
        <v/>
      </c>
      <c r="AW1793" s="47">
        <f>SUMIFS(AW$301:AW$1767,$A$301:$A$1767,"ener",$B$301:$B$1767,$B1793)</f>
        <v/>
      </c>
      <c r="AX1793" s="47">
        <f>SUMIFS(AX$301:AX$1767,$A$301:$A$1767,"ener",$B$301:$B$1767,$B1793)</f>
        <v/>
      </c>
    </row>
    <row r="1794" outlineLevel="1">
      <c r="A1794" s="5" t="inlineStr">
        <is>
          <t>ener</t>
        </is>
      </c>
      <c r="B1794" s="5" t="inlineStr">
        <is>
          <t>ker</t>
        </is>
      </c>
      <c r="C1794" s="5" t="inlineStr">
        <is>
          <t>all</t>
        </is>
      </c>
      <c r="H1794" s="5">
        <f>INDEX(Variables!$B$5:$B$105,MATCH($A1794,Variables!$A$5:$A$105,0))&amp;IF($C1794="",""," | "&amp;INDEX(Mapping!$B$5:$B$26,MATCH($C1794,Mapping!$A$5:$A$26,0))&amp;" | "&amp;INDEX(Mapping!$B$30:$B$41,MATCH($B1794,Mapping!$A$30:$A$41,0)))</f>
        <v/>
      </c>
      <c r="I1794" s="5">
        <f>INDEX(Variables!$C$5:$C$105,MATCH($A1794,Variables!$A$5:$A$105,0))</f>
        <v/>
      </c>
      <c r="J1794" s="5">
        <f>INDEX(Variables!$E$5:$E$105,MATCH($A1794,Variables!$A$5:$A$105,0))</f>
        <v/>
      </c>
      <c r="K1794" s="25">
        <f>LOWER(Settings!$C$4)&amp;".mit."&amp;$A1794&amp;IF($C1794="","","."&amp;$C1794&amp;"."&amp;$B1794)&amp;IF(INDEX(Variables!$D$5:$D$105,MATCH($A1794,Variables!$A$5:$A$105,0))="","","."&amp;INDEX(Variables!$D$5:$D$105,MATCH($A1794,Variables!$A$5:$A$105,0)))&amp;"."&amp;K$5</f>
        <v/>
      </c>
      <c r="L1794" s="46">
        <f>SUMIFS(L$301:L$1767,$A$301:$A$1767,"ener",$B$301:$B$1767,$B1794)</f>
        <v/>
      </c>
      <c r="M1794" s="47">
        <f>SUMIFS(M$301:M$1767,$A$301:$A$1767,"ener",$B$301:$B$1767,$B1794)</f>
        <v/>
      </c>
      <c r="N1794" s="47">
        <f>SUMIFS(N$301:N$1767,$A$301:$A$1767,"ener",$B$301:$B$1767,$B1794)</f>
        <v/>
      </c>
      <c r="O1794" s="47">
        <f>SUMIFS(O$301:O$1767,$A$301:$A$1767,"ener",$B$301:$B$1767,$B1794)</f>
        <v/>
      </c>
      <c r="P1794" s="47">
        <f>SUMIFS(P$301:P$1767,$A$301:$A$1767,"ener",$B$301:$B$1767,$B1794)</f>
        <v/>
      </c>
      <c r="Q1794" s="47">
        <f>SUMIFS(Q$301:Q$1767,$A$301:$A$1767,"ener",$B$301:$B$1767,$B1794)</f>
        <v/>
      </c>
      <c r="R1794" s="47">
        <f>SUMIFS(R$301:R$1767,$A$301:$A$1767,"ener",$B$301:$B$1767,$B1794)</f>
        <v/>
      </c>
      <c r="S1794" s="47">
        <f>SUMIFS(S$301:S$1767,$A$301:$A$1767,"ener",$B$301:$B$1767,$B1794)</f>
        <v/>
      </c>
      <c r="T1794" s="47">
        <f>SUMIFS(T$301:T$1767,$A$301:$A$1767,"ener",$B$301:$B$1767,$B1794)</f>
        <v/>
      </c>
      <c r="U1794" s="47">
        <f>SUMIFS(U$301:U$1767,$A$301:$A$1767,"ener",$B$301:$B$1767,$B1794)</f>
        <v/>
      </c>
      <c r="V1794" s="47">
        <f>SUMIFS(V$301:V$1767,$A$301:$A$1767,"ener",$B$301:$B$1767,$B1794)</f>
        <v/>
      </c>
      <c r="W1794" s="47">
        <f>SUMIFS(W$301:W$1767,$A$301:$A$1767,"ener",$B$301:$B$1767,$B1794)</f>
        <v/>
      </c>
      <c r="X1794" s="47">
        <f>SUMIFS(X$301:X$1767,$A$301:$A$1767,"ener",$B$301:$B$1767,$B1794)</f>
        <v/>
      </c>
      <c r="Y1794" s="47">
        <f>SUMIFS(Y$301:Y$1767,$A$301:$A$1767,"ener",$B$301:$B$1767,$B1794)</f>
        <v/>
      </c>
      <c r="Z1794" s="47">
        <f>SUMIFS(Z$301:Z$1767,$A$301:$A$1767,"ener",$B$301:$B$1767,$B1794)</f>
        <v/>
      </c>
      <c r="AA1794" s="47">
        <f>SUMIFS(AA$301:AA$1767,$A$301:$A$1767,"ener",$B$301:$B$1767,$B1794)</f>
        <v/>
      </c>
      <c r="AB1794" s="47">
        <f>SUMIFS(AB$301:AB$1767,$A$301:$A$1767,"ener",$B$301:$B$1767,$B1794)</f>
        <v/>
      </c>
      <c r="AC1794" s="47">
        <f>SUMIFS(AC$301:AC$1767,$A$301:$A$1767,"ener",$B$301:$B$1767,$B1794)</f>
        <v/>
      </c>
      <c r="AD1794" s="47">
        <f>SUMIFS(AD$301:AD$1767,$A$301:$A$1767,"ener",$B$301:$B$1767,$B1794)</f>
        <v/>
      </c>
      <c r="AE1794" s="25">
        <f>LOWER(Settings!$C$4)&amp;".mit."&amp;$A1794&amp;IF($C1794="","","."&amp;$C1794&amp;"."&amp;$B1794)&amp;IF(INDEX(Variables!$D$5:$D$105,MATCH($A1794,Variables!$A$5:$A$105,0))="","","."&amp;INDEX(Variables!$D$5:$D$105,MATCH($A1794,Variables!$A$5:$A$105,0)))&amp;"."&amp;AE$5</f>
        <v/>
      </c>
      <c r="AF1794" s="46">
        <f>SUMIFS(AF$301:AF$1767,$A$301:$A$1767,"ener",$B$301:$B$1767,$B1794)</f>
        <v/>
      </c>
      <c r="AG1794" s="47">
        <f>SUMIFS(AG$301:AG$1767,$A$301:$A$1767,"ener",$B$301:$B$1767,$B1794)</f>
        <v/>
      </c>
      <c r="AH1794" s="47">
        <f>SUMIFS(AH$301:AH$1767,$A$301:$A$1767,"ener",$B$301:$B$1767,$B1794)</f>
        <v/>
      </c>
      <c r="AI1794" s="47">
        <f>SUMIFS(AI$301:AI$1767,$A$301:$A$1767,"ener",$B$301:$B$1767,$B1794)</f>
        <v/>
      </c>
      <c r="AJ1794" s="47">
        <f>SUMIFS(AJ$301:AJ$1767,$A$301:$A$1767,"ener",$B$301:$B$1767,$B1794)</f>
        <v/>
      </c>
      <c r="AK1794" s="47">
        <f>SUMIFS(AK$301:AK$1767,$A$301:$A$1767,"ener",$B$301:$B$1767,$B1794)</f>
        <v/>
      </c>
      <c r="AL1794" s="47">
        <f>SUMIFS(AL$301:AL$1767,$A$301:$A$1767,"ener",$B$301:$B$1767,$B1794)</f>
        <v/>
      </c>
      <c r="AM1794" s="47">
        <f>SUMIFS(AM$301:AM$1767,$A$301:$A$1767,"ener",$B$301:$B$1767,$B1794)</f>
        <v/>
      </c>
      <c r="AN1794" s="47">
        <f>SUMIFS(AN$301:AN$1767,$A$301:$A$1767,"ener",$B$301:$B$1767,$B1794)</f>
        <v/>
      </c>
      <c r="AO1794" s="47">
        <f>SUMIFS(AO$301:AO$1767,$A$301:$A$1767,"ener",$B$301:$B$1767,$B1794)</f>
        <v/>
      </c>
      <c r="AP1794" s="47">
        <f>SUMIFS(AP$301:AP$1767,$A$301:$A$1767,"ener",$B$301:$B$1767,$B1794)</f>
        <v/>
      </c>
      <c r="AQ1794" s="47">
        <f>SUMIFS(AQ$301:AQ$1767,$A$301:$A$1767,"ener",$B$301:$B$1767,$B1794)</f>
        <v/>
      </c>
      <c r="AR1794" s="47">
        <f>SUMIFS(AR$301:AR$1767,$A$301:$A$1767,"ener",$B$301:$B$1767,$B1794)</f>
        <v/>
      </c>
      <c r="AS1794" s="47">
        <f>SUMIFS(AS$301:AS$1767,$A$301:$A$1767,"ener",$B$301:$B$1767,$B1794)</f>
        <v/>
      </c>
      <c r="AT1794" s="47">
        <f>SUMIFS(AT$301:AT$1767,$A$301:$A$1767,"ener",$B$301:$B$1767,$B1794)</f>
        <v/>
      </c>
      <c r="AU1794" s="47">
        <f>SUMIFS(AU$301:AU$1767,$A$301:$A$1767,"ener",$B$301:$B$1767,$B1794)</f>
        <v/>
      </c>
      <c r="AV1794" s="47">
        <f>SUMIFS(AV$301:AV$1767,$A$301:$A$1767,"ener",$B$301:$B$1767,$B1794)</f>
        <v/>
      </c>
      <c r="AW1794" s="47">
        <f>SUMIFS(AW$301:AW$1767,$A$301:$A$1767,"ener",$B$301:$B$1767,$B1794)</f>
        <v/>
      </c>
      <c r="AX1794" s="47">
        <f>SUMIFS(AX$301:AX$1767,$A$301:$A$1767,"ener",$B$301:$B$1767,$B1794)</f>
        <v/>
      </c>
    </row>
    <row r="1795" outlineLevel="1">
      <c r="A1795" s="5" t="inlineStr">
        <is>
          <t>ener</t>
        </is>
      </c>
      <c r="B1795" s="5" t="inlineStr">
        <is>
          <t>oop</t>
        </is>
      </c>
      <c r="C1795" s="5" t="inlineStr">
        <is>
          <t>all</t>
        </is>
      </c>
      <c r="H1795" s="5">
        <f>INDEX(Variables!$B$5:$B$105,MATCH($A1795,Variables!$A$5:$A$105,0))&amp;IF($C1795="",""," | "&amp;INDEX(Mapping!$B$5:$B$26,MATCH($C1795,Mapping!$A$5:$A$26,0))&amp;" | "&amp;INDEX(Mapping!$B$30:$B$41,MATCH($B1795,Mapping!$A$30:$A$41,0)))</f>
        <v/>
      </c>
      <c r="I1795" s="5">
        <f>INDEX(Variables!$C$5:$C$105,MATCH($A1795,Variables!$A$5:$A$105,0))</f>
        <v/>
      </c>
      <c r="J1795" s="5">
        <f>INDEX(Variables!$E$5:$E$105,MATCH($A1795,Variables!$A$5:$A$105,0))</f>
        <v/>
      </c>
      <c r="K1795" s="25">
        <f>LOWER(Settings!$C$4)&amp;".mit."&amp;$A1795&amp;IF($C1795="","","."&amp;$C1795&amp;"."&amp;$B1795)&amp;IF(INDEX(Variables!$D$5:$D$105,MATCH($A1795,Variables!$A$5:$A$105,0))="","","."&amp;INDEX(Variables!$D$5:$D$105,MATCH($A1795,Variables!$A$5:$A$105,0)))&amp;"."&amp;K$5</f>
        <v/>
      </c>
      <c r="L1795" s="46">
        <f>SUMIFS(L$301:L$1767,$A$301:$A$1767,"ener",$B$301:$B$1767,$B1795)</f>
        <v/>
      </c>
      <c r="M1795" s="47">
        <f>SUMIFS(M$301:M$1767,$A$301:$A$1767,"ener",$B$301:$B$1767,$B1795)</f>
        <v/>
      </c>
      <c r="N1795" s="47">
        <f>SUMIFS(N$301:N$1767,$A$301:$A$1767,"ener",$B$301:$B$1767,$B1795)</f>
        <v/>
      </c>
      <c r="O1795" s="47">
        <f>SUMIFS(O$301:O$1767,$A$301:$A$1767,"ener",$B$301:$B$1767,$B1795)</f>
        <v/>
      </c>
      <c r="P1795" s="47">
        <f>SUMIFS(P$301:P$1767,$A$301:$A$1767,"ener",$B$301:$B$1767,$B1795)</f>
        <v/>
      </c>
      <c r="Q1795" s="47">
        <f>SUMIFS(Q$301:Q$1767,$A$301:$A$1767,"ener",$B$301:$B$1767,$B1795)</f>
        <v/>
      </c>
      <c r="R1795" s="47">
        <f>SUMIFS(R$301:R$1767,$A$301:$A$1767,"ener",$B$301:$B$1767,$B1795)</f>
        <v/>
      </c>
      <c r="S1795" s="47">
        <f>SUMIFS(S$301:S$1767,$A$301:$A$1767,"ener",$B$301:$B$1767,$B1795)</f>
        <v/>
      </c>
      <c r="T1795" s="47">
        <f>SUMIFS(T$301:T$1767,$A$301:$A$1767,"ener",$B$301:$B$1767,$B1795)</f>
        <v/>
      </c>
      <c r="U1795" s="47">
        <f>SUMIFS(U$301:U$1767,$A$301:$A$1767,"ener",$B$301:$B$1767,$B1795)</f>
        <v/>
      </c>
      <c r="V1795" s="47">
        <f>SUMIFS(V$301:V$1767,$A$301:$A$1767,"ener",$B$301:$B$1767,$B1795)</f>
        <v/>
      </c>
      <c r="W1795" s="47">
        <f>SUMIFS(W$301:W$1767,$A$301:$A$1767,"ener",$B$301:$B$1767,$B1795)</f>
        <v/>
      </c>
      <c r="X1795" s="47">
        <f>SUMIFS(X$301:X$1767,$A$301:$A$1767,"ener",$B$301:$B$1767,$B1795)</f>
        <v/>
      </c>
      <c r="Y1795" s="47">
        <f>SUMIFS(Y$301:Y$1767,$A$301:$A$1767,"ener",$B$301:$B$1767,$B1795)</f>
        <v/>
      </c>
      <c r="Z1795" s="47">
        <f>SUMIFS(Z$301:Z$1767,$A$301:$A$1767,"ener",$B$301:$B$1767,$B1795)</f>
        <v/>
      </c>
      <c r="AA1795" s="47">
        <f>SUMIFS(AA$301:AA$1767,$A$301:$A$1767,"ener",$B$301:$B$1767,$B1795)</f>
        <v/>
      </c>
      <c r="AB1795" s="47">
        <f>SUMIFS(AB$301:AB$1767,$A$301:$A$1767,"ener",$B$301:$B$1767,$B1795)</f>
        <v/>
      </c>
      <c r="AC1795" s="47">
        <f>SUMIFS(AC$301:AC$1767,$A$301:$A$1767,"ener",$B$301:$B$1767,$B1795)</f>
        <v/>
      </c>
      <c r="AD1795" s="47">
        <f>SUMIFS(AD$301:AD$1767,$A$301:$A$1767,"ener",$B$301:$B$1767,$B1795)</f>
        <v/>
      </c>
      <c r="AE1795" s="25">
        <f>LOWER(Settings!$C$4)&amp;".mit."&amp;$A1795&amp;IF($C1795="","","."&amp;$C1795&amp;"."&amp;$B1795)&amp;IF(INDEX(Variables!$D$5:$D$105,MATCH($A1795,Variables!$A$5:$A$105,0))="","","."&amp;INDEX(Variables!$D$5:$D$105,MATCH($A1795,Variables!$A$5:$A$105,0)))&amp;"."&amp;AE$5</f>
        <v/>
      </c>
      <c r="AF1795" s="46">
        <f>SUMIFS(AF$301:AF$1767,$A$301:$A$1767,"ener",$B$301:$B$1767,$B1795)</f>
        <v/>
      </c>
      <c r="AG1795" s="47">
        <f>SUMIFS(AG$301:AG$1767,$A$301:$A$1767,"ener",$B$301:$B$1767,$B1795)</f>
        <v/>
      </c>
      <c r="AH1795" s="47">
        <f>SUMIFS(AH$301:AH$1767,$A$301:$A$1767,"ener",$B$301:$B$1767,$B1795)</f>
        <v/>
      </c>
      <c r="AI1795" s="47">
        <f>SUMIFS(AI$301:AI$1767,$A$301:$A$1767,"ener",$B$301:$B$1767,$B1795)</f>
        <v/>
      </c>
      <c r="AJ1795" s="47">
        <f>SUMIFS(AJ$301:AJ$1767,$A$301:$A$1767,"ener",$B$301:$B$1767,$B1795)</f>
        <v/>
      </c>
      <c r="AK1795" s="47">
        <f>SUMIFS(AK$301:AK$1767,$A$301:$A$1767,"ener",$B$301:$B$1767,$B1795)</f>
        <v/>
      </c>
      <c r="AL1795" s="47">
        <f>SUMIFS(AL$301:AL$1767,$A$301:$A$1767,"ener",$B$301:$B$1767,$B1795)</f>
        <v/>
      </c>
      <c r="AM1795" s="47">
        <f>SUMIFS(AM$301:AM$1767,$A$301:$A$1767,"ener",$B$301:$B$1767,$B1795)</f>
        <v/>
      </c>
      <c r="AN1795" s="47">
        <f>SUMIFS(AN$301:AN$1767,$A$301:$A$1767,"ener",$B$301:$B$1767,$B1795)</f>
        <v/>
      </c>
      <c r="AO1795" s="47">
        <f>SUMIFS(AO$301:AO$1767,$A$301:$A$1767,"ener",$B$301:$B$1767,$B1795)</f>
        <v/>
      </c>
      <c r="AP1795" s="47">
        <f>SUMIFS(AP$301:AP$1767,$A$301:$A$1767,"ener",$B$301:$B$1767,$B1795)</f>
        <v/>
      </c>
      <c r="AQ1795" s="47">
        <f>SUMIFS(AQ$301:AQ$1767,$A$301:$A$1767,"ener",$B$301:$B$1767,$B1795)</f>
        <v/>
      </c>
      <c r="AR1795" s="47">
        <f>SUMIFS(AR$301:AR$1767,$A$301:$A$1767,"ener",$B$301:$B$1767,$B1795)</f>
        <v/>
      </c>
      <c r="AS1795" s="47">
        <f>SUMIFS(AS$301:AS$1767,$A$301:$A$1767,"ener",$B$301:$B$1767,$B1795)</f>
        <v/>
      </c>
      <c r="AT1795" s="47">
        <f>SUMIFS(AT$301:AT$1767,$A$301:$A$1767,"ener",$B$301:$B$1767,$B1795)</f>
        <v/>
      </c>
      <c r="AU1795" s="47">
        <f>SUMIFS(AU$301:AU$1767,$A$301:$A$1767,"ener",$B$301:$B$1767,$B1795)</f>
        <v/>
      </c>
      <c r="AV1795" s="47">
        <f>SUMIFS(AV$301:AV$1767,$A$301:$A$1767,"ener",$B$301:$B$1767,$B1795)</f>
        <v/>
      </c>
      <c r="AW1795" s="47">
        <f>SUMIFS(AW$301:AW$1767,$A$301:$A$1767,"ener",$B$301:$B$1767,$B1795)</f>
        <v/>
      </c>
      <c r="AX1795" s="47">
        <f>SUMIFS(AX$301:AX$1767,$A$301:$A$1767,"ener",$B$301:$B$1767,$B1795)</f>
        <v/>
      </c>
    </row>
    <row r="1796" outlineLevel="1">
      <c r="A1796" s="5" t="inlineStr">
        <is>
          <t>ener</t>
        </is>
      </c>
      <c r="B1796" s="5" t="inlineStr">
        <is>
          <t>bio</t>
        </is>
      </c>
      <c r="C1796" s="5" t="inlineStr">
        <is>
          <t>all</t>
        </is>
      </c>
      <c r="H1796" s="5">
        <f>INDEX(Variables!$B$5:$B$105,MATCH($A1796,Variables!$A$5:$A$105,0))&amp;IF($C1796="",""," | "&amp;INDEX(Mapping!$B$5:$B$26,MATCH($C1796,Mapping!$A$5:$A$26,0))&amp;" | "&amp;INDEX(Mapping!$B$30:$B$41,MATCH($B1796,Mapping!$A$30:$A$41,0)))</f>
        <v/>
      </c>
      <c r="I1796" s="5">
        <f>INDEX(Variables!$C$5:$C$105,MATCH($A1796,Variables!$A$5:$A$105,0))</f>
        <v/>
      </c>
      <c r="J1796" s="5">
        <f>INDEX(Variables!$E$5:$E$105,MATCH($A1796,Variables!$A$5:$A$105,0))</f>
        <v/>
      </c>
      <c r="K1796" s="25">
        <f>LOWER(Settings!$C$4)&amp;".mit."&amp;$A1796&amp;IF($C1796="","","."&amp;$C1796&amp;"."&amp;$B1796)&amp;IF(INDEX(Variables!$D$5:$D$105,MATCH($A1796,Variables!$A$5:$A$105,0))="","","."&amp;INDEX(Variables!$D$5:$D$105,MATCH($A1796,Variables!$A$5:$A$105,0)))&amp;"."&amp;K$5</f>
        <v/>
      </c>
      <c r="L1796" s="46">
        <f>SUMIFS(L$301:L$1767,$A$301:$A$1767,"ener",$B$301:$B$1767,$B1796)</f>
        <v/>
      </c>
      <c r="M1796" s="47">
        <f>SUMIFS(M$301:M$1767,$A$301:$A$1767,"ener",$B$301:$B$1767,$B1796)</f>
        <v/>
      </c>
      <c r="N1796" s="47">
        <f>SUMIFS(N$301:N$1767,$A$301:$A$1767,"ener",$B$301:$B$1767,$B1796)</f>
        <v/>
      </c>
      <c r="O1796" s="47">
        <f>SUMIFS(O$301:O$1767,$A$301:$A$1767,"ener",$B$301:$B$1767,$B1796)</f>
        <v/>
      </c>
      <c r="P1796" s="47">
        <f>SUMIFS(P$301:P$1767,$A$301:$A$1767,"ener",$B$301:$B$1767,$B1796)</f>
        <v/>
      </c>
      <c r="Q1796" s="47">
        <f>SUMIFS(Q$301:Q$1767,$A$301:$A$1767,"ener",$B$301:$B$1767,$B1796)</f>
        <v/>
      </c>
      <c r="R1796" s="47">
        <f>SUMIFS(R$301:R$1767,$A$301:$A$1767,"ener",$B$301:$B$1767,$B1796)</f>
        <v/>
      </c>
      <c r="S1796" s="47">
        <f>SUMIFS(S$301:S$1767,$A$301:$A$1767,"ener",$B$301:$B$1767,$B1796)</f>
        <v/>
      </c>
      <c r="T1796" s="47">
        <f>SUMIFS(T$301:T$1767,$A$301:$A$1767,"ener",$B$301:$B$1767,$B1796)</f>
        <v/>
      </c>
      <c r="U1796" s="47">
        <f>SUMIFS(U$301:U$1767,$A$301:$A$1767,"ener",$B$301:$B$1767,$B1796)</f>
        <v/>
      </c>
      <c r="V1796" s="47">
        <f>SUMIFS(V$301:V$1767,$A$301:$A$1767,"ener",$B$301:$B$1767,$B1796)</f>
        <v/>
      </c>
      <c r="W1796" s="47">
        <f>SUMIFS(W$301:W$1767,$A$301:$A$1767,"ener",$B$301:$B$1767,$B1796)</f>
        <v/>
      </c>
      <c r="X1796" s="47">
        <f>SUMIFS(X$301:X$1767,$A$301:$A$1767,"ener",$B$301:$B$1767,$B1796)</f>
        <v/>
      </c>
      <c r="Y1796" s="47">
        <f>SUMIFS(Y$301:Y$1767,$A$301:$A$1767,"ener",$B$301:$B$1767,$B1796)</f>
        <v/>
      </c>
      <c r="Z1796" s="47">
        <f>SUMIFS(Z$301:Z$1767,$A$301:$A$1767,"ener",$B$301:$B$1767,$B1796)</f>
        <v/>
      </c>
      <c r="AA1796" s="47">
        <f>SUMIFS(AA$301:AA$1767,$A$301:$A$1767,"ener",$B$301:$B$1767,$B1796)</f>
        <v/>
      </c>
      <c r="AB1796" s="47">
        <f>SUMIFS(AB$301:AB$1767,$A$301:$A$1767,"ener",$B$301:$B$1767,$B1796)</f>
        <v/>
      </c>
      <c r="AC1796" s="47">
        <f>SUMIFS(AC$301:AC$1767,$A$301:$A$1767,"ener",$B$301:$B$1767,$B1796)</f>
        <v/>
      </c>
      <c r="AD1796" s="47">
        <f>SUMIFS(AD$301:AD$1767,$A$301:$A$1767,"ener",$B$301:$B$1767,$B1796)</f>
        <v/>
      </c>
      <c r="AE1796" s="25">
        <f>LOWER(Settings!$C$4)&amp;".mit."&amp;$A1796&amp;IF($C1796="","","."&amp;$C1796&amp;"."&amp;$B1796)&amp;IF(INDEX(Variables!$D$5:$D$105,MATCH($A1796,Variables!$A$5:$A$105,0))="","","."&amp;INDEX(Variables!$D$5:$D$105,MATCH($A1796,Variables!$A$5:$A$105,0)))&amp;"."&amp;AE$5</f>
        <v/>
      </c>
      <c r="AF1796" s="46">
        <f>SUMIFS(AF$301:AF$1767,$A$301:$A$1767,"ener",$B$301:$B$1767,$B1796)</f>
        <v/>
      </c>
      <c r="AG1796" s="47">
        <f>SUMIFS(AG$301:AG$1767,$A$301:$A$1767,"ener",$B$301:$B$1767,$B1796)</f>
        <v/>
      </c>
      <c r="AH1796" s="47">
        <f>SUMIFS(AH$301:AH$1767,$A$301:$A$1767,"ener",$B$301:$B$1767,$B1796)</f>
        <v/>
      </c>
      <c r="AI1796" s="47">
        <f>SUMIFS(AI$301:AI$1767,$A$301:$A$1767,"ener",$B$301:$B$1767,$B1796)</f>
        <v/>
      </c>
      <c r="AJ1796" s="47">
        <f>SUMIFS(AJ$301:AJ$1767,$A$301:$A$1767,"ener",$B$301:$B$1767,$B1796)</f>
        <v/>
      </c>
      <c r="AK1796" s="47">
        <f>SUMIFS(AK$301:AK$1767,$A$301:$A$1767,"ener",$B$301:$B$1767,$B1796)</f>
        <v/>
      </c>
      <c r="AL1796" s="47">
        <f>SUMIFS(AL$301:AL$1767,$A$301:$A$1767,"ener",$B$301:$B$1767,$B1796)</f>
        <v/>
      </c>
      <c r="AM1796" s="47">
        <f>SUMIFS(AM$301:AM$1767,$A$301:$A$1767,"ener",$B$301:$B$1767,$B1796)</f>
        <v/>
      </c>
      <c r="AN1796" s="47">
        <f>SUMIFS(AN$301:AN$1767,$A$301:$A$1767,"ener",$B$301:$B$1767,$B1796)</f>
        <v/>
      </c>
      <c r="AO1796" s="47">
        <f>SUMIFS(AO$301:AO$1767,$A$301:$A$1767,"ener",$B$301:$B$1767,$B1796)</f>
        <v/>
      </c>
      <c r="AP1796" s="47">
        <f>SUMIFS(AP$301:AP$1767,$A$301:$A$1767,"ener",$B$301:$B$1767,$B1796)</f>
        <v/>
      </c>
      <c r="AQ1796" s="47">
        <f>SUMIFS(AQ$301:AQ$1767,$A$301:$A$1767,"ener",$B$301:$B$1767,$B1796)</f>
        <v/>
      </c>
      <c r="AR1796" s="47">
        <f>SUMIFS(AR$301:AR$1767,$A$301:$A$1767,"ener",$B$301:$B$1767,$B1796)</f>
        <v/>
      </c>
      <c r="AS1796" s="47">
        <f>SUMIFS(AS$301:AS$1767,$A$301:$A$1767,"ener",$B$301:$B$1767,$B1796)</f>
        <v/>
      </c>
      <c r="AT1796" s="47">
        <f>SUMIFS(AT$301:AT$1767,$A$301:$A$1767,"ener",$B$301:$B$1767,$B1796)</f>
        <v/>
      </c>
      <c r="AU1796" s="47">
        <f>SUMIFS(AU$301:AU$1767,$A$301:$A$1767,"ener",$B$301:$B$1767,$B1796)</f>
        <v/>
      </c>
      <c r="AV1796" s="47">
        <f>SUMIFS(AV$301:AV$1767,$A$301:$A$1767,"ener",$B$301:$B$1767,$B1796)</f>
        <v/>
      </c>
      <c r="AW1796" s="47">
        <f>SUMIFS(AW$301:AW$1767,$A$301:$A$1767,"ener",$B$301:$B$1767,$B1796)</f>
        <v/>
      </c>
      <c r="AX1796" s="47">
        <f>SUMIFS(AX$301:AX$1767,$A$301:$A$1767,"ener",$B$301:$B$1767,$B1796)</f>
        <v/>
      </c>
    </row>
    <row r="1797" outlineLevel="1"/>
    <row r="1798" outlineLevel="1">
      <c r="A1798" s="9" t="inlineStr">
        <is>
          <t>ener.chk</t>
        </is>
      </c>
      <c r="B1798" s="9" t="inlineStr"/>
      <c r="C1798" s="9" t="inlineStr"/>
      <c r="H1798" s="9">
        <f>INDEX(Variables!$B$5:$B$105,MATCH($A1798,Variables!$A$5:$A$105,0))&amp;IF($C1798="",""," | "&amp;INDEX(Mapping!$B$5:$B$26,MATCH($C1798,Mapping!$A$5:$A$26,0))&amp;" | "&amp;INDEX(Mapping!$B$30:$B$41,MATCH($B1798,Mapping!$A$30:$A$41,0)))</f>
        <v/>
      </c>
      <c r="I1798" s="9">
        <f>INDEX(Variables!$C$5:$C$105,MATCH($A1798,Variables!$A$5:$A$105,0))</f>
        <v/>
      </c>
      <c r="J1798" s="9">
        <f>INDEX(Variables!$E$5:$E$105,MATCH($A1798,Variables!$A$5:$A$105,0))</f>
        <v/>
      </c>
      <c r="K1798" s="25">
        <f>LOWER(Settings!$C$4)&amp;".mit."&amp;$A1798&amp;IF($C1798="","","."&amp;$C1798&amp;"."&amp;$B1798)&amp;IF(INDEX(Variables!$D$5:$D$105,MATCH($A1798,Variables!$A$5:$A$105,0))="","","."&amp;INDEX(Variables!$D$5:$D$105,MATCH($A1798,Variables!$A$5:$A$105,0)))&amp;"."&amp;K$5</f>
        <v/>
      </c>
      <c r="L1798" s="49">
        <f>ABS(SUM(L1772:L1787)-L1770)+ABS(SUM(L1789:L1796)-L1770)</f>
        <v/>
      </c>
      <c r="M1798" s="49">
        <f>ABS(SUM(M1772:M1787)-M1770)+ABS(SUM(M1789:M1796)-M1770)</f>
        <v/>
      </c>
      <c r="N1798" s="49">
        <f>ABS(SUM(N1772:N1787)-N1770)+ABS(SUM(N1789:N1796)-N1770)</f>
        <v/>
      </c>
      <c r="O1798" s="49">
        <f>ABS(SUM(O1772:O1787)-O1770)+ABS(SUM(O1789:O1796)-O1770)</f>
        <v/>
      </c>
      <c r="P1798" s="49">
        <f>ABS(SUM(P1772:P1787)-P1770)+ABS(SUM(P1789:P1796)-P1770)</f>
        <v/>
      </c>
      <c r="Q1798" s="49">
        <f>ABS(SUM(Q1772:Q1787)-Q1770)+ABS(SUM(Q1789:Q1796)-Q1770)</f>
        <v/>
      </c>
      <c r="R1798" s="49">
        <f>ABS(SUM(R1772:R1787)-R1770)+ABS(SUM(R1789:R1796)-R1770)</f>
        <v/>
      </c>
      <c r="S1798" s="49">
        <f>ABS(SUM(S1772:S1787)-S1770)+ABS(SUM(S1789:S1796)-S1770)</f>
        <v/>
      </c>
      <c r="T1798" s="49">
        <f>ABS(SUM(T1772:T1787)-T1770)+ABS(SUM(T1789:T1796)-T1770)</f>
        <v/>
      </c>
      <c r="U1798" s="49">
        <f>ABS(SUM(U1772:U1787)-U1770)+ABS(SUM(U1789:U1796)-U1770)</f>
        <v/>
      </c>
      <c r="V1798" s="49">
        <f>ABS(SUM(V1772:V1787)-V1770)+ABS(SUM(V1789:V1796)-V1770)</f>
        <v/>
      </c>
      <c r="W1798" s="49">
        <f>ABS(SUM(W1772:W1787)-W1770)+ABS(SUM(W1789:W1796)-W1770)</f>
        <v/>
      </c>
      <c r="X1798" s="49">
        <f>ABS(SUM(X1772:X1787)-X1770)+ABS(SUM(X1789:X1796)-X1770)</f>
        <v/>
      </c>
      <c r="Y1798" s="49">
        <f>ABS(SUM(Y1772:Y1787)-Y1770)+ABS(SUM(Y1789:Y1796)-Y1770)</f>
        <v/>
      </c>
      <c r="Z1798" s="49">
        <f>ABS(SUM(Z1772:Z1787)-Z1770)+ABS(SUM(Z1789:Z1796)-Z1770)</f>
        <v/>
      </c>
      <c r="AA1798" s="49">
        <f>ABS(SUM(AA1772:AA1787)-AA1770)+ABS(SUM(AA1789:AA1796)-AA1770)</f>
        <v/>
      </c>
      <c r="AB1798" s="49">
        <f>ABS(SUM(AB1772:AB1787)-AB1770)+ABS(SUM(AB1789:AB1796)-AB1770)</f>
        <v/>
      </c>
      <c r="AC1798" s="49">
        <f>ABS(SUM(AC1772:AC1787)-AC1770)+ABS(SUM(AC1789:AC1796)-AC1770)</f>
        <v/>
      </c>
      <c r="AD1798" s="49">
        <f>ABS(SUM(AD1772:AD1787)-AD1770)+ABS(SUM(AD1789:AD1796)-AD1770)</f>
        <v/>
      </c>
      <c r="AE1798" s="25">
        <f>LOWER(Settings!$C$4)&amp;".mit."&amp;$A1798&amp;IF($C1798="","","."&amp;$C1798&amp;"."&amp;$B1798)&amp;IF(INDEX(Variables!$D$5:$D$105,MATCH($A1798,Variables!$A$5:$A$105,0))="","","."&amp;INDEX(Variables!$D$5:$D$105,MATCH($A1798,Variables!$A$5:$A$105,0)))&amp;"."&amp;AE$5</f>
        <v/>
      </c>
      <c r="AF1798" s="49">
        <f>ABS(SUM(AF1772:AF1787)-AF1770)+ABS(SUM(AF1789:AF1796)-AF1770)</f>
        <v/>
      </c>
      <c r="AG1798" s="49">
        <f>ABS(SUM(AG1772:AG1787)-AG1770)+ABS(SUM(AG1789:AG1796)-AG1770)</f>
        <v/>
      </c>
      <c r="AH1798" s="49">
        <f>ABS(SUM(AH1772:AH1787)-AH1770)+ABS(SUM(AH1789:AH1796)-AH1770)</f>
        <v/>
      </c>
      <c r="AI1798" s="49">
        <f>ABS(SUM(AI1772:AI1787)-AI1770)+ABS(SUM(AI1789:AI1796)-AI1770)</f>
        <v/>
      </c>
      <c r="AJ1798" s="49">
        <f>ABS(SUM(AJ1772:AJ1787)-AJ1770)+ABS(SUM(AJ1789:AJ1796)-AJ1770)</f>
        <v/>
      </c>
      <c r="AK1798" s="49">
        <f>ABS(SUM(AK1772:AK1787)-AK1770)+ABS(SUM(AK1789:AK1796)-AK1770)</f>
        <v/>
      </c>
      <c r="AL1798" s="49">
        <f>ABS(SUM(AL1772:AL1787)-AL1770)+ABS(SUM(AL1789:AL1796)-AL1770)</f>
        <v/>
      </c>
      <c r="AM1798" s="49">
        <f>ABS(SUM(AM1772:AM1787)-AM1770)+ABS(SUM(AM1789:AM1796)-AM1770)</f>
        <v/>
      </c>
      <c r="AN1798" s="49">
        <f>ABS(SUM(AN1772:AN1787)-AN1770)+ABS(SUM(AN1789:AN1796)-AN1770)</f>
        <v/>
      </c>
      <c r="AO1798" s="49">
        <f>ABS(SUM(AO1772:AO1787)-AO1770)+ABS(SUM(AO1789:AO1796)-AO1770)</f>
        <v/>
      </c>
      <c r="AP1798" s="49">
        <f>ABS(SUM(AP1772:AP1787)-AP1770)+ABS(SUM(AP1789:AP1796)-AP1770)</f>
        <v/>
      </c>
      <c r="AQ1798" s="49">
        <f>ABS(SUM(AQ1772:AQ1787)-AQ1770)+ABS(SUM(AQ1789:AQ1796)-AQ1770)</f>
        <v/>
      </c>
      <c r="AR1798" s="49">
        <f>ABS(SUM(AR1772:AR1787)-AR1770)+ABS(SUM(AR1789:AR1796)-AR1770)</f>
        <v/>
      </c>
      <c r="AS1798" s="49">
        <f>ABS(SUM(AS1772:AS1787)-AS1770)+ABS(SUM(AS1789:AS1796)-AS1770)</f>
        <v/>
      </c>
      <c r="AT1798" s="49">
        <f>ABS(SUM(AT1772:AT1787)-AT1770)+ABS(SUM(AT1789:AT1796)-AT1770)</f>
        <v/>
      </c>
      <c r="AU1798" s="49">
        <f>ABS(SUM(AU1772:AU1787)-AU1770)+ABS(SUM(AU1789:AU1796)-AU1770)</f>
        <v/>
      </c>
      <c r="AV1798" s="49">
        <f>ABS(SUM(AV1772:AV1787)-AV1770)+ABS(SUM(AV1789:AV1796)-AV1770)</f>
        <v/>
      </c>
      <c r="AW1798" s="49">
        <f>ABS(SUM(AW1772:AW1787)-AW1770)+ABS(SUM(AW1789:AW1796)-AW1770)</f>
        <v/>
      </c>
      <c r="AX1798" s="49">
        <f>ABS(SUM(AX1772:AX1787)-AX1770)+ABS(SUM(AX1789:AX1796)-AX1770)</f>
        <v/>
      </c>
    </row>
    <row r="1799" outlineLevel="1"/>
    <row r="1800" outlineLevel="1">
      <c r="A1800" s="9" t="inlineStr">
        <is>
          <t>ener.ref</t>
        </is>
      </c>
      <c r="B1800" s="9" t="inlineStr">
        <is>
          <t>all</t>
        </is>
      </c>
      <c r="C1800" s="9" t="inlineStr">
        <is>
          <t>all</t>
        </is>
      </c>
      <c r="H1800" s="9">
        <f>INDEX(Variables!$B$5:$B$105,MATCH($A1800,Variables!$A$5:$A$105,0))&amp;IF($C1800="",""," | "&amp;INDEX(Mapping!$B$5:$B$26,MATCH($C1800,Mapping!$A$5:$A$26,0))&amp;" | "&amp;INDEX(Mapping!$B$30:$B$41,MATCH($B1800,Mapping!$A$30:$A$41,0)))</f>
        <v/>
      </c>
      <c r="I1800" s="9">
        <f>INDEX(Variables!$C$5:$C$105,MATCH($A1800,Variables!$A$5:$A$105,0))</f>
        <v/>
      </c>
      <c r="J1800" s="9">
        <f>INDEX(Variables!$E$5:$E$105,MATCH($A1800,Variables!$A$5:$A$105,0))</f>
        <v/>
      </c>
      <c r="K1800" s="25">
        <f>LOWER(Settings!$C$4)&amp;".mit."&amp;$A1800&amp;IF($C1800="","","."&amp;$C1800&amp;"."&amp;$B1800)&amp;IF(INDEX(Variables!$D$5:$D$105,MATCH($A1800,Variables!$A$5:$A$105,0))="","","."&amp;INDEX(Variables!$D$5:$D$105,MATCH($A1800,Variables!$A$5:$A$105,0)))&amp;"."&amp;K$5</f>
        <v/>
      </c>
      <c r="L1800" s="46">
        <f>INDEX($K1770:$IP1770,MATCH(L$4,$K$4:$IP$4,0))</f>
        <v/>
      </c>
      <c r="M1800" s="47">
        <f>INDEX($K1770:$IP1770,MATCH(M$4,$K$4:$IP$4,0))</f>
        <v/>
      </c>
      <c r="N1800" s="47">
        <f>INDEX($K1770:$IP1770,MATCH(N$4,$K$4:$IP$4,0))</f>
        <v/>
      </c>
      <c r="O1800" s="47">
        <f>INDEX($K1770:$IP1770,MATCH(O$4,$K$4:$IP$4,0))</f>
        <v/>
      </c>
      <c r="P1800" s="47">
        <f>INDEX($K1770:$IP1770,MATCH(P$4,$K$4:$IP$4,0))</f>
        <v/>
      </c>
      <c r="Q1800" s="47">
        <f>INDEX($K1770:$IP1770,MATCH(Q$4,$K$4:$IP$4,0))</f>
        <v/>
      </c>
      <c r="R1800" s="47">
        <f>INDEX($K1770:$IP1770,MATCH(R$4,$K$4:$IP$4,0))</f>
        <v/>
      </c>
      <c r="S1800" s="47">
        <f>INDEX($K1770:$IP1770,MATCH(S$4,$K$4:$IP$4,0))</f>
        <v/>
      </c>
      <c r="T1800" s="47">
        <f>INDEX($K1770:$IP1770,MATCH(T$4,$K$4:$IP$4,0))</f>
        <v/>
      </c>
      <c r="U1800" s="47">
        <f>INDEX($K1770:$IP1770,MATCH(U$4,$K$4:$IP$4,0))</f>
        <v/>
      </c>
      <c r="V1800" s="47">
        <f>INDEX($K1770:$IP1770,MATCH(V$4,$K$4:$IP$4,0))</f>
        <v/>
      </c>
      <c r="W1800" s="47">
        <f>INDEX($K1770:$IP1770,MATCH(W$4,$K$4:$IP$4,0))</f>
        <v/>
      </c>
      <c r="X1800" s="47">
        <f>INDEX($K1770:$IP1770,MATCH(X$4,$K$4:$IP$4,0))</f>
        <v/>
      </c>
      <c r="Y1800" s="47">
        <f>INDEX($K1770:$IP1770,MATCH(Y$4,$K$4:$IP$4,0))</f>
        <v/>
      </c>
      <c r="Z1800" s="47">
        <f>INDEX($K1770:$IP1770,MATCH(Z$4,$K$4:$IP$4,0))</f>
        <v/>
      </c>
      <c r="AA1800" s="47">
        <f>INDEX($K1770:$IP1770,MATCH(AA$4,$K$4:$IP$4,0))</f>
        <v/>
      </c>
      <c r="AB1800" s="47">
        <f>INDEX($K1770:$IP1770,MATCH(AB$4,$K$4:$IP$4,0))</f>
        <v/>
      </c>
      <c r="AC1800" s="47">
        <f>INDEX($K1770:$IP1770,MATCH(AC$4,$K$4:$IP$4,0))</f>
        <v/>
      </c>
      <c r="AD1800" s="47">
        <f>INDEX($K1770:$IP1770,MATCH(AD$4,$K$4:$IP$4,0))</f>
        <v/>
      </c>
      <c r="AE1800" s="25">
        <f>LOWER(Settings!$C$4)&amp;".mit."&amp;$A1800&amp;IF($C1800="","","."&amp;$C1800&amp;"."&amp;$B1800)&amp;IF(INDEX(Variables!$D$5:$D$105,MATCH($A1800,Variables!$A$5:$A$105,0))="","","."&amp;INDEX(Variables!$D$5:$D$105,MATCH($A1800,Variables!$A$5:$A$105,0)))&amp;"."&amp;AE$5</f>
        <v/>
      </c>
      <c r="AF1800" s="46">
        <f>INDEX($K1770:$IP1770,MATCH(AF$4,$K$4:$IP$4,0))</f>
        <v/>
      </c>
      <c r="AG1800" s="47">
        <f>INDEX($K1770:$IP1770,MATCH(AG$4,$K$4:$IP$4,0))</f>
        <v/>
      </c>
      <c r="AH1800" s="47">
        <f>INDEX($K1770:$IP1770,MATCH(AH$4,$K$4:$IP$4,0))</f>
        <v/>
      </c>
      <c r="AI1800" s="47">
        <f>INDEX($K1770:$IP1770,MATCH(AI$4,$K$4:$IP$4,0))</f>
        <v/>
      </c>
      <c r="AJ1800" s="47">
        <f>INDEX($K1770:$IP1770,MATCH(AJ$4,$K$4:$IP$4,0))</f>
        <v/>
      </c>
      <c r="AK1800" s="47">
        <f>INDEX($K1770:$IP1770,MATCH(AK$4,$K$4:$IP$4,0))</f>
        <v/>
      </c>
      <c r="AL1800" s="47">
        <f>INDEX($K1770:$IP1770,MATCH(AL$4,$K$4:$IP$4,0))</f>
        <v/>
      </c>
      <c r="AM1800" s="47">
        <f>INDEX($K1770:$IP1770,MATCH(AM$4,$K$4:$IP$4,0))</f>
        <v/>
      </c>
      <c r="AN1800" s="47">
        <f>INDEX($K1770:$IP1770,MATCH(AN$4,$K$4:$IP$4,0))</f>
        <v/>
      </c>
      <c r="AO1800" s="47">
        <f>INDEX($K1770:$IP1770,MATCH(AO$4,$K$4:$IP$4,0))</f>
        <v/>
      </c>
      <c r="AP1800" s="47">
        <f>INDEX($K1770:$IP1770,MATCH(AP$4,$K$4:$IP$4,0))</f>
        <v/>
      </c>
      <c r="AQ1800" s="47">
        <f>INDEX($K1770:$IP1770,MATCH(AQ$4,$K$4:$IP$4,0))</f>
        <v/>
      </c>
      <c r="AR1800" s="47">
        <f>INDEX($K1770:$IP1770,MATCH(AR$4,$K$4:$IP$4,0))</f>
        <v/>
      </c>
      <c r="AS1800" s="47">
        <f>INDEX($K1770:$IP1770,MATCH(AS$4,$K$4:$IP$4,0))</f>
        <v/>
      </c>
      <c r="AT1800" s="47">
        <f>INDEX($K1770:$IP1770,MATCH(AT$4,$K$4:$IP$4,0))</f>
        <v/>
      </c>
      <c r="AU1800" s="47">
        <f>INDEX($K1770:$IP1770,MATCH(AU$4,$K$4:$IP$4,0))</f>
        <v/>
      </c>
      <c r="AV1800" s="47">
        <f>INDEX($K1770:$IP1770,MATCH(AV$4,$K$4:$IP$4,0))</f>
        <v/>
      </c>
      <c r="AW1800" s="47">
        <f>INDEX($K1770:$IP1770,MATCH(AW$4,$K$4:$IP$4,0))</f>
        <v/>
      </c>
      <c r="AX1800" s="47">
        <f>INDEX($K1770:$IP1770,MATCH(AX$4,$K$4:$IP$4,0))</f>
        <v/>
      </c>
    </row>
    <row r="1801" outlineLevel="1">
      <c r="A1801" s="9" t="inlineStr">
        <is>
          <t>ener.pct</t>
        </is>
      </c>
      <c r="B1801" s="9" t="inlineStr">
        <is>
          <t>all</t>
        </is>
      </c>
      <c r="C1801" s="9" t="inlineStr">
        <is>
          <t>all</t>
        </is>
      </c>
      <c r="H1801" s="9">
        <f>INDEX(Variables!$B$5:$B$105,MATCH($A1801,Variables!$A$5:$A$105,0))&amp;IF($C1801="",""," | "&amp;INDEX(Mapping!$B$5:$B$26,MATCH($C1801,Mapping!$A$5:$A$26,0))&amp;" | "&amp;INDEX(Mapping!$B$30:$B$41,MATCH($B1801,Mapping!$A$30:$A$41,0)))</f>
        <v/>
      </c>
      <c r="I1801" s="9">
        <f>INDEX(Variables!$C$5:$C$105,MATCH($A1801,Variables!$A$5:$A$105,0))</f>
        <v/>
      </c>
      <c r="J1801" s="9">
        <f>INDEX(Variables!$E$5:$E$105,MATCH($A1801,Variables!$A$5:$A$105,0))</f>
        <v/>
      </c>
      <c r="K1801" s="25">
        <f>LOWER(Settings!$C$4)&amp;".mit."&amp;$A1801&amp;IF($C1801="","","."&amp;$C1801&amp;"."&amp;$B1801)&amp;IF(INDEX(Variables!$D$5:$D$105,MATCH($A1801,Variables!$A$5:$A$105,0))="","","."&amp;INDEX(Variables!$D$5:$D$105,MATCH($A1801,Variables!$A$5:$A$105,0)))&amp;"."&amp;K$5</f>
        <v/>
      </c>
      <c r="L1801" s="50">
        <f>L1770/L1800-1</f>
        <v/>
      </c>
      <c r="M1801" s="51">
        <f>M1770/M1800-1</f>
        <v/>
      </c>
      <c r="N1801" s="51">
        <f>N1770/N1800-1</f>
        <v/>
      </c>
      <c r="O1801" s="51">
        <f>O1770/O1800-1</f>
        <v/>
      </c>
      <c r="P1801" s="51">
        <f>P1770/P1800-1</f>
        <v/>
      </c>
      <c r="Q1801" s="51">
        <f>Q1770/Q1800-1</f>
        <v/>
      </c>
      <c r="R1801" s="51">
        <f>R1770/R1800-1</f>
        <v/>
      </c>
      <c r="S1801" s="51">
        <f>S1770/S1800-1</f>
        <v/>
      </c>
      <c r="T1801" s="51">
        <f>T1770/T1800-1</f>
        <v/>
      </c>
      <c r="U1801" s="51">
        <f>U1770/U1800-1</f>
        <v/>
      </c>
      <c r="V1801" s="51">
        <f>V1770/V1800-1</f>
        <v/>
      </c>
      <c r="W1801" s="51">
        <f>W1770/W1800-1</f>
        <v/>
      </c>
      <c r="X1801" s="51">
        <f>X1770/X1800-1</f>
        <v/>
      </c>
      <c r="Y1801" s="51">
        <f>Y1770/Y1800-1</f>
        <v/>
      </c>
      <c r="Z1801" s="51">
        <f>Z1770/Z1800-1</f>
        <v/>
      </c>
      <c r="AA1801" s="51">
        <f>AA1770/AA1800-1</f>
        <v/>
      </c>
      <c r="AB1801" s="51">
        <f>AB1770/AB1800-1</f>
        <v/>
      </c>
      <c r="AC1801" s="51">
        <f>AC1770/AC1800-1</f>
        <v/>
      </c>
      <c r="AD1801" s="51">
        <f>AD1770/AD1800-1</f>
        <v/>
      </c>
      <c r="AE1801" s="25">
        <f>LOWER(Settings!$C$4)&amp;".mit."&amp;$A1801&amp;IF($C1801="","","."&amp;$C1801&amp;"."&amp;$B1801)&amp;IF(INDEX(Variables!$D$5:$D$105,MATCH($A1801,Variables!$A$5:$A$105,0))="","","."&amp;INDEX(Variables!$D$5:$D$105,MATCH($A1801,Variables!$A$5:$A$105,0)))&amp;"."&amp;AE$5</f>
        <v/>
      </c>
      <c r="AF1801" s="50">
        <f>AF1770/AF1800-1</f>
        <v/>
      </c>
      <c r="AG1801" s="51">
        <f>AG1770/AG1800-1</f>
        <v/>
      </c>
      <c r="AH1801" s="51">
        <f>AH1770/AH1800-1</f>
        <v/>
      </c>
      <c r="AI1801" s="51">
        <f>AI1770/AI1800-1</f>
        <v/>
      </c>
      <c r="AJ1801" s="51">
        <f>AJ1770/AJ1800-1</f>
        <v/>
      </c>
      <c r="AK1801" s="51">
        <f>AK1770/AK1800-1</f>
        <v/>
      </c>
      <c r="AL1801" s="51">
        <f>AL1770/AL1800-1</f>
        <v/>
      </c>
      <c r="AM1801" s="51">
        <f>AM1770/AM1800-1</f>
        <v/>
      </c>
      <c r="AN1801" s="51">
        <f>AN1770/AN1800-1</f>
        <v/>
      </c>
      <c r="AO1801" s="51">
        <f>AO1770/AO1800-1</f>
        <v/>
      </c>
      <c r="AP1801" s="51">
        <f>AP1770/AP1800-1</f>
        <v/>
      </c>
      <c r="AQ1801" s="51">
        <f>AQ1770/AQ1800-1</f>
        <v/>
      </c>
      <c r="AR1801" s="51">
        <f>AR1770/AR1800-1</f>
        <v/>
      </c>
      <c r="AS1801" s="51">
        <f>AS1770/AS1800-1</f>
        <v/>
      </c>
      <c r="AT1801" s="51">
        <f>AT1770/AT1800-1</f>
        <v/>
      </c>
      <c r="AU1801" s="51">
        <f>AU1770/AU1800-1</f>
        <v/>
      </c>
      <c r="AV1801" s="51">
        <f>AV1770/AV1800-1</f>
        <v/>
      </c>
      <c r="AW1801" s="51">
        <f>AW1770/AW1800-1</f>
        <v/>
      </c>
      <c r="AX1801" s="51">
        <f>AX1770/AX1800-1</f>
        <v/>
      </c>
    </row>
    <row r="1803">
      <c r="A1803" s="20" t="inlineStr">
        <is>
          <t>12. Revenues (USD million, real of ResultsYear): existing taxes, existing subsidies and new policies, calculated separately</t>
        </is>
      </c>
      <c r="B1803" s="21" t="n"/>
      <c r="C1803" s="21" t="n"/>
      <c r="D1803" s="21" t="n"/>
      <c r="E1803" s="21" t="n"/>
      <c r="F1803" s="21" t="n"/>
      <c r="G1803" s="21" t="n"/>
      <c r="H1803" s="21" t="n"/>
      <c r="I1803" s="21" t="n"/>
      <c r="J1803" s="21" t="n"/>
      <c r="K1803" s="21" t="n"/>
      <c r="L1803" s="21" t="n"/>
      <c r="M1803" s="21" t="n"/>
      <c r="N1803" s="21" t="n"/>
      <c r="O1803" s="21" t="n"/>
      <c r="P1803" s="21" t="n"/>
      <c r="Q1803" s="21" t="n"/>
      <c r="R1803" s="21" t="n"/>
      <c r="S1803" s="21" t="n"/>
      <c r="T1803" s="21" t="n"/>
      <c r="U1803" s="21" t="n"/>
      <c r="V1803" s="21" t="n"/>
      <c r="W1803" s="21" t="n"/>
      <c r="X1803" s="21" t="n"/>
      <c r="Y1803" s="21" t="n"/>
      <c r="Z1803" s="21" t="n"/>
      <c r="AA1803" s="21" t="n"/>
      <c r="AB1803" s="21" t="n"/>
      <c r="AC1803" s="21" t="n"/>
      <c r="AD1803" s="21" t="n"/>
      <c r="AE1803" s="21" t="n"/>
      <c r="AF1803" s="21" t="n"/>
      <c r="AG1803" s="21" t="n"/>
      <c r="AH1803" s="21" t="n"/>
      <c r="AI1803" s="21" t="n"/>
      <c r="AJ1803" s="21" t="n"/>
      <c r="AK1803" s="21" t="n"/>
      <c r="AL1803" s="21" t="n"/>
      <c r="AM1803" s="21" t="n"/>
      <c r="AN1803" s="21" t="n"/>
      <c r="AO1803" s="21" t="n"/>
      <c r="AP1803" s="21" t="n"/>
      <c r="AQ1803" s="21" t="n"/>
      <c r="AR1803" s="21" t="n"/>
      <c r="AS1803" s="21" t="n"/>
      <c r="AT1803" s="21" t="n"/>
      <c r="AU1803" s="21" t="n"/>
      <c r="AV1803" s="21" t="n"/>
      <c r="AW1803" s="21" t="n"/>
      <c r="AX1803" s="21" t="n"/>
    </row>
    <row r="1804">
      <c r="A1804" s="9" t="inlineStr">
        <is>
          <t>rtx</t>
        </is>
      </c>
      <c r="B1804" s="9" t="inlineStr">
        <is>
          <t>all</t>
        </is>
      </c>
      <c r="C1804" s="9" t="inlineStr">
        <is>
          <t>all</t>
        </is>
      </c>
      <c r="H1804" s="9">
        <f>INDEX(Variables!$B$5:$B$105,MATCH($A1804,Variables!$A$5:$A$105,0))&amp;IF($C1804="",""," | "&amp;INDEX(Mapping!$B$5:$B$26,MATCH($C1804,Mapping!$A$5:$A$26,0))&amp;" | "&amp;INDEX(Mapping!$B$30:$B$41,MATCH($B1804,Mapping!$A$30:$A$41,0)))</f>
        <v/>
      </c>
      <c r="I1804" s="9">
        <f>INDEX(Variables!$C$5:$C$105,MATCH($A1804,Variables!$A$5:$A$105,0))</f>
        <v/>
      </c>
      <c r="J1804" s="9">
        <f>INDEX(Variables!$E$5:$E$105,MATCH($A1804,Variables!$A$5:$A$105,0))</f>
        <v/>
      </c>
      <c r="K1804" s="30">
        <f>LOWER(Settings!$C$4)&amp;".mit."&amp;$A1804&amp;IF($C1804="","","."&amp;$C1804&amp;"."&amp;$B1804)&amp;IF(INDEX(Variables!$D$5:$D$105,MATCH($A1804,Variables!$A$5:$A$105,0))="","","."&amp;INDEX(Variables!$D$5:$D$105,MATCH($A1804,Variables!$A$5:$A$105,0)))&amp;"."&amp;K$5</f>
        <v/>
      </c>
      <c r="L1804" s="44">
        <f>SUMIFS(L$301:L$1767,$A$301:$A$1767,"rtx",$B$301:$B$1767,"&lt;&gt;all")</f>
        <v/>
      </c>
      <c r="M1804" s="45">
        <f>SUMIFS(M$301:M$1767,$A$301:$A$1767,"rtx",$B$301:$B$1767,"&lt;&gt;all")</f>
        <v/>
      </c>
      <c r="N1804" s="45">
        <f>SUMIFS(N$301:N$1767,$A$301:$A$1767,"rtx",$B$301:$B$1767,"&lt;&gt;all")</f>
        <v/>
      </c>
      <c r="O1804" s="45">
        <f>SUMIFS(O$301:O$1767,$A$301:$A$1767,"rtx",$B$301:$B$1767,"&lt;&gt;all")</f>
        <v/>
      </c>
      <c r="P1804" s="45">
        <f>SUMIFS(P$301:P$1767,$A$301:$A$1767,"rtx",$B$301:$B$1767,"&lt;&gt;all")</f>
        <v/>
      </c>
      <c r="Q1804" s="45">
        <f>SUMIFS(Q$301:Q$1767,$A$301:$A$1767,"rtx",$B$301:$B$1767,"&lt;&gt;all")</f>
        <v/>
      </c>
      <c r="R1804" s="45">
        <f>SUMIFS(R$301:R$1767,$A$301:$A$1767,"rtx",$B$301:$B$1767,"&lt;&gt;all")</f>
        <v/>
      </c>
      <c r="S1804" s="45">
        <f>SUMIFS(S$301:S$1767,$A$301:$A$1767,"rtx",$B$301:$B$1767,"&lt;&gt;all")</f>
        <v/>
      </c>
      <c r="T1804" s="45">
        <f>SUMIFS(T$301:T$1767,$A$301:$A$1767,"rtx",$B$301:$B$1767,"&lt;&gt;all")</f>
        <v/>
      </c>
      <c r="U1804" s="45">
        <f>SUMIFS(U$301:U$1767,$A$301:$A$1767,"rtx",$B$301:$B$1767,"&lt;&gt;all")</f>
        <v/>
      </c>
      <c r="V1804" s="45">
        <f>SUMIFS(V$301:V$1767,$A$301:$A$1767,"rtx",$B$301:$B$1767,"&lt;&gt;all")</f>
        <v/>
      </c>
      <c r="W1804" s="45">
        <f>SUMIFS(W$301:W$1767,$A$301:$A$1767,"rtx",$B$301:$B$1767,"&lt;&gt;all")</f>
        <v/>
      </c>
      <c r="X1804" s="45">
        <f>SUMIFS(X$301:X$1767,$A$301:$A$1767,"rtx",$B$301:$B$1767,"&lt;&gt;all")</f>
        <v/>
      </c>
      <c r="Y1804" s="45">
        <f>SUMIFS(Y$301:Y$1767,$A$301:$A$1767,"rtx",$B$301:$B$1767,"&lt;&gt;all")</f>
        <v/>
      </c>
      <c r="Z1804" s="45">
        <f>SUMIFS(Z$301:Z$1767,$A$301:$A$1767,"rtx",$B$301:$B$1767,"&lt;&gt;all")</f>
        <v/>
      </c>
      <c r="AA1804" s="45">
        <f>SUMIFS(AA$301:AA$1767,$A$301:$A$1767,"rtx",$B$301:$B$1767,"&lt;&gt;all")</f>
        <v/>
      </c>
      <c r="AB1804" s="45">
        <f>SUMIFS(AB$301:AB$1767,$A$301:$A$1767,"rtx",$B$301:$B$1767,"&lt;&gt;all")</f>
        <v/>
      </c>
      <c r="AC1804" s="45">
        <f>SUMIFS(AC$301:AC$1767,$A$301:$A$1767,"rtx",$B$301:$B$1767,"&lt;&gt;all")</f>
        <v/>
      </c>
      <c r="AD1804" s="45">
        <f>SUMIFS(AD$301:AD$1767,$A$301:$A$1767,"rtx",$B$301:$B$1767,"&lt;&gt;all")</f>
        <v/>
      </c>
      <c r="AE1804" s="30">
        <f>LOWER(Settings!$C$4)&amp;".mit."&amp;$A1804&amp;IF($C1804="","","."&amp;$C1804&amp;"."&amp;$B1804)&amp;IF(INDEX(Variables!$D$5:$D$105,MATCH($A1804,Variables!$A$5:$A$105,0))="","","."&amp;INDEX(Variables!$D$5:$D$105,MATCH($A1804,Variables!$A$5:$A$105,0)))&amp;"."&amp;AE$5</f>
        <v/>
      </c>
      <c r="AF1804" s="44">
        <f>SUMIFS(AF$301:AF$1767,$A$301:$A$1767,"rtx",$B$301:$B$1767,"&lt;&gt;all")</f>
        <v/>
      </c>
      <c r="AG1804" s="45">
        <f>SUMIFS(AG$301:AG$1767,$A$301:$A$1767,"rtx",$B$301:$B$1767,"&lt;&gt;all")</f>
        <v/>
      </c>
      <c r="AH1804" s="45">
        <f>SUMIFS(AH$301:AH$1767,$A$301:$A$1767,"rtx",$B$301:$B$1767,"&lt;&gt;all")</f>
        <v/>
      </c>
      <c r="AI1804" s="45">
        <f>SUMIFS(AI$301:AI$1767,$A$301:$A$1767,"rtx",$B$301:$B$1767,"&lt;&gt;all")</f>
        <v/>
      </c>
      <c r="AJ1804" s="45">
        <f>SUMIFS(AJ$301:AJ$1767,$A$301:$A$1767,"rtx",$B$301:$B$1767,"&lt;&gt;all")</f>
        <v/>
      </c>
      <c r="AK1804" s="45">
        <f>SUMIFS(AK$301:AK$1767,$A$301:$A$1767,"rtx",$B$301:$B$1767,"&lt;&gt;all")</f>
        <v/>
      </c>
      <c r="AL1804" s="45">
        <f>SUMIFS(AL$301:AL$1767,$A$301:$A$1767,"rtx",$B$301:$B$1767,"&lt;&gt;all")</f>
        <v/>
      </c>
      <c r="AM1804" s="45">
        <f>SUMIFS(AM$301:AM$1767,$A$301:$A$1767,"rtx",$B$301:$B$1767,"&lt;&gt;all")</f>
        <v/>
      </c>
      <c r="AN1804" s="45">
        <f>SUMIFS(AN$301:AN$1767,$A$301:$A$1767,"rtx",$B$301:$B$1767,"&lt;&gt;all")</f>
        <v/>
      </c>
      <c r="AO1804" s="45">
        <f>SUMIFS(AO$301:AO$1767,$A$301:$A$1767,"rtx",$B$301:$B$1767,"&lt;&gt;all")</f>
        <v/>
      </c>
      <c r="AP1804" s="45">
        <f>SUMIFS(AP$301:AP$1767,$A$301:$A$1767,"rtx",$B$301:$B$1767,"&lt;&gt;all")</f>
        <v/>
      </c>
      <c r="AQ1804" s="45">
        <f>SUMIFS(AQ$301:AQ$1767,$A$301:$A$1767,"rtx",$B$301:$B$1767,"&lt;&gt;all")</f>
        <v/>
      </c>
      <c r="AR1804" s="45">
        <f>SUMIFS(AR$301:AR$1767,$A$301:$A$1767,"rtx",$B$301:$B$1767,"&lt;&gt;all")</f>
        <v/>
      </c>
      <c r="AS1804" s="45">
        <f>SUMIFS(AS$301:AS$1767,$A$301:$A$1767,"rtx",$B$301:$B$1767,"&lt;&gt;all")</f>
        <v/>
      </c>
      <c r="AT1804" s="45">
        <f>SUMIFS(AT$301:AT$1767,$A$301:$A$1767,"rtx",$B$301:$B$1767,"&lt;&gt;all")</f>
        <v/>
      </c>
      <c r="AU1804" s="45">
        <f>SUMIFS(AU$301:AU$1767,$A$301:$A$1767,"rtx",$B$301:$B$1767,"&lt;&gt;all")</f>
        <v/>
      </c>
      <c r="AV1804" s="45">
        <f>SUMIFS(AV$301:AV$1767,$A$301:$A$1767,"rtx",$B$301:$B$1767,"&lt;&gt;all")</f>
        <v/>
      </c>
      <c r="AW1804" s="45">
        <f>SUMIFS(AW$301:AW$1767,$A$301:$A$1767,"rtx",$B$301:$B$1767,"&lt;&gt;all")</f>
        <v/>
      </c>
      <c r="AX1804" s="45">
        <f>SUMIFS(AX$301:AX$1767,$A$301:$A$1767,"rtx",$B$301:$B$1767,"&lt;&gt;all")</f>
        <v/>
      </c>
    </row>
    <row r="1805" hidden="1" outlineLevel="1">
      <c r="A1805" s="5" t="inlineStr">
        <is>
          <t>rtx</t>
        </is>
      </c>
      <c r="B1805" s="5" t="inlineStr">
        <is>
          <t>all</t>
        </is>
      </c>
      <c r="C1805" s="5" t="inlineStr">
        <is>
          <t>tra</t>
        </is>
      </c>
      <c r="H1805" s="5">
        <f>INDEX(Variables!$B$5:$B$105,MATCH($A1805,Variables!$A$5:$A$105,0))&amp;IF($C1805="",""," | "&amp;INDEX(Mapping!$B$5:$B$26,MATCH($C1805,Mapping!$A$5:$A$26,0))&amp;" | "&amp;INDEX(Mapping!$B$30:$B$41,MATCH($B1805,Mapping!$A$30:$A$41,0)))</f>
        <v/>
      </c>
      <c r="I1805" s="5">
        <f>INDEX(Variables!$C$5:$C$105,MATCH($A1805,Variables!$A$5:$A$105,0))</f>
        <v/>
      </c>
      <c r="J1805" s="5">
        <f>INDEX(Variables!$E$5:$E$105,MATCH($A1805,Variables!$A$5:$A$105,0))</f>
        <v/>
      </c>
      <c r="K1805" s="25">
        <f>LOWER(Settings!$C$4)&amp;".mit."&amp;$A1805&amp;IF($C1805="","","."&amp;$C1805&amp;"."&amp;$B1805)&amp;IF(INDEX(Variables!$D$5:$D$105,MATCH($A1805,Variables!$A$5:$A$105,0))="","","."&amp;INDEX(Variables!$D$5:$D$105,MATCH($A1805,Variables!$A$5:$A$105,0)))&amp;"."&amp;K$5</f>
        <v/>
      </c>
      <c r="L1805" s="46">
        <f>SUMIFS(L$303:L$666,$A$303:$A$666,"rtx",$B$303:$B$666,"&lt;&gt;all")</f>
        <v/>
      </c>
      <c r="M1805" s="47">
        <f>SUMIFS(M$303:M$666,$A$303:$A$666,"rtx",$B$303:$B$666,"&lt;&gt;all")</f>
        <v/>
      </c>
      <c r="N1805" s="47">
        <f>SUMIFS(N$303:N$666,$A$303:$A$666,"rtx",$B$303:$B$666,"&lt;&gt;all")</f>
        <v/>
      </c>
      <c r="O1805" s="47">
        <f>SUMIFS(O$303:O$666,$A$303:$A$666,"rtx",$B$303:$B$666,"&lt;&gt;all")</f>
        <v/>
      </c>
      <c r="P1805" s="47">
        <f>SUMIFS(P$303:P$666,$A$303:$A$666,"rtx",$B$303:$B$666,"&lt;&gt;all")</f>
        <v/>
      </c>
      <c r="Q1805" s="47">
        <f>SUMIFS(Q$303:Q$666,$A$303:$A$666,"rtx",$B$303:$B$666,"&lt;&gt;all")</f>
        <v/>
      </c>
      <c r="R1805" s="47">
        <f>SUMIFS(R$303:R$666,$A$303:$A$666,"rtx",$B$303:$B$666,"&lt;&gt;all")</f>
        <v/>
      </c>
      <c r="S1805" s="47">
        <f>SUMIFS(S$303:S$666,$A$303:$A$666,"rtx",$B$303:$B$666,"&lt;&gt;all")</f>
        <v/>
      </c>
      <c r="T1805" s="47">
        <f>SUMIFS(T$303:T$666,$A$303:$A$666,"rtx",$B$303:$B$666,"&lt;&gt;all")</f>
        <v/>
      </c>
      <c r="U1805" s="47">
        <f>SUMIFS(U$303:U$666,$A$303:$A$666,"rtx",$B$303:$B$666,"&lt;&gt;all")</f>
        <v/>
      </c>
      <c r="V1805" s="47">
        <f>SUMIFS(V$303:V$666,$A$303:$A$666,"rtx",$B$303:$B$666,"&lt;&gt;all")</f>
        <v/>
      </c>
      <c r="W1805" s="47">
        <f>SUMIFS(W$303:W$666,$A$303:$A$666,"rtx",$B$303:$B$666,"&lt;&gt;all")</f>
        <v/>
      </c>
      <c r="X1805" s="47">
        <f>SUMIFS(X$303:X$666,$A$303:$A$666,"rtx",$B$303:$B$666,"&lt;&gt;all")</f>
        <v/>
      </c>
      <c r="Y1805" s="47">
        <f>SUMIFS(Y$303:Y$666,$A$303:$A$666,"rtx",$B$303:$B$666,"&lt;&gt;all")</f>
        <v/>
      </c>
      <c r="Z1805" s="47">
        <f>SUMIFS(Z$303:Z$666,$A$303:$A$666,"rtx",$B$303:$B$666,"&lt;&gt;all")</f>
        <v/>
      </c>
      <c r="AA1805" s="47">
        <f>SUMIFS(AA$303:AA$666,$A$303:$A$666,"rtx",$B$303:$B$666,"&lt;&gt;all")</f>
        <v/>
      </c>
      <c r="AB1805" s="47">
        <f>SUMIFS(AB$303:AB$666,$A$303:$A$666,"rtx",$B$303:$B$666,"&lt;&gt;all")</f>
        <v/>
      </c>
      <c r="AC1805" s="47">
        <f>SUMIFS(AC$303:AC$666,$A$303:$A$666,"rtx",$B$303:$B$666,"&lt;&gt;all")</f>
        <v/>
      </c>
      <c r="AD1805" s="47">
        <f>SUMIFS(AD$303:AD$666,$A$303:$A$666,"rtx",$B$303:$B$666,"&lt;&gt;all")</f>
        <v/>
      </c>
      <c r="AE1805" s="25">
        <f>LOWER(Settings!$C$4)&amp;".mit."&amp;$A1805&amp;IF($C1805="","","."&amp;$C1805&amp;"."&amp;$B1805)&amp;IF(INDEX(Variables!$D$5:$D$105,MATCH($A1805,Variables!$A$5:$A$105,0))="","","."&amp;INDEX(Variables!$D$5:$D$105,MATCH($A1805,Variables!$A$5:$A$105,0)))&amp;"."&amp;AE$5</f>
        <v/>
      </c>
      <c r="AF1805" s="46">
        <f>SUMIFS(AF$303:AF$666,$A$303:$A$666,"rtx",$B$303:$B$666,"&lt;&gt;all")</f>
        <v/>
      </c>
      <c r="AG1805" s="47">
        <f>SUMIFS(AG$303:AG$666,$A$303:$A$666,"rtx",$B$303:$B$666,"&lt;&gt;all")</f>
        <v/>
      </c>
      <c r="AH1805" s="47">
        <f>SUMIFS(AH$303:AH$666,$A$303:$A$666,"rtx",$B$303:$B$666,"&lt;&gt;all")</f>
        <v/>
      </c>
      <c r="AI1805" s="47">
        <f>SUMIFS(AI$303:AI$666,$A$303:$A$666,"rtx",$B$303:$B$666,"&lt;&gt;all")</f>
        <v/>
      </c>
      <c r="AJ1805" s="47">
        <f>SUMIFS(AJ$303:AJ$666,$A$303:$A$666,"rtx",$B$303:$B$666,"&lt;&gt;all")</f>
        <v/>
      </c>
      <c r="AK1805" s="47">
        <f>SUMIFS(AK$303:AK$666,$A$303:$A$666,"rtx",$B$303:$B$666,"&lt;&gt;all")</f>
        <v/>
      </c>
      <c r="AL1805" s="47">
        <f>SUMIFS(AL$303:AL$666,$A$303:$A$666,"rtx",$B$303:$B$666,"&lt;&gt;all")</f>
        <v/>
      </c>
      <c r="AM1805" s="47">
        <f>SUMIFS(AM$303:AM$666,$A$303:$A$666,"rtx",$B$303:$B$666,"&lt;&gt;all")</f>
        <v/>
      </c>
      <c r="AN1805" s="47">
        <f>SUMIFS(AN$303:AN$666,$A$303:$A$666,"rtx",$B$303:$B$666,"&lt;&gt;all")</f>
        <v/>
      </c>
      <c r="AO1805" s="47">
        <f>SUMIFS(AO$303:AO$666,$A$303:$A$666,"rtx",$B$303:$B$666,"&lt;&gt;all")</f>
        <v/>
      </c>
      <c r="AP1805" s="47">
        <f>SUMIFS(AP$303:AP$666,$A$303:$A$666,"rtx",$B$303:$B$666,"&lt;&gt;all")</f>
        <v/>
      </c>
      <c r="AQ1805" s="47">
        <f>SUMIFS(AQ$303:AQ$666,$A$303:$A$666,"rtx",$B$303:$B$666,"&lt;&gt;all")</f>
        <v/>
      </c>
      <c r="AR1805" s="47">
        <f>SUMIFS(AR$303:AR$666,$A$303:$A$666,"rtx",$B$303:$B$666,"&lt;&gt;all")</f>
        <v/>
      </c>
      <c r="AS1805" s="47">
        <f>SUMIFS(AS$303:AS$666,$A$303:$A$666,"rtx",$B$303:$B$666,"&lt;&gt;all")</f>
        <v/>
      </c>
      <c r="AT1805" s="47">
        <f>SUMIFS(AT$303:AT$666,$A$303:$A$666,"rtx",$B$303:$B$666,"&lt;&gt;all")</f>
        <v/>
      </c>
      <c r="AU1805" s="47">
        <f>SUMIFS(AU$303:AU$666,$A$303:$A$666,"rtx",$B$303:$B$666,"&lt;&gt;all")</f>
        <v/>
      </c>
      <c r="AV1805" s="47">
        <f>SUMIFS(AV$303:AV$666,$A$303:$A$666,"rtx",$B$303:$B$666,"&lt;&gt;all")</f>
        <v/>
      </c>
      <c r="AW1805" s="47">
        <f>SUMIFS(AW$303:AW$666,$A$303:$A$666,"rtx",$B$303:$B$666,"&lt;&gt;all")</f>
        <v/>
      </c>
      <c r="AX1805" s="47">
        <f>SUMIFS(AX$303:AX$666,$A$303:$A$666,"rtx",$B$303:$B$666,"&lt;&gt;all")</f>
        <v/>
      </c>
    </row>
    <row r="1806" hidden="1" outlineLevel="1">
      <c r="A1806" s="5" t="inlineStr">
        <is>
          <t>rtx</t>
        </is>
      </c>
      <c r="B1806" s="5" t="inlineStr">
        <is>
          <t>all</t>
        </is>
      </c>
      <c r="C1806" s="5" t="inlineStr">
        <is>
          <t>bld</t>
        </is>
      </c>
      <c r="H1806" s="5">
        <f>INDEX(Variables!$B$5:$B$105,MATCH($A1806,Variables!$A$5:$A$105,0))&amp;IF($C1806="",""," | "&amp;INDEX(Mapping!$B$5:$B$26,MATCH($C1806,Mapping!$A$5:$A$26,0))&amp;" | "&amp;INDEX(Mapping!$B$30:$B$41,MATCH($B1806,Mapping!$A$30:$A$41,0)))</f>
        <v/>
      </c>
      <c r="I1806" s="5">
        <f>INDEX(Variables!$C$5:$C$105,MATCH($A1806,Variables!$A$5:$A$105,0))</f>
        <v/>
      </c>
      <c r="J1806" s="5">
        <f>INDEX(Variables!$E$5:$E$105,MATCH($A1806,Variables!$A$5:$A$105,0))</f>
        <v/>
      </c>
      <c r="K1806" s="25">
        <f>LOWER(Settings!$C$4)&amp;".mit."&amp;$A1806&amp;IF($C1806="","","."&amp;$C1806&amp;"."&amp;$B1806)&amp;IF(INDEX(Variables!$D$5:$D$105,MATCH($A1806,Variables!$A$5:$A$105,0))="","","."&amp;INDEX(Variables!$D$5:$D$105,MATCH($A1806,Variables!$A$5:$A$105,0)))&amp;"."&amp;K$5</f>
        <v/>
      </c>
      <c r="L1806" s="46">
        <f>SUMIFS(L$670:L$942,$A$670:$A$942,"rtx",$B$670:$B$942,"&lt;&gt;all")</f>
        <v/>
      </c>
      <c r="M1806" s="47">
        <f>SUMIFS(M$670:M$942,$A$670:$A$942,"rtx",$B$670:$B$942,"&lt;&gt;all")</f>
        <v/>
      </c>
      <c r="N1806" s="47">
        <f>SUMIFS(N$670:N$942,$A$670:$A$942,"rtx",$B$670:$B$942,"&lt;&gt;all")</f>
        <v/>
      </c>
      <c r="O1806" s="47">
        <f>SUMIFS(O$670:O$942,$A$670:$A$942,"rtx",$B$670:$B$942,"&lt;&gt;all")</f>
        <v/>
      </c>
      <c r="P1806" s="47">
        <f>SUMIFS(P$670:P$942,$A$670:$A$942,"rtx",$B$670:$B$942,"&lt;&gt;all")</f>
        <v/>
      </c>
      <c r="Q1806" s="47">
        <f>SUMIFS(Q$670:Q$942,$A$670:$A$942,"rtx",$B$670:$B$942,"&lt;&gt;all")</f>
        <v/>
      </c>
      <c r="R1806" s="47">
        <f>SUMIFS(R$670:R$942,$A$670:$A$942,"rtx",$B$670:$B$942,"&lt;&gt;all")</f>
        <v/>
      </c>
      <c r="S1806" s="47">
        <f>SUMIFS(S$670:S$942,$A$670:$A$942,"rtx",$B$670:$B$942,"&lt;&gt;all")</f>
        <v/>
      </c>
      <c r="T1806" s="47">
        <f>SUMIFS(T$670:T$942,$A$670:$A$942,"rtx",$B$670:$B$942,"&lt;&gt;all")</f>
        <v/>
      </c>
      <c r="U1806" s="47">
        <f>SUMIFS(U$670:U$942,$A$670:$A$942,"rtx",$B$670:$B$942,"&lt;&gt;all")</f>
        <v/>
      </c>
      <c r="V1806" s="47">
        <f>SUMIFS(V$670:V$942,$A$670:$A$942,"rtx",$B$670:$B$942,"&lt;&gt;all")</f>
        <v/>
      </c>
      <c r="W1806" s="47">
        <f>SUMIFS(W$670:W$942,$A$670:$A$942,"rtx",$B$670:$B$942,"&lt;&gt;all")</f>
        <v/>
      </c>
      <c r="X1806" s="47">
        <f>SUMIFS(X$670:X$942,$A$670:$A$942,"rtx",$B$670:$B$942,"&lt;&gt;all")</f>
        <v/>
      </c>
      <c r="Y1806" s="47">
        <f>SUMIFS(Y$670:Y$942,$A$670:$A$942,"rtx",$B$670:$B$942,"&lt;&gt;all")</f>
        <v/>
      </c>
      <c r="Z1806" s="47">
        <f>SUMIFS(Z$670:Z$942,$A$670:$A$942,"rtx",$B$670:$B$942,"&lt;&gt;all")</f>
        <v/>
      </c>
      <c r="AA1806" s="47">
        <f>SUMIFS(AA$670:AA$942,$A$670:$A$942,"rtx",$B$670:$B$942,"&lt;&gt;all")</f>
        <v/>
      </c>
      <c r="AB1806" s="47">
        <f>SUMIFS(AB$670:AB$942,$A$670:$A$942,"rtx",$B$670:$B$942,"&lt;&gt;all")</f>
        <v/>
      </c>
      <c r="AC1806" s="47">
        <f>SUMIFS(AC$670:AC$942,$A$670:$A$942,"rtx",$B$670:$B$942,"&lt;&gt;all")</f>
        <v/>
      </c>
      <c r="AD1806" s="47">
        <f>SUMIFS(AD$670:AD$942,$A$670:$A$942,"rtx",$B$670:$B$942,"&lt;&gt;all")</f>
        <v/>
      </c>
      <c r="AE1806" s="25">
        <f>LOWER(Settings!$C$4)&amp;".mit."&amp;$A1806&amp;IF($C1806="","","."&amp;$C1806&amp;"."&amp;$B1806)&amp;IF(INDEX(Variables!$D$5:$D$105,MATCH($A1806,Variables!$A$5:$A$105,0))="","","."&amp;INDEX(Variables!$D$5:$D$105,MATCH($A1806,Variables!$A$5:$A$105,0)))&amp;"."&amp;AE$5</f>
        <v/>
      </c>
      <c r="AF1806" s="46">
        <f>SUMIFS(AF$670:AF$942,$A$670:$A$942,"rtx",$B$670:$B$942,"&lt;&gt;all")</f>
        <v/>
      </c>
      <c r="AG1806" s="47">
        <f>SUMIFS(AG$670:AG$942,$A$670:$A$942,"rtx",$B$670:$B$942,"&lt;&gt;all")</f>
        <v/>
      </c>
      <c r="AH1806" s="47">
        <f>SUMIFS(AH$670:AH$942,$A$670:$A$942,"rtx",$B$670:$B$942,"&lt;&gt;all")</f>
        <v/>
      </c>
      <c r="AI1806" s="47">
        <f>SUMIFS(AI$670:AI$942,$A$670:$A$942,"rtx",$B$670:$B$942,"&lt;&gt;all")</f>
        <v/>
      </c>
      <c r="AJ1806" s="47">
        <f>SUMIFS(AJ$670:AJ$942,$A$670:$A$942,"rtx",$B$670:$B$942,"&lt;&gt;all")</f>
        <v/>
      </c>
      <c r="AK1806" s="47">
        <f>SUMIFS(AK$670:AK$942,$A$670:$A$942,"rtx",$B$670:$B$942,"&lt;&gt;all")</f>
        <v/>
      </c>
      <c r="AL1806" s="47">
        <f>SUMIFS(AL$670:AL$942,$A$670:$A$942,"rtx",$B$670:$B$942,"&lt;&gt;all")</f>
        <v/>
      </c>
      <c r="AM1806" s="47">
        <f>SUMIFS(AM$670:AM$942,$A$670:$A$942,"rtx",$B$670:$B$942,"&lt;&gt;all")</f>
        <v/>
      </c>
      <c r="AN1806" s="47">
        <f>SUMIFS(AN$670:AN$942,$A$670:$A$942,"rtx",$B$670:$B$942,"&lt;&gt;all")</f>
        <v/>
      </c>
      <c r="AO1806" s="47">
        <f>SUMIFS(AO$670:AO$942,$A$670:$A$942,"rtx",$B$670:$B$942,"&lt;&gt;all")</f>
        <v/>
      </c>
      <c r="AP1806" s="47">
        <f>SUMIFS(AP$670:AP$942,$A$670:$A$942,"rtx",$B$670:$B$942,"&lt;&gt;all")</f>
        <v/>
      </c>
      <c r="AQ1806" s="47">
        <f>SUMIFS(AQ$670:AQ$942,$A$670:$A$942,"rtx",$B$670:$B$942,"&lt;&gt;all")</f>
        <v/>
      </c>
      <c r="AR1806" s="47">
        <f>SUMIFS(AR$670:AR$942,$A$670:$A$942,"rtx",$B$670:$B$942,"&lt;&gt;all")</f>
        <v/>
      </c>
      <c r="AS1806" s="47">
        <f>SUMIFS(AS$670:AS$942,$A$670:$A$942,"rtx",$B$670:$B$942,"&lt;&gt;all")</f>
        <v/>
      </c>
      <c r="AT1806" s="47">
        <f>SUMIFS(AT$670:AT$942,$A$670:$A$942,"rtx",$B$670:$B$942,"&lt;&gt;all")</f>
        <v/>
      </c>
      <c r="AU1806" s="47">
        <f>SUMIFS(AU$670:AU$942,$A$670:$A$942,"rtx",$B$670:$B$942,"&lt;&gt;all")</f>
        <v/>
      </c>
      <c r="AV1806" s="47">
        <f>SUMIFS(AV$670:AV$942,$A$670:$A$942,"rtx",$B$670:$B$942,"&lt;&gt;all")</f>
        <v/>
      </c>
      <c r="AW1806" s="47">
        <f>SUMIFS(AW$670:AW$942,$A$670:$A$942,"rtx",$B$670:$B$942,"&lt;&gt;all")</f>
        <v/>
      </c>
      <c r="AX1806" s="47">
        <f>SUMIFS(AX$670:AX$942,$A$670:$A$942,"rtx",$B$670:$B$942,"&lt;&gt;all")</f>
        <v/>
      </c>
    </row>
    <row r="1807" hidden="1" outlineLevel="1">
      <c r="A1807" s="5" t="inlineStr">
        <is>
          <t>rtx</t>
        </is>
      </c>
      <c r="B1807" s="5" t="inlineStr">
        <is>
          <t>all</t>
        </is>
      </c>
      <c r="C1807" s="5" t="inlineStr">
        <is>
          <t>ind</t>
        </is>
      </c>
      <c r="H1807" s="5">
        <f>INDEX(Variables!$B$5:$B$105,MATCH($A1807,Variables!$A$5:$A$105,0))&amp;IF($C1807="",""," | "&amp;INDEX(Mapping!$B$5:$B$26,MATCH($C1807,Mapping!$A$5:$A$26,0))&amp;" | "&amp;INDEX(Mapping!$B$30:$B$41,MATCH($B1807,Mapping!$A$30:$A$41,0)))</f>
        <v/>
      </c>
      <c r="I1807" s="5">
        <f>INDEX(Variables!$C$5:$C$105,MATCH($A1807,Variables!$A$5:$A$105,0))</f>
        <v/>
      </c>
      <c r="J1807" s="5">
        <f>INDEX(Variables!$E$5:$E$105,MATCH($A1807,Variables!$A$5:$A$105,0))</f>
        <v/>
      </c>
      <c r="K1807" s="25">
        <f>LOWER(Settings!$C$4)&amp;".mit."&amp;$A1807&amp;IF($C1807="","","."&amp;$C1807&amp;"."&amp;$B1807)&amp;IF(INDEX(Variables!$D$5:$D$105,MATCH($A1807,Variables!$A$5:$A$105,0))="","","."&amp;INDEX(Variables!$D$5:$D$105,MATCH($A1807,Variables!$A$5:$A$105,0)))&amp;"."&amp;K$5</f>
        <v/>
      </c>
      <c r="L1807" s="46">
        <f>SUMIFS(L$946:L$1673,$A$946:$A$1673,"rtx",$B$946:$B$1673,"&lt;&gt;all")</f>
        <v/>
      </c>
      <c r="M1807" s="47">
        <f>SUMIFS(M$946:M$1673,$A$946:$A$1673,"rtx",$B$946:$B$1673,"&lt;&gt;all")</f>
        <v/>
      </c>
      <c r="N1807" s="47">
        <f>SUMIFS(N$946:N$1673,$A$946:$A$1673,"rtx",$B$946:$B$1673,"&lt;&gt;all")</f>
        <v/>
      </c>
      <c r="O1807" s="47">
        <f>SUMIFS(O$946:O$1673,$A$946:$A$1673,"rtx",$B$946:$B$1673,"&lt;&gt;all")</f>
        <v/>
      </c>
      <c r="P1807" s="47">
        <f>SUMIFS(P$946:P$1673,$A$946:$A$1673,"rtx",$B$946:$B$1673,"&lt;&gt;all")</f>
        <v/>
      </c>
      <c r="Q1807" s="47">
        <f>SUMIFS(Q$946:Q$1673,$A$946:$A$1673,"rtx",$B$946:$B$1673,"&lt;&gt;all")</f>
        <v/>
      </c>
      <c r="R1807" s="47">
        <f>SUMIFS(R$946:R$1673,$A$946:$A$1673,"rtx",$B$946:$B$1673,"&lt;&gt;all")</f>
        <v/>
      </c>
      <c r="S1807" s="47">
        <f>SUMIFS(S$946:S$1673,$A$946:$A$1673,"rtx",$B$946:$B$1673,"&lt;&gt;all")</f>
        <v/>
      </c>
      <c r="T1807" s="47">
        <f>SUMIFS(T$946:T$1673,$A$946:$A$1673,"rtx",$B$946:$B$1673,"&lt;&gt;all")</f>
        <v/>
      </c>
      <c r="U1807" s="47">
        <f>SUMIFS(U$946:U$1673,$A$946:$A$1673,"rtx",$B$946:$B$1673,"&lt;&gt;all")</f>
        <v/>
      </c>
      <c r="V1807" s="47">
        <f>SUMIFS(V$946:V$1673,$A$946:$A$1673,"rtx",$B$946:$B$1673,"&lt;&gt;all")</f>
        <v/>
      </c>
      <c r="W1807" s="47">
        <f>SUMIFS(W$946:W$1673,$A$946:$A$1673,"rtx",$B$946:$B$1673,"&lt;&gt;all")</f>
        <v/>
      </c>
      <c r="X1807" s="47">
        <f>SUMIFS(X$946:X$1673,$A$946:$A$1673,"rtx",$B$946:$B$1673,"&lt;&gt;all")</f>
        <v/>
      </c>
      <c r="Y1807" s="47">
        <f>SUMIFS(Y$946:Y$1673,$A$946:$A$1673,"rtx",$B$946:$B$1673,"&lt;&gt;all")</f>
        <v/>
      </c>
      <c r="Z1807" s="47">
        <f>SUMIFS(Z$946:Z$1673,$A$946:$A$1673,"rtx",$B$946:$B$1673,"&lt;&gt;all")</f>
        <v/>
      </c>
      <c r="AA1807" s="47">
        <f>SUMIFS(AA$946:AA$1673,$A$946:$A$1673,"rtx",$B$946:$B$1673,"&lt;&gt;all")</f>
        <v/>
      </c>
      <c r="AB1807" s="47">
        <f>SUMIFS(AB$946:AB$1673,$A$946:$A$1673,"rtx",$B$946:$B$1673,"&lt;&gt;all")</f>
        <v/>
      </c>
      <c r="AC1807" s="47">
        <f>SUMIFS(AC$946:AC$1673,$A$946:$A$1673,"rtx",$B$946:$B$1673,"&lt;&gt;all")</f>
        <v/>
      </c>
      <c r="AD1807" s="47">
        <f>SUMIFS(AD$946:AD$1673,$A$946:$A$1673,"rtx",$B$946:$B$1673,"&lt;&gt;all")</f>
        <v/>
      </c>
      <c r="AE1807" s="25">
        <f>LOWER(Settings!$C$4)&amp;".mit."&amp;$A1807&amp;IF($C1807="","","."&amp;$C1807&amp;"."&amp;$B1807)&amp;IF(INDEX(Variables!$D$5:$D$105,MATCH($A1807,Variables!$A$5:$A$105,0))="","","."&amp;INDEX(Variables!$D$5:$D$105,MATCH($A1807,Variables!$A$5:$A$105,0)))&amp;"."&amp;AE$5</f>
        <v/>
      </c>
      <c r="AF1807" s="46">
        <f>SUMIFS(AF$946:AF$1673,$A$946:$A$1673,"rtx",$B$946:$B$1673,"&lt;&gt;all")</f>
        <v/>
      </c>
      <c r="AG1807" s="47">
        <f>SUMIFS(AG$946:AG$1673,$A$946:$A$1673,"rtx",$B$946:$B$1673,"&lt;&gt;all")</f>
        <v/>
      </c>
      <c r="AH1807" s="47">
        <f>SUMIFS(AH$946:AH$1673,$A$946:$A$1673,"rtx",$B$946:$B$1673,"&lt;&gt;all")</f>
        <v/>
      </c>
      <c r="AI1807" s="47">
        <f>SUMIFS(AI$946:AI$1673,$A$946:$A$1673,"rtx",$B$946:$B$1673,"&lt;&gt;all")</f>
        <v/>
      </c>
      <c r="AJ1807" s="47">
        <f>SUMIFS(AJ$946:AJ$1673,$A$946:$A$1673,"rtx",$B$946:$B$1673,"&lt;&gt;all")</f>
        <v/>
      </c>
      <c r="AK1807" s="47">
        <f>SUMIFS(AK$946:AK$1673,$A$946:$A$1673,"rtx",$B$946:$B$1673,"&lt;&gt;all")</f>
        <v/>
      </c>
      <c r="AL1807" s="47">
        <f>SUMIFS(AL$946:AL$1673,$A$946:$A$1673,"rtx",$B$946:$B$1673,"&lt;&gt;all")</f>
        <v/>
      </c>
      <c r="AM1807" s="47">
        <f>SUMIFS(AM$946:AM$1673,$A$946:$A$1673,"rtx",$B$946:$B$1673,"&lt;&gt;all")</f>
        <v/>
      </c>
      <c r="AN1807" s="47">
        <f>SUMIFS(AN$946:AN$1673,$A$946:$A$1673,"rtx",$B$946:$B$1673,"&lt;&gt;all")</f>
        <v/>
      </c>
      <c r="AO1807" s="47">
        <f>SUMIFS(AO$946:AO$1673,$A$946:$A$1673,"rtx",$B$946:$B$1673,"&lt;&gt;all")</f>
        <v/>
      </c>
      <c r="AP1807" s="47">
        <f>SUMIFS(AP$946:AP$1673,$A$946:$A$1673,"rtx",$B$946:$B$1673,"&lt;&gt;all")</f>
        <v/>
      </c>
      <c r="AQ1807" s="47">
        <f>SUMIFS(AQ$946:AQ$1673,$A$946:$A$1673,"rtx",$B$946:$B$1673,"&lt;&gt;all")</f>
        <v/>
      </c>
      <c r="AR1807" s="47">
        <f>SUMIFS(AR$946:AR$1673,$A$946:$A$1673,"rtx",$B$946:$B$1673,"&lt;&gt;all")</f>
        <v/>
      </c>
      <c r="AS1807" s="47">
        <f>SUMIFS(AS$946:AS$1673,$A$946:$A$1673,"rtx",$B$946:$B$1673,"&lt;&gt;all")</f>
        <v/>
      </c>
      <c r="AT1807" s="47">
        <f>SUMIFS(AT$946:AT$1673,$A$946:$A$1673,"rtx",$B$946:$B$1673,"&lt;&gt;all")</f>
        <v/>
      </c>
      <c r="AU1807" s="47">
        <f>SUMIFS(AU$946:AU$1673,$A$946:$A$1673,"rtx",$B$946:$B$1673,"&lt;&gt;all")</f>
        <v/>
      </c>
      <c r="AV1807" s="47">
        <f>SUMIFS(AV$946:AV$1673,$A$946:$A$1673,"rtx",$B$946:$B$1673,"&lt;&gt;all")</f>
        <v/>
      </c>
      <c r="AW1807" s="47">
        <f>SUMIFS(AW$946:AW$1673,$A$946:$A$1673,"rtx",$B$946:$B$1673,"&lt;&gt;all")</f>
        <v/>
      </c>
      <c r="AX1807" s="47">
        <f>SUMIFS(AX$946:AX$1673,$A$946:$A$1673,"rtx",$B$946:$B$1673,"&lt;&gt;all")</f>
        <v/>
      </c>
    </row>
    <row r="1808" hidden="1" outlineLevel="1">
      <c r="A1808" s="5" t="inlineStr">
        <is>
          <t>rtx</t>
        </is>
      </c>
      <c r="B1808" s="5" t="inlineStr">
        <is>
          <t>all</t>
        </is>
      </c>
      <c r="C1808" s="5" t="inlineStr">
        <is>
          <t>oen</t>
        </is>
      </c>
      <c r="H1808" s="5">
        <f>INDEX(Variables!$B$5:$B$105,MATCH($A1808,Variables!$A$5:$A$105,0))&amp;IF($C1808="",""," | "&amp;INDEX(Mapping!$B$5:$B$26,MATCH($C1808,Mapping!$A$5:$A$26,0))&amp;" | "&amp;INDEX(Mapping!$B$30:$B$41,MATCH($B1808,Mapping!$A$30:$A$41,0)))</f>
        <v/>
      </c>
      <c r="I1808" s="5">
        <f>INDEX(Variables!$C$5:$C$105,MATCH($A1808,Variables!$A$5:$A$105,0))</f>
        <v/>
      </c>
      <c r="J1808" s="5">
        <f>INDEX(Variables!$E$5:$E$105,MATCH($A1808,Variables!$A$5:$A$105,0))</f>
        <v/>
      </c>
      <c r="K1808" s="25">
        <f>LOWER(Settings!$C$4)&amp;".mit."&amp;$A1808&amp;IF($C1808="","","."&amp;$C1808&amp;"."&amp;$B1808)&amp;IF(INDEX(Variables!$D$5:$D$105,MATCH($A1808,Variables!$A$5:$A$105,0))="","","."&amp;INDEX(Variables!$D$5:$D$105,MATCH($A1808,Variables!$A$5:$A$105,0)))&amp;"."&amp;K$5</f>
        <v/>
      </c>
      <c r="L1808" s="46">
        <f>SUMIFS(L$1677:L$1767,$A$1677:$A$1767,"rtx",$B$1677:$B$1767,"&lt;&gt;all")</f>
        <v/>
      </c>
      <c r="M1808" s="47">
        <f>SUMIFS(M$1677:M$1767,$A$1677:$A$1767,"rtx",$B$1677:$B$1767,"&lt;&gt;all")</f>
        <v/>
      </c>
      <c r="N1808" s="47">
        <f>SUMIFS(N$1677:N$1767,$A$1677:$A$1767,"rtx",$B$1677:$B$1767,"&lt;&gt;all")</f>
        <v/>
      </c>
      <c r="O1808" s="47">
        <f>SUMIFS(O$1677:O$1767,$A$1677:$A$1767,"rtx",$B$1677:$B$1767,"&lt;&gt;all")</f>
        <v/>
      </c>
      <c r="P1808" s="47">
        <f>SUMIFS(P$1677:P$1767,$A$1677:$A$1767,"rtx",$B$1677:$B$1767,"&lt;&gt;all")</f>
        <v/>
      </c>
      <c r="Q1808" s="47">
        <f>SUMIFS(Q$1677:Q$1767,$A$1677:$A$1767,"rtx",$B$1677:$B$1767,"&lt;&gt;all")</f>
        <v/>
      </c>
      <c r="R1808" s="47">
        <f>SUMIFS(R$1677:R$1767,$A$1677:$A$1767,"rtx",$B$1677:$B$1767,"&lt;&gt;all")</f>
        <v/>
      </c>
      <c r="S1808" s="47">
        <f>SUMIFS(S$1677:S$1767,$A$1677:$A$1767,"rtx",$B$1677:$B$1767,"&lt;&gt;all")</f>
        <v/>
      </c>
      <c r="T1808" s="47">
        <f>SUMIFS(T$1677:T$1767,$A$1677:$A$1767,"rtx",$B$1677:$B$1767,"&lt;&gt;all")</f>
        <v/>
      </c>
      <c r="U1808" s="47">
        <f>SUMIFS(U$1677:U$1767,$A$1677:$A$1767,"rtx",$B$1677:$B$1767,"&lt;&gt;all")</f>
        <v/>
      </c>
      <c r="V1808" s="47">
        <f>SUMIFS(V$1677:V$1767,$A$1677:$A$1767,"rtx",$B$1677:$B$1767,"&lt;&gt;all")</f>
        <v/>
      </c>
      <c r="W1808" s="47">
        <f>SUMIFS(W$1677:W$1767,$A$1677:$A$1767,"rtx",$B$1677:$B$1767,"&lt;&gt;all")</f>
        <v/>
      </c>
      <c r="X1808" s="47">
        <f>SUMIFS(X$1677:X$1767,$A$1677:$A$1767,"rtx",$B$1677:$B$1767,"&lt;&gt;all")</f>
        <v/>
      </c>
      <c r="Y1808" s="47">
        <f>SUMIFS(Y$1677:Y$1767,$A$1677:$A$1767,"rtx",$B$1677:$B$1767,"&lt;&gt;all")</f>
        <v/>
      </c>
      <c r="Z1808" s="47">
        <f>SUMIFS(Z$1677:Z$1767,$A$1677:$A$1767,"rtx",$B$1677:$B$1767,"&lt;&gt;all")</f>
        <v/>
      </c>
      <c r="AA1808" s="47">
        <f>SUMIFS(AA$1677:AA$1767,$A$1677:$A$1767,"rtx",$B$1677:$B$1767,"&lt;&gt;all")</f>
        <v/>
      </c>
      <c r="AB1808" s="47">
        <f>SUMIFS(AB$1677:AB$1767,$A$1677:$A$1767,"rtx",$B$1677:$B$1767,"&lt;&gt;all")</f>
        <v/>
      </c>
      <c r="AC1808" s="47">
        <f>SUMIFS(AC$1677:AC$1767,$A$1677:$A$1767,"rtx",$B$1677:$B$1767,"&lt;&gt;all")</f>
        <v/>
      </c>
      <c r="AD1808" s="47">
        <f>SUMIFS(AD$1677:AD$1767,$A$1677:$A$1767,"rtx",$B$1677:$B$1767,"&lt;&gt;all")</f>
        <v/>
      </c>
      <c r="AE1808" s="25">
        <f>LOWER(Settings!$C$4)&amp;".mit."&amp;$A1808&amp;IF($C1808="","","."&amp;$C1808&amp;"."&amp;$B1808)&amp;IF(INDEX(Variables!$D$5:$D$105,MATCH($A1808,Variables!$A$5:$A$105,0))="","","."&amp;INDEX(Variables!$D$5:$D$105,MATCH($A1808,Variables!$A$5:$A$105,0)))&amp;"."&amp;AE$5</f>
        <v/>
      </c>
      <c r="AF1808" s="46">
        <f>SUMIFS(AF$1677:AF$1767,$A$1677:$A$1767,"rtx",$B$1677:$B$1767,"&lt;&gt;all")</f>
        <v/>
      </c>
      <c r="AG1808" s="47">
        <f>SUMIFS(AG$1677:AG$1767,$A$1677:$A$1767,"rtx",$B$1677:$B$1767,"&lt;&gt;all")</f>
        <v/>
      </c>
      <c r="AH1808" s="47">
        <f>SUMIFS(AH$1677:AH$1767,$A$1677:$A$1767,"rtx",$B$1677:$B$1767,"&lt;&gt;all")</f>
        <v/>
      </c>
      <c r="AI1808" s="47">
        <f>SUMIFS(AI$1677:AI$1767,$A$1677:$A$1767,"rtx",$B$1677:$B$1767,"&lt;&gt;all")</f>
        <v/>
      </c>
      <c r="AJ1808" s="47">
        <f>SUMIFS(AJ$1677:AJ$1767,$A$1677:$A$1767,"rtx",$B$1677:$B$1767,"&lt;&gt;all")</f>
        <v/>
      </c>
      <c r="AK1808" s="47">
        <f>SUMIFS(AK$1677:AK$1767,$A$1677:$A$1767,"rtx",$B$1677:$B$1767,"&lt;&gt;all")</f>
        <v/>
      </c>
      <c r="AL1808" s="47">
        <f>SUMIFS(AL$1677:AL$1767,$A$1677:$A$1767,"rtx",$B$1677:$B$1767,"&lt;&gt;all")</f>
        <v/>
      </c>
      <c r="AM1808" s="47">
        <f>SUMIFS(AM$1677:AM$1767,$A$1677:$A$1767,"rtx",$B$1677:$B$1767,"&lt;&gt;all")</f>
        <v/>
      </c>
      <c r="AN1808" s="47">
        <f>SUMIFS(AN$1677:AN$1767,$A$1677:$A$1767,"rtx",$B$1677:$B$1767,"&lt;&gt;all")</f>
        <v/>
      </c>
      <c r="AO1808" s="47">
        <f>SUMIFS(AO$1677:AO$1767,$A$1677:$A$1767,"rtx",$B$1677:$B$1767,"&lt;&gt;all")</f>
        <v/>
      </c>
      <c r="AP1808" s="47">
        <f>SUMIFS(AP$1677:AP$1767,$A$1677:$A$1767,"rtx",$B$1677:$B$1767,"&lt;&gt;all")</f>
        <v/>
      </c>
      <c r="AQ1808" s="47">
        <f>SUMIFS(AQ$1677:AQ$1767,$A$1677:$A$1767,"rtx",$B$1677:$B$1767,"&lt;&gt;all")</f>
        <v/>
      </c>
      <c r="AR1808" s="47">
        <f>SUMIFS(AR$1677:AR$1767,$A$1677:$A$1767,"rtx",$B$1677:$B$1767,"&lt;&gt;all")</f>
        <v/>
      </c>
      <c r="AS1808" s="47">
        <f>SUMIFS(AS$1677:AS$1767,$A$1677:$A$1767,"rtx",$B$1677:$B$1767,"&lt;&gt;all")</f>
        <v/>
      </c>
      <c r="AT1808" s="47">
        <f>SUMIFS(AT$1677:AT$1767,$A$1677:$A$1767,"rtx",$B$1677:$B$1767,"&lt;&gt;all")</f>
        <v/>
      </c>
      <c r="AU1808" s="47">
        <f>SUMIFS(AU$1677:AU$1767,$A$1677:$A$1767,"rtx",$B$1677:$B$1767,"&lt;&gt;all")</f>
        <v/>
      </c>
      <c r="AV1808" s="47">
        <f>SUMIFS(AV$1677:AV$1767,$A$1677:$A$1767,"rtx",$B$1677:$B$1767,"&lt;&gt;all")</f>
        <v/>
      </c>
      <c r="AW1808" s="47">
        <f>SUMIFS(AW$1677:AW$1767,$A$1677:$A$1767,"rtx",$B$1677:$B$1767,"&lt;&gt;all")</f>
        <v/>
      </c>
      <c r="AX1808" s="47">
        <f>SUMIFS(AX$1677:AX$1767,$A$1677:$A$1767,"rtx",$B$1677:$B$1767,"&lt;&gt;all")</f>
        <v/>
      </c>
    </row>
    <row r="1809">
      <c r="A1809" s="9" t="inlineStr">
        <is>
          <t>rsub</t>
        </is>
      </c>
      <c r="B1809" s="9" t="inlineStr">
        <is>
          <t>all</t>
        </is>
      </c>
      <c r="C1809" s="9" t="inlineStr">
        <is>
          <t>all</t>
        </is>
      </c>
      <c r="H1809" s="9">
        <f>INDEX(Variables!$B$5:$B$105,MATCH($A1809,Variables!$A$5:$A$105,0))&amp;IF($C1809="",""," | "&amp;INDEX(Mapping!$B$5:$B$26,MATCH($C1809,Mapping!$A$5:$A$26,0))&amp;" | "&amp;INDEX(Mapping!$B$30:$B$41,MATCH($B1809,Mapping!$A$30:$A$41,0)))</f>
        <v/>
      </c>
      <c r="I1809" s="9">
        <f>INDEX(Variables!$C$5:$C$105,MATCH($A1809,Variables!$A$5:$A$105,0))</f>
        <v/>
      </c>
      <c r="J1809" s="9">
        <f>INDEX(Variables!$E$5:$E$105,MATCH($A1809,Variables!$A$5:$A$105,0))</f>
        <v/>
      </c>
      <c r="K1809" s="30">
        <f>LOWER(Settings!$C$4)&amp;".mit."&amp;$A1809&amp;IF($C1809="","","."&amp;$C1809&amp;"."&amp;$B1809)&amp;IF(INDEX(Variables!$D$5:$D$105,MATCH($A1809,Variables!$A$5:$A$105,0))="","","."&amp;INDEX(Variables!$D$5:$D$105,MATCH($A1809,Variables!$A$5:$A$105,0)))&amp;"."&amp;K$5</f>
        <v/>
      </c>
      <c r="L1809" s="44">
        <f>SUMIFS(L$301:L$1767,$A$301:$A$1767,"rsub",$B$301:$B$1767,"&lt;&gt;all")</f>
        <v/>
      </c>
      <c r="M1809" s="45">
        <f>SUMIFS(M$301:M$1767,$A$301:$A$1767,"rsub",$B$301:$B$1767,"&lt;&gt;all")</f>
        <v/>
      </c>
      <c r="N1809" s="45">
        <f>SUMIFS(N$301:N$1767,$A$301:$A$1767,"rsub",$B$301:$B$1767,"&lt;&gt;all")</f>
        <v/>
      </c>
      <c r="O1809" s="45">
        <f>SUMIFS(O$301:O$1767,$A$301:$A$1767,"rsub",$B$301:$B$1767,"&lt;&gt;all")</f>
        <v/>
      </c>
      <c r="P1809" s="45">
        <f>SUMIFS(P$301:P$1767,$A$301:$A$1767,"rsub",$B$301:$B$1767,"&lt;&gt;all")</f>
        <v/>
      </c>
      <c r="Q1809" s="45">
        <f>SUMIFS(Q$301:Q$1767,$A$301:$A$1767,"rsub",$B$301:$B$1767,"&lt;&gt;all")</f>
        <v/>
      </c>
      <c r="R1809" s="45">
        <f>SUMIFS(R$301:R$1767,$A$301:$A$1767,"rsub",$B$301:$B$1767,"&lt;&gt;all")</f>
        <v/>
      </c>
      <c r="S1809" s="45">
        <f>SUMIFS(S$301:S$1767,$A$301:$A$1767,"rsub",$B$301:$B$1767,"&lt;&gt;all")</f>
        <v/>
      </c>
      <c r="T1809" s="45">
        <f>SUMIFS(T$301:T$1767,$A$301:$A$1767,"rsub",$B$301:$B$1767,"&lt;&gt;all")</f>
        <v/>
      </c>
      <c r="U1809" s="45">
        <f>SUMIFS(U$301:U$1767,$A$301:$A$1767,"rsub",$B$301:$B$1767,"&lt;&gt;all")</f>
        <v/>
      </c>
      <c r="V1809" s="45">
        <f>SUMIFS(V$301:V$1767,$A$301:$A$1767,"rsub",$B$301:$B$1767,"&lt;&gt;all")</f>
        <v/>
      </c>
      <c r="W1809" s="45">
        <f>SUMIFS(W$301:W$1767,$A$301:$A$1767,"rsub",$B$301:$B$1767,"&lt;&gt;all")</f>
        <v/>
      </c>
      <c r="X1809" s="45">
        <f>SUMIFS(X$301:X$1767,$A$301:$A$1767,"rsub",$B$301:$B$1767,"&lt;&gt;all")</f>
        <v/>
      </c>
      <c r="Y1809" s="45">
        <f>SUMIFS(Y$301:Y$1767,$A$301:$A$1767,"rsub",$B$301:$B$1767,"&lt;&gt;all")</f>
        <v/>
      </c>
      <c r="Z1809" s="45">
        <f>SUMIFS(Z$301:Z$1767,$A$301:$A$1767,"rsub",$B$301:$B$1767,"&lt;&gt;all")</f>
        <v/>
      </c>
      <c r="AA1809" s="45">
        <f>SUMIFS(AA$301:AA$1767,$A$301:$A$1767,"rsub",$B$301:$B$1767,"&lt;&gt;all")</f>
        <v/>
      </c>
      <c r="AB1809" s="45">
        <f>SUMIFS(AB$301:AB$1767,$A$301:$A$1767,"rsub",$B$301:$B$1767,"&lt;&gt;all")</f>
        <v/>
      </c>
      <c r="AC1809" s="45">
        <f>SUMIFS(AC$301:AC$1767,$A$301:$A$1767,"rsub",$B$301:$B$1767,"&lt;&gt;all")</f>
        <v/>
      </c>
      <c r="AD1809" s="45">
        <f>SUMIFS(AD$301:AD$1767,$A$301:$A$1767,"rsub",$B$301:$B$1767,"&lt;&gt;all")</f>
        <v/>
      </c>
      <c r="AE1809" s="30">
        <f>LOWER(Settings!$C$4)&amp;".mit."&amp;$A1809&amp;IF($C1809="","","."&amp;$C1809&amp;"."&amp;$B1809)&amp;IF(INDEX(Variables!$D$5:$D$105,MATCH($A1809,Variables!$A$5:$A$105,0))="","","."&amp;INDEX(Variables!$D$5:$D$105,MATCH($A1809,Variables!$A$5:$A$105,0)))&amp;"."&amp;AE$5</f>
        <v/>
      </c>
      <c r="AF1809" s="44">
        <f>SUMIFS(AF$301:AF$1767,$A$301:$A$1767,"rsub",$B$301:$B$1767,"&lt;&gt;all")</f>
        <v/>
      </c>
      <c r="AG1809" s="45">
        <f>SUMIFS(AG$301:AG$1767,$A$301:$A$1767,"rsub",$B$301:$B$1767,"&lt;&gt;all")</f>
        <v/>
      </c>
      <c r="AH1809" s="45">
        <f>SUMIFS(AH$301:AH$1767,$A$301:$A$1767,"rsub",$B$301:$B$1767,"&lt;&gt;all")</f>
        <v/>
      </c>
      <c r="AI1809" s="45">
        <f>SUMIFS(AI$301:AI$1767,$A$301:$A$1767,"rsub",$B$301:$B$1767,"&lt;&gt;all")</f>
        <v/>
      </c>
      <c r="AJ1809" s="45">
        <f>SUMIFS(AJ$301:AJ$1767,$A$301:$A$1767,"rsub",$B$301:$B$1767,"&lt;&gt;all")</f>
        <v/>
      </c>
      <c r="AK1809" s="45">
        <f>SUMIFS(AK$301:AK$1767,$A$301:$A$1767,"rsub",$B$301:$B$1767,"&lt;&gt;all")</f>
        <v/>
      </c>
      <c r="AL1809" s="45">
        <f>SUMIFS(AL$301:AL$1767,$A$301:$A$1767,"rsub",$B$301:$B$1767,"&lt;&gt;all")</f>
        <v/>
      </c>
      <c r="AM1809" s="45">
        <f>SUMIFS(AM$301:AM$1767,$A$301:$A$1767,"rsub",$B$301:$B$1767,"&lt;&gt;all")</f>
        <v/>
      </c>
      <c r="AN1809" s="45">
        <f>SUMIFS(AN$301:AN$1767,$A$301:$A$1767,"rsub",$B$301:$B$1767,"&lt;&gt;all")</f>
        <v/>
      </c>
      <c r="AO1809" s="45">
        <f>SUMIFS(AO$301:AO$1767,$A$301:$A$1767,"rsub",$B$301:$B$1767,"&lt;&gt;all")</f>
        <v/>
      </c>
      <c r="AP1809" s="45">
        <f>SUMIFS(AP$301:AP$1767,$A$301:$A$1767,"rsub",$B$301:$B$1767,"&lt;&gt;all")</f>
        <v/>
      </c>
      <c r="AQ1809" s="45">
        <f>SUMIFS(AQ$301:AQ$1767,$A$301:$A$1767,"rsub",$B$301:$B$1767,"&lt;&gt;all")</f>
        <v/>
      </c>
      <c r="AR1809" s="45">
        <f>SUMIFS(AR$301:AR$1767,$A$301:$A$1767,"rsub",$B$301:$B$1767,"&lt;&gt;all")</f>
        <v/>
      </c>
      <c r="AS1809" s="45">
        <f>SUMIFS(AS$301:AS$1767,$A$301:$A$1767,"rsub",$B$301:$B$1767,"&lt;&gt;all")</f>
        <v/>
      </c>
      <c r="AT1809" s="45">
        <f>SUMIFS(AT$301:AT$1767,$A$301:$A$1767,"rsub",$B$301:$B$1767,"&lt;&gt;all")</f>
        <v/>
      </c>
      <c r="AU1809" s="45">
        <f>SUMIFS(AU$301:AU$1767,$A$301:$A$1767,"rsub",$B$301:$B$1767,"&lt;&gt;all")</f>
        <v/>
      </c>
      <c r="AV1809" s="45">
        <f>SUMIFS(AV$301:AV$1767,$A$301:$A$1767,"rsub",$B$301:$B$1767,"&lt;&gt;all")</f>
        <v/>
      </c>
      <c r="AW1809" s="45">
        <f>SUMIFS(AW$301:AW$1767,$A$301:$A$1767,"rsub",$B$301:$B$1767,"&lt;&gt;all")</f>
        <v/>
      </c>
      <c r="AX1809" s="45">
        <f>SUMIFS(AX$301:AX$1767,$A$301:$A$1767,"rsub",$B$301:$B$1767,"&lt;&gt;all")</f>
        <v/>
      </c>
    </row>
    <row r="1810" hidden="1" outlineLevel="1">
      <c r="A1810" s="5" t="inlineStr">
        <is>
          <t>rsub</t>
        </is>
      </c>
      <c r="B1810" s="5" t="inlineStr">
        <is>
          <t>all</t>
        </is>
      </c>
      <c r="C1810" s="5" t="inlineStr">
        <is>
          <t>tra</t>
        </is>
      </c>
      <c r="H1810" s="5">
        <f>INDEX(Variables!$B$5:$B$105,MATCH($A1810,Variables!$A$5:$A$105,0))&amp;IF($C1810="",""," | "&amp;INDEX(Mapping!$B$5:$B$26,MATCH($C1810,Mapping!$A$5:$A$26,0))&amp;" | "&amp;INDEX(Mapping!$B$30:$B$41,MATCH($B1810,Mapping!$A$30:$A$41,0)))</f>
        <v/>
      </c>
      <c r="I1810" s="5">
        <f>INDEX(Variables!$C$5:$C$105,MATCH($A1810,Variables!$A$5:$A$105,0))</f>
        <v/>
      </c>
      <c r="J1810" s="5">
        <f>INDEX(Variables!$E$5:$E$105,MATCH($A1810,Variables!$A$5:$A$105,0))</f>
        <v/>
      </c>
      <c r="K1810" s="25">
        <f>LOWER(Settings!$C$4)&amp;".mit."&amp;$A1810&amp;IF($C1810="","","."&amp;$C1810&amp;"."&amp;$B1810)&amp;IF(INDEX(Variables!$D$5:$D$105,MATCH($A1810,Variables!$A$5:$A$105,0))="","","."&amp;INDEX(Variables!$D$5:$D$105,MATCH($A1810,Variables!$A$5:$A$105,0)))&amp;"."&amp;K$5</f>
        <v/>
      </c>
      <c r="L1810" s="46">
        <f>SUMIFS(L$303:L$666,$A$303:$A$666,"rsub",$B$303:$B$666,"&lt;&gt;all")</f>
        <v/>
      </c>
      <c r="M1810" s="47">
        <f>SUMIFS(M$303:M$666,$A$303:$A$666,"rsub",$B$303:$B$666,"&lt;&gt;all")</f>
        <v/>
      </c>
      <c r="N1810" s="47">
        <f>SUMIFS(N$303:N$666,$A$303:$A$666,"rsub",$B$303:$B$666,"&lt;&gt;all")</f>
        <v/>
      </c>
      <c r="O1810" s="47">
        <f>SUMIFS(O$303:O$666,$A$303:$A$666,"rsub",$B$303:$B$666,"&lt;&gt;all")</f>
        <v/>
      </c>
      <c r="P1810" s="47">
        <f>SUMIFS(P$303:P$666,$A$303:$A$666,"rsub",$B$303:$B$666,"&lt;&gt;all")</f>
        <v/>
      </c>
      <c r="Q1810" s="47">
        <f>SUMIFS(Q$303:Q$666,$A$303:$A$666,"rsub",$B$303:$B$666,"&lt;&gt;all")</f>
        <v/>
      </c>
      <c r="R1810" s="47">
        <f>SUMIFS(R$303:R$666,$A$303:$A$666,"rsub",$B$303:$B$666,"&lt;&gt;all")</f>
        <v/>
      </c>
      <c r="S1810" s="47">
        <f>SUMIFS(S$303:S$666,$A$303:$A$666,"rsub",$B$303:$B$666,"&lt;&gt;all")</f>
        <v/>
      </c>
      <c r="T1810" s="47">
        <f>SUMIFS(T$303:T$666,$A$303:$A$666,"rsub",$B$303:$B$666,"&lt;&gt;all")</f>
        <v/>
      </c>
      <c r="U1810" s="47">
        <f>SUMIFS(U$303:U$666,$A$303:$A$666,"rsub",$B$303:$B$666,"&lt;&gt;all")</f>
        <v/>
      </c>
      <c r="V1810" s="47">
        <f>SUMIFS(V$303:V$666,$A$303:$A$666,"rsub",$B$303:$B$666,"&lt;&gt;all")</f>
        <v/>
      </c>
      <c r="W1810" s="47">
        <f>SUMIFS(W$303:W$666,$A$303:$A$666,"rsub",$B$303:$B$666,"&lt;&gt;all")</f>
        <v/>
      </c>
      <c r="X1810" s="47">
        <f>SUMIFS(X$303:X$666,$A$303:$A$666,"rsub",$B$303:$B$666,"&lt;&gt;all")</f>
        <v/>
      </c>
      <c r="Y1810" s="47">
        <f>SUMIFS(Y$303:Y$666,$A$303:$A$666,"rsub",$B$303:$B$666,"&lt;&gt;all")</f>
        <v/>
      </c>
      <c r="Z1810" s="47">
        <f>SUMIFS(Z$303:Z$666,$A$303:$A$666,"rsub",$B$303:$B$666,"&lt;&gt;all")</f>
        <v/>
      </c>
      <c r="AA1810" s="47">
        <f>SUMIFS(AA$303:AA$666,$A$303:$A$666,"rsub",$B$303:$B$666,"&lt;&gt;all")</f>
        <v/>
      </c>
      <c r="AB1810" s="47">
        <f>SUMIFS(AB$303:AB$666,$A$303:$A$666,"rsub",$B$303:$B$666,"&lt;&gt;all")</f>
        <v/>
      </c>
      <c r="AC1810" s="47">
        <f>SUMIFS(AC$303:AC$666,$A$303:$A$666,"rsub",$B$303:$B$666,"&lt;&gt;all")</f>
        <v/>
      </c>
      <c r="AD1810" s="47">
        <f>SUMIFS(AD$303:AD$666,$A$303:$A$666,"rsub",$B$303:$B$666,"&lt;&gt;all")</f>
        <v/>
      </c>
      <c r="AE1810" s="25">
        <f>LOWER(Settings!$C$4)&amp;".mit."&amp;$A1810&amp;IF($C1810="","","."&amp;$C1810&amp;"."&amp;$B1810)&amp;IF(INDEX(Variables!$D$5:$D$105,MATCH($A1810,Variables!$A$5:$A$105,0))="","","."&amp;INDEX(Variables!$D$5:$D$105,MATCH($A1810,Variables!$A$5:$A$105,0)))&amp;"."&amp;AE$5</f>
        <v/>
      </c>
      <c r="AF1810" s="46">
        <f>SUMIFS(AF$303:AF$666,$A$303:$A$666,"rsub",$B$303:$B$666,"&lt;&gt;all")</f>
        <v/>
      </c>
      <c r="AG1810" s="47">
        <f>SUMIFS(AG$303:AG$666,$A$303:$A$666,"rsub",$B$303:$B$666,"&lt;&gt;all")</f>
        <v/>
      </c>
      <c r="AH1810" s="47">
        <f>SUMIFS(AH$303:AH$666,$A$303:$A$666,"rsub",$B$303:$B$666,"&lt;&gt;all")</f>
        <v/>
      </c>
      <c r="AI1810" s="47">
        <f>SUMIFS(AI$303:AI$666,$A$303:$A$666,"rsub",$B$303:$B$666,"&lt;&gt;all")</f>
        <v/>
      </c>
      <c r="AJ1810" s="47">
        <f>SUMIFS(AJ$303:AJ$666,$A$303:$A$666,"rsub",$B$303:$B$666,"&lt;&gt;all")</f>
        <v/>
      </c>
      <c r="AK1810" s="47">
        <f>SUMIFS(AK$303:AK$666,$A$303:$A$666,"rsub",$B$303:$B$666,"&lt;&gt;all")</f>
        <v/>
      </c>
      <c r="AL1810" s="47">
        <f>SUMIFS(AL$303:AL$666,$A$303:$A$666,"rsub",$B$303:$B$666,"&lt;&gt;all")</f>
        <v/>
      </c>
      <c r="AM1810" s="47">
        <f>SUMIFS(AM$303:AM$666,$A$303:$A$666,"rsub",$B$303:$B$666,"&lt;&gt;all")</f>
        <v/>
      </c>
      <c r="AN1810" s="47">
        <f>SUMIFS(AN$303:AN$666,$A$303:$A$666,"rsub",$B$303:$B$666,"&lt;&gt;all")</f>
        <v/>
      </c>
      <c r="AO1810" s="47">
        <f>SUMIFS(AO$303:AO$666,$A$303:$A$666,"rsub",$B$303:$B$666,"&lt;&gt;all")</f>
        <v/>
      </c>
      <c r="AP1810" s="47">
        <f>SUMIFS(AP$303:AP$666,$A$303:$A$666,"rsub",$B$303:$B$666,"&lt;&gt;all")</f>
        <v/>
      </c>
      <c r="AQ1810" s="47">
        <f>SUMIFS(AQ$303:AQ$666,$A$303:$A$666,"rsub",$B$303:$B$666,"&lt;&gt;all")</f>
        <v/>
      </c>
      <c r="AR1810" s="47">
        <f>SUMIFS(AR$303:AR$666,$A$303:$A$666,"rsub",$B$303:$B$666,"&lt;&gt;all")</f>
        <v/>
      </c>
      <c r="AS1810" s="47">
        <f>SUMIFS(AS$303:AS$666,$A$303:$A$666,"rsub",$B$303:$B$666,"&lt;&gt;all")</f>
        <v/>
      </c>
      <c r="AT1810" s="47">
        <f>SUMIFS(AT$303:AT$666,$A$303:$A$666,"rsub",$B$303:$B$666,"&lt;&gt;all")</f>
        <v/>
      </c>
      <c r="AU1810" s="47">
        <f>SUMIFS(AU$303:AU$666,$A$303:$A$666,"rsub",$B$303:$B$666,"&lt;&gt;all")</f>
        <v/>
      </c>
      <c r="AV1810" s="47">
        <f>SUMIFS(AV$303:AV$666,$A$303:$A$666,"rsub",$B$303:$B$666,"&lt;&gt;all")</f>
        <v/>
      </c>
      <c r="AW1810" s="47">
        <f>SUMIFS(AW$303:AW$666,$A$303:$A$666,"rsub",$B$303:$B$666,"&lt;&gt;all")</f>
        <v/>
      </c>
      <c r="AX1810" s="47">
        <f>SUMIFS(AX$303:AX$666,$A$303:$A$666,"rsub",$B$303:$B$666,"&lt;&gt;all")</f>
        <v/>
      </c>
    </row>
    <row r="1811" hidden="1" outlineLevel="1">
      <c r="A1811" s="5" t="inlineStr">
        <is>
          <t>rsub</t>
        </is>
      </c>
      <c r="B1811" s="5" t="inlineStr">
        <is>
          <t>all</t>
        </is>
      </c>
      <c r="C1811" s="5" t="inlineStr">
        <is>
          <t>bld</t>
        </is>
      </c>
      <c r="H1811" s="5">
        <f>INDEX(Variables!$B$5:$B$105,MATCH($A1811,Variables!$A$5:$A$105,0))&amp;IF($C1811="",""," | "&amp;INDEX(Mapping!$B$5:$B$26,MATCH($C1811,Mapping!$A$5:$A$26,0))&amp;" | "&amp;INDEX(Mapping!$B$30:$B$41,MATCH($B1811,Mapping!$A$30:$A$41,0)))</f>
        <v/>
      </c>
      <c r="I1811" s="5">
        <f>INDEX(Variables!$C$5:$C$105,MATCH($A1811,Variables!$A$5:$A$105,0))</f>
        <v/>
      </c>
      <c r="J1811" s="5">
        <f>INDEX(Variables!$E$5:$E$105,MATCH($A1811,Variables!$A$5:$A$105,0))</f>
        <v/>
      </c>
      <c r="K1811" s="25">
        <f>LOWER(Settings!$C$4)&amp;".mit."&amp;$A1811&amp;IF($C1811="","","."&amp;$C1811&amp;"."&amp;$B1811)&amp;IF(INDEX(Variables!$D$5:$D$105,MATCH($A1811,Variables!$A$5:$A$105,0))="","","."&amp;INDEX(Variables!$D$5:$D$105,MATCH($A1811,Variables!$A$5:$A$105,0)))&amp;"."&amp;K$5</f>
        <v/>
      </c>
      <c r="L1811" s="46">
        <f>SUMIFS(L$670:L$942,$A$670:$A$942,"rsub",$B$670:$B$942,"&lt;&gt;all")</f>
        <v/>
      </c>
      <c r="M1811" s="47">
        <f>SUMIFS(M$670:M$942,$A$670:$A$942,"rsub",$B$670:$B$942,"&lt;&gt;all")</f>
        <v/>
      </c>
      <c r="N1811" s="47">
        <f>SUMIFS(N$670:N$942,$A$670:$A$942,"rsub",$B$670:$B$942,"&lt;&gt;all")</f>
        <v/>
      </c>
      <c r="O1811" s="47">
        <f>SUMIFS(O$670:O$942,$A$670:$A$942,"rsub",$B$670:$B$942,"&lt;&gt;all")</f>
        <v/>
      </c>
      <c r="P1811" s="47">
        <f>SUMIFS(P$670:P$942,$A$670:$A$942,"rsub",$B$670:$B$942,"&lt;&gt;all")</f>
        <v/>
      </c>
      <c r="Q1811" s="47">
        <f>SUMIFS(Q$670:Q$942,$A$670:$A$942,"rsub",$B$670:$B$942,"&lt;&gt;all")</f>
        <v/>
      </c>
      <c r="R1811" s="47">
        <f>SUMIFS(R$670:R$942,$A$670:$A$942,"rsub",$B$670:$B$942,"&lt;&gt;all")</f>
        <v/>
      </c>
      <c r="S1811" s="47">
        <f>SUMIFS(S$670:S$942,$A$670:$A$942,"rsub",$B$670:$B$942,"&lt;&gt;all")</f>
        <v/>
      </c>
      <c r="T1811" s="47">
        <f>SUMIFS(T$670:T$942,$A$670:$A$942,"rsub",$B$670:$B$942,"&lt;&gt;all")</f>
        <v/>
      </c>
      <c r="U1811" s="47">
        <f>SUMIFS(U$670:U$942,$A$670:$A$942,"rsub",$B$670:$B$942,"&lt;&gt;all")</f>
        <v/>
      </c>
      <c r="V1811" s="47">
        <f>SUMIFS(V$670:V$942,$A$670:$A$942,"rsub",$B$670:$B$942,"&lt;&gt;all")</f>
        <v/>
      </c>
      <c r="W1811" s="47">
        <f>SUMIFS(W$670:W$942,$A$670:$A$942,"rsub",$B$670:$B$942,"&lt;&gt;all")</f>
        <v/>
      </c>
      <c r="X1811" s="47">
        <f>SUMIFS(X$670:X$942,$A$670:$A$942,"rsub",$B$670:$B$942,"&lt;&gt;all")</f>
        <v/>
      </c>
      <c r="Y1811" s="47">
        <f>SUMIFS(Y$670:Y$942,$A$670:$A$942,"rsub",$B$670:$B$942,"&lt;&gt;all")</f>
        <v/>
      </c>
      <c r="Z1811" s="47">
        <f>SUMIFS(Z$670:Z$942,$A$670:$A$942,"rsub",$B$670:$B$942,"&lt;&gt;all")</f>
        <v/>
      </c>
      <c r="AA1811" s="47">
        <f>SUMIFS(AA$670:AA$942,$A$670:$A$942,"rsub",$B$670:$B$942,"&lt;&gt;all")</f>
        <v/>
      </c>
      <c r="AB1811" s="47">
        <f>SUMIFS(AB$670:AB$942,$A$670:$A$942,"rsub",$B$670:$B$942,"&lt;&gt;all")</f>
        <v/>
      </c>
      <c r="AC1811" s="47">
        <f>SUMIFS(AC$670:AC$942,$A$670:$A$942,"rsub",$B$670:$B$942,"&lt;&gt;all")</f>
        <v/>
      </c>
      <c r="AD1811" s="47">
        <f>SUMIFS(AD$670:AD$942,$A$670:$A$942,"rsub",$B$670:$B$942,"&lt;&gt;all")</f>
        <v/>
      </c>
      <c r="AE1811" s="25">
        <f>LOWER(Settings!$C$4)&amp;".mit."&amp;$A1811&amp;IF($C1811="","","."&amp;$C1811&amp;"."&amp;$B1811)&amp;IF(INDEX(Variables!$D$5:$D$105,MATCH($A1811,Variables!$A$5:$A$105,0))="","","."&amp;INDEX(Variables!$D$5:$D$105,MATCH($A1811,Variables!$A$5:$A$105,0)))&amp;"."&amp;AE$5</f>
        <v/>
      </c>
      <c r="AF1811" s="46">
        <f>SUMIFS(AF$670:AF$942,$A$670:$A$942,"rsub",$B$670:$B$942,"&lt;&gt;all")</f>
        <v/>
      </c>
      <c r="AG1811" s="47">
        <f>SUMIFS(AG$670:AG$942,$A$670:$A$942,"rsub",$B$670:$B$942,"&lt;&gt;all")</f>
        <v/>
      </c>
      <c r="AH1811" s="47">
        <f>SUMIFS(AH$670:AH$942,$A$670:$A$942,"rsub",$B$670:$B$942,"&lt;&gt;all")</f>
        <v/>
      </c>
      <c r="AI1811" s="47">
        <f>SUMIFS(AI$670:AI$942,$A$670:$A$942,"rsub",$B$670:$B$942,"&lt;&gt;all")</f>
        <v/>
      </c>
      <c r="AJ1811" s="47">
        <f>SUMIFS(AJ$670:AJ$942,$A$670:$A$942,"rsub",$B$670:$B$942,"&lt;&gt;all")</f>
        <v/>
      </c>
      <c r="AK1811" s="47">
        <f>SUMIFS(AK$670:AK$942,$A$670:$A$942,"rsub",$B$670:$B$942,"&lt;&gt;all")</f>
        <v/>
      </c>
      <c r="AL1811" s="47">
        <f>SUMIFS(AL$670:AL$942,$A$670:$A$942,"rsub",$B$670:$B$942,"&lt;&gt;all")</f>
        <v/>
      </c>
      <c r="AM1811" s="47">
        <f>SUMIFS(AM$670:AM$942,$A$670:$A$942,"rsub",$B$670:$B$942,"&lt;&gt;all")</f>
        <v/>
      </c>
      <c r="AN1811" s="47">
        <f>SUMIFS(AN$670:AN$942,$A$670:$A$942,"rsub",$B$670:$B$942,"&lt;&gt;all")</f>
        <v/>
      </c>
      <c r="AO1811" s="47">
        <f>SUMIFS(AO$670:AO$942,$A$670:$A$942,"rsub",$B$670:$B$942,"&lt;&gt;all")</f>
        <v/>
      </c>
      <c r="AP1811" s="47">
        <f>SUMIFS(AP$670:AP$942,$A$670:$A$942,"rsub",$B$670:$B$942,"&lt;&gt;all")</f>
        <v/>
      </c>
      <c r="AQ1811" s="47">
        <f>SUMIFS(AQ$670:AQ$942,$A$670:$A$942,"rsub",$B$670:$B$942,"&lt;&gt;all")</f>
        <v/>
      </c>
      <c r="AR1811" s="47">
        <f>SUMIFS(AR$670:AR$942,$A$670:$A$942,"rsub",$B$670:$B$942,"&lt;&gt;all")</f>
        <v/>
      </c>
      <c r="AS1811" s="47">
        <f>SUMIFS(AS$670:AS$942,$A$670:$A$942,"rsub",$B$670:$B$942,"&lt;&gt;all")</f>
        <v/>
      </c>
      <c r="AT1811" s="47">
        <f>SUMIFS(AT$670:AT$942,$A$670:$A$942,"rsub",$B$670:$B$942,"&lt;&gt;all")</f>
        <v/>
      </c>
      <c r="AU1811" s="47">
        <f>SUMIFS(AU$670:AU$942,$A$670:$A$942,"rsub",$B$670:$B$942,"&lt;&gt;all")</f>
        <v/>
      </c>
      <c r="AV1811" s="47">
        <f>SUMIFS(AV$670:AV$942,$A$670:$A$942,"rsub",$B$670:$B$942,"&lt;&gt;all")</f>
        <v/>
      </c>
      <c r="AW1811" s="47">
        <f>SUMIFS(AW$670:AW$942,$A$670:$A$942,"rsub",$B$670:$B$942,"&lt;&gt;all")</f>
        <v/>
      </c>
      <c r="AX1811" s="47">
        <f>SUMIFS(AX$670:AX$942,$A$670:$A$942,"rsub",$B$670:$B$942,"&lt;&gt;all")</f>
        <v/>
      </c>
    </row>
    <row r="1812" hidden="1" outlineLevel="1">
      <c r="A1812" s="5" t="inlineStr">
        <is>
          <t>rsub</t>
        </is>
      </c>
      <c r="B1812" s="5" t="inlineStr">
        <is>
          <t>all</t>
        </is>
      </c>
      <c r="C1812" s="5" t="inlineStr">
        <is>
          <t>ind</t>
        </is>
      </c>
      <c r="H1812" s="5">
        <f>INDEX(Variables!$B$5:$B$105,MATCH($A1812,Variables!$A$5:$A$105,0))&amp;IF($C1812="",""," | "&amp;INDEX(Mapping!$B$5:$B$26,MATCH($C1812,Mapping!$A$5:$A$26,0))&amp;" | "&amp;INDEX(Mapping!$B$30:$B$41,MATCH($B1812,Mapping!$A$30:$A$41,0)))</f>
        <v/>
      </c>
      <c r="I1812" s="5">
        <f>INDEX(Variables!$C$5:$C$105,MATCH($A1812,Variables!$A$5:$A$105,0))</f>
        <v/>
      </c>
      <c r="J1812" s="5">
        <f>INDEX(Variables!$E$5:$E$105,MATCH($A1812,Variables!$A$5:$A$105,0))</f>
        <v/>
      </c>
      <c r="K1812" s="25">
        <f>LOWER(Settings!$C$4)&amp;".mit."&amp;$A1812&amp;IF($C1812="","","."&amp;$C1812&amp;"."&amp;$B1812)&amp;IF(INDEX(Variables!$D$5:$D$105,MATCH($A1812,Variables!$A$5:$A$105,0))="","","."&amp;INDEX(Variables!$D$5:$D$105,MATCH($A1812,Variables!$A$5:$A$105,0)))&amp;"."&amp;K$5</f>
        <v/>
      </c>
      <c r="L1812" s="46">
        <f>SUMIFS(L$946:L$1673,$A$946:$A$1673,"rsub",$B$946:$B$1673,"&lt;&gt;all")</f>
        <v/>
      </c>
      <c r="M1812" s="47">
        <f>SUMIFS(M$946:M$1673,$A$946:$A$1673,"rsub",$B$946:$B$1673,"&lt;&gt;all")</f>
        <v/>
      </c>
      <c r="N1812" s="47">
        <f>SUMIFS(N$946:N$1673,$A$946:$A$1673,"rsub",$B$946:$B$1673,"&lt;&gt;all")</f>
        <v/>
      </c>
      <c r="O1812" s="47">
        <f>SUMIFS(O$946:O$1673,$A$946:$A$1673,"rsub",$B$946:$B$1673,"&lt;&gt;all")</f>
        <v/>
      </c>
      <c r="P1812" s="47">
        <f>SUMIFS(P$946:P$1673,$A$946:$A$1673,"rsub",$B$946:$B$1673,"&lt;&gt;all")</f>
        <v/>
      </c>
      <c r="Q1812" s="47">
        <f>SUMIFS(Q$946:Q$1673,$A$946:$A$1673,"rsub",$B$946:$B$1673,"&lt;&gt;all")</f>
        <v/>
      </c>
      <c r="R1812" s="47">
        <f>SUMIFS(R$946:R$1673,$A$946:$A$1673,"rsub",$B$946:$B$1673,"&lt;&gt;all")</f>
        <v/>
      </c>
      <c r="S1812" s="47">
        <f>SUMIFS(S$946:S$1673,$A$946:$A$1673,"rsub",$B$946:$B$1673,"&lt;&gt;all")</f>
        <v/>
      </c>
      <c r="T1812" s="47">
        <f>SUMIFS(T$946:T$1673,$A$946:$A$1673,"rsub",$B$946:$B$1673,"&lt;&gt;all")</f>
        <v/>
      </c>
      <c r="U1812" s="47">
        <f>SUMIFS(U$946:U$1673,$A$946:$A$1673,"rsub",$B$946:$B$1673,"&lt;&gt;all")</f>
        <v/>
      </c>
      <c r="V1812" s="47">
        <f>SUMIFS(V$946:V$1673,$A$946:$A$1673,"rsub",$B$946:$B$1673,"&lt;&gt;all")</f>
        <v/>
      </c>
      <c r="W1812" s="47">
        <f>SUMIFS(W$946:W$1673,$A$946:$A$1673,"rsub",$B$946:$B$1673,"&lt;&gt;all")</f>
        <v/>
      </c>
      <c r="X1812" s="47">
        <f>SUMIFS(X$946:X$1673,$A$946:$A$1673,"rsub",$B$946:$B$1673,"&lt;&gt;all")</f>
        <v/>
      </c>
      <c r="Y1812" s="47">
        <f>SUMIFS(Y$946:Y$1673,$A$946:$A$1673,"rsub",$B$946:$B$1673,"&lt;&gt;all")</f>
        <v/>
      </c>
      <c r="Z1812" s="47">
        <f>SUMIFS(Z$946:Z$1673,$A$946:$A$1673,"rsub",$B$946:$B$1673,"&lt;&gt;all")</f>
        <v/>
      </c>
      <c r="AA1812" s="47">
        <f>SUMIFS(AA$946:AA$1673,$A$946:$A$1673,"rsub",$B$946:$B$1673,"&lt;&gt;all")</f>
        <v/>
      </c>
      <c r="AB1812" s="47">
        <f>SUMIFS(AB$946:AB$1673,$A$946:$A$1673,"rsub",$B$946:$B$1673,"&lt;&gt;all")</f>
        <v/>
      </c>
      <c r="AC1812" s="47">
        <f>SUMIFS(AC$946:AC$1673,$A$946:$A$1673,"rsub",$B$946:$B$1673,"&lt;&gt;all")</f>
        <v/>
      </c>
      <c r="AD1812" s="47">
        <f>SUMIFS(AD$946:AD$1673,$A$946:$A$1673,"rsub",$B$946:$B$1673,"&lt;&gt;all")</f>
        <v/>
      </c>
      <c r="AE1812" s="25">
        <f>LOWER(Settings!$C$4)&amp;".mit."&amp;$A1812&amp;IF($C1812="","","."&amp;$C1812&amp;"."&amp;$B1812)&amp;IF(INDEX(Variables!$D$5:$D$105,MATCH($A1812,Variables!$A$5:$A$105,0))="","","."&amp;INDEX(Variables!$D$5:$D$105,MATCH($A1812,Variables!$A$5:$A$105,0)))&amp;"."&amp;AE$5</f>
        <v/>
      </c>
      <c r="AF1812" s="46">
        <f>SUMIFS(AF$946:AF$1673,$A$946:$A$1673,"rsub",$B$946:$B$1673,"&lt;&gt;all")</f>
        <v/>
      </c>
      <c r="AG1812" s="47">
        <f>SUMIFS(AG$946:AG$1673,$A$946:$A$1673,"rsub",$B$946:$B$1673,"&lt;&gt;all")</f>
        <v/>
      </c>
      <c r="AH1812" s="47">
        <f>SUMIFS(AH$946:AH$1673,$A$946:$A$1673,"rsub",$B$946:$B$1673,"&lt;&gt;all")</f>
        <v/>
      </c>
      <c r="AI1812" s="47">
        <f>SUMIFS(AI$946:AI$1673,$A$946:$A$1673,"rsub",$B$946:$B$1673,"&lt;&gt;all")</f>
        <v/>
      </c>
      <c r="AJ1812" s="47">
        <f>SUMIFS(AJ$946:AJ$1673,$A$946:$A$1673,"rsub",$B$946:$B$1673,"&lt;&gt;all")</f>
        <v/>
      </c>
      <c r="AK1812" s="47">
        <f>SUMIFS(AK$946:AK$1673,$A$946:$A$1673,"rsub",$B$946:$B$1673,"&lt;&gt;all")</f>
        <v/>
      </c>
      <c r="AL1812" s="47">
        <f>SUMIFS(AL$946:AL$1673,$A$946:$A$1673,"rsub",$B$946:$B$1673,"&lt;&gt;all")</f>
        <v/>
      </c>
      <c r="AM1812" s="47">
        <f>SUMIFS(AM$946:AM$1673,$A$946:$A$1673,"rsub",$B$946:$B$1673,"&lt;&gt;all")</f>
        <v/>
      </c>
      <c r="AN1812" s="47">
        <f>SUMIFS(AN$946:AN$1673,$A$946:$A$1673,"rsub",$B$946:$B$1673,"&lt;&gt;all")</f>
        <v/>
      </c>
      <c r="AO1812" s="47">
        <f>SUMIFS(AO$946:AO$1673,$A$946:$A$1673,"rsub",$B$946:$B$1673,"&lt;&gt;all")</f>
        <v/>
      </c>
      <c r="AP1812" s="47">
        <f>SUMIFS(AP$946:AP$1673,$A$946:$A$1673,"rsub",$B$946:$B$1673,"&lt;&gt;all")</f>
        <v/>
      </c>
      <c r="AQ1812" s="47">
        <f>SUMIFS(AQ$946:AQ$1673,$A$946:$A$1673,"rsub",$B$946:$B$1673,"&lt;&gt;all")</f>
        <v/>
      </c>
      <c r="AR1812" s="47">
        <f>SUMIFS(AR$946:AR$1673,$A$946:$A$1673,"rsub",$B$946:$B$1673,"&lt;&gt;all")</f>
        <v/>
      </c>
      <c r="AS1812" s="47">
        <f>SUMIFS(AS$946:AS$1673,$A$946:$A$1673,"rsub",$B$946:$B$1673,"&lt;&gt;all")</f>
        <v/>
      </c>
      <c r="AT1812" s="47">
        <f>SUMIFS(AT$946:AT$1673,$A$946:$A$1673,"rsub",$B$946:$B$1673,"&lt;&gt;all")</f>
        <v/>
      </c>
      <c r="AU1812" s="47">
        <f>SUMIFS(AU$946:AU$1673,$A$946:$A$1673,"rsub",$B$946:$B$1673,"&lt;&gt;all")</f>
        <v/>
      </c>
      <c r="AV1812" s="47">
        <f>SUMIFS(AV$946:AV$1673,$A$946:$A$1673,"rsub",$B$946:$B$1673,"&lt;&gt;all")</f>
        <v/>
      </c>
      <c r="AW1812" s="47">
        <f>SUMIFS(AW$946:AW$1673,$A$946:$A$1673,"rsub",$B$946:$B$1673,"&lt;&gt;all")</f>
        <v/>
      </c>
      <c r="AX1812" s="47">
        <f>SUMIFS(AX$946:AX$1673,$A$946:$A$1673,"rsub",$B$946:$B$1673,"&lt;&gt;all")</f>
        <v/>
      </c>
    </row>
    <row r="1813" hidden="1" outlineLevel="1">
      <c r="A1813" s="5" t="inlineStr">
        <is>
          <t>rsub</t>
        </is>
      </c>
      <c r="B1813" s="5" t="inlineStr">
        <is>
          <t>all</t>
        </is>
      </c>
      <c r="C1813" s="5" t="inlineStr">
        <is>
          <t>oen</t>
        </is>
      </c>
      <c r="H1813" s="5">
        <f>INDEX(Variables!$B$5:$B$105,MATCH($A1813,Variables!$A$5:$A$105,0))&amp;IF($C1813="",""," | "&amp;INDEX(Mapping!$B$5:$B$26,MATCH($C1813,Mapping!$A$5:$A$26,0))&amp;" | "&amp;INDEX(Mapping!$B$30:$B$41,MATCH($B1813,Mapping!$A$30:$A$41,0)))</f>
        <v/>
      </c>
      <c r="I1813" s="5">
        <f>INDEX(Variables!$C$5:$C$105,MATCH($A1813,Variables!$A$5:$A$105,0))</f>
        <v/>
      </c>
      <c r="J1813" s="5">
        <f>INDEX(Variables!$E$5:$E$105,MATCH($A1813,Variables!$A$5:$A$105,0))</f>
        <v/>
      </c>
      <c r="K1813" s="25">
        <f>LOWER(Settings!$C$4)&amp;".mit."&amp;$A1813&amp;IF($C1813="","","."&amp;$C1813&amp;"."&amp;$B1813)&amp;IF(INDEX(Variables!$D$5:$D$105,MATCH($A1813,Variables!$A$5:$A$105,0))="","","."&amp;INDEX(Variables!$D$5:$D$105,MATCH($A1813,Variables!$A$5:$A$105,0)))&amp;"."&amp;K$5</f>
        <v/>
      </c>
      <c r="L1813" s="46">
        <f>SUMIFS(L$1677:L$1767,$A$1677:$A$1767,"rsub",$B$1677:$B$1767,"&lt;&gt;all")</f>
        <v/>
      </c>
      <c r="M1813" s="47">
        <f>SUMIFS(M$1677:M$1767,$A$1677:$A$1767,"rsub",$B$1677:$B$1767,"&lt;&gt;all")</f>
        <v/>
      </c>
      <c r="N1813" s="47">
        <f>SUMIFS(N$1677:N$1767,$A$1677:$A$1767,"rsub",$B$1677:$B$1767,"&lt;&gt;all")</f>
        <v/>
      </c>
      <c r="O1813" s="47">
        <f>SUMIFS(O$1677:O$1767,$A$1677:$A$1767,"rsub",$B$1677:$B$1767,"&lt;&gt;all")</f>
        <v/>
      </c>
      <c r="P1813" s="47">
        <f>SUMIFS(P$1677:P$1767,$A$1677:$A$1767,"rsub",$B$1677:$B$1767,"&lt;&gt;all")</f>
        <v/>
      </c>
      <c r="Q1813" s="47">
        <f>SUMIFS(Q$1677:Q$1767,$A$1677:$A$1767,"rsub",$B$1677:$B$1767,"&lt;&gt;all")</f>
        <v/>
      </c>
      <c r="R1813" s="47">
        <f>SUMIFS(R$1677:R$1767,$A$1677:$A$1767,"rsub",$B$1677:$B$1767,"&lt;&gt;all")</f>
        <v/>
      </c>
      <c r="S1813" s="47">
        <f>SUMIFS(S$1677:S$1767,$A$1677:$A$1767,"rsub",$B$1677:$B$1767,"&lt;&gt;all")</f>
        <v/>
      </c>
      <c r="T1813" s="47">
        <f>SUMIFS(T$1677:T$1767,$A$1677:$A$1767,"rsub",$B$1677:$B$1767,"&lt;&gt;all")</f>
        <v/>
      </c>
      <c r="U1813" s="47">
        <f>SUMIFS(U$1677:U$1767,$A$1677:$A$1767,"rsub",$B$1677:$B$1767,"&lt;&gt;all")</f>
        <v/>
      </c>
      <c r="V1813" s="47">
        <f>SUMIFS(V$1677:V$1767,$A$1677:$A$1767,"rsub",$B$1677:$B$1767,"&lt;&gt;all")</f>
        <v/>
      </c>
      <c r="W1813" s="47">
        <f>SUMIFS(W$1677:W$1767,$A$1677:$A$1767,"rsub",$B$1677:$B$1767,"&lt;&gt;all")</f>
        <v/>
      </c>
      <c r="X1813" s="47">
        <f>SUMIFS(X$1677:X$1767,$A$1677:$A$1767,"rsub",$B$1677:$B$1767,"&lt;&gt;all")</f>
        <v/>
      </c>
      <c r="Y1813" s="47">
        <f>SUMIFS(Y$1677:Y$1767,$A$1677:$A$1767,"rsub",$B$1677:$B$1767,"&lt;&gt;all")</f>
        <v/>
      </c>
      <c r="Z1813" s="47">
        <f>SUMIFS(Z$1677:Z$1767,$A$1677:$A$1767,"rsub",$B$1677:$B$1767,"&lt;&gt;all")</f>
        <v/>
      </c>
      <c r="AA1813" s="47">
        <f>SUMIFS(AA$1677:AA$1767,$A$1677:$A$1767,"rsub",$B$1677:$B$1767,"&lt;&gt;all")</f>
        <v/>
      </c>
      <c r="AB1813" s="47">
        <f>SUMIFS(AB$1677:AB$1767,$A$1677:$A$1767,"rsub",$B$1677:$B$1767,"&lt;&gt;all")</f>
        <v/>
      </c>
      <c r="AC1813" s="47">
        <f>SUMIFS(AC$1677:AC$1767,$A$1677:$A$1767,"rsub",$B$1677:$B$1767,"&lt;&gt;all")</f>
        <v/>
      </c>
      <c r="AD1813" s="47">
        <f>SUMIFS(AD$1677:AD$1767,$A$1677:$A$1767,"rsub",$B$1677:$B$1767,"&lt;&gt;all")</f>
        <v/>
      </c>
      <c r="AE1813" s="25">
        <f>LOWER(Settings!$C$4)&amp;".mit."&amp;$A1813&amp;IF($C1813="","","."&amp;$C1813&amp;"."&amp;$B1813)&amp;IF(INDEX(Variables!$D$5:$D$105,MATCH($A1813,Variables!$A$5:$A$105,0))="","","."&amp;INDEX(Variables!$D$5:$D$105,MATCH($A1813,Variables!$A$5:$A$105,0)))&amp;"."&amp;AE$5</f>
        <v/>
      </c>
      <c r="AF1813" s="46">
        <f>SUMIFS(AF$1677:AF$1767,$A$1677:$A$1767,"rsub",$B$1677:$B$1767,"&lt;&gt;all")</f>
        <v/>
      </c>
      <c r="AG1813" s="47">
        <f>SUMIFS(AG$1677:AG$1767,$A$1677:$A$1767,"rsub",$B$1677:$B$1767,"&lt;&gt;all")</f>
        <v/>
      </c>
      <c r="AH1813" s="47">
        <f>SUMIFS(AH$1677:AH$1767,$A$1677:$A$1767,"rsub",$B$1677:$B$1767,"&lt;&gt;all")</f>
        <v/>
      </c>
      <c r="AI1813" s="47">
        <f>SUMIFS(AI$1677:AI$1767,$A$1677:$A$1767,"rsub",$B$1677:$B$1767,"&lt;&gt;all")</f>
        <v/>
      </c>
      <c r="AJ1813" s="47">
        <f>SUMIFS(AJ$1677:AJ$1767,$A$1677:$A$1767,"rsub",$B$1677:$B$1767,"&lt;&gt;all")</f>
        <v/>
      </c>
      <c r="AK1813" s="47">
        <f>SUMIFS(AK$1677:AK$1767,$A$1677:$A$1767,"rsub",$B$1677:$B$1767,"&lt;&gt;all")</f>
        <v/>
      </c>
      <c r="AL1813" s="47">
        <f>SUMIFS(AL$1677:AL$1767,$A$1677:$A$1767,"rsub",$B$1677:$B$1767,"&lt;&gt;all")</f>
        <v/>
      </c>
      <c r="AM1813" s="47">
        <f>SUMIFS(AM$1677:AM$1767,$A$1677:$A$1767,"rsub",$B$1677:$B$1767,"&lt;&gt;all")</f>
        <v/>
      </c>
      <c r="AN1813" s="47">
        <f>SUMIFS(AN$1677:AN$1767,$A$1677:$A$1767,"rsub",$B$1677:$B$1767,"&lt;&gt;all")</f>
        <v/>
      </c>
      <c r="AO1813" s="47">
        <f>SUMIFS(AO$1677:AO$1767,$A$1677:$A$1767,"rsub",$B$1677:$B$1767,"&lt;&gt;all")</f>
        <v/>
      </c>
      <c r="AP1813" s="47">
        <f>SUMIFS(AP$1677:AP$1767,$A$1677:$A$1767,"rsub",$B$1677:$B$1767,"&lt;&gt;all")</f>
        <v/>
      </c>
      <c r="AQ1813" s="47">
        <f>SUMIFS(AQ$1677:AQ$1767,$A$1677:$A$1767,"rsub",$B$1677:$B$1767,"&lt;&gt;all")</f>
        <v/>
      </c>
      <c r="AR1813" s="47">
        <f>SUMIFS(AR$1677:AR$1767,$A$1677:$A$1767,"rsub",$B$1677:$B$1767,"&lt;&gt;all")</f>
        <v/>
      </c>
      <c r="AS1813" s="47">
        <f>SUMIFS(AS$1677:AS$1767,$A$1677:$A$1767,"rsub",$B$1677:$B$1767,"&lt;&gt;all")</f>
        <v/>
      </c>
      <c r="AT1813" s="47">
        <f>SUMIFS(AT$1677:AT$1767,$A$1677:$A$1767,"rsub",$B$1677:$B$1767,"&lt;&gt;all")</f>
        <v/>
      </c>
      <c r="AU1813" s="47">
        <f>SUMIFS(AU$1677:AU$1767,$A$1677:$A$1767,"rsub",$B$1677:$B$1767,"&lt;&gt;all")</f>
        <v/>
      </c>
      <c r="AV1813" s="47">
        <f>SUMIFS(AV$1677:AV$1767,$A$1677:$A$1767,"rsub",$B$1677:$B$1767,"&lt;&gt;all")</f>
        <v/>
      </c>
      <c r="AW1813" s="47">
        <f>SUMIFS(AW$1677:AW$1767,$A$1677:$A$1767,"rsub",$B$1677:$B$1767,"&lt;&gt;all")</f>
        <v/>
      </c>
      <c r="AX1813" s="47">
        <f>SUMIFS(AX$1677:AX$1767,$A$1677:$A$1767,"rsub",$B$1677:$B$1767,"&lt;&gt;all")</f>
        <v/>
      </c>
    </row>
    <row r="1814">
      <c r="A1814" s="9" t="inlineStr">
        <is>
          <t>rnew</t>
        </is>
      </c>
      <c r="B1814" s="9" t="inlineStr">
        <is>
          <t>all</t>
        </is>
      </c>
      <c r="C1814" s="9" t="inlineStr">
        <is>
          <t>all</t>
        </is>
      </c>
      <c r="H1814" s="9">
        <f>INDEX(Variables!$B$5:$B$105,MATCH($A1814,Variables!$A$5:$A$105,0))&amp;IF($C1814="",""," | "&amp;INDEX(Mapping!$B$5:$B$26,MATCH($C1814,Mapping!$A$5:$A$26,0))&amp;" | "&amp;INDEX(Mapping!$B$30:$B$41,MATCH($B1814,Mapping!$A$30:$A$41,0)))</f>
        <v/>
      </c>
      <c r="I1814" s="9">
        <f>INDEX(Variables!$C$5:$C$105,MATCH($A1814,Variables!$A$5:$A$105,0))</f>
        <v/>
      </c>
      <c r="J1814" s="9">
        <f>INDEX(Variables!$E$5:$E$105,MATCH($A1814,Variables!$A$5:$A$105,0))</f>
        <v/>
      </c>
      <c r="K1814" s="30">
        <f>LOWER(Settings!$C$4)&amp;".mit."&amp;$A1814&amp;IF($C1814="","","."&amp;$C1814&amp;"."&amp;$B1814)&amp;IF(INDEX(Variables!$D$5:$D$105,MATCH($A1814,Variables!$A$5:$A$105,0))="","","."&amp;INDEX(Variables!$D$5:$D$105,MATCH($A1814,Variables!$A$5:$A$105,0)))&amp;"."&amp;K$5</f>
        <v/>
      </c>
      <c r="L1814" s="44">
        <f>SUMIFS(L$301:L$1767,$A$301:$A$1767,"rnew",$B$301:$B$1767,"&lt;&gt;all")</f>
        <v/>
      </c>
      <c r="M1814" s="45">
        <f>SUMIFS(M$301:M$1767,$A$301:$A$1767,"rnew",$B$301:$B$1767,"&lt;&gt;all")</f>
        <v/>
      </c>
      <c r="N1814" s="45">
        <f>SUMIFS(N$301:N$1767,$A$301:$A$1767,"rnew",$B$301:$B$1767,"&lt;&gt;all")</f>
        <v/>
      </c>
      <c r="O1814" s="45">
        <f>SUMIFS(O$301:O$1767,$A$301:$A$1767,"rnew",$B$301:$B$1767,"&lt;&gt;all")</f>
        <v/>
      </c>
      <c r="P1814" s="45">
        <f>SUMIFS(P$301:P$1767,$A$301:$A$1767,"rnew",$B$301:$B$1767,"&lt;&gt;all")</f>
        <v/>
      </c>
      <c r="Q1814" s="45">
        <f>SUMIFS(Q$301:Q$1767,$A$301:$A$1767,"rnew",$B$301:$B$1767,"&lt;&gt;all")</f>
        <v/>
      </c>
      <c r="R1814" s="45">
        <f>SUMIFS(R$301:R$1767,$A$301:$A$1767,"rnew",$B$301:$B$1767,"&lt;&gt;all")</f>
        <v/>
      </c>
      <c r="S1814" s="45">
        <f>SUMIFS(S$301:S$1767,$A$301:$A$1767,"rnew",$B$301:$B$1767,"&lt;&gt;all")</f>
        <v/>
      </c>
      <c r="T1814" s="45">
        <f>SUMIFS(T$301:T$1767,$A$301:$A$1767,"rnew",$B$301:$B$1767,"&lt;&gt;all")</f>
        <v/>
      </c>
      <c r="U1814" s="45">
        <f>SUMIFS(U$301:U$1767,$A$301:$A$1767,"rnew",$B$301:$B$1767,"&lt;&gt;all")</f>
        <v/>
      </c>
      <c r="V1814" s="45">
        <f>SUMIFS(V$301:V$1767,$A$301:$A$1767,"rnew",$B$301:$B$1767,"&lt;&gt;all")</f>
        <v/>
      </c>
      <c r="W1814" s="45">
        <f>SUMIFS(W$301:W$1767,$A$301:$A$1767,"rnew",$B$301:$B$1767,"&lt;&gt;all")</f>
        <v/>
      </c>
      <c r="X1814" s="45">
        <f>SUMIFS(X$301:X$1767,$A$301:$A$1767,"rnew",$B$301:$B$1767,"&lt;&gt;all")</f>
        <v/>
      </c>
      <c r="Y1814" s="45">
        <f>SUMIFS(Y$301:Y$1767,$A$301:$A$1767,"rnew",$B$301:$B$1767,"&lt;&gt;all")</f>
        <v/>
      </c>
      <c r="Z1814" s="45">
        <f>SUMIFS(Z$301:Z$1767,$A$301:$A$1767,"rnew",$B$301:$B$1767,"&lt;&gt;all")</f>
        <v/>
      </c>
      <c r="AA1814" s="45">
        <f>SUMIFS(AA$301:AA$1767,$A$301:$A$1767,"rnew",$B$301:$B$1767,"&lt;&gt;all")</f>
        <v/>
      </c>
      <c r="AB1814" s="45">
        <f>SUMIFS(AB$301:AB$1767,$A$301:$A$1767,"rnew",$B$301:$B$1767,"&lt;&gt;all")</f>
        <v/>
      </c>
      <c r="AC1814" s="45">
        <f>SUMIFS(AC$301:AC$1767,$A$301:$A$1767,"rnew",$B$301:$B$1767,"&lt;&gt;all")</f>
        <v/>
      </c>
      <c r="AD1814" s="45">
        <f>SUMIFS(AD$301:AD$1767,$A$301:$A$1767,"rnew",$B$301:$B$1767,"&lt;&gt;all")</f>
        <v/>
      </c>
      <c r="AE1814" s="30">
        <f>LOWER(Settings!$C$4)&amp;".mit."&amp;$A1814&amp;IF($C1814="","","."&amp;$C1814&amp;"."&amp;$B1814)&amp;IF(INDEX(Variables!$D$5:$D$105,MATCH($A1814,Variables!$A$5:$A$105,0))="","","."&amp;INDEX(Variables!$D$5:$D$105,MATCH($A1814,Variables!$A$5:$A$105,0)))&amp;"."&amp;AE$5</f>
        <v/>
      </c>
      <c r="AF1814" s="44">
        <f>SUMIFS(AF$301:AF$1767,$A$301:$A$1767,"rnew",$B$301:$B$1767,"&lt;&gt;all")</f>
        <v/>
      </c>
      <c r="AG1814" s="45">
        <f>SUMIFS(AG$301:AG$1767,$A$301:$A$1767,"rnew",$B$301:$B$1767,"&lt;&gt;all")</f>
        <v/>
      </c>
      <c r="AH1814" s="45">
        <f>SUMIFS(AH$301:AH$1767,$A$301:$A$1767,"rnew",$B$301:$B$1767,"&lt;&gt;all")</f>
        <v/>
      </c>
      <c r="AI1814" s="45">
        <f>SUMIFS(AI$301:AI$1767,$A$301:$A$1767,"rnew",$B$301:$B$1767,"&lt;&gt;all")</f>
        <v/>
      </c>
      <c r="AJ1814" s="45">
        <f>SUMIFS(AJ$301:AJ$1767,$A$301:$A$1767,"rnew",$B$301:$B$1767,"&lt;&gt;all")</f>
        <v/>
      </c>
      <c r="AK1814" s="45">
        <f>SUMIFS(AK$301:AK$1767,$A$301:$A$1767,"rnew",$B$301:$B$1767,"&lt;&gt;all")</f>
        <v/>
      </c>
      <c r="AL1814" s="45">
        <f>SUMIFS(AL$301:AL$1767,$A$301:$A$1767,"rnew",$B$301:$B$1767,"&lt;&gt;all")</f>
        <v/>
      </c>
      <c r="AM1814" s="45">
        <f>SUMIFS(AM$301:AM$1767,$A$301:$A$1767,"rnew",$B$301:$B$1767,"&lt;&gt;all")</f>
        <v/>
      </c>
      <c r="AN1814" s="45">
        <f>SUMIFS(AN$301:AN$1767,$A$301:$A$1767,"rnew",$B$301:$B$1767,"&lt;&gt;all")</f>
        <v/>
      </c>
      <c r="AO1814" s="45">
        <f>SUMIFS(AO$301:AO$1767,$A$301:$A$1767,"rnew",$B$301:$B$1767,"&lt;&gt;all")</f>
        <v/>
      </c>
      <c r="AP1814" s="45">
        <f>SUMIFS(AP$301:AP$1767,$A$301:$A$1767,"rnew",$B$301:$B$1767,"&lt;&gt;all")</f>
        <v/>
      </c>
      <c r="AQ1814" s="45">
        <f>SUMIFS(AQ$301:AQ$1767,$A$301:$A$1767,"rnew",$B$301:$B$1767,"&lt;&gt;all")</f>
        <v/>
      </c>
      <c r="AR1814" s="45">
        <f>SUMIFS(AR$301:AR$1767,$A$301:$A$1767,"rnew",$B$301:$B$1767,"&lt;&gt;all")</f>
        <v/>
      </c>
      <c r="AS1814" s="45">
        <f>SUMIFS(AS$301:AS$1767,$A$301:$A$1767,"rnew",$B$301:$B$1767,"&lt;&gt;all")</f>
        <v/>
      </c>
      <c r="AT1814" s="45">
        <f>SUMIFS(AT$301:AT$1767,$A$301:$A$1767,"rnew",$B$301:$B$1767,"&lt;&gt;all")</f>
        <v/>
      </c>
      <c r="AU1814" s="45">
        <f>SUMIFS(AU$301:AU$1767,$A$301:$A$1767,"rnew",$B$301:$B$1767,"&lt;&gt;all")</f>
        <v/>
      </c>
      <c r="AV1814" s="45">
        <f>SUMIFS(AV$301:AV$1767,$A$301:$A$1767,"rnew",$B$301:$B$1767,"&lt;&gt;all")</f>
        <v/>
      </c>
      <c r="AW1814" s="45">
        <f>SUMIFS(AW$301:AW$1767,$A$301:$A$1767,"rnew",$B$301:$B$1767,"&lt;&gt;all")</f>
        <v/>
      </c>
      <c r="AX1814" s="45">
        <f>SUMIFS(AX$301:AX$1767,$A$301:$A$1767,"rnew",$B$301:$B$1767,"&lt;&gt;all")</f>
        <v/>
      </c>
    </row>
    <row r="1815" hidden="1" outlineLevel="1">
      <c r="A1815" s="5" t="inlineStr">
        <is>
          <t>rnew</t>
        </is>
      </c>
      <c r="B1815" s="5" t="inlineStr">
        <is>
          <t>all</t>
        </is>
      </c>
      <c r="C1815" s="5" t="inlineStr">
        <is>
          <t>tra</t>
        </is>
      </c>
      <c r="H1815" s="5">
        <f>INDEX(Variables!$B$5:$B$105,MATCH($A1815,Variables!$A$5:$A$105,0))&amp;IF($C1815="",""," | "&amp;INDEX(Mapping!$B$5:$B$26,MATCH($C1815,Mapping!$A$5:$A$26,0))&amp;" | "&amp;INDEX(Mapping!$B$30:$B$41,MATCH($B1815,Mapping!$A$30:$A$41,0)))</f>
        <v/>
      </c>
      <c r="I1815" s="5">
        <f>INDEX(Variables!$C$5:$C$105,MATCH($A1815,Variables!$A$5:$A$105,0))</f>
        <v/>
      </c>
      <c r="J1815" s="5">
        <f>INDEX(Variables!$E$5:$E$105,MATCH($A1815,Variables!$A$5:$A$105,0))</f>
        <v/>
      </c>
      <c r="K1815" s="25">
        <f>LOWER(Settings!$C$4)&amp;".mit."&amp;$A1815&amp;IF($C1815="","","."&amp;$C1815&amp;"."&amp;$B1815)&amp;IF(INDEX(Variables!$D$5:$D$105,MATCH($A1815,Variables!$A$5:$A$105,0))="","","."&amp;INDEX(Variables!$D$5:$D$105,MATCH($A1815,Variables!$A$5:$A$105,0)))&amp;"."&amp;K$5</f>
        <v/>
      </c>
      <c r="L1815" s="46">
        <f>SUMIFS(L$303:L$666,$A$303:$A$666,"rnew",$B$303:$B$666,"&lt;&gt;all")</f>
        <v/>
      </c>
      <c r="M1815" s="47">
        <f>SUMIFS(M$303:M$666,$A$303:$A$666,"rnew",$B$303:$B$666,"&lt;&gt;all")</f>
        <v/>
      </c>
      <c r="N1815" s="47">
        <f>SUMIFS(N$303:N$666,$A$303:$A$666,"rnew",$B$303:$B$666,"&lt;&gt;all")</f>
        <v/>
      </c>
      <c r="O1815" s="47">
        <f>SUMIFS(O$303:O$666,$A$303:$A$666,"rnew",$B$303:$B$666,"&lt;&gt;all")</f>
        <v/>
      </c>
      <c r="P1815" s="47">
        <f>SUMIFS(P$303:P$666,$A$303:$A$666,"rnew",$B$303:$B$666,"&lt;&gt;all")</f>
        <v/>
      </c>
      <c r="Q1815" s="47">
        <f>SUMIFS(Q$303:Q$666,$A$303:$A$666,"rnew",$B$303:$B$666,"&lt;&gt;all")</f>
        <v/>
      </c>
      <c r="R1815" s="47">
        <f>SUMIFS(R$303:R$666,$A$303:$A$666,"rnew",$B$303:$B$666,"&lt;&gt;all")</f>
        <v/>
      </c>
      <c r="S1815" s="47">
        <f>SUMIFS(S$303:S$666,$A$303:$A$666,"rnew",$B$303:$B$666,"&lt;&gt;all")</f>
        <v/>
      </c>
      <c r="T1815" s="47">
        <f>SUMIFS(T$303:T$666,$A$303:$A$666,"rnew",$B$303:$B$666,"&lt;&gt;all")</f>
        <v/>
      </c>
      <c r="U1815" s="47">
        <f>SUMIFS(U$303:U$666,$A$303:$A$666,"rnew",$B$303:$B$666,"&lt;&gt;all")</f>
        <v/>
      </c>
      <c r="V1815" s="47">
        <f>SUMIFS(V$303:V$666,$A$303:$A$666,"rnew",$B$303:$B$666,"&lt;&gt;all")</f>
        <v/>
      </c>
      <c r="W1815" s="47">
        <f>SUMIFS(W$303:W$666,$A$303:$A$666,"rnew",$B$303:$B$666,"&lt;&gt;all")</f>
        <v/>
      </c>
      <c r="X1815" s="47">
        <f>SUMIFS(X$303:X$666,$A$303:$A$666,"rnew",$B$303:$B$666,"&lt;&gt;all")</f>
        <v/>
      </c>
      <c r="Y1815" s="47">
        <f>SUMIFS(Y$303:Y$666,$A$303:$A$666,"rnew",$B$303:$B$666,"&lt;&gt;all")</f>
        <v/>
      </c>
      <c r="Z1815" s="47">
        <f>SUMIFS(Z$303:Z$666,$A$303:$A$666,"rnew",$B$303:$B$666,"&lt;&gt;all")</f>
        <v/>
      </c>
      <c r="AA1815" s="47">
        <f>SUMIFS(AA$303:AA$666,$A$303:$A$666,"rnew",$B$303:$B$666,"&lt;&gt;all")</f>
        <v/>
      </c>
      <c r="AB1815" s="47">
        <f>SUMIFS(AB$303:AB$666,$A$303:$A$666,"rnew",$B$303:$B$666,"&lt;&gt;all")</f>
        <v/>
      </c>
      <c r="AC1815" s="47">
        <f>SUMIFS(AC$303:AC$666,$A$303:$A$666,"rnew",$B$303:$B$666,"&lt;&gt;all")</f>
        <v/>
      </c>
      <c r="AD1815" s="47">
        <f>SUMIFS(AD$303:AD$666,$A$303:$A$666,"rnew",$B$303:$B$666,"&lt;&gt;all")</f>
        <v/>
      </c>
      <c r="AE1815" s="25">
        <f>LOWER(Settings!$C$4)&amp;".mit."&amp;$A1815&amp;IF($C1815="","","."&amp;$C1815&amp;"."&amp;$B1815)&amp;IF(INDEX(Variables!$D$5:$D$105,MATCH($A1815,Variables!$A$5:$A$105,0))="","","."&amp;INDEX(Variables!$D$5:$D$105,MATCH($A1815,Variables!$A$5:$A$105,0)))&amp;"."&amp;AE$5</f>
        <v/>
      </c>
      <c r="AF1815" s="46">
        <f>SUMIFS(AF$303:AF$666,$A$303:$A$666,"rnew",$B$303:$B$666,"&lt;&gt;all")</f>
        <v/>
      </c>
      <c r="AG1815" s="47">
        <f>SUMIFS(AG$303:AG$666,$A$303:$A$666,"rnew",$B$303:$B$666,"&lt;&gt;all")</f>
        <v/>
      </c>
      <c r="AH1815" s="47">
        <f>SUMIFS(AH$303:AH$666,$A$303:$A$666,"rnew",$B$303:$B$666,"&lt;&gt;all")</f>
        <v/>
      </c>
      <c r="AI1815" s="47">
        <f>SUMIFS(AI$303:AI$666,$A$303:$A$666,"rnew",$B$303:$B$666,"&lt;&gt;all")</f>
        <v/>
      </c>
      <c r="AJ1815" s="47">
        <f>SUMIFS(AJ$303:AJ$666,$A$303:$A$666,"rnew",$B$303:$B$666,"&lt;&gt;all")</f>
        <v/>
      </c>
      <c r="AK1815" s="47">
        <f>SUMIFS(AK$303:AK$666,$A$303:$A$666,"rnew",$B$303:$B$666,"&lt;&gt;all")</f>
        <v/>
      </c>
      <c r="AL1815" s="47">
        <f>SUMIFS(AL$303:AL$666,$A$303:$A$666,"rnew",$B$303:$B$666,"&lt;&gt;all")</f>
        <v/>
      </c>
      <c r="AM1815" s="47">
        <f>SUMIFS(AM$303:AM$666,$A$303:$A$666,"rnew",$B$303:$B$666,"&lt;&gt;all")</f>
        <v/>
      </c>
      <c r="AN1815" s="47">
        <f>SUMIFS(AN$303:AN$666,$A$303:$A$666,"rnew",$B$303:$B$666,"&lt;&gt;all")</f>
        <v/>
      </c>
      <c r="AO1815" s="47">
        <f>SUMIFS(AO$303:AO$666,$A$303:$A$666,"rnew",$B$303:$B$666,"&lt;&gt;all")</f>
        <v/>
      </c>
      <c r="AP1815" s="47">
        <f>SUMIFS(AP$303:AP$666,$A$303:$A$666,"rnew",$B$303:$B$666,"&lt;&gt;all")</f>
        <v/>
      </c>
      <c r="AQ1815" s="47">
        <f>SUMIFS(AQ$303:AQ$666,$A$303:$A$666,"rnew",$B$303:$B$666,"&lt;&gt;all")</f>
        <v/>
      </c>
      <c r="AR1815" s="47">
        <f>SUMIFS(AR$303:AR$666,$A$303:$A$666,"rnew",$B$303:$B$666,"&lt;&gt;all")</f>
        <v/>
      </c>
      <c r="AS1815" s="47">
        <f>SUMIFS(AS$303:AS$666,$A$303:$A$666,"rnew",$B$303:$B$666,"&lt;&gt;all")</f>
        <v/>
      </c>
      <c r="AT1815" s="47">
        <f>SUMIFS(AT$303:AT$666,$A$303:$A$666,"rnew",$B$303:$B$666,"&lt;&gt;all")</f>
        <v/>
      </c>
      <c r="AU1815" s="47">
        <f>SUMIFS(AU$303:AU$666,$A$303:$A$666,"rnew",$B$303:$B$666,"&lt;&gt;all")</f>
        <v/>
      </c>
      <c r="AV1815" s="47">
        <f>SUMIFS(AV$303:AV$666,$A$303:$A$666,"rnew",$B$303:$B$666,"&lt;&gt;all")</f>
        <v/>
      </c>
      <c r="AW1815" s="47">
        <f>SUMIFS(AW$303:AW$666,$A$303:$A$666,"rnew",$B$303:$B$666,"&lt;&gt;all")</f>
        <v/>
      </c>
      <c r="AX1815" s="47">
        <f>SUMIFS(AX$303:AX$666,$A$303:$A$666,"rnew",$B$303:$B$666,"&lt;&gt;all")</f>
        <v/>
      </c>
    </row>
    <row r="1816" hidden="1" outlineLevel="1">
      <c r="A1816" s="5" t="inlineStr">
        <is>
          <t>rnew</t>
        </is>
      </c>
      <c r="B1816" s="5" t="inlineStr">
        <is>
          <t>all</t>
        </is>
      </c>
      <c r="C1816" s="5" t="inlineStr">
        <is>
          <t>bld</t>
        </is>
      </c>
      <c r="H1816" s="5">
        <f>INDEX(Variables!$B$5:$B$105,MATCH($A1816,Variables!$A$5:$A$105,0))&amp;IF($C1816="",""," | "&amp;INDEX(Mapping!$B$5:$B$26,MATCH($C1816,Mapping!$A$5:$A$26,0))&amp;" | "&amp;INDEX(Mapping!$B$30:$B$41,MATCH($B1816,Mapping!$A$30:$A$41,0)))</f>
        <v/>
      </c>
      <c r="I1816" s="5">
        <f>INDEX(Variables!$C$5:$C$105,MATCH($A1816,Variables!$A$5:$A$105,0))</f>
        <v/>
      </c>
      <c r="J1816" s="5">
        <f>INDEX(Variables!$E$5:$E$105,MATCH($A1816,Variables!$A$5:$A$105,0))</f>
        <v/>
      </c>
      <c r="K1816" s="25">
        <f>LOWER(Settings!$C$4)&amp;".mit."&amp;$A1816&amp;IF($C1816="","","."&amp;$C1816&amp;"."&amp;$B1816)&amp;IF(INDEX(Variables!$D$5:$D$105,MATCH($A1816,Variables!$A$5:$A$105,0))="","","."&amp;INDEX(Variables!$D$5:$D$105,MATCH($A1816,Variables!$A$5:$A$105,0)))&amp;"."&amp;K$5</f>
        <v/>
      </c>
      <c r="L1816" s="46">
        <f>SUMIFS(L$670:L$942,$A$670:$A$942,"rnew",$B$670:$B$942,"&lt;&gt;all")</f>
        <v/>
      </c>
      <c r="M1816" s="47">
        <f>SUMIFS(M$670:M$942,$A$670:$A$942,"rnew",$B$670:$B$942,"&lt;&gt;all")</f>
        <v/>
      </c>
      <c r="N1816" s="47">
        <f>SUMIFS(N$670:N$942,$A$670:$A$942,"rnew",$B$670:$B$942,"&lt;&gt;all")</f>
        <v/>
      </c>
      <c r="O1816" s="47">
        <f>SUMIFS(O$670:O$942,$A$670:$A$942,"rnew",$B$670:$B$942,"&lt;&gt;all")</f>
        <v/>
      </c>
      <c r="P1816" s="47">
        <f>SUMIFS(P$670:P$942,$A$670:$A$942,"rnew",$B$670:$B$942,"&lt;&gt;all")</f>
        <v/>
      </c>
      <c r="Q1816" s="47">
        <f>SUMIFS(Q$670:Q$942,$A$670:$A$942,"rnew",$B$670:$B$942,"&lt;&gt;all")</f>
        <v/>
      </c>
      <c r="R1816" s="47">
        <f>SUMIFS(R$670:R$942,$A$670:$A$942,"rnew",$B$670:$B$942,"&lt;&gt;all")</f>
        <v/>
      </c>
      <c r="S1816" s="47">
        <f>SUMIFS(S$670:S$942,$A$670:$A$942,"rnew",$B$670:$B$942,"&lt;&gt;all")</f>
        <v/>
      </c>
      <c r="T1816" s="47">
        <f>SUMIFS(T$670:T$942,$A$670:$A$942,"rnew",$B$670:$B$942,"&lt;&gt;all")</f>
        <v/>
      </c>
      <c r="U1816" s="47">
        <f>SUMIFS(U$670:U$942,$A$670:$A$942,"rnew",$B$670:$B$942,"&lt;&gt;all")</f>
        <v/>
      </c>
      <c r="V1816" s="47">
        <f>SUMIFS(V$670:V$942,$A$670:$A$942,"rnew",$B$670:$B$942,"&lt;&gt;all")</f>
        <v/>
      </c>
      <c r="W1816" s="47">
        <f>SUMIFS(W$670:W$942,$A$670:$A$942,"rnew",$B$670:$B$942,"&lt;&gt;all")</f>
        <v/>
      </c>
      <c r="X1816" s="47">
        <f>SUMIFS(X$670:X$942,$A$670:$A$942,"rnew",$B$670:$B$942,"&lt;&gt;all")</f>
        <v/>
      </c>
      <c r="Y1816" s="47">
        <f>SUMIFS(Y$670:Y$942,$A$670:$A$942,"rnew",$B$670:$B$942,"&lt;&gt;all")</f>
        <v/>
      </c>
      <c r="Z1816" s="47">
        <f>SUMIFS(Z$670:Z$942,$A$670:$A$942,"rnew",$B$670:$B$942,"&lt;&gt;all")</f>
        <v/>
      </c>
      <c r="AA1816" s="47">
        <f>SUMIFS(AA$670:AA$942,$A$670:$A$942,"rnew",$B$670:$B$942,"&lt;&gt;all")</f>
        <v/>
      </c>
      <c r="AB1816" s="47">
        <f>SUMIFS(AB$670:AB$942,$A$670:$A$942,"rnew",$B$670:$B$942,"&lt;&gt;all")</f>
        <v/>
      </c>
      <c r="AC1816" s="47">
        <f>SUMIFS(AC$670:AC$942,$A$670:$A$942,"rnew",$B$670:$B$942,"&lt;&gt;all")</f>
        <v/>
      </c>
      <c r="AD1816" s="47">
        <f>SUMIFS(AD$670:AD$942,$A$670:$A$942,"rnew",$B$670:$B$942,"&lt;&gt;all")</f>
        <v/>
      </c>
      <c r="AE1816" s="25">
        <f>LOWER(Settings!$C$4)&amp;".mit."&amp;$A1816&amp;IF($C1816="","","."&amp;$C1816&amp;"."&amp;$B1816)&amp;IF(INDEX(Variables!$D$5:$D$105,MATCH($A1816,Variables!$A$5:$A$105,0))="","","."&amp;INDEX(Variables!$D$5:$D$105,MATCH($A1816,Variables!$A$5:$A$105,0)))&amp;"."&amp;AE$5</f>
        <v/>
      </c>
      <c r="AF1816" s="46">
        <f>SUMIFS(AF$670:AF$942,$A$670:$A$942,"rnew",$B$670:$B$942,"&lt;&gt;all")</f>
        <v/>
      </c>
      <c r="AG1816" s="47">
        <f>SUMIFS(AG$670:AG$942,$A$670:$A$942,"rnew",$B$670:$B$942,"&lt;&gt;all")</f>
        <v/>
      </c>
      <c r="AH1816" s="47">
        <f>SUMIFS(AH$670:AH$942,$A$670:$A$942,"rnew",$B$670:$B$942,"&lt;&gt;all")</f>
        <v/>
      </c>
      <c r="AI1816" s="47">
        <f>SUMIFS(AI$670:AI$942,$A$670:$A$942,"rnew",$B$670:$B$942,"&lt;&gt;all")</f>
        <v/>
      </c>
      <c r="AJ1816" s="47">
        <f>SUMIFS(AJ$670:AJ$942,$A$670:$A$942,"rnew",$B$670:$B$942,"&lt;&gt;all")</f>
        <v/>
      </c>
      <c r="AK1816" s="47">
        <f>SUMIFS(AK$670:AK$942,$A$670:$A$942,"rnew",$B$670:$B$942,"&lt;&gt;all")</f>
        <v/>
      </c>
      <c r="AL1816" s="47">
        <f>SUMIFS(AL$670:AL$942,$A$670:$A$942,"rnew",$B$670:$B$942,"&lt;&gt;all")</f>
        <v/>
      </c>
      <c r="AM1816" s="47">
        <f>SUMIFS(AM$670:AM$942,$A$670:$A$942,"rnew",$B$670:$B$942,"&lt;&gt;all")</f>
        <v/>
      </c>
      <c r="AN1816" s="47">
        <f>SUMIFS(AN$670:AN$942,$A$670:$A$942,"rnew",$B$670:$B$942,"&lt;&gt;all")</f>
        <v/>
      </c>
      <c r="AO1816" s="47">
        <f>SUMIFS(AO$670:AO$942,$A$670:$A$942,"rnew",$B$670:$B$942,"&lt;&gt;all")</f>
        <v/>
      </c>
      <c r="AP1816" s="47">
        <f>SUMIFS(AP$670:AP$942,$A$670:$A$942,"rnew",$B$670:$B$942,"&lt;&gt;all")</f>
        <v/>
      </c>
      <c r="AQ1816" s="47">
        <f>SUMIFS(AQ$670:AQ$942,$A$670:$A$942,"rnew",$B$670:$B$942,"&lt;&gt;all")</f>
        <v/>
      </c>
      <c r="AR1816" s="47">
        <f>SUMIFS(AR$670:AR$942,$A$670:$A$942,"rnew",$B$670:$B$942,"&lt;&gt;all")</f>
        <v/>
      </c>
      <c r="AS1816" s="47">
        <f>SUMIFS(AS$670:AS$942,$A$670:$A$942,"rnew",$B$670:$B$942,"&lt;&gt;all")</f>
        <v/>
      </c>
      <c r="AT1816" s="47">
        <f>SUMIFS(AT$670:AT$942,$A$670:$A$942,"rnew",$B$670:$B$942,"&lt;&gt;all")</f>
        <v/>
      </c>
      <c r="AU1816" s="47">
        <f>SUMIFS(AU$670:AU$942,$A$670:$A$942,"rnew",$B$670:$B$942,"&lt;&gt;all")</f>
        <v/>
      </c>
      <c r="AV1816" s="47">
        <f>SUMIFS(AV$670:AV$942,$A$670:$A$942,"rnew",$B$670:$B$942,"&lt;&gt;all")</f>
        <v/>
      </c>
      <c r="AW1816" s="47">
        <f>SUMIFS(AW$670:AW$942,$A$670:$A$942,"rnew",$B$670:$B$942,"&lt;&gt;all")</f>
        <v/>
      </c>
      <c r="AX1816" s="47">
        <f>SUMIFS(AX$670:AX$942,$A$670:$A$942,"rnew",$B$670:$B$942,"&lt;&gt;all")</f>
        <v/>
      </c>
    </row>
    <row r="1817" hidden="1" outlineLevel="1">
      <c r="A1817" s="5" t="inlineStr">
        <is>
          <t>rnew</t>
        </is>
      </c>
      <c r="B1817" s="5" t="inlineStr">
        <is>
          <t>all</t>
        </is>
      </c>
      <c r="C1817" s="5" t="inlineStr">
        <is>
          <t>ind</t>
        </is>
      </c>
      <c r="H1817" s="5">
        <f>INDEX(Variables!$B$5:$B$105,MATCH($A1817,Variables!$A$5:$A$105,0))&amp;IF($C1817="",""," | "&amp;INDEX(Mapping!$B$5:$B$26,MATCH($C1817,Mapping!$A$5:$A$26,0))&amp;" | "&amp;INDEX(Mapping!$B$30:$B$41,MATCH($B1817,Mapping!$A$30:$A$41,0)))</f>
        <v/>
      </c>
      <c r="I1817" s="5">
        <f>INDEX(Variables!$C$5:$C$105,MATCH($A1817,Variables!$A$5:$A$105,0))</f>
        <v/>
      </c>
      <c r="J1817" s="5">
        <f>INDEX(Variables!$E$5:$E$105,MATCH($A1817,Variables!$A$5:$A$105,0))</f>
        <v/>
      </c>
      <c r="K1817" s="25">
        <f>LOWER(Settings!$C$4)&amp;".mit."&amp;$A1817&amp;IF($C1817="","","."&amp;$C1817&amp;"."&amp;$B1817)&amp;IF(INDEX(Variables!$D$5:$D$105,MATCH($A1817,Variables!$A$5:$A$105,0))="","","."&amp;INDEX(Variables!$D$5:$D$105,MATCH($A1817,Variables!$A$5:$A$105,0)))&amp;"."&amp;K$5</f>
        <v/>
      </c>
      <c r="L1817" s="46">
        <f>SUMIFS(L$946:L$1673,$A$946:$A$1673,"rnew",$B$946:$B$1673,"&lt;&gt;all")</f>
        <v/>
      </c>
      <c r="M1817" s="47">
        <f>SUMIFS(M$946:M$1673,$A$946:$A$1673,"rnew",$B$946:$B$1673,"&lt;&gt;all")</f>
        <v/>
      </c>
      <c r="N1817" s="47">
        <f>SUMIFS(N$946:N$1673,$A$946:$A$1673,"rnew",$B$946:$B$1673,"&lt;&gt;all")</f>
        <v/>
      </c>
      <c r="O1817" s="47">
        <f>SUMIFS(O$946:O$1673,$A$946:$A$1673,"rnew",$B$946:$B$1673,"&lt;&gt;all")</f>
        <v/>
      </c>
      <c r="P1817" s="47">
        <f>SUMIFS(P$946:P$1673,$A$946:$A$1673,"rnew",$B$946:$B$1673,"&lt;&gt;all")</f>
        <v/>
      </c>
      <c r="Q1817" s="47">
        <f>SUMIFS(Q$946:Q$1673,$A$946:$A$1673,"rnew",$B$946:$B$1673,"&lt;&gt;all")</f>
        <v/>
      </c>
      <c r="R1817" s="47">
        <f>SUMIFS(R$946:R$1673,$A$946:$A$1673,"rnew",$B$946:$B$1673,"&lt;&gt;all")</f>
        <v/>
      </c>
      <c r="S1817" s="47">
        <f>SUMIFS(S$946:S$1673,$A$946:$A$1673,"rnew",$B$946:$B$1673,"&lt;&gt;all")</f>
        <v/>
      </c>
      <c r="T1817" s="47">
        <f>SUMIFS(T$946:T$1673,$A$946:$A$1673,"rnew",$B$946:$B$1673,"&lt;&gt;all")</f>
        <v/>
      </c>
      <c r="U1817" s="47">
        <f>SUMIFS(U$946:U$1673,$A$946:$A$1673,"rnew",$B$946:$B$1673,"&lt;&gt;all")</f>
        <v/>
      </c>
      <c r="V1817" s="47">
        <f>SUMIFS(V$946:V$1673,$A$946:$A$1673,"rnew",$B$946:$B$1673,"&lt;&gt;all")</f>
        <v/>
      </c>
      <c r="W1817" s="47">
        <f>SUMIFS(W$946:W$1673,$A$946:$A$1673,"rnew",$B$946:$B$1673,"&lt;&gt;all")</f>
        <v/>
      </c>
      <c r="X1817" s="47">
        <f>SUMIFS(X$946:X$1673,$A$946:$A$1673,"rnew",$B$946:$B$1673,"&lt;&gt;all")</f>
        <v/>
      </c>
      <c r="Y1817" s="47">
        <f>SUMIFS(Y$946:Y$1673,$A$946:$A$1673,"rnew",$B$946:$B$1673,"&lt;&gt;all")</f>
        <v/>
      </c>
      <c r="Z1817" s="47">
        <f>SUMIFS(Z$946:Z$1673,$A$946:$A$1673,"rnew",$B$946:$B$1673,"&lt;&gt;all")</f>
        <v/>
      </c>
      <c r="AA1817" s="47">
        <f>SUMIFS(AA$946:AA$1673,$A$946:$A$1673,"rnew",$B$946:$B$1673,"&lt;&gt;all")</f>
        <v/>
      </c>
      <c r="AB1817" s="47">
        <f>SUMIFS(AB$946:AB$1673,$A$946:$A$1673,"rnew",$B$946:$B$1673,"&lt;&gt;all")</f>
        <v/>
      </c>
      <c r="AC1817" s="47">
        <f>SUMIFS(AC$946:AC$1673,$A$946:$A$1673,"rnew",$B$946:$B$1673,"&lt;&gt;all")</f>
        <v/>
      </c>
      <c r="AD1817" s="47">
        <f>SUMIFS(AD$946:AD$1673,$A$946:$A$1673,"rnew",$B$946:$B$1673,"&lt;&gt;all")</f>
        <v/>
      </c>
      <c r="AE1817" s="25">
        <f>LOWER(Settings!$C$4)&amp;".mit."&amp;$A1817&amp;IF($C1817="","","."&amp;$C1817&amp;"."&amp;$B1817)&amp;IF(INDEX(Variables!$D$5:$D$105,MATCH($A1817,Variables!$A$5:$A$105,0))="","","."&amp;INDEX(Variables!$D$5:$D$105,MATCH($A1817,Variables!$A$5:$A$105,0)))&amp;"."&amp;AE$5</f>
        <v/>
      </c>
      <c r="AF1817" s="46">
        <f>SUMIFS(AF$946:AF$1673,$A$946:$A$1673,"rnew",$B$946:$B$1673,"&lt;&gt;all")</f>
        <v/>
      </c>
      <c r="AG1817" s="47">
        <f>SUMIFS(AG$946:AG$1673,$A$946:$A$1673,"rnew",$B$946:$B$1673,"&lt;&gt;all")</f>
        <v/>
      </c>
      <c r="AH1817" s="47">
        <f>SUMIFS(AH$946:AH$1673,$A$946:$A$1673,"rnew",$B$946:$B$1673,"&lt;&gt;all")</f>
        <v/>
      </c>
      <c r="AI1817" s="47">
        <f>SUMIFS(AI$946:AI$1673,$A$946:$A$1673,"rnew",$B$946:$B$1673,"&lt;&gt;all")</f>
        <v/>
      </c>
      <c r="AJ1817" s="47">
        <f>SUMIFS(AJ$946:AJ$1673,$A$946:$A$1673,"rnew",$B$946:$B$1673,"&lt;&gt;all")</f>
        <v/>
      </c>
      <c r="AK1817" s="47">
        <f>SUMIFS(AK$946:AK$1673,$A$946:$A$1673,"rnew",$B$946:$B$1673,"&lt;&gt;all")</f>
        <v/>
      </c>
      <c r="AL1817" s="47">
        <f>SUMIFS(AL$946:AL$1673,$A$946:$A$1673,"rnew",$B$946:$B$1673,"&lt;&gt;all")</f>
        <v/>
      </c>
      <c r="AM1817" s="47">
        <f>SUMIFS(AM$946:AM$1673,$A$946:$A$1673,"rnew",$B$946:$B$1673,"&lt;&gt;all")</f>
        <v/>
      </c>
      <c r="AN1817" s="47">
        <f>SUMIFS(AN$946:AN$1673,$A$946:$A$1673,"rnew",$B$946:$B$1673,"&lt;&gt;all")</f>
        <v/>
      </c>
      <c r="AO1817" s="47">
        <f>SUMIFS(AO$946:AO$1673,$A$946:$A$1673,"rnew",$B$946:$B$1673,"&lt;&gt;all")</f>
        <v/>
      </c>
      <c r="AP1817" s="47">
        <f>SUMIFS(AP$946:AP$1673,$A$946:$A$1673,"rnew",$B$946:$B$1673,"&lt;&gt;all")</f>
        <v/>
      </c>
      <c r="AQ1817" s="47">
        <f>SUMIFS(AQ$946:AQ$1673,$A$946:$A$1673,"rnew",$B$946:$B$1673,"&lt;&gt;all")</f>
        <v/>
      </c>
      <c r="AR1817" s="47">
        <f>SUMIFS(AR$946:AR$1673,$A$946:$A$1673,"rnew",$B$946:$B$1673,"&lt;&gt;all")</f>
        <v/>
      </c>
      <c r="AS1817" s="47">
        <f>SUMIFS(AS$946:AS$1673,$A$946:$A$1673,"rnew",$B$946:$B$1673,"&lt;&gt;all")</f>
        <v/>
      </c>
      <c r="AT1817" s="47">
        <f>SUMIFS(AT$946:AT$1673,$A$946:$A$1673,"rnew",$B$946:$B$1673,"&lt;&gt;all")</f>
        <v/>
      </c>
      <c r="AU1817" s="47">
        <f>SUMIFS(AU$946:AU$1673,$A$946:$A$1673,"rnew",$B$946:$B$1673,"&lt;&gt;all")</f>
        <v/>
      </c>
      <c r="AV1817" s="47">
        <f>SUMIFS(AV$946:AV$1673,$A$946:$A$1673,"rnew",$B$946:$B$1673,"&lt;&gt;all")</f>
        <v/>
      </c>
      <c r="AW1817" s="47">
        <f>SUMIFS(AW$946:AW$1673,$A$946:$A$1673,"rnew",$B$946:$B$1673,"&lt;&gt;all")</f>
        <v/>
      </c>
      <c r="AX1817" s="47">
        <f>SUMIFS(AX$946:AX$1673,$A$946:$A$1673,"rnew",$B$946:$B$1673,"&lt;&gt;all")</f>
        <v/>
      </c>
    </row>
    <row r="1818" hidden="1" outlineLevel="1">
      <c r="A1818" s="5" t="inlineStr">
        <is>
          <t>rnew</t>
        </is>
      </c>
      <c r="B1818" s="5" t="inlineStr">
        <is>
          <t>all</t>
        </is>
      </c>
      <c r="C1818" s="5" t="inlineStr">
        <is>
          <t>oen</t>
        </is>
      </c>
      <c r="H1818" s="5">
        <f>INDEX(Variables!$B$5:$B$105,MATCH($A1818,Variables!$A$5:$A$105,0))&amp;IF($C1818="",""," | "&amp;INDEX(Mapping!$B$5:$B$26,MATCH($C1818,Mapping!$A$5:$A$26,0))&amp;" | "&amp;INDEX(Mapping!$B$30:$B$41,MATCH($B1818,Mapping!$A$30:$A$41,0)))</f>
        <v/>
      </c>
      <c r="I1818" s="5">
        <f>INDEX(Variables!$C$5:$C$105,MATCH($A1818,Variables!$A$5:$A$105,0))</f>
        <v/>
      </c>
      <c r="J1818" s="5">
        <f>INDEX(Variables!$E$5:$E$105,MATCH($A1818,Variables!$A$5:$A$105,0))</f>
        <v/>
      </c>
      <c r="K1818" s="25">
        <f>LOWER(Settings!$C$4)&amp;".mit."&amp;$A1818&amp;IF($C1818="","","."&amp;$C1818&amp;"."&amp;$B1818)&amp;IF(INDEX(Variables!$D$5:$D$105,MATCH($A1818,Variables!$A$5:$A$105,0))="","","."&amp;INDEX(Variables!$D$5:$D$105,MATCH($A1818,Variables!$A$5:$A$105,0)))&amp;"."&amp;K$5</f>
        <v/>
      </c>
      <c r="L1818" s="46">
        <f>SUMIFS(L$1677:L$1767,$A$1677:$A$1767,"rnew",$B$1677:$B$1767,"&lt;&gt;all")</f>
        <v/>
      </c>
      <c r="M1818" s="47">
        <f>SUMIFS(M$1677:M$1767,$A$1677:$A$1767,"rnew",$B$1677:$B$1767,"&lt;&gt;all")</f>
        <v/>
      </c>
      <c r="N1818" s="47">
        <f>SUMIFS(N$1677:N$1767,$A$1677:$A$1767,"rnew",$B$1677:$B$1767,"&lt;&gt;all")</f>
        <v/>
      </c>
      <c r="O1818" s="47">
        <f>SUMIFS(O$1677:O$1767,$A$1677:$A$1767,"rnew",$B$1677:$B$1767,"&lt;&gt;all")</f>
        <v/>
      </c>
      <c r="P1818" s="47">
        <f>SUMIFS(P$1677:P$1767,$A$1677:$A$1767,"rnew",$B$1677:$B$1767,"&lt;&gt;all")</f>
        <v/>
      </c>
      <c r="Q1818" s="47">
        <f>SUMIFS(Q$1677:Q$1767,$A$1677:$A$1767,"rnew",$B$1677:$B$1767,"&lt;&gt;all")</f>
        <v/>
      </c>
      <c r="R1818" s="47">
        <f>SUMIFS(R$1677:R$1767,$A$1677:$A$1767,"rnew",$B$1677:$B$1767,"&lt;&gt;all")</f>
        <v/>
      </c>
      <c r="S1818" s="47">
        <f>SUMIFS(S$1677:S$1767,$A$1677:$A$1767,"rnew",$B$1677:$B$1767,"&lt;&gt;all")</f>
        <v/>
      </c>
      <c r="T1818" s="47">
        <f>SUMIFS(T$1677:T$1767,$A$1677:$A$1767,"rnew",$B$1677:$B$1767,"&lt;&gt;all")</f>
        <v/>
      </c>
      <c r="U1818" s="47">
        <f>SUMIFS(U$1677:U$1767,$A$1677:$A$1767,"rnew",$B$1677:$B$1767,"&lt;&gt;all")</f>
        <v/>
      </c>
      <c r="V1818" s="47">
        <f>SUMIFS(V$1677:V$1767,$A$1677:$A$1767,"rnew",$B$1677:$B$1767,"&lt;&gt;all")</f>
        <v/>
      </c>
      <c r="W1818" s="47">
        <f>SUMIFS(W$1677:W$1767,$A$1677:$A$1767,"rnew",$B$1677:$B$1767,"&lt;&gt;all")</f>
        <v/>
      </c>
      <c r="X1818" s="47">
        <f>SUMIFS(X$1677:X$1767,$A$1677:$A$1767,"rnew",$B$1677:$B$1767,"&lt;&gt;all")</f>
        <v/>
      </c>
      <c r="Y1818" s="47">
        <f>SUMIFS(Y$1677:Y$1767,$A$1677:$A$1767,"rnew",$B$1677:$B$1767,"&lt;&gt;all")</f>
        <v/>
      </c>
      <c r="Z1818" s="47">
        <f>SUMIFS(Z$1677:Z$1767,$A$1677:$A$1767,"rnew",$B$1677:$B$1767,"&lt;&gt;all")</f>
        <v/>
      </c>
      <c r="AA1818" s="47">
        <f>SUMIFS(AA$1677:AA$1767,$A$1677:$A$1767,"rnew",$B$1677:$B$1767,"&lt;&gt;all")</f>
        <v/>
      </c>
      <c r="AB1818" s="47">
        <f>SUMIFS(AB$1677:AB$1767,$A$1677:$A$1767,"rnew",$B$1677:$B$1767,"&lt;&gt;all")</f>
        <v/>
      </c>
      <c r="AC1818" s="47">
        <f>SUMIFS(AC$1677:AC$1767,$A$1677:$A$1767,"rnew",$B$1677:$B$1767,"&lt;&gt;all")</f>
        <v/>
      </c>
      <c r="AD1818" s="47">
        <f>SUMIFS(AD$1677:AD$1767,$A$1677:$A$1767,"rnew",$B$1677:$B$1767,"&lt;&gt;all")</f>
        <v/>
      </c>
      <c r="AE1818" s="25">
        <f>LOWER(Settings!$C$4)&amp;".mit."&amp;$A1818&amp;IF($C1818="","","."&amp;$C1818&amp;"."&amp;$B1818)&amp;IF(INDEX(Variables!$D$5:$D$105,MATCH($A1818,Variables!$A$5:$A$105,0))="","","."&amp;INDEX(Variables!$D$5:$D$105,MATCH($A1818,Variables!$A$5:$A$105,0)))&amp;"."&amp;AE$5</f>
        <v/>
      </c>
      <c r="AF1818" s="46">
        <f>SUMIFS(AF$1677:AF$1767,$A$1677:$A$1767,"rnew",$B$1677:$B$1767,"&lt;&gt;all")</f>
        <v/>
      </c>
      <c r="AG1818" s="47">
        <f>SUMIFS(AG$1677:AG$1767,$A$1677:$A$1767,"rnew",$B$1677:$B$1767,"&lt;&gt;all")</f>
        <v/>
      </c>
      <c r="AH1818" s="47">
        <f>SUMIFS(AH$1677:AH$1767,$A$1677:$A$1767,"rnew",$B$1677:$B$1767,"&lt;&gt;all")</f>
        <v/>
      </c>
      <c r="AI1818" s="47">
        <f>SUMIFS(AI$1677:AI$1767,$A$1677:$A$1767,"rnew",$B$1677:$B$1767,"&lt;&gt;all")</f>
        <v/>
      </c>
      <c r="AJ1818" s="47">
        <f>SUMIFS(AJ$1677:AJ$1767,$A$1677:$A$1767,"rnew",$B$1677:$B$1767,"&lt;&gt;all")</f>
        <v/>
      </c>
      <c r="AK1818" s="47">
        <f>SUMIFS(AK$1677:AK$1767,$A$1677:$A$1767,"rnew",$B$1677:$B$1767,"&lt;&gt;all")</f>
        <v/>
      </c>
      <c r="AL1818" s="47">
        <f>SUMIFS(AL$1677:AL$1767,$A$1677:$A$1767,"rnew",$B$1677:$B$1767,"&lt;&gt;all")</f>
        <v/>
      </c>
      <c r="AM1818" s="47">
        <f>SUMIFS(AM$1677:AM$1767,$A$1677:$A$1767,"rnew",$B$1677:$B$1767,"&lt;&gt;all")</f>
        <v/>
      </c>
      <c r="AN1818" s="47">
        <f>SUMIFS(AN$1677:AN$1767,$A$1677:$A$1767,"rnew",$B$1677:$B$1767,"&lt;&gt;all")</f>
        <v/>
      </c>
      <c r="AO1818" s="47">
        <f>SUMIFS(AO$1677:AO$1767,$A$1677:$A$1767,"rnew",$B$1677:$B$1767,"&lt;&gt;all")</f>
        <v/>
      </c>
      <c r="AP1818" s="47">
        <f>SUMIFS(AP$1677:AP$1767,$A$1677:$A$1767,"rnew",$B$1677:$B$1767,"&lt;&gt;all")</f>
        <v/>
      </c>
      <c r="AQ1818" s="47">
        <f>SUMIFS(AQ$1677:AQ$1767,$A$1677:$A$1767,"rnew",$B$1677:$B$1767,"&lt;&gt;all")</f>
        <v/>
      </c>
      <c r="AR1818" s="47">
        <f>SUMIFS(AR$1677:AR$1767,$A$1677:$A$1767,"rnew",$B$1677:$B$1767,"&lt;&gt;all")</f>
        <v/>
      </c>
      <c r="AS1818" s="47">
        <f>SUMIFS(AS$1677:AS$1767,$A$1677:$A$1767,"rnew",$B$1677:$B$1767,"&lt;&gt;all")</f>
        <v/>
      </c>
      <c r="AT1818" s="47">
        <f>SUMIFS(AT$1677:AT$1767,$A$1677:$A$1767,"rnew",$B$1677:$B$1767,"&lt;&gt;all")</f>
        <v/>
      </c>
      <c r="AU1818" s="47">
        <f>SUMIFS(AU$1677:AU$1767,$A$1677:$A$1767,"rnew",$B$1677:$B$1767,"&lt;&gt;all")</f>
        <v/>
      </c>
      <c r="AV1818" s="47">
        <f>SUMIFS(AV$1677:AV$1767,$A$1677:$A$1767,"rnew",$B$1677:$B$1767,"&lt;&gt;all")</f>
        <v/>
      </c>
      <c r="AW1818" s="47">
        <f>SUMIFS(AW$1677:AW$1767,$A$1677:$A$1767,"rnew",$B$1677:$B$1767,"&lt;&gt;all")</f>
        <v/>
      </c>
      <c r="AX1818" s="47">
        <f>SUMIFS(AX$1677:AX$1767,$A$1677:$A$1767,"rnew",$B$1677:$B$1767,"&lt;&gt;all")</f>
        <v/>
      </c>
    </row>
    <row r="1819">
      <c r="A1819" s="9" t="inlineStr">
        <is>
          <t>rnet</t>
        </is>
      </c>
      <c r="B1819" s="9" t="inlineStr">
        <is>
          <t>all</t>
        </is>
      </c>
      <c r="C1819" s="9" t="inlineStr">
        <is>
          <t>all</t>
        </is>
      </c>
      <c r="H1819" s="9">
        <f>INDEX(Variables!$B$5:$B$105,MATCH($A1819,Variables!$A$5:$A$105,0))&amp;IF($C1819="",""," | "&amp;INDEX(Mapping!$B$5:$B$26,MATCH($C1819,Mapping!$A$5:$A$26,0))&amp;" | "&amp;INDEX(Mapping!$B$30:$B$41,MATCH($B1819,Mapping!$A$30:$A$41,0)))</f>
        <v/>
      </c>
      <c r="I1819" s="9">
        <f>INDEX(Variables!$C$5:$C$105,MATCH($A1819,Variables!$A$5:$A$105,0))</f>
        <v/>
      </c>
      <c r="J1819" s="9">
        <f>INDEX(Variables!$E$5:$E$105,MATCH($A1819,Variables!$A$5:$A$105,0))</f>
        <v/>
      </c>
      <c r="K1819" s="30">
        <f>LOWER(Settings!$C$4)&amp;".mit."&amp;$A1819&amp;IF($C1819="","","."&amp;$C1819&amp;"."&amp;$B1819)&amp;IF(INDEX(Variables!$D$5:$D$105,MATCH($A1819,Variables!$A$5:$A$105,0))="","","."&amp;INDEX(Variables!$D$5:$D$105,MATCH($A1819,Variables!$A$5:$A$105,0)))&amp;"."&amp;K$5</f>
        <v/>
      </c>
      <c r="L1819" s="44">
        <f>L1804-L1809</f>
        <v/>
      </c>
      <c r="M1819" s="45">
        <f>M1804-M1809</f>
        <v/>
      </c>
      <c r="N1819" s="45">
        <f>N1804-N1809</f>
        <v/>
      </c>
      <c r="O1819" s="45">
        <f>O1804-O1809</f>
        <v/>
      </c>
      <c r="P1819" s="45">
        <f>P1804-P1809</f>
        <v/>
      </c>
      <c r="Q1819" s="45">
        <f>Q1804-Q1809</f>
        <v/>
      </c>
      <c r="R1819" s="45">
        <f>R1804-R1809</f>
        <v/>
      </c>
      <c r="S1819" s="45">
        <f>S1804-S1809</f>
        <v/>
      </c>
      <c r="T1819" s="45">
        <f>T1804-T1809</f>
        <v/>
      </c>
      <c r="U1819" s="45">
        <f>U1804-U1809</f>
        <v/>
      </c>
      <c r="V1819" s="45">
        <f>V1804-V1809</f>
        <v/>
      </c>
      <c r="W1819" s="45">
        <f>W1804-W1809</f>
        <v/>
      </c>
      <c r="X1819" s="45">
        <f>X1804-X1809</f>
        <v/>
      </c>
      <c r="Y1819" s="45">
        <f>Y1804-Y1809</f>
        <v/>
      </c>
      <c r="Z1819" s="45">
        <f>Z1804-Z1809</f>
        <v/>
      </c>
      <c r="AA1819" s="45">
        <f>AA1804-AA1809</f>
        <v/>
      </c>
      <c r="AB1819" s="45">
        <f>AB1804-AB1809</f>
        <v/>
      </c>
      <c r="AC1819" s="45">
        <f>AC1804-AC1809</f>
        <v/>
      </c>
      <c r="AD1819" s="45">
        <f>AD1804-AD1809</f>
        <v/>
      </c>
      <c r="AE1819" s="30">
        <f>LOWER(Settings!$C$4)&amp;".mit."&amp;$A1819&amp;IF($C1819="","","."&amp;$C1819&amp;"."&amp;$B1819)&amp;IF(INDEX(Variables!$D$5:$D$105,MATCH($A1819,Variables!$A$5:$A$105,0))="","","."&amp;INDEX(Variables!$D$5:$D$105,MATCH($A1819,Variables!$A$5:$A$105,0)))&amp;"."&amp;AE$5</f>
        <v/>
      </c>
      <c r="AF1819" s="44">
        <f>AF1804-AF1809</f>
        <v/>
      </c>
      <c r="AG1819" s="45">
        <f>AG1804-AG1809</f>
        <v/>
      </c>
      <c r="AH1819" s="45">
        <f>AH1804-AH1809</f>
        <v/>
      </c>
      <c r="AI1819" s="45">
        <f>AI1804-AI1809</f>
        <v/>
      </c>
      <c r="AJ1819" s="45">
        <f>AJ1804-AJ1809</f>
        <v/>
      </c>
      <c r="AK1819" s="45">
        <f>AK1804-AK1809</f>
        <v/>
      </c>
      <c r="AL1819" s="45">
        <f>AL1804-AL1809</f>
        <v/>
      </c>
      <c r="AM1819" s="45">
        <f>AM1804-AM1809</f>
        <v/>
      </c>
      <c r="AN1819" s="45">
        <f>AN1804-AN1809</f>
        <v/>
      </c>
      <c r="AO1819" s="45">
        <f>AO1804-AO1809</f>
        <v/>
      </c>
      <c r="AP1819" s="45">
        <f>AP1804-AP1809</f>
        <v/>
      </c>
      <c r="AQ1819" s="45">
        <f>AQ1804-AQ1809</f>
        <v/>
      </c>
      <c r="AR1819" s="45">
        <f>AR1804-AR1809</f>
        <v/>
      </c>
      <c r="AS1819" s="45">
        <f>AS1804-AS1809</f>
        <v/>
      </c>
      <c r="AT1819" s="45">
        <f>AT1804-AT1809</f>
        <v/>
      </c>
      <c r="AU1819" s="45">
        <f>AU1804-AU1809</f>
        <v/>
      </c>
      <c r="AV1819" s="45">
        <f>AV1804-AV1809</f>
        <v/>
      </c>
      <c r="AW1819" s="45">
        <f>AW1804-AW1809</f>
        <v/>
      </c>
      <c r="AX1819" s="45">
        <f>AX1804-AX1809</f>
        <v/>
      </c>
    </row>
    <row r="1820">
      <c r="A1820" s="9" t="inlineStr">
        <is>
          <t>rtot</t>
        </is>
      </c>
      <c r="B1820" s="9" t="inlineStr">
        <is>
          <t>all</t>
        </is>
      </c>
      <c r="C1820" s="9" t="inlineStr">
        <is>
          <t>all</t>
        </is>
      </c>
      <c r="H1820" s="9">
        <f>INDEX(Variables!$B$5:$B$105,MATCH($A1820,Variables!$A$5:$A$105,0))&amp;IF($C1820="",""," | "&amp;INDEX(Mapping!$B$5:$B$26,MATCH($C1820,Mapping!$A$5:$A$26,0))&amp;" | "&amp;INDEX(Mapping!$B$30:$B$41,MATCH($B1820,Mapping!$A$30:$A$41,0)))</f>
        <v/>
      </c>
      <c r="I1820" s="9">
        <f>INDEX(Variables!$C$5:$C$105,MATCH($A1820,Variables!$A$5:$A$105,0))</f>
        <v/>
      </c>
      <c r="J1820" s="9">
        <f>INDEX(Variables!$E$5:$E$105,MATCH($A1820,Variables!$A$5:$A$105,0))</f>
        <v/>
      </c>
      <c r="K1820" s="30">
        <f>LOWER(Settings!$C$4)&amp;".mit."&amp;$A1820&amp;IF($C1820="","","."&amp;$C1820&amp;"."&amp;$B1820)&amp;IF(INDEX(Variables!$D$5:$D$105,MATCH($A1820,Variables!$A$5:$A$105,0))="","","."&amp;INDEX(Variables!$D$5:$D$105,MATCH($A1820,Variables!$A$5:$A$105,0)))&amp;"."&amp;K$5</f>
        <v/>
      </c>
      <c r="L1820" s="44">
        <f>L1819+L1814</f>
        <v/>
      </c>
      <c r="M1820" s="45">
        <f>M1819+M1814</f>
        <v/>
      </c>
      <c r="N1820" s="45">
        <f>N1819+N1814</f>
        <v/>
      </c>
      <c r="O1820" s="45">
        <f>O1819+O1814</f>
        <v/>
      </c>
      <c r="P1820" s="45">
        <f>P1819+P1814</f>
        <v/>
      </c>
      <c r="Q1820" s="45">
        <f>Q1819+Q1814</f>
        <v/>
      </c>
      <c r="R1820" s="45">
        <f>R1819+R1814</f>
        <v/>
      </c>
      <c r="S1820" s="45">
        <f>S1819+S1814</f>
        <v/>
      </c>
      <c r="T1820" s="45">
        <f>T1819+T1814</f>
        <v/>
      </c>
      <c r="U1820" s="45">
        <f>U1819+U1814</f>
        <v/>
      </c>
      <c r="V1820" s="45">
        <f>V1819+V1814</f>
        <v/>
      </c>
      <c r="W1820" s="45">
        <f>W1819+W1814</f>
        <v/>
      </c>
      <c r="X1820" s="45">
        <f>X1819+X1814</f>
        <v/>
      </c>
      <c r="Y1820" s="45">
        <f>Y1819+Y1814</f>
        <v/>
      </c>
      <c r="Z1820" s="45">
        <f>Z1819+Z1814</f>
        <v/>
      </c>
      <c r="AA1820" s="45">
        <f>AA1819+AA1814</f>
        <v/>
      </c>
      <c r="AB1820" s="45">
        <f>AB1819+AB1814</f>
        <v/>
      </c>
      <c r="AC1820" s="45">
        <f>AC1819+AC1814</f>
        <v/>
      </c>
      <c r="AD1820" s="45">
        <f>AD1819+AD1814</f>
        <v/>
      </c>
      <c r="AE1820" s="30">
        <f>LOWER(Settings!$C$4)&amp;".mit."&amp;$A1820&amp;IF($C1820="","","."&amp;$C1820&amp;"."&amp;$B1820)&amp;IF(INDEX(Variables!$D$5:$D$105,MATCH($A1820,Variables!$A$5:$A$105,0))="","","."&amp;INDEX(Variables!$D$5:$D$105,MATCH($A1820,Variables!$A$5:$A$105,0)))&amp;"."&amp;AE$5</f>
        <v/>
      </c>
      <c r="AF1820" s="44">
        <f>AF1819+AF1814</f>
        <v/>
      </c>
      <c r="AG1820" s="45">
        <f>AG1819+AG1814</f>
        <v/>
      </c>
      <c r="AH1820" s="45">
        <f>AH1819+AH1814</f>
        <v/>
      </c>
      <c r="AI1820" s="45">
        <f>AI1819+AI1814</f>
        <v/>
      </c>
      <c r="AJ1820" s="45">
        <f>AJ1819+AJ1814</f>
        <v/>
      </c>
      <c r="AK1820" s="45">
        <f>AK1819+AK1814</f>
        <v/>
      </c>
      <c r="AL1820" s="45">
        <f>AL1819+AL1814</f>
        <v/>
      </c>
      <c r="AM1820" s="45">
        <f>AM1819+AM1814</f>
        <v/>
      </c>
      <c r="AN1820" s="45">
        <f>AN1819+AN1814</f>
        <v/>
      </c>
      <c r="AO1820" s="45">
        <f>AO1819+AO1814</f>
        <v/>
      </c>
      <c r="AP1820" s="45">
        <f>AP1819+AP1814</f>
        <v/>
      </c>
      <c r="AQ1820" s="45">
        <f>AQ1819+AQ1814</f>
        <v/>
      </c>
      <c r="AR1820" s="45">
        <f>AR1819+AR1814</f>
        <v/>
      </c>
      <c r="AS1820" s="45">
        <f>AS1819+AS1814</f>
        <v/>
      </c>
      <c r="AT1820" s="45">
        <f>AT1819+AT1814</f>
        <v/>
      </c>
      <c r="AU1820" s="45">
        <f>AU1819+AU1814</f>
        <v/>
      </c>
      <c r="AV1820" s="45">
        <f>AV1819+AV1814</f>
        <v/>
      </c>
      <c r="AW1820" s="45">
        <f>AW1819+AW1814</f>
        <v/>
      </c>
      <c r="AX1820" s="45">
        <f>AX1819+AX1814</f>
        <v/>
      </c>
    </row>
    <row r="1821">
      <c r="A1821" s="9" t="inlineStr">
        <is>
          <t>rtot.ref</t>
        </is>
      </c>
      <c r="B1821" s="9" t="inlineStr">
        <is>
          <t>all</t>
        </is>
      </c>
      <c r="C1821" s="9" t="inlineStr">
        <is>
          <t>all</t>
        </is>
      </c>
      <c r="H1821" s="9">
        <f>INDEX(Variables!$B$5:$B$105,MATCH($A1821,Variables!$A$5:$A$105,0))&amp;IF($C1821="",""," | "&amp;INDEX(Mapping!$B$5:$B$26,MATCH($C1821,Mapping!$A$5:$A$26,0))&amp;" | "&amp;INDEX(Mapping!$B$30:$B$41,MATCH($B1821,Mapping!$A$30:$A$41,0)))</f>
        <v/>
      </c>
      <c r="I1821" s="9">
        <f>INDEX(Variables!$C$5:$C$105,MATCH($A1821,Variables!$A$5:$A$105,0))</f>
        <v/>
      </c>
      <c r="J1821" s="9">
        <f>INDEX(Variables!$E$5:$E$105,MATCH($A1821,Variables!$A$5:$A$105,0))</f>
        <v/>
      </c>
      <c r="K1821" s="30">
        <f>LOWER(Settings!$C$4)&amp;".mit."&amp;$A1821&amp;IF($C1821="","","."&amp;$C1821&amp;"."&amp;$B1821)&amp;IF(INDEX(Variables!$D$5:$D$105,MATCH($A1821,Variables!$A$5:$A$105,0))="","","."&amp;INDEX(Variables!$D$5:$D$105,MATCH($A1821,Variables!$A$5:$A$105,0)))&amp;"."&amp;K$5</f>
        <v/>
      </c>
      <c r="L1821" s="44">
        <f>INDEX($K1820:$IP1820,MATCH(L$4,$K$4:$IP$4,0))</f>
        <v/>
      </c>
      <c r="M1821" s="45">
        <f>INDEX($K1820:$IP1820,MATCH(M$4,$K$4:$IP$4,0))</f>
        <v/>
      </c>
      <c r="N1821" s="45">
        <f>INDEX($K1820:$IP1820,MATCH(N$4,$K$4:$IP$4,0))</f>
        <v/>
      </c>
      <c r="O1821" s="45">
        <f>INDEX($K1820:$IP1820,MATCH(O$4,$K$4:$IP$4,0))</f>
        <v/>
      </c>
      <c r="P1821" s="45">
        <f>INDEX($K1820:$IP1820,MATCH(P$4,$K$4:$IP$4,0))</f>
        <v/>
      </c>
      <c r="Q1821" s="45">
        <f>INDEX($K1820:$IP1820,MATCH(Q$4,$K$4:$IP$4,0))</f>
        <v/>
      </c>
      <c r="R1821" s="45">
        <f>INDEX($K1820:$IP1820,MATCH(R$4,$K$4:$IP$4,0))</f>
        <v/>
      </c>
      <c r="S1821" s="45">
        <f>INDEX($K1820:$IP1820,MATCH(S$4,$K$4:$IP$4,0))</f>
        <v/>
      </c>
      <c r="T1821" s="45">
        <f>INDEX($K1820:$IP1820,MATCH(T$4,$K$4:$IP$4,0))</f>
        <v/>
      </c>
      <c r="U1821" s="45">
        <f>INDEX($K1820:$IP1820,MATCH(U$4,$K$4:$IP$4,0))</f>
        <v/>
      </c>
      <c r="V1821" s="45">
        <f>INDEX($K1820:$IP1820,MATCH(V$4,$K$4:$IP$4,0))</f>
        <v/>
      </c>
      <c r="W1821" s="45">
        <f>INDEX($K1820:$IP1820,MATCH(W$4,$K$4:$IP$4,0))</f>
        <v/>
      </c>
      <c r="X1821" s="45">
        <f>INDEX($K1820:$IP1820,MATCH(X$4,$K$4:$IP$4,0))</f>
        <v/>
      </c>
      <c r="Y1821" s="45">
        <f>INDEX($K1820:$IP1820,MATCH(Y$4,$K$4:$IP$4,0))</f>
        <v/>
      </c>
      <c r="Z1821" s="45">
        <f>INDEX($K1820:$IP1820,MATCH(Z$4,$K$4:$IP$4,0))</f>
        <v/>
      </c>
      <c r="AA1821" s="45">
        <f>INDEX($K1820:$IP1820,MATCH(AA$4,$K$4:$IP$4,0))</f>
        <v/>
      </c>
      <c r="AB1821" s="45">
        <f>INDEX($K1820:$IP1820,MATCH(AB$4,$K$4:$IP$4,0))</f>
        <v/>
      </c>
      <c r="AC1821" s="45">
        <f>INDEX($K1820:$IP1820,MATCH(AC$4,$K$4:$IP$4,0))</f>
        <v/>
      </c>
      <c r="AD1821" s="45">
        <f>INDEX($K1820:$IP1820,MATCH(AD$4,$K$4:$IP$4,0))</f>
        <v/>
      </c>
      <c r="AE1821" s="30">
        <f>LOWER(Settings!$C$4)&amp;".mit."&amp;$A1821&amp;IF($C1821="","","."&amp;$C1821&amp;"."&amp;$B1821)&amp;IF(INDEX(Variables!$D$5:$D$105,MATCH($A1821,Variables!$A$5:$A$105,0))="","","."&amp;INDEX(Variables!$D$5:$D$105,MATCH($A1821,Variables!$A$5:$A$105,0)))&amp;"."&amp;AE$5</f>
        <v/>
      </c>
      <c r="AF1821" s="44">
        <f>INDEX($K1820:$IP1820,MATCH(AF$4,$K$4:$IP$4,0))</f>
        <v/>
      </c>
      <c r="AG1821" s="45">
        <f>INDEX($K1820:$IP1820,MATCH(AG$4,$K$4:$IP$4,0))</f>
        <v/>
      </c>
      <c r="AH1821" s="45">
        <f>INDEX($K1820:$IP1820,MATCH(AH$4,$K$4:$IP$4,0))</f>
        <v/>
      </c>
      <c r="AI1821" s="45">
        <f>INDEX($K1820:$IP1820,MATCH(AI$4,$K$4:$IP$4,0))</f>
        <v/>
      </c>
      <c r="AJ1821" s="45">
        <f>INDEX($K1820:$IP1820,MATCH(AJ$4,$K$4:$IP$4,0))</f>
        <v/>
      </c>
      <c r="AK1821" s="45">
        <f>INDEX($K1820:$IP1820,MATCH(AK$4,$K$4:$IP$4,0))</f>
        <v/>
      </c>
      <c r="AL1821" s="45">
        <f>INDEX($K1820:$IP1820,MATCH(AL$4,$K$4:$IP$4,0))</f>
        <v/>
      </c>
      <c r="AM1821" s="45">
        <f>INDEX($K1820:$IP1820,MATCH(AM$4,$K$4:$IP$4,0))</f>
        <v/>
      </c>
      <c r="AN1821" s="45">
        <f>INDEX($K1820:$IP1820,MATCH(AN$4,$K$4:$IP$4,0))</f>
        <v/>
      </c>
      <c r="AO1821" s="45">
        <f>INDEX($K1820:$IP1820,MATCH(AO$4,$K$4:$IP$4,0))</f>
        <v/>
      </c>
      <c r="AP1821" s="45">
        <f>INDEX($K1820:$IP1820,MATCH(AP$4,$K$4:$IP$4,0))</f>
        <v/>
      </c>
      <c r="AQ1821" s="45">
        <f>INDEX($K1820:$IP1820,MATCH(AQ$4,$K$4:$IP$4,0))</f>
        <v/>
      </c>
      <c r="AR1821" s="45">
        <f>INDEX($K1820:$IP1820,MATCH(AR$4,$K$4:$IP$4,0))</f>
        <v/>
      </c>
      <c r="AS1821" s="45">
        <f>INDEX($K1820:$IP1820,MATCH(AS$4,$K$4:$IP$4,0))</f>
        <v/>
      </c>
      <c r="AT1821" s="45">
        <f>INDEX($K1820:$IP1820,MATCH(AT$4,$K$4:$IP$4,0))</f>
        <v/>
      </c>
      <c r="AU1821" s="45">
        <f>INDEX($K1820:$IP1820,MATCH(AU$4,$K$4:$IP$4,0))</f>
        <v/>
      </c>
      <c r="AV1821" s="45">
        <f>INDEX($K1820:$IP1820,MATCH(AV$4,$K$4:$IP$4,0))</f>
        <v/>
      </c>
      <c r="AW1821" s="45">
        <f>INDEX($K1820:$IP1820,MATCH(AW$4,$K$4:$IP$4,0))</f>
        <v/>
      </c>
      <c r="AX1821" s="45">
        <f>INDEX($K1820:$IP1820,MATCH(AX$4,$K$4:$IP$4,0))</f>
        <v/>
      </c>
    </row>
    <row r="1822">
      <c r="A1822" s="9" t="inlineStr">
        <is>
          <t>rtot.chg</t>
        </is>
      </c>
      <c r="B1822" s="9" t="inlineStr">
        <is>
          <t>all</t>
        </is>
      </c>
      <c r="C1822" s="9" t="inlineStr">
        <is>
          <t>all</t>
        </is>
      </c>
      <c r="H1822" s="9">
        <f>INDEX(Variables!$B$5:$B$105,MATCH($A1822,Variables!$A$5:$A$105,0))&amp;IF($C1822="",""," | "&amp;INDEX(Mapping!$B$5:$B$26,MATCH($C1822,Mapping!$A$5:$A$26,0))&amp;" | "&amp;INDEX(Mapping!$B$30:$B$41,MATCH($B1822,Mapping!$A$30:$A$41,0)))</f>
        <v/>
      </c>
      <c r="I1822" s="9">
        <f>INDEX(Variables!$C$5:$C$105,MATCH($A1822,Variables!$A$5:$A$105,0))</f>
        <v/>
      </c>
      <c r="J1822" s="9">
        <f>INDEX(Variables!$E$5:$E$105,MATCH($A1822,Variables!$A$5:$A$105,0))</f>
        <v/>
      </c>
      <c r="K1822" s="30">
        <f>LOWER(Settings!$C$4)&amp;".mit."&amp;$A1822&amp;IF($C1822="","","."&amp;$C1822&amp;"."&amp;$B1822)&amp;IF(INDEX(Variables!$D$5:$D$105,MATCH($A1822,Variables!$A$5:$A$105,0))="","","."&amp;INDEX(Variables!$D$5:$D$105,MATCH($A1822,Variables!$A$5:$A$105,0)))&amp;"."&amp;K$5</f>
        <v/>
      </c>
      <c r="L1822" s="44">
        <f>L1820-L1821</f>
        <v/>
      </c>
      <c r="M1822" s="45">
        <f>M1820-M1821</f>
        <v/>
      </c>
      <c r="N1822" s="45">
        <f>N1820-N1821</f>
        <v/>
      </c>
      <c r="O1822" s="45">
        <f>O1820-O1821</f>
        <v/>
      </c>
      <c r="P1822" s="45">
        <f>P1820-P1821</f>
        <v/>
      </c>
      <c r="Q1822" s="45">
        <f>Q1820-Q1821</f>
        <v/>
      </c>
      <c r="R1822" s="45">
        <f>R1820-R1821</f>
        <v/>
      </c>
      <c r="S1822" s="45">
        <f>S1820-S1821</f>
        <v/>
      </c>
      <c r="T1822" s="45">
        <f>T1820-T1821</f>
        <v/>
      </c>
      <c r="U1822" s="45">
        <f>U1820-U1821</f>
        <v/>
      </c>
      <c r="V1822" s="45">
        <f>V1820-V1821</f>
        <v/>
      </c>
      <c r="W1822" s="45">
        <f>W1820-W1821</f>
        <v/>
      </c>
      <c r="X1822" s="45">
        <f>X1820-X1821</f>
        <v/>
      </c>
      <c r="Y1822" s="45">
        <f>Y1820-Y1821</f>
        <v/>
      </c>
      <c r="Z1822" s="45">
        <f>Z1820-Z1821</f>
        <v/>
      </c>
      <c r="AA1822" s="45">
        <f>AA1820-AA1821</f>
        <v/>
      </c>
      <c r="AB1822" s="45">
        <f>AB1820-AB1821</f>
        <v/>
      </c>
      <c r="AC1822" s="45">
        <f>AC1820-AC1821</f>
        <v/>
      </c>
      <c r="AD1822" s="45">
        <f>AD1820-AD1821</f>
        <v/>
      </c>
      <c r="AE1822" s="30">
        <f>LOWER(Settings!$C$4)&amp;".mit."&amp;$A1822&amp;IF($C1822="","","."&amp;$C1822&amp;"."&amp;$B1822)&amp;IF(INDEX(Variables!$D$5:$D$105,MATCH($A1822,Variables!$A$5:$A$105,0))="","","."&amp;INDEX(Variables!$D$5:$D$105,MATCH($A1822,Variables!$A$5:$A$105,0)))&amp;"."&amp;AE$5</f>
        <v/>
      </c>
      <c r="AF1822" s="44">
        <f>AF1820-AF1821</f>
        <v/>
      </c>
      <c r="AG1822" s="45">
        <f>AG1820-AG1821</f>
        <v/>
      </c>
      <c r="AH1822" s="45">
        <f>AH1820-AH1821</f>
        <v/>
      </c>
      <c r="AI1822" s="45">
        <f>AI1820-AI1821</f>
        <v/>
      </c>
      <c r="AJ1822" s="45">
        <f>AJ1820-AJ1821</f>
        <v/>
      </c>
      <c r="AK1822" s="45">
        <f>AK1820-AK1821</f>
        <v/>
      </c>
      <c r="AL1822" s="45">
        <f>AL1820-AL1821</f>
        <v/>
      </c>
      <c r="AM1822" s="45">
        <f>AM1820-AM1821</f>
        <v/>
      </c>
      <c r="AN1822" s="45">
        <f>AN1820-AN1821</f>
        <v/>
      </c>
      <c r="AO1822" s="45">
        <f>AO1820-AO1821</f>
        <v/>
      </c>
      <c r="AP1822" s="45">
        <f>AP1820-AP1821</f>
        <v/>
      </c>
      <c r="AQ1822" s="45">
        <f>AQ1820-AQ1821</f>
        <v/>
      </c>
      <c r="AR1822" s="45">
        <f>AR1820-AR1821</f>
        <v/>
      </c>
      <c r="AS1822" s="45">
        <f>AS1820-AS1821</f>
        <v/>
      </c>
      <c r="AT1822" s="45">
        <f>AT1820-AT1821</f>
        <v/>
      </c>
      <c r="AU1822" s="45">
        <f>AU1820-AU1821</f>
        <v/>
      </c>
      <c r="AV1822" s="45">
        <f>AV1820-AV1821</f>
        <v/>
      </c>
      <c r="AW1822" s="45">
        <f>AW1820-AW1821</f>
        <v/>
      </c>
      <c r="AX1822" s="45">
        <f>AX1820-AX1821</f>
        <v/>
      </c>
    </row>
    <row r="1824">
      <c r="H1824" s="43"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825">
      <c r="H1825" s="43" t="inlineStr">
        <is>
          <t>Existing taxes and subsidies use the scenario's own fuel use, so a policy also changes them (the fiscal effect vs scenario 1 is rtot.chg). Power and electricity are not yet included.</t>
        </is>
      </c>
    </row>
    <row r="1826">
      <c r="H1826" s="43" t="inlineStr">
        <is>
          <t>Per-fuel policy input (later): esubpu (existing subsidy per MTInputs price unit, section 2) can feed a subsidy-reform path in the fuel price reform rows (MTInputs 142-169 use the same units).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1" t="inlineStr">
        <is>
          <t>Inputs by fuel | subsector: every lookup used by Mitigation (data step, no calculations)</t>
        </is>
      </c>
      <c r="B2" s="2" t="n"/>
      <c r="C2" s="2" t="n"/>
      <c r="D2" s="2" t="n"/>
      <c r="E2" s="2" t="n"/>
      <c r="F2" s="2" t="n"/>
      <c r="G2" s="2" t="n"/>
      <c r="H2" s="2" t="n"/>
      <c r="I2" s="2" t="n"/>
      <c r="J2" s="2" t="n"/>
      <c r="K2" s="2" t="n"/>
      <c r="L2" s="2" t="n"/>
      <c r="M2" s="2" t="n"/>
      <c r="N2" s="2" t="n"/>
      <c r="O2" s="2" t="n"/>
      <c r="P2" s="2" t="n"/>
      <c r="Q2" s="2" t="n"/>
      <c r="R2" s="2" t="n"/>
      <c r="S2" s="2" t="n"/>
      <c r="T2" s="2" t="n"/>
      <c r="U2" s="2" t="n"/>
    </row>
    <row r="3">
      <c r="A3" s="5" t="inlineStr">
        <is>
          <t>One row per fuel | subsector (same taxonomy as Mitigation columns B:C). Mitigation reads these columns with INDEX/MATCH on the key. Green = input.</t>
        </is>
      </c>
    </row>
    <row r="4" ht="48" customHeight="1">
      <c r="A4" s="6" t="inlineStr">
        <is>
          <t>Key (fuel|subsector)</t>
        </is>
      </c>
      <c r="B4" s="6" t="inlineStr">
        <is>
          <t>Fuel</t>
        </is>
      </c>
      <c r="C4" s="6" t="inlineStr">
        <is>
          <t>Subsector</t>
        </is>
      </c>
      <c r="D4" s="6" t="inlineStr">
        <is>
          <t>Elasticity sector</t>
        </is>
      </c>
      <c r="E4" s="6" t="inlineStr">
        <is>
          <t>Elasticity fuel</t>
        </is>
      </c>
      <c r="F4" s="6" t="inlineStr">
        <is>
          <t>AEEI fuel</t>
        </is>
      </c>
      <c r="G4" s="6" t="inlineStr">
        <is>
          <t>Price code</t>
        </is>
      </c>
      <c r="H4" s="6" t="inlineStr">
        <is>
          <t>EF sector</t>
        </is>
      </c>
      <c r="I4" s="6" t="inlineStr">
        <is>
          <t>GJ per price unit</t>
        </is>
      </c>
      <c r="J4" s="6" t="inlineStr">
        <is>
          <t>Fuel position (coverage)</t>
        </is>
      </c>
      <c r="K4" s="6" t="inlineStr">
        <is>
          <t>Sector position (coverage)</t>
        </is>
      </c>
      <c r="L4" s="6" t="inlineStr">
        <is>
          <t>Price-fuel position (fuel price reform)</t>
        </is>
      </c>
      <c r="M4" s="6" t="inlineStr">
        <is>
          <t>Feebate sector position</t>
        </is>
      </c>
      <c r="N4" s="6" t="inlineStr">
        <is>
          <t>eps_Y GDP</t>
        </is>
      </c>
      <c r="O4" s="6" t="inlineStr">
        <is>
          <t>eps_U usage</t>
        </is>
      </c>
      <c r="P4" s="6" t="inlineStr">
        <is>
          <t>eps_F efficiency</t>
        </is>
      </c>
      <c r="Q4" s="6" t="inlineStr">
        <is>
          <t>alpha AEEI</t>
        </is>
      </c>
      <c r="R4" s="6" t="inlineStr">
        <is>
          <t>Price position (section 2)</t>
        </is>
      </c>
      <c r="S4" s="6" t="inlineStr">
        <is>
          <t>VAT rate</t>
        </is>
      </c>
      <c r="T4" s="6" t="inlineStr">
        <is>
          <t>EF (tCO2/GJ)</t>
        </is>
      </c>
      <c r="U4" s="6" t="inlineStr">
        <is>
          <t>Base-year fuel use (ktoe)</t>
        </is>
      </c>
    </row>
    <row r="5">
      <c r="A5" s="5">
        <f>$B5&amp;"|"&amp;$C5</f>
        <v/>
      </c>
      <c r="B5" s="8" t="inlineStr">
        <is>
          <t>coa</t>
        </is>
      </c>
      <c r="C5" s="8" t="inlineStr">
        <is>
          <t>rod</t>
        </is>
      </c>
      <c r="D5" s="5">
        <f>INDEX(Mapping!$D$5:$D$20,MATCH($C5,Mapping!$A$5:$A$20,0))</f>
        <v/>
      </c>
      <c r="E5" s="5">
        <f>INDEX(Mapping!$C$30:$C$37,MATCH($B5,Mapping!$A$30:$A$37,0))</f>
        <v/>
      </c>
      <c r="F5" s="5">
        <f>INDEX(Mapping!$D$30:$D$37,MATCH($B5,Mapping!$A$30:$A$37,0))</f>
        <v/>
      </c>
      <c r="G5" s="5">
        <f>$B5&amp;"."&amp;IF(INDEX(Mapping!$E$30:$E$37,MATCH($B5,Mapping!$A$30:$A$37,0))="sub",INDEX(Mapping!$F$5:$F$20,MATCH($C5,Mapping!$A$5:$A$20,0)),"all")</f>
        <v/>
      </c>
      <c r="H5" s="5">
        <f>INDEX(Mapping!$E$5:$E$20,MATCH($C5,Mapping!$A$5:$A$20,0))</f>
        <v/>
      </c>
      <c r="I5" s="5">
        <f>INDEX(Mapping!$G$30:$G$37,MATCH($B5,Mapping!$A$30:$A$37,0))</f>
        <v/>
      </c>
      <c r="J5" s="5">
        <f>INDEX(Mapping!$H$30:$H$37,MATCH($B5,Mapping!$A$30:$A$37,0))</f>
        <v/>
      </c>
      <c r="K5" s="5">
        <f>INDEX(Mapping!$H$5:$H$20,MATCH($C5,Mapping!$A$5:$A$20,0))</f>
        <v/>
      </c>
      <c r="L5" s="5">
        <f>INDEX(Mapping!$E$45:$E$58,MATCH($G5,Mapping!$A$45:$A$58,0))</f>
        <v/>
      </c>
      <c r="M5" s="5">
        <f>INDEX(Mapping!$D$62:$D$65,MATCH(INDEX(Mapping!$G$5:$G$20,MATCH($C5,Mapping!$A$5:$A$20,0)),Mapping!$A$62:$A$65,0))</f>
        <v/>
      </c>
      <c r="N5" s="36">
        <f>INDEX(Elasticities!$F$4:$I$200,MATCH("inc|"&amp;$E5&amp;"|"&amp;$D5,Elasticities!$A$4:$A$200,0),MATCH(Settings!$C$6,Elasticities!$F$3:$I$3,0))</f>
        <v/>
      </c>
      <c r="O5" s="36">
        <f>INDEX(Elasticities!$F$4:$I$200,MATCH("usg|"&amp;$E5&amp;"|"&amp;$D5,Elasticities!$A$4:$A$200,0),MATCH(Settings!$C$6,Elasticities!$F$3:$I$3,0))</f>
        <v/>
      </c>
      <c r="P5" s="36">
        <f>INDEX(Elasticities!$F$4:$I$200,MATCH("eff|"&amp;$E5&amp;"|"&amp;$D5,Elasticities!$A$4:$A$200,0),MATCH(Settings!$C$6,Elasticities!$F$3:$I$3,0))</f>
        <v/>
      </c>
      <c r="Q5" s="27">
        <f>INDEX(Elasticities!$F$4:$I$200,MATCH("aei|"&amp;$F5&amp;"|"&amp;$D5,Elasticities!$A$4:$A$200,0),MATCH(Settings!$C$6,Elasticities!$F$3:$I$3,0))</f>
        <v/>
      </c>
      <c r="R5" s="5">
        <f>INDEX(Inputs_prices!$E$5:$E$16,MATCH($G5,Inputs_prices!$A$5:$A$16,0))</f>
        <v/>
      </c>
      <c r="S5" s="27">
        <f>INDEX(Inputs_prices!$Q$5:$Q$16,MATCH($G5,Inputs_prices!$A$5:$A$16,0))</f>
        <v/>
      </c>
      <c r="T5" s="29">
        <f>INDEX(EF_GHG!$E$4:$E$1000,MATCH(Settings!$C$4&amp;"|"&amp;$B5&amp;"|"&amp;$H5,EF_GHG!$A$4:$A$1000,0))</f>
        <v/>
      </c>
      <c r="U5" s="47">
        <f>INDEX(EnergyCons!$F$4:$F$5000,MATCH(Settings!$C$4&amp;"|"&amp;Settings!$C$7&amp;"|"&amp;$C5&amp;"|"&amp;$B5,EnergyCons!$A$4:$A$5000,0))</f>
        <v/>
      </c>
    </row>
    <row r="6">
      <c r="A6" s="5">
        <f>$B6&amp;"|"&amp;$C6</f>
        <v/>
      </c>
      <c r="B6" s="8" t="inlineStr">
        <is>
          <t>nga</t>
        </is>
      </c>
      <c r="C6" s="8" t="inlineStr">
        <is>
          <t>rod</t>
        </is>
      </c>
      <c r="D6" s="5">
        <f>INDEX(Mapping!$D$5:$D$20,MATCH($C6,Mapping!$A$5:$A$20,0))</f>
        <v/>
      </c>
      <c r="E6" s="5">
        <f>INDEX(Mapping!$C$30:$C$37,MATCH($B6,Mapping!$A$30:$A$37,0))</f>
        <v/>
      </c>
      <c r="F6" s="5">
        <f>INDEX(Mapping!$D$30:$D$37,MATCH($B6,Mapping!$A$30:$A$37,0))</f>
        <v/>
      </c>
      <c r="G6" s="5">
        <f>$B6&amp;"."&amp;IF(INDEX(Mapping!$E$30:$E$37,MATCH($B6,Mapping!$A$30:$A$37,0))="sub",INDEX(Mapping!$F$5:$F$20,MATCH($C6,Mapping!$A$5:$A$20,0)),"all")</f>
        <v/>
      </c>
      <c r="H6" s="5">
        <f>INDEX(Mapping!$E$5:$E$20,MATCH($C6,Mapping!$A$5:$A$20,0))</f>
        <v/>
      </c>
      <c r="I6" s="5">
        <f>INDEX(Mapping!$G$30:$G$37,MATCH($B6,Mapping!$A$30:$A$37,0))</f>
        <v/>
      </c>
      <c r="J6" s="5">
        <f>INDEX(Mapping!$H$30:$H$37,MATCH($B6,Mapping!$A$30:$A$37,0))</f>
        <v/>
      </c>
      <c r="K6" s="5">
        <f>INDEX(Mapping!$H$5:$H$20,MATCH($C6,Mapping!$A$5:$A$20,0))</f>
        <v/>
      </c>
      <c r="L6" s="5">
        <f>INDEX(Mapping!$E$45:$E$58,MATCH($G6,Mapping!$A$45:$A$58,0))</f>
        <v/>
      </c>
      <c r="M6" s="5">
        <f>INDEX(Mapping!$D$62:$D$65,MATCH(INDEX(Mapping!$G$5:$G$20,MATCH($C6,Mapping!$A$5:$A$20,0)),Mapping!$A$62:$A$65,0))</f>
        <v/>
      </c>
      <c r="N6" s="36">
        <f>INDEX(Elasticities!$F$4:$I$200,MATCH("inc|"&amp;$E6&amp;"|"&amp;$D6,Elasticities!$A$4:$A$200,0),MATCH(Settings!$C$6,Elasticities!$F$3:$I$3,0))</f>
        <v/>
      </c>
      <c r="O6" s="36">
        <f>INDEX(Elasticities!$F$4:$I$200,MATCH("usg|"&amp;$E6&amp;"|"&amp;$D6,Elasticities!$A$4:$A$200,0),MATCH(Settings!$C$6,Elasticities!$F$3:$I$3,0))</f>
        <v/>
      </c>
      <c r="P6" s="36">
        <f>INDEX(Elasticities!$F$4:$I$200,MATCH("eff|"&amp;$E6&amp;"|"&amp;$D6,Elasticities!$A$4:$A$200,0),MATCH(Settings!$C$6,Elasticities!$F$3:$I$3,0))</f>
        <v/>
      </c>
      <c r="Q6" s="27">
        <f>INDEX(Elasticities!$F$4:$I$200,MATCH("aei|"&amp;$F6&amp;"|"&amp;$D6,Elasticities!$A$4:$A$200,0),MATCH(Settings!$C$6,Elasticities!$F$3:$I$3,0))</f>
        <v/>
      </c>
      <c r="R6" s="5">
        <f>INDEX(Inputs_prices!$E$5:$E$16,MATCH($G6,Inputs_prices!$A$5:$A$16,0))</f>
        <v/>
      </c>
      <c r="S6" s="27">
        <f>INDEX(Inputs_prices!$Q$5:$Q$16,MATCH($G6,Inputs_prices!$A$5:$A$16,0))</f>
        <v/>
      </c>
      <c r="T6" s="29">
        <f>INDEX(EF_GHG!$E$4:$E$1000,MATCH(Settings!$C$4&amp;"|"&amp;$B6&amp;"|"&amp;$H6,EF_GHG!$A$4:$A$1000,0))</f>
        <v/>
      </c>
      <c r="U6" s="47">
        <f>INDEX(EnergyCons!$F$4:$F$5000,MATCH(Settings!$C$4&amp;"|"&amp;Settings!$C$7&amp;"|"&amp;$C6&amp;"|"&amp;$B6,EnergyCons!$A$4:$A$5000,0))</f>
        <v/>
      </c>
    </row>
    <row r="7">
      <c r="A7" s="5">
        <f>$B7&amp;"|"&amp;$C7</f>
        <v/>
      </c>
      <c r="B7" s="8" t="inlineStr">
        <is>
          <t>gso</t>
        </is>
      </c>
      <c r="C7" s="8" t="inlineStr">
        <is>
          <t>rod</t>
        </is>
      </c>
      <c r="D7" s="5">
        <f>INDEX(Mapping!$D$5:$D$20,MATCH($C7,Mapping!$A$5:$A$20,0))</f>
        <v/>
      </c>
      <c r="E7" s="5">
        <f>INDEX(Mapping!$C$30:$C$37,MATCH($B7,Mapping!$A$30:$A$37,0))</f>
        <v/>
      </c>
      <c r="F7" s="5">
        <f>INDEX(Mapping!$D$30:$D$37,MATCH($B7,Mapping!$A$30:$A$37,0))</f>
        <v/>
      </c>
      <c r="G7" s="5">
        <f>$B7&amp;"."&amp;IF(INDEX(Mapping!$E$30:$E$37,MATCH($B7,Mapping!$A$30:$A$37,0))="sub",INDEX(Mapping!$F$5:$F$20,MATCH($C7,Mapping!$A$5:$A$20,0)),"all")</f>
        <v/>
      </c>
      <c r="H7" s="5">
        <f>INDEX(Mapping!$E$5:$E$20,MATCH($C7,Mapping!$A$5:$A$20,0))</f>
        <v/>
      </c>
      <c r="I7" s="5">
        <f>INDEX(Mapping!$G$30:$G$37,MATCH($B7,Mapping!$A$30:$A$37,0))</f>
        <v/>
      </c>
      <c r="J7" s="5">
        <f>INDEX(Mapping!$H$30:$H$37,MATCH($B7,Mapping!$A$30:$A$37,0))</f>
        <v/>
      </c>
      <c r="K7" s="5">
        <f>INDEX(Mapping!$H$5:$H$20,MATCH($C7,Mapping!$A$5:$A$20,0))</f>
        <v/>
      </c>
      <c r="L7" s="5">
        <f>INDEX(Mapping!$E$45:$E$58,MATCH($G7,Mapping!$A$45:$A$58,0))</f>
        <v/>
      </c>
      <c r="M7" s="5">
        <f>INDEX(Mapping!$D$62:$D$65,MATCH(INDEX(Mapping!$G$5:$G$20,MATCH($C7,Mapping!$A$5:$A$20,0)),Mapping!$A$62:$A$65,0))</f>
        <v/>
      </c>
      <c r="N7" s="36">
        <f>INDEX(Elasticities!$F$4:$I$200,MATCH("inc|"&amp;$E7&amp;"|"&amp;$D7,Elasticities!$A$4:$A$200,0),MATCH(Settings!$C$6,Elasticities!$F$3:$I$3,0))</f>
        <v/>
      </c>
      <c r="O7" s="36">
        <f>INDEX(Elasticities!$F$4:$I$200,MATCH("usg|"&amp;$E7&amp;"|"&amp;$D7,Elasticities!$A$4:$A$200,0),MATCH(Settings!$C$6,Elasticities!$F$3:$I$3,0))</f>
        <v/>
      </c>
      <c r="P7" s="36">
        <f>INDEX(Elasticities!$F$4:$I$200,MATCH("eff|"&amp;$E7&amp;"|"&amp;$D7,Elasticities!$A$4:$A$200,0),MATCH(Settings!$C$6,Elasticities!$F$3:$I$3,0))</f>
        <v/>
      </c>
      <c r="Q7" s="27">
        <f>INDEX(Elasticities!$F$4:$I$200,MATCH("aei|"&amp;$F7&amp;"|"&amp;$D7,Elasticities!$A$4:$A$200,0),MATCH(Settings!$C$6,Elasticities!$F$3:$I$3,0))</f>
        <v/>
      </c>
      <c r="R7" s="5">
        <f>INDEX(Inputs_prices!$E$5:$E$16,MATCH($G7,Inputs_prices!$A$5:$A$16,0))</f>
        <v/>
      </c>
      <c r="S7" s="27">
        <f>INDEX(Inputs_prices!$Q$5:$Q$16,MATCH($G7,Inputs_prices!$A$5:$A$16,0))</f>
        <v/>
      </c>
      <c r="T7" s="29">
        <f>INDEX(EF_GHG!$E$4:$E$1000,MATCH(Settings!$C$4&amp;"|"&amp;$B7&amp;"|"&amp;$H7,EF_GHG!$A$4:$A$1000,0))</f>
        <v/>
      </c>
      <c r="U7" s="47">
        <f>INDEX(EnergyCons!$F$4:$F$5000,MATCH(Settings!$C$4&amp;"|"&amp;Settings!$C$7&amp;"|"&amp;$C7&amp;"|"&amp;$B7,EnergyCons!$A$4:$A$5000,0))</f>
        <v/>
      </c>
    </row>
    <row r="8">
      <c r="A8" s="5">
        <f>$B8&amp;"|"&amp;$C8</f>
        <v/>
      </c>
      <c r="B8" s="8" t="inlineStr">
        <is>
          <t>die</t>
        </is>
      </c>
      <c r="C8" s="8" t="inlineStr">
        <is>
          <t>rod</t>
        </is>
      </c>
      <c r="D8" s="5">
        <f>INDEX(Mapping!$D$5:$D$20,MATCH($C8,Mapping!$A$5:$A$20,0))</f>
        <v/>
      </c>
      <c r="E8" s="5">
        <f>INDEX(Mapping!$C$30:$C$37,MATCH($B8,Mapping!$A$30:$A$37,0))</f>
        <v/>
      </c>
      <c r="F8" s="5">
        <f>INDEX(Mapping!$D$30:$D$37,MATCH($B8,Mapping!$A$30:$A$37,0))</f>
        <v/>
      </c>
      <c r="G8" s="5">
        <f>$B8&amp;"."&amp;IF(INDEX(Mapping!$E$30:$E$37,MATCH($B8,Mapping!$A$30:$A$37,0))="sub",INDEX(Mapping!$F$5:$F$20,MATCH($C8,Mapping!$A$5:$A$20,0)),"all")</f>
        <v/>
      </c>
      <c r="H8" s="5">
        <f>INDEX(Mapping!$E$5:$E$20,MATCH($C8,Mapping!$A$5:$A$20,0))</f>
        <v/>
      </c>
      <c r="I8" s="5">
        <f>INDEX(Mapping!$G$30:$G$37,MATCH($B8,Mapping!$A$30:$A$37,0))</f>
        <v/>
      </c>
      <c r="J8" s="5">
        <f>INDEX(Mapping!$H$30:$H$37,MATCH($B8,Mapping!$A$30:$A$37,0))</f>
        <v/>
      </c>
      <c r="K8" s="5">
        <f>INDEX(Mapping!$H$5:$H$20,MATCH($C8,Mapping!$A$5:$A$20,0))</f>
        <v/>
      </c>
      <c r="L8" s="5">
        <f>INDEX(Mapping!$E$45:$E$58,MATCH($G8,Mapping!$A$45:$A$58,0))</f>
        <v/>
      </c>
      <c r="M8" s="5">
        <f>INDEX(Mapping!$D$62:$D$65,MATCH(INDEX(Mapping!$G$5:$G$20,MATCH($C8,Mapping!$A$5:$A$20,0)),Mapping!$A$62:$A$65,0))</f>
        <v/>
      </c>
      <c r="N8" s="36">
        <f>INDEX(Elasticities!$F$4:$I$200,MATCH("inc|"&amp;$E8&amp;"|"&amp;$D8,Elasticities!$A$4:$A$200,0),MATCH(Settings!$C$6,Elasticities!$F$3:$I$3,0))</f>
        <v/>
      </c>
      <c r="O8" s="36">
        <f>INDEX(Elasticities!$F$4:$I$200,MATCH("usg|"&amp;$E8&amp;"|"&amp;$D8,Elasticities!$A$4:$A$200,0),MATCH(Settings!$C$6,Elasticities!$F$3:$I$3,0))</f>
        <v/>
      </c>
      <c r="P8" s="36">
        <f>INDEX(Elasticities!$F$4:$I$200,MATCH("eff|"&amp;$E8&amp;"|"&amp;$D8,Elasticities!$A$4:$A$200,0),MATCH(Settings!$C$6,Elasticities!$F$3:$I$3,0))</f>
        <v/>
      </c>
      <c r="Q8" s="27">
        <f>INDEX(Elasticities!$F$4:$I$200,MATCH("aei|"&amp;$F8&amp;"|"&amp;$D8,Elasticities!$A$4:$A$200,0),MATCH(Settings!$C$6,Elasticities!$F$3:$I$3,0))</f>
        <v/>
      </c>
      <c r="R8" s="5">
        <f>INDEX(Inputs_prices!$E$5:$E$16,MATCH($G8,Inputs_prices!$A$5:$A$16,0))</f>
        <v/>
      </c>
      <c r="S8" s="27">
        <f>INDEX(Inputs_prices!$Q$5:$Q$16,MATCH($G8,Inputs_prices!$A$5:$A$16,0))</f>
        <v/>
      </c>
      <c r="T8" s="29">
        <f>INDEX(EF_GHG!$E$4:$E$1000,MATCH(Settings!$C$4&amp;"|"&amp;$B8&amp;"|"&amp;$H8,EF_GHG!$A$4:$A$1000,0))</f>
        <v/>
      </c>
      <c r="U8" s="47">
        <f>INDEX(EnergyCons!$F$4:$F$5000,MATCH(Settings!$C$4&amp;"|"&amp;Settings!$C$7&amp;"|"&amp;$C8&amp;"|"&amp;$B8,EnergyCons!$A$4:$A$5000,0))</f>
        <v/>
      </c>
    </row>
    <row r="9">
      <c r="A9" s="5">
        <f>$B9&amp;"|"&amp;$C9</f>
        <v/>
      </c>
      <c r="B9" s="8" t="inlineStr">
        <is>
          <t>lpg</t>
        </is>
      </c>
      <c r="C9" s="8" t="inlineStr">
        <is>
          <t>rod</t>
        </is>
      </c>
      <c r="D9" s="5">
        <f>INDEX(Mapping!$D$5:$D$20,MATCH($C9,Mapping!$A$5:$A$20,0))</f>
        <v/>
      </c>
      <c r="E9" s="5">
        <f>INDEX(Mapping!$C$30:$C$37,MATCH($B9,Mapping!$A$30:$A$37,0))</f>
        <v/>
      </c>
      <c r="F9" s="5">
        <f>INDEX(Mapping!$D$30:$D$37,MATCH($B9,Mapping!$A$30:$A$37,0))</f>
        <v/>
      </c>
      <c r="G9" s="5">
        <f>$B9&amp;"."&amp;IF(INDEX(Mapping!$E$30:$E$37,MATCH($B9,Mapping!$A$30:$A$37,0))="sub",INDEX(Mapping!$F$5:$F$20,MATCH($C9,Mapping!$A$5:$A$20,0)),"all")</f>
        <v/>
      </c>
      <c r="H9" s="5">
        <f>INDEX(Mapping!$E$5:$E$20,MATCH($C9,Mapping!$A$5:$A$20,0))</f>
        <v/>
      </c>
      <c r="I9" s="5">
        <f>INDEX(Mapping!$G$30:$G$37,MATCH($B9,Mapping!$A$30:$A$37,0))</f>
        <v/>
      </c>
      <c r="J9" s="5">
        <f>INDEX(Mapping!$H$30:$H$37,MATCH($B9,Mapping!$A$30:$A$37,0))</f>
        <v/>
      </c>
      <c r="K9" s="5">
        <f>INDEX(Mapping!$H$5:$H$20,MATCH($C9,Mapping!$A$5:$A$20,0))</f>
        <v/>
      </c>
      <c r="L9" s="5">
        <f>INDEX(Mapping!$E$45:$E$58,MATCH($G9,Mapping!$A$45:$A$58,0))</f>
        <v/>
      </c>
      <c r="M9" s="5">
        <f>INDEX(Mapping!$D$62:$D$65,MATCH(INDEX(Mapping!$G$5:$G$20,MATCH($C9,Mapping!$A$5:$A$20,0)),Mapping!$A$62:$A$65,0))</f>
        <v/>
      </c>
      <c r="N9" s="36">
        <f>INDEX(Elasticities!$F$4:$I$200,MATCH("inc|"&amp;$E9&amp;"|"&amp;$D9,Elasticities!$A$4:$A$200,0),MATCH(Settings!$C$6,Elasticities!$F$3:$I$3,0))</f>
        <v/>
      </c>
      <c r="O9" s="36">
        <f>INDEX(Elasticities!$F$4:$I$200,MATCH("usg|"&amp;$E9&amp;"|"&amp;$D9,Elasticities!$A$4:$A$200,0),MATCH(Settings!$C$6,Elasticities!$F$3:$I$3,0))</f>
        <v/>
      </c>
      <c r="P9" s="36">
        <f>INDEX(Elasticities!$F$4:$I$200,MATCH("eff|"&amp;$E9&amp;"|"&amp;$D9,Elasticities!$A$4:$A$200,0),MATCH(Settings!$C$6,Elasticities!$F$3:$I$3,0))</f>
        <v/>
      </c>
      <c r="Q9" s="27">
        <f>INDEX(Elasticities!$F$4:$I$200,MATCH("aei|"&amp;$F9&amp;"|"&amp;$D9,Elasticities!$A$4:$A$200,0),MATCH(Settings!$C$6,Elasticities!$F$3:$I$3,0))</f>
        <v/>
      </c>
      <c r="R9" s="5">
        <f>INDEX(Inputs_prices!$E$5:$E$16,MATCH($G9,Inputs_prices!$A$5:$A$16,0))</f>
        <v/>
      </c>
      <c r="S9" s="27">
        <f>INDEX(Inputs_prices!$Q$5:$Q$16,MATCH($G9,Inputs_prices!$A$5:$A$16,0))</f>
        <v/>
      </c>
      <c r="T9" s="29">
        <f>INDEX(EF_GHG!$E$4:$E$1000,MATCH(Settings!$C$4&amp;"|"&amp;$B9&amp;"|"&amp;$H9,EF_GHG!$A$4:$A$1000,0))</f>
        <v/>
      </c>
      <c r="U9" s="47">
        <f>INDEX(EnergyCons!$F$4:$F$5000,MATCH(Settings!$C$4&amp;"|"&amp;Settings!$C$7&amp;"|"&amp;$C9&amp;"|"&amp;$B9,EnergyCons!$A$4:$A$5000,0))</f>
        <v/>
      </c>
    </row>
    <row r="10">
      <c r="A10" s="5">
        <f>$B10&amp;"|"&amp;$C10</f>
        <v/>
      </c>
      <c r="B10" s="8" t="inlineStr">
        <is>
          <t>ker</t>
        </is>
      </c>
      <c r="C10" s="8" t="inlineStr">
        <is>
          <t>rod</t>
        </is>
      </c>
      <c r="D10" s="5">
        <f>INDEX(Mapping!$D$5:$D$20,MATCH($C10,Mapping!$A$5:$A$20,0))</f>
        <v/>
      </c>
      <c r="E10" s="5">
        <f>INDEX(Mapping!$C$30:$C$37,MATCH($B10,Mapping!$A$30:$A$37,0))</f>
        <v/>
      </c>
      <c r="F10" s="5">
        <f>INDEX(Mapping!$D$30:$D$37,MATCH($B10,Mapping!$A$30:$A$37,0))</f>
        <v/>
      </c>
      <c r="G10" s="5">
        <f>$B10&amp;"."&amp;IF(INDEX(Mapping!$E$30:$E$37,MATCH($B10,Mapping!$A$30:$A$37,0))="sub",INDEX(Mapping!$F$5:$F$20,MATCH($C10,Mapping!$A$5:$A$20,0)),"all")</f>
        <v/>
      </c>
      <c r="H10" s="5">
        <f>INDEX(Mapping!$E$5:$E$20,MATCH($C10,Mapping!$A$5:$A$20,0))</f>
        <v/>
      </c>
      <c r="I10" s="5">
        <f>INDEX(Mapping!$G$30:$G$37,MATCH($B10,Mapping!$A$30:$A$37,0))</f>
        <v/>
      </c>
      <c r="J10" s="5">
        <f>INDEX(Mapping!$H$30:$H$37,MATCH($B10,Mapping!$A$30:$A$37,0))</f>
        <v/>
      </c>
      <c r="K10" s="5">
        <f>INDEX(Mapping!$H$5:$H$20,MATCH($C10,Mapping!$A$5:$A$20,0))</f>
        <v/>
      </c>
      <c r="L10" s="5">
        <f>INDEX(Mapping!$E$45:$E$58,MATCH($G10,Mapping!$A$45:$A$58,0))</f>
        <v/>
      </c>
      <c r="M10" s="5">
        <f>INDEX(Mapping!$D$62:$D$65,MATCH(INDEX(Mapping!$G$5:$G$20,MATCH($C10,Mapping!$A$5:$A$20,0)),Mapping!$A$62:$A$65,0))</f>
        <v/>
      </c>
      <c r="N10" s="36">
        <f>INDEX(Elasticities!$F$4:$I$200,MATCH("inc|"&amp;$E10&amp;"|"&amp;$D10,Elasticities!$A$4:$A$200,0),MATCH(Settings!$C$6,Elasticities!$F$3:$I$3,0))</f>
        <v/>
      </c>
      <c r="O10" s="36">
        <f>INDEX(Elasticities!$F$4:$I$200,MATCH("usg|"&amp;$E10&amp;"|"&amp;$D10,Elasticities!$A$4:$A$200,0),MATCH(Settings!$C$6,Elasticities!$F$3:$I$3,0))</f>
        <v/>
      </c>
      <c r="P10" s="36">
        <f>INDEX(Elasticities!$F$4:$I$200,MATCH("eff|"&amp;$E10&amp;"|"&amp;$D10,Elasticities!$A$4:$A$200,0),MATCH(Settings!$C$6,Elasticities!$F$3:$I$3,0))</f>
        <v/>
      </c>
      <c r="Q10" s="27">
        <f>INDEX(Elasticities!$F$4:$I$200,MATCH("aei|"&amp;$F10&amp;"|"&amp;$D10,Elasticities!$A$4:$A$200,0),MATCH(Settings!$C$6,Elasticities!$F$3:$I$3,0))</f>
        <v/>
      </c>
      <c r="R10" s="5">
        <f>INDEX(Inputs_prices!$E$5:$E$16,MATCH($G10,Inputs_prices!$A$5:$A$16,0))</f>
        <v/>
      </c>
      <c r="S10" s="27">
        <f>INDEX(Inputs_prices!$Q$5:$Q$16,MATCH($G10,Inputs_prices!$A$5:$A$16,0))</f>
        <v/>
      </c>
      <c r="T10" s="29">
        <f>INDEX(EF_GHG!$E$4:$E$1000,MATCH(Settings!$C$4&amp;"|"&amp;$B10&amp;"|"&amp;$H10,EF_GHG!$A$4:$A$1000,0))</f>
        <v/>
      </c>
      <c r="U10" s="47">
        <f>INDEX(EnergyCons!$F$4:$F$5000,MATCH(Settings!$C$4&amp;"|"&amp;Settings!$C$7&amp;"|"&amp;$C10&amp;"|"&amp;$B10,EnergyCons!$A$4:$A$5000,0))</f>
        <v/>
      </c>
    </row>
    <row r="11">
      <c r="A11" s="5">
        <f>$B11&amp;"|"&amp;$C11</f>
        <v/>
      </c>
      <c r="B11" s="8" t="inlineStr">
        <is>
          <t>oop</t>
        </is>
      </c>
      <c r="C11" s="8" t="inlineStr">
        <is>
          <t>rod</t>
        </is>
      </c>
      <c r="D11" s="5">
        <f>INDEX(Mapping!$D$5:$D$20,MATCH($C11,Mapping!$A$5:$A$20,0))</f>
        <v/>
      </c>
      <c r="E11" s="5">
        <f>INDEX(Mapping!$C$30:$C$37,MATCH($B11,Mapping!$A$30:$A$37,0))</f>
        <v/>
      </c>
      <c r="F11" s="5">
        <f>INDEX(Mapping!$D$30:$D$37,MATCH($B11,Mapping!$A$30:$A$37,0))</f>
        <v/>
      </c>
      <c r="G11" s="5">
        <f>$B11&amp;"."&amp;IF(INDEX(Mapping!$E$30:$E$37,MATCH($B11,Mapping!$A$30:$A$37,0))="sub",INDEX(Mapping!$F$5:$F$20,MATCH($C11,Mapping!$A$5:$A$20,0)),"all")</f>
        <v/>
      </c>
      <c r="H11" s="5">
        <f>INDEX(Mapping!$E$5:$E$20,MATCH($C11,Mapping!$A$5:$A$20,0))</f>
        <v/>
      </c>
      <c r="I11" s="5">
        <f>INDEX(Mapping!$G$30:$G$37,MATCH($B11,Mapping!$A$30:$A$37,0))</f>
        <v/>
      </c>
      <c r="J11" s="5">
        <f>INDEX(Mapping!$H$30:$H$37,MATCH($B11,Mapping!$A$30:$A$37,0))</f>
        <v/>
      </c>
      <c r="K11" s="5">
        <f>INDEX(Mapping!$H$5:$H$20,MATCH($C11,Mapping!$A$5:$A$20,0))</f>
        <v/>
      </c>
      <c r="L11" s="5">
        <f>INDEX(Mapping!$E$45:$E$58,MATCH($G11,Mapping!$A$45:$A$58,0))</f>
        <v/>
      </c>
      <c r="M11" s="5">
        <f>INDEX(Mapping!$D$62:$D$65,MATCH(INDEX(Mapping!$G$5:$G$20,MATCH($C11,Mapping!$A$5:$A$20,0)),Mapping!$A$62:$A$65,0))</f>
        <v/>
      </c>
      <c r="N11" s="36">
        <f>INDEX(Elasticities!$F$4:$I$200,MATCH("inc|"&amp;$E11&amp;"|"&amp;$D11,Elasticities!$A$4:$A$200,0),MATCH(Settings!$C$6,Elasticities!$F$3:$I$3,0))</f>
        <v/>
      </c>
      <c r="O11" s="36">
        <f>INDEX(Elasticities!$F$4:$I$200,MATCH("usg|"&amp;$E11&amp;"|"&amp;$D11,Elasticities!$A$4:$A$200,0),MATCH(Settings!$C$6,Elasticities!$F$3:$I$3,0))</f>
        <v/>
      </c>
      <c r="P11" s="36">
        <f>INDEX(Elasticities!$F$4:$I$200,MATCH("eff|"&amp;$E11&amp;"|"&amp;$D11,Elasticities!$A$4:$A$200,0),MATCH(Settings!$C$6,Elasticities!$F$3:$I$3,0))</f>
        <v/>
      </c>
      <c r="Q11" s="27">
        <f>INDEX(Elasticities!$F$4:$I$200,MATCH("aei|"&amp;$F11&amp;"|"&amp;$D11,Elasticities!$A$4:$A$200,0),MATCH(Settings!$C$6,Elasticities!$F$3:$I$3,0))</f>
        <v/>
      </c>
      <c r="R11" s="5">
        <f>INDEX(Inputs_prices!$E$5:$E$16,MATCH($G11,Inputs_prices!$A$5:$A$16,0))</f>
        <v/>
      </c>
      <c r="S11" s="27">
        <f>INDEX(Inputs_prices!$Q$5:$Q$16,MATCH($G11,Inputs_prices!$A$5:$A$16,0))</f>
        <v/>
      </c>
      <c r="T11" s="29">
        <f>INDEX(EF_GHG!$E$4:$E$1000,MATCH(Settings!$C$4&amp;"|"&amp;$B11&amp;"|"&amp;$H11,EF_GHG!$A$4:$A$1000,0))</f>
        <v/>
      </c>
      <c r="U11" s="47">
        <f>INDEX(EnergyCons!$F$4:$F$5000,MATCH(Settings!$C$4&amp;"|"&amp;Settings!$C$7&amp;"|"&amp;$C11&amp;"|"&amp;$B11,EnergyCons!$A$4:$A$5000,0))</f>
        <v/>
      </c>
    </row>
    <row r="12">
      <c r="A12" s="5">
        <f>$B12&amp;"|"&amp;$C12</f>
        <v/>
      </c>
      <c r="B12" s="8" t="inlineStr">
        <is>
          <t>bio</t>
        </is>
      </c>
      <c r="C12" s="8" t="inlineStr">
        <is>
          <t>rod</t>
        </is>
      </c>
      <c r="D12" s="5">
        <f>INDEX(Mapping!$D$5:$D$20,MATCH($C12,Mapping!$A$5:$A$20,0))</f>
        <v/>
      </c>
      <c r="E12" s="5">
        <f>INDEX(Mapping!$C$30:$C$37,MATCH($B12,Mapping!$A$30:$A$37,0))</f>
        <v/>
      </c>
      <c r="F12" s="5">
        <f>INDEX(Mapping!$D$30:$D$37,MATCH($B12,Mapping!$A$30:$A$37,0))</f>
        <v/>
      </c>
      <c r="G12" s="5">
        <f>$B12&amp;"."&amp;IF(INDEX(Mapping!$E$30:$E$37,MATCH($B12,Mapping!$A$30:$A$37,0))="sub",INDEX(Mapping!$F$5:$F$20,MATCH($C12,Mapping!$A$5:$A$20,0)),"all")</f>
        <v/>
      </c>
      <c r="H12" s="5">
        <f>INDEX(Mapping!$E$5:$E$20,MATCH($C12,Mapping!$A$5:$A$20,0))</f>
        <v/>
      </c>
      <c r="I12" s="5">
        <f>INDEX(Mapping!$G$30:$G$37,MATCH($B12,Mapping!$A$30:$A$37,0))</f>
        <v/>
      </c>
      <c r="J12" s="5">
        <f>INDEX(Mapping!$H$30:$H$37,MATCH($B12,Mapping!$A$30:$A$37,0))</f>
        <v/>
      </c>
      <c r="K12" s="5">
        <f>INDEX(Mapping!$H$5:$H$20,MATCH($C12,Mapping!$A$5:$A$20,0))</f>
        <v/>
      </c>
      <c r="L12" s="5">
        <f>INDEX(Mapping!$E$45:$E$58,MATCH($G12,Mapping!$A$45:$A$58,0))</f>
        <v/>
      </c>
      <c r="M12" s="5">
        <f>INDEX(Mapping!$D$62:$D$65,MATCH(INDEX(Mapping!$G$5:$G$20,MATCH($C12,Mapping!$A$5:$A$20,0)),Mapping!$A$62:$A$65,0))</f>
        <v/>
      </c>
      <c r="N12" s="36">
        <f>INDEX(Elasticities!$F$4:$I$200,MATCH("inc|"&amp;$E12&amp;"|"&amp;$D12,Elasticities!$A$4:$A$200,0),MATCH(Settings!$C$6,Elasticities!$F$3:$I$3,0))</f>
        <v/>
      </c>
      <c r="O12" s="36">
        <f>INDEX(Elasticities!$F$4:$I$200,MATCH("usg|"&amp;$E12&amp;"|"&amp;$D12,Elasticities!$A$4:$A$200,0),MATCH(Settings!$C$6,Elasticities!$F$3:$I$3,0))</f>
        <v/>
      </c>
      <c r="P12" s="36">
        <f>INDEX(Elasticities!$F$4:$I$200,MATCH("eff|"&amp;$E12&amp;"|"&amp;$D12,Elasticities!$A$4:$A$200,0),MATCH(Settings!$C$6,Elasticities!$F$3:$I$3,0))</f>
        <v/>
      </c>
      <c r="Q12" s="27">
        <f>INDEX(Elasticities!$F$4:$I$200,MATCH("aei|"&amp;$F12&amp;"|"&amp;$D12,Elasticities!$A$4:$A$200,0),MATCH(Settings!$C$6,Elasticities!$F$3:$I$3,0))</f>
        <v/>
      </c>
      <c r="R12" s="5">
        <f>INDEX(Inputs_prices!$E$5:$E$16,MATCH($G12,Inputs_prices!$A$5:$A$16,0))</f>
        <v/>
      </c>
      <c r="S12" s="27">
        <f>INDEX(Inputs_prices!$Q$5:$Q$16,MATCH($G12,Inputs_prices!$A$5:$A$16,0))</f>
        <v/>
      </c>
      <c r="T12" s="29">
        <f>INDEX(EF_GHG!$E$4:$E$1000,MATCH(Settings!$C$4&amp;"|"&amp;$B12&amp;"|"&amp;$H12,EF_GHG!$A$4:$A$1000,0))</f>
        <v/>
      </c>
      <c r="U12" s="47">
        <f>INDEX(EnergyCons!$F$4:$F$5000,MATCH(Settings!$C$4&amp;"|"&amp;Settings!$C$7&amp;"|"&amp;$C12&amp;"|"&amp;$B12,EnergyCons!$A$4:$A$5000,0))</f>
        <v/>
      </c>
    </row>
    <row r="13">
      <c r="A13" s="5">
        <f>$B13&amp;"|"&amp;$C13</f>
        <v/>
      </c>
      <c r="B13" s="8" t="inlineStr">
        <is>
          <t>coa</t>
        </is>
      </c>
      <c r="C13" s="8" t="inlineStr">
        <is>
          <t>ral</t>
        </is>
      </c>
      <c r="D13" s="5">
        <f>INDEX(Mapping!$D$5:$D$20,MATCH($C13,Mapping!$A$5:$A$20,0))</f>
        <v/>
      </c>
      <c r="E13" s="5">
        <f>INDEX(Mapping!$C$30:$C$37,MATCH($B13,Mapping!$A$30:$A$37,0))</f>
        <v/>
      </c>
      <c r="F13" s="5">
        <f>INDEX(Mapping!$D$30:$D$37,MATCH($B13,Mapping!$A$30:$A$37,0))</f>
        <v/>
      </c>
      <c r="G13" s="5">
        <f>$B13&amp;"."&amp;IF(INDEX(Mapping!$E$30:$E$37,MATCH($B13,Mapping!$A$30:$A$37,0))="sub",INDEX(Mapping!$F$5:$F$20,MATCH($C13,Mapping!$A$5:$A$20,0)),"all")</f>
        <v/>
      </c>
      <c r="H13" s="5">
        <f>INDEX(Mapping!$E$5:$E$20,MATCH($C13,Mapping!$A$5:$A$20,0))</f>
        <v/>
      </c>
      <c r="I13" s="5">
        <f>INDEX(Mapping!$G$30:$G$37,MATCH($B13,Mapping!$A$30:$A$37,0))</f>
        <v/>
      </c>
      <c r="J13" s="5">
        <f>INDEX(Mapping!$H$30:$H$37,MATCH($B13,Mapping!$A$30:$A$37,0))</f>
        <v/>
      </c>
      <c r="K13" s="5">
        <f>INDEX(Mapping!$H$5:$H$20,MATCH($C13,Mapping!$A$5:$A$20,0))</f>
        <v/>
      </c>
      <c r="L13" s="5">
        <f>INDEX(Mapping!$E$45:$E$58,MATCH($G13,Mapping!$A$45:$A$58,0))</f>
        <v/>
      </c>
      <c r="M13" s="5">
        <f>INDEX(Mapping!$D$62:$D$65,MATCH(INDEX(Mapping!$G$5:$G$20,MATCH($C13,Mapping!$A$5:$A$20,0)),Mapping!$A$62:$A$65,0))</f>
        <v/>
      </c>
      <c r="N13" s="36">
        <f>INDEX(Elasticities!$F$4:$I$200,MATCH("inc|"&amp;$E13&amp;"|"&amp;$D13,Elasticities!$A$4:$A$200,0),MATCH(Settings!$C$6,Elasticities!$F$3:$I$3,0))</f>
        <v/>
      </c>
      <c r="O13" s="36">
        <f>INDEX(Elasticities!$F$4:$I$200,MATCH("usg|"&amp;$E13&amp;"|"&amp;$D13,Elasticities!$A$4:$A$200,0),MATCH(Settings!$C$6,Elasticities!$F$3:$I$3,0))</f>
        <v/>
      </c>
      <c r="P13" s="36">
        <f>INDEX(Elasticities!$F$4:$I$200,MATCH("eff|"&amp;$E13&amp;"|"&amp;$D13,Elasticities!$A$4:$A$200,0),MATCH(Settings!$C$6,Elasticities!$F$3:$I$3,0))</f>
        <v/>
      </c>
      <c r="Q13" s="27">
        <f>INDEX(Elasticities!$F$4:$I$200,MATCH("aei|"&amp;$F13&amp;"|"&amp;$D13,Elasticities!$A$4:$A$200,0),MATCH(Settings!$C$6,Elasticities!$F$3:$I$3,0))</f>
        <v/>
      </c>
      <c r="R13" s="5">
        <f>INDEX(Inputs_prices!$E$5:$E$16,MATCH($G13,Inputs_prices!$A$5:$A$16,0))</f>
        <v/>
      </c>
      <c r="S13" s="27">
        <f>INDEX(Inputs_prices!$Q$5:$Q$16,MATCH($G13,Inputs_prices!$A$5:$A$16,0))</f>
        <v/>
      </c>
      <c r="T13" s="29">
        <f>INDEX(EF_GHG!$E$4:$E$1000,MATCH(Settings!$C$4&amp;"|"&amp;$B13&amp;"|"&amp;$H13,EF_GHG!$A$4:$A$1000,0))</f>
        <v/>
      </c>
      <c r="U13" s="47">
        <f>INDEX(EnergyCons!$F$4:$F$5000,MATCH(Settings!$C$4&amp;"|"&amp;Settings!$C$7&amp;"|"&amp;$C13&amp;"|"&amp;$B13,EnergyCons!$A$4:$A$5000,0))</f>
        <v/>
      </c>
    </row>
    <row r="14">
      <c r="A14" s="5">
        <f>$B14&amp;"|"&amp;$C14</f>
        <v/>
      </c>
      <c r="B14" s="8" t="inlineStr">
        <is>
          <t>nga</t>
        </is>
      </c>
      <c r="C14" s="8" t="inlineStr">
        <is>
          <t>ral</t>
        </is>
      </c>
      <c r="D14" s="5">
        <f>INDEX(Mapping!$D$5:$D$20,MATCH($C14,Mapping!$A$5:$A$20,0))</f>
        <v/>
      </c>
      <c r="E14" s="5">
        <f>INDEX(Mapping!$C$30:$C$37,MATCH($B14,Mapping!$A$30:$A$37,0))</f>
        <v/>
      </c>
      <c r="F14" s="5">
        <f>INDEX(Mapping!$D$30:$D$37,MATCH($B14,Mapping!$A$30:$A$37,0))</f>
        <v/>
      </c>
      <c r="G14" s="5">
        <f>$B14&amp;"."&amp;IF(INDEX(Mapping!$E$30:$E$37,MATCH($B14,Mapping!$A$30:$A$37,0))="sub",INDEX(Mapping!$F$5:$F$20,MATCH($C14,Mapping!$A$5:$A$20,0)),"all")</f>
        <v/>
      </c>
      <c r="H14" s="5">
        <f>INDEX(Mapping!$E$5:$E$20,MATCH($C14,Mapping!$A$5:$A$20,0))</f>
        <v/>
      </c>
      <c r="I14" s="5">
        <f>INDEX(Mapping!$G$30:$G$37,MATCH($B14,Mapping!$A$30:$A$37,0))</f>
        <v/>
      </c>
      <c r="J14" s="5">
        <f>INDEX(Mapping!$H$30:$H$37,MATCH($B14,Mapping!$A$30:$A$37,0))</f>
        <v/>
      </c>
      <c r="K14" s="5">
        <f>INDEX(Mapping!$H$5:$H$20,MATCH($C14,Mapping!$A$5:$A$20,0))</f>
        <v/>
      </c>
      <c r="L14" s="5">
        <f>INDEX(Mapping!$E$45:$E$58,MATCH($G14,Mapping!$A$45:$A$58,0))</f>
        <v/>
      </c>
      <c r="M14" s="5">
        <f>INDEX(Mapping!$D$62:$D$65,MATCH(INDEX(Mapping!$G$5:$G$20,MATCH($C14,Mapping!$A$5:$A$20,0)),Mapping!$A$62:$A$65,0))</f>
        <v/>
      </c>
      <c r="N14" s="36">
        <f>INDEX(Elasticities!$F$4:$I$200,MATCH("inc|"&amp;$E14&amp;"|"&amp;$D14,Elasticities!$A$4:$A$200,0),MATCH(Settings!$C$6,Elasticities!$F$3:$I$3,0))</f>
        <v/>
      </c>
      <c r="O14" s="36">
        <f>INDEX(Elasticities!$F$4:$I$200,MATCH("usg|"&amp;$E14&amp;"|"&amp;$D14,Elasticities!$A$4:$A$200,0),MATCH(Settings!$C$6,Elasticities!$F$3:$I$3,0))</f>
        <v/>
      </c>
      <c r="P14" s="36">
        <f>INDEX(Elasticities!$F$4:$I$200,MATCH("eff|"&amp;$E14&amp;"|"&amp;$D14,Elasticities!$A$4:$A$200,0),MATCH(Settings!$C$6,Elasticities!$F$3:$I$3,0))</f>
        <v/>
      </c>
      <c r="Q14" s="27">
        <f>INDEX(Elasticities!$F$4:$I$200,MATCH("aei|"&amp;$F14&amp;"|"&amp;$D14,Elasticities!$A$4:$A$200,0),MATCH(Settings!$C$6,Elasticities!$F$3:$I$3,0))</f>
        <v/>
      </c>
      <c r="R14" s="5">
        <f>INDEX(Inputs_prices!$E$5:$E$16,MATCH($G14,Inputs_prices!$A$5:$A$16,0))</f>
        <v/>
      </c>
      <c r="S14" s="27">
        <f>INDEX(Inputs_prices!$Q$5:$Q$16,MATCH($G14,Inputs_prices!$A$5:$A$16,0))</f>
        <v/>
      </c>
      <c r="T14" s="29">
        <f>INDEX(EF_GHG!$E$4:$E$1000,MATCH(Settings!$C$4&amp;"|"&amp;$B14&amp;"|"&amp;$H14,EF_GHG!$A$4:$A$1000,0))</f>
        <v/>
      </c>
      <c r="U14" s="47">
        <f>INDEX(EnergyCons!$F$4:$F$5000,MATCH(Settings!$C$4&amp;"|"&amp;Settings!$C$7&amp;"|"&amp;$C14&amp;"|"&amp;$B14,EnergyCons!$A$4:$A$5000,0))</f>
        <v/>
      </c>
    </row>
    <row r="15">
      <c r="A15" s="5">
        <f>$B15&amp;"|"&amp;$C15</f>
        <v/>
      </c>
      <c r="B15" s="8" t="inlineStr">
        <is>
          <t>gso</t>
        </is>
      </c>
      <c r="C15" s="8" t="inlineStr">
        <is>
          <t>ral</t>
        </is>
      </c>
      <c r="D15" s="5">
        <f>INDEX(Mapping!$D$5:$D$20,MATCH($C15,Mapping!$A$5:$A$20,0))</f>
        <v/>
      </c>
      <c r="E15" s="5">
        <f>INDEX(Mapping!$C$30:$C$37,MATCH($B15,Mapping!$A$30:$A$37,0))</f>
        <v/>
      </c>
      <c r="F15" s="5">
        <f>INDEX(Mapping!$D$30:$D$37,MATCH($B15,Mapping!$A$30:$A$37,0))</f>
        <v/>
      </c>
      <c r="G15" s="5">
        <f>$B15&amp;"."&amp;IF(INDEX(Mapping!$E$30:$E$37,MATCH($B15,Mapping!$A$30:$A$37,0))="sub",INDEX(Mapping!$F$5:$F$20,MATCH($C15,Mapping!$A$5:$A$20,0)),"all")</f>
        <v/>
      </c>
      <c r="H15" s="5">
        <f>INDEX(Mapping!$E$5:$E$20,MATCH($C15,Mapping!$A$5:$A$20,0))</f>
        <v/>
      </c>
      <c r="I15" s="5">
        <f>INDEX(Mapping!$G$30:$G$37,MATCH($B15,Mapping!$A$30:$A$37,0))</f>
        <v/>
      </c>
      <c r="J15" s="5">
        <f>INDEX(Mapping!$H$30:$H$37,MATCH($B15,Mapping!$A$30:$A$37,0))</f>
        <v/>
      </c>
      <c r="K15" s="5">
        <f>INDEX(Mapping!$H$5:$H$20,MATCH($C15,Mapping!$A$5:$A$20,0))</f>
        <v/>
      </c>
      <c r="L15" s="5">
        <f>INDEX(Mapping!$E$45:$E$58,MATCH($G15,Mapping!$A$45:$A$58,0))</f>
        <v/>
      </c>
      <c r="M15" s="5">
        <f>INDEX(Mapping!$D$62:$D$65,MATCH(INDEX(Mapping!$G$5:$G$20,MATCH($C15,Mapping!$A$5:$A$20,0)),Mapping!$A$62:$A$65,0))</f>
        <v/>
      </c>
      <c r="N15" s="36">
        <f>INDEX(Elasticities!$F$4:$I$200,MATCH("inc|"&amp;$E15&amp;"|"&amp;$D15,Elasticities!$A$4:$A$200,0),MATCH(Settings!$C$6,Elasticities!$F$3:$I$3,0))</f>
        <v/>
      </c>
      <c r="O15" s="36">
        <f>INDEX(Elasticities!$F$4:$I$200,MATCH("usg|"&amp;$E15&amp;"|"&amp;$D15,Elasticities!$A$4:$A$200,0),MATCH(Settings!$C$6,Elasticities!$F$3:$I$3,0))</f>
        <v/>
      </c>
      <c r="P15" s="36">
        <f>INDEX(Elasticities!$F$4:$I$200,MATCH("eff|"&amp;$E15&amp;"|"&amp;$D15,Elasticities!$A$4:$A$200,0),MATCH(Settings!$C$6,Elasticities!$F$3:$I$3,0))</f>
        <v/>
      </c>
      <c r="Q15" s="27">
        <f>INDEX(Elasticities!$F$4:$I$200,MATCH("aei|"&amp;$F15&amp;"|"&amp;$D15,Elasticities!$A$4:$A$200,0),MATCH(Settings!$C$6,Elasticities!$F$3:$I$3,0))</f>
        <v/>
      </c>
      <c r="R15" s="5">
        <f>INDEX(Inputs_prices!$E$5:$E$16,MATCH($G15,Inputs_prices!$A$5:$A$16,0))</f>
        <v/>
      </c>
      <c r="S15" s="27">
        <f>INDEX(Inputs_prices!$Q$5:$Q$16,MATCH($G15,Inputs_prices!$A$5:$A$16,0))</f>
        <v/>
      </c>
      <c r="T15" s="29">
        <f>INDEX(EF_GHG!$E$4:$E$1000,MATCH(Settings!$C$4&amp;"|"&amp;$B15&amp;"|"&amp;$H15,EF_GHG!$A$4:$A$1000,0))</f>
        <v/>
      </c>
      <c r="U15" s="47">
        <f>INDEX(EnergyCons!$F$4:$F$5000,MATCH(Settings!$C$4&amp;"|"&amp;Settings!$C$7&amp;"|"&amp;$C15&amp;"|"&amp;$B15,EnergyCons!$A$4:$A$5000,0))</f>
        <v/>
      </c>
    </row>
    <row r="16">
      <c r="A16" s="5">
        <f>$B16&amp;"|"&amp;$C16</f>
        <v/>
      </c>
      <c r="B16" s="8" t="inlineStr">
        <is>
          <t>die</t>
        </is>
      </c>
      <c r="C16" s="8" t="inlineStr">
        <is>
          <t>ral</t>
        </is>
      </c>
      <c r="D16" s="5">
        <f>INDEX(Mapping!$D$5:$D$20,MATCH($C16,Mapping!$A$5:$A$20,0))</f>
        <v/>
      </c>
      <c r="E16" s="5">
        <f>INDEX(Mapping!$C$30:$C$37,MATCH($B16,Mapping!$A$30:$A$37,0))</f>
        <v/>
      </c>
      <c r="F16" s="5">
        <f>INDEX(Mapping!$D$30:$D$37,MATCH($B16,Mapping!$A$30:$A$37,0))</f>
        <v/>
      </c>
      <c r="G16" s="5">
        <f>$B16&amp;"."&amp;IF(INDEX(Mapping!$E$30:$E$37,MATCH($B16,Mapping!$A$30:$A$37,0))="sub",INDEX(Mapping!$F$5:$F$20,MATCH($C16,Mapping!$A$5:$A$20,0)),"all")</f>
        <v/>
      </c>
      <c r="H16" s="5">
        <f>INDEX(Mapping!$E$5:$E$20,MATCH($C16,Mapping!$A$5:$A$20,0))</f>
        <v/>
      </c>
      <c r="I16" s="5">
        <f>INDEX(Mapping!$G$30:$G$37,MATCH($B16,Mapping!$A$30:$A$37,0))</f>
        <v/>
      </c>
      <c r="J16" s="5">
        <f>INDEX(Mapping!$H$30:$H$37,MATCH($B16,Mapping!$A$30:$A$37,0))</f>
        <v/>
      </c>
      <c r="K16" s="5">
        <f>INDEX(Mapping!$H$5:$H$20,MATCH($C16,Mapping!$A$5:$A$20,0))</f>
        <v/>
      </c>
      <c r="L16" s="5">
        <f>INDEX(Mapping!$E$45:$E$58,MATCH($G16,Mapping!$A$45:$A$58,0))</f>
        <v/>
      </c>
      <c r="M16" s="5">
        <f>INDEX(Mapping!$D$62:$D$65,MATCH(INDEX(Mapping!$G$5:$G$20,MATCH($C16,Mapping!$A$5:$A$20,0)),Mapping!$A$62:$A$65,0))</f>
        <v/>
      </c>
      <c r="N16" s="36">
        <f>INDEX(Elasticities!$F$4:$I$200,MATCH("inc|"&amp;$E16&amp;"|"&amp;$D16,Elasticities!$A$4:$A$200,0),MATCH(Settings!$C$6,Elasticities!$F$3:$I$3,0))</f>
        <v/>
      </c>
      <c r="O16" s="36">
        <f>INDEX(Elasticities!$F$4:$I$200,MATCH("usg|"&amp;$E16&amp;"|"&amp;$D16,Elasticities!$A$4:$A$200,0),MATCH(Settings!$C$6,Elasticities!$F$3:$I$3,0))</f>
        <v/>
      </c>
      <c r="P16" s="36">
        <f>INDEX(Elasticities!$F$4:$I$200,MATCH("eff|"&amp;$E16&amp;"|"&amp;$D16,Elasticities!$A$4:$A$200,0),MATCH(Settings!$C$6,Elasticities!$F$3:$I$3,0))</f>
        <v/>
      </c>
      <c r="Q16" s="27">
        <f>INDEX(Elasticities!$F$4:$I$200,MATCH("aei|"&amp;$F16&amp;"|"&amp;$D16,Elasticities!$A$4:$A$200,0),MATCH(Settings!$C$6,Elasticities!$F$3:$I$3,0))</f>
        <v/>
      </c>
      <c r="R16" s="5">
        <f>INDEX(Inputs_prices!$E$5:$E$16,MATCH($G16,Inputs_prices!$A$5:$A$16,0))</f>
        <v/>
      </c>
      <c r="S16" s="27">
        <f>INDEX(Inputs_prices!$Q$5:$Q$16,MATCH($G16,Inputs_prices!$A$5:$A$16,0))</f>
        <v/>
      </c>
      <c r="T16" s="29">
        <f>INDEX(EF_GHG!$E$4:$E$1000,MATCH(Settings!$C$4&amp;"|"&amp;$B16&amp;"|"&amp;$H16,EF_GHG!$A$4:$A$1000,0))</f>
        <v/>
      </c>
      <c r="U16" s="47">
        <f>INDEX(EnergyCons!$F$4:$F$5000,MATCH(Settings!$C$4&amp;"|"&amp;Settings!$C$7&amp;"|"&amp;$C16&amp;"|"&amp;$B16,EnergyCons!$A$4:$A$5000,0))</f>
        <v/>
      </c>
    </row>
    <row r="17">
      <c r="A17" s="5">
        <f>$B17&amp;"|"&amp;$C17</f>
        <v/>
      </c>
      <c r="B17" s="8" t="inlineStr">
        <is>
          <t>lpg</t>
        </is>
      </c>
      <c r="C17" s="8" t="inlineStr">
        <is>
          <t>ral</t>
        </is>
      </c>
      <c r="D17" s="5">
        <f>INDEX(Mapping!$D$5:$D$20,MATCH($C17,Mapping!$A$5:$A$20,0))</f>
        <v/>
      </c>
      <c r="E17" s="5">
        <f>INDEX(Mapping!$C$30:$C$37,MATCH($B17,Mapping!$A$30:$A$37,0))</f>
        <v/>
      </c>
      <c r="F17" s="5">
        <f>INDEX(Mapping!$D$30:$D$37,MATCH($B17,Mapping!$A$30:$A$37,0))</f>
        <v/>
      </c>
      <c r="G17" s="5">
        <f>$B17&amp;"."&amp;IF(INDEX(Mapping!$E$30:$E$37,MATCH($B17,Mapping!$A$30:$A$37,0))="sub",INDEX(Mapping!$F$5:$F$20,MATCH($C17,Mapping!$A$5:$A$20,0)),"all")</f>
        <v/>
      </c>
      <c r="H17" s="5">
        <f>INDEX(Mapping!$E$5:$E$20,MATCH($C17,Mapping!$A$5:$A$20,0))</f>
        <v/>
      </c>
      <c r="I17" s="5">
        <f>INDEX(Mapping!$G$30:$G$37,MATCH($B17,Mapping!$A$30:$A$37,0))</f>
        <v/>
      </c>
      <c r="J17" s="5">
        <f>INDEX(Mapping!$H$30:$H$37,MATCH($B17,Mapping!$A$30:$A$37,0))</f>
        <v/>
      </c>
      <c r="K17" s="5">
        <f>INDEX(Mapping!$H$5:$H$20,MATCH($C17,Mapping!$A$5:$A$20,0))</f>
        <v/>
      </c>
      <c r="L17" s="5">
        <f>INDEX(Mapping!$E$45:$E$58,MATCH($G17,Mapping!$A$45:$A$58,0))</f>
        <v/>
      </c>
      <c r="M17" s="5">
        <f>INDEX(Mapping!$D$62:$D$65,MATCH(INDEX(Mapping!$G$5:$G$20,MATCH($C17,Mapping!$A$5:$A$20,0)),Mapping!$A$62:$A$65,0))</f>
        <v/>
      </c>
      <c r="N17" s="36">
        <f>INDEX(Elasticities!$F$4:$I$200,MATCH("inc|"&amp;$E17&amp;"|"&amp;$D17,Elasticities!$A$4:$A$200,0),MATCH(Settings!$C$6,Elasticities!$F$3:$I$3,0))</f>
        <v/>
      </c>
      <c r="O17" s="36">
        <f>INDEX(Elasticities!$F$4:$I$200,MATCH("usg|"&amp;$E17&amp;"|"&amp;$D17,Elasticities!$A$4:$A$200,0),MATCH(Settings!$C$6,Elasticities!$F$3:$I$3,0))</f>
        <v/>
      </c>
      <c r="P17" s="36">
        <f>INDEX(Elasticities!$F$4:$I$200,MATCH("eff|"&amp;$E17&amp;"|"&amp;$D17,Elasticities!$A$4:$A$200,0),MATCH(Settings!$C$6,Elasticities!$F$3:$I$3,0))</f>
        <v/>
      </c>
      <c r="Q17" s="27">
        <f>INDEX(Elasticities!$F$4:$I$200,MATCH("aei|"&amp;$F17&amp;"|"&amp;$D17,Elasticities!$A$4:$A$200,0),MATCH(Settings!$C$6,Elasticities!$F$3:$I$3,0))</f>
        <v/>
      </c>
      <c r="R17" s="5">
        <f>INDEX(Inputs_prices!$E$5:$E$16,MATCH($G17,Inputs_prices!$A$5:$A$16,0))</f>
        <v/>
      </c>
      <c r="S17" s="27">
        <f>INDEX(Inputs_prices!$Q$5:$Q$16,MATCH($G17,Inputs_prices!$A$5:$A$16,0))</f>
        <v/>
      </c>
      <c r="T17" s="29">
        <f>INDEX(EF_GHG!$E$4:$E$1000,MATCH(Settings!$C$4&amp;"|"&amp;$B17&amp;"|"&amp;$H17,EF_GHG!$A$4:$A$1000,0))</f>
        <v/>
      </c>
      <c r="U17" s="47">
        <f>INDEX(EnergyCons!$F$4:$F$5000,MATCH(Settings!$C$4&amp;"|"&amp;Settings!$C$7&amp;"|"&amp;$C17&amp;"|"&amp;$B17,EnergyCons!$A$4:$A$5000,0))</f>
        <v/>
      </c>
    </row>
    <row r="18">
      <c r="A18" s="5">
        <f>$B18&amp;"|"&amp;$C18</f>
        <v/>
      </c>
      <c r="B18" s="8" t="inlineStr">
        <is>
          <t>ker</t>
        </is>
      </c>
      <c r="C18" s="8" t="inlineStr">
        <is>
          <t>ral</t>
        </is>
      </c>
      <c r="D18" s="5">
        <f>INDEX(Mapping!$D$5:$D$20,MATCH($C18,Mapping!$A$5:$A$20,0))</f>
        <v/>
      </c>
      <c r="E18" s="5">
        <f>INDEX(Mapping!$C$30:$C$37,MATCH($B18,Mapping!$A$30:$A$37,0))</f>
        <v/>
      </c>
      <c r="F18" s="5">
        <f>INDEX(Mapping!$D$30:$D$37,MATCH($B18,Mapping!$A$30:$A$37,0))</f>
        <v/>
      </c>
      <c r="G18" s="5">
        <f>$B18&amp;"."&amp;IF(INDEX(Mapping!$E$30:$E$37,MATCH($B18,Mapping!$A$30:$A$37,0))="sub",INDEX(Mapping!$F$5:$F$20,MATCH($C18,Mapping!$A$5:$A$20,0)),"all")</f>
        <v/>
      </c>
      <c r="H18" s="5">
        <f>INDEX(Mapping!$E$5:$E$20,MATCH($C18,Mapping!$A$5:$A$20,0))</f>
        <v/>
      </c>
      <c r="I18" s="5">
        <f>INDEX(Mapping!$G$30:$G$37,MATCH($B18,Mapping!$A$30:$A$37,0))</f>
        <v/>
      </c>
      <c r="J18" s="5">
        <f>INDEX(Mapping!$H$30:$H$37,MATCH($B18,Mapping!$A$30:$A$37,0))</f>
        <v/>
      </c>
      <c r="K18" s="5">
        <f>INDEX(Mapping!$H$5:$H$20,MATCH($C18,Mapping!$A$5:$A$20,0))</f>
        <v/>
      </c>
      <c r="L18" s="5">
        <f>INDEX(Mapping!$E$45:$E$58,MATCH($G18,Mapping!$A$45:$A$58,0))</f>
        <v/>
      </c>
      <c r="M18" s="5">
        <f>INDEX(Mapping!$D$62:$D$65,MATCH(INDEX(Mapping!$G$5:$G$20,MATCH($C18,Mapping!$A$5:$A$20,0)),Mapping!$A$62:$A$65,0))</f>
        <v/>
      </c>
      <c r="N18" s="36">
        <f>INDEX(Elasticities!$F$4:$I$200,MATCH("inc|"&amp;$E18&amp;"|"&amp;$D18,Elasticities!$A$4:$A$200,0),MATCH(Settings!$C$6,Elasticities!$F$3:$I$3,0))</f>
        <v/>
      </c>
      <c r="O18" s="36">
        <f>INDEX(Elasticities!$F$4:$I$200,MATCH("usg|"&amp;$E18&amp;"|"&amp;$D18,Elasticities!$A$4:$A$200,0),MATCH(Settings!$C$6,Elasticities!$F$3:$I$3,0))</f>
        <v/>
      </c>
      <c r="P18" s="36">
        <f>INDEX(Elasticities!$F$4:$I$200,MATCH("eff|"&amp;$E18&amp;"|"&amp;$D18,Elasticities!$A$4:$A$200,0),MATCH(Settings!$C$6,Elasticities!$F$3:$I$3,0))</f>
        <v/>
      </c>
      <c r="Q18" s="27">
        <f>INDEX(Elasticities!$F$4:$I$200,MATCH("aei|"&amp;$F18&amp;"|"&amp;$D18,Elasticities!$A$4:$A$200,0),MATCH(Settings!$C$6,Elasticities!$F$3:$I$3,0))</f>
        <v/>
      </c>
      <c r="R18" s="5">
        <f>INDEX(Inputs_prices!$E$5:$E$16,MATCH($G18,Inputs_prices!$A$5:$A$16,0))</f>
        <v/>
      </c>
      <c r="S18" s="27">
        <f>INDEX(Inputs_prices!$Q$5:$Q$16,MATCH($G18,Inputs_prices!$A$5:$A$16,0))</f>
        <v/>
      </c>
      <c r="T18" s="29">
        <f>INDEX(EF_GHG!$E$4:$E$1000,MATCH(Settings!$C$4&amp;"|"&amp;$B18&amp;"|"&amp;$H18,EF_GHG!$A$4:$A$1000,0))</f>
        <v/>
      </c>
      <c r="U18" s="47">
        <f>INDEX(EnergyCons!$F$4:$F$5000,MATCH(Settings!$C$4&amp;"|"&amp;Settings!$C$7&amp;"|"&amp;$C18&amp;"|"&amp;$B18,EnergyCons!$A$4:$A$5000,0))</f>
        <v/>
      </c>
    </row>
    <row r="19">
      <c r="A19" s="5">
        <f>$B19&amp;"|"&amp;$C19</f>
        <v/>
      </c>
      <c r="B19" s="8" t="inlineStr">
        <is>
          <t>oop</t>
        </is>
      </c>
      <c r="C19" s="8" t="inlineStr">
        <is>
          <t>ral</t>
        </is>
      </c>
      <c r="D19" s="5">
        <f>INDEX(Mapping!$D$5:$D$20,MATCH($C19,Mapping!$A$5:$A$20,0))</f>
        <v/>
      </c>
      <c r="E19" s="5">
        <f>INDEX(Mapping!$C$30:$C$37,MATCH($B19,Mapping!$A$30:$A$37,0))</f>
        <v/>
      </c>
      <c r="F19" s="5">
        <f>INDEX(Mapping!$D$30:$D$37,MATCH($B19,Mapping!$A$30:$A$37,0))</f>
        <v/>
      </c>
      <c r="G19" s="5">
        <f>$B19&amp;"."&amp;IF(INDEX(Mapping!$E$30:$E$37,MATCH($B19,Mapping!$A$30:$A$37,0))="sub",INDEX(Mapping!$F$5:$F$20,MATCH($C19,Mapping!$A$5:$A$20,0)),"all")</f>
        <v/>
      </c>
      <c r="H19" s="5">
        <f>INDEX(Mapping!$E$5:$E$20,MATCH($C19,Mapping!$A$5:$A$20,0))</f>
        <v/>
      </c>
      <c r="I19" s="5">
        <f>INDEX(Mapping!$G$30:$G$37,MATCH($B19,Mapping!$A$30:$A$37,0))</f>
        <v/>
      </c>
      <c r="J19" s="5">
        <f>INDEX(Mapping!$H$30:$H$37,MATCH($B19,Mapping!$A$30:$A$37,0))</f>
        <v/>
      </c>
      <c r="K19" s="5">
        <f>INDEX(Mapping!$H$5:$H$20,MATCH($C19,Mapping!$A$5:$A$20,0))</f>
        <v/>
      </c>
      <c r="L19" s="5">
        <f>INDEX(Mapping!$E$45:$E$58,MATCH($G19,Mapping!$A$45:$A$58,0))</f>
        <v/>
      </c>
      <c r="M19" s="5">
        <f>INDEX(Mapping!$D$62:$D$65,MATCH(INDEX(Mapping!$G$5:$G$20,MATCH($C19,Mapping!$A$5:$A$20,0)),Mapping!$A$62:$A$65,0))</f>
        <v/>
      </c>
      <c r="N19" s="36">
        <f>INDEX(Elasticities!$F$4:$I$200,MATCH("inc|"&amp;$E19&amp;"|"&amp;$D19,Elasticities!$A$4:$A$200,0),MATCH(Settings!$C$6,Elasticities!$F$3:$I$3,0))</f>
        <v/>
      </c>
      <c r="O19" s="36">
        <f>INDEX(Elasticities!$F$4:$I$200,MATCH("usg|"&amp;$E19&amp;"|"&amp;$D19,Elasticities!$A$4:$A$200,0),MATCH(Settings!$C$6,Elasticities!$F$3:$I$3,0))</f>
        <v/>
      </c>
      <c r="P19" s="36">
        <f>INDEX(Elasticities!$F$4:$I$200,MATCH("eff|"&amp;$E19&amp;"|"&amp;$D19,Elasticities!$A$4:$A$200,0),MATCH(Settings!$C$6,Elasticities!$F$3:$I$3,0))</f>
        <v/>
      </c>
      <c r="Q19" s="27">
        <f>INDEX(Elasticities!$F$4:$I$200,MATCH("aei|"&amp;$F19&amp;"|"&amp;$D19,Elasticities!$A$4:$A$200,0),MATCH(Settings!$C$6,Elasticities!$F$3:$I$3,0))</f>
        <v/>
      </c>
      <c r="R19" s="5">
        <f>INDEX(Inputs_prices!$E$5:$E$16,MATCH($G19,Inputs_prices!$A$5:$A$16,0))</f>
        <v/>
      </c>
      <c r="S19" s="27">
        <f>INDEX(Inputs_prices!$Q$5:$Q$16,MATCH($G19,Inputs_prices!$A$5:$A$16,0))</f>
        <v/>
      </c>
      <c r="T19" s="29">
        <f>INDEX(EF_GHG!$E$4:$E$1000,MATCH(Settings!$C$4&amp;"|"&amp;$B19&amp;"|"&amp;$H19,EF_GHG!$A$4:$A$1000,0))</f>
        <v/>
      </c>
      <c r="U19" s="47">
        <f>INDEX(EnergyCons!$F$4:$F$5000,MATCH(Settings!$C$4&amp;"|"&amp;Settings!$C$7&amp;"|"&amp;$C19&amp;"|"&amp;$B19,EnergyCons!$A$4:$A$5000,0))</f>
        <v/>
      </c>
    </row>
    <row r="20">
      <c r="A20" s="5">
        <f>$B20&amp;"|"&amp;$C20</f>
        <v/>
      </c>
      <c r="B20" s="8" t="inlineStr">
        <is>
          <t>bio</t>
        </is>
      </c>
      <c r="C20" s="8" t="inlineStr">
        <is>
          <t>ral</t>
        </is>
      </c>
      <c r="D20" s="5">
        <f>INDEX(Mapping!$D$5:$D$20,MATCH($C20,Mapping!$A$5:$A$20,0))</f>
        <v/>
      </c>
      <c r="E20" s="5">
        <f>INDEX(Mapping!$C$30:$C$37,MATCH($B20,Mapping!$A$30:$A$37,0))</f>
        <v/>
      </c>
      <c r="F20" s="5">
        <f>INDEX(Mapping!$D$30:$D$37,MATCH($B20,Mapping!$A$30:$A$37,0))</f>
        <v/>
      </c>
      <c r="G20" s="5">
        <f>$B20&amp;"."&amp;IF(INDEX(Mapping!$E$30:$E$37,MATCH($B20,Mapping!$A$30:$A$37,0))="sub",INDEX(Mapping!$F$5:$F$20,MATCH($C20,Mapping!$A$5:$A$20,0)),"all")</f>
        <v/>
      </c>
      <c r="H20" s="5">
        <f>INDEX(Mapping!$E$5:$E$20,MATCH($C20,Mapping!$A$5:$A$20,0))</f>
        <v/>
      </c>
      <c r="I20" s="5">
        <f>INDEX(Mapping!$G$30:$G$37,MATCH($B20,Mapping!$A$30:$A$37,0))</f>
        <v/>
      </c>
      <c r="J20" s="5">
        <f>INDEX(Mapping!$H$30:$H$37,MATCH($B20,Mapping!$A$30:$A$37,0))</f>
        <v/>
      </c>
      <c r="K20" s="5">
        <f>INDEX(Mapping!$H$5:$H$20,MATCH($C20,Mapping!$A$5:$A$20,0))</f>
        <v/>
      </c>
      <c r="L20" s="5">
        <f>INDEX(Mapping!$E$45:$E$58,MATCH($G20,Mapping!$A$45:$A$58,0))</f>
        <v/>
      </c>
      <c r="M20" s="5">
        <f>INDEX(Mapping!$D$62:$D$65,MATCH(INDEX(Mapping!$G$5:$G$20,MATCH($C20,Mapping!$A$5:$A$20,0)),Mapping!$A$62:$A$65,0))</f>
        <v/>
      </c>
      <c r="N20" s="36">
        <f>INDEX(Elasticities!$F$4:$I$200,MATCH("inc|"&amp;$E20&amp;"|"&amp;$D20,Elasticities!$A$4:$A$200,0),MATCH(Settings!$C$6,Elasticities!$F$3:$I$3,0))</f>
        <v/>
      </c>
      <c r="O20" s="36">
        <f>INDEX(Elasticities!$F$4:$I$200,MATCH("usg|"&amp;$E20&amp;"|"&amp;$D20,Elasticities!$A$4:$A$200,0),MATCH(Settings!$C$6,Elasticities!$F$3:$I$3,0))</f>
        <v/>
      </c>
      <c r="P20" s="36">
        <f>INDEX(Elasticities!$F$4:$I$200,MATCH("eff|"&amp;$E20&amp;"|"&amp;$D20,Elasticities!$A$4:$A$200,0),MATCH(Settings!$C$6,Elasticities!$F$3:$I$3,0))</f>
        <v/>
      </c>
      <c r="Q20" s="27">
        <f>INDEX(Elasticities!$F$4:$I$200,MATCH("aei|"&amp;$F20&amp;"|"&amp;$D20,Elasticities!$A$4:$A$200,0),MATCH(Settings!$C$6,Elasticities!$F$3:$I$3,0))</f>
        <v/>
      </c>
      <c r="R20" s="5">
        <f>INDEX(Inputs_prices!$E$5:$E$16,MATCH($G20,Inputs_prices!$A$5:$A$16,0))</f>
        <v/>
      </c>
      <c r="S20" s="27">
        <f>INDEX(Inputs_prices!$Q$5:$Q$16,MATCH($G20,Inputs_prices!$A$5:$A$16,0))</f>
        <v/>
      </c>
      <c r="T20" s="29">
        <f>INDEX(EF_GHG!$E$4:$E$1000,MATCH(Settings!$C$4&amp;"|"&amp;$B20&amp;"|"&amp;$H20,EF_GHG!$A$4:$A$1000,0))</f>
        <v/>
      </c>
      <c r="U20" s="47">
        <f>INDEX(EnergyCons!$F$4:$F$5000,MATCH(Settings!$C$4&amp;"|"&amp;Settings!$C$7&amp;"|"&amp;$C20&amp;"|"&amp;$B20,EnergyCons!$A$4:$A$5000,0))</f>
        <v/>
      </c>
    </row>
    <row r="21">
      <c r="A21" s="5">
        <f>$B21&amp;"|"&amp;$C21</f>
        <v/>
      </c>
      <c r="B21" s="8" t="inlineStr">
        <is>
          <t>coa</t>
        </is>
      </c>
      <c r="C21" s="8" t="inlineStr">
        <is>
          <t>avi</t>
        </is>
      </c>
      <c r="D21" s="5">
        <f>INDEX(Mapping!$D$5:$D$20,MATCH($C21,Mapping!$A$5:$A$20,0))</f>
        <v/>
      </c>
      <c r="E21" s="5">
        <f>INDEX(Mapping!$C$30:$C$37,MATCH($B21,Mapping!$A$30:$A$37,0))</f>
        <v/>
      </c>
      <c r="F21" s="5">
        <f>INDEX(Mapping!$D$30:$D$37,MATCH($B21,Mapping!$A$30:$A$37,0))</f>
        <v/>
      </c>
      <c r="G21" s="5">
        <f>$B21&amp;"."&amp;IF(INDEX(Mapping!$E$30:$E$37,MATCH($B21,Mapping!$A$30:$A$37,0))="sub",INDEX(Mapping!$F$5:$F$20,MATCH($C21,Mapping!$A$5:$A$20,0)),"all")</f>
        <v/>
      </c>
      <c r="H21" s="5">
        <f>INDEX(Mapping!$E$5:$E$20,MATCH($C21,Mapping!$A$5:$A$20,0))</f>
        <v/>
      </c>
      <c r="I21" s="5">
        <f>INDEX(Mapping!$G$30:$G$37,MATCH($B21,Mapping!$A$30:$A$37,0))</f>
        <v/>
      </c>
      <c r="J21" s="5">
        <f>INDEX(Mapping!$H$30:$H$37,MATCH($B21,Mapping!$A$30:$A$37,0))</f>
        <v/>
      </c>
      <c r="K21" s="5">
        <f>INDEX(Mapping!$H$5:$H$20,MATCH($C21,Mapping!$A$5:$A$20,0))</f>
        <v/>
      </c>
      <c r="L21" s="5">
        <f>INDEX(Mapping!$E$45:$E$58,MATCH($G21,Mapping!$A$45:$A$58,0))</f>
        <v/>
      </c>
      <c r="M21" s="5">
        <f>INDEX(Mapping!$D$62:$D$65,MATCH(INDEX(Mapping!$G$5:$G$20,MATCH($C21,Mapping!$A$5:$A$20,0)),Mapping!$A$62:$A$65,0))</f>
        <v/>
      </c>
      <c r="N21" s="36">
        <f>INDEX(Elasticities!$F$4:$I$200,MATCH("inc|"&amp;$E21&amp;"|"&amp;$D21,Elasticities!$A$4:$A$200,0),MATCH(Settings!$C$6,Elasticities!$F$3:$I$3,0))</f>
        <v/>
      </c>
      <c r="O21" s="36">
        <f>INDEX(Elasticities!$F$4:$I$200,MATCH("usg|"&amp;$E21&amp;"|"&amp;$D21,Elasticities!$A$4:$A$200,0),MATCH(Settings!$C$6,Elasticities!$F$3:$I$3,0))</f>
        <v/>
      </c>
      <c r="P21" s="36">
        <f>INDEX(Elasticities!$F$4:$I$200,MATCH("eff|"&amp;$E21&amp;"|"&amp;$D21,Elasticities!$A$4:$A$200,0),MATCH(Settings!$C$6,Elasticities!$F$3:$I$3,0))</f>
        <v/>
      </c>
      <c r="Q21" s="27">
        <f>INDEX(Elasticities!$F$4:$I$200,MATCH("aei|"&amp;$F21&amp;"|"&amp;$D21,Elasticities!$A$4:$A$200,0),MATCH(Settings!$C$6,Elasticities!$F$3:$I$3,0))</f>
        <v/>
      </c>
      <c r="R21" s="5">
        <f>INDEX(Inputs_prices!$E$5:$E$16,MATCH($G21,Inputs_prices!$A$5:$A$16,0))</f>
        <v/>
      </c>
      <c r="S21" s="27">
        <f>INDEX(Inputs_prices!$Q$5:$Q$16,MATCH($G21,Inputs_prices!$A$5:$A$16,0))</f>
        <v/>
      </c>
      <c r="T21" s="29">
        <f>INDEX(EF_GHG!$E$4:$E$1000,MATCH(Settings!$C$4&amp;"|"&amp;$B21&amp;"|"&amp;$H21,EF_GHG!$A$4:$A$1000,0))</f>
        <v/>
      </c>
      <c r="U21" s="47">
        <f>INDEX(EnergyCons!$F$4:$F$5000,MATCH(Settings!$C$4&amp;"|"&amp;Settings!$C$7&amp;"|"&amp;$C21&amp;"|"&amp;$B21,EnergyCons!$A$4:$A$5000,0))</f>
        <v/>
      </c>
    </row>
    <row r="22">
      <c r="A22" s="5">
        <f>$B22&amp;"|"&amp;$C22</f>
        <v/>
      </c>
      <c r="B22" s="8" t="inlineStr">
        <is>
          <t>nga</t>
        </is>
      </c>
      <c r="C22" s="8" t="inlineStr">
        <is>
          <t>avi</t>
        </is>
      </c>
      <c r="D22" s="5">
        <f>INDEX(Mapping!$D$5:$D$20,MATCH($C22,Mapping!$A$5:$A$20,0))</f>
        <v/>
      </c>
      <c r="E22" s="5">
        <f>INDEX(Mapping!$C$30:$C$37,MATCH($B22,Mapping!$A$30:$A$37,0))</f>
        <v/>
      </c>
      <c r="F22" s="5">
        <f>INDEX(Mapping!$D$30:$D$37,MATCH($B22,Mapping!$A$30:$A$37,0))</f>
        <v/>
      </c>
      <c r="G22" s="5">
        <f>$B22&amp;"."&amp;IF(INDEX(Mapping!$E$30:$E$37,MATCH($B22,Mapping!$A$30:$A$37,0))="sub",INDEX(Mapping!$F$5:$F$20,MATCH($C22,Mapping!$A$5:$A$20,0)),"all")</f>
        <v/>
      </c>
      <c r="H22" s="5">
        <f>INDEX(Mapping!$E$5:$E$20,MATCH($C22,Mapping!$A$5:$A$20,0))</f>
        <v/>
      </c>
      <c r="I22" s="5">
        <f>INDEX(Mapping!$G$30:$G$37,MATCH($B22,Mapping!$A$30:$A$37,0))</f>
        <v/>
      </c>
      <c r="J22" s="5">
        <f>INDEX(Mapping!$H$30:$H$37,MATCH($B22,Mapping!$A$30:$A$37,0))</f>
        <v/>
      </c>
      <c r="K22" s="5">
        <f>INDEX(Mapping!$H$5:$H$20,MATCH($C22,Mapping!$A$5:$A$20,0))</f>
        <v/>
      </c>
      <c r="L22" s="5">
        <f>INDEX(Mapping!$E$45:$E$58,MATCH($G22,Mapping!$A$45:$A$58,0))</f>
        <v/>
      </c>
      <c r="M22" s="5">
        <f>INDEX(Mapping!$D$62:$D$65,MATCH(INDEX(Mapping!$G$5:$G$20,MATCH($C22,Mapping!$A$5:$A$20,0)),Mapping!$A$62:$A$65,0))</f>
        <v/>
      </c>
      <c r="N22" s="36">
        <f>INDEX(Elasticities!$F$4:$I$200,MATCH("inc|"&amp;$E22&amp;"|"&amp;$D22,Elasticities!$A$4:$A$200,0),MATCH(Settings!$C$6,Elasticities!$F$3:$I$3,0))</f>
        <v/>
      </c>
      <c r="O22" s="36">
        <f>INDEX(Elasticities!$F$4:$I$200,MATCH("usg|"&amp;$E22&amp;"|"&amp;$D22,Elasticities!$A$4:$A$200,0),MATCH(Settings!$C$6,Elasticities!$F$3:$I$3,0))</f>
        <v/>
      </c>
      <c r="P22" s="36">
        <f>INDEX(Elasticities!$F$4:$I$200,MATCH("eff|"&amp;$E22&amp;"|"&amp;$D22,Elasticities!$A$4:$A$200,0),MATCH(Settings!$C$6,Elasticities!$F$3:$I$3,0))</f>
        <v/>
      </c>
      <c r="Q22" s="27">
        <f>INDEX(Elasticities!$F$4:$I$200,MATCH("aei|"&amp;$F22&amp;"|"&amp;$D22,Elasticities!$A$4:$A$200,0),MATCH(Settings!$C$6,Elasticities!$F$3:$I$3,0))</f>
        <v/>
      </c>
      <c r="R22" s="5">
        <f>INDEX(Inputs_prices!$E$5:$E$16,MATCH($G22,Inputs_prices!$A$5:$A$16,0))</f>
        <v/>
      </c>
      <c r="S22" s="27">
        <f>INDEX(Inputs_prices!$Q$5:$Q$16,MATCH($G22,Inputs_prices!$A$5:$A$16,0))</f>
        <v/>
      </c>
      <c r="T22" s="29">
        <f>INDEX(EF_GHG!$E$4:$E$1000,MATCH(Settings!$C$4&amp;"|"&amp;$B22&amp;"|"&amp;$H22,EF_GHG!$A$4:$A$1000,0))</f>
        <v/>
      </c>
      <c r="U22" s="47">
        <f>INDEX(EnergyCons!$F$4:$F$5000,MATCH(Settings!$C$4&amp;"|"&amp;Settings!$C$7&amp;"|"&amp;$C22&amp;"|"&amp;$B22,EnergyCons!$A$4:$A$5000,0))</f>
        <v/>
      </c>
    </row>
    <row r="23">
      <c r="A23" s="5">
        <f>$B23&amp;"|"&amp;$C23</f>
        <v/>
      </c>
      <c r="B23" s="8" t="inlineStr">
        <is>
          <t>gso</t>
        </is>
      </c>
      <c r="C23" s="8" t="inlineStr">
        <is>
          <t>avi</t>
        </is>
      </c>
      <c r="D23" s="5">
        <f>INDEX(Mapping!$D$5:$D$20,MATCH($C23,Mapping!$A$5:$A$20,0))</f>
        <v/>
      </c>
      <c r="E23" s="5">
        <f>INDEX(Mapping!$C$30:$C$37,MATCH($B23,Mapping!$A$30:$A$37,0))</f>
        <v/>
      </c>
      <c r="F23" s="5">
        <f>INDEX(Mapping!$D$30:$D$37,MATCH($B23,Mapping!$A$30:$A$37,0))</f>
        <v/>
      </c>
      <c r="G23" s="5">
        <f>$B23&amp;"."&amp;IF(INDEX(Mapping!$E$30:$E$37,MATCH($B23,Mapping!$A$30:$A$37,0))="sub",INDEX(Mapping!$F$5:$F$20,MATCH($C23,Mapping!$A$5:$A$20,0)),"all")</f>
        <v/>
      </c>
      <c r="H23" s="5">
        <f>INDEX(Mapping!$E$5:$E$20,MATCH($C23,Mapping!$A$5:$A$20,0))</f>
        <v/>
      </c>
      <c r="I23" s="5">
        <f>INDEX(Mapping!$G$30:$G$37,MATCH($B23,Mapping!$A$30:$A$37,0))</f>
        <v/>
      </c>
      <c r="J23" s="5">
        <f>INDEX(Mapping!$H$30:$H$37,MATCH($B23,Mapping!$A$30:$A$37,0))</f>
        <v/>
      </c>
      <c r="K23" s="5">
        <f>INDEX(Mapping!$H$5:$H$20,MATCH($C23,Mapping!$A$5:$A$20,0))</f>
        <v/>
      </c>
      <c r="L23" s="5">
        <f>INDEX(Mapping!$E$45:$E$58,MATCH($G23,Mapping!$A$45:$A$58,0))</f>
        <v/>
      </c>
      <c r="M23" s="5">
        <f>INDEX(Mapping!$D$62:$D$65,MATCH(INDEX(Mapping!$G$5:$G$20,MATCH($C23,Mapping!$A$5:$A$20,0)),Mapping!$A$62:$A$65,0))</f>
        <v/>
      </c>
      <c r="N23" s="36">
        <f>INDEX(Elasticities!$F$4:$I$200,MATCH("inc|"&amp;$E23&amp;"|"&amp;$D23,Elasticities!$A$4:$A$200,0),MATCH(Settings!$C$6,Elasticities!$F$3:$I$3,0))</f>
        <v/>
      </c>
      <c r="O23" s="36">
        <f>INDEX(Elasticities!$F$4:$I$200,MATCH("usg|"&amp;$E23&amp;"|"&amp;$D23,Elasticities!$A$4:$A$200,0),MATCH(Settings!$C$6,Elasticities!$F$3:$I$3,0))</f>
        <v/>
      </c>
      <c r="P23" s="36">
        <f>INDEX(Elasticities!$F$4:$I$200,MATCH("eff|"&amp;$E23&amp;"|"&amp;$D23,Elasticities!$A$4:$A$200,0),MATCH(Settings!$C$6,Elasticities!$F$3:$I$3,0))</f>
        <v/>
      </c>
      <c r="Q23" s="27">
        <f>INDEX(Elasticities!$F$4:$I$200,MATCH("aei|"&amp;$F23&amp;"|"&amp;$D23,Elasticities!$A$4:$A$200,0),MATCH(Settings!$C$6,Elasticities!$F$3:$I$3,0))</f>
        <v/>
      </c>
      <c r="R23" s="5">
        <f>INDEX(Inputs_prices!$E$5:$E$16,MATCH($G23,Inputs_prices!$A$5:$A$16,0))</f>
        <v/>
      </c>
      <c r="S23" s="27">
        <f>INDEX(Inputs_prices!$Q$5:$Q$16,MATCH($G23,Inputs_prices!$A$5:$A$16,0))</f>
        <v/>
      </c>
      <c r="T23" s="29">
        <f>INDEX(EF_GHG!$E$4:$E$1000,MATCH(Settings!$C$4&amp;"|"&amp;$B23&amp;"|"&amp;$H23,EF_GHG!$A$4:$A$1000,0))</f>
        <v/>
      </c>
      <c r="U23" s="47">
        <f>INDEX(EnergyCons!$F$4:$F$5000,MATCH(Settings!$C$4&amp;"|"&amp;Settings!$C$7&amp;"|"&amp;$C23&amp;"|"&amp;$B23,EnergyCons!$A$4:$A$5000,0))</f>
        <v/>
      </c>
    </row>
    <row r="24">
      <c r="A24" s="5">
        <f>$B24&amp;"|"&amp;$C24</f>
        <v/>
      </c>
      <c r="B24" s="8" t="inlineStr">
        <is>
          <t>die</t>
        </is>
      </c>
      <c r="C24" s="8" t="inlineStr">
        <is>
          <t>avi</t>
        </is>
      </c>
      <c r="D24" s="5">
        <f>INDEX(Mapping!$D$5:$D$20,MATCH($C24,Mapping!$A$5:$A$20,0))</f>
        <v/>
      </c>
      <c r="E24" s="5">
        <f>INDEX(Mapping!$C$30:$C$37,MATCH($B24,Mapping!$A$30:$A$37,0))</f>
        <v/>
      </c>
      <c r="F24" s="5">
        <f>INDEX(Mapping!$D$30:$D$37,MATCH($B24,Mapping!$A$30:$A$37,0))</f>
        <v/>
      </c>
      <c r="G24" s="5">
        <f>$B24&amp;"."&amp;IF(INDEX(Mapping!$E$30:$E$37,MATCH($B24,Mapping!$A$30:$A$37,0))="sub",INDEX(Mapping!$F$5:$F$20,MATCH($C24,Mapping!$A$5:$A$20,0)),"all")</f>
        <v/>
      </c>
      <c r="H24" s="5">
        <f>INDEX(Mapping!$E$5:$E$20,MATCH($C24,Mapping!$A$5:$A$20,0))</f>
        <v/>
      </c>
      <c r="I24" s="5">
        <f>INDEX(Mapping!$G$30:$G$37,MATCH($B24,Mapping!$A$30:$A$37,0))</f>
        <v/>
      </c>
      <c r="J24" s="5">
        <f>INDEX(Mapping!$H$30:$H$37,MATCH($B24,Mapping!$A$30:$A$37,0))</f>
        <v/>
      </c>
      <c r="K24" s="5">
        <f>INDEX(Mapping!$H$5:$H$20,MATCH($C24,Mapping!$A$5:$A$20,0))</f>
        <v/>
      </c>
      <c r="L24" s="5">
        <f>INDEX(Mapping!$E$45:$E$58,MATCH($G24,Mapping!$A$45:$A$58,0))</f>
        <v/>
      </c>
      <c r="M24" s="5">
        <f>INDEX(Mapping!$D$62:$D$65,MATCH(INDEX(Mapping!$G$5:$G$20,MATCH($C24,Mapping!$A$5:$A$20,0)),Mapping!$A$62:$A$65,0))</f>
        <v/>
      </c>
      <c r="N24" s="36">
        <f>INDEX(Elasticities!$F$4:$I$200,MATCH("inc|"&amp;$E24&amp;"|"&amp;$D24,Elasticities!$A$4:$A$200,0),MATCH(Settings!$C$6,Elasticities!$F$3:$I$3,0))</f>
        <v/>
      </c>
      <c r="O24" s="36">
        <f>INDEX(Elasticities!$F$4:$I$200,MATCH("usg|"&amp;$E24&amp;"|"&amp;$D24,Elasticities!$A$4:$A$200,0),MATCH(Settings!$C$6,Elasticities!$F$3:$I$3,0))</f>
        <v/>
      </c>
      <c r="P24" s="36">
        <f>INDEX(Elasticities!$F$4:$I$200,MATCH("eff|"&amp;$E24&amp;"|"&amp;$D24,Elasticities!$A$4:$A$200,0),MATCH(Settings!$C$6,Elasticities!$F$3:$I$3,0))</f>
        <v/>
      </c>
      <c r="Q24" s="27">
        <f>INDEX(Elasticities!$F$4:$I$200,MATCH("aei|"&amp;$F24&amp;"|"&amp;$D24,Elasticities!$A$4:$A$200,0),MATCH(Settings!$C$6,Elasticities!$F$3:$I$3,0))</f>
        <v/>
      </c>
      <c r="R24" s="5">
        <f>INDEX(Inputs_prices!$E$5:$E$16,MATCH($G24,Inputs_prices!$A$5:$A$16,0))</f>
        <v/>
      </c>
      <c r="S24" s="27">
        <f>INDEX(Inputs_prices!$Q$5:$Q$16,MATCH($G24,Inputs_prices!$A$5:$A$16,0))</f>
        <v/>
      </c>
      <c r="T24" s="29">
        <f>INDEX(EF_GHG!$E$4:$E$1000,MATCH(Settings!$C$4&amp;"|"&amp;$B24&amp;"|"&amp;$H24,EF_GHG!$A$4:$A$1000,0))</f>
        <v/>
      </c>
      <c r="U24" s="47">
        <f>INDEX(EnergyCons!$F$4:$F$5000,MATCH(Settings!$C$4&amp;"|"&amp;Settings!$C$7&amp;"|"&amp;$C24&amp;"|"&amp;$B24,EnergyCons!$A$4:$A$5000,0))</f>
        <v/>
      </c>
    </row>
    <row r="25">
      <c r="A25" s="5">
        <f>$B25&amp;"|"&amp;$C25</f>
        <v/>
      </c>
      <c r="B25" s="8" t="inlineStr">
        <is>
          <t>lpg</t>
        </is>
      </c>
      <c r="C25" s="8" t="inlineStr">
        <is>
          <t>avi</t>
        </is>
      </c>
      <c r="D25" s="5">
        <f>INDEX(Mapping!$D$5:$D$20,MATCH($C25,Mapping!$A$5:$A$20,0))</f>
        <v/>
      </c>
      <c r="E25" s="5">
        <f>INDEX(Mapping!$C$30:$C$37,MATCH($B25,Mapping!$A$30:$A$37,0))</f>
        <v/>
      </c>
      <c r="F25" s="5">
        <f>INDEX(Mapping!$D$30:$D$37,MATCH($B25,Mapping!$A$30:$A$37,0))</f>
        <v/>
      </c>
      <c r="G25" s="5">
        <f>$B25&amp;"."&amp;IF(INDEX(Mapping!$E$30:$E$37,MATCH($B25,Mapping!$A$30:$A$37,0))="sub",INDEX(Mapping!$F$5:$F$20,MATCH($C25,Mapping!$A$5:$A$20,0)),"all")</f>
        <v/>
      </c>
      <c r="H25" s="5">
        <f>INDEX(Mapping!$E$5:$E$20,MATCH($C25,Mapping!$A$5:$A$20,0))</f>
        <v/>
      </c>
      <c r="I25" s="5">
        <f>INDEX(Mapping!$G$30:$G$37,MATCH($B25,Mapping!$A$30:$A$37,0))</f>
        <v/>
      </c>
      <c r="J25" s="5">
        <f>INDEX(Mapping!$H$30:$H$37,MATCH($B25,Mapping!$A$30:$A$37,0))</f>
        <v/>
      </c>
      <c r="K25" s="5">
        <f>INDEX(Mapping!$H$5:$H$20,MATCH($C25,Mapping!$A$5:$A$20,0))</f>
        <v/>
      </c>
      <c r="L25" s="5">
        <f>INDEX(Mapping!$E$45:$E$58,MATCH($G25,Mapping!$A$45:$A$58,0))</f>
        <v/>
      </c>
      <c r="M25" s="5">
        <f>INDEX(Mapping!$D$62:$D$65,MATCH(INDEX(Mapping!$G$5:$G$20,MATCH($C25,Mapping!$A$5:$A$20,0)),Mapping!$A$62:$A$65,0))</f>
        <v/>
      </c>
      <c r="N25" s="36">
        <f>INDEX(Elasticities!$F$4:$I$200,MATCH("inc|"&amp;$E25&amp;"|"&amp;$D25,Elasticities!$A$4:$A$200,0),MATCH(Settings!$C$6,Elasticities!$F$3:$I$3,0))</f>
        <v/>
      </c>
      <c r="O25" s="36">
        <f>INDEX(Elasticities!$F$4:$I$200,MATCH("usg|"&amp;$E25&amp;"|"&amp;$D25,Elasticities!$A$4:$A$200,0),MATCH(Settings!$C$6,Elasticities!$F$3:$I$3,0))</f>
        <v/>
      </c>
      <c r="P25" s="36">
        <f>INDEX(Elasticities!$F$4:$I$200,MATCH("eff|"&amp;$E25&amp;"|"&amp;$D25,Elasticities!$A$4:$A$200,0),MATCH(Settings!$C$6,Elasticities!$F$3:$I$3,0))</f>
        <v/>
      </c>
      <c r="Q25" s="27">
        <f>INDEX(Elasticities!$F$4:$I$200,MATCH("aei|"&amp;$F25&amp;"|"&amp;$D25,Elasticities!$A$4:$A$200,0),MATCH(Settings!$C$6,Elasticities!$F$3:$I$3,0))</f>
        <v/>
      </c>
      <c r="R25" s="5">
        <f>INDEX(Inputs_prices!$E$5:$E$16,MATCH($G25,Inputs_prices!$A$5:$A$16,0))</f>
        <v/>
      </c>
      <c r="S25" s="27">
        <f>INDEX(Inputs_prices!$Q$5:$Q$16,MATCH($G25,Inputs_prices!$A$5:$A$16,0))</f>
        <v/>
      </c>
      <c r="T25" s="29">
        <f>INDEX(EF_GHG!$E$4:$E$1000,MATCH(Settings!$C$4&amp;"|"&amp;$B25&amp;"|"&amp;$H25,EF_GHG!$A$4:$A$1000,0))</f>
        <v/>
      </c>
      <c r="U25" s="47">
        <f>INDEX(EnergyCons!$F$4:$F$5000,MATCH(Settings!$C$4&amp;"|"&amp;Settings!$C$7&amp;"|"&amp;$C25&amp;"|"&amp;$B25,EnergyCons!$A$4:$A$5000,0))</f>
        <v/>
      </c>
    </row>
    <row r="26">
      <c r="A26" s="5">
        <f>$B26&amp;"|"&amp;$C26</f>
        <v/>
      </c>
      <c r="B26" s="8" t="inlineStr">
        <is>
          <t>ker</t>
        </is>
      </c>
      <c r="C26" s="8" t="inlineStr">
        <is>
          <t>avi</t>
        </is>
      </c>
      <c r="D26" s="5">
        <f>INDEX(Mapping!$D$5:$D$20,MATCH($C26,Mapping!$A$5:$A$20,0))</f>
        <v/>
      </c>
      <c r="E26" s="5">
        <f>INDEX(Mapping!$C$30:$C$37,MATCH($B26,Mapping!$A$30:$A$37,0))</f>
        <v/>
      </c>
      <c r="F26" s="5">
        <f>INDEX(Mapping!$D$30:$D$37,MATCH($B26,Mapping!$A$30:$A$37,0))</f>
        <v/>
      </c>
      <c r="G26" s="5">
        <f>$B26&amp;"."&amp;IF(INDEX(Mapping!$E$30:$E$37,MATCH($B26,Mapping!$A$30:$A$37,0))="sub",INDEX(Mapping!$F$5:$F$20,MATCH($C26,Mapping!$A$5:$A$20,0)),"all")</f>
        <v/>
      </c>
      <c r="H26" s="5">
        <f>INDEX(Mapping!$E$5:$E$20,MATCH($C26,Mapping!$A$5:$A$20,0))</f>
        <v/>
      </c>
      <c r="I26" s="5">
        <f>INDEX(Mapping!$G$30:$G$37,MATCH($B26,Mapping!$A$30:$A$37,0))</f>
        <v/>
      </c>
      <c r="J26" s="5">
        <f>INDEX(Mapping!$H$30:$H$37,MATCH($B26,Mapping!$A$30:$A$37,0))</f>
        <v/>
      </c>
      <c r="K26" s="5">
        <f>INDEX(Mapping!$H$5:$H$20,MATCH($C26,Mapping!$A$5:$A$20,0))</f>
        <v/>
      </c>
      <c r="L26" s="5">
        <f>INDEX(Mapping!$E$45:$E$58,MATCH($G26,Mapping!$A$45:$A$58,0))</f>
        <v/>
      </c>
      <c r="M26" s="5">
        <f>INDEX(Mapping!$D$62:$D$65,MATCH(INDEX(Mapping!$G$5:$G$20,MATCH($C26,Mapping!$A$5:$A$20,0)),Mapping!$A$62:$A$65,0))</f>
        <v/>
      </c>
      <c r="N26" s="36">
        <f>INDEX(Elasticities!$F$4:$I$200,MATCH("inc|"&amp;$E26&amp;"|"&amp;$D26,Elasticities!$A$4:$A$200,0),MATCH(Settings!$C$6,Elasticities!$F$3:$I$3,0))</f>
        <v/>
      </c>
      <c r="O26" s="36">
        <f>INDEX(Elasticities!$F$4:$I$200,MATCH("usg|"&amp;$E26&amp;"|"&amp;$D26,Elasticities!$A$4:$A$200,0),MATCH(Settings!$C$6,Elasticities!$F$3:$I$3,0))</f>
        <v/>
      </c>
      <c r="P26" s="36">
        <f>INDEX(Elasticities!$F$4:$I$200,MATCH("eff|"&amp;$E26&amp;"|"&amp;$D26,Elasticities!$A$4:$A$200,0),MATCH(Settings!$C$6,Elasticities!$F$3:$I$3,0))</f>
        <v/>
      </c>
      <c r="Q26" s="27">
        <f>INDEX(Elasticities!$F$4:$I$200,MATCH("aei|"&amp;$F26&amp;"|"&amp;$D26,Elasticities!$A$4:$A$200,0),MATCH(Settings!$C$6,Elasticities!$F$3:$I$3,0))</f>
        <v/>
      </c>
      <c r="R26" s="5">
        <f>INDEX(Inputs_prices!$E$5:$E$16,MATCH($G26,Inputs_prices!$A$5:$A$16,0))</f>
        <v/>
      </c>
      <c r="S26" s="27">
        <f>INDEX(Inputs_prices!$Q$5:$Q$16,MATCH($G26,Inputs_prices!$A$5:$A$16,0))</f>
        <v/>
      </c>
      <c r="T26" s="29">
        <f>INDEX(EF_GHG!$E$4:$E$1000,MATCH(Settings!$C$4&amp;"|"&amp;$B26&amp;"|"&amp;$H26,EF_GHG!$A$4:$A$1000,0))</f>
        <v/>
      </c>
      <c r="U26" s="47">
        <f>INDEX(EnergyCons!$F$4:$F$5000,MATCH(Settings!$C$4&amp;"|"&amp;Settings!$C$7&amp;"|"&amp;$C26&amp;"|"&amp;$B26,EnergyCons!$A$4:$A$5000,0))</f>
        <v/>
      </c>
    </row>
    <row r="27">
      <c r="A27" s="5">
        <f>$B27&amp;"|"&amp;$C27</f>
        <v/>
      </c>
      <c r="B27" s="8" t="inlineStr">
        <is>
          <t>oop</t>
        </is>
      </c>
      <c r="C27" s="8" t="inlineStr">
        <is>
          <t>avi</t>
        </is>
      </c>
      <c r="D27" s="5">
        <f>INDEX(Mapping!$D$5:$D$20,MATCH($C27,Mapping!$A$5:$A$20,0))</f>
        <v/>
      </c>
      <c r="E27" s="5">
        <f>INDEX(Mapping!$C$30:$C$37,MATCH($B27,Mapping!$A$30:$A$37,0))</f>
        <v/>
      </c>
      <c r="F27" s="5">
        <f>INDEX(Mapping!$D$30:$D$37,MATCH($B27,Mapping!$A$30:$A$37,0))</f>
        <v/>
      </c>
      <c r="G27" s="5">
        <f>$B27&amp;"."&amp;IF(INDEX(Mapping!$E$30:$E$37,MATCH($B27,Mapping!$A$30:$A$37,0))="sub",INDEX(Mapping!$F$5:$F$20,MATCH($C27,Mapping!$A$5:$A$20,0)),"all")</f>
        <v/>
      </c>
      <c r="H27" s="5">
        <f>INDEX(Mapping!$E$5:$E$20,MATCH($C27,Mapping!$A$5:$A$20,0))</f>
        <v/>
      </c>
      <c r="I27" s="5">
        <f>INDEX(Mapping!$G$30:$G$37,MATCH($B27,Mapping!$A$30:$A$37,0))</f>
        <v/>
      </c>
      <c r="J27" s="5">
        <f>INDEX(Mapping!$H$30:$H$37,MATCH($B27,Mapping!$A$30:$A$37,0))</f>
        <v/>
      </c>
      <c r="K27" s="5">
        <f>INDEX(Mapping!$H$5:$H$20,MATCH($C27,Mapping!$A$5:$A$20,0))</f>
        <v/>
      </c>
      <c r="L27" s="5">
        <f>INDEX(Mapping!$E$45:$E$58,MATCH($G27,Mapping!$A$45:$A$58,0))</f>
        <v/>
      </c>
      <c r="M27" s="5">
        <f>INDEX(Mapping!$D$62:$D$65,MATCH(INDEX(Mapping!$G$5:$G$20,MATCH($C27,Mapping!$A$5:$A$20,0)),Mapping!$A$62:$A$65,0))</f>
        <v/>
      </c>
      <c r="N27" s="36">
        <f>INDEX(Elasticities!$F$4:$I$200,MATCH("inc|"&amp;$E27&amp;"|"&amp;$D27,Elasticities!$A$4:$A$200,0),MATCH(Settings!$C$6,Elasticities!$F$3:$I$3,0))</f>
        <v/>
      </c>
      <c r="O27" s="36">
        <f>INDEX(Elasticities!$F$4:$I$200,MATCH("usg|"&amp;$E27&amp;"|"&amp;$D27,Elasticities!$A$4:$A$200,0),MATCH(Settings!$C$6,Elasticities!$F$3:$I$3,0))</f>
        <v/>
      </c>
      <c r="P27" s="36">
        <f>INDEX(Elasticities!$F$4:$I$200,MATCH("eff|"&amp;$E27&amp;"|"&amp;$D27,Elasticities!$A$4:$A$200,0),MATCH(Settings!$C$6,Elasticities!$F$3:$I$3,0))</f>
        <v/>
      </c>
      <c r="Q27" s="27">
        <f>INDEX(Elasticities!$F$4:$I$200,MATCH("aei|"&amp;$F27&amp;"|"&amp;$D27,Elasticities!$A$4:$A$200,0),MATCH(Settings!$C$6,Elasticities!$F$3:$I$3,0))</f>
        <v/>
      </c>
      <c r="R27" s="5">
        <f>INDEX(Inputs_prices!$E$5:$E$16,MATCH($G27,Inputs_prices!$A$5:$A$16,0))</f>
        <v/>
      </c>
      <c r="S27" s="27">
        <f>INDEX(Inputs_prices!$Q$5:$Q$16,MATCH($G27,Inputs_prices!$A$5:$A$16,0))</f>
        <v/>
      </c>
      <c r="T27" s="29">
        <f>INDEX(EF_GHG!$E$4:$E$1000,MATCH(Settings!$C$4&amp;"|"&amp;$B27&amp;"|"&amp;$H27,EF_GHG!$A$4:$A$1000,0))</f>
        <v/>
      </c>
      <c r="U27" s="47">
        <f>INDEX(EnergyCons!$F$4:$F$5000,MATCH(Settings!$C$4&amp;"|"&amp;Settings!$C$7&amp;"|"&amp;$C27&amp;"|"&amp;$B27,EnergyCons!$A$4:$A$5000,0))</f>
        <v/>
      </c>
    </row>
    <row r="28">
      <c r="A28" s="5">
        <f>$B28&amp;"|"&amp;$C28</f>
        <v/>
      </c>
      <c r="B28" s="8" t="inlineStr">
        <is>
          <t>bio</t>
        </is>
      </c>
      <c r="C28" s="8" t="inlineStr">
        <is>
          <t>avi</t>
        </is>
      </c>
      <c r="D28" s="5">
        <f>INDEX(Mapping!$D$5:$D$20,MATCH($C28,Mapping!$A$5:$A$20,0))</f>
        <v/>
      </c>
      <c r="E28" s="5">
        <f>INDEX(Mapping!$C$30:$C$37,MATCH($B28,Mapping!$A$30:$A$37,0))</f>
        <v/>
      </c>
      <c r="F28" s="5">
        <f>INDEX(Mapping!$D$30:$D$37,MATCH($B28,Mapping!$A$30:$A$37,0))</f>
        <v/>
      </c>
      <c r="G28" s="5">
        <f>$B28&amp;"."&amp;IF(INDEX(Mapping!$E$30:$E$37,MATCH($B28,Mapping!$A$30:$A$37,0))="sub",INDEX(Mapping!$F$5:$F$20,MATCH($C28,Mapping!$A$5:$A$20,0)),"all")</f>
        <v/>
      </c>
      <c r="H28" s="5">
        <f>INDEX(Mapping!$E$5:$E$20,MATCH($C28,Mapping!$A$5:$A$20,0))</f>
        <v/>
      </c>
      <c r="I28" s="5">
        <f>INDEX(Mapping!$G$30:$G$37,MATCH($B28,Mapping!$A$30:$A$37,0))</f>
        <v/>
      </c>
      <c r="J28" s="5">
        <f>INDEX(Mapping!$H$30:$H$37,MATCH($B28,Mapping!$A$30:$A$37,0))</f>
        <v/>
      </c>
      <c r="K28" s="5">
        <f>INDEX(Mapping!$H$5:$H$20,MATCH($C28,Mapping!$A$5:$A$20,0))</f>
        <v/>
      </c>
      <c r="L28" s="5">
        <f>INDEX(Mapping!$E$45:$E$58,MATCH($G28,Mapping!$A$45:$A$58,0))</f>
        <v/>
      </c>
      <c r="M28" s="5">
        <f>INDEX(Mapping!$D$62:$D$65,MATCH(INDEX(Mapping!$G$5:$G$20,MATCH($C28,Mapping!$A$5:$A$20,0)),Mapping!$A$62:$A$65,0))</f>
        <v/>
      </c>
      <c r="N28" s="36">
        <f>INDEX(Elasticities!$F$4:$I$200,MATCH("inc|"&amp;$E28&amp;"|"&amp;$D28,Elasticities!$A$4:$A$200,0),MATCH(Settings!$C$6,Elasticities!$F$3:$I$3,0))</f>
        <v/>
      </c>
      <c r="O28" s="36">
        <f>INDEX(Elasticities!$F$4:$I$200,MATCH("usg|"&amp;$E28&amp;"|"&amp;$D28,Elasticities!$A$4:$A$200,0),MATCH(Settings!$C$6,Elasticities!$F$3:$I$3,0))</f>
        <v/>
      </c>
      <c r="P28" s="36">
        <f>INDEX(Elasticities!$F$4:$I$200,MATCH("eff|"&amp;$E28&amp;"|"&amp;$D28,Elasticities!$A$4:$A$200,0),MATCH(Settings!$C$6,Elasticities!$F$3:$I$3,0))</f>
        <v/>
      </c>
      <c r="Q28" s="27">
        <f>INDEX(Elasticities!$F$4:$I$200,MATCH("aei|"&amp;$F28&amp;"|"&amp;$D28,Elasticities!$A$4:$A$200,0),MATCH(Settings!$C$6,Elasticities!$F$3:$I$3,0))</f>
        <v/>
      </c>
      <c r="R28" s="5">
        <f>INDEX(Inputs_prices!$E$5:$E$16,MATCH($G28,Inputs_prices!$A$5:$A$16,0))</f>
        <v/>
      </c>
      <c r="S28" s="27">
        <f>INDEX(Inputs_prices!$Q$5:$Q$16,MATCH($G28,Inputs_prices!$A$5:$A$16,0))</f>
        <v/>
      </c>
      <c r="T28" s="29">
        <f>INDEX(EF_GHG!$E$4:$E$1000,MATCH(Settings!$C$4&amp;"|"&amp;$B28&amp;"|"&amp;$H28,EF_GHG!$A$4:$A$1000,0))</f>
        <v/>
      </c>
      <c r="U28" s="47">
        <f>INDEX(EnergyCons!$F$4:$F$5000,MATCH(Settings!$C$4&amp;"|"&amp;Settings!$C$7&amp;"|"&amp;$C28&amp;"|"&amp;$B28,EnergyCons!$A$4:$A$5000,0))</f>
        <v/>
      </c>
    </row>
    <row r="29">
      <c r="A29" s="5">
        <f>$B29&amp;"|"&amp;$C29</f>
        <v/>
      </c>
      <c r="B29" s="8" t="inlineStr">
        <is>
          <t>coa</t>
        </is>
      </c>
      <c r="C29" s="8" t="inlineStr">
        <is>
          <t>nav</t>
        </is>
      </c>
      <c r="D29" s="5">
        <f>INDEX(Mapping!$D$5:$D$20,MATCH($C29,Mapping!$A$5:$A$20,0))</f>
        <v/>
      </c>
      <c r="E29" s="5">
        <f>INDEX(Mapping!$C$30:$C$37,MATCH($B29,Mapping!$A$30:$A$37,0))</f>
        <v/>
      </c>
      <c r="F29" s="5">
        <f>INDEX(Mapping!$D$30:$D$37,MATCH($B29,Mapping!$A$30:$A$37,0))</f>
        <v/>
      </c>
      <c r="G29" s="5">
        <f>$B29&amp;"."&amp;IF(INDEX(Mapping!$E$30:$E$37,MATCH($B29,Mapping!$A$30:$A$37,0))="sub",INDEX(Mapping!$F$5:$F$20,MATCH($C29,Mapping!$A$5:$A$20,0)),"all")</f>
        <v/>
      </c>
      <c r="H29" s="5">
        <f>INDEX(Mapping!$E$5:$E$20,MATCH($C29,Mapping!$A$5:$A$20,0))</f>
        <v/>
      </c>
      <c r="I29" s="5">
        <f>INDEX(Mapping!$G$30:$G$37,MATCH($B29,Mapping!$A$30:$A$37,0))</f>
        <v/>
      </c>
      <c r="J29" s="5">
        <f>INDEX(Mapping!$H$30:$H$37,MATCH($B29,Mapping!$A$30:$A$37,0))</f>
        <v/>
      </c>
      <c r="K29" s="5">
        <f>INDEX(Mapping!$H$5:$H$20,MATCH($C29,Mapping!$A$5:$A$20,0))</f>
        <v/>
      </c>
      <c r="L29" s="5">
        <f>INDEX(Mapping!$E$45:$E$58,MATCH($G29,Mapping!$A$45:$A$58,0))</f>
        <v/>
      </c>
      <c r="M29" s="5">
        <f>INDEX(Mapping!$D$62:$D$65,MATCH(INDEX(Mapping!$G$5:$G$20,MATCH($C29,Mapping!$A$5:$A$20,0)),Mapping!$A$62:$A$65,0))</f>
        <v/>
      </c>
      <c r="N29" s="36">
        <f>INDEX(Elasticities!$F$4:$I$200,MATCH("inc|"&amp;$E29&amp;"|"&amp;$D29,Elasticities!$A$4:$A$200,0),MATCH(Settings!$C$6,Elasticities!$F$3:$I$3,0))</f>
        <v/>
      </c>
      <c r="O29" s="36">
        <f>INDEX(Elasticities!$F$4:$I$200,MATCH("usg|"&amp;$E29&amp;"|"&amp;$D29,Elasticities!$A$4:$A$200,0),MATCH(Settings!$C$6,Elasticities!$F$3:$I$3,0))</f>
        <v/>
      </c>
      <c r="P29" s="36">
        <f>INDEX(Elasticities!$F$4:$I$200,MATCH("eff|"&amp;$E29&amp;"|"&amp;$D29,Elasticities!$A$4:$A$200,0),MATCH(Settings!$C$6,Elasticities!$F$3:$I$3,0))</f>
        <v/>
      </c>
      <c r="Q29" s="27">
        <f>INDEX(Elasticities!$F$4:$I$200,MATCH("aei|"&amp;$F29&amp;"|"&amp;$D29,Elasticities!$A$4:$A$200,0),MATCH(Settings!$C$6,Elasticities!$F$3:$I$3,0))</f>
        <v/>
      </c>
      <c r="R29" s="5">
        <f>INDEX(Inputs_prices!$E$5:$E$16,MATCH($G29,Inputs_prices!$A$5:$A$16,0))</f>
        <v/>
      </c>
      <c r="S29" s="27">
        <f>INDEX(Inputs_prices!$Q$5:$Q$16,MATCH($G29,Inputs_prices!$A$5:$A$16,0))</f>
        <v/>
      </c>
      <c r="T29" s="29">
        <f>INDEX(EF_GHG!$E$4:$E$1000,MATCH(Settings!$C$4&amp;"|"&amp;$B29&amp;"|"&amp;$H29,EF_GHG!$A$4:$A$1000,0))</f>
        <v/>
      </c>
      <c r="U29" s="47">
        <f>INDEX(EnergyCons!$F$4:$F$5000,MATCH(Settings!$C$4&amp;"|"&amp;Settings!$C$7&amp;"|"&amp;$C29&amp;"|"&amp;$B29,EnergyCons!$A$4:$A$5000,0))</f>
        <v/>
      </c>
    </row>
    <row r="30">
      <c r="A30" s="5">
        <f>$B30&amp;"|"&amp;$C30</f>
        <v/>
      </c>
      <c r="B30" s="8" t="inlineStr">
        <is>
          <t>nga</t>
        </is>
      </c>
      <c r="C30" s="8" t="inlineStr">
        <is>
          <t>nav</t>
        </is>
      </c>
      <c r="D30" s="5">
        <f>INDEX(Mapping!$D$5:$D$20,MATCH($C30,Mapping!$A$5:$A$20,0))</f>
        <v/>
      </c>
      <c r="E30" s="5">
        <f>INDEX(Mapping!$C$30:$C$37,MATCH($B30,Mapping!$A$30:$A$37,0))</f>
        <v/>
      </c>
      <c r="F30" s="5">
        <f>INDEX(Mapping!$D$30:$D$37,MATCH($B30,Mapping!$A$30:$A$37,0))</f>
        <v/>
      </c>
      <c r="G30" s="5">
        <f>$B30&amp;"."&amp;IF(INDEX(Mapping!$E$30:$E$37,MATCH($B30,Mapping!$A$30:$A$37,0))="sub",INDEX(Mapping!$F$5:$F$20,MATCH($C30,Mapping!$A$5:$A$20,0)),"all")</f>
        <v/>
      </c>
      <c r="H30" s="5">
        <f>INDEX(Mapping!$E$5:$E$20,MATCH($C30,Mapping!$A$5:$A$20,0))</f>
        <v/>
      </c>
      <c r="I30" s="5">
        <f>INDEX(Mapping!$G$30:$G$37,MATCH($B30,Mapping!$A$30:$A$37,0))</f>
        <v/>
      </c>
      <c r="J30" s="5">
        <f>INDEX(Mapping!$H$30:$H$37,MATCH($B30,Mapping!$A$30:$A$37,0))</f>
        <v/>
      </c>
      <c r="K30" s="5">
        <f>INDEX(Mapping!$H$5:$H$20,MATCH($C30,Mapping!$A$5:$A$20,0))</f>
        <v/>
      </c>
      <c r="L30" s="5">
        <f>INDEX(Mapping!$E$45:$E$58,MATCH($G30,Mapping!$A$45:$A$58,0))</f>
        <v/>
      </c>
      <c r="M30" s="5">
        <f>INDEX(Mapping!$D$62:$D$65,MATCH(INDEX(Mapping!$G$5:$G$20,MATCH($C30,Mapping!$A$5:$A$20,0)),Mapping!$A$62:$A$65,0))</f>
        <v/>
      </c>
      <c r="N30" s="36">
        <f>INDEX(Elasticities!$F$4:$I$200,MATCH("inc|"&amp;$E30&amp;"|"&amp;$D30,Elasticities!$A$4:$A$200,0),MATCH(Settings!$C$6,Elasticities!$F$3:$I$3,0))</f>
        <v/>
      </c>
      <c r="O30" s="36">
        <f>INDEX(Elasticities!$F$4:$I$200,MATCH("usg|"&amp;$E30&amp;"|"&amp;$D30,Elasticities!$A$4:$A$200,0),MATCH(Settings!$C$6,Elasticities!$F$3:$I$3,0))</f>
        <v/>
      </c>
      <c r="P30" s="36">
        <f>INDEX(Elasticities!$F$4:$I$200,MATCH("eff|"&amp;$E30&amp;"|"&amp;$D30,Elasticities!$A$4:$A$200,0),MATCH(Settings!$C$6,Elasticities!$F$3:$I$3,0))</f>
        <v/>
      </c>
      <c r="Q30" s="27">
        <f>INDEX(Elasticities!$F$4:$I$200,MATCH("aei|"&amp;$F30&amp;"|"&amp;$D30,Elasticities!$A$4:$A$200,0),MATCH(Settings!$C$6,Elasticities!$F$3:$I$3,0))</f>
        <v/>
      </c>
      <c r="R30" s="5">
        <f>INDEX(Inputs_prices!$E$5:$E$16,MATCH($G30,Inputs_prices!$A$5:$A$16,0))</f>
        <v/>
      </c>
      <c r="S30" s="27">
        <f>INDEX(Inputs_prices!$Q$5:$Q$16,MATCH($G30,Inputs_prices!$A$5:$A$16,0))</f>
        <v/>
      </c>
      <c r="T30" s="29">
        <f>INDEX(EF_GHG!$E$4:$E$1000,MATCH(Settings!$C$4&amp;"|"&amp;$B30&amp;"|"&amp;$H30,EF_GHG!$A$4:$A$1000,0))</f>
        <v/>
      </c>
      <c r="U30" s="47">
        <f>INDEX(EnergyCons!$F$4:$F$5000,MATCH(Settings!$C$4&amp;"|"&amp;Settings!$C$7&amp;"|"&amp;$C30&amp;"|"&amp;$B30,EnergyCons!$A$4:$A$5000,0))</f>
        <v/>
      </c>
    </row>
    <row r="31">
      <c r="A31" s="5">
        <f>$B31&amp;"|"&amp;$C31</f>
        <v/>
      </c>
      <c r="B31" s="8" t="inlineStr">
        <is>
          <t>gso</t>
        </is>
      </c>
      <c r="C31" s="8" t="inlineStr">
        <is>
          <t>nav</t>
        </is>
      </c>
      <c r="D31" s="5">
        <f>INDEX(Mapping!$D$5:$D$20,MATCH($C31,Mapping!$A$5:$A$20,0))</f>
        <v/>
      </c>
      <c r="E31" s="5">
        <f>INDEX(Mapping!$C$30:$C$37,MATCH($B31,Mapping!$A$30:$A$37,0))</f>
        <v/>
      </c>
      <c r="F31" s="5">
        <f>INDEX(Mapping!$D$30:$D$37,MATCH($B31,Mapping!$A$30:$A$37,0))</f>
        <v/>
      </c>
      <c r="G31" s="5">
        <f>$B31&amp;"."&amp;IF(INDEX(Mapping!$E$30:$E$37,MATCH($B31,Mapping!$A$30:$A$37,0))="sub",INDEX(Mapping!$F$5:$F$20,MATCH($C31,Mapping!$A$5:$A$20,0)),"all")</f>
        <v/>
      </c>
      <c r="H31" s="5">
        <f>INDEX(Mapping!$E$5:$E$20,MATCH($C31,Mapping!$A$5:$A$20,0))</f>
        <v/>
      </c>
      <c r="I31" s="5">
        <f>INDEX(Mapping!$G$30:$G$37,MATCH($B31,Mapping!$A$30:$A$37,0))</f>
        <v/>
      </c>
      <c r="J31" s="5">
        <f>INDEX(Mapping!$H$30:$H$37,MATCH($B31,Mapping!$A$30:$A$37,0))</f>
        <v/>
      </c>
      <c r="K31" s="5">
        <f>INDEX(Mapping!$H$5:$H$20,MATCH($C31,Mapping!$A$5:$A$20,0))</f>
        <v/>
      </c>
      <c r="L31" s="5">
        <f>INDEX(Mapping!$E$45:$E$58,MATCH($G31,Mapping!$A$45:$A$58,0))</f>
        <v/>
      </c>
      <c r="M31" s="5">
        <f>INDEX(Mapping!$D$62:$D$65,MATCH(INDEX(Mapping!$G$5:$G$20,MATCH($C31,Mapping!$A$5:$A$20,0)),Mapping!$A$62:$A$65,0))</f>
        <v/>
      </c>
      <c r="N31" s="36">
        <f>INDEX(Elasticities!$F$4:$I$200,MATCH("inc|"&amp;$E31&amp;"|"&amp;$D31,Elasticities!$A$4:$A$200,0),MATCH(Settings!$C$6,Elasticities!$F$3:$I$3,0))</f>
        <v/>
      </c>
      <c r="O31" s="36">
        <f>INDEX(Elasticities!$F$4:$I$200,MATCH("usg|"&amp;$E31&amp;"|"&amp;$D31,Elasticities!$A$4:$A$200,0),MATCH(Settings!$C$6,Elasticities!$F$3:$I$3,0))</f>
        <v/>
      </c>
      <c r="P31" s="36">
        <f>INDEX(Elasticities!$F$4:$I$200,MATCH("eff|"&amp;$E31&amp;"|"&amp;$D31,Elasticities!$A$4:$A$200,0),MATCH(Settings!$C$6,Elasticities!$F$3:$I$3,0))</f>
        <v/>
      </c>
      <c r="Q31" s="27">
        <f>INDEX(Elasticities!$F$4:$I$200,MATCH("aei|"&amp;$F31&amp;"|"&amp;$D31,Elasticities!$A$4:$A$200,0),MATCH(Settings!$C$6,Elasticities!$F$3:$I$3,0))</f>
        <v/>
      </c>
      <c r="R31" s="5">
        <f>INDEX(Inputs_prices!$E$5:$E$16,MATCH($G31,Inputs_prices!$A$5:$A$16,0))</f>
        <v/>
      </c>
      <c r="S31" s="27">
        <f>INDEX(Inputs_prices!$Q$5:$Q$16,MATCH($G31,Inputs_prices!$A$5:$A$16,0))</f>
        <v/>
      </c>
      <c r="T31" s="29">
        <f>INDEX(EF_GHG!$E$4:$E$1000,MATCH(Settings!$C$4&amp;"|"&amp;$B31&amp;"|"&amp;$H31,EF_GHG!$A$4:$A$1000,0))</f>
        <v/>
      </c>
      <c r="U31" s="47">
        <f>INDEX(EnergyCons!$F$4:$F$5000,MATCH(Settings!$C$4&amp;"|"&amp;Settings!$C$7&amp;"|"&amp;$C31&amp;"|"&amp;$B31,EnergyCons!$A$4:$A$5000,0))</f>
        <v/>
      </c>
    </row>
    <row r="32">
      <c r="A32" s="5">
        <f>$B32&amp;"|"&amp;$C32</f>
        <v/>
      </c>
      <c r="B32" s="8" t="inlineStr">
        <is>
          <t>die</t>
        </is>
      </c>
      <c r="C32" s="8" t="inlineStr">
        <is>
          <t>nav</t>
        </is>
      </c>
      <c r="D32" s="5">
        <f>INDEX(Mapping!$D$5:$D$20,MATCH($C32,Mapping!$A$5:$A$20,0))</f>
        <v/>
      </c>
      <c r="E32" s="5">
        <f>INDEX(Mapping!$C$30:$C$37,MATCH($B32,Mapping!$A$30:$A$37,0))</f>
        <v/>
      </c>
      <c r="F32" s="5">
        <f>INDEX(Mapping!$D$30:$D$37,MATCH($B32,Mapping!$A$30:$A$37,0))</f>
        <v/>
      </c>
      <c r="G32" s="5">
        <f>$B32&amp;"."&amp;IF(INDEX(Mapping!$E$30:$E$37,MATCH($B32,Mapping!$A$30:$A$37,0))="sub",INDEX(Mapping!$F$5:$F$20,MATCH($C32,Mapping!$A$5:$A$20,0)),"all")</f>
        <v/>
      </c>
      <c r="H32" s="5">
        <f>INDEX(Mapping!$E$5:$E$20,MATCH($C32,Mapping!$A$5:$A$20,0))</f>
        <v/>
      </c>
      <c r="I32" s="5">
        <f>INDEX(Mapping!$G$30:$G$37,MATCH($B32,Mapping!$A$30:$A$37,0))</f>
        <v/>
      </c>
      <c r="J32" s="5">
        <f>INDEX(Mapping!$H$30:$H$37,MATCH($B32,Mapping!$A$30:$A$37,0))</f>
        <v/>
      </c>
      <c r="K32" s="5">
        <f>INDEX(Mapping!$H$5:$H$20,MATCH($C32,Mapping!$A$5:$A$20,0))</f>
        <v/>
      </c>
      <c r="L32" s="5">
        <f>INDEX(Mapping!$E$45:$E$58,MATCH($G32,Mapping!$A$45:$A$58,0))</f>
        <v/>
      </c>
      <c r="M32" s="5">
        <f>INDEX(Mapping!$D$62:$D$65,MATCH(INDEX(Mapping!$G$5:$G$20,MATCH($C32,Mapping!$A$5:$A$20,0)),Mapping!$A$62:$A$65,0))</f>
        <v/>
      </c>
      <c r="N32" s="36">
        <f>INDEX(Elasticities!$F$4:$I$200,MATCH("inc|"&amp;$E32&amp;"|"&amp;$D32,Elasticities!$A$4:$A$200,0),MATCH(Settings!$C$6,Elasticities!$F$3:$I$3,0))</f>
        <v/>
      </c>
      <c r="O32" s="36">
        <f>INDEX(Elasticities!$F$4:$I$200,MATCH("usg|"&amp;$E32&amp;"|"&amp;$D32,Elasticities!$A$4:$A$200,0),MATCH(Settings!$C$6,Elasticities!$F$3:$I$3,0))</f>
        <v/>
      </c>
      <c r="P32" s="36">
        <f>INDEX(Elasticities!$F$4:$I$200,MATCH("eff|"&amp;$E32&amp;"|"&amp;$D32,Elasticities!$A$4:$A$200,0),MATCH(Settings!$C$6,Elasticities!$F$3:$I$3,0))</f>
        <v/>
      </c>
      <c r="Q32" s="27">
        <f>INDEX(Elasticities!$F$4:$I$200,MATCH("aei|"&amp;$F32&amp;"|"&amp;$D32,Elasticities!$A$4:$A$200,0),MATCH(Settings!$C$6,Elasticities!$F$3:$I$3,0))</f>
        <v/>
      </c>
      <c r="R32" s="5">
        <f>INDEX(Inputs_prices!$E$5:$E$16,MATCH($G32,Inputs_prices!$A$5:$A$16,0))</f>
        <v/>
      </c>
      <c r="S32" s="27">
        <f>INDEX(Inputs_prices!$Q$5:$Q$16,MATCH($G32,Inputs_prices!$A$5:$A$16,0))</f>
        <v/>
      </c>
      <c r="T32" s="29">
        <f>INDEX(EF_GHG!$E$4:$E$1000,MATCH(Settings!$C$4&amp;"|"&amp;$B32&amp;"|"&amp;$H32,EF_GHG!$A$4:$A$1000,0))</f>
        <v/>
      </c>
      <c r="U32" s="47">
        <f>INDEX(EnergyCons!$F$4:$F$5000,MATCH(Settings!$C$4&amp;"|"&amp;Settings!$C$7&amp;"|"&amp;$C32&amp;"|"&amp;$B32,EnergyCons!$A$4:$A$5000,0))</f>
        <v/>
      </c>
    </row>
    <row r="33">
      <c r="A33" s="5">
        <f>$B33&amp;"|"&amp;$C33</f>
        <v/>
      </c>
      <c r="B33" s="8" t="inlineStr">
        <is>
          <t>lpg</t>
        </is>
      </c>
      <c r="C33" s="8" t="inlineStr">
        <is>
          <t>nav</t>
        </is>
      </c>
      <c r="D33" s="5">
        <f>INDEX(Mapping!$D$5:$D$20,MATCH($C33,Mapping!$A$5:$A$20,0))</f>
        <v/>
      </c>
      <c r="E33" s="5">
        <f>INDEX(Mapping!$C$30:$C$37,MATCH($B33,Mapping!$A$30:$A$37,0))</f>
        <v/>
      </c>
      <c r="F33" s="5">
        <f>INDEX(Mapping!$D$30:$D$37,MATCH($B33,Mapping!$A$30:$A$37,0))</f>
        <v/>
      </c>
      <c r="G33" s="5">
        <f>$B33&amp;"."&amp;IF(INDEX(Mapping!$E$30:$E$37,MATCH($B33,Mapping!$A$30:$A$37,0))="sub",INDEX(Mapping!$F$5:$F$20,MATCH($C33,Mapping!$A$5:$A$20,0)),"all")</f>
        <v/>
      </c>
      <c r="H33" s="5">
        <f>INDEX(Mapping!$E$5:$E$20,MATCH($C33,Mapping!$A$5:$A$20,0))</f>
        <v/>
      </c>
      <c r="I33" s="5">
        <f>INDEX(Mapping!$G$30:$G$37,MATCH($B33,Mapping!$A$30:$A$37,0))</f>
        <v/>
      </c>
      <c r="J33" s="5">
        <f>INDEX(Mapping!$H$30:$H$37,MATCH($B33,Mapping!$A$30:$A$37,0))</f>
        <v/>
      </c>
      <c r="K33" s="5">
        <f>INDEX(Mapping!$H$5:$H$20,MATCH($C33,Mapping!$A$5:$A$20,0))</f>
        <v/>
      </c>
      <c r="L33" s="5">
        <f>INDEX(Mapping!$E$45:$E$58,MATCH($G33,Mapping!$A$45:$A$58,0))</f>
        <v/>
      </c>
      <c r="M33" s="5">
        <f>INDEX(Mapping!$D$62:$D$65,MATCH(INDEX(Mapping!$G$5:$G$20,MATCH($C33,Mapping!$A$5:$A$20,0)),Mapping!$A$62:$A$65,0))</f>
        <v/>
      </c>
      <c r="N33" s="36">
        <f>INDEX(Elasticities!$F$4:$I$200,MATCH("inc|"&amp;$E33&amp;"|"&amp;$D33,Elasticities!$A$4:$A$200,0),MATCH(Settings!$C$6,Elasticities!$F$3:$I$3,0))</f>
        <v/>
      </c>
      <c r="O33" s="36">
        <f>INDEX(Elasticities!$F$4:$I$200,MATCH("usg|"&amp;$E33&amp;"|"&amp;$D33,Elasticities!$A$4:$A$200,0),MATCH(Settings!$C$6,Elasticities!$F$3:$I$3,0))</f>
        <v/>
      </c>
      <c r="P33" s="36">
        <f>INDEX(Elasticities!$F$4:$I$200,MATCH("eff|"&amp;$E33&amp;"|"&amp;$D33,Elasticities!$A$4:$A$200,0),MATCH(Settings!$C$6,Elasticities!$F$3:$I$3,0))</f>
        <v/>
      </c>
      <c r="Q33" s="27">
        <f>INDEX(Elasticities!$F$4:$I$200,MATCH("aei|"&amp;$F33&amp;"|"&amp;$D33,Elasticities!$A$4:$A$200,0),MATCH(Settings!$C$6,Elasticities!$F$3:$I$3,0))</f>
        <v/>
      </c>
      <c r="R33" s="5">
        <f>INDEX(Inputs_prices!$E$5:$E$16,MATCH($G33,Inputs_prices!$A$5:$A$16,0))</f>
        <v/>
      </c>
      <c r="S33" s="27">
        <f>INDEX(Inputs_prices!$Q$5:$Q$16,MATCH($G33,Inputs_prices!$A$5:$A$16,0))</f>
        <v/>
      </c>
      <c r="T33" s="29">
        <f>INDEX(EF_GHG!$E$4:$E$1000,MATCH(Settings!$C$4&amp;"|"&amp;$B33&amp;"|"&amp;$H33,EF_GHG!$A$4:$A$1000,0))</f>
        <v/>
      </c>
      <c r="U33" s="47">
        <f>INDEX(EnergyCons!$F$4:$F$5000,MATCH(Settings!$C$4&amp;"|"&amp;Settings!$C$7&amp;"|"&amp;$C33&amp;"|"&amp;$B33,EnergyCons!$A$4:$A$5000,0))</f>
        <v/>
      </c>
    </row>
    <row r="34">
      <c r="A34" s="5">
        <f>$B34&amp;"|"&amp;$C34</f>
        <v/>
      </c>
      <c r="B34" s="8" t="inlineStr">
        <is>
          <t>ker</t>
        </is>
      </c>
      <c r="C34" s="8" t="inlineStr">
        <is>
          <t>nav</t>
        </is>
      </c>
      <c r="D34" s="5">
        <f>INDEX(Mapping!$D$5:$D$20,MATCH($C34,Mapping!$A$5:$A$20,0))</f>
        <v/>
      </c>
      <c r="E34" s="5">
        <f>INDEX(Mapping!$C$30:$C$37,MATCH($B34,Mapping!$A$30:$A$37,0))</f>
        <v/>
      </c>
      <c r="F34" s="5">
        <f>INDEX(Mapping!$D$30:$D$37,MATCH($B34,Mapping!$A$30:$A$37,0))</f>
        <v/>
      </c>
      <c r="G34" s="5">
        <f>$B34&amp;"."&amp;IF(INDEX(Mapping!$E$30:$E$37,MATCH($B34,Mapping!$A$30:$A$37,0))="sub",INDEX(Mapping!$F$5:$F$20,MATCH($C34,Mapping!$A$5:$A$20,0)),"all")</f>
        <v/>
      </c>
      <c r="H34" s="5">
        <f>INDEX(Mapping!$E$5:$E$20,MATCH($C34,Mapping!$A$5:$A$20,0))</f>
        <v/>
      </c>
      <c r="I34" s="5">
        <f>INDEX(Mapping!$G$30:$G$37,MATCH($B34,Mapping!$A$30:$A$37,0))</f>
        <v/>
      </c>
      <c r="J34" s="5">
        <f>INDEX(Mapping!$H$30:$H$37,MATCH($B34,Mapping!$A$30:$A$37,0))</f>
        <v/>
      </c>
      <c r="K34" s="5">
        <f>INDEX(Mapping!$H$5:$H$20,MATCH($C34,Mapping!$A$5:$A$20,0))</f>
        <v/>
      </c>
      <c r="L34" s="5">
        <f>INDEX(Mapping!$E$45:$E$58,MATCH($G34,Mapping!$A$45:$A$58,0))</f>
        <v/>
      </c>
      <c r="M34" s="5">
        <f>INDEX(Mapping!$D$62:$D$65,MATCH(INDEX(Mapping!$G$5:$G$20,MATCH($C34,Mapping!$A$5:$A$20,0)),Mapping!$A$62:$A$65,0))</f>
        <v/>
      </c>
      <c r="N34" s="36">
        <f>INDEX(Elasticities!$F$4:$I$200,MATCH("inc|"&amp;$E34&amp;"|"&amp;$D34,Elasticities!$A$4:$A$200,0),MATCH(Settings!$C$6,Elasticities!$F$3:$I$3,0))</f>
        <v/>
      </c>
      <c r="O34" s="36">
        <f>INDEX(Elasticities!$F$4:$I$200,MATCH("usg|"&amp;$E34&amp;"|"&amp;$D34,Elasticities!$A$4:$A$200,0),MATCH(Settings!$C$6,Elasticities!$F$3:$I$3,0))</f>
        <v/>
      </c>
      <c r="P34" s="36">
        <f>INDEX(Elasticities!$F$4:$I$200,MATCH("eff|"&amp;$E34&amp;"|"&amp;$D34,Elasticities!$A$4:$A$200,0),MATCH(Settings!$C$6,Elasticities!$F$3:$I$3,0))</f>
        <v/>
      </c>
      <c r="Q34" s="27">
        <f>INDEX(Elasticities!$F$4:$I$200,MATCH("aei|"&amp;$F34&amp;"|"&amp;$D34,Elasticities!$A$4:$A$200,0),MATCH(Settings!$C$6,Elasticities!$F$3:$I$3,0))</f>
        <v/>
      </c>
      <c r="R34" s="5">
        <f>INDEX(Inputs_prices!$E$5:$E$16,MATCH($G34,Inputs_prices!$A$5:$A$16,0))</f>
        <v/>
      </c>
      <c r="S34" s="27">
        <f>INDEX(Inputs_prices!$Q$5:$Q$16,MATCH($G34,Inputs_prices!$A$5:$A$16,0))</f>
        <v/>
      </c>
      <c r="T34" s="29">
        <f>INDEX(EF_GHG!$E$4:$E$1000,MATCH(Settings!$C$4&amp;"|"&amp;$B34&amp;"|"&amp;$H34,EF_GHG!$A$4:$A$1000,0))</f>
        <v/>
      </c>
      <c r="U34" s="47">
        <f>INDEX(EnergyCons!$F$4:$F$5000,MATCH(Settings!$C$4&amp;"|"&amp;Settings!$C$7&amp;"|"&amp;$C34&amp;"|"&amp;$B34,EnergyCons!$A$4:$A$5000,0))</f>
        <v/>
      </c>
    </row>
    <row r="35">
      <c r="A35" s="5">
        <f>$B35&amp;"|"&amp;$C35</f>
        <v/>
      </c>
      <c r="B35" s="8" t="inlineStr">
        <is>
          <t>oop</t>
        </is>
      </c>
      <c r="C35" s="8" t="inlineStr">
        <is>
          <t>nav</t>
        </is>
      </c>
      <c r="D35" s="5">
        <f>INDEX(Mapping!$D$5:$D$20,MATCH($C35,Mapping!$A$5:$A$20,0))</f>
        <v/>
      </c>
      <c r="E35" s="5">
        <f>INDEX(Mapping!$C$30:$C$37,MATCH($B35,Mapping!$A$30:$A$37,0))</f>
        <v/>
      </c>
      <c r="F35" s="5">
        <f>INDEX(Mapping!$D$30:$D$37,MATCH($B35,Mapping!$A$30:$A$37,0))</f>
        <v/>
      </c>
      <c r="G35" s="5">
        <f>$B35&amp;"."&amp;IF(INDEX(Mapping!$E$30:$E$37,MATCH($B35,Mapping!$A$30:$A$37,0))="sub",INDEX(Mapping!$F$5:$F$20,MATCH($C35,Mapping!$A$5:$A$20,0)),"all")</f>
        <v/>
      </c>
      <c r="H35" s="5">
        <f>INDEX(Mapping!$E$5:$E$20,MATCH($C35,Mapping!$A$5:$A$20,0))</f>
        <v/>
      </c>
      <c r="I35" s="5">
        <f>INDEX(Mapping!$G$30:$G$37,MATCH($B35,Mapping!$A$30:$A$37,0))</f>
        <v/>
      </c>
      <c r="J35" s="5">
        <f>INDEX(Mapping!$H$30:$H$37,MATCH($B35,Mapping!$A$30:$A$37,0))</f>
        <v/>
      </c>
      <c r="K35" s="5">
        <f>INDEX(Mapping!$H$5:$H$20,MATCH($C35,Mapping!$A$5:$A$20,0))</f>
        <v/>
      </c>
      <c r="L35" s="5">
        <f>INDEX(Mapping!$E$45:$E$58,MATCH($G35,Mapping!$A$45:$A$58,0))</f>
        <v/>
      </c>
      <c r="M35" s="5">
        <f>INDEX(Mapping!$D$62:$D$65,MATCH(INDEX(Mapping!$G$5:$G$20,MATCH($C35,Mapping!$A$5:$A$20,0)),Mapping!$A$62:$A$65,0))</f>
        <v/>
      </c>
      <c r="N35" s="36">
        <f>INDEX(Elasticities!$F$4:$I$200,MATCH("inc|"&amp;$E35&amp;"|"&amp;$D35,Elasticities!$A$4:$A$200,0),MATCH(Settings!$C$6,Elasticities!$F$3:$I$3,0))</f>
        <v/>
      </c>
      <c r="O35" s="36">
        <f>INDEX(Elasticities!$F$4:$I$200,MATCH("usg|"&amp;$E35&amp;"|"&amp;$D35,Elasticities!$A$4:$A$200,0),MATCH(Settings!$C$6,Elasticities!$F$3:$I$3,0))</f>
        <v/>
      </c>
      <c r="P35" s="36">
        <f>INDEX(Elasticities!$F$4:$I$200,MATCH("eff|"&amp;$E35&amp;"|"&amp;$D35,Elasticities!$A$4:$A$200,0),MATCH(Settings!$C$6,Elasticities!$F$3:$I$3,0))</f>
        <v/>
      </c>
      <c r="Q35" s="27">
        <f>INDEX(Elasticities!$F$4:$I$200,MATCH("aei|"&amp;$F35&amp;"|"&amp;$D35,Elasticities!$A$4:$A$200,0),MATCH(Settings!$C$6,Elasticities!$F$3:$I$3,0))</f>
        <v/>
      </c>
      <c r="R35" s="5">
        <f>INDEX(Inputs_prices!$E$5:$E$16,MATCH($G35,Inputs_prices!$A$5:$A$16,0))</f>
        <v/>
      </c>
      <c r="S35" s="27">
        <f>INDEX(Inputs_prices!$Q$5:$Q$16,MATCH($G35,Inputs_prices!$A$5:$A$16,0))</f>
        <v/>
      </c>
      <c r="T35" s="29">
        <f>INDEX(EF_GHG!$E$4:$E$1000,MATCH(Settings!$C$4&amp;"|"&amp;$B35&amp;"|"&amp;$H35,EF_GHG!$A$4:$A$1000,0))</f>
        <v/>
      </c>
      <c r="U35" s="47">
        <f>INDEX(EnergyCons!$F$4:$F$5000,MATCH(Settings!$C$4&amp;"|"&amp;Settings!$C$7&amp;"|"&amp;$C35&amp;"|"&amp;$B35,EnergyCons!$A$4:$A$5000,0))</f>
        <v/>
      </c>
    </row>
    <row r="36">
      <c r="A36" s="5">
        <f>$B36&amp;"|"&amp;$C36</f>
        <v/>
      </c>
      <c r="B36" s="8" t="inlineStr">
        <is>
          <t>bio</t>
        </is>
      </c>
      <c r="C36" s="8" t="inlineStr">
        <is>
          <t>nav</t>
        </is>
      </c>
      <c r="D36" s="5">
        <f>INDEX(Mapping!$D$5:$D$20,MATCH($C36,Mapping!$A$5:$A$20,0))</f>
        <v/>
      </c>
      <c r="E36" s="5">
        <f>INDEX(Mapping!$C$30:$C$37,MATCH($B36,Mapping!$A$30:$A$37,0))</f>
        <v/>
      </c>
      <c r="F36" s="5">
        <f>INDEX(Mapping!$D$30:$D$37,MATCH($B36,Mapping!$A$30:$A$37,0))</f>
        <v/>
      </c>
      <c r="G36" s="5">
        <f>$B36&amp;"."&amp;IF(INDEX(Mapping!$E$30:$E$37,MATCH($B36,Mapping!$A$30:$A$37,0))="sub",INDEX(Mapping!$F$5:$F$20,MATCH($C36,Mapping!$A$5:$A$20,0)),"all")</f>
        <v/>
      </c>
      <c r="H36" s="5">
        <f>INDEX(Mapping!$E$5:$E$20,MATCH($C36,Mapping!$A$5:$A$20,0))</f>
        <v/>
      </c>
      <c r="I36" s="5">
        <f>INDEX(Mapping!$G$30:$G$37,MATCH($B36,Mapping!$A$30:$A$37,0))</f>
        <v/>
      </c>
      <c r="J36" s="5">
        <f>INDEX(Mapping!$H$30:$H$37,MATCH($B36,Mapping!$A$30:$A$37,0))</f>
        <v/>
      </c>
      <c r="K36" s="5">
        <f>INDEX(Mapping!$H$5:$H$20,MATCH($C36,Mapping!$A$5:$A$20,0))</f>
        <v/>
      </c>
      <c r="L36" s="5">
        <f>INDEX(Mapping!$E$45:$E$58,MATCH($G36,Mapping!$A$45:$A$58,0))</f>
        <v/>
      </c>
      <c r="M36" s="5">
        <f>INDEX(Mapping!$D$62:$D$65,MATCH(INDEX(Mapping!$G$5:$G$20,MATCH($C36,Mapping!$A$5:$A$20,0)),Mapping!$A$62:$A$65,0))</f>
        <v/>
      </c>
      <c r="N36" s="36">
        <f>INDEX(Elasticities!$F$4:$I$200,MATCH("inc|"&amp;$E36&amp;"|"&amp;$D36,Elasticities!$A$4:$A$200,0),MATCH(Settings!$C$6,Elasticities!$F$3:$I$3,0))</f>
        <v/>
      </c>
      <c r="O36" s="36">
        <f>INDEX(Elasticities!$F$4:$I$200,MATCH("usg|"&amp;$E36&amp;"|"&amp;$D36,Elasticities!$A$4:$A$200,0),MATCH(Settings!$C$6,Elasticities!$F$3:$I$3,0))</f>
        <v/>
      </c>
      <c r="P36" s="36">
        <f>INDEX(Elasticities!$F$4:$I$200,MATCH("eff|"&amp;$E36&amp;"|"&amp;$D36,Elasticities!$A$4:$A$200,0),MATCH(Settings!$C$6,Elasticities!$F$3:$I$3,0))</f>
        <v/>
      </c>
      <c r="Q36" s="27">
        <f>INDEX(Elasticities!$F$4:$I$200,MATCH("aei|"&amp;$F36&amp;"|"&amp;$D36,Elasticities!$A$4:$A$200,0),MATCH(Settings!$C$6,Elasticities!$F$3:$I$3,0))</f>
        <v/>
      </c>
      <c r="R36" s="5">
        <f>INDEX(Inputs_prices!$E$5:$E$16,MATCH($G36,Inputs_prices!$A$5:$A$16,0))</f>
        <v/>
      </c>
      <c r="S36" s="27">
        <f>INDEX(Inputs_prices!$Q$5:$Q$16,MATCH($G36,Inputs_prices!$A$5:$A$16,0))</f>
        <v/>
      </c>
      <c r="T36" s="29">
        <f>INDEX(EF_GHG!$E$4:$E$1000,MATCH(Settings!$C$4&amp;"|"&amp;$B36&amp;"|"&amp;$H36,EF_GHG!$A$4:$A$1000,0))</f>
        <v/>
      </c>
      <c r="U36" s="47">
        <f>INDEX(EnergyCons!$F$4:$F$5000,MATCH(Settings!$C$4&amp;"|"&amp;Settings!$C$7&amp;"|"&amp;$C36&amp;"|"&amp;$B36,EnergyCons!$A$4:$A$5000,0))</f>
        <v/>
      </c>
    </row>
    <row r="37">
      <c r="A37" s="5">
        <f>$B37&amp;"|"&amp;$C37</f>
        <v/>
      </c>
      <c r="B37" s="8" t="inlineStr">
        <is>
          <t>coa</t>
        </is>
      </c>
      <c r="C37" s="8" t="inlineStr">
        <is>
          <t>res</t>
        </is>
      </c>
      <c r="D37" s="5">
        <f>INDEX(Mapping!$D$5:$D$20,MATCH($C37,Mapping!$A$5:$A$20,0))</f>
        <v/>
      </c>
      <c r="E37" s="5">
        <f>INDEX(Mapping!$C$30:$C$37,MATCH($B37,Mapping!$A$30:$A$37,0))</f>
        <v/>
      </c>
      <c r="F37" s="5">
        <f>INDEX(Mapping!$D$30:$D$37,MATCH($B37,Mapping!$A$30:$A$37,0))</f>
        <v/>
      </c>
      <c r="G37" s="5">
        <f>$B37&amp;"."&amp;IF(INDEX(Mapping!$E$30:$E$37,MATCH($B37,Mapping!$A$30:$A$37,0))="sub",INDEX(Mapping!$F$5:$F$20,MATCH($C37,Mapping!$A$5:$A$20,0)),"all")</f>
        <v/>
      </c>
      <c r="H37" s="5">
        <f>INDEX(Mapping!$E$5:$E$20,MATCH($C37,Mapping!$A$5:$A$20,0))</f>
        <v/>
      </c>
      <c r="I37" s="5">
        <f>INDEX(Mapping!$G$30:$G$37,MATCH($B37,Mapping!$A$30:$A$37,0))</f>
        <v/>
      </c>
      <c r="J37" s="5">
        <f>INDEX(Mapping!$H$30:$H$37,MATCH($B37,Mapping!$A$30:$A$37,0))</f>
        <v/>
      </c>
      <c r="K37" s="5">
        <f>INDEX(Mapping!$H$5:$H$20,MATCH($C37,Mapping!$A$5:$A$20,0))</f>
        <v/>
      </c>
      <c r="L37" s="5">
        <f>INDEX(Mapping!$E$45:$E$58,MATCH($G37,Mapping!$A$45:$A$58,0))</f>
        <v/>
      </c>
      <c r="M37" s="5">
        <f>INDEX(Mapping!$D$62:$D$65,MATCH(INDEX(Mapping!$G$5:$G$20,MATCH($C37,Mapping!$A$5:$A$20,0)),Mapping!$A$62:$A$65,0))</f>
        <v/>
      </c>
      <c r="N37" s="36">
        <f>INDEX(Elasticities!$F$4:$I$200,MATCH("inc|"&amp;$E37&amp;"|"&amp;$D37,Elasticities!$A$4:$A$200,0),MATCH(Settings!$C$6,Elasticities!$F$3:$I$3,0))</f>
        <v/>
      </c>
      <c r="O37" s="36">
        <f>INDEX(Elasticities!$F$4:$I$200,MATCH("usg|"&amp;$E37&amp;"|"&amp;$D37,Elasticities!$A$4:$A$200,0),MATCH(Settings!$C$6,Elasticities!$F$3:$I$3,0))</f>
        <v/>
      </c>
      <c r="P37" s="36">
        <f>INDEX(Elasticities!$F$4:$I$200,MATCH("eff|"&amp;$E37&amp;"|"&amp;$D37,Elasticities!$A$4:$A$200,0),MATCH(Settings!$C$6,Elasticities!$F$3:$I$3,0))</f>
        <v/>
      </c>
      <c r="Q37" s="27">
        <f>INDEX(Elasticities!$F$4:$I$200,MATCH("aei|"&amp;$F37&amp;"|"&amp;$D37,Elasticities!$A$4:$A$200,0),MATCH(Settings!$C$6,Elasticities!$F$3:$I$3,0))</f>
        <v/>
      </c>
      <c r="R37" s="5">
        <f>INDEX(Inputs_prices!$E$5:$E$16,MATCH($G37,Inputs_prices!$A$5:$A$16,0))</f>
        <v/>
      </c>
      <c r="S37" s="27">
        <f>INDEX(Inputs_prices!$Q$5:$Q$16,MATCH($G37,Inputs_prices!$A$5:$A$16,0))</f>
        <v/>
      </c>
      <c r="T37" s="29">
        <f>INDEX(EF_GHG!$E$4:$E$1000,MATCH(Settings!$C$4&amp;"|"&amp;$B37&amp;"|"&amp;$H37,EF_GHG!$A$4:$A$1000,0))</f>
        <v/>
      </c>
      <c r="U37" s="47">
        <f>INDEX(EnergyCons!$F$4:$F$5000,MATCH(Settings!$C$4&amp;"|"&amp;Settings!$C$7&amp;"|"&amp;$C37&amp;"|"&amp;$B37,EnergyCons!$A$4:$A$5000,0))</f>
        <v/>
      </c>
    </row>
    <row r="38">
      <c r="A38" s="5">
        <f>$B38&amp;"|"&amp;$C38</f>
        <v/>
      </c>
      <c r="B38" s="8" t="inlineStr">
        <is>
          <t>nga</t>
        </is>
      </c>
      <c r="C38" s="8" t="inlineStr">
        <is>
          <t>res</t>
        </is>
      </c>
      <c r="D38" s="5">
        <f>INDEX(Mapping!$D$5:$D$20,MATCH($C38,Mapping!$A$5:$A$20,0))</f>
        <v/>
      </c>
      <c r="E38" s="5">
        <f>INDEX(Mapping!$C$30:$C$37,MATCH($B38,Mapping!$A$30:$A$37,0))</f>
        <v/>
      </c>
      <c r="F38" s="5">
        <f>INDEX(Mapping!$D$30:$D$37,MATCH($B38,Mapping!$A$30:$A$37,0))</f>
        <v/>
      </c>
      <c r="G38" s="5">
        <f>$B38&amp;"."&amp;IF(INDEX(Mapping!$E$30:$E$37,MATCH($B38,Mapping!$A$30:$A$37,0))="sub",INDEX(Mapping!$F$5:$F$20,MATCH($C38,Mapping!$A$5:$A$20,0)),"all")</f>
        <v/>
      </c>
      <c r="H38" s="5">
        <f>INDEX(Mapping!$E$5:$E$20,MATCH($C38,Mapping!$A$5:$A$20,0))</f>
        <v/>
      </c>
      <c r="I38" s="5">
        <f>INDEX(Mapping!$G$30:$G$37,MATCH($B38,Mapping!$A$30:$A$37,0))</f>
        <v/>
      </c>
      <c r="J38" s="5">
        <f>INDEX(Mapping!$H$30:$H$37,MATCH($B38,Mapping!$A$30:$A$37,0))</f>
        <v/>
      </c>
      <c r="K38" s="5">
        <f>INDEX(Mapping!$H$5:$H$20,MATCH($C38,Mapping!$A$5:$A$20,0))</f>
        <v/>
      </c>
      <c r="L38" s="5">
        <f>INDEX(Mapping!$E$45:$E$58,MATCH($G38,Mapping!$A$45:$A$58,0))</f>
        <v/>
      </c>
      <c r="M38" s="5">
        <f>INDEX(Mapping!$D$62:$D$65,MATCH(INDEX(Mapping!$G$5:$G$20,MATCH($C38,Mapping!$A$5:$A$20,0)),Mapping!$A$62:$A$65,0))</f>
        <v/>
      </c>
      <c r="N38" s="36">
        <f>INDEX(Elasticities!$F$4:$I$200,MATCH("inc|"&amp;$E38&amp;"|"&amp;$D38,Elasticities!$A$4:$A$200,0),MATCH(Settings!$C$6,Elasticities!$F$3:$I$3,0))</f>
        <v/>
      </c>
      <c r="O38" s="36">
        <f>INDEX(Elasticities!$F$4:$I$200,MATCH("usg|"&amp;$E38&amp;"|"&amp;$D38,Elasticities!$A$4:$A$200,0),MATCH(Settings!$C$6,Elasticities!$F$3:$I$3,0))</f>
        <v/>
      </c>
      <c r="P38" s="36">
        <f>INDEX(Elasticities!$F$4:$I$200,MATCH("eff|"&amp;$E38&amp;"|"&amp;$D38,Elasticities!$A$4:$A$200,0),MATCH(Settings!$C$6,Elasticities!$F$3:$I$3,0))</f>
        <v/>
      </c>
      <c r="Q38" s="27">
        <f>INDEX(Elasticities!$F$4:$I$200,MATCH("aei|"&amp;$F38&amp;"|"&amp;$D38,Elasticities!$A$4:$A$200,0),MATCH(Settings!$C$6,Elasticities!$F$3:$I$3,0))</f>
        <v/>
      </c>
      <c r="R38" s="5">
        <f>INDEX(Inputs_prices!$E$5:$E$16,MATCH($G38,Inputs_prices!$A$5:$A$16,0))</f>
        <v/>
      </c>
      <c r="S38" s="27">
        <f>INDEX(Inputs_prices!$Q$5:$Q$16,MATCH($G38,Inputs_prices!$A$5:$A$16,0))</f>
        <v/>
      </c>
      <c r="T38" s="29">
        <f>INDEX(EF_GHG!$E$4:$E$1000,MATCH(Settings!$C$4&amp;"|"&amp;$B38&amp;"|"&amp;$H38,EF_GHG!$A$4:$A$1000,0))</f>
        <v/>
      </c>
      <c r="U38" s="47">
        <f>INDEX(EnergyCons!$F$4:$F$5000,MATCH(Settings!$C$4&amp;"|"&amp;Settings!$C$7&amp;"|"&amp;$C38&amp;"|"&amp;$B38,EnergyCons!$A$4:$A$5000,0))</f>
        <v/>
      </c>
    </row>
    <row r="39">
      <c r="A39" s="5">
        <f>$B39&amp;"|"&amp;$C39</f>
        <v/>
      </c>
      <c r="B39" s="8" t="inlineStr">
        <is>
          <t>gso</t>
        </is>
      </c>
      <c r="C39" s="8" t="inlineStr">
        <is>
          <t>res</t>
        </is>
      </c>
      <c r="D39" s="5">
        <f>INDEX(Mapping!$D$5:$D$20,MATCH($C39,Mapping!$A$5:$A$20,0))</f>
        <v/>
      </c>
      <c r="E39" s="5">
        <f>INDEX(Mapping!$C$30:$C$37,MATCH($B39,Mapping!$A$30:$A$37,0))</f>
        <v/>
      </c>
      <c r="F39" s="5">
        <f>INDEX(Mapping!$D$30:$D$37,MATCH($B39,Mapping!$A$30:$A$37,0))</f>
        <v/>
      </c>
      <c r="G39" s="5">
        <f>$B39&amp;"."&amp;IF(INDEX(Mapping!$E$30:$E$37,MATCH($B39,Mapping!$A$30:$A$37,0))="sub",INDEX(Mapping!$F$5:$F$20,MATCH($C39,Mapping!$A$5:$A$20,0)),"all")</f>
        <v/>
      </c>
      <c r="H39" s="5">
        <f>INDEX(Mapping!$E$5:$E$20,MATCH($C39,Mapping!$A$5:$A$20,0))</f>
        <v/>
      </c>
      <c r="I39" s="5">
        <f>INDEX(Mapping!$G$30:$G$37,MATCH($B39,Mapping!$A$30:$A$37,0))</f>
        <v/>
      </c>
      <c r="J39" s="5">
        <f>INDEX(Mapping!$H$30:$H$37,MATCH($B39,Mapping!$A$30:$A$37,0))</f>
        <v/>
      </c>
      <c r="K39" s="5">
        <f>INDEX(Mapping!$H$5:$H$20,MATCH($C39,Mapping!$A$5:$A$20,0))</f>
        <v/>
      </c>
      <c r="L39" s="5">
        <f>INDEX(Mapping!$E$45:$E$58,MATCH($G39,Mapping!$A$45:$A$58,0))</f>
        <v/>
      </c>
      <c r="M39" s="5">
        <f>INDEX(Mapping!$D$62:$D$65,MATCH(INDEX(Mapping!$G$5:$G$20,MATCH($C39,Mapping!$A$5:$A$20,0)),Mapping!$A$62:$A$65,0))</f>
        <v/>
      </c>
      <c r="N39" s="36">
        <f>INDEX(Elasticities!$F$4:$I$200,MATCH("inc|"&amp;$E39&amp;"|"&amp;$D39,Elasticities!$A$4:$A$200,0),MATCH(Settings!$C$6,Elasticities!$F$3:$I$3,0))</f>
        <v/>
      </c>
      <c r="O39" s="36">
        <f>INDEX(Elasticities!$F$4:$I$200,MATCH("usg|"&amp;$E39&amp;"|"&amp;$D39,Elasticities!$A$4:$A$200,0),MATCH(Settings!$C$6,Elasticities!$F$3:$I$3,0))</f>
        <v/>
      </c>
      <c r="P39" s="36">
        <f>INDEX(Elasticities!$F$4:$I$200,MATCH("eff|"&amp;$E39&amp;"|"&amp;$D39,Elasticities!$A$4:$A$200,0),MATCH(Settings!$C$6,Elasticities!$F$3:$I$3,0))</f>
        <v/>
      </c>
      <c r="Q39" s="27">
        <f>INDEX(Elasticities!$F$4:$I$200,MATCH("aei|"&amp;$F39&amp;"|"&amp;$D39,Elasticities!$A$4:$A$200,0),MATCH(Settings!$C$6,Elasticities!$F$3:$I$3,0))</f>
        <v/>
      </c>
      <c r="R39" s="5">
        <f>INDEX(Inputs_prices!$E$5:$E$16,MATCH($G39,Inputs_prices!$A$5:$A$16,0))</f>
        <v/>
      </c>
      <c r="S39" s="27">
        <f>INDEX(Inputs_prices!$Q$5:$Q$16,MATCH($G39,Inputs_prices!$A$5:$A$16,0))</f>
        <v/>
      </c>
      <c r="T39" s="29">
        <f>INDEX(EF_GHG!$E$4:$E$1000,MATCH(Settings!$C$4&amp;"|"&amp;$B39&amp;"|"&amp;$H39,EF_GHG!$A$4:$A$1000,0))</f>
        <v/>
      </c>
      <c r="U39" s="47">
        <f>INDEX(EnergyCons!$F$4:$F$5000,MATCH(Settings!$C$4&amp;"|"&amp;Settings!$C$7&amp;"|"&amp;$C39&amp;"|"&amp;$B39,EnergyCons!$A$4:$A$5000,0))</f>
        <v/>
      </c>
    </row>
    <row r="40">
      <c r="A40" s="5">
        <f>$B40&amp;"|"&amp;$C40</f>
        <v/>
      </c>
      <c r="B40" s="8" t="inlineStr">
        <is>
          <t>die</t>
        </is>
      </c>
      <c r="C40" s="8" t="inlineStr">
        <is>
          <t>res</t>
        </is>
      </c>
      <c r="D40" s="5">
        <f>INDEX(Mapping!$D$5:$D$20,MATCH($C40,Mapping!$A$5:$A$20,0))</f>
        <v/>
      </c>
      <c r="E40" s="5">
        <f>INDEX(Mapping!$C$30:$C$37,MATCH($B40,Mapping!$A$30:$A$37,0))</f>
        <v/>
      </c>
      <c r="F40" s="5">
        <f>INDEX(Mapping!$D$30:$D$37,MATCH($B40,Mapping!$A$30:$A$37,0))</f>
        <v/>
      </c>
      <c r="G40" s="5">
        <f>$B40&amp;"."&amp;IF(INDEX(Mapping!$E$30:$E$37,MATCH($B40,Mapping!$A$30:$A$37,0))="sub",INDEX(Mapping!$F$5:$F$20,MATCH($C40,Mapping!$A$5:$A$20,0)),"all")</f>
        <v/>
      </c>
      <c r="H40" s="5">
        <f>INDEX(Mapping!$E$5:$E$20,MATCH($C40,Mapping!$A$5:$A$20,0))</f>
        <v/>
      </c>
      <c r="I40" s="5">
        <f>INDEX(Mapping!$G$30:$G$37,MATCH($B40,Mapping!$A$30:$A$37,0))</f>
        <v/>
      </c>
      <c r="J40" s="5">
        <f>INDEX(Mapping!$H$30:$H$37,MATCH($B40,Mapping!$A$30:$A$37,0))</f>
        <v/>
      </c>
      <c r="K40" s="5">
        <f>INDEX(Mapping!$H$5:$H$20,MATCH($C40,Mapping!$A$5:$A$20,0))</f>
        <v/>
      </c>
      <c r="L40" s="5">
        <f>INDEX(Mapping!$E$45:$E$58,MATCH($G40,Mapping!$A$45:$A$58,0))</f>
        <v/>
      </c>
      <c r="M40" s="5">
        <f>INDEX(Mapping!$D$62:$D$65,MATCH(INDEX(Mapping!$G$5:$G$20,MATCH($C40,Mapping!$A$5:$A$20,0)),Mapping!$A$62:$A$65,0))</f>
        <v/>
      </c>
      <c r="N40" s="36">
        <f>INDEX(Elasticities!$F$4:$I$200,MATCH("inc|"&amp;$E40&amp;"|"&amp;$D40,Elasticities!$A$4:$A$200,0),MATCH(Settings!$C$6,Elasticities!$F$3:$I$3,0))</f>
        <v/>
      </c>
      <c r="O40" s="36">
        <f>INDEX(Elasticities!$F$4:$I$200,MATCH("usg|"&amp;$E40&amp;"|"&amp;$D40,Elasticities!$A$4:$A$200,0),MATCH(Settings!$C$6,Elasticities!$F$3:$I$3,0))</f>
        <v/>
      </c>
      <c r="P40" s="36">
        <f>INDEX(Elasticities!$F$4:$I$200,MATCH("eff|"&amp;$E40&amp;"|"&amp;$D40,Elasticities!$A$4:$A$200,0),MATCH(Settings!$C$6,Elasticities!$F$3:$I$3,0))</f>
        <v/>
      </c>
      <c r="Q40" s="27">
        <f>INDEX(Elasticities!$F$4:$I$200,MATCH("aei|"&amp;$F40&amp;"|"&amp;$D40,Elasticities!$A$4:$A$200,0),MATCH(Settings!$C$6,Elasticities!$F$3:$I$3,0))</f>
        <v/>
      </c>
      <c r="R40" s="5">
        <f>INDEX(Inputs_prices!$E$5:$E$16,MATCH($G40,Inputs_prices!$A$5:$A$16,0))</f>
        <v/>
      </c>
      <c r="S40" s="27">
        <f>INDEX(Inputs_prices!$Q$5:$Q$16,MATCH($G40,Inputs_prices!$A$5:$A$16,0))</f>
        <v/>
      </c>
      <c r="T40" s="29">
        <f>INDEX(EF_GHG!$E$4:$E$1000,MATCH(Settings!$C$4&amp;"|"&amp;$B40&amp;"|"&amp;$H40,EF_GHG!$A$4:$A$1000,0))</f>
        <v/>
      </c>
      <c r="U40" s="47">
        <f>INDEX(EnergyCons!$F$4:$F$5000,MATCH(Settings!$C$4&amp;"|"&amp;Settings!$C$7&amp;"|"&amp;$C40&amp;"|"&amp;$B40,EnergyCons!$A$4:$A$5000,0))</f>
        <v/>
      </c>
    </row>
    <row r="41">
      <c r="A41" s="5">
        <f>$B41&amp;"|"&amp;$C41</f>
        <v/>
      </c>
      <c r="B41" s="8" t="inlineStr">
        <is>
          <t>lpg</t>
        </is>
      </c>
      <c r="C41" s="8" t="inlineStr">
        <is>
          <t>res</t>
        </is>
      </c>
      <c r="D41" s="5">
        <f>INDEX(Mapping!$D$5:$D$20,MATCH($C41,Mapping!$A$5:$A$20,0))</f>
        <v/>
      </c>
      <c r="E41" s="5">
        <f>INDEX(Mapping!$C$30:$C$37,MATCH($B41,Mapping!$A$30:$A$37,0))</f>
        <v/>
      </c>
      <c r="F41" s="5">
        <f>INDEX(Mapping!$D$30:$D$37,MATCH($B41,Mapping!$A$30:$A$37,0))</f>
        <v/>
      </c>
      <c r="G41" s="5">
        <f>$B41&amp;"."&amp;IF(INDEX(Mapping!$E$30:$E$37,MATCH($B41,Mapping!$A$30:$A$37,0))="sub",INDEX(Mapping!$F$5:$F$20,MATCH($C41,Mapping!$A$5:$A$20,0)),"all")</f>
        <v/>
      </c>
      <c r="H41" s="5">
        <f>INDEX(Mapping!$E$5:$E$20,MATCH($C41,Mapping!$A$5:$A$20,0))</f>
        <v/>
      </c>
      <c r="I41" s="5">
        <f>INDEX(Mapping!$G$30:$G$37,MATCH($B41,Mapping!$A$30:$A$37,0))</f>
        <v/>
      </c>
      <c r="J41" s="5">
        <f>INDEX(Mapping!$H$30:$H$37,MATCH($B41,Mapping!$A$30:$A$37,0))</f>
        <v/>
      </c>
      <c r="K41" s="5">
        <f>INDEX(Mapping!$H$5:$H$20,MATCH($C41,Mapping!$A$5:$A$20,0))</f>
        <v/>
      </c>
      <c r="L41" s="5">
        <f>INDEX(Mapping!$E$45:$E$58,MATCH($G41,Mapping!$A$45:$A$58,0))</f>
        <v/>
      </c>
      <c r="M41" s="5">
        <f>INDEX(Mapping!$D$62:$D$65,MATCH(INDEX(Mapping!$G$5:$G$20,MATCH($C41,Mapping!$A$5:$A$20,0)),Mapping!$A$62:$A$65,0))</f>
        <v/>
      </c>
      <c r="N41" s="36">
        <f>INDEX(Elasticities!$F$4:$I$200,MATCH("inc|"&amp;$E41&amp;"|"&amp;$D41,Elasticities!$A$4:$A$200,0),MATCH(Settings!$C$6,Elasticities!$F$3:$I$3,0))</f>
        <v/>
      </c>
      <c r="O41" s="36">
        <f>INDEX(Elasticities!$F$4:$I$200,MATCH("usg|"&amp;$E41&amp;"|"&amp;$D41,Elasticities!$A$4:$A$200,0),MATCH(Settings!$C$6,Elasticities!$F$3:$I$3,0))</f>
        <v/>
      </c>
      <c r="P41" s="36">
        <f>INDEX(Elasticities!$F$4:$I$200,MATCH("eff|"&amp;$E41&amp;"|"&amp;$D41,Elasticities!$A$4:$A$200,0),MATCH(Settings!$C$6,Elasticities!$F$3:$I$3,0))</f>
        <v/>
      </c>
      <c r="Q41" s="27">
        <f>INDEX(Elasticities!$F$4:$I$200,MATCH("aei|"&amp;$F41&amp;"|"&amp;$D41,Elasticities!$A$4:$A$200,0),MATCH(Settings!$C$6,Elasticities!$F$3:$I$3,0))</f>
        <v/>
      </c>
      <c r="R41" s="5">
        <f>INDEX(Inputs_prices!$E$5:$E$16,MATCH($G41,Inputs_prices!$A$5:$A$16,0))</f>
        <v/>
      </c>
      <c r="S41" s="27">
        <f>INDEX(Inputs_prices!$Q$5:$Q$16,MATCH($G41,Inputs_prices!$A$5:$A$16,0))</f>
        <v/>
      </c>
      <c r="T41" s="29">
        <f>INDEX(EF_GHG!$E$4:$E$1000,MATCH(Settings!$C$4&amp;"|"&amp;$B41&amp;"|"&amp;$H41,EF_GHG!$A$4:$A$1000,0))</f>
        <v/>
      </c>
      <c r="U41" s="47">
        <f>INDEX(EnergyCons!$F$4:$F$5000,MATCH(Settings!$C$4&amp;"|"&amp;Settings!$C$7&amp;"|"&amp;$C41&amp;"|"&amp;$B41,EnergyCons!$A$4:$A$5000,0))</f>
        <v/>
      </c>
    </row>
    <row r="42">
      <c r="A42" s="5">
        <f>$B42&amp;"|"&amp;$C42</f>
        <v/>
      </c>
      <c r="B42" s="8" t="inlineStr">
        <is>
          <t>ker</t>
        </is>
      </c>
      <c r="C42" s="8" t="inlineStr">
        <is>
          <t>res</t>
        </is>
      </c>
      <c r="D42" s="5">
        <f>INDEX(Mapping!$D$5:$D$20,MATCH($C42,Mapping!$A$5:$A$20,0))</f>
        <v/>
      </c>
      <c r="E42" s="5">
        <f>INDEX(Mapping!$C$30:$C$37,MATCH($B42,Mapping!$A$30:$A$37,0))</f>
        <v/>
      </c>
      <c r="F42" s="5">
        <f>INDEX(Mapping!$D$30:$D$37,MATCH($B42,Mapping!$A$30:$A$37,0))</f>
        <v/>
      </c>
      <c r="G42" s="5">
        <f>$B42&amp;"."&amp;IF(INDEX(Mapping!$E$30:$E$37,MATCH($B42,Mapping!$A$30:$A$37,0))="sub",INDEX(Mapping!$F$5:$F$20,MATCH($C42,Mapping!$A$5:$A$20,0)),"all")</f>
        <v/>
      </c>
      <c r="H42" s="5">
        <f>INDEX(Mapping!$E$5:$E$20,MATCH($C42,Mapping!$A$5:$A$20,0))</f>
        <v/>
      </c>
      <c r="I42" s="5">
        <f>INDEX(Mapping!$G$30:$G$37,MATCH($B42,Mapping!$A$30:$A$37,0))</f>
        <v/>
      </c>
      <c r="J42" s="5">
        <f>INDEX(Mapping!$H$30:$H$37,MATCH($B42,Mapping!$A$30:$A$37,0))</f>
        <v/>
      </c>
      <c r="K42" s="5">
        <f>INDEX(Mapping!$H$5:$H$20,MATCH($C42,Mapping!$A$5:$A$20,0))</f>
        <v/>
      </c>
      <c r="L42" s="5">
        <f>INDEX(Mapping!$E$45:$E$58,MATCH($G42,Mapping!$A$45:$A$58,0))</f>
        <v/>
      </c>
      <c r="M42" s="5">
        <f>INDEX(Mapping!$D$62:$D$65,MATCH(INDEX(Mapping!$G$5:$G$20,MATCH($C42,Mapping!$A$5:$A$20,0)),Mapping!$A$62:$A$65,0))</f>
        <v/>
      </c>
      <c r="N42" s="36">
        <f>INDEX(Elasticities!$F$4:$I$200,MATCH("inc|"&amp;$E42&amp;"|"&amp;$D42,Elasticities!$A$4:$A$200,0),MATCH(Settings!$C$6,Elasticities!$F$3:$I$3,0))</f>
        <v/>
      </c>
      <c r="O42" s="36">
        <f>INDEX(Elasticities!$F$4:$I$200,MATCH("usg|"&amp;$E42&amp;"|"&amp;$D42,Elasticities!$A$4:$A$200,0),MATCH(Settings!$C$6,Elasticities!$F$3:$I$3,0))</f>
        <v/>
      </c>
      <c r="P42" s="36">
        <f>INDEX(Elasticities!$F$4:$I$200,MATCH("eff|"&amp;$E42&amp;"|"&amp;$D42,Elasticities!$A$4:$A$200,0),MATCH(Settings!$C$6,Elasticities!$F$3:$I$3,0))</f>
        <v/>
      </c>
      <c r="Q42" s="27">
        <f>INDEX(Elasticities!$F$4:$I$200,MATCH("aei|"&amp;$F42&amp;"|"&amp;$D42,Elasticities!$A$4:$A$200,0),MATCH(Settings!$C$6,Elasticities!$F$3:$I$3,0))</f>
        <v/>
      </c>
      <c r="R42" s="5">
        <f>INDEX(Inputs_prices!$E$5:$E$16,MATCH($G42,Inputs_prices!$A$5:$A$16,0))</f>
        <v/>
      </c>
      <c r="S42" s="27">
        <f>INDEX(Inputs_prices!$Q$5:$Q$16,MATCH($G42,Inputs_prices!$A$5:$A$16,0))</f>
        <v/>
      </c>
      <c r="T42" s="29">
        <f>INDEX(EF_GHG!$E$4:$E$1000,MATCH(Settings!$C$4&amp;"|"&amp;$B42&amp;"|"&amp;$H42,EF_GHG!$A$4:$A$1000,0))</f>
        <v/>
      </c>
      <c r="U42" s="47">
        <f>INDEX(EnergyCons!$F$4:$F$5000,MATCH(Settings!$C$4&amp;"|"&amp;Settings!$C$7&amp;"|"&amp;$C42&amp;"|"&amp;$B42,EnergyCons!$A$4:$A$5000,0))</f>
        <v/>
      </c>
    </row>
    <row r="43">
      <c r="A43" s="5">
        <f>$B43&amp;"|"&amp;$C43</f>
        <v/>
      </c>
      <c r="B43" s="8" t="inlineStr">
        <is>
          <t>oop</t>
        </is>
      </c>
      <c r="C43" s="8" t="inlineStr">
        <is>
          <t>res</t>
        </is>
      </c>
      <c r="D43" s="5">
        <f>INDEX(Mapping!$D$5:$D$20,MATCH($C43,Mapping!$A$5:$A$20,0))</f>
        <v/>
      </c>
      <c r="E43" s="5">
        <f>INDEX(Mapping!$C$30:$C$37,MATCH($B43,Mapping!$A$30:$A$37,0))</f>
        <v/>
      </c>
      <c r="F43" s="5">
        <f>INDEX(Mapping!$D$30:$D$37,MATCH($B43,Mapping!$A$30:$A$37,0))</f>
        <v/>
      </c>
      <c r="G43" s="5">
        <f>$B43&amp;"."&amp;IF(INDEX(Mapping!$E$30:$E$37,MATCH($B43,Mapping!$A$30:$A$37,0))="sub",INDEX(Mapping!$F$5:$F$20,MATCH($C43,Mapping!$A$5:$A$20,0)),"all")</f>
        <v/>
      </c>
      <c r="H43" s="5">
        <f>INDEX(Mapping!$E$5:$E$20,MATCH($C43,Mapping!$A$5:$A$20,0))</f>
        <v/>
      </c>
      <c r="I43" s="5">
        <f>INDEX(Mapping!$G$30:$G$37,MATCH($B43,Mapping!$A$30:$A$37,0))</f>
        <v/>
      </c>
      <c r="J43" s="5">
        <f>INDEX(Mapping!$H$30:$H$37,MATCH($B43,Mapping!$A$30:$A$37,0))</f>
        <v/>
      </c>
      <c r="K43" s="5">
        <f>INDEX(Mapping!$H$5:$H$20,MATCH($C43,Mapping!$A$5:$A$20,0))</f>
        <v/>
      </c>
      <c r="L43" s="5">
        <f>INDEX(Mapping!$E$45:$E$58,MATCH($G43,Mapping!$A$45:$A$58,0))</f>
        <v/>
      </c>
      <c r="M43" s="5">
        <f>INDEX(Mapping!$D$62:$D$65,MATCH(INDEX(Mapping!$G$5:$G$20,MATCH($C43,Mapping!$A$5:$A$20,0)),Mapping!$A$62:$A$65,0))</f>
        <v/>
      </c>
      <c r="N43" s="36">
        <f>INDEX(Elasticities!$F$4:$I$200,MATCH("inc|"&amp;$E43&amp;"|"&amp;$D43,Elasticities!$A$4:$A$200,0),MATCH(Settings!$C$6,Elasticities!$F$3:$I$3,0))</f>
        <v/>
      </c>
      <c r="O43" s="36">
        <f>INDEX(Elasticities!$F$4:$I$200,MATCH("usg|"&amp;$E43&amp;"|"&amp;$D43,Elasticities!$A$4:$A$200,0),MATCH(Settings!$C$6,Elasticities!$F$3:$I$3,0))</f>
        <v/>
      </c>
      <c r="P43" s="36">
        <f>INDEX(Elasticities!$F$4:$I$200,MATCH("eff|"&amp;$E43&amp;"|"&amp;$D43,Elasticities!$A$4:$A$200,0),MATCH(Settings!$C$6,Elasticities!$F$3:$I$3,0))</f>
        <v/>
      </c>
      <c r="Q43" s="27">
        <f>INDEX(Elasticities!$F$4:$I$200,MATCH("aei|"&amp;$F43&amp;"|"&amp;$D43,Elasticities!$A$4:$A$200,0),MATCH(Settings!$C$6,Elasticities!$F$3:$I$3,0))</f>
        <v/>
      </c>
      <c r="R43" s="5">
        <f>INDEX(Inputs_prices!$E$5:$E$16,MATCH($G43,Inputs_prices!$A$5:$A$16,0))</f>
        <v/>
      </c>
      <c r="S43" s="27">
        <f>INDEX(Inputs_prices!$Q$5:$Q$16,MATCH($G43,Inputs_prices!$A$5:$A$16,0))</f>
        <v/>
      </c>
      <c r="T43" s="29">
        <f>INDEX(EF_GHG!$E$4:$E$1000,MATCH(Settings!$C$4&amp;"|"&amp;$B43&amp;"|"&amp;$H43,EF_GHG!$A$4:$A$1000,0))</f>
        <v/>
      </c>
      <c r="U43" s="47">
        <f>INDEX(EnergyCons!$F$4:$F$5000,MATCH(Settings!$C$4&amp;"|"&amp;Settings!$C$7&amp;"|"&amp;$C43&amp;"|"&amp;$B43,EnergyCons!$A$4:$A$5000,0))</f>
        <v/>
      </c>
    </row>
    <row r="44">
      <c r="A44" s="5">
        <f>$B44&amp;"|"&amp;$C44</f>
        <v/>
      </c>
      <c r="B44" s="8" t="inlineStr">
        <is>
          <t>bio</t>
        </is>
      </c>
      <c r="C44" s="8" t="inlineStr">
        <is>
          <t>res</t>
        </is>
      </c>
      <c r="D44" s="5">
        <f>INDEX(Mapping!$D$5:$D$20,MATCH($C44,Mapping!$A$5:$A$20,0))</f>
        <v/>
      </c>
      <c r="E44" s="5">
        <f>INDEX(Mapping!$C$30:$C$37,MATCH($B44,Mapping!$A$30:$A$37,0))</f>
        <v/>
      </c>
      <c r="F44" s="5">
        <f>INDEX(Mapping!$D$30:$D$37,MATCH($B44,Mapping!$A$30:$A$37,0))</f>
        <v/>
      </c>
      <c r="G44" s="5">
        <f>$B44&amp;"."&amp;IF(INDEX(Mapping!$E$30:$E$37,MATCH($B44,Mapping!$A$30:$A$37,0))="sub",INDEX(Mapping!$F$5:$F$20,MATCH($C44,Mapping!$A$5:$A$20,0)),"all")</f>
        <v/>
      </c>
      <c r="H44" s="5">
        <f>INDEX(Mapping!$E$5:$E$20,MATCH($C44,Mapping!$A$5:$A$20,0))</f>
        <v/>
      </c>
      <c r="I44" s="5">
        <f>INDEX(Mapping!$G$30:$G$37,MATCH($B44,Mapping!$A$30:$A$37,0))</f>
        <v/>
      </c>
      <c r="J44" s="5">
        <f>INDEX(Mapping!$H$30:$H$37,MATCH($B44,Mapping!$A$30:$A$37,0))</f>
        <v/>
      </c>
      <c r="K44" s="5">
        <f>INDEX(Mapping!$H$5:$H$20,MATCH($C44,Mapping!$A$5:$A$20,0))</f>
        <v/>
      </c>
      <c r="L44" s="5">
        <f>INDEX(Mapping!$E$45:$E$58,MATCH($G44,Mapping!$A$45:$A$58,0))</f>
        <v/>
      </c>
      <c r="M44" s="5">
        <f>INDEX(Mapping!$D$62:$D$65,MATCH(INDEX(Mapping!$G$5:$G$20,MATCH($C44,Mapping!$A$5:$A$20,0)),Mapping!$A$62:$A$65,0))</f>
        <v/>
      </c>
      <c r="N44" s="36">
        <f>INDEX(Elasticities!$F$4:$I$200,MATCH("inc|"&amp;$E44&amp;"|"&amp;$D44,Elasticities!$A$4:$A$200,0),MATCH(Settings!$C$6,Elasticities!$F$3:$I$3,0))</f>
        <v/>
      </c>
      <c r="O44" s="36">
        <f>INDEX(Elasticities!$F$4:$I$200,MATCH("usg|"&amp;$E44&amp;"|"&amp;$D44,Elasticities!$A$4:$A$200,0),MATCH(Settings!$C$6,Elasticities!$F$3:$I$3,0))</f>
        <v/>
      </c>
      <c r="P44" s="36">
        <f>INDEX(Elasticities!$F$4:$I$200,MATCH("eff|"&amp;$E44&amp;"|"&amp;$D44,Elasticities!$A$4:$A$200,0),MATCH(Settings!$C$6,Elasticities!$F$3:$I$3,0))</f>
        <v/>
      </c>
      <c r="Q44" s="27">
        <f>INDEX(Elasticities!$F$4:$I$200,MATCH("aei|"&amp;$F44&amp;"|"&amp;$D44,Elasticities!$A$4:$A$200,0),MATCH(Settings!$C$6,Elasticities!$F$3:$I$3,0))</f>
        <v/>
      </c>
      <c r="R44" s="5">
        <f>INDEX(Inputs_prices!$E$5:$E$16,MATCH($G44,Inputs_prices!$A$5:$A$16,0))</f>
        <v/>
      </c>
      <c r="S44" s="27">
        <f>INDEX(Inputs_prices!$Q$5:$Q$16,MATCH($G44,Inputs_prices!$A$5:$A$16,0))</f>
        <v/>
      </c>
      <c r="T44" s="29">
        <f>INDEX(EF_GHG!$E$4:$E$1000,MATCH(Settings!$C$4&amp;"|"&amp;$B44&amp;"|"&amp;$H44,EF_GHG!$A$4:$A$1000,0))</f>
        <v/>
      </c>
      <c r="U44" s="47">
        <f>INDEX(EnergyCons!$F$4:$F$5000,MATCH(Settings!$C$4&amp;"|"&amp;Settings!$C$7&amp;"|"&amp;$C44&amp;"|"&amp;$B44,EnergyCons!$A$4:$A$5000,0))</f>
        <v/>
      </c>
    </row>
    <row r="45">
      <c r="A45" s="5">
        <f>$B45&amp;"|"&amp;$C45</f>
        <v/>
      </c>
      <c r="B45" s="8" t="inlineStr">
        <is>
          <t>coa</t>
        </is>
      </c>
      <c r="C45" s="8" t="inlineStr">
        <is>
          <t>foo</t>
        </is>
      </c>
      <c r="D45" s="5">
        <f>INDEX(Mapping!$D$5:$D$20,MATCH($C45,Mapping!$A$5:$A$20,0))</f>
        <v/>
      </c>
      <c r="E45" s="5">
        <f>INDEX(Mapping!$C$30:$C$37,MATCH($B45,Mapping!$A$30:$A$37,0))</f>
        <v/>
      </c>
      <c r="F45" s="5">
        <f>INDEX(Mapping!$D$30:$D$37,MATCH($B45,Mapping!$A$30:$A$37,0))</f>
        <v/>
      </c>
      <c r="G45" s="5">
        <f>$B45&amp;"."&amp;IF(INDEX(Mapping!$E$30:$E$37,MATCH($B45,Mapping!$A$30:$A$37,0))="sub",INDEX(Mapping!$F$5:$F$20,MATCH($C45,Mapping!$A$5:$A$20,0)),"all")</f>
        <v/>
      </c>
      <c r="H45" s="5">
        <f>INDEX(Mapping!$E$5:$E$20,MATCH($C45,Mapping!$A$5:$A$20,0))</f>
        <v/>
      </c>
      <c r="I45" s="5">
        <f>INDEX(Mapping!$G$30:$G$37,MATCH($B45,Mapping!$A$30:$A$37,0))</f>
        <v/>
      </c>
      <c r="J45" s="5">
        <f>INDEX(Mapping!$H$30:$H$37,MATCH($B45,Mapping!$A$30:$A$37,0))</f>
        <v/>
      </c>
      <c r="K45" s="5">
        <f>INDEX(Mapping!$H$5:$H$20,MATCH($C45,Mapping!$A$5:$A$20,0))</f>
        <v/>
      </c>
      <c r="L45" s="5">
        <f>INDEX(Mapping!$E$45:$E$58,MATCH($G45,Mapping!$A$45:$A$58,0))</f>
        <v/>
      </c>
      <c r="M45" s="5">
        <f>INDEX(Mapping!$D$62:$D$65,MATCH(INDEX(Mapping!$G$5:$G$20,MATCH($C45,Mapping!$A$5:$A$20,0)),Mapping!$A$62:$A$65,0))</f>
        <v/>
      </c>
      <c r="N45" s="36">
        <f>INDEX(Elasticities!$F$4:$I$200,MATCH("inc|"&amp;$E45&amp;"|"&amp;$D45,Elasticities!$A$4:$A$200,0),MATCH(Settings!$C$6,Elasticities!$F$3:$I$3,0))</f>
        <v/>
      </c>
      <c r="O45" s="36">
        <f>INDEX(Elasticities!$F$4:$I$200,MATCH("usg|"&amp;$E45&amp;"|"&amp;$D45,Elasticities!$A$4:$A$200,0),MATCH(Settings!$C$6,Elasticities!$F$3:$I$3,0))</f>
        <v/>
      </c>
      <c r="P45" s="36">
        <f>INDEX(Elasticities!$F$4:$I$200,MATCH("eff|"&amp;$E45&amp;"|"&amp;$D45,Elasticities!$A$4:$A$200,0),MATCH(Settings!$C$6,Elasticities!$F$3:$I$3,0))</f>
        <v/>
      </c>
      <c r="Q45" s="27">
        <f>INDEX(Elasticities!$F$4:$I$200,MATCH("aei|"&amp;$F45&amp;"|"&amp;$D45,Elasticities!$A$4:$A$200,0),MATCH(Settings!$C$6,Elasticities!$F$3:$I$3,0))</f>
        <v/>
      </c>
      <c r="R45" s="5">
        <f>INDEX(Inputs_prices!$E$5:$E$16,MATCH($G45,Inputs_prices!$A$5:$A$16,0))</f>
        <v/>
      </c>
      <c r="S45" s="27">
        <f>INDEX(Inputs_prices!$Q$5:$Q$16,MATCH($G45,Inputs_prices!$A$5:$A$16,0))</f>
        <v/>
      </c>
      <c r="T45" s="29">
        <f>INDEX(EF_GHG!$E$4:$E$1000,MATCH(Settings!$C$4&amp;"|"&amp;$B45&amp;"|"&amp;$H45,EF_GHG!$A$4:$A$1000,0))</f>
        <v/>
      </c>
      <c r="U45" s="47">
        <f>INDEX(EnergyCons!$F$4:$F$5000,MATCH(Settings!$C$4&amp;"|"&amp;Settings!$C$7&amp;"|"&amp;$C45&amp;"|"&amp;$B45,EnergyCons!$A$4:$A$5000,0))</f>
        <v/>
      </c>
    </row>
    <row r="46">
      <c r="A46" s="5">
        <f>$B46&amp;"|"&amp;$C46</f>
        <v/>
      </c>
      <c r="B46" s="8" t="inlineStr">
        <is>
          <t>nga</t>
        </is>
      </c>
      <c r="C46" s="8" t="inlineStr">
        <is>
          <t>foo</t>
        </is>
      </c>
      <c r="D46" s="5">
        <f>INDEX(Mapping!$D$5:$D$20,MATCH($C46,Mapping!$A$5:$A$20,0))</f>
        <v/>
      </c>
      <c r="E46" s="5">
        <f>INDEX(Mapping!$C$30:$C$37,MATCH($B46,Mapping!$A$30:$A$37,0))</f>
        <v/>
      </c>
      <c r="F46" s="5">
        <f>INDEX(Mapping!$D$30:$D$37,MATCH($B46,Mapping!$A$30:$A$37,0))</f>
        <v/>
      </c>
      <c r="G46" s="5">
        <f>$B46&amp;"."&amp;IF(INDEX(Mapping!$E$30:$E$37,MATCH($B46,Mapping!$A$30:$A$37,0))="sub",INDEX(Mapping!$F$5:$F$20,MATCH($C46,Mapping!$A$5:$A$20,0)),"all")</f>
        <v/>
      </c>
      <c r="H46" s="5">
        <f>INDEX(Mapping!$E$5:$E$20,MATCH($C46,Mapping!$A$5:$A$20,0))</f>
        <v/>
      </c>
      <c r="I46" s="5">
        <f>INDEX(Mapping!$G$30:$G$37,MATCH($B46,Mapping!$A$30:$A$37,0))</f>
        <v/>
      </c>
      <c r="J46" s="5">
        <f>INDEX(Mapping!$H$30:$H$37,MATCH($B46,Mapping!$A$30:$A$37,0))</f>
        <v/>
      </c>
      <c r="K46" s="5">
        <f>INDEX(Mapping!$H$5:$H$20,MATCH($C46,Mapping!$A$5:$A$20,0))</f>
        <v/>
      </c>
      <c r="L46" s="5">
        <f>INDEX(Mapping!$E$45:$E$58,MATCH($G46,Mapping!$A$45:$A$58,0))</f>
        <v/>
      </c>
      <c r="M46" s="5">
        <f>INDEX(Mapping!$D$62:$D$65,MATCH(INDEX(Mapping!$G$5:$G$20,MATCH($C46,Mapping!$A$5:$A$20,0)),Mapping!$A$62:$A$65,0))</f>
        <v/>
      </c>
      <c r="N46" s="36">
        <f>INDEX(Elasticities!$F$4:$I$200,MATCH("inc|"&amp;$E46&amp;"|"&amp;$D46,Elasticities!$A$4:$A$200,0),MATCH(Settings!$C$6,Elasticities!$F$3:$I$3,0))</f>
        <v/>
      </c>
      <c r="O46" s="36">
        <f>INDEX(Elasticities!$F$4:$I$200,MATCH("usg|"&amp;$E46&amp;"|"&amp;$D46,Elasticities!$A$4:$A$200,0),MATCH(Settings!$C$6,Elasticities!$F$3:$I$3,0))</f>
        <v/>
      </c>
      <c r="P46" s="36">
        <f>INDEX(Elasticities!$F$4:$I$200,MATCH("eff|"&amp;$E46&amp;"|"&amp;$D46,Elasticities!$A$4:$A$200,0),MATCH(Settings!$C$6,Elasticities!$F$3:$I$3,0))</f>
        <v/>
      </c>
      <c r="Q46" s="27">
        <f>INDEX(Elasticities!$F$4:$I$200,MATCH("aei|"&amp;$F46&amp;"|"&amp;$D46,Elasticities!$A$4:$A$200,0),MATCH(Settings!$C$6,Elasticities!$F$3:$I$3,0))</f>
        <v/>
      </c>
      <c r="R46" s="5">
        <f>INDEX(Inputs_prices!$E$5:$E$16,MATCH($G46,Inputs_prices!$A$5:$A$16,0))</f>
        <v/>
      </c>
      <c r="S46" s="27">
        <f>INDEX(Inputs_prices!$Q$5:$Q$16,MATCH($G46,Inputs_prices!$A$5:$A$16,0))</f>
        <v/>
      </c>
      <c r="T46" s="29">
        <f>INDEX(EF_GHG!$E$4:$E$1000,MATCH(Settings!$C$4&amp;"|"&amp;$B46&amp;"|"&amp;$H46,EF_GHG!$A$4:$A$1000,0))</f>
        <v/>
      </c>
      <c r="U46" s="47">
        <f>INDEX(EnergyCons!$F$4:$F$5000,MATCH(Settings!$C$4&amp;"|"&amp;Settings!$C$7&amp;"|"&amp;$C46&amp;"|"&amp;$B46,EnergyCons!$A$4:$A$5000,0))</f>
        <v/>
      </c>
    </row>
    <row r="47">
      <c r="A47" s="5">
        <f>$B47&amp;"|"&amp;$C47</f>
        <v/>
      </c>
      <c r="B47" s="8" t="inlineStr">
        <is>
          <t>gso</t>
        </is>
      </c>
      <c r="C47" s="8" t="inlineStr">
        <is>
          <t>foo</t>
        </is>
      </c>
      <c r="D47" s="5">
        <f>INDEX(Mapping!$D$5:$D$20,MATCH($C47,Mapping!$A$5:$A$20,0))</f>
        <v/>
      </c>
      <c r="E47" s="5">
        <f>INDEX(Mapping!$C$30:$C$37,MATCH($B47,Mapping!$A$30:$A$37,0))</f>
        <v/>
      </c>
      <c r="F47" s="5">
        <f>INDEX(Mapping!$D$30:$D$37,MATCH($B47,Mapping!$A$30:$A$37,0))</f>
        <v/>
      </c>
      <c r="G47" s="5">
        <f>$B47&amp;"."&amp;IF(INDEX(Mapping!$E$30:$E$37,MATCH($B47,Mapping!$A$30:$A$37,0))="sub",INDEX(Mapping!$F$5:$F$20,MATCH($C47,Mapping!$A$5:$A$20,0)),"all")</f>
        <v/>
      </c>
      <c r="H47" s="5">
        <f>INDEX(Mapping!$E$5:$E$20,MATCH($C47,Mapping!$A$5:$A$20,0))</f>
        <v/>
      </c>
      <c r="I47" s="5">
        <f>INDEX(Mapping!$G$30:$G$37,MATCH($B47,Mapping!$A$30:$A$37,0))</f>
        <v/>
      </c>
      <c r="J47" s="5">
        <f>INDEX(Mapping!$H$30:$H$37,MATCH($B47,Mapping!$A$30:$A$37,0))</f>
        <v/>
      </c>
      <c r="K47" s="5">
        <f>INDEX(Mapping!$H$5:$H$20,MATCH($C47,Mapping!$A$5:$A$20,0))</f>
        <v/>
      </c>
      <c r="L47" s="5">
        <f>INDEX(Mapping!$E$45:$E$58,MATCH($G47,Mapping!$A$45:$A$58,0))</f>
        <v/>
      </c>
      <c r="M47" s="5">
        <f>INDEX(Mapping!$D$62:$D$65,MATCH(INDEX(Mapping!$G$5:$G$20,MATCH($C47,Mapping!$A$5:$A$20,0)),Mapping!$A$62:$A$65,0))</f>
        <v/>
      </c>
      <c r="N47" s="36">
        <f>INDEX(Elasticities!$F$4:$I$200,MATCH("inc|"&amp;$E47&amp;"|"&amp;$D47,Elasticities!$A$4:$A$200,0),MATCH(Settings!$C$6,Elasticities!$F$3:$I$3,0))</f>
        <v/>
      </c>
      <c r="O47" s="36">
        <f>INDEX(Elasticities!$F$4:$I$200,MATCH("usg|"&amp;$E47&amp;"|"&amp;$D47,Elasticities!$A$4:$A$200,0),MATCH(Settings!$C$6,Elasticities!$F$3:$I$3,0))</f>
        <v/>
      </c>
      <c r="P47" s="36">
        <f>INDEX(Elasticities!$F$4:$I$200,MATCH("eff|"&amp;$E47&amp;"|"&amp;$D47,Elasticities!$A$4:$A$200,0),MATCH(Settings!$C$6,Elasticities!$F$3:$I$3,0))</f>
        <v/>
      </c>
      <c r="Q47" s="27">
        <f>INDEX(Elasticities!$F$4:$I$200,MATCH("aei|"&amp;$F47&amp;"|"&amp;$D47,Elasticities!$A$4:$A$200,0),MATCH(Settings!$C$6,Elasticities!$F$3:$I$3,0))</f>
        <v/>
      </c>
      <c r="R47" s="5">
        <f>INDEX(Inputs_prices!$E$5:$E$16,MATCH($G47,Inputs_prices!$A$5:$A$16,0))</f>
        <v/>
      </c>
      <c r="S47" s="27">
        <f>INDEX(Inputs_prices!$Q$5:$Q$16,MATCH($G47,Inputs_prices!$A$5:$A$16,0))</f>
        <v/>
      </c>
      <c r="T47" s="29">
        <f>INDEX(EF_GHG!$E$4:$E$1000,MATCH(Settings!$C$4&amp;"|"&amp;$B47&amp;"|"&amp;$H47,EF_GHG!$A$4:$A$1000,0))</f>
        <v/>
      </c>
      <c r="U47" s="47">
        <f>INDEX(EnergyCons!$F$4:$F$5000,MATCH(Settings!$C$4&amp;"|"&amp;Settings!$C$7&amp;"|"&amp;$C47&amp;"|"&amp;$B47,EnergyCons!$A$4:$A$5000,0))</f>
        <v/>
      </c>
    </row>
    <row r="48">
      <c r="A48" s="5">
        <f>$B48&amp;"|"&amp;$C48</f>
        <v/>
      </c>
      <c r="B48" s="8" t="inlineStr">
        <is>
          <t>die</t>
        </is>
      </c>
      <c r="C48" s="8" t="inlineStr">
        <is>
          <t>foo</t>
        </is>
      </c>
      <c r="D48" s="5">
        <f>INDEX(Mapping!$D$5:$D$20,MATCH($C48,Mapping!$A$5:$A$20,0))</f>
        <v/>
      </c>
      <c r="E48" s="5">
        <f>INDEX(Mapping!$C$30:$C$37,MATCH($B48,Mapping!$A$30:$A$37,0))</f>
        <v/>
      </c>
      <c r="F48" s="5">
        <f>INDEX(Mapping!$D$30:$D$37,MATCH($B48,Mapping!$A$30:$A$37,0))</f>
        <v/>
      </c>
      <c r="G48" s="5">
        <f>$B48&amp;"."&amp;IF(INDEX(Mapping!$E$30:$E$37,MATCH($B48,Mapping!$A$30:$A$37,0))="sub",INDEX(Mapping!$F$5:$F$20,MATCH($C48,Mapping!$A$5:$A$20,0)),"all")</f>
        <v/>
      </c>
      <c r="H48" s="5">
        <f>INDEX(Mapping!$E$5:$E$20,MATCH($C48,Mapping!$A$5:$A$20,0))</f>
        <v/>
      </c>
      <c r="I48" s="5">
        <f>INDEX(Mapping!$G$30:$G$37,MATCH($B48,Mapping!$A$30:$A$37,0))</f>
        <v/>
      </c>
      <c r="J48" s="5">
        <f>INDEX(Mapping!$H$30:$H$37,MATCH($B48,Mapping!$A$30:$A$37,0))</f>
        <v/>
      </c>
      <c r="K48" s="5">
        <f>INDEX(Mapping!$H$5:$H$20,MATCH($C48,Mapping!$A$5:$A$20,0))</f>
        <v/>
      </c>
      <c r="L48" s="5">
        <f>INDEX(Mapping!$E$45:$E$58,MATCH($G48,Mapping!$A$45:$A$58,0))</f>
        <v/>
      </c>
      <c r="M48" s="5">
        <f>INDEX(Mapping!$D$62:$D$65,MATCH(INDEX(Mapping!$G$5:$G$20,MATCH($C48,Mapping!$A$5:$A$20,0)),Mapping!$A$62:$A$65,0))</f>
        <v/>
      </c>
      <c r="N48" s="36">
        <f>INDEX(Elasticities!$F$4:$I$200,MATCH("inc|"&amp;$E48&amp;"|"&amp;$D48,Elasticities!$A$4:$A$200,0),MATCH(Settings!$C$6,Elasticities!$F$3:$I$3,0))</f>
        <v/>
      </c>
      <c r="O48" s="36">
        <f>INDEX(Elasticities!$F$4:$I$200,MATCH("usg|"&amp;$E48&amp;"|"&amp;$D48,Elasticities!$A$4:$A$200,0),MATCH(Settings!$C$6,Elasticities!$F$3:$I$3,0))</f>
        <v/>
      </c>
      <c r="P48" s="36">
        <f>INDEX(Elasticities!$F$4:$I$200,MATCH("eff|"&amp;$E48&amp;"|"&amp;$D48,Elasticities!$A$4:$A$200,0),MATCH(Settings!$C$6,Elasticities!$F$3:$I$3,0))</f>
        <v/>
      </c>
      <c r="Q48" s="27">
        <f>INDEX(Elasticities!$F$4:$I$200,MATCH("aei|"&amp;$F48&amp;"|"&amp;$D48,Elasticities!$A$4:$A$200,0),MATCH(Settings!$C$6,Elasticities!$F$3:$I$3,0))</f>
        <v/>
      </c>
      <c r="R48" s="5">
        <f>INDEX(Inputs_prices!$E$5:$E$16,MATCH($G48,Inputs_prices!$A$5:$A$16,0))</f>
        <v/>
      </c>
      <c r="S48" s="27">
        <f>INDEX(Inputs_prices!$Q$5:$Q$16,MATCH($G48,Inputs_prices!$A$5:$A$16,0))</f>
        <v/>
      </c>
      <c r="T48" s="29">
        <f>INDEX(EF_GHG!$E$4:$E$1000,MATCH(Settings!$C$4&amp;"|"&amp;$B48&amp;"|"&amp;$H48,EF_GHG!$A$4:$A$1000,0))</f>
        <v/>
      </c>
      <c r="U48" s="47">
        <f>INDEX(EnergyCons!$F$4:$F$5000,MATCH(Settings!$C$4&amp;"|"&amp;Settings!$C$7&amp;"|"&amp;$C48&amp;"|"&amp;$B48,EnergyCons!$A$4:$A$5000,0))</f>
        <v/>
      </c>
    </row>
    <row r="49">
      <c r="A49" s="5">
        <f>$B49&amp;"|"&amp;$C49</f>
        <v/>
      </c>
      <c r="B49" s="8" t="inlineStr">
        <is>
          <t>lpg</t>
        </is>
      </c>
      <c r="C49" s="8" t="inlineStr">
        <is>
          <t>foo</t>
        </is>
      </c>
      <c r="D49" s="5">
        <f>INDEX(Mapping!$D$5:$D$20,MATCH($C49,Mapping!$A$5:$A$20,0))</f>
        <v/>
      </c>
      <c r="E49" s="5">
        <f>INDEX(Mapping!$C$30:$C$37,MATCH($B49,Mapping!$A$30:$A$37,0))</f>
        <v/>
      </c>
      <c r="F49" s="5">
        <f>INDEX(Mapping!$D$30:$D$37,MATCH($B49,Mapping!$A$30:$A$37,0))</f>
        <v/>
      </c>
      <c r="G49" s="5">
        <f>$B49&amp;"."&amp;IF(INDEX(Mapping!$E$30:$E$37,MATCH($B49,Mapping!$A$30:$A$37,0))="sub",INDEX(Mapping!$F$5:$F$20,MATCH($C49,Mapping!$A$5:$A$20,0)),"all")</f>
        <v/>
      </c>
      <c r="H49" s="5">
        <f>INDEX(Mapping!$E$5:$E$20,MATCH($C49,Mapping!$A$5:$A$20,0))</f>
        <v/>
      </c>
      <c r="I49" s="5">
        <f>INDEX(Mapping!$G$30:$G$37,MATCH($B49,Mapping!$A$30:$A$37,0))</f>
        <v/>
      </c>
      <c r="J49" s="5">
        <f>INDEX(Mapping!$H$30:$H$37,MATCH($B49,Mapping!$A$30:$A$37,0))</f>
        <v/>
      </c>
      <c r="K49" s="5">
        <f>INDEX(Mapping!$H$5:$H$20,MATCH($C49,Mapping!$A$5:$A$20,0))</f>
        <v/>
      </c>
      <c r="L49" s="5">
        <f>INDEX(Mapping!$E$45:$E$58,MATCH($G49,Mapping!$A$45:$A$58,0))</f>
        <v/>
      </c>
      <c r="M49" s="5">
        <f>INDEX(Mapping!$D$62:$D$65,MATCH(INDEX(Mapping!$G$5:$G$20,MATCH($C49,Mapping!$A$5:$A$20,0)),Mapping!$A$62:$A$65,0))</f>
        <v/>
      </c>
      <c r="N49" s="36">
        <f>INDEX(Elasticities!$F$4:$I$200,MATCH("inc|"&amp;$E49&amp;"|"&amp;$D49,Elasticities!$A$4:$A$200,0),MATCH(Settings!$C$6,Elasticities!$F$3:$I$3,0))</f>
        <v/>
      </c>
      <c r="O49" s="36">
        <f>INDEX(Elasticities!$F$4:$I$200,MATCH("usg|"&amp;$E49&amp;"|"&amp;$D49,Elasticities!$A$4:$A$200,0),MATCH(Settings!$C$6,Elasticities!$F$3:$I$3,0))</f>
        <v/>
      </c>
      <c r="P49" s="36">
        <f>INDEX(Elasticities!$F$4:$I$200,MATCH("eff|"&amp;$E49&amp;"|"&amp;$D49,Elasticities!$A$4:$A$200,0),MATCH(Settings!$C$6,Elasticities!$F$3:$I$3,0))</f>
        <v/>
      </c>
      <c r="Q49" s="27">
        <f>INDEX(Elasticities!$F$4:$I$200,MATCH("aei|"&amp;$F49&amp;"|"&amp;$D49,Elasticities!$A$4:$A$200,0),MATCH(Settings!$C$6,Elasticities!$F$3:$I$3,0))</f>
        <v/>
      </c>
      <c r="R49" s="5">
        <f>INDEX(Inputs_prices!$E$5:$E$16,MATCH($G49,Inputs_prices!$A$5:$A$16,0))</f>
        <v/>
      </c>
      <c r="S49" s="27">
        <f>INDEX(Inputs_prices!$Q$5:$Q$16,MATCH($G49,Inputs_prices!$A$5:$A$16,0))</f>
        <v/>
      </c>
      <c r="T49" s="29">
        <f>INDEX(EF_GHG!$E$4:$E$1000,MATCH(Settings!$C$4&amp;"|"&amp;$B49&amp;"|"&amp;$H49,EF_GHG!$A$4:$A$1000,0))</f>
        <v/>
      </c>
      <c r="U49" s="47">
        <f>INDEX(EnergyCons!$F$4:$F$5000,MATCH(Settings!$C$4&amp;"|"&amp;Settings!$C$7&amp;"|"&amp;$C49&amp;"|"&amp;$B49,EnergyCons!$A$4:$A$5000,0))</f>
        <v/>
      </c>
    </row>
    <row r="50">
      <c r="A50" s="5">
        <f>$B50&amp;"|"&amp;$C50</f>
        <v/>
      </c>
      <c r="B50" s="8" t="inlineStr">
        <is>
          <t>ker</t>
        </is>
      </c>
      <c r="C50" s="8" t="inlineStr">
        <is>
          <t>foo</t>
        </is>
      </c>
      <c r="D50" s="5">
        <f>INDEX(Mapping!$D$5:$D$20,MATCH($C50,Mapping!$A$5:$A$20,0))</f>
        <v/>
      </c>
      <c r="E50" s="5">
        <f>INDEX(Mapping!$C$30:$C$37,MATCH($B50,Mapping!$A$30:$A$37,0))</f>
        <v/>
      </c>
      <c r="F50" s="5">
        <f>INDEX(Mapping!$D$30:$D$37,MATCH($B50,Mapping!$A$30:$A$37,0))</f>
        <v/>
      </c>
      <c r="G50" s="5">
        <f>$B50&amp;"."&amp;IF(INDEX(Mapping!$E$30:$E$37,MATCH($B50,Mapping!$A$30:$A$37,0))="sub",INDEX(Mapping!$F$5:$F$20,MATCH($C50,Mapping!$A$5:$A$20,0)),"all")</f>
        <v/>
      </c>
      <c r="H50" s="5">
        <f>INDEX(Mapping!$E$5:$E$20,MATCH($C50,Mapping!$A$5:$A$20,0))</f>
        <v/>
      </c>
      <c r="I50" s="5">
        <f>INDEX(Mapping!$G$30:$G$37,MATCH($B50,Mapping!$A$30:$A$37,0))</f>
        <v/>
      </c>
      <c r="J50" s="5">
        <f>INDEX(Mapping!$H$30:$H$37,MATCH($B50,Mapping!$A$30:$A$37,0))</f>
        <v/>
      </c>
      <c r="K50" s="5">
        <f>INDEX(Mapping!$H$5:$H$20,MATCH($C50,Mapping!$A$5:$A$20,0))</f>
        <v/>
      </c>
      <c r="L50" s="5">
        <f>INDEX(Mapping!$E$45:$E$58,MATCH($G50,Mapping!$A$45:$A$58,0))</f>
        <v/>
      </c>
      <c r="M50" s="5">
        <f>INDEX(Mapping!$D$62:$D$65,MATCH(INDEX(Mapping!$G$5:$G$20,MATCH($C50,Mapping!$A$5:$A$20,0)),Mapping!$A$62:$A$65,0))</f>
        <v/>
      </c>
      <c r="N50" s="36">
        <f>INDEX(Elasticities!$F$4:$I$200,MATCH("inc|"&amp;$E50&amp;"|"&amp;$D50,Elasticities!$A$4:$A$200,0),MATCH(Settings!$C$6,Elasticities!$F$3:$I$3,0))</f>
        <v/>
      </c>
      <c r="O50" s="36">
        <f>INDEX(Elasticities!$F$4:$I$200,MATCH("usg|"&amp;$E50&amp;"|"&amp;$D50,Elasticities!$A$4:$A$200,0),MATCH(Settings!$C$6,Elasticities!$F$3:$I$3,0))</f>
        <v/>
      </c>
      <c r="P50" s="36">
        <f>INDEX(Elasticities!$F$4:$I$200,MATCH("eff|"&amp;$E50&amp;"|"&amp;$D50,Elasticities!$A$4:$A$200,0),MATCH(Settings!$C$6,Elasticities!$F$3:$I$3,0))</f>
        <v/>
      </c>
      <c r="Q50" s="27">
        <f>INDEX(Elasticities!$F$4:$I$200,MATCH("aei|"&amp;$F50&amp;"|"&amp;$D50,Elasticities!$A$4:$A$200,0),MATCH(Settings!$C$6,Elasticities!$F$3:$I$3,0))</f>
        <v/>
      </c>
      <c r="R50" s="5">
        <f>INDEX(Inputs_prices!$E$5:$E$16,MATCH($G50,Inputs_prices!$A$5:$A$16,0))</f>
        <v/>
      </c>
      <c r="S50" s="27">
        <f>INDEX(Inputs_prices!$Q$5:$Q$16,MATCH($G50,Inputs_prices!$A$5:$A$16,0))</f>
        <v/>
      </c>
      <c r="T50" s="29">
        <f>INDEX(EF_GHG!$E$4:$E$1000,MATCH(Settings!$C$4&amp;"|"&amp;$B50&amp;"|"&amp;$H50,EF_GHG!$A$4:$A$1000,0))</f>
        <v/>
      </c>
      <c r="U50" s="47">
        <f>INDEX(EnergyCons!$F$4:$F$5000,MATCH(Settings!$C$4&amp;"|"&amp;Settings!$C$7&amp;"|"&amp;$C50&amp;"|"&amp;$B50,EnergyCons!$A$4:$A$5000,0))</f>
        <v/>
      </c>
    </row>
    <row r="51">
      <c r="A51" s="5">
        <f>$B51&amp;"|"&amp;$C51</f>
        <v/>
      </c>
      <c r="B51" s="8" t="inlineStr">
        <is>
          <t>oop</t>
        </is>
      </c>
      <c r="C51" s="8" t="inlineStr">
        <is>
          <t>foo</t>
        </is>
      </c>
      <c r="D51" s="5">
        <f>INDEX(Mapping!$D$5:$D$20,MATCH($C51,Mapping!$A$5:$A$20,0))</f>
        <v/>
      </c>
      <c r="E51" s="5">
        <f>INDEX(Mapping!$C$30:$C$37,MATCH($B51,Mapping!$A$30:$A$37,0))</f>
        <v/>
      </c>
      <c r="F51" s="5">
        <f>INDEX(Mapping!$D$30:$D$37,MATCH($B51,Mapping!$A$30:$A$37,0))</f>
        <v/>
      </c>
      <c r="G51" s="5">
        <f>$B51&amp;"."&amp;IF(INDEX(Mapping!$E$30:$E$37,MATCH($B51,Mapping!$A$30:$A$37,0))="sub",INDEX(Mapping!$F$5:$F$20,MATCH($C51,Mapping!$A$5:$A$20,0)),"all")</f>
        <v/>
      </c>
      <c r="H51" s="5">
        <f>INDEX(Mapping!$E$5:$E$20,MATCH($C51,Mapping!$A$5:$A$20,0))</f>
        <v/>
      </c>
      <c r="I51" s="5">
        <f>INDEX(Mapping!$G$30:$G$37,MATCH($B51,Mapping!$A$30:$A$37,0))</f>
        <v/>
      </c>
      <c r="J51" s="5">
        <f>INDEX(Mapping!$H$30:$H$37,MATCH($B51,Mapping!$A$30:$A$37,0))</f>
        <v/>
      </c>
      <c r="K51" s="5">
        <f>INDEX(Mapping!$H$5:$H$20,MATCH($C51,Mapping!$A$5:$A$20,0))</f>
        <v/>
      </c>
      <c r="L51" s="5">
        <f>INDEX(Mapping!$E$45:$E$58,MATCH($G51,Mapping!$A$45:$A$58,0))</f>
        <v/>
      </c>
      <c r="M51" s="5">
        <f>INDEX(Mapping!$D$62:$D$65,MATCH(INDEX(Mapping!$G$5:$G$20,MATCH($C51,Mapping!$A$5:$A$20,0)),Mapping!$A$62:$A$65,0))</f>
        <v/>
      </c>
      <c r="N51" s="36">
        <f>INDEX(Elasticities!$F$4:$I$200,MATCH("inc|"&amp;$E51&amp;"|"&amp;$D51,Elasticities!$A$4:$A$200,0),MATCH(Settings!$C$6,Elasticities!$F$3:$I$3,0))</f>
        <v/>
      </c>
      <c r="O51" s="36">
        <f>INDEX(Elasticities!$F$4:$I$200,MATCH("usg|"&amp;$E51&amp;"|"&amp;$D51,Elasticities!$A$4:$A$200,0),MATCH(Settings!$C$6,Elasticities!$F$3:$I$3,0))</f>
        <v/>
      </c>
      <c r="P51" s="36">
        <f>INDEX(Elasticities!$F$4:$I$200,MATCH("eff|"&amp;$E51&amp;"|"&amp;$D51,Elasticities!$A$4:$A$200,0),MATCH(Settings!$C$6,Elasticities!$F$3:$I$3,0))</f>
        <v/>
      </c>
      <c r="Q51" s="27">
        <f>INDEX(Elasticities!$F$4:$I$200,MATCH("aei|"&amp;$F51&amp;"|"&amp;$D51,Elasticities!$A$4:$A$200,0),MATCH(Settings!$C$6,Elasticities!$F$3:$I$3,0))</f>
        <v/>
      </c>
      <c r="R51" s="5">
        <f>INDEX(Inputs_prices!$E$5:$E$16,MATCH($G51,Inputs_prices!$A$5:$A$16,0))</f>
        <v/>
      </c>
      <c r="S51" s="27">
        <f>INDEX(Inputs_prices!$Q$5:$Q$16,MATCH($G51,Inputs_prices!$A$5:$A$16,0))</f>
        <v/>
      </c>
      <c r="T51" s="29">
        <f>INDEX(EF_GHG!$E$4:$E$1000,MATCH(Settings!$C$4&amp;"|"&amp;$B51&amp;"|"&amp;$H51,EF_GHG!$A$4:$A$1000,0))</f>
        <v/>
      </c>
      <c r="U51" s="47">
        <f>INDEX(EnergyCons!$F$4:$F$5000,MATCH(Settings!$C$4&amp;"|"&amp;Settings!$C$7&amp;"|"&amp;$C51&amp;"|"&amp;$B51,EnergyCons!$A$4:$A$5000,0))</f>
        <v/>
      </c>
    </row>
    <row r="52">
      <c r="A52" s="5">
        <f>$B52&amp;"|"&amp;$C52</f>
        <v/>
      </c>
      <c r="B52" s="8" t="inlineStr">
        <is>
          <t>bio</t>
        </is>
      </c>
      <c r="C52" s="8" t="inlineStr">
        <is>
          <t>foo</t>
        </is>
      </c>
      <c r="D52" s="5">
        <f>INDEX(Mapping!$D$5:$D$20,MATCH($C52,Mapping!$A$5:$A$20,0))</f>
        <v/>
      </c>
      <c r="E52" s="5">
        <f>INDEX(Mapping!$C$30:$C$37,MATCH($B52,Mapping!$A$30:$A$37,0))</f>
        <v/>
      </c>
      <c r="F52" s="5">
        <f>INDEX(Mapping!$D$30:$D$37,MATCH($B52,Mapping!$A$30:$A$37,0))</f>
        <v/>
      </c>
      <c r="G52" s="5">
        <f>$B52&amp;"."&amp;IF(INDEX(Mapping!$E$30:$E$37,MATCH($B52,Mapping!$A$30:$A$37,0))="sub",INDEX(Mapping!$F$5:$F$20,MATCH($C52,Mapping!$A$5:$A$20,0)),"all")</f>
        <v/>
      </c>
      <c r="H52" s="5">
        <f>INDEX(Mapping!$E$5:$E$20,MATCH($C52,Mapping!$A$5:$A$20,0))</f>
        <v/>
      </c>
      <c r="I52" s="5">
        <f>INDEX(Mapping!$G$30:$G$37,MATCH($B52,Mapping!$A$30:$A$37,0))</f>
        <v/>
      </c>
      <c r="J52" s="5">
        <f>INDEX(Mapping!$H$30:$H$37,MATCH($B52,Mapping!$A$30:$A$37,0))</f>
        <v/>
      </c>
      <c r="K52" s="5">
        <f>INDEX(Mapping!$H$5:$H$20,MATCH($C52,Mapping!$A$5:$A$20,0))</f>
        <v/>
      </c>
      <c r="L52" s="5">
        <f>INDEX(Mapping!$E$45:$E$58,MATCH($G52,Mapping!$A$45:$A$58,0))</f>
        <v/>
      </c>
      <c r="M52" s="5">
        <f>INDEX(Mapping!$D$62:$D$65,MATCH(INDEX(Mapping!$G$5:$G$20,MATCH($C52,Mapping!$A$5:$A$20,0)),Mapping!$A$62:$A$65,0))</f>
        <v/>
      </c>
      <c r="N52" s="36">
        <f>INDEX(Elasticities!$F$4:$I$200,MATCH("inc|"&amp;$E52&amp;"|"&amp;$D52,Elasticities!$A$4:$A$200,0),MATCH(Settings!$C$6,Elasticities!$F$3:$I$3,0))</f>
        <v/>
      </c>
      <c r="O52" s="36">
        <f>INDEX(Elasticities!$F$4:$I$200,MATCH("usg|"&amp;$E52&amp;"|"&amp;$D52,Elasticities!$A$4:$A$200,0),MATCH(Settings!$C$6,Elasticities!$F$3:$I$3,0))</f>
        <v/>
      </c>
      <c r="P52" s="36">
        <f>INDEX(Elasticities!$F$4:$I$200,MATCH("eff|"&amp;$E52&amp;"|"&amp;$D52,Elasticities!$A$4:$A$200,0),MATCH(Settings!$C$6,Elasticities!$F$3:$I$3,0))</f>
        <v/>
      </c>
      <c r="Q52" s="27">
        <f>INDEX(Elasticities!$F$4:$I$200,MATCH("aei|"&amp;$F52&amp;"|"&amp;$D52,Elasticities!$A$4:$A$200,0),MATCH(Settings!$C$6,Elasticities!$F$3:$I$3,0))</f>
        <v/>
      </c>
      <c r="R52" s="5">
        <f>INDEX(Inputs_prices!$E$5:$E$16,MATCH($G52,Inputs_prices!$A$5:$A$16,0))</f>
        <v/>
      </c>
      <c r="S52" s="27">
        <f>INDEX(Inputs_prices!$Q$5:$Q$16,MATCH($G52,Inputs_prices!$A$5:$A$16,0))</f>
        <v/>
      </c>
      <c r="T52" s="29">
        <f>INDEX(EF_GHG!$E$4:$E$1000,MATCH(Settings!$C$4&amp;"|"&amp;$B52&amp;"|"&amp;$H52,EF_GHG!$A$4:$A$1000,0))</f>
        <v/>
      </c>
      <c r="U52" s="47">
        <f>INDEX(EnergyCons!$F$4:$F$5000,MATCH(Settings!$C$4&amp;"|"&amp;Settings!$C$7&amp;"|"&amp;$C52&amp;"|"&amp;$B52,EnergyCons!$A$4:$A$5000,0))</f>
        <v/>
      </c>
    </row>
    <row r="53">
      <c r="A53" s="5">
        <f>$B53&amp;"|"&amp;$C53</f>
        <v/>
      </c>
      <c r="B53" s="8" t="inlineStr">
        <is>
          <t>coa</t>
        </is>
      </c>
      <c r="C53" s="8" t="inlineStr">
        <is>
          <t>srv</t>
        </is>
      </c>
      <c r="D53" s="5">
        <f>INDEX(Mapping!$D$5:$D$20,MATCH($C53,Mapping!$A$5:$A$20,0))</f>
        <v/>
      </c>
      <c r="E53" s="5">
        <f>INDEX(Mapping!$C$30:$C$37,MATCH($B53,Mapping!$A$30:$A$37,0))</f>
        <v/>
      </c>
      <c r="F53" s="5">
        <f>INDEX(Mapping!$D$30:$D$37,MATCH($B53,Mapping!$A$30:$A$37,0))</f>
        <v/>
      </c>
      <c r="G53" s="5">
        <f>$B53&amp;"."&amp;IF(INDEX(Mapping!$E$30:$E$37,MATCH($B53,Mapping!$A$30:$A$37,0))="sub",INDEX(Mapping!$F$5:$F$20,MATCH($C53,Mapping!$A$5:$A$20,0)),"all")</f>
        <v/>
      </c>
      <c r="H53" s="5">
        <f>INDEX(Mapping!$E$5:$E$20,MATCH($C53,Mapping!$A$5:$A$20,0))</f>
        <v/>
      </c>
      <c r="I53" s="5">
        <f>INDEX(Mapping!$G$30:$G$37,MATCH($B53,Mapping!$A$30:$A$37,0))</f>
        <v/>
      </c>
      <c r="J53" s="5">
        <f>INDEX(Mapping!$H$30:$H$37,MATCH($B53,Mapping!$A$30:$A$37,0))</f>
        <v/>
      </c>
      <c r="K53" s="5">
        <f>INDEX(Mapping!$H$5:$H$20,MATCH($C53,Mapping!$A$5:$A$20,0))</f>
        <v/>
      </c>
      <c r="L53" s="5">
        <f>INDEX(Mapping!$E$45:$E$58,MATCH($G53,Mapping!$A$45:$A$58,0))</f>
        <v/>
      </c>
      <c r="M53" s="5">
        <f>INDEX(Mapping!$D$62:$D$65,MATCH(INDEX(Mapping!$G$5:$G$20,MATCH($C53,Mapping!$A$5:$A$20,0)),Mapping!$A$62:$A$65,0))</f>
        <v/>
      </c>
      <c r="N53" s="36">
        <f>INDEX(Elasticities!$F$4:$I$200,MATCH("inc|"&amp;$E53&amp;"|"&amp;$D53,Elasticities!$A$4:$A$200,0),MATCH(Settings!$C$6,Elasticities!$F$3:$I$3,0))</f>
        <v/>
      </c>
      <c r="O53" s="36">
        <f>INDEX(Elasticities!$F$4:$I$200,MATCH("usg|"&amp;$E53&amp;"|"&amp;$D53,Elasticities!$A$4:$A$200,0),MATCH(Settings!$C$6,Elasticities!$F$3:$I$3,0))</f>
        <v/>
      </c>
      <c r="P53" s="36">
        <f>INDEX(Elasticities!$F$4:$I$200,MATCH("eff|"&amp;$E53&amp;"|"&amp;$D53,Elasticities!$A$4:$A$200,0),MATCH(Settings!$C$6,Elasticities!$F$3:$I$3,0))</f>
        <v/>
      </c>
      <c r="Q53" s="27">
        <f>INDEX(Elasticities!$F$4:$I$200,MATCH("aei|"&amp;$F53&amp;"|"&amp;$D53,Elasticities!$A$4:$A$200,0),MATCH(Settings!$C$6,Elasticities!$F$3:$I$3,0))</f>
        <v/>
      </c>
      <c r="R53" s="5">
        <f>INDEX(Inputs_prices!$E$5:$E$16,MATCH($G53,Inputs_prices!$A$5:$A$16,0))</f>
        <v/>
      </c>
      <c r="S53" s="27">
        <f>INDEX(Inputs_prices!$Q$5:$Q$16,MATCH($G53,Inputs_prices!$A$5:$A$16,0))</f>
        <v/>
      </c>
      <c r="T53" s="29">
        <f>INDEX(EF_GHG!$E$4:$E$1000,MATCH(Settings!$C$4&amp;"|"&amp;$B53&amp;"|"&amp;$H53,EF_GHG!$A$4:$A$1000,0))</f>
        <v/>
      </c>
      <c r="U53" s="47">
        <f>INDEX(EnergyCons!$F$4:$F$5000,MATCH(Settings!$C$4&amp;"|"&amp;Settings!$C$7&amp;"|"&amp;$C53&amp;"|"&amp;$B53,EnergyCons!$A$4:$A$5000,0))</f>
        <v/>
      </c>
    </row>
    <row r="54">
      <c r="A54" s="5">
        <f>$B54&amp;"|"&amp;$C54</f>
        <v/>
      </c>
      <c r="B54" s="8" t="inlineStr">
        <is>
          <t>nga</t>
        </is>
      </c>
      <c r="C54" s="8" t="inlineStr">
        <is>
          <t>srv</t>
        </is>
      </c>
      <c r="D54" s="5">
        <f>INDEX(Mapping!$D$5:$D$20,MATCH($C54,Mapping!$A$5:$A$20,0))</f>
        <v/>
      </c>
      <c r="E54" s="5">
        <f>INDEX(Mapping!$C$30:$C$37,MATCH($B54,Mapping!$A$30:$A$37,0))</f>
        <v/>
      </c>
      <c r="F54" s="5">
        <f>INDEX(Mapping!$D$30:$D$37,MATCH($B54,Mapping!$A$30:$A$37,0))</f>
        <v/>
      </c>
      <c r="G54" s="5">
        <f>$B54&amp;"."&amp;IF(INDEX(Mapping!$E$30:$E$37,MATCH($B54,Mapping!$A$30:$A$37,0))="sub",INDEX(Mapping!$F$5:$F$20,MATCH($C54,Mapping!$A$5:$A$20,0)),"all")</f>
        <v/>
      </c>
      <c r="H54" s="5">
        <f>INDEX(Mapping!$E$5:$E$20,MATCH($C54,Mapping!$A$5:$A$20,0))</f>
        <v/>
      </c>
      <c r="I54" s="5">
        <f>INDEX(Mapping!$G$30:$G$37,MATCH($B54,Mapping!$A$30:$A$37,0))</f>
        <v/>
      </c>
      <c r="J54" s="5">
        <f>INDEX(Mapping!$H$30:$H$37,MATCH($B54,Mapping!$A$30:$A$37,0))</f>
        <v/>
      </c>
      <c r="K54" s="5">
        <f>INDEX(Mapping!$H$5:$H$20,MATCH($C54,Mapping!$A$5:$A$20,0))</f>
        <v/>
      </c>
      <c r="L54" s="5">
        <f>INDEX(Mapping!$E$45:$E$58,MATCH($G54,Mapping!$A$45:$A$58,0))</f>
        <v/>
      </c>
      <c r="M54" s="5">
        <f>INDEX(Mapping!$D$62:$D$65,MATCH(INDEX(Mapping!$G$5:$G$20,MATCH($C54,Mapping!$A$5:$A$20,0)),Mapping!$A$62:$A$65,0))</f>
        <v/>
      </c>
      <c r="N54" s="36">
        <f>INDEX(Elasticities!$F$4:$I$200,MATCH("inc|"&amp;$E54&amp;"|"&amp;$D54,Elasticities!$A$4:$A$200,0),MATCH(Settings!$C$6,Elasticities!$F$3:$I$3,0))</f>
        <v/>
      </c>
      <c r="O54" s="36">
        <f>INDEX(Elasticities!$F$4:$I$200,MATCH("usg|"&amp;$E54&amp;"|"&amp;$D54,Elasticities!$A$4:$A$200,0),MATCH(Settings!$C$6,Elasticities!$F$3:$I$3,0))</f>
        <v/>
      </c>
      <c r="P54" s="36">
        <f>INDEX(Elasticities!$F$4:$I$200,MATCH("eff|"&amp;$E54&amp;"|"&amp;$D54,Elasticities!$A$4:$A$200,0),MATCH(Settings!$C$6,Elasticities!$F$3:$I$3,0))</f>
        <v/>
      </c>
      <c r="Q54" s="27">
        <f>INDEX(Elasticities!$F$4:$I$200,MATCH("aei|"&amp;$F54&amp;"|"&amp;$D54,Elasticities!$A$4:$A$200,0),MATCH(Settings!$C$6,Elasticities!$F$3:$I$3,0))</f>
        <v/>
      </c>
      <c r="R54" s="5">
        <f>INDEX(Inputs_prices!$E$5:$E$16,MATCH($G54,Inputs_prices!$A$5:$A$16,0))</f>
        <v/>
      </c>
      <c r="S54" s="27">
        <f>INDEX(Inputs_prices!$Q$5:$Q$16,MATCH($G54,Inputs_prices!$A$5:$A$16,0))</f>
        <v/>
      </c>
      <c r="T54" s="29">
        <f>INDEX(EF_GHG!$E$4:$E$1000,MATCH(Settings!$C$4&amp;"|"&amp;$B54&amp;"|"&amp;$H54,EF_GHG!$A$4:$A$1000,0))</f>
        <v/>
      </c>
      <c r="U54" s="47">
        <f>INDEX(EnergyCons!$F$4:$F$5000,MATCH(Settings!$C$4&amp;"|"&amp;Settings!$C$7&amp;"|"&amp;$C54&amp;"|"&amp;$B54,EnergyCons!$A$4:$A$5000,0))</f>
        <v/>
      </c>
    </row>
    <row r="55">
      <c r="A55" s="5">
        <f>$B55&amp;"|"&amp;$C55</f>
        <v/>
      </c>
      <c r="B55" s="8" t="inlineStr">
        <is>
          <t>gso</t>
        </is>
      </c>
      <c r="C55" s="8" t="inlineStr">
        <is>
          <t>srv</t>
        </is>
      </c>
      <c r="D55" s="5">
        <f>INDEX(Mapping!$D$5:$D$20,MATCH($C55,Mapping!$A$5:$A$20,0))</f>
        <v/>
      </c>
      <c r="E55" s="5">
        <f>INDEX(Mapping!$C$30:$C$37,MATCH($B55,Mapping!$A$30:$A$37,0))</f>
        <v/>
      </c>
      <c r="F55" s="5">
        <f>INDEX(Mapping!$D$30:$D$37,MATCH($B55,Mapping!$A$30:$A$37,0))</f>
        <v/>
      </c>
      <c r="G55" s="5">
        <f>$B55&amp;"."&amp;IF(INDEX(Mapping!$E$30:$E$37,MATCH($B55,Mapping!$A$30:$A$37,0))="sub",INDEX(Mapping!$F$5:$F$20,MATCH($C55,Mapping!$A$5:$A$20,0)),"all")</f>
        <v/>
      </c>
      <c r="H55" s="5">
        <f>INDEX(Mapping!$E$5:$E$20,MATCH($C55,Mapping!$A$5:$A$20,0))</f>
        <v/>
      </c>
      <c r="I55" s="5">
        <f>INDEX(Mapping!$G$30:$G$37,MATCH($B55,Mapping!$A$30:$A$37,0))</f>
        <v/>
      </c>
      <c r="J55" s="5">
        <f>INDEX(Mapping!$H$30:$H$37,MATCH($B55,Mapping!$A$30:$A$37,0))</f>
        <v/>
      </c>
      <c r="K55" s="5">
        <f>INDEX(Mapping!$H$5:$H$20,MATCH($C55,Mapping!$A$5:$A$20,0))</f>
        <v/>
      </c>
      <c r="L55" s="5">
        <f>INDEX(Mapping!$E$45:$E$58,MATCH($G55,Mapping!$A$45:$A$58,0))</f>
        <v/>
      </c>
      <c r="M55" s="5">
        <f>INDEX(Mapping!$D$62:$D$65,MATCH(INDEX(Mapping!$G$5:$G$20,MATCH($C55,Mapping!$A$5:$A$20,0)),Mapping!$A$62:$A$65,0))</f>
        <v/>
      </c>
      <c r="N55" s="36">
        <f>INDEX(Elasticities!$F$4:$I$200,MATCH("inc|"&amp;$E55&amp;"|"&amp;$D55,Elasticities!$A$4:$A$200,0),MATCH(Settings!$C$6,Elasticities!$F$3:$I$3,0))</f>
        <v/>
      </c>
      <c r="O55" s="36">
        <f>INDEX(Elasticities!$F$4:$I$200,MATCH("usg|"&amp;$E55&amp;"|"&amp;$D55,Elasticities!$A$4:$A$200,0),MATCH(Settings!$C$6,Elasticities!$F$3:$I$3,0))</f>
        <v/>
      </c>
      <c r="P55" s="36">
        <f>INDEX(Elasticities!$F$4:$I$200,MATCH("eff|"&amp;$E55&amp;"|"&amp;$D55,Elasticities!$A$4:$A$200,0),MATCH(Settings!$C$6,Elasticities!$F$3:$I$3,0))</f>
        <v/>
      </c>
      <c r="Q55" s="27">
        <f>INDEX(Elasticities!$F$4:$I$200,MATCH("aei|"&amp;$F55&amp;"|"&amp;$D55,Elasticities!$A$4:$A$200,0),MATCH(Settings!$C$6,Elasticities!$F$3:$I$3,0))</f>
        <v/>
      </c>
      <c r="R55" s="5">
        <f>INDEX(Inputs_prices!$E$5:$E$16,MATCH($G55,Inputs_prices!$A$5:$A$16,0))</f>
        <v/>
      </c>
      <c r="S55" s="27">
        <f>INDEX(Inputs_prices!$Q$5:$Q$16,MATCH($G55,Inputs_prices!$A$5:$A$16,0))</f>
        <v/>
      </c>
      <c r="T55" s="29">
        <f>INDEX(EF_GHG!$E$4:$E$1000,MATCH(Settings!$C$4&amp;"|"&amp;$B55&amp;"|"&amp;$H55,EF_GHG!$A$4:$A$1000,0))</f>
        <v/>
      </c>
      <c r="U55" s="47">
        <f>INDEX(EnergyCons!$F$4:$F$5000,MATCH(Settings!$C$4&amp;"|"&amp;Settings!$C$7&amp;"|"&amp;$C55&amp;"|"&amp;$B55,EnergyCons!$A$4:$A$5000,0))</f>
        <v/>
      </c>
    </row>
    <row r="56">
      <c r="A56" s="5">
        <f>$B56&amp;"|"&amp;$C56</f>
        <v/>
      </c>
      <c r="B56" s="8" t="inlineStr">
        <is>
          <t>die</t>
        </is>
      </c>
      <c r="C56" s="8" t="inlineStr">
        <is>
          <t>srv</t>
        </is>
      </c>
      <c r="D56" s="5">
        <f>INDEX(Mapping!$D$5:$D$20,MATCH($C56,Mapping!$A$5:$A$20,0))</f>
        <v/>
      </c>
      <c r="E56" s="5">
        <f>INDEX(Mapping!$C$30:$C$37,MATCH($B56,Mapping!$A$30:$A$37,0))</f>
        <v/>
      </c>
      <c r="F56" s="5">
        <f>INDEX(Mapping!$D$30:$D$37,MATCH($B56,Mapping!$A$30:$A$37,0))</f>
        <v/>
      </c>
      <c r="G56" s="5">
        <f>$B56&amp;"."&amp;IF(INDEX(Mapping!$E$30:$E$37,MATCH($B56,Mapping!$A$30:$A$37,0))="sub",INDEX(Mapping!$F$5:$F$20,MATCH($C56,Mapping!$A$5:$A$20,0)),"all")</f>
        <v/>
      </c>
      <c r="H56" s="5">
        <f>INDEX(Mapping!$E$5:$E$20,MATCH($C56,Mapping!$A$5:$A$20,0))</f>
        <v/>
      </c>
      <c r="I56" s="5">
        <f>INDEX(Mapping!$G$30:$G$37,MATCH($B56,Mapping!$A$30:$A$37,0))</f>
        <v/>
      </c>
      <c r="J56" s="5">
        <f>INDEX(Mapping!$H$30:$H$37,MATCH($B56,Mapping!$A$30:$A$37,0))</f>
        <v/>
      </c>
      <c r="K56" s="5">
        <f>INDEX(Mapping!$H$5:$H$20,MATCH($C56,Mapping!$A$5:$A$20,0))</f>
        <v/>
      </c>
      <c r="L56" s="5">
        <f>INDEX(Mapping!$E$45:$E$58,MATCH($G56,Mapping!$A$45:$A$58,0))</f>
        <v/>
      </c>
      <c r="M56" s="5">
        <f>INDEX(Mapping!$D$62:$D$65,MATCH(INDEX(Mapping!$G$5:$G$20,MATCH($C56,Mapping!$A$5:$A$20,0)),Mapping!$A$62:$A$65,0))</f>
        <v/>
      </c>
      <c r="N56" s="36">
        <f>INDEX(Elasticities!$F$4:$I$200,MATCH("inc|"&amp;$E56&amp;"|"&amp;$D56,Elasticities!$A$4:$A$200,0),MATCH(Settings!$C$6,Elasticities!$F$3:$I$3,0))</f>
        <v/>
      </c>
      <c r="O56" s="36">
        <f>INDEX(Elasticities!$F$4:$I$200,MATCH("usg|"&amp;$E56&amp;"|"&amp;$D56,Elasticities!$A$4:$A$200,0),MATCH(Settings!$C$6,Elasticities!$F$3:$I$3,0))</f>
        <v/>
      </c>
      <c r="P56" s="36">
        <f>INDEX(Elasticities!$F$4:$I$200,MATCH("eff|"&amp;$E56&amp;"|"&amp;$D56,Elasticities!$A$4:$A$200,0),MATCH(Settings!$C$6,Elasticities!$F$3:$I$3,0))</f>
        <v/>
      </c>
      <c r="Q56" s="27">
        <f>INDEX(Elasticities!$F$4:$I$200,MATCH("aei|"&amp;$F56&amp;"|"&amp;$D56,Elasticities!$A$4:$A$200,0),MATCH(Settings!$C$6,Elasticities!$F$3:$I$3,0))</f>
        <v/>
      </c>
      <c r="R56" s="5">
        <f>INDEX(Inputs_prices!$E$5:$E$16,MATCH($G56,Inputs_prices!$A$5:$A$16,0))</f>
        <v/>
      </c>
      <c r="S56" s="27">
        <f>INDEX(Inputs_prices!$Q$5:$Q$16,MATCH($G56,Inputs_prices!$A$5:$A$16,0))</f>
        <v/>
      </c>
      <c r="T56" s="29">
        <f>INDEX(EF_GHG!$E$4:$E$1000,MATCH(Settings!$C$4&amp;"|"&amp;$B56&amp;"|"&amp;$H56,EF_GHG!$A$4:$A$1000,0))</f>
        <v/>
      </c>
      <c r="U56" s="47">
        <f>INDEX(EnergyCons!$F$4:$F$5000,MATCH(Settings!$C$4&amp;"|"&amp;Settings!$C$7&amp;"|"&amp;$C56&amp;"|"&amp;$B56,EnergyCons!$A$4:$A$5000,0))</f>
        <v/>
      </c>
    </row>
    <row r="57">
      <c r="A57" s="5">
        <f>$B57&amp;"|"&amp;$C57</f>
        <v/>
      </c>
      <c r="B57" s="8" t="inlineStr">
        <is>
          <t>lpg</t>
        </is>
      </c>
      <c r="C57" s="8" t="inlineStr">
        <is>
          <t>srv</t>
        </is>
      </c>
      <c r="D57" s="5">
        <f>INDEX(Mapping!$D$5:$D$20,MATCH($C57,Mapping!$A$5:$A$20,0))</f>
        <v/>
      </c>
      <c r="E57" s="5">
        <f>INDEX(Mapping!$C$30:$C$37,MATCH($B57,Mapping!$A$30:$A$37,0))</f>
        <v/>
      </c>
      <c r="F57" s="5">
        <f>INDEX(Mapping!$D$30:$D$37,MATCH($B57,Mapping!$A$30:$A$37,0))</f>
        <v/>
      </c>
      <c r="G57" s="5">
        <f>$B57&amp;"."&amp;IF(INDEX(Mapping!$E$30:$E$37,MATCH($B57,Mapping!$A$30:$A$37,0))="sub",INDEX(Mapping!$F$5:$F$20,MATCH($C57,Mapping!$A$5:$A$20,0)),"all")</f>
        <v/>
      </c>
      <c r="H57" s="5">
        <f>INDEX(Mapping!$E$5:$E$20,MATCH($C57,Mapping!$A$5:$A$20,0))</f>
        <v/>
      </c>
      <c r="I57" s="5">
        <f>INDEX(Mapping!$G$30:$G$37,MATCH($B57,Mapping!$A$30:$A$37,0))</f>
        <v/>
      </c>
      <c r="J57" s="5">
        <f>INDEX(Mapping!$H$30:$H$37,MATCH($B57,Mapping!$A$30:$A$37,0))</f>
        <v/>
      </c>
      <c r="K57" s="5">
        <f>INDEX(Mapping!$H$5:$H$20,MATCH($C57,Mapping!$A$5:$A$20,0))</f>
        <v/>
      </c>
      <c r="L57" s="5">
        <f>INDEX(Mapping!$E$45:$E$58,MATCH($G57,Mapping!$A$45:$A$58,0))</f>
        <v/>
      </c>
      <c r="M57" s="5">
        <f>INDEX(Mapping!$D$62:$D$65,MATCH(INDEX(Mapping!$G$5:$G$20,MATCH($C57,Mapping!$A$5:$A$20,0)),Mapping!$A$62:$A$65,0))</f>
        <v/>
      </c>
      <c r="N57" s="36">
        <f>INDEX(Elasticities!$F$4:$I$200,MATCH("inc|"&amp;$E57&amp;"|"&amp;$D57,Elasticities!$A$4:$A$200,0),MATCH(Settings!$C$6,Elasticities!$F$3:$I$3,0))</f>
        <v/>
      </c>
      <c r="O57" s="36">
        <f>INDEX(Elasticities!$F$4:$I$200,MATCH("usg|"&amp;$E57&amp;"|"&amp;$D57,Elasticities!$A$4:$A$200,0),MATCH(Settings!$C$6,Elasticities!$F$3:$I$3,0))</f>
        <v/>
      </c>
      <c r="P57" s="36">
        <f>INDEX(Elasticities!$F$4:$I$200,MATCH("eff|"&amp;$E57&amp;"|"&amp;$D57,Elasticities!$A$4:$A$200,0),MATCH(Settings!$C$6,Elasticities!$F$3:$I$3,0))</f>
        <v/>
      </c>
      <c r="Q57" s="27">
        <f>INDEX(Elasticities!$F$4:$I$200,MATCH("aei|"&amp;$F57&amp;"|"&amp;$D57,Elasticities!$A$4:$A$200,0),MATCH(Settings!$C$6,Elasticities!$F$3:$I$3,0))</f>
        <v/>
      </c>
      <c r="R57" s="5">
        <f>INDEX(Inputs_prices!$E$5:$E$16,MATCH($G57,Inputs_prices!$A$5:$A$16,0))</f>
        <v/>
      </c>
      <c r="S57" s="27">
        <f>INDEX(Inputs_prices!$Q$5:$Q$16,MATCH($G57,Inputs_prices!$A$5:$A$16,0))</f>
        <v/>
      </c>
      <c r="T57" s="29">
        <f>INDEX(EF_GHG!$E$4:$E$1000,MATCH(Settings!$C$4&amp;"|"&amp;$B57&amp;"|"&amp;$H57,EF_GHG!$A$4:$A$1000,0))</f>
        <v/>
      </c>
      <c r="U57" s="47">
        <f>INDEX(EnergyCons!$F$4:$F$5000,MATCH(Settings!$C$4&amp;"|"&amp;Settings!$C$7&amp;"|"&amp;$C57&amp;"|"&amp;$B57,EnergyCons!$A$4:$A$5000,0))</f>
        <v/>
      </c>
    </row>
    <row r="58">
      <c r="A58" s="5">
        <f>$B58&amp;"|"&amp;$C58</f>
        <v/>
      </c>
      <c r="B58" s="8" t="inlineStr">
        <is>
          <t>ker</t>
        </is>
      </c>
      <c r="C58" s="8" t="inlineStr">
        <is>
          <t>srv</t>
        </is>
      </c>
      <c r="D58" s="5">
        <f>INDEX(Mapping!$D$5:$D$20,MATCH($C58,Mapping!$A$5:$A$20,0))</f>
        <v/>
      </c>
      <c r="E58" s="5">
        <f>INDEX(Mapping!$C$30:$C$37,MATCH($B58,Mapping!$A$30:$A$37,0))</f>
        <v/>
      </c>
      <c r="F58" s="5">
        <f>INDEX(Mapping!$D$30:$D$37,MATCH($B58,Mapping!$A$30:$A$37,0))</f>
        <v/>
      </c>
      <c r="G58" s="5">
        <f>$B58&amp;"."&amp;IF(INDEX(Mapping!$E$30:$E$37,MATCH($B58,Mapping!$A$30:$A$37,0))="sub",INDEX(Mapping!$F$5:$F$20,MATCH($C58,Mapping!$A$5:$A$20,0)),"all")</f>
        <v/>
      </c>
      <c r="H58" s="5">
        <f>INDEX(Mapping!$E$5:$E$20,MATCH($C58,Mapping!$A$5:$A$20,0))</f>
        <v/>
      </c>
      <c r="I58" s="5">
        <f>INDEX(Mapping!$G$30:$G$37,MATCH($B58,Mapping!$A$30:$A$37,0))</f>
        <v/>
      </c>
      <c r="J58" s="5">
        <f>INDEX(Mapping!$H$30:$H$37,MATCH($B58,Mapping!$A$30:$A$37,0))</f>
        <v/>
      </c>
      <c r="K58" s="5">
        <f>INDEX(Mapping!$H$5:$H$20,MATCH($C58,Mapping!$A$5:$A$20,0))</f>
        <v/>
      </c>
      <c r="L58" s="5">
        <f>INDEX(Mapping!$E$45:$E$58,MATCH($G58,Mapping!$A$45:$A$58,0))</f>
        <v/>
      </c>
      <c r="M58" s="5">
        <f>INDEX(Mapping!$D$62:$D$65,MATCH(INDEX(Mapping!$G$5:$G$20,MATCH($C58,Mapping!$A$5:$A$20,0)),Mapping!$A$62:$A$65,0))</f>
        <v/>
      </c>
      <c r="N58" s="36">
        <f>INDEX(Elasticities!$F$4:$I$200,MATCH("inc|"&amp;$E58&amp;"|"&amp;$D58,Elasticities!$A$4:$A$200,0),MATCH(Settings!$C$6,Elasticities!$F$3:$I$3,0))</f>
        <v/>
      </c>
      <c r="O58" s="36">
        <f>INDEX(Elasticities!$F$4:$I$200,MATCH("usg|"&amp;$E58&amp;"|"&amp;$D58,Elasticities!$A$4:$A$200,0),MATCH(Settings!$C$6,Elasticities!$F$3:$I$3,0))</f>
        <v/>
      </c>
      <c r="P58" s="36">
        <f>INDEX(Elasticities!$F$4:$I$200,MATCH("eff|"&amp;$E58&amp;"|"&amp;$D58,Elasticities!$A$4:$A$200,0),MATCH(Settings!$C$6,Elasticities!$F$3:$I$3,0))</f>
        <v/>
      </c>
      <c r="Q58" s="27">
        <f>INDEX(Elasticities!$F$4:$I$200,MATCH("aei|"&amp;$F58&amp;"|"&amp;$D58,Elasticities!$A$4:$A$200,0),MATCH(Settings!$C$6,Elasticities!$F$3:$I$3,0))</f>
        <v/>
      </c>
      <c r="R58" s="5">
        <f>INDEX(Inputs_prices!$E$5:$E$16,MATCH($G58,Inputs_prices!$A$5:$A$16,0))</f>
        <v/>
      </c>
      <c r="S58" s="27">
        <f>INDEX(Inputs_prices!$Q$5:$Q$16,MATCH($G58,Inputs_prices!$A$5:$A$16,0))</f>
        <v/>
      </c>
      <c r="T58" s="29">
        <f>INDEX(EF_GHG!$E$4:$E$1000,MATCH(Settings!$C$4&amp;"|"&amp;$B58&amp;"|"&amp;$H58,EF_GHG!$A$4:$A$1000,0))</f>
        <v/>
      </c>
      <c r="U58" s="47">
        <f>INDEX(EnergyCons!$F$4:$F$5000,MATCH(Settings!$C$4&amp;"|"&amp;Settings!$C$7&amp;"|"&amp;$C58&amp;"|"&amp;$B58,EnergyCons!$A$4:$A$5000,0))</f>
        <v/>
      </c>
    </row>
    <row r="59">
      <c r="A59" s="5">
        <f>$B59&amp;"|"&amp;$C59</f>
        <v/>
      </c>
      <c r="B59" s="8" t="inlineStr">
        <is>
          <t>oop</t>
        </is>
      </c>
      <c r="C59" s="8" t="inlineStr">
        <is>
          <t>srv</t>
        </is>
      </c>
      <c r="D59" s="5">
        <f>INDEX(Mapping!$D$5:$D$20,MATCH($C59,Mapping!$A$5:$A$20,0))</f>
        <v/>
      </c>
      <c r="E59" s="5">
        <f>INDEX(Mapping!$C$30:$C$37,MATCH($B59,Mapping!$A$30:$A$37,0))</f>
        <v/>
      </c>
      <c r="F59" s="5">
        <f>INDEX(Mapping!$D$30:$D$37,MATCH($B59,Mapping!$A$30:$A$37,0))</f>
        <v/>
      </c>
      <c r="G59" s="5">
        <f>$B59&amp;"."&amp;IF(INDEX(Mapping!$E$30:$E$37,MATCH($B59,Mapping!$A$30:$A$37,0))="sub",INDEX(Mapping!$F$5:$F$20,MATCH($C59,Mapping!$A$5:$A$20,0)),"all")</f>
        <v/>
      </c>
      <c r="H59" s="5">
        <f>INDEX(Mapping!$E$5:$E$20,MATCH($C59,Mapping!$A$5:$A$20,0))</f>
        <v/>
      </c>
      <c r="I59" s="5">
        <f>INDEX(Mapping!$G$30:$G$37,MATCH($B59,Mapping!$A$30:$A$37,0))</f>
        <v/>
      </c>
      <c r="J59" s="5">
        <f>INDEX(Mapping!$H$30:$H$37,MATCH($B59,Mapping!$A$30:$A$37,0))</f>
        <v/>
      </c>
      <c r="K59" s="5">
        <f>INDEX(Mapping!$H$5:$H$20,MATCH($C59,Mapping!$A$5:$A$20,0))</f>
        <v/>
      </c>
      <c r="L59" s="5">
        <f>INDEX(Mapping!$E$45:$E$58,MATCH($G59,Mapping!$A$45:$A$58,0))</f>
        <v/>
      </c>
      <c r="M59" s="5">
        <f>INDEX(Mapping!$D$62:$D$65,MATCH(INDEX(Mapping!$G$5:$G$20,MATCH($C59,Mapping!$A$5:$A$20,0)),Mapping!$A$62:$A$65,0))</f>
        <v/>
      </c>
      <c r="N59" s="36">
        <f>INDEX(Elasticities!$F$4:$I$200,MATCH("inc|"&amp;$E59&amp;"|"&amp;$D59,Elasticities!$A$4:$A$200,0),MATCH(Settings!$C$6,Elasticities!$F$3:$I$3,0))</f>
        <v/>
      </c>
      <c r="O59" s="36">
        <f>INDEX(Elasticities!$F$4:$I$200,MATCH("usg|"&amp;$E59&amp;"|"&amp;$D59,Elasticities!$A$4:$A$200,0),MATCH(Settings!$C$6,Elasticities!$F$3:$I$3,0))</f>
        <v/>
      </c>
      <c r="P59" s="36">
        <f>INDEX(Elasticities!$F$4:$I$200,MATCH("eff|"&amp;$E59&amp;"|"&amp;$D59,Elasticities!$A$4:$A$200,0),MATCH(Settings!$C$6,Elasticities!$F$3:$I$3,0))</f>
        <v/>
      </c>
      <c r="Q59" s="27">
        <f>INDEX(Elasticities!$F$4:$I$200,MATCH("aei|"&amp;$F59&amp;"|"&amp;$D59,Elasticities!$A$4:$A$200,0),MATCH(Settings!$C$6,Elasticities!$F$3:$I$3,0))</f>
        <v/>
      </c>
      <c r="R59" s="5">
        <f>INDEX(Inputs_prices!$E$5:$E$16,MATCH($G59,Inputs_prices!$A$5:$A$16,0))</f>
        <v/>
      </c>
      <c r="S59" s="27">
        <f>INDEX(Inputs_prices!$Q$5:$Q$16,MATCH($G59,Inputs_prices!$A$5:$A$16,0))</f>
        <v/>
      </c>
      <c r="T59" s="29">
        <f>INDEX(EF_GHG!$E$4:$E$1000,MATCH(Settings!$C$4&amp;"|"&amp;$B59&amp;"|"&amp;$H59,EF_GHG!$A$4:$A$1000,0))</f>
        <v/>
      </c>
      <c r="U59" s="47">
        <f>INDEX(EnergyCons!$F$4:$F$5000,MATCH(Settings!$C$4&amp;"|"&amp;Settings!$C$7&amp;"|"&amp;$C59&amp;"|"&amp;$B59,EnergyCons!$A$4:$A$5000,0))</f>
        <v/>
      </c>
    </row>
    <row r="60">
      <c r="A60" s="5">
        <f>$B60&amp;"|"&amp;$C60</f>
        <v/>
      </c>
      <c r="B60" s="8" t="inlineStr">
        <is>
          <t>bio</t>
        </is>
      </c>
      <c r="C60" s="8" t="inlineStr">
        <is>
          <t>srv</t>
        </is>
      </c>
      <c r="D60" s="5">
        <f>INDEX(Mapping!$D$5:$D$20,MATCH($C60,Mapping!$A$5:$A$20,0))</f>
        <v/>
      </c>
      <c r="E60" s="5">
        <f>INDEX(Mapping!$C$30:$C$37,MATCH($B60,Mapping!$A$30:$A$37,0))</f>
        <v/>
      </c>
      <c r="F60" s="5">
        <f>INDEX(Mapping!$D$30:$D$37,MATCH($B60,Mapping!$A$30:$A$37,0))</f>
        <v/>
      </c>
      <c r="G60" s="5">
        <f>$B60&amp;"."&amp;IF(INDEX(Mapping!$E$30:$E$37,MATCH($B60,Mapping!$A$30:$A$37,0))="sub",INDEX(Mapping!$F$5:$F$20,MATCH($C60,Mapping!$A$5:$A$20,0)),"all")</f>
        <v/>
      </c>
      <c r="H60" s="5">
        <f>INDEX(Mapping!$E$5:$E$20,MATCH($C60,Mapping!$A$5:$A$20,0))</f>
        <v/>
      </c>
      <c r="I60" s="5">
        <f>INDEX(Mapping!$G$30:$G$37,MATCH($B60,Mapping!$A$30:$A$37,0))</f>
        <v/>
      </c>
      <c r="J60" s="5">
        <f>INDEX(Mapping!$H$30:$H$37,MATCH($B60,Mapping!$A$30:$A$37,0))</f>
        <v/>
      </c>
      <c r="K60" s="5">
        <f>INDEX(Mapping!$H$5:$H$20,MATCH($C60,Mapping!$A$5:$A$20,0))</f>
        <v/>
      </c>
      <c r="L60" s="5">
        <f>INDEX(Mapping!$E$45:$E$58,MATCH($G60,Mapping!$A$45:$A$58,0))</f>
        <v/>
      </c>
      <c r="M60" s="5">
        <f>INDEX(Mapping!$D$62:$D$65,MATCH(INDEX(Mapping!$G$5:$G$20,MATCH($C60,Mapping!$A$5:$A$20,0)),Mapping!$A$62:$A$65,0))</f>
        <v/>
      </c>
      <c r="N60" s="36">
        <f>INDEX(Elasticities!$F$4:$I$200,MATCH("inc|"&amp;$E60&amp;"|"&amp;$D60,Elasticities!$A$4:$A$200,0),MATCH(Settings!$C$6,Elasticities!$F$3:$I$3,0))</f>
        <v/>
      </c>
      <c r="O60" s="36">
        <f>INDEX(Elasticities!$F$4:$I$200,MATCH("usg|"&amp;$E60&amp;"|"&amp;$D60,Elasticities!$A$4:$A$200,0),MATCH(Settings!$C$6,Elasticities!$F$3:$I$3,0))</f>
        <v/>
      </c>
      <c r="P60" s="36">
        <f>INDEX(Elasticities!$F$4:$I$200,MATCH("eff|"&amp;$E60&amp;"|"&amp;$D60,Elasticities!$A$4:$A$200,0),MATCH(Settings!$C$6,Elasticities!$F$3:$I$3,0))</f>
        <v/>
      </c>
      <c r="Q60" s="27">
        <f>INDEX(Elasticities!$F$4:$I$200,MATCH("aei|"&amp;$F60&amp;"|"&amp;$D60,Elasticities!$A$4:$A$200,0),MATCH(Settings!$C$6,Elasticities!$F$3:$I$3,0))</f>
        <v/>
      </c>
      <c r="R60" s="5">
        <f>INDEX(Inputs_prices!$E$5:$E$16,MATCH($G60,Inputs_prices!$A$5:$A$16,0))</f>
        <v/>
      </c>
      <c r="S60" s="27">
        <f>INDEX(Inputs_prices!$Q$5:$Q$16,MATCH($G60,Inputs_prices!$A$5:$A$16,0))</f>
        <v/>
      </c>
      <c r="T60" s="29">
        <f>INDEX(EF_GHG!$E$4:$E$1000,MATCH(Settings!$C$4&amp;"|"&amp;$B60&amp;"|"&amp;$H60,EF_GHG!$A$4:$A$1000,0))</f>
        <v/>
      </c>
      <c r="U60" s="47">
        <f>INDEX(EnergyCons!$F$4:$F$5000,MATCH(Settings!$C$4&amp;"|"&amp;Settings!$C$7&amp;"|"&amp;$C60&amp;"|"&amp;$B60,EnergyCons!$A$4:$A$5000,0))</f>
        <v/>
      </c>
    </row>
    <row r="61">
      <c r="A61" s="5">
        <f>$B61&amp;"|"&amp;$C61</f>
        <v/>
      </c>
      <c r="B61" s="8" t="inlineStr">
        <is>
          <t>coa</t>
        </is>
      </c>
      <c r="C61" s="8" t="inlineStr">
        <is>
          <t>mch</t>
        </is>
      </c>
      <c r="D61" s="5">
        <f>INDEX(Mapping!$D$5:$D$20,MATCH($C61,Mapping!$A$5:$A$20,0))</f>
        <v/>
      </c>
      <c r="E61" s="5">
        <f>INDEX(Mapping!$C$30:$C$37,MATCH($B61,Mapping!$A$30:$A$37,0))</f>
        <v/>
      </c>
      <c r="F61" s="5">
        <f>INDEX(Mapping!$D$30:$D$37,MATCH($B61,Mapping!$A$30:$A$37,0))</f>
        <v/>
      </c>
      <c r="G61" s="5">
        <f>$B61&amp;"."&amp;IF(INDEX(Mapping!$E$30:$E$37,MATCH($B61,Mapping!$A$30:$A$37,0))="sub",INDEX(Mapping!$F$5:$F$20,MATCH($C61,Mapping!$A$5:$A$20,0)),"all")</f>
        <v/>
      </c>
      <c r="H61" s="5">
        <f>INDEX(Mapping!$E$5:$E$20,MATCH($C61,Mapping!$A$5:$A$20,0))</f>
        <v/>
      </c>
      <c r="I61" s="5">
        <f>INDEX(Mapping!$G$30:$G$37,MATCH($B61,Mapping!$A$30:$A$37,0))</f>
        <v/>
      </c>
      <c r="J61" s="5">
        <f>INDEX(Mapping!$H$30:$H$37,MATCH($B61,Mapping!$A$30:$A$37,0))</f>
        <v/>
      </c>
      <c r="K61" s="5">
        <f>INDEX(Mapping!$H$5:$H$20,MATCH($C61,Mapping!$A$5:$A$20,0))</f>
        <v/>
      </c>
      <c r="L61" s="5">
        <f>INDEX(Mapping!$E$45:$E$58,MATCH($G61,Mapping!$A$45:$A$58,0))</f>
        <v/>
      </c>
      <c r="M61" s="5">
        <f>INDEX(Mapping!$D$62:$D$65,MATCH(INDEX(Mapping!$G$5:$G$20,MATCH($C61,Mapping!$A$5:$A$20,0)),Mapping!$A$62:$A$65,0))</f>
        <v/>
      </c>
      <c r="N61" s="36">
        <f>INDEX(Elasticities!$F$4:$I$200,MATCH("inc|"&amp;$E61&amp;"|"&amp;$D61,Elasticities!$A$4:$A$200,0),MATCH(Settings!$C$6,Elasticities!$F$3:$I$3,0))</f>
        <v/>
      </c>
      <c r="O61" s="36">
        <f>INDEX(Elasticities!$F$4:$I$200,MATCH("usg|"&amp;$E61&amp;"|"&amp;$D61,Elasticities!$A$4:$A$200,0),MATCH(Settings!$C$6,Elasticities!$F$3:$I$3,0))</f>
        <v/>
      </c>
      <c r="P61" s="36">
        <f>INDEX(Elasticities!$F$4:$I$200,MATCH("eff|"&amp;$E61&amp;"|"&amp;$D61,Elasticities!$A$4:$A$200,0),MATCH(Settings!$C$6,Elasticities!$F$3:$I$3,0))</f>
        <v/>
      </c>
      <c r="Q61" s="27">
        <f>INDEX(Elasticities!$F$4:$I$200,MATCH("aei|"&amp;$F61&amp;"|"&amp;$D61,Elasticities!$A$4:$A$200,0),MATCH(Settings!$C$6,Elasticities!$F$3:$I$3,0))</f>
        <v/>
      </c>
      <c r="R61" s="5">
        <f>INDEX(Inputs_prices!$E$5:$E$16,MATCH($G61,Inputs_prices!$A$5:$A$16,0))</f>
        <v/>
      </c>
      <c r="S61" s="27">
        <f>INDEX(Inputs_prices!$Q$5:$Q$16,MATCH($G61,Inputs_prices!$A$5:$A$16,0))</f>
        <v/>
      </c>
      <c r="T61" s="29">
        <f>INDEX(EF_GHG!$E$4:$E$1000,MATCH(Settings!$C$4&amp;"|"&amp;$B61&amp;"|"&amp;$H61,EF_GHG!$A$4:$A$1000,0))</f>
        <v/>
      </c>
      <c r="U61" s="47">
        <f>INDEX(EnergyCons!$F$4:$F$5000,MATCH(Settings!$C$4&amp;"|"&amp;Settings!$C$7&amp;"|"&amp;$C61&amp;"|"&amp;$B61,EnergyCons!$A$4:$A$5000,0))</f>
        <v/>
      </c>
    </row>
    <row r="62">
      <c r="A62" s="5">
        <f>$B62&amp;"|"&amp;$C62</f>
        <v/>
      </c>
      <c r="B62" s="8" t="inlineStr">
        <is>
          <t>nga</t>
        </is>
      </c>
      <c r="C62" s="8" t="inlineStr">
        <is>
          <t>mch</t>
        </is>
      </c>
      <c r="D62" s="5">
        <f>INDEX(Mapping!$D$5:$D$20,MATCH($C62,Mapping!$A$5:$A$20,0))</f>
        <v/>
      </c>
      <c r="E62" s="5">
        <f>INDEX(Mapping!$C$30:$C$37,MATCH($B62,Mapping!$A$30:$A$37,0))</f>
        <v/>
      </c>
      <c r="F62" s="5">
        <f>INDEX(Mapping!$D$30:$D$37,MATCH($B62,Mapping!$A$30:$A$37,0))</f>
        <v/>
      </c>
      <c r="G62" s="5">
        <f>$B62&amp;"."&amp;IF(INDEX(Mapping!$E$30:$E$37,MATCH($B62,Mapping!$A$30:$A$37,0))="sub",INDEX(Mapping!$F$5:$F$20,MATCH($C62,Mapping!$A$5:$A$20,0)),"all")</f>
        <v/>
      </c>
      <c r="H62" s="5">
        <f>INDEX(Mapping!$E$5:$E$20,MATCH($C62,Mapping!$A$5:$A$20,0))</f>
        <v/>
      </c>
      <c r="I62" s="5">
        <f>INDEX(Mapping!$G$30:$G$37,MATCH($B62,Mapping!$A$30:$A$37,0))</f>
        <v/>
      </c>
      <c r="J62" s="5">
        <f>INDEX(Mapping!$H$30:$H$37,MATCH($B62,Mapping!$A$30:$A$37,0))</f>
        <v/>
      </c>
      <c r="K62" s="5">
        <f>INDEX(Mapping!$H$5:$H$20,MATCH($C62,Mapping!$A$5:$A$20,0))</f>
        <v/>
      </c>
      <c r="L62" s="5">
        <f>INDEX(Mapping!$E$45:$E$58,MATCH($G62,Mapping!$A$45:$A$58,0))</f>
        <v/>
      </c>
      <c r="M62" s="5">
        <f>INDEX(Mapping!$D$62:$D$65,MATCH(INDEX(Mapping!$G$5:$G$20,MATCH($C62,Mapping!$A$5:$A$20,0)),Mapping!$A$62:$A$65,0))</f>
        <v/>
      </c>
      <c r="N62" s="36">
        <f>INDEX(Elasticities!$F$4:$I$200,MATCH("inc|"&amp;$E62&amp;"|"&amp;$D62,Elasticities!$A$4:$A$200,0),MATCH(Settings!$C$6,Elasticities!$F$3:$I$3,0))</f>
        <v/>
      </c>
      <c r="O62" s="36">
        <f>INDEX(Elasticities!$F$4:$I$200,MATCH("usg|"&amp;$E62&amp;"|"&amp;$D62,Elasticities!$A$4:$A$200,0),MATCH(Settings!$C$6,Elasticities!$F$3:$I$3,0))</f>
        <v/>
      </c>
      <c r="P62" s="36">
        <f>INDEX(Elasticities!$F$4:$I$200,MATCH("eff|"&amp;$E62&amp;"|"&amp;$D62,Elasticities!$A$4:$A$200,0),MATCH(Settings!$C$6,Elasticities!$F$3:$I$3,0))</f>
        <v/>
      </c>
      <c r="Q62" s="27">
        <f>INDEX(Elasticities!$F$4:$I$200,MATCH("aei|"&amp;$F62&amp;"|"&amp;$D62,Elasticities!$A$4:$A$200,0),MATCH(Settings!$C$6,Elasticities!$F$3:$I$3,0))</f>
        <v/>
      </c>
      <c r="R62" s="5">
        <f>INDEX(Inputs_prices!$E$5:$E$16,MATCH($G62,Inputs_prices!$A$5:$A$16,0))</f>
        <v/>
      </c>
      <c r="S62" s="27">
        <f>INDEX(Inputs_prices!$Q$5:$Q$16,MATCH($G62,Inputs_prices!$A$5:$A$16,0))</f>
        <v/>
      </c>
      <c r="T62" s="29">
        <f>INDEX(EF_GHG!$E$4:$E$1000,MATCH(Settings!$C$4&amp;"|"&amp;$B62&amp;"|"&amp;$H62,EF_GHG!$A$4:$A$1000,0))</f>
        <v/>
      </c>
      <c r="U62" s="47">
        <f>INDEX(EnergyCons!$F$4:$F$5000,MATCH(Settings!$C$4&amp;"|"&amp;Settings!$C$7&amp;"|"&amp;$C62&amp;"|"&amp;$B62,EnergyCons!$A$4:$A$5000,0))</f>
        <v/>
      </c>
    </row>
    <row r="63">
      <c r="A63" s="5">
        <f>$B63&amp;"|"&amp;$C63</f>
        <v/>
      </c>
      <c r="B63" s="8" t="inlineStr">
        <is>
          <t>gso</t>
        </is>
      </c>
      <c r="C63" s="8" t="inlineStr">
        <is>
          <t>mch</t>
        </is>
      </c>
      <c r="D63" s="5">
        <f>INDEX(Mapping!$D$5:$D$20,MATCH($C63,Mapping!$A$5:$A$20,0))</f>
        <v/>
      </c>
      <c r="E63" s="5">
        <f>INDEX(Mapping!$C$30:$C$37,MATCH($B63,Mapping!$A$30:$A$37,0))</f>
        <v/>
      </c>
      <c r="F63" s="5">
        <f>INDEX(Mapping!$D$30:$D$37,MATCH($B63,Mapping!$A$30:$A$37,0))</f>
        <v/>
      </c>
      <c r="G63" s="5">
        <f>$B63&amp;"."&amp;IF(INDEX(Mapping!$E$30:$E$37,MATCH($B63,Mapping!$A$30:$A$37,0))="sub",INDEX(Mapping!$F$5:$F$20,MATCH($C63,Mapping!$A$5:$A$20,0)),"all")</f>
        <v/>
      </c>
      <c r="H63" s="5">
        <f>INDEX(Mapping!$E$5:$E$20,MATCH($C63,Mapping!$A$5:$A$20,0))</f>
        <v/>
      </c>
      <c r="I63" s="5">
        <f>INDEX(Mapping!$G$30:$G$37,MATCH($B63,Mapping!$A$30:$A$37,0))</f>
        <v/>
      </c>
      <c r="J63" s="5">
        <f>INDEX(Mapping!$H$30:$H$37,MATCH($B63,Mapping!$A$30:$A$37,0))</f>
        <v/>
      </c>
      <c r="K63" s="5">
        <f>INDEX(Mapping!$H$5:$H$20,MATCH($C63,Mapping!$A$5:$A$20,0))</f>
        <v/>
      </c>
      <c r="L63" s="5">
        <f>INDEX(Mapping!$E$45:$E$58,MATCH($G63,Mapping!$A$45:$A$58,0))</f>
        <v/>
      </c>
      <c r="M63" s="5">
        <f>INDEX(Mapping!$D$62:$D$65,MATCH(INDEX(Mapping!$G$5:$G$20,MATCH($C63,Mapping!$A$5:$A$20,0)),Mapping!$A$62:$A$65,0))</f>
        <v/>
      </c>
      <c r="N63" s="36">
        <f>INDEX(Elasticities!$F$4:$I$200,MATCH("inc|"&amp;$E63&amp;"|"&amp;$D63,Elasticities!$A$4:$A$200,0),MATCH(Settings!$C$6,Elasticities!$F$3:$I$3,0))</f>
        <v/>
      </c>
      <c r="O63" s="36">
        <f>INDEX(Elasticities!$F$4:$I$200,MATCH("usg|"&amp;$E63&amp;"|"&amp;$D63,Elasticities!$A$4:$A$200,0),MATCH(Settings!$C$6,Elasticities!$F$3:$I$3,0))</f>
        <v/>
      </c>
      <c r="P63" s="36">
        <f>INDEX(Elasticities!$F$4:$I$200,MATCH("eff|"&amp;$E63&amp;"|"&amp;$D63,Elasticities!$A$4:$A$200,0),MATCH(Settings!$C$6,Elasticities!$F$3:$I$3,0))</f>
        <v/>
      </c>
      <c r="Q63" s="27">
        <f>INDEX(Elasticities!$F$4:$I$200,MATCH("aei|"&amp;$F63&amp;"|"&amp;$D63,Elasticities!$A$4:$A$200,0),MATCH(Settings!$C$6,Elasticities!$F$3:$I$3,0))</f>
        <v/>
      </c>
      <c r="R63" s="5">
        <f>INDEX(Inputs_prices!$E$5:$E$16,MATCH($G63,Inputs_prices!$A$5:$A$16,0))</f>
        <v/>
      </c>
      <c r="S63" s="27">
        <f>INDEX(Inputs_prices!$Q$5:$Q$16,MATCH($G63,Inputs_prices!$A$5:$A$16,0))</f>
        <v/>
      </c>
      <c r="T63" s="29">
        <f>INDEX(EF_GHG!$E$4:$E$1000,MATCH(Settings!$C$4&amp;"|"&amp;$B63&amp;"|"&amp;$H63,EF_GHG!$A$4:$A$1000,0))</f>
        <v/>
      </c>
      <c r="U63" s="47">
        <f>INDEX(EnergyCons!$F$4:$F$5000,MATCH(Settings!$C$4&amp;"|"&amp;Settings!$C$7&amp;"|"&amp;$C63&amp;"|"&amp;$B63,EnergyCons!$A$4:$A$5000,0))</f>
        <v/>
      </c>
    </row>
    <row r="64">
      <c r="A64" s="5">
        <f>$B64&amp;"|"&amp;$C64</f>
        <v/>
      </c>
      <c r="B64" s="8" t="inlineStr">
        <is>
          <t>die</t>
        </is>
      </c>
      <c r="C64" s="8" t="inlineStr">
        <is>
          <t>mch</t>
        </is>
      </c>
      <c r="D64" s="5">
        <f>INDEX(Mapping!$D$5:$D$20,MATCH($C64,Mapping!$A$5:$A$20,0))</f>
        <v/>
      </c>
      <c r="E64" s="5">
        <f>INDEX(Mapping!$C$30:$C$37,MATCH($B64,Mapping!$A$30:$A$37,0))</f>
        <v/>
      </c>
      <c r="F64" s="5">
        <f>INDEX(Mapping!$D$30:$D$37,MATCH($B64,Mapping!$A$30:$A$37,0))</f>
        <v/>
      </c>
      <c r="G64" s="5">
        <f>$B64&amp;"."&amp;IF(INDEX(Mapping!$E$30:$E$37,MATCH($B64,Mapping!$A$30:$A$37,0))="sub",INDEX(Mapping!$F$5:$F$20,MATCH($C64,Mapping!$A$5:$A$20,0)),"all")</f>
        <v/>
      </c>
      <c r="H64" s="5">
        <f>INDEX(Mapping!$E$5:$E$20,MATCH($C64,Mapping!$A$5:$A$20,0))</f>
        <v/>
      </c>
      <c r="I64" s="5">
        <f>INDEX(Mapping!$G$30:$G$37,MATCH($B64,Mapping!$A$30:$A$37,0))</f>
        <v/>
      </c>
      <c r="J64" s="5">
        <f>INDEX(Mapping!$H$30:$H$37,MATCH($B64,Mapping!$A$30:$A$37,0))</f>
        <v/>
      </c>
      <c r="K64" s="5">
        <f>INDEX(Mapping!$H$5:$H$20,MATCH($C64,Mapping!$A$5:$A$20,0))</f>
        <v/>
      </c>
      <c r="L64" s="5">
        <f>INDEX(Mapping!$E$45:$E$58,MATCH($G64,Mapping!$A$45:$A$58,0))</f>
        <v/>
      </c>
      <c r="M64" s="5">
        <f>INDEX(Mapping!$D$62:$D$65,MATCH(INDEX(Mapping!$G$5:$G$20,MATCH($C64,Mapping!$A$5:$A$20,0)),Mapping!$A$62:$A$65,0))</f>
        <v/>
      </c>
      <c r="N64" s="36">
        <f>INDEX(Elasticities!$F$4:$I$200,MATCH("inc|"&amp;$E64&amp;"|"&amp;$D64,Elasticities!$A$4:$A$200,0),MATCH(Settings!$C$6,Elasticities!$F$3:$I$3,0))</f>
        <v/>
      </c>
      <c r="O64" s="36">
        <f>INDEX(Elasticities!$F$4:$I$200,MATCH("usg|"&amp;$E64&amp;"|"&amp;$D64,Elasticities!$A$4:$A$200,0),MATCH(Settings!$C$6,Elasticities!$F$3:$I$3,0))</f>
        <v/>
      </c>
      <c r="P64" s="36">
        <f>INDEX(Elasticities!$F$4:$I$200,MATCH("eff|"&amp;$E64&amp;"|"&amp;$D64,Elasticities!$A$4:$A$200,0),MATCH(Settings!$C$6,Elasticities!$F$3:$I$3,0))</f>
        <v/>
      </c>
      <c r="Q64" s="27">
        <f>INDEX(Elasticities!$F$4:$I$200,MATCH("aei|"&amp;$F64&amp;"|"&amp;$D64,Elasticities!$A$4:$A$200,0),MATCH(Settings!$C$6,Elasticities!$F$3:$I$3,0))</f>
        <v/>
      </c>
      <c r="R64" s="5">
        <f>INDEX(Inputs_prices!$E$5:$E$16,MATCH($G64,Inputs_prices!$A$5:$A$16,0))</f>
        <v/>
      </c>
      <c r="S64" s="27">
        <f>INDEX(Inputs_prices!$Q$5:$Q$16,MATCH($G64,Inputs_prices!$A$5:$A$16,0))</f>
        <v/>
      </c>
      <c r="T64" s="29">
        <f>INDEX(EF_GHG!$E$4:$E$1000,MATCH(Settings!$C$4&amp;"|"&amp;$B64&amp;"|"&amp;$H64,EF_GHG!$A$4:$A$1000,0))</f>
        <v/>
      </c>
      <c r="U64" s="47">
        <f>INDEX(EnergyCons!$F$4:$F$5000,MATCH(Settings!$C$4&amp;"|"&amp;Settings!$C$7&amp;"|"&amp;$C64&amp;"|"&amp;$B64,EnergyCons!$A$4:$A$5000,0))</f>
        <v/>
      </c>
    </row>
    <row r="65">
      <c r="A65" s="5">
        <f>$B65&amp;"|"&amp;$C65</f>
        <v/>
      </c>
      <c r="B65" s="8" t="inlineStr">
        <is>
          <t>lpg</t>
        </is>
      </c>
      <c r="C65" s="8" t="inlineStr">
        <is>
          <t>mch</t>
        </is>
      </c>
      <c r="D65" s="5">
        <f>INDEX(Mapping!$D$5:$D$20,MATCH($C65,Mapping!$A$5:$A$20,0))</f>
        <v/>
      </c>
      <c r="E65" s="5">
        <f>INDEX(Mapping!$C$30:$C$37,MATCH($B65,Mapping!$A$30:$A$37,0))</f>
        <v/>
      </c>
      <c r="F65" s="5">
        <f>INDEX(Mapping!$D$30:$D$37,MATCH($B65,Mapping!$A$30:$A$37,0))</f>
        <v/>
      </c>
      <c r="G65" s="5">
        <f>$B65&amp;"."&amp;IF(INDEX(Mapping!$E$30:$E$37,MATCH($B65,Mapping!$A$30:$A$37,0))="sub",INDEX(Mapping!$F$5:$F$20,MATCH($C65,Mapping!$A$5:$A$20,0)),"all")</f>
        <v/>
      </c>
      <c r="H65" s="5">
        <f>INDEX(Mapping!$E$5:$E$20,MATCH($C65,Mapping!$A$5:$A$20,0))</f>
        <v/>
      </c>
      <c r="I65" s="5">
        <f>INDEX(Mapping!$G$30:$G$37,MATCH($B65,Mapping!$A$30:$A$37,0))</f>
        <v/>
      </c>
      <c r="J65" s="5">
        <f>INDEX(Mapping!$H$30:$H$37,MATCH($B65,Mapping!$A$30:$A$37,0))</f>
        <v/>
      </c>
      <c r="K65" s="5">
        <f>INDEX(Mapping!$H$5:$H$20,MATCH($C65,Mapping!$A$5:$A$20,0))</f>
        <v/>
      </c>
      <c r="L65" s="5">
        <f>INDEX(Mapping!$E$45:$E$58,MATCH($G65,Mapping!$A$45:$A$58,0))</f>
        <v/>
      </c>
      <c r="M65" s="5">
        <f>INDEX(Mapping!$D$62:$D$65,MATCH(INDEX(Mapping!$G$5:$G$20,MATCH($C65,Mapping!$A$5:$A$20,0)),Mapping!$A$62:$A$65,0))</f>
        <v/>
      </c>
      <c r="N65" s="36">
        <f>INDEX(Elasticities!$F$4:$I$200,MATCH("inc|"&amp;$E65&amp;"|"&amp;$D65,Elasticities!$A$4:$A$200,0),MATCH(Settings!$C$6,Elasticities!$F$3:$I$3,0))</f>
        <v/>
      </c>
      <c r="O65" s="36">
        <f>INDEX(Elasticities!$F$4:$I$200,MATCH("usg|"&amp;$E65&amp;"|"&amp;$D65,Elasticities!$A$4:$A$200,0),MATCH(Settings!$C$6,Elasticities!$F$3:$I$3,0))</f>
        <v/>
      </c>
      <c r="P65" s="36">
        <f>INDEX(Elasticities!$F$4:$I$200,MATCH("eff|"&amp;$E65&amp;"|"&amp;$D65,Elasticities!$A$4:$A$200,0),MATCH(Settings!$C$6,Elasticities!$F$3:$I$3,0))</f>
        <v/>
      </c>
      <c r="Q65" s="27">
        <f>INDEX(Elasticities!$F$4:$I$200,MATCH("aei|"&amp;$F65&amp;"|"&amp;$D65,Elasticities!$A$4:$A$200,0),MATCH(Settings!$C$6,Elasticities!$F$3:$I$3,0))</f>
        <v/>
      </c>
      <c r="R65" s="5">
        <f>INDEX(Inputs_prices!$E$5:$E$16,MATCH($G65,Inputs_prices!$A$5:$A$16,0))</f>
        <v/>
      </c>
      <c r="S65" s="27">
        <f>INDEX(Inputs_prices!$Q$5:$Q$16,MATCH($G65,Inputs_prices!$A$5:$A$16,0))</f>
        <v/>
      </c>
      <c r="T65" s="29">
        <f>INDEX(EF_GHG!$E$4:$E$1000,MATCH(Settings!$C$4&amp;"|"&amp;$B65&amp;"|"&amp;$H65,EF_GHG!$A$4:$A$1000,0))</f>
        <v/>
      </c>
      <c r="U65" s="47">
        <f>INDEX(EnergyCons!$F$4:$F$5000,MATCH(Settings!$C$4&amp;"|"&amp;Settings!$C$7&amp;"|"&amp;$C65&amp;"|"&amp;$B65,EnergyCons!$A$4:$A$5000,0))</f>
        <v/>
      </c>
    </row>
    <row r="66">
      <c r="A66" s="5">
        <f>$B66&amp;"|"&amp;$C66</f>
        <v/>
      </c>
      <c r="B66" s="8" t="inlineStr">
        <is>
          <t>ker</t>
        </is>
      </c>
      <c r="C66" s="8" t="inlineStr">
        <is>
          <t>mch</t>
        </is>
      </c>
      <c r="D66" s="5">
        <f>INDEX(Mapping!$D$5:$D$20,MATCH($C66,Mapping!$A$5:$A$20,0))</f>
        <v/>
      </c>
      <c r="E66" s="5">
        <f>INDEX(Mapping!$C$30:$C$37,MATCH($B66,Mapping!$A$30:$A$37,0))</f>
        <v/>
      </c>
      <c r="F66" s="5">
        <f>INDEX(Mapping!$D$30:$D$37,MATCH($B66,Mapping!$A$30:$A$37,0))</f>
        <v/>
      </c>
      <c r="G66" s="5">
        <f>$B66&amp;"."&amp;IF(INDEX(Mapping!$E$30:$E$37,MATCH($B66,Mapping!$A$30:$A$37,0))="sub",INDEX(Mapping!$F$5:$F$20,MATCH($C66,Mapping!$A$5:$A$20,0)),"all")</f>
        <v/>
      </c>
      <c r="H66" s="5">
        <f>INDEX(Mapping!$E$5:$E$20,MATCH($C66,Mapping!$A$5:$A$20,0))</f>
        <v/>
      </c>
      <c r="I66" s="5">
        <f>INDEX(Mapping!$G$30:$G$37,MATCH($B66,Mapping!$A$30:$A$37,0))</f>
        <v/>
      </c>
      <c r="J66" s="5">
        <f>INDEX(Mapping!$H$30:$H$37,MATCH($B66,Mapping!$A$30:$A$37,0))</f>
        <v/>
      </c>
      <c r="K66" s="5">
        <f>INDEX(Mapping!$H$5:$H$20,MATCH($C66,Mapping!$A$5:$A$20,0))</f>
        <v/>
      </c>
      <c r="L66" s="5">
        <f>INDEX(Mapping!$E$45:$E$58,MATCH($G66,Mapping!$A$45:$A$58,0))</f>
        <v/>
      </c>
      <c r="M66" s="5">
        <f>INDEX(Mapping!$D$62:$D$65,MATCH(INDEX(Mapping!$G$5:$G$20,MATCH($C66,Mapping!$A$5:$A$20,0)),Mapping!$A$62:$A$65,0))</f>
        <v/>
      </c>
      <c r="N66" s="36">
        <f>INDEX(Elasticities!$F$4:$I$200,MATCH("inc|"&amp;$E66&amp;"|"&amp;$D66,Elasticities!$A$4:$A$200,0),MATCH(Settings!$C$6,Elasticities!$F$3:$I$3,0))</f>
        <v/>
      </c>
      <c r="O66" s="36">
        <f>INDEX(Elasticities!$F$4:$I$200,MATCH("usg|"&amp;$E66&amp;"|"&amp;$D66,Elasticities!$A$4:$A$200,0),MATCH(Settings!$C$6,Elasticities!$F$3:$I$3,0))</f>
        <v/>
      </c>
      <c r="P66" s="36">
        <f>INDEX(Elasticities!$F$4:$I$200,MATCH("eff|"&amp;$E66&amp;"|"&amp;$D66,Elasticities!$A$4:$A$200,0),MATCH(Settings!$C$6,Elasticities!$F$3:$I$3,0))</f>
        <v/>
      </c>
      <c r="Q66" s="27">
        <f>INDEX(Elasticities!$F$4:$I$200,MATCH("aei|"&amp;$F66&amp;"|"&amp;$D66,Elasticities!$A$4:$A$200,0),MATCH(Settings!$C$6,Elasticities!$F$3:$I$3,0))</f>
        <v/>
      </c>
      <c r="R66" s="5">
        <f>INDEX(Inputs_prices!$E$5:$E$16,MATCH($G66,Inputs_prices!$A$5:$A$16,0))</f>
        <v/>
      </c>
      <c r="S66" s="27">
        <f>INDEX(Inputs_prices!$Q$5:$Q$16,MATCH($G66,Inputs_prices!$A$5:$A$16,0))</f>
        <v/>
      </c>
      <c r="T66" s="29">
        <f>INDEX(EF_GHG!$E$4:$E$1000,MATCH(Settings!$C$4&amp;"|"&amp;$B66&amp;"|"&amp;$H66,EF_GHG!$A$4:$A$1000,0))</f>
        <v/>
      </c>
      <c r="U66" s="47">
        <f>INDEX(EnergyCons!$F$4:$F$5000,MATCH(Settings!$C$4&amp;"|"&amp;Settings!$C$7&amp;"|"&amp;$C66&amp;"|"&amp;$B66,EnergyCons!$A$4:$A$5000,0))</f>
        <v/>
      </c>
    </row>
    <row r="67">
      <c r="A67" s="5">
        <f>$B67&amp;"|"&amp;$C67</f>
        <v/>
      </c>
      <c r="B67" s="8" t="inlineStr">
        <is>
          <t>oop</t>
        </is>
      </c>
      <c r="C67" s="8" t="inlineStr">
        <is>
          <t>mch</t>
        </is>
      </c>
      <c r="D67" s="5">
        <f>INDEX(Mapping!$D$5:$D$20,MATCH($C67,Mapping!$A$5:$A$20,0))</f>
        <v/>
      </c>
      <c r="E67" s="5">
        <f>INDEX(Mapping!$C$30:$C$37,MATCH($B67,Mapping!$A$30:$A$37,0))</f>
        <v/>
      </c>
      <c r="F67" s="5">
        <f>INDEX(Mapping!$D$30:$D$37,MATCH($B67,Mapping!$A$30:$A$37,0))</f>
        <v/>
      </c>
      <c r="G67" s="5">
        <f>$B67&amp;"."&amp;IF(INDEX(Mapping!$E$30:$E$37,MATCH($B67,Mapping!$A$30:$A$37,0))="sub",INDEX(Mapping!$F$5:$F$20,MATCH($C67,Mapping!$A$5:$A$20,0)),"all")</f>
        <v/>
      </c>
      <c r="H67" s="5">
        <f>INDEX(Mapping!$E$5:$E$20,MATCH($C67,Mapping!$A$5:$A$20,0))</f>
        <v/>
      </c>
      <c r="I67" s="5">
        <f>INDEX(Mapping!$G$30:$G$37,MATCH($B67,Mapping!$A$30:$A$37,0))</f>
        <v/>
      </c>
      <c r="J67" s="5">
        <f>INDEX(Mapping!$H$30:$H$37,MATCH($B67,Mapping!$A$30:$A$37,0))</f>
        <v/>
      </c>
      <c r="K67" s="5">
        <f>INDEX(Mapping!$H$5:$H$20,MATCH($C67,Mapping!$A$5:$A$20,0))</f>
        <v/>
      </c>
      <c r="L67" s="5">
        <f>INDEX(Mapping!$E$45:$E$58,MATCH($G67,Mapping!$A$45:$A$58,0))</f>
        <v/>
      </c>
      <c r="M67" s="5">
        <f>INDEX(Mapping!$D$62:$D$65,MATCH(INDEX(Mapping!$G$5:$G$20,MATCH($C67,Mapping!$A$5:$A$20,0)),Mapping!$A$62:$A$65,0))</f>
        <v/>
      </c>
      <c r="N67" s="36">
        <f>INDEX(Elasticities!$F$4:$I$200,MATCH("inc|"&amp;$E67&amp;"|"&amp;$D67,Elasticities!$A$4:$A$200,0),MATCH(Settings!$C$6,Elasticities!$F$3:$I$3,0))</f>
        <v/>
      </c>
      <c r="O67" s="36">
        <f>INDEX(Elasticities!$F$4:$I$200,MATCH("usg|"&amp;$E67&amp;"|"&amp;$D67,Elasticities!$A$4:$A$200,0),MATCH(Settings!$C$6,Elasticities!$F$3:$I$3,0))</f>
        <v/>
      </c>
      <c r="P67" s="36">
        <f>INDEX(Elasticities!$F$4:$I$200,MATCH("eff|"&amp;$E67&amp;"|"&amp;$D67,Elasticities!$A$4:$A$200,0),MATCH(Settings!$C$6,Elasticities!$F$3:$I$3,0))</f>
        <v/>
      </c>
      <c r="Q67" s="27">
        <f>INDEX(Elasticities!$F$4:$I$200,MATCH("aei|"&amp;$F67&amp;"|"&amp;$D67,Elasticities!$A$4:$A$200,0),MATCH(Settings!$C$6,Elasticities!$F$3:$I$3,0))</f>
        <v/>
      </c>
      <c r="R67" s="5">
        <f>INDEX(Inputs_prices!$E$5:$E$16,MATCH($G67,Inputs_prices!$A$5:$A$16,0))</f>
        <v/>
      </c>
      <c r="S67" s="27">
        <f>INDEX(Inputs_prices!$Q$5:$Q$16,MATCH($G67,Inputs_prices!$A$5:$A$16,0))</f>
        <v/>
      </c>
      <c r="T67" s="29">
        <f>INDEX(EF_GHG!$E$4:$E$1000,MATCH(Settings!$C$4&amp;"|"&amp;$B67&amp;"|"&amp;$H67,EF_GHG!$A$4:$A$1000,0))</f>
        <v/>
      </c>
      <c r="U67" s="47">
        <f>INDEX(EnergyCons!$F$4:$F$5000,MATCH(Settings!$C$4&amp;"|"&amp;Settings!$C$7&amp;"|"&amp;$C67&amp;"|"&amp;$B67,EnergyCons!$A$4:$A$5000,0))</f>
        <v/>
      </c>
    </row>
    <row r="68">
      <c r="A68" s="5">
        <f>$B68&amp;"|"&amp;$C68</f>
        <v/>
      </c>
      <c r="B68" s="8" t="inlineStr">
        <is>
          <t>bio</t>
        </is>
      </c>
      <c r="C68" s="8" t="inlineStr">
        <is>
          <t>mch</t>
        </is>
      </c>
      <c r="D68" s="5">
        <f>INDEX(Mapping!$D$5:$D$20,MATCH($C68,Mapping!$A$5:$A$20,0))</f>
        <v/>
      </c>
      <c r="E68" s="5">
        <f>INDEX(Mapping!$C$30:$C$37,MATCH($B68,Mapping!$A$30:$A$37,0))</f>
        <v/>
      </c>
      <c r="F68" s="5">
        <f>INDEX(Mapping!$D$30:$D$37,MATCH($B68,Mapping!$A$30:$A$37,0))</f>
        <v/>
      </c>
      <c r="G68" s="5">
        <f>$B68&amp;"."&amp;IF(INDEX(Mapping!$E$30:$E$37,MATCH($B68,Mapping!$A$30:$A$37,0))="sub",INDEX(Mapping!$F$5:$F$20,MATCH($C68,Mapping!$A$5:$A$20,0)),"all")</f>
        <v/>
      </c>
      <c r="H68" s="5">
        <f>INDEX(Mapping!$E$5:$E$20,MATCH($C68,Mapping!$A$5:$A$20,0))</f>
        <v/>
      </c>
      <c r="I68" s="5">
        <f>INDEX(Mapping!$G$30:$G$37,MATCH($B68,Mapping!$A$30:$A$37,0))</f>
        <v/>
      </c>
      <c r="J68" s="5">
        <f>INDEX(Mapping!$H$30:$H$37,MATCH($B68,Mapping!$A$30:$A$37,0))</f>
        <v/>
      </c>
      <c r="K68" s="5">
        <f>INDEX(Mapping!$H$5:$H$20,MATCH($C68,Mapping!$A$5:$A$20,0))</f>
        <v/>
      </c>
      <c r="L68" s="5">
        <f>INDEX(Mapping!$E$45:$E$58,MATCH($G68,Mapping!$A$45:$A$58,0))</f>
        <v/>
      </c>
      <c r="M68" s="5">
        <f>INDEX(Mapping!$D$62:$D$65,MATCH(INDEX(Mapping!$G$5:$G$20,MATCH($C68,Mapping!$A$5:$A$20,0)),Mapping!$A$62:$A$65,0))</f>
        <v/>
      </c>
      <c r="N68" s="36">
        <f>INDEX(Elasticities!$F$4:$I$200,MATCH("inc|"&amp;$E68&amp;"|"&amp;$D68,Elasticities!$A$4:$A$200,0),MATCH(Settings!$C$6,Elasticities!$F$3:$I$3,0))</f>
        <v/>
      </c>
      <c r="O68" s="36">
        <f>INDEX(Elasticities!$F$4:$I$200,MATCH("usg|"&amp;$E68&amp;"|"&amp;$D68,Elasticities!$A$4:$A$200,0),MATCH(Settings!$C$6,Elasticities!$F$3:$I$3,0))</f>
        <v/>
      </c>
      <c r="P68" s="36">
        <f>INDEX(Elasticities!$F$4:$I$200,MATCH("eff|"&amp;$E68&amp;"|"&amp;$D68,Elasticities!$A$4:$A$200,0),MATCH(Settings!$C$6,Elasticities!$F$3:$I$3,0))</f>
        <v/>
      </c>
      <c r="Q68" s="27">
        <f>INDEX(Elasticities!$F$4:$I$200,MATCH("aei|"&amp;$F68&amp;"|"&amp;$D68,Elasticities!$A$4:$A$200,0),MATCH(Settings!$C$6,Elasticities!$F$3:$I$3,0))</f>
        <v/>
      </c>
      <c r="R68" s="5">
        <f>INDEX(Inputs_prices!$E$5:$E$16,MATCH($G68,Inputs_prices!$A$5:$A$16,0))</f>
        <v/>
      </c>
      <c r="S68" s="27">
        <f>INDEX(Inputs_prices!$Q$5:$Q$16,MATCH($G68,Inputs_prices!$A$5:$A$16,0))</f>
        <v/>
      </c>
      <c r="T68" s="29">
        <f>INDEX(EF_GHG!$E$4:$E$1000,MATCH(Settings!$C$4&amp;"|"&amp;$B68&amp;"|"&amp;$H68,EF_GHG!$A$4:$A$1000,0))</f>
        <v/>
      </c>
      <c r="U68" s="47">
        <f>INDEX(EnergyCons!$F$4:$F$5000,MATCH(Settings!$C$4&amp;"|"&amp;Settings!$C$7&amp;"|"&amp;$C68&amp;"|"&amp;$B68,EnergyCons!$A$4:$A$5000,0))</f>
        <v/>
      </c>
    </row>
    <row r="69">
      <c r="A69" s="5">
        <f>$B69&amp;"|"&amp;$C69</f>
        <v/>
      </c>
      <c r="B69" s="8" t="inlineStr">
        <is>
          <t>coa</t>
        </is>
      </c>
      <c r="C69" s="8" t="inlineStr">
        <is>
          <t>irn</t>
        </is>
      </c>
      <c r="D69" s="5">
        <f>INDEX(Mapping!$D$5:$D$20,MATCH($C69,Mapping!$A$5:$A$20,0))</f>
        <v/>
      </c>
      <c r="E69" s="5">
        <f>INDEX(Mapping!$C$30:$C$37,MATCH($B69,Mapping!$A$30:$A$37,0))</f>
        <v/>
      </c>
      <c r="F69" s="5">
        <f>INDEX(Mapping!$D$30:$D$37,MATCH($B69,Mapping!$A$30:$A$37,0))</f>
        <v/>
      </c>
      <c r="G69" s="5">
        <f>$B69&amp;"."&amp;IF(INDEX(Mapping!$E$30:$E$37,MATCH($B69,Mapping!$A$30:$A$37,0))="sub",INDEX(Mapping!$F$5:$F$20,MATCH($C69,Mapping!$A$5:$A$20,0)),"all")</f>
        <v/>
      </c>
      <c r="H69" s="5">
        <f>INDEX(Mapping!$E$5:$E$20,MATCH($C69,Mapping!$A$5:$A$20,0))</f>
        <v/>
      </c>
      <c r="I69" s="5">
        <f>INDEX(Mapping!$G$30:$G$37,MATCH($B69,Mapping!$A$30:$A$37,0))</f>
        <v/>
      </c>
      <c r="J69" s="5">
        <f>INDEX(Mapping!$H$30:$H$37,MATCH($B69,Mapping!$A$30:$A$37,0))</f>
        <v/>
      </c>
      <c r="K69" s="5">
        <f>INDEX(Mapping!$H$5:$H$20,MATCH($C69,Mapping!$A$5:$A$20,0))</f>
        <v/>
      </c>
      <c r="L69" s="5">
        <f>INDEX(Mapping!$E$45:$E$58,MATCH($G69,Mapping!$A$45:$A$58,0))</f>
        <v/>
      </c>
      <c r="M69" s="5">
        <f>INDEX(Mapping!$D$62:$D$65,MATCH(INDEX(Mapping!$G$5:$G$20,MATCH($C69,Mapping!$A$5:$A$20,0)),Mapping!$A$62:$A$65,0))</f>
        <v/>
      </c>
      <c r="N69" s="36">
        <f>INDEX(Elasticities!$F$4:$I$200,MATCH("inc|"&amp;$E69&amp;"|"&amp;$D69,Elasticities!$A$4:$A$200,0),MATCH(Settings!$C$6,Elasticities!$F$3:$I$3,0))</f>
        <v/>
      </c>
      <c r="O69" s="36">
        <f>INDEX(Elasticities!$F$4:$I$200,MATCH("usg|"&amp;$E69&amp;"|"&amp;$D69,Elasticities!$A$4:$A$200,0),MATCH(Settings!$C$6,Elasticities!$F$3:$I$3,0))</f>
        <v/>
      </c>
      <c r="P69" s="36">
        <f>INDEX(Elasticities!$F$4:$I$200,MATCH("eff|"&amp;$E69&amp;"|"&amp;$D69,Elasticities!$A$4:$A$200,0),MATCH(Settings!$C$6,Elasticities!$F$3:$I$3,0))</f>
        <v/>
      </c>
      <c r="Q69" s="27">
        <f>INDEX(Elasticities!$F$4:$I$200,MATCH("aei|"&amp;$F69&amp;"|"&amp;$D69,Elasticities!$A$4:$A$200,0),MATCH(Settings!$C$6,Elasticities!$F$3:$I$3,0))</f>
        <v/>
      </c>
      <c r="R69" s="5">
        <f>INDEX(Inputs_prices!$E$5:$E$16,MATCH($G69,Inputs_prices!$A$5:$A$16,0))</f>
        <v/>
      </c>
      <c r="S69" s="27">
        <f>INDEX(Inputs_prices!$Q$5:$Q$16,MATCH($G69,Inputs_prices!$A$5:$A$16,0))</f>
        <v/>
      </c>
      <c r="T69" s="29">
        <f>INDEX(EF_GHG!$E$4:$E$1000,MATCH(Settings!$C$4&amp;"|"&amp;$B69&amp;"|"&amp;$H69,EF_GHG!$A$4:$A$1000,0))</f>
        <v/>
      </c>
      <c r="U69" s="47">
        <f>INDEX(EnergyCons!$F$4:$F$5000,MATCH(Settings!$C$4&amp;"|"&amp;Settings!$C$7&amp;"|"&amp;$C69&amp;"|"&amp;$B69,EnergyCons!$A$4:$A$5000,0))</f>
        <v/>
      </c>
    </row>
    <row r="70">
      <c r="A70" s="5">
        <f>$B70&amp;"|"&amp;$C70</f>
        <v/>
      </c>
      <c r="B70" s="8" t="inlineStr">
        <is>
          <t>nga</t>
        </is>
      </c>
      <c r="C70" s="8" t="inlineStr">
        <is>
          <t>irn</t>
        </is>
      </c>
      <c r="D70" s="5">
        <f>INDEX(Mapping!$D$5:$D$20,MATCH($C70,Mapping!$A$5:$A$20,0))</f>
        <v/>
      </c>
      <c r="E70" s="5">
        <f>INDEX(Mapping!$C$30:$C$37,MATCH($B70,Mapping!$A$30:$A$37,0))</f>
        <v/>
      </c>
      <c r="F70" s="5">
        <f>INDEX(Mapping!$D$30:$D$37,MATCH($B70,Mapping!$A$30:$A$37,0))</f>
        <v/>
      </c>
      <c r="G70" s="5">
        <f>$B70&amp;"."&amp;IF(INDEX(Mapping!$E$30:$E$37,MATCH($B70,Mapping!$A$30:$A$37,0))="sub",INDEX(Mapping!$F$5:$F$20,MATCH($C70,Mapping!$A$5:$A$20,0)),"all")</f>
        <v/>
      </c>
      <c r="H70" s="5">
        <f>INDEX(Mapping!$E$5:$E$20,MATCH($C70,Mapping!$A$5:$A$20,0))</f>
        <v/>
      </c>
      <c r="I70" s="5">
        <f>INDEX(Mapping!$G$30:$G$37,MATCH($B70,Mapping!$A$30:$A$37,0))</f>
        <v/>
      </c>
      <c r="J70" s="5">
        <f>INDEX(Mapping!$H$30:$H$37,MATCH($B70,Mapping!$A$30:$A$37,0))</f>
        <v/>
      </c>
      <c r="K70" s="5">
        <f>INDEX(Mapping!$H$5:$H$20,MATCH($C70,Mapping!$A$5:$A$20,0))</f>
        <v/>
      </c>
      <c r="L70" s="5">
        <f>INDEX(Mapping!$E$45:$E$58,MATCH($G70,Mapping!$A$45:$A$58,0))</f>
        <v/>
      </c>
      <c r="M70" s="5">
        <f>INDEX(Mapping!$D$62:$D$65,MATCH(INDEX(Mapping!$G$5:$G$20,MATCH($C70,Mapping!$A$5:$A$20,0)),Mapping!$A$62:$A$65,0))</f>
        <v/>
      </c>
      <c r="N70" s="36">
        <f>INDEX(Elasticities!$F$4:$I$200,MATCH("inc|"&amp;$E70&amp;"|"&amp;$D70,Elasticities!$A$4:$A$200,0),MATCH(Settings!$C$6,Elasticities!$F$3:$I$3,0))</f>
        <v/>
      </c>
      <c r="O70" s="36">
        <f>INDEX(Elasticities!$F$4:$I$200,MATCH("usg|"&amp;$E70&amp;"|"&amp;$D70,Elasticities!$A$4:$A$200,0),MATCH(Settings!$C$6,Elasticities!$F$3:$I$3,0))</f>
        <v/>
      </c>
      <c r="P70" s="36">
        <f>INDEX(Elasticities!$F$4:$I$200,MATCH("eff|"&amp;$E70&amp;"|"&amp;$D70,Elasticities!$A$4:$A$200,0),MATCH(Settings!$C$6,Elasticities!$F$3:$I$3,0))</f>
        <v/>
      </c>
      <c r="Q70" s="27">
        <f>INDEX(Elasticities!$F$4:$I$200,MATCH("aei|"&amp;$F70&amp;"|"&amp;$D70,Elasticities!$A$4:$A$200,0),MATCH(Settings!$C$6,Elasticities!$F$3:$I$3,0))</f>
        <v/>
      </c>
      <c r="R70" s="5">
        <f>INDEX(Inputs_prices!$E$5:$E$16,MATCH($G70,Inputs_prices!$A$5:$A$16,0))</f>
        <v/>
      </c>
      <c r="S70" s="27">
        <f>INDEX(Inputs_prices!$Q$5:$Q$16,MATCH($G70,Inputs_prices!$A$5:$A$16,0))</f>
        <v/>
      </c>
      <c r="T70" s="29">
        <f>INDEX(EF_GHG!$E$4:$E$1000,MATCH(Settings!$C$4&amp;"|"&amp;$B70&amp;"|"&amp;$H70,EF_GHG!$A$4:$A$1000,0))</f>
        <v/>
      </c>
      <c r="U70" s="47">
        <f>INDEX(EnergyCons!$F$4:$F$5000,MATCH(Settings!$C$4&amp;"|"&amp;Settings!$C$7&amp;"|"&amp;$C70&amp;"|"&amp;$B70,EnergyCons!$A$4:$A$5000,0))</f>
        <v/>
      </c>
    </row>
    <row r="71">
      <c r="A71" s="5">
        <f>$B71&amp;"|"&amp;$C71</f>
        <v/>
      </c>
      <c r="B71" s="8" t="inlineStr">
        <is>
          <t>gso</t>
        </is>
      </c>
      <c r="C71" s="8" t="inlineStr">
        <is>
          <t>irn</t>
        </is>
      </c>
      <c r="D71" s="5">
        <f>INDEX(Mapping!$D$5:$D$20,MATCH($C71,Mapping!$A$5:$A$20,0))</f>
        <v/>
      </c>
      <c r="E71" s="5">
        <f>INDEX(Mapping!$C$30:$C$37,MATCH($B71,Mapping!$A$30:$A$37,0))</f>
        <v/>
      </c>
      <c r="F71" s="5">
        <f>INDEX(Mapping!$D$30:$D$37,MATCH($B71,Mapping!$A$30:$A$37,0))</f>
        <v/>
      </c>
      <c r="G71" s="5">
        <f>$B71&amp;"."&amp;IF(INDEX(Mapping!$E$30:$E$37,MATCH($B71,Mapping!$A$30:$A$37,0))="sub",INDEX(Mapping!$F$5:$F$20,MATCH($C71,Mapping!$A$5:$A$20,0)),"all")</f>
        <v/>
      </c>
      <c r="H71" s="5">
        <f>INDEX(Mapping!$E$5:$E$20,MATCH($C71,Mapping!$A$5:$A$20,0))</f>
        <v/>
      </c>
      <c r="I71" s="5">
        <f>INDEX(Mapping!$G$30:$G$37,MATCH($B71,Mapping!$A$30:$A$37,0))</f>
        <v/>
      </c>
      <c r="J71" s="5">
        <f>INDEX(Mapping!$H$30:$H$37,MATCH($B71,Mapping!$A$30:$A$37,0))</f>
        <v/>
      </c>
      <c r="K71" s="5">
        <f>INDEX(Mapping!$H$5:$H$20,MATCH($C71,Mapping!$A$5:$A$20,0))</f>
        <v/>
      </c>
      <c r="L71" s="5">
        <f>INDEX(Mapping!$E$45:$E$58,MATCH($G71,Mapping!$A$45:$A$58,0))</f>
        <v/>
      </c>
      <c r="M71" s="5">
        <f>INDEX(Mapping!$D$62:$D$65,MATCH(INDEX(Mapping!$G$5:$G$20,MATCH($C71,Mapping!$A$5:$A$20,0)),Mapping!$A$62:$A$65,0))</f>
        <v/>
      </c>
      <c r="N71" s="36">
        <f>INDEX(Elasticities!$F$4:$I$200,MATCH("inc|"&amp;$E71&amp;"|"&amp;$D71,Elasticities!$A$4:$A$200,0),MATCH(Settings!$C$6,Elasticities!$F$3:$I$3,0))</f>
        <v/>
      </c>
      <c r="O71" s="36">
        <f>INDEX(Elasticities!$F$4:$I$200,MATCH("usg|"&amp;$E71&amp;"|"&amp;$D71,Elasticities!$A$4:$A$200,0),MATCH(Settings!$C$6,Elasticities!$F$3:$I$3,0))</f>
        <v/>
      </c>
      <c r="P71" s="36">
        <f>INDEX(Elasticities!$F$4:$I$200,MATCH("eff|"&amp;$E71&amp;"|"&amp;$D71,Elasticities!$A$4:$A$200,0),MATCH(Settings!$C$6,Elasticities!$F$3:$I$3,0))</f>
        <v/>
      </c>
      <c r="Q71" s="27">
        <f>INDEX(Elasticities!$F$4:$I$200,MATCH("aei|"&amp;$F71&amp;"|"&amp;$D71,Elasticities!$A$4:$A$200,0),MATCH(Settings!$C$6,Elasticities!$F$3:$I$3,0))</f>
        <v/>
      </c>
      <c r="R71" s="5">
        <f>INDEX(Inputs_prices!$E$5:$E$16,MATCH($G71,Inputs_prices!$A$5:$A$16,0))</f>
        <v/>
      </c>
      <c r="S71" s="27">
        <f>INDEX(Inputs_prices!$Q$5:$Q$16,MATCH($G71,Inputs_prices!$A$5:$A$16,0))</f>
        <v/>
      </c>
      <c r="T71" s="29">
        <f>INDEX(EF_GHG!$E$4:$E$1000,MATCH(Settings!$C$4&amp;"|"&amp;$B71&amp;"|"&amp;$H71,EF_GHG!$A$4:$A$1000,0))</f>
        <v/>
      </c>
      <c r="U71" s="47">
        <f>INDEX(EnergyCons!$F$4:$F$5000,MATCH(Settings!$C$4&amp;"|"&amp;Settings!$C$7&amp;"|"&amp;$C71&amp;"|"&amp;$B71,EnergyCons!$A$4:$A$5000,0))</f>
        <v/>
      </c>
    </row>
    <row r="72">
      <c r="A72" s="5">
        <f>$B72&amp;"|"&amp;$C72</f>
        <v/>
      </c>
      <c r="B72" s="8" t="inlineStr">
        <is>
          <t>die</t>
        </is>
      </c>
      <c r="C72" s="8" t="inlineStr">
        <is>
          <t>irn</t>
        </is>
      </c>
      <c r="D72" s="5">
        <f>INDEX(Mapping!$D$5:$D$20,MATCH($C72,Mapping!$A$5:$A$20,0))</f>
        <v/>
      </c>
      <c r="E72" s="5">
        <f>INDEX(Mapping!$C$30:$C$37,MATCH($B72,Mapping!$A$30:$A$37,0))</f>
        <v/>
      </c>
      <c r="F72" s="5">
        <f>INDEX(Mapping!$D$30:$D$37,MATCH($B72,Mapping!$A$30:$A$37,0))</f>
        <v/>
      </c>
      <c r="G72" s="5">
        <f>$B72&amp;"."&amp;IF(INDEX(Mapping!$E$30:$E$37,MATCH($B72,Mapping!$A$30:$A$37,0))="sub",INDEX(Mapping!$F$5:$F$20,MATCH($C72,Mapping!$A$5:$A$20,0)),"all")</f>
        <v/>
      </c>
      <c r="H72" s="5">
        <f>INDEX(Mapping!$E$5:$E$20,MATCH($C72,Mapping!$A$5:$A$20,0))</f>
        <v/>
      </c>
      <c r="I72" s="5">
        <f>INDEX(Mapping!$G$30:$G$37,MATCH($B72,Mapping!$A$30:$A$37,0))</f>
        <v/>
      </c>
      <c r="J72" s="5">
        <f>INDEX(Mapping!$H$30:$H$37,MATCH($B72,Mapping!$A$30:$A$37,0))</f>
        <v/>
      </c>
      <c r="K72" s="5">
        <f>INDEX(Mapping!$H$5:$H$20,MATCH($C72,Mapping!$A$5:$A$20,0))</f>
        <v/>
      </c>
      <c r="L72" s="5">
        <f>INDEX(Mapping!$E$45:$E$58,MATCH($G72,Mapping!$A$45:$A$58,0))</f>
        <v/>
      </c>
      <c r="M72" s="5">
        <f>INDEX(Mapping!$D$62:$D$65,MATCH(INDEX(Mapping!$G$5:$G$20,MATCH($C72,Mapping!$A$5:$A$20,0)),Mapping!$A$62:$A$65,0))</f>
        <v/>
      </c>
      <c r="N72" s="36">
        <f>INDEX(Elasticities!$F$4:$I$200,MATCH("inc|"&amp;$E72&amp;"|"&amp;$D72,Elasticities!$A$4:$A$200,0),MATCH(Settings!$C$6,Elasticities!$F$3:$I$3,0))</f>
        <v/>
      </c>
      <c r="O72" s="36">
        <f>INDEX(Elasticities!$F$4:$I$200,MATCH("usg|"&amp;$E72&amp;"|"&amp;$D72,Elasticities!$A$4:$A$200,0),MATCH(Settings!$C$6,Elasticities!$F$3:$I$3,0))</f>
        <v/>
      </c>
      <c r="P72" s="36">
        <f>INDEX(Elasticities!$F$4:$I$200,MATCH("eff|"&amp;$E72&amp;"|"&amp;$D72,Elasticities!$A$4:$A$200,0),MATCH(Settings!$C$6,Elasticities!$F$3:$I$3,0))</f>
        <v/>
      </c>
      <c r="Q72" s="27">
        <f>INDEX(Elasticities!$F$4:$I$200,MATCH("aei|"&amp;$F72&amp;"|"&amp;$D72,Elasticities!$A$4:$A$200,0),MATCH(Settings!$C$6,Elasticities!$F$3:$I$3,0))</f>
        <v/>
      </c>
      <c r="R72" s="5">
        <f>INDEX(Inputs_prices!$E$5:$E$16,MATCH($G72,Inputs_prices!$A$5:$A$16,0))</f>
        <v/>
      </c>
      <c r="S72" s="27">
        <f>INDEX(Inputs_prices!$Q$5:$Q$16,MATCH($G72,Inputs_prices!$A$5:$A$16,0))</f>
        <v/>
      </c>
      <c r="T72" s="29">
        <f>INDEX(EF_GHG!$E$4:$E$1000,MATCH(Settings!$C$4&amp;"|"&amp;$B72&amp;"|"&amp;$H72,EF_GHG!$A$4:$A$1000,0))</f>
        <v/>
      </c>
      <c r="U72" s="47">
        <f>INDEX(EnergyCons!$F$4:$F$5000,MATCH(Settings!$C$4&amp;"|"&amp;Settings!$C$7&amp;"|"&amp;$C72&amp;"|"&amp;$B72,EnergyCons!$A$4:$A$5000,0))</f>
        <v/>
      </c>
    </row>
    <row r="73">
      <c r="A73" s="5">
        <f>$B73&amp;"|"&amp;$C73</f>
        <v/>
      </c>
      <c r="B73" s="8" t="inlineStr">
        <is>
          <t>lpg</t>
        </is>
      </c>
      <c r="C73" s="8" t="inlineStr">
        <is>
          <t>irn</t>
        </is>
      </c>
      <c r="D73" s="5">
        <f>INDEX(Mapping!$D$5:$D$20,MATCH($C73,Mapping!$A$5:$A$20,0))</f>
        <v/>
      </c>
      <c r="E73" s="5">
        <f>INDEX(Mapping!$C$30:$C$37,MATCH($B73,Mapping!$A$30:$A$37,0))</f>
        <v/>
      </c>
      <c r="F73" s="5">
        <f>INDEX(Mapping!$D$30:$D$37,MATCH($B73,Mapping!$A$30:$A$37,0))</f>
        <v/>
      </c>
      <c r="G73" s="5">
        <f>$B73&amp;"."&amp;IF(INDEX(Mapping!$E$30:$E$37,MATCH($B73,Mapping!$A$30:$A$37,0))="sub",INDEX(Mapping!$F$5:$F$20,MATCH($C73,Mapping!$A$5:$A$20,0)),"all")</f>
        <v/>
      </c>
      <c r="H73" s="5">
        <f>INDEX(Mapping!$E$5:$E$20,MATCH($C73,Mapping!$A$5:$A$20,0))</f>
        <v/>
      </c>
      <c r="I73" s="5">
        <f>INDEX(Mapping!$G$30:$G$37,MATCH($B73,Mapping!$A$30:$A$37,0))</f>
        <v/>
      </c>
      <c r="J73" s="5">
        <f>INDEX(Mapping!$H$30:$H$37,MATCH($B73,Mapping!$A$30:$A$37,0))</f>
        <v/>
      </c>
      <c r="K73" s="5">
        <f>INDEX(Mapping!$H$5:$H$20,MATCH($C73,Mapping!$A$5:$A$20,0))</f>
        <v/>
      </c>
      <c r="L73" s="5">
        <f>INDEX(Mapping!$E$45:$E$58,MATCH($G73,Mapping!$A$45:$A$58,0))</f>
        <v/>
      </c>
      <c r="M73" s="5">
        <f>INDEX(Mapping!$D$62:$D$65,MATCH(INDEX(Mapping!$G$5:$G$20,MATCH($C73,Mapping!$A$5:$A$20,0)),Mapping!$A$62:$A$65,0))</f>
        <v/>
      </c>
      <c r="N73" s="36">
        <f>INDEX(Elasticities!$F$4:$I$200,MATCH("inc|"&amp;$E73&amp;"|"&amp;$D73,Elasticities!$A$4:$A$200,0),MATCH(Settings!$C$6,Elasticities!$F$3:$I$3,0))</f>
        <v/>
      </c>
      <c r="O73" s="36">
        <f>INDEX(Elasticities!$F$4:$I$200,MATCH("usg|"&amp;$E73&amp;"|"&amp;$D73,Elasticities!$A$4:$A$200,0),MATCH(Settings!$C$6,Elasticities!$F$3:$I$3,0))</f>
        <v/>
      </c>
      <c r="P73" s="36">
        <f>INDEX(Elasticities!$F$4:$I$200,MATCH("eff|"&amp;$E73&amp;"|"&amp;$D73,Elasticities!$A$4:$A$200,0),MATCH(Settings!$C$6,Elasticities!$F$3:$I$3,0))</f>
        <v/>
      </c>
      <c r="Q73" s="27">
        <f>INDEX(Elasticities!$F$4:$I$200,MATCH("aei|"&amp;$F73&amp;"|"&amp;$D73,Elasticities!$A$4:$A$200,0),MATCH(Settings!$C$6,Elasticities!$F$3:$I$3,0))</f>
        <v/>
      </c>
      <c r="R73" s="5">
        <f>INDEX(Inputs_prices!$E$5:$E$16,MATCH($G73,Inputs_prices!$A$5:$A$16,0))</f>
        <v/>
      </c>
      <c r="S73" s="27">
        <f>INDEX(Inputs_prices!$Q$5:$Q$16,MATCH($G73,Inputs_prices!$A$5:$A$16,0))</f>
        <v/>
      </c>
      <c r="T73" s="29">
        <f>INDEX(EF_GHG!$E$4:$E$1000,MATCH(Settings!$C$4&amp;"|"&amp;$B73&amp;"|"&amp;$H73,EF_GHG!$A$4:$A$1000,0))</f>
        <v/>
      </c>
      <c r="U73" s="47">
        <f>INDEX(EnergyCons!$F$4:$F$5000,MATCH(Settings!$C$4&amp;"|"&amp;Settings!$C$7&amp;"|"&amp;$C73&amp;"|"&amp;$B73,EnergyCons!$A$4:$A$5000,0))</f>
        <v/>
      </c>
    </row>
    <row r="74">
      <c r="A74" s="5">
        <f>$B74&amp;"|"&amp;$C74</f>
        <v/>
      </c>
      <c r="B74" s="8" t="inlineStr">
        <is>
          <t>ker</t>
        </is>
      </c>
      <c r="C74" s="8" t="inlineStr">
        <is>
          <t>irn</t>
        </is>
      </c>
      <c r="D74" s="5">
        <f>INDEX(Mapping!$D$5:$D$20,MATCH($C74,Mapping!$A$5:$A$20,0))</f>
        <v/>
      </c>
      <c r="E74" s="5">
        <f>INDEX(Mapping!$C$30:$C$37,MATCH($B74,Mapping!$A$30:$A$37,0))</f>
        <v/>
      </c>
      <c r="F74" s="5">
        <f>INDEX(Mapping!$D$30:$D$37,MATCH($B74,Mapping!$A$30:$A$37,0))</f>
        <v/>
      </c>
      <c r="G74" s="5">
        <f>$B74&amp;"."&amp;IF(INDEX(Mapping!$E$30:$E$37,MATCH($B74,Mapping!$A$30:$A$37,0))="sub",INDEX(Mapping!$F$5:$F$20,MATCH($C74,Mapping!$A$5:$A$20,0)),"all")</f>
        <v/>
      </c>
      <c r="H74" s="5">
        <f>INDEX(Mapping!$E$5:$E$20,MATCH($C74,Mapping!$A$5:$A$20,0))</f>
        <v/>
      </c>
      <c r="I74" s="5">
        <f>INDEX(Mapping!$G$30:$G$37,MATCH($B74,Mapping!$A$30:$A$37,0))</f>
        <v/>
      </c>
      <c r="J74" s="5">
        <f>INDEX(Mapping!$H$30:$H$37,MATCH($B74,Mapping!$A$30:$A$37,0))</f>
        <v/>
      </c>
      <c r="K74" s="5">
        <f>INDEX(Mapping!$H$5:$H$20,MATCH($C74,Mapping!$A$5:$A$20,0))</f>
        <v/>
      </c>
      <c r="L74" s="5">
        <f>INDEX(Mapping!$E$45:$E$58,MATCH($G74,Mapping!$A$45:$A$58,0))</f>
        <v/>
      </c>
      <c r="M74" s="5">
        <f>INDEX(Mapping!$D$62:$D$65,MATCH(INDEX(Mapping!$G$5:$G$20,MATCH($C74,Mapping!$A$5:$A$20,0)),Mapping!$A$62:$A$65,0))</f>
        <v/>
      </c>
      <c r="N74" s="36">
        <f>INDEX(Elasticities!$F$4:$I$200,MATCH("inc|"&amp;$E74&amp;"|"&amp;$D74,Elasticities!$A$4:$A$200,0),MATCH(Settings!$C$6,Elasticities!$F$3:$I$3,0))</f>
        <v/>
      </c>
      <c r="O74" s="36">
        <f>INDEX(Elasticities!$F$4:$I$200,MATCH("usg|"&amp;$E74&amp;"|"&amp;$D74,Elasticities!$A$4:$A$200,0),MATCH(Settings!$C$6,Elasticities!$F$3:$I$3,0))</f>
        <v/>
      </c>
      <c r="P74" s="36">
        <f>INDEX(Elasticities!$F$4:$I$200,MATCH("eff|"&amp;$E74&amp;"|"&amp;$D74,Elasticities!$A$4:$A$200,0),MATCH(Settings!$C$6,Elasticities!$F$3:$I$3,0))</f>
        <v/>
      </c>
      <c r="Q74" s="27">
        <f>INDEX(Elasticities!$F$4:$I$200,MATCH("aei|"&amp;$F74&amp;"|"&amp;$D74,Elasticities!$A$4:$A$200,0),MATCH(Settings!$C$6,Elasticities!$F$3:$I$3,0))</f>
        <v/>
      </c>
      <c r="R74" s="5">
        <f>INDEX(Inputs_prices!$E$5:$E$16,MATCH($G74,Inputs_prices!$A$5:$A$16,0))</f>
        <v/>
      </c>
      <c r="S74" s="27">
        <f>INDEX(Inputs_prices!$Q$5:$Q$16,MATCH($G74,Inputs_prices!$A$5:$A$16,0))</f>
        <v/>
      </c>
      <c r="T74" s="29">
        <f>INDEX(EF_GHG!$E$4:$E$1000,MATCH(Settings!$C$4&amp;"|"&amp;$B74&amp;"|"&amp;$H74,EF_GHG!$A$4:$A$1000,0))</f>
        <v/>
      </c>
      <c r="U74" s="47">
        <f>INDEX(EnergyCons!$F$4:$F$5000,MATCH(Settings!$C$4&amp;"|"&amp;Settings!$C$7&amp;"|"&amp;$C74&amp;"|"&amp;$B74,EnergyCons!$A$4:$A$5000,0))</f>
        <v/>
      </c>
    </row>
    <row r="75">
      <c r="A75" s="5">
        <f>$B75&amp;"|"&amp;$C75</f>
        <v/>
      </c>
      <c r="B75" s="8" t="inlineStr">
        <is>
          <t>oop</t>
        </is>
      </c>
      <c r="C75" s="8" t="inlineStr">
        <is>
          <t>irn</t>
        </is>
      </c>
      <c r="D75" s="5">
        <f>INDEX(Mapping!$D$5:$D$20,MATCH($C75,Mapping!$A$5:$A$20,0))</f>
        <v/>
      </c>
      <c r="E75" s="5">
        <f>INDEX(Mapping!$C$30:$C$37,MATCH($B75,Mapping!$A$30:$A$37,0))</f>
        <v/>
      </c>
      <c r="F75" s="5">
        <f>INDEX(Mapping!$D$30:$D$37,MATCH($B75,Mapping!$A$30:$A$37,0))</f>
        <v/>
      </c>
      <c r="G75" s="5">
        <f>$B75&amp;"."&amp;IF(INDEX(Mapping!$E$30:$E$37,MATCH($B75,Mapping!$A$30:$A$37,0))="sub",INDEX(Mapping!$F$5:$F$20,MATCH($C75,Mapping!$A$5:$A$20,0)),"all")</f>
        <v/>
      </c>
      <c r="H75" s="5">
        <f>INDEX(Mapping!$E$5:$E$20,MATCH($C75,Mapping!$A$5:$A$20,0))</f>
        <v/>
      </c>
      <c r="I75" s="5">
        <f>INDEX(Mapping!$G$30:$G$37,MATCH($B75,Mapping!$A$30:$A$37,0))</f>
        <v/>
      </c>
      <c r="J75" s="5">
        <f>INDEX(Mapping!$H$30:$H$37,MATCH($B75,Mapping!$A$30:$A$37,0))</f>
        <v/>
      </c>
      <c r="K75" s="5">
        <f>INDEX(Mapping!$H$5:$H$20,MATCH($C75,Mapping!$A$5:$A$20,0))</f>
        <v/>
      </c>
      <c r="L75" s="5">
        <f>INDEX(Mapping!$E$45:$E$58,MATCH($G75,Mapping!$A$45:$A$58,0))</f>
        <v/>
      </c>
      <c r="M75" s="5">
        <f>INDEX(Mapping!$D$62:$D$65,MATCH(INDEX(Mapping!$G$5:$G$20,MATCH($C75,Mapping!$A$5:$A$20,0)),Mapping!$A$62:$A$65,0))</f>
        <v/>
      </c>
      <c r="N75" s="36">
        <f>INDEX(Elasticities!$F$4:$I$200,MATCH("inc|"&amp;$E75&amp;"|"&amp;$D75,Elasticities!$A$4:$A$200,0),MATCH(Settings!$C$6,Elasticities!$F$3:$I$3,0))</f>
        <v/>
      </c>
      <c r="O75" s="36">
        <f>INDEX(Elasticities!$F$4:$I$200,MATCH("usg|"&amp;$E75&amp;"|"&amp;$D75,Elasticities!$A$4:$A$200,0),MATCH(Settings!$C$6,Elasticities!$F$3:$I$3,0))</f>
        <v/>
      </c>
      <c r="P75" s="36">
        <f>INDEX(Elasticities!$F$4:$I$200,MATCH("eff|"&amp;$E75&amp;"|"&amp;$D75,Elasticities!$A$4:$A$200,0),MATCH(Settings!$C$6,Elasticities!$F$3:$I$3,0))</f>
        <v/>
      </c>
      <c r="Q75" s="27">
        <f>INDEX(Elasticities!$F$4:$I$200,MATCH("aei|"&amp;$F75&amp;"|"&amp;$D75,Elasticities!$A$4:$A$200,0),MATCH(Settings!$C$6,Elasticities!$F$3:$I$3,0))</f>
        <v/>
      </c>
      <c r="R75" s="5">
        <f>INDEX(Inputs_prices!$E$5:$E$16,MATCH($G75,Inputs_prices!$A$5:$A$16,0))</f>
        <v/>
      </c>
      <c r="S75" s="27">
        <f>INDEX(Inputs_prices!$Q$5:$Q$16,MATCH($G75,Inputs_prices!$A$5:$A$16,0))</f>
        <v/>
      </c>
      <c r="T75" s="29">
        <f>INDEX(EF_GHG!$E$4:$E$1000,MATCH(Settings!$C$4&amp;"|"&amp;$B75&amp;"|"&amp;$H75,EF_GHG!$A$4:$A$1000,0))</f>
        <v/>
      </c>
      <c r="U75" s="47">
        <f>INDEX(EnergyCons!$F$4:$F$5000,MATCH(Settings!$C$4&amp;"|"&amp;Settings!$C$7&amp;"|"&amp;$C75&amp;"|"&amp;$B75,EnergyCons!$A$4:$A$5000,0))</f>
        <v/>
      </c>
    </row>
    <row r="76">
      <c r="A76" s="5">
        <f>$B76&amp;"|"&amp;$C76</f>
        <v/>
      </c>
      <c r="B76" s="8" t="inlineStr">
        <is>
          <t>bio</t>
        </is>
      </c>
      <c r="C76" s="8" t="inlineStr">
        <is>
          <t>irn</t>
        </is>
      </c>
      <c r="D76" s="5">
        <f>INDEX(Mapping!$D$5:$D$20,MATCH($C76,Mapping!$A$5:$A$20,0))</f>
        <v/>
      </c>
      <c r="E76" s="5">
        <f>INDEX(Mapping!$C$30:$C$37,MATCH($B76,Mapping!$A$30:$A$37,0))</f>
        <v/>
      </c>
      <c r="F76" s="5">
        <f>INDEX(Mapping!$D$30:$D$37,MATCH($B76,Mapping!$A$30:$A$37,0))</f>
        <v/>
      </c>
      <c r="G76" s="5">
        <f>$B76&amp;"."&amp;IF(INDEX(Mapping!$E$30:$E$37,MATCH($B76,Mapping!$A$30:$A$37,0))="sub",INDEX(Mapping!$F$5:$F$20,MATCH($C76,Mapping!$A$5:$A$20,0)),"all")</f>
        <v/>
      </c>
      <c r="H76" s="5">
        <f>INDEX(Mapping!$E$5:$E$20,MATCH($C76,Mapping!$A$5:$A$20,0))</f>
        <v/>
      </c>
      <c r="I76" s="5">
        <f>INDEX(Mapping!$G$30:$G$37,MATCH($B76,Mapping!$A$30:$A$37,0))</f>
        <v/>
      </c>
      <c r="J76" s="5">
        <f>INDEX(Mapping!$H$30:$H$37,MATCH($B76,Mapping!$A$30:$A$37,0))</f>
        <v/>
      </c>
      <c r="K76" s="5">
        <f>INDEX(Mapping!$H$5:$H$20,MATCH($C76,Mapping!$A$5:$A$20,0))</f>
        <v/>
      </c>
      <c r="L76" s="5">
        <f>INDEX(Mapping!$E$45:$E$58,MATCH($G76,Mapping!$A$45:$A$58,0))</f>
        <v/>
      </c>
      <c r="M76" s="5">
        <f>INDEX(Mapping!$D$62:$D$65,MATCH(INDEX(Mapping!$G$5:$G$20,MATCH($C76,Mapping!$A$5:$A$20,0)),Mapping!$A$62:$A$65,0))</f>
        <v/>
      </c>
      <c r="N76" s="36">
        <f>INDEX(Elasticities!$F$4:$I$200,MATCH("inc|"&amp;$E76&amp;"|"&amp;$D76,Elasticities!$A$4:$A$200,0),MATCH(Settings!$C$6,Elasticities!$F$3:$I$3,0))</f>
        <v/>
      </c>
      <c r="O76" s="36">
        <f>INDEX(Elasticities!$F$4:$I$200,MATCH("usg|"&amp;$E76&amp;"|"&amp;$D76,Elasticities!$A$4:$A$200,0),MATCH(Settings!$C$6,Elasticities!$F$3:$I$3,0))</f>
        <v/>
      </c>
      <c r="P76" s="36">
        <f>INDEX(Elasticities!$F$4:$I$200,MATCH("eff|"&amp;$E76&amp;"|"&amp;$D76,Elasticities!$A$4:$A$200,0),MATCH(Settings!$C$6,Elasticities!$F$3:$I$3,0))</f>
        <v/>
      </c>
      <c r="Q76" s="27">
        <f>INDEX(Elasticities!$F$4:$I$200,MATCH("aei|"&amp;$F76&amp;"|"&amp;$D76,Elasticities!$A$4:$A$200,0),MATCH(Settings!$C$6,Elasticities!$F$3:$I$3,0))</f>
        <v/>
      </c>
      <c r="R76" s="5">
        <f>INDEX(Inputs_prices!$E$5:$E$16,MATCH($G76,Inputs_prices!$A$5:$A$16,0))</f>
        <v/>
      </c>
      <c r="S76" s="27">
        <f>INDEX(Inputs_prices!$Q$5:$Q$16,MATCH($G76,Inputs_prices!$A$5:$A$16,0))</f>
        <v/>
      </c>
      <c r="T76" s="29">
        <f>INDEX(EF_GHG!$E$4:$E$1000,MATCH(Settings!$C$4&amp;"|"&amp;$B76&amp;"|"&amp;$H76,EF_GHG!$A$4:$A$1000,0))</f>
        <v/>
      </c>
      <c r="U76" s="47">
        <f>INDEX(EnergyCons!$F$4:$F$5000,MATCH(Settings!$C$4&amp;"|"&amp;Settings!$C$7&amp;"|"&amp;$C76&amp;"|"&amp;$B76,EnergyCons!$A$4:$A$5000,0))</f>
        <v/>
      </c>
    </row>
    <row r="77">
      <c r="A77" s="5">
        <f>$B77&amp;"|"&amp;$C77</f>
        <v/>
      </c>
      <c r="B77" s="8" t="inlineStr">
        <is>
          <t>coa</t>
        </is>
      </c>
      <c r="C77" s="8" t="inlineStr">
        <is>
          <t>nfm</t>
        </is>
      </c>
      <c r="D77" s="5">
        <f>INDEX(Mapping!$D$5:$D$20,MATCH($C77,Mapping!$A$5:$A$20,0))</f>
        <v/>
      </c>
      <c r="E77" s="5">
        <f>INDEX(Mapping!$C$30:$C$37,MATCH($B77,Mapping!$A$30:$A$37,0))</f>
        <v/>
      </c>
      <c r="F77" s="5">
        <f>INDEX(Mapping!$D$30:$D$37,MATCH($B77,Mapping!$A$30:$A$37,0))</f>
        <v/>
      </c>
      <c r="G77" s="5">
        <f>$B77&amp;"."&amp;IF(INDEX(Mapping!$E$30:$E$37,MATCH($B77,Mapping!$A$30:$A$37,0))="sub",INDEX(Mapping!$F$5:$F$20,MATCH($C77,Mapping!$A$5:$A$20,0)),"all")</f>
        <v/>
      </c>
      <c r="H77" s="5">
        <f>INDEX(Mapping!$E$5:$E$20,MATCH($C77,Mapping!$A$5:$A$20,0))</f>
        <v/>
      </c>
      <c r="I77" s="5">
        <f>INDEX(Mapping!$G$30:$G$37,MATCH($B77,Mapping!$A$30:$A$37,0))</f>
        <v/>
      </c>
      <c r="J77" s="5">
        <f>INDEX(Mapping!$H$30:$H$37,MATCH($B77,Mapping!$A$30:$A$37,0))</f>
        <v/>
      </c>
      <c r="K77" s="5">
        <f>INDEX(Mapping!$H$5:$H$20,MATCH($C77,Mapping!$A$5:$A$20,0))</f>
        <v/>
      </c>
      <c r="L77" s="5">
        <f>INDEX(Mapping!$E$45:$E$58,MATCH($G77,Mapping!$A$45:$A$58,0))</f>
        <v/>
      </c>
      <c r="M77" s="5">
        <f>INDEX(Mapping!$D$62:$D$65,MATCH(INDEX(Mapping!$G$5:$G$20,MATCH($C77,Mapping!$A$5:$A$20,0)),Mapping!$A$62:$A$65,0))</f>
        <v/>
      </c>
      <c r="N77" s="36">
        <f>INDEX(Elasticities!$F$4:$I$200,MATCH("inc|"&amp;$E77&amp;"|"&amp;$D77,Elasticities!$A$4:$A$200,0),MATCH(Settings!$C$6,Elasticities!$F$3:$I$3,0))</f>
        <v/>
      </c>
      <c r="O77" s="36">
        <f>INDEX(Elasticities!$F$4:$I$200,MATCH("usg|"&amp;$E77&amp;"|"&amp;$D77,Elasticities!$A$4:$A$200,0),MATCH(Settings!$C$6,Elasticities!$F$3:$I$3,0))</f>
        <v/>
      </c>
      <c r="P77" s="36">
        <f>INDEX(Elasticities!$F$4:$I$200,MATCH("eff|"&amp;$E77&amp;"|"&amp;$D77,Elasticities!$A$4:$A$200,0),MATCH(Settings!$C$6,Elasticities!$F$3:$I$3,0))</f>
        <v/>
      </c>
      <c r="Q77" s="27">
        <f>INDEX(Elasticities!$F$4:$I$200,MATCH("aei|"&amp;$F77&amp;"|"&amp;$D77,Elasticities!$A$4:$A$200,0),MATCH(Settings!$C$6,Elasticities!$F$3:$I$3,0))</f>
        <v/>
      </c>
      <c r="R77" s="5">
        <f>INDEX(Inputs_prices!$E$5:$E$16,MATCH($G77,Inputs_prices!$A$5:$A$16,0))</f>
        <v/>
      </c>
      <c r="S77" s="27">
        <f>INDEX(Inputs_prices!$Q$5:$Q$16,MATCH($G77,Inputs_prices!$A$5:$A$16,0))</f>
        <v/>
      </c>
      <c r="T77" s="29">
        <f>INDEX(EF_GHG!$E$4:$E$1000,MATCH(Settings!$C$4&amp;"|"&amp;$B77&amp;"|"&amp;$H77,EF_GHG!$A$4:$A$1000,0))</f>
        <v/>
      </c>
      <c r="U77" s="47">
        <f>INDEX(EnergyCons!$F$4:$F$5000,MATCH(Settings!$C$4&amp;"|"&amp;Settings!$C$7&amp;"|"&amp;$C77&amp;"|"&amp;$B77,EnergyCons!$A$4:$A$5000,0))</f>
        <v/>
      </c>
    </row>
    <row r="78">
      <c r="A78" s="5">
        <f>$B78&amp;"|"&amp;$C78</f>
        <v/>
      </c>
      <c r="B78" s="8" t="inlineStr">
        <is>
          <t>nga</t>
        </is>
      </c>
      <c r="C78" s="8" t="inlineStr">
        <is>
          <t>nfm</t>
        </is>
      </c>
      <c r="D78" s="5">
        <f>INDEX(Mapping!$D$5:$D$20,MATCH($C78,Mapping!$A$5:$A$20,0))</f>
        <v/>
      </c>
      <c r="E78" s="5">
        <f>INDEX(Mapping!$C$30:$C$37,MATCH($B78,Mapping!$A$30:$A$37,0))</f>
        <v/>
      </c>
      <c r="F78" s="5">
        <f>INDEX(Mapping!$D$30:$D$37,MATCH($B78,Mapping!$A$30:$A$37,0))</f>
        <v/>
      </c>
      <c r="G78" s="5">
        <f>$B78&amp;"."&amp;IF(INDEX(Mapping!$E$30:$E$37,MATCH($B78,Mapping!$A$30:$A$37,0))="sub",INDEX(Mapping!$F$5:$F$20,MATCH($C78,Mapping!$A$5:$A$20,0)),"all")</f>
        <v/>
      </c>
      <c r="H78" s="5">
        <f>INDEX(Mapping!$E$5:$E$20,MATCH($C78,Mapping!$A$5:$A$20,0))</f>
        <v/>
      </c>
      <c r="I78" s="5">
        <f>INDEX(Mapping!$G$30:$G$37,MATCH($B78,Mapping!$A$30:$A$37,0))</f>
        <v/>
      </c>
      <c r="J78" s="5">
        <f>INDEX(Mapping!$H$30:$H$37,MATCH($B78,Mapping!$A$30:$A$37,0))</f>
        <v/>
      </c>
      <c r="K78" s="5">
        <f>INDEX(Mapping!$H$5:$H$20,MATCH($C78,Mapping!$A$5:$A$20,0))</f>
        <v/>
      </c>
      <c r="L78" s="5">
        <f>INDEX(Mapping!$E$45:$E$58,MATCH($G78,Mapping!$A$45:$A$58,0))</f>
        <v/>
      </c>
      <c r="M78" s="5">
        <f>INDEX(Mapping!$D$62:$D$65,MATCH(INDEX(Mapping!$G$5:$G$20,MATCH($C78,Mapping!$A$5:$A$20,0)),Mapping!$A$62:$A$65,0))</f>
        <v/>
      </c>
      <c r="N78" s="36">
        <f>INDEX(Elasticities!$F$4:$I$200,MATCH("inc|"&amp;$E78&amp;"|"&amp;$D78,Elasticities!$A$4:$A$200,0),MATCH(Settings!$C$6,Elasticities!$F$3:$I$3,0))</f>
        <v/>
      </c>
      <c r="O78" s="36">
        <f>INDEX(Elasticities!$F$4:$I$200,MATCH("usg|"&amp;$E78&amp;"|"&amp;$D78,Elasticities!$A$4:$A$200,0),MATCH(Settings!$C$6,Elasticities!$F$3:$I$3,0))</f>
        <v/>
      </c>
      <c r="P78" s="36">
        <f>INDEX(Elasticities!$F$4:$I$200,MATCH("eff|"&amp;$E78&amp;"|"&amp;$D78,Elasticities!$A$4:$A$200,0),MATCH(Settings!$C$6,Elasticities!$F$3:$I$3,0))</f>
        <v/>
      </c>
      <c r="Q78" s="27">
        <f>INDEX(Elasticities!$F$4:$I$200,MATCH("aei|"&amp;$F78&amp;"|"&amp;$D78,Elasticities!$A$4:$A$200,0),MATCH(Settings!$C$6,Elasticities!$F$3:$I$3,0))</f>
        <v/>
      </c>
      <c r="R78" s="5">
        <f>INDEX(Inputs_prices!$E$5:$E$16,MATCH($G78,Inputs_prices!$A$5:$A$16,0))</f>
        <v/>
      </c>
      <c r="S78" s="27">
        <f>INDEX(Inputs_prices!$Q$5:$Q$16,MATCH($G78,Inputs_prices!$A$5:$A$16,0))</f>
        <v/>
      </c>
      <c r="T78" s="29">
        <f>INDEX(EF_GHG!$E$4:$E$1000,MATCH(Settings!$C$4&amp;"|"&amp;$B78&amp;"|"&amp;$H78,EF_GHG!$A$4:$A$1000,0))</f>
        <v/>
      </c>
      <c r="U78" s="47">
        <f>INDEX(EnergyCons!$F$4:$F$5000,MATCH(Settings!$C$4&amp;"|"&amp;Settings!$C$7&amp;"|"&amp;$C78&amp;"|"&amp;$B78,EnergyCons!$A$4:$A$5000,0))</f>
        <v/>
      </c>
    </row>
    <row r="79">
      <c r="A79" s="5">
        <f>$B79&amp;"|"&amp;$C79</f>
        <v/>
      </c>
      <c r="B79" s="8" t="inlineStr">
        <is>
          <t>gso</t>
        </is>
      </c>
      <c r="C79" s="8" t="inlineStr">
        <is>
          <t>nfm</t>
        </is>
      </c>
      <c r="D79" s="5">
        <f>INDEX(Mapping!$D$5:$D$20,MATCH($C79,Mapping!$A$5:$A$20,0))</f>
        <v/>
      </c>
      <c r="E79" s="5">
        <f>INDEX(Mapping!$C$30:$C$37,MATCH($B79,Mapping!$A$30:$A$37,0))</f>
        <v/>
      </c>
      <c r="F79" s="5">
        <f>INDEX(Mapping!$D$30:$D$37,MATCH($B79,Mapping!$A$30:$A$37,0))</f>
        <v/>
      </c>
      <c r="G79" s="5">
        <f>$B79&amp;"."&amp;IF(INDEX(Mapping!$E$30:$E$37,MATCH($B79,Mapping!$A$30:$A$37,0))="sub",INDEX(Mapping!$F$5:$F$20,MATCH($C79,Mapping!$A$5:$A$20,0)),"all")</f>
        <v/>
      </c>
      <c r="H79" s="5">
        <f>INDEX(Mapping!$E$5:$E$20,MATCH($C79,Mapping!$A$5:$A$20,0))</f>
        <v/>
      </c>
      <c r="I79" s="5">
        <f>INDEX(Mapping!$G$30:$G$37,MATCH($B79,Mapping!$A$30:$A$37,0))</f>
        <v/>
      </c>
      <c r="J79" s="5">
        <f>INDEX(Mapping!$H$30:$H$37,MATCH($B79,Mapping!$A$30:$A$37,0))</f>
        <v/>
      </c>
      <c r="K79" s="5">
        <f>INDEX(Mapping!$H$5:$H$20,MATCH($C79,Mapping!$A$5:$A$20,0))</f>
        <v/>
      </c>
      <c r="L79" s="5">
        <f>INDEX(Mapping!$E$45:$E$58,MATCH($G79,Mapping!$A$45:$A$58,0))</f>
        <v/>
      </c>
      <c r="M79" s="5">
        <f>INDEX(Mapping!$D$62:$D$65,MATCH(INDEX(Mapping!$G$5:$G$20,MATCH($C79,Mapping!$A$5:$A$20,0)),Mapping!$A$62:$A$65,0))</f>
        <v/>
      </c>
      <c r="N79" s="36">
        <f>INDEX(Elasticities!$F$4:$I$200,MATCH("inc|"&amp;$E79&amp;"|"&amp;$D79,Elasticities!$A$4:$A$200,0),MATCH(Settings!$C$6,Elasticities!$F$3:$I$3,0))</f>
        <v/>
      </c>
      <c r="O79" s="36">
        <f>INDEX(Elasticities!$F$4:$I$200,MATCH("usg|"&amp;$E79&amp;"|"&amp;$D79,Elasticities!$A$4:$A$200,0),MATCH(Settings!$C$6,Elasticities!$F$3:$I$3,0))</f>
        <v/>
      </c>
      <c r="P79" s="36">
        <f>INDEX(Elasticities!$F$4:$I$200,MATCH("eff|"&amp;$E79&amp;"|"&amp;$D79,Elasticities!$A$4:$A$200,0),MATCH(Settings!$C$6,Elasticities!$F$3:$I$3,0))</f>
        <v/>
      </c>
      <c r="Q79" s="27">
        <f>INDEX(Elasticities!$F$4:$I$200,MATCH("aei|"&amp;$F79&amp;"|"&amp;$D79,Elasticities!$A$4:$A$200,0),MATCH(Settings!$C$6,Elasticities!$F$3:$I$3,0))</f>
        <v/>
      </c>
      <c r="R79" s="5">
        <f>INDEX(Inputs_prices!$E$5:$E$16,MATCH($G79,Inputs_prices!$A$5:$A$16,0))</f>
        <v/>
      </c>
      <c r="S79" s="27">
        <f>INDEX(Inputs_prices!$Q$5:$Q$16,MATCH($G79,Inputs_prices!$A$5:$A$16,0))</f>
        <v/>
      </c>
      <c r="T79" s="29">
        <f>INDEX(EF_GHG!$E$4:$E$1000,MATCH(Settings!$C$4&amp;"|"&amp;$B79&amp;"|"&amp;$H79,EF_GHG!$A$4:$A$1000,0))</f>
        <v/>
      </c>
      <c r="U79" s="47">
        <f>INDEX(EnergyCons!$F$4:$F$5000,MATCH(Settings!$C$4&amp;"|"&amp;Settings!$C$7&amp;"|"&amp;$C79&amp;"|"&amp;$B79,EnergyCons!$A$4:$A$5000,0))</f>
        <v/>
      </c>
    </row>
    <row r="80">
      <c r="A80" s="5">
        <f>$B80&amp;"|"&amp;$C80</f>
        <v/>
      </c>
      <c r="B80" s="8" t="inlineStr">
        <is>
          <t>die</t>
        </is>
      </c>
      <c r="C80" s="8" t="inlineStr">
        <is>
          <t>nfm</t>
        </is>
      </c>
      <c r="D80" s="5">
        <f>INDEX(Mapping!$D$5:$D$20,MATCH($C80,Mapping!$A$5:$A$20,0))</f>
        <v/>
      </c>
      <c r="E80" s="5">
        <f>INDEX(Mapping!$C$30:$C$37,MATCH($B80,Mapping!$A$30:$A$37,0))</f>
        <v/>
      </c>
      <c r="F80" s="5">
        <f>INDEX(Mapping!$D$30:$D$37,MATCH($B80,Mapping!$A$30:$A$37,0))</f>
        <v/>
      </c>
      <c r="G80" s="5">
        <f>$B80&amp;"."&amp;IF(INDEX(Mapping!$E$30:$E$37,MATCH($B80,Mapping!$A$30:$A$37,0))="sub",INDEX(Mapping!$F$5:$F$20,MATCH($C80,Mapping!$A$5:$A$20,0)),"all")</f>
        <v/>
      </c>
      <c r="H80" s="5">
        <f>INDEX(Mapping!$E$5:$E$20,MATCH($C80,Mapping!$A$5:$A$20,0))</f>
        <v/>
      </c>
      <c r="I80" s="5">
        <f>INDEX(Mapping!$G$30:$G$37,MATCH($B80,Mapping!$A$30:$A$37,0))</f>
        <v/>
      </c>
      <c r="J80" s="5">
        <f>INDEX(Mapping!$H$30:$H$37,MATCH($B80,Mapping!$A$30:$A$37,0))</f>
        <v/>
      </c>
      <c r="K80" s="5">
        <f>INDEX(Mapping!$H$5:$H$20,MATCH($C80,Mapping!$A$5:$A$20,0))</f>
        <v/>
      </c>
      <c r="L80" s="5">
        <f>INDEX(Mapping!$E$45:$E$58,MATCH($G80,Mapping!$A$45:$A$58,0))</f>
        <v/>
      </c>
      <c r="M80" s="5">
        <f>INDEX(Mapping!$D$62:$D$65,MATCH(INDEX(Mapping!$G$5:$G$20,MATCH($C80,Mapping!$A$5:$A$20,0)),Mapping!$A$62:$A$65,0))</f>
        <v/>
      </c>
      <c r="N80" s="36">
        <f>INDEX(Elasticities!$F$4:$I$200,MATCH("inc|"&amp;$E80&amp;"|"&amp;$D80,Elasticities!$A$4:$A$200,0),MATCH(Settings!$C$6,Elasticities!$F$3:$I$3,0))</f>
        <v/>
      </c>
      <c r="O80" s="36">
        <f>INDEX(Elasticities!$F$4:$I$200,MATCH("usg|"&amp;$E80&amp;"|"&amp;$D80,Elasticities!$A$4:$A$200,0),MATCH(Settings!$C$6,Elasticities!$F$3:$I$3,0))</f>
        <v/>
      </c>
      <c r="P80" s="36">
        <f>INDEX(Elasticities!$F$4:$I$200,MATCH("eff|"&amp;$E80&amp;"|"&amp;$D80,Elasticities!$A$4:$A$200,0),MATCH(Settings!$C$6,Elasticities!$F$3:$I$3,0))</f>
        <v/>
      </c>
      <c r="Q80" s="27">
        <f>INDEX(Elasticities!$F$4:$I$200,MATCH("aei|"&amp;$F80&amp;"|"&amp;$D80,Elasticities!$A$4:$A$200,0),MATCH(Settings!$C$6,Elasticities!$F$3:$I$3,0))</f>
        <v/>
      </c>
      <c r="R80" s="5">
        <f>INDEX(Inputs_prices!$E$5:$E$16,MATCH($G80,Inputs_prices!$A$5:$A$16,0))</f>
        <v/>
      </c>
      <c r="S80" s="27">
        <f>INDEX(Inputs_prices!$Q$5:$Q$16,MATCH($G80,Inputs_prices!$A$5:$A$16,0))</f>
        <v/>
      </c>
      <c r="T80" s="29">
        <f>INDEX(EF_GHG!$E$4:$E$1000,MATCH(Settings!$C$4&amp;"|"&amp;$B80&amp;"|"&amp;$H80,EF_GHG!$A$4:$A$1000,0))</f>
        <v/>
      </c>
      <c r="U80" s="47">
        <f>INDEX(EnergyCons!$F$4:$F$5000,MATCH(Settings!$C$4&amp;"|"&amp;Settings!$C$7&amp;"|"&amp;$C80&amp;"|"&amp;$B80,EnergyCons!$A$4:$A$5000,0))</f>
        <v/>
      </c>
    </row>
    <row r="81">
      <c r="A81" s="5">
        <f>$B81&amp;"|"&amp;$C81</f>
        <v/>
      </c>
      <c r="B81" s="8" t="inlineStr">
        <is>
          <t>lpg</t>
        </is>
      </c>
      <c r="C81" s="8" t="inlineStr">
        <is>
          <t>nfm</t>
        </is>
      </c>
      <c r="D81" s="5">
        <f>INDEX(Mapping!$D$5:$D$20,MATCH($C81,Mapping!$A$5:$A$20,0))</f>
        <v/>
      </c>
      <c r="E81" s="5">
        <f>INDEX(Mapping!$C$30:$C$37,MATCH($B81,Mapping!$A$30:$A$37,0))</f>
        <v/>
      </c>
      <c r="F81" s="5">
        <f>INDEX(Mapping!$D$30:$D$37,MATCH($B81,Mapping!$A$30:$A$37,0))</f>
        <v/>
      </c>
      <c r="G81" s="5">
        <f>$B81&amp;"."&amp;IF(INDEX(Mapping!$E$30:$E$37,MATCH($B81,Mapping!$A$30:$A$37,0))="sub",INDEX(Mapping!$F$5:$F$20,MATCH($C81,Mapping!$A$5:$A$20,0)),"all")</f>
        <v/>
      </c>
      <c r="H81" s="5">
        <f>INDEX(Mapping!$E$5:$E$20,MATCH($C81,Mapping!$A$5:$A$20,0))</f>
        <v/>
      </c>
      <c r="I81" s="5">
        <f>INDEX(Mapping!$G$30:$G$37,MATCH($B81,Mapping!$A$30:$A$37,0))</f>
        <v/>
      </c>
      <c r="J81" s="5">
        <f>INDEX(Mapping!$H$30:$H$37,MATCH($B81,Mapping!$A$30:$A$37,0))</f>
        <v/>
      </c>
      <c r="K81" s="5">
        <f>INDEX(Mapping!$H$5:$H$20,MATCH($C81,Mapping!$A$5:$A$20,0))</f>
        <v/>
      </c>
      <c r="L81" s="5">
        <f>INDEX(Mapping!$E$45:$E$58,MATCH($G81,Mapping!$A$45:$A$58,0))</f>
        <v/>
      </c>
      <c r="M81" s="5">
        <f>INDEX(Mapping!$D$62:$D$65,MATCH(INDEX(Mapping!$G$5:$G$20,MATCH($C81,Mapping!$A$5:$A$20,0)),Mapping!$A$62:$A$65,0))</f>
        <v/>
      </c>
      <c r="N81" s="36">
        <f>INDEX(Elasticities!$F$4:$I$200,MATCH("inc|"&amp;$E81&amp;"|"&amp;$D81,Elasticities!$A$4:$A$200,0),MATCH(Settings!$C$6,Elasticities!$F$3:$I$3,0))</f>
        <v/>
      </c>
      <c r="O81" s="36">
        <f>INDEX(Elasticities!$F$4:$I$200,MATCH("usg|"&amp;$E81&amp;"|"&amp;$D81,Elasticities!$A$4:$A$200,0),MATCH(Settings!$C$6,Elasticities!$F$3:$I$3,0))</f>
        <v/>
      </c>
      <c r="P81" s="36">
        <f>INDEX(Elasticities!$F$4:$I$200,MATCH("eff|"&amp;$E81&amp;"|"&amp;$D81,Elasticities!$A$4:$A$200,0),MATCH(Settings!$C$6,Elasticities!$F$3:$I$3,0))</f>
        <v/>
      </c>
      <c r="Q81" s="27">
        <f>INDEX(Elasticities!$F$4:$I$200,MATCH("aei|"&amp;$F81&amp;"|"&amp;$D81,Elasticities!$A$4:$A$200,0),MATCH(Settings!$C$6,Elasticities!$F$3:$I$3,0))</f>
        <v/>
      </c>
      <c r="R81" s="5">
        <f>INDEX(Inputs_prices!$E$5:$E$16,MATCH($G81,Inputs_prices!$A$5:$A$16,0))</f>
        <v/>
      </c>
      <c r="S81" s="27">
        <f>INDEX(Inputs_prices!$Q$5:$Q$16,MATCH($G81,Inputs_prices!$A$5:$A$16,0))</f>
        <v/>
      </c>
      <c r="T81" s="29">
        <f>INDEX(EF_GHG!$E$4:$E$1000,MATCH(Settings!$C$4&amp;"|"&amp;$B81&amp;"|"&amp;$H81,EF_GHG!$A$4:$A$1000,0))</f>
        <v/>
      </c>
      <c r="U81" s="47">
        <f>INDEX(EnergyCons!$F$4:$F$5000,MATCH(Settings!$C$4&amp;"|"&amp;Settings!$C$7&amp;"|"&amp;$C81&amp;"|"&amp;$B81,EnergyCons!$A$4:$A$5000,0))</f>
        <v/>
      </c>
    </row>
    <row r="82">
      <c r="A82" s="5">
        <f>$B82&amp;"|"&amp;$C82</f>
        <v/>
      </c>
      <c r="B82" s="8" t="inlineStr">
        <is>
          <t>ker</t>
        </is>
      </c>
      <c r="C82" s="8" t="inlineStr">
        <is>
          <t>nfm</t>
        </is>
      </c>
      <c r="D82" s="5">
        <f>INDEX(Mapping!$D$5:$D$20,MATCH($C82,Mapping!$A$5:$A$20,0))</f>
        <v/>
      </c>
      <c r="E82" s="5">
        <f>INDEX(Mapping!$C$30:$C$37,MATCH($B82,Mapping!$A$30:$A$37,0))</f>
        <v/>
      </c>
      <c r="F82" s="5">
        <f>INDEX(Mapping!$D$30:$D$37,MATCH($B82,Mapping!$A$30:$A$37,0))</f>
        <v/>
      </c>
      <c r="G82" s="5">
        <f>$B82&amp;"."&amp;IF(INDEX(Mapping!$E$30:$E$37,MATCH($B82,Mapping!$A$30:$A$37,0))="sub",INDEX(Mapping!$F$5:$F$20,MATCH($C82,Mapping!$A$5:$A$20,0)),"all")</f>
        <v/>
      </c>
      <c r="H82" s="5">
        <f>INDEX(Mapping!$E$5:$E$20,MATCH($C82,Mapping!$A$5:$A$20,0))</f>
        <v/>
      </c>
      <c r="I82" s="5">
        <f>INDEX(Mapping!$G$30:$G$37,MATCH($B82,Mapping!$A$30:$A$37,0))</f>
        <v/>
      </c>
      <c r="J82" s="5">
        <f>INDEX(Mapping!$H$30:$H$37,MATCH($B82,Mapping!$A$30:$A$37,0))</f>
        <v/>
      </c>
      <c r="K82" s="5">
        <f>INDEX(Mapping!$H$5:$H$20,MATCH($C82,Mapping!$A$5:$A$20,0))</f>
        <v/>
      </c>
      <c r="L82" s="5">
        <f>INDEX(Mapping!$E$45:$E$58,MATCH($G82,Mapping!$A$45:$A$58,0))</f>
        <v/>
      </c>
      <c r="M82" s="5">
        <f>INDEX(Mapping!$D$62:$D$65,MATCH(INDEX(Mapping!$G$5:$G$20,MATCH($C82,Mapping!$A$5:$A$20,0)),Mapping!$A$62:$A$65,0))</f>
        <v/>
      </c>
      <c r="N82" s="36">
        <f>INDEX(Elasticities!$F$4:$I$200,MATCH("inc|"&amp;$E82&amp;"|"&amp;$D82,Elasticities!$A$4:$A$200,0),MATCH(Settings!$C$6,Elasticities!$F$3:$I$3,0))</f>
        <v/>
      </c>
      <c r="O82" s="36">
        <f>INDEX(Elasticities!$F$4:$I$200,MATCH("usg|"&amp;$E82&amp;"|"&amp;$D82,Elasticities!$A$4:$A$200,0),MATCH(Settings!$C$6,Elasticities!$F$3:$I$3,0))</f>
        <v/>
      </c>
      <c r="P82" s="36">
        <f>INDEX(Elasticities!$F$4:$I$200,MATCH("eff|"&amp;$E82&amp;"|"&amp;$D82,Elasticities!$A$4:$A$200,0),MATCH(Settings!$C$6,Elasticities!$F$3:$I$3,0))</f>
        <v/>
      </c>
      <c r="Q82" s="27">
        <f>INDEX(Elasticities!$F$4:$I$200,MATCH("aei|"&amp;$F82&amp;"|"&amp;$D82,Elasticities!$A$4:$A$200,0),MATCH(Settings!$C$6,Elasticities!$F$3:$I$3,0))</f>
        <v/>
      </c>
      <c r="R82" s="5">
        <f>INDEX(Inputs_prices!$E$5:$E$16,MATCH($G82,Inputs_prices!$A$5:$A$16,0))</f>
        <v/>
      </c>
      <c r="S82" s="27">
        <f>INDEX(Inputs_prices!$Q$5:$Q$16,MATCH($G82,Inputs_prices!$A$5:$A$16,0))</f>
        <v/>
      </c>
      <c r="T82" s="29">
        <f>INDEX(EF_GHG!$E$4:$E$1000,MATCH(Settings!$C$4&amp;"|"&amp;$B82&amp;"|"&amp;$H82,EF_GHG!$A$4:$A$1000,0))</f>
        <v/>
      </c>
      <c r="U82" s="47">
        <f>INDEX(EnergyCons!$F$4:$F$5000,MATCH(Settings!$C$4&amp;"|"&amp;Settings!$C$7&amp;"|"&amp;$C82&amp;"|"&amp;$B82,EnergyCons!$A$4:$A$5000,0))</f>
        <v/>
      </c>
    </row>
    <row r="83">
      <c r="A83" s="5">
        <f>$B83&amp;"|"&amp;$C83</f>
        <v/>
      </c>
      <c r="B83" s="8" t="inlineStr">
        <is>
          <t>oop</t>
        </is>
      </c>
      <c r="C83" s="8" t="inlineStr">
        <is>
          <t>nfm</t>
        </is>
      </c>
      <c r="D83" s="5">
        <f>INDEX(Mapping!$D$5:$D$20,MATCH($C83,Mapping!$A$5:$A$20,0))</f>
        <v/>
      </c>
      <c r="E83" s="5">
        <f>INDEX(Mapping!$C$30:$C$37,MATCH($B83,Mapping!$A$30:$A$37,0))</f>
        <v/>
      </c>
      <c r="F83" s="5">
        <f>INDEX(Mapping!$D$30:$D$37,MATCH($B83,Mapping!$A$30:$A$37,0))</f>
        <v/>
      </c>
      <c r="G83" s="5">
        <f>$B83&amp;"."&amp;IF(INDEX(Mapping!$E$30:$E$37,MATCH($B83,Mapping!$A$30:$A$37,0))="sub",INDEX(Mapping!$F$5:$F$20,MATCH($C83,Mapping!$A$5:$A$20,0)),"all")</f>
        <v/>
      </c>
      <c r="H83" s="5">
        <f>INDEX(Mapping!$E$5:$E$20,MATCH($C83,Mapping!$A$5:$A$20,0))</f>
        <v/>
      </c>
      <c r="I83" s="5">
        <f>INDEX(Mapping!$G$30:$G$37,MATCH($B83,Mapping!$A$30:$A$37,0))</f>
        <v/>
      </c>
      <c r="J83" s="5">
        <f>INDEX(Mapping!$H$30:$H$37,MATCH($B83,Mapping!$A$30:$A$37,0))</f>
        <v/>
      </c>
      <c r="K83" s="5">
        <f>INDEX(Mapping!$H$5:$H$20,MATCH($C83,Mapping!$A$5:$A$20,0))</f>
        <v/>
      </c>
      <c r="L83" s="5">
        <f>INDEX(Mapping!$E$45:$E$58,MATCH($G83,Mapping!$A$45:$A$58,0))</f>
        <v/>
      </c>
      <c r="M83" s="5">
        <f>INDEX(Mapping!$D$62:$D$65,MATCH(INDEX(Mapping!$G$5:$G$20,MATCH($C83,Mapping!$A$5:$A$20,0)),Mapping!$A$62:$A$65,0))</f>
        <v/>
      </c>
      <c r="N83" s="36">
        <f>INDEX(Elasticities!$F$4:$I$200,MATCH("inc|"&amp;$E83&amp;"|"&amp;$D83,Elasticities!$A$4:$A$200,0),MATCH(Settings!$C$6,Elasticities!$F$3:$I$3,0))</f>
        <v/>
      </c>
      <c r="O83" s="36">
        <f>INDEX(Elasticities!$F$4:$I$200,MATCH("usg|"&amp;$E83&amp;"|"&amp;$D83,Elasticities!$A$4:$A$200,0),MATCH(Settings!$C$6,Elasticities!$F$3:$I$3,0))</f>
        <v/>
      </c>
      <c r="P83" s="36">
        <f>INDEX(Elasticities!$F$4:$I$200,MATCH("eff|"&amp;$E83&amp;"|"&amp;$D83,Elasticities!$A$4:$A$200,0),MATCH(Settings!$C$6,Elasticities!$F$3:$I$3,0))</f>
        <v/>
      </c>
      <c r="Q83" s="27">
        <f>INDEX(Elasticities!$F$4:$I$200,MATCH("aei|"&amp;$F83&amp;"|"&amp;$D83,Elasticities!$A$4:$A$200,0),MATCH(Settings!$C$6,Elasticities!$F$3:$I$3,0))</f>
        <v/>
      </c>
      <c r="R83" s="5">
        <f>INDEX(Inputs_prices!$E$5:$E$16,MATCH($G83,Inputs_prices!$A$5:$A$16,0))</f>
        <v/>
      </c>
      <c r="S83" s="27">
        <f>INDEX(Inputs_prices!$Q$5:$Q$16,MATCH($G83,Inputs_prices!$A$5:$A$16,0))</f>
        <v/>
      </c>
      <c r="T83" s="29">
        <f>INDEX(EF_GHG!$E$4:$E$1000,MATCH(Settings!$C$4&amp;"|"&amp;$B83&amp;"|"&amp;$H83,EF_GHG!$A$4:$A$1000,0))</f>
        <v/>
      </c>
      <c r="U83" s="47">
        <f>INDEX(EnergyCons!$F$4:$F$5000,MATCH(Settings!$C$4&amp;"|"&amp;Settings!$C$7&amp;"|"&amp;$C83&amp;"|"&amp;$B83,EnergyCons!$A$4:$A$5000,0))</f>
        <v/>
      </c>
    </row>
    <row r="84">
      <c r="A84" s="5">
        <f>$B84&amp;"|"&amp;$C84</f>
        <v/>
      </c>
      <c r="B84" s="8" t="inlineStr">
        <is>
          <t>bio</t>
        </is>
      </c>
      <c r="C84" s="8" t="inlineStr">
        <is>
          <t>nfm</t>
        </is>
      </c>
      <c r="D84" s="5">
        <f>INDEX(Mapping!$D$5:$D$20,MATCH($C84,Mapping!$A$5:$A$20,0))</f>
        <v/>
      </c>
      <c r="E84" s="5">
        <f>INDEX(Mapping!$C$30:$C$37,MATCH($B84,Mapping!$A$30:$A$37,0))</f>
        <v/>
      </c>
      <c r="F84" s="5">
        <f>INDEX(Mapping!$D$30:$D$37,MATCH($B84,Mapping!$A$30:$A$37,0))</f>
        <v/>
      </c>
      <c r="G84" s="5">
        <f>$B84&amp;"."&amp;IF(INDEX(Mapping!$E$30:$E$37,MATCH($B84,Mapping!$A$30:$A$37,0))="sub",INDEX(Mapping!$F$5:$F$20,MATCH($C84,Mapping!$A$5:$A$20,0)),"all")</f>
        <v/>
      </c>
      <c r="H84" s="5">
        <f>INDEX(Mapping!$E$5:$E$20,MATCH($C84,Mapping!$A$5:$A$20,0))</f>
        <v/>
      </c>
      <c r="I84" s="5">
        <f>INDEX(Mapping!$G$30:$G$37,MATCH($B84,Mapping!$A$30:$A$37,0))</f>
        <v/>
      </c>
      <c r="J84" s="5">
        <f>INDEX(Mapping!$H$30:$H$37,MATCH($B84,Mapping!$A$30:$A$37,0))</f>
        <v/>
      </c>
      <c r="K84" s="5">
        <f>INDEX(Mapping!$H$5:$H$20,MATCH($C84,Mapping!$A$5:$A$20,0))</f>
        <v/>
      </c>
      <c r="L84" s="5">
        <f>INDEX(Mapping!$E$45:$E$58,MATCH($G84,Mapping!$A$45:$A$58,0))</f>
        <v/>
      </c>
      <c r="M84" s="5">
        <f>INDEX(Mapping!$D$62:$D$65,MATCH(INDEX(Mapping!$G$5:$G$20,MATCH($C84,Mapping!$A$5:$A$20,0)),Mapping!$A$62:$A$65,0))</f>
        <v/>
      </c>
      <c r="N84" s="36">
        <f>INDEX(Elasticities!$F$4:$I$200,MATCH("inc|"&amp;$E84&amp;"|"&amp;$D84,Elasticities!$A$4:$A$200,0),MATCH(Settings!$C$6,Elasticities!$F$3:$I$3,0))</f>
        <v/>
      </c>
      <c r="O84" s="36">
        <f>INDEX(Elasticities!$F$4:$I$200,MATCH("usg|"&amp;$E84&amp;"|"&amp;$D84,Elasticities!$A$4:$A$200,0),MATCH(Settings!$C$6,Elasticities!$F$3:$I$3,0))</f>
        <v/>
      </c>
      <c r="P84" s="36">
        <f>INDEX(Elasticities!$F$4:$I$200,MATCH("eff|"&amp;$E84&amp;"|"&amp;$D84,Elasticities!$A$4:$A$200,0),MATCH(Settings!$C$6,Elasticities!$F$3:$I$3,0))</f>
        <v/>
      </c>
      <c r="Q84" s="27">
        <f>INDEX(Elasticities!$F$4:$I$200,MATCH("aei|"&amp;$F84&amp;"|"&amp;$D84,Elasticities!$A$4:$A$200,0),MATCH(Settings!$C$6,Elasticities!$F$3:$I$3,0))</f>
        <v/>
      </c>
      <c r="R84" s="5">
        <f>INDEX(Inputs_prices!$E$5:$E$16,MATCH($G84,Inputs_prices!$A$5:$A$16,0))</f>
        <v/>
      </c>
      <c r="S84" s="27">
        <f>INDEX(Inputs_prices!$Q$5:$Q$16,MATCH($G84,Inputs_prices!$A$5:$A$16,0))</f>
        <v/>
      </c>
      <c r="T84" s="29">
        <f>INDEX(EF_GHG!$E$4:$E$1000,MATCH(Settings!$C$4&amp;"|"&amp;$B84&amp;"|"&amp;$H84,EF_GHG!$A$4:$A$1000,0))</f>
        <v/>
      </c>
      <c r="U84" s="47">
        <f>INDEX(EnergyCons!$F$4:$F$5000,MATCH(Settings!$C$4&amp;"|"&amp;Settings!$C$7&amp;"|"&amp;$C84&amp;"|"&amp;$B84,EnergyCons!$A$4:$A$5000,0))</f>
        <v/>
      </c>
    </row>
    <row r="85">
      <c r="A85" s="5">
        <f>$B85&amp;"|"&amp;$C85</f>
        <v/>
      </c>
      <c r="B85" s="8" t="inlineStr">
        <is>
          <t>coa</t>
        </is>
      </c>
      <c r="C85" s="8" t="inlineStr">
        <is>
          <t>mac</t>
        </is>
      </c>
      <c r="D85" s="5">
        <f>INDEX(Mapping!$D$5:$D$20,MATCH($C85,Mapping!$A$5:$A$20,0))</f>
        <v/>
      </c>
      <c r="E85" s="5">
        <f>INDEX(Mapping!$C$30:$C$37,MATCH($B85,Mapping!$A$30:$A$37,0))</f>
        <v/>
      </c>
      <c r="F85" s="5">
        <f>INDEX(Mapping!$D$30:$D$37,MATCH($B85,Mapping!$A$30:$A$37,0))</f>
        <v/>
      </c>
      <c r="G85" s="5">
        <f>$B85&amp;"."&amp;IF(INDEX(Mapping!$E$30:$E$37,MATCH($B85,Mapping!$A$30:$A$37,0))="sub",INDEX(Mapping!$F$5:$F$20,MATCH($C85,Mapping!$A$5:$A$20,0)),"all")</f>
        <v/>
      </c>
      <c r="H85" s="5">
        <f>INDEX(Mapping!$E$5:$E$20,MATCH($C85,Mapping!$A$5:$A$20,0))</f>
        <v/>
      </c>
      <c r="I85" s="5">
        <f>INDEX(Mapping!$G$30:$G$37,MATCH($B85,Mapping!$A$30:$A$37,0))</f>
        <v/>
      </c>
      <c r="J85" s="5">
        <f>INDEX(Mapping!$H$30:$H$37,MATCH($B85,Mapping!$A$30:$A$37,0))</f>
        <v/>
      </c>
      <c r="K85" s="5">
        <f>INDEX(Mapping!$H$5:$H$20,MATCH($C85,Mapping!$A$5:$A$20,0))</f>
        <v/>
      </c>
      <c r="L85" s="5">
        <f>INDEX(Mapping!$E$45:$E$58,MATCH($G85,Mapping!$A$45:$A$58,0))</f>
        <v/>
      </c>
      <c r="M85" s="5">
        <f>INDEX(Mapping!$D$62:$D$65,MATCH(INDEX(Mapping!$G$5:$G$20,MATCH($C85,Mapping!$A$5:$A$20,0)),Mapping!$A$62:$A$65,0))</f>
        <v/>
      </c>
      <c r="N85" s="36">
        <f>INDEX(Elasticities!$F$4:$I$200,MATCH("inc|"&amp;$E85&amp;"|"&amp;$D85,Elasticities!$A$4:$A$200,0),MATCH(Settings!$C$6,Elasticities!$F$3:$I$3,0))</f>
        <v/>
      </c>
      <c r="O85" s="36">
        <f>INDEX(Elasticities!$F$4:$I$200,MATCH("usg|"&amp;$E85&amp;"|"&amp;$D85,Elasticities!$A$4:$A$200,0),MATCH(Settings!$C$6,Elasticities!$F$3:$I$3,0))</f>
        <v/>
      </c>
      <c r="P85" s="36">
        <f>INDEX(Elasticities!$F$4:$I$200,MATCH("eff|"&amp;$E85&amp;"|"&amp;$D85,Elasticities!$A$4:$A$200,0),MATCH(Settings!$C$6,Elasticities!$F$3:$I$3,0))</f>
        <v/>
      </c>
      <c r="Q85" s="27">
        <f>INDEX(Elasticities!$F$4:$I$200,MATCH("aei|"&amp;$F85&amp;"|"&amp;$D85,Elasticities!$A$4:$A$200,0),MATCH(Settings!$C$6,Elasticities!$F$3:$I$3,0))</f>
        <v/>
      </c>
      <c r="R85" s="5">
        <f>INDEX(Inputs_prices!$E$5:$E$16,MATCH($G85,Inputs_prices!$A$5:$A$16,0))</f>
        <v/>
      </c>
      <c r="S85" s="27">
        <f>INDEX(Inputs_prices!$Q$5:$Q$16,MATCH($G85,Inputs_prices!$A$5:$A$16,0))</f>
        <v/>
      </c>
      <c r="T85" s="29">
        <f>INDEX(EF_GHG!$E$4:$E$1000,MATCH(Settings!$C$4&amp;"|"&amp;$B85&amp;"|"&amp;$H85,EF_GHG!$A$4:$A$1000,0))</f>
        <v/>
      </c>
      <c r="U85" s="47">
        <f>INDEX(EnergyCons!$F$4:$F$5000,MATCH(Settings!$C$4&amp;"|"&amp;Settings!$C$7&amp;"|"&amp;$C85&amp;"|"&amp;$B85,EnergyCons!$A$4:$A$5000,0))</f>
        <v/>
      </c>
    </row>
    <row r="86">
      <c r="A86" s="5">
        <f>$B86&amp;"|"&amp;$C86</f>
        <v/>
      </c>
      <c r="B86" s="8" t="inlineStr">
        <is>
          <t>nga</t>
        </is>
      </c>
      <c r="C86" s="8" t="inlineStr">
        <is>
          <t>mac</t>
        </is>
      </c>
      <c r="D86" s="5">
        <f>INDEX(Mapping!$D$5:$D$20,MATCH($C86,Mapping!$A$5:$A$20,0))</f>
        <v/>
      </c>
      <c r="E86" s="5">
        <f>INDEX(Mapping!$C$30:$C$37,MATCH($B86,Mapping!$A$30:$A$37,0))</f>
        <v/>
      </c>
      <c r="F86" s="5">
        <f>INDEX(Mapping!$D$30:$D$37,MATCH($B86,Mapping!$A$30:$A$37,0))</f>
        <v/>
      </c>
      <c r="G86" s="5">
        <f>$B86&amp;"."&amp;IF(INDEX(Mapping!$E$30:$E$37,MATCH($B86,Mapping!$A$30:$A$37,0))="sub",INDEX(Mapping!$F$5:$F$20,MATCH($C86,Mapping!$A$5:$A$20,0)),"all")</f>
        <v/>
      </c>
      <c r="H86" s="5">
        <f>INDEX(Mapping!$E$5:$E$20,MATCH($C86,Mapping!$A$5:$A$20,0))</f>
        <v/>
      </c>
      <c r="I86" s="5">
        <f>INDEX(Mapping!$G$30:$G$37,MATCH($B86,Mapping!$A$30:$A$37,0))</f>
        <v/>
      </c>
      <c r="J86" s="5">
        <f>INDEX(Mapping!$H$30:$H$37,MATCH($B86,Mapping!$A$30:$A$37,0))</f>
        <v/>
      </c>
      <c r="K86" s="5">
        <f>INDEX(Mapping!$H$5:$H$20,MATCH($C86,Mapping!$A$5:$A$20,0))</f>
        <v/>
      </c>
      <c r="L86" s="5">
        <f>INDEX(Mapping!$E$45:$E$58,MATCH($G86,Mapping!$A$45:$A$58,0))</f>
        <v/>
      </c>
      <c r="M86" s="5">
        <f>INDEX(Mapping!$D$62:$D$65,MATCH(INDEX(Mapping!$G$5:$G$20,MATCH($C86,Mapping!$A$5:$A$20,0)),Mapping!$A$62:$A$65,0))</f>
        <v/>
      </c>
      <c r="N86" s="36">
        <f>INDEX(Elasticities!$F$4:$I$200,MATCH("inc|"&amp;$E86&amp;"|"&amp;$D86,Elasticities!$A$4:$A$200,0),MATCH(Settings!$C$6,Elasticities!$F$3:$I$3,0))</f>
        <v/>
      </c>
      <c r="O86" s="36">
        <f>INDEX(Elasticities!$F$4:$I$200,MATCH("usg|"&amp;$E86&amp;"|"&amp;$D86,Elasticities!$A$4:$A$200,0),MATCH(Settings!$C$6,Elasticities!$F$3:$I$3,0))</f>
        <v/>
      </c>
      <c r="P86" s="36">
        <f>INDEX(Elasticities!$F$4:$I$200,MATCH("eff|"&amp;$E86&amp;"|"&amp;$D86,Elasticities!$A$4:$A$200,0),MATCH(Settings!$C$6,Elasticities!$F$3:$I$3,0))</f>
        <v/>
      </c>
      <c r="Q86" s="27">
        <f>INDEX(Elasticities!$F$4:$I$200,MATCH("aei|"&amp;$F86&amp;"|"&amp;$D86,Elasticities!$A$4:$A$200,0),MATCH(Settings!$C$6,Elasticities!$F$3:$I$3,0))</f>
        <v/>
      </c>
      <c r="R86" s="5">
        <f>INDEX(Inputs_prices!$E$5:$E$16,MATCH($G86,Inputs_prices!$A$5:$A$16,0))</f>
        <v/>
      </c>
      <c r="S86" s="27">
        <f>INDEX(Inputs_prices!$Q$5:$Q$16,MATCH($G86,Inputs_prices!$A$5:$A$16,0))</f>
        <v/>
      </c>
      <c r="T86" s="29">
        <f>INDEX(EF_GHG!$E$4:$E$1000,MATCH(Settings!$C$4&amp;"|"&amp;$B86&amp;"|"&amp;$H86,EF_GHG!$A$4:$A$1000,0))</f>
        <v/>
      </c>
      <c r="U86" s="47">
        <f>INDEX(EnergyCons!$F$4:$F$5000,MATCH(Settings!$C$4&amp;"|"&amp;Settings!$C$7&amp;"|"&amp;$C86&amp;"|"&amp;$B86,EnergyCons!$A$4:$A$5000,0))</f>
        <v/>
      </c>
    </row>
    <row r="87">
      <c r="A87" s="5">
        <f>$B87&amp;"|"&amp;$C87</f>
        <v/>
      </c>
      <c r="B87" s="8" t="inlineStr">
        <is>
          <t>gso</t>
        </is>
      </c>
      <c r="C87" s="8" t="inlineStr">
        <is>
          <t>mac</t>
        </is>
      </c>
      <c r="D87" s="5">
        <f>INDEX(Mapping!$D$5:$D$20,MATCH($C87,Mapping!$A$5:$A$20,0))</f>
        <v/>
      </c>
      <c r="E87" s="5">
        <f>INDEX(Mapping!$C$30:$C$37,MATCH($B87,Mapping!$A$30:$A$37,0))</f>
        <v/>
      </c>
      <c r="F87" s="5">
        <f>INDEX(Mapping!$D$30:$D$37,MATCH($B87,Mapping!$A$30:$A$37,0))</f>
        <v/>
      </c>
      <c r="G87" s="5">
        <f>$B87&amp;"."&amp;IF(INDEX(Mapping!$E$30:$E$37,MATCH($B87,Mapping!$A$30:$A$37,0))="sub",INDEX(Mapping!$F$5:$F$20,MATCH($C87,Mapping!$A$5:$A$20,0)),"all")</f>
        <v/>
      </c>
      <c r="H87" s="5">
        <f>INDEX(Mapping!$E$5:$E$20,MATCH($C87,Mapping!$A$5:$A$20,0))</f>
        <v/>
      </c>
      <c r="I87" s="5">
        <f>INDEX(Mapping!$G$30:$G$37,MATCH($B87,Mapping!$A$30:$A$37,0))</f>
        <v/>
      </c>
      <c r="J87" s="5">
        <f>INDEX(Mapping!$H$30:$H$37,MATCH($B87,Mapping!$A$30:$A$37,0))</f>
        <v/>
      </c>
      <c r="K87" s="5">
        <f>INDEX(Mapping!$H$5:$H$20,MATCH($C87,Mapping!$A$5:$A$20,0))</f>
        <v/>
      </c>
      <c r="L87" s="5">
        <f>INDEX(Mapping!$E$45:$E$58,MATCH($G87,Mapping!$A$45:$A$58,0))</f>
        <v/>
      </c>
      <c r="M87" s="5">
        <f>INDEX(Mapping!$D$62:$D$65,MATCH(INDEX(Mapping!$G$5:$G$20,MATCH($C87,Mapping!$A$5:$A$20,0)),Mapping!$A$62:$A$65,0))</f>
        <v/>
      </c>
      <c r="N87" s="36">
        <f>INDEX(Elasticities!$F$4:$I$200,MATCH("inc|"&amp;$E87&amp;"|"&amp;$D87,Elasticities!$A$4:$A$200,0),MATCH(Settings!$C$6,Elasticities!$F$3:$I$3,0))</f>
        <v/>
      </c>
      <c r="O87" s="36">
        <f>INDEX(Elasticities!$F$4:$I$200,MATCH("usg|"&amp;$E87&amp;"|"&amp;$D87,Elasticities!$A$4:$A$200,0),MATCH(Settings!$C$6,Elasticities!$F$3:$I$3,0))</f>
        <v/>
      </c>
      <c r="P87" s="36">
        <f>INDEX(Elasticities!$F$4:$I$200,MATCH("eff|"&amp;$E87&amp;"|"&amp;$D87,Elasticities!$A$4:$A$200,0),MATCH(Settings!$C$6,Elasticities!$F$3:$I$3,0))</f>
        <v/>
      </c>
      <c r="Q87" s="27">
        <f>INDEX(Elasticities!$F$4:$I$200,MATCH("aei|"&amp;$F87&amp;"|"&amp;$D87,Elasticities!$A$4:$A$200,0),MATCH(Settings!$C$6,Elasticities!$F$3:$I$3,0))</f>
        <v/>
      </c>
      <c r="R87" s="5">
        <f>INDEX(Inputs_prices!$E$5:$E$16,MATCH($G87,Inputs_prices!$A$5:$A$16,0))</f>
        <v/>
      </c>
      <c r="S87" s="27">
        <f>INDEX(Inputs_prices!$Q$5:$Q$16,MATCH($G87,Inputs_prices!$A$5:$A$16,0))</f>
        <v/>
      </c>
      <c r="T87" s="29">
        <f>INDEX(EF_GHG!$E$4:$E$1000,MATCH(Settings!$C$4&amp;"|"&amp;$B87&amp;"|"&amp;$H87,EF_GHG!$A$4:$A$1000,0))</f>
        <v/>
      </c>
      <c r="U87" s="47">
        <f>INDEX(EnergyCons!$F$4:$F$5000,MATCH(Settings!$C$4&amp;"|"&amp;Settings!$C$7&amp;"|"&amp;$C87&amp;"|"&amp;$B87,EnergyCons!$A$4:$A$5000,0))</f>
        <v/>
      </c>
    </row>
    <row r="88">
      <c r="A88" s="5">
        <f>$B88&amp;"|"&amp;$C88</f>
        <v/>
      </c>
      <c r="B88" s="8" t="inlineStr">
        <is>
          <t>die</t>
        </is>
      </c>
      <c r="C88" s="8" t="inlineStr">
        <is>
          <t>mac</t>
        </is>
      </c>
      <c r="D88" s="5">
        <f>INDEX(Mapping!$D$5:$D$20,MATCH($C88,Mapping!$A$5:$A$20,0))</f>
        <v/>
      </c>
      <c r="E88" s="5">
        <f>INDEX(Mapping!$C$30:$C$37,MATCH($B88,Mapping!$A$30:$A$37,0))</f>
        <v/>
      </c>
      <c r="F88" s="5">
        <f>INDEX(Mapping!$D$30:$D$37,MATCH($B88,Mapping!$A$30:$A$37,0))</f>
        <v/>
      </c>
      <c r="G88" s="5">
        <f>$B88&amp;"."&amp;IF(INDEX(Mapping!$E$30:$E$37,MATCH($B88,Mapping!$A$30:$A$37,0))="sub",INDEX(Mapping!$F$5:$F$20,MATCH($C88,Mapping!$A$5:$A$20,0)),"all")</f>
        <v/>
      </c>
      <c r="H88" s="5">
        <f>INDEX(Mapping!$E$5:$E$20,MATCH($C88,Mapping!$A$5:$A$20,0))</f>
        <v/>
      </c>
      <c r="I88" s="5">
        <f>INDEX(Mapping!$G$30:$G$37,MATCH($B88,Mapping!$A$30:$A$37,0))</f>
        <v/>
      </c>
      <c r="J88" s="5">
        <f>INDEX(Mapping!$H$30:$H$37,MATCH($B88,Mapping!$A$30:$A$37,0))</f>
        <v/>
      </c>
      <c r="K88" s="5">
        <f>INDEX(Mapping!$H$5:$H$20,MATCH($C88,Mapping!$A$5:$A$20,0))</f>
        <v/>
      </c>
      <c r="L88" s="5">
        <f>INDEX(Mapping!$E$45:$E$58,MATCH($G88,Mapping!$A$45:$A$58,0))</f>
        <v/>
      </c>
      <c r="M88" s="5">
        <f>INDEX(Mapping!$D$62:$D$65,MATCH(INDEX(Mapping!$G$5:$G$20,MATCH($C88,Mapping!$A$5:$A$20,0)),Mapping!$A$62:$A$65,0))</f>
        <v/>
      </c>
      <c r="N88" s="36">
        <f>INDEX(Elasticities!$F$4:$I$200,MATCH("inc|"&amp;$E88&amp;"|"&amp;$D88,Elasticities!$A$4:$A$200,0),MATCH(Settings!$C$6,Elasticities!$F$3:$I$3,0))</f>
        <v/>
      </c>
      <c r="O88" s="36">
        <f>INDEX(Elasticities!$F$4:$I$200,MATCH("usg|"&amp;$E88&amp;"|"&amp;$D88,Elasticities!$A$4:$A$200,0),MATCH(Settings!$C$6,Elasticities!$F$3:$I$3,0))</f>
        <v/>
      </c>
      <c r="P88" s="36">
        <f>INDEX(Elasticities!$F$4:$I$200,MATCH("eff|"&amp;$E88&amp;"|"&amp;$D88,Elasticities!$A$4:$A$200,0),MATCH(Settings!$C$6,Elasticities!$F$3:$I$3,0))</f>
        <v/>
      </c>
      <c r="Q88" s="27">
        <f>INDEX(Elasticities!$F$4:$I$200,MATCH("aei|"&amp;$F88&amp;"|"&amp;$D88,Elasticities!$A$4:$A$200,0),MATCH(Settings!$C$6,Elasticities!$F$3:$I$3,0))</f>
        <v/>
      </c>
      <c r="R88" s="5">
        <f>INDEX(Inputs_prices!$E$5:$E$16,MATCH($G88,Inputs_prices!$A$5:$A$16,0))</f>
        <v/>
      </c>
      <c r="S88" s="27">
        <f>INDEX(Inputs_prices!$Q$5:$Q$16,MATCH($G88,Inputs_prices!$A$5:$A$16,0))</f>
        <v/>
      </c>
      <c r="T88" s="29">
        <f>INDEX(EF_GHG!$E$4:$E$1000,MATCH(Settings!$C$4&amp;"|"&amp;$B88&amp;"|"&amp;$H88,EF_GHG!$A$4:$A$1000,0))</f>
        <v/>
      </c>
      <c r="U88" s="47">
        <f>INDEX(EnergyCons!$F$4:$F$5000,MATCH(Settings!$C$4&amp;"|"&amp;Settings!$C$7&amp;"|"&amp;$C88&amp;"|"&amp;$B88,EnergyCons!$A$4:$A$5000,0))</f>
        <v/>
      </c>
    </row>
    <row r="89">
      <c r="A89" s="5">
        <f>$B89&amp;"|"&amp;$C89</f>
        <v/>
      </c>
      <c r="B89" s="8" t="inlineStr">
        <is>
          <t>lpg</t>
        </is>
      </c>
      <c r="C89" s="8" t="inlineStr">
        <is>
          <t>mac</t>
        </is>
      </c>
      <c r="D89" s="5">
        <f>INDEX(Mapping!$D$5:$D$20,MATCH($C89,Mapping!$A$5:$A$20,0))</f>
        <v/>
      </c>
      <c r="E89" s="5">
        <f>INDEX(Mapping!$C$30:$C$37,MATCH($B89,Mapping!$A$30:$A$37,0))</f>
        <v/>
      </c>
      <c r="F89" s="5">
        <f>INDEX(Mapping!$D$30:$D$37,MATCH($B89,Mapping!$A$30:$A$37,0))</f>
        <v/>
      </c>
      <c r="G89" s="5">
        <f>$B89&amp;"."&amp;IF(INDEX(Mapping!$E$30:$E$37,MATCH($B89,Mapping!$A$30:$A$37,0))="sub",INDEX(Mapping!$F$5:$F$20,MATCH($C89,Mapping!$A$5:$A$20,0)),"all")</f>
        <v/>
      </c>
      <c r="H89" s="5">
        <f>INDEX(Mapping!$E$5:$E$20,MATCH($C89,Mapping!$A$5:$A$20,0))</f>
        <v/>
      </c>
      <c r="I89" s="5">
        <f>INDEX(Mapping!$G$30:$G$37,MATCH($B89,Mapping!$A$30:$A$37,0))</f>
        <v/>
      </c>
      <c r="J89" s="5">
        <f>INDEX(Mapping!$H$30:$H$37,MATCH($B89,Mapping!$A$30:$A$37,0))</f>
        <v/>
      </c>
      <c r="K89" s="5">
        <f>INDEX(Mapping!$H$5:$H$20,MATCH($C89,Mapping!$A$5:$A$20,0))</f>
        <v/>
      </c>
      <c r="L89" s="5">
        <f>INDEX(Mapping!$E$45:$E$58,MATCH($G89,Mapping!$A$45:$A$58,0))</f>
        <v/>
      </c>
      <c r="M89" s="5">
        <f>INDEX(Mapping!$D$62:$D$65,MATCH(INDEX(Mapping!$G$5:$G$20,MATCH($C89,Mapping!$A$5:$A$20,0)),Mapping!$A$62:$A$65,0))</f>
        <v/>
      </c>
      <c r="N89" s="36">
        <f>INDEX(Elasticities!$F$4:$I$200,MATCH("inc|"&amp;$E89&amp;"|"&amp;$D89,Elasticities!$A$4:$A$200,0),MATCH(Settings!$C$6,Elasticities!$F$3:$I$3,0))</f>
        <v/>
      </c>
      <c r="O89" s="36">
        <f>INDEX(Elasticities!$F$4:$I$200,MATCH("usg|"&amp;$E89&amp;"|"&amp;$D89,Elasticities!$A$4:$A$200,0),MATCH(Settings!$C$6,Elasticities!$F$3:$I$3,0))</f>
        <v/>
      </c>
      <c r="P89" s="36">
        <f>INDEX(Elasticities!$F$4:$I$200,MATCH("eff|"&amp;$E89&amp;"|"&amp;$D89,Elasticities!$A$4:$A$200,0),MATCH(Settings!$C$6,Elasticities!$F$3:$I$3,0))</f>
        <v/>
      </c>
      <c r="Q89" s="27">
        <f>INDEX(Elasticities!$F$4:$I$200,MATCH("aei|"&amp;$F89&amp;"|"&amp;$D89,Elasticities!$A$4:$A$200,0),MATCH(Settings!$C$6,Elasticities!$F$3:$I$3,0))</f>
        <v/>
      </c>
      <c r="R89" s="5">
        <f>INDEX(Inputs_prices!$E$5:$E$16,MATCH($G89,Inputs_prices!$A$5:$A$16,0))</f>
        <v/>
      </c>
      <c r="S89" s="27">
        <f>INDEX(Inputs_prices!$Q$5:$Q$16,MATCH($G89,Inputs_prices!$A$5:$A$16,0))</f>
        <v/>
      </c>
      <c r="T89" s="29">
        <f>INDEX(EF_GHG!$E$4:$E$1000,MATCH(Settings!$C$4&amp;"|"&amp;$B89&amp;"|"&amp;$H89,EF_GHG!$A$4:$A$1000,0))</f>
        <v/>
      </c>
      <c r="U89" s="47">
        <f>INDEX(EnergyCons!$F$4:$F$5000,MATCH(Settings!$C$4&amp;"|"&amp;Settings!$C$7&amp;"|"&amp;$C89&amp;"|"&amp;$B89,EnergyCons!$A$4:$A$5000,0))</f>
        <v/>
      </c>
    </row>
    <row r="90">
      <c r="A90" s="5">
        <f>$B90&amp;"|"&amp;$C90</f>
        <v/>
      </c>
      <c r="B90" s="8" t="inlineStr">
        <is>
          <t>ker</t>
        </is>
      </c>
      <c r="C90" s="8" t="inlineStr">
        <is>
          <t>mac</t>
        </is>
      </c>
      <c r="D90" s="5">
        <f>INDEX(Mapping!$D$5:$D$20,MATCH($C90,Mapping!$A$5:$A$20,0))</f>
        <v/>
      </c>
      <c r="E90" s="5">
        <f>INDEX(Mapping!$C$30:$C$37,MATCH($B90,Mapping!$A$30:$A$37,0))</f>
        <v/>
      </c>
      <c r="F90" s="5">
        <f>INDEX(Mapping!$D$30:$D$37,MATCH($B90,Mapping!$A$30:$A$37,0))</f>
        <v/>
      </c>
      <c r="G90" s="5">
        <f>$B90&amp;"."&amp;IF(INDEX(Mapping!$E$30:$E$37,MATCH($B90,Mapping!$A$30:$A$37,0))="sub",INDEX(Mapping!$F$5:$F$20,MATCH($C90,Mapping!$A$5:$A$20,0)),"all")</f>
        <v/>
      </c>
      <c r="H90" s="5">
        <f>INDEX(Mapping!$E$5:$E$20,MATCH($C90,Mapping!$A$5:$A$20,0))</f>
        <v/>
      </c>
      <c r="I90" s="5">
        <f>INDEX(Mapping!$G$30:$G$37,MATCH($B90,Mapping!$A$30:$A$37,0))</f>
        <v/>
      </c>
      <c r="J90" s="5">
        <f>INDEX(Mapping!$H$30:$H$37,MATCH($B90,Mapping!$A$30:$A$37,0))</f>
        <v/>
      </c>
      <c r="K90" s="5">
        <f>INDEX(Mapping!$H$5:$H$20,MATCH($C90,Mapping!$A$5:$A$20,0))</f>
        <v/>
      </c>
      <c r="L90" s="5">
        <f>INDEX(Mapping!$E$45:$E$58,MATCH($G90,Mapping!$A$45:$A$58,0))</f>
        <v/>
      </c>
      <c r="M90" s="5">
        <f>INDEX(Mapping!$D$62:$D$65,MATCH(INDEX(Mapping!$G$5:$G$20,MATCH($C90,Mapping!$A$5:$A$20,0)),Mapping!$A$62:$A$65,0))</f>
        <v/>
      </c>
      <c r="N90" s="36">
        <f>INDEX(Elasticities!$F$4:$I$200,MATCH("inc|"&amp;$E90&amp;"|"&amp;$D90,Elasticities!$A$4:$A$200,0),MATCH(Settings!$C$6,Elasticities!$F$3:$I$3,0))</f>
        <v/>
      </c>
      <c r="O90" s="36">
        <f>INDEX(Elasticities!$F$4:$I$200,MATCH("usg|"&amp;$E90&amp;"|"&amp;$D90,Elasticities!$A$4:$A$200,0),MATCH(Settings!$C$6,Elasticities!$F$3:$I$3,0))</f>
        <v/>
      </c>
      <c r="P90" s="36">
        <f>INDEX(Elasticities!$F$4:$I$200,MATCH("eff|"&amp;$E90&amp;"|"&amp;$D90,Elasticities!$A$4:$A$200,0),MATCH(Settings!$C$6,Elasticities!$F$3:$I$3,0))</f>
        <v/>
      </c>
      <c r="Q90" s="27">
        <f>INDEX(Elasticities!$F$4:$I$200,MATCH("aei|"&amp;$F90&amp;"|"&amp;$D90,Elasticities!$A$4:$A$200,0),MATCH(Settings!$C$6,Elasticities!$F$3:$I$3,0))</f>
        <v/>
      </c>
      <c r="R90" s="5">
        <f>INDEX(Inputs_prices!$E$5:$E$16,MATCH($G90,Inputs_prices!$A$5:$A$16,0))</f>
        <v/>
      </c>
      <c r="S90" s="27">
        <f>INDEX(Inputs_prices!$Q$5:$Q$16,MATCH($G90,Inputs_prices!$A$5:$A$16,0))</f>
        <v/>
      </c>
      <c r="T90" s="29">
        <f>INDEX(EF_GHG!$E$4:$E$1000,MATCH(Settings!$C$4&amp;"|"&amp;$B90&amp;"|"&amp;$H90,EF_GHG!$A$4:$A$1000,0))</f>
        <v/>
      </c>
      <c r="U90" s="47">
        <f>INDEX(EnergyCons!$F$4:$F$5000,MATCH(Settings!$C$4&amp;"|"&amp;Settings!$C$7&amp;"|"&amp;$C90&amp;"|"&amp;$B90,EnergyCons!$A$4:$A$5000,0))</f>
        <v/>
      </c>
    </row>
    <row r="91">
      <c r="A91" s="5">
        <f>$B91&amp;"|"&amp;$C91</f>
        <v/>
      </c>
      <c r="B91" s="8" t="inlineStr">
        <is>
          <t>oop</t>
        </is>
      </c>
      <c r="C91" s="8" t="inlineStr">
        <is>
          <t>mac</t>
        </is>
      </c>
      <c r="D91" s="5">
        <f>INDEX(Mapping!$D$5:$D$20,MATCH($C91,Mapping!$A$5:$A$20,0))</f>
        <v/>
      </c>
      <c r="E91" s="5">
        <f>INDEX(Mapping!$C$30:$C$37,MATCH($B91,Mapping!$A$30:$A$37,0))</f>
        <v/>
      </c>
      <c r="F91" s="5">
        <f>INDEX(Mapping!$D$30:$D$37,MATCH($B91,Mapping!$A$30:$A$37,0))</f>
        <v/>
      </c>
      <c r="G91" s="5">
        <f>$B91&amp;"."&amp;IF(INDEX(Mapping!$E$30:$E$37,MATCH($B91,Mapping!$A$30:$A$37,0))="sub",INDEX(Mapping!$F$5:$F$20,MATCH($C91,Mapping!$A$5:$A$20,0)),"all")</f>
        <v/>
      </c>
      <c r="H91" s="5">
        <f>INDEX(Mapping!$E$5:$E$20,MATCH($C91,Mapping!$A$5:$A$20,0))</f>
        <v/>
      </c>
      <c r="I91" s="5">
        <f>INDEX(Mapping!$G$30:$G$37,MATCH($B91,Mapping!$A$30:$A$37,0))</f>
        <v/>
      </c>
      <c r="J91" s="5">
        <f>INDEX(Mapping!$H$30:$H$37,MATCH($B91,Mapping!$A$30:$A$37,0))</f>
        <v/>
      </c>
      <c r="K91" s="5">
        <f>INDEX(Mapping!$H$5:$H$20,MATCH($C91,Mapping!$A$5:$A$20,0))</f>
        <v/>
      </c>
      <c r="L91" s="5">
        <f>INDEX(Mapping!$E$45:$E$58,MATCH($G91,Mapping!$A$45:$A$58,0))</f>
        <v/>
      </c>
      <c r="M91" s="5">
        <f>INDEX(Mapping!$D$62:$D$65,MATCH(INDEX(Mapping!$G$5:$G$20,MATCH($C91,Mapping!$A$5:$A$20,0)),Mapping!$A$62:$A$65,0))</f>
        <v/>
      </c>
      <c r="N91" s="36">
        <f>INDEX(Elasticities!$F$4:$I$200,MATCH("inc|"&amp;$E91&amp;"|"&amp;$D91,Elasticities!$A$4:$A$200,0),MATCH(Settings!$C$6,Elasticities!$F$3:$I$3,0))</f>
        <v/>
      </c>
      <c r="O91" s="36">
        <f>INDEX(Elasticities!$F$4:$I$200,MATCH("usg|"&amp;$E91&amp;"|"&amp;$D91,Elasticities!$A$4:$A$200,0),MATCH(Settings!$C$6,Elasticities!$F$3:$I$3,0))</f>
        <v/>
      </c>
      <c r="P91" s="36">
        <f>INDEX(Elasticities!$F$4:$I$200,MATCH("eff|"&amp;$E91&amp;"|"&amp;$D91,Elasticities!$A$4:$A$200,0),MATCH(Settings!$C$6,Elasticities!$F$3:$I$3,0))</f>
        <v/>
      </c>
      <c r="Q91" s="27">
        <f>INDEX(Elasticities!$F$4:$I$200,MATCH("aei|"&amp;$F91&amp;"|"&amp;$D91,Elasticities!$A$4:$A$200,0),MATCH(Settings!$C$6,Elasticities!$F$3:$I$3,0))</f>
        <v/>
      </c>
      <c r="R91" s="5">
        <f>INDEX(Inputs_prices!$E$5:$E$16,MATCH($G91,Inputs_prices!$A$5:$A$16,0))</f>
        <v/>
      </c>
      <c r="S91" s="27">
        <f>INDEX(Inputs_prices!$Q$5:$Q$16,MATCH($G91,Inputs_prices!$A$5:$A$16,0))</f>
        <v/>
      </c>
      <c r="T91" s="29">
        <f>INDEX(EF_GHG!$E$4:$E$1000,MATCH(Settings!$C$4&amp;"|"&amp;$B91&amp;"|"&amp;$H91,EF_GHG!$A$4:$A$1000,0))</f>
        <v/>
      </c>
      <c r="U91" s="47">
        <f>INDEX(EnergyCons!$F$4:$F$5000,MATCH(Settings!$C$4&amp;"|"&amp;Settings!$C$7&amp;"|"&amp;$C91&amp;"|"&amp;$B91,EnergyCons!$A$4:$A$5000,0))</f>
        <v/>
      </c>
    </row>
    <row r="92">
      <c r="A92" s="5">
        <f>$B92&amp;"|"&amp;$C92</f>
        <v/>
      </c>
      <c r="B92" s="8" t="inlineStr">
        <is>
          <t>bio</t>
        </is>
      </c>
      <c r="C92" s="8" t="inlineStr">
        <is>
          <t>mac</t>
        </is>
      </c>
      <c r="D92" s="5">
        <f>INDEX(Mapping!$D$5:$D$20,MATCH($C92,Mapping!$A$5:$A$20,0))</f>
        <v/>
      </c>
      <c r="E92" s="5">
        <f>INDEX(Mapping!$C$30:$C$37,MATCH($B92,Mapping!$A$30:$A$37,0))</f>
        <v/>
      </c>
      <c r="F92" s="5">
        <f>INDEX(Mapping!$D$30:$D$37,MATCH($B92,Mapping!$A$30:$A$37,0))</f>
        <v/>
      </c>
      <c r="G92" s="5">
        <f>$B92&amp;"."&amp;IF(INDEX(Mapping!$E$30:$E$37,MATCH($B92,Mapping!$A$30:$A$37,0))="sub",INDEX(Mapping!$F$5:$F$20,MATCH($C92,Mapping!$A$5:$A$20,0)),"all")</f>
        <v/>
      </c>
      <c r="H92" s="5">
        <f>INDEX(Mapping!$E$5:$E$20,MATCH($C92,Mapping!$A$5:$A$20,0))</f>
        <v/>
      </c>
      <c r="I92" s="5">
        <f>INDEX(Mapping!$G$30:$G$37,MATCH($B92,Mapping!$A$30:$A$37,0))</f>
        <v/>
      </c>
      <c r="J92" s="5">
        <f>INDEX(Mapping!$H$30:$H$37,MATCH($B92,Mapping!$A$30:$A$37,0))</f>
        <v/>
      </c>
      <c r="K92" s="5">
        <f>INDEX(Mapping!$H$5:$H$20,MATCH($C92,Mapping!$A$5:$A$20,0))</f>
        <v/>
      </c>
      <c r="L92" s="5">
        <f>INDEX(Mapping!$E$45:$E$58,MATCH($G92,Mapping!$A$45:$A$58,0))</f>
        <v/>
      </c>
      <c r="M92" s="5">
        <f>INDEX(Mapping!$D$62:$D$65,MATCH(INDEX(Mapping!$G$5:$G$20,MATCH($C92,Mapping!$A$5:$A$20,0)),Mapping!$A$62:$A$65,0))</f>
        <v/>
      </c>
      <c r="N92" s="36">
        <f>INDEX(Elasticities!$F$4:$I$200,MATCH("inc|"&amp;$E92&amp;"|"&amp;$D92,Elasticities!$A$4:$A$200,0),MATCH(Settings!$C$6,Elasticities!$F$3:$I$3,0))</f>
        <v/>
      </c>
      <c r="O92" s="36">
        <f>INDEX(Elasticities!$F$4:$I$200,MATCH("usg|"&amp;$E92&amp;"|"&amp;$D92,Elasticities!$A$4:$A$200,0),MATCH(Settings!$C$6,Elasticities!$F$3:$I$3,0))</f>
        <v/>
      </c>
      <c r="P92" s="36">
        <f>INDEX(Elasticities!$F$4:$I$200,MATCH("eff|"&amp;$E92&amp;"|"&amp;$D92,Elasticities!$A$4:$A$200,0),MATCH(Settings!$C$6,Elasticities!$F$3:$I$3,0))</f>
        <v/>
      </c>
      <c r="Q92" s="27">
        <f>INDEX(Elasticities!$F$4:$I$200,MATCH("aei|"&amp;$F92&amp;"|"&amp;$D92,Elasticities!$A$4:$A$200,0),MATCH(Settings!$C$6,Elasticities!$F$3:$I$3,0))</f>
        <v/>
      </c>
      <c r="R92" s="5">
        <f>INDEX(Inputs_prices!$E$5:$E$16,MATCH($G92,Inputs_prices!$A$5:$A$16,0))</f>
        <v/>
      </c>
      <c r="S92" s="27">
        <f>INDEX(Inputs_prices!$Q$5:$Q$16,MATCH($G92,Inputs_prices!$A$5:$A$16,0))</f>
        <v/>
      </c>
      <c r="T92" s="29">
        <f>INDEX(EF_GHG!$E$4:$E$1000,MATCH(Settings!$C$4&amp;"|"&amp;$B92&amp;"|"&amp;$H92,EF_GHG!$A$4:$A$1000,0))</f>
        <v/>
      </c>
      <c r="U92" s="47">
        <f>INDEX(EnergyCons!$F$4:$F$5000,MATCH(Settings!$C$4&amp;"|"&amp;Settings!$C$7&amp;"|"&amp;$C92&amp;"|"&amp;$B92,EnergyCons!$A$4:$A$5000,0))</f>
        <v/>
      </c>
    </row>
    <row r="93">
      <c r="A93" s="5">
        <f>$B93&amp;"|"&amp;$C93</f>
        <v/>
      </c>
      <c r="B93" s="8" t="inlineStr">
        <is>
          <t>coa</t>
        </is>
      </c>
      <c r="C93" s="8" t="inlineStr">
        <is>
          <t>cem</t>
        </is>
      </c>
      <c r="D93" s="5">
        <f>INDEX(Mapping!$D$5:$D$20,MATCH($C93,Mapping!$A$5:$A$20,0))</f>
        <v/>
      </c>
      <c r="E93" s="5">
        <f>INDEX(Mapping!$C$30:$C$37,MATCH($B93,Mapping!$A$30:$A$37,0))</f>
        <v/>
      </c>
      <c r="F93" s="5">
        <f>INDEX(Mapping!$D$30:$D$37,MATCH($B93,Mapping!$A$30:$A$37,0))</f>
        <v/>
      </c>
      <c r="G93" s="5">
        <f>$B93&amp;"."&amp;IF(INDEX(Mapping!$E$30:$E$37,MATCH($B93,Mapping!$A$30:$A$37,0))="sub",INDEX(Mapping!$F$5:$F$20,MATCH($C93,Mapping!$A$5:$A$20,0)),"all")</f>
        <v/>
      </c>
      <c r="H93" s="5">
        <f>INDEX(Mapping!$E$5:$E$20,MATCH($C93,Mapping!$A$5:$A$20,0))</f>
        <v/>
      </c>
      <c r="I93" s="5">
        <f>INDEX(Mapping!$G$30:$G$37,MATCH($B93,Mapping!$A$30:$A$37,0))</f>
        <v/>
      </c>
      <c r="J93" s="5">
        <f>INDEX(Mapping!$H$30:$H$37,MATCH($B93,Mapping!$A$30:$A$37,0))</f>
        <v/>
      </c>
      <c r="K93" s="5">
        <f>INDEX(Mapping!$H$5:$H$20,MATCH($C93,Mapping!$A$5:$A$20,0))</f>
        <v/>
      </c>
      <c r="L93" s="5">
        <f>INDEX(Mapping!$E$45:$E$58,MATCH($G93,Mapping!$A$45:$A$58,0))</f>
        <v/>
      </c>
      <c r="M93" s="5">
        <f>INDEX(Mapping!$D$62:$D$65,MATCH(INDEX(Mapping!$G$5:$G$20,MATCH($C93,Mapping!$A$5:$A$20,0)),Mapping!$A$62:$A$65,0))</f>
        <v/>
      </c>
      <c r="N93" s="36">
        <f>INDEX(Elasticities!$F$4:$I$200,MATCH("inc|"&amp;$E93&amp;"|"&amp;$D93,Elasticities!$A$4:$A$200,0),MATCH(Settings!$C$6,Elasticities!$F$3:$I$3,0))</f>
        <v/>
      </c>
      <c r="O93" s="36">
        <f>INDEX(Elasticities!$F$4:$I$200,MATCH("usg|"&amp;$E93&amp;"|"&amp;$D93,Elasticities!$A$4:$A$200,0),MATCH(Settings!$C$6,Elasticities!$F$3:$I$3,0))</f>
        <v/>
      </c>
      <c r="P93" s="36">
        <f>INDEX(Elasticities!$F$4:$I$200,MATCH("eff|"&amp;$E93&amp;"|"&amp;$D93,Elasticities!$A$4:$A$200,0),MATCH(Settings!$C$6,Elasticities!$F$3:$I$3,0))</f>
        <v/>
      </c>
      <c r="Q93" s="27">
        <f>INDEX(Elasticities!$F$4:$I$200,MATCH("aei|"&amp;$F93&amp;"|"&amp;$D93,Elasticities!$A$4:$A$200,0),MATCH(Settings!$C$6,Elasticities!$F$3:$I$3,0))</f>
        <v/>
      </c>
      <c r="R93" s="5">
        <f>INDEX(Inputs_prices!$E$5:$E$16,MATCH($G93,Inputs_prices!$A$5:$A$16,0))</f>
        <v/>
      </c>
      <c r="S93" s="27">
        <f>INDEX(Inputs_prices!$Q$5:$Q$16,MATCH($G93,Inputs_prices!$A$5:$A$16,0))</f>
        <v/>
      </c>
      <c r="T93" s="29">
        <f>INDEX(EF_GHG!$E$4:$E$1000,MATCH(Settings!$C$4&amp;"|"&amp;$B93&amp;"|"&amp;$H93,EF_GHG!$A$4:$A$1000,0))</f>
        <v/>
      </c>
      <c r="U93" s="47">
        <f>INDEX(EnergyCons!$F$4:$F$5000,MATCH(Settings!$C$4&amp;"|"&amp;Settings!$C$7&amp;"|"&amp;$C93&amp;"|"&amp;$B93,EnergyCons!$A$4:$A$5000,0))</f>
        <v/>
      </c>
    </row>
    <row r="94">
      <c r="A94" s="5">
        <f>$B94&amp;"|"&amp;$C94</f>
        <v/>
      </c>
      <c r="B94" s="8" t="inlineStr">
        <is>
          <t>nga</t>
        </is>
      </c>
      <c r="C94" s="8" t="inlineStr">
        <is>
          <t>cem</t>
        </is>
      </c>
      <c r="D94" s="5">
        <f>INDEX(Mapping!$D$5:$D$20,MATCH($C94,Mapping!$A$5:$A$20,0))</f>
        <v/>
      </c>
      <c r="E94" s="5">
        <f>INDEX(Mapping!$C$30:$C$37,MATCH($B94,Mapping!$A$30:$A$37,0))</f>
        <v/>
      </c>
      <c r="F94" s="5">
        <f>INDEX(Mapping!$D$30:$D$37,MATCH($B94,Mapping!$A$30:$A$37,0))</f>
        <v/>
      </c>
      <c r="G94" s="5">
        <f>$B94&amp;"."&amp;IF(INDEX(Mapping!$E$30:$E$37,MATCH($B94,Mapping!$A$30:$A$37,0))="sub",INDEX(Mapping!$F$5:$F$20,MATCH($C94,Mapping!$A$5:$A$20,0)),"all")</f>
        <v/>
      </c>
      <c r="H94" s="5">
        <f>INDEX(Mapping!$E$5:$E$20,MATCH($C94,Mapping!$A$5:$A$20,0))</f>
        <v/>
      </c>
      <c r="I94" s="5">
        <f>INDEX(Mapping!$G$30:$G$37,MATCH($B94,Mapping!$A$30:$A$37,0))</f>
        <v/>
      </c>
      <c r="J94" s="5">
        <f>INDEX(Mapping!$H$30:$H$37,MATCH($B94,Mapping!$A$30:$A$37,0))</f>
        <v/>
      </c>
      <c r="K94" s="5">
        <f>INDEX(Mapping!$H$5:$H$20,MATCH($C94,Mapping!$A$5:$A$20,0))</f>
        <v/>
      </c>
      <c r="L94" s="5">
        <f>INDEX(Mapping!$E$45:$E$58,MATCH($G94,Mapping!$A$45:$A$58,0))</f>
        <v/>
      </c>
      <c r="M94" s="5">
        <f>INDEX(Mapping!$D$62:$D$65,MATCH(INDEX(Mapping!$G$5:$G$20,MATCH($C94,Mapping!$A$5:$A$20,0)),Mapping!$A$62:$A$65,0))</f>
        <v/>
      </c>
      <c r="N94" s="36">
        <f>INDEX(Elasticities!$F$4:$I$200,MATCH("inc|"&amp;$E94&amp;"|"&amp;$D94,Elasticities!$A$4:$A$200,0),MATCH(Settings!$C$6,Elasticities!$F$3:$I$3,0))</f>
        <v/>
      </c>
      <c r="O94" s="36">
        <f>INDEX(Elasticities!$F$4:$I$200,MATCH("usg|"&amp;$E94&amp;"|"&amp;$D94,Elasticities!$A$4:$A$200,0),MATCH(Settings!$C$6,Elasticities!$F$3:$I$3,0))</f>
        <v/>
      </c>
      <c r="P94" s="36">
        <f>INDEX(Elasticities!$F$4:$I$200,MATCH("eff|"&amp;$E94&amp;"|"&amp;$D94,Elasticities!$A$4:$A$200,0),MATCH(Settings!$C$6,Elasticities!$F$3:$I$3,0))</f>
        <v/>
      </c>
      <c r="Q94" s="27">
        <f>INDEX(Elasticities!$F$4:$I$200,MATCH("aei|"&amp;$F94&amp;"|"&amp;$D94,Elasticities!$A$4:$A$200,0),MATCH(Settings!$C$6,Elasticities!$F$3:$I$3,0))</f>
        <v/>
      </c>
      <c r="R94" s="5">
        <f>INDEX(Inputs_prices!$E$5:$E$16,MATCH($G94,Inputs_prices!$A$5:$A$16,0))</f>
        <v/>
      </c>
      <c r="S94" s="27">
        <f>INDEX(Inputs_prices!$Q$5:$Q$16,MATCH($G94,Inputs_prices!$A$5:$A$16,0))</f>
        <v/>
      </c>
      <c r="T94" s="29">
        <f>INDEX(EF_GHG!$E$4:$E$1000,MATCH(Settings!$C$4&amp;"|"&amp;$B94&amp;"|"&amp;$H94,EF_GHG!$A$4:$A$1000,0))</f>
        <v/>
      </c>
      <c r="U94" s="47">
        <f>INDEX(EnergyCons!$F$4:$F$5000,MATCH(Settings!$C$4&amp;"|"&amp;Settings!$C$7&amp;"|"&amp;$C94&amp;"|"&amp;$B94,EnergyCons!$A$4:$A$5000,0))</f>
        <v/>
      </c>
    </row>
    <row r="95">
      <c r="A95" s="5">
        <f>$B95&amp;"|"&amp;$C95</f>
        <v/>
      </c>
      <c r="B95" s="8" t="inlineStr">
        <is>
          <t>gso</t>
        </is>
      </c>
      <c r="C95" s="8" t="inlineStr">
        <is>
          <t>cem</t>
        </is>
      </c>
      <c r="D95" s="5">
        <f>INDEX(Mapping!$D$5:$D$20,MATCH($C95,Mapping!$A$5:$A$20,0))</f>
        <v/>
      </c>
      <c r="E95" s="5">
        <f>INDEX(Mapping!$C$30:$C$37,MATCH($B95,Mapping!$A$30:$A$37,0))</f>
        <v/>
      </c>
      <c r="F95" s="5">
        <f>INDEX(Mapping!$D$30:$D$37,MATCH($B95,Mapping!$A$30:$A$37,0))</f>
        <v/>
      </c>
      <c r="G95" s="5">
        <f>$B95&amp;"."&amp;IF(INDEX(Mapping!$E$30:$E$37,MATCH($B95,Mapping!$A$30:$A$37,0))="sub",INDEX(Mapping!$F$5:$F$20,MATCH($C95,Mapping!$A$5:$A$20,0)),"all")</f>
        <v/>
      </c>
      <c r="H95" s="5">
        <f>INDEX(Mapping!$E$5:$E$20,MATCH($C95,Mapping!$A$5:$A$20,0))</f>
        <v/>
      </c>
      <c r="I95" s="5">
        <f>INDEX(Mapping!$G$30:$G$37,MATCH($B95,Mapping!$A$30:$A$37,0))</f>
        <v/>
      </c>
      <c r="J95" s="5">
        <f>INDEX(Mapping!$H$30:$H$37,MATCH($B95,Mapping!$A$30:$A$37,0))</f>
        <v/>
      </c>
      <c r="K95" s="5">
        <f>INDEX(Mapping!$H$5:$H$20,MATCH($C95,Mapping!$A$5:$A$20,0))</f>
        <v/>
      </c>
      <c r="L95" s="5">
        <f>INDEX(Mapping!$E$45:$E$58,MATCH($G95,Mapping!$A$45:$A$58,0))</f>
        <v/>
      </c>
      <c r="M95" s="5">
        <f>INDEX(Mapping!$D$62:$D$65,MATCH(INDEX(Mapping!$G$5:$G$20,MATCH($C95,Mapping!$A$5:$A$20,0)),Mapping!$A$62:$A$65,0))</f>
        <v/>
      </c>
      <c r="N95" s="36">
        <f>INDEX(Elasticities!$F$4:$I$200,MATCH("inc|"&amp;$E95&amp;"|"&amp;$D95,Elasticities!$A$4:$A$200,0),MATCH(Settings!$C$6,Elasticities!$F$3:$I$3,0))</f>
        <v/>
      </c>
      <c r="O95" s="36">
        <f>INDEX(Elasticities!$F$4:$I$200,MATCH("usg|"&amp;$E95&amp;"|"&amp;$D95,Elasticities!$A$4:$A$200,0),MATCH(Settings!$C$6,Elasticities!$F$3:$I$3,0))</f>
        <v/>
      </c>
      <c r="P95" s="36">
        <f>INDEX(Elasticities!$F$4:$I$200,MATCH("eff|"&amp;$E95&amp;"|"&amp;$D95,Elasticities!$A$4:$A$200,0),MATCH(Settings!$C$6,Elasticities!$F$3:$I$3,0))</f>
        <v/>
      </c>
      <c r="Q95" s="27">
        <f>INDEX(Elasticities!$F$4:$I$200,MATCH("aei|"&amp;$F95&amp;"|"&amp;$D95,Elasticities!$A$4:$A$200,0),MATCH(Settings!$C$6,Elasticities!$F$3:$I$3,0))</f>
        <v/>
      </c>
      <c r="R95" s="5">
        <f>INDEX(Inputs_prices!$E$5:$E$16,MATCH($G95,Inputs_prices!$A$5:$A$16,0))</f>
        <v/>
      </c>
      <c r="S95" s="27">
        <f>INDEX(Inputs_prices!$Q$5:$Q$16,MATCH($G95,Inputs_prices!$A$5:$A$16,0))</f>
        <v/>
      </c>
      <c r="T95" s="29">
        <f>INDEX(EF_GHG!$E$4:$E$1000,MATCH(Settings!$C$4&amp;"|"&amp;$B95&amp;"|"&amp;$H95,EF_GHG!$A$4:$A$1000,0))</f>
        <v/>
      </c>
      <c r="U95" s="47">
        <f>INDEX(EnergyCons!$F$4:$F$5000,MATCH(Settings!$C$4&amp;"|"&amp;Settings!$C$7&amp;"|"&amp;$C95&amp;"|"&amp;$B95,EnergyCons!$A$4:$A$5000,0))</f>
        <v/>
      </c>
    </row>
    <row r="96">
      <c r="A96" s="5">
        <f>$B96&amp;"|"&amp;$C96</f>
        <v/>
      </c>
      <c r="B96" s="8" t="inlineStr">
        <is>
          <t>die</t>
        </is>
      </c>
      <c r="C96" s="8" t="inlineStr">
        <is>
          <t>cem</t>
        </is>
      </c>
      <c r="D96" s="5">
        <f>INDEX(Mapping!$D$5:$D$20,MATCH($C96,Mapping!$A$5:$A$20,0))</f>
        <v/>
      </c>
      <c r="E96" s="5">
        <f>INDEX(Mapping!$C$30:$C$37,MATCH($B96,Mapping!$A$30:$A$37,0))</f>
        <v/>
      </c>
      <c r="F96" s="5">
        <f>INDEX(Mapping!$D$30:$D$37,MATCH($B96,Mapping!$A$30:$A$37,0))</f>
        <v/>
      </c>
      <c r="G96" s="5">
        <f>$B96&amp;"."&amp;IF(INDEX(Mapping!$E$30:$E$37,MATCH($B96,Mapping!$A$30:$A$37,0))="sub",INDEX(Mapping!$F$5:$F$20,MATCH($C96,Mapping!$A$5:$A$20,0)),"all")</f>
        <v/>
      </c>
      <c r="H96" s="5">
        <f>INDEX(Mapping!$E$5:$E$20,MATCH($C96,Mapping!$A$5:$A$20,0))</f>
        <v/>
      </c>
      <c r="I96" s="5">
        <f>INDEX(Mapping!$G$30:$G$37,MATCH($B96,Mapping!$A$30:$A$37,0))</f>
        <v/>
      </c>
      <c r="J96" s="5">
        <f>INDEX(Mapping!$H$30:$H$37,MATCH($B96,Mapping!$A$30:$A$37,0))</f>
        <v/>
      </c>
      <c r="K96" s="5">
        <f>INDEX(Mapping!$H$5:$H$20,MATCH($C96,Mapping!$A$5:$A$20,0))</f>
        <v/>
      </c>
      <c r="L96" s="5">
        <f>INDEX(Mapping!$E$45:$E$58,MATCH($G96,Mapping!$A$45:$A$58,0))</f>
        <v/>
      </c>
      <c r="M96" s="5">
        <f>INDEX(Mapping!$D$62:$D$65,MATCH(INDEX(Mapping!$G$5:$G$20,MATCH($C96,Mapping!$A$5:$A$20,0)),Mapping!$A$62:$A$65,0))</f>
        <v/>
      </c>
      <c r="N96" s="36">
        <f>INDEX(Elasticities!$F$4:$I$200,MATCH("inc|"&amp;$E96&amp;"|"&amp;$D96,Elasticities!$A$4:$A$200,0),MATCH(Settings!$C$6,Elasticities!$F$3:$I$3,0))</f>
        <v/>
      </c>
      <c r="O96" s="36">
        <f>INDEX(Elasticities!$F$4:$I$200,MATCH("usg|"&amp;$E96&amp;"|"&amp;$D96,Elasticities!$A$4:$A$200,0),MATCH(Settings!$C$6,Elasticities!$F$3:$I$3,0))</f>
        <v/>
      </c>
      <c r="P96" s="36">
        <f>INDEX(Elasticities!$F$4:$I$200,MATCH("eff|"&amp;$E96&amp;"|"&amp;$D96,Elasticities!$A$4:$A$200,0),MATCH(Settings!$C$6,Elasticities!$F$3:$I$3,0))</f>
        <v/>
      </c>
      <c r="Q96" s="27">
        <f>INDEX(Elasticities!$F$4:$I$200,MATCH("aei|"&amp;$F96&amp;"|"&amp;$D96,Elasticities!$A$4:$A$200,0),MATCH(Settings!$C$6,Elasticities!$F$3:$I$3,0))</f>
        <v/>
      </c>
      <c r="R96" s="5">
        <f>INDEX(Inputs_prices!$E$5:$E$16,MATCH($G96,Inputs_prices!$A$5:$A$16,0))</f>
        <v/>
      </c>
      <c r="S96" s="27">
        <f>INDEX(Inputs_prices!$Q$5:$Q$16,MATCH($G96,Inputs_prices!$A$5:$A$16,0))</f>
        <v/>
      </c>
      <c r="T96" s="29">
        <f>INDEX(EF_GHG!$E$4:$E$1000,MATCH(Settings!$C$4&amp;"|"&amp;$B96&amp;"|"&amp;$H96,EF_GHG!$A$4:$A$1000,0))</f>
        <v/>
      </c>
      <c r="U96" s="47">
        <f>INDEX(EnergyCons!$F$4:$F$5000,MATCH(Settings!$C$4&amp;"|"&amp;Settings!$C$7&amp;"|"&amp;$C96&amp;"|"&amp;$B96,EnergyCons!$A$4:$A$5000,0))</f>
        <v/>
      </c>
    </row>
    <row r="97">
      <c r="A97" s="5">
        <f>$B97&amp;"|"&amp;$C97</f>
        <v/>
      </c>
      <c r="B97" s="8" t="inlineStr">
        <is>
          <t>lpg</t>
        </is>
      </c>
      <c r="C97" s="8" t="inlineStr">
        <is>
          <t>cem</t>
        </is>
      </c>
      <c r="D97" s="5">
        <f>INDEX(Mapping!$D$5:$D$20,MATCH($C97,Mapping!$A$5:$A$20,0))</f>
        <v/>
      </c>
      <c r="E97" s="5">
        <f>INDEX(Mapping!$C$30:$C$37,MATCH($B97,Mapping!$A$30:$A$37,0))</f>
        <v/>
      </c>
      <c r="F97" s="5">
        <f>INDEX(Mapping!$D$30:$D$37,MATCH($B97,Mapping!$A$30:$A$37,0))</f>
        <v/>
      </c>
      <c r="G97" s="5">
        <f>$B97&amp;"."&amp;IF(INDEX(Mapping!$E$30:$E$37,MATCH($B97,Mapping!$A$30:$A$37,0))="sub",INDEX(Mapping!$F$5:$F$20,MATCH($C97,Mapping!$A$5:$A$20,0)),"all")</f>
        <v/>
      </c>
      <c r="H97" s="5">
        <f>INDEX(Mapping!$E$5:$E$20,MATCH($C97,Mapping!$A$5:$A$20,0))</f>
        <v/>
      </c>
      <c r="I97" s="5">
        <f>INDEX(Mapping!$G$30:$G$37,MATCH($B97,Mapping!$A$30:$A$37,0))</f>
        <v/>
      </c>
      <c r="J97" s="5">
        <f>INDEX(Mapping!$H$30:$H$37,MATCH($B97,Mapping!$A$30:$A$37,0))</f>
        <v/>
      </c>
      <c r="K97" s="5">
        <f>INDEX(Mapping!$H$5:$H$20,MATCH($C97,Mapping!$A$5:$A$20,0))</f>
        <v/>
      </c>
      <c r="L97" s="5">
        <f>INDEX(Mapping!$E$45:$E$58,MATCH($G97,Mapping!$A$45:$A$58,0))</f>
        <v/>
      </c>
      <c r="M97" s="5">
        <f>INDEX(Mapping!$D$62:$D$65,MATCH(INDEX(Mapping!$G$5:$G$20,MATCH($C97,Mapping!$A$5:$A$20,0)),Mapping!$A$62:$A$65,0))</f>
        <v/>
      </c>
      <c r="N97" s="36">
        <f>INDEX(Elasticities!$F$4:$I$200,MATCH("inc|"&amp;$E97&amp;"|"&amp;$D97,Elasticities!$A$4:$A$200,0),MATCH(Settings!$C$6,Elasticities!$F$3:$I$3,0))</f>
        <v/>
      </c>
      <c r="O97" s="36">
        <f>INDEX(Elasticities!$F$4:$I$200,MATCH("usg|"&amp;$E97&amp;"|"&amp;$D97,Elasticities!$A$4:$A$200,0),MATCH(Settings!$C$6,Elasticities!$F$3:$I$3,0))</f>
        <v/>
      </c>
      <c r="P97" s="36">
        <f>INDEX(Elasticities!$F$4:$I$200,MATCH("eff|"&amp;$E97&amp;"|"&amp;$D97,Elasticities!$A$4:$A$200,0),MATCH(Settings!$C$6,Elasticities!$F$3:$I$3,0))</f>
        <v/>
      </c>
      <c r="Q97" s="27">
        <f>INDEX(Elasticities!$F$4:$I$200,MATCH("aei|"&amp;$F97&amp;"|"&amp;$D97,Elasticities!$A$4:$A$200,0),MATCH(Settings!$C$6,Elasticities!$F$3:$I$3,0))</f>
        <v/>
      </c>
      <c r="R97" s="5">
        <f>INDEX(Inputs_prices!$E$5:$E$16,MATCH($G97,Inputs_prices!$A$5:$A$16,0))</f>
        <v/>
      </c>
      <c r="S97" s="27">
        <f>INDEX(Inputs_prices!$Q$5:$Q$16,MATCH($G97,Inputs_prices!$A$5:$A$16,0))</f>
        <v/>
      </c>
      <c r="T97" s="29">
        <f>INDEX(EF_GHG!$E$4:$E$1000,MATCH(Settings!$C$4&amp;"|"&amp;$B97&amp;"|"&amp;$H97,EF_GHG!$A$4:$A$1000,0))</f>
        <v/>
      </c>
      <c r="U97" s="47">
        <f>INDEX(EnergyCons!$F$4:$F$5000,MATCH(Settings!$C$4&amp;"|"&amp;Settings!$C$7&amp;"|"&amp;$C97&amp;"|"&amp;$B97,EnergyCons!$A$4:$A$5000,0))</f>
        <v/>
      </c>
    </row>
    <row r="98">
      <c r="A98" s="5">
        <f>$B98&amp;"|"&amp;$C98</f>
        <v/>
      </c>
      <c r="B98" s="8" t="inlineStr">
        <is>
          <t>ker</t>
        </is>
      </c>
      <c r="C98" s="8" t="inlineStr">
        <is>
          <t>cem</t>
        </is>
      </c>
      <c r="D98" s="5">
        <f>INDEX(Mapping!$D$5:$D$20,MATCH($C98,Mapping!$A$5:$A$20,0))</f>
        <v/>
      </c>
      <c r="E98" s="5">
        <f>INDEX(Mapping!$C$30:$C$37,MATCH($B98,Mapping!$A$30:$A$37,0))</f>
        <v/>
      </c>
      <c r="F98" s="5">
        <f>INDEX(Mapping!$D$30:$D$37,MATCH($B98,Mapping!$A$30:$A$37,0))</f>
        <v/>
      </c>
      <c r="G98" s="5">
        <f>$B98&amp;"."&amp;IF(INDEX(Mapping!$E$30:$E$37,MATCH($B98,Mapping!$A$30:$A$37,0))="sub",INDEX(Mapping!$F$5:$F$20,MATCH($C98,Mapping!$A$5:$A$20,0)),"all")</f>
        <v/>
      </c>
      <c r="H98" s="5">
        <f>INDEX(Mapping!$E$5:$E$20,MATCH($C98,Mapping!$A$5:$A$20,0))</f>
        <v/>
      </c>
      <c r="I98" s="5">
        <f>INDEX(Mapping!$G$30:$G$37,MATCH($B98,Mapping!$A$30:$A$37,0))</f>
        <v/>
      </c>
      <c r="J98" s="5">
        <f>INDEX(Mapping!$H$30:$H$37,MATCH($B98,Mapping!$A$30:$A$37,0))</f>
        <v/>
      </c>
      <c r="K98" s="5">
        <f>INDEX(Mapping!$H$5:$H$20,MATCH($C98,Mapping!$A$5:$A$20,0))</f>
        <v/>
      </c>
      <c r="L98" s="5">
        <f>INDEX(Mapping!$E$45:$E$58,MATCH($G98,Mapping!$A$45:$A$58,0))</f>
        <v/>
      </c>
      <c r="M98" s="5">
        <f>INDEX(Mapping!$D$62:$D$65,MATCH(INDEX(Mapping!$G$5:$G$20,MATCH($C98,Mapping!$A$5:$A$20,0)),Mapping!$A$62:$A$65,0))</f>
        <v/>
      </c>
      <c r="N98" s="36">
        <f>INDEX(Elasticities!$F$4:$I$200,MATCH("inc|"&amp;$E98&amp;"|"&amp;$D98,Elasticities!$A$4:$A$200,0),MATCH(Settings!$C$6,Elasticities!$F$3:$I$3,0))</f>
        <v/>
      </c>
      <c r="O98" s="36">
        <f>INDEX(Elasticities!$F$4:$I$200,MATCH("usg|"&amp;$E98&amp;"|"&amp;$D98,Elasticities!$A$4:$A$200,0),MATCH(Settings!$C$6,Elasticities!$F$3:$I$3,0))</f>
        <v/>
      </c>
      <c r="P98" s="36">
        <f>INDEX(Elasticities!$F$4:$I$200,MATCH("eff|"&amp;$E98&amp;"|"&amp;$D98,Elasticities!$A$4:$A$200,0),MATCH(Settings!$C$6,Elasticities!$F$3:$I$3,0))</f>
        <v/>
      </c>
      <c r="Q98" s="27">
        <f>INDEX(Elasticities!$F$4:$I$200,MATCH("aei|"&amp;$F98&amp;"|"&amp;$D98,Elasticities!$A$4:$A$200,0),MATCH(Settings!$C$6,Elasticities!$F$3:$I$3,0))</f>
        <v/>
      </c>
      <c r="R98" s="5">
        <f>INDEX(Inputs_prices!$E$5:$E$16,MATCH($G98,Inputs_prices!$A$5:$A$16,0))</f>
        <v/>
      </c>
      <c r="S98" s="27">
        <f>INDEX(Inputs_prices!$Q$5:$Q$16,MATCH($G98,Inputs_prices!$A$5:$A$16,0))</f>
        <v/>
      </c>
      <c r="T98" s="29">
        <f>INDEX(EF_GHG!$E$4:$E$1000,MATCH(Settings!$C$4&amp;"|"&amp;$B98&amp;"|"&amp;$H98,EF_GHG!$A$4:$A$1000,0))</f>
        <v/>
      </c>
      <c r="U98" s="47">
        <f>INDEX(EnergyCons!$F$4:$F$5000,MATCH(Settings!$C$4&amp;"|"&amp;Settings!$C$7&amp;"|"&amp;$C98&amp;"|"&amp;$B98,EnergyCons!$A$4:$A$5000,0))</f>
        <v/>
      </c>
    </row>
    <row r="99">
      <c r="A99" s="5">
        <f>$B99&amp;"|"&amp;$C99</f>
        <v/>
      </c>
      <c r="B99" s="8" t="inlineStr">
        <is>
          <t>oop</t>
        </is>
      </c>
      <c r="C99" s="8" t="inlineStr">
        <is>
          <t>cem</t>
        </is>
      </c>
      <c r="D99" s="5">
        <f>INDEX(Mapping!$D$5:$D$20,MATCH($C99,Mapping!$A$5:$A$20,0))</f>
        <v/>
      </c>
      <c r="E99" s="5">
        <f>INDEX(Mapping!$C$30:$C$37,MATCH($B99,Mapping!$A$30:$A$37,0))</f>
        <v/>
      </c>
      <c r="F99" s="5">
        <f>INDEX(Mapping!$D$30:$D$37,MATCH($B99,Mapping!$A$30:$A$37,0))</f>
        <v/>
      </c>
      <c r="G99" s="5">
        <f>$B99&amp;"."&amp;IF(INDEX(Mapping!$E$30:$E$37,MATCH($B99,Mapping!$A$30:$A$37,0))="sub",INDEX(Mapping!$F$5:$F$20,MATCH($C99,Mapping!$A$5:$A$20,0)),"all")</f>
        <v/>
      </c>
      <c r="H99" s="5">
        <f>INDEX(Mapping!$E$5:$E$20,MATCH($C99,Mapping!$A$5:$A$20,0))</f>
        <v/>
      </c>
      <c r="I99" s="5">
        <f>INDEX(Mapping!$G$30:$G$37,MATCH($B99,Mapping!$A$30:$A$37,0))</f>
        <v/>
      </c>
      <c r="J99" s="5">
        <f>INDEX(Mapping!$H$30:$H$37,MATCH($B99,Mapping!$A$30:$A$37,0))</f>
        <v/>
      </c>
      <c r="K99" s="5">
        <f>INDEX(Mapping!$H$5:$H$20,MATCH($C99,Mapping!$A$5:$A$20,0))</f>
        <v/>
      </c>
      <c r="L99" s="5">
        <f>INDEX(Mapping!$E$45:$E$58,MATCH($G99,Mapping!$A$45:$A$58,0))</f>
        <v/>
      </c>
      <c r="M99" s="5">
        <f>INDEX(Mapping!$D$62:$D$65,MATCH(INDEX(Mapping!$G$5:$G$20,MATCH($C99,Mapping!$A$5:$A$20,0)),Mapping!$A$62:$A$65,0))</f>
        <v/>
      </c>
      <c r="N99" s="36">
        <f>INDEX(Elasticities!$F$4:$I$200,MATCH("inc|"&amp;$E99&amp;"|"&amp;$D99,Elasticities!$A$4:$A$200,0),MATCH(Settings!$C$6,Elasticities!$F$3:$I$3,0))</f>
        <v/>
      </c>
      <c r="O99" s="36">
        <f>INDEX(Elasticities!$F$4:$I$200,MATCH("usg|"&amp;$E99&amp;"|"&amp;$D99,Elasticities!$A$4:$A$200,0),MATCH(Settings!$C$6,Elasticities!$F$3:$I$3,0))</f>
        <v/>
      </c>
      <c r="P99" s="36">
        <f>INDEX(Elasticities!$F$4:$I$200,MATCH("eff|"&amp;$E99&amp;"|"&amp;$D99,Elasticities!$A$4:$A$200,0),MATCH(Settings!$C$6,Elasticities!$F$3:$I$3,0))</f>
        <v/>
      </c>
      <c r="Q99" s="27">
        <f>INDEX(Elasticities!$F$4:$I$200,MATCH("aei|"&amp;$F99&amp;"|"&amp;$D99,Elasticities!$A$4:$A$200,0),MATCH(Settings!$C$6,Elasticities!$F$3:$I$3,0))</f>
        <v/>
      </c>
      <c r="R99" s="5">
        <f>INDEX(Inputs_prices!$E$5:$E$16,MATCH($G99,Inputs_prices!$A$5:$A$16,0))</f>
        <v/>
      </c>
      <c r="S99" s="27">
        <f>INDEX(Inputs_prices!$Q$5:$Q$16,MATCH($G99,Inputs_prices!$A$5:$A$16,0))</f>
        <v/>
      </c>
      <c r="T99" s="29">
        <f>INDEX(EF_GHG!$E$4:$E$1000,MATCH(Settings!$C$4&amp;"|"&amp;$B99&amp;"|"&amp;$H99,EF_GHG!$A$4:$A$1000,0))</f>
        <v/>
      </c>
      <c r="U99" s="47">
        <f>INDEX(EnergyCons!$F$4:$F$5000,MATCH(Settings!$C$4&amp;"|"&amp;Settings!$C$7&amp;"|"&amp;$C99&amp;"|"&amp;$B99,EnergyCons!$A$4:$A$5000,0))</f>
        <v/>
      </c>
    </row>
    <row r="100">
      <c r="A100" s="5">
        <f>$B100&amp;"|"&amp;$C100</f>
        <v/>
      </c>
      <c r="B100" s="8" t="inlineStr">
        <is>
          <t>bio</t>
        </is>
      </c>
      <c r="C100" s="8" t="inlineStr">
        <is>
          <t>cem</t>
        </is>
      </c>
      <c r="D100" s="5">
        <f>INDEX(Mapping!$D$5:$D$20,MATCH($C100,Mapping!$A$5:$A$20,0))</f>
        <v/>
      </c>
      <c r="E100" s="5">
        <f>INDEX(Mapping!$C$30:$C$37,MATCH($B100,Mapping!$A$30:$A$37,0))</f>
        <v/>
      </c>
      <c r="F100" s="5">
        <f>INDEX(Mapping!$D$30:$D$37,MATCH($B100,Mapping!$A$30:$A$37,0))</f>
        <v/>
      </c>
      <c r="G100" s="5">
        <f>$B100&amp;"."&amp;IF(INDEX(Mapping!$E$30:$E$37,MATCH($B100,Mapping!$A$30:$A$37,0))="sub",INDEX(Mapping!$F$5:$F$20,MATCH($C100,Mapping!$A$5:$A$20,0)),"all")</f>
        <v/>
      </c>
      <c r="H100" s="5">
        <f>INDEX(Mapping!$E$5:$E$20,MATCH($C100,Mapping!$A$5:$A$20,0))</f>
        <v/>
      </c>
      <c r="I100" s="5">
        <f>INDEX(Mapping!$G$30:$G$37,MATCH($B100,Mapping!$A$30:$A$37,0))</f>
        <v/>
      </c>
      <c r="J100" s="5">
        <f>INDEX(Mapping!$H$30:$H$37,MATCH($B100,Mapping!$A$30:$A$37,0))</f>
        <v/>
      </c>
      <c r="K100" s="5">
        <f>INDEX(Mapping!$H$5:$H$20,MATCH($C100,Mapping!$A$5:$A$20,0))</f>
        <v/>
      </c>
      <c r="L100" s="5">
        <f>INDEX(Mapping!$E$45:$E$58,MATCH($G100,Mapping!$A$45:$A$58,0))</f>
        <v/>
      </c>
      <c r="M100" s="5">
        <f>INDEX(Mapping!$D$62:$D$65,MATCH(INDEX(Mapping!$G$5:$G$20,MATCH($C100,Mapping!$A$5:$A$20,0)),Mapping!$A$62:$A$65,0))</f>
        <v/>
      </c>
      <c r="N100" s="36">
        <f>INDEX(Elasticities!$F$4:$I$200,MATCH("inc|"&amp;$E100&amp;"|"&amp;$D100,Elasticities!$A$4:$A$200,0),MATCH(Settings!$C$6,Elasticities!$F$3:$I$3,0))</f>
        <v/>
      </c>
      <c r="O100" s="36">
        <f>INDEX(Elasticities!$F$4:$I$200,MATCH("usg|"&amp;$E100&amp;"|"&amp;$D100,Elasticities!$A$4:$A$200,0),MATCH(Settings!$C$6,Elasticities!$F$3:$I$3,0))</f>
        <v/>
      </c>
      <c r="P100" s="36">
        <f>INDEX(Elasticities!$F$4:$I$200,MATCH("eff|"&amp;$E100&amp;"|"&amp;$D100,Elasticities!$A$4:$A$200,0),MATCH(Settings!$C$6,Elasticities!$F$3:$I$3,0))</f>
        <v/>
      </c>
      <c r="Q100" s="27">
        <f>INDEX(Elasticities!$F$4:$I$200,MATCH("aei|"&amp;$F100&amp;"|"&amp;$D100,Elasticities!$A$4:$A$200,0),MATCH(Settings!$C$6,Elasticities!$F$3:$I$3,0))</f>
        <v/>
      </c>
      <c r="R100" s="5">
        <f>INDEX(Inputs_prices!$E$5:$E$16,MATCH($G100,Inputs_prices!$A$5:$A$16,0))</f>
        <v/>
      </c>
      <c r="S100" s="27">
        <f>INDEX(Inputs_prices!$Q$5:$Q$16,MATCH($G100,Inputs_prices!$A$5:$A$16,0))</f>
        <v/>
      </c>
      <c r="T100" s="29">
        <f>INDEX(EF_GHG!$E$4:$E$1000,MATCH(Settings!$C$4&amp;"|"&amp;$B100&amp;"|"&amp;$H100,EF_GHG!$A$4:$A$1000,0))</f>
        <v/>
      </c>
      <c r="U100" s="47">
        <f>INDEX(EnergyCons!$F$4:$F$5000,MATCH(Settings!$C$4&amp;"|"&amp;Settings!$C$7&amp;"|"&amp;$C100&amp;"|"&amp;$B100,EnergyCons!$A$4:$A$5000,0))</f>
        <v/>
      </c>
    </row>
    <row r="101">
      <c r="A101" s="5">
        <f>$B101&amp;"|"&amp;$C101</f>
        <v/>
      </c>
      <c r="B101" s="8" t="inlineStr">
        <is>
          <t>coa</t>
        </is>
      </c>
      <c r="C101" s="8" t="inlineStr">
        <is>
          <t>omn</t>
        </is>
      </c>
      <c r="D101" s="5">
        <f>INDEX(Mapping!$D$5:$D$20,MATCH($C101,Mapping!$A$5:$A$20,0))</f>
        <v/>
      </c>
      <c r="E101" s="5">
        <f>INDEX(Mapping!$C$30:$C$37,MATCH($B101,Mapping!$A$30:$A$37,0))</f>
        <v/>
      </c>
      <c r="F101" s="5">
        <f>INDEX(Mapping!$D$30:$D$37,MATCH($B101,Mapping!$A$30:$A$37,0))</f>
        <v/>
      </c>
      <c r="G101" s="5">
        <f>$B101&amp;"."&amp;IF(INDEX(Mapping!$E$30:$E$37,MATCH($B101,Mapping!$A$30:$A$37,0))="sub",INDEX(Mapping!$F$5:$F$20,MATCH($C101,Mapping!$A$5:$A$20,0)),"all")</f>
        <v/>
      </c>
      <c r="H101" s="5">
        <f>INDEX(Mapping!$E$5:$E$20,MATCH($C101,Mapping!$A$5:$A$20,0))</f>
        <v/>
      </c>
      <c r="I101" s="5">
        <f>INDEX(Mapping!$G$30:$G$37,MATCH($B101,Mapping!$A$30:$A$37,0))</f>
        <v/>
      </c>
      <c r="J101" s="5">
        <f>INDEX(Mapping!$H$30:$H$37,MATCH($B101,Mapping!$A$30:$A$37,0))</f>
        <v/>
      </c>
      <c r="K101" s="5">
        <f>INDEX(Mapping!$H$5:$H$20,MATCH($C101,Mapping!$A$5:$A$20,0))</f>
        <v/>
      </c>
      <c r="L101" s="5">
        <f>INDEX(Mapping!$E$45:$E$58,MATCH($G101,Mapping!$A$45:$A$58,0))</f>
        <v/>
      </c>
      <c r="M101" s="5">
        <f>INDEX(Mapping!$D$62:$D$65,MATCH(INDEX(Mapping!$G$5:$G$20,MATCH($C101,Mapping!$A$5:$A$20,0)),Mapping!$A$62:$A$65,0))</f>
        <v/>
      </c>
      <c r="N101" s="36">
        <f>INDEX(Elasticities!$F$4:$I$200,MATCH("inc|"&amp;$E101&amp;"|"&amp;$D101,Elasticities!$A$4:$A$200,0),MATCH(Settings!$C$6,Elasticities!$F$3:$I$3,0))</f>
        <v/>
      </c>
      <c r="O101" s="36">
        <f>INDEX(Elasticities!$F$4:$I$200,MATCH("usg|"&amp;$E101&amp;"|"&amp;$D101,Elasticities!$A$4:$A$200,0),MATCH(Settings!$C$6,Elasticities!$F$3:$I$3,0))</f>
        <v/>
      </c>
      <c r="P101" s="36">
        <f>INDEX(Elasticities!$F$4:$I$200,MATCH("eff|"&amp;$E101&amp;"|"&amp;$D101,Elasticities!$A$4:$A$200,0),MATCH(Settings!$C$6,Elasticities!$F$3:$I$3,0))</f>
        <v/>
      </c>
      <c r="Q101" s="27">
        <f>INDEX(Elasticities!$F$4:$I$200,MATCH("aei|"&amp;$F101&amp;"|"&amp;$D101,Elasticities!$A$4:$A$200,0),MATCH(Settings!$C$6,Elasticities!$F$3:$I$3,0))</f>
        <v/>
      </c>
      <c r="R101" s="5">
        <f>INDEX(Inputs_prices!$E$5:$E$16,MATCH($G101,Inputs_prices!$A$5:$A$16,0))</f>
        <v/>
      </c>
      <c r="S101" s="27">
        <f>INDEX(Inputs_prices!$Q$5:$Q$16,MATCH($G101,Inputs_prices!$A$5:$A$16,0))</f>
        <v/>
      </c>
      <c r="T101" s="29">
        <f>INDEX(EF_GHG!$E$4:$E$1000,MATCH(Settings!$C$4&amp;"|"&amp;$B101&amp;"|"&amp;$H101,EF_GHG!$A$4:$A$1000,0))</f>
        <v/>
      </c>
      <c r="U101" s="47">
        <f>INDEX(EnergyCons!$F$4:$F$5000,MATCH(Settings!$C$4&amp;"|"&amp;Settings!$C$7&amp;"|"&amp;$C101&amp;"|"&amp;$B101,EnergyCons!$A$4:$A$5000,0))</f>
        <v/>
      </c>
    </row>
    <row r="102">
      <c r="A102" s="5">
        <f>$B102&amp;"|"&amp;$C102</f>
        <v/>
      </c>
      <c r="B102" s="8" t="inlineStr">
        <is>
          <t>nga</t>
        </is>
      </c>
      <c r="C102" s="8" t="inlineStr">
        <is>
          <t>omn</t>
        </is>
      </c>
      <c r="D102" s="5">
        <f>INDEX(Mapping!$D$5:$D$20,MATCH($C102,Mapping!$A$5:$A$20,0))</f>
        <v/>
      </c>
      <c r="E102" s="5">
        <f>INDEX(Mapping!$C$30:$C$37,MATCH($B102,Mapping!$A$30:$A$37,0))</f>
        <v/>
      </c>
      <c r="F102" s="5">
        <f>INDEX(Mapping!$D$30:$D$37,MATCH($B102,Mapping!$A$30:$A$37,0))</f>
        <v/>
      </c>
      <c r="G102" s="5">
        <f>$B102&amp;"."&amp;IF(INDEX(Mapping!$E$30:$E$37,MATCH($B102,Mapping!$A$30:$A$37,0))="sub",INDEX(Mapping!$F$5:$F$20,MATCH($C102,Mapping!$A$5:$A$20,0)),"all")</f>
        <v/>
      </c>
      <c r="H102" s="5">
        <f>INDEX(Mapping!$E$5:$E$20,MATCH($C102,Mapping!$A$5:$A$20,0))</f>
        <v/>
      </c>
      <c r="I102" s="5">
        <f>INDEX(Mapping!$G$30:$G$37,MATCH($B102,Mapping!$A$30:$A$37,0))</f>
        <v/>
      </c>
      <c r="J102" s="5">
        <f>INDEX(Mapping!$H$30:$H$37,MATCH($B102,Mapping!$A$30:$A$37,0))</f>
        <v/>
      </c>
      <c r="K102" s="5">
        <f>INDEX(Mapping!$H$5:$H$20,MATCH($C102,Mapping!$A$5:$A$20,0))</f>
        <v/>
      </c>
      <c r="L102" s="5">
        <f>INDEX(Mapping!$E$45:$E$58,MATCH($G102,Mapping!$A$45:$A$58,0))</f>
        <v/>
      </c>
      <c r="M102" s="5">
        <f>INDEX(Mapping!$D$62:$D$65,MATCH(INDEX(Mapping!$G$5:$G$20,MATCH($C102,Mapping!$A$5:$A$20,0)),Mapping!$A$62:$A$65,0))</f>
        <v/>
      </c>
      <c r="N102" s="36">
        <f>INDEX(Elasticities!$F$4:$I$200,MATCH("inc|"&amp;$E102&amp;"|"&amp;$D102,Elasticities!$A$4:$A$200,0),MATCH(Settings!$C$6,Elasticities!$F$3:$I$3,0))</f>
        <v/>
      </c>
      <c r="O102" s="36">
        <f>INDEX(Elasticities!$F$4:$I$200,MATCH("usg|"&amp;$E102&amp;"|"&amp;$D102,Elasticities!$A$4:$A$200,0),MATCH(Settings!$C$6,Elasticities!$F$3:$I$3,0))</f>
        <v/>
      </c>
      <c r="P102" s="36">
        <f>INDEX(Elasticities!$F$4:$I$200,MATCH("eff|"&amp;$E102&amp;"|"&amp;$D102,Elasticities!$A$4:$A$200,0),MATCH(Settings!$C$6,Elasticities!$F$3:$I$3,0))</f>
        <v/>
      </c>
      <c r="Q102" s="27">
        <f>INDEX(Elasticities!$F$4:$I$200,MATCH("aei|"&amp;$F102&amp;"|"&amp;$D102,Elasticities!$A$4:$A$200,0),MATCH(Settings!$C$6,Elasticities!$F$3:$I$3,0))</f>
        <v/>
      </c>
      <c r="R102" s="5">
        <f>INDEX(Inputs_prices!$E$5:$E$16,MATCH($G102,Inputs_prices!$A$5:$A$16,0))</f>
        <v/>
      </c>
      <c r="S102" s="27">
        <f>INDEX(Inputs_prices!$Q$5:$Q$16,MATCH($G102,Inputs_prices!$A$5:$A$16,0))</f>
        <v/>
      </c>
      <c r="T102" s="29">
        <f>INDEX(EF_GHG!$E$4:$E$1000,MATCH(Settings!$C$4&amp;"|"&amp;$B102&amp;"|"&amp;$H102,EF_GHG!$A$4:$A$1000,0))</f>
        <v/>
      </c>
      <c r="U102" s="47">
        <f>INDEX(EnergyCons!$F$4:$F$5000,MATCH(Settings!$C$4&amp;"|"&amp;Settings!$C$7&amp;"|"&amp;$C102&amp;"|"&amp;$B102,EnergyCons!$A$4:$A$5000,0))</f>
        <v/>
      </c>
    </row>
    <row r="103">
      <c r="A103" s="5">
        <f>$B103&amp;"|"&amp;$C103</f>
        <v/>
      </c>
      <c r="B103" s="8" t="inlineStr">
        <is>
          <t>gso</t>
        </is>
      </c>
      <c r="C103" s="8" t="inlineStr">
        <is>
          <t>omn</t>
        </is>
      </c>
      <c r="D103" s="5">
        <f>INDEX(Mapping!$D$5:$D$20,MATCH($C103,Mapping!$A$5:$A$20,0))</f>
        <v/>
      </c>
      <c r="E103" s="5">
        <f>INDEX(Mapping!$C$30:$C$37,MATCH($B103,Mapping!$A$30:$A$37,0))</f>
        <v/>
      </c>
      <c r="F103" s="5">
        <f>INDEX(Mapping!$D$30:$D$37,MATCH($B103,Mapping!$A$30:$A$37,0))</f>
        <v/>
      </c>
      <c r="G103" s="5">
        <f>$B103&amp;"."&amp;IF(INDEX(Mapping!$E$30:$E$37,MATCH($B103,Mapping!$A$30:$A$37,0))="sub",INDEX(Mapping!$F$5:$F$20,MATCH($C103,Mapping!$A$5:$A$20,0)),"all")</f>
        <v/>
      </c>
      <c r="H103" s="5">
        <f>INDEX(Mapping!$E$5:$E$20,MATCH($C103,Mapping!$A$5:$A$20,0))</f>
        <v/>
      </c>
      <c r="I103" s="5">
        <f>INDEX(Mapping!$G$30:$G$37,MATCH($B103,Mapping!$A$30:$A$37,0))</f>
        <v/>
      </c>
      <c r="J103" s="5">
        <f>INDEX(Mapping!$H$30:$H$37,MATCH($B103,Mapping!$A$30:$A$37,0))</f>
        <v/>
      </c>
      <c r="K103" s="5">
        <f>INDEX(Mapping!$H$5:$H$20,MATCH($C103,Mapping!$A$5:$A$20,0))</f>
        <v/>
      </c>
      <c r="L103" s="5">
        <f>INDEX(Mapping!$E$45:$E$58,MATCH($G103,Mapping!$A$45:$A$58,0))</f>
        <v/>
      </c>
      <c r="M103" s="5">
        <f>INDEX(Mapping!$D$62:$D$65,MATCH(INDEX(Mapping!$G$5:$G$20,MATCH($C103,Mapping!$A$5:$A$20,0)),Mapping!$A$62:$A$65,0))</f>
        <v/>
      </c>
      <c r="N103" s="36">
        <f>INDEX(Elasticities!$F$4:$I$200,MATCH("inc|"&amp;$E103&amp;"|"&amp;$D103,Elasticities!$A$4:$A$200,0),MATCH(Settings!$C$6,Elasticities!$F$3:$I$3,0))</f>
        <v/>
      </c>
      <c r="O103" s="36">
        <f>INDEX(Elasticities!$F$4:$I$200,MATCH("usg|"&amp;$E103&amp;"|"&amp;$D103,Elasticities!$A$4:$A$200,0),MATCH(Settings!$C$6,Elasticities!$F$3:$I$3,0))</f>
        <v/>
      </c>
      <c r="P103" s="36">
        <f>INDEX(Elasticities!$F$4:$I$200,MATCH("eff|"&amp;$E103&amp;"|"&amp;$D103,Elasticities!$A$4:$A$200,0),MATCH(Settings!$C$6,Elasticities!$F$3:$I$3,0))</f>
        <v/>
      </c>
      <c r="Q103" s="27">
        <f>INDEX(Elasticities!$F$4:$I$200,MATCH("aei|"&amp;$F103&amp;"|"&amp;$D103,Elasticities!$A$4:$A$200,0),MATCH(Settings!$C$6,Elasticities!$F$3:$I$3,0))</f>
        <v/>
      </c>
      <c r="R103" s="5">
        <f>INDEX(Inputs_prices!$E$5:$E$16,MATCH($G103,Inputs_prices!$A$5:$A$16,0))</f>
        <v/>
      </c>
      <c r="S103" s="27">
        <f>INDEX(Inputs_prices!$Q$5:$Q$16,MATCH($G103,Inputs_prices!$A$5:$A$16,0))</f>
        <v/>
      </c>
      <c r="T103" s="29">
        <f>INDEX(EF_GHG!$E$4:$E$1000,MATCH(Settings!$C$4&amp;"|"&amp;$B103&amp;"|"&amp;$H103,EF_GHG!$A$4:$A$1000,0))</f>
        <v/>
      </c>
      <c r="U103" s="47">
        <f>INDEX(EnergyCons!$F$4:$F$5000,MATCH(Settings!$C$4&amp;"|"&amp;Settings!$C$7&amp;"|"&amp;$C103&amp;"|"&amp;$B103,EnergyCons!$A$4:$A$5000,0))</f>
        <v/>
      </c>
    </row>
    <row r="104">
      <c r="A104" s="5">
        <f>$B104&amp;"|"&amp;$C104</f>
        <v/>
      </c>
      <c r="B104" s="8" t="inlineStr">
        <is>
          <t>die</t>
        </is>
      </c>
      <c r="C104" s="8" t="inlineStr">
        <is>
          <t>omn</t>
        </is>
      </c>
      <c r="D104" s="5">
        <f>INDEX(Mapping!$D$5:$D$20,MATCH($C104,Mapping!$A$5:$A$20,0))</f>
        <v/>
      </c>
      <c r="E104" s="5">
        <f>INDEX(Mapping!$C$30:$C$37,MATCH($B104,Mapping!$A$30:$A$37,0))</f>
        <v/>
      </c>
      <c r="F104" s="5">
        <f>INDEX(Mapping!$D$30:$D$37,MATCH($B104,Mapping!$A$30:$A$37,0))</f>
        <v/>
      </c>
      <c r="G104" s="5">
        <f>$B104&amp;"."&amp;IF(INDEX(Mapping!$E$30:$E$37,MATCH($B104,Mapping!$A$30:$A$37,0))="sub",INDEX(Mapping!$F$5:$F$20,MATCH($C104,Mapping!$A$5:$A$20,0)),"all")</f>
        <v/>
      </c>
      <c r="H104" s="5">
        <f>INDEX(Mapping!$E$5:$E$20,MATCH($C104,Mapping!$A$5:$A$20,0))</f>
        <v/>
      </c>
      <c r="I104" s="5">
        <f>INDEX(Mapping!$G$30:$G$37,MATCH($B104,Mapping!$A$30:$A$37,0))</f>
        <v/>
      </c>
      <c r="J104" s="5">
        <f>INDEX(Mapping!$H$30:$H$37,MATCH($B104,Mapping!$A$30:$A$37,0))</f>
        <v/>
      </c>
      <c r="K104" s="5">
        <f>INDEX(Mapping!$H$5:$H$20,MATCH($C104,Mapping!$A$5:$A$20,0))</f>
        <v/>
      </c>
      <c r="L104" s="5">
        <f>INDEX(Mapping!$E$45:$E$58,MATCH($G104,Mapping!$A$45:$A$58,0))</f>
        <v/>
      </c>
      <c r="M104" s="5">
        <f>INDEX(Mapping!$D$62:$D$65,MATCH(INDEX(Mapping!$G$5:$G$20,MATCH($C104,Mapping!$A$5:$A$20,0)),Mapping!$A$62:$A$65,0))</f>
        <v/>
      </c>
      <c r="N104" s="36">
        <f>INDEX(Elasticities!$F$4:$I$200,MATCH("inc|"&amp;$E104&amp;"|"&amp;$D104,Elasticities!$A$4:$A$200,0),MATCH(Settings!$C$6,Elasticities!$F$3:$I$3,0))</f>
        <v/>
      </c>
      <c r="O104" s="36">
        <f>INDEX(Elasticities!$F$4:$I$200,MATCH("usg|"&amp;$E104&amp;"|"&amp;$D104,Elasticities!$A$4:$A$200,0),MATCH(Settings!$C$6,Elasticities!$F$3:$I$3,0))</f>
        <v/>
      </c>
      <c r="P104" s="36">
        <f>INDEX(Elasticities!$F$4:$I$200,MATCH("eff|"&amp;$E104&amp;"|"&amp;$D104,Elasticities!$A$4:$A$200,0),MATCH(Settings!$C$6,Elasticities!$F$3:$I$3,0))</f>
        <v/>
      </c>
      <c r="Q104" s="27">
        <f>INDEX(Elasticities!$F$4:$I$200,MATCH("aei|"&amp;$F104&amp;"|"&amp;$D104,Elasticities!$A$4:$A$200,0),MATCH(Settings!$C$6,Elasticities!$F$3:$I$3,0))</f>
        <v/>
      </c>
      <c r="R104" s="5">
        <f>INDEX(Inputs_prices!$E$5:$E$16,MATCH($G104,Inputs_prices!$A$5:$A$16,0))</f>
        <v/>
      </c>
      <c r="S104" s="27">
        <f>INDEX(Inputs_prices!$Q$5:$Q$16,MATCH($G104,Inputs_prices!$A$5:$A$16,0))</f>
        <v/>
      </c>
      <c r="T104" s="29">
        <f>INDEX(EF_GHG!$E$4:$E$1000,MATCH(Settings!$C$4&amp;"|"&amp;$B104&amp;"|"&amp;$H104,EF_GHG!$A$4:$A$1000,0))</f>
        <v/>
      </c>
      <c r="U104" s="47">
        <f>INDEX(EnergyCons!$F$4:$F$5000,MATCH(Settings!$C$4&amp;"|"&amp;Settings!$C$7&amp;"|"&amp;$C104&amp;"|"&amp;$B104,EnergyCons!$A$4:$A$5000,0))</f>
        <v/>
      </c>
    </row>
    <row r="105">
      <c r="A105" s="5">
        <f>$B105&amp;"|"&amp;$C105</f>
        <v/>
      </c>
      <c r="B105" s="8" t="inlineStr">
        <is>
          <t>lpg</t>
        </is>
      </c>
      <c r="C105" s="8" t="inlineStr">
        <is>
          <t>omn</t>
        </is>
      </c>
      <c r="D105" s="5">
        <f>INDEX(Mapping!$D$5:$D$20,MATCH($C105,Mapping!$A$5:$A$20,0))</f>
        <v/>
      </c>
      <c r="E105" s="5">
        <f>INDEX(Mapping!$C$30:$C$37,MATCH($B105,Mapping!$A$30:$A$37,0))</f>
        <v/>
      </c>
      <c r="F105" s="5">
        <f>INDEX(Mapping!$D$30:$D$37,MATCH($B105,Mapping!$A$30:$A$37,0))</f>
        <v/>
      </c>
      <c r="G105" s="5">
        <f>$B105&amp;"."&amp;IF(INDEX(Mapping!$E$30:$E$37,MATCH($B105,Mapping!$A$30:$A$37,0))="sub",INDEX(Mapping!$F$5:$F$20,MATCH($C105,Mapping!$A$5:$A$20,0)),"all")</f>
        <v/>
      </c>
      <c r="H105" s="5">
        <f>INDEX(Mapping!$E$5:$E$20,MATCH($C105,Mapping!$A$5:$A$20,0))</f>
        <v/>
      </c>
      <c r="I105" s="5">
        <f>INDEX(Mapping!$G$30:$G$37,MATCH($B105,Mapping!$A$30:$A$37,0))</f>
        <v/>
      </c>
      <c r="J105" s="5">
        <f>INDEX(Mapping!$H$30:$H$37,MATCH($B105,Mapping!$A$30:$A$37,0))</f>
        <v/>
      </c>
      <c r="K105" s="5">
        <f>INDEX(Mapping!$H$5:$H$20,MATCH($C105,Mapping!$A$5:$A$20,0))</f>
        <v/>
      </c>
      <c r="L105" s="5">
        <f>INDEX(Mapping!$E$45:$E$58,MATCH($G105,Mapping!$A$45:$A$58,0))</f>
        <v/>
      </c>
      <c r="M105" s="5">
        <f>INDEX(Mapping!$D$62:$D$65,MATCH(INDEX(Mapping!$G$5:$G$20,MATCH($C105,Mapping!$A$5:$A$20,0)),Mapping!$A$62:$A$65,0))</f>
        <v/>
      </c>
      <c r="N105" s="36">
        <f>INDEX(Elasticities!$F$4:$I$200,MATCH("inc|"&amp;$E105&amp;"|"&amp;$D105,Elasticities!$A$4:$A$200,0),MATCH(Settings!$C$6,Elasticities!$F$3:$I$3,0))</f>
        <v/>
      </c>
      <c r="O105" s="36">
        <f>INDEX(Elasticities!$F$4:$I$200,MATCH("usg|"&amp;$E105&amp;"|"&amp;$D105,Elasticities!$A$4:$A$200,0),MATCH(Settings!$C$6,Elasticities!$F$3:$I$3,0))</f>
        <v/>
      </c>
      <c r="P105" s="36">
        <f>INDEX(Elasticities!$F$4:$I$200,MATCH("eff|"&amp;$E105&amp;"|"&amp;$D105,Elasticities!$A$4:$A$200,0),MATCH(Settings!$C$6,Elasticities!$F$3:$I$3,0))</f>
        <v/>
      </c>
      <c r="Q105" s="27">
        <f>INDEX(Elasticities!$F$4:$I$200,MATCH("aei|"&amp;$F105&amp;"|"&amp;$D105,Elasticities!$A$4:$A$200,0),MATCH(Settings!$C$6,Elasticities!$F$3:$I$3,0))</f>
        <v/>
      </c>
      <c r="R105" s="5">
        <f>INDEX(Inputs_prices!$E$5:$E$16,MATCH($G105,Inputs_prices!$A$5:$A$16,0))</f>
        <v/>
      </c>
      <c r="S105" s="27">
        <f>INDEX(Inputs_prices!$Q$5:$Q$16,MATCH($G105,Inputs_prices!$A$5:$A$16,0))</f>
        <v/>
      </c>
      <c r="T105" s="29">
        <f>INDEX(EF_GHG!$E$4:$E$1000,MATCH(Settings!$C$4&amp;"|"&amp;$B105&amp;"|"&amp;$H105,EF_GHG!$A$4:$A$1000,0))</f>
        <v/>
      </c>
      <c r="U105" s="47">
        <f>INDEX(EnergyCons!$F$4:$F$5000,MATCH(Settings!$C$4&amp;"|"&amp;Settings!$C$7&amp;"|"&amp;$C105&amp;"|"&amp;$B105,EnergyCons!$A$4:$A$5000,0))</f>
        <v/>
      </c>
    </row>
    <row r="106">
      <c r="A106" s="5">
        <f>$B106&amp;"|"&amp;$C106</f>
        <v/>
      </c>
      <c r="B106" s="8" t="inlineStr">
        <is>
          <t>ker</t>
        </is>
      </c>
      <c r="C106" s="8" t="inlineStr">
        <is>
          <t>omn</t>
        </is>
      </c>
      <c r="D106" s="5">
        <f>INDEX(Mapping!$D$5:$D$20,MATCH($C106,Mapping!$A$5:$A$20,0))</f>
        <v/>
      </c>
      <c r="E106" s="5">
        <f>INDEX(Mapping!$C$30:$C$37,MATCH($B106,Mapping!$A$30:$A$37,0))</f>
        <v/>
      </c>
      <c r="F106" s="5">
        <f>INDEX(Mapping!$D$30:$D$37,MATCH($B106,Mapping!$A$30:$A$37,0))</f>
        <v/>
      </c>
      <c r="G106" s="5">
        <f>$B106&amp;"."&amp;IF(INDEX(Mapping!$E$30:$E$37,MATCH($B106,Mapping!$A$30:$A$37,0))="sub",INDEX(Mapping!$F$5:$F$20,MATCH($C106,Mapping!$A$5:$A$20,0)),"all")</f>
        <v/>
      </c>
      <c r="H106" s="5">
        <f>INDEX(Mapping!$E$5:$E$20,MATCH($C106,Mapping!$A$5:$A$20,0))</f>
        <v/>
      </c>
      <c r="I106" s="5">
        <f>INDEX(Mapping!$G$30:$G$37,MATCH($B106,Mapping!$A$30:$A$37,0))</f>
        <v/>
      </c>
      <c r="J106" s="5">
        <f>INDEX(Mapping!$H$30:$H$37,MATCH($B106,Mapping!$A$30:$A$37,0))</f>
        <v/>
      </c>
      <c r="K106" s="5">
        <f>INDEX(Mapping!$H$5:$H$20,MATCH($C106,Mapping!$A$5:$A$20,0))</f>
        <v/>
      </c>
      <c r="L106" s="5">
        <f>INDEX(Mapping!$E$45:$E$58,MATCH($G106,Mapping!$A$45:$A$58,0))</f>
        <v/>
      </c>
      <c r="M106" s="5">
        <f>INDEX(Mapping!$D$62:$D$65,MATCH(INDEX(Mapping!$G$5:$G$20,MATCH($C106,Mapping!$A$5:$A$20,0)),Mapping!$A$62:$A$65,0))</f>
        <v/>
      </c>
      <c r="N106" s="36">
        <f>INDEX(Elasticities!$F$4:$I$200,MATCH("inc|"&amp;$E106&amp;"|"&amp;$D106,Elasticities!$A$4:$A$200,0),MATCH(Settings!$C$6,Elasticities!$F$3:$I$3,0))</f>
        <v/>
      </c>
      <c r="O106" s="36">
        <f>INDEX(Elasticities!$F$4:$I$200,MATCH("usg|"&amp;$E106&amp;"|"&amp;$D106,Elasticities!$A$4:$A$200,0),MATCH(Settings!$C$6,Elasticities!$F$3:$I$3,0))</f>
        <v/>
      </c>
      <c r="P106" s="36">
        <f>INDEX(Elasticities!$F$4:$I$200,MATCH("eff|"&amp;$E106&amp;"|"&amp;$D106,Elasticities!$A$4:$A$200,0),MATCH(Settings!$C$6,Elasticities!$F$3:$I$3,0))</f>
        <v/>
      </c>
      <c r="Q106" s="27">
        <f>INDEX(Elasticities!$F$4:$I$200,MATCH("aei|"&amp;$F106&amp;"|"&amp;$D106,Elasticities!$A$4:$A$200,0),MATCH(Settings!$C$6,Elasticities!$F$3:$I$3,0))</f>
        <v/>
      </c>
      <c r="R106" s="5">
        <f>INDEX(Inputs_prices!$E$5:$E$16,MATCH($G106,Inputs_prices!$A$5:$A$16,0))</f>
        <v/>
      </c>
      <c r="S106" s="27">
        <f>INDEX(Inputs_prices!$Q$5:$Q$16,MATCH($G106,Inputs_prices!$A$5:$A$16,0))</f>
        <v/>
      </c>
      <c r="T106" s="29">
        <f>INDEX(EF_GHG!$E$4:$E$1000,MATCH(Settings!$C$4&amp;"|"&amp;$B106&amp;"|"&amp;$H106,EF_GHG!$A$4:$A$1000,0))</f>
        <v/>
      </c>
      <c r="U106" s="47">
        <f>INDEX(EnergyCons!$F$4:$F$5000,MATCH(Settings!$C$4&amp;"|"&amp;Settings!$C$7&amp;"|"&amp;$C106&amp;"|"&amp;$B106,EnergyCons!$A$4:$A$5000,0))</f>
        <v/>
      </c>
    </row>
    <row r="107">
      <c r="A107" s="5">
        <f>$B107&amp;"|"&amp;$C107</f>
        <v/>
      </c>
      <c r="B107" s="8" t="inlineStr">
        <is>
          <t>oop</t>
        </is>
      </c>
      <c r="C107" s="8" t="inlineStr">
        <is>
          <t>omn</t>
        </is>
      </c>
      <c r="D107" s="5">
        <f>INDEX(Mapping!$D$5:$D$20,MATCH($C107,Mapping!$A$5:$A$20,0))</f>
        <v/>
      </c>
      <c r="E107" s="5">
        <f>INDEX(Mapping!$C$30:$C$37,MATCH($B107,Mapping!$A$30:$A$37,0))</f>
        <v/>
      </c>
      <c r="F107" s="5">
        <f>INDEX(Mapping!$D$30:$D$37,MATCH($B107,Mapping!$A$30:$A$37,0))</f>
        <v/>
      </c>
      <c r="G107" s="5">
        <f>$B107&amp;"."&amp;IF(INDEX(Mapping!$E$30:$E$37,MATCH($B107,Mapping!$A$30:$A$37,0))="sub",INDEX(Mapping!$F$5:$F$20,MATCH($C107,Mapping!$A$5:$A$20,0)),"all")</f>
        <v/>
      </c>
      <c r="H107" s="5">
        <f>INDEX(Mapping!$E$5:$E$20,MATCH($C107,Mapping!$A$5:$A$20,0))</f>
        <v/>
      </c>
      <c r="I107" s="5">
        <f>INDEX(Mapping!$G$30:$G$37,MATCH($B107,Mapping!$A$30:$A$37,0))</f>
        <v/>
      </c>
      <c r="J107" s="5">
        <f>INDEX(Mapping!$H$30:$H$37,MATCH($B107,Mapping!$A$30:$A$37,0))</f>
        <v/>
      </c>
      <c r="K107" s="5">
        <f>INDEX(Mapping!$H$5:$H$20,MATCH($C107,Mapping!$A$5:$A$20,0))</f>
        <v/>
      </c>
      <c r="L107" s="5">
        <f>INDEX(Mapping!$E$45:$E$58,MATCH($G107,Mapping!$A$45:$A$58,0))</f>
        <v/>
      </c>
      <c r="M107" s="5">
        <f>INDEX(Mapping!$D$62:$D$65,MATCH(INDEX(Mapping!$G$5:$G$20,MATCH($C107,Mapping!$A$5:$A$20,0)),Mapping!$A$62:$A$65,0))</f>
        <v/>
      </c>
      <c r="N107" s="36">
        <f>INDEX(Elasticities!$F$4:$I$200,MATCH("inc|"&amp;$E107&amp;"|"&amp;$D107,Elasticities!$A$4:$A$200,0),MATCH(Settings!$C$6,Elasticities!$F$3:$I$3,0))</f>
        <v/>
      </c>
      <c r="O107" s="36">
        <f>INDEX(Elasticities!$F$4:$I$200,MATCH("usg|"&amp;$E107&amp;"|"&amp;$D107,Elasticities!$A$4:$A$200,0),MATCH(Settings!$C$6,Elasticities!$F$3:$I$3,0))</f>
        <v/>
      </c>
      <c r="P107" s="36">
        <f>INDEX(Elasticities!$F$4:$I$200,MATCH("eff|"&amp;$E107&amp;"|"&amp;$D107,Elasticities!$A$4:$A$200,0),MATCH(Settings!$C$6,Elasticities!$F$3:$I$3,0))</f>
        <v/>
      </c>
      <c r="Q107" s="27">
        <f>INDEX(Elasticities!$F$4:$I$200,MATCH("aei|"&amp;$F107&amp;"|"&amp;$D107,Elasticities!$A$4:$A$200,0),MATCH(Settings!$C$6,Elasticities!$F$3:$I$3,0))</f>
        <v/>
      </c>
      <c r="R107" s="5">
        <f>INDEX(Inputs_prices!$E$5:$E$16,MATCH($G107,Inputs_prices!$A$5:$A$16,0))</f>
        <v/>
      </c>
      <c r="S107" s="27">
        <f>INDEX(Inputs_prices!$Q$5:$Q$16,MATCH($G107,Inputs_prices!$A$5:$A$16,0))</f>
        <v/>
      </c>
      <c r="T107" s="29">
        <f>INDEX(EF_GHG!$E$4:$E$1000,MATCH(Settings!$C$4&amp;"|"&amp;$B107&amp;"|"&amp;$H107,EF_GHG!$A$4:$A$1000,0))</f>
        <v/>
      </c>
      <c r="U107" s="47">
        <f>INDEX(EnergyCons!$F$4:$F$5000,MATCH(Settings!$C$4&amp;"|"&amp;Settings!$C$7&amp;"|"&amp;$C107&amp;"|"&amp;$B107,EnergyCons!$A$4:$A$5000,0))</f>
        <v/>
      </c>
    </row>
    <row r="108">
      <c r="A108" s="5">
        <f>$B108&amp;"|"&amp;$C108</f>
        <v/>
      </c>
      <c r="B108" s="8" t="inlineStr">
        <is>
          <t>bio</t>
        </is>
      </c>
      <c r="C108" s="8" t="inlineStr">
        <is>
          <t>omn</t>
        </is>
      </c>
      <c r="D108" s="5">
        <f>INDEX(Mapping!$D$5:$D$20,MATCH($C108,Mapping!$A$5:$A$20,0))</f>
        <v/>
      </c>
      <c r="E108" s="5">
        <f>INDEX(Mapping!$C$30:$C$37,MATCH($B108,Mapping!$A$30:$A$37,0))</f>
        <v/>
      </c>
      <c r="F108" s="5">
        <f>INDEX(Mapping!$D$30:$D$37,MATCH($B108,Mapping!$A$30:$A$37,0))</f>
        <v/>
      </c>
      <c r="G108" s="5">
        <f>$B108&amp;"."&amp;IF(INDEX(Mapping!$E$30:$E$37,MATCH($B108,Mapping!$A$30:$A$37,0))="sub",INDEX(Mapping!$F$5:$F$20,MATCH($C108,Mapping!$A$5:$A$20,0)),"all")</f>
        <v/>
      </c>
      <c r="H108" s="5">
        <f>INDEX(Mapping!$E$5:$E$20,MATCH($C108,Mapping!$A$5:$A$20,0))</f>
        <v/>
      </c>
      <c r="I108" s="5">
        <f>INDEX(Mapping!$G$30:$G$37,MATCH($B108,Mapping!$A$30:$A$37,0))</f>
        <v/>
      </c>
      <c r="J108" s="5">
        <f>INDEX(Mapping!$H$30:$H$37,MATCH($B108,Mapping!$A$30:$A$37,0))</f>
        <v/>
      </c>
      <c r="K108" s="5">
        <f>INDEX(Mapping!$H$5:$H$20,MATCH($C108,Mapping!$A$5:$A$20,0))</f>
        <v/>
      </c>
      <c r="L108" s="5">
        <f>INDEX(Mapping!$E$45:$E$58,MATCH($G108,Mapping!$A$45:$A$58,0))</f>
        <v/>
      </c>
      <c r="M108" s="5">
        <f>INDEX(Mapping!$D$62:$D$65,MATCH(INDEX(Mapping!$G$5:$G$20,MATCH($C108,Mapping!$A$5:$A$20,0)),Mapping!$A$62:$A$65,0))</f>
        <v/>
      </c>
      <c r="N108" s="36">
        <f>INDEX(Elasticities!$F$4:$I$200,MATCH("inc|"&amp;$E108&amp;"|"&amp;$D108,Elasticities!$A$4:$A$200,0),MATCH(Settings!$C$6,Elasticities!$F$3:$I$3,0))</f>
        <v/>
      </c>
      <c r="O108" s="36">
        <f>INDEX(Elasticities!$F$4:$I$200,MATCH("usg|"&amp;$E108&amp;"|"&amp;$D108,Elasticities!$A$4:$A$200,0),MATCH(Settings!$C$6,Elasticities!$F$3:$I$3,0))</f>
        <v/>
      </c>
      <c r="P108" s="36">
        <f>INDEX(Elasticities!$F$4:$I$200,MATCH("eff|"&amp;$E108&amp;"|"&amp;$D108,Elasticities!$A$4:$A$200,0),MATCH(Settings!$C$6,Elasticities!$F$3:$I$3,0))</f>
        <v/>
      </c>
      <c r="Q108" s="27">
        <f>INDEX(Elasticities!$F$4:$I$200,MATCH("aei|"&amp;$F108&amp;"|"&amp;$D108,Elasticities!$A$4:$A$200,0),MATCH(Settings!$C$6,Elasticities!$F$3:$I$3,0))</f>
        <v/>
      </c>
      <c r="R108" s="5">
        <f>INDEX(Inputs_prices!$E$5:$E$16,MATCH($G108,Inputs_prices!$A$5:$A$16,0))</f>
        <v/>
      </c>
      <c r="S108" s="27">
        <f>INDEX(Inputs_prices!$Q$5:$Q$16,MATCH($G108,Inputs_prices!$A$5:$A$16,0))</f>
        <v/>
      </c>
      <c r="T108" s="29">
        <f>INDEX(EF_GHG!$E$4:$E$1000,MATCH(Settings!$C$4&amp;"|"&amp;$B108&amp;"|"&amp;$H108,EF_GHG!$A$4:$A$1000,0))</f>
        <v/>
      </c>
      <c r="U108" s="47">
        <f>INDEX(EnergyCons!$F$4:$F$5000,MATCH(Settings!$C$4&amp;"|"&amp;Settings!$C$7&amp;"|"&amp;$C108&amp;"|"&amp;$B108,EnergyCons!$A$4:$A$5000,0))</f>
        <v/>
      </c>
    </row>
    <row r="109">
      <c r="A109" s="5">
        <f>$B109&amp;"|"&amp;$C109</f>
        <v/>
      </c>
      <c r="B109" s="8" t="inlineStr">
        <is>
          <t>coa</t>
        </is>
      </c>
      <c r="C109" s="8" t="inlineStr">
        <is>
          <t>cst</t>
        </is>
      </c>
      <c r="D109" s="5">
        <f>INDEX(Mapping!$D$5:$D$20,MATCH($C109,Mapping!$A$5:$A$20,0))</f>
        <v/>
      </c>
      <c r="E109" s="5">
        <f>INDEX(Mapping!$C$30:$C$37,MATCH($B109,Mapping!$A$30:$A$37,0))</f>
        <v/>
      </c>
      <c r="F109" s="5">
        <f>INDEX(Mapping!$D$30:$D$37,MATCH($B109,Mapping!$A$30:$A$37,0))</f>
        <v/>
      </c>
      <c r="G109" s="5">
        <f>$B109&amp;"."&amp;IF(INDEX(Mapping!$E$30:$E$37,MATCH($B109,Mapping!$A$30:$A$37,0))="sub",INDEX(Mapping!$F$5:$F$20,MATCH($C109,Mapping!$A$5:$A$20,0)),"all")</f>
        <v/>
      </c>
      <c r="H109" s="5">
        <f>INDEX(Mapping!$E$5:$E$20,MATCH($C109,Mapping!$A$5:$A$20,0))</f>
        <v/>
      </c>
      <c r="I109" s="5">
        <f>INDEX(Mapping!$G$30:$G$37,MATCH($B109,Mapping!$A$30:$A$37,0))</f>
        <v/>
      </c>
      <c r="J109" s="5">
        <f>INDEX(Mapping!$H$30:$H$37,MATCH($B109,Mapping!$A$30:$A$37,0))</f>
        <v/>
      </c>
      <c r="K109" s="5">
        <f>INDEX(Mapping!$H$5:$H$20,MATCH($C109,Mapping!$A$5:$A$20,0))</f>
        <v/>
      </c>
      <c r="L109" s="5">
        <f>INDEX(Mapping!$E$45:$E$58,MATCH($G109,Mapping!$A$45:$A$58,0))</f>
        <v/>
      </c>
      <c r="M109" s="5">
        <f>INDEX(Mapping!$D$62:$D$65,MATCH(INDEX(Mapping!$G$5:$G$20,MATCH($C109,Mapping!$A$5:$A$20,0)),Mapping!$A$62:$A$65,0))</f>
        <v/>
      </c>
      <c r="N109" s="36">
        <f>INDEX(Elasticities!$F$4:$I$200,MATCH("inc|"&amp;$E109&amp;"|"&amp;$D109,Elasticities!$A$4:$A$200,0),MATCH(Settings!$C$6,Elasticities!$F$3:$I$3,0))</f>
        <v/>
      </c>
      <c r="O109" s="36">
        <f>INDEX(Elasticities!$F$4:$I$200,MATCH("usg|"&amp;$E109&amp;"|"&amp;$D109,Elasticities!$A$4:$A$200,0),MATCH(Settings!$C$6,Elasticities!$F$3:$I$3,0))</f>
        <v/>
      </c>
      <c r="P109" s="36">
        <f>INDEX(Elasticities!$F$4:$I$200,MATCH("eff|"&amp;$E109&amp;"|"&amp;$D109,Elasticities!$A$4:$A$200,0),MATCH(Settings!$C$6,Elasticities!$F$3:$I$3,0))</f>
        <v/>
      </c>
      <c r="Q109" s="27">
        <f>INDEX(Elasticities!$F$4:$I$200,MATCH("aei|"&amp;$F109&amp;"|"&amp;$D109,Elasticities!$A$4:$A$200,0),MATCH(Settings!$C$6,Elasticities!$F$3:$I$3,0))</f>
        <v/>
      </c>
      <c r="R109" s="5">
        <f>INDEX(Inputs_prices!$E$5:$E$16,MATCH($G109,Inputs_prices!$A$5:$A$16,0))</f>
        <v/>
      </c>
      <c r="S109" s="27">
        <f>INDEX(Inputs_prices!$Q$5:$Q$16,MATCH($G109,Inputs_prices!$A$5:$A$16,0))</f>
        <v/>
      </c>
      <c r="T109" s="29">
        <f>INDEX(EF_GHG!$E$4:$E$1000,MATCH(Settings!$C$4&amp;"|"&amp;$B109&amp;"|"&amp;$H109,EF_GHG!$A$4:$A$1000,0))</f>
        <v/>
      </c>
      <c r="U109" s="47">
        <f>INDEX(EnergyCons!$F$4:$F$5000,MATCH(Settings!$C$4&amp;"|"&amp;Settings!$C$7&amp;"|"&amp;$C109&amp;"|"&amp;$B109,EnergyCons!$A$4:$A$5000,0))</f>
        <v/>
      </c>
    </row>
    <row r="110">
      <c r="A110" s="5">
        <f>$B110&amp;"|"&amp;$C110</f>
        <v/>
      </c>
      <c r="B110" s="8" t="inlineStr">
        <is>
          <t>nga</t>
        </is>
      </c>
      <c r="C110" s="8" t="inlineStr">
        <is>
          <t>cst</t>
        </is>
      </c>
      <c r="D110" s="5">
        <f>INDEX(Mapping!$D$5:$D$20,MATCH($C110,Mapping!$A$5:$A$20,0))</f>
        <v/>
      </c>
      <c r="E110" s="5">
        <f>INDEX(Mapping!$C$30:$C$37,MATCH($B110,Mapping!$A$30:$A$37,0))</f>
        <v/>
      </c>
      <c r="F110" s="5">
        <f>INDEX(Mapping!$D$30:$D$37,MATCH($B110,Mapping!$A$30:$A$37,0))</f>
        <v/>
      </c>
      <c r="G110" s="5">
        <f>$B110&amp;"."&amp;IF(INDEX(Mapping!$E$30:$E$37,MATCH($B110,Mapping!$A$30:$A$37,0))="sub",INDEX(Mapping!$F$5:$F$20,MATCH($C110,Mapping!$A$5:$A$20,0)),"all")</f>
        <v/>
      </c>
      <c r="H110" s="5">
        <f>INDEX(Mapping!$E$5:$E$20,MATCH($C110,Mapping!$A$5:$A$20,0))</f>
        <v/>
      </c>
      <c r="I110" s="5">
        <f>INDEX(Mapping!$G$30:$G$37,MATCH($B110,Mapping!$A$30:$A$37,0))</f>
        <v/>
      </c>
      <c r="J110" s="5">
        <f>INDEX(Mapping!$H$30:$H$37,MATCH($B110,Mapping!$A$30:$A$37,0))</f>
        <v/>
      </c>
      <c r="K110" s="5">
        <f>INDEX(Mapping!$H$5:$H$20,MATCH($C110,Mapping!$A$5:$A$20,0))</f>
        <v/>
      </c>
      <c r="L110" s="5">
        <f>INDEX(Mapping!$E$45:$E$58,MATCH($G110,Mapping!$A$45:$A$58,0))</f>
        <v/>
      </c>
      <c r="M110" s="5">
        <f>INDEX(Mapping!$D$62:$D$65,MATCH(INDEX(Mapping!$G$5:$G$20,MATCH($C110,Mapping!$A$5:$A$20,0)),Mapping!$A$62:$A$65,0))</f>
        <v/>
      </c>
      <c r="N110" s="36">
        <f>INDEX(Elasticities!$F$4:$I$200,MATCH("inc|"&amp;$E110&amp;"|"&amp;$D110,Elasticities!$A$4:$A$200,0),MATCH(Settings!$C$6,Elasticities!$F$3:$I$3,0))</f>
        <v/>
      </c>
      <c r="O110" s="36">
        <f>INDEX(Elasticities!$F$4:$I$200,MATCH("usg|"&amp;$E110&amp;"|"&amp;$D110,Elasticities!$A$4:$A$200,0),MATCH(Settings!$C$6,Elasticities!$F$3:$I$3,0))</f>
        <v/>
      </c>
      <c r="P110" s="36">
        <f>INDEX(Elasticities!$F$4:$I$200,MATCH("eff|"&amp;$E110&amp;"|"&amp;$D110,Elasticities!$A$4:$A$200,0),MATCH(Settings!$C$6,Elasticities!$F$3:$I$3,0))</f>
        <v/>
      </c>
      <c r="Q110" s="27">
        <f>INDEX(Elasticities!$F$4:$I$200,MATCH("aei|"&amp;$F110&amp;"|"&amp;$D110,Elasticities!$A$4:$A$200,0),MATCH(Settings!$C$6,Elasticities!$F$3:$I$3,0))</f>
        <v/>
      </c>
      <c r="R110" s="5">
        <f>INDEX(Inputs_prices!$E$5:$E$16,MATCH($G110,Inputs_prices!$A$5:$A$16,0))</f>
        <v/>
      </c>
      <c r="S110" s="27">
        <f>INDEX(Inputs_prices!$Q$5:$Q$16,MATCH($G110,Inputs_prices!$A$5:$A$16,0))</f>
        <v/>
      </c>
      <c r="T110" s="29">
        <f>INDEX(EF_GHG!$E$4:$E$1000,MATCH(Settings!$C$4&amp;"|"&amp;$B110&amp;"|"&amp;$H110,EF_GHG!$A$4:$A$1000,0))</f>
        <v/>
      </c>
      <c r="U110" s="47">
        <f>INDEX(EnergyCons!$F$4:$F$5000,MATCH(Settings!$C$4&amp;"|"&amp;Settings!$C$7&amp;"|"&amp;$C110&amp;"|"&amp;$B110,EnergyCons!$A$4:$A$5000,0))</f>
        <v/>
      </c>
    </row>
    <row r="111">
      <c r="A111" s="5">
        <f>$B111&amp;"|"&amp;$C111</f>
        <v/>
      </c>
      <c r="B111" s="8" t="inlineStr">
        <is>
          <t>gso</t>
        </is>
      </c>
      <c r="C111" s="8" t="inlineStr">
        <is>
          <t>cst</t>
        </is>
      </c>
      <c r="D111" s="5">
        <f>INDEX(Mapping!$D$5:$D$20,MATCH($C111,Mapping!$A$5:$A$20,0))</f>
        <v/>
      </c>
      <c r="E111" s="5">
        <f>INDEX(Mapping!$C$30:$C$37,MATCH($B111,Mapping!$A$30:$A$37,0))</f>
        <v/>
      </c>
      <c r="F111" s="5">
        <f>INDEX(Mapping!$D$30:$D$37,MATCH($B111,Mapping!$A$30:$A$37,0))</f>
        <v/>
      </c>
      <c r="G111" s="5">
        <f>$B111&amp;"."&amp;IF(INDEX(Mapping!$E$30:$E$37,MATCH($B111,Mapping!$A$30:$A$37,0))="sub",INDEX(Mapping!$F$5:$F$20,MATCH($C111,Mapping!$A$5:$A$20,0)),"all")</f>
        <v/>
      </c>
      <c r="H111" s="5">
        <f>INDEX(Mapping!$E$5:$E$20,MATCH($C111,Mapping!$A$5:$A$20,0))</f>
        <v/>
      </c>
      <c r="I111" s="5">
        <f>INDEX(Mapping!$G$30:$G$37,MATCH($B111,Mapping!$A$30:$A$37,0))</f>
        <v/>
      </c>
      <c r="J111" s="5">
        <f>INDEX(Mapping!$H$30:$H$37,MATCH($B111,Mapping!$A$30:$A$37,0))</f>
        <v/>
      </c>
      <c r="K111" s="5">
        <f>INDEX(Mapping!$H$5:$H$20,MATCH($C111,Mapping!$A$5:$A$20,0))</f>
        <v/>
      </c>
      <c r="L111" s="5">
        <f>INDEX(Mapping!$E$45:$E$58,MATCH($G111,Mapping!$A$45:$A$58,0))</f>
        <v/>
      </c>
      <c r="M111" s="5">
        <f>INDEX(Mapping!$D$62:$D$65,MATCH(INDEX(Mapping!$G$5:$G$20,MATCH($C111,Mapping!$A$5:$A$20,0)),Mapping!$A$62:$A$65,0))</f>
        <v/>
      </c>
      <c r="N111" s="36">
        <f>INDEX(Elasticities!$F$4:$I$200,MATCH("inc|"&amp;$E111&amp;"|"&amp;$D111,Elasticities!$A$4:$A$200,0),MATCH(Settings!$C$6,Elasticities!$F$3:$I$3,0))</f>
        <v/>
      </c>
      <c r="O111" s="36">
        <f>INDEX(Elasticities!$F$4:$I$200,MATCH("usg|"&amp;$E111&amp;"|"&amp;$D111,Elasticities!$A$4:$A$200,0),MATCH(Settings!$C$6,Elasticities!$F$3:$I$3,0))</f>
        <v/>
      </c>
      <c r="P111" s="36">
        <f>INDEX(Elasticities!$F$4:$I$200,MATCH("eff|"&amp;$E111&amp;"|"&amp;$D111,Elasticities!$A$4:$A$200,0),MATCH(Settings!$C$6,Elasticities!$F$3:$I$3,0))</f>
        <v/>
      </c>
      <c r="Q111" s="27">
        <f>INDEX(Elasticities!$F$4:$I$200,MATCH("aei|"&amp;$F111&amp;"|"&amp;$D111,Elasticities!$A$4:$A$200,0),MATCH(Settings!$C$6,Elasticities!$F$3:$I$3,0))</f>
        <v/>
      </c>
      <c r="R111" s="5">
        <f>INDEX(Inputs_prices!$E$5:$E$16,MATCH($G111,Inputs_prices!$A$5:$A$16,0))</f>
        <v/>
      </c>
      <c r="S111" s="27">
        <f>INDEX(Inputs_prices!$Q$5:$Q$16,MATCH($G111,Inputs_prices!$A$5:$A$16,0))</f>
        <v/>
      </c>
      <c r="T111" s="29">
        <f>INDEX(EF_GHG!$E$4:$E$1000,MATCH(Settings!$C$4&amp;"|"&amp;$B111&amp;"|"&amp;$H111,EF_GHG!$A$4:$A$1000,0))</f>
        <v/>
      </c>
      <c r="U111" s="47">
        <f>INDEX(EnergyCons!$F$4:$F$5000,MATCH(Settings!$C$4&amp;"|"&amp;Settings!$C$7&amp;"|"&amp;$C111&amp;"|"&amp;$B111,EnergyCons!$A$4:$A$5000,0))</f>
        <v/>
      </c>
    </row>
    <row r="112">
      <c r="A112" s="5">
        <f>$B112&amp;"|"&amp;$C112</f>
        <v/>
      </c>
      <c r="B112" s="8" t="inlineStr">
        <is>
          <t>die</t>
        </is>
      </c>
      <c r="C112" s="8" t="inlineStr">
        <is>
          <t>cst</t>
        </is>
      </c>
      <c r="D112" s="5">
        <f>INDEX(Mapping!$D$5:$D$20,MATCH($C112,Mapping!$A$5:$A$20,0))</f>
        <v/>
      </c>
      <c r="E112" s="5">
        <f>INDEX(Mapping!$C$30:$C$37,MATCH($B112,Mapping!$A$30:$A$37,0))</f>
        <v/>
      </c>
      <c r="F112" s="5">
        <f>INDEX(Mapping!$D$30:$D$37,MATCH($B112,Mapping!$A$30:$A$37,0))</f>
        <v/>
      </c>
      <c r="G112" s="5">
        <f>$B112&amp;"."&amp;IF(INDEX(Mapping!$E$30:$E$37,MATCH($B112,Mapping!$A$30:$A$37,0))="sub",INDEX(Mapping!$F$5:$F$20,MATCH($C112,Mapping!$A$5:$A$20,0)),"all")</f>
        <v/>
      </c>
      <c r="H112" s="5">
        <f>INDEX(Mapping!$E$5:$E$20,MATCH($C112,Mapping!$A$5:$A$20,0))</f>
        <v/>
      </c>
      <c r="I112" s="5">
        <f>INDEX(Mapping!$G$30:$G$37,MATCH($B112,Mapping!$A$30:$A$37,0))</f>
        <v/>
      </c>
      <c r="J112" s="5">
        <f>INDEX(Mapping!$H$30:$H$37,MATCH($B112,Mapping!$A$30:$A$37,0))</f>
        <v/>
      </c>
      <c r="K112" s="5">
        <f>INDEX(Mapping!$H$5:$H$20,MATCH($C112,Mapping!$A$5:$A$20,0))</f>
        <v/>
      </c>
      <c r="L112" s="5">
        <f>INDEX(Mapping!$E$45:$E$58,MATCH($G112,Mapping!$A$45:$A$58,0))</f>
        <v/>
      </c>
      <c r="M112" s="5">
        <f>INDEX(Mapping!$D$62:$D$65,MATCH(INDEX(Mapping!$G$5:$G$20,MATCH($C112,Mapping!$A$5:$A$20,0)),Mapping!$A$62:$A$65,0))</f>
        <v/>
      </c>
      <c r="N112" s="36">
        <f>INDEX(Elasticities!$F$4:$I$200,MATCH("inc|"&amp;$E112&amp;"|"&amp;$D112,Elasticities!$A$4:$A$200,0),MATCH(Settings!$C$6,Elasticities!$F$3:$I$3,0))</f>
        <v/>
      </c>
      <c r="O112" s="36">
        <f>INDEX(Elasticities!$F$4:$I$200,MATCH("usg|"&amp;$E112&amp;"|"&amp;$D112,Elasticities!$A$4:$A$200,0),MATCH(Settings!$C$6,Elasticities!$F$3:$I$3,0))</f>
        <v/>
      </c>
      <c r="P112" s="36">
        <f>INDEX(Elasticities!$F$4:$I$200,MATCH("eff|"&amp;$E112&amp;"|"&amp;$D112,Elasticities!$A$4:$A$200,0),MATCH(Settings!$C$6,Elasticities!$F$3:$I$3,0))</f>
        <v/>
      </c>
      <c r="Q112" s="27">
        <f>INDEX(Elasticities!$F$4:$I$200,MATCH("aei|"&amp;$F112&amp;"|"&amp;$D112,Elasticities!$A$4:$A$200,0),MATCH(Settings!$C$6,Elasticities!$F$3:$I$3,0))</f>
        <v/>
      </c>
      <c r="R112" s="5">
        <f>INDEX(Inputs_prices!$E$5:$E$16,MATCH($G112,Inputs_prices!$A$5:$A$16,0))</f>
        <v/>
      </c>
      <c r="S112" s="27">
        <f>INDEX(Inputs_prices!$Q$5:$Q$16,MATCH($G112,Inputs_prices!$A$5:$A$16,0))</f>
        <v/>
      </c>
      <c r="T112" s="29">
        <f>INDEX(EF_GHG!$E$4:$E$1000,MATCH(Settings!$C$4&amp;"|"&amp;$B112&amp;"|"&amp;$H112,EF_GHG!$A$4:$A$1000,0))</f>
        <v/>
      </c>
      <c r="U112" s="47">
        <f>INDEX(EnergyCons!$F$4:$F$5000,MATCH(Settings!$C$4&amp;"|"&amp;Settings!$C$7&amp;"|"&amp;$C112&amp;"|"&amp;$B112,EnergyCons!$A$4:$A$5000,0))</f>
        <v/>
      </c>
    </row>
    <row r="113">
      <c r="A113" s="5">
        <f>$B113&amp;"|"&amp;$C113</f>
        <v/>
      </c>
      <c r="B113" s="8" t="inlineStr">
        <is>
          <t>lpg</t>
        </is>
      </c>
      <c r="C113" s="8" t="inlineStr">
        <is>
          <t>cst</t>
        </is>
      </c>
      <c r="D113" s="5">
        <f>INDEX(Mapping!$D$5:$D$20,MATCH($C113,Mapping!$A$5:$A$20,0))</f>
        <v/>
      </c>
      <c r="E113" s="5">
        <f>INDEX(Mapping!$C$30:$C$37,MATCH($B113,Mapping!$A$30:$A$37,0))</f>
        <v/>
      </c>
      <c r="F113" s="5">
        <f>INDEX(Mapping!$D$30:$D$37,MATCH($B113,Mapping!$A$30:$A$37,0))</f>
        <v/>
      </c>
      <c r="G113" s="5">
        <f>$B113&amp;"."&amp;IF(INDEX(Mapping!$E$30:$E$37,MATCH($B113,Mapping!$A$30:$A$37,0))="sub",INDEX(Mapping!$F$5:$F$20,MATCH($C113,Mapping!$A$5:$A$20,0)),"all")</f>
        <v/>
      </c>
      <c r="H113" s="5">
        <f>INDEX(Mapping!$E$5:$E$20,MATCH($C113,Mapping!$A$5:$A$20,0))</f>
        <v/>
      </c>
      <c r="I113" s="5">
        <f>INDEX(Mapping!$G$30:$G$37,MATCH($B113,Mapping!$A$30:$A$37,0))</f>
        <v/>
      </c>
      <c r="J113" s="5">
        <f>INDEX(Mapping!$H$30:$H$37,MATCH($B113,Mapping!$A$30:$A$37,0))</f>
        <v/>
      </c>
      <c r="K113" s="5">
        <f>INDEX(Mapping!$H$5:$H$20,MATCH($C113,Mapping!$A$5:$A$20,0))</f>
        <v/>
      </c>
      <c r="L113" s="5">
        <f>INDEX(Mapping!$E$45:$E$58,MATCH($G113,Mapping!$A$45:$A$58,0))</f>
        <v/>
      </c>
      <c r="M113" s="5">
        <f>INDEX(Mapping!$D$62:$D$65,MATCH(INDEX(Mapping!$G$5:$G$20,MATCH($C113,Mapping!$A$5:$A$20,0)),Mapping!$A$62:$A$65,0))</f>
        <v/>
      </c>
      <c r="N113" s="36">
        <f>INDEX(Elasticities!$F$4:$I$200,MATCH("inc|"&amp;$E113&amp;"|"&amp;$D113,Elasticities!$A$4:$A$200,0),MATCH(Settings!$C$6,Elasticities!$F$3:$I$3,0))</f>
        <v/>
      </c>
      <c r="O113" s="36">
        <f>INDEX(Elasticities!$F$4:$I$200,MATCH("usg|"&amp;$E113&amp;"|"&amp;$D113,Elasticities!$A$4:$A$200,0),MATCH(Settings!$C$6,Elasticities!$F$3:$I$3,0))</f>
        <v/>
      </c>
      <c r="P113" s="36">
        <f>INDEX(Elasticities!$F$4:$I$200,MATCH("eff|"&amp;$E113&amp;"|"&amp;$D113,Elasticities!$A$4:$A$200,0),MATCH(Settings!$C$6,Elasticities!$F$3:$I$3,0))</f>
        <v/>
      </c>
      <c r="Q113" s="27">
        <f>INDEX(Elasticities!$F$4:$I$200,MATCH("aei|"&amp;$F113&amp;"|"&amp;$D113,Elasticities!$A$4:$A$200,0),MATCH(Settings!$C$6,Elasticities!$F$3:$I$3,0))</f>
        <v/>
      </c>
      <c r="R113" s="5">
        <f>INDEX(Inputs_prices!$E$5:$E$16,MATCH($G113,Inputs_prices!$A$5:$A$16,0))</f>
        <v/>
      </c>
      <c r="S113" s="27">
        <f>INDEX(Inputs_prices!$Q$5:$Q$16,MATCH($G113,Inputs_prices!$A$5:$A$16,0))</f>
        <v/>
      </c>
      <c r="T113" s="29">
        <f>INDEX(EF_GHG!$E$4:$E$1000,MATCH(Settings!$C$4&amp;"|"&amp;$B113&amp;"|"&amp;$H113,EF_GHG!$A$4:$A$1000,0))</f>
        <v/>
      </c>
      <c r="U113" s="47">
        <f>INDEX(EnergyCons!$F$4:$F$5000,MATCH(Settings!$C$4&amp;"|"&amp;Settings!$C$7&amp;"|"&amp;$C113&amp;"|"&amp;$B113,EnergyCons!$A$4:$A$5000,0))</f>
        <v/>
      </c>
    </row>
    <row r="114">
      <c r="A114" s="5">
        <f>$B114&amp;"|"&amp;$C114</f>
        <v/>
      </c>
      <c r="B114" s="8" t="inlineStr">
        <is>
          <t>ker</t>
        </is>
      </c>
      <c r="C114" s="8" t="inlineStr">
        <is>
          <t>cst</t>
        </is>
      </c>
      <c r="D114" s="5">
        <f>INDEX(Mapping!$D$5:$D$20,MATCH($C114,Mapping!$A$5:$A$20,0))</f>
        <v/>
      </c>
      <c r="E114" s="5">
        <f>INDEX(Mapping!$C$30:$C$37,MATCH($B114,Mapping!$A$30:$A$37,0))</f>
        <v/>
      </c>
      <c r="F114" s="5">
        <f>INDEX(Mapping!$D$30:$D$37,MATCH($B114,Mapping!$A$30:$A$37,0))</f>
        <v/>
      </c>
      <c r="G114" s="5">
        <f>$B114&amp;"."&amp;IF(INDEX(Mapping!$E$30:$E$37,MATCH($B114,Mapping!$A$30:$A$37,0))="sub",INDEX(Mapping!$F$5:$F$20,MATCH($C114,Mapping!$A$5:$A$20,0)),"all")</f>
        <v/>
      </c>
      <c r="H114" s="5">
        <f>INDEX(Mapping!$E$5:$E$20,MATCH($C114,Mapping!$A$5:$A$20,0))</f>
        <v/>
      </c>
      <c r="I114" s="5">
        <f>INDEX(Mapping!$G$30:$G$37,MATCH($B114,Mapping!$A$30:$A$37,0))</f>
        <v/>
      </c>
      <c r="J114" s="5">
        <f>INDEX(Mapping!$H$30:$H$37,MATCH($B114,Mapping!$A$30:$A$37,0))</f>
        <v/>
      </c>
      <c r="K114" s="5">
        <f>INDEX(Mapping!$H$5:$H$20,MATCH($C114,Mapping!$A$5:$A$20,0))</f>
        <v/>
      </c>
      <c r="L114" s="5">
        <f>INDEX(Mapping!$E$45:$E$58,MATCH($G114,Mapping!$A$45:$A$58,0))</f>
        <v/>
      </c>
      <c r="M114" s="5">
        <f>INDEX(Mapping!$D$62:$D$65,MATCH(INDEX(Mapping!$G$5:$G$20,MATCH($C114,Mapping!$A$5:$A$20,0)),Mapping!$A$62:$A$65,0))</f>
        <v/>
      </c>
      <c r="N114" s="36">
        <f>INDEX(Elasticities!$F$4:$I$200,MATCH("inc|"&amp;$E114&amp;"|"&amp;$D114,Elasticities!$A$4:$A$200,0),MATCH(Settings!$C$6,Elasticities!$F$3:$I$3,0))</f>
        <v/>
      </c>
      <c r="O114" s="36">
        <f>INDEX(Elasticities!$F$4:$I$200,MATCH("usg|"&amp;$E114&amp;"|"&amp;$D114,Elasticities!$A$4:$A$200,0),MATCH(Settings!$C$6,Elasticities!$F$3:$I$3,0))</f>
        <v/>
      </c>
      <c r="P114" s="36">
        <f>INDEX(Elasticities!$F$4:$I$200,MATCH("eff|"&amp;$E114&amp;"|"&amp;$D114,Elasticities!$A$4:$A$200,0),MATCH(Settings!$C$6,Elasticities!$F$3:$I$3,0))</f>
        <v/>
      </c>
      <c r="Q114" s="27">
        <f>INDEX(Elasticities!$F$4:$I$200,MATCH("aei|"&amp;$F114&amp;"|"&amp;$D114,Elasticities!$A$4:$A$200,0),MATCH(Settings!$C$6,Elasticities!$F$3:$I$3,0))</f>
        <v/>
      </c>
      <c r="R114" s="5">
        <f>INDEX(Inputs_prices!$E$5:$E$16,MATCH($G114,Inputs_prices!$A$5:$A$16,0))</f>
        <v/>
      </c>
      <c r="S114" s="27">
        <f>INDEX(Inputs_prices!$Q$5:$Q$16,MATCH($G114,Inputs_prices!$A$5:$A$16,0))</f>
        <v/>
      </c>
      <c r="T114" s="29">
        <f>INDEX(EF_GHG!$E$4:$E$1000,MATCH(Settings!$C$4&amp;"|"&amp;$B114&amp;"|"&amp;$H114,EF_GHG!$A$4:$A$1000,0))</f>
        <v/>
      </c>
      <c r="U114" s="47">
        <f>INDEX(EnergyCons!$F$4:$F$5000,MATCH(Settings!$C$4&amp;"|"&amp;Settings!$C$7&amp;"|"&amp;$C114&amp;"|"&amp;$B114,EnergyCons!$A$4:$A$5000,0))</f>
        <v/>
      </c>
    </row>
    <row r="115">
      <c r="A115" s="5">
        <f>$B115&amp;"|"&amp;$C115</f>
        <v/>
      </c>
      <c r="B115" s="8" t="inlineStr">
        <is>
          <t>oop</t>
        </is>
      </c>
      <c r="C115" s="8" t="inlineStr">
        <is>
          <t>cst</t>
        </is>
      </c>
      <c r="D115" s="5">
        <f>INDEX(Mapping!$D$5:$D$20,MATCH($C115,Mapping!$A$5:$A$20,0))</f>
        <v/>
      </c>
      <c r="E115" s="5">
        <f>INDEX(Mapping!$C$30:$C$37,MATCH($B115,Mapping!$A$30:$A$37,0))</f>
        <v/>
      </c>
      <c r="F115" s="5">
        <f>INDEX(Mapping!$D$30:$D$37,MATCH($B115,Mapping!$A$30:$A$37,0))</f>
        <v/>
      </c>
      <c r="G115" s="5">
        <f>$B115&amp;"."&amp;IF(INDEX(Mapping!$E$30:$E$37,MATCH($B115,Mapping!$A$30:$A$37,0))="sub",INDEX(Mapping!$F$5:$F$20,MATCH($C115,Mapping!$A$5:$A$20,0)),"all")</f>
        <v/>
      </c>
      <c r="H115" s="5">
        <f>INDEX(Mapping!$E$5:$E$20,MATCH($C115,Mapping!$A$5:$A$20,0))</f>
        <v/>
      </c>
      <c r="I115" s="5">
        <f>INDEX(Mapping!$G$30:$G$37,MATCH($B115,Mapping!$A$30:$A$37,0))</f>
        <v/>
      </c>
      <c r="J115" s="5">
        <f>INDEX(Mapping!$H$30:$H$37,MATCH($B115,Mapping!$A$30:$A$37,0))</f>
        <v/>
      </c>
      <c r="K115" s="5">
        <f>INDEX(Mapping!$H$5:$H$20,MATCH($C115,Mapping!$A$5:$A$20,0))</f>
        <v/>
      </c>
      <c r="L115" s="5">
        <f>INDEX(Mapping!$E$45:$E$58,MATCH($G115,Mapping!$A$45:$A$58,0))</f>
        <v/>
      </c>
      <c r="M115" s="5">
        <f>INDEX(Mapping!$D$62:$D$65,MATCH(INDEX(Mapping!$G$5:$G$20,MATCH($C115,Mapping!$A$5:$A$20,0)),Mapping!$A$62:$A$65,0))</f>
        <v/>
      </c>
      <c r="N115" s="36">
        <f>INDEX(Elasticities!$F$4:$I$200,MATCH("inc|"&amp;$E115&amp;"|"&amp;$D115,Elasticities!$A$4:$A$200,0),MATCH(Settings!$C$6,Elasticities!$F$3:$I$3,0))</f>
        <v/>
      </c>
      <c r="O115" s="36">
        <f>INDEX(Elasticities!$F$4:$I$200,MATCH("usg|"&amp;$E115&amp;"|"&amp;$D115,Elasticities!$A$4:$A$200,0),MATCH(Settings!$C$6,Elasticities!$F$3:$I$3,0))</f>
        <v/>
      </c>
      <c r="P115" s="36">
        <f>INDEX(Elasticities!$F$4:$I$200,MATCH("eff|"&amp;$E115&amp;"|"&amp;$D115,Elasticities!$A$4:$A$200,0),MATCH(Settings!$C$6,Elasticities!$F$3:$I$3,0))</f>
        <v/>
      </c>
      <c r="Q115" s="27">
        <f>INDEX(Elasticities!$F$4:$I$200,MATCH("aei|"&amp;$F115&amp;"|"&amp;$D115,Elasticities!$A$4:$A$200,0),MATCH(Settings!$C$6,Elasticities!$F$3:$I$3,0))</f>
        <v/>
      </c>
      <c r="R115" s="5">
        <f>INDEX(Inputs_prices!$E$5:$E$16,MATCH($G115,Inputs_prices!$A$5:$A$16,0))</f>
        <v/>
      </c>
      <c r="S115" s="27">
        <f>INDEX(Inputs_prices!$Q$5:$Q$16,MATCH($G115,Inputs_prices!$A$5:$A$16,0))</f>
        <v/>
      </c>
      <c r="T115" s="29">
        <f>INDEX(EF_GHG!$E$4:$E$1000,MATCH(Settings!$C$4&amp;"|"&amp;$B115&amp;"|"&amp;$H115,EF_GHG!$A$4:$A$1000,0))</f>
        <v/>
      </c>
      <c r="U115" s="47">
        <f>INDEX(EnergyCons!$F$4:$F$5000,MATCH(Settings!$C$4&amp;"|"&amp;Settings!$C$7&amp;"|"&amp;$C115&amp;"|"&amp;$B115,EnergyCons!$A$4:$A$5000,0))</f>
        <v/>
      </c>
    </row>
    <row r="116">
      <c r="A116" s="5">
        <f>$B116&amp;"|"&amp;$C116</f>
        <v/>
      </c>
      <c r="B116" s="8" t="inlineStr">
        <is>
          <t>bio</t>
        </is>
      </c>
      <c r="C116" s="8" t="inlineStr">
        <is>
          <t>cst</t>
        </is>
      </c>
      <c r="D116" s="5">
        <f>INDEX(Mapping!$D$5:$D$20,MATCH($C116,Mapping!$A$5:$A$20,0))</f>
        <v/>
      </c>
      <c r="E116" s="5">
        <f>INDEX(Mapping!$C$30:$C$37,MATCH($B116,Mapping!$A$30:$A$37,0))</f>
        <v/>
      </c>
      <c r="F116" s="5">
        <f>INDEX(Mapping!$D$30:$D$37,MATCH($B116,Mapping!$A$30:$A$37,0))</f>
        <v/>
      </c>
      <c r="G116" s="5">
        <f>$B116&amp;"."&amp;IF(INDEX(Mapping!$E$30:$E$37,MATCH($B116,Mapping!$A$30:$A$37,0))="sub",INDEX(Mapping!$F$5:$F$20,MATCH($C116,Mapping!$A$5:$A$20,0)),"all")</f>
        <v/>
      </c>
      <c r="H116" s="5">
        <f>INDEX(Mapping!$E$5:$E$20,MATCH($C116,Mapping!$A$5:$A$20,0))</f>
        <v/>
      </c>
      <c r="I116" s="5">
        <f>INDEX(Mapping!$G$30:$G$37,MATCH($B116,Mapping!$A$30:$A$37,0))</f>
        <v/>
      </c>
      <c r="J116" s="5">
        <f>INDEX(Mapping!$H$30:$H$37,MATCH($B116,Mapping!$A$30:$A$37,0))</f>
        <v/>
      </c>
      <c r="K116" s="5">
        <f>INDEX(Mapping!$H$5:$H$20,MATCH($C116,Mapping!$A$5:$A$20,0))</f>
        <v/>
      </c>
      <c r="L116" s="5">
        <f>INDEX(Mapping!$E$45:$E$58,MATCH($G116,Mapping!$A$45:$A$58,0))</f>
        <v/>
      </c>
      <c r="M116" s="5">
        <f>INDEX(Mapping!$D$62:$D$65,MATCH(INDEX(Mapping!$G$5:$G$20,MATCH($C116,Mapping!$A$5:$A$20,0)),Mapping!$A$62:$A$65,0))</f>
        <v/>
      </c>
      <c r="N116" s="36">
        <f>INDEX(Elasticities!$F$4:$I$200,MATCH("inc|"&amp;$E116&amp;"|"&amp;$D116,Elasticities!$A$4:$A$200,0),MATCH(Settings!$C$6,Elasticities!$F$3:$I$3,0))</f>
        <v/>
      </c>
      <c r="O116" s="36">
        <f>INDEX(Elasticities!$F$4:$I$200,MATCH("usg|"&amp;$E116&amp;"|"&amp;$D116,Elasticities!$A$4:$A$200,0),MATCH(Settings!$C$6,Elasticities!$F$3:$I$3,0))</f>
        <v/>
      </c>
      <c r="P116" s="36">
        <f>INDEX(Elasticities!$F$4:$I$200,MATCH("eff|"&amp;$E116&amp;"|"&amp;$D116,Elasticities!$A$4:$A$200,0),MATCH(Settings!$C$6,Elasticities!$F$3:$I$3,0))</f>
        <v/>
      </c>
      <c r="Q116" s="27">
        <f>INDEX(Elasticities!$F$4:$I$200,MATCH("aei|"&amp;$F116&amp;"|"&amp;$D116,Elasticities!$A$4:$A$200,0),MATCH(Settings!$C$6,Elasticities!$F$3:$I$3,0))</f>
        <v/>
      </c>
      <c r="R116" s="5">
        <f>INDEX(Inputs_prices!$E$5:$E$16,MATCH($G116,Inputs_prices!$A$5:$A$16,0))</f>
        <v/>
      </c>
      <c r="S116" s="27">
        <f>INDEX(Inputs_prices!$Q$5:$Q$16,MATCH($G116,Inputs_prices!$A$5:$A$16,0))</f>
        <v/>
      </c>
      <c r="T116" s="29">
        <f>INDEX(EF_GHG!$E$4:$E$1000,MATCH(Settings!$C$4&amp;"|"&amp;$B116&amp;"|"&amp;$H116,EF_GHG!$A$4:$A$1000,0))</f>
        <v/>
      </c>
      <c r="U116" s="47">
        <f>INDEX(EnergyCons!$F$4:$F$5000,MATCH(Settings!$C$4&amp;"|"&amp;Settings!$C$7&amp;"|"&amp;$C116&amp;"|"&amp;$B116,EnergyCons!$A$4:$A$5000,0))</f>
        <v/>
      </c>
    </row>
    <row r="117">
      <c r="A117" s="5">
        <f>$B117&amp;"|"&amp;$C117</f>
        <v/>
      </c>
      <c r="B117" s="8" t="inlineStr">
        <is>
          <t>coa</t>
        </is>
      </c>
      <c r="C117" s="8" t="inlineStr">
        <is>
          <t>ftr</t>
        </is>
      </c>
      <c r="D117" s="5">
        <f>INDEX(Mapping!$D$5:$D$20,MATCH($C117,Mapping!$A$5:$A$20,0))</f>
        <v/>
      </c>
      <c r="E117" s="5">
        <f>INDEX(Mapping!$C$30:$C$37,MATCH($B117,Mapping!$A$30:$A$37,0))</f>
        <v/>
      </c>
      <c r="F117" s="5">
        <f>INDEX(Mapping!$D$30:$D$37,MATCH($B117,Mapping!$A$30:$A$37,0))</f>
        <v/>
      </c>
      <c r="G117" s="5">
        <f>$B117&amp;"."&amp;IF(INDEX(Mapping!$E$30:$E$37,MATCH($B117,Mapping!$A$30:$A$37,0))="sub",INDEX(Mapping!$F$5:$F$20,MATCH($C117,Mapping!$A$5:$A$20,0)),"all")</f>
        <v/>
      </c>
      <c r="H117" s="5">
        <f>INDEX(Mapping!$E$5:$E$20,MATCH($C117,Mapping!$A$5:$A$20,0))</f>
        <v/>
      </c>
      <c r="I117" s="5">
        <f>INDEX(Mapping!$G$30:$G$37,MATCH($B117,Mapping!$A$30:$A$37,0))</f>
        <v/>
      </c>
      <c r="J117" s="5">
        <f>INDEX(Mapping!$H$30:$H$37,MATCH($B117,Mapping!$A$30:$A$37,0))</f>
        <v/>
      </c>
      <c r="K117" s="5">
        <f>INDEX(Mapping!$H$5:$H$20,MATCH($C117,Mapping!$A$5:$A$20,0))</f>
        <v/>
      </c>
      <c r="L117" s="5">
        <f>INDEX(Mapping!$E$45:$E$58,MATCH($G117,Mapping!$A$45:$A$58,0))</f>
        <v/>
      </c>
      <c r="M117" s="5">
        <f>INDEX(Mapping!$D$62:$D$65,MATCH(INDEX(Mapping!$G$5:$G$20,MATCH($C117,Mapping!$A$5:$A$20,0)),Mapping!$A$62:$A$65,0))</f>
        <v/>
      </c>
      <c r="N117" s="36">
        <f>INDEX(Elasticities!$F$4:$I$200,MATCH("inc|"&amp;$E117&amp;"|"&amp;$D117,Elasticities!$A$4:$A$200,0),MATCH(Settings!$C$6,Elasticities!$F$3:$I$3,0))</f>
        <v/>
      </c>
      <c r="O117" s="36">
        <f>INDEX(Elasticities!$F$4:$I$200,MATCH("usg|"&amp;$E117&amp;"|"&amp;$D117,Elasticities!$A$4:$A$200,0),MATCH(Settings!$C$6,Elasticities!$F$3:$I$3,0))</f>
        <v/>
      </c>
      <c r="P117" s="36">
        <f>INDEX(Elasticities!$F$4:$I$200,MATCH("eff|"&amp;$E117&amp;"|"&amp;$D117,Elasticities!$A$4:$A$200,0),MATCH(Settings!$C$6,Elasticities!$F$3:$I$3,0))</f>
        <v/>
      </c>
      <c r="Q117" s="27">
        <f>INDEX(Elasticities!$F$4:$I$200,MATCH("aei|"&amp;$F117&amp;"|"&amp;$D117,Elasticities!$A$4:$A$200,0),MATCH(Settings!$C$6,Elasticities!$F$3:$I$3,0))</f>
        <v/>
      </c>
      <c r="R117" s="5">
        <f>INDEX(Inputs_prices!$E$5:$E$16,MATCH($G117,Inputs_prices!$A$5:$A$16,0))</f>
        <v/>
      </c>
      <c r="S117" s="27">
        <f>INDEX(Inputs_prices!$Q$5:$Q$16,MATCH($G117,Inputs_prices!$A$5:$A$16,0))</f>
        <v/>
      </c>
      <c r="T117" s="29">
        <f>INDEX(EF_GHG!$E$4:$E$1000,MATCH(Settings!$C$4&amp;"|"&amp;$B117&amp;"|"&amp;$H117,EF_GHG!$A$4:$A$1000,0))</f>
        <v/>
      </c>
      <c r="U117" s="47">
        <f>INDEX(EnergyCons!$F$4:$F$5000,MATCH(Settings!$C$4&amp;"|"&amp;Settings!$C$7&amp;"|"&amp;$C117&amp;"|"&amp;$B117,EnergyCons!$A$4:$A$5000,0))</f>
        <v/>
      </c>
    </row>
    <row r="118">
      <c r="A118" s="5">
        <f>$B118&amp;"|"&amp;$C118</f>
        <v/>
      </c>
      <c r="B118" s="8" t="inlineStr">
        <is>
          <t>nga</t>
        </is>
      </c>
      <c r="C118" s="8" t="inlineStr">
        <is>
          <t>ftr</t>
        </is>
      </c>
      <c r="D118" s="5">
        <f>INDEX(Mapping!$D$5:$D$20,MATCH($C118,Mapping!$A$5:$A$20,0))</f>
        <v/>
      </c>
      <c r="E118" s="5">
        <f>INDEX(Mapping!$C$30:$C$37,MATCH($B118,Mapping!$A$30:$A$37,0))</f>
        <v/>
      </c>
      <c r="F118" s="5">
        <f>INDEX(Mapping!$D$30:$D$37,MATCH($B118,Mapping!$A$30:$A$37,0))</f>
        <v/>
      </c>
      <c r="G118" s="5">
        <f>$B118&amp;"."&amp;IF(INDEX(Mapping!$E$30:$E$37,MATCH($B118,Mapping!$A$30:$A$37,0))="sub",INDEX(Mapping!$F$5:$F$20,MATCH($C118,Mapping!$A$5:$A$20,0)),"all")</f>
        <v/>
      </c>
      <c r="H118" s="5">
        <f>INDEX(Mapping!$E$5:$E$20,MATCH($C118,Mapping!$A$5:$A$20,0))</f>
        <v/>
      </c>
      <c r="I118" s="5">
        <f>INDEX(Mapping!$G$30:$G$37,MATCH($B118,Mapping!$A$30:$A$37,0))</f>
        <v/>
      </c>
      <c r="J118" s="5">
        <f>INDEX(Mapping!$H$30:$H$37,MATCH($B118,Mapping!$A$30:$A$37,0))</f>
        <v/>
      </c>
      <c r="K118" s="5">
        <f>INDEX(Mapping!$H$5:$H$20,MATCH($C118,Mapping!$A$5:$A$20,0))</f>
        <v/>
      </c>
      <c r="L118" s="5">
        <f>INDEX(Mapping!$E$45:$E$58,MATCH($G118,Mapping!$A$45:$A$58,0))</f>
        <v/>
      </c>
      <c r="M118" s="5">
        <f>INDEX(Mapping!$D$62:$D$65,MATCH(INDEX(Mapping!$G$5:$G$20,MATCH($C118,Mapping!$A$5:$A$20,0)),Mapping!$A$62:$A$65,0))</f>
        <v/>
      </c>
      <c r="N118" s="36">
        <f>INDEX(Elasticities!$F$4:$I$200,MATCH("inc|"&amp;$E118&amp;"|"&amp;$D118,Elasticities!$A$4:$A$200,0),MATCH(Settings!$C$6,Elasticities!$F$3:$I$3,0))</f>
        <v/>
      </c>
      <c r="O118" s="36">
        <f>INDEX(Elasticities!$F$4:$I$200,MATCH("usg|"&amp;$E118&amp;"|"&amp;$D118,Elasticities!$A$4:$A$200,0),MATCH(Settings!$C$6,Elasticities!$F$3:$I$3,0))</f>
        <v/>
      </c>
      <c r="P118" s="36">
        <f>INDEX(Elasticities!$F$4:$I$200,MATCH("eff|"&amp;$E118&amp;"|"&amp;$D118,Elasticities!$A$4:$A$200,0),MATCH(Settings!$C$6,Elasticities!$F$3:$I$3,0))</f>
        <v/>
      </c>
      <c r="Q118" s="27">
        <f>INDEX(Elasticities!$F$4:$I$200,MATCH("aei|"&amp;$F118&amp;"|"&amp;$D118,Elasticities!$A$4:$A$200,0),MATCH(Settings!$C$6,Elasticities!$F$3:$I$3,0))</f>
        <v/>
      </c>
      <c r="R118" s="5">
        <f>INDEX(Inputs_prices!$E$5:$E$16,MATCH($G118,Inputs_prices!$A$5:$A$16,0))</f>
        <v/>
      </c>
      <c r="S118" s="27">
        <f>INDEX(Inputs_prices!$Q$5:$Q$16,MATCH($G118,Inputs_prices!$A$5:$A$16,0))</f>
        <v/>
      </c>
      <c r="T118" s="29">
        <f>INDEX(EF_GHG!$E$4:$E$1000,MATCH(Settings!$C$4&amp;"|"&amp;$B118&amp;"|"&amp;$H118,EF_GHG!$A$4:$A$1000,0))</f>
        <v/>
      </c>
      <c r="U118" s="47">
        <f>INDEX(EnergyCons!$F$4:$F$5000,MATCH(Settings!$C$4&amp;"|"&amp;Settings!$C$7&amp;"|"&amp;$C118&amp;"|"&amp;$B118,EnergyCons!$A$4:$A$5000,0))</f>
        <v/>
      </c>
    </row>
    <row r="119">
      <c r="A119" s="5">
        <f>$B119&amp;"|"&amp;$C119</f>
        <v/>
      </c>
      <c r="B119" s="8" t="inlineStr">
        <is>
          <t>gso</t>
        </is>
      </c>
      <c r="C119" s="8" t="inlineStr">
        <is>
          <t>ftr</t>
        </is>
      </c>
      <c r="D119" s="5">
        <f>INDEX(Mapping!$D$5:$D$20,MATCH($C119,Mapping!$A$5:$A$20,0))</f>
        <v/>
      </c>
      <c r="E119" s="5">
        <f>INDEX(Mapping!$C$30:$C$37,MATCH($B119,Mapping!$A$30:$A$37,0))</f>
        <v/>
      </c>
      <c r="F119" s="5">
        <f>INDEX(Mapping!$D$30:$D$37,MATCH($B119,Mapping!$A$30:$A$37,0))</f>
        <v/>
      </c>
      <c r="G119" s="5">
        <f>$B119&amp;"."&amp;IF(INDEX(Mapping!$E$30:$E$37,MATCH($B119,Mapping!$A$30:$A$37,0))="sub",INDEX(Mapping!$F$5:$F$20,MATCH($C119,Mapping!$A$5:$A$20,0)),"all")</f>
        <v/>
      </c>
      <c r="H119" s="5">
        <f>INDEX(Mapping!$E$5:$E$20,MATCH($C119,Mapping!$A$5:$A$20,0))</f>
        <v/>
      </c>
      <c r="I119" s="5">
        <f>INDEX(Mapping!$G$30:$G$37,MATCH($B119,Mapping!$A$30:$A$37,0))</f>
        <v/>
      </c>
      <c r="J119" s="5">
        <f>INDEX(Mapping!$H$30:$H$37,MATCH($B119,Mapping!$A$30:$A$37,0))</f>
        <v/>
      </c>
      <c r="K119" s="5">
        <f>INDEX(Mapping!$H$5:$H$20,MATCH($C119,Mapping!$A$5:$A$20,0))</f>
        <v/>
      </c>
      <c r="L119" s="5">
        <f>INDEX(Mapping!$E$45:$E$58,MATCH($G119,Mapping!$A$45:$A$58,0))</f>
        <v/>
      </c>
      <c r="M119" s="5">
        <f>INDEX(Mapping!$D$62:$D$65,MATCH(INDEX(Mapping!$G$5:$G$20,MATCH($C119,Mapping!$A$5:$A$20,0)),Mapping!$A$62:$A$65,0))</f>
        <v/>
      </c>
      <c r="N119" s="36">
        <f>INDEX(Elasticities!$F$4:$I$200,MATCH("inc|"&amp;$E119&amp;"|"&amp;$D119,Elasticities!$A$4:$A$200,0),MATCH(Settings!$C$6,Elasticities!$F$3:$I$3,0))</f>
        <v/>
      </c>
      <c r="O119" s="36">
        <f>INDEX(Elasticities!$F$4:$I$200,MATCH("usg|"&amp;$E119&amp;"|"&amp;$D119,Elasticities!$A$4:$A$200,0),MATCH(Settings!$C$6,Elasticities!$F$3:$I$3,0))</f>
        <v/>
      </c>
      <c r="P119" s="36">
        <f>INDEX(Elasticities!$F$4:$I$200,MATCH("eff|"&amp;$E119&amp;"|"&amp;$D119,Elasticities!$A$4:$A$200,0),MATCH(Settings!$C$6,Elasticities!$F$3:$I$3,0))</f>
        <v/>
      </c>
      <c r="Q119" s="27">
        <f>INDEX(Elasticities!$F$4:$I$200,MATCH("aei|"&amp;$F119&amp;"|"&amp;$D119,Elasticities!$A$4:$A$200,0),MATCH(Settings!$C$6,Elasticities!$F$3:$I$3,0))</f>
        <v/>
      </c>
      <c r="R119" s="5">
        <f>INDEX(Inputs_prices!$E$5:$E$16,MATCH($G119,Inputs_prices!$A$5:$A$16,0))</f>
        <v/>
      </c>
      <c r="S119" s="27">
        <f>INDEX(Inputs_prices!$Q$5:$Q$16,MATCH($G119,Inputs_prices!$A$5:$A$16,0))</f>
        <v/>
      </c>
      <c r="T119" s="29">
        <f>INDEX(EF_GHG!$E$4:$E$1000,MATCH(Settings!$C$4&amp;"|"&amp;$B119&amp;"|"&amp;$H119,EF_GHG!$A$4:$A$1000,0))</f>
        <v/>
      </c>
      <c r="U119" s="47">
        <f>INDEX(EnergyCons!$F$4:$F$5000,MATCH(Settings!$C$4&amp;"|"&amp;Settings!$C$7&amp;"|"&amp;$C119&amp;"|"&amp;$B119,EnergyCons!$A$4:$A$5000,0))</f>
        <v/>
      </c>
    </row>
    <row r="120">
      <c r="A120" s="5">
        <f>$B120&amp;"|"&amp;$C120</f>
        <v/>
      </c>
      <c r="B120" s="8" t="inlineStr">
        <is>
          <t>die</t>
        </is>
      </c>
      <c r="C120" s="8" t="inlineStr">
        <is>
          <t>ftr</t>
        </is>
      </c>
      <c r="D120" s="5">
        <f>INDEX(Mapping!$D$5:$D$20,MATCH($C120,Mapping!$A$5:$A$20,0))</f>
        <v/>
      </c>
      <c r="E120" s="5">
        <f>INDEX(Mapping!$C$30:$C$37,MATCH($B120,Mapping!$A$30:$A$37,0))</f>
        <v/>
      </c>
      <c r="F120" s="5">
        <f>INDEX(Mapping!$D$30:$D$37,MATCH($B120,Mapping!$A$30:$A$37,0))</f>
        <v/>
      </c>
      <c r="G120" s="5">
        <f>$B120&amp;"."&amp;IF(INDEX(Mapping!$E$30:$E$37,MATCH($B120,Mapping!$A$30:$A$37,0))="sub",INDEX(Mapping!$F$5:$F$20,MATCH($C120,Mapping!$A$5:$A$20,0)),"all")</f>
        <v/>
      </c>
      <c r="H120" s="5">
        <f>INDEX(Mapping!$E$5:$E$20,MATCH($C120,Mapping!$A$5:$A$20,0))</f>
        <v/>
      </c>
      <c r="I120" s="5">
        <f>INDEX(Mapping!$G$30:$G$37,MATCH($B120,Mapping!$A$30:$A$37,0))</f>
        <v/>
      </c>
      <c r="J120" s="5">
        <f>INDEX(Mapping!$H$30:$H$37,MATCH($B120,Mapping!$A$30:$A$37,0))</f>
        <v/>
      </c>
      <c r="K120" s="5">
        <f>INDEX(Mapping!$H$5:$H$20,MATCH($C120,Mapping!$A$5:$A$20,0))</f>
        <v/>
      </c>
      <c r="L120" s="5">
        <f>INDEX(Mapping!$E$45:$E$58,MATCH($G120,Mapping!$A$45:$A$58,0))</f>
        <v/>
      </c>
      <c r="M120" s="5">
        <f>INDEX(Mapping!$D$62:$D$65,MATCH(INDEX(Mapping!$G$5:$G$20,MATCH($C120,Mapping!$A$5:$A$20,0)),Mapping!$A$62:$A$65,0))</f>
        <v/>
      </c>
      <c r="N120" s="36">
        <f>INDEX(Elasticities!$F$4:$I$200,MATCH("inc|"&amp;$E120&amp;"|"&amp;$D120,Elasticities!$A$4:$A$200,0),MATCH(Settings!$C$6,Elasticities!$F$3:$I$3,0))</f>
        <v/>
      </c>
      <c r="O120" s="36">
        <f>INDEX(Elasticities!$F$4:$I$200,MATCH("usg|"&amp;$E120&amp;"|"&amp;$D120,Elasticities!$A$4:$A$200,0),MATCH(Settings!$C$6,Elasticities!$F$3:$I$3,0))</f>
        <v/>
      </c>
      <c r="P120" s="36">
        <f>INDEX(Elasticities!$F$4:$I$200,MATCH("eff|"&amp;$E120&amp;"|"&amp;$D120,Elasticities!$A$4:$A$200,0),MATCH(Settings!$C$6,Elasticities!$F$3:$I$3,0))</f>
        <v/>
      </c>
      <c r="Q120" s="27">
        <f>INDEX(Elasticities!$F$4:$I$200,MATCH("aei|"&amp;$F120&amp;"|"&amp;$D120,Elasticities!$A$4:$A$200,0),MATCH(Settings!$C$6,Elasticities!$F$3:$I$3,0))</f>
        <v/>
      </c>
      <c r="R120" s="5">
        <f>INDEX(Inputs_prices!$E$5:$E$16,MATCH($G120,Inputs_prices!$A$5:$A$16,0))</f>
        <v/>
      </c>
      <c r="S120" s="27">
        <f>INDEX(Inputs_prices!$Q$5:$Q$16,MATCH($G120,Inputs_prices!$A$5:$A$16,0))</f>
        <v/>
      </c>
      <c r="T120" s="29">
        <f>INDEX(EF_GHG!$E$4:$E$1000,MATCH(Settings!$C$4&amp;"|"&amp;$B120&amp;"|"&amp;$H120,EF_GHG!$A$4:$A$1000,0))</f>
        <v/>
      </c>
      <c r="U120" s="47">
        <f>INDEX(EnergyCons!$F$4:$F$5000,MATCH(Settings!$C$4&amp;"|"&amp;Settings!$C$7&amp;"|"&amp;$C120&amp;"|"&amp;$B120,EnergyCons!$A$4:$A$5000,0))</f>
        <v/>
      </c>
    </row>
    <row r="121">
      <c r="A121" s="5">
        <f>$B121&amp;"|"&amp;$C121</f>
        <v/>
      </c>
      <c r="B121" s="8" t="inlineStr">
        <is>
          <t>lpg</t>
        </is>
      </c>
      <c r="C121" s="8" t="inlineStr">
        <is>
          <t>ftr</t>
        </is>
      </c>
      <c r="D121" s="5">
        <f>INDEX(Mapping!$D$5:$D$20,MATCH($C121,Mapping!$A$5:$A$20,0))</f>
        <v/>
      </c>
      <c r="E121" s="5">
        <f>INDEX(Mapping!$C$30:$C$37,MATCH($B121,Mapping!$A$30:$A$37,0))</f>
        <v/>
      </c>
      <c r="F121" s="5">
        <f>INDEX(Mapping!$D$30:$D$37,MATCH($B121,Mapping!$A$30:$A$37,0))</f>
        <v/>
      </c>
      <c r="G121" s="5">
        <f>$B121&amp;"."&amp;IF(INDEX(Mapping!$E$30:$E$37,MATCH($B121,Mapping!$A$30:$A$37,0))="sub",INDEX(Mapping!$F$5:$F$20,MATCH($C121,Mapping!$A$5:$A$20,0)),"all")</f>
        <v/>
      </c>
      <c r="H121" s="5">
        <f>INDEX(Mapping!$E$5:$E$20,MATCH($C121,Mapping!$A$5:$A$20,0))</f>
        <v/>
      </c>
      <c r="I121" s="5">
        <f>INDEX(Mapping!$G$30:$G$37,MATCH($B121,Mapping!$A$30:$A$37,0))</f>
        <v/>
      </c>
      <c r="J121" s="5">
        <f>INDEX(Mapping!$H$30:$H$37,MATCH($B121,Mapping!$A$30:$A$37,0))</f>
        <v/>
      </c>
      <c r="K121" s="5">
        <f>INDEX(Mapping!$H$5:$H$20,MATCH($C121,Mapping!$A$5:$A$20,0))</f>
        <v/>
      </c>
      <c r="L121" s="5">
        <f>INDEX(Mapping!$E$45:$E$58,MATCH($G121,Mapping!$A$45:$A$58,0))</f>
        <v/>
      </c>
      <c r="M121" s="5">
        <f>INDEX(Mapping!$D$62:$D$65,MATCH(INDEX(Mapping!$G$5:$G$20,MATCH($C121,Mapping!$A$5:$A$20,0)),Mapping!$A$62:$A$65,0))</f>
        <v/>
      </c>
      <c r="N121" s="36">
        <f>INDEX(Elasticities!$F$4:$I$200,MATCH("inc|"&amp;$E121&amp;"|"&amp;$D121,Elasticities!$A$4:$A$200,0),MATCH(Settings!$C$6,Elasticities!$F$3:$I$3,0))</f>
        <v/>
      </c>
      <c r="O121" s="36">
        <f>INDEX(Elasticities!$F$4:$I$200,MATCH("usg|"&amp;$E121&amp;"|"&amp;$D121,Elasticities!$A$4:$A$200,0),MATCH(Settings!$C$6,Elasticities!$F$3:$I$3,0))</f>
        <v/>
      </c>
      <c r="P121" s="36">
        <f>INDEX(Elasticities!$F$4:$I$200,MATCH("eff|"&amp;$E121&amp;"|"&amp;$D121,Elasticities!$A$4:$A$200,0),MATCH(Settings!$C$6,Elasticities!$F$3:$I$3,0))</f>
        <v/>
      </c>
      <c r="Q121" s="27">
        <f>INDEX(Elasticities!$F$4:$I$200,MATCH("aei|"&amp;$F121&amp;"|"&amp;$D121,Elasticities!$A$4:$A$200,0),MATCH(Settings!$C$6,Elasticities!$F$3:$I$3,0))</f>
        <v/>
      </c>
      <c r="R121" s="5">
        <f>INDEX(Inputs_prices!$E$5:$E$16,MATCH($G121,Inputs_prices!$A$5:$A$16,0))</f>
        <v/>
      </c>
      <c r="S121" s="27">
        <f>INDEX(Inputs_prices!$Q$5:$Q$16,MATCH($G121,Inputs_prices!$A$5:$A$16,0))</f>
        <v/>
      </c>
      <c r="T121" s="29">
        <f>INDEX(EF_GHG!$E$4:$E$1000,MATCH(Settings!$C$4&amp;"|"&amp;$B121&amp;"|"&amp;$H121,EF_GHG!$A$4:$A$1000,0))</f>
        <v/>
      </c>
      <c r="U121" s="47">
        <f>INDEX(EnergyCons!$F$4:$F$5000,MATCH(Settings!$C$4&amp;"|"&amp;Settings!$C$7&amp;"|"&amp;$C121&amp;"|"&amp;$B121,EnergyCons!$A$4:$A$5000,0))</f>
        <v/>
      </c>
    </row>
    <row r="122">
      <c r="A122" s="5">
        <f>$B122&amp;"|"&amp;$C122</f>
        <v/>
      </c>
      <c r="B122" s="8" t="inlineStr">
        <is>
          <t>ker</t>
        </is>
      </c>
      <c r="C122" s="8" t="inlineStr">
        <is>
          <t>ftr</t>
        </is>
      </c>
      <c r="D122" s="5">
        <f>INDEX(Mapping!$D$5:$D$20,MATCH($C122,Mapping!$A$5:$A$20,0))</f>
        <v/>
      </c>
      <c r="E122" s="5">
        <f>INDEX(Mapping!$C$30:$C$37,MATCH($B122,Mapping!$A$30:$A$37,0))</f>
        <v/>
      </c>
      <c r="F122" s="5">
        <f>INDEX(Mapping!$D$30:$D$37,MATCH($B122,Mapping!$A$30:$A$37,0))</f>
        <v/>
      </c>
      <c r="G122" s="5">
        <f>$B122&amp;"."&amp;IF(INDEX(Mapping!$E$30:$E$37,MATCH($B122,Mapping!$A$30:$A$37,0))="sub",INDEX(Mapping!$F$5:$F$20,MATCH($C122,Mapping!$A$5:$A$20,0)),"all")</f>
        <v/>
      </c>
      <c r="H122" s="5">
        <f>INDEX(Mapping!$E$5:$E$20,MATCH($C122,Mapping!$A$5:$A$20,0))</f>
        <v/>
      </c>
      <c r="I122" s="5">
        <f>INDEX(Mapping!$G$30:$G$37,MATCH($B122,Mapping!$A$30:$A$37,0))</f>
        <v/>
      </c>
      <c r="J122" s="5">
        <f>INDEX(Mapping!$H$30:$H$37,MATCH($B122,Mapping!$A$30:$A$37,0))</f>
        <v/>
      </c>
      <c r="K122" s="5">
        <f>INDEX(Mapping!$H$5:$H$20,MATCH($C122,Mapping!$A$5:$A$20,0))</f>
        <v/>
      </c>
      <c r="L122" s="5">
        <f>INDEX(Mapping!$E$45:$E$58,MATCH($G122,Mapping!$A$45:$A$58,0))</f>
        <v/>
      </c>
      <c r="M122" s="5">
        <f>INDEX(Mapping!$D$62:$D$65,MATCH(INDEX(Mapping!$G$5:$G$20,MATCH($C122,Mapping!$A$5:$A$20,0)),Mapping!$A$62:$A$65,0))</f>
        <v/>
      </c>
      <c r="N122" s="36">
        <f>INDEX(Elasticities!$F$4:$I$200,MATCH("inc|"&amp;$E122&amp;"|"&amp;$D122,Elasticities!$A$4:$A$200,0),MATCH(Settings!$C$6,Elasticities!$F$3:$I$3,0))</f>
        <v/>
      </c>
      <c r="O122" s="36">
        <f>INDEX(Elasticities!$F$4:$I$200,MATCH("usg|"&amp;$E122&amp;"|"&amp;$D122,Elasticities!$A$4:$A$200,0),MATCH(Settings!$C$6,Elasticities!$F$3:$I$3,0))</f>
        <v/>
      </c>
      <c r="P122" s="36">
        <f>INDEX(Elasticities!$F$4:$I$200,MATCH("eff|"&amp;$E122&amp;"|"&amp;$D122,Elasticities!$A$4:$A$200,0),MATCH(Settings!$C$6,Elasticities!$F$3:$I$3,0))</f>
        <v/>
      </c>
      <c r="Q122" s="27">
        <f>INDEX(Elasticities!$F$4:$I$200,MATCH("aei|"&amp;$F122&amp;"|"&amp;$D122,Elasticities!$A$4:$A$200,0),MATCH(Settings!$C$6,Elasticities!$F$3:$I$3,0))</f>
        <v/>
      </c>
      <c r="R122" s="5">
        <f>INDEX(Inputs_prices!$E$5:$E$16,MATCH($G122,Inputs_prices!$A$5:$A$16,0))</f>
        <v/>
      </c>
      <c r="S122" s="27">
        <f>INDEX(Inputs_prices!$Q$5:$Q$16,MATCH($G122,Inputs_prices!$A$5:$A$16,0))</f>
        <v/>
      </c>
      <c r="T122" s="29">
        <f>INDEX(EF_GHG!$E$4:$E$1000,MATCH(Settings!$C$4&amp;"|"&amp;$B122&amp;"|"&amp;$H122,EF_GHG!$A$4:$A$1000,0))</f>
        <v/>
      </c>
      <c r="U122" s="47">
        <f>INDEX(EnergyCons!$F$4:$F$5000,MATCH(Settings!$C$4&amp;"|"&amp;Settings!$C$7&amp;"|"&amp;$C122&amp;"|"&amp;$B122,EnergyCons!$A$4:$A$5000,0))</f>
        <v/>
      </c>
    </row>
    <row r="123">
      <c r="A123" s="5">
        <f>$B123&amp;"|"&amp;$C123</f>
        <v/>
      </c>
      <c r="B123" s="8" t="inlineStr">
        <is>
          <t>oop</t>
        </is>
      </c>
      <c r="C123" s="8" t="inlineStr">
        <is>
          <t>ftr</t>
        </is>
      </c>
      <c r="D123" s="5">
        <f>INDEX(Mapping!$D$5:$D$20,MATCH($C123,Mapping!$A$5:$A$20,0))</f>
        <v/>
      </c>
      <c r="E123" s="5">
        <f>INDEX(Mapping!$C$30:$C$37,MATCH($B123,Mapping!$A$30:$A$37,0))</f>
        <v/>
      </c>
      <c r="F123" s="5">
        <f>INDEX(Mapping!$D$30:$D$37,MATCH($B123,Mapping!$A$30:$A$37,0))</f>
        <v/>
      </c>
      <c r="G123" s="5">
        <f>$B123&amp;"."&amp;IF(INDEX(Mapping!$E$30:$E$37,MATCH($B123,Mapping!$A$30:$A$37,0))="sub",INDEX(Mapping!$F$5:$F$20,MATCH($C123,Mapping!$A$5:$A$20,0)),"all")</f>
        <v/>
      </c>
      <c r="H123" s="5">
        <f>INDEX(Mapping!$E$5:$E$20,MATCH($C123,Mapping!$A$5:$A$20,0))</f>
        <v/>
      </c>
      <c r="I123" s="5">
        <f>INDEX(Mapping!$G$30:$G$37,MATCH($B123,Mapping!$A$30:$A$37,0))</f>
        <v/>
      </c>
      <c r="J123" s="5">
        <f>INDEX(Mapping!$H$30:$H$37,MATCH($B123,Mapping!$A$30:$A$37,0))</f>
        <v/>
      </c>
      <c r="K123" s="5">
        <f>INDEX(Mapping!$H$5:$H$20,MATCH($C123,Mapping!$A$5:$A$20,0))</f>
        <v/>
      </c>
      <c r="L123" s="5">
        <f>INDEX(Mapping!$E$45:$E$58,MATCH($G123,Mapping!$A$45:$A$58,0))</f>
        <v/>
      </c>
      <c r="M123" s="5">
        <f>INDEX(Mapping!$D$62:$D$65,MATCH(INDEX(Mapping!$G$5:$G$20,MATCH($C123,Mapping!$A$5:$A$20,0)),Mapping!$A$62:$A$65,0))</f>
        <v/>
      </c>
      <c r="N123" s="36">
        <f>INDEX(Elasticities!$F$4:$I$200,MATCH("inc|"&amp;$E123&amp;"|"&amp;$D123,Elasticities!$A$4:$A$200,0),MATCH(Settings!$C$6,Elasticities!$F$3:$I$3,0))</f>
        <v/>
      </c>
      <c r="O123" s="36">
        <f>INDEX(Elasticities!$F$4:$I$200,MATCH("usg|"&amp;$E123&amp;"|"&amp;$D123,Elasticities!$A$4:$A$200,0),MATCH(Settings!$C$6,Elasticities!$F$3:$I$3,0))</f>
        <v/>
      </c>
      <c r="P123" s="36">
        <f>INDEX(Elasticities!$F$4:$I$200,MATCH("eff|"&amp;$E123&amp;"|"&amp;$D123,Elasticities!$A$4:$A$200,0),MATCH(Settings!$C$6,Elasticities!$F$3:$I$3,0))</f>
        <v/>
      </c>
      <c r="Q123" s="27">
        <f>INDEX(Elasticities!$F$4:$I$200,MATCH("aei|"&amp;$F123&amp;"|"&amp;$D123,Elasticities!$A$4:$A$200,0),MATCH(Settings!$C$6,Elasticities!$F$3:$I$3,0))</f>
        <v/>
      </c>
      <c r="R123" s="5">
        <f>INDEX(Inputs_prices!$E$5:$E$16,MATCH($G123,Inputs_prices!$A$5:$A$16,0))</f>
        <v/>
      </c>
      <c r="S123" s="27">
        <f>INDEX(Inputs_prices!$Q$5:$Q$16,MATCH($G123,Inputs_prices!$A$5:$A$16,0))</f>
        <v/>
      </c>
      <c r="T123" s="29">
        <f>INDEX(EF_GHG!$E$4:$E$1000,MATCH(Settings!$C$4&amp;"|"&amp;$B123&amp;"|"&amp;$H123,EF_GHG!$A$4:$A$1000,0))</f>
        <v/>
      </c>
      <c r="U123" s="47">
        <f>INDEX(EnergyCons!$F$4:$F$5000,MATCH(Settings!$C$4&amp;"|"&amp;Settings!$C$7&amp;"|"&amp;$C123&amp;"|"&amp;$B123,EnergyCons!$A$4:$A$5000,0))</f>
        <v/>
      </c>
    </row>
    <row r="124">
      <c r="A124" s="5">
        <f>$B124&amp;"|"&amp;$C124</f>
        <v/>
      </c>
      <c r="B124" s="8" t="inlineStr">
        <is>
          <t>bio</t>
        </is>
      </c>
      <c r="C124" s="8" t="inlineStr">
        <is>
          <t>ftr</t>
        </is>
      </c>
      <c r="D124" s="5">
        <f>INDEX(Mapping!$D$5:$D$20,MATCH($C124,Mapping!$A$5:$A$20,0))</f>
        <v/>
      </c>
      <c r="E124" s="5">
        <f>INDEX(Mapping!$C$30:$C$37,MATCH($B124,Mapping!$A$30:$A$37,0))</f>
        <v/>
      </c>
      <c r="F124" s="5">
        <f>INDEX(Mapping!$D$30:$D$37,MATCH($B124,Mapping!$A$30:$A$37,0))</f>
        <v/>
      </c>
      <c r="G124" s="5">
        <f>$B124&amp;"."&amp;IF(INDEX(Mapping!$E$30:$E$37,MATCH($B124,Mapping!$A$30:$A$37,0))="sub",INDEX(Mapping!$F$5:$F$20,MATCH($C124,Mapping!$A$5:$A$20,0)),"all")</f>
        <v/>
      </c>
      <c r="H124" s="5">
        <f>INDEX(Mapping!$E$5:$E$20,MATCH($C124,Mapping!$A$5:$A$20,0))</f>
        <v/>
      </c>
      <c r="I124" s="5">
        <f>INDEX(Mapping!$G$30:$G$37,MATCH($B124,Mapping!$A$30:$A$37,0))</f>
        <v/>
      </c>
      <c r="J124" s="5">
        <f>INDEX(Mapping!$H$30:$H$37,MATCH($B124,Mapping!$A$30:$A$37,0))</f>
        <v/>
      </c>
      <c r="K124" s="5">
        <f>INDEX(Mapping!$H$5:$H$20,MATCH($C124,Mapping!$A$5:$A$20,0))</f>
        <v/>
      </c>
      <c r="L124" s="5">
        <f>INDEX(Mapping!$E$45:$E$58,MATCH($G124,Mapping!$A$45:$A$58,0))</f>
        <v/>
      </c>
      <c r="M124" s="5">
        <f>INDEX(Mapping!$D$62:$D$65,MATCH(INDEX(Mapping!$G$5:$G$20,MATCH($C124,Mapping!$A$5:$A$20,0)),Mapping!$A$62:$A$65,0))</f>
        <v/>
      </c>
      <c r="N124" s="36">
        <f>INDEX(Elasticities!$F$4:$I$200,MATCH("inc|"&amp;$E124&amp;"|"&amp;$D124,Elasticities!$A$4:$A$200,0),MATCH(Settings!$C$6,Elasticities!$F$3:$I$3,0))</f>
        <v/>
      </c>
      <c r="O124" s="36">
        <f>INDEX(Elasticities!$F$4:$I$200,MATCH("usg|"&amp;$E124&amp;"|"&amp;$D124,Elasticities!$A$4:$A$200,0),MATCH(Settings!$C$6,Elasticities!$F$3:$I$3,0))</f>
        <v/>
      </c>
      <c r="P124" s="36">
        <f>INDEX(Elasticities!$F$4:$I$200,MATCH("eff|"&amp;$E124&amp;"|"&amp;$D124,Elasticities!$A$4:$A$200,0),MATCH(Settings!$C$6,Elasticities!$F$3:$I$3,0))</f>
        <v/>
      </c>
      <c r="Q124" s="27">
        <f>INDEX(Elasticities!$F$4:$I$200,MATCH("aei|"&amp;$F124&amp;"|"&amp;$D124,Elasticities!$A$4:$A$200,0),MATCH(Settings!$C$6,Elasticities!$F$3:$I$3,0))</f>
        <v/>
      </c>
      <c r="R124" s="5">
        <f>INDEX(Inputs_prices!$E$5:$E$16,MATCH($G124,Inputs_prices!$A$5:$A$16,0))</f>
        <v/>
      </c>
      <c r="S124" s="27">
        <f>INDEX(Inputs_prices!$Q$5:$Q$16,MATCH($G124,Inputs_prices!$A$5:$A$16,0))</f>
        <v/>
      </c>
      <c r="T124" s="29">
        <f>INDEX(EF_GHG!$E$4:$E$1000,MATCH(Settings!$C$4&amp;"|"&amp;$B124&amp;"|"&amp;$H124,EF_GHG!$A$4:$A$1000,0))</f>
        <v/>
      </c>
      <c r="U124" s="47">
        <f>INDEX(EnergyCons!$F$4:$F$5000,MATCH(Settings!$C$4&amp;"|"&amp;Settings!$C$7&amp;"|"&amp;$C124&amp;"|"&amp;$B124,EnergyCons!$A$4:$A$5000,0))</f>
        <v/>
      </c>
    </row>
    <row r="125">
      <c r="A125" s="5">
        <f>$B125&amp;"|"&amp;$C125</f>
        <v/>
      </c>
      <c r="B125" s="8" t="inlineStr">
        <is>
          <t>coa</t>
        </is>
      </c>
      <c r="C125" s="8" t="inlineStr">
        <is>
          <t>oen</t>
        </is>
      </c>
      <c r="D125" s="5">
        <f>INDEX(Mapping!$D$5:$D$20,MATCH($C125,Mapping!$A$5:$A$20,0))</f>
        <v/>
      </c>
      <c r="E125" s="5">
        <f>INDEX(Mapping!$C$30:$C$37,MATCH($B125,Mapping!$A$30:$A$37,0))</f>
        <v/>
      </c>
      <c r="F125" s="5">
        <f>INDEX(Mapping!$D$30:$D$37,MATCH($B125,Mapping!$A$30:$A$37,0))</f>
        <v/>
      </c>
      <c r="G125" s="5">
        <f>$B125&amp;"."&amp;IF(INDEX(Mapping!$E$30:$E$37,MATCH($B125,Mapping!$A$30:$A$37,0))="sub",INDEX(Mapping!$F$5:$F$20,MATCH($C125,Mapping!$A$5:$A$20,0)),"all")</f>
        <v/>
      </c>
      <c r="H125" s="5">
        <f>INDEX(Mapping!$E$5:$E$20,MATCH($C125,Mapping!$A$5:$A$20,0))</f>
        <v/>
      </c>
      <c r="I125" s="5">
        <f>INDEX(Mapping!$G$30:$G$37,MATCH($B125,Mapping!$A$30:$A$37,0))</f>
        <v/>
      </c>
      <c r="J125" s="5">
        <f>INDEX(Mapping!$H$30:$H$37,MATCH($B125,Mapping!$A$30:$A$37,0))</f>
        <v/>
      </c>
      <c r="K125" s="5">
        <f>INDEX(Mapping!$H$5:$H$20,MATCH($C125,Mapping!$A$5:$A$20,0))</f>
        <v/>
      </c>
      <c r="L125" s="5">
        <f>INDEX(Mapping!$E$45:$E$58,MATCH($G125,Mapping!$A$45:$A$58,0))</f>
        <v/>
      </c>
      <c r="M125" s="5">
        <f>INDEX(Mapping!$D$62:$D$65,MATCH(INDEX(Mapping!$G$5:$G$20,MATCH($C125,Mapping!$A$5:$A$20,0)),Mapping!$A$62:$A$65,0))</f>
        <v/>
      </c>
      <c r="N125" s="36">
        <f>INDEX(Elasticities!$F$4:$I$200,MATCH("inc|"&amp;$E125&amp;"|"&amp;$D125,Elasticities!$A$4:$A$200,0),MATCH(Settings!$C$6,Elasticities!$F$3:$I$3,0))</f>
        <v/>
      </c>
      <c r="O125" s="36">
        <f>INDEX(Elasticities!$F$4:$I$200,MATCH("usg|"&amp;$E125&amp;"|"&amp;$D125,Elasticities!$A$4:$A$200,0),MATCH(Settings!$C$6,Elasticities!$F$3:$I$3,0))</f>
        <v/>
      </c>
      <c r="P125" s="36">
        <f>INDEX(Elasticities!$F$4:$I$200,MATCH("eff|"&amp;$E125&amp;"|"&amp;$D125,Elasticities!$A$4:$A$200,0),MATCH(Settings!$C$6,Elasticities!$F$3:$I$3,0))</f>
        <v/>
      </c>
      <c r="Q125" s="27">
        <f>INDEX(Elasticities!$F$4:$I$200,MATCH("aei|"&amp;$F125&amp;"|"&amp;$D125,Elasticities!$A$4:$A$200,0),MATCH(Settings!$C$6,Elasticities!$F$3:$I$3,0))</f>
        <v/>
      </c>
      <c r="R125" s="5">
        <f>INDEX(Inputs_prices!$E$5:$E$16,MATCH($G125,Inputs_prices!$A$5:$A$16,0))</f>
        <v/>
      </c>
      <c r="S125" s="27">
        <f>INDEX(Inputs_prices!$Q$5:$Q$16,MATCH($G125,Inputs_prices!$A$5:$A$16,0))</f>
        <v/>
      </c>
      <c r="T125" s="29">
        <f>INDEX(EF_GHG!$E$4:$E$1000,MATCH(Settings!$C$4&amp;"|"&amp;$B125&amp;"|"&amp;$H125,EF_GHG!$A$4:$A$1000,0))</f>
        <v/>
      </c>
      <c r="U125" s="47">
        <f>INDEX(EnergyCons!$F$4:$F$5000,MATCH(Settings!$C$4&amp;"|"&amp;Settings!$C$7&amp;"|"&amp;$C125&amp;"|"&amp;$B125,EnergyCons!$A$4:$A$5000,0))</f>
        <v/>
      </c>
    </row>
    <row r="126">
      <c r="A126" s="5">
        <f>$B126&amp;"|"&amp;$C126</f>
        <v/>
      </c>
      <c r="B126" s="8" t="inlineStr">
        <is>
          <t>nga</t>
        </is>
      </c>
      <c r="C126" s="8" t="inlineStr">
        <is>
          <t>oen</t>
        </is>
      </c>
      <c r="D126" s="5">
        <f>INDEX(Mapping!$D$5:$D$20,MATCH($C126,Mapping!$A$5:$A$20,0))</f>
        <v/>
      </c>
      <c r="E126" s="5">
        <f>INDEX(Mapping!$C$30:$C$37,MATCH($B126,Mapping!$A$30:$A$37,0))</f>
        <v/>
      </c>
      <c r="F126" s="5">
        <f>INDEX(Mapping!$D$30:$D$37,MATCH($B126,Mapping!$A$30:$A$37,0))</f>
        <v/>
      </c>
      <c r="G126" s="5">
        <f>$B126&amp;"."&amp;IF(INDEX(Mapping!$E$30:$E$37,MATCH($B126,Mapping!$A$30:$A$37,0))="sub",INDEX(Mapping!$F$5:$F$20,MATCH($C126,Mapping!$A$5:$A$20,0)),"all")</f>
        <v/>
      </c>
      <c r="H126" s="5">
        <f>INDEX(Mapping!$E$5:$E$20,MATCH($C126,Mapping!$A$5:$A$20,0))</f>
        <v/>
      </c>
      <c r="I126" s="5">
        <f>INDEX(Mapping!$G$30:$G$37,MATCH($B126,Mapping!$A$30:$A$37,0))</f>
        <v/>
      </c>
      <c r="J126" s="5">
        <f>INDEX(Mapping!$H$30:$H$37,MATCH($B126,Mapping!$A$30:$A$37,0))</f>
        <v/>
      </c>
      <c r="K126" s="5">
        <f>INDEX(Mapping!$H$5:$H$20,MATCH($C126,Mapping!$A$5:$A$20,0))</f>
        <v/>
      </c>
      <c r="L126" s="5">
        <f>INDEX(Mapping!$E$45:$E$58,MATCH($G126,Mapping!$A$45:$A$58,0))</f>
        <v/>
      </c>
      <c r="M126" s="5">
        <f>INDEX(Mapping!$D$62:$D$65,MATCH(INDEX(Mapping!$G$5:$G$20,MATCH($C126,Mapping!$A$5:$A$20,0)),Mapping!$A$62:$A$65,0))</f>
        <v/>
      </c>
      <c r="N126" s="36">
        <f>INDEX(Elasticities!$F$4:$I$200,MATCH("inc|"&amp;$E126&amp;"|"&amp;$D126,Elasticities!$A$4:$A$200,0),MATCH(Settings!$C$6,Elasticities!$F$3:$I$3,0))</f>
        <v/>
      </c>
      <c r="O126" s="36">
        <f>INDEX(Elasticities!$F$4:$I$200,MATCH("usg|"&amp;$E126&amp;"|"&amp;$D126,Elasticities!$A$4:$A$200,0),MATCH(Settings!$C$6,Elasticities!$F$3:$I$3,0))</f>
        <v/>
      </c>
      <c r="P126" s="36">
        <f>INDEX(Elasticities!$F$4:$I$200,MATCH("eff|"&amp;$E126&amp;"|"&amp;$D126,Elasticities!$A$4:$A$200,0),MATCH(Settings!$C$6,Elasticities!$F$3:$I$3,0))</f>
        <v/>
      </c>
      <c r="Q126" s="27">
        <f>INDEX(Elasticities!$F$4:$I$200,MATCH("aei|"&amp;$F126&amp;"|"&amp;$D126,Elasticities!$A$4:$A$200,0),MATCH(Settings!$C$6,Elasticities!$F$3:$I$3,0))</f>
        <v/>
      </c>
      <c r="R126" s="5">
        <f>INDEX(Inputs_prices!$E$5:$E$16,MATCH($G126,Inputs_prices!$A$5:$A$16,0))</f>
        <v/>
      </c>
      <c r="S126" s="27">
        <f>INDEX(Inputs_prices!$Q$5:$Q$16,MATCH($G126,Inputs_prices!$A$5:$A$16,0))</f>
        <v/>
      </c>
      <c r="T126" s="29">
        <f>INDEX(EF_GHG!$E$4:$E$1000,MATCH(Settings!$C$4&amp;"|"&amp;$B126&amp;"|"&amp;$H126,EF_GHG!$A$4:$A$1000,0))</f>
        <v/>
      </c>
      <c r="U126" s="47">
        <f>INDEX(EnergyCons!$F$4:$F$5000,MATCH(Settings!$C$4&amp;"|"&amp;Settings!$C$7&amp;"|"&amp;$C126&amp;"|"&amp;$B126,EnergyCons!$A$4:$A$5000,0))</f>
        <v/>
      </c>
    </row>
    <row r="127">
      <c r="A127" s="5">
        <f>$B127&amp;"|"&amp;$C127</f>
        <v/>
      </c>
      <c r="B127" s="8" t="inlineStr">
        <is>
          <t>gso</t>
        </is>
      </c>
      <c r="C127" s="8" t="inlineStr">
        <is>
          <t>oen</t>
        </is>
      </c>
      <c r="D127" s="5">
        <f>INDEX(Mapping!$D$5:$D$20,MATCH($C127,Mapping!$A$5:$A$20,0))</f>
        <v/>
      </c>
      <c r="E127" s="5">
        <f>INDEX(Mapping!$C$30:$C$37,MATCH($B127,Mapping!$A$30:$A$37,0))</f>
        <v/>
      </c>
      <c r="F127" s="5">
        <f>INDEX(Mapping!$D$30:$D$37,MATCH($B127,Mapping!$A$30:$A$37,0))</f>
        <v/>
      </c>
      <c r="G127" s="5">
        <f>$B127&amp;"."&amp;IF(INDEX(Mapping!$E$30:$E$37,MATCH($B127,Mapping!$A$30:$A$37,0))="sub",INDEX(Mapping!$F$5:$F$20,MATCH($C127,Mapping!$A$5:$A$20,0)),"all")</f>
        <v/>
      </c>
      <c r="H127" s="5">
        <f>INDEX(Mapping!$E$5:$E$20,MATCH($C127,Mapping!$A$5:$A$20,0))</f>
        <v/>
      </c>
      <c r="I127" s="5">
        <f>INDEX(Mapping!$G$30:$G$37,MATCH($B127,Mapping!$A$30:$A$37,0))</f>
        <v/>
      </c>
      <c r="J127" s="5">
        <f>INDEX(Mapping!$H$30:$H$37,MATCH($B127,Mapping!$A$30:$A$37,0))</f>
        <v/>
      </c>
      <c r="K127" s="5">
        <f>INDEX(Mapping!$H$5:$H$20,MATCH($C127,Mapping!$A$5:$A$20,0))</f>
        <v/>
      </c>
      <c r="L127" s="5">
        <f>INDEX(Mapping!$E$45:$E$58,MATCH($G127,Mapping!$A$45:$A$58,0))</f>
        <v/>
      </c>
      <c r="M127" s="5">
        <f>INDEX(Mapping!$D$62:$D$65,MATCH(INDEX(Mapping!$G$5:$G$20,MATCH($C127,Mapping!$A$5:$A$20,0)),Mapping!$A$62:$A$65,0))</f>
        <v/>
      </c>
      <c r="N127" s="36">
        <f>INDEX(Elasticities!$F$4:$I$200,MATCH("inc|"&amp;$E127&amp;"|"&amp;$D127,Elasticities!$A$4:$A$200,0),MATCH(Settings!$C$6,Elasticities!$F$3:$I$3,0))</f>
        <v/>
      </c>
      <c r="O127" s="36">
        <f>INDEX(Elasticities!$F$4:$I$200,MATCH("usg|"&amp;$E127&amp;"|"&amp;$D127,Elasticities!$A$4:$A$200,0),MATCH(Settings!$C$6,Elasticities!$F$3:$I$3,0))</f>
        <v/>
      </c>
      <c r="P127" s="36">
        <f>INDEX(Elasticities!$F$4:$I$200,MATCH("eff|"&amp;$E127&amp;"|"&amp;$D127,Elasticities!$A$4:$A$200,0),MATCH(Settings!$C$6,Elasticities!$F$3:$I$3,0))</f>
        <v/>
      </c>
      <c r="Q127" s="27">
        <f>INDEX(Elasticities!$F$4:$I$200,MATCH("aei|"&amp;$F127&amp;"|"&amp;$D127,Elasticities!$A$4:$A$200,0),MATCH(Settings!$C$6,Elasticities!$F$3:$I$3,0))</f>
        <v/>
      </c>
      <c r="R127" s="5">
        <f>INDEX(Inputs_prices!$E$5:$E$16,MATCH($G127,Inputs_prices!$A$5:$A$16,0))</f>
        <v/>
      </c>
      <c r="S127" s="27">
        <f>INDEX(Inputs_prices!$Q$5:$Q$16,MATCH($G127,Inputs_prices!$A$5:$A$16,0))</f>
        <v/>
      </c>
      <c r="T127" s="29">
        <f>INDEX(EF_GHG!$E$4:$E$1000,MATCH(Settings!$C$4&amp;"|"&amp;$B127&amp;"|"&amp;$H127,EF_GHG!$A$4:$A$1000,0))</f>
        <v/>
      </c>
      <c r="U127" s="47">
        <f>INDEX(EnergyCons!$F$4:$F$5000,MATCH(Settings!$C$4&amp;"|"&amp;Settings!$C$7&amp;"|"&amp;$C127&amp;"|"&amp;$B127,EnergyCons!$A$4:$A$5000,0))</f>
        <v/>
      </c>
    </row>
    <row r="128">
      <c r="A128" s="5">
        <f>$B128&amp;"|"&amp;$C128</f>
        <v/>
      </c>
      <c r="B128" s="8" t="inlineStr">
        <is>
          <t>die</t>
        </is>
      </c>
      <c r="C128" s="8" t="inlineStr">
        <is>
          <t>oen</t>
        </is>
      </c>
      <c r="D128" s="5">
        <f>INDEX(Mapping!$D$5:$D$20,MATCH($C128,Mapping!$A$5:$A$20,0))</f>
        <v/>
      </c>
      <c r="E128" s="5">
        <f>INDEX(Mapping!$C$30:$C$37,MATCH($B128,Mapping!$A$30:$A$37,0))</f>
        <v/>
      </c>
      <c r="F128" s="5">
        <f>INDEX(Mapping!$D$30:$D$37,MATCH($B128,Mapping!$A$30:$A$37,0))</f>
        <v/>
      </c>
      <c r="G128" s="5">
        <f>$B128&amp;"."&amp;IF(INDEX(Mapping!$E$30:$E$37,MATCH($B128,Mapping!$A$30:$A$37,0))="sub",INDEX(Mapping!$F$5:$F$20,MATCH($C128,Mapping!$A$5:$A$20,0)),"all")</f>
        <v/>
      </c>
      <c r="H128" s="5">
        <f>INDEX(Mapping!$E$5:$E$20,MATCH($C128,Mapping!$A$5:$A$20,0))</f>
        <v/>
      </c>
      <c r="I128" s="5">
        <f>INDEX(Mapping!$G$30:$G$37,MATCH($B128,Mapping!$A$30:$A$37,0))</f>
        <v/>
      </c>
      <c r="J128" s="5">
        <f>INDEX(Mapping!$H$30:$H$37,MATCH($B128,Mapping!$A$30:$A$37,0))</f>
        <v/>
      </c>
      <c r="K128" s="5">
        <f>INDEX(Mapping!$H$5:$H$20,MATCH($C128,Mapping!$A$5:$A$20,0))</f>
        <v/>
      </c>
      <c r="L128" s="5">
        <f>INDEX(Mapping!$E$45:$E$58,MATCH($G128,Mapping!$A$45:$A$58,0))</f>
        <v/>
      </c>
      <c r="M128" s="5">
        <f>INDEX(Mapping!$D$62:$D$65,MATCH(INDEX(Mapping!$G$5:$G$20,MATCH($C128,Mapping!$A$5:$A$20,0)),Mapping!$A$62:$A$65,0))</f>
        <v/>
      </c>
      <c r="N128" s="36">
        <f>INDEX(Elasticities!$F$4:$I$200,MATCH("inc|"&amp;$E128&amp;"|"&amp;$D128,Elasticities!$A$4:$A$200,0),MATCH(Settings!$C$6,Elasticities!$F$3:$I$3,0))</f>
        <v/>
      </c>
      <c r="O128" s="36">
        <f>INDEX(Elasticities!$F$4:$I$200,MATCH("usg|"&amp;$E128&amp;"|"&amp;$D128,Elasticities!$A$4:$A$200,0),MATCH(Settings!$C$6,Elasticities!$F$3:$I$3,0))</f>
        <v/>
      </c>
      <c r="P128" s="36">
        <f>INDEX(Elasticities!$F$4:$I$200,MATCH("eff|"&amp;$E128&amp;"|"&amp;$D128,Elasticities!$A$4:$A$200,0),MATCH(Settings!$C$6,Elasticities!$F$3:$I$3,0))</f>
        <v/>
      </c>
      <c r="Q128" s="27">
        <f>INDEX(Elasticities!$F$4:$I$200,MATCH("aei|"&amp;$F128&amp;"|"&amp;$D128,Elasticities!$A$4:$A$200,0),MATCH(Settings!$C$6,Elasticities!$F$3:$I$3,0))</f>
        <v/>
      </c>
      <c r="R128" s="5">
        <f>INDEX(Inputs_prices!$E$5:$E$16,MATCH($G128,Inputs_prices!$A$5:$A$16,0))</f>
        <v/>
      </c>
      <c r="S128" s="27">
        <f>INDEX(Inputs_prices!$Q$5:$Q$16,MATCH($G128,Inputs_prices!$A$5:$A$16,0))</f>
        <v/>
      </c>
      <c r="T128" s="29">
        <f>INDEX(EF_GHG!$E$4:$E$1000,MATCH(Settings!$C$4&amp;"|"&amp;$B128&amp;"|"&amp;$H128,EF_GHG!$A$4:$A$1000,0))</f>
        <v/>
      </c>
      <c r="U128" s="47">
        <f>INDEX(EnergyCons!$F$4:$F$5000,MATCH(Settings!$C$4&amp;"|"&amp;Settings!$C$7&amp;"|"&amp;$C128&amp;"|"&amp;$B128,EnergyCons!$A$4:$A$5000,0))</f>
        <v/>
      </c>
    </row>
    <row r="129">
      <c r="A129" s="5">
        <f>$B129&amp;"|"&amp;$C129</f>
        <v/>
      </c>
      <c r="B129" s="8" t="inlineStr">
        <is>
          <t>lpg</t>
        </is>
      </c>
      <c r="C129" s="8" t="inlineStr">
        <is>
          <t>oen</t>
        </is>
      </c>
      <c r="D129" s="5">
        <f>INDEX(Mapping!$D$5:$D$20,MATCH($C129,Mapping!$A$5:$A$20,0))</f>
        <v/>
      </c>
      <c r="E129" s="5">
        <f>INDEX(Mapping!$C$30:$C$37,MATCH($B129,Mapping!$A$30:$A$37,0))</f>
        <v/>
      </c>
      <c r="F129" s="5">
        <f>INDEX(Mapping!$D$30:$D$37,MATCH($B129,Mapping!$A$30:$A$37,0))</f>
        <v/>
      </c>
      <c r="G129" s="5">
        <f>$B129&amp;"."&amp;IF(INDEX(Mapping!$E$30:$E$37,MATCH($B129,Mapping!$A$30:$A$37,0))="sub",INDEX(Mapping!$F$5:$F$20,MATCH($C129,Mapping!$A$5:$A$20,0)),"all")</f>
        <v/>
      </c>
      <c r="H129" s="5">
        <f>INDEX(Mapping!$E$5:$E$20,MATCH($C129,Mapping!$A$5:$A$20,0))</f>
        <v/>
      </c>
      <c r="I129" s="5">
        <f>INDEX(Mapping!$G$30:$G$37,MATCH($B129,Mapping!$A$30:$A$37,0))</f>
        <v/>
      </c>
      <c r="J129" s="5">
        <f>INDEX(Mapping!$H$30:$H$37,MATCH($B129,Mapping!$A$30:$A$37,0))</f>
        <v/>
      </c>
      <c r="K129" s="5">
        <f>INDEX(Mapping!$H$5:$H$20,MATCH($C129,Mapping!$A$5:$A$20,0))</f>
        <v/>
      </c>
      <c r="L129" s="5">
        <f>INDEX(Mapping!$E$45:$E$58,MATCH($G129,Mapping!$A$45:$A$58,0))</f>
        <v/>
      </c>
      <c r="M129" s="5">
        <f>INDEX(Mapping!$D$62:$D$65,MATCH(INDEX(Mapping!$G$5:$G$20,MATCH($C129,Mapping!$A$5:$A$20,0)),Mapping!$A$62:$A$65,0))</f>
        <v/>
      </c>
      <c r="N129" s="36">
        <f>INDEX(Elasticities!$F$4:$I$200,MATCH("inc|"&amp;$E129&amp;"|"&amp;$D129,Elasticities!$A$4:$A$200,0),MATCH(Settings!$C$6,Elasticities!$F$3:$I$3,0))</f>
        <v/>
      </c>
      <c r="O129" s="36">
        <f>INDEX(Elasticities!$F$4:$I$200,MATCH("usg|"&amp;$E129&amp;"|"&amp;$D129,Elasticities!$A$4:$A$200,0),MATCH(Settings!$C$6,Elasticities!$F$3:$I$3,0))</f>
        <v/>
      </c>
      <c r="P129" s="36">
        <f>INDEX(Elasticities!$F$4:$I$200,MATCH("eff|"&amp;$E129&amp;"|"&amp;$D129,Elasticities!$A$4:$A$200,0),MATCH(Settings!$C$6,Elasticities!$F$3:$I$3,0))</f>
        <v/>
      </c>
      <c r="Q129" s="27">
        <f>INDEX(Elasticities!$F$4:$I$200,MATCH("aei|"&amp;$F129&amp;"|"&amp;$D129,Elasticities!$A$4:$A$200,0),MATCH(Settings!$C$6,Elasticities!$F$3:$I$3,0))</f>
        <v/>
      </c>
      <c r="R129" s="5">
        <f>INDEX(Inputs_prices!$E$5:$E$16,MATCH($G129,Inputs_prices!$A$5:$A$16,0))</f>
        <v/>
      </c>
      <c r="S129" s="27">
        <f>INDEX(Inputs_prices!$Q$5:$Q$16,MATCH($G129,Inputs_prices!$A$5:$A$16,0))</f>
        <v/>
      </c>
      <c r="T129" s="29">
        <f>INDEX(EF_GHG!$E$4:$E$1000,MATCH(Settings!$C$4&amp;"|"&amp;$B129&amp;"|"&amp;$H129,EF_GHG!$A$4:$A$1000,0))</f>
        <v/>
      </c>
      <c r="U129" s="47">
        <f>INDEX(EnergyCons!$F$4:$F$5000,MATCH(Settings!$C$4&amp;"|"&amp;Settings!$C$7&amp;"|"&amp;$C129&amp;"|"&amp;$B129,EnergyCons!$A$4:$A$5000,0))</f>
        <v/>
      </c>
    </row>
    <row r="130">
      <c r="A130" s="5">
        <f>$B130&amp;"|"&amp;$C130</f>
        <v/>
      </c>
      <c r="B130" s="8" t="inlineStr">
        <is>
          <t>ker</t>
        </is>
      </c>
      <c r="C130" s="8" t="inlineStr">
        <is>
          <t>oen</t>
        </is>
      </c>
      <c r="D130" s="5">
        <f>INDEX(Mapping!$D$5:$D$20,MATCH($C130,Mapping!$A$5:$A$20,0))</f>
        <v/>
      </c>
      <c r="E130" s="5">
        <f>INDEX(Mapping!$C$30:$C$37,MATCH($B130,Mapping!$A$30:$A$37,0))</f>
        <v/>
      </c>
      <c r="F130" s="5">
        <f>INDEX(Mapping!$D$30:$D$37,MATCH($B130,Mapping!$A$30:$A$37,0))</f>
        <v/>
      </c>
      <c r="G130" s="5">
        <f>$B130&amp;"."&amp;IF(INDEX(Mapping!$E$30:$E$37,MATCH($B130,Mapping!$A$30:$A$37,0))="sub",INDEX(Mapping!$F$5:$F$20,MATCH($C130,Mapping!$A$5:$A$20,0)),"all")</f>
        <v/>
      </c>
      <c r="H130" s="5">
        <f>INDEX(Mapping!$E$5:$E$20,MATCH($C130,Mapping!$A$5:$A$20,0))</f>
        <v/>
      </c>
      <c r="I130" s="5">
        <f>INDEX(Mapping!$G$30:$G$37,MATCH($B130,Mapping!$A$30:$A$37,0))</f>
        <v/>
      </c>
      <c r="J130" s="5">
        <f>INDEX(Mapping!$H$30:$H$37,MATCH($B130,Mapping!$A$30:$A$37,0))</f>
        <v/>
      </c>
      <c r="K130" s="5">
        <f>INDEX(Mapping!$H$5:$H$20,MATCH($C130,Mapping!$A$5:$A$20,0))</f>
        <v/>
      </c>
      <c r="L130" s="5">
        <f>INDEX(Mapping!$E$45:$E$58,MATCH($G130,Mapping!$A$45:$A$58,0))</f>
        <v/>
      </c>
      <c r="M130" s="5">
        <f>INDEX(Mapping!$D$62:$D$65,MATCH(INDEX(Mapping!$G$5:$G$20,MATCH($C130,Mapping!$A$5:$A$20,0)),Mapping!$A$62:$A$65,0))</f>
        <v/>
      </c>
      <c r="N130" s="36">
        <f>INDEX(Elasticities!$F$4:$I$200,MATCH("inc|"&amp;$E130&amp;"|"&amp;$D130,Elasticities!$A$4:$A$200,0),MATCH(Settings!$C$6,Elasticities!$F$3:$I$3,0))</f>
        <v/>
      </c>
      <c r="O130" s="36">
        <f>INDEX(Elasticities!$F$4:$I$200,MATCH("usg|"&amp;$E130&amp;"|"&amp;$D130,Elasticities!$A$4:$A$200,0),MATCH(Settings!$C$6,Elasticities!$F$3:$I$3,0))</f>
        <v/>
      </c>
      <c r="P130" s="36">
        <f>INDEX(Elasticities!$F$4:$I$200,MATCH("eff|"&amp;$E130&amp;"|"&amp;$D130,Elasticities!$A$4:$A$200,0),MATCH(Settings!$C$6,Elasticities!$F$3:$I$3,0))</f>
        <v/>
      </c>
      <c r="Q130" s="27">
        <f>INDEX(Elasticities!$F$4:$I$200,MATCH("aei|"&amp;$F130&amp;"|"&amp;$D130,Elasticities!$A$4:$A$200,0),MATCH(Settings!$C$6,Elasticities!$F$3:$I$3,0))</f>
        <v/>
      </c>
      <c r="R130" s="5">
        <f>INDEX(Inputs_prices!$E$5:$E$16,MATCH($G130,Inputs_prices!$A$5:$A$16,0))</f>
        <v/>
      </c>
      <c r="S130" s="27">
        <f>INDEX(Inputs_prices!$Q$5:$Q$16,MATCH($G130,Inputs_prices!$A$5:$A$16,0))</f>
        <v/>
      </c>
      <c r="T130" s="29">
        <f>INDEX(EF_GHG!$E$4:$E$1000,MATCH(Settings!$C$4&amp;"|"&amp;$B130&amp;"|"&amp;$H130,EF_GHG!$A$4:$A$1000,0))</f>
        <v/>
      </c>
      <c r="U130" s="47">
        <f>INDEX(EnergyCons!$F$4:$F$5000,MATCH(Settings!$C$4&amp;"|"&amp;Settings!$C$7&amp;"|"&amp;$C130&amp;"|"&amp;$B130,EnergyCons!$A$4:$A$5000,0))</f>
        <v/>
      </c>
    </row>
    <row r="131">
      <c r="A131" s="5">
        <f>$B131&amp;"|"&amp;$C131</f>
        <v/>
      </c>
      <c r="B131" s="8" t="inlineStr">
        <is>
          <t>oop</t>
        </is>
      </c>
      <c r="C131" s="8" t="inlineStr">
        <is>
          <t>oen</t>
        </is>
      </c>
      <c r="D131" s="5">
        <f>INDEX(Mapping!$D$5:$D$20,MATCH($C131,Mapping!$A$5:$A$20,0))</f>
        <v/>
      </c>
      <c r="E131" s="5">
        <f>INDEX(Mapping!$C$30:$C$37,MATCH($B131,Mapping!$A$30:$A$37,0))</f>
        <v/>
      </c>
      <c r="F131" s="5">
        <f>INDEX(Mapping!$D$30:$D$37,MATCH($B131,Mapping!$A$30:$A$37,0))</f>
        <v/>
      </c>
      <c r="G131" s="5">
        <f>$B131&amp;"."&amp;IF(INDEX(Mapping!$E$30:$E$37,MATCH($B131,Mapping!$A$30:$A$37,0))="sub",INDEX(Mapping!$F$5:$F$20,MATCH($C131,Mapping!$A$5:$A$20,0)),"all")</f>
        <v/>
      </c>
      <c r="H131" s="5">
        <f>INDEX(Mapping!$E$5:$E$20,MATCH($C131,Mapping!$A$5:$A$20,0))</f>
        <v/>
      </c>
      <c r="I131" s="5">
        <f>INDEX(Mapping!$G$30:$G$37,MATCH($B131,Mapping!$A$30:$A$37,0))</f>
        <v/>
      </c>
      <c r="J131" s="5">
        <f>INDEX(Mapping!$H$30:$H$37,MATCH($B131,Mapping!$A$30:$A$37,0))</f>
        <v/>
      </c>
      <c r="K131" s="5">
        <f>INDEX(Mapping!$H$5:$H$20,MATCH($C131,Mapping!$A$5:$A$20,0))</f>
        <v/>
      </c>
      <c r="L131" s="5">
        <f>INDEX(Mapping!$E$45:$E$58,MATCH($G131,Mapping!$A$45:$A$58,0))</f>
        <v/>
      </c>
      <c r="M131" s="5">
        <f>INDEX(Mapping!$D$62:$D$65,MATCH(INDEX(Mapping!$G$5:$G$20,MATCH($C131,Mapping!$A$5:$A$20,0)),Mapping!$A$62:$A$65,0))</f>
        <v/>
      </c>
      <c r="N131" s="36">
        <f>INDEX(Elasticities!$F$4:$I$200,MATCH("inc|"&amp;$E131&amp;"|"&amp;$D131,Elasticities!$A$4:$A$200,0),MATCH(Settings!$C$6,Elasticities!$F$3:$I$3,0))</f>
        <v/>
      </c>
      <c r="O131" s="36">
        <f>INDEX(Elasticities!$F$4:$I$200,MATCH("usg|"&amp;$E131&amp;"|"&amp;$D131,Elasticities!$A$4:$A$200,0),MATCH(Settings!$C$6,Elasticities!$F$3:$I$3,0))</f>
        <v/>
      </c>
      <c r="P131" s="36">
        <f>INDEX(Elasticities!$F$4:$I$200,MATCH("eff|"&amp;$E131&amp;"|"&amp;$D131,Elasticities!$A$4:$A$200,0),MATCH(Settings!$C$6,Elasticities!$F$3:$I$3,0))</f>
        <v/>
      </c>
      <c r="Q131" s="27">
        <f>INDEX(Elasticities!$F$4:$I$200,MATCH("aei|"&amp;$F131&amp;"|"&amp;$D131,Elasticities!$A$4:$A$200,0),MATCH(Settings!$C$6,Elasticities!$F$3:$I$3,0))</f>
        <v/>
      </c>
      <c r="R131" s="5">
        <f>INDEX(Inputs_prices!$E$5:$E$16,MATCH($G131,Inputs_prices!$A$5:$A$16,0))</f>
        <v/>
      </c>
      <c r="S131" s="27">
        <f>INDEX(Inputs_prices!$Q$5:$Q$16,MATCH($G131,Inputs_prices!$A$5:$A$16,0))</f>
        <v/>
      </c>
      <c r="T131" s="29">
        <f>INDEX(EF_GHG!$E$4:$E$1000,MATCH(Settings!$C$4&amp;"|"&amp;$B131&amp;"|"&amp;$H131,EF_GHG!$A$4:$A$1000,0))</f>
        <v/>
      </c>
      <c r="U131" s="47">
        <f>INDEX(EnergyCons!$F$4:$F$5000,MATCH(Settings!$C$4&amp;"|"&amp;Settings!$C$7&amp;"|"&amp;$C131&amp;"|"&amp;$B131,EnergyCons!$A$4:$A$5000,0))</f>
        <v/>
      </c>
    </row>
    <row r="132">
      <c r="A132" s="5">
        <f>$B132&amp;"|"&amp;$C132</f>
        <v/>
      </c>
      <c r="B132" s="8" t="inlineStr">
        <is>
          <t>bio</t>
        </is>
      </c>
      <c r="C132" s="8" t="inlineStr">
        <is>
          <t>oen</t>
        </is>
      </c>
      <c r="D132" s="5">
        <f>INDEX(Mapping!$D$5:$D$20,MATCH($C132,Mapping!$A$5:$A$20,0))</f>
        <v/>
      </c>
      <c r="E132" s="5">
        <f>INDEX(Mapping!$C$30:$C$37,MATCH($B132,Mapping!$A$30:$A$37,0))</f>
        <v/>
      </c>
      <c r="F132" s="5">
        <f>INDEX(Mapping!$D$30:$D$37,MATCH($B132,Mapping!$A$30:$A$37,0))</f>
        <v/>
      </c>
      <c r="G132" s="5">
        <f>$B132&amp;"."&amp;IF(INDEX(Mapping!$E$30:$E$37,MATCH($B132,Mapping!$A$30:$A$37,0))="sub",INDEX(Mapping!$F$5:$F$20,MATCH($C132,Mapping!$A$5:$A$20,0)),"all")</f>
        <v/>
      </c>
      <c r="H132" s="5">
        <f>INDEX(Mapping!$E$5:$E$20,MATCH($C132,Mapping!$A$5:$A$20,0))</f>
        <v/>
      </c>
      <c r="I132" s="5">
        <f>INDEX(Mapping!$G$30:$G$37,MATCH($B132,Mapping!$A$30:$A$37,0))</f>
        <v/>
      </c>
      <c r="J132" s="5">
        <f>INDEX(Mapping!$H$30:$H$37,MATCH($B132,Mapping!$A$30:$A$37,0))</f>
        <v/>
      </c>
      <c r="K132" s="5">
        <f>INDEX(Mapping!$H$5:$H$20,MATCH($C132,Mapping!$A$5:$A$20,0))</f>
        <v/>
      </c>
      <c r="L132" s="5">
        <f>INDEX(Mapping!$E$45:$E$58,MATCH($G132,Mapping!$A$45:$A$58,0))</f>
        <v/>
      </c>
      <c r="M132" s="5">
        <f>INDEX(Mapping!$D$62:$D$65,MATCH(INDEX(Mapping!$G$5:$G$20,MATCH($C132,Mapping!$A$5:$A$20,0)),Mapping!$A$62:$A$65,0))</f>
        <v/>
      </c>
      <c r="N132" s="36">
        <f>INDEX(Elasticities!$F$4:$I$200,MATCH("inc|"&amp;$E132&amp;"|"&amp;$D132,Elasticities!$A$4:$A$200,0),MATCH(Settings!$C$6,Elasticities!$F$3:$I$3,0))</f>
        <v/>
      </c>
      <c r="O132" s="36">
        <f>INDEX(Elasticities!$F$4:$I$200,MATCH("usg|"&amp;$E132&amp;"|"&amp;$D132,Elasticities!$A$4:$A$200,0),MATCH(Settings!$C$6,Elasticities!$F$3:$I$3,0))</f>
        <v/>
      </c>
      <c r="P132" s="36">
        <f>INDEX(Elasticities!$F$4:$I$200,MATCH("eff|"&amp;$E132&amp;"|"&amp;$D132,Elasticities!$A$4:$A$200,0),MATCH(Settings!$C$6,Elasticities!$F$3:$I$3,0))</f>
        <v/>
      </c>
      <c r="Q132" s="27">
        <f>INDEX(Elasticities!$F$4:$I$200,MATCH("aei|"&amp;$F132&amp;"|"&amp;$D132,Elasticities!$A$4:$A$200,0),MATCH(Settings!$C$6,Elasticities!$F$3:$I$3,0))</f>
        <v/>
      </c>
      <c r="R132" s="5">
        <f>INDEX(Inputs_prices!$E$5:$E$16,MATCH($G132,Inputs_prices!$A$5:$A$16,0))</f>
        <v/>
      </c>
      <c r="S132" s="27">
        <f>INDEX(Inputs_prices!$Q$5:$Q$16,MATCH($G132,Inputs_prices!$A$5:$A$16,0))</f>
        <v/>
      </c>
      <c r="T132" s="29">
        <f>INDEX(EF_GHG!$E$4:$E$1000,MATCH(Settings!$C$4&amp;"|"&amp;$B132&amp;"|"&amp;$H132,EF_GHG!$A$4:$A$1000,0))</f>
        <v/>
      </c>
      <c r="U132" s="47">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1" t="inlineStr">
        <is>
          <t>Inputs by price fuel: historical prices (real $/GJ) and forecasting coefficients (data step)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9" t="inlineStr">
        <is>
          <t>CPI index of the column year (ResultsYear = 1) -&gt;</t>
        </is>
      </c>
      <c r="T3" s="29">
        <f>INDEX(WEO!$F$4:$AZ$1000,MATCH("USA|pcpi",WEO!$A$4:$A$1000,0),MATCH(Settings!$C$8,WEO!$F$3:$AZ$3,0))/INDEX(WEO!$F$4:$AZ$1000,MATCH("USA|pcpi",WEO!$A$4:$A$1000,0),MATCH(T$4,WEO!$F$3:$AZ$3,0))</f>
        <v/>
      </c>
      <c r="U3" s="29">
        <f>INDEX(WEO!$F$4:$AZ$1000,MATCH("USA|pcpi",WEO!$A$4:$A$1000,0),MATCH(Settings!$C$8,WEO!$F$3:$AZ$3,0))/INDEX(WEO!$F$4:$AZ$1000,MATCH("USA|pcpi",WEO!$A$4:$A$1000,0),MATCH(U$4,WEO!$F$3:$AZ$3,0))</f>
        <v/>
      </c>
      <c r="V3" s="29">
        <f>INDEX(WEO!$F$4:$AZ$1000,MATCH("USA|pcpi",WEO!$A$4:$A$1000,0),MATCH(Settings!$C$8,WEO!$F$3:$AZ$3,0))/INDEX(WEO!$F$4:$AZ$1000,MATCH("USA|pcpi",WEO!$A$4:$A$1000,0),MATCH(V$4,WEO!$F$3:$AZ$3,0))</f>
        <v/>
      </c>
      <c r="W3" s="29">
        <f>INDEX(WEO!$F$4:$AZ$1000,MATCH("USA|pcpi",WEO!$A$4:$A$1000,0),MATCH(Settings!$C$8,WEO!$F$3:$AZ$3,0))/INDEX(WEO!$F$4:$AZ$1000,MATCH("USA|pcpi",WEO!$A$4:$A$1000,0),MATCH(W$4,WEO!$F$3:$AZ$3,0))</f>
        <v/>
      </c>
      <c r="X3" s="29">
        <f>INDEX(WEO!$F$4:$AZ$1000,MATCH("USA|pcpi",WEO!$A$4:$A$1000,0),MATCH(Settings!$C$8,WEO!$F$3:$AZ$3,0))/INDEX(WEO!$F$4:$AZ$1000,MATCH("USA|pcpi",WEO!$A$4:$A$1000,0),MATCH(X$4,WEO!$F$3:$AZ$3,0))</f>
        <v/>
      </c>
      <c r="Y3" s="29">
        <f>INDEX(WEO!$F$4:$AZ$1000,MATCH("USA|pcpi",WEO!$A$4:$A$1000,0),MATCH(Settings!$C$8,WEO!$F$3:$AZ$3,0))/INDEX(WEO!$F$4:$AZ$1000,MATCH("USA|pcpi",WEO!$A$4:$A$1000,0),MATCH(Y$4,WEO!$F$3:$AZ$3,0))</f>
        <v/>
      </c>
      <c r="Z3" s="29">
        <f>INDEX(WEO!$F$4:$AZ$1000,MATCH("USA|pcpi",WEO!$A$4:$A$1000,0),MATCH(Settings!$C$8,WEO!$F$3:$AZ$3,0))/INDEX(WEO!$F$4:$AZ$1000,MATCH("USA|pcpi",WEO!$A$4:$A$1000,0),MATCH(Z$4,WEO!$F$3:$AZ$3,0))</f>
        <v/>
      </c>
      <c r="AA3" s="29">
        <f>INDEX(WEO!$F$4:$AZ$1000,MATCH("USA|pcpi",WEO!$A$4:$A$1000,0),MATCH(Settings!$C$8,WEO!$F$3:$AZ$3,0))/INDEX(WEO!$F$4:$AZ$1000,MATCH("USA|pcpi",WEO!$A$4:$A$1000,0),MATCH(AA$4,WEO!$F$3:$AZ$3,0))</f>
        <v/>
      </c>
    </row>
    <row r="4" ht="72" customHeight="1">
      <c r="A4" s="6" t="inlineStr">
        <is>
          <t>Price code (fuel.sector)</t>
        </is>
      </c>
      <c r="B4" s="6" t="inlineStr">
        <is>
          <t>Label</t>
        </is>
      </c>
      <c r="C4" s="6" t="inlineStr">
        <is>
          <t>Fuel</t>
        </is>
      </c>
      <c r="D4" s="6" t="inlineStr">
        <is>
          <t>Sector</t>
        </is>
      </c>
      <c r="E4" s="6" t="inlineStr">
        <is>
          <t>Position (section 2 row)</t>
        </is>
      </c>
      <c r="F4" s="6" t="inlineStr">
        <is>
          <t>International price position (gp row)</t>
        </is>
      </c>
      <c r="G4" s="6" t="inlineStr">
        <is>
          <t>GJ per price unit</t>
        </is>
      </c>
      <c r="H4" s="6" t="inlineStr">
        <is>
          <t>Retail price from data? (1 = coal, gas, biomass)</t>
        </is>
      </c>
      <c r="I4" s="6" t="inlineStr">
        <is>
          <t>Raw pass-through coefficient (mit.ps, base year)</t>
        </is>
      </c>
      <c r="J4" s="6" t="inlineStr">
        <is>
          <t>Bucketed pass-through</t>
        </is>
      </c>
      <c r="K4" s="6" t="inlineStr">
        <is>
          <t>Chosen pass-through (Settings: price controls)</t>
        </is>
      </c>
      <c r="L4" s="6" t="inlineStr">
        <is>
          <t>Margin (mit.mar, base year, nominal price unit)</t>
        </is>
      </c>
      <c r="M4" s="6" t="inlineStr">
        <is>
          <t>Domestic production cost (base year, nominal $/GJ)</t>
        </is>
      </c>
      <c r="N4" s="6" t="inlineStr">
        <is>
          <t>Fixed supply cost fixsp (real $/GJ)</t>
        </is>
      </c>
      <c r="O4" s="6" t="inlineStr">
        <is>
          <t>VAT applies to final consumers? (assumption: residential and all-sector oil products)</t>
        </is>
      </c>
      <c r="P4" s="6" t="inlineStr">
        <is>
          <t>VAT rate assumption = general VAT rate (VAT_WEO) x consumer flag, used where the data are blank</t>
        </is>
      </c>
      <c r="Q4" s="6" t="inlineStr">
        <is>
          <t>VAT rate used (data, else assumption), last historical year</t>
        </is>
      </c>
      <c r="R4" s="6" t="inlineStr">
        <is>
          <t>Supply cost, last historical year (real $/GJ)</t>
        </is>
      </c>
      <c r="S4" s="6" t="inlineStr">
        <is>
          <t>Excise and other taxes, last historical year (real $/GJ)</t>
        </is>
      </c>
      <c r="T4" s="52" t="n">
        <v>2021</v>
      </c>
      <c r="U4" s="52" t="n">
        <v>2022</v>
      </c>
      <c r="V4" s="52" t="n">
        <v>2023</v>
      </c>
      <c r="W4" s="52" t="n">
        <v>2024</v>
      </c>
      <c r="X4" s="52" t="n">
        <v>2021</v>
      </c>
      <c r="Y4" s="52" t="n">
        <v>2022</v>
      </c>
      <c r="Z4" s="52" t="n">
        <v>2023</v>
      </c>
      <c r="AA4" s="52" t="n">
        <v>2024</v>
      </c>
    </row>
    <row r="5">
      <c r="A5" s="53" t="inlineStr">
        <is>
          <t>coa.pow</t>
        </is>
      </c>
      <c r="B5" s="53" t="inlineStr">
        <is>
          <t>Coal, Power</t>
        </is>
      </c>
      <c r="C5" s="53" t="inlineStr">
        <is>
          <t>coa</t>
        </is>
      </c>
      <c r="D5" s="53" t="inlineStr">
        <is>
          <t>pow</t>
        </is>
      </c>
      <c r="E5" s="54" t="n">
        <v>1</v>
      </c>
      <c r="F5" s="54" t="n">
        <v>2</v>
      </c>
      <c r="G5" s="40">
        <f>INDEX(Mapping!$G$30:$G$37,MATCH($C5,Mapping!$A$30:$A$37,0))</f>
        <v/>
      </c>
      <c r="H5" s="54" t="n">
        <v>1</v>
      </c>
      <c r="I5" s="36">
        <f>IFERROR(INDEX(Prices_dom!$A$6:$CU$2000,MATCH(Settings!$C$4&amp;Settings!$C$7,Prices_dom!$A$6:$A$2000,0),MATCH("mit.ps."&amp;$A5,Prices_dom!$A$5:$CU$5,0))+0,0)</f>
        <v/>
      </c>
      <c r="J5" s="36">
        <f>IF($I5&lt;=0.25,0,IF($I5&lt;=0.5,0.5,1))</f>
        <v/>
      </c>
      <c r="K5" s="36">
        <f>IF(LEFT(Settings!$C$9,6)="Manual",0.8,IF(LEFT(Settings!$C$9,4)="None",1,$J5))</f>
        <v/>
      </c>
      <c r="L5" s="40">
        <f>IFERROR(INDEX(Prices_dom!$A$6:$CU$2000,MATCH(Settings!$C$4&amp;Settings!$C$7,Prices_dom!$A$6:$A$2000,0),MATCH("mit.mar."&amp;$A5,Prices_dom!$A$5:$CU$5,0))+0,0)</f>
        <v/>
      </c>
      <c r="M5" s="40">
        <f>IFERROR(INDEX(Prices_dom!$A$6:$CU$2000,MATCH(Settings!$C$4&amp;Settings!$C$7,Prices_dom!$A$6:$A$2000,0),MATCH("mit.coa.prod.cost",Prices_dom!$A$5:$CU$5,0))+0,0)</f>
        <v/>
      </c>
      <c r="N5" s="40">
        <f>($L5+$J5*$M5)*INDEX($T$3:$W$3,MATCH(Settings!$C$7,$T$4:$W$4,0))/$G5</f>
        <v/>
      </c>
      <c r="O5" s="55" t="n">
        <v>0</v>
      </c>
      <c r="P5" s="56">
        <f>$O5*IFERROR(INDEX(Prices_dom!$A$6:$CU$2000,MATCH(Settings!$C$4&amp;Settings!$C$10,Prices_dom!$A$6:$A$2000,0),MATCH("VAT_WEO",Prices_dom!$A$5:$CU$5,0))+0,0)</f>
        <v/>
      </c>
      <c r="Q5" s="27">
        <f>IF(IFERROR(INDEX(Prices_dom!$A$6:$CU$2000,MATCH(Settings!$C$4&amp;Settings!$C$10,Prices_dom!$A$6:$A$2000,0),MATCH("mit.vatrate."&amp;$A5,Prices_dom!$A$5:$CU$5,0))+0,0)&gt;0,IFERROR(INDEX(Prices_dom!$A$6:$CU$2000,MATCH(Settings!$C$4&amp;Settings!$C$10,Prices_dom!$A$6:$A$2000,0),MATCH("mit.vatrate."&amp;$A5,Prices_dom!$A$5:$CU$5,0))+0,0),$P5)</f>
        <v/>
      </c>
      <c r="R5" s="40">
        <f>INDEX($T5:$W5,MATCH(Settings!$C$10,$T$4:$W$4,0))</f>
        <v/>
      </c>
      <c r="S5" s="40">
        <f>INDEX($X5:$AA5,MATCH(Settings!$C$10,$X$4:$AA$4,0))</f>
        <v/>
      </c>
      <c r="T5" s="40">
        <f>IFERROR(INDEX(Prices_dom!$A$6:$CU$2000,MATCH(Settings!$C$4&amp;T$4,Prices_dom!$A$6:$A$2000,0),MATCH("mit.sp."&amp;$A5,Prices_dom!$A$5:$CU$5,0))+0,0)*T$3/$G5</f>
        <v/>
      </c>
      <c r="U5" s="40">
        <f>IFERROR(INDEX(Prices_dom!$A$6:$CU$2000,MATCH(Settings!$C$4&amp;U$4,Prices_dom!$A$6:$A$2000,0),MATCH("mit.sp."&amp;$A5,Prices_dom!$A$5:$CU$5,0))+0,0)*U$3/$G5</f>
        <v/>
      </c>
      <c r="V5" s="40">
        <f>IFERROR(INDEX(Prices_dom!$A$6:$CU$2000,MATCH(Settings!$C$4&amp;V$4,Prices_dom!$A$6:$A$2000,0),MATCH("mit.sp."&amp;$A5,Prices_dom!$A$5:$CU$5,0))+0,0)*V$3/$G5</f>
        <v/>
      </c>
      <c r="W5" s="40">
        <f>IFERROR(INDEX(Prices_dom!$A$6:$CU$2000,MATCH(Settings!$C$4&amp;W$4,Prices_dom!$A$6:$A$2000,0),MATCH("mit.sp."&amp;$A5,Prices_dom!$A$5:$CU$5,0))+0,0)*W$3/$G5</f>
        <v/>
      </c>
      <c r="X5" s="40">
        <f>IF($H5=1,IFERROR(INDEX(Prices_dom!$A$6:$CU$2000,MATCH(Settings!$C$4&amp;X$4,Prices_dom!$A$6:$A$2000,0),MATCH("mit.rp."&amp;$A5,Prices_dom!$A$5:$CU$5,0))+0,0)/(1+IF(IFERROR(INDEX(Prices_dom!$A$6:$CU$2000,MATCH(Settings!$C$4&amp;X$4,Prices_dom!$A$6:$A$2000,0),MATCH("mit.vatrate."&amp;$A5,Prices_dom!$A$5:$CU$5,0))+0,0)&gt;0,IFERROR(INDEX(Prices_dom!$A$6:$CU$2000,MATCH(Settings!$C$4&amp;X$4,Prices_dom!$A$6:$A$2000,0),MATCH("mit.vatrate."&amp;$A5,Prices_dom!$A$5:$CU$5,0))+0,0),$O5*IFERROR(INDEX(Prices_dom!$A$6:$CU$2000,MATCH(Settings!$C$4&amp;X$4,Prices_dom!$A$6:$A$2000,0),MATCH("VAT_WEO",Prices_dom!$A$5:$CU$5,0))+0,0)))-IFERROR(INDEX(Prices_dom!$A$6:$CU$2000,MATCH(Settings!$C$4&amp;X$4,Prices_dom!$A$6:$A$2000,0),MATCH("mit.sp."&amp;$A5,Prices_dom!$A$5:$CU$5,0))+0,0),IFERROR(INDEX(Prices_dom!$A$6:$CU$2000,MATCH(Settings!$C$4&amp;X$4,Prices_dom!$A$6:$A$2000,0),MATCH("mit.txo."&amp;$A5,Prices_dom!$A$5:$CU$5,0))+0,0))*X$3/$G5</f>
        <v/>
      </c>
      <c r="Y5" s="40">
        <f>IF($H5=1,IFERROR(INDEX(Prices_dom!$A$6:$CU$2000,MATCH(Settings!$C$4&amp;Y$4,Prices_dom!$A$6:$A$2000,0),MATCH("mit.rp."&amp;$A5,Prices_dom!$A$5:$CU$5,0))+0,0)/(1+IF(IFERROR(INDEX(Prices_dom!$A$6:$CU$2000,MATCH(Settings!$C$4&amp;Y$4,Prices_dom!$A$6:$A$2000,0),MATCH("mit.vatrate."&amp;$A5,Prices_dom!$A$5:$CU$5,0))+0,0)&gt;0,IFERROR(INDEX(Prices_dom!$A$6:$CU$2000,MATCH(Settings!$C$4&amp;Y$4,Prices_dom!$A$6:$A$2000,0),MATCH("mit.vatrate."&amp;$A5,Prices_dom!$A$5:$CU$5,0))+0,0),$O5*IFERROR(INDEX(Prices_dom!$A$6:$CU$2000,MATCH(Settings!$C$4&amp;Y$4,Prices_dom!$A$6:$A$2000,0),MATCH("VAT_WEO",Prices_dom!$A$5:$CU$5,0))+0,0)))-IFERROR(INDEX(Prices_dom!$A$6:$CU$2000,MATCH(Settings!$C$4&amp;Y$4,Prices_dom!$A$6:$A$2000,0),MATCH("mit.sp."&amp;$A5,Prices_dom!$A$5:$CU$5,0))+0,0),IFERROR(INDEX(Prices_dom!$A$6:$CU$2000,MATCH(Settings!$C$4&amp;Y$4,Prices_dom!$A$6:$A$2000,0),MATCH("mit.txo."&amp;$A5,Prices_dom!$A$5:$CU$5,0))+0,0))*Y$3/$G5</f>
        <v/>
      </c>
      <c r="Z5" s="40">
        <f>IF($H5=1,IFERROR(INDEX(Prices_dom!$A$6:$CU$2000,MATCH(Settings!$C$4&amp;Z$4,Prices_dom!$A$6:$A$2000,0),MATCH("mit.rp."&amp;$A5,Prices_dom!$A$5:$CU$5,0))+0,0)/(1+IF(IFERROR(INDEX(Prices_dom!$A$6:$CU$2000,MATCH(Settings!$C$4&amp;Z$4,Prices_dom!$A$6:$A$2000,0),MATCH("mit.vatrate."&amp;$A5,Prices_dom!$A$5:$CU$5,0))+0,0)&gt;0,IFERROR(INDEX(Prices_dom!$A$6:$CU$2000,MATCH(Settings!$C$4&amp;Z$4,Prices_dom!$A$6:$A$2000,0),MATCH("mit.vatrate."&amp;$A5,Prices_dom!$A$5:$CU$5,0))+0,0),$O5*IFERROR(INDEX(Prices_dom!$A$6:$CU$2000,MATCH(Settings!$C$4&amp;Z$4,Prices_dom!$A$6:$A$2000,0),MATCH("VAT_WEO",Prices_dom!$A$5:$CU$5,0))+0,0)))-IFERROR(INDEX(Prices_dom!$A$6:$CU$2000,MATCH(Settings!$C$4&amp;Z$4,Prices_dom!$A$6:$A$2000,0),MATCH("mit.sp."&amp;$A5,Prices_dom!$A$5:$CU$5,0))+0,0),IFERROR(INDEX(Prices_dom!$A$6:$CU$2000,MATCH(Settings!$C$4&amp;Z$4,Prices_dom!$A$6:$A$2000,0),MATCH("mit.txo."&amp;$A5,Prices_dom!$A$5:$CU$5,0))+0,0))*Z$3/$G5</f>
        <v/>
      </c>
      <c r="AA5" s="40">
        <f>IF($H5=1,IFERROR(INDEX(Prices_dom!$A$6:$CU$2000,MATCH(Settings!$C$4&amp;AA$4,Prices_dom!$A$6:$A$2000,0),MATCH("mit.rp."&amp;$A5,Prices_dom!$A$5:$CU$5,0))+0,0)/(1+IF(IFERROR(INDEX(Prices_dom!$A$6:$CU$2000,MATCH(Settings!$C$4&amp;AA$4,Prices_dom!$A$6:$A$2000,0),MATCH("mit.vatrate."&amp;$A5,Prices_dom!$A$5:$CU$5,0))+0,0)&gt;0,IFERROR(INDEX(Prices_dom!$A$6:$CU$2000,MATCH(Settings!$C$4&amp;AA$4,Prices_dom!$A$6:$A$2000,0),MATCH("mit.vatrate."&amp;$A5,Prices_dom!$A$5:$CU$5,0))+0,0),$O5*IFERROR(INDEX(Prices_dom!$A$6:$CU$2000,MATCH(Settings!$C$4&amp;AA$4,Prices_dom!$A$6:$A$2000,0),MATCH("VAT_WEO",Prices_dom!$A$5:$CU$5,0))+0,0)))-IFERROR(INDEX(Prices_dom!$A$6:$CU$2000,MATCH(Settings!$C$4&amp;AA$4,Prices_dom!$A$6:$A$2000,0),MATCH("mit.sp."&amp;$A5,Prices_dom!$A$5:$CU$5,0))+0,0),IFERROR(INDEX(Prices_dom!$A$6:$CU$2000,MATCH(Settings!$C$4&amp;AA$4,Prices_dom!$A$6:$A$2000,0),MATCH("mit.txo."&amp;$A5,Prices_dom!$A$5:$CU$5,0))+0,0))*AA$3/$G5</f>
        <v/>
      </c>
    </row>
    <row r="6">
      <c r="A6" s="53" t="inlineStr">
        <is>
          <t>coa.res</t>
        </is>
      </c>
      <c r="B6" s="53" t="inlineStr">
        <is>
          <t>Coal, Residential</t>
        </is>
      </c>
      <c r="C6" s="53" t="inlineStr">
        <is>
          <t>coa</t>
        </is>
      </c>
      <c r="D6" s="53" t="inlineStr">
        <is>
          <t>res</t>
        </is>
      </c>
      <c r="E6" s="54" t="n">
        <v>2</v>
      </c>
      <c r="F6" s="54" t="n">
        <v>2</v>
      </c>
      <c r="G6" s="40">
        <f>INDEX(Mapping!$G$30:$G$37,MATCH($C6,Mapping!$A$30:$A$37,0))</f>
        <v/>
      </c>
      <c r="H6" s="54" t="n">
        <v>1</v>
      </c>
      <c r="I6" s="36">
        <f>IFERROR(INDEX(Prices_dom!$A$6:$CU$2000,MATCH(Settings!$C$4&amp;Settings!$C$7,Prices_dom!$A$6:$A$2000,0),MATCH("mit.ps."&amp;$A6,Prices_dom!$A$5:$CU$5,0))+0,0)</f>
        <v/>
      </c>
      <c r="J6" s="36">
        <f>IF($I6&lt;=0.25,0,IF($I6&lt;=0.5,0.5,1))</f>
        <v/>
      </c>
      <c r="K6" s="36">
        <f>IF(LEFT(Settings!$C$9,6)="Manual",0.8,IF(LEFT(Settings!$C$9,4)="None",1,$J6))</f>
        <v/>
      </c>
      <c r="L6" s="40">
        <f>IFERROR(INDEX(Prices_dom!$A$6:$CU$2000,MATCH(Settings!$C$4&amp;Settings!$C$7,Prices_dom!$A$6:$A$2000,0),MATCH("mit.mar."&amp;$A6,Prices_dom!$A$5:$CU$5,0))+0,0)</f>
        <v/>
      </c>
      <c r="M6" s="40">
        <f>IFERROR(INDEX(Prices_dom!$A$6:$CU$2000,MATCH(Settings!$C$4&amp;Settings!$C$7,Prices_dom!$A$6:$A$2000,0),MATCH("mit.coa.prod.cost",Prices_dom!$A$5:$CU$5,0))+0,0)</f>
        <v/>
      </c>
      <c r="N6" s="40">
        <f>($L6+$J6*$M6)*INDEX($T$3:$W$3,MATCH(Settings!$C$7,$T$4:$W$4,0))/$G6</f>
        <v/>
      </c>
      <c r="O6" s="55" t="n">
        <v>1</v>
      </c>
      <c r="P6" s="56">
        <f>$O6*IFERROR(INDEX(Prices_dom!$A$6:$CU$2000,MATCH(Settings!$C$4&amp;Settings!$C$10,Prices_dom!$A$6:$A$2000,0),MATCH("VAT_WEO",Prices_dom!$A$5:$CU$5,0))+0,0)</f>
        <v/>
      </c>
      <c r="Q6" s="27">
        <f>IF(IFERROR(INDEX(Prices_dom!$A$6:$CU$2000,MATCH(Settings!$C$4&amp;Settings!$C$10,Prices_dom!$A$6:$A$2000,0),MATCH("mit.vatrate."&amp;$A6,Prices_dom!$A$5:$CU$5,0))+0,0)&gt;0,IFERROR(INDEX(Prices_dom!$A$6:$CU$2000,MATCH(Settings!$C$4&amp;Settings!$C$10,Prices_dom!$A$6:$A$2000,0),MATCH("mit.vatrate."&amp;$A6,Prices_dom!$A$5:$CU$5,0))+0,0),$P6)</f>
        <v/>
      </c>
      <c r="R6" s="40">
        <f>INDEX($T6:$W6,MATCH(Settings!$C$10,$T$4:$W$4,0))</f>
        <v/>
      </c>
      <c r="S6" s="40">
        <f>INDEX($X6:$AA6,MATCH(Settings!$C$10,$X$4:$AA$4,0))</f>
        <v/>
      </c>
      <c r="T6" s="40">
        <f>IFERROR(INDEX(Prices_dom!$A$6:$CU$2000,MATCH(Settings!$C$4&amp;T$4,Prices_dom!$A$6:$A$2000,0),MATCH("mit.sp."&amp;$A6,Prices_dom!$A$5:$CU$5,0))+0,0)*T$3/$G6</f>
        <v/>
      </c>
      <c r="U6" s="40">
        <f>IFERROR(INDEX(Prices_dom!$A$6:$CU$2000,MATCH(Settings!$C$4&amp;U$4,Prices_dom!$A$6:$A$2000,0),MATCH("mit.sp."&amp;$A6,Prices_dom!$A$5:$CU$5,0))+0,0)*U$3/$G6</f>
        <v/>
      </c>
      <c r="V6" s="40">
        <f>IFERROR(INDEX(Prices_dom!$A$6:$CU$2000,MATCH(Settings!$C$4&amp;V$4,Prices_dom!$A$6:$A$2000,0),MATCH("mit.sp."&amp;$A6,Prices_dom!$A$5:$CU$5,0))+0,0)*V$3/$G6</f>
        <v/>
      </c>
      <c r="W6" s="40">
        <f>IFERROR(INDEX(Prices_dom!$A$6:$CU$2000,MATCH(Settings!$C$4&amp;W$4,Prices_dom!$A$6:$A$2000,0),MATCH("mit.sp."&amp;$A6,Prices_dom!$A$5:$CU$5,0))+0,0)*W$3/$G6</f>
        <v/>
      </c>
      <c r="X6" s="40">
        <f>IF($H6=1,IFERROR(INDEX(Prices_dom!$A$6:$CU$2000,MATCH(Settings!$C$4&amp;X$4,Prices_dom!$A$6:$A$2000,0),MATCH("mit.rp."&amp;$A6,Prices_dom!$A$5:$CU$5,0))+0,0)/(1+IF(IFERROR(INDEX(Prices_dom!$A$6:$CU$2000,MATCH(Settings!$C$4&amp;X$4,Prices_dom!$A$6:$A$2000,0),MATCH("mit.vatrate."&amp;$A6,Prices_dom!$A$5:$CU$5,0))+0,0)&gt;0,IFERROR(INDEX(Prices_dom!$A$6:$CU$2000,MATCH(Settings!$C$4&amp;X$4,Prices_dom!$A$6:$A$2000,0),MATCH("mit.vatrate."&amp;$A6,Prices_dom!$A$5:$CU$5,0))+0,0),$O6*IFERROR(INDEX(Prices_dom!$A$6:$CU$2000,MATCH(Settings!$C$4&amp;X$4,Prices_dom!$A$6:$A$2000,0),MATCH("VAT_WEO",Prices_dom!$A$5:$CU$5,0))+0,0)))-IFERROR(INDEX(Prices_dom!$A$6:$CU$2000,MATCH(Settings!$C$4&amp;X$4,Prices_dom!$A$6:$A$2000,0),MATCH("mit.sp."&amp;$A6,Prices_dom!$A$5:$CU$5,0))+0,0),IFERROR(INDEX(Prices_dom!$A$6:$CU$2000,MATCH(Settings!$C$4&amp;X$4,Prices_dom!$A$6:$A$2000,0),MATCH("mit.txo."&amp;$A6,Prices_dom!$A$5:$CU$5,0))+0,0))*X$3/$G6</f>
        <v/>
      </c>
      <c r="Y6" s="40">
        <f>IF($H6=1,IFERROR(INDEX(Prices_dom!$A$6:$CU$2000,MATCH(Settings!$C$4&amp;Y$4,Prices_dom!$A$6:$A$2000,0),MATCH("mit.rp."&amp;$A6,Prices_dom!$A$5:$CU$5,0))+0,0)/(1+IF(IFERROR(INDEX(Prices_dom!$A$6:$CU$2000,MATCH(Settings!$C$4&amp;Y$4,Prices_dom!$A$6:$A$2000,0),MATCH("mit.vatrate."&amp;$A6,Prices_dom!$A$5:$CU$5,0))+0,0)&gt;0,IFERROR(INDEX(Prices_dom!$A$6:$CU$2000,MATCH(Settings!$C$4&amp;Y$4,Prices_dom!$A$6:$A$2000,0),MATCH("mit.vatrate."&amp;$A6,Prices_dom!$A$5:$CU$5,0))+0,0),$O6*IFERROR(INDEX(Prices_dom!$A$6:$CU$2000,MATCH(Settings!$C$4&amp;Y$4,Prices_dom!$A$6:$A$2000,0),MATCH("VAT_WEO",Prices_dom!$A$5:$CU$5,0))+0,0)))-IFERROR(INDEX(Prices_dom!$A$6:$CU$2000,MATCH(Settings!$C$4&amp;Y$4,Prices_dom!$A$6:$A$2000,0),MATCH("mit.sp."&amp;$A6,Prices_dom!$A$5:$CU$5,0))+0,0),IFERROR(INDEX(Prices_dom!$A$6:$CU$2000,MATCH(Settings!$C$4&amp;Y$4,Prices_dom!$A$6:$A$2000,0),MATCH("mit.txo."&amp;$A6,Prices_dom!$A$5:$CU$5,0))+0,0))*Y$3/$G6</f>
        <v/>
      </c>
      <c r="Z6" s="40">
        <f>IF($H6=1,IFERROR(INDEX(Prices_dom!$A$6:$CU$2000,MATCH(Settings!$C$4&amp;Z$4,Prices_dom!$A$6:$A$2000,0),MATCH("mit.rp."&amp;$A6,Prices_dom!$A$5:$CU$5,0))+0,0)/(1+IF(IFERROR(INDEX(Prices_dom!$A$6:$CU$2000,MATCH(Settings!$C$4&amp;Z$4,Prices_dom!$A$6:$A$2000,0),MATCH("mit.vatrate."&amp;$A6,Prices_dom!$A$5:$CU$5,0))+0,0)&gt;0,IFERROR(INDEX(Prices_dom!$A$6:$CU$2000,MATCH(Settings!$C$4&amp;Z$4,Prices_dom!$A$6:$A$2000,0),MATCH("mit.vatrate."&amp;$A6,Prices_dom!$A$5:$CU$5,0))+0,0),$O6*IFERROR(INDEX(Prices_dom!$A$6:$CU$2000,MATCH(Settings!$C$4&amp;Z$4,Prices_dom!$A$6:$A$2000,0),MATCH("VAT_WEO",Prices_dom!$A$5:$CU$5,0))+0,0)))-IFERROR(INDEX(Prices_dom!$A$6:$CU$2000,MATCH(Settings!$C$4&amp;Z$4,Prices_dom!$A$6:$A$2000,0),MATCH("mit.sp."&amp;$A6,Prices_dom!$A$5:$CU$5,0))+0,0),IFERROR(INDEX(Prices_dom!$A$6:$CU$2000,MATCH(Settings!$C$4&amp;Z$4,Prices_dom!$A$6:$A$2000,0),MATCH("mit.txo."&amp;$A6,Prices_dom!$A$5:$CU$5,0))+0,0))*Z$3/$G6</f>
        <v/>
      </c>
      <c r="AA6" s="40">
        <f>IF($H6=1,IFERROR(INDEX(Prices_dom!$A$6:$CU$2000,MATCH(Settings!$C$4&amp;AA$4,Prices_dom!$A$6:$A$2000,0),MATCH("mit.rp."&amp;$A6,Prices_dom!$A$5:$CU$5,0))+0,0)/(1+IF(IFERROR(INDEX(Prices_dom!$A$6:$CU$2000,MATCH(Settings!$C$4&amp;AA$4,Prices_dom!$A$6:$A$2000,0),MATCH("mit.vatrate."&amp;$A6,Prices_dom!$A$5:$CU$5,0))+0,0)&gt;0,IFERROR(INDEX(Prices_dom!$A$6:$CU$2000,MATCH(Settings!$C$4&amp;AA$4,Prices_dom!$A$6:$A$2000,0),MATCH("mit.vatrate."&amp;$A6,Prices_dom!$A$5:$CU$5,0))+0,0),$O6*IFERROR(INDEX(Prices_dom!$A$6:$CU$2000,MATCH(Settings!$C$4&amp;AA$4,Prices_dom!$A$6:$A$2000,0),MATCH("VAT_WEO",Prices_dom!$A$5:$CU$5,0))+0,0)))-IFERROR(INDEX(Prices_dom!$A$6:$CU$2000,MATCH(Settings!$C$4&amp;AA$4,Prices_dom!$A$6:$A$2000,0),MATCH("mit.sp."&amp;$A6,Prices_dom!$A$5:$CU$5,0))+0,0),IFERROR(INDEX(Prices_dom!$A$6:$CU$2000,MATCH(Settings!$C$4&amp;AA$4,Prices_dom!$A$6:$A$2000,0),MATCH("mit.txo."&amp;$A6,Prices_dom!$A$5:$CU$5,0))+0,0))*AA$3/$G6</f>
        <v/>
      </c>
    </row>
    <row r="7">
      <c r="A7" s="53" t="inlineStr">
        <is>
          <t>coa.ind</t>
        </is>
      </c>
      <c r="B7" s="53" t="inlineStr">
        <is>
          <t>Coal, Industry</t>
        </is>
      </c>
      <c r="C7" s="53" t="inlineStr">
        <is>
          <t>coa</t>
        </is>
      </c>
      <c r="D7" s="53" t="inlineStr">
        <is>
          <t>ind</t>
        </is>
      </c>
      <c r="E7" s="54" t="n">
        <v>3</v>
      </c>
      <c r="F7" s="54" t="n">
        <v>2</v>
      </c>
      <c r="G7" s="40">
        <f>INDEX(Mapping!$G$30:$G$37,MATCH($C7,Mapping!$A$30:$A$37,0))</f>
        <v/>
      </c>
      <c r="H7" s="54" t="n">
        <v>1</v>
      </c>
      <c r="I7" s="36">
        <f>IFERROR(INDEX(Prices_dom!$A$6:$CU$2000,MATCH(Settings!$C$4&amp;Settings!$C$7,Prices_dom!$A$6:$A$2000,0),MATCH("mit.ps."&amp;$A7,Prices_dom!$A$5:$CU$5,0))+0,0)</f>
        <v/>
      </c>
      <c r="J7" s="36">
        <f>IF($I7&lt;=0.25,0,IF($I7&lt;=0.5,0.5,1))</f>
        <v/>
      </c>
      <c r="K7" s="36">
        <f>IF(LEFT(Settings!$C$9,6)="Manual",0.8,IF(LEFT(Settings!$C$9,4)="None",1,$J7))</f>
        <v/>
      </c>
      <c r="L7" s="40">
        <f>IFERROR(INDEX(Prices_dom!$A$6:$CU$2000,MATCH(Settings!$C$4&amp;Settings!$C$7,Prices_dom!$A$6:$A$2000,0),MATCH("mit.mar."&amp;$A7,Prices_dom!$A$5:$CU$5,0))+0,0)</f>
        <v/>
      </c>
      <c r="M7" s="40">
        <f>IFERROR(INDEX(Prices_dom!$A$6:$CU$2000,MATCH(Settings!$C$4&amp;Settings!$C$7,Prices_dom!$A$6:$A$2000,0),MATCH("mit.coa.prod.cost",Prices_dom!$A$5:$CU$5,0))+0,0)</f>
        <v/>
      </c>
      <c r="N7" s="40">
        <f>($L7+$J7*$M7)*INDEX($T$3:$W$3,MATCH(Settings!$C$7,$T$4:$W$4,0))/$G7</f>
        <v/>
      </c>
      <c r="O7" s="55" t="n">
        <v>0</v>
      </c>
      <c r="P7" s="56">
        <f>$O7*IFERROR(INDEX(Prices_dom!$A$6:$CU$2000,MATCH(Settings!$C$4&amp;Settings!$C$10,Prices_dom!$A$6:$A$2000,0),MATCH("VAT_WEO",Prices_dom!$A$5:$CU$5,0))+0,0)</f>
        <v/>
      </c>
      <c r="Q7" s="27">
        <f>IF(IFERROR(INDEX(Prices_dom!$A$6:$CU$2000,MATCH(Settings!$C$4&amp;Settings!$C$10,Prices_dom!$A$6:$A$2000,0),MATCH("mit.vatrate."&amp;$A7,Prices_dom!$A$5:$CU$5,0))+0,0)&gt;0,IFERROR(INDEX(Prices_dom!$A$6:$CU$2000,MATCH(Settings!$C$4&amp;Settings!$C$10,Prices_dom!$A$6:$A$2000,0),MATCH("mit.vatrate."&amp;$A7,Prices_dom!$A$5:$CU$5,0))+0,0),$P7)</f>
        <v/>
      </c>
      <c r="R7" s="40">
        <f>INDEX($T7:$W7,MATCH(Settings!$C$10,$T$4:$W$4,0))</f>
        <v/>
      </c>
      <c r="S7" s="40">
        <f>INDEX($X7:$AA7,MATCH(Settings!$C$10,$X$4:$AA$4,0))</f>
        <v/>
      </c>
      <c r="T7" s="40">
        <f>IFERROR(INDEX(Prices_dom!$A$6:$CU$2000,MATCH(Settings!$C$4&amp;T$4,Prices_dom!$A$6:$A$2000,0),MATCH("mit.sp."&amp;$A7,Prices_dom!$A$5:$CU$5,0))+0,0)*T$3/$G7</f>
        <v/>
      </c>
      <c r="U7" s="40">
        <f>IFERROR(INDEX(Prices_dom!$A$6:$CU$2000,MATCH(Settings!$C$4&amp;U$4,Prices_dom!$A$6:$A$2000,0),MATCH("mit.sp."&amp;$A7,Prices_dom!$A$5:$CU$5,0))+0,0)*U$3/$G7</f>
        <v/>
      </c>
      <c r="V7" s="40">
        <f>IFERROR(INDEX(Prices_dom!$A$6:$CU$2000,MATCH(Settings!$C$4&amp;V$4,Prices_dom!$A$6:$A$2000,0),MATCH("mit.sp."&amp;$A7,Prices_dom!$A$5:$CU$5,0))+0,0)*V$3/$G7</f>
        <v/>
      </c>
      <c r="W7" s="40">
        <f>IFERROR(INDEX(Prices_dom!$A$6:$CU$2000,MATCH(Settings!$C$4&amp;W$4,Prices_dom!$A$6:$A$2000,0),MATCH("mit.sp."&amp;$A7,Prices_dom!$A$5:$CU$5,0))+0,0)*W$3/$G7</f>
        <v/>
      </c>
      <c r="X7" s="40">
        <f>IF($H7=1,IFERROR(INDEX(Prices_dom!$A$6:$CU$2000,MATCH(Settings!$C$4&amp;X$4,Prices_dom!$A$6:$A$2000,0),MATCH("mit.rp."&amp;$A7,Prices_dom!$A$5:$CU$5,0))+0,0)/(1+IF(IFERROR(INDEX(Prices_dom!$A$6:$CU$2000,MATCH(Settings!$C$4&amp;X$4,Prices_dom!$A$6:$A$2000,0),MATCH("mit.vatrate."&amp;$A7,Prices_dom!$A$5:$CU$5,0))+0,0)&gt;0,IFERROR(INDEX(Prices_dom!$A$6:$CU$2000,MATCH(Settings!$C$4&amp;X$4,Prices_dom!$A$6:$A$2000,0),MATCH("mit.vatrate."&amp;$A7,Prices_dom!$A$5:$CU$5,0))+0,0),$O7*IFERROR(INDEX(Prices_dom!$A$6:$CU$2000,MATCH(Settings!$C$4&amp;X$4,Prices_dom!$A$6:$A$2000,0),MATCH("VAT_WEO",Prices_dom!$A$5:$CU$5,0))+0,0)))-IFERROR(INDEX(Prices_dom!$A$6:$CU$2000,MATCH(Settings!$C$4&amp;X$4,Prices_dom!$A$6:$A$2000,0),MATCH("mit.sp."&amp;$A7,Prices_dom!$A$5:$CU$5,0))+0,0),IFERROR(INDEX(Prices_dom!$A$6:$CU$2000,MATCH(Settings!$C$4&amp;X$4,Prices_dom!$A$6:$A$2000,0),MATCH("mit.txo."&amp;$A7,Prices_dom!$A$5:$CU$5,0))+0,0))*X$3/$G7</f>
        <v/>
      </c>
      <c r="Y7" s="40">
        <f>IF($H7=1,IFERROR(INDEX(Prices_dom!$A$6:$CU$2000,MATCH(Settings!$C$4&amp;Y$4,Prices_dom!$A$6:$A$2000,0),MATCH("mit.rp."&amp;$A7,Prices_dom!$A$5:$CU$5,0))+0,0)/(1+IF(IFERROR(INDEX(Prices_dom!$A$6:$CU$2000,MATCH(Settings!$C$4&amp;Y$4,Prices_dom!$A$6:$A$2000,0),MATCH("mit.vatrate."&amp;$A7,Prices_dom!$A$5:$CU$5,0))+0,0)&gt;0,IFERROR(INDEX(Prices_dom!$A$6:$CU$2000,MATCH(Settings!$C$4&amp;Y$4,Prices_dom!$A$6:$A$2000,0),MATCH("mit.vatrate."&amp;$A7,Prices_dom!$A$5:$CU$5,0))+0,0),$O7*IFERROR(INDEX(Prices_dom!$A$6:$CU$2000,MATCH(Settings!$C$4&amp;Y$4,Prices_dom!$A$6:$A$2000,0),MATCH("VAT_WEO",Prices_dom!$A$5:$CU$5,0))+0,0)))-IFERROR(INDEX(Prices_dom!$A$6:$CU$2000,MATCH(Settings!$C$4&amp;Y$4,Prices_dom!$A$6:$A$2000,0),MATCH("mit.sp."&amp;$A7,Prices_dom!$A$5:$CU$5,0))+0,0),IFERROR(INDEX(Prices_dom!$A$6:$CU$2000,MATCH(Settings!$C$4&amp;Y$4,Prices_dom!$A$6:$A$2000,0),MATCH("mit.txo."&amp;$A7,Prices_dom!$A$5:$CU$5,0))+0,0))*Y$3/$G7</f>
        <v/>
      </c>
      <c r="Z7" s="40">
        <f>IF($H7=1,IFERROR(INDEX(Prices_dom!$A$6:$CU$2000,MATCH(Settings!$C$4&amp;Z$4,Prices_dom!$A$6:$A$2000,0),MATCH("mit.rp."&amp;$A7,Prices_dom!$A$5:$CU$5,0))+0,0)/(1+IF(IFERROR(INDEX(Prices_dom!$A$6:$CU$2000,MATCH(Settings!$C$4&amp;Z$4,Prices_dom!$A$6:$A$2000,0),MATCH("mit.vatrate."&amp;$A7,Prices_dom!$A$5:$CU$5,0))+0,0)&gt;0,IFERROR(INDEX(Prices_dom!$A$6:$CU$2000,MATCH(Settings!$C$4&amp;Z$4,Prices_dom!$A$6:$A$2000,0),MATCH("mit.vatrate."&amp;$A7,Prices_dom!$A$5:$CU$5,0))+0,0),$O7*IFERROR(INDEX(Prices_dom!$A$6:$CU$2000,MATCH(Settings!$C$4&amp;Z$4,Prices_dom!$A$6:$A$2000,0),MATCH("VAT_WEO",Prices_dom!$A$5:$CU$5,0))+0,0)))-IFERROR(INDEX(Prices_dom!$A$6:$CU$2000,MATCH(Settings!$C$4&amp;Z$4,Prices_dom!$A$6:$A$2000,0),MATCH("mit.sp."&amp;$A7,Prices_dom!$A$5:$CU$5,0))+0,0),IFERROR(INDEX(Prices_dom!$A$6:$CU$2000,MATCH(Settings!$C$4&amp;Z$4,Prices_dom!$A$6:$A$2000,0),MATCH("mit.txo."&amp;$A7,Prices_dom!$A$5:$CU$5,0))+0,0))*Z$3/$G7</f>
        <v/>
      </c>
      <c r="AA7" s="40">
        <f>IF($H7=1,IFERROR(INDEX(Prices_dom!$A$6:$CU$2000,MATCH(Settings!$C$4&amp;AA$4,Prices_dom!$A$6:$A$2000,0),MATCH("mit.rp."&amp;$A7,Prices_dom!$A$5:$CU$5,0))+0,0)/(1+IF(IFERROR(INDEX(Prices_dom!$A$6:$CU$2000,MATCH(Settings!$C$4&amp;AA$4,Prices_dom!$A$6:$A$2000,0),MATCH("mit.vatrate."&amp;$A7,Prices_dom!$A$5:$CU$5,0))+0,0)&gt;0,IFERROR(INDEX(Prices_dom!$A$6:$CU$2000,MATCH(Settings!$C$4&amp;AA$4,Prices_dom!$A$6:$A$2000,0),MATCH("mit.vatrate."&amp;$A7,Prices_dom!$A$5:$CU$5,0))+0,0),$O7*IFERROR(INDEX(Prices_dom!$A$6:$CU$2000,MATCH(Settings!$C$4&amp;AA$4,Prices_dom!$A$6:$A$2000,0),MATCH("VAT_WEO",Prices_dom!$A$5:$CU$5,0))+0,0)))-IFERROR(INDEX(Prices_dom!$A$6:$CU$2000,MATCH(Settings!$C$4&amp;AA$4,Prices_dom!$A$6:$A$2000,0),MATCH("mit.sp."&amp;$A7,Prices_dom!$A$5:$CU$5,0))+0,0),IFERROR(INDEX(Prices_dom!$A$6:$CU$2000,MATCH(Settings!$C$4&amp;AA$4,Prices_dom!$A$6:$A$2000,0),MATCH("mit.txo."&amp;$A7,Prices_dom!$A$5:$CU$5,0))+0,0))*AA$3/$G7</f>
        <v/>
      </c>
    </row>
    <row r="8">
      <c r="A8" s="53" t="inlineStr">
        <is>
          <t>nga.pow</t>
        </is>
      </c>
      <c r="B8" s="53" t="inlineStr">
        <is>
          <t>Natural gas, Power</t>
        </is>
      </c>
      <c r="C8" s="53" t="inlineStr">
        <is>
          <t>nga</t>
        </is>
      </c>
      <c r="D8" s="53" t="inlineStr">
        <is>
          <t>pow</t>
        </is>
      </c>
      <c r="E8" s="54" t="n">
        <v>4</v>
      </c>
      <c r="F8" s="54" t="n">
        <v>3</v>
      </c>
      <c r="G8" s="40">
        <f>INDEX(Mapping!$G$30:$G$37,MATCH($C8,Mapping!$A$30:$A$37,0))</f>
        <v/>
      </c>
      <c r="H8" s="54" t="n">
        <v>1</v>
      </c>
      <c r="I8" s="36">
        <f>IFERROR(INDEX(Prices_dom!$A$6:$CU$2000,MATCH(Settings!$C$4&amp;Settings!$C$7,Prices_dom!$A$6:$A$2000,0),MATCH("mit.ps."&amp;$A8,Prices_dom!$A$5:$CU$5,0))+0,0)</f>
        <v/>
      </c>
      <c r="J8" s="36">
        <f>IF($I8&lt;=0.25,0,IF($I8&lt;=0.5,0.5,1))</f>
        <v/>
      </c>
      <c r="K8" s="36">
        <f>IF(LEFT(Settings!$C$9,6)="Manual",0.8,IF(LEFT(Settings!$C$9,4)="None",1,$J8))</f>
        <v/>
      </c>
      <c r="L8" s="40">
        <f>IFERROR(INDEX(Prices_dom!$A$6:$CU$2000,MATCH(Settings!$C$4&amp;Settings!$C$7,Prices_dom!$A$6:$A$2000,0),MATCH("mit.mar."&amp;$A8,Prices_dom!$A$5:$CU$5,0))+0,0)</f>
        <v/>
      </c>
      <c r="M8" s="40">
        <f>IFERROR(INDEX(Prices_dom!$A$6:$CU$2000,MATCH(Settings!$C$4&amp;Settings!$C$7,Prices_dom!$A$6:$A$2000,0),MATCH("mit.nga.prod.cost",Prices_dom!$A$5:$CU$5,0))+0,0)</f>
        <v/>
      </c>
      <c r="N8" s="40">
        <f>($L8+$J8*$M8)*INDEX($T$3:$W$3,MATCH(Settings!$C$7,$T$4:$W$4,0))/$G8</f>
        <v/>
      </c>
      <c r="O8" s="55" t="n">
        <v>0</v>
      </c>
      <c r="P8" s="56">
        <f>$O8*IFERROR(INDEX(Prices_dom!$A$6:$CU$2000,MATCH(Settings!$C$4&amp;Settings!$C$10,Prices_dom!$A$6:$A$2000,0),MATCH("VAT_WEO",Prices_dom!$A$5:$CU$5,0))+0,0)</f>
        <v/>
      </c>
      <c r="Q8" s="27">
        <f>IF(IFERROR(INDEX(Prices_dom!$A$6:$CU$2000,MATCH(Settings!$C$4&amp;Settings!$C$10,Prices_dom!$A$6:$A$2000,0),MATCH("mit.vatrate."&amp;$A8,Prices_dom!$A$5:$CU$5,0))+0,0)&gt;0,IFERROR(INDEX(Prices_dom!$A$6:$CU$2000,MATCH(Settings!$C$4&amp;Settings!$C$10,Prices_dom!$A$6:$A$2000,0),MATCH("mit.vatrate."&amp;$A8,Prices_dom!$A$5:$CU$5,0))+0,0),$P8)</f>
        <v/>
      </c>
      <c r="R8" s="40">
        <f>INDEX($T8:$W8,MATCH(Settings!$C$10,$T$4:$W$4,0))</f>
        <v/>
      </c>
      <c r="S8" s="40">
        <f>INDEX($X8:$AA8,MATCH(Settings!$C$10,$X$4:$AA$4,0))</f>
        <v/>
      </c>
      <c r="T8" s="40">
        <f>IFERROR(INDEX(Prices_dom!$A$6:$CU$2000,MATCH(Settings!$C$4&amp;T$4,Prices_dom!$A$6:$A$2000,0),MATCH("mit.sp."&amp;$A8,Prices_dom!$A$5:$CU$5,0))+0,0)*T$3/$G8</f>
        <v/>
      </c>
      <c r="U8" s="40">
        <f>IFERROR(INDEX(Prices_dom!$A$6:$CU$2000,MATCH(Settings!$C$4&amp;U$4,Prices_dom!$A$6:$A$2000,0),MATCH("mit.sp."&amp;$A8,Prices_dom!$A$5:$CU$5,0))+0,0)*U$3/$G8</f>
        <v/>
      </c>
      <c r="V8" s="40">
        <f>IFERROR(INDEX(Prices_dom!$A$6:$CU$2000,MATCH(Settings!$C$4&amp;V$4,Prices_dom!$A$6:$A$2000,0),MATCH("mit.sp."&amp;$A8,Prices_dom!$A$5:$CU$5,0))+0,0)*V$3/$G8</f>
        <v/>
      </c>
      <c r="W8" s="40">
        <f>IFERROR(INDEX(Prices_dom!$A$6:$CU$2000,MATCH(Settings!$C$4&amp;W$4,Prices_dom!$A$6:$A$2000,0),MATCH("mit.sp."&amp;$A8,Prices_dom!$A$5:$CU$5,0))+0,0)*W$3/$G8</f>
        <v/>
      </c>
      <c r="X8" s="40">
        <f>IF($H8=1,IFERROR(INDEX(Prices_dom!$A$6:$CU$2000,MATCH(Settings!$C$4&amp;X$4,Prices_dom!$A$6:$A$2000,0),MATCH("mit.rp."&amp;$A8,Prices_dom!$A$5:$CU$5,0))+0,0)/(1+IF(IFERROR(INDEX(Prices_dom!$A$6:$CU$2000,MATCH(Settings!$C$4&amp;X$4,Prices_dom!$A$6:$A$2000,0),MATCH("mit.vatrate."&amp;$A8,Prices_dom!$A$5:$CU$5,0))+0,0)&gt;0,IFERROR(INDEX(Prices_dom!$A$6:$CU$2000,MATCH(Settings!$C$4&amp;X$4,Prices_dom!$A$6:$A$2000,0),MATCH("mit.vatrate."&amp;$A8,Prices_dom!$A$5:$CU$5,0))+0,0),$O8*IFERROR(INDEX(Prices_dom!$A$6:$CU$2000,MATCH(Settings!$C$4&amp;X$4,Prices_dom!$A$6:$A$2000,0),MATCH("VAT_WEO",Prices_dom!$A$5:$CU$5,0))+0,0)))-IFERROR(INDEX(Prices_dom!$A$6:$CU$2000,MATCH(Settings!$C$4&amp;X$4,Prices_dom!$A$6:$A$2000,0),MATCH("mit.sp."&amp;$A8,Prices_dom!$A$5:$CU$5,0))+0,0),IFERROR(INDEX(Prices_dom!$A$6:$CU$2000,MATCH(Settings!$C$4&amp;X$4,Prices_dom!$A$6:$A$2000,0),MATCH("mit.txo."&amp;$A8,Prices_dom!$A$5:$CU$5,0))+0,0))*X$3/$G8</f>
        <v/>
      </c>
      <c r="Y8" s="40">
        <f>IF($H8=1,IFERROR(INDEX(Prices_dom!$A$6:$CU$2000,MATCH(Settings!$C$4&amp;Y$4,Prices_dom!$A$6:$A$2000,0),MATCH("mit.rp."&amp;$A8,Prices_dom!$A$5:$CU$5,0))+0,0)/(1+IF(IFERROR(INDEX(Prices_dom!$A$6:$CU$2000,MATCH(Settings!$C$4&amp;Y$4,Prices_dom!$A$6:$A$2000,0),MATCH("mit.vatrate."&amp;$A8,Prices_dom!$A$5:$CU$5,0))+0,0)&gt;0,IFERROR(INDEX(Prices_dom!$A$6:$CU$2000,MATCH(Settings!$C$4&amp;Y$4,Prices_dom!$A$6:$A$2000,0),MATCH("mit.vatrate."&amp;$A8,Prices_dom!$A$5:$CU$5,0))+0,0),$O8*IFERROR(INDEX(Prices_dom!$A$6:$CU$2000,MATCH(Settings!$C$4&amp;Y$4,Prices_dom!$A$6:$A$2000,0),MATCH("VAT_WEO",Prices_dom!$A$5:$CU$5,0))+0,0)))-IFERROR(INDEX(Prices_dom!$A$6:$CU$2000,MATCH(Settings!$C$4&amp;Y$4,Prices_dom!$A$6:$A$2000,0),MATCH("mit.sp."&amp;$A8,Prices_dom!$A$5:$CU$5,0))+0,0),IFERROR(INDEX(Prices_dom!$A$6:$CU$2000,MATCH(Settings!$C$4&amp;Y$4,Prices_dom!$A$6:$A$2000,0),MATCH("mit.txo."&amp;$A8,Prices_dom!$A$5:$CU$5,0))+0,0))*Y$3/$G8</f>
        <v/>
      </c>
      <c r="Z8" s="40">
        <f>IF($H8=1,IFERROR(INDEX(Prices_dom!$A$6:$CU$2000,MATCH(Settings!$C$4&amp;Z$4,Prices_dom!$A$6:$A$2000,0),MATCH("mit.rp."&amp;$A8,Prices_dom!$A$5:$CU$5,0))+0,0)/(1+IF(IFERROR(INDEX(Prices_dom!$A$6:$CU$2000,MATCH(Settings!$C$4&amp;Z$4,Prices_dom!$A$6:$A$2000,0),MATCH("mit.vatrate."&amp;$A8,Prices_dom!$A$5:$CU$5,0))+0,0)&gt;0,IFERROR(INDEX(Prices_dom!$A$6:$CU$2000,MATCH(Settings!$C$4&amp;Z$4,Prices_dom!$A$6:$A$2000,0),MATCH("mit.vatrate."&amp;$A8,Prices_dom!$A$5:$CU$5,0))+0,0),$O8*IFERROR(INDEX(Prices_dom!$A$6:$CU$2000,MATCH(Settings!$C$4&amp;Z$4,Prices_dom!$A$6:$A$2000,0),MATCH("VAT_WEO",Prices_dom!$A$5:$CU$5,0))+0,0)))-IFERROR(INDEX(Prices_dom!$A$6:$CU$2000,MATCH(Settings!$C$4&amp;Z$4,Prices_dom!$A$6:$A$2000,0),MATCH("mit.sp."&amp;$A8,Prices_dom!$A$5:$CU$5,0))+0,0),IFERROR(INDEX(Prices_dom!$A$6:$CU$2000,MATCH(Settings!$C$4&amp;Z$4,Prices_dom!$A$6:$A$2000,0),MATCH("mit.txo."&amp;$A8,Prices_dom!$A$5:$CU$5,0))+0,0))*Z$3/$G8</f>
        <v/>
      </c>
      <c r="AA8" s="40">
        <f>IF($H8=1,IFERROR(INDEX(Prices_dom!$A$6:$CU$2000,MATCH(Settings!$C$4&amp;AA$4,Prices_dom!$A$6:$A$2000,0),MATCH("mit.rp."&amp;$A8,Prices_dom!$A$5:$CU$5,0))+0,0)/(1+IF(IFERROR(INDEX(Prices_dom!$A$6:$CU$2000,MATCH(Settings!$C$4&amp;AA$4,Prices_dom!$A$6:$A$2000,0),MATCH("mit.vatrate."&amp;$A8,Prices_dom!$A$5:$CU$5,0))+0,0)&gt;0,IFERROR(INDEX(Prices_dom!$A$6:$CU$2000,MATCH(Settings!$C$4&amp;AA$4,Prices_dom!$A$6:$A$2000,0),MATCH("mit.vatrate."&amp;$A8,Prices_dom!$A$5:$CU$5,0))+0,0),$O8*IFERROR(INDEX(Prices_dom!$A$6:$CU$2000,MATCH(Settings!$C$4&amp;AA$4,Prices_dom!$A$6:$A$2000,0),MATCH("VAT_WEO",Prices_dom!$A$5:$CU$5,0))+0,0)))-IFERROR(INDEX(Prices_dom!$A$6:$CU$2000,MATCH(Settings!$C$4&amp;AA$4,Prices_dom!$A$6:$A$2000,0),MATCH("mit.sp."&amp;$A8,Prices_dom!$A$5:$CU$5,0))+0,0),IFERROR(INDEX(Prices_dom!$A$6:$CU$2000,MATCH(Settings!$C$4&amp;AA$4,Prices_dom!$A$6:$A$2000,0),MATCH("mit.txo."&amp;$A8,Prices_dom!$A$5:$CU$5,0))+0,0))*AA$3/$G8</f>
        <v/>
      </c>
    </row>
    <row r="9">
      <c r="A9" s="53" t="inlineStr">
        <is>
          <t>nga.res</t>
        </is>
      </c>
      <c r="B9" s="53" t="inlineStr">
        <is>
          <t>Natural gas, Residential</t>
        </is>
      </c>
      <c r="C9" s="53" t="inlineStr">
        <is>
          <t>nga</t>
        </is>
      </c>
      <c r="D9" s="53" t="inlineStr">
        <is>
          <t>res</t>
        </is>
      </c>
      <c r="E9" s="54" t="n">
        <v>5</v>
      </c>
      <c r="F9" s="54" t="n">
        <v>3</v>
      </c>
      <c r="G9" s="40">
        <f>INDEX(Mapping!$G$30:$G$37,MATCH($C9,Mapping!$A$30:$A$37,0))</f>
        <v/>
      </c>
      <c r="H9" s="54" t="n">
        <v>1</v>
      </c>
      <c r="I9" s="36">
        <f>IFERROR(INDEX(Prices_dom!$A$6:$CU$2000,MATCH(Settings!$C$4&amp;Settings!$C$7,Prices_dom!$A$6:$A$2000,0),MATCH("mit.ps."&amp;$A9,Prices_dom!$A$5:$CU$5,0))+0,0)</f>
        <v/>
      </c>
      <c r="J9" s="36">
        <f>IF($I9&lt;=0.25,0,IF($I9&lt;=0.5,0.5,1))</f>
        <v/>
      </c>
      <c r="K9" s="36">
        <f>IF(LEFT(Settings!$C$9,6)="Manual",0.8,IF(LEFT(Settings!$C$9,4)="None",1,$J9))</f>
        <v/>
      </c>
      <c r="L9" s="40">
        <f>IFERROR(INDEX(Prices_dom!$A$6:$CU$2000,MATCH(Settings!$C$4&amp;Settings!$C$7,Prices_dom!$A$6:$A$2000,0),MATCH("mit.mar."&amp;$A9,Prices_dom!$A$5:$CU$5,0))+0,0)</f>
        <v/>
      </c>
      <c r="M9" s="40">
        <f>IFERROR(INDEX(Prices_dom!$A$6:$CU$2000,MATCH(Settings!$C$4&amp;Settings!$C$7,Prices_dom!$A$6:$A$2000,0),MATCH("mit.nga.prod.cost",Prices_dom!$A$5:$CU$5,0))+0,0)</f>
        <v/>
      </c>
      <c r="N9" s="40">
        <f>($L9+$J9*$M9)*INDEX($T$3:$W$3,MATCH(Settings!$C$7,$T$4:$W$4,0))/$G9</f>
        <v/>
      </c>
      <c r="O9" s="55" t="n">
        <v>1</v>
      </c>
      <c r="P9" s="56">
        <f>$O9*IFERROR(INDEX(Prices_dom!$A$6:$CU$2000,MATCH(Settings!$C$4&amp;Settings!$C$10,Prices_dom!$A$6:$A$2000,0),MATCH("VAT_WEO",Prices_dom!$A$5:$CU$5,0))+0,0)</f>
        <v/>
      </c>
      <c r="Q9" s="27">
        <f>IF(IFERROR(INDEX(Prices_dom!$A$6:$CU$2000,MATCH(Settings!$C$4&amp;Settings!$C$10,Prices_dom!$A$6:$A$2000,0),MATCH("mit.vatrate."&amp;$A9,Prices_dom!$A$5:$CU$5,0))+0,0)&gt;0,IFERROR(INDEX(Prices_dom!$A$6:$CU$2000,MATCH(Settings!$C$4&amp;Settings!$C$10,Prices_dom!$A$6:$A$2000,0),MATCH("mit.vatrate."&amp;$A9,Prices_dom!$A$5:$CU$5,0))+0,0),$P9)</f>
        <v/>
      </c>
      <c r="R9" s="40">
        <f>INDEX($T9:$W9,MATCH(Settings!$C$10,$T$4:$W$4,0))</f>
        <v/>
      </c>
      <c r="S9" s="40">
        <f>INDEX($X9:$AA9,MATCH(Settings!$C$10,$X$4:$AA$4,0))</f>
        <v/>
      </c>
      <c r="T9" s="40">
        <f>IFERROR(INDEX(Prices_dom!$A$6:$CU$2000,MATCH(Settings!$C$4&amp;T$4,Prices_dom!$A$6:$A$2000,0),MATCH("mit.sp."&amp;$A9,Prices_dom!$A$5:$CU$5,0))+0,0)*T$3/$G9</f>
        <v/>
      </c>
      <c r="U9" s="40">
        <f>IFERROR(INDEX(Prices_dom!$A$6:$CU$2000,MATCH(Settings!$C$4&amp;U$4,Prices_dom!$A$6:$A$2000,0),MATCH("mit.sp."&amp;$A9,Prices_dom!$A$5:$CU$5,0))+0,0)*U$3/$G9</f>
        <v/>
      </c>
      <c r="V9" s="40">
        <f>IFERROR(INDEX(Prices_dom!$A$6:$CU$2000,MATCH(Settings!$C$4&amp;V$4,Prices_dom!$A$6:$A$2000,0),MATCH("mit.sp."&amp;$A9,Prices_dom!$A$5:$CU$5,0))+0,0)*V$3/$G9</f>
        <v/>
      </c>
      <c r="W9" s="40">
        <f>IFERROR(INDEX(Prices_dom!$A$6:$CU$2000,MATCH(Settings!$C$4&amp;W$4,Prices_dom!$A$6:$A$2000,0),MATCH("mit.sp."&amp;$A9,Prices_dom!$A$5:$CU$5,0))+0,0)*W$3/$G9</f>
        <v/>
      </c>
      <c r="X9" s="40">
        <f>IF($H9=1,IFERROR(INDEX(Prices_dom!$A$6:$CU$2000,MATCH(Settings!$C$4&amp;X$4,Prices_dom!$A$6:$A$2000,0),MATCH("mit.rp."&amp;$A9,Prices_dom!$A$5:$CU$5,0))+0,0)/(1+IF(IFERROR(INDEX(Prices_dom!$A$6:$CU$2000,MATCH(Settings!$C$4&amp;X$4,Prices_dom!$A$6:$A$2000,0),MATCH("mit.vatrate."&amp;$A9,Prices_dom!$A$5:$CU$5,0))+0,0)&gt;0,IFERROR(INDEX(Prices_dom!$A$6:$CU$2000,MATCH(Settings!$C$4&amp;X$4,Prices_dom!$A$6:$A$2000,0),MATCH("mit.vatrate."&amp;$A9,Prices_dom!$A$5:$CU$5,0))+0,0),$O9*IFERROR(INDEX(Prices_dom!$A$6:$CU$2000,MATCH(Settings!$C$4&amp;X$4,Prices_dom!$A$6:$A$2000,0),MATCH("VAT_WEO",Prices_dom!$A$5:$CU$5,0))+0,0)))-IFERROR(INDEX(Prices_dom!$A$6:$CU$2000,MATCH(Settings!$C$4&amp;X$4,Prices_dom!$A$6:$A$2000,0),MATCH("mit.sp."&amp;$A9,Prices_dom!$A$5:$CU$5,0))+0,0),IFERROR(INDEX(Prices_dom!$A$6:$CU$2000,MATCH(Settings!$C$4&amp;X$4,Prices_dom!$A$6:$A$2000,0),MATCH("mit.txo."&amp;$A9,Prices_dom!$A$5:$CU$5,0))+0,0))*X$3/$G9</f>
        <v/>
      </c>
      <c r="Y9" s="40">
        <f>IF($H9=1,IFERROR(INDEX(Prices_dom!$A$6:$CU$2000,MATCH(Settings!$C$4&amp;Y$4,Prices_dom!$A$6:$A$2000,0),MATCH("mit.rp."&amp;$A9,Prices_dom!$A$5:$CU$5,0))+0,0)/(1+IF(IFERROR(INDEX(Prices_dom!$A$6:$CU$2000,MATCH(Settings!$C$4&amp;Y$4,Prices_dom!$A$6:$A$2000,0),MATCH("mit.vatrate."&amp;$A9,Prices_dom!$A$5:$CU$5,0))+0,0)&gt;0,IFERROR(INDEX(Prices_dom!$A$6:$CU$2000,MATCH(Settings!$C$4&amp;Y$4,Prices_dom!$A$6:$A$2000,0),MATCH("mit.vatrate."&amp;$A9,Prices_dom!$A$5:$CU$5,0))+0,0),$O9*IFERROR(INDEX(Prices_dom!$A$6:$CU$2000,MATCH(Settings!$C$4&amp;Y$4,Prices_dom!$A$6:$A$2000,0),MATCH("VAT_WEO",Prices_dom!$A$5:$CU$5,0))+0,0)))-IFERROR(INDEX(Prices_dom!$A$6:$CU$2000,MATCH(Settings!$C$4&amp;Y$4,Prices_dom!$A$6:$A$2000,0),MATCH("mit.sp."&amp;$A9,Prices_dom!$A$5:$CU$5,0))+0,0),IFERROR(INDEX(Prices_dom!$A$6:$CU$2000,MATCH(Settings!$C$4&amp;Y$4,Prices_dom!$A$6:$A$2000,0),MATCH("mit.txo."&amp;$A9,Prices_dom!$A$5:$CU$5,0))+0,0))*Y$3/$G9</f>
        <v/>
      </c>
      <c r="Z9" s="40">
        <f>IF($H9=1,IFERROR(INDEX(Prices_dom!$A$6:$CU$2000,MATCH(Settings!$C$4&amp;Z$4,Prices_dom!$A$6:$A$2000,0),MATCH("mit.rp."&amp;$A9,Prices_dom!$A$5:$CU$5,0))+0,0)/(1+IF(IFERROR(INDEX(Prices_dom!$A$6:$CU$2000,MATCH(Settings!$C$4&amp;Z$4,Prices_dom!$A$6:$A$2000,0),MATCH("mit.vatrate."&amp;$A9,Prices_dom!$A$5:$CU$5,0))+0,0)&gt;0,IFERROR(INDEX(Prices_dom!$A$6:$CU$2000,MATCH(Settings!$C$4&amp;Z$4,Prices_dom!$A$6:$A$2000,0),MATCH("mit.vatrate."&amp;$A9,Prices_dom!$A$5:$CU$5,0))+0,0),$O9*IFERROR(INDEX(Prices_dom!$A$6:$CU$2000,MATCH(Settings!$C$4&amp;Z$4,Prices_dom!$A$6:$A$2000,0),MATCH("VAT_WEO",Prices_dom!$A$5:$CU$5,0))+0,0)))-IFERROR(INDEX(Prices_dom!$A$6:$CU$2000,MATCH(Settings!$C$4&amp;Z$4,Prices_dom!$A$6:$A$2000,0),MATCH("mit.sp."&amp;$A9,Prices_dom!$A$5:$CU$5,0))+0,0),IFERROR(INDEX(Prices_dom!$A$6:$CU$2000,MATCH(Settings!$C$4&amp;Z$4,Prices_dom!$A$6:$A$2000,0),MATCH("mit.txo."&amp;$A9,Prices_dom!$A$5:$CU$5,0))+0,0))*Z$3/$G9</f>
        <v/>
      </c>
      <c r="AA9" s="40">
        <f>IF($H9=1,IFERROR(INDEX(Prices_dom!$A$6:$CU$2000,MATCH(Settings!$C$4&amp;AA$4,Prices_dom!$A$6:$A$2000,0),MATCH("mit.rp."&amp;$A9,Prices_dom!$A$5:$CU$5,0))+0,0)/(1+IF(IFERROR(INDEX(Prices_dom!$A$6:$CU$2000,MATCH(Settings!$C$4&amp;AA$4,Prices_dom!$A$6:$A$2000,0),MATCH("mit.vatrate."&amp;$A9,Prices_dom!$A$5:$CU$5,0))+0,0)&gt;0,IFERROR(INDEX(Prices_dom!$A$6:$CU$2000,MATCH(Settings!$C$4&amp;AA$4,Prices_dom!$A$6:$A$2000,0),MATCH("mit.vatrate."&amp;$A9,Prices_dom!$A$5:$CU$5,0))+0,0),$O9*IFERROR(INDEX(Prices_dom!$A$6:$CU$2000,MATCH(Settings!$C$4&amp;AA$4,Prices_dom!$A$6:$A$2000,0),MATCH("VAT_WEO",Prices_dom!$A$5:$CU$5,0))+0,0)))-IFERROR(INDEX(Prices_dom!$A$6:$CU$2000,MATCH(Settings!$C$4&amp;AA$4,Prices_dom!$A$6:$A$2000,0),MATCH("mit.sp."&amp;$A9,Prices_dom!$A$5:$CU$5,0))+0,0),IFERROR(INDEX(Prices_dom!$A$6:$CU$2000,MATCH(Settings!$C$4&amp;AA$4,Prices_dom!$A$6:$A$2000,0),MATCH("mit.txo."&amp;$A9,Prices_dom!$A$5:$CU$5,0))+0,0))*AA$3/$G9</f>
        <v/>
      </c>
    </row>
    <row r="10">
      <c r="A10" s="53" t="inlineStr">
        <is>
          <t>nga.ind</t>
        </is>
      </c>
      <c r="B10" s="53" t="inlineStr">
        <is>
          <t>Natural gas, Industry</t>
        </is>
      </c>
      <c r="C10" s="53" t="inlineStr">
        <is>
          <t>nga</t>
        </is>
      </c>
      <c r="D10" s="53" t="inlineStr">
        <is>
          <t>ind</t>
        </is>
      </c>
      <c r="E10" s="54" t="n">
        <v>6</v>
      </c>
      <c r="F10" s="54" t="n">
        <v>3</v>
      </c>
      <c r="G10" s="40">
        <f>INDEX(Mapping!$G$30:$G$37,MATCH($C10,Mapping!$A$30:$A$37,0))</f>
        <v/>
      </c>
      <c r="H10" s="54" t="n">
        <v>1</v>
      </c>
      <c r="I10" s="36">
        <f>IFERROR(INDEX(Prices_dom!$A$6:$CU$2000,MATCH(Settings!$C$4&amp;Settings!$C$7,Prices_dom!$A$6:$A$2000,0),MATCH("mit.ps."&amp;$A10,Prices_dom!$A$5:$CU$5,0))+0,0)</f>
        <v/>
      </c>
      <c r="J10" s="36">
        <f>IF($I10&lt;=0.25,0,IF($I10&lt;=0.5,0.5,1))</f>
        <v/>
      </c>
      <c r="K10" s="36">
        <f>IF(LEFT(Settings!$C$9,6)="Manual",0.8,IF(LEFT(Settings!$C$9,4)="None",1,$J10))</f>
        <v/>
      </c>
      <c r="L10" s="40">
        <f>IFERROR(INDEX(Prices_dom!$A$6:$CU$2000,MATCH(Settings!$C$4&amp;Settings!$C$7,Prices_dom!$A$6:$A$2000,0),MATCH("mit.mar."&amp;$A10,Prices_dom!$A$5:$CU$5,0))+0,0)</f>
        <v/>
      </c>
      <c r="M10" s="40">
        <f>IFERROR(INDEX(Prices_dom!$A$6:$CU$2000,MATCH(Settings!$C$4&amp;Settings!$C$7,Prices_dom!$A$6:$A$2000,0),MATCH("mit.nga.prod.cost",Prices_dom!$A$5:$CU$5,0))+0,0)</f>
        <v/>
      </c>
      <c r="N10" s="40">
        <f>($L10+$J10*$M10)*INDEX($T$3:$W$3,MATCH(Settings!$C$7,$T$4:$W$4,0))/$G10</f>
        <v/>
      </c>
      <c r="O10" s="55" t="n">
        <v>0</v>
      </c>
      <c r="P10" s="56">
        <f>$O10*IFERROR(INDEX(Prices_dom!$A$6:$CU$2000,MATCH(Settings!$C$4&amp;Settings!$C$10,Prices_dom!$A$6:$A$2000,0),MATCH("VAT_WEO",Prices_dom!$A$5:$CU$5,0))+0,0)</f>
        <v/>
      </c>
      <c r="Q10" s="27">
        <f>IF(IFERROR(INDEX(Prices_dom!$A$6:$CU$2000,MATCH(Settings!$C$4&amp;Settings!$C$10,Prices_dom!$A$6:$A$2000,0),MATCH("mit.vatrate."&amp;$A10,Prices_dom!$A$5:$CU$5,0))+0,0)&gt;0,IFERROR(INDEX(Prices_dom!$A$6:$CU$2000,MATCH(Settings!$C$4&amp;Settings!$C$10,Prices_dom!$A$6:$A$2000,0),MATCH("mit.vatrate."&amp;$A10,Prices_dom!$A$5:$CU$5,0))+0,0),$P10)</f>
        <v/>
      </c>
      <c r="R10" s="40">
        <f>INDEX($T10:$W10,MATCH(Settings!$C$10,$T$4:$W$4,0))</f>
        <v/>
      </c>
      <c r="S10" s="40">
        <f>INDEX($X10:$AA10,MATCH(Settings!$C$10,$X$4:$AA$4,0))</f>
        <v/>
      </c>
      <c r="T10" s="40">
        <f>IFERROR(INDEX(Prices_dom!$A$6:$CU$2000,MATCH(Settings!$C$4&amp;T$4,Prices_dom!$A$6:$A$2000,0),MATCH("mit.sp."&amp;$A10,Prices_dom!$A$5:$CU$5,0))+0,0)*T$3/$G10</f>
        <v/>
      </c>
      <c r="U10" s="40">
        <f>IFERROR(INDEX(Prices_dom!$A$6:$CU$2000,MATCH(Settings!$C$4&amp;U$4,Prices_dom!$A$6:$A$2000,0),MATCH("mit.sp."&amp;$A10,Prices_dom!$A$5:$CU$5,0))+0,0)*U$3/$G10</f>
        <v/>
      </c>
      <c r="V10" s="40">
        <f>IFERROR(INDEX(Prices_dom!$A$6:$CU$2000,MATCH(Settings!$C$4&amp;V$4,Prices_dom!$A$6:$A$2000,0),MATCH("mit.sp."&amp;$A10,Prices_dom!$A$5:$CU$5,0))+0,0)*V$3/$G10</f>
        <v/>
      </c>
      <c r="W10" s="40">
        <f>IFERROR(INDEX(Prices_dom!$A$6:$CU$2000,MATCH(Settings!$C$4&amp;W$4,Prices_dom!$A$6:$A$2000,0),MATCH("mit.sp."&amp;$A10,Prices_dom!$A$5:$CU$5,0))+0,0)*W$3/$G10</f>
        <v/>
      </c>
      <c r="X10" s="40">
        <f>IF($H10=1,IFERROR(INDEX(Prices_dom!$A$6:$CU$2000,MATCH(Settings!$C$4&amp;X$4,Prices_dom!$A$6:$A$2000,0),MATCH("mit.rp."&amp;$A10,Prices_dom!$A$5:$CU$5,0))+0,0)/(1+IF(IFERROR(INDEX(Prices_dom!$A$6:$CU$2000,MATCH(Settings!$C$4&amp;X$4,Prices_dom!$A$6:$A$2000,0),MATCH("mit.vatrate."&amp;$A10,Prices_dom!$A$5:$CU$5,0))+0,0)&gt;0,IFERROR(INDEX(Prices_dom!$A$6:$CU$2000,MATCH(Settings!$C$4&amp;X$4,Prices_dom!$A$6:$A$2000,0),MATCH("mit.vatrate."&amp;$A10,Prices_dom!$A$5:$CU$5,0))+0,0),$O10*IFERROR(INDEX(Prices_dom!$A$6:$CU$2000,MATCH(Settings!$C$4&amp;X$4,Prices_dom!$A$6:$A$2000,0),MATCH("VAT_WEO",Prices_dom!$A$5:$CU$5,0))+0,0)))-IFERROR(INDEX(Prices_dom!$A$6:$CU$2000,MATCH(Settings!$C$4&amp;X$4,Prices_dom!$A$6:$A$2000,0),MATCH("mit.sp."&amp;$A10,Prices_dom!$A$5:$CU$5,0))+0,0),IFERROR(INDEX(Prices_dom!$A$6:$CU$2000,MATCH(Settings!$C$4&amp;X$4,Prices_dom!$A$6:$A$2000,0),MATCH("mit.txo."&amp;$A10,Prices_dom!$A$5:$CU$5,0))+0,0))*X$3/$G10</f>
        <v/>
      </c>
      <c r="Y10" s="40">
        <f>IF($H10=1,IFERROR(INDEX(Prices_dom!$A$6:$CU$2000,MATCH(Settings!$C$4&amp;Y$4,Prices_dom!$A$6:$A$2000,0),MATCH("mit.rp."&amp;$A10,Prices_dom!$A$5:$CU$5,0))+0,0)/(1+IF(IFERROR(INDEX(Prices_dom!$A$6:$CU$2000,MATCH(Settings!$C$4&amp;Y$4,Prices_dom!$A$6:$A$2000,0),MATCH("mit.vatrate."&amp;$A10,Prices_dom!$A$5:$CU$5,0))+0,0)&gt;0,IFERROR(INDEX(Prices_dom!$A$6:$CU$2000,MATCH(Settings!$C$4&amp;Y$4,Prices_dom!$A$6:$A$2000,0),MATCH("mit.vatrate."&amp;$A10,Prices_dom!$A$5:$CU$5,0))+0,0),$O10*IFERROR(INDEX(Prices_dom!$A$6:$CU$2000,MATCH(Settings!$C$4&amp;Y$4,Prices_dom!$A$6:$A$2000,0),MATCH("VAT_WEO",Prices_dom!$A$5:$CU$5,0))+0,0)))-IFERROR(INDEX(Prices_dom!$A$6:$CU$2000,MATCH(Settings!$C$4&amp;Y$4,Prices_dom!$A$6:$A$2000,0),MATCH("mit.sp."&amp;$A10,Prices_dom!$A$5:$CU$5,0))+0,0),IFERROR(INDEX(Prices_dom!$A$6:$CU$2000,MATCH(Settings!$C$4&amp;Y$4,Prices_dom!$A$6:$A$2000,0),MATCH("mit.txo."&amp;$A10,Prices_dom!$A$5:$CU$5,0))+0,0))*Y$3/$G10</f>
        <v/>
      </c>
      <c r="Z10" s="40">
        <f>IF($H10=1,IFERROR(INDEX(Prices_dom!$A$6:$CU$2000,MATCH(Settings!$C$4&amp;Z$4,Prices_dom!$A$6:$A$2000,0),MATCH("mit.rp."&amp;$A10,Prices_dom!$A$5:$CU$5,0))+0,0)/(1+IF(IFERROR(INDEX(Prices_dom!$A$6:$CU$2000,MATCH(Settings!$C$4&amp;Z$4,Prices_dom!$A$6:$A$2000,0),MATCH("mit.vatrate."&amp;$A10,Prices_dom!$A$5:$CU$5,0))+0,0)&gt;0,IFERROR(INDEX(Prices_dom!$A$6:$CU$2000,MATCH(Settings!$C$4&amp;Z$4,Prices_dom!$A$6:$A$2000,0),MATCH("mit.vatrate."&amp;$A10,Prices_dom!$A$5:$CU$5,0))+0,0),$O10*IFERROR(INDEX(Prices_dom!$A$6:$CU$2000,MATCH(Settings!$C$4&amp;Z$4,Prices_dom!$A$6:$A$2000,0),MATCH("VAT_WEO",Prices_dom!$A$5:$CU$5,0))+0,0)))-IFERROR(INDEX(Prices_dom!$A$6:$CU$2000,MATCH(Settings!$C$4&amp;Z$4,Prices_dom!$A$6:$A$2000,0),MATCH("mit.sp."&amp;$A10,Prices_dom!$A$5:$CU$5,0))+0,0),IFERROR(INDEX(Prices_dom!$A$6:$CU$2000,MATCH(Settings!$C$4&amp;Z$4,Prices_dom!$A$6:$A$2000,0),MATCH("mit.txo."&amp;$A10,Prices_dom!$A$5:$CU$5,0))+0,0))*Z$3/$G10</f>
        <v/>
      </c>
      <c r="AA10" s="40">
        <f>IF($H10=1,IFERROR(INDEX(Prices_dom!$A$6:$CU$2000,MATCH(Settings!$C$4&amp;AA$4,Prices_dom!$A$6:$A$2000,0),MATCH("mit.rp."&amp;$A10,Prices_dom!$A$5:$CU$5,0))+0,0)/(1+IF(IFERROR(INDEX(Prices_dom!$A$6:$CU$2000,MATCH(Settings!$C$4&amp;AA$4,Prices_dom!$A$6:$A$2000,0),MATCH("mit.vatrate."&amp;$A10,Prices_dom!$A$5:$CU$5,0))+0,0)&gt;0,IFERROR(INDEX(Prices_dom!$A$6:$CU$2000,MATCH(Settings!$C$4&amp;AA$4,Prices_dom!$A$6:$A$2000,0),MATCH("mit.vatrate."&amp;$A10,Prices_dom!$A$5:$CU$5,0))+0,0),$O10*IFERROR(INDEX(Prices_dom!$A$6:$CU$2000,MATCH(Settings!$C$4&amp;AA$4,Prices_dom!$A$6:$A$2000,0),MATCH("VAT_WEO",Prices_dom!$A$5:$CU$5,0))+0,0)))-IFERROR(INDEX(Prices_dom!$A$6:$CU$2000,MATCH(Settings!$C$4&amp;AA$4,Prices_dom!$A$6:$A$2000,0),MATCH("mit.sp."&amp;$A10,Prices_dom!$A$5:$CU$5,0))+0,0),IFERROR(INDEX(Prices_dom!$A$6:$CU$2000,MATCH(Settings!$C$4&amp;AA$4,Prices_dom!$A$6:$A$2000,0),MATCH("mit.txo."&amp;$A10,Prices_dom!$A$5:$CU$5,0))+0,0))*AA$3/$G10</f>
        <v/>
      </c>
    </row>
    <row r="11">
      <c r="A11" s="53" t="inlineStr">
        <is>
          <t>gso.all</t>
        </is>
      </c>
      <c r="B11" s="53" t="inlineStr">
        <is>
          <t>Gasoline, All</t>
        </is>
      </c>
      <c r="C11" s="53" t="inlineStr">
        <is>
          <t>gso</t>
        </is>
      </c>
      <c r="D11" s="53" t="inlineStr">
        <is>
          <t>all</t>
        </is>
      </c>
      <c r="E11" s="54" t="n">
        <v>7</v>
      </c>
      <c r="F11" s="54" t="n">
        <v>1</v>
      </c>
      <c r="G11" s="40">
        <f>INDEX(Mapping!$G$30:$G$37,MATCH($C11,Mapping!$A$30:$A$37,0))</f>
        <v/>
      </c>
      <c r="H11" s="54" t="n">
        <v>0</v>
      </c>
      <c r="I11" s="36">
        <f>IFERROR(INDEX(Prices_dom!$A$6:$CU$2000,MATCH(Settings!$C$4&amp;Settings!$C$7,Prices_dom!$A$6:$A$2000,0),MATCH("mit.ps."&amp;$A11,Prices_dom!$A$5:$CU$5,0))+0,0)</f>
        <v/>
      </c>
      <c r="J11" s="36">
        <f>IF($I11&lt;=0.25,0,IF($I11&lt;=0.5,0.5,1))</f>
        <v/>
      </c>
      <c r="K11" s="36">
        <f>IF(LEFT(Settings!$C$9,6)="Manual",0.8,IF(LEFT(Settings!$C$9,4)="None",1,$J11))</f>
        <v/>
      </c>
      <c r="L11" s="40">
        <f>IFERROR(INDEX(Prices_dom!$A$6:$CU$2000,MATCH(Settings!$C$4&amp;Settings!$C$7,Prices_dom!$A$6:$A$2000,0),MATCH("mit.mar."&amp;$A11,Prices_dom!$A$5:$CU$5,0))+0,0)</f>
        <v/>
      </c>
      <c r="M11" s="53" t="n">
        <v>0</v>
      </c>
      <c r="N11" s="40">
        <f>($L11+$J11*$M11)*INDEX($T$3:$W$3,MATCH(Settings!$C$7,$T$4:$W$4,0))/$G11</f>
        <v/>
      </c>
      <c r="O11" s="55" t="n">
        <v>1</v>
      </c>
      <c r="P11" s="56">
        <f>$O11*IFERROR(INDEX(Prices_dom!$A$6:$CU$2000,MATCH(Settings!$C$4&amp;Settings!$C$10,Prices_dom!$A$6:$A$2000,0),MATCH("VAT_WEO",Prices_dom!$A$5:$CU$5,0))+0,0)</f>
        <v/>
      </c>
      <c r="Q11" s="27">
        <f>IF(IFERROR(INDEX(Prices_dom!$A$6:$CU$2000,MATCH(Settings!$C$4&amp;Settings!$C$10,Prices_dom!$A$6:$A$2000,0),MATCH("mit.vatrate."&amp;$A11,Prices_dom!$A$5:$CU$5,0))+0,0)&gt;0,IFERROR(INDEX(Prices_dom!$A$6:$CU$2000,MATCH(Settings!$C$4&amp;Settings!$C$10,Prices_dom!$A$6:$A$2000,0),MATCH("mit.vatrate."&amp;$A11,Prices_dom!$A$5:$CU$5,0))+0,0),$P11)</f>
        <v/>
      </c>
      <c r="R11" s="40">
        <f>INDEX($T11:$W11,MATCH(Settings!$C$10,$T$4:$W$4,0))</f>
        <v/>
      </c>
      <c r="S11" s="40">
        <f>INDEX($X11:$AA11,MATCH(Settings!$C$10,$X$4:$AA$4,0))</f>
        <v/>
      </c>
      <c r="T11" s="40">
        <f>IFERROR(INDEX(Prices_dom!$A$6:$CU$2000,MATCH(Settings!$C$4&amp;T$4,Prices_dom!$A$6:$A$2000,0),MATCH("mit.sp."&amp;$A11,Prices_dom!$A$5:$CU$5,0))+0,0)*T$3/$G11</f>
        <v/>
      </c>
      <c r="U11" s="40">
        <f>IFERROR(INDEX(Prices_dom!$A$6:$CU$2000,MATCH(Settings!$C$4&amp;U$4,Prices_dom!$A$6:$A$2000,0),MATCH("mit.sp."&amp;$A11,Prices_dom!$A$5:$CU$5,0))+0,0)*U$3/$G11</f>
        <v/>
      </c>
      <c r="V11" s="40">
        <f>IFERROR(INDEX(Prices_dom!$A$6:$CU$2000,MATCH(Settings!$C$4&amp;V$4,Prices_dom!$A$6:$A$2000,0),MATCH("mit.sp."&amp;$A11,Prices_dom!$A$5:$CU$5,0))+0,0)*V$3/$G11</f>
        <v/>
      </c>
      <c r="W11" s="40">
        <f>IFERROR(INDEX(Prices_dom!$A$6:$CU$2000,MATCH(Settings!$C$4&amp;W$4,Prices_dom!$A$6:$A$2000,0),MATCH("mit.sp."&amp;$A11,Prices_dom!$A$5:$CU$5,0))+0,0)*W$3/$G11</f>
        <v/>
      </c>
      <c r="X11" s="40">
        <f>IF($H11=1,IFERROR(INDEX(Prices_dom!$A$6:$CU$2000,MATCH(Settings!$C$4&amp;X$4,Prices_dom!$A$6:$A$2000,0),MATCH("mit.rp."&amp;$A11,Prices_dom!$A$5:$CU$5,0))+0,0)/(1+IF(IFERROR(INDEX(Prices_dom!$A$6:$CU$2000,MATCH(Settings!$C$4&amp;X$4,Prices_dom!$A$6:$A$2000,0),MATCH("mit.vatrate."&amp;$A11,Prices_dom!$A$5:$CU$5,0))+0,0)&gt;0,IFERROR(INDEX(Prices_dom!$A$6:$CU$2000,MATCH(Settings!$C$4&amp;X$4,Prices_dom!$A$6:$A$2000,0),MATCH("mit.vatrate."&amp;$A11,Prices_dom!$A$5:$CU$5,0))+0,0),$O11*IFERROR(INDEX(Prices_dom!$A$6:$CU$2000,MATCH(Settings!$C$4&amp;X$4,Prices_dom!$A$6:$A$2000,0),MATCH("VAT_WEO",Prices_dom!$A$5:$CU$5,0))+0,0)))-IFERROR(INDEX(Prices_dom!$A$6:$CU$2000,MATCH(Settings!$C$4&amp;X$4,Prices_dom!$A$6:$A$2000,0),MATCH("mit.sp."&amp;$A11,Prices_dom!$A$5:$CU$5,0))+0,0),IFERROR(INDEX(Prices_dom!$A$6:$CU$2000,MATCH(Settings!$C$4&amp;X$4,Prices_dom!$A$6:$A$2000,0),MATCH("mit.txo."&amp;$A11,Prices_dom!$A$5:$CU$5,0))+0,0))*X$3/$G11</f>
        <v/>
      </c>
      <c r="Y11" s="40">
        <f>IF($H11=1,IFERROR(INDEX(Prices_dom!$A$6:$CU$2000,MATCH(Settings!$C$4&amp;Y$4,Prices_dom!$A$6:$A$2000,0),MATCH("mit.rp."&amp;$A11,Prices_dom!$A$5:$CU$5,0))+0,0)/(1+IF(IFERROR(INDEX(Prices_dom!$A$6:$CU$2000,MATCH(Settings!$C$4&amp;Y$4,Prices_dom!$A$6:$A$2000,0),MATCH("mit.vatrate."&amp;$A11,Prices_dom!$A$5:$CU$5,0))+0,0)&gt;0,IFERROR(INDEX(Prices_dom!$A$6:$CU$2000,MATCH(Settings!$C$4&amp;Y$4,Prices_dom!$A$6:$A$2000,0),MATCH("mit.vatrate."&amp;$A11,Prices_dom!$A$5:$CU$5,0))+0,0),$O11*IFERROR(INDEX(Prices_dom!$A$6:$CU$2000,MATCH(Settings!$C$4&amp;Y$4,Prices_dom!$A$6:$A$2000,0),MATCH("VAT_WEO",Prices_dom!$A$5:$CU$5,0))+0,0)))-IFERROR(INDEX(Prices_dom!$A$6:$CU$2000,MATCH(Settings!$C$4&amp;Y$4,Prices_dom!$A$6:$A$2000,0),MATCH("mit.sp."&amp;$A11,Prices_dom!$A$5:$CU$5,0))+0,0),IFERROR(INDEX(Prices_dom!$A$6:$CU$2000,MATCH(Settings!$C$4&amp;Y$4,Prices_dom!$A$6:$A$2000,0),MATCH("mit.txo."&amp;$A11,Prices_dom!$A$5:$CU$5,0))+0,0))*Y$3/$G11</f>
        <v/>
      </c>
      <c r="Z11" s="40">
        <f>IF($H11=1,IFERROR(INDEX(Prices_dom!$A$6:$CU$2000,MATCH(Settings!$C$4&amp;Z$4,Prices_dom!$A$6:$A$2000,0),MATCH("mit.rp."&amp;$A11,Prices_dom!$A$5:$CU$5,0))+0,0)/(1+IF(IFERROR(INDEX(Prices_dom!$A$6:$CU$2000,MATCH(Settings!$C$4&amp;Z$4,Prices_dom!$A$6:$A$2000,0),MATCH("mit.vatrate."&amp;$A11,Prices_dom!$A$5:$CU$5,0))+0,0)&gt;0,IFERROR(INDEX(Prices_dom!$A$6:$CU$2000,MATCH(Settings!$C$4&amp;Z$4,Prices_dom!$A$6:$A$2000,0),MATCH("mit.vatrate."&amp;$A11,Prices_dom!$A$5:$CU$5,0))+0,0),$O11*IFERROR(INDEX(Prices_dom!$A$6:$CU$2000,MATCH(Settings!$C$4&amp;Z$4,Prices_dom!$A$6:$A$2000,0),MATCH("VAT_WEO",Prices_dom!$A$5:$CU$5,0))+0,0)))-IFERROR(INDEX(Prices_dom!$A$6:$CU$2000,MATCH(Settings!$C$4&amp;Z$4,Prices_dom!$A$6:$A$2000,0),MATCH("mit.sp."&amp;$A11,Prices_dom!$A$5:$CU$5,0))+0,0),IFERROR(INDEX(Prices_dom!$A$6:$CU$2000,MATCH(Settings!$C$4&amp;Z$4,Prices_dom!$A$6:$A$2000,0),MATCH("mit.txo."&amp;$A11,Prices_dom!$A$5:$CU$5,0))+0,0))*Z$3/$G11</f>
        <v/>
      </c>
      <c r="AA11" s="40">
        <f>IF($H11=1,IFERROR(INDEX(Prices_dom!$A$6:$CU$2000,MATCH(Settings!$C$4&amp;AA$4,Prices_dom!$A$6:$A$2000,0),MATCH("mit.rp."&amp;$A11,Prices_dom!$A$5:$CU$5,0))+0,0)/(1+IF(IFERROR(INDEX(Prices_dom!$A$6:$CU$2000,MATCH(Settings!$C$4&amp;AA$4,Prices_dom!$A$6:$A$2000,0),MATCH("mit.vatrate."&amp;$A11,Prices_dom!$A$5:$CU$5,0))+0,0)&gt;0,IFERROR(INDEX(Prices_dom!$A$6:$CU$2000,MATCH(Settings!$C$4&amp;AA$4,Prices_dom!$A$6:$A$2000,0),MATCH("mit.vatrate."&amp;$A11,Prices_dom!$A$5:$CU$5,0))+0,0),$O11*IFERROR(INDEX(Prices_dom!$A$6:$CU$2000,MATCH(Settings!$C$4&amp;AA$4,Prices_dom!$A$6:$A$2000,0),MATCH("VAT_WEO",Prices_dom!$A$5:$CU$5,0))+0,0)))-IFERROR(INDEX(Prices_dom!$A$6:$CU$2000,MATCH(Settings!$C$4&amp;AA$4,Prices_dom!$A$6:$A$2000,0),MATCH("mit.sp."&amp;$A11,Prices_dom!$A$5:$CU$5,0))+0,0),IFERROR(INDEX(Prices_dom!$A$6:$CU$2000,MATCH(Settings!$C$4&amp;AA$4,Prices_dom!$A$6:$A$2000,0),MATCH("mit.txo."&amp;$A11,Prices_dom!$A$5:$CU$5,0))+0,0))*AA$3/$G11</f>
        <v/>
      </c>
    </row>
    <row r="12">
      <c r="A12" s="53" t="inlineStr">
        <is>
          <t>die.all</t>
        </is>
      </c>
      <c r="B12" s="53" t="inlineStr">
        <is>
          <t>Diesel, All</t>
        </is>
      </c>
      <c r="C12" s="53" t="inlineStr">
        <is>
          <t>die</t>
        </is>
      </c>
      <c r="D12" s="53" t="inlineStr">
        <is>
          <t>all</t>
        </is>
      </c>
      <c r="E12" s="54" t="n">
        <v>8</v>
      </c>
      <c r="F12" s="54" t="n">
        <v>1</v>
      </c>
      <c r="G12" s="40">
        <f>INDEX(Mapping!$G$30:$G$37,MATCH($C12,Mapping!$A$30:$A$37,0))</f>
        <v/>
      </c>
      <c r="H12" s="54" t="n">
        <v>0</v>
      </c>
      <c r="I12" s="36">
        <f>IFERROR(INDEX(Prices_dom!$A$6:$CU$2000,MATCH(Settings!$C$4&amp;Settings!$C$7,Prices_dom!$A$6:$A$2000,0),MATCH("mit.ps."&amp;$A12,Prices_dom!$A$5:$CU$5,0))+0,0)</f>
        <v/>
      </c>
      <c r="J12" s="36">
        <f>IF($I12&lt;=0.25,0,IF($I12&lt;=0.5,0.5,1))</f>
        <v/>
      </c>
      <c r="K12" s="36">
        <f>IF(LEFT(Settings!$C$9,6)="Manual",0.8,IF(LEFT(Settings!$C$9,4)="None",1,$J12))</f>
        <v/>
      </c>
      <c r="L12" s="40">
        <f>IFERROR(INDEX(Prices_dom!$A$6:$CU$2000,MATCH(Settings!$C$4&amp;Settings!$C$7,Prices_dom!$A$6:$A$2000,0),MATCH("mit.mar."&amp;$A12,Prices_dom!$A$5:$CU$5,0))+0,0)</f>
        <v/>
      </c>
      <c r="M12" s="53" t="n">
        <v>0</v>
      </c>
      <c r="N12" s="40">
        <f>($L12+$J12*$M12)*INDEX($T$3:$W$3,MATCH(Settings!$C$7,$T$4:$W$4,0))/$G12</f>
        <v/>
      </c>
      <c r="O12" s="55" t="n">
        <v>1</v>
      </c>
      <c r="P12" s="56">
        <f>$O12*IFERROR(INDEX(Prices_dom!$A$6:$CU$2000,MATCH(Settings!$C$4&amp;Settings!$C$10,Prices_dom!$A$6:$A$2000,0),MATCH("VAT_WEO",Prices_dom!$A$5:$CU$5,0))+0,0)</f>
        <v/>
      </c>
      <c r="Q12" s="27">
        <f>IF(IFERROR(INDEX(Prices_dom!$A$6:$CU$2000,MATCH(Settings!$C$4&amp;Settings!$C$10,Prices_dom!$A$6:$A$2000,0),MATCH("mit.vatrate."&amp;$A12,Prices_dom!$A$5:$CU$5,0))+0,0)&gt;0,IFERROR(INDEX(Prices_dom!$A$6:$CU$2000,MATCH(Settings!$C$4&amp;Settings!$C$10,Prices_dom!$A$6:$A$2000,0),MATCH("mit.vatrate."&amp;$A12,Prices_dom!$A$5:$CU$5,0))+0,0),$P12)</f>
        <v/>
      </c>
      <c r="R12" s="40">
        <f>INDEX($T12:$W12,MATCH(Settings!$C$10,$T$4:$W$4,0))</f>
        <v/>
      </c>
      <c r="S12" s="40">
        <f>INDEX($X12:$AA12,MATCH(Settings!$C$10,$X$4:$AA$4,0))</f>
        <v/>
      </c>
      <c r="T12" s="40">
        <f>IFERROR(INDEX(Prices_dom!$A$6:$CU$2000,MATCH(Settings!$C$4&amp;T$4,Prices_dom!$A$6:$A$2000,0),MATCH("mit.sp."&amp;$A12,Prices_dom!$A$5:$CU$5,0))+0,0)*T$3/$G12</f>
        <v/>
      </c>
      <c r="U12" s="40">
        <f>IFERROR(INDEX(Prices_dom!$A$6:$CU$2000,MATCH(Settings!$C$4&amp;U$4,Prices_dom!$A$6:$A$2000,0),MATCH("mit.sp."&amp;$A12,Prices_dom!$A$5:$CU$5,0))+0,0)*U$3/$G12</f>
        <v/>
      </c>
      <c r="V12" s="40">
        <f>IFERROR(INDEX(Prices_dom!$A$6:$CU$2000,MATCH(Settings!$C$4&amp;V$4,Prices_dom!$A$6:$A$2000,0),MATCH("mit.sp."&amp;$A12,Prices_dom!$A$5:$CU$5,0))+0,0)*V$3/$G12</f>
        <v/>
      </c>
      <c r="W12" s="40">
        <f>IFERROR(INDEX(Prices_dom!$A$6:$CU$2000,MATCH(Settings!$C$4&amp;W$4,Prices_dom!$A$6:$A$2000,0),MATCH("mit.sp."&amp;$A12,Prices_dom!$A$5:$CU$5,0))+0,0)*W$3/$G12</f>
        <v/>
      </c>
      <c r="X12" s="40">
        <f>IF($H12=1,IFERROR(INDEX(Prices_dom!$A$6:$CU$2000,MATCH(Settings!$C$4&amp;X$4,Prices_dom!$A$6:$A$2000,0),MATCH("mit.rp."&amp;$A12,Prices_dom!$A$5:$CU$5,0))+0,0)/(1+IF(IFERROR(INDEX(Prices_dom!$A$6:$CU$2000,MATCH(Settings!$C$4&amp;X$4,Prices_dom!$A$6:$A$2000,0),MATCH("mit.vatrate."&amp;$A12,Prices_dom!$A$5:$CU$5,0))+0,0)&gt;0,IFERROR(INDEX(Prices_dom!$A$6:$CU$2000,MATCH(Settings!$C$4&amp;X$4,Prices_dom!$A$6:$A$2000,0),MATCH("mit.vatrate."&amp;$A12,Prices_dom!$A$5:$CU$5,0))+0,0),$O12*IFERROR(INDEX(Prices_dom!$A$6:$CU$2000,MATCH(Settings!$C$4&amp;X$4,Prices_dom!$A$6:$A$2000,0),MATCH("VAT_WEO",Prices_dom!$A$5:$CU$5,0))+0,0)))-IFERROR(INDEX(Prices_dom!$A$6:$CU$2000,MATCH(Settings!$C$4&amp;X$4,Prices_dom!$A$6:$A$2000,0),MATCH("mit.sp."&amp;$A12,Prices_dom!$A$5:$CU$5,0))+0,0),IFERROR(INDEX(Prices_dom!$A$6:$CU$2000,MATCH(Settings!$C$4&amp;X$4,Prices_dom!$A$6:$A$2000,0),MATCH("mit.txo."&amp;$A12,Prices_dom!$A$5:$CU$5,0))+0,0))*X$3/$G12</f>
        <v/>
      </c>
      <c r="Y12" s="40">
        <f>IF($H12=1,IFERROR(INDEX(Prices_dom!$A$6:$CU$2000,MATCH(Settings!$C$4&amp;Y$4,Prices_dom!$A$6:$A$2000,0),MATCH("mit.rp."&amp;$A12,Prices_dom!$A$5:$CU$5,0))+0,0)/(1+IF(IFERROR(INDEX(Prices_dom!$A$6:$CU$2000,MATCH(Settings!$C$4&amp;Y$4,Prices_dom!$A$6:$A$2000,0),MATCH("mit.vatrate."&amp;$A12,Prices_dom!$A$5:$CU$5,0))+0,0)&gt;0,IFERROR(INDEX(Prices_dom!$A$6:$CU$2000,MATCH(Settings!$C$4&amp;Y$4,Prices_dom!$A$6:$A$2000,0),MATCH("mit.vatrate."&amp;$A12,Prices_dom!$A$5:$CU$5,0))+0,0),$O12*IFERROR(INDEX(Prices_dom!$A$6:$CU$2000,MATCH(Settings!$C$4&amp;Y$4,Prices_dom!$A$6:$A$2000,0),MATCH("VAT_WEO",Prices_dom!$A$5:$CU$5,0))+0,0)))-IFERROR(INDEX(Prices_dom!$A$6:$CU$2000,MATCH(Settings!$C$4&amp;Y$4,Prices_dom!$A$6:$A$2000,0),MATCH("mit.sp."&amp;$A12,Prices_dom!$A$5:$CU$5,0))+0,0),IFERROR(INDEX(Prices_dom!$A$6:$CU$2000,MATCH(Settings!$C$4&amp;Y$4,Prices_dom!$A$6:$A$2000,0),MATCH("mit.txo."&amp;$A12,Prices_dom!$A$5:$CU$5,0))+0,0))*Y$3/$G12</f>
        <v/>
      </c>
      <c r="Z12" s="40">
        <f>IF($H12=1,IFERROR(INDEX(Prices_dom!$A$6:$CU$2000,MATCH(Settings!$C$4&amp;Z$4,Prices_dom!$A$6:$A$2000,0),MATCH("mit.rp."&amp;$A12,Prices_dom!$A$5:$CU$5,0))+0,0)/(1+IF(IFERROR(INDEX(Prices_dom!$A$6:$CU$2000,MATCH(Settings!$C$4&amp;Z$4,Prices_dom!$A$6:$A$2000,0),MATCH("mit.vatrate."&amp;$A12,Prices_dom!$A$5:$CU$5,0))+0,0)&gt;0,IFERROR(INDEX(Prices_dom!$A$6:$CU$2000,MATCH(Settings!$C$4&amp;Z$4,Prices_dom!$A$6:$A$2000,0),MATCH("mit.vatrate."&amp;$A12,Prices_dom!$A$5:$CU$5,0))+0,0),$O12*IFERROR(INDEX(Prices_dom!$A$6:$CU$2000,MATCH(Settings!$C$4&amp;Z$4,Prices_dom!$A$6:$A$2000,0),MATCH("VAT_WEO",Prices_dom!$A$5:$CU$5,0))+0,0)))-IFERROR(INDEX(Prices_dom!$A$6:$CU$2000,MATCH(Settings!$C$4&amp;Z$4,Prices_dom!$A$6:$A$2000,0),MATCH("mit.sp."&amp;$A12,Prices_dom!$A$5:$CU$5,0))+0,0),IFERROR(INDEX(Prices_dom!$A$6:$CU$2000,MATCH(Settings!$C$4&amp;Z$4,Prices_dom!$A$6:$A$2000,0),MATCH("mit.txo."&amp;$A12,Prices_dom!$A$5:$CU$5,0))+0,0))*Z$3/$G12</f>
        <v/>
      </c>
      <c r="AA12" s="40">
        <f>IF($H12=1,IFERROR(INDEX(Prices_dom!$A$6:$CU$2000,MATCH(Settings!$C$4&amp;AA$4,Prices_dom!$A$6:$A$2000,0),MATCH("mit.rp."&amp;$A12,Prices_dom!$A$5:$CU$5,0))+0,0)/(1+IF(IFERROR(INDEX(Prices_dom!$A$6:$CU$2000,MATCH(Settings!$C$4&amp;AA$4,Prices_dom!$A$6:$A$2000,0),MATCH("mit.vatrate."&amp;$A12,Prices_dom!$A$5:$CU$5,0))+0,0)&gt;0,IFERROR(INDEX(Prices_dom!$A$6:$CU$2000,MATCH(Settings!$C$4&amp;AA$4,Prices_dom!$A$6:$A$2000,0),MATCH("mit.vatrate."&amp;$A12,Prices_dom!$A$5:$CU$5,0))+0,0),$O12*IFERROR(INDEX(Prices_dom!$A$6:$CU$2000,MATCH(Settings!$C$4&amp;AA$4,Prices_dom!$A$6:$A$2000,0),MATCH("VAT_WEO",Prices_dom!$A$5:$CU$5,0))+0,0)))-IFERROR(INDEX(Prices_dom!$A$6:$CU$2000,MATCH(Settings!$C$4&amp;AA$4,Prices_dom!$A$6:$A$2000,0),MATCH("mit.sp."&amp;$A12,Prices_dom!$A$5:$CU$5,0))+0,0),IFERROR(INDEX(Prices_dom!$A$6:$CU$2000,MATCH(Settings!$C$4&amp;AA$4,Prices_dom!$A$6:$A$2000,0),MATCH("mit.txo."&amp;$A12,Prices_dom!$A$5:$CU$5,0))+0,0))*AA$3/$G12</f>
        <v/>
      </c>
    </row>
    <row r="13">
      <c r="A13" s="53" t="inlineStr">
        <is>
          <t>lpg.all</t>
        </is>
      </c>
      <c r="B13" s="53" t="inlineStr">
        <is>
          <t>LPG, All</t>
        </is>
      </c>
      <c r="C13" s="53" t="inlineStr">
        <is>
          <t>lpg</t>
        </is>
      </c>
      <c r="D13" s="53" t="inlineStr">
        <is>
          <t>all</t>
        </is>
      </c>
      <c r="E13" s="54" t="n">
        <v>9</v>
      </c>
      <c r="F13" s="54" t="n">
        <v>1</v>
      </c>
      <c r="G13" s="40">
        <f>INDEX(Mapping!$G$30:$G$37,MATCH($C13,Mapping!$A$30:$A$37,0))</f>
        <v/>
      </c>
      <c r="H13" s="54" t="n">
        <v>0</v>
      </c>
      <c r="I13" s="36">
        <f>IFERROR(INDEX(Prices_dom!$A$6:$CU$2000,MATCH(Settings!$C$4&amp;Settings!$C$7,Prices_dom!$A$6:$A$2000,0),MATCH("mit.ps."&amp;$A13,Prices_dom!$A$5:$CU$5,0))+0,0)</f>
        <v/>
      </c>
      <c r="J13" s="36">
        <f>IF($I13&lt;=0.25,0,IF($I13&lt;=0.5,0.5,1))</f>
        <v/>
      </c>
      <c r="K13" s="36">
        <f>IF(LEFT(Settings!$C$9,6)="Manual",0.8,IF(LEFT(Settings!$C$9,4)="None",1,$J13))</f>
        <v/>
      </c>
      <c r="L13" s="40">
        <f>IFERROR(INDEX(Prices_dom!$A$6:$CU$2000,MATCH(Settings!$C$4&amp;Settings!$C$7,Prices_dom!$A$6:$A$2000,0),MATCH("mit.mar."&amp;$A13,Prices_dom!$A$5:$CU$5,0))+0,0)</f>
        <v/>
      </c>
      <c r="M13" s="53" t="n">
        <v>0</v>
      </c>
      <c r="N13" s="40">
        <f>($L13+$J13*$M13)*INDEX($T$3:$W$3,MATCH(Settings!$C$7,$T$4:$W$4,0))/$G13</f>
        <v/>
      </c>
      <c r="O13" s="55" t="n">
        <v>1</v>
      </c>
      <c r="P13" s="56">
        <f>$O13*IFERROR(INDEX(Prices_dom!$A$6:$CU$2000,MATCH(Settings!$C$4&amp;Settings!$C$10,Prices_dom!$A$6:$A$2000,0),MATCH("VAT_WEO",Prices_dom!$A$5:$CU$5,0))+0,0)</f>
        <v/>
      </c>
      <c r="Q13" s="27">
        <f>IF(IFERROR(INDEX(Prices_dom!$A$6:$CU$2000,MATCH(Settings!$C$4&amp;Settings!$C$10,Prices_dom!$A$6:$A$2000,0),MATCH("mit.vatrate."&amp;$A13,Prices_dom!$A$5:$CU$5,0))+0,0)&gt;0,IFERROR(INDEX(Prices_dom!$A$6:$CU$2000,MATCH(Settings!$C$4&amp;Settings!$C$10,Prices_dom!$A$6:$A$2000,0),MATCH("mit.vatrate."&amp;$A13,Prices_dom!$A$5:$CU$5,0))+0,0),$P13)</f>
        <v/>
      </c>
      <c r="R13" s="40">
        <f>INDEX($T13:$W13,MATCH(Settings!$C$10,$T$4:$W$4,0))</f>
        <v/>
      </c>
      <c r="S13" s="40">
        <f>INDEX($X13:$AA13,MATCH(Settings!$C$10,$X$4:$AA$4,0))</f>
        <v/>
      </c>
      <c r="T13" s="40">
        <f>IFERROR(INDEX(Prices_dom!$A$6:$CU$2000,MATCH(Settings!$C$4&amp;T$4,Prices_dom!$A$6:$A$2000,0),MATCH("mit.sp."&amp;$A13,Prices_dom!$A$5:$CU$5,0))+0,0)*T$3/$G13</f>
        <v/>
      </c>
      <c r="U13" s="40">
        <f>IFERROR(INDEX(Prices_dom!$A$6:$CU$2000,MATCH(Settings!$C$4&amp;U$4,Prices_dom!$A$6:$A$2000,0),MATCH("mit.sp."&amp;$A13,Prices_dom!$A$5:$CU$5,0))+0,0)*U$3/$G13</f>
        <v/>
      </c>
      <c r="V13" s="40">
        <f>IFERROR(INDEX(Prices_dom!$A$6:$CU$2000,MATCH(Settings!$C$4&amp;V$4,Prices_dom!$A$6:$A$2000,0),MATCH("mit.sp."&amp;$A13,Prices_dom!$A$5:$CU$5,0))+0,0)*V$3/$G13</f>
        <v/>
      </c>
      <c r="W13" s="40">
        <f>IFERROR(INDEX(Prices_dom!$A$6:$CU$2000,MATCH(Settings!$C$4&amp;W$4,Prices_dom!$A$6:$A$2000,0),MATCH("mit.sp."&amp;$A13,Prices_dom!$A$5:$CU$5,0))+0,0)*W$3/$G13</f>
        <v/>
      </c>
      <c r="X13" s="40">
        <f>IF($H13=1,IFERROR(INDEX(Prices_dom!$A$6:$CU$2000,MATCH(Settings!$C$4&amp;X$4,Prices_dom!$A$6:$A$2000,0),MATCH("mit.rp."&amp;$A13,Prices_dom!$A$5:$CU$5,0))+0,0)/(1+IF(IFERROR(INDEX(Prices_dom!$A$6:$CU$2000,MATCH(Settings!$C$4&amp;X$4,Prices_dom!$A$6:$A$2000,0),MATCH("mit.vatrate."&amp;$A13,Prices_dom!$A$5:$CU$5,0))+0,0)&gt;0,IFERROR(INDEX(Prices_dom!$A$6:$CU$2000,MATCH(Settings!$C$4&amp;X$4,Prices_dom!$A$6:$A$2000,0),MATCH("mit.vatrate."&amp;$A13,Prices_dom!$A$5:$CU$5,0))+0,0),$O13*IFERROR(INDEX(Prices_dom!$A$6:$CU$2000,MATCH(Settings!$C$4&amp;X$4,Prices_dom!$A$6:$A$2000,0),MATCH("VAT_WEO",Prices_dom!$A$5:$CU$5,0))+0,0)))-IFERROR(INDEX(Prices_dom!$A$6:$CU$2000,MATCH(Settings!$C$4&amp;X$4,Prices_dom!$A$6:$A$2000,0),MATCH("mit.sp."&amp;$A13,Prices_dom!$A$5:$CU$5,0))+0,0),IFERROR(INDEX(Prices_dom!$A$6:$CU$2000,MATCH(Settings!$C$4&amp;X$4,Prices_dom!$A$6:$A$2000,0),MATCH("mit.txo."&amp;$A13,Prices_dom!$A$5:$CU$5,0))+0,0))*X$3/$G13</f>
        <v/>
      </c>
      <c r="Y13" s="40">
        <f>IF($H13=1,IFERROR(INDEX(Prices_dom!$A$6:$CU$2000,MATCH(Settings!$C$4&amp;Y$4,Prices_dom!$A$6:$A$2000,0),MATCH("mit.rp."&amp;$A13,Prices_dom!$A$5:$CU$5,0))+0,0)/(1+IF(IFERROR(INDEX(Prices_dom!$A$6:$CU$2000,MATCH(Settings!$C$4&amp;Y$4,Prices_dom!$A$6:$A$2000,0),MATCH("mit.vatrate."&amp;$A13,Prices_dom!$A$5:$CU$5,0))+0,0)&gt;0,IFERROR(INDEX(Prices_dom!$A$6:$CU$2000,MATCH(Settings!$C$4&amp;Y$4,Prices_dom!$A$6:$A$2000,0),MATCH("mit.vatrate."&amp;$A13,Prices_dom!$A$5:$CU$5,0))+0,0),$O13*IFERROR(INDEX(Prices_dom!$A$6:$CU$2000,MATCH(Settings!$C$4&amp;Y$4,Prices_dom!$A$6:$A$2000,0),MATCH("VAT_WEO",Prices_dom!$A$5:$CU$5,0))+0,0)))-IFERROR(INDEX(Prices_dom!$A$6:$CU$2000,MATCH(Settings!$C$4&amp;Y$4,Prices_dom!$A$6:$A$2000,0),MATCH("mit.sp."&amp;$A13,Prices_dom!$A$5:$CU$5,0))+0,0),IFERROR(INDEX(Prices_dom!$A$6:$CU$2000,MATCH(Settings!$C$4&amp;Y$4,Prices_dom!$A$6:$A$2000,0),MATCH("mit.txo."&amp;$A13,Prices_dom!$A$5:$CU$5,0))+0,0))*Y$3/$G13</f>
        <v/>
      </c>
      <c r="Z13" s="40">
        <f>IF($H13=1,IFERROR(INDEX(Prices_dom!$A$6:$CU$2000,MATCH(Settings!$C$4&amp;Z$4,Prices_dom!$A$6:$A$2000,0),MATCH("mit.rp."&amp;$A13,Prices_dom!$A$5:$CU$5,0))+0,0)/(1+IF(IFERROR(INDEX(Prices_dom!$A$6:$CU$2000,MATCH(Settings!$C$4&amp;Z$4,Prices_dom!$A$6:$A$2000,0),MATCH("mit.vatrate."&amp;$A13,Prices_dom!$A$5:$CU$5,0))+0,0)&gt;0,IFERROR(INDEX(Prices_dom!$A$6:$CU$2000,MATCH(Settings!$C$4&amp;Z$4,Prices_dom!$A$6:$A$2000,0),MATCH("mit.vatrate."&amp;$A13,Prices_dom!$A$5:$CU$5,0))+0,0),$O13*IFERROR(INDEX(Prices_dom!$A$6:$CU$2000,MATCH(Settings!$C$4&amp;Z$4,Prices_dom!$A$6:$A$2000,0),MATCH("VAT_WEO",Prices_dom!$A$5:$CU$5,0))+0,0)))-IFERROR(INDEX(Prices_dom!$A$6:$CU$2000,MATCH(Settings!$C$4&amp;Z$4,Prices_dom!$A$6:$A$2000,0),MATCH("mit.sp."&amp;$A13,Prices_dom!$A$5:$CU$5,0))+0,0),IFERROR(INDEX(Prices_dom!$A$6:$CU$2000,MATCH(Settings!$C$4&amp;Z$4,Prices_dom!$A$6:$A$2000,0),MATCH("mit.txo."&amp;$A13,Prices_dom!$A$5:$CU$5,0))+0,0))*Z$3/$G13</f>
        <v/>
      </c>
      <c r="AA13" s="40">
        <f>IF($H13=1,IFERROR(INDEX(Prices_dom!$A$6:$CU$2000,MATCH(Settings!$C$4&amp;AA$4,Prices_dom!$A$6:$A$2000,0),MATCH("mit.rp."&amp;$A13,Prices_dom!$A$5:$CU$5,0))+0,0)/(1+IF(IFERROR(INDEX(Prices_dom!$A$6:$CU$2000,MATCH(Settings!$C$4&amp;AA$4,Prices_dom!$A$6:$A$2000,0),MATCH("mit.vatrate."&amp;$A13,Prices_dom!$A$5:$CU$5,0))+0,0)&gt;0,IFERROR(INDEX(Prices_dom!$A$6:$CU$2000,MATCH(Settings!$C$4&amp;AA$4,Prices_dom!$A$6:$A$2000,0),MATCH("mit.vatrate."&amp;$A13,Prices_dom!$A$5:$CU$5,0))+0,0),$O13*IFERROR(INDEX(Prices_dom!$A$6:$CU$2000,MATCH(Settings!$C$4&amp;AA$4,Prices_dom!$A$6:$A$2000,0),MATCH("VAT_WEO",Prices_dom!$A$5:$CU$5,0))+0,0)))-IFERROR(INDEX(Prices_dom!$A$6:$CU$2000,MATCH(Settings!$C$4&amp;AA$4,Prices_dom!$A$6:$A$2000,0),MATCH("mit.sp."&amp;$A13,Prices_dom!$A$5:$CU$5,0))+0,0),IFERROR(INDEX(Prices_dom!$A$6:$CU$2000,MATCH(Settings!$C$4&amp;AA$4,Prices_dom!$A$6:$A$2000,0),MATCH("mit.txo."&amp;$A13,Prices_dom!$A$5:$CU$5,0))+0,0))*AA$3/$G13</f>
        <v/>
      </c>
    </row>
    <row r="14">
      <c r="A14" s="53" t="inlineStr">
        <is>
          <t>ker.all</t>
        </is>
      </c>
      <c r="B14" s="53" t="inlineStr">
        <is>
          <t>Kerosene, All</t>
        </is>
      </c>
      <c r="C14" s="53" t="inlineStr">
        <is>
          <t>ker</t>
        </is>
      </c>
      <c r="D14" s="53" t="inlineStr">
        <is>
          <t>all</t>
        </is>
      </c>
      <c r="E14" s="54" t="n">
        <v>10</v>
      </c>
      <c r="F14" s="54" t="n">
        <v>1</v>
      </c>
      <c r="G14" s="40">
        <f>INDEX(Mapping!$G$30:$G$37,MATCH($C14,Mapping!$A$30:$A$37,0))</f>
        <v/>
      </c>
      <c r="H14" s="54" t="n">
        <v>0</v>
      </c>
      <c r="I14" s="36">
        <f>IFERROR(INDEX(Prices_dom!$A$6:$CU$2000,MATCH(Settings!$C$4&amp;Settings!$C$7,Prices_dom!$A$6:$A$2000,0),MATCH("mit.ps."&amp;$A14,Prices_dom!$A$5:$CU$5,0))+0,0)</f>
        <v/>
      </c>
      <c r="J14" s="36">
        <f>IF($I14&lt;=0.25,0,IF($I14&lt;=0.5,0.5,1))</f>
        <v/>
      </c>
      <c r="K14" s="36">
        <f>IF(LEFT(Settings!$C$9,6)="Manual",0.8,IF(LEFT(Settings!$C$9,4)="None",1,$J14))</f>
        <v/>
      </c>
      <c r="L14" s="40">
        <f>IFERROR(INDEX(Prices_dom!$A$6:$CU$2000,MATCH(Settings!$C$4&amp;Settings!$C$7,Prices_dom!$A$6:$A$2000,0),MATCH("mit.mar."&amp;$A14,Prices_dom!$A$5:$CU$5,0))+0,0)</f>
        <v/>
      </c>
      <c r="M14" s="53" t="n">
        <v>0</v>
      </c>
      <c r="N14" s="40">
        <f>($L14+$J14*$M14)*INDEX($T$3:$W$3,MATCH(Settings!$C$7,$T$4:$W$4,0))/$G14</f>
        <v/>
      </c>
      <c r="O14" s="55" t="n">
        <v>1</v>
      </c>
      <c r="P14" s="56">
        <f>$O14*IFERROR(INDEX(Prices_dom!$A$6:$CU$2000,MATCH(Settings!$C$4&amp;Settings!$C$10,Prices_dom!$A$6:$A$2000,0),MATCH("VAT_WEO",Prices_dom!$A$5:$CU$5,0))+0,0)</f>
        <v/>
      </c>
      <c r="Q14" s="27">
        <f>IF(IFERROR(INDEX(Prices_dom!$A$6:$CU$2000,MATCH(Settings!$C$4&amp;Settings!$C$10,Prices_dom!$A$6:$A$2000,0),MATCH("mit.vatrate."&amp;$A14,Prices_dom!$A$5:$CU$5,0))+0,0)&gt;0,IFERROR(INDEX(Prices_dom!$A$6:$CU$2000,MATCH(Settings!$C$4&amp;Settings!$C$10,Prices_dom!$A$6:$A$2000,0),MATCH("mit.vatrate."&amp;$A14,Prices_dom!$A$5:$CU$5,0))+0,0),$P14)</f>
        <v/>
      </c>
      <c r="R14" s="40">
        <f>INDEX($T14:$W14,MATCH(Settings!$C$10,$T$4:$W$4,0))</f>
        <v/>
      </c>
      <c r="S14" s="40">
        <f>INDEX($X14:$AA14,MATCH(Settings!$C$10,$X$4:$AA$4,0))</f>
        <v/>
      </c>
      <c r="T14" s="40">
        <f>IFERROR(INDEX(Prices_dom!$A$6:$CU$2000,MATCH(Settings!$C$4&amp;T$4,Prices_dom!$A$6:$A$2000,0),MATCH("mit.sp."&amp;$A14,Prices_dom!$A$5:$CU$5,0))+0,0)*T$3/$G14</f>
        <v/>
      </c>
      <c r="U14" s="40">
        <f>IFERROR(INDEX(Prices_dom!$A$6:$CU$2000,MATCH(Settings!$C$4&amp;U$4,Prices_dom!$A$6:$A$2000,0),MATCH("mit.sp."&amp;$A14,Prices_dom!$A$5:$CU$5,0))+0,0)*U$3/$G14</f>
        <v/>
      </c>
      <c r="V14" s="40">
        <f>IFERROR(INDEX(Prices_dom!$A$6:$CU$2000,MATCH(Settings!$C$4&amp;V$4,Prices_dom!$A$6:$A$2000,0),MATCH("mit.sp."&amp;$A14,Prices_dom!$A$5:$CU$5,0))+0,0)*V$3/$G14</f>
        <v/>
      </c>
      <c r="W14" s="40">
        <f>IFERROR(INDEX(Prices_dom!$A$6:$CU$2000,MATCH(Settings!$C$4&amp;W$4,Prices_dom!$A$6:$A$2000,0),MATCH("mit.sp."&amp;$A14,Prices_dom!$A$5:$CU$5,0))+0,0)*W$3/$G14</f>
        <v/>
      </c>
      <c r="X14" s="40">
        <f>IF($H14=1,IFERROR(INDEX(Prices_dom!$A$6:$CU$2000,MATCH(Settings!$C$4&amp;X$4,Prices_dom!$A$6:$A$2000,0),MATCH("mit.rp."&amp;$A14,Prices_dom!$A$5:$CU$5,0))+0,0)/(1+IF(IFERROR(INDEX(Prices_dom!$A$6:$CU$2000,MATCH(Settings!$C$4&amp;X$4,Prices_dom!$A$6:$A$2000,0),MATCH("mit.vatrate."&amp;$A14,Prices_dom!$A$5:$CU$5,0))+0,0)&gt;0,IFERROR(INDEX(Prices_dom!$A$6:$CU$2000,MATCH(Settings!$C$4&amp;X$4,Prices_dom!$A$6:$A$2000,0),MATCH("mit.vatrate."&amp;$A14,Prices_dom!$A$5:$CU$5,0))+0,0),$O14*IFERROR(INDEX(Prices_dom!$A$6:$CU$2000,MATCH(Settings!$C$4&amp;X$4,Prices_dom!$A$6:$A$2000,0),MATCH("VAT_WEO",Prices_dom!$A$5:$CU$5,0))+0,0)))-IFERROR(INDEX(Prices_dom!$A$6:$CU$2000,MATCH(Settings!$C$4&amp;X$4,Prices_dom!$A$6:$A$2000,0),MATCH("mit.sp."&amp;$A14,Prices_dom!$A$5:$CU$5,0))+0,0),IFERROR(INDEX(Prices_dom!$A$6:$CU$2000,MATCH(Settings!$C$4&amp;X$4,Prices_dom!$A$6:$A$2000,0),MATCH("mit.txo."&amp;$A14,Prices_dom!$A$5:$CU$5,0))+0,0))*X$3/$G14</f>
        <v/>
      </c>
      <c r="Y14" s="40">
        <f>IF($H14=1,IFERROR(INDEX(Prices_dom!$A$6:$CU$2000,MATCH(Settings!$C$4&amp;Y$4,Prices_dom!$A$6:$A$2000,0),MATCH("mit.rp."&amp;$A14,Prices_dom!$A$5:$CU$5,0))+0,0)/(1+IF(IFERROR(INDEX(Prices_dom!$A$6:$CU$2000,MATCH(Settings!$C$4&amp;Y$4,Prices_dom!$A$6:$A$2000,0),MATCH("mit.vatrate."&amp;$A14,Prices_dom!$A$5:$CU$5,0))+0,0)&gt;0,IFERROR(INDEX(Prices_dom!$A$6:$CU$2000,MATCH(Settings!$C$4&amp;Y$4,Prices_dom!$A$6:$A$2000,0),MATCH("mit.vatrate."&amp;$A14,Prices_dom!$A$5:$CU$5,0))+0,0),$O14*IFERROR(INDEX(Prices_dom!$A$6:$CU$2000,MATCH(Settings!$C$4&amp;Y$4,Prices_dom!$A$6:$A$2000,0),MATCH("VAT_WEO",Prices_dom!$A$5:$CU$5,0))+0,0)))-IFERROR(INDEX(Prices_dom!$A$6:$CU$2000,MATCH(Settings!$C$4&amp;Y$4,Prices_dom!$A$6:$A$2000,0),MATCH("mit.sp."&amp;$A14,Prices_dom!$A$5:$CU$5,0))+0,0),IFERROR(INDEX(Prices_dom!$A$6:$CU$2000,MATCH(Settings!$C$4&amp;Y$4,Prices_dom!$A$6:$A$2000,0),MATCH("mit.txo."&amp;$A14,Prices_dom!$A$5:$CU$5,0))+0,0))*Y$3/$G14</f>
        <v/>
      </c>
      <c r="Z14" s="40">
        <f>IF($H14=1,IFERROR(INDEX(Prices_dom!$A$6:$CU$2000,MATCH(Settings!$C$4&amp;Z$4,Prices_dom!$A$6:$A$2000,0),MATCH("mit.rp."&amp;$A14,Prices_dom!$A$5:$CU$5,0))+0,0)/(1+IF(IFERROR(INDEX(Prices_dom!$A$6:$CU$2000,MATCH(Settings!$C$4&amp;Z$4,Prices_dom!$A$6:$A$2000,0),MATCH("mit.vatrate."&amp;$A14,Prices_dom!$A$5:$CU$5,0))+0,0)&gt;0,IFERROR(INDEX(Prices_dom!$A$6:$CU$2000,MATCH(Settings!$C$4&amp;Z$4,Prices_dom!$A$6:$A$2000,0),MATCH("mit.vatrate."&amp;$A14,Prices_dom!$A$5:$CU$5,0))+0,0),$O14*IFERROR(INDEX(Prices_dom!$A$6:$CU$2000,MATCH(Settings!$C$4&amp;Z$4,Prices_dom!$A$6:$A$2000,0),MATCH("VAT_WEO",Prices_dom!$A$5:$CU$5,0))+0,0)))-IFERROR(INDEX(Prices_dom!$A$6:$CU$2000,MATCH(Settings!$C$4&amp;Z$4,Prices_dom!$A$6:$A$2000,0),MATCH("mit.sp."&amp;$A14,Prices_dom!$A$5:$CU$5,0))+0,0),IFERROR(INDEX(Prices_dom!$A$6:$CU$2000,MATCH(Settings!$C$4&amp;Z$4,Prices_dom!$A$6:$A$2000,0),MATCH("mit.txo."&amp;$A14,Prices_dom!$A$5:$CU$5,0))+0,0))*Z$3/$G14</f>
        <v/>
      </c>
      <c r="AA14" s="40">
        <f>IF($H14=1,IFERROR(INDEX(Prices_dom!$A$6:$CU$2000,MATCH(Settings!$C$4&amp;AA$4,Prices_dom!$A$6:$A$2000,0),MATCH("mit.rp."&amp;$A14,Prices_dom!$A$5:$CU$5,0))+0,0)/(1+IF(IFERROR(INDEX(Prices_dom!$A$6:$CU$2000,MATCH(Settings!$C$4&amp;AA$4,Prices_dom!$A$6:$A$2000,0),MATCH("mit.vatrate."&amp;$A14,Prices_dom!$A$5:$CU$5,0))+0,0)&gt;0,IFERROR(INDEX(Prices_dom!$A$6:$CU$2000,MATCH(Settings!$C$4&amp;AA$4,Prices_dom!$A$6:$A$2000,0),MATCH("mit.vatrate."&amp;$A14,Prices_dom!$A$5:$CU$5,0))+0,0),$O14*IFERROR(INDEX(Prices_dom!$A$6:$CU$2000,MATCH(Settings!$C$4&amp;AA$4,Prices_dom!$A$6:$A$2000,0),MATCH("VAT_WEO",Prices_dom!$A$5:$CU$5,0))+0,0)))-IFERROR(INDEX(Prices_dom!$A$6:$CU$2000,MATCH(Settings!$C$4&amp;AA$4,Prices_dom!$A$6:$A$2000,0),MATCH("mit.sp."&amp;$A14,Prices_dom!$A$5:$CU$5,0))+0,0),IFERROR(INDEX(Prices_dom!$A$6:$CU$2000,MATCH(Settings!$C$4&amp;AA$4,Prices_dom!$A$6:$A$2000,0),MATCH("mit.txo."&amp;$A14,Prices_dom!$A$5:$CU$5,0))+0,0))*AA$3/$G14</f>
        <v/>
      </c>
    </row>
    <row r="15">
      <c r="A15" s="53" t="inlineStr">
        <is>
          <t>oop.all</t>
        </is>
      </c>
      <c r="B15" s="53" t="inlineStr">
        <is>
          <t>Other oil products, All</t>
        </is>
      </c>
      <c r="C15" s="53" t="inlineStr">
        <is>
          <t>oop</t>
        </is>
      </c>
      <c r="D15" s="53" t="inlineStr">
        <is>
          <t>all</t>
        </is>
      </c>
      <c r="E15" s="54" t="n">
        <v>11</v>
      </c>
      <c r="F15" s="54" t="n">
        <v>1</v>
      </c>
      <c r="G15" s="40">
        <f>INDEX(Mapping!$G$30:$G$37,MATCH($C15,Mapping!$A$30:$A$37,0))</f>
        <v/>
      </c>
      <c r="H15" s="54" t="n">
        <v>0</v>
      </c>
      <c r="I15" s="57">
        <f>IFERROR(INDEX(Prices_dom!$A$6:$CU$2000,MATCH(Settings!$C$4&amp;Settings!$C$7,Prices_dom!$A$6:$A$2000,0),MATCH("mit.ps."&amp;$A15,Prices_dom!$A$5:$CU$5,0))+0,0)</f>
        <v/>
      </c>
      <c r="J15" s="36">
        <f>IF($I15&lt;=0.25,0,IF($I15&lt;=0.5,0.5,1))</f>
        <v/>
      </c>
      <c r="K15" s="36">
        <f>IF(LEFT(Settings!$C$9,6)="Manual",0.8,IF(LEFT(Settings!$C$9,4)="None",1,$J15))</f>
        <v/>
      </c>
      <c r="L15" s="58">
        <f>IFERROR(INDEX(Prices_dom!$A$6:$CU$2000,MATCH(Settings!$C$4&amp;Settings!$C$7,Prices_dom!$A$6:$A$2000,0),MATCH("mit.mar."&amp;$A15,Prices_dom!$A$5:$CU$5,0))+0,0)</f>
        <v/>
      </c>
      <c r="M15" s="53" t="n">
        <v>0</v>
      </c>
      <c r="N15" s="40">
        <f>($L15+$J15*$M15)*INDEX($T$3:$W$3,MATCH(Settings!$C$7,$T$4:$W$4,0))/$G15</f>
        <v/>
      </c>
      <c r="O15" s="55" t="n">
        <v>1</v>
      </c>
      <c r="P15" s="56">
        <f>$O15*IFERROR(INDEX(Prices_dom!$A$6:$CU$2000,MATCH(Settings!$C$4&amp;Settings!$C$10,Prices_dom!$A$6:$A$2000,0),MATCH("VAT_WEO",Prices_dom!$A$5:$CU$5,0))+0,0)</f>
        <v/>
      </c>
      <c r="Q15" s="27">
        <f>IF(IFERROR(INDEX(Prices_dom!$A$6:$CU$2000,MATCH(Settings!$C$4&amp;Settings!$C$10,Prices_dom!$A$6:$A$2000,0),MATCH("mit.vatrate."&amp;$A15,Prices_dom!$A$5:$CU$5,0))+0,0)&gt;0,IFERROR(INDEX(Prices_dom!$A$6:$CU$2000,MATCH(Settings!$C$4&amp;Settings!$C$10,Prices_dom!$A$6:$A$2000,0),MATCH("mit.vatrate."&amp;$A15,Prices_dom!$A$5:$CU$5,0))+0,0),$P15)</f>
        <v/>
      </c>
      <c r="R15" s="40">
        <f>INDEX($T15:$W15,MATCH(Settings!$C$10,$T$4:$W$4,0))</f>
        <v/>
      </c>
      <c r="S15" s="40">
        <f>INDEX($X15:$AA15,MATCH(Settings!$C$10,$X$4:$AA$4,0))</f>
        <v/>
      </c>
      <c r="T15" s="40">
        <f>IFERROR(INDEX(Prices_dom!$A$6:$CU$2000,MATCH(Settings!$C$4&amp;T$4,Prices_dom!$A$6:$A$2000,0),MATCH("mit.sp."&amp;$A15,Prices_dom!$A$5:$CU$5,0))+0,0)*T$3/$G15</f>
        <v/>
      </c>
      <c r="U15" s="40">
        <f>IFERROR(INDEX(Prices_dom!$A$6:$CU$2000,MATCH(Settings!$C$4&amp;U$4,Prices_dom!$A$6:$A$2000,0),MATCH("mit.sp."&amp;$A15,Prices_dom!$A$5:$CU$5,0))+0,0)*U$3/$G15</f>
        <v/>
      </c>
      <c r="V15" s="40">
        <f>IFERROR(INDEX(Prices_dom!$A$6:$CU$2000,MATCH(Settings!$C$4&amp;V$4,Prices_dom!$A$6:$A$2000,0),MATCH("mit.sp."&amp;$A15,Prices_dom!$A$5:$CU$5,0))+0,0)*V$3/$G15</f>
        <v/>
      </c>
      <c r="W15" s="40">
        <f>IFERROR(INDEX(Prices_dom!$A$6:$CU$2000,MATCH(Settings!$C$4&amp;W$4,Prices_dom!$A$6:$A$2000,0),MATCH("mit.sp."&amp;$A15,Prices_dom!$A$5:$CU$5,0))+0,0)*W$3/$G15</f>
        <v/>
      </c>
      <c r="X15" s="40">
        <f>IF($H15=1,IFERROR(INDEX(Prices_dom!$A$6:$CU$2000,MATCH(Settings!$C$4&amp;X$4,Prices_dom!$A$6:$A$2000,0),MATCH("mit.rp."&amp;$A15,Prices_dom!$A$5:$CU$5,0))+0,0)/(1+IF(IFERROR(INDEX(Prices_dom!$A$6:$CU$2000,MATCH(Settings!$C$4&amp;X$4,Prices_dom!$A$6:$A$2000,0),MATCH("mit.vatrate."&amp;$A15,Prices_dom!$A$5:$CU$5,0))+0,0)&gt;0,IFERROR(INDEX(Prices_dom!$A$6:$CU$2000,MATCH(Settings!$C$4&amp;X$4,Prices_dom!$A$6:$A$2000,0),MATCH("mit.vatrate."&amp;$A15,Prices_dom!$A$5:$CU$5,0))+0,0),$O15*IFERROR(INDEX(Prices_dom!$A$6:$CU$2000,MATCH(Settings!$C$4&amp;X$4,Prices_dom!$A$6:$A$2000,0),MATCH("VAT_WEO",Prices_dom!$A$5:$CU$5,0))+0,0)))-IFERROR(INDEX(Prices_dom!$A$6:$CU$2000,MATCH(Settings!$C$4&amp;X$4,Prices_dom!$A$6:$A$2000,0),MATCH("mit.sp."&amp;$A15,Prices_dom!$A$5:$CU$5,0))+0,0),IFERROR(INDEX(Prices_dom!$A$6:$CU$2000,MATCH(Settings!$C$4&amp;X$4,Prices_dom!$A$6:$A$2000,0),MATCH("mit.txo."&amp;$A15,Prices_dom!$A$5:$CU$5,0))+0,0))*X$3/$G15</f>
        <v/>
      </c>
      <c r="Y15" s="40">
        <f>IF($H15=1,IFERROR(INDEX(Prices_dom!$A$6:$CU$2000,MATCH(Settings!$C$4&amp;Y$4,Prices_dom!$A$6:$A$2000,0),MATCH("mit.rp."&amp;$A15,Prices_dom!$A$5:$CU$5,0))+0,0)/(1+IF(IFERROR(INDEX(Prices_dom!$A$6:$CU$2000,MATCH(Settings!$C$4&amp;Y$4,Prices_dom!$A$6:$A$2000,0),MATCH("mit.vatrate."&amp;$A15,Prices_dom!$A$5:$CU$5,0))+0,0)&gt;0,IFERROR(INDEX(Prices_dom!$A$6:$CU$2000,MATCH(Settings!$C$4&amp;Y$4,Prices_dom!$A$6:$A$2000,0),MATCH("mit.vatrate."&amp;$A15,Prices_dom!$A$5:$CU$5,0))+0,0),$O15*IFERROR(INDEX(Prices_dom!$A$6:$CU$2000,MATCH(Settings!$C$4&amp;Y$4,Prices_dom!$A$6:$A$2000,0),MATCH("VAT_WEO",Prices_dom!$A$5:$CU$5,0))+0,0)))-IFERROR(INDEX(Prices_dom!$A$6:$CU$2000,MATCH(Settings!$C$4&amp;Y$4,Prices_dom!$A$6:$A$2000,0),MATCH("mit.sp."&amp;$A15,Prices_dom!$A$5:$CU$5,0))+0,0),IFERROR(INDEX(Prices_dom!$A$6:$CU$2000,MATCH(Settings!$C$4&amp;Y$4,Prices_dom!$A$6:$A$2000,0),MATCH("mit.txo."&amp;$A15,Prices_dom!$A$5:$CU$5,0))+0,0))*Y$3/$G15</f>
        <v/>
      </c>
      <c r="Z15" s="40">
        <f>IF($H15=1,IFERROR(INDEX(Prices_dom!$A$6:$CU$2000,MATCH(Settings!$C$4&amp;Z$4,Prices_dom!$A$6:$A$2000,0),MATCH("mit.rp."&amp;$A15,Prices_dom!$A$5:$CU$5,0))+0,0)/(1+IF(IFERROR(INDEX(Prices_dom!$A$6:$CU$2000,MATCH(Settings!$C$4&amp;Z$4,Prices_dom!$A$6:$A$2000,0),MATCH("mit.vatrate."&amp;$A15,Prices_dom!$A$5:$CU$5,0))+0,0)&gt;0,IFERROR(INDEX(Prices_dom!$A$6:$CU$2000,MATCH(Settings!$C$4&amp;Z$4,Prices_dom!$A$6:$A$2000,0),MATCH("mit.vatrate."&amp;$A15,Prices_dom!$A$5:$CU$5,0))+0,0),$O15*IFERROR(INDEX(Prices_dom!$A$6:$CU$2000,MATCH(Settings!$C$4&amp;Z$4,Prices_dom!$A$6:$A$2000,0),MATCH("VAT_WEO",Prices_dom!$A$5:$CU$5,0))+0,0)))-IFERROR(INDEX(Prices_dom!$A$6:$CU$2000,MATCH(Settings!$C$4&amp;Z$4,Prices_dom!$A$6:$A$2000,0),MATCH("mit.sp."&amp;$A15,Prices_dom!$A$5:$CU$5,0))+0,0),IFERROR(INDEX(Prices_dom!$A$6:$CU$2000,MATCH(Settings!$C$4&amp;Z$4,Prices_dom!$A$6:$A$2000,0),MATCH("mit.txo."&amp;$A15,Prices_dom!$A$5:$CU$5,0))+0,0))*Z$3/$G15</f>
        <v/>
      </c>
      <c r="AA15" s="40">
        <f>IF($H15=1,IFERROR(INDEX(Prices_dom!$A$6:$CU$2000,MATCH(Settings!$C$4&amp;AA$4,Prices_dom!$A$6:$A$2000,0),MATCH("mit.rp."&amp;$A15,Prices_dom!$A$5:$CU$5,0))+0,0)/(1+IF(IFERROR(INDEX(Prices_dom!$A$6:$CU$2000,MATCH(Settings!$C$4&amp;AA$4,Prices_dom!$A$6:$A$2000,0),MATCH("mit.vatrate."&amp;$A15,Prices_dom!$A$5:$CU$5,0))+0,0)&gt;0,IFERROR(INDEX(Prices_dom!$A$6:$CU$2000,MATCH(Settings!$C$4&amp;AA$4,Prices_dom!$A$6:$A$2000,0),MATCH("mit.vatrate."&amp;$A15,Prices_dom!$A$5:$CU$5,0))+0,0),$O15*IFERROR(INDEX(Prices_dom!$A$6:$CU$2000,MATCH(Settings!$C$4&amp;AA$4,Prices_dom!$A$6:$A$2000,0),MATCH("VAT_WEO",Prices_dom!$A$5:$CU$5,0))+0,0)))-IFERROR(INDEX(Prices_dom!$A$6:$CU$2000,MATCH(Settings!$C$4&amp;AA$4,Prices_dom!$A$6:$A$2000,0),MATCH("mit.sp."&amp;$A15,Prices_dom!$A$5:$CU$5,0))+0,0),IFERROR(INDEX(Prices_dom!$A$6:$CU$2000,MATCH(Settings!$C$4&amp;AA$4,Prices_dom!$A$6:$A$2000,0),MATCH("mit.txo."&amp;$A15,Prices_dom!$A$5:$CU$5,0))+0,0))*AA$3/$G15</f>
        <v/>
      </c>
    </row>
    <row r="16">
      <c r="A16" s="53" t="inlineStr">
        <is>
          <t>bio.all</t>
        </is>
      </c>
      <c r="B16" s="53" t="inlineStr">
        <is>
          <t>Biomass, All</t>
        </is>
      </c>
      <c r="C16" s="53" t="inlineStr">
        <is>
          <t>bio</t>
        </is>
      </c>
      <c r="D16" s="53" t="inlineStr">
        <is>
          <t>all</t>
        </is>
      </c>
      <c r="E16" s="54" t="n">
        <v>12</v>
      </c>
      <c r="F16" s="54" t="n">
        <v>4</v>
      </c>
      <c r="G16" s="40">
        <f>INDEX(Mapping!$G$30:$G$37,MATCH($C16,Mapping!$A$30:$A$37,0))</f>
        <v/>
      </c>
      <c r="H16" s="54" t="n">
        <v>1</v>
      </c>
      <c r="I16" s="37" t="n">
        <v>1</v>
      </c>
      <c r="J16" s="36">
        <f>IF($I16&lt;=0.25,0,IF($I16&lt;=0.5,0.5,1))</f>
        <v/>
      </c>
      <c r="K16" s="36">
        <f>IF(LEFT(Settings!$C$9,6)="Manual",0.8,IF(LEFT(Settings!$C$9,4)="None",1,$J16))</f>
        <v/>
      </c>
      <c r="L16" s="53" t="n">
        <v>0</v>
      </c>
      <c r="M16" s="53" t="n">
        <v>0</v>
      </c>
      <c r="N16" s="40">
        <f>($L16+$J16*$M16)*INDEX($T$3:$W$3,MATCH(Settings!$C$7,$T$4:$W$4,0))/$G16</f>
        <v/>
      </c>
      <c r="O16" s="55" t="n">
        <v>0</v>
      </c>
      <c r="P16" s="56">
        <f>$O16*IFERROR(INDEX(Prices_dom!$A$6:$CU$2000,MATCH(Settings!$C$4&amp;Settings!$C$10,Prices_dom!$A$6:$A$2000,0),MATCH("VAT_WEO",Prices_dom!$A$5:$CU$5,0))+0,0)</f>
        <v/>
      </c>
      <c r="Q16" s="27">
        <f>IF(IFERROR(INDEX(Prices_dom!$A$6:$CU$2000,MATCH(Settings!$C$4&amp;Settings!$C$10,Prices_dom!$A$6:$A$2000,0),MATCH("mit.vatrate."&amp;$A16,Prices_dom!$A$5:$CU$5,0))+0,0)&gt;0,IFERROR(INDEX(Prices_dom!$A$6:$CU$2000,MATCH(Settings!$C$4&amp;Settings!$C$10,Prices_dom!$A$6:$A$2000,0),MATCH("mit.vatrate."&amp;$A16,Prices_dom!$A$5:$CU$5,0))+0,0),$P16)</f>
        <v/>
      </c>
      <c r="R16" s="40">
        <f>INDEX($T16:$W16,MATCH(Settings!$C$10,$T$4:$W$4,0))</f>
        <v/>
      </c>
      <c r="S16" s="40">
        <f>INDEX($X16:$AA16,MATCH(Settings!$C$10,$X$4:$AA$4,0))</f>
        <v/>
      </c>
      <c r="T16" s="40">
        <f>IFERROR(INDEX(Prices_dom!$A$6:$CU$2000,MATCH(Settings!$C$4&amp;T$4,Prices_dom!$A$6:$A$2000,0),MATCH("mit.sp."&amp;$A16,Prices_dom!$A$5:$CU$5,0))+0,0)*T$3/$G16</f>
        <v/>
      </c>
      <c r="U16" s="40">
        <f>IFERROR(INDEX(Prices_dom!$A$6:$CU$2000,MATCH(Settings!$C$4&amp;U$4,Prices_dom!$A$6:$A$2000,0),MATCH("mit.sp."&amp;$A16,Prices_dom!$A$5:$CU$5,0))+0,0)*U$3/$G16</f>
        <v/>
      </c>
      <c r="V16" s="40">
        <f>IFERROR(INDEX(Prices_dom!$A$6:$CU$2000,MATCH(Settings!$C$4&amp;V$4,Prices_dom!$A$6:$A$2000,0),MATCH("mit.sp."&amp;$A16,Prices_dom!$A$5:$CU$5,0))+0,0)*V$3/$G16</f>
        <v/>
      </c>
      <c r="W16" s="40">
        <f>IFERROR(INDEX(Prices_dom!$A$6:$CU$2000,MATCH(Settings!$C$4&amp;W$4,Prices_dom!$A$6:$A$2000,0),MATCH("mit.sp."&amp;$A16,Prices_dom!$A$5:$CU$5,0))+0,0)*W$3/$G16</f>
        <v/>
      </c>
      <c r="X16" s="40">
        <f>IF($H16=1,IFERROR(INDEX(Prices_dom!$A$6:$CU$2000,MATCH(Settings!$C$4&amp;X$4,Prices_dom!$A$6:$A$2000,0),MATCH("mit.rp."&amp;$A16,Prices_dom!$A$5:$CU$5,0))+0,0)/(1+IF(IFERROR(INDEX(Prices_dom!$A$6:$CU$2000,MATCH(Settings!$C$4&amp;X$4,Prices_dom!$A$6:$A$2000,0),MATCH("mit.vatrate."&amp;$A16,Prices_dom!$A$5:$CU$5,0))+0,0)&gt;0,IFERROR(INDEX(Prices_dom!$A$6:$CU$2000,MATCH(Settings!$C$4&amp;X$4,Prices_dom!$A$6:$A$2000,0),MATCH("mit.vatrate."&amp;$A16,Prices_dom!$A$5:$CU$5,0))+0,0),$O16*IFERROR(INDEX(Prices_dom!$A$6:$CU$2000,MATCH(Settings!$C$4&amp;X$4,Prices_dom!$A$6:$A$2000,0),MATCH("VAT_WEO",Prices_dom!$A$5:$CU$5,0))+0,0)))-IFERROR(INDEX(Prices_dom!$A$6:$CU$2000,MATCH(Settings!$C$4&amp;X$4,Prices_dom!$A$6:$A$2000,0),MATCH("mit.sp."&amp;$A16,Prices_dom!$A$5:$CU$5,0))+0,0),IFERROR(INDEX(Prices_dom!$A$6:$CU$2000,MATCH(Settings!$C$4&amp;X$4,Prices_dom!$A$6:$A$2000,0),MATCH("mit.txo."&amp;$A16,Prices_dom!$A$5:$CU$5,0))+0,0))*X$3/$G16</f>
        <v/>
      </c>
      <c r="Y16" s="40">
        <f>IF($H16=1,IFERROR(INDEX(Prices_dom!$A$6:$CU$2000,MATCH(Settings!$C$4&amp;Y$4,Prices_dom!$A$6:$A$2000,0),MATCH("mit.rp."&amp;$A16,Prices_dom!$A$5:$CU$5,0))+0,0)/(1+IF(IFERROR(INDEX(Prices_dom!$A$6:$CU$2000,MATCH(Settings!$C$4&amp;Y$4,Prices_dom!$A$6:$A$2000,0),MATCH("mit.vatrate."&amp;$A16,Prices_dom!$A$5:$CU$5,0))+0,0)&gt;0,IFERROR(INDEX(Prices_dom!$A$6:$CU$2000,MATCH(Settings!$C$4&amp;Y$4,Prices_dom!$A$6:$A$2000,0),MATCH("mit.vatrate."&amp;$A16,Prices_dom!$A$5:$CU$5,0))+0,0),$O16*IFERROR(INDEX(Prices_dom!$A$6:$CU$2000,MATCH(Settings!$C$4&amp;Y$4,Prices_dom!$A$6:$A$2000,0),MATCH("VAT_WEO",Prices_dom!$A$5:$CU$5,0))+0,0)))-IFERROR(INDEX(Prices_dom!$A$6:$CU$2000,MATCH(Settings!$C$4&amp;Y$4,Prices_dom!$A$6:$A$2000,0),MATCH("mit.sp."&amp;$A16,Prices_dom!$A$5:$CU$5,0))+0,0),IFERROR(INDEX(Prices_dom!$A$6:$CU$2000,MATCH(Settings!$C$4&amp;Y$4,Prices_dom!$A$6:$A$2000,0),MATCH("mit.txo."&amp;$A16,Prices_dom!$A$5:$CU$5,0))+0,0))*Y$3/$G16</f>
        <v/>
      </c>
      <c r="Z16" s="40">
        <f>IF($H16=1,IFERROR(INDEX(Prices_dom!$A$6:$CU$2000,MATCH(Settings!$C$4&amp;Z$4,Prices_dom!$A$6:$A$2000,0),MATCH("mit.rp."&amp;$A16,Prices_dom!$A$5:$CU$5,0))+0,0)/(1+IF(IFERROR(INDEX(Prices_dom!$A$6:$CU$2000,MATCH(Settings!$C$4&amp;Z$4,Prices_dom!$A$6:$A$2000,0),MATCH("mit.vatrate."&amp;$A16,Prices_dom!$A$5:$CU$5,0))+0,0)&gt;0,IFERROR(INDEX(Prices_dom!$A$6:$CU$2000,MATCH(Settings!$C$4&amp;Z$4,Prices_dom!$A$6:$A$2000,0),MATCH("mit.vatrate."&amp;$A16,Prices_dom!$A$5:$CU$5,0))+0,0),$O16*IFERROR(INDEX(Prices_dom!$A$6:$CU$2000,MATCH(Settings!$C$4&amp;Z$4,Prices_dom!$A$6:$A$2000,0),MATCH("VAT_WEO",Prices_dom!$A$5:$CU$5,0))+0,0)))-IFERROR(INDEX(Prices_dom!$A$6:$CU$2000,MATCH(Settings!$C$4&amp;Z$4,Prices_dom!$A$6:$A$2000,0),MATCH("mit.sp."&amp;$A16,Prices_dom!$A$5:$CU$5,0))+0,0),IFERROR(INDEX(Prices_dom!$A$6:$CU$2000,MATCH(Settings!$C$4&amp;Z$4,Prices_dom!$A$6:$A$2000,0),MATCH("mit.txo."&amp;$A16,Prices_dom!$A$5:$CU$5,0))+0,0))*Z$3/$G16</f>
        <v/>
      </c>
      <c r="AA16" s="40">
        <f>IF($H16=1,IFERROR(INDEX(Prices_dom!$A$6:$CU$2000,MATCH(Settings!$C$4&amp;AA$4,Prices_dom!$A$6:$A$2000,0),MATCH("mit.rp."&amp;$A16,Prices_dom!$A$5:$CU$5,0))+0,0)/(1+IF(IFERROR(INDEX(Prices_dom!$A$6:$CU$2000,MATCH(Settings!$C$4&amp;AA$4,Prices_dom!$A$6:$A$2000,0),MATCH("mit.vatrate."&amp;$A16,Prices_dom!$A$5:$CU$5,0))+0,0)&gt;0,IFERROR(INDEX(Prices_dom!$A$6:$CU$2000,MATCH(Settings!$C$4&amp;AA$4,Prices_dom!$A$6:$A$2000,0),MATCH("mit.vatrate."&amp;$A16,Prices_dom!$A$5:$CU$5,0))+0,0),$O16*IFERROR(INDEX(Prices_dom!$A$6:$CU$2000,MATCH(Settings!$C$4&amp;AA$4,Prices_dom!$A$6:$A$2000,0),MATCH("VAT_WEO",Prices_dom!$A$5:$CU$5,0))+0,0)))-IFERROR(INDEX(Prices_dom!$A$6:$CU$2000,MATCH(Settings!$C$4&amp;AA$4,Prices_dom!$A$6:$A$2000,0),MATCH("mit.sp."&amp;$A16,Prices_dom!$A$5:$CU$5,0))+0,0),IFERROR(INDEX(Prices_dom!$A$6:$CU$2000,MATCH(Settings!$C$4&amp;AA$4,Prices_dom!$A$6:$A$2000,0),MATCH("mit.txo."&amp;$A16,Prices_dom!$A$5:$CU$5,0))+0,0))*AA$3/$G16</f>
        <v/>
      </c>
    </row>
    <row r="18">
      <c r="A18" s="5" t="inlineStr">
        <is>
          <t>Units: $/GJ in real USD of ResultsYear (Settings C8). Data (Prices_dom) are nominal USD per price unit ($/GJ coal, gas, biomass; $/liter gasoline, diesel, LPG, kerosene; $/bbl other oil products): x CPI index of the data year (row 3) / GJ per price unit.</t>
        </is>
      </c>
    </row>
    <row r="19">
      <c r="A19" s="5" t="inlineStr">
        <is>
          <t>Historical excise and other taxes (legacy): coal, gas, biomass = retail price / (1 + VAT rate) - supply cost; oil products = txo of the dataset (legacy builds their retail price as sp + txo, x (1 + VAT rate)).</t>
        </is>
      </c>
    </row>
    <row r="20">
      <c r="A20" s="5" t="inlineStr">
        <is>
          <t>Pass-through: raw = mit.ps of the base year (blank = 0; biomass = 1); bucketed: &lt;= 0.25 -&gt; 0, &lt;= 0.5 -&gt; 0.5, else 1; chosen: Bucketed (default), Manual = 0.8, None = 1.</t>
        </is>
      </c>
    </row>
    <row r="21">
      <c r="A21" s="5" t="inlineStr">
        <is>
          <t>fixsp = (margin + bucketed pass-through x domestic production cost [coal, gas]) x CPI index of the base year / GJ per unit; margin of biomass = 0 (legacy hardcode).</t>
        </is>
      </c>
    </row>
    <row r="22">
      <c r="A22" s="5"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(Egypt 14%) for residential coal and gas and all-sector oil products, 0 for power, industry and biomass (VAT credited to firms; biomass largely informal). The Egypt retail prices in the dataset imply exactly this: rp = (sp + txo) x 1.14 for gas residential and the oil products.</t>
        </is>
      </c>
    </row>
    <row r="23">
      <c r="A23" s="5" t="inlineStr">
        <is>
          <t>VAT rate used = dataset mit.vatrate where &gt; 0, else the assumption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67"/>
  <sheetViews>
    <sheetView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1" t="inlineStr">
        <is>
          <t>Variables: label, unit, code suffix, source and parameter columns by variable code</t>
        </is>
      </c>
      <c r="B2" s="2" t="n"/>
      <c r="C2" s="2" t="n"/>
      <c r="D2" s="2" t="n"/>
      <c r="E2" s="2" t="n"/>
      <c r="F2" s="2" t="n"/>
      <c r="G2" s="2" t="n"/>
      <c r="H2" s="2" t="n"/>
      <c r="I2" s="2" t="n"/>
      <c r="J2" s="2" t="n"/>
    </row>
    <row r="3">
      <c r="A3" s="5" t="inlineStr">
        <is>
          <t>Mitigation looks up Description, Unit and Source here and builds the output code country.mit.&lt;variable&gt;.&lt;subsector&gt;.&lt;fuel&gt;.&lt;suffix&gt;.&lt;scenario&gt;. Param 1-4 = Mitigation D:G.</t>
        </is>
      </c>
    </row>
    <row r="4">
      <c r="A4" s="10" t="inlineStr">
        <is>
          <t>Variable code</t>
        </is>
      </c>
      <c r="B4" s="10" t="inlineStr">
        <is>
          <t>Label</t>
        </is>
      </c>
      <c r="C4" s="10" t="inlineStr">
        <is>
          <t>Unit</t>
        </is>
      </c>
      <c r="D4" s="10" t="inlineStr">
        <is>
          <t>Code suffix</t>
        </is>
      </c>
      <c r="E4" s="10" t="inlineStr">
        <is>
          <t>Source</t>
        </is>
      </c>
      <c r="F4" s="10" t="inlineStr">
        <is>
          <t>Legacy reference</t>
        </is>
      </c>
      <c r="G4" s="10" t="inlineStr">
        <is>
          <t>Param 1 (D)</t>
        </is>
      </c>
      <c r="H4" s="10" t="inlineStr">
        <is>
          <t>Param 2 (E)</t>
        </is>
      </c>
      <c r="I4" s="10" t="inlineStr">
        <is>
          <t>Param 3 (F)</t>
        </is>
      </c>
      <c r="J4" s="10" t="inlineStr">
        <is>
          <t>Param 4 (G)</t>
        </is>
      </c>
    </row>
    <row r="5">
      <c r="A5" s="8" t="inlineStr">
        <is>
          <t>gdp.pos.pct</t>
        </is>
      </c>
      <c r="B5" s="8" t="inlineStr">
        <is>
          <t>Real GDP growth</t>
        </is>
      </c>
      <c r="C5" s="8" t="inlineStr">
        <is>
          <t>%</t>
        </is>
      </c>
      <c r="D5" s="8" t="inlineStr"/>
      <c r="E5" s="8" t="inlineStr">
        <is>
          <t>WEO (lookup by country)</t>
        </is>
      </c>
      <c r="F5" s="5" t="inlineStr">
        <is>
          <t>legacy Mitigation row 2446</t>
        </is>
      </c>
    </row>
    <row r="6">
      <c r="A6" s="8" t="inlineStr">
        <is>
          <t>infl</t>
        </is>
      </c>
      <c r="B6" s="8" t="inlineStr">
        <is>
          <t>Inflation index: US CPI, ResultsYear = 1 (nominal -&gt; real for domestic prices and nominal policy inputs)</t>
        </is>
      </c>
      <c r="C6" s="8" t="inlineStr">
        <is>
          <t>index</t>
        </is>
      </c>
      <c r="D6" s="8" t="inlineStr"/>
      <c r="E6" s="8" t="inlineStr">
        <is>
          <t>WEO USA|pcpi: CPI(ResultsYear) / CPI(year)</t>
        </is>
      </c>
      <c r="F6" s="5" t="inlineStr">
        <is>
          <t>legacy Mitigation rows 456 / 725 (inflation index, 2026 = 100)</t>
        </is>
      </c>
    </row>
    <row r="7">
      <c r="A7" s="8" t="inlineStr">
        <is>
          <t>defl</t>
        </is>
      </c>
      <c r="B7" s="8" t="inlineStr">
        <is>
          <t>Deflator index: US GDP deflator, ResultsYear = 1 (nominal -&gt; real for international prices)</t>
        </is>
      </c>
      <c r="C7" s="8" t="inlineStr">
        <is>
          <t>index</t>
        </is>
      </c>
      <c r="D7" s="8" t="inlineStr"/>
      <c r="E7" s="8" t="inlineStr">
        <is>
          <t>WEO USA|ngdp_d: deflator(ResultsYear) / deflator(year)</t>
        </is>
      </c>
      <c r="F7" s="5" t="inlineStr">
        <is>
          <t>legacy Mitigation row 467 (row 630 = 1 / it)</t>
        </is>
      </c>
    </row>
    <row r="8">
      <c r="A8" s="8" t="inlineStr">
        <is>
          <t>CPIntro</t>
        </is>
      </c>
      <c r="B8" s="5">
        <f>INDEX(MTInputs!$B$8:$B$415,MATCH($A8,MTInputs!$H$8:$H$415,0))&amp;""</f>
        <v/>
      </c>
      <c r="C8" s="5">
        <f>INDEX(MTInputs!$C$8:$C$415,MATCH($A8,MTInputs!$H$8:$H$415,0))&amp;""</f>
        <v/>
      </c>
      <c r="D8" s="8" t="inlineStr"/>
      <c r="E8" s="8" t="inlineStr">
        <is>
          <t>MTInputs (scenario column)</t>
        </is>
      </c>
      <c r="F8" s="5" t="inlineStr">
        <is>
          <t>MTInputs row 18</t>
        </is>
      </c>
    </row>
    <row r="9">
      <c r="A9" s="8" t="inlineStr">
        <is>
          <t>CPLevelStart</t>
        </is>
      </c>
      <c r="B9" s="5">
        <f>INDEX(MTInputs!$B$8:$B$415,MATCH($A9,MTInputs!$H$8:$H$415,0))&amp;""</f>
        <v/>
      </c>
      <c r="C9" s="5">
        <f>INDEX(MTInputs!$C$8:$C$415,MATCH($A9,MTInputs!$H$8:$H$415,0))&amp;""</f>
        <v/>
      </c>
      <c r="D9" s="8" t="inlineStr"/>
      <c r="E9" s="8" t="inlineStr">
        <is>
          <t>MTInputs (scenario column)</t>
        </is>
      </c>
      <c r="F9" s="5" t="inlineStr">
        <is>
          <t>MTInputs row 19</t>
        </is>
      </c>
    </row>
    <row r="10">
      <c r="A10" s="8" t="inlineStr">
        <is>
          <t>CPLevelTarget</t>
        </is>
      </c>
      <c r="B10" s="5">
        <f>INDEX(MTInputs!$B$8:$B$415,MATCH($A10,MTInputs!$H$8:$H$415,0))&amp;""</f>
        <v/>
      </c>
      <c r="C10" s="5">
        <f>INDEX(MTInputs!$C$8:$C$415,MATCH($A10,MTInputs!$H$8:$H$415,0))&amp;""</f>
        <v/>
      </c>
      <c r="D10" s="8" t="inlineStr"/>
      <c r="E10" s="8" t="inlineStr">
        <is>
          <t>MTInputs (scenario column)</t>
        </is>
      </c>
      <c r="F10" s="5" t="inlineStr">
        <is>
          <t>MTInputs row 20</t>
        </is>
      </c>
    </row>
    <row r="11">
      <c r="A11" s="8" t="inlineStr">
        <is>
          <t>CPOutro</t>
        </is>
      </c>
      <c r="B11" s="5">
        <f>INDEX(MTInputs!$B$8:$B$415,MATCH($A11,MTInputs!$H$8:$H$415,0))&amp;""</f>
        <v/>
      </c>
      <c r="C11" s="5">
        <f>INDEX(MTInputs!$C$8:$C$415,MATCH($A11,MTInputs!$H$8:$H$415,0))&amp;""</f>
        <v/>
      </c>
      <c r="D11" s="8" t="inlineStr"/>
      <c r="E11" s="8" t="inlineStr">
        <is>
          <t>MTInputs (scenario column)</t>
        </is>
      </c>
      <c r="F11" s="5" t="inlineStr">
        <is>
          <t>MTInputs row 21</t>
        </is>
      </c>
    </row>
    <row r="12">
      <c r="A12" s="8" t="inlineStr">
        <is>
          <t>ExtendCarbonPriceBeyondOutro</t>
        </is>
      </c>
      <c r="B12" s="5">
        <f>INDEX(MTInputs!$B$8:$B$415,MATCH($A12,MTInputs!$H$8:$H$415,0))&amp;""</f>
        <v/>
      </c>
      <c r="C12" s="5">
        <f>INDEX(MTInputs!$C$8:$C$415,MATCH($A12,MTInputs!$H$8:$H$415,0))&amp;""</f>
        <v/>
      </c>
      <c r="D12" s="8" t="inlineStr"/>
      <c r="E12" s="8" t="inlineStr">
        <is>
          <t>MTInputs (scenario column)</t>
        </is>
      </c>
      <c r="F12" s="5" t="inlineStr">
        <is>
          <t>MTInputs row 265</t>
        </is>
      </c>
    </row>
    <row r="13">
      <c r="A13" s="8" t="inlineStr">
        <is>
          <t>NomorReal</t>
        </is>
      </c>
      <c r="B13" s="5">
        <f>INDEX(MTInputs!$B$8:$B$415,MATCH($A13,MTInputs!$H$8:$H$415,0))&amp;""</f>
        <v/>
      </c>
      <c r="C13" s="5">
        <f>INDEX(MTInputs!$C$8:$C$415,MATCH($A13,MTInputs!$H$8:$H$415,0))&amp;""</f>
        <v/>
      </c>
      <c r="D13" s="8" t="inlineStr"/>
      <c r="E13" s="8" t="inlineStr">
        <is>
          <t>MTInputs (scenario column)</t>
        </is>
      </c>
      <c r="F13" s="5" t="inlineStr">
        <is>
          <t>MTInputs row 266</t>
        </is>
      </c>
    </row>
    <row r="14">
      <c r="A14" s="8" t="inlineStr">
        <is>
          <t>IntEnerPricForeSource</t>
        </is>
      </c>
      <c r="B14" s="5">
        <f>INDEX(MTInputs!$B$8:$B$415,MATCH($A14,MTInputs!$H$8:$H$415,0))&amp;""</f>
        <v/>
      </c>
      <c r="C14" s="5">
        <f>INDEX(MTInputs!$C$8:$C$415,MATCH($A14,MTInputs!$H$8:$H$415,0))&amp;""</f>
        <v/>
      </c>
      <c r="D14" s="8" t="inlineStr"/>
      <c r="E14" s="8" t="inlineStr">
        <is>
          <t>MTInputs (scenario column)</t>
        </is>
      </c>
      <c r="F14" s="5" t="inlineStr">
        <is>
          <t>MTInputs row 220</t>
        </is>
      </c>
    </row>
    <row r="15">
      <c r="A15" s="8" t="inlineStr">
        <is>
          <t>IntEnerPricForecastAdjustment</t>
        </is>
      </c>
      <c r="B15" s="5">
        <f>INDEX(MTInputs!$B$8:$B$415,MATCH($A15,MTInputs!$H$8:$H$415,0))&amp;""</f>
        <v/>
      </c>
      <c r="C15" s="5">
        <f>INDEX(MTInputs!$C$8:$C$415,MATCH($A15,MTInputs!$H$8:$H$415,0))&amp;""</f>
        <v/>
      </c>
      <c r="D15" s="8" t="inlineStr"/>
      <c r="E15" s="8" t="inlineStr">
        <is>
          <t>MTInputs (scenario column)</t>
        </is>
      </c>
      <c r="F15" s="5" t="inlineStr">
        <is>
          <t>MTInputs row 258</t>
        </is>
      </c>
    </row>
    <row r="16">
      <c r="A16" s="8" t="inlineStr">
        <is>
          <t>D_NewETS</t>
        </is>
      </c>
      <c r="B16" s="5">
        <f>INDEX(MTInputs!$B$8:$B$415,MATCH($A16,MTInputs!$H$8:$H$415,0))&amp;""</f>
        <v/>
      </c>
      <c r="C16" s="5">
        <f>INDEX(MTInputs!$C$8:$C$415,MATCH($A16,MTInputs!$H$8:$H$415,0))&amp;""</f>
        <v/>
      </c>
      <c r="D16" s="8" t="inlineStr"/>
      <c r="E16" s="8" t="inlineStr">
        <is>
          <t>MTInputs (scenario column)</t>
        </is>
      </c>
      <c r="F16" s="5" t="inlineStr">
        <is>
          <t>MTInputs row 84</t>
        </is>
      </c>
    </row>
    <row r="17">
      <c r="A17" s="8" t="inlineStr">
        <is>
          <t>D_ETSIntro</t>
        </is>
      </c>
      <c r="B17" s="5">
        <f>INDEX(MTInputs!$B$8:$B$415,MATCH($A17,MTInputs!$H$8:$H$415,0))&amp;""</f>
        <v/>
      </c>
      <c r="C17" s="5">
        <f>INDEX(MTInputs!$C$8:$C$415,MATCH($A17,MTInputs!$H$8:$H$415,0))&amp;""</f>
        <v/>
      </c>
      <c r="D17" s="8" t="inlineStr"/>
      <c r="E17" s="8" t="inlineStr">
        <is>
          <t>MTInputs (scenario column)</t>
        </is>
      </c>
      <c r="F17" s="5" t="inlineStr">
        <is>
          <t>MTInputs row 88</t>
        </is>
      </c>
    </row>
    <row r="18">
      <c r="A18" s="8" t="inlineStr">
        <is>
          <t>D_ETSOutro</t>
        </is>
      </c>
      <c r="B18" s="5">
        <f>INDEX(MTInputs!$B$8:$B$415,MATCH($A18,MTInputs!$H$8:$H$415,0))&amp;""</f>
        <v/>
      </c>
      <c r="C18" s="5">
        <f>INDEX(MTInputs!$C$8:$C$415,MATCH($A18,MTInputs!$H$8:$H$415,0))&amp;""</f>
        <v/>
      </c>
      <c r="D18" s="8" t="inlineStr"/>
      <c r="E18" s="8" t="inlineStr">
        <is>
          <t>MTInputs (scenario column)</t>
        </is>
      </c>
      <c r="F18" s="5" t="inlineStr">
        <is>
          <t>MTInputs row 89</t>
        </is>
      </c>
    </row>
    <row r="19">
      <c r="A19" s="8" t="inlineStr">
        <is>
          <t>D_ETSAuctStart</t>
        </is>
      </c>
      <c r="B19" s="5">
        <f>INDEX(MTInputs!$B$8:$B$415,MATCH($A19,MTInputs!$H$8:$H$415,0))&amp;""</f>
        <v/>
      </c>
      <c r="C19" s="5">
        <f>INDEX(MTInputs!$C$8:$C$415,MATCH($A19,MTInputs!$H$8:$H$415,0))&amp;""</f>
        <v/>
      </c>
      <c r="D19" s="8" t="inlineStr"/>
      <c r="E19" s="8" t="inlineStr">
        <is>
          <t>MTInputs (scenario column)</t>
        </is>
      </c>
      <c r="F19" s="5" t="inlineStr">
        <is>
          <t>MTInputs row 90</t>
        </is>
      </c>
    </row>
    <row r="20">
      <c r="A20" s="8" t="inlineStr">
        <is>
          <t>D_ETSAuctTarget</t>
        </is>
      </c>
      <c r="B20" s="5">
        <f>INDEX(MTInputs!$B$8:$B$415,MATCH($A20,MTInputs!$H$8:$H$415,0))&amp;""</f>
        <v/>
      </c>
      <c r="C20" s="5">
        <f>INDEX(MTInputs!$C$8:$C$415,MATCH($A20,MTInputs!$H$8:$H$415,0))&amp;""</f>
        <v/>
      </c>
      <c r="D20" s="8" t="inlineStr"/>
      <c r="E20" s="8" t="inlineStr">
        <is>
          <t>MTInputs (scenario column)</t>
        </is>
      </c>
      <c r="F20" s="5" t="inlineStr">
        <is>
          <t>MTInputs row 91</t>
        </is>
      </c>
    </row>
    <row r="21">
      <c r="A21" s="8" t="inlineStr">
        <is>
          <t>D_ETSAuctCont</t>
        </is>
      </c>
      <c r="B21" s="5">
        <f>INDEX(MTInputs!$B$8:$B$415,MATCH($A21,MTInputs!$H$8:$H$415,0))&amp;""</f>
        <v/>
      </c>
      <c r="C21" s="5">
        <f>INDEX(MTInputs!$C$8:$C$415,MATCH($A21,MTInputs!$H$8:$H$415,0))&amp;""</f>
        <v/>
      </c>
      <c r="D21" s="8" t="inlineStr"/>
      <c r="E21" s="8" t="inlineStr">
        <is>
          <t>MTInputs (scenario column)</t>
        </is>
      </c>
      <c r="F21" s="5" t="inlineStr">
        <is>
          <t>MTInputs row 92</t>
        </is>
      </c>
    </row>
    <row r="22">
      <c r="A22" s="8" t="inlineStr">
        <is>
          <t>cptraj</t>
        </is>
      </c>
      <c r="B22" s="8" t="inlineStr">
        <is>
          <t>Carbon price trajectory used</t>
        </is>
      </c>
      <c r="C22" s="8" t="inlineStr">
        <is>
          <t>$/tCO2 real</t>
        </is>
      </c>
      <c r="D22" s="8" t="inlineStr"/>
      <c r="E22" s="8" t="inlineStr">
        <is>
          <t>Calculation (legacy rows 2248, 2251); x infl if NomorReal = Nominal</t>
        </is>
      </c>
      <c r="F22" s="5" t="inlineStr">
        <is>
          <t>legacy Mitigation row 2251: egy.mit.cptraj.1</t>
        </is>
      </c>
    </row>
    <row r="23">
      <c r="A23" s="8" t="inlineStr">
        <is>
          <t>ctcov</t>
        </is>
      </c>
      <c r="B23" s="8" t="inlineStr">
        <is>
          <t>Carbon tax coverage (Apply tax?)</t>
        </is>
      </c>
      <c r="C23" s="8" t="inlineStr">
        <is>
          <t>switch</t>
        </is>
      </c>
      <c r="D23" s="8" t="inlineStr"/>
      <c r="E23" s="8" t="inlineStr">
        <is>
          <t>MTInputs (scenario column)</t>
        </is>
      </c>
      <c r="F23" s="5" t="inlineStr">
        <is>
          <t>MTInputs MCov* rows 23-47; biomass has no switch (EF 0)</t>
        </is>
      </c>
    </row>
    <row r="24">
      <c r="A24" s="8" t="inlineStr">
        <is>
          <t>fpr.yr0</t>
        </is>
      </c>
      <c r="B24" s="8" t="inlineStr">
        <is>
          <t>Fuel price reform: starting year</t>
        </is>
      </c>
      <c r="C24" s="8" t="inlineStr">
        <is>
          <t>year</t>
        </is>
      </c>
      <c r="D24" s="8" t="inlineStr"/>
      <c r="E24" s="8" t="inlineStr">
        <is>
          <t>MTInputs (scenario column)</t>
        </is>
      </c>
      <c r="F24" s="5" t="inlineStr">
        <is>
          <t>MTInputs row 140</t>
        </is>
      </c>
    </row>
    <row r="25">
      <c r="A25" s="8" t="inlineStr">
        <is>
          <t>fpr.yr1</t>
        </is>
      </c>
      <c r="B25" s="8" t="inlineStr">
        <is>
          <t>Fuel price reform: target year</t>
        </is>
      </c>
      <c r="C25" s="8" t="inlineStr">
        <is>
          <t>year</t>
        </is>
      </c>
      <c r="D25" s="8" t="inlineStr"/>
      <c r="E25" s="8" t="inlineStr">
        <is>
          <t>MTInputs (scenario column)</t>
        </is>
      </c>
      <c r="F25" s="5" t="inlineStr">
        <is>
          <t>MTInputs row 141</t>
        </is>
      </c>
    </row>
    <row r="26">
      <c r="A26" s="8" t="inlineStr">
        <is>
          <t>fpr.s</t>
        </is>
      </c>
      <c r="B26" s="8" t="inlineStr">
        <is>
          <t>Fuel price reform: starting price increase</t>
        </is>
      </c>
      <c r="C26" s="8" t="inlineStr">
        <is>
          <t>price unit</t>
        </is>
      </c>
      <c r="D26" s="8" t="inlineStr"/>
      <c r="E26" s="8" t="inlineStr">
        <is>
          <t>MTInputs (scenario column)</t>
        </is>
      </c>
      <c r="F26" s="5" t="inlineStr">
        <is>
          <t>MTInputs rows 142-155</t>
        </is>
      </c>
    </row>
    <row r="27">
      <c r="A27" s="8" t="inlineStr">
        <is>
          <t>fpr.f</t>
        </is>
      </c>
      <c r="B27" s="8" t="inlineStr">
        <is>
          <t>Fuel price reform: final price increase</t>
        </is>
      </c>
      <c r="C27" s="8" t="inlineStr">
        <is>
          <t>price unit</t>
        </is>
      </c>
      <c r="D27" s="8" t="inlineStr"/>
      <c r="E27" s="8" t="inlineStr">
        <is>
          <t>MTInputs (scenario column)</t>
        </is>
      </c>
      <c r="F27" s="5" t="inlineStr">
        <is>
          <t>MTInputs rows 156-169</t>
        </is>
      </c>
    </row>
    <row r="28">
      <c r="A28" s="8" t="inlineStr">
        <is>
          <t>fpr</t>
        </is>
      </c>
      <c r="B28" s="8" t="inlineStr">
        <is>
          <t>Fuel price reform: price increase path</t>
        </is>
      </c>
      <c r="C28" s="8" t="inlineStr">
        <is>
          <t>price unit</t>
        </is>
      </c>
      <c r="D28" s="8" t="inlineStr"/>
      <c r="E28" s="8" t="inlineStr">
        <is>
          <t>Calculation (assumed linear)</t>
        </is>
      </c>
      <c r="F28" s="5" t="inlineStr">
        <is>
          <t>new</t>
        </is>
      </c>
    </row>
    <row r="29">
      <c r="A29" s="8" t="inlineStr">
        <is>
          <t>etscov</t>
        </is>
      </c>
      <c r="B29" s="8" t="inlineStr">
        <is>
          <t>ETS sector coverage (Apply?)</t>
        </is>
      </c>
      <c r="C29" s="8" t="inlineStr">
        <is>
          <t>switch</t>
        </is>
      </c>
      <c r="D29" s="8" t="inlineStr"/>
      <c r="E29" s="8" t="inlineStr">
        <is>
          <t>MTInputs (scenario column)</t>
        </is>
      </c>
      <c r="F29" s="5" t="inlineStr">
        <is>
          <t>MTInputs rows 99-115</t>
        </is>
      </c>
    </row>
    <row r="30">
      <c r="A30" s="8" t="inlineStr">
        <is>
          <t>etsc</t>
        </is>
      </c>
      <c r="B30" s="8" t="inlineStr">
        <is>
          <t>Effective ETS coverage (new ETS applied, started, sector covered)</t>
        </is>
      </c>
      <c r="C30" s="8" t="inlineStr">
        <is>
          <t>0/1</t>
        </is>
      </c>
      <c r="D30" s="8" t="inlineStr"/>
      <c r="E30" s="8" t="inlineStr">
        <is>
          <t>Calculation</t>
        </is>
      </c>
      <c r="F30" s="5" t="inlineStr">
        <is>
          <t>new</t>
        </is>
      </c>
    </row>
    <row r="31">
      <c r="A31" s="8" t="inlineStr">
        <is>
          <t>ets.p</t>
        </is>
      </c>
      <c r="B31" s="8" t="inlineStr">
        <is>
          <t>ETS permit price (= carbon price inputs once the new ETS applies)</t>
        </is>
      </c>
      <c r="C31" s="8" t="inlineStr">
        <is>
          <t>$/tCO2 real</t>
        </is>
      </c>
      <c r="D31" s="8" t="inlineStr"/>
      <c r="E31" s="8" t="inlineStr">
        <is>
          <t>Calculation (assumption: as effective as a carbon tax)</t>
        </is>
      </c>
      <c r="F31" s="5" t="inlineStr">
        <is>
          <t>legacy: cap-based price (needs emissions)</t>
        </is>
      </c>
    </row>
    <row r="32">
      <c r="A32" s="8" t="inlineStr">
        <is>
          <t>ets.a</t>
        </is>
      </c>
      <c r="B32" s="8" t="inlineStr">
        <is>
          <t>ETS auctioned share (for revenue)</t>
        </is>
      </c>
      <c r="C32" s="8" t="inlineStr">
        <is>
          <t>share</t>
        </is>
      </c>
      <c r="D32" s="8" t="inlineStr"/>
      <c r="E32" s="8" t="inlineStr">
        <is>
          <t>Calculation (linear, constant after target)</t>
        </is>
      </c>
      <c r="F32" s="5" t="inlineStr">
        <is>
          <t>MTInputs rows 90-92</t>
        </is>
      </c>
    </row>
    <row r="33">
      <c r="A33" s="8" t="inlineStr">
        <is>
          <t>reg</t>
        </is>
      </c>
      <c r="B33" s="8" t="inlineStr">
        <is>
          <t>Shadow price from regulations (placeholder)</t>
        </is>
      </c>
      <c r="C33" s="8" t="inlineStr">
        <is>
          <t>USD/tCO2</t>
        </is>
      </c>
      <c r="D33" s="8" t="inlineStr"/>
      <c r="E33" s="8" t="inlineStr">
        <is>
          <t>Constant 0 (not yet)</t>
        </is>
      </c>
      <c r="F33" s="5" t="inlineStr">
        <is>
          <t>legacy rows 2345-2349 include regulations</t>
        </is>
      </c>
    </row>
    <row r="34">
      <c r="A34" s="8" t="inlineStr">
        <is>
          <t>fb.yr0</t>
        </is>
      </c>
      <c r="B34" s="8" t="inlineStr">
        <is>
          <t>Feebates: start date</t>
        </is>
      </c>
      <c r="C34" s="8" t="inlineStr">
        <is>
          <t>year</t>
        </is>
      </c>
      <c r="D34" s="8" t="inlineStr"/>
      <c r="E34" s="8" t="inlineStr">
        <is>
          <t>MTInputs (scenario column)</t>
        </is>
      </c>
      <c r="F34" s="5" t="inlineStr">
        <is>
          <t>MTInputs row 53</t>
        </is>
      </c>
    </row>
    <row r="35">
      <c r="A35" s="8" t="inlineStr">
        <is>
          <t>fb.yr1</t>
        </is>
      </c>
      <c r="B35" s="8" t="inlineStr">
        <is>
          <t>Feebates: target date</t>
        </is>
      </c>
      <c r="C35" s="8" t="inlineStr">
        <is>
          <t>year</t>
        </is>
      </c>
      <c r="D35" s="8" t="inlineStr"/>
      <c r="E35" s="8" t="inlineStr">
        <is>
          <t>MTInputs (scenario column)</t>
        </is>
      </c>
      <c r="F35" s="5" t="inlineStr">
        <is>
          <t>MTInputs row 54</t>
        </is>
      </c>
    </row>
    <row r="36">
      <c r="A36" s="8" t="inlineStr">
        <is>
          <t>fb.s</t>
        </is>
      </c>
      <c r="B36" s="8" t="inlineStr">
        <is>
          <t>Feebates: starting rate</t>
        </is>
      </c>
      <c r="C36" s="8" t="inlineStr">
        <is>
          <t>USD/tCO2</t>
        </is>
      </c>
      <c r="D36" s="8" t="inlineStr"/>
      <c r="E36" s="8" t="inlineStr">
        <is>
          <t>MTInputs (scenario column)</t>
        </is>
      </c>
      <c r="F36" s="5" t="inlineStr">
        <is>
          <t>MTInputs rows 56-59</t>
        </is>
      </c>
    </row>
    <row r="37">
      <c r="A37" s="8" t="inlineStr">
        <is>
          <t>fb.t</t>
        </is>
      </c>
      <c r="B37" s="8" t="inlineStr">
        <is>
          <t>Feebates: target rate</t>
        </is>
      </c>
      <c r="C37" s="8" t="inlineStr">
        <is>
          <t>USD/tCO2</t>
        </is>
      </c>
      <c r="D37" s="8" t="inlineStr"/>
      <c r="E37" s="8" t="inlineStr">
        <is>
          <t>MTInputs (scenario column)</t>
        </is>
      </c>
      <c r="F37" s="5" t="inlineStr">
        <is>
          <t>MTInputs rows 61-64</t>
        </is>
      </c>
    </row>
    <row r="38">
      <c r="A38" s="8" t="inlineStr">
        <is>
          <t>fb</t>
        </is>
      </c>
      <c r="B38" s="8" t="inlineStr">
        <is>
          <t>Feebates: rate path</t>
        </is>
      </c>
      <c r="C38" s="8" t="inlineStr">
        <is>
          <t>USD/tCO2</t>
        </is>
      </c>
      <c r="D38" s="8" t="inlineStr"/>
      <c r="E38" s="8" t="inlineStr">
        <is>
          <t>Calculation (assumed linear)</t>
        </is>
      </c>
      <c r="F38" s="5" t="inlineStr">
        <is>
          <t>legacy rows 2000-2004</t>
        </is>
      </c>
    </row>
    <row r="39">
      <c r="A39" s="8" t="inlineStr">
        <is>
          <t>fbcov</t>
        </is>
      </c>
      <c r="B39" s="8" t="inlineStr">
        <is>
          <t>Feebates sector coverage (Apply?)</t>
        </is>
      </c>
      <c r="C39" s="8" t="inlineStr">
        <is>
          <t>switch</t>
        </is>
      </c>
      <c r="D39" s="8" t="inlineStr"/>
      <c r="E39" s="8" t="inlineStr">
        <is>
          <t>MTInputs (scenario column)</t>
        </is>
      </c>
      <c r="F39" s="5" t="inlineStr">
        <is>
          <t>MTInputs rows 66-82</t>
        </is>
      </c>
    </row>
    <row r="40">
      <c r="A40" s="8" t="inlineStr">
        <is>
          <t>ssc.adj</t>
        </is>
      </c>
      <c r="B40" s="8" t="inlineStr">
        <is>
          <t>Efficiency-margin adjustment, feebates</t>
        </is>
      </c>
      <c r="C40" s="8" t="inlineStr">
        <is>
          <t>share</t>
        </is>
      </c>
      <c r="D40" s="8" t="inlineStr"/>
      <c r="E40" s="8" t="inlineStr">
        <is>
          <t>cpat_coded default (feebates 1.0)</t>
        </is>
      </c>
      <c r="F40" s="5" t="inlineStr">
        <is>
          <t>MTInputs rows 247-250 hold the adjustments for regulations (not yet used)</t>
        </is>
      </c>
    </row>
    <row r="41">
      <c r="A41" s="8" t="inlineStr">
        <is>
          <t>shps</t>
        </is>
      </c>
      <c r="B41" s="8" t="inlineStr">
        <is>
          <t>Shadow price by sector (feebates + regulations; the ETS acts through the price)</t>
        </is>
      </c>
      <c r="C41" s="8" t="inlineStr">
        <is>
          <t>USD/tCO2</t>
        </is>
      </c>
      <c r="D41" s="8" t="inlineStr"/>
      <c r="E41" s="8" t="inlineStr">
        <is>
          <t>Calculation</t>
        </is>
      </c>
      <c r="F41" s="5" t="inlineStr">
        <is>
          <t>legacy Mitigation rows 2345-2349</t>
        </is>
      </c>
    </row>
    <row r="42">
      <c r="A42" s="8" t="inlineStr">
        <is>
          <t>ssc</t>
        </is>
      </c>
      <c r="B42" s="8" t="inlineStr">
        <is>
          <t>Share of shadow price impacting efficiency</t>
        </is>
      </c>
      <c r="C42" s="8" t="inlineStr">
        <is>
          <t>share</t>
        </is>
      </c>
      <c r="D42" s="8" t="inlineStr"/>
      <c r="E42" s="8" t="inlineStr">
        <is>
          <t>Feebate coverage x adjustment</t>
        </is>
      </c>
      <c r="F42" s="5" t="inlineStr">
        <is>
          <t>legacy Mitigation rows 2403-2419: egy.mit.ssc.rod.1</t>
        </is>
      </c>
    </row>
    <row r="43">
      <c r="A43" s="8" t="inlineStr">
        <is>
          <t>gp</t>
        </is>
      </c>
      <c r="B43" s="8" t="inlineStr">
        <is>
          <t>International energy price (real; source and adjustment from MTInputs)</t>
        </is>
      </c>
      <c r="C43" s="8" t="inlineStr">
        <is>
          <t>source unit</t>
        </is>
      </c>
      <c r="D43" s="8" t="inlineStr"/>
      <c r="E43" s="8" t="inlineStr">
        <is>
          <t>Prices_int (nominal) x defl x High/Low factor after the last historical year</t>
        </is>
      </c>
      <c r="F43" s="5" t="inlineStr">
        <is>
          <t>legacy Mitigation rows 633-695 (sources by year)</t>
        </is>
      </c>
      <c r="G43" s="5" t="inlineStr">
        <is>
          <t>commodity key</t>
        </is>
      </c>
      <c r="H43" s="5" t="inlineStr">
        <is>
          <t>High factor</t>
        </is>
      </c>
      <c r="I43" s="5" t="inlineStr">
        <is>
          <t>Low factor</t>
        </is>
      </c>
    </row>
    <row r="44">
      <c r="A44" s="8" t="inlineStr">
        <is>
          <t>sp</t>
        </is>
      </c>
      <c r="B44" s="8" t="inlineStr">
        <is>
          <t>Supply cost (pre-tax price)</t>
        </is>
      </c>
      <c r="C44" s="8" t="inlineStr">
        <is>
          <t>$/GJ real</t>
        </is>
      </c>
      <c r="D44" s="8" t="inlineStr">
        <is>
          <t>a</t>
        </is>
      </c>
      <c r="E44" s="8" t="inlineStr">
        <is>
          <t>Historical: Inputs_prices; then fixsp + floating part x gp(t) / gp(t-1)</t>
        </is>
      </c>
      <c r="F44" s="5" t="inlineStr">
        <is>
          <t>legacy Mitigation row 2498: egy.mit.sp.ind.coa.a.1; cpat_coded prices.py</t>
        </is>
      </c>
      <c r="G44" s="5" t="inlineStr">
        <is>
          <t>fixed supply cost</t>
        </is>
      </c>
      <c r="H44" s="5" t="inlineStr">
        <is>
          <t>gp position</t>
        </is>
      </c>
      <c r="I44" s="5" t="inlineStr">
        <is>
          <t>price position</t>
        </is>
      </c>
    </row>
    <row r="45">
      <c r="A45" s="8" t="inlineStr">
        <is>
          <t>txo</t>
        </is>
      </c>
      <c r="B45" s="8" t="inlineStr">
        <is>
          <t>Excise and other taxes (before new policies)</t>
        </is>
      </c>
      <c r="C45" s="8" t="inlineStr">
        <is>
          <t>$/GJ real</t>
        </is>
      </c>
      <c r="D45" s="8" t="inlineStr">
        <is>
          <t>a</t>
        </is>
      </c>
      <c r="E45" s="8" t="inlineStr">
        <is>
          <t>Historical: Inputs_prices; then fixed part txo_L x pcc + floating part (pass-through rule)</t>
        </is>
      </c>
      <c r="F45" s="5" t="inlineStr">
        <is>
          <t>legacy txo = fadtx + fixs + cs (+ nce); cpat_coded prices.py</t>
        </is>
      </c>
      <c r="G45" s="5" t="inlineStr">
        <is>
          <t>txo last hist. year</t>
        </is>
      </c>
      <c r="H45" s="5" t="inlineStr">
        <is>
          <t>sp last hist. year</t>
        </is>
      </c>
      <c r="I45" s="5" t="inlineStr">
        <is>
          <t>pass-through</t>
        </is>
      </c>
      <c r="J45" s="5" t="inlineStr">
        <is>
          <t>price position</t>
        </is>
      </c>
    </row>
    <row r="46">
      <c r="A46" s="8" t="inlineStr">
        <is>
          <t>rpb</t>
        </is>
      </c>
      <c r="B46" s="8" t="inlineStr">
        <is>
          <t>Retail price before new policies</t>
        </is>
      </c>
      <c r="C46" s="8" t="inlineStr">
        <is>
          <t>$/GJ real</t>
        </is>
      </c>
      <c r="D46" s="8" t="inlineStr">
        <is>
          <t>a</t>
        </is>
      </c>
      <c r="E46" s="8" t="inlineStr">
        <is>
          <t>(sp + txo) x (1 + VAT rate)</t>
        </is>
      </c>
      <c r="F46" s="5" t="inlineStr">
        <is>
          <t>legacy retail price rp without nce; cpat_coded prices.py</t>
        </is>
      </c>
      <c r="G46" s="5" t="inlineStr">
        <is>
          <t>VAT rate</t>
        </is>
      </c>
    </row>
    <row r="47">
      <c r="A47" s="8" t="inlineStr">
        <is>
          <t>ets</t>
        </is>
      </c>
      <c r="B47" s="8" t="inlineStr">
        <is>
          <t>New ETS permit cost</t>
        </is>
      </c>
      <c r="C47" s="8" t="inlineStr">
        <is>
          <t>$/GJ</t>
        </is>
      </c>
      <c r="D47" s="8" t="inlineStr">
        <is>
          <t>a</t>
        </is>
      </c>
      <c r="E47" s="8" t="inlineStr">
        <is>
          <t>ETS price x EF x effective ETS coverage</t>
        </is>
      </c>
      <c r="F47" s="5" t="inlineStr">
        <is>
          <t>legacy ets inside txo; cpat_coded prices/ets.py</t>
        </is>
      </c>
      <c r="G47" s="5" t="inlineStr">
        <is>
          <t>EF</t>
        </is>
      </c>
      <c r="H47" s="5" t="inlineStr">
        <is>
          <t>sector position</t>
        </is>
      </c>
    </row>
    <row r="48">
      <c r="A48" s="8" t="inlineStr">
        <is>
          <t>vat</t>
        </is>
      </c>
      <c r="B48" s="8" t="inlineStr">
        <is>
          <t>VAT payment before new policies</t>
        </is>
      </c>
      <c r="C48" s="8" t="inlineStr">
        <is>
          <t>$/GJ real</t>
        </is>
      </c>
      <c r="D48" s="8" t="inlineStr">
        <is>
          <t>a</t>
        </is>
      </c>
      <c r="E48" s="8" t="inlineStr">
        <is>
          <t>(sp + txo) x VAT rate</t>
        </is>
      </c>
      <c r="F48" s="5" t="inlineStr">
        <is>
          <t>legacy vat; cpat_coded prices.py</t>
        </is>
      </c>
      <c r="G48" s="5" t="inlineStr">
        <is>
          <t>VAT rate</t>
        </is>
      </c>
    </row>
    <row r="49">
      <c r="A49" s="8" t="inlineStr">
        <is>
          <t>etx</t>
        </is>
      </c>
      <c r="B49" s="8" t="inlineStr">
        <is>
          <t>Existing excise and other taxes (positive part of txo)</t>
        </is>
      </c>
      <c r="C49" s="8" t="inlineStr">
        <is>
          <t>$/GJ real</t>
        </is>
      </c>
      <c r="D49" s="8" t="inlineStr">
        <is>
          <t>a</t>
        </is>
      </c>
      <c r="E49" s="8" t="inlineStr">
        <is>
          <t>max(txo, 0)</t>
        </is>
      </c>
      <c r="F49" s="5" t="inlineStr">
        <is>
          <t>legacy fadtx + positive cs (split here by sign)</t>
        </is>
      </c>
    </row>
    <row r="50">
      <c r="A50" s="8" t="inlineStr">
        <is>
          <t>esub</t>
        </is>
      </c>
      <c r="B50" s="8" t="inlineStr">
        <is>
          <t>Existing consumer subsidy (negative part of txo, positive number)</t>
        </is>
      </c>
      <c r="C50" s="8" t="inlineStr">
        <is>
          <t>$/GJ real</t>
        </is>
      </c>
      <c r="D50" s="8" t="inlineStr">
        <is>
          <t>a</t>
        </is>
      </c>
      <c r="E50" s="8" t="inlineStr">
        <is>
          <t>max(-txo, 0)</t>
        </is>
      </c>
      <c r="F50" s="5" t="inlineStr">
        <is>
          <t>legacy fixs + negative cs (split here by sign)</t>
        </is>
      </c>
    </row>
    <row r="51">
      <c r="A51" s="8" t="inlineStr">
        <is>
          <t>esubpu</t>
        </is>
      </c>
      <c r="B51" s="8" t="inlineStr">
        <is>
          <t>Existing consumer subsidy per price unit (input for a later per-fuel policy)</t>
        </is>
      </c>
      <c r="C51" s="8" t="inlineStr">
        <is>
          <t>price unit real</t>
        </is>
      </c>
      <c r="D51" s="8" t="inlineStr">
        <is>
          <t>a</t>
        </is>
      </c>
      <c r="E51" s="8" t="inlineStr">
        <is>
          <t>esub x GJ per price unit</t>
        </is>
      </c>
      <c r="F51" s="5" t="inlineStr">
        <is>
          <t>new (units as MTInputs rows 142-169)</t>
        </is>
      </c>
      <c r="G51" s="5" t="inlineStr">
        <is>
          <t>GJ per unit</t>
        </is>
      </c>
    </row>
    <row r="52">
      <c r="A52" s="8" t="inlineStr">
        <is>
          <t>ctxnew</t>
        </is>
      </c>
      <c r="B52" s="8" t="inlineStr">
        <is>
          <t>New carbon tax</t>
        </is>
      </c>
      <c r="C52" s="8" t="inlineStr">
        <is>
          <t>$/GJ</t>
        </is>
      </c>
      <c r="D52" s="8" t="inlineStr">
        <is>
          <t>a</t>
        </is>
      </c>
      <c r="E52" s="8" t="inlineStr">
        <is>
          <t>Carbon price x EF x fuel and sector coverage x (1 - ETS coverage)</t>
        </is>
      </c>
      <c r="F52" s="5" t="inlineStr">
        <is>
          <t>legacy Mitigation row 2510: egy.mit.ctxnew.ind.coa.a.1</t>
        </is>
      </c>
      <c r="G52" s="5" t="inlineStr">
        <is>
          <t>EF</t>
        </is>
      </c>
      <c r="H52" s="5" t="inlineStr">
        <is>
          <t>fuel position</t>
        </is>
      </c>
      <c r="I52" s="5" t="inlineStr">
        <is>
          <t>sector position</t>
        </is>
      </c>
    </row>
    <row r="53">
      <c r="A53" s="8" t="inlineStr">
        <is>
          <t>ntx</t>
        </is>
      </c>
      <c r="B53" s="8" t="inlineStr">
        <is>
          <t>New excise tax (fuel price reform)</t>
        </is>
      </c>
      <c r="C53" s="8" t="inlineStr">
        <is>
          <t>$/GJ</t>
        </is>
      </c>
      <c r="D53" s="8" t="inlineStr">
        <is>
          <t>a</t>
        </is>
      </c>
      <c r="E53" s="8" t="inlineStr">
        <is>
          <t>Fuel price reform path / GJ per unit</t>
        </is>
      </c>
      <c r="F53" s="5" t="inlineStr">
        <is>
          <t>legacy Mitigation row 2512: egy.mit.ntx.ind.coa.a.1</t>
        </is>
      </c>
      <c r="G53" s="5" t="inlineStr">
        <is>
          <t>price-fuel position</t>
        </is>
      </c>
      <c r="H53" s="5" t="inlineStr">
        <is>
          <t>GJ per unit</t>
        </is>
      </c>
    </row>
    <row r="54">
      <c r="A54" s="8" t="inlineStr">
        <is>
          <t>nce</t>
        </is>
      </c>
      <c r="B54" s="8" t="inlineStr">
        <is>
          <t>Total new policy</t>
        </is>
      </c>
      <c r="C54" s="8" t="inlineStr">
        <is>
          <t>$/GJ</t>
        </is>
      </c>
      <c r="D54" s="8" t="inlineStr">
        <is>
          <t>a</t>
        </is>
      </c>
      <c r="E54" s="8" t="inlineStr">
        <is>
          <t>New carbon tax + new excise tax</t>
        </is>
      </c>
      <c r="F54" s="5" t="inlineStr">
        <is>
          <t>legacy Mitigation row 2514: egy.mit.nce.ind.coa.a.1</t>
        </is>
      </c>
    </row>
    <row r="55">
      <c r="A55" s="8" t="inlineStr">
        <is>
          <t>atp</t>
        </is>
      </c>
      <c r="B55" s="8" t="inlineStr">
        <is>
          <t>After-tax price</t>
        </is>
      </c>
      <c r="C55" s="8" t="inlineStr">
        <is>
          <t>$/GJ real</t>
        </is>
      </c>
      <c r="D55" s="8" t="inlineStr">
        <is>
          <t>e</t>
        </is>
      </c>
      <c r="E55" s="8" t="inlineStr">
        <is>
          <t>max(rpb of the price fuel + nce x (1 + VAT rate), 0.01)</t>
        </is>
      </c>
      <c r="F55" s="5" t="inlineStr">
        <is>
          <t>legacy Mitigation row 5416: egy.mit.atp.rod.gso.e.1 (legacy unit $/liter for liquids)</t>
        </is>
      </c>
      <c r="G55" s="5" t="inlineStr">
        <is>
          <t>price position</t>
        </is>
      </c>
      <c r="H55" s="5" t="inlineStr">
        <is>
          <t>VAT rate</t>
        </is>
      </c>
    </row>
    <row r="56">
      <c r="A56" s="8" t="inlineStr">
        <is>
          <t>shp</t>
        </is>
      </c>
      <c r="B56" s="8" t="inlineStr">
        <is>
          <t>Shadow price on the efficiency margin</t>
        </is>
      </c>
      <c r="C56" s="8" t="inlineStr">
        <is>
          <t>$/GJ</t>
        </is>
      </c>
      <c r="D56" s="8" t="inlineStr"/>
      <c r="E56" s="8" t="inlineStr">
        <is>
          <t>Sector shadow price x EF x share</t>
        </is>
      </c>
      <c r="F56" s="5" t="inlineStr">
        <is>
          <t>legacy Mitigation row 2377: egy.mit.shp.coa.pow.1</t>
        </is>
      </c>
      <c r="G56" s="5" t="inlineStr">
        <is>
          <t>feebate sector position</t>
        </is>
      </c>
      <c r="H56" s="5" t="inlineStr">
        <is>
          <t>EF</t>
        </is>
      </c>
      <c r="I56" s="5" t="inlineStr">
        <is>
          <t>sector position</t>
        </is>
      </c>
    </row>
    <row r="57">
      <c r="A57" s="8" t="inlineStr">
        <is>
          <t>ener</t>
        </is>
      </c>
      <c r="B57" s="8" t="inlineStr">
        <is>
          <t>Fuel use</t>
        </is>
      </c>
      <c r="C57" s="8" t="inlineStr">
        <is>
          <t>ktoe</t>
        </is>
      </c>
      <c r="D57" s="8" t="inlineStr">
        <is>
          <t>e</t>
        </is>
      </c>
      <c r="E57" s="8" t="inlineStr">
        <is>
          <t>Inputs (base year), CPAT eq. 3.3.3</t>
        </is>
      </c>
      <c r="F57" s="5" t="inlineStr">
        <is>
          <t>legacy Mitigation row 5430: egy.mit.ener.rod.gso.e.1</t>
        </is>
      </c>
      <c r="G57" s="5" t="inlineStr">
        <is>
          <t>eps_Y</t>
        </is>
      </c>
      <c r="H57" s="5" t="inlineStr">
        <is>
          <t>eps_U</t>
        </is>
      </c>
      <c r="I57" s="5" t="inlineStr">
        <is>
          <t>eps_F</t>
        </is>
      </c>
      <c r="J57" s="5" t="inlineStr">
        <is>
          <t>alpha</t>
        </is>
      </c>
    </row>
    <row r="58">
      <c r="A58" s="8" t="inlineStr">
        <is>
          <t>rtx</t>
        </is>
      </c>
      <c r="B58" s="8" t="inlineStr">
        <is>
          <t>Revenue from existing taxes (excise and other taxes + VAT)</t>
        </is>
      </c>
      <c r="C58" s="8" t="inlineStr">
        <is>
          <t>USD m real</t>
        </is>
      </c>
      <c r="D58" s="8" t="inlineStr"/>
      <c r="E58" s="8" t="inlineStr">
        <is>
          <t>Fuel use x PJ/ktoe x (etx + vat)</t>
        </is>
      </c>
      <c r="F58" s="5" t="inlineStr">
        <is>
          <t>legacy revenue block (existing taxes)</t>
        </is>
      </c>
      <c r="G58" s="5" t="inlineStr">
        <is>
          <t>price position</t>
        </is>
      </c>
    </row>
    <row r="59">
      <c r="A59" s="8" t="inlineStr">
        <is>
          <t>rsub</t>
        </is>
      </c>
      <c r="B59" s="8" t="inlineStr">
        <is>
          <t>Cost of existing consumer subsidies (positive = cost)</t>
        </is>
      </c>
      <c r="C59" s="8" t="inlineStr">
        <is>
          <t>USD m real</t>
        </is>
      </c>
      <c r="D59" s="8" t="inlineStr"/>
      <c r="E59" s="8" t="inlineStr">
        <is>
          <t>Fuel use x PJ/ktoe x esub</t>
        </is>
      </c>
      <c r="F59" s="5" t="inlineStr">
        <is>
          <t>legacy subsidy cost</t>
        </is>
      </c>
      <c r="G59" s="5" t="inlineStr">
        <is>
          <t>price position</t>
        </is>
      </c>
    </row>
    <row r="60">
      <c r="A60" s="8" t="inlineStr">
        <is>
          <t>rnew</t>
        </is>
      </c>
      <c r="B60" s="8" t="inlineStr">
        <is>
          <t>Revenue from new policies (carbon tax, excise, auctioned ETS, VAT on them)</t>
        </is>
      </c>
      <c r="C60" s="8" t="inlineStr">
        <is>
          <t>USD m real</t>
        </is>
      </c>
      <c r="D60" s="8" t="inlineStr"/>
      <c r="E60" s="8" t="inlineStr">
        <is>
          <t>Fuel use x PJ/ktoe x (ctxnew + ntx + ets x auction share + nce x VAT rate)</t>
        </is>
      </c>
      <c r="F60" s="5" t="inlineStr">
        <is>
          <t>legacy new revenue</t>
        </is>
      </c>
      <c r="G60" s="5" t="inlineStr">
        <is>
          <t>VAT rate</t>
        </is>
      </c>
    </row>
    <row r="61">
      <c r="A61" s="8" t="inlineStr">
        <is>
          <t>rnet</t>
        </is>
      </c>
      <c r="B61" s="8" t="inlineStr">
        <is>
          <t>Net revenue from existing taxes and subsidies</t>
        </is>
      </c>
      <c r="C61" s="8" t="inlineStr">
        <is>
          <t>USD m real</t>
        </is>
      </c>
      <c r="D61" s="8" t="inlineStr"/>
      <c r="E61" s="8" t="inlineStr">
        <is>
          <t>rtx - rsub</t>
        </is>
      </c>
      <c r="F61" s="5" t="inlineStr">
        <is>
          <t>new</t>
        </is>
      </c>
    </row>
    <row r="62">
      <c r="A62" s="8" t="inlineStr">
        <is>
          <t>rtot</t>
        </is>
      </c>
      <c r="B62" s="8" t="inlineStr">
        <is>
          <t>Total revenue (net existing + new policies)</t>
        </is>
      </c>
      <c r="C62" s="8" t="inlineStr">
        <is>
          <t>USD m real</t>
        </is>
      </c>
      <c r="D62" s="8" t="inlineStr"/>
      <c r="E62" s="8" t="inlineStr">
        <is>
          <t>rnet + rnew</t>
        </is>
      </c>
      <c r="F62" s="5" t="inlineStr">
        <is>
          <t>new</t>
        </is>
      </c>
    </row>
    <row r="63">
      <c r="A63" s="8" t="inlineStr">
        <is>
          <t>rtot.ref</t>
        </is>
      </c>
      <c r="B63" s="8" t="inlineStr">
        <is>
          <t>Total revenue, scenario 1 (same year)</t>
        </is>
      </c>
      <c r="C63" s="8" t="inlineStr">
        <is>
          <t>USD m real</t>
        </is>
      </c>
      <c r="D63" s="8" t="inlineStr"/>
      <c r="E63" s="8" t="inlineStr">
        <is>
          <t>Lookup</t>
        </is>
      </c>
      <c r="F63" s="5" t="inlineStr">
        <is>
          <t>new</t>
        </is>
      </c>
    </row>
    <row r="64">
      <c r="A64" s="8" t="inlineStr">
        <is>
          <t>rtot.chg</t>
        </is>
      </c>
      <c r="B64" s="8" t="inlineStr">
        <is>
          <t>Change in total revenue vs scenario 1 (fiscal effect)</t>
        </is>
      </c>
      <c r="C64" s="8" t="inlineStr">
        <is>
          <t>USD m real</t>
        </is>
      </c>
      <c r="D64" s="8" t="inlineStr"/>
      <c r="E64" s="8" t="inlineStr">
        <is>
          <t>rtot - rtot.ref</t>
        </is>
      </c>
      <c r="F64" s="5" t="inlineStr">
        <is>
          <t>new</t>
        </is>
      </c>
    </row>
    <row r="65">
      <c r="A65" s="8" t="inlineStr">
        <is>
          <t>ener.chk</t>
        </is>
      </c>
      <c r="B65" s="8" t="inlineStr">
        <is>
          <t>Check: totals by subsector and by fuel minus total fuel use (should be 0)</t>
        </is>
      </c>
      <c r="C65" s="8" t="inlineStr">
        <is>
          <t>ktoe</t>
        </is>
      </c>
      <c r="D65" s="8" t="inlineStr"/>
      <c r="E65" s="8" t="inlineStr">
        <is>
          <t>Check</t>
        </is>
      </c>
      <c r="F65" s="5" t="inlineStr">
        <is>
          <t>new</t>
        </is>
      </c>
    </row>
    <row r="66">
      <c r="A66" s="8" t="inlineStr">
        <is>
          <t>ener.ref</t>
        </is>
      </c>
      <c r="B66" s="8" t="inlineStr">
        <is>
          <t>Fuel use, scenario 1 (same year)</t>
        </is>
      </c>
      <c r="C66" s="8" t="inlineStr">
        <is>
          <t>ktoe</t>
        </is>
      </c>
      <c r="D66" s="8" t="inlineStr">
        <is>
          <t>e</t>
        </is>
      </c>
      <c r="E66" s="8" t="inlineStr">
        <is>
          <t>Lookup</t>
        </is>
      </c>
      <c r="F66" s="5" t="inlineStr">
        <is>
          <t>new</t>
        </is>
      </c>
    </row>
    <row r="67">
      <c r="A67" s="8" t="inlineStr">
        <is>
          <t>ener.pct</t>
        </is>
      </c>
      <c r="B67" s="8" t="inlineStr">
        <is>
          <t>Change in fuel use vs scenario 1</t>
        </is>
      </c>
      <c r="C67" s="8" t="inlineStr">
        <is>
          <t>%</t>
        </is>
      </c>
      <c r="D67" s="8" t="inlineStr">
        <is>
          <t>e</t>
        </is>
      </c>
      <c r="E67" s="8" t="inlineStr">
        <is>
          <t>Calculation</t>
        </is>
      </c>
      <c r="F67" s="5"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1" t="inlineStr">
        <is>
          <t>Mapping: subsectors, fuels and policy keys to CPAT parameter groups</t>
        </is>
      </c>
      <c r="B2" s="2" t="n"/>
      <c r="C2" s="2" t="n"/>
      <c r="D2" s="2" t="n"/>
      <c r="E2" s="2" t="n"/>
      <c r="F2" s="2" t="n"/>
      <c r="G2" s="2" t="n"/>
      <c r="H2" s="2" t="n"/>
    </row>
    <row r="3">
      <c r="A3" s="9" t="inlineStr">
        <is>
          <t>Subsectors</t>
        </is>
      </c>
    </row>
    <row r="4">
      <c r="A4" s="10" t="inlineStr">
        <is>
          <t>Code</t>
        </is>
      </c>
      <c r="B4" s="10" t="inlineStr">
        <is>
          <t>Name</t>
        </is>
      </c>
      <c r="C4" s="10" t="inlineStr">
        <is>
          <t>Group</t>
        </is>
      </c>
      <c r="D4" s="10" t="inlineStr">
        <is>
          <t>Elasticity sector</t>
        </is>
      </c>
      <c r="E4" s="10" t="inlineStr">
        <is>
          <t>EF sector</t>
        </is>
      </c>
      <c r="F4" s="10" t="inlineStr">
        <is>
          <t>Coal/gas price sector</t>
        </is>
      </c>
      <c r="G4" s="10" t="inlineStr">
        <is>
          <t>Feebate sector</t>
        </is>
      </c>
      <c r="H4" s="10" t="inlineStr">
        <is>
          <t>Coverage position</t>
        </is>
      </c>
    </row>
    <row r="5">
      <c r="A5" s="5" t="inlineStr">
        <is>
          <t>rod</t>
        </is>
      </c>
      <c r="B5" s="5" t="inlineStr">
        <is>
          <t>Road</t>
        </is>
      </c>
      <c r="C5" s="8" t="inlineStr">
        <is>
          <t>tra</t>
        </is>
      </c>
      <c r="D5" s="8" t="inlineStr">
        <is>
          <t>tra</t>
        </is>
      </c>
      <c r="E5" s="8" t="inlineStr">
        <is>
          <t>rod</t>
        </is>
      </c>
      <c r="F5" s="8" t="inlineStr">
        <is>
          <t>res</t>
        </is>
      </c>
      <c r="G5" s="8" t="inlineStr">
        <is>
          <t>tra</t>
        </is>
      </c>
      <c r="H5" s="8" t="n">
        <v>2</v>
      </c>
    </row>
    <row r="6">
      <c r="A6" s="5" t="inlineStr">
        <is>
          <t>ral</t>
        </is>
      </c>
      <c r="B6" s="5" t="inlineStr">
        <is>
          <t>Rail</t>
        </is>
      </c>
      <c r="C6" s="8" t="inlineStr">
        <is>
          <t>tra</t>
        </is>
      </c>
      <c r="D6" s="8" t="inlineStr">
        <is>
          <t>tra</t>
        </is>
      </c>
      <c r="E6" s="8" t="inlineStr">
        <is>
          <t>rod</t>
        </is>
      </c>
      <c r="F6" s="8" t="inlineStr">
        <is>
          <t>ind</t>
        </is>
      </c>
      <c r="G6" s="8" t="inlineStr">
        <is>
          <t>tra</t>
        </is>
      </c>
      <c r="H6" s="8" t="n">
        <v>3</v>
      </c>
    </row>
    <row r="7">
      <c r="A7" s="5" t="inlineStr">
        <is>
          <t>avi</t>
        </is>
      </c>
      <c r="B7" s="5" t="inlineStr">
        <is>
          <t>Domestic aviation</t>
        </is>
      </c>
      <c r="C7" s="8" t="inlineStr">
        <is>
          <t>tra</t>
        </is>
      </c>
      <c r="D7" s="8" t="inlineStr">
        <is>
          <t>tra</t>
        </is>
      </c>
      <c r="E7" s="8" t="inlineStr">
        <is>
          <t>rod</t>
        </is>
      </c>
      <c r="F7" s="8" t="inlineStr">
        <is>
          <t>ind</t>
        </is>
      </c>
      <c r="G7" s="8" t="inlineStr">
        <is>
          <t>tra</t>
        </is>
      </c>
      <c r="H7" s="8" t="n">
        <v>4</v>
      </c>
    </row>
    <row r="8">
      <c r="A8" s="5" t="inlineStr">
        <is>
          <t>nav</t>
        </is>
      </c>
      <c r="B8" s="5" t="inlineStr">
        <is>
          <t>Domestic navigation</t>
        </is>
      </c>
      <c r="C8" s="8" t="inlineStr">
        <is>
          <t>tra</t>
        </is>
      </c>
      <c r="D8" s="8" t="inlineStr">
        <is>
          <t>tra</t>
        </is>
      </c>
      <c r="E8" s="8" t="inlineStr">
        <is>
          <t>rod</t>
        </is>
      </c>
      <c r="F8" s="8" t="inlineStr">
        <is>
          <t>ind</t>
        </is>
      </c>
      <c r="G8" s="8" t="inlineStr">
        <is>
          <t>tra</t>
        </is>
      </c>
      <c r="H8" s="8" t="n">
        <v>5</v>
      </c>
    </row>
    <row r="9">
      <c r="A9" s="5" t="inlineStr">
        <is>
          <t>res</t>
        </is>
      </c>
      <c r="B9" s="5" t="inlineStr">
        <is>
          <t>Residential</t>
        </is>
      </c>
      <c r="C9" s="8" t="inlineStr">
        <is>
          <t>bld</t>
        </is>
      </c>
      <c r="D9" s="8" t="inlineStr">
        <is>
          <t>res</t>
        </is>
      </c>
      <c r="E9" s="8" t="inlineStr">
        <is>
          <t>res</t>
        </is>
      </c>
      <c r="F9" s="8" t="inlineStr">
        <is>
          <t>res</t>
        </is>
      </c>
      <c r="G9" s="8" t="inlineStr">
        <is>
          <t>res</t>
        </is>
      </c>
      <c r="H9" s="8" t="n">
        <v>6</v>
      </c>
    </row>
    <row r="10">
      <c r="A10" s="5" t="inlineStr">
        <is>
          <t>foo</t>
        </is>
      </c>
      <c r="B10" s="5" t="inlineStr">
        <is>
          <t>Food &amp; forestry</t>
        </is>
      </c>
      <c r="C10" s="8" t="inlineStr">
        <is>
          <t>bld</t>
        </is>
      </c>
      <c r="D10" s="8" t="inlineStr">
        <is>
          <t>srv</t>
        </is>
      </c>
      <c r="E10" s="8" t="inlineStr">
        <is>
          <t>res</t>
        </is>
      </c>
      <c r="F10" s="8" t="inlineStr">
        <is>
          <t>ind</t>
        </is>
      </c>
      <c r="G10" s="8" t="inlineStr">
        <is>
          <t>res</t>
        </is>
      </c>
      <c r="H10" s="8" t="n">
        <v>7</v>
      </c>
    </row>
    <row r="11">
      <c r="A11" s="5" t="inlineStr">
        <is>
          <t>srv</t>
        </is>
      </c>
      <c r="B11" s="5" t="inlineStr">
        <is>
          <t>Services (public &amp; private)</t>
        </is>
      </c>
      <c r="C11" s="8" t="inlineStr">
        <is>
          <t>bld</t>
        </is>
      </c>
      <c r="D11" s="8" t="inlineStr">
        <is>
          <t>srv</t>
        </is>
      </c>
      <c r="E11" s="8" t="inlineStr">
        <is>
          <t>res</t>
        </is>
      </c>
      <c r="F11" s="8" t="inlineStr">
        <is>
          <t>ind</t>
        </is>
      </c>
      <c r="G11" s="8" t="inlineStr">
        <is>
          <t>res</t>
        </is>
      </c>
      <c r="H11" s="8" t="n">
        <v>8</v>
      </c>
    </row>
    <row r="12">
      <c r="A12" s="5" t="inlineStr">
        <is>
          <t>mch</t>
        </is>
      </c>
      <c r="B12" s="5" t="inlineStr">
        <is>
          <t>Mining &amp; chemicals</t>
        </is>
      </c>
      <c r="C12" s="8" t="inlineStr">
        <is>
          <t>ind</t>
        </is>
      </c>
      <c r="D12" s="8" t="inlineStr">
        <is>
          <t>ind</t>
        </is>
      </c>
      <c r="E12" s="8" t="inlineStr">
        <is>
          <t>ind</t>
        </is>
      </c>
      <c r="F12" s="8" t="inlineStr">
        <is>
          <t>ind</t>
        </is>
      </c>
      <c r="G12" s="8" t="inlineStr">
        <is>
          <t>ind</t>
        </is>
      </c>
      <c r="H12" s="8" t="n">
        <v>9</v>
      </c>
    </row>
    <row r="13">
      <c r="A13" s="5" t="inlineStr">
        <is>
          <t>irn</t>
        </is>
      </c>
      <c r="B13" s="5" t="inlineStr">
        <is>
          <t>Iron &amp; steel</t>
        </is>
      </c>
      <c r="C13" s="8" t="inlineStr">
        <is>
          <t>ind</t>
        </is>
      </c>
      <c r="D13" s="8" t="inlineStr">
        <is>
          <t>ind</t>
        </is>
      </c>
      <c r="E13" s="8" t="inlineStr">
        <is>
          <t>ind</t>
        </is>
      </c>
      <c r="F13" s="8" t="inlineStr">
        <is>
          <t>ind</t>
        </is>
      </c>
      <c r="G13" s="8" t="inlineStr">
        <is>
          <t>ind</t>
        </is>
      </c>
      <c r="H13" s="8" t="n">
        <v>10</v>
      </c>
    </row>
    <row r="14">
      <c r="A14" s="5" t="inlineStr">
        <is>
          <t>nfm</t>
        </is>
      </c>
      <c r="B14" s="5" t="inlineStr">
        <is>
          <t>Other metals</t>
        </is>
      </c>
      <c r="C14" s="8" t="inlineStr">
        <is>
          <t>ind</t>
        </is>
      </c>
      <c r="D14" s="8" t="inlineStr">
        <is>
          <t>ind</t>
        </is>
      </c>
      <c r="E14" s="8" t="inlineStr">
        <is>
          <t>ind</t>
        </is>
      </c>
      <c r="F14" s="8" t="inlineStr">
        <is>
          <t>ind</t>
        </is>
      </c>
      <c r="G14" s="8" t="inlineStr">
        <is>
          <t>ind</t>
        </is>
      </c>
      <c r="H14" s="8" t="n">
        <v>11</v>
      </c>
    </row>
    <row r="15">
      <c r="A15" s="5" t="inlineStr">
        <is>
          <t>mac</t>
        </is>
      </c>
      <c r="B15" s="5" t="inlineStr">
        <is>
          <t>Machinery</t>
        </is>
      </c>
      <c r="C15" s="8" t="inlineStr">
        <is>
          <t>ind</t>
        </is>
      </c>
      <c r="D15" s="8" t="inlineStr">
        <is>
          <t>ind</t>
        </is>
      </c>
      <c r="E15" s="8" t="inlineStr">
        <is>
          <t>ind</t>
        </is>
      </c>
      <c r="F15" s="8" t="inlineStr">
        <is>
          <t>ind</t>
        </is>
      </c>
      <c r="G15" s="8" t="inlineStr">
        <is>
          <t>ind</t>
        </is>
      </c>
      <c r="H15" s="8" t="n">
        <v>12</v>
      </c>
    </row>
    <row r="16">
      <c r="A16" s="5" t="inlineStr">
        <is>
          <t>cem</t>
        </is>
      </c>
      <c r="B16" s="5" t="inlineStr">
        <is>
          <t>Cement</t>
        </is>
      </c>
      <c r="C16" s="8" t="inlineStr">
        <is>
          <t>ind</t>
        </is>
      </c>
      <c r="D16" s="8" t="inlineStr">
        <is>
          <t>ind</t>
        </is>
      </c>
      <c r="E16" s="8" t="inlineStr">
        <is>
          <t>ind</t>
        </is>
      </c>
      <c r="F16" s="8" t="inlineStr">
        <is>
          <t>ind</t>
        </is>
      </c>
      <c r="G16" s="8" t="inlineStr">
        <is>
          <t>ind</t>
        </is>
      </c>
      <c r="H16" s="8" t="n">
        <v>13</v>
      </c>
    </row>
    <row r="17">
      <c r="A17" s="5" t="inlineStr">
        <is>
          <t>omn</t>
        </is>
      </c>
      <c r="B17" s="5" t="inlineStr">
        <is>
          <t>Other manufacturing</t>
        </is>
      </c>
      <c r="C17" s="8" t="inlineStr">
        <is>
          <t>ind</t>
        </is>
      </c>
      <c r="D17" s="8" t="inlineStr">
        <is>
          <t>ind</t>
        </is>
      </c>
      <c r="E17" s="8" t="inlineStr">
        <is>
          <t>ind</t>
        </is>
      </c>
      <c r="F17" s="8" t="inlineStr">
        <is>
          <t>ind</t>
        </is>
      </c>
      <c r="G17" s="8" t="inlineStr">
        <is>
          <t>ind</t>
        </is>
      </c>
      <c r="H17" s="8" t="n">
        <v>14</v>
      </c>
    </row>
    <row r="18">
      <c r="A18" s="5" t="inlineStr">
        <is>
          <t>cst</t>
        </is>
      </c>
      <c r="B18" s="5" t="inlineStr">
        <is>
          <t>Construction</t>
        </is>
      </c>
      <c r="C18" s="8" t="inlineStr">
        <is>
          <t>ind</t>
        </is>
      </c>
      <c r="D18" s="8" t="inlineStr">
        <is>
          <t>ind</t>
        </is>
      </c>
      <c r="E18" s="8" t="inlineStr">
        <is>
          <t>ind</t>
        </is>
      </c>
      <c r="F18" s="8" t="inlineStr">
        <is>
          <t>ind</t>
        </is>
      </c>
      <c r="G18" s="8" t="inlineStr">
        <is>
          <t>ind</t>
        </is>
      </c>
      <c r="H18" s="8" t="n">
        <v>15</v>
      </c>
    </row>
    <row r="19">
      <c r="A19" s="5" t="inlineStr">
        <is>
          <t>ftr</t>
        </is>
      </c>
      <c r="B19" s="5" t="inlineStr">
        <is>
          <t>Fuel transformation</t>
        </is>
      </c>
      <c r="C19" s="8" t="inlineStr">
        <is>
          <t>ind</t>
        </is>
      </c>
      <c r="D19" s="8" t="inlineStr">
        <is>
          <t>ind</t>
        </is>
      </c>
      <c r="E19" s="8" t="inlineStr">
        <is>
          <t>ind</t>
        </is>
      </c>
      <c r="F19" s="8" t="inlineStr">
        <is>
          <t>ind</t>
        </is>
      </c>
      <c r="G19" s="8" t="inlineStr">
        <is>
          <t>ind</t>
        </is>
      </c>
      <c r="H19" s="8" t="n">
        <v>16</v>
      </c>
    </row>
    <row r="20">
      <c r="A20" s="5" t="inlineStr">
        <is>
          <t>oen</t>
        </is>
      </c>
      <c r="B20" s="5" t="inlineStr">
        <is>
          <t>Other energy use</t>
        </is>
      </c>
      <c r="C20" s="8" t="inlineStr">
        <is>
          <t>oen</t>
        </is>
      </c>
      <c r="D20" s="8" t="inlineStr">
        <is>
          <t>ind</t>
        </is>
      </c>
      <c r="E20" s="8" t="inlineStr">
        <is>
          <t>ind</t>
        </is>
      </c>
      <c r="F20" s="8" t="inlineStr">
        <is>
          <t>ind</t>
        </is>
      </c>
      <c r="G20" s="8" t="inlineStr">
        <is>
          <t>ind</t>
        </is>
      </c>
      <c r="H20" s="8" t="n">
        <v>17</v>
      </c>
    </row>
    <row r="21">
      <c r="A21" s="5" t="inlineStr">
        <is>
          <t>all</t>
        </is>
      </c>
      <c r="B21" s="5" t="inlineStr">
        <is>
          <t>All subsectors</t>
        </is>
      </c>
    </row>
    <row r="22">
      <c r="A22" s="5" t="inlineStr">
        <is>
          <t>pow</t>
        </is>
      </c>
      <c r="B22" s="5" t="inlineStr">
        <is>
          <t>Power</t>
        </is>
      </c>
    </row>
    <row r="23">
      <c r="A23" s="5" t="inlineStr">
        <is>
          <t>tra</t>
        </is>
      </c>
      <c r="B23" s="5" t="inlineStr">
        <is>
          <t>Transport</t>
        </is>
      </c>
    </row>
    <row r="24">
      <c r="A24" s="5" t="inlineStr">
        <is>
          <t>bld</t>
        </is>
      </c>
      <c r="B24" s="5" t="inlineStr">
        <is>
          <t>Buildings</t>
        </is>
      </c>
    </row>
    <row r="25">
      <c r="A25" s="5" t="inlineStr">
        <is>
          <t>ind</t>
        </is>
      </c>
      <c r="B25" s="5" t="inlineStr">
        <is>
          <t>Industry</t>
        </is>
      </c>
    </row>
    <row r="26">
      <c r="A26" s="5" t="inlineStr">
        <is>
          <t>int</t>
        </is>
      </c>
      <c r="B26" s="5" t="inlineStr">
        <is>
          <t>International</t>
        </is>
      </c>
    </row>
    <row r="28">
      <c r="A28" s="9" t="inlineStr">
        <is>
          <t>Fuels</t>
        </is>
      </c>
    </row>
    <row r="29">
      <c r="A29" s="10" t="inlineStr">
        <is>
          <t>Code</t>
        </is>
      </c>
      <c r="B29" s="10" t="inlineStr">
        <is>
          <t>Name</t>
        </is>
      </c>
      <c r="C29" s="10" t="inlineStr">
        <is>
          <t>Elasticity fuel</t>
        </is>
      </c>
      <c r="D29" s="10" t="inlineStr">
        <is>
          <t>AEEI fuel</t>
        </is>
      </c>
      <c r="E29" s="10" t="inlineStr">
        <is>
          <t>Price sector rule</t>
        </is>
      </c>
      <c r="F29" s="10" t="inlineStr">
        <is>
          <t>Price unit</t>
        </is>
      </c>
      <c r="G29" s="10" t="inlineStr">
        <is>
          <t>GJ per price unit</t>
        </is>
      </c>
      <c r="H29" s="10" t="inlineStr">
        <is>
          <t>Fuel position</t>
        </is>
      </c>
    </row>
    <row r="30">
      <c r="A30" s="5" t="inlineStr">
        <is>
          <t>coa</t>
        </is>
      </c>
      <c r="B30" s="5" t="inlineStr">
        <is>
          <t>Coal</t>
        </is>
      </c>
      <c r="C30" s="8" t="inlineStr">
        <is>
          <t>coa</t>
        </is>
      </c>
      <c r="D30" s="8" t="inlineStr">
        <is>
          <t>coa</t>
        </is>
      </c>
      <c r="E30" s="8" t="inlineStr">
        <is>
          <t>sub</t>
        </is>
      </c>
      <c r="F30" s="8" t="inlineStr">
        <is>
          <t>$/GJ</t>
        </is>
      </c>
      <c r="G30" s="8" t="n">
        <v>1</v>
      </c>
      <c r="H30" s="8" t="n">
        <v>1</v>
      </c>
    </row>
    <row r="31">
      <c r="A31" s="5" t="inlineStr">
        <is>
          <t>nga</t>
        </is>
      </c>
      <c r="B31" s="5" t="inlineStr">
        <is>
          <t>Natural gas</t>
        </is>
      </c>
      <c r="C31" s="8" t="inlineStr">
        <is>
          <t>nga</t>
        </is>
      </c>
      <c r="D31" s="8" t="inlineStr">
        <is>
          <t>nga</t>
        </is>
      </c>
      <c r="E31" s="8" t="inlineStr">
        <is>
          <t>sub</t>
        </is>
      </c>
      <c r="F31" s="8" t="inlineStr">
        <is>
          <t>$/GJ</t>
        </is>
      </c>
      <c r="G31" s="8" t="n">
        <v>1</v>
      </c>
      <c r="H31" s="8" t="n">
        <v>2</v>
      </c>
    </row>
    <row r="32">
      <c r="A32" s="5" t="inlineStr">
        <is>
          <t>gso</t>
        </is>
      </c>
      <c r="B32" s="5" t="inlineStr">
        <is>
          <t>Gasoline</t>
        </is>
      </c>
      <c r="C32" s="8" t="inlineStr">
        <is>
          <t>gso</t>
        </is>
      </c>
      <c r="D32" s="8" t="inlineStr">
        <is>
          <t>oil</t>
        </is>
      </c>
      <c r="E32" s="8" t="inlineStr">
        <is>
          <t>all</t>
        </is>
      </c>
      <c r="F32" s="8" t="inlineStr">
        <is>
          <t>$/liter</t>
        </is>
      </c>
      <c r="G32" s="8" t="n">
        <v>0.03496974000000001</v>
      </c>
      <c r="H32" s="8" t="n">
        <v>3</v>
      </c>
    </row>
    <row r="33">
      <c r="A33" s="5" t="inlineStr">
        <is>
          <t>die</t>
        </is>
      </c>
      <c r="B33" s="5" t="inlineStr">
        <is>
          <t>Diesel</t>
        </is>
      </c>
      <c r="C33" s="8" t="inlineStr">
        <is>
          <t>die</t>
        </is>
      </c>
      <c r="D33" s="8" t="inlineStr">
        <is>
          <t>oil</t>
        </is>
      </c>
      <c r="E33" s="8" t="inlineStr">
        <is>
          <t>all</t>
        </is>
      </c>
      <c r="F33" s="8" t="inlineStr">
        <is>
          <t>$/liter</t>
        </is>
      </c>
      <c r="G33" s="8" t="n">
        <v>0.03729519000000001</v>
      </c>
      <c r="H33" s="8" t="n">
        <v>4</v>
      </c>
    </row>
    <row r="34">
      <c r="A34" s="5" t="inlineStr">
        <is>
          <t>lpg</t>
        </is>
      </c>
      <c r="B34" s="5" t="inlineStr">
        <is>
          <t>LPG</t>
        </is>
      </c>
      <c r="C34" s="8" t="inlineStr">
        <is>
          <t>oil</t>
        </is>
      </c>
      <c r="D34" s="8" t="inlineStr">
        <is>
          <t>oil</t>
        </is>
      </c>
      <c r="E34" s="8" t="inlineStr">
        <is>
          <t>all</t>
        </is>
      </c>
      <c r="F34" s="8" t="inlineStr">
        <is>
          <t>$/liter</t>
        </is>
      </c>
      <c r="G34" s="8" t="n">
        <v>0.02577968854495125</v>
      </c>
      <c r="H34" s="8" t="n">
        <v>5</v>
      </c>
    </row>
    <row r="35">
      <c r="A35" s="5" t="inlineStr">
        <is>
          <t>ker</t>
        </is>
      </c>
      <c r="B35" s="5" t="inlineStr">
        <is>
          <t>Kerosene</t>
        </is>
      </c>
      <c r="C35" s="8" t="inlineStr">
        <is>
          <t>oil</t>
        </is>
      </c>
      <c r="D35" s="8" t="inlineStr">
        <is>
          <t>oil</t>
        </is>
      </c>
      <c r="E35" s="8" t="inlineStr">
        <is>
          <t>all</t>
        </is>
      </c>
      <c r="F35" s="8" t="inlineStr">
        <is>
          <t>$/liter</t>
        </is>
      </c>
      <c r="G35" s="8" t="n">
        <v>0.03774882965510715</v>
      </c>
      <c r="H35" s="8" t="n">
        <v>6</v>
      </c>
    </row>
    <row r="36">
      <c r="A36" s="5" t="inlineStr">
        <is>
          <t>oop</t>
        </is>
      </c>
      <c r="B36" s="5" t="inlineStr">
        <is>
          <t>Other oil products</t>
        </is>
      </c>
      <c r="C36" s="8" t="inlineStr">
        <is>
          <t>oil</t>
        </is>
      </c>
      <c r="D36" s="8" t="inlineStr">
        <is>
          <t>oil</t>
        </is>
      </c>
      <c r="E36" s="8" t="inlineStr">
        <is>
          <t>all</t>
        </is>
      </c>
      <c r="F36" s="8" t="inlineStr">
        <is>
          <t>$/bbl</t>
        </is>
      </c>
      <c r="G36" s="8" t="n">
        <v>6.12</v>
      </c>
      <c r="H36" s="8" t="n">
        <v>7</v>
      </c>
    </row>
    <row r="37">
      <c r="A37" s="5" t="inlineStr">
        <is>
          <t>bio</t>
        </is>
      </c>
      <c r="B37" s="5" t="inlineStr">
        <is>
          <t>Biomass</t>
        </is>
      </c>
      <c r="C37" s="8" t="inlineStr">
        <is>
          <t>bio</t>
        </is>
      </c>
      <c r="D37" s="8" t="inlineStr">
        <is>
          <t>bio</t>
        </is>
      </c>
      <c r="E37" s="8" t="inlineStr">
        <is>
          <t>all</t>
        </is>
      </c>
      <c r="F37" s="8" t="inlineStr">
        <is>
          <t>$/GJ</t>
        </is>
      </c>
      <c r="G37" s="8" t="n">
        <v>1</v>
      </c>
      <c r="H37" s="8" t="n">
        <v>8</v>
      </c>
    </row>
    <row r="38">
      <c r="A38" s="5" t="inlineStr">
        <is>
          <t>all</t>
        </is>
      </c>
      <c r="B38" s="5" t="inlineStr">
        <is>
          <t>All fuels</t>
        </is>
      </c>
    </row>
    <row r="39">
      <c r="A39" s="5" t="inlineStr">
        <is>
          <t>ecy</t>
        </is>
      </c>
      <c r="B39" s="5" t="inlineStr">
        <is>
          <t>Electricity</t>
        </is>
      </c>
    </row>
    <row r="40">
      <c r="A40" s="5" t="inlineStr">
        <is>
          <t>oil</t>
        </is>
      </c>
      <c r="B40" s="5" t="inlineStr">
        <is>
          <t>Crude oil</t>
        </is>
      </c>
    </row>
    <row r="41">
      <c r="A41" s="5" t="inlineStr">
        <is>
          <t>one</t>
        </is>
      </c>
      <c r="B41" s="5" t="inlineStr">
        <is>
          <t>Flat (no change)</t>
        </is>
      </c>
    </row>
    <row r="43">
      <c r="A43" s="9" t="inlineStr">
        <is>
          <t>Price fuels (fuel price reform, MTInputs rows 142-169)</t>
        </is>
      </c>
    </row>
    <row r="44">
      <c r="A44" s="10" t="inlineStr">
        <is>
          <t>Price code</t>
        </is>
      </c>
      <c r="B44" s="10" t="inlineStr">
        <is>
          <t>Label</t>
        </is>
      </c>
      <c r="C44" s="10" t="inlineStr">
        <is>
          <t>MTInputs row: starting increase</t>
        </is>
      </c>
      <c r="D44" s="10" t="inlineStr">
        <is>
          <t>MTInputs row: final increase</t>
        </is>
      </c>
      <c r="E44" s="10" t="inlineStr">
        <is>
          <t>Position</t>
        </is>
      </c>
    </row>
    <row r="45">
      <c r="A45" s="5" t="inlineStr">
        <is>
          <t>coa.pow</t>
        </is>
      </c>
      <c r="B45" s="5" t="inlineStr">
        <is>
          <t>Coal, Power</t>
        </is>
      </c>
      <c r="C45" s="5" t="n">
        <v>142</v>
      </c>
      <c r="D45" s="5" t="n">
        <v>156</v>
      </c>
      <c r="E45" s="5" t="n">
        <v>1</v>
      </c>
    </row>
    <row r="46">
      <c r="A46" s="5" t="inlineStr">
        <is>
          <t>coa.res</t>
        </is>
      </c>
      <c r="B46" s="5" t="inlineStr">
        <is>
          <t>Coal, Residential</t>
        </is>
      </c>
      <c r="C46" s="5" t="n">
        <v>143</v>
      </c>
      <c r="D46" s="5" t="n">
        <v>157</v>
      </c>
      <c r="E46" s="5" t="n">
        <v>2</v>
      </c>
    </row>
    <row r="47">
      <c r="A47" s="5" t="inlineStr">
        <is>
          <t>coa.ind</t>
        </is>
      </c>
      <c r="B47" s="5" t="inlineStr">
        <is>
          <t>Coal, Industry</t>
        </is>
      </c>
      <c r="C47" s="5" t="n">
        <v>144</v>
      </c>
      <c r="D47" s="5" t="n">
        <v>158</v>
      </c>
      <c r="E47" s="5" t="n">
        <v>3</v>
      </c>
    </row>
    <row r="48">
      <c r="A48" s="5" t="inlineStr">
        <is>
          <t>nga.pow</t>
        </is>
      </c>
      <c r="B48" s="5" t="inlineStr">
        <is>
          <t>Natural gas, Power</t>
        </is>
      </c>
      <c r="C48" s="5" t="n">
        <v>145</v>
      </c>
      <c r="D48" s="5" t="n">
        <v>159</v>
      </c>
      <c r="E48" s="5" t="n">
        <v>4</v>
      </c>
    </row>
    <row r="49">
      <c r="A49" s="5" t="inlineStr">
        <is>
          <t>nga.res</t>
        </is>
      </c>
      <c r="B49" s="5" t="inlineStr">
        <is>
          <t>Natural gas, Residential</t>
        </is>
      </c>
      <c r="C49" s="5" t="n">
        <v>146</v>
      </c>
      <c r="D49" s="5" t="n">
        <v>160</v>
      </c>
      <c r="E49" s="5" t="n">
        <v>5</v>
      </c>
    </row>
    <row r="50">
      <c r="A50" s="5" t="inlineStr">
        <is>
          <t>nga.ind</t>
        </is>
      </c>
      <c r="B50" s="5" t="inlineStr">
        <is>
          <t>Natural gas, Industry</t>
        </is>
      </c>
      <c r="C50" s="5" t="n">
        <v>147</v>
      </c>
      <c r="D50" s="5" t="n">
        <v>161</v>
      </c>
      <c r="E50" s="5" t="n">
        <v>6</v>
      </c>
    </row>
    <row r="51">
      <c r="A51" s="5" t="inlineStr">
        <is>
          <t>ecy.res</t>
        </is>
      </c>
      <c r="B51" s="5" t="inlineStr">
        <is>
          <t>Electricity, Residential</t>
        </is>
      </c>
      <c r="C51" s="5" t="n">
        <v>148</v>
      </c>
      <c r="D51" s="5" t="n">
        <v>162</v>
      </c>
      <c r="E51" s="5" t="n">
        <v>7</v>
      </c>
    </row>
    <row r="52">
      <c r="A52" s="5" t="inlineStr">
        <is>
          <t>ecy.ind</t>
        </is>
      </c>
      <c r="B52" s="5" t="inlineStr">
        <is>
          <t>Electricity, Industry</t>
        </is>
      </c>
      <c r="C52" s="5" t="n">
        <v>149</v>
      </c>
      <c r="D52" s="5" t="n">
        <v>163</v>
      </c>
      <c r="E52" s="5" t="n">
        <v>8</v>
      </c>
    </row>
    <row r="53">
      <c r="A53" s="5" t="inlineStr">
        <is>
          <t>gso.all</t>
        </is>
      </c>
      <c r="B53" s="5" t="inlineStr">
        <is>
          <t>Gasoline, All</t>
        </is>
      </c>
      <c r="C53" s="5" t="n">
        <v>150</v>
      </c>
      <c r="D53" s="5" t="n">
        <v>164</v>
      </c>
      <c r="E53" s="5" t="n">
        <v>9</v>
      </c>
    </row>
    <row r="54">
      <c r="A54" s="5" t="inlineStr">
        <is>
          <t>die.all</t>
        </is>
      </c>
      <c r="B54" s="5" t="inlineStr">
        <is>
          <t>Diesel, All</t>
        </is>
      </c>
      <c r="C54" s="5" t="n">
        <v>151</v>
      </c>
      <c r="D54" s="5" t="n">
        <v>165</v>
      </c>
      <c r="E54" s="5" t="n">
        <v>10</v>
      </c>
    </row>
    <row r="55">
      <c r="A55" s="5" t="inlineStr">
        <is>
          <t>lpg.all</t>
        </is>
      </c>
      <c r="B55" s="5" t="inlineStr">
        <is>
          <t>LPG, All</t>
        </is>
      </c>
      <c r="C55" s="5" t="n">
        <v>152</v>
      </c>
      <c r="D55" s="5" t="n">
        <v>166</v>
      </c>
      <c r="E55" s="5" t="n">
        <v>11</v>
      </c>
    </row>
    <row r="56">
      <c r="A56" s="5" t="inlineStr">
        <is>
          <t>ker.all</t>
        </is>
      </c>
      <c r="B56" s="5" t="inlineStr">
        <is>
          <t>Kerosene, All</t>
        </is>
      </c>
      <c r="C56" s="5" t="n">
        <v>153</v>
      </c>
      <c r="D56" s="5" t="n">
        <v>167</v>
      </c>
      <c r="E56" s="5" t="n">
        <v>12</v>
      </c>
    </row>
    <row r="57">
      <c r="A57" s="5" t="inlineStr">
        <is>
          <t>oop.all</t>
        </is>
      </c>
      <c r="B57" s="5" t="inlineStr">
        <is>
          <t>Other oil products, All</t>
        </is>
      </c>
      <c r="C57" s="5" t="n">
        <v>154</v>
      </c>
      <c r="D57" s="5" t="n">
        <v>168</v>
      </c>
      <c r="E57" s="5" t="n">
        <v>13</v>
      </c>
    </row>
    <row r="58">
      <c r="A58" s="5" t="inlineStr">
        <is>
          <t>bio.all</t>
        </is>
      </c>
      <c r="B58" s="5" t="inlineStr">
        <is>
          <t>Biomass, All</t>
        </is>
      </c>
      <c r="C58" s="5" t="n">
        <v>155</v>
      </c>
      <c r="D58" s="5" t="n">
        <v>169</v>
      </c>
      <c r="E58" s="5" t="n">
        <v>14</v>
      </c>
    </row>
    <row r="60">
      <c r="A60" s="9" t="inlineStr">
        <is>
          <t>Feebate sectors (MTInputs rows 56-64)</t>
        </is>
      </c>
    </row>
    <row r="61">
      <c r="A61" s="10" t="inlineStr">
        <is>
          <t>Code</t>
        </is>
      </c>
      <c r="B61" s="10" t="inlineStr">
        <is>
          <t>Starting rate (NameOfParameter)</t>
        </is>
      </c>
      <c r="C61" s="10" t="inlineStr">
        <is>
          <t>Target rate (NameOfParameter)</t>
        </is>
      </c>
      <c r="D61" s="10" t="inlineStr">
        <is>
          <t>Position</t>
        </is>
      </c>
    </row>
    <row r="62">
      <c r="A62" s="5" t="inlineStr">
        <is>
          <t>pow</t>
        </is>
      </c>
      <c r="B62" s="5" t="inlineStr">
        <is>
          <t>D_Feb_Level_Start_Pow</t>
        </is>
      </c>
      <c r="C62" s="5" t="inlineStr">
        <is>
          <t>D_Feb_Level_Target_Pow</t>
        </is>
      </c>
      <c r="D62" s="5" t="n">
        <v>1</v>
      </c>
    </row>
    <row r="63">
      <c r="A63" s="5" t="inlineStr">
        <is>
          <t>tra</t>
        </is>
      </c>
      <c r="B63" s="5" t="inlineStr">
        <is>
          <t>D_Feb_Level_Start_Trans</t>
        </is>
      </c>
      <c r="C63" s="5" t="inlineStr">
        <is>
          <t>D_Feb_Level_Target_Trans</t>
        </is>
      </c>
      <c r="D63" s="5" t="n">
        <v>2</v>
      </c>
    </row>
    <row r="64">
      <c r="A64" s="5" t="inlineStr">
        <is>
          <t>res</t>
        </is>
      </c>
      <c r="B64" s="5" t="inlineStr">
        <is>
          <t>D_Feb_Level_Start_Res</t>
        </is>
      </c>
      <c r="C64" s="5" t="inlineStr">
        <is>
          <t>D_Feb_Level_Target_Res</t>
        </is>
      </c>
      <c r="D64" s="5" t="n">
        <v>3</v>
      </c>
    </row>
    <row r="65">
      <c r="A65" s="5" t="inlineStr">
        <is>
          <t>ind</t>
        </is>
      </c>
      <c r="B65" s="5" t="inlineStr">
        <is>
          <t>D_Feb_Level_Start_Ind</t>
        </is>
      </c>
      <c r="C65" s="5" t="inlineStr">
        <is>
          <t>D_Feb_Level_Target_Ind</t>
        </is>
      </c>
      <c r="D65" s="5" t="n">
        <v>4</v>
      </c>
    </row>
    <row r="68">
      <c r="A68" s="5" t="inlineStr">
        <is>
          <t>Price sector rule: 'sub' = the subsector's coal/gas price sector (rod and res use residential coal/gas prices, as CPAT); 'all' = the fuel's single price.</t>
        </is>
      </c>
    </row>
    <row r="69">
      <c r="A69" s="5" t="inlineStr">
        <is>
          <t>GJ per price unit: legacy Mitigation rows 980-1009 (conversion factor, volume unit to GJ).</t>
        </is>
      </c>
    </row>
    <row r="70">
      <c r="A70" s="5" t="inlineStr">
        <is>
          <t>Coverage position: order of the MTInputs sector switches (power first, then the 16 subsectors).</t>
        </is>
      </c>
    </row>
    <row r="71">
      <c r="A71" s="5" t="inlineStr">
        <is>
          <t>Feebate sector for food &amp; forestry and services = residential (assumption; legacy groups them as Commercial).</t>
        </is>
      </c>
    </row>
    <row r="72">
      <c r="A72" s="5"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9"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10" t="inlineStr">
        <is>
          <t>code</t>
        </is>
      </c>
      <c r="B3" s="10" t="inlineStr">
        <is>
          <t>name</t>
        </is>
      </c>
      <c r="C3" s="10" t="inlineStr">
        <is>
          <t>region</t>
        </is>
      </c>
      <c r="D3" s="10" t="inlineStr">
        <is>
          <t>income_group</t>
        </is>
      </c>
      <c r="E3" s="10"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 CPAT sector and fuel groups)</t>
        </is>
      </c>
      <c r="B2" s="2" t="n"/>
      <c r="C2" s="2" t="n"/>
      <c r="D2" s="2" t="n"/>
      <c r="E2" s="2" t="n"/>
      <c r="F2" s="2" t="n"/>
      <c r="G2" s="2" t="n"/>
      <c r="H2" s="2" t="n"/>
      <c r="I2" s="2" t="n"/>
      <c r="J2" s="2" t="n"/>
    </row>
    <row r="3">
      <c r="A3" s="10" t="inlineStr">
        <is>
          <t>key</t>
        </is>
      </c>
      <c r="B3" s="10" t="inlineStr">
        <is>
          <t>type</t>
        </is>
      </c>
      <c r="C3" s="10" t="inlineStr">
        <is>
          <t>fuel_group</t>
        </is>
      </c>
      <c r="D3" s="10" t="inlineStr">
        <is>
          <t>sector_group</t>
        </is>
      </c>
      <c r="E3" s="10" t="inlineStr">
        <is>
          <t>legacy_code</t>
        </is>
      </c>
      <c r="F3" s="10" t="inlineStr">
        <is>
          <t>LIC</t>
        </is>
      </c>
      <c r="G3" s="10" t="inlineStr">
        <is>
          <t>LMIC</t>
        </is>
      </c>
      <c r="H3" s="10" t="inlineStr">
        <is>
          <t>UMIC</t>
        </is>
      </c>
      <c r="I3" s="10" t="inlineStr">
        <is>
          <t>HIC</t>
        </is>
      </c>
      <c r="J3" s="10"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5"/>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10" t="inlineStr">
        <is>
          <t>country_year</t>
        </is>
      </c>
      <c r="B5" s="10" t="inlineStr">
        <is>
          <t>countrycode_weo</t>
        </is>
      </c>
      <c r="C5" s="10" t="inlineStr">
        <is>
          <t>countrycode</t>
        </is>
      </c>
      <c r="D5" s="10" t="inlineStr">
        <is>
          <t>countryname</t>
        </is>
      </c>
      <c r="E5" s="10" t="inlineStr">
        <is>
          <t>year</t>
        </is>
      </c>
      <c r="F5" s="10" t="inlineStr">
        <is>
          <t>VAT_WEO</t>
        </is>
      </c>
      <c r="G5" s="10" t="inlineStr">
        <is>
          <t>mit.sp.coa.pow</t>
        </is>
      </c>
      <c r="H5" s="10" t="inlineStr">
        <is>
          <t>mit.mar.coa.pow</t>
        </is>
      </c>
      <c r="I5" s="10" t="inlineStr">
        <is>
          <t>mit.txo.coa.pow</t>
        </is>
      </c>
      <c r="J5" s="10" t="inlineStr">
        <is>
          <t>mit.rp.coa.pow</t>
        </is>
      </c>
      <c r="K5" s="10" t="inlineStr">
        <is>
          <t>mit.vatrate.coa.pow</t>
        </is>
      </c>
      <c r="L5" s="10" t="inlineStr">
        <is>
          <t>mit.ps.coa.pow</t>
        </is>
      </c>
      <c r="M5" s="10" t="inlineStr">
        <is>
          <t>mit.sp.coa.ind</t>
        </is>
      </c>
      <c r="N5" s="10" t="inlineStr">
        <is>
          <t>mit.mar.coa.ind</t>
        </is>
      </c>
      <c r="O5" s="10" t="inlineStr">
        <is>
          <t>mit.txo.coa.ind</t>
        </is>
      </c>
      <c r="P5" s="10" t="inlineStr">
        <is>
          <t>mit.rp.coa.ind</t>
        </is>
      </c>
      <c r="Q5" s="10" t="inlineStr">
        <is>
          <t>mit.vatrate.coa.ind</t>
        </is>
      </c>
      <c r="R5" s="10" t="inlineStr">
        <is>
          <t>mit.ps.coa.ind</t>
        </is>
      </c>
      <c r="S5" s="10" t="inlineStr">
        <is>
          <t>mit.sp.coa.res</t>
        </is>
      </c>
      <c r="T5" s="10" t="inlineStr">
        <is>
          <t>mit.mar.coa.res</t>
        </is>
      </c>
      <c r="U5" s="10" t="inlineStr">
        <is>
          <t>mit.txo.coa.res</t>
        </is>
      </c>
      <c r="V5" s="10" t="inlineStr">
        <is>
          <t>mit.rp.coa.res</t>
        </is>
      </c>
      <c r="W5" s="10" t="inlineStr">
        <is>
          <t>mit.vatrate.coa.res</t>
        </is>
      </c>
      <c r="X5" s="10" t="inlineStr">
        <is>
          <t>mit.ps.coa.res</t>
        </is>
      </c>
      <c r="Y5" s="10" t="inlineStr">
        <is>
          <t>mit.sp.nga.pow</t>
        </is>
      </c>
      <c r="Z5" s="10" t="inlineStr">
        <is>
          <t>mit.mar.nga.pow</t>
        </is>
      </c>
      <c r="AA5" s="10" t="inlineStr">
        <is>
          <t>mit.txo.nga.pow</t>
        </is>
      </c>
      <c r="AB5" s="10" t="inlineStr">
        <is>
          <t>mit.rp.nga.pow</t>
        </is>
      </c>
      <c r="AC5" s="10" t="inlineStr">
        <is>
          <t>mit.vatrate.nga.pow</t>
        </is>
      </c>
      <c r="AD5" s="10" t="inlineStr">
        <is>
          <t>mit.ps.nga.pow</t>
        </is>
      </c>
      <c r="AE5" s="10" t="inlineStr">
        <is>
          <t>mit.sp.nga.ind</t>
        </is>
      </c>
      <c r="AF5" s="10" t="inlineStr">
        <is>
          <t>mit.mar.nga.ind</t>
        </is>
      </c>
      <c r="AG5" s="10" t="inlineStr">
        <is>
          <t>mit.txo.nga.ind</t>
        </is>
      </c>
      <c r="AH5" s="10" t="inlineStr">
        <is>
          <t>mit.rp.nga.ind</t>
        </is>
      </c>
      <c r="AI5" s="10" t="inlineStr">
        <is>
          <t>mit.vatrate.nga.ind</t>
        </is>
      </c>
      <c r="AJ5" s="10" t="inlineStr">
        <is>
          <t>mit.ps.nga.ind</t>
        </is>
      </c>
      <c r="AK5" s="10" t="inlineStr">
        <is>
          <t>mit.sp.nga.res</t>
        </is>
      </c>
      <c r="AL5" s="10" t="inlineStr">
        <is>
          <t>mit.mar.nga.res</t>
        </is>
      </c>
      <c r="AM5" s="10" t="inlineStr">
        <is>
          <t>mit.txo.nga.res</t>
        </is>
      </c>
      <c r="AN5" s="10" t="inlineStr">
        <is>
          <t>mit.rp.nga.res</t>
        </is>
      </c>
      <c r="AO5" s="10" t="inlineStr">
        <is>
          <t>mit.vatrate.nga.res</t>
        </is>
      </c>
      <c r="AP5" s="10" t="inlineStr">
        <is>
          <t>mit.ps.nga.res</t>
        </is>
      </c>
      <c r="AQ5" s="10" t="inlineStr">
        <is>
          <t>mit.sp.gso.all</t>
        </is>
      </c>
      <c r="AR5" s="10" t="inlineStr">
        <is>
          <t>mit.mar.gso.all</t>
        </is>
      </c>
      <c r="AS5" s="10" t="inlineStr">
        <is>
          <t>mit.txo.gso.all</t>
        </is>
      </c>
      <c r="AT5" s="10" t="inlineStr">
        <is>
          <t>mit.rp.gso.all</t>
        </is>
      </c>
      <c r="AU5" s="10" t="inlineStr">
        <is>
          <t>mit.vatrate.gso.all</t>
        </is>
      </c>
      <c r="AV5" s="10" t="inlineStr">
        <is>
          <t>mit.ps.gso.all</t>
        </is>
      </c>
      <c r="AW5" s="10" t="inlineStr">
        <is>
          <t>mit.sp.die.all</t>
        </is>
      </c>
      <c r="AX5" s="10" t="inlineStr">
        <is>
          <t>mit.mar.die.all</t>
        </is>
      </c>
      <c r="AY5" s="10" t="inlineStr">
        <is>
          <t>mit.txo.die.all</t>
        </is>
      </c>
      <c r="AZ5" s="10" t="inlineStr">
        <is>
          <t>mit.rp.die.all</t>
        </is>
      </c>
      <c r="BA5" s="10" t="inlineStr">
        <is>
          <t>mit.vatrate.die.all</t>
        </is>
      </c>
      <c r="BB5" s="10" t="inlineStr">
        <is>
          <t>mit.ps.die.all</t>
        </is>
      </c>
      <c r="BC5" s="10" t="inlineStr">
        <is>
          <t>mit.sp.lpg.all</t>
        </is>
      </c>
      <c r="BD5" s="10" t="inlineStr">
        <is>
          <t>mit.mar.lpg.all</t>
        </is>
      </c>
      <c r="BE5" s="10" t="inlineStr">
        <is>
          <t>mit.txo.lpg.all</t>
        </is>
      </c>
      <c r="BF5" s="10" t="inlineStr">
        <is>
          <t>mit.rp.lpg.all</t>
        </is>
      </c>
      <c r="BG5" s="10" t="inlineStr">
        <is>
          <t>mit.vatrate.lpg.all</t>
        </is>
      </c>
      <c r="BH5" s="10" t="inlineStr">
        <is>
          <t>mit.ps.lpg.all</t>
        </is>
      </c>
      <c r="BI5" s="10" t="inlineStr">
        <is>
          <t>mit.sp.ker.all</t>
        </is>
      </c>
      <c r="BJ5" s="10" t="inlineStr">
        <is>
          <t>mit.mar.ker.all</t>
        </is>
      </c>
      <c r="BK5" s="10" t="inlineStr">
        <is>
          <t>mit.txo.ker.all</t>
        </is>
      </c>
      <c r="BL5" s="10" t="inlineStr">
        <is>
          <t>mit.rp.ker.all</t>
        </is>
      </c>
      <c r="BM5" s="10" t="inlineStr">
        <is>
          <t>mit.vatrate.ker.all</t>
        </is>
      </c>
      <c r="BN5" s="10" t="inlineStr">
        <is>
          <t>mit.ps.ker.all</t>
        </is>
      </c>
      <c r="BO5" s="10" t="inlineStr">
        <is>
          <t>mit.sp.ecy.ind</t>
        </is>
      </c>
      <c r="BP5" s="10" t="inlineStr">
        <is>
          <t>mit.txo.ecy.ind</t>
        </is>
      </c>
      <c r="BQ5" s="10" t="inlineStr">
        <is>
          <t>mit.rp.ecy.ind</t>
        </is>
      </c>
      <c r="BR5" s="10" t="inlineStr">
        <is>
          <t>mit.vatrate.ecy.ind</t>
        </is>
      </c>
      <c r="BS5" s="10" t="inlineStr">
        <is>
          <t>mit.ps.ecy.ind</t>
        </is>
      </c>
      <c r="BT5" s="10" t="inlineStr">
        <is>
          <t>mit.sp.ecy.res</t>
        </is>
      </c>
      <c r="BU5" s="10" t="inlineStr">
        <is>
          <t>mit.txo.ecy.res</t>
        </is>
      </c>
      <c r="BV5" s="10" t="inlineStr">
        <is>
          <t>mit.rp.ecy.res</t>
        </is>
      </c>
      <c r="BW5" s="10" t="inlineStr">
        <is>
          <t>mit.vatrate.ecy.res</t>
        </is>
      </c>
      <c r="BX5" s="10" t="inlineStr">
        <is>
          <t>mit.ps.ecy.res</t>
        </is>
      </c>
      <c r="BY5" s="10" t="inlineStr">
        <is>
          <t>mit.sp.bio.all</t>
        </is>
      </c>
      <c r="BZ5" s="10" t="inlineStr">
        <is>
          <t>mit.txo.bio.all</t>
        </is>
      </c>
      <c r="CA5" s="10" t="inlineStr">
        <is>
          <t>mit.rp.bio.all</t>
        </is>
      </c>
      <c r="CB5" s="10" t="inlineStr">
        <is>
          <t>mit.vatrate.bio.all</t>
        </is>
      </c>
      <c r="CC5" s="10" t="inlineStr">
        <is>
          <t>mit.sp.oop.all</t>
        </is>
      </c>
      <c r="CD5" s="10" t="inlineStr">
        <is>
          <t>mit.mar.oop.all</t>
        </is>
      </c>
      <c r="CE5" s="10" t="inlineStr">
        <is>
          <t>mit.txo.oop.all</t>
        </is>
      </c>
      <c r="CF5" s="10" t="inlineStr">
        <is>
          <t>mit.rp.oop.all</t>
        </is>
      </c>
      <c r="CG5" s="10" t="inlineStr">
        <is>
          <t>mit.vatrate.oop.all</t>
        </is>
      </c>
      <c r="CH5" s="10" t="inlineStr">
        <is>
          <t>mit.ps.oop.all</t>
        </is>
      </c>
      <c r="CI5" s="10" t="inlineStr">
        <is>
          <t>mit.sub.or.ecy.res</t>
        </is>
      </c>
      <c r="CJ5" s="10" t="inlineStr">
        <is>
          <t>mit.sub.or.ecy.ind</t>
        </is>
      </c>
      <c r="CK5" s="10" t="inlineStr">
        <is>
          <t>mit.pros.bio.all</t>
        </is>
      </c>
      <c r="CL5" s="10" t="inlineStr">
        <is>
          <t>mit.pros.coa.all</t>
        </is>
      </c>
      <c r="CM5" s="10" t="inlineStr">
        <is>
          <t>mit.pros.ecy.all</t>
        </is>
      </c>
      <c r="CN5" s="10" t="inlineStr">
        <is>
          <t>mit.pros.nga.all</t>
        </is>
      </c>
      <c r="CO5" s="10" t="inlineStr">
        <is>
          <t>mit.pros.oil.all</t>
        </is>
      </c>
      <c r="CP5" s="10" t="inlineStr">
        <is>
          <t>mit.coa.prod</t>
        </is>
      </c>
      <c r="CQ5" s="10" t="inlineStr">
        <is>
          <t>mit.coa.prod.cost</t>
        </is>
      </c>
      <c r="CR5" s="10" t="inlineStr">
        <is>
          <t>mit.nga.prod</t>
        </is>
      </c>
      <c r="CS5" s="10" t="inlineStr">
        <is>
          <t>mit.nga.prod.cost</t>
        </is>
      </c>
      <c r="CT5" s="10" t="inlineStr">
        <is>
          <t>mit.spot.coa</t>
        </is>
      </c>
      <c r="CU5" s="10"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5" t="inlineStr">
        <is>
          <t>EGY2021</t>
        </is>
      </c>
      <c r="B242" s="5" t="inlineStr">
        <is>
          <t>EGY</t>
        </is>
      </c>
      <c r="C242" s="5" t="inlineStr">
        <is>
          <t>EGY</t>
        </is>
      </c>
      <c r="D242" s="5" t="inlineStr">
        <is>
          <t>Egypt</t>
        </is>
      </c>
      <c r="E242" s="5" t="n">
        <v>2021</v>
      </c>
      <c r="F242" s="5" t="n">
        <v>0.14</v>
      </c>
      <c r="G242" s="5" t="n">
        <v>5.897</v>
      </c>
      <c r="H242" s="5" t="n">
        <v>1.143</v>
      </c>
      <c r="I242" s="5" t="n">
        <v>0</v>
      </c>
      <c r="J242" s="5" t="n">
        <v>5.897</v>
      </c>
      <c r="K242" s="5" t="n">
        <v>0</v>
      </c>
      <c r="L242" s="5" t="n">
        <v>1</v>
      </c>
      <c r="M242" s="5" t="n">
        <v>7.964</v>
      </c>
      <c r="N242" s="5" t="n">
        <v>3.43</v>
      </c>
      <c r="O242" s="5" t="n">
        <v>0.227</v>
      </c>
      <c r="P242" s="5" t="n">
        <v>8.191000000000001</v>
      </c>
      <c r="Q242" s="5" t="n">
        <v>0</v>
      </c>
      <c r="R242" s="5" t="n">
        <v>1</v>
      </c>
      <c r="S242" s="5" t="n">
        <v>11.613</v>
      </c>
      <c r="T242" s="5" t="n">
        <v>6.86</v>
      </c>
      <c r="U242" s="5" t="n">
        <v>0</v>
      </c>
      <c r="V242" s="5" t="n">
        <v>13.239</v>
      </c>
      <c r="W242" s="5" t="n">
        <v>0.14</v>
      </c>
      <c r="X242" s="5" t="n">
        <v>1</v>
      </c>
      <c r="Y242" s="5" t="n">
        <v>7.854</v>
      </c>
      <c r="Z242" s="5" t="n">
        <v>0.964</v>
      </c>
      <c r="AA242" s="5" t="n">
        <v>-4.993</v>
      </c>
      <c r="AB242" s="5" t="n">
        <v>2.861</v>
      </c>
      <c r="AC242" s="5" t="n">
        <v>0</v>
      </c>
      <c r="AD242" s="5" t="n">
        <v>0</v>
      </c>
      <c r="AE242" s="5" t="n">
        <v>8.462</v>
      </c>
      <c r="AF242" s="5" t="n">
        <v>1.818</v>
      </c>
      <c r="AG242" s="5" t="n">
        <v>-4.115</v>
      </c>
      <c r="AH242" s="5" t="n">
        <v>4.347</v>
      </c>
      <c r="AI242" s="5" t="n">
        <v>0</v>
      </c>
      <c r="AJ242" s="5" t="n">
        <v>0</v>
      </c>
      <c r="AK242" s="5" t="n">
        <v>12.106</v>
      </c>
      <c r="AL242" s="5" t="n">
        <v>6.079</v>
      </c>
      <c r="AM242" s="5" t="n">
        <v>-7.942</v>
      </c>
      <c r="AN242" s="5" t="n">
        <v>4.747</v>
      </c>
      <c r="AO242" s="5" t="n">
        <v>0</v>
      </c>
      <c r="AP242" s="5" t="n">
        <v>0</v>
      </c>
      <c r="AQ242" s="5" t="n">
        <v>0.621</v>
      </c>
      <c r="AR242" s="5" t="n">
        <v>0.114</v>
      </c>
      <c r="AS242" s="5" t="n">
        <v>-0.125</v>
      </c>
      <c r="AT242" s="5" t="n">
        <v>0.5649999999999999</v>
      </c>
      <c r="AU242" s="5" t="n">
        <v>0</v>
      </c>
      <c r="AV242" s="5" t="n">
        <v>0</v>
      </c>
      <c r="AW242" s="5" t="n">
        <v>0.593</v>
      </c>
      <c r="AX242" s="5" t="n">
        <v>0.114</v>
      </c>
      <c r="AY242" s="5" t="n">
        <v>-0.215</v>
      </c>
      <c r="AZ242" s="5" t="n">
        <v>0.431</v>
      </c>
      <c r="BA242" s="5" t="n">
        <v>0</v>
      </c>
      <c r="BB242" s="5" t="n">
        <v>0</v>
      </c>
      <c r="BC242" s="5" t="n">
        <v>0.44</v>
      </c>
      <c r="BD242" s="5" t="n">
        <v>0.114</v>
      </c>
      <c r="BE242" s="5" t="n">
        <v>-0.289</v>
      </c>
      <c r="BF242" s="5" t="n">
        <v>0.172</v>
      </c>
      <c r="BG242" s="5" t="n">
        <v>0</v>
      </c>
      <c r="BH242" s="5" t="n">
        <v>0</v>
      </c>
      <c r="BI242" s="5" t="n">
        <v>0.5600000000000001</v>
      </c>
      <c r="BJ242" s="5" t="n">
        <v>0.114</v>
      </c>
      <c r="BK242" s="5" t="n">
        <v>-0.182</v>
      </c>
      <c r="BL242" s="5" t="n">
        <v>0.431</v>
      </c>
      <c r="BM242" s="5" t="n">
        <v>0</v>
      </c>
      <c r="BN242" s="5" t="n">
        <v>0</v>
      </c>
      <c r="BO242" s="5" t="n">
        <v>0</v>
      </c>
      <c r="BP242" s="5" t="n">
        <v>-0.05</v>
      </c>
      <c r="BQ242" s="5" t="n">
        <v>0.07000000000000001</v>
      </c>
      <c r="BR242" s="5" t="n">
        <v>0</v>
      </c>
      <c r="BS242" s="5" t="n">
        <v>0.833</v>
      </c>
      <c r="BT242" s="5" t="n">
        <v>0</v>
      </c>
      <c r="BU242" s="5" t="n">
        <v>-0.05</v>
      </c>
      <c r="BV242" s="5" t="n">
        <v>0.075</v>
      </c>
      <c r="BW242" s="5" t="n">
        <v>0</v>
      </c>
      <c r="BX242" s="5" t="n">
        <v>0.833</v>
      </c>
      <c r="BY242" s="5" t="n">
        <v>11.787</v>
      </c>
      <c r="BZ242" s="5" t="n">
        <v>0</v>
      </c>
      <c r="CA242" s="5" t="n">
        <v>11.787</v>
      </c>
      <c r="CB242" s="5" t="n">
        <v>0</v>
      </c>
      <c r="CC242" s="5" t="n">
        <v>81.69499999999999</v>
      </c>
      <c r="CD242" s="5" t="n">
        <v>7.95</v>
      </c>
      <c r="CE242" s="5" t="n">
        <v>-51.738</v>
      </c>
      <c r="CF242" s="5" t="n">
        <v>34.152</v>
      </c>
      <c r="CG242" s="5" t="n">
        <v>0</v>
      </c>
      <c r="CH242" s="5" t="n">
        <v>0</v>
      </c>
      <c r="CI242" s="5" t="n">
        <v>0</v>
      </c>
      <c r="CJ242" s="5" t="n">
        <v>0</v>
      </c>
      <c r="CK242" s="5" t="n">
        <v>0</v>
      </c>
      <c r="CL242" s="5" t="n">
        <v>0</v>
      </c>
      <c r="CM242" s="5" t="n">
        <v>0</v>
      </c>
      <c r="CN242" s="5" t="n">
        <v>0</v>
      </c>
      <c r="CO242" s="5" t="n">
        <v>0</v>
      </c>
      <c r="CP242" s="5" t="n">
        <v>0</v>
      </c>
      <c r="CQ242" s="5" t="n">
        <v>1.198</v>
      </c>
      <c r="CR242" s="5" t="n">
        <v>0.9370000000000001</v>
      </c>
      <c r="CS242" s="5" t="n">
        <v>6.788</v>
      </c>
      <c r="CT242" s="5" t="n">
        <v>4.753</v>
      </c>
      <c r="CU242" s="5" t="n">
        <v>14.129</v>
      </c>
    </row>
    <row r="243">
      <c r="A243" s="5" t="inlineStr">
        <is>
          <t>EGY2022</t>
        </is>
      </c>
      <c r="B243" s="5" t="inlineStr">
        <is>
          <t>EGY</t>
        </is>
      </c>
      <c r="C243" s="5" t="inlineStr">
        <is>
          <t>EGY</t>
        </is>
      </c>
      <c r="D243" s="5" t="inlineStr">
        <is>
          <t>Egypt</t>
        </is>
      </c>
      <c r="E243" s="5" t="n">
        <v>2022</v>
      </c>
      <c r="F243" s="5" t="n">
        <v>0.14</v>
      </c>
      <c r="G243" s="5" t="n">
        <v>11.72</v>
      </c>
      <c r="H243" s="5" t="n">
        <v>1.235</v>
      </c>
      <c r="I243" s="5" t="n">
        <v>0</v>
      </c>
      <c r="J243" s="5" t="n">
        <v>11.72</v>
      </c>
      <c r="K243" s="5" t="n">
        <v>0</v>
      </c>
      <c r="L243" s="5" t="n">
        <v>1</v>
      </c>
      <c r="M243" s="5" t="n">
        <v>9.782999999999999</v>
      </c>
      <c r="N243" s="5" t="n">
        <v>3.704</v>
      </c>
      <c r="O243" s="5" t="n">
        <v>0.304</v>
      </c>
      <c r="P243" s="5" t="n">
        <v>10.087</v>
      </c>
      <c r="Q243" s="5" t="n">
        <v>0</v>
      </c>
      <c r="R243" s="5" t="n">
        <v>1</v>
      </c>
      <c r="S243" s="5" t="n">
        <v>17.893</v>
      </c>
      <c r="T243" s="5" t="n">
        <v>7.408</v>
      </c>
      <c r="U243" s="5" t="n">
        <v>0.185</v>
      </c>
      <c r="V243" s="5" t="n">
        <v>20.398</v>
      </c>
      <c r="W243" s="5" t="n">
        <v>0.14</v>
      </c>
      <c r="X243" s="5" t="n">
        <v>1</v>
      </c>
      <c r="Y243" s="5" t="n">
        <v>10.107</v>
      </c>
      <c r="Z243" s="5" t="n">
        <v>1.24</v>
      </c>
      <c r="AA243" s="5" t="n">
        <v>-7.658</v>
      </c>
      <c r="AB243" s="5" t="n">
        <v>2.449</v>
      </c>
      <c r="AC243" s="5" t="n">
        <v>0</v>
      </c>
      <c r="AD243" s="5" t="n">
        <v>0</v>
      </c>
      <c r="AE243" s="5" t="n">
        <v>10.787</v>
      </c>
      <c r="AF243" s="5" t="n">
        <v>2.317</v>
      </c>
      <c r="AG243" s="5" t="n">
        <v>-6.093</v>
      </c>
      <c r="AH243" s="5" t="n">
        <v>4.694</v>
      </c>
      <c r="AI243" s="5" t="n">
        <v>0</v>
      </c>
      <c r="AJ243" s="5" t="n">
        <v>0</v>
      </c>
      <c r="AK243" s="5" t="n">
        <v>14.866</v>
      </c>
      <c r="AL243" s="5" t="n">
        <v>7.465</v>
      </c>
      <c r="AM243" s="5" t="n">
        <v>-11.29</v>
      </c>
      <c r="AN243" s="5" t="n">
        <v>4.076</v>
      </c>
      <c r="AO243" s="5" t="n">
        <v>0</v>
      </c>
      <c r="AP243" s="5" t="n">
        <v>0</v>
      </c>
      <c r="AQ243" s="5" t="n">
        <v>0.847</v>
      </c>
      <c r="AR243" s="5" t="n">
        <v>0.123</v>
      </c>
      <c r="AS243" s="5" t="n">
        <v>-0.384</v>
      </c>
      <c r="AT243" s="5" t="n">
        <v>0.528</v>
      </c>
      <c r="AU243" s="5" t="n">
        <v>0</v>
      </c>
      <c r="AV243" s="5" t="n">
        <v>0</v>
      </c>
      <c r="AW243" s="5" t="n">
        <v>0.947</v>
      </c>
      <c r="AX243" s="5" t="n">
        <v>0.123</v>
      </c>
      <c r="AY243" s="5" t="n">
        <v>-0.627</v>
      </c>
      <c r="AZ243" s="5" t="n">
        <v>0.364</v>
      </c>
      <c r="BA243" s="5" t="n">
        <v>0</v>
      </c>
      <c r="BB243" s="5" t="n">
        <v>0</v>
      </c>
      <c r="BC243" s="5" t="n">
        <v>0.589</v>
      </c>
      <c r="BD243" s="5" t="n">
        <v>0.123</v>
      </c>
      <c r="BE243" s="5" t="n">
        <v>-0.453</v>
      </c>
      <c r="BF243" s="5" t="n">
        <v>0.154</v>
      </c>
      <c r="BG243" s="5" t="n">
        <v>0</v>
      </c>
      <c r="BH243" s="5" t="n">
        <v>0</v>
      </c>
      <c r="BI243" s="5" t="n">
        <v>0.6889999999999999</v>
      </c>
      <c r="BJ243" s="5" t="n">
        <v>0.123</v>
      </c>
      <c r="BK243" s="5" t="n">
        <v>-0.369</v>
      </c>
      <c r="BL243" s="5" t="n">
        <v>0.364</v>
      </c>
      <c r="BM243" s="5" t="n">
        <v>0</v>
      </c>
      <c r="BN243" s="5" t="n">
        <v>0</v>
      </c>
      <c r="BO243" s="5" t="n">
        <v>0</v>
      </c>
      <c r="BP243" s="5" t="n">
        <v>-0.05</v>
      </c>
      <c r="BQ243" s="5" t="n">
        <v>0.056</v>
      </c>
      <c r="BR243" s="5" t="n">
        <v>0</v>
      </c>
      <c r="BS243" s="5" t="n">
        <v>0.833</v>
      </c>
      <c r="BT243" s="5" t="n">
        <v>0</v>
      </c>
      <c r="BU243" s="5" t="n">
        <v>-0.05</v>
      </c>
      <c r="BV243" s="5" t="n">
        <v>0.054</v>
      </c>
      <c r="BW243" s="5" t="n">
        <v>0</v>
      </c>
      <c r="BX243" s="5" t="n">
        <v>0.833</v>
      </c>
      <c r="BY243" s="5" t="n">
        <v>12.729</v>
      </c>
      <c r="BZ243" s="5" t="n">
        <v>0</v>
      </c>
      <c r="CA243" s="5" t="n">
        <v>12.729</v>
      </c>
      <c r="CB243" s="5" t="n">
        <v>0</v>
      </c>
      <c r="CC243" s="5" t="n">
        <v>102.477</v>
      </c>
      <c r="CD243" s="5" t="n">
        <v>7.95</v>
      </c>
      <c r="CE243" s="5" t="n">
        <v>-73.404</v>
      </c>
      <c r="CF243" s="5" t="n">
        <v>33.143</v>
      </c>
      <c r="CG243" s="5" t="n">
        <v>0</v>
      </c>
      <c r="CH243" s="5" t="n">
        <v>0</v>
      </c>
      <c r="CI243" s="5" t="n">
        <v>0</v>
      </c>
      <c r="CJ243" s="5" t="n">
        <v>0</v>
      </c>
      <c r="CK243" s="5" t="n">
        <v>0</v>
      </c>
      <c r="CL243" s="5" t="n">
        <v>0</v>
      </c>
      <c r="CM243" s="5" t="n">
        <v>0</v>
      </c>
      <c r="CN243" s="5" t="n">
        <v>0</v>
      </c>
      <c r="CO243" s="5" t="n">
        <v>0</v>
      </c>
      <c r="CP243" s="5" t="n">
        <v>0</v>
      </c>
      <c r="CQ243" s="5" t="n">
        <v>1.294</v>
      </c>
      <c r="CR243" s="5" t="n">
        <v>0.899</v>
      </c>
      <c r="CS243" s="5" t="n">
        <v>7.33</v>
      </c>
      <c r="CT243" s="5" t="n">
        <v>10.485</v>
      </c>
      <c r="CU243" s="5" t="n">
        <v>28.059</v>
      </c>
    </row>
    <row r="244">
      <c r="A244" s="5" t="inlineStr">
        <is>
          <t>EGY2023</t>
        </is>
      </c>
      <c r="B244" s="5" t="inlineStr">
        <is>
          <t>EGY</t>
        </is>
      </c>
      <c r="C244" s="5" t="inlineStr">
        <is>
          <t>EGY</t>
        </is>
      </c>
      <c r="D244" s="5" t="inlineStr">
        <is>
          <t>Egypt</t>
        </is>
      </c>
      <c r="E244" s="5" t="n">
        <v>2023</v>
      </c>
      <c r="F244" s="5" t="n">
        <v>0.14</v>
      </c>
      <c r="G244" s="5" t="n">
        <v>6.147</v>
      </c>
      <c r="H244" s="5" t="n">
        <v>1.286</v>
      </c>
      <c r="I244" s="5" t="n">
        <v>0</v>
      </c>
      <c r="J244" s="5" t="n">
        <v>6.147</v>
      </c>
      <c r="K244" s="5" t="n">
        <v>0</v>
      </c>
      <c r="L244" s="5" t="n">
        <v>1</v>
      </c>
      <c r="M244" s="5" t="n">
        <v>7.886</v>
      </c>
      <c r="N244" s="5" t="n">
        <v>3.857</v>
      </c>
      <c r="O244" s="5" t="n">
        <v>0.201</v>
      </c>
      <c r="P244" s="5" t="n">
        <v>8.087999999999999</v>
      </c>
      <c r="Q244" s="5" t="n">
        <v>0</v>
      </c>
      <c r="R244" s="5" t="n">
        <v>1</v>
      </c>
      <c r="S244" s="5" t="n">
        <v>12.575</v>
      </c>
      <c r="T244" s="5" t="n">
        <v>7.714</v>
      </c>
      <c r="U244" s="5" t="n">
        <v>0.195</v>
      </c>
      <c r="V244" s="5" t="n">
        <v>14.336</v>
      </c>
      <c r="W244" s="5" t="n">
        <v>0.14</v>
      </c>
      <c r="X244" s="5" t="n">
        <v>1</v>
      </c>
      <c r="Y244" s="5" t="n">
        <v>8.602</v>
      </c>
      <c r="Z244" s="5" t="n">
        <v>1.055</v>
      </c>
      <c r="AA244" s="5" t="n">
        <v>-6.208</v>
      </c>
      <c r="AB244" s="5" t="n">
        <v>2.394</v>
      </c>
      <c r="AC244" s="5" t="n">
        <v>0</v>
      </c>
      <c r="AD244" s="5" t="n">
        <v>0</v>
      </c>
      <c r="AE244" s="5" t="n">
        <v>9.337</v>
      </c>
      <c r="AF244" s="5" t="n">
        <v>2.006</v>
      </c>
      <c r="AG244" s="5" t="n">
        <v>-4.749</v>
      </c>
      <c r="AH244" s="5" t="n">
        <v>4.589</v>
      </c>
      <c r="AI244" s="5" t="n">
        <v>0</v>
      </c>
      <c r="AJ244" s="5" t="n">
        <v>0</v>
      </c>
      <c r="AK244" s="5" t="n">
        <v>13.748</v>
      </c>
      <c r="AL244" s="5" t="n">
        <v>6.904</v>
      </c>
      <c r="AM244" s="5" t="n">
        <v>-11.171</v>
      </c>
      <c r="AN244" s="5" t="n">
        <v>2.939</v>
      </c>
      <c r="AO244" s="5" t="n">
        <v>0</v>
      </c>
      <c r="AP244" s="5" t="n">
        <v>0</v>
      </c>
      <c r="AQ244" s="5" t="n">
        <v>0.749</v>
      </c>
      <c r="AR244" s="5" t="n">
        <v>0.129</v>
      </c>
      <c r="AS244" s="5" t="n">
        <v>-0.419</v>
      </c>
      <c r="AT244" s="5" t="n">
        <v>0.376</v>
      </c>
      <c r="AU244" s="5" t="n">
        <v>0</v>
      </c>
      <c r="AV244" s="5" t="n">
        <v>0</v>
      </c>
      <c r="AW244" s="5" t="n">
        <v>0.783</v>
      </c>
      <c r="AX244" s="5" t="n">
        <v>0.129</v>
      </c>
      <c r="AY244" s="5" t="n">
        <v>-0.5570000000000001</v>
      </c>
      <c r="AZ244" s="5" t="n">
        <v>0.257</v>
      </c>
      <c r="BA244" s="5" t="n">
        <v>0</v>
      </c>
      <c r="BB244" s="5" t="n">
        <v>0</v>
      </c>
      <c r="BC244" s="5" t="n">
        <v>0.527</v>
      </c>
      <c r="BD244" s="5" t="n">
        <v>0.129</v>
      </c>
      <c r="BE244" s="5" t="n">
        <v>-0.446</v>
      </c>
      <c r="BF244" s="5" t="n">
        <v>0.093</v>
      </c>
      <c r="BG244" s="5" t="n">
        <v>0</v>
      </c>
      <c r="BH244" s="5" t="n">
        <v>0</v>
      </c>
      <c r="BI244" s="5" t="n">
        <v>0.64</v>
      </c>
      <c r="BJ244" s="5" t="n">
        <v>0.129</v>
      </c>
      <c r="BK244" s="5" t="n">
        <v>-0.432</v>
      </c>
      <c r="BL244" s="5" t="n">
        <v>0.237</v>
      </c>
      <c r="BM244" s="5" t="n">
        <v>0</v>
      </c>
      <c r="BN244" s="5" t="n">
        <v>0</v>
      </c>
      <c r="BO244" s="5" t="n">
        <v>0</v>
      </c>
      <c r="BP244" s="5" t="n">
        <v>-0.05</v>
      </c>
      <c r="BQ244" s="5" t="n">
        <v>0.057</v>
      </c>
      <c r="BR244" s="5" t="n">
        <v>0</v>
      </c>
      <c r="BS244" s="5" t="n">
        <v>0.833</v>
      </c>
      <c r="BT244" s="5" t="n">
        <v>0</v>
      </c>
      <c r="BU244" s="5" t="n">
        <v>-0.05</v>
      </c>
      <c r="BV244" s="5" t="n">
        <v>0.048</v>
      </c>
      <c r="BW244" s="5" t="n">
        <v>0</v>
      </c>
      <c r="BX244" s="5" t="n">
        <v>0.833</v>
      </c>
      <c r="BY244" s="5" t="n">
        <v>13.254</v>
      </c>
      <c r="BZ244" s="5" t="n">
        <v>0</v>
      </c>
      <c r="CA244" s="5" t="n">
        <v>13.254</v>
      </c>
      <c r="CB244" s="5" t="n">
        <v>0</v>
      </c>
      <c r="CC244" s="5" t="n">
        <v>87.07899999999999</v>
      </c>
      <c r="CD244" s="5" t="n">
        <v>7.95</v>
      </c>
      <c r="CE244" s="5" t="n">
        <v>-62.989</v>
      </c>
      <c r="CF244" s="5" t="n">
        <v>27.463</v>
      </c>
      <c r="CG244" s="5" t="n">
        <v>0</v>
      </c>
      <c r="CH244" s="5" t="n">
        <v>0</v>
      </c>
      <c r="CI244" s="5" t="n">
        <v>0</v>
      </c>
      <c r="CJ244" s="5" t="n">
        <v>0</v>
      </c>
      <c r="CK244" s="5" t="n">
        <v>0</v>
      </c>
      <c r="CL244" s="5" t="n">
        <v>0</v>
      </c>
      <c r="CM244" s="5" t="n">
        <v>0</v>
      </c>
      <c r="CN244" s="5" t="n">
        <v>0</v>
      </c>
      <c r="CO244" s="5" t="n">
        <v>0</v>
      </c>
      <c r="CP244" s="5" t="n">
        <v>0</v>
      </c>
      <c r="CQ244" s="5" t="n">
        <v>1.348</v>
      </c>
      <c r="CR244" s="5" t="n">
        <v>0.856</v>
      </c>
      <c r="CS244" s="5" t="n">
        <v>7.633</v>
      </c>
      <c r="CT244" s="5" t="n">
        <v>4.861</v>
      </c>
      <c r="CU244" s="5" t="n">
        <v>9.260999999999999</v>
      </c>
    </row>
    <row r="245">
      <c r="A245" s="5" t="inlineStr">
        <is>
          <t>EGY2024</t>
        </is>
      </c>
      <c r="B245" s="5" t="inlineStr">
        <is>
          <t>EGY</t>
        </is>
      </c>
      <c r="C245" s="5" t="inlineStr">
        <is>
          <t>EGY</t>
        </is>
      </c>
      <c r="D245" s="5" t="inlineStr">
        <is>
          <t>Egypt</t>
        </is>
      </c>
      <c r="E245" s="5" t="n">
        <v>2024</v>
      </c>
      <c r="F245" s="5" t="n">
        <v>0.14</v>
      </c>
      <c r="G245" s="5" t="n">
        <v>5.575</v>
      </c>
      <c r="H245" s="5" t="n">
        <v>1.324</v>
      </c>
      <c r="I245" s="5" t="n">
        <v>0</v>
      </c>
      <c r="J245" s="5" t="n">
        <v>5.575</v>
      </c>
      <c r="K245" s="5" t="n">
        <v>0</v>
      </c>
      <c r="L245" s="5" t="n">
        <v>1</v>
      </c>
      <c r="M245" s="5" t="n">
        <v>7.124</v>
      </c>
      <c r="N245" s="5" t="n">
        <v>3.971</v>
      </c>
      <c r="O245" s="5" t="n">
        <v>0.158</v>
      </c>
      <c r="P245" s="5" t="n">
        <v>7.281</v>
      </c>
      <c r="Q245" s="5" t="n">
        <v>0</v>
      </c>
      <c r="R245" s="5" t="n">
        <v>1</v>
      </c>
      <c r="S245" s="5" t="n">
        <v>12.193</v>
      </c>
      <c r="T245" s="5" t="n">
        <v>7.942</v>
      </c>
      <c r="U245" s="5" t="n">
        <v>0.233</v>
      </c>
      <c r="V245" s="5" t="n">
        <v>13.9</v>
      </c>
      <c r="W245" s="5" t="n">
        <v>0.14</v>
      </c>
      <c r="X245" s="5" t="n">
        <v>1</v>
      </c>
      <c r="Y245" s="5" t="n">
        <v>8.355</v>
      </c>
      <c r="Z245" s="5" t="n">
        <v>1.025</v>
      </c>
      <c r="AA245" s="5" t="n">
        <v>-5.852</v>
      </c>
      <c r="AB245" s="5" t="n">
        <v>2.503</v>
      </c>
      <c r="AC245" s="5" t="n">
        <v>0</v>
      </c>
      <c r="AD245" s="5" t="n">
        <v>0</v>
      </c>
      <c r="AE245" s="5" t="n">
        <v>9.112</v>
      </c>
      <c r="AF245" s="5" t="n">
        <v>1.957</v>
      </c>
      <c r="AG245" s="5" t="n">
        <v>-4.315</v>
      </c>
      <c r="AH245" s="5" t="n">
        <v>4.797</v>
      </c>
      <c r="AI245" s="5" t="n">
        <v>0</v>
      </c>
      <c r="AJ245" s="5" t="n">
        <v>0</v>
      </c>
      <c r="AK245" s="5" t="n">
        <v>13.653</v>
      </c>
      <c r="AL245" s="5" t="n">
        <v>6.856</v>
      </c>
      <c r="AM245" s="5" t="n">
        <v>-11.725</v>
      </c>
      <c r="AN245" s="5" t="n">
        <v>2.198</v>
      </c>
      <c r="AO245" s="5" t="n">
        <v>0</v>
      </c>
      <c r="AP245" s="5" t="n">
        <v>0</v>
      </c>
      <c r="AQ245" s="5" t="n">
        <v>0.72</v>
      </c>
      <c r="AR245" s="5" t="n">
        <v>0.132</v>
      </c>
      <c r="AS245" s="5" t="n">
        <v>-0.443</v>
      </c>
      <c r="AT245" s="5" t="n">
        <v>0.316</v>
      </c>
      <c r="AU245" s="5" t="n">
        <v>0</v>
      </c>
      <c r="AV245" s="5" t="n">
        <v>0</v>
      </c>
      <c r="AW245" s="5" t="n">
        <v>0.734</v>
      </c>
      <c r="AX245" s="5" t="n">
        <v>0.132</v>
      </c>
      <c r="AY245" s="5" t="n">
        <v>-0.528</v>
      </c>
      <c r="AZ245" s="5" t="n">
        <v>0.235</v>
      </c>
      <c r="BA245" s="5" t="n">
        <v>0</v>
      </c>
      <c r="BB245" s="5" t="n">
        <v>0</v>
      </c>
      <c r="BC245" s="5" t="n">
        <v>0.51</v>
      </c>
      <c r="BD245" s="5" t="n">
        <v>0.132</v>
      </c>
      <c r="BE245" s="5" t="n">
        <v>-0.442</v>
      </c>
      <c r="BF245" s="5" t="n">
        <v>0.078</v>
      </c>
      <c r="BG245" s="5" t="n">
        <v>0</v>
      </c>
      <c r="BH245" s="5" t="n">
        <v>0</v>
      </c>
      <c r="BI245" s="5" t="n">
        <v>0.652</v>
      </c>
      <c r="BJ245" s="5" t="n">
        <v>0.132</v>
      </c>
      <c r="BK245" s="5" t="n">
        <v>-0.45</v>
      </c>
      <c r="BL245" s="5" t="n">
        <v>0.23</v>
      </c>
      <c r="BM245" s="5" t="n">
        <v>0</v>
      </c>
      <c r="BN245" s="5" t="n">
        <v>0</v>
      </c>
      <c r="BO245" s="5" t="n">
        <v>0</v>
      </c>
      <c r="BP245" s="5" t="n">
        <v>-0.052</v>
      </c>
      <c r="BQ245" s="5" t="n">
        <v>0.049</v>
      </c>
      <c r="BR245" s="5" t="n">
        <v>0</v>
      </c>
      <c r="BS245" s="5" t="n">
        <v>0.833</v>
      </c>
      <c r="BT245" s="5" t="n">
        <v>0</v>
      </c>
      <c r="BU245" s="5" t="n">
        <v>-0.052</v>
      </c>
      <c r="BV245" s="5" t="n">
        <v>0.043</v>
      </c>
      <c r="BW245" s="5" t="n">
        <v>0</v>
      </c>
      <c r="BX245" s="5" t="n">
        <v>0.833</v>
      </c>
      <c r="BY245" s="5" t="n">
        <v>13.646</v>
      </c>
      <c r="BZ245" s="5" t="n">
        <v>0</v>
      </c>
      <c r="CA245" s="5" t="n">
        <v>13.646</v>
      </c>
      <c r="CB245" s="5" t="n">
        <v>0</v>
      </c>
      <c r="CC245" s="5" t="n">
        <v>86.38500000000001</v>
      </c>
      <c r="CD245" s="5" t="n">
        <v>7.95</v>
      </c>
      <c r="CE245" s="5" t="n">
        <v>-64.53</v>
      </c>
      <c r="CF245" s="5" t="n">
        <v>24.916</v>
      </c>
      <c r="CG245" s="5" t="n">
        <v>0</v>
      </c>
      <c r="CH245" s="5" t="n">
        <v>0</v>
      </c>
      <c r="CI245" s="5" t="n">
        <v>0</v>
      </c>
      <c r="CJ245" s="5" t="n">
        <v>0</v>
      </c>
      <c r="CK245" s="5" t="n">
        <v>0</v>
      </c>
      <c r="CL245" s="5" t="n">
        <v>0</v>
      </c>
      <c r="CM245" s="5" t="n">
        <v>0</v>
      </c>
      <c r="CN245" s="5" t="n">
        <v>0</v>
      </c>
      <c r="CO245" s="5" t="n">
        <v>0</v>
      </c>
      <c r="CP245" s="5" t="n">
        <v>0</v>
      </c>
      <c r="CQ245" s="5" t="n">
        <v>1.387</v>
      </c>
      <c r="CR245" s="5" t="n">
        <v>0.856</v>
      </c>
      <c r="CS245" s="5" t="n">
        <v>7.598</v>
      </c>
      <c r="CT245" s="5" t="n">
        <v>4.251</v>
      </c>
      <c r="CU245" s="5" t="n">
        <v>7.598</v>
      </c>
    </row>
    <row r="246">
      <c r="A246" s="5" t="inlineStr">
        <is>
          <t>SLV2021</t>
        </is>
      </c>
      <c r="B246" s="5" t="inlineStr">
        <is>
          <t>SLV</t>
        </is>
      </c>
      <c r="C246" s="5" t="inlineStr">
        <is>
          <t>SLV</t>
        </is>
      </c>
      <c r="D246" s="5" t="inlineStr">
        <is>
          <t>El Salvador</t>
        </is>
      </c>
      <c r="E246" s="5" t="n">
        <v>2021</v>
      </c>
      <c r="F246" s="5" t="n">
        <v>0.13</v>
      </c>
      <c r="G246" s="5" t="n">
        <v>5.897</v>
      </c>
      <c r="H246" s="5" t="n">
        <v>1.143</v>
      </c>
      <c r="I246" s="5" t="n">
        <v>0.238</v>
      </c>
      <c r="J246" s="5" t="n">
        <v>6.134</v>
      </c>
      <c r="K246" s="5" t="n">
        <v>0</v>
      </c>
      <c r="L246" s="5" t="n">
        <v>1</v>
      </c>
      <c r="M246" s="5" t="n">
        <v>7.964</v>
      </c>
      <c r="N246" s="5" t="n">
        <v>3.43</v>
      </c>
      <c r="O246" s="5" t="n">
        <v>0</v>
      </c>
      <c r="P246" s="5" t="n">
        <v>7.964</v>
      </c>
      <c r="Q246" s="5" t="n">
        <v>0</v>
      </c>
      <c r="R246" s="5" t="n">
        <v>1</v>
      </c>
      <c r="S246" s="5" t="n">
        <v>11.613</v>
      </c>
      <c r="T246" s="5" t="n">
        <v>6.86</v>
      </c>
      <c r="U246" s="5" t="n">
        <v>0.238</v>
      </c>
      <c r="V246" s="5" t="n">
        <v>13.392</v>
      </c>
      <c r="W246" s="5" t="n">
        <v>0.13</v>
      </c>
      <c r="X246" s="5" t="n">
        <v>1</v>
      </c>
      <c r="Y246" s="5" t="n">
        <v>17.127</v>
      </c>
      <c r="Z246" s="5" t="n">
        <v>2.304</v>
      </c>
      <c r="AA246" s="5" t="n">
        <v>0</v>
      </c>
      <c r="AB246" s="5" t="n">
        <v>17.127</v>
      </c>
      <c r="AC246" s="5" t="n">
        <v>0</v>
      </c>
      <c r="AD246" s="5" t="n">
        <v>1</v>
      </c>
      <c r="AE246" s="5" t="n">
        <v>18.27</v>
      </c>
      <c r="AF246" s="5" t="n">
        <v>4.278</v>
      </c>
      <c r="AG246" s="5" t="n">
        <v>0</v>
      </c>
      <c r="AH246" s="5" t="n">
        <v>18.27</v>
      </c>
      <c r="AI246" s="5" t="n">
        <v>0</v>
      </c>
      <c r="AJ246" s="5" t="n">
        <v>1</v>
      </c>
      <c r="AK246" s="5" t="n">
        <v>25.13</v>
      </c>
      <c r="AL246" s="5" t="n">
        <v>13.503</v>
      </c>
      <c r="AM246" s="5" t="n">
        <v>0</v>
      </c>
      <c r="AN246" s="5" t="n">
        <v>28.397</v>
      </c>
      <c r="AO246" s="5" t="n">
        <v>0.13</v>
      </c>
      <c r="AP246" s="5" t="n">
        <v>1</v>
      </c>
      <c r="AQ246" s="5" t="n">
        <v>0.649</v>
      </c>
      <c r="AR246" s="5" t="n">
        <v>0.114</v>
      </c>
      <c r="AS246" s="5" t="n">
        <v>0.162</v>
      </c>
      <c r="AT246" s="5" t="n">
        <v>0.916</v>
      </c>
      <c r="AU246" s="5" t="n">
        <v>0.13</v>
      </c>
      <c r="AV246" s="5" t="n">
        <v>1</v>
      </c>
      <c r="AW246" s="5" t="n">
        <v>0.577</v>
      </c>
      <c r="AX246" s="5" t="n">
        <v>0.114</v>
      </c>
      <c r="AY246" s="5" t="n">
        <v>0.142</v>
      </c>
      <c r="AZ246" s="5" t="n">
        <v>0.8120000000000001</v>
      </c>
      <c r="BA246" s="5" t="n">
        <v>0.13</v>
      </c>
      <c r="BB246" s="5" t="n">
        <v>1</v>
      </c>
      <c r="BC246" s="5" t="n">
        <v>0.458</v>
      </c>
      <c r="BD246" s="5" t="n">
        <v>0.114</v>
      </c>
      <c r="BE246" s="5" t="n">
        <v>-0.196</v>
      </c>
      <c r="BF246" s="5" t="n">
        <v>0.296</v>
      </c>
      <c r="BG246" s="5" t="n">
        <v>0</v>
      </c>
      <c r="BH246" s="5" t="n">
        <v>0</v>
      </c>
      <c r="BI246" s="5" t="n">
        <v>0.491</v>
      </c>
      <c r="BJ246" s="5" t="n">
        <v>0.114</v>
      </c>
      <c r="BK246" s="5" t="n">
        <v>0</v>
      </c>
      <c r="BL246" s="5" t="n">
        <v>0.555</v>
      </c>
      <c r="BM246" s="5" t="n">
        <v>0.13</v>
      </c>
      <c r="BN246" s="5" t="n">
        <v>1</v>
      </c>
      <c r="BO246" s="5" t="n">
        <v>0</v>
      </c>
      <c r="BP246" s="5" t="n">
        <v>0</v>
      </c>
      <c r="BQ246" s="5" t="n">
        <v>0.127</v>
      </c>
      <c r="BR246" s="5" t="n">
        <v>0</v>
      </c>
      <c r="BS246" s="5" t="n">
        <v>1</v>
      </c>
      <c r="BT246" s="5" t="n">
        <v>0</v>
      </c>
      <c r="BU246" s="5" t="n">
        <v>0</v>
      </c>
      <c r="BV246" s="5" t="n">
        <v>0.15</v>
      </c>
      <c r="BW246" s="5" t="n">
        <v>0.13</v>
      </c>
      <c r="BX246" s="5" t="n">
        <v>1</v>
      </c>
      <c r="BY246" s="5" t="n">
        <v>11.787</v>
      </c>
      <c r="BZ246" s="5" t="n">
        <v>0</v>
      </c>
      <c r="CA246" s="5" t="n">
        <v>11.787</v>
      </c>
      <c r="CB246" s="5" t="n">
        <v>0</v>
      </c>
      <c r="CC246" s="5" t="n">
        <v>78.125</v>
      </c>
      <c r="CD246" s="5" t="n">
        <v>7.95</v>
      </c>
      <c r="CE246" s="5" t="n">
        <v>0</v>
      </c>
      <c r="CF246" s="5" t="n">
        <v>88.28100000000001</v>
      </c>
      <c r="CG246" s="5" t="n">
        <v>0.13</v>
      </c>
      <c r="CH246" s="5" t="n">
        <v>1</v>
      </c>
      <c r="CI246" s="5" t="n">
        <v>0</v>
      </c>
      <c r="CJ246" s="5" t="n">
        <v>0</v>
      </c>
      <c r="CK246" s="5" t="n">
        <v>0</v>
      </c>
      <c r="CL246" s="5" t="n">
        <v>0</v>
      </c>
      <c r="CM246" s="5" t="n">
        <v>0</v>
      </c>
      <c r="CN246" s="5" t="n">
        <v>0</v>
      </c>
      <c r="CO246" s="5" t="n">
        <v>0</v>
      </c>
      <c r="CP246" s="5" t="n">
        <v>0</v>
      </c>
      <c r="CQ246" s="5" t="n">
        <v>1.198</v>
      </c>
      <c r="CR246" s="5" t="n">
        <v>0</v>
      </c>
      <c r="CS246" s="5" t="n">
        <v>4.776</v>
      </c>
      <c r="CT246" s="5" t="n">
        <v>4.753</v>
      </c>
      <c r="CU246" s="5" t="n">
        <v>15.983</v>
      </c>
    </row>
    <row r="247">
      <c r="A247" s="5" t="inlineStr">
        <is>
          <t>SLV2022</t>
        </is>
      </c>
      <c r="B247" s="5" t="inlineStr">
        <is>
          <t>SLV</t>
        </is>
      </c>
      <c r="C247" s="5" t="inlineStr">
        <is>
          <t>SLV</t>
        </is>
      </c>
      <c r="D247" s="5" t="inlineStr">
        <is>
          <t>El Salvador</t>
        </is>
      </c>
      <c r="E247" s="5" t="n">
        <v>2022</v>
      </c>
      <c r="F247" s="5" t="n">
        <v>0.13</v>
      </c>
      <c r="G247" s="5" t="n">
        <v>11.72</v>
      </c>
      <c r="H247" s="5" t="n">
        <v>1.235</v>
      </c>
      <c r="I247" s="5" t="n">
        <v>0.5659999999999999</v>
      </c>
      <c r="J247" s="5" t="n">
        <v>12.286</v>
      </c>
      <c r="K247" s="5" t="n">
        <v>0</v>
      </c>
      <c r="L247" s="5" t="n">
        <v>1</v>
      </c>
      <c r="M247" s="5" t="n">
        <v>9.782999999999999</v>
      </c>
      <c r="N247" s="5" t="n">
        <v>3.704</v>
      </c>
      <c r="O247" s="5" t="n">
        <v>0</v>
      </c>
      <c r="P247" s="5" t="n">
        <v>9.782999999999999</v>
      </c>
      <c r="Q247" s="5" t="n">
        <v>0</v>
      </c>
      <c r="R247" s="5" t="n">
        <v>1</v>
      </c>
      <c r="S247" s="5" t="n">
        <v>17.893</v>
      </c>
      <c r="T247" s="5" t="n">
        <v>7.408</v>
      </c>
      <c r="U247" s="5" t="n">
        <v>0.744</v>
      </c>
      <c r="V247" s="5" t="n">
        <v>20.859</v>
      </c>
      <c r="W247" s="5" t="n">
        <v>0.13</v>
      </c>
      <c r="X247" s="5" t="n">
        <v>1</v>
      </c>
      <c r="Y247" s="5" t="n">
        <v>30.728</v>
      </c>
      <c r="Z247" s="5" t="n">
        <v>4.133</v>
      </c>
      <c r="AA247" s="5" t="n">
        <v>0</v>
      </c>
      <c r="AB247" s="5" t="n">
        <v>30.728</v>
      </c>
      <c r="AC247" s="5" t="n">
        <v>0</v>
      </c>
      <c r="AD247" s="5" t="n">
        <v>1</v>
      </c>
      <c r="AE247" s="5" t="n">
        <v>31.963</v>
      </c>
      <c r="AF247" s="5" t="n">
        <v>7.485</v>
      </c>
      <c r="AG247" s="5" t="n">
        <v>0</v>
      </c>
      <c r="AH247" s="5" t="n">
        <v>31.963</v>
      </c>
      <c r="AI247" s="5" t="n">
        <v>0</v>
      </c>
      <c r="AJ247" s="5" t="n">
        <v>1</v>
      </c>
      <c r="AK247" s="5" t="n">
        <v>39.371</v>
      </c>
      <c r="AL247" s="5" t="n">
        <v>21.155</v>
      </c>
      <c r="AM247" s="5" t="n">
        <v>0.379</v>
      </c>
      <c r="AN247" s="5" t="n">
        <v>44.49</v>
      </c>
      <c r="AO247" s="5" t="n">
        <v>0.13</v>
      </c>
      <c r="AP247" s="5" t="n">
        <v>1</v>
      </c>
      <c r="AQ247" s="5" t="n">
        <v>0.896</v>
      </c>
      <c r="AR247" s="5" t="n">
        <v>0.123</v>
      </c>
      <c r="AS247" s="5" t="n">
        <v>0.055</v>
      </c>
      <c r="AT247" s="5" t="n">
        <v>1.075</v>
      </c>
      <c r="AU247" s="5" t="n">
        <v>0.13</v>
      </c>
      <c r="AV247" s="5" t="n">
        <v>1</v>
      </c>
      <c r="AW247" s="5" t="n">
        <v>0.89</v>
      </c>
      <c r="AX247" s="5" t="n">
        <v>0.123</v>
      </c>
      <c r="AY247" s="5" t="n">
        <v>0.054</v>
      </c>
      <c r="AZ247" s="5" t="n">
        <v>1.067</v>
      </c>
      <c r="BA247" s="5" t="n">
        <v>0.13</v>
      </c>
      <c r="BB247" s="5" t="n">
        <v>1</v>
      </c>
      <c r="BC247" s="5" t="n">
        <v>0.62</v>
      </c>
      <c r="BD247" s="5" t="n">
        <v>0.123</v>
      </c>
      <c r="BE247" s="5" t="n">
        <v>-0.403</v>
      </c>
      <c r="BF247" s="5" t="n">
        <v>0.246</v>
      </c>
      <c r="BG247" s="5" t="n">
        <v>0</v>
      </c>
      <c r="BH247" s="5" t="n">
        <v>0</v>
      </c>
      <c r="BI247" s="5" t="n">
        <v>0.608</v>
      </c>
      <c r="BJ247" s="5" t="n">
        <v>0.123</v>
      </c>
      <c r="BK247" s="5" t="n">
        <v>0.006</v>
      </c>
      <c r="BL247" s="5" t="n">
        <v>0.6860000000000001</v>
      </c>
      <c r="BM247" s="5" t="n">
        <v>0.13</v>
      </c>
      <c r="BN247" s="5" t="n">
        <v>1</v>
      </c>
      <c r="BO247" s="5" t="n">
        <v>0</v>
      </c>
      <c r="BP247" s="5" t="n">
        <v>0</v>
      </c>
      <c r="BQ247" s="5" t="n">
        <v>0.165</v>
      </c>
      <c r="BR247" s="5" t="n">
        <v>0</v>
      </c>
      <c r="BS247" s="5" t="n">
        <v>1</v>
      </c>
      <c r="BT247" s="5" t="n">
        <v>0</v>
      </c>
      <c r="BU247" s="5" t="n">
        <v>0</v>
      </c>
      <c r="BV247" s="5" t="n">
        <v>0.16</v>
      </c>
      <c r="BW247" s="5" t="n">
        <v>0.13</v>
      </c>
      <c r="BX247" s="5" t="n">
        <v>1</v>
      </c>
      <c r="BY247" s="5" t="n">
        <v>12.729</v>
      </c>
      <c r="BZ247" s="5" t="n">
        <v>0</v>
      </c>
      <c r="CA247" s="5" t="n">
        <v>12.729</v>
      </c>
      <c r="CB247" s="5" t="n">
        <v>0</v>
      </c>
      <c r="CC247" s="5" t="n">
        <v>97.90000000000001</v>
      </c>
      <c r="CD247" s="5" t="n">
        <v>7.95</v>
      </c>
      <c r="CE247" s="5" t="n">
        <v>0.9419999999999999</v>
      </c>
      <c r="CF247" s="5" t="n">
        <v>110.627</v>
      </c>
      <c r="CG247" s="5" t="n">
        <v>0.13</v>
      </c>
      <c r="CH247" s="5" t="n">
        <v>1</v>
      </c>
      <c r="CI247" s="5" t="n">
        <v>0</v>
      </c>
      <c r="CJ247" s="5" t="n">
        <v>0</v>
      </c>
      <c r="CK247" s="5" t="n">
        <v>0</v>
      </c>
      <c r="CL247" s="5" t="n">
        <v>0</v>
      </c>
      <c r="CM247" s="5" t="n">
        <v>0</v>
      </c>
      <c r="CN247" s="5" t="n">
        <v>0</v>
      </c>
      <c r="CO247" s="5" t="n">
        <v>0</v>
      </c>
      <c r="CP247" s="5" t="n">
        <v>0</v>
      </c>
      <c r="CQ247" s="5" t="n">
        <v>1.294</v>
      </c>
      <c r="CR247" s="5" t="n">
        <v>0</v>
      </c>
      <c r="CS247" s="5" t="n">
        <v>5.158</v>
      </c>
      <c r="CT247" s="5" t="n">
        <v>10.485</v>
      </c>
      <c r="CU247" s="5" t="n">
        <v>29.494</v>
      </c>
    </row>
    <row r="248">
      <c r="A248" s="5" t="inlineStr">
        <is>
          <t>SLV2023</t>
        </is>
      </c>
      <c r="B248" s="5" t="inlineStr">
        <is>
          <t>SLV</t>
        </is>
      </c>
      <c r="C248" s="5" t="inlineStr">
        <is>
          <t>SLV</t>
        </is>
      </c>
      <c r="D248" s="5" t="inlineStr">
        <is>
          <t>El Salvador</t>
        </is>
      </c>
      <c r="E248" s="5" t="n">
        <v>2023</v>
      </c>
      <c r="F248" s="5" t="n">
        <v>0.13</v>
      </c>
      <c r="G248" s="5" t="n">
        <v>6.147</v>
      </c>
      <c r="H248" s="5" t="n">
        <v>1.286</v>
      </c>
      <c r="I248" s="5" t="n">
        <v>0.273</v>
      </c>
      <c r="J248" s="5" t="n">
        <v>6.42</v>
      </c>
      <c r="K248" s="5" t="n">
        <v>0</v>
      </c>
      <c r="L248" s="5" t="n">
        <v>1</v>
      </c>
      <c r="M248" s="5" t="n">
        <v>7.886</v>
      </c>
      <c r="N248" s="5" t="n">
        <v>3.857</v>
      </c>
      <c r="O248" s="5" t="n">
        <v>0</v>
      </c>
      <c r="P248" s="5" t="n">
        <v>7.886</v>
      </c>
      <c r="Q248" s="5" t="n">
        <v>0</v>
      </c>
      <c r="R248" s="5" t="n">
        <v>1</v>
      </c>
      <c r="S248" s="5" t="n">
        <v>12.575</v>
      </c>
      <c r="T248" s="5" t="n">
        <v>7.714</v>
      </c>
      <c r="U248" s="5" t="n">
        <v>0.458</v>
      </c>
      <c r="V248" s="5" t="n">
        <v>14.519</v>
      </c>
      <c r="W248" s="5" t="n">
        <v>0.13</v>
      </c>
      <c r="X248" s="5" t="n">
        <v>1</v>
      </c>
      <c r="Y248" s="5" t="n">
        <v>12.478</v>
      </c>
      <c r="Z248" s="5" t="n">
        <v>1.678</v>
      </c>
      <c r="AA248" s="5" t="n">
        <v>0</v>
      </c>
      <c r="AB248" s="5" t="n">
        <v>12.478</v>
      </c>
      <c r="AC248" s="5" t="n">
        <v>0</v>
      </c>
      <c r="AD248" s="5" t="n">
        <v>1</v>
      </c>
      <c r="AE248" s="5" t="n">
        <v>13.763</v>
      </c>
      <c r="AF248" s="5" t="n">
        <v>3.223</v>
      </c>
      <c r="AG248" s="5" t="n">
        <v>0</v>
      </c>
      <c r="AH248" s="5" t="n">
        <v>13.763</v>
      </c>
      <c r="AI248" s="5" t="n">
        <v>0</v>
      </c>
      <c r="AJ248" s="5" t="n">
        <v>1</v>
      </c>
      <c r="AK248" s="5" t="n">
        <v>21.477</v>
      </c>
      <c r="AL248" s="5" t="n">
        <v>11.54</v>
      </c>
      <c r="AM248" s="5" t="n">
        <v>0.309</v>
      </c>
      <c r="AN248" s="5" t="n">
        <v>24.269</v>
      </c>
      <c r="AO248" s="5" t="n">
        <v>0.13</v>
      </c>
      <c r="AP248" s="5" t="n">
        <v>1</v>
      </c>
      <c r="AQ248" s="5" t="n">
        <v>0.791</v>
      </c>
      <c r="AR248" s="5" t="n">
        <v>0.129</v>
      </c>
      <c r="AS248" s="5" t="n">
        <v>0.183</v>
      </c>
      <c r="AT248" s="5" t="n">
        <v>1.1</v>
      </c>
      <c r="AU248" s="5" t="n">
        <v>0.13</v>
      </c>
      <c r="AV248" s="5" t="n">
        <v>1</v>
      </c>
      <c r="AW248" s="5" t="n">
        <v>0.618</v>
      </c>
      <c r="AX248" s="5" t="n">
        <v>0.129</v>
      </c>
      <c r="AY248" s="5" t="n">
        <v>0.34</v>
      </c>
      <c r="AZ248" s="5" t="n">
        <v>1.083</v>
      </c>
      <c r="BA248" s="5" t="n">
        <v>0.13</v>
      </c>
      <c r="BB248" s="5" t="n">
        <v>1</v>
      </c>
      <c r="BC248" s="5" t="n">
        <v>0.554</v>
      </c>
      <c r="BD248" s="5" t="n">
        <v>0.129</v>
      </c>
      <c r="BE248" s="5" t="n">
        <v>-0.343</v>
      </c>
      <c r="BF248" s="5" t="n">
        <v>0.239</v>
      </c>
      <c r="BG248" s="5" t="n">
        <v>0</v>
      </c>
      <c r="BH248" s="5" t="n">
        <v>0</v>
      </c>
      <c r="BI248" s="5" t="n">
        <v>0.5570000000000001</v>
      </c>
      <c r="BJ248" s="5" t="n">
        <v>0.129</v>
      </c>
      <c r="BK248" s="5" t="n">
        <v>0.008</v>
      </c>
      <c r="BL248" s="5" t="n">
        <v>0.63</v>
      </c>
      <c r="BM248" s="5" t="n">
        <v>0.13</v>
      </c>
      <c r="BN248" s="5" t="n">
        <v>1</v>
      </c>
      <c r="BO248" s="5" t="n">
        <v>0</v>
      </c>
      <c r="BP248" s="5" t="n">
        <v>0</v>
      </c>
      <c r="BQ248" s="5" t="n">
        <v>0.147</v>
      </c>
      <c r="BR248" s="5" t="n">
        <v>0</v>
      </c>
      <c r="BS248" s="5" t="n">
        <v>1</v>
      </c>
      <c r="BT248" s="5" t="n">
        <v>0</v>
      </c>
      <c r="BU248" s="5" t="n">
        <v>0</v>
      </c>
      <c r="BV248" s="5" t="n">
        <v>0.141</v>
      </c>
      <c r="BW248" s="5" t="n">
        <v>0.13</v>
      </c>
      <c r="BX248" s="5" t="n">
        <v>1</v>
      </c>
      <c r="BY248" s="5" t="n">
        <v>13.254</v>
      </c>
      <c r="BZ248" s="5" t="n">
        <v>0</v>
      </c>
      <c r="CA248" s="5" t="n">
        <v>13.254</v>
      </c>
      <c r="CB248" s="5" t="n">
        <v>0</v>
      </c>
      <c r="CC248" s="5" t="n">
        <v>83.248</v>
      </c>
      <c r="CD248" s="5" t="n">
        <v>7.95</v>
      </c>
      <c r="CE248" s="5" t="n">
        <v>1.198</v>
      </c>
      <c r="CF248" s="5" t="n">
        <v>94.06999999999999</v>
      </c>
      <c r="CG248" s="5" t="n">
        <v>0.13</v>
      </c>
      <c r="CH248" s="5" t="n">
        <v>1</v>
      </c>
      <c r="CI248" s="5" t="n">
        <v>0</v>
      </c>
      <c r="CJ248" s="5" t="n">
        <v>0</v>
      </c>
      <c r="CK248" s="5" t="n">
        <v>0</v>
      </c>
      <c r="CL248" s="5" t="n">
        <v>0</v>
      </c>
      <c r="CM248" s="5" t="n">
        <v>0</v>
      </c>
      <c r="CN248" s="5" t="n">
        <v>0</v>
      </c>
      <c r="CO248" s="5" t="n">
        <v>0</v>
      </c>
      <c r="CP248" s="5" t="n">
        <v>0</v>
      </c>
      <c r="CQ248" s="5" t="n">
        <v>1.348</v>
      </c>
      <c r="CR248" s="5" t="n">
        <v>0</v>
      </c>
      <c r="CS248" s="5" t="n">
        <v>5.37</v>
      </c>
      <c r="CT248" s="5" t="n">
        <v>4.861</v>
      </c>
      <c r="CU248" s="5" t="n">
        <v>11.192</v>
      </c>
    </row>
    <row r="249">
      <c r="A249" s="5" t="inlineStr">
        <is>
          <t>SLV2024</t>
        </is>
      </c>
      <c r="B249" s="5" t="inlineStr">
        <is>
          <t>SLV</t>
        </is>
      </c>
      <c r="C249" s="5" t="inlineStr">
        <is>
          <t>SLV</t>
        </is>
      </c>
      <c r="D249" s="5" t="inlineStr">
        <is>
          <t>El Salvador</t>
        </is>
      </c>
      <c r="E249" s="5" t="n">
        <v>2024</v>
      </c>
      <c r="F249" s="5" t="n">
        <v>0.13</v>
      </c>
      <c r="G249" s="5" t="n">
        <v>5.575</v>
      </c>
      <c r="H249" s="5" t="n">
        <v>1.324</v>
      </c>
      <c r="I249" s="5" t="n">
        <v>0.213</v>
      </c>
      <c r="J249" s="5" t="n">
        <v>5.787</v>
      </c>
      <c r="K249" s="5" t="n">
        <v>0</v>
      </c>
      <c r="L249" s="5" t="n">
        <v>1</v>
      </c>
      <c r="M249" s="5" t="n">
        <v>7.124</v>
      </c>
      <c r="N249" s="5" t="n">
        <v>3.971</v>
      </c>
      <c r="O249" s="5" t="n">
        <v>0</v>
      </c>
      <c r="P249" s="5" t="n">
        <v>7.124</v>
      </c>
      <c r="Q249" s="5" t="n">
        <v>0</v>
      </c>
      <c r="R249" s="5" t="n">
        <v>1</v>
      </c>
      <c r="S249" s="5" t="n">
        <v>12.193</v>
      </c>
      <c r="T249" s="5" t="n">
        <v>7.942</v>
      </c>
      <c r="U249" s="5" t="n">
        <v>0.432</v>
      </c>
      <c r="V249" s="5" t="n">
        <v>14.018</v>
      </c>
      <c r="W249" s="5" t="n">
        <v>0.13</v>
      </c>
      <c r="X249" s="5" t="n">
        <v>1</v>
      </c>
      <c r="Y249" s="5" t="n">
        <v>11.447</v>
      </c>
      <c r="Z249" s="5" t="n">
        <v>1.54</v>
      </c>
      <c r="AA249" s="5" t="n">
        <v>0</v>
      </c>
      <c r="AB249" s="5" t="n">
        <v>11.447</v>
      </c>
      <c r="AC249" s="5" t="n">
        <v>0</v>
      </c>
      <c r="AD249" s="5" t="n">
        <v>1</v>
      </c>
      <c r="AE249" s="5" t="n">
        <v>12.771</v>
      </c>
      <c r="AF249" s="5" t="n">
        <v>2.991</v>
      </c>
      <c r="AG249" s="5" t="n">
        <v>0</v>
      </c>
      <c r="AH249" s="5" t="n">
        <v>12.771</v>
      </c>
      <c r="AI249" s="5" t="n">
        <v>0</v>
      </c>
      <c r="AJ249" s="5" t="n">
        <v>1</v>
      </c>
      <c r="AK249" s="5" t="n">
        <v>20.712</v>
      </c>
      <c r="AL249" s="5" t="n">
        <v>11.129</v>
      </c>
      <c r="AM249" s="5" t="n">
        <v>0.367</v>
      </c>
      <c r="AN249" s="5" t="n">
        <v>23.405</v>
      </c>
      <c r="AO249" s="5" t="n">
        <v>0.13</v>
      </c>
      <c r="AP249" s="5" t="n">
        <v>1</v>
      </c>
      <c r="AQ249" s="5" t="n">
        <v>0.756</v>
      </c>
      <c r="AR249" s="5" t="n">
        <v>0.132</v>
      </c>
      <c r="AS249" s="5" t="n">
        <v>0.143</v>
      </c>
      <c r="AT249" s="5" t="n">
        <v>1.016</v>
      </c>
      <c r="AU249" s="5" t="n">
        <v>0.13</v>
      </c>
      <c r="AV249" s="5" t="n">
        <v>1</v>
      </c>
      <c r="AW249" s="5" t="n">
        <v>0.655</v>
      </c>
      <c r="AX249" s="5" t="n">
        <v>0.132</v>
      </c>
      <c r="AY249" s="5" t="n">
        <v>0.207</v>
      </c>
      <c r="AZ249" s="5" t="n">
        <v>0.974</v>
      </c>
      <c r="BA249" s="5" t="n">
        <v>0.13</v>
      </c>
      <c r="BB249" s="5" t="n">
        <v>1</v>
      </c>
      <c r="BC249" s="5" t="n">
        <v>0.534</v>
      </c>
      <c r="BD249" s="5" t="n">
        <v>0.132</v>
      </c>
      <c r="BE249" s="5" t="n">
        <v>-0.321</v>
      </c>
      <c r="BF249" s="5" t="n">
        <v>0.24</v>
      </c>
      <c r="BG249" s="5" t="n">
        <v>0</v>
      </c>
      <c r="BH249" s="5" t="n">
        <v>0</v>
      </c>
      <c r="BI249" s="5" t="n">
        <v>0.5679999999999999</v>
      </c>
      <c r="BJ249" s="5" t="n">
        <v>0.132</v>
      </c>
      <c r="BK249" s="5" t="n">
        <v>0.01</v>
      </c>
      <c r="BL249" s="5" t="n">
        <v>0.642</v>
      </c>
      <c r="BM249" s="5" t="n">
        <v>0.13</v>
      </c>
      <c r="BN249" s="5" t="n">
        <v>1</v>
      </c>
      <c r="BO249" s="5" t="n">
        <v>0</v>
      </c>
      <c r="BP249" s="5" t="n">
        <v>0</v>
      </c>
      <c r="BQ249" s="5" t="n">
        <v>0.194</v>
      </c>
      <c r="BR249" s="5" t="n">
        <v>0</v>
      </c>
      <c r="BS249" s="5" t="n">
        <v>1</v>
      </c>
      <c r="BT249" s="5" t="n">
        <v>0</v>
      </c>
      <c r="BU249" s="5" t="n">
        <v>0</v>
      </c>
      <c r="BV249" s="5" t="n">
        <v>0.205</v>
      </c>
      <c r="BW249" s="5" t="n">
        <v>0.13</v>
      </c>
      <c r="BX249" s="5" t="n">
        <v>1</v>
      </c>
      <c r="BY249" s="5" t="n">
        <v>13.646</v>
      </c>
      <c r="BZ249" s="5" t="n">
        <v>0</v>
      </c>
      <c r="CA249" s="5" t="n">
        <v>13.646</v>
      </c>
      <c r="CB249" s="5" t="n">
        <v>0</v>
      </c>
      <c r="CC249" s="5" t="n">
        <v>82.58799999999999</v>
      </c>
      <c r="CD249" s="5" t="n">
        <v>7.95</v>
      </c>
      <c r="CE249" s="5" t="n">
        <v>1.462</v>
      </c>
      <c r="CF249" s="5" t="n">
        <v>93.324</v>
      </c>
      <c r="CG249" s="5" t="n">
        <v>0.13</v>
      </c>
      <c r="CH249" s="5" t="n">
        <v>1</v>
      </c>
      <c r="CI249" s="5" t="n">
        <v>0</v>
      </c>
      <c r="CJ249" s="5" t="n">
        <v>0</v>
      </c>
      <c r="CK249" s="5" t="n">
        <v>0</v>
      </c>
      <c r="CL249" s="5" t="n">
        <v>0</v>
      </c>
      <c r="CM249" s="5" t="n">
        <v>0</v>
      </c>
      <c r="CN249" s="5" t="n">
        <v>0</v>
      </c>
      <c r="CO249" s="5" t="n">
        <v>0</v>
      </c>
      <c r="CP249" s="5" t="n">
        <v>0</v>
      </c>
      <c r="CQ249" s="5" t="n">
        <v>1.387</v>
      </c>
      <c r="CR249" s="5" t="n">
        <v>0</v>
      </c>
      <c r="CS249" s="5" t="n">
        <v>5.529</v>
      </c>
      <c r="CT249" s="5" t="n">
        <v>4.251</v>
      </c>
      <c r="CU249" s="5" t="n">
        <v>10.123</v>
      </c>
    </row>
    <row r="250">
      <c r="A250" s="5" t="inlineStr">
        <is>
          <t>GNQ2021</t>
        </is>
      </c>
      <c r="B250" s="5" t="inlineStr">
        <is>
          <t>GNQ</t>
        </is>
      </c>
      <c r="C250" s="5" t="inlineStr">
        <is>
          <t>GNQ</t>
        </is>
      </c>
      <c r="D250" s="5" t="inlineStr">
        <is>
          <t>Equatorial Guinea</t>
        </is>
      </c>
      <c r="E250" s="5" t="n">
        <v>2021</v>
      </c>
      <c r="F250" s="5" t="n">
        <v>0.15</v>
      </c>
      <c r="G250" s="5" t="n">
        <v>5.897</v>
      </c>
      <c r="H250" s="5" t="n">
        <v>1.143</v>
      </c>
      <c r="I250" s="5" t="n">
        <v>0</v>
      </c>
      <c r="J250" s="5" t="n">
        <v>5.897</v>
      </c>
      <c r="K250" s="5" t="n">
        <v>0</v>
      </c>
      <c r="L250" s="5" t="n">
        <v>1</v>
      </c>
      <c r="M250" s="5" t="n">
        <v>7.964</v>
      </c>
      <c r="N250" s="5" t="n">
        <v>3.43</v>
      </c>
      <c r="O250" s="5" t="n">
        <v>0</v>
      </c>
      <c r="P250" s="5" t="n">
        <v>7.964</v>
      </c>
      <c r="Q250" s="5" t="n">
        <v>0</v>
      </c>
      <c r="R250" s="5" t="n">
        <v>1</v>
      </c>
      <c r="S250" s="5" t="n">
        <v>11.613</v>
      </c>
      <c r="T250" s="5" t="n">
        <v>6.86</v>
      </c>
      <c r="U250" s="5" t="n">
        <v>0</v>
      </c>
      <c r="V250" s="5" t="n">
        <v>13.355</v>
      </c>
      <c r="W250" s="5" t="n">
        <v>0.15</v>
      </c>
      <c r="X250" s="5" t="n">
        <v>1</v>
      </c>
      <c r="Y250" s="5" t="n">
        <v>4.09</v>
      </c>
      <c r="Z250" s="5" t="n">
        <v>0.449</v>
      </c>
      <c r="AA250" s="5" t="n">
        <v>0</v>
      </c>
      <c r="AB250" s="5" t="n">
        <v>4.09</v>
      </c>
      <c r="AC250" s="5" t="n">
        <v>0</v>
      </c>
      <c r="AD250" s="5" t="n">
        <v>1</v>
      </c>
      <c r="AE250" s="5" t="n">
        <v>4.662</v>
      </c>
      <c r="AF250" s="5" t="n">
        <v>0.907</v>
      </c>
      <c r="AG250" s="5" t="n">
        <v>0</v>
      </c>
      <c r="AH250" s="5" t="n">
        <v>4.662</v>
      </c>
      <c r="AI250" s="5" t="n">
        <v>0</v>
      </c>
      <c r="AJ250" s="5" t="n">
        <v>1</v>
      </c>
      <c r="AK250" s="5" t="n">
        <v>8.092000000000001</v>
      </c>
      <c r="AL250" s="5" t="n">
        <v>3.817</v>
      </c>
      <c r="AM250" s="5" t="n">
        <v>0</v>
      </c>
      <c r="AN250" s="5" t="n">
        <v>9.305</v>
      </c>
      <c r="AO250" s="5" t="n">
        <v>0.15</v>
      </c>
      <c r="AP250" s="5" t="n">
        <v>1</v>
      </c>
      <c r="AQ250" s="5" t="n">
        <v>0.619</v>
      </c>
      <c r="AR250" s="5" t="n">
        <v>0.114</v>
      </c>
      <c r="AS250" s="5" t="n">
        <v>0.129</v>
      </c>
      <c r="AT250" s="5" t="n">
        <v>0.861</v>
      </c>
      <c r="AU250" s="5" t="n">
        <v>0.15</v>
      </c>
      <c r="AV250" s="5" t="n">
        <v>1</v>
      </c>
      <c r="AW250" s="5" t="n">
        <v>0.599</v>
      </c>
      <c r="AX250" s="5" t="n">
        <v>0.114</v>
      </c>
      <c r="AY250" s="5" t="n">
        <v>-0.052</v>
      </c>
      <c r="AZ250" s="5" t="n">
        <v>0.629</v>
      </c>
      <c r="BA250" s="5" t="n">
        <v>0.15</v>
      </c>
      <c r="BB250" s="5" t="n">
        <v>1</v>
      </c>
      <c r="BC250" s="5" t="n">
        <v>0.439</v>
      </c>
      <c r="BD250" s="5" t="n">
        <v>0.114</v>
      </c>
      <c r="BE250" s="5" t="n">
        <v>0</v>
      </c>
      <c r="BF250" s="5" t="n">
        <v>0.505</v>
      </c>
      <c r="BG250" s="5" t="n">
        <v>0.15</v>
      </c>
      <c r="BH250" s="5" t="n">
        <v>1</v>
      </c>
      <c r="BI250" s="5" t="n">
        <v>0.505</v>
      </c>
      <c r="BJ250" s="5" t="n">
        <v>0.114</v>
      </c>
      <c r="BK250" s="5" t="n">
        <v>-0.169</v>
      </c>
      <c r="BL250" s="5" t="n">
        <v>0.386</v>
      </c>
      <c r="BM250" s="5" t="n">
        <v>0</v>
      </c>
      <c r="BN250" s="5" t="n">
        <v>0</v>
      </c>
      <c r="BO250" s="5" t="n">
        <v>0</v>
      </c>
      <c r="BP250" s="5" t="n">
        <v>0</v>
      </c>
      <c r="BQ250" s="5" t="n">
        <v>0.082</v>
      </c>
      <c r="BR250" s="5" t="n">
        <v>0</v>
      </c>
      <c r="BS250" s="5" t="n">
        <v>1</v>
      </c>
      <c r="BT250" s="5" t="n">
        <v>0</v>
      </c>
      <c r="BU250" s="5" t="n">
        <v>0</v>
      </c>
      <c r="BV250" s="5" t="n">
        <v>0.109</v>
      </c>
      <c r="BW250" s="5" t="n">
        <v>0</v>
      </c>
      <c r="BX250" s="5" t="n">
        <v>1</v>
      </c>
      <c r="BY250" s="5" t="n">
        <v>11.787</v>
      </c>
      <c r="BZ250" s="5" t="n">
        <v>0</v>
      </c>
      <c r="CA250" s="5" t="n">
        <v>11.787</v>
      </c>
      <c r="CB250" s="5" t="n">
        <v>0</v>
      </c>
      <c r="CC250" s="5" t="n">
        <v>78.125</v>
      </c>
      <c r="CD250" s="5" t="n">
        <v>7.95</v>
      </c>
      <c r="CE250" s="5" t="n">
        <v>0</v>
      </c>
      <c r="CF250" s="5" t="n">
        <v>89.84399999999999</v>
      </c>
      <c r="CG250" s="5" t="n">
        <v>0.15</v>
      </c>
      <c r="CH250" s="5" t="n">
        <v>1</v>
      </c>
      <c r="CI250" s="5" t="n">
        <v>0</v>
      </c>
      <c r="CJ250" s="5" t="n">
        <v>0</v>
      </c>
      <c r="CK250" s="5" t="n">
        <v>0</v>
      </c>
      <c r="CL250" s="5" t="n">
        <v>0</v>
      </c>
      <c r="CM250" s="5" t="n">
        <v>0</v>
      </c>
      <c r="CN250" s="5" t="n">
        <v>0</v>
      </c>
      <c r="CO250" s="5" t="n">
        <v>0</v>
      </c>
      <c r="CP250" s="5" t="n">
        <v>0</v>
      </c>
      <c r="CQ250" s="5" t="n">
        <v>1.198</v>
      </c>
      <c r="CR250" s="5" t="n">
        <v>1</v>
      </c>
      <c r="CS250" s="5" t="n">
        <v>3.518</v>
      </c>
      <c r="CT250" s="5" t="n">
        <v>4.753</v>
      </c>
      <c r="CU250" s="5" t="n">
        <v>14.129</v>
      </c>
    </row>
    <row r="251">
      <c r="A251" s="5" t="inlineStr">
        <is>
          <t>GNQ2022</t>
        </is>
      </c>
      <c r="B251" s="5" t="inlineStr">
        <is>
          <t>GNQ</t>
        </is>
      </c>
      <c r="C251" s="5" t="inlineStr">
        <is>
          <t>GNQ</t>
        </is>
      </c>
      <c r="D251" s="5" t="inlineStr">
        <is>
          <t>Equatorial Guinea</t>
        </is>
      </c>
      <c r="E251" s="5" t="n">
        <v>2022</v>
      </c>
      <c r="F251" s="5" t="n">
        <v>0.15</v>
      </c>
      <c r="G251" s="5" t="n">
        <v>11.72</v>
      </c>
      <c r="H251" s="5" t="n">
        <v>1.235</v>
      </c>
      <c r="I251" s="5" t="n">
        <v>0</v>
      </c>
      <c r="J251" s="5" t="n">
        <v>11.72</v>
      </c>
      <c r="K251" s="5" t="n">
        <v>0</v>
      </c>
      <c r="L251" s="5" t="n">
        <v>1</v>
      </c>
      <c r="M251" s="5" t="n">
        <v>9.782999999999999</v>
      </c>
      <c r="N251" s="5" t="n">
        <v>3.704</v>
      </c>
      <c r="O251" s="5" t="n">
        <v>0</v>
      </c>
      <c r="P251" s="5" t="n">
        <v>9.782999999999999</v>
      </c>
      <c r="Q251" s="5" t="n">
        <v>0</v>
      </c>
      <c r="R251" s="5" t="n">
        <v>1</v>
      </c>
      <c r="S251" s="5" t="n">
        <v>17.893</v>
      </c>
      <c r="T251" s="5" t="n">
        <v>7.408</v>
      </c>
      <c r="U251" s="5" t="n">
        <v>0.199</v>
      </c>
      <c r="V251" s="5" t="n">
        <v>20.577</v>
      </c>
      <c r="W251" s="5" t="n">
        <v>0.15</v>
      </c>
      <c r="X251" s="5" t="n">
        <v>1</v>
      </c>
      <c r="Y251" s="5" t="n">
        <v>4.417</v>
      </c>
      <c r="Z251" s="5" t="n">
        <v>0.485</v>
      </c>
      <c r="AA251" s="5" t="n">
        <v>0</v>
      </c>
      <c r="AB251" s="5" t="n">
        <v>4.417</v>
      </c>
      <c r="AC251" s="5" t="n">
        <v>0</v>
      </c>
      <c r="AD251" s="5" t="n">
        <v>1</v>
      </c>
      <c r="AE251" s="5" t="n">
        <v>5.034</v>
      </c>
      <c r="AF251" s="5" t="n">
        <v>0.979</v>
      </c>
      <c r="AG251" s="5" t="n">
        <v>0</v>
      </c>
      <c r="AH251" s="5" t="n">
        <v>5.034</v>
      </c>
      <c r="AI251" s="5" t="n">
        <v>0</v>
      </c>
      <c r="AJ251" s="5" t="n">
        <v>1</v>
      </c>
      <c r="AK251" s="5" t="n">
        <v>8.738</v>
      </c>
      <c r="AL251" s="5" t="n">
        <v>4.122</v>
      </c>
      <c r="AM251" s="5" t="n">
        <v>0.097</v>
      </c>
      <c r="AN251" s="5" t="n">
        <v>10.049</v>
      </c>
      <c r="AO251" s="5" t="n">
        <v>0.15</v>
      </c>
      <c r="AP251" s="5" t="n">
        <v>1</v>
      </c>
      <c r="AQ251" s="5" t="n">
        <v>0.861</v>
      </c>
      <c r="AR251" s="5" t="n">
        <v>0.123</v>
      </c>
      <c r="AS251" s="5" t="n">
        <v>-0.179</v>
      </c>
      <c r="AT251" s="5" t="n">
        <v>0.785</v>
      </c>
      <c r="AU251" s="5" t="n">
        <v>0.15</v>
      </c>
      <c r="AV251" s="5" t="n">
        <v>1</v>
      </c>
      <c r="AW251" s="5" t="n">
        <v>0.986</v>
      </c>
      <c r="AX251" s="5" t="n">
        <v>0.123</v>
      </c>
      <c r="AY251" s="5" t="n">
        <v>-0.338</v>
      </c>
      <c r="AZ251" s="5" t="n">
        <v>0.746</v>
      </c>
      <c r="BA251" s="5" t="n">
        <v>0.15</v>
      </c>
      <c r="BB251" s="5" t="n">
        <v>1</v>
      </c>
      <c r="BC251" s="5" t="n">
        <v>0.598</v>
      </c>
      <c r="BD251" s="5" t="n">
        <v>0.123</v>
      </c>
      <c r="BE251" s="5" t="n">
        <v>0.007</v>
      </c>
      <c r="BF251" s="5" t="n">
        <v>0.6879999999999999</v>
      </c>
      <c r="BG251" s="5" t="n">
        <v>0.15</v>
      </c>
      <c r="BH251" s="5" t="n">
        <v>1</v>
      </c>
      <c r="BI251" s="5" t="n">
        <v>0.612</v>
      </c>
      <c r="BJ251" s="5" t="n">
        <v>0.123</v>
      </c>
      <c r="BK251" s="5" t="n">
        <v>-0.314</v>
      </c>
      <c r="BL251" s="5" t="n">
        <v>0.343</v>
      </c>
      <c r="BM251" s="5" t="n">
        <v>0</v>
      </c>
      <c r="BN251" s="5" t="n">
        <v>0</v>
      </c>
      <c r="BO251" s="5" t="n">
        <v>0</v>
      </c>
      <c r="BP251" s="5" t="n">
        <v>0</v>
      </c>
      <c r="BQ251" s="5" t="n">
        <v>0.089</v>
      </c>
      <c r="BR251" s="5" t="n">
        <v>0</v>
      </c>
      <c r="BS251" s="5" t="n">
        <v>1</v>
      </c>
      <c r="BT251" s="5" t="n">
        <v>0</v>
      </c>
      <c r="BU251" s="5" t="n">
        <v>0</v>
      </c>
      <c r="BV251" s="5" t="n">
        <v>0.117</v>
      </c>
      <c r="BW251" s="5" t="n">
        <v>0</v>
      </c>
      <c r="BX251" s="5" t="n">
        <v>1</v>
      </c>
      <c r="BY251" s="5" t="n">
        <v>12.729</v>
      </c>
      <c r="BZ251" s="5" t="n">
        <v>0</v>
      </c>
      <c r="CA251" s="5" t="n">
        <v>12.729</v>
      </c>
      <c r="CB251" s="5" t="n">
        <v>0</v>
      </c>
      <c r="CC251" s="5" t="n">
        <v>97.90000000000001</v>
      </c>
      <c r="CD251" s="5" t="n">
        <v>7.95</v>
      </c>
      <c r="CE251" s="5" t="n">
        <v>1.087</v>
      </c>
      <c r="CF251" s="5" t="n">
        <v>112.585</v>
      </c>
      <c r="CG251" s="5" t="n">
        <v>0.15</v>
      </c>
      <c r="CH251" s="5" t="n">
        <v>1</v>
      </c>
      <c r="CI251" s="5" t="n">
        <v>0</v>
      </c>
      <c r="CJ251" s="5" t="n">
        <v>0</v>
      </c>
      <c r="CK251" s="5" t="n">
        <v>0</v>
      </c>
      <c r="CL251" s="5" t="n">
        <v>0</v>
      </c>
      <c r="CM251" s="5" t="n">
        <v>0</v>
      </c>
      <c r="CN251" s="5" t="n">
        <v>0</v>
      </c>
      <c r="CO251" s="5" t="n">
        <v>0</v>
      </c>
      <c r="CP251" s="5" t="n">
        <v>0</v>
      </c>
      <c r="CQ251" s="5" t="n">
        <v>1.294</v>
      </c>
      <c r="CR251" s="5" t="n">
        <v>1</v>
      </c>
      <c r="CS251" s="5" t="n">
        <v>3.8</v>
      </c>
      <c r="CT251" s="5" t="n">
        <v>10.485</v>
      </c>
      <c r="CU251" s="5" t="n">
        <v>28.059</v>
      </c>
    </row>
    <row r="252">
      <c r="A252" s="5" t="inlineStr">
        <is>
          <t>GNQ2023</t>
        </is>
      </c>
      <c r="B252" s="5" t="inlineStr">
        <is>
          <t>GNQ</t>
        </is>
      </c>
      <c r="C252" s="5" t="inlineStr">
        <is>
          <t>GNQ</t>
        </is>
      </c>
      <c r="D252" s="5" t="inlineStr">
        <is>
          <t>Equatorial Guinea</t>
        </is>
      </c>
      <c r="E252" s="5" t="n">
        <v>2023</v>
      </c>
      <c r="F252" s="5" t="n">
        <v>0.15</v>
      </c>
      <c r="G252" s="5" t="n">
        <v>6.147</v>
      </c>
      <c r="H252" s="5" t="n">
        <v>1.286</v>
      </c>
      <c r="I252" s="5" t="n">
        <v>0</v>
      </c>
      <c r="J252" s="5" t="n">
        <v>6.147</v>
      </c>
      <c r="K252" s="5" t="n">
        <v>0</v>
      </c>
      <c r="L252" s="5" t="n">
        <v>1</v>
      </c>
      <c r="M252" s="5" t="n">
        <v>7.886</v>
      </c>
      <c r="N252" s="5" t="n">
        <v>3.857</v>
      </c>
      <c r="O252" s="5" t="n">
        <v>0</v>
      </c>
      <c r="P252" s="5" t="n">
        <v>7.886</v>
      </c>
      <c r="Q252" s="5" t="n">
        <v>0</v>
      </c>
      <c r="R252" s="5" t="n">
        <v>1</v>
      </c>
      <c r="S252" s="5" t="n">
        <v>12.575</v>
      </c>
      <c r="T252" s="5" t="n">
        <v>7.714</v>
      </c>
      <c r="U252" s="5" t="n">
        <v>0.209</v>
      </c>
      <c r="V252" s="5" t="n">
        <v>14.461</v>
      </c>
      <c r="W252" s="5" t="n">
        <v>0.15</v>
      </c>
      <c r="X252" s="5" t="n">
        <v>1</v>
      </c>
      <c r="Y252" s="5" t="n">
        <v>4.599</v>
      </c>
      <c r="Z252" s="5" t="n">
        <v>0.505</v>
      </c>
      <c r="AA252" s="5" t="n">
        <v>0</v>
      </c>
      <c r="AB252" s="5" t="n">
        <v>4.599</v>
      </c>
      <c r="AC252" s="5" t="n">
        <v>0</v>
      </c>
      <c r="AD252" s="5" t="n">
        <v>1</v>
      </c>
      <c r="AE252" s="5" t="n">
        <v>5.242</v>
      </c>
      <c r="AF252" s="5" t="n">
        <v>1.019</v>
      </c>
      <c r="AG252" s="5" t="n">
        <v>0</v>
      </c>
      <c r="AH252" s="5" t="n">
        <v>5.242</v>
      </c>
      <c r="AI252" s="5" t="n">
        <v>0</v>
      </c>
      <c r="AJ252" s="5" t="n">
        <v>1</v>
      </c>
      <c r="AK252" s="5" t="n">
        <v>9.099</v>
      </c>
      <c r="AL252" s="5" t="n">
        <v>4.292</v>
      </c>
      <c r="AM252" s="5" t="n">
        <v>0.151</v>
      </c>
      <c r="AN252" s="5" t="n">
        <v>10.464</v>
      </c>
      <c r="AO252" s="5" t="n">
        <v>0.15</v>
      </c>
      <c r="AP252" s="5" t="n">
        <v>1</v>
      </c>
      <c r="AQ252" s="5" t="n">
        <v>0.76</v>
      </c>
      <c r="AR252" s="5" t="n">
        <v>0.129</v>
      </c>
      <c r="AS252" s="5" t="n">
        <v>-0.055</v>
      </c>
      <c r="AT252" s="5" t="n">
        <v>0.8110000000000001</v>
      </c>
      <c r="AU252" s="5" t="n">
        <v>0.15</v>
      </c>
      <c r="AV252" s="5" t="n">
        <v>1</v>
      </c>
      <c r="AW252" s="5" t="n">
        <v>0.8110000000000001</v>
      </c>
      <c r="AX252" s="5" t="n">
        <v>0.129</v>
      </c>
      <c r="AY252" s="5" t="n">
        <v>-0.136</v>
      </c>
      <c r="AZ252" s="5" t="n">
        <v>0.776</v>
      </c>
      <c r="BA252" s="5" t="n">
        <v>0.15</v>
      </c>
      <c r="BB252" s="5" t="n">
        <v>1</v>
      </c>
      <c r="BC252" s="5" t="n">
        <v>0.535</v>
      </c>
      <c r="BD252" s="5" t="n">
        <v>0.129</v>
      </c>
      <c r="BE252" s="5" t="n">
        <v>0.008999999999999999</v>
      </c>
      <c r="BF252" s="5" t="n">
        <v>0.615</v>
      </c>
      <c r="BG252" s="5" t="n">
        <v>0.15</v>
      </c>
      <c r="BH252" s="5" t="n">
        <v>1</v>
      </c>
      <c r="BI252" s="5" t="n">
        <v>0.579</v>
      </c>
      <c r="BJ252" s="5" t="n">
        <v>0.129</v>
      </c>
      <c r="BK252" s="5" t="n">
        <v>-0.279</v>
      </c>
      <c r="BL252" s="5" t="n">
        <v>0.346</v>
      </c>
      <c r="BM252" s="5" t="n">
        <v>0</v>
      </c>
      <c r="BN252" s="5" t="n">
        <v>0</v>
      </c>
      <c r="BO252" s="5" t="n">
        <v>0</v>
      </c>
      <c r="BP252" s="5" t="n">
        <v>0</v>
      </c>
      <c r="BQ252" s="5" t="n">
        <v>0.092</v>
      </c>
      <c r="BR252" s="5" t="n">
        <v>0</v>
      </c>
      <c r="BS252" s="5" t="n">
        <v>1</v>
      </c>
      <c r="BT252" s="5" t="n">
        <v>0</v>
      </c>
      <c r="BU252" s="5" t="n">
        <v>0</v>
      </c>
      <c r="BV252" s="5" t="n">
        <v>0.122</v>
      </c>
      <c r="BW252" s="5" t="n">
        <v>0</v>
      </c>
      <c r="BX252" s="5" t="n">
        <v>1</v>
      </c>
      <c r="BY252" s="5" t="n">
        <v>13.254</v>
      </c>
      <c r="BZ252" s="5" t="n">
        <v>0</v>
      </c>
      <c r="CA252" s="5" t="n">
        <v>13.254</v>
      </c>
      <c r="CB252" s="5" t="n">
        <v>0</v>
      </c>
      <c r="CC252" s="5" t="n">
        <v>83.248</v>
      </c>
      <c r="CD252" s="5" t="n">
        <v>7.95</v>
      </c>
      <c r="CE252" s="5" t="n">
        <v>1.383</v>
      </c>
      <c r="CF252" s="5" t="n">
        <v>95.735</v>
      </c>
      <c r="CG252" s="5" t="n">
        <v>0.15</v>
      </c>
      <c r="CH252" s="5" t="n">
        <v>1</v>
      </c>
      <c r="CI252" s="5" t="n">
        <v>0</v>
      </c>
      <c r="CJ252" s="5" t="n">
        <v>0</v>
      </c>
      <c r="CK252" s="5" t="n">
        <v>0</v>
      </c>
      <c r="CL252" s="5" t="n">
        <v>0</v>
      </c>
      <c r="CM252" s="5" t="n">
        <v>0</v>
      </c>
      <c r="CN252" s="5" t="n">
        <v>0</v>
      </c>
      <c r="CO252" s="5" t="n">
        <v>0</v>
      </c>
      <c r="CP252" s="5" t="n">
        <v>0</v>
      </c>
      <c r="CQ252" s="5" t="n">
        <v>1.348</v>
      </c>
      <c r="CR252" s="5" t="n">
        <v>1</v>
      </c>
      <c r="CS252" s="5" t="n">
        <v>3.956</v>
      </c>
      <c r="CT252" s="5" t="n">
        <v>4.861</v>
      </c>
      <c r="CU252" s="5" t="n">
        <v>9.260999999999999</v>
      </c>
    </row>
    <row r="253">
      <c r="A253" s="5" t="inlineStr">
        <is>
          <t>GNQ2024</t>
        </is>
      </c>
      <c r="B253" s="5" t="inlineStr">
        <is>
          <t>GNQ</t>
        </is>
      </c>
      <c r="C253" s="5" t="inlineStr">
        <is>
          <t>GNQ</t>
        </is>
      </c>
      <c r="D253" s="5" t="inlineStr">
        <is>
          <t>Equatorial Guinea</t>
        </is>
      </c>
      <c r="E253" s="5" t="n">
        <v>2024</v>
      </c>
      <c r="F253" s="5" t="n">
        <v>0.15</v>
      </c>
      <c r="G253" s="5" t="n">
        <v>5.575</v>
      </c>
      <c r="H253" s="5" t="n">
        <v>1.324</v>
      </c>
      <c r="I253" s="5" t="n">
        <v>0</v>
      </c>
      <c r="J253" s="5" t="n">
        <v>5.575</v>
      </c>
      <c r="K253" s="5" t="n">
        <v>0</v>
      </c>
      <c r="L253" s="5" t="n">
        <v>1</v>
      </c>
      <c r="M253" s="5" t="n">
        <v>7.124</v>
      </c>
      <c r="N253" s="5" t="n">
        <v>3.971</v>
      </c>
      <c r="O253" s="5" t="n">
        <v>0</v>
      </c>
      <c r="P253" s="5" t="n">
        <v>7.124</v>
      </c>
      <c r="Q253" s="5" t="n">
        <v>0</v>
      </c>
      <c r="R253" s="5" t="n">
        <v>1</v>
      </c>
      <c r="S253" s="5" t="n">
        <v>12.193</v>
      </c>
      <c r="T253" s="5" t="n">
        <v>7.942</v>
      </c>
      <c r="U253" s="5" t="n">
        <v>0.249</v>
      </c>
      <c r="V253" s="5" t="n">
        <v>14.022</v>
      </c>
      <c r="W253" s="5" t="n">
        <v>0.15</v>
      </c>
      <c r="X253" s="5" t="n">
        <v>1</v>
      </c>
      <c r="Y253" s="5" t="n">
        <v>4.735</v>
      </c>
      <c r="Z253" s="5" t="n">
        <v>0.52</v>
      </c>
      <c r="AA253" s="5" t="n">
        <v>0</v>
      </c>
      <c r="AB253" s="5" t="n">
        <v>4.735</v>
      </c>
      <c r="AC253" s="5" t="n">
        <v>0</v>
      </c>
      <c r="AD253" s="5" t="n">
        <v>1</v>
      </c>
      <c r="AE253" s="5" t="n">
        <v>5.397</v>
      </c>
      <c r="AF253" s="5" t="n">
        <v>1.049</v>
      </c>
      <c r="AG253" s="5" t="n">
        <v>0</v>
      </c>
      <c r="AH253" s="5" t="n">
        <v>5.397</v>
      </c>
      <c r="AI253" s="5" t="n">
        <v>0</v>
      </c>
      <c r="AJ253" s="5" t="n">
        <v>1</v>
      </c>
      <c r="AK253" s="5" t="n">
        <v>9.368</v>
      </c>
      <c r="AL253" s="5" t="n">
        <v>4.419</v>
      </c>
      <c r="AM253" s="5" t="n">
        <v>0.191</v>
      </c>
      <c r="AN253" s="5" t="n">
        <v>10.773</v>
      </c>
      <c r="AO253" s="5" t="n">
        <v>0.15</v>
      </c>
      <c r="AP253" s="5" t="n">
        <v>1</v>
      </c>
      <c r="AQ253" s="5" t="n">
        <v>0.724</v>
      </c>
      <c r="AR253" s="5" t="n">
        <v>0.132</v>
      </c>
      <c r="AS253" s="5" t="n">
        <v>-0.019</v>
      </c>
      <c r="AT253" s="5" t="n">
        <v>0.8110000000000001</v>
      </c>
      <c r="AU253" s="5" t="n">
        <v>0.15</v>
      </c>
      <c r="AV253" s="5" t="n">
        <v>1</v>
      </c>
      <c r="AW253" s="5" t="n">
        <v>0.75</v>
      </c>
      <c r="AX253" s="5" t="n">
        <v>0.132</v>
      </c>
      <c r="AY253" s="5" t="n">
        <v>-0.075</v>
      </c>
      <c r="AZ253" s="5" t="n">
        <v>0.776</v>
      </c>
      <c r="BA253" s="5" t="n">
        <v>0.15</v>
      </c>
      <c r="BB253" s="5" t="n">
        <v>1</v>
      </c>
      <c r="BC253" s="5" t="n">
        <v>0.513</v>
      </c>
      <c r="BD253" s="5" t="n">
        <v>0.132</v>
      </c>
      <c r="BE253" s="5" t="n">
        <v>0.01</v>
      </c>
      <c r="BF253" s="5" t="n">
        <v>0.59</v>
      </c>
      <c r="BG253" s="5" t="n">
        <v>0.15</v>
      </c>
      <c r="BH253" s="5" t="n">
        <v>1</v>
      </c>
      <c r="BI253" s="5" t="n">
        <v>0.591</v>
      </c>
      <c r="BJ253" s="5" t="n">
        <v>0.132</v>
      </c>
      <c r="BK253" s="5" t="n">
        <v>-0.291</v>
      </c>
      <c r="BL253" s="5" t="n">
        <v>0.346</v>
      </c>
      <c r="BM253" s="5" t="n">
        <v>0</v>
      </c>
      <c r="BN253" s="5" t="n">
        <v>0</v>
      </c>
      <c r="BO253" s="5" t="n">
        <v>0</v>
      </c>
      <c r="BP253" s="5" t="n">
        <v>0</v>
      </c>
      <c r="BQ253" s="5" t="n">
        <v>0.095</v>
      </c>
      <c r="BR253" s="5" t="n">
        <v>0</v>
      </c>
      <c r="BS253" s="5" t="n">
        <v>1</v>
      </c>
      <c r="BT253" s="5" t="n">
        <v>0</v>
      </c>
      <c r="BU253" s="5" t="n">
        <v>0</v>
      </c>
      <c r="BV253" s="5" t="n">
        <v>0.126</v>
      </c>
      <c r="BW253" s="5" t="n">
        <v>0</v>
      </c>
      <c r="BX253" s="5" t="n">
        <v>1</v>
      </c>
      <c r="BY253" s="5" t="n">
        <v>13.646</v>
      </c>
      <c r="BZ253" s="5" t="n">
        <v>0</v>
      </c>
      <c r="CA253" s="5" t="n">
        <v>13.646</v>
      </c>
      <c r="CB253" s="5" t="n">
        <v>0</v>
      </c>
      <c r="CC253" s="5" t="n">
        <v>82.58799999999999</v>
      </c>
      <c r="CD253" s="5" t="n">
        <v>7.95</v>
      </c>
      <c r="CE253" s="5" t="n">
        <v>1.687</v>
      </c>
      <c r="CF253" s="5" t="n">
        <v>94.976</v>
      </c>
      <c r="CG253" s="5" t="n">
        <v>0.15</v>
      </c>
      <c r="CH253" s="5" t="n">
        <v>1</v>
      </c>
      <c r="CI253" s="5" t="n">
        <v>0</v>
      </c>
      <c r="CJ253" s="5" t="n">
        <v>0</v>
      </c>
      <c r="CK253" s="5" t="n">
        <v>0</v>
      </c>
      <c r="CL253" s="5" t="n">
        <v>0</v>
      </c>
      <c r="CM253" s="5" t="n">
        <v>0</v>
      </c>
      <c r="CN253" s="5" t="n">
        <v>0</v>
      </c>
      <c r="CO253" s="5" t="n">
        <v>0</v>
      </c>
      <c r="CP253" s="5" t="n">
        <v>0</v>
      </c>
      <c r="CQ253" s="5" t="n">
        <v>1.387</v>
      </c>
      <c r="CR253" s="5" t="n">
        <v>1</v>
      </c>
      <c r="CS253" s="5" t="n">
        <v>4.073</v>
      </c>
      <c r="CT253" s="5" t="n">
        <v>4.251</v>
      </c>
      <c r="CU253" s="5" t="n">
        <v>7.598</v>
      </c>
    </row>
    <row r="254">
      <c r="A254" s="5" t="inlineStr">
        <is>
          <t>ERI2021</t>
        </is>
      </c>
      <c r="B254" s="5" t="inlineStr">
        <is>
          <t>ERI</t>
        </is>
      </c>
      <c r="C254" s="5" t="inlineStr">
        <is>
          <t>ERI</t>
        </is>
      </c>
      <c r="D254" s="5" t="inlineStr">
        <is>
          <t>Eritrea</t>
        </is>
      </c>
      <c r="E254" s="5" t="n">
        <v>2021</v>
      </c>
      <c r="F254" s="5" t="n">
        <v>0.08500000000000001</v>
      </c>
      <c r="G254" s="5" t="n">
        <v>5.897</v>
      </c>
      <c r="H254" s="5" t="n">
        <v>1.143</v>
      </c>
      <c r="I254" s="5" t="n">
        <v>0</v>
      </c>
      <c r="J254" s="5" t="n">
        <v>5.897</v>
      </c>
      <c r="K254" s="5" t="n">
        <v>0</v>
      </c>
      <c r="L254" s="5" t="n">
        <v>1</v>
      </c>
      <c r="M254" s="5" t="n">
        <v>7.964</v>
      </c>
      <c r="N254" s="5" t="n">
        <v>3.43</v>
      </c>
      <c r="O254" s="5" t="n">
        <v>0</v>
      </c>
      <c r="P254" s="5" t="n">
        <v>7.964</v>
      </c>
      <c r="Q254" s="5" t="n">
        <v>0</v>
      </c>
      <c r="R254" s="5" t="n">
        <v>1</v>
      </c>
      <c r="S254" s="5" t="n">
        <v>11.613</v>
      </c>
      <c r="T254" s="5" t="n">
        <v>6.86</v>
      </c>
      <c r="U254" s="5" t="n">
        <v>0</v>
      </c>
      <c r="V254" s="5" t="n">
        <v>12.6</v>
      </c>
      <c r="W254" s="5" t="n">
        <v>0.08500000000000001</v>
      </c>
      <c r="X254" s="5" t="n">
        <v>1</v>
      </c>
      <c r="Y254" s="5" t="n">
        <v>16.305</v>
      </c>
      <c r="Z254" s="5" t="n">
        <v>2.204</v>
      </c>
      <c r="AA254" s="5" t="n">
        <v>0</v>
      </c>
      <c r="AB254" s="5" t="n">
        <v>16.305</v>
      </c>
      <c r="AC254" s="5" t="n">
        <v>0</v>
      </c>
      <c r="AD254" s="5" t="n">
        <v>1</v>
      </c>
      <c r="AE254" s="5" t="n">
        <v>17.449</v>
      </c>
      <c r="AF254" s="5" t="n">
        <v>4.08</v>
      </c>
      <c r="AG254" s="5" t="n">
        <v>0</v>
      </c>
      <c r="AH254" s="5" t="n">
        <v>17.449</v>
      </c>
      <c r="AI254" s="5" t="n">
        <v>0</v>
      </c>
      <c r="AJ254" s="5" t="n">
        <v>1</v>
      </c>
      <c r="AK254" s="5" t="n">
        <v>24.309</v>
      </c>
      <c r="AL254" s="5" t="n">
        <v>12.947</v>
      </c>
      <c r="AM254" s="5" t="n">
        <v>0</v>
      </c>
      <c r="AN254" s="5" t="n">
        <v>26.375</v>
      </c>
      <c r="AO254" s="5" t="n">
        <v>0.08500000000000001</v>
      </c>
      <c r="AP254" s="5" t="n">
        <v>1</v>
      </c>
      <c r="AQ254" s="5" t="n">
        <v>0.619</v>
      </c>
      <c r="AR254" s="5" t="n">
        <v>0.114</v>
      </c>
      <c r="AS254" s="5" t="n">
        <v>0</v>
      </c>
      <c r="AT254" s="5" t="n">
        <v>0.672</v>
      </c>
      <c r="AU254" s="5" t="n">
        <v>0.08500000000000001</v>
      </c>
      <c r="AV254" s="5" t="n">
        <v>1</v>
      </c>
      <c r="AW254" s="5" t="n">
        <v>0.599</v>
      </c>
      <c r="AX254" s="5" t="n">
        <v>0.114</v>
      </c>
      <c r="AY254" s="5" t="n">
        <v>0</v>
      </c>
      <c r="AZ254" s="5" t="n">
        <v>0.65</v>
      </c>
      <c r="BA254" s="5" t="n">
        <v>0.08500000000000001</v>
      </c>
      <c r="BB254" s="5" t="n">
        <v>1</v>
      </c>
      <c r="BC254" s="5" t="n">
        <v>0.439</v>
      </c>
      <c r="BD254" s="5" t="n">
        <v>0.114</v>
      </c>
      <c r="BE254" s="5" t="n">
        <v>0</v>
      </c>
      <c r="BF254" s="5" t="n">
        <v>0.476</v>
      </c>
      <c r="BG254" s="5" t="n">
        <v>0.08500000000000001</v>
      </c>
      <c r="BH254" s="5" t="n">
        <v>1</v>
      </c>
      <c r="BI254" s="5" t="n">
        <v>0.505</v>
      </c>
      <c r="BJ254" s="5" t="n">
        <v>0.114</v>
      </c>
      <c r="BK254" s="5" t="n">
        <v>0</v>
      </c>
      <c r="BL254" s="5" t="n">
        <v>0.548</v>
      </c>
      <c r="BM254" s="5" t="n">
        <v>0.08500000000000001</v>
      </c>
      <c r="BN254" s="5" t="n">
        <v>1</v>
      </c>
      <c r="BO254" s="5" t="n">
        <v>0</v>
      </c>
      <c r="BP254" s="5" t="n">
        <v>0</v>
      </c>
      <c r="BQ254" s="5" t="n">
        <v>0.24</v>
      </c>
      <c r="BR254" s="5" t="n">
        <v>0</v>
      </c>
      <c r="BS254" s="5" t="n">
        <v>0.167</v>
      </c>
      <c r="BT254" s="5" t="n">
        <v>0</v>
      </c>
      <c r="BU254" s="5" t="n">
        <v>0</v>
      </c>
      <c r="BV254" s="5" t="n">
        <v>0.24</v>
      </c>
      <c r="BW254" s="5" t="n">
        <v>0.08500000000000001</v>
      </c>
      <c r="BX254" s="5" t="n">
        <v>0.167</v>
      </c>
      <c r="BY254" s="5" t="n">
        <v>11.787</v>
      </c>
      <c r="BZ254" s="5" t="n">
        <v>0</v>
      </c>
      <c r="CA254" s="5" t="n">
        <v>11.787</v>
      </c>
      <c r="CB254" s="5" t="n">
        <v>0</v>
      </c>
      <c r="CC254" s="5" t="n">
        <v>78.125</v>
      </c>
      <c r="CD254" s="5" t="n">
        <v>7.95</v>
      </c>
      <c r="CE254" s="5" t="n">
        <v>0</v>
      </c>
      <c r="CF254" s="5" t="n">
        <v>84.76600000000001</v>
      </c>
      <c r="CG254" s="5" t="n">
        <v>0.08500000000000001</v>
      </c>
      <c r="CH254" s="5" t="n">
        <v>1</v>
      </c>
      <c r="CI254" s="5" t="n">
        <v>0</v>
      </c>
      <c r="CJ254" s="5" t="n">
        <v>0</v>
      </c>
      <c r="CK254" s="5" t="n">
        <v>0</v>
      </c>
      <c r="CL254" s="5" t="n">
        <v>0</v>
      </c>
      <c r="CM254" s="5" t="n">
        <v>0</v>
      </c>
      <c r="CN254" s="5" t="n">
        <v>0</v>
      </c>
      <c r="CO254" s="5" t="n">
        <v>0</v>
      </c>
      <c r="CP254" s="5" t="n">
        <v>0</v>
      </c>
      <c r="CQ254" s="5" t="n">
        <v>1.198</v>
      </c>
      <c r="CR254" s="5" t="n">
        <v>0</v>
      </c>
      <c r="CS254" s="5" t="n">
        <v>4.776</v>
      </c>
      <c r="CT254" s="5" t="n">
        <v>4.753</v>
      </c>
      <c r="CU254" s="5" t="n">
        <v>15.162</v>
      </c>
    </row>
    <row r="255">
      <c r="A255" s="5" t="inlineStr">
        <is>
          <t>ERI2022</t>
        </is>
      </c>
      <c r="B255" s="5" t="inlineStr">
        <is>
          <t>ERI</t>
        </is>
      </c>
      <c r="C255" s="5" t="inlineStr">
        <is>
          <t>ERI</t>
        </is>
      </c>
      <c r="D255" s="5" t="inlineStr">
        <is>
          <t>Eritrea</t>
        </is>
      </c>
      <c r="E255" s="5" t="n">
        <v>2022</v>
      </c>
      <c r="F255" s="5" t="n">
        <v>0.08500000000000001</v>
      </c>
      <c r="G255" s="5" t="n">
        <v>11.72</v>
      </c>
      <c r="H255" s="5" t="n">
        <v>1.235</v>
      </c>
      <c r="I255" s="5" t="n">
        <v>0</v>
      </c>
      <c r="J255" s="5" t="n">
        <v>11.72</v>
      </c>
      <c r="K255" s="5" t="n">
        <v>0</v>
      </c>
      <c r="L255" s="5" t="n">
        <v>1</v>
      </c>
      <c r="M255" s="5" t="n">
        <v>9.782999999999999</v>
      </c>
      <c r="N255" s="5" t="n">
        <v>3.704</v>
      </c>
      <c r="O255" s="5" t="n">
        <v>0</v>
      </c>
      <c r="P255" s="5" t="n">
        <v>9.782999999999999</v>
      </c>
      <c r="Q255" s="5" t="n">
        <v>0</v>
      </c>
      <c r="R255" s="5" t="n">
        <v>1</v>
      </c>
      <c r="S255" s="5" t="n">
        <v>17.893</v>
      </c>
      <c r="T255" s="5" t="n">
        <v>7.408</v>
      </c>
      <c r="U255" s="5" t="n">
        <v>0.113</v>
      </c>
      <c r="V255" s="5" t="n">
        <v>19.414</v>
      </c>
      <c r="W255" s="5" t="n">
        <v>0.08500000000000001</v>
      </c>
      <c r="X255" s="5" t="n">
        <v>1</v>
      </c>
      <c r="Y255" s="5" t="n">
        <v>32.56</v>
      </c>
      <c r="Z255" s="5" t="n">
        <v>4.401</v>
      </c>
      <c r="AA255" s="5" t="n">
        <v>0</v>
      </c>
      <c r="AB255" s="5" t="n">
        <v>32.56</v>
      </c>
      <c r="AC255" s="5" t="n">
        <v>0</v>
      </c>
      <c r="AD255" s="5" t="n">
        <v>1</v>
      </c>
      <c r="AE255" s="5" t="n">
        <v>33.795</v>
      </c>
      <c r="AF255" s="5" t="n">
        <v>7.902</v>
      </c>
      <c r="AG255" s="5" t="n">
        <v>0</v>
      </c>
      <c r="AH255" s="5" t="n">
        <v>33.795</v>
      </c>
      <c r="AI255" s="5" t="n">
        <v>0</v>
      </c>
      <c r="AJ255" s="5" t="n">
        <v>1</v>
      </c>
      <c r="AK255" s="5" t="n">
        <v>41.203</v>
      </c>
      <c r="AL255" s="5" t="n">
        <v>21.945</v>
      </c>
      <c r="AM255" s="5" t="n">
        <v>0.259</v>
      </c>
      <c r="AN255" s="5" t="n">
        <v>44.705</v>
      </c>
      <c r="AO255" s="5" t="n">
        <v>0.08500000000000001</v>
      </c>
      <c r="AP255" s="5" t="n">
        <v>1</v>
      </c>
      <c r="AQ255" s="5" t="n">
        <v>0.861</v>
      </c>
      <c r="AR255" s="5" t="n">
        <v>0.123</v>
      </c>
      <c r="AS255" s="5" t="n">
        <v>0.005</v>
      </c>
      <c r="AT255" s="5" t="n">
        <v>0.9340000000000001</v>
      </c>
      <c r="AU255" s="5" t="n">
        <v>0.08500000000000001</v>
      </c>
      <c r="AV255" s="5" t="n">
        <v>1</v>
      </c>
      <c r="AW255" s="5" t="n">
        <v>0.986</v>
      </c>
      <c r="AX255" s="5" t="n">
        <v>0.123</v>
      </c>
      <c r="AY255" s="5" t="n">
        <v>0.006</v>
      </c>
      <c r="AZ255" s="5" t="n">
        <v>1.07</v>
      </c>
      <c r="BA255" s="5" t="n">
        <v>0.08500000000000001</v>
      </c>
      <c r="BB255" s="5" t="n">
        <v>1</v>
      </c>
      <c r="BC255" s="5" t="n">
        <v>0.598</v>
      </c>
      <c r="BD255" s="5" t="n">
        <v>0.123</v>
      </c>
      <c r="BE255" s="5" t="n">
        <v>0.004</v>
      </c>
      <c r="BF255" s="5" t="n">
        <v>0.649</v>
      </c>
      <c r="BG255" s="5" t="n">
        <v>0.08500000000000001</v>
      </c>
      <c r="BH255" s="5" t="n">
        <v>1</v>
      </c>
      <c r="BI255" s="5" t="n">
        <v>0.612</v>
      </c>
      <c r="BJ255" s="5" t="n">
        <v>0.123</v>
      </c>
      <c r="BK255" s="5" t="n">
        <v>0.004</v>
      </c>
      <c r="BL255" s="5" t="n">
        <v>0.664</v>
      </c>
      <c r="BM255" s="5" t="n">
        <v>0.08500000000000001</v>
      </c>
      <c r="BN255" s="5" t="n">
        <v>1</v>
      </c>
      <c r="BO255" s="5" t="n">
        <v>0</v>
      </c>
      <c r="BP255" s="5" t="n">
        <v>0</v>
      </c>
      <c r="BQ255" s="5" t="n">
        <v>0.24</v>
      </c>
      <c r="BR255" s="5" t="n">
        <v>0</v>
      </c>
      <c r="BS255" s="5" t="n">
        <v>0.167</v>
      </c>
      <c r="BT255" s="5" t="n">
        <v>0</v>
      </c>
      <c r="BU255" s="5" t="n">
        <v>0</v>
      </c>
      <c r="BV255" s="5" t="n">
        <v>0.24</v>
      </c>
      <c r="BW255" s="5" t="n">
        <v>0.08500000000000001</v>
      </c>
      <c r="BX255" s="5" t="n">
        <v>0.167</v>
      </c>
      <c r="BY255" s="5" t="n">
        <v>12.729</v>
      </c>
      <c r="BZ255" s="5" t="n">
        <v>0</v>
      </c>
      <c r="CA255" s="5" t="n">
        <v>12.729</v>
      </c>
      <c r="CB255" s="5" t="n">
        <v>0</v>
      </c>
      <c r="CC255" s="5" t="n">
        <v>97.90000000000001</v>
      </c>
      <c r="CD255" s="5" t="n">
        <v>7.95</v>
      </c>
      <c r="CE255" s="5" t="n">
        <v>0.616</v>
      </c>
      <c r="CF255" s="5" t="n">
        <v>106.222</v>
      </c>
      <c r="CG255" s="5" t="n">
        <v>0.08500000000000001</v>
      </c>
      <c r="CH255" s="5" t="n">
        <v>1</v>
      </c>
      <c r="CI255" s="5" t="n">
        <v>0</v>
      </c>
      <c r="CJ255" s="5" t="n">
        <v>0</v>
      </c>
      <c r="CK255" s="5" t="n">
        <v>0</v>
      </c>
      <c r="CL255" s="5" t="n">
        <v>0</v>
      </c>
      <c r="CM255" s="5" t="n">
        <v>0</v>
      </c>
      <c r="CN255" s="5" t="n">
        <v>0</v>
      </c>
      <c r="CO255" s="5" t="n">
        <v>0</v>
      </c>
      <c r="CP255" s="5" t="n">
        <v>0</v>
      </c>
      <c r="CQ255" s="5" t="n">
        <v>1.294</v>
      </c>
      <c r="CR255" s="5" t="n">
        <v>0</v>
      </c>
      <c r="CS255" s="5" t="n">
        <v>5.158</v>
      </c>
      <c r="CT255" s="5" t="n">
        <v>10.485</v>
      </c>
      <c r="CU255" s="5" t="n">
        <v>31.326</v>
      </c>
    </row>
    <row r="256">
      <c r="A256" s="5" t="inlineStr">
        <is>
          <t>ERI2023</t>
        </is>
      </c>
      <c r="B256" s="5" t="inlineStr">
        <is>
          <t>ERI</t>
        </is>
      </c>
      <c r="C256" s="5" t="inlineStr">
        <is>
          <t>ERI</t>
        </is>
      </c>
      <c r="D256" s="5" t="inlineStr">
        <is>
          <t>Eritrea</t>
        </is>
      </c>
      <c r="E256" s="5" t="n">
        <v>2023</v>
      </c>
      <c r="F256" s="5" t="n">
        <v>0.08500000000000001</v>
      </c>
      <c r="G256" s="5" t="n">
        <v>6.147</v>
      </c>
      <c r="H256" s="5" t="n">
        <v>1.286</v>
      </c>
      <c r="I256" s="5" t="n">
        <v>0</v>
      </c>
      <c r="J256" s="5" t="n">
        <v>6.147</v>
      </c>
      <c r="K256" s="5" t="n">
        <v>0</v>
      </c>
      <c r="L256" s="5" t="n">
        <v>1</v>
      </c>
      <c r="M256" s="5" t="n">
        <v>7.886</v>
      </c>
      <c r="N256" s="5" t="n">
        <v>3.857</v>
      </c>
      <c r="O256" s="5" t="n">
        <v>0</v>
      </c>
      <c r="P256" s="5" t="n">
        <v>7.886</v>
      </c>
      <c r="Q256" s="5" t="n">
        <v>0</v>
      </c>
      <c r="R256" s="5" t="n">
        <v>1</v>
      </c>
      <c r="S256" s="5" t="n">
        <v>12.575</v>
      </c>
      <c r="T256" s="5" t="n">
        <v>7.714</v>
      </c>
      <c r="U256" s="5" t="n">
        <v>0.118</v>
      </c>
      <c r="V256" s="5" t="n">
        <v>13.644</v>
      </c>
      <c r="W256" s="5" t="n">
        <v>0.08500000000000001</v>
      </c>
      <c r="X256" s="5" t="n">
        <v>1</v>
      </c>
      <c r="Y256" s="5" t="n">
        <v>12.908</v>
      </c>
      <c r="Z256" s="5" t="n">
        <v>1.745</v>
      </c>
      <c r="AA256" s="5" t="n">
        <v>0</v>
      </c>
      <c r="AB256" s="5" t="n">
        <v>12.908</v>
      </c>
      <c r="AC256" s="5" t="n">
        <v>0</v>
      </c>
      <c r="AD256" s="5" t="n">
        <v>1</v>
      </c>
      <c r="AE256" s="5" t="n">
        <v>14.194</v>
      </c>
      <c r="AF256" s="5" t="n">
        <v>3.319</v>
      </c>
      <c r="AG256" s="5" t="n">
        <v>0</v>
      </c>
      <c r="AH256" s="5" t="n">
        <v>14.194</v>
      </c>
      <c r="AI256" s="5" t="n">
        <v>0</v>
      </c>
      <c r="AJ256" s="5" t="n">
        <v>1</v>
      </c>
      <c r="AK256" s="5" t="n">
        <v>21.908</v>
      </c>
      <c r="AL256" s="5" t="n">
        <v>11.668</v>
      </c>
      <c r="AM256" s="5" t="n">
        <v>0.206</v>
      </c>
      <c r="AN256" s="5" t="n">
        <v>23.77</v>
      </c>
      <c r="AO256" s="5" t="n">
        <v>0.08500000000000001</v>
      </c>
      <c r="AP256" s="5" t="n">
        <v>1</v>
      </c>
      <c r="AQ256" s="5" t="n">
        <v>0.76</v>
      </c>
      <c r="AR256" s="5" t="n">
        <v>0.129</v>
      </c>
      <c r="AS256" s="5" t="n">
        <v>0.007</v>
      </c>
      <c r="AT256" s="5" t="n">
        <v>0.825</v>
      </c>
      <c r="AU256" s="5" t="n">
        <v>0.08500000000000001</v>
      </c>
      <c r="AV256" s="5" t="n">
        <v>1</v>
      </c>
      <c r="AW256" s="5" t="n">
        <v>0.8110000000000001</v>
      </c>
      <c r="AX256" s="5" t="n">
        <v>0.129</v>
      </c>
      <c r="AY256" s="5" t="n">
        <v>0.008</v>
      </c>
      <c r="AZ256" s="5" t="n">
        <v>0.88</v>
      </c>
      <c r="BA256" s="5" t="n">
        <v>0.08500000000000001</v>
      </c>
      <c r="BB256" s="5" t="n">
        <v>1</v>
      </c>
      <c r="BC256" s="5" t="n">
        <v>0.535</v>
      </c>
      <c r="BD256" s="5" t="n">
        <v>0.129</v>
      </c>
      <c r="BE256" s="5" t="n">
        <v>0.005</v>
      </c>
      <c r="BF256" s="5" t="n">
        <v>0.58</v>
      </c>
      <c r="BG256" s="5" t="n">
        <v>0.08500000000000001</v>
      </c>
      <c r="BH256" s="5" t="n">
        <v>1</v>
      </c>
      <c r="BI256" s="5" t="n">
        <v>0.579</v>
      </c>
      <c r="BJ256" s="5" t="n">
        <v>0.129</v>
      </c>
      <c r="BK256" s="5" t="n">
        <v>0.005</v>
      </c>
      <c r="BL256" s="5" t="n">
        <v>0.629</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13.254</v>
      </c>
      <c r="BZ256" s="5" t="n">
        <v>0</v>
      </c>
      <c r="CA256" s="5" t="n">
        <v>13.254</v>
      </c>
      <c r="CB256" s="5" t="n">
        <v>0</v>
      </c>
      <c r="CC256" s="5" t="n">
        <v>83.248</v>
      </c>
      <c r="CD256" s="5" t="n">
        <v>7.95</v>
      </c>
      <c r="CE256" s="5" t="n">
        <v>0.783</v>
      </c>
      <c r="CF256" s="5" t="n">
        <v>90.324</v>
      </c>
      <c r="CG256" s="5" t="n">
        <v>0.08500000000000001</v>
      </c>
      <c r="CH256" s="5" t="n">
        <v>1</v>
      </c>
      <c r="CI256" s="5" t="n">
        <v>0</v>
      </c>
      <c r="CJ256" s="5" t="n">
        <v>0</v>
      </c>
      <c r="CK256" s="5" t="n">
        <v>0</v>
      </c>
      <c r="CL256" s="5" t="n">
        <v>0</v>
      </c>
      <c r="CM256" s="5" t="n">
        <v>0</v>
      </c>
      <c r="CN256" s="5" t="n">
        <v>0</v>
      </c>
      <c r="CO256" s="5" t="n">
        <v>0</v>
      </c>
      <c r="CP256" s="5" t="n">
        <v>0</v>
      </c>
      <c r="CQ256" s="5" t="n">
        <v>1.348</v>
      </c>
      <c r="CR256" s="5" t="n">
        <v>0</v>
      </c>
      <c r="CS256" s="5" t="n">
        <v>5.37</v>
      </c>
      <c r="CT256" s="5" t="n">
        <v>4.861</v>
      </c>
      <c r="CU256" s="5" t="n">
        <v>11.622</v>
      </c>
    </row>
    <row r="257">
      <c r="A257" s="5" t="inlineStr">
        <is>
          <t>ERI2024</t>
        </is>
      </c>
      <c r="B257" s="5" t="inlineStr">
        <is>
          <t>ERI</t>
        </is>
      </c>
      <c r="C257" s="5" t="inlineStr">
        <is>
          <t>ERI</t>
        </is>
      </c>
      <c r="D257" s="5" t="inlineStr">
        <is>
          <t>Eritrea</t>
        </is>
      </c>
      <c r="E257" s="5" t="n">
        <v>2024</v>
      </c>
      <c r="F257" s="5" t="n">
        <v>0.08500000000000001</v>
      </c>
      <c r="G257" s="5" t="n">
        <v>5.575</v>
      </c>
      <c r="H257" s="5" t="n">
        <v>1.324</v>
      </c>
      <c r="I257" s="5" t="n">
        <v>0</v>
      </c>
      <c r="J257" s="5" t="n">
        <v>5.575</v>
      </c>
      <c r="K257" s="5" t="n">
        <v>0</v>
      </c>
      <c r="L257" s="5" t="n">
        <v>1</v>
      </c>
      <c r="M257" s="5" t="n">
        <v>7.124</v>
      </c>
      <c r="N257" s="5" t="n">
        <v>3.971</v>
      </c>
      <c r="O257" s="5" t="n">
        <v>0</v>
      </c>
      <c r="P257" s="5" t="n">
        <v>7.124</v>
      </c>
      <c r="Q257" s="5" t="n">
        <v>0</v>
      </c>
      <c r="R257" s="5" t="n">
        <v>1</v>
      </c>
      <c r="S257" s="5" t="n">
        <v>12.193</v>
      </c>
      <c r="T257" s="5" t="n">
        <v>7.942</v>
      </c>
      <c r="U257" s="5" t="n">
        <v>0.141</v>
      </c>
      <c r="V257" s="5" t="n">
        <v>13.229</v>
      </c>
      <c r="W257" s="5" t="n">
        <v>0.08500000000000001</v>
      </c>
      <c r="X257" s="5" t="n">
        <v>1</v>
      </c>
      <c r="Y257" s="5" t="n">
        <v>11.492</v>
      </c>
      <c r="Z257" s="5" t="n">
        <v>1.553</v>
      </c>
      <c r="AA257" s="5" t="n">
        <v>0</v>
      </c>
      <c r="AB257" s="5" t="n">
        <v>11.492</v>
      </c>
      <c r="AC257" s="5" t="n">
        <v>0</v>
      </c>
      <c r="AD257" s="5" t="n">
        <v>1</v>
      </c>
      <c r="AE257" s="5" t="n">
        <v>12.815</v>
      </c>
      <c r="AF257" s="5" t="n">
        <v>2.997</v>
      </c>
      <c r="AG257" s="5" t="n">
        <v>0</v>
      </c>
      <c r="AH257" s="5" t="n">
        <v>12.815</v>
      </c>
      <c r="AI257" s="5" t="n">
        <v>0</v>
      </c>
      <c r="AJ257" s="5" t="n">
        <v>1</v>
      </c>
      <c r="AK257" s="5" t="n">
        <v>20.757</v>
      </c>
      <c r="AL257" s="5" t="n">
        <v>11.055</v>
      </c>
      <c r="AM257" s="5" t="n">
        <v>0.24</v>
      </c>
      <c r="AN257" s="5" t="n">
        <v>22.521</v>
      </c>
      <c r="AO257" s="5" t="n">
        <v>0.08500000000000001</v>
      </c>
      <c r="AP257" s="5" t="n">
        <v>1</v>
      </c>
      <c r="AQ257" s="5" t="n">
        <v>0.724</v>
      </c>
      <c r="AR257" s="5" t="n">
        <v>0.132</v>
      </c>
      <c r="AS257" s="5" t="n">
        <v>0.008</v>
      </c>
      <c r="AT257" s="5" t="n">
        <v>0.786</v>
      </c>
      <c r="AU257" s="5" t="n">
        <v>0.08500000000000001</v>
      </c>
      <c r="AV257" s="5" t="n">
        <v>1</v>
      </c>
      <c r="AW257" s="5" t="n">
        <v>0.75</v>
      </c>
      <c r="AX257" s="5" t="n">
        <v>0.132</v>
      </c>
      <c r="AY257" s="5" t="n">
        <v>0.008999999999999999</v>
      </c>
      <c r="AZ257" s="5" t="n">
        <v>0.8139999999999999</v>
      </c>
      <c r="BA257" s="5" t="n">
        <v>0.08500000000000001</v>
      </c>
      <c r="BB257" s="5" t="n">
        <v>1</v>
      </c>
      <c r="BC257" s="5" t="n">
        <v>0.513</v>
      </c>
      <c r="BD257" s="5" t="n">
        <v>0.132</v>
      </c>
      <c r="BE257" s="5" t="n">
        <v>0.006</v>
      </c>
      <c r="BF257" s="5" t="n">
        <v>0.5570000000000001</v>
      </c>
      <c r="BG257" s="5" t="n">
        <v>0.08500000000000001</v>
      </c>
      <c r="BH257" s="5" t="n">
        <v>1</v>
      </c>
      <c r="BI257" s="5" t="n">
        <v>0.591</v>
      </c>
      <c r="BJ257" s="5" t="n">
        <v>0.132</v>
      </c>
      <c r="BK257" s="5" t="n">
        <v>0.007</v>
      </c>
      <c r="BL257" s="5" t="n">
        <v>0.642</v>
      </c>
      <c r="BM257" s="5" t="n">
        <v>0.08500000000000001</v>
      </c>
      <c r="BN257" s="5" t="n">
        <v>1</v>
      </c>
      <c r="BO257" s="5" t="n">
        <v>0</v>
      </c>
      <c r="BP257" s="5" t="n">
        <v>0</v>
      </c>
      <c r="BQ257" s="5" t="n">
        <v>0.247</v>
      </c>
      <c r="BR257" s="5" t="n">
        <v>0</v>
      </c>
      <c r="BS257" s="5" t="n">
        <v>0.167</v>
      </c>
      <c r="BT257" s="5" t="n">
        <v>0</v>
      </c>
      <c r="BU257" s="5" t="n">
        <v>0</v>
      </c>
      <c r="BV257" s="5" t="n">
        <v>0.247</v>
      </c>
      <c r="BW257" s="5" t="n">
        <v>0.08500000000000001</v>
      </c>
      <c r="BX257" s="5" t="n">
        <v>0.167</v>
      </c>
      <c r="BY257" s="5" t="n">
        <v>13.646</v>
      </c>
      <c r="BZ257" s="5" t="n">
        <v>0</v>
      </c>
      <c r="CA257" s="5" t="n">
        <v>13.646</v>
      </c>
      <c r="CB257" s="5" t="n">
        <v>0</v>
      </c>
      <c r="CC257" s="5" t="n">
        <v>82.58799999999999</v>
      </c>
      <c r="CD257" s="5" t="n">
        <v>7.95</v>
      </c>
      <c r="CE257" s="5" t="n">
        <v>0.956</v>
      </c>
      <c r="CF257" s="5" t="n">
        <v>89.608</v>
      </c>
      <c r="CG257" s="5" t="n">
        <v>0.08500000000000001</v>
      </c>
      <c r="CH257" s="5" t="n">
        <v>1</v>
      </c>
      <c r="CI257" s="5" t="n">
        <v>0</v>
      </c>
      <c r="CJ257" s="5" t="n">
        <v>0</v>
      </c>
      <c r="CK257" s="5" t="n">
        <v>0</v>
      </c>
      <c r="CL257" s="5" t="n">
        <v>0</v>
      </c>
      <c r="CM257" s="5" t="n">
        <v>0</v>
      </c>
      <c r="CN257" s="5" t="n">
        <v>0</v>
      </c>
      <c r="CO257" s="5" t="n">
        <v>0</v>
      </c>
      <c r="CP257" s="5" t="n">
        <v>0</v>
      </c>
      <c r="CQ257" s="5" t="n">
        <v>1.387</v>
      </c>
      <c r="CR257" s="5" t="n">
        <v>0</v>
      </c>
      <c r="CS257" s="5" t="n">
        <v>5.529</v>
      </c>
      <c r="CT257" s="5" t="n">
        <v>4.251</v>
      </c>
      <c r="CU257" s="5" t="n">
        <v>10.168</v>
      </c>
    </row>
    <row r="258">
      <c r="A258" s="5" t="inlineStr">
        <is>
          <t>EST2021</t>
        </is>
      </c>
      <c r="B258" s="5" t="inlineStr">
        <is>
          <t>EST</t>
        </is>
      </c>
      <c r="C258" s="5" t="inlineStr">
        <is>
          <t>EST</t>
        </is>
      </c>
      <c r="D258" s="5" t="inlineStr">
        <is>
          <t>Estonia</t>
        </is>
      </c>
      <c r="E258" s="5" t="n">
        <v>2021</v>
      </c>
      <c r="F258" s="5" t="n">
        <v>0.2</v>
      </c>
      <c r="G258" s="5" t="n">
        <v>1.774</v>
      </c>
      <c r="H258" s="5" t="n">
        <v>0.572</v>
      </c>
      <c r="I258" s="5" t="n">
        <v>2.742</v>
      </c>
      <c r="J258" s="5" t="n">
        <v>4.515</v>
      </c>
      <c r="K258" s="5" t="n">
        <v>0</v>
      </c>
      <c r="L258" s="5" t="n">
        <v>1</v>
      </c>
      <c r="M258" s="5" t="n">
        <v>2.919</v>
      </c>
      <c r="N258" s="5" t="n">
        <v>1.717</v>
      </c>
      <c r="O258" s="5" t="n">
        <v>2.702</v>
      </c>
      <c r="P258" s="5" t="n">
        <v>5.621</v>
      </c>
      <c r="Q258" s="5" t="n">
        <v>0</v>
      </c>
      <c r="R258" s="5" t="n">
        <v>1</v>
      </c>
      <c r="S258" s="5" t="n">
        <v>4.635</v>
      </c>
      <c r="T258" s="5" t="n">
        <v>3.434</v>
      </c>
      <c r="U258" s="5" t="n">
        <v>0.756</v>
      </c>
      <c r="V258" s="5" t="n">
        <v>6.47</v>
      </c>
      <c r="W258" s="5" t="n">
        <v>0.2</v>
      </c>
      <c r="X258" s="5" t="n">
        <v>1</v>
      </c>
      <c r="Y258" s="5" t="n">
        <v>11.978</v>
      </c>
      <c r="Z258" s="5" t="n">
        <v>1.323</v>
      </c>
      <c r="AA258" s="5" t="n">
        <v>5.549</v>
      </c>
      <c r="AB258" s="5" t="n">
        <v>17.527</v>
      </c>
      <c r="AC258" s="5" t="n">
        <v>0</v>
      </c>
      <c r="AD258" s="5" t="n">
        <v>1</v>
      </c>
      <c r="AE258" s="5" t="n">
        <v>11.934</v>
      </c>
      <c r="AF258" s="5" t="n">
        <v>2.348</v>
      </c>
      <c r="AG258" s="5" t="n">
        <v>5.593</v>
      </c>
      <c r="AH258" s="5" t="n">
        <v>17.527</v>
      </c>
      <c r="AI258" s="5" t="n">
        <v>0</v>
      </c>
      <c r="AJ258" s="5" t="n">
        <v>1</v>
      </c>
      <c r="AK258" s="5" t="n">
        <v>16.329</v>
      </c>
      <c r="AL258" s="5" t="n">
        <v>8.013999999999999</v>
      </c>
      <c r="AM258" s="5" t="n">
        <v>-0.107</v>
      </c>
      <c r="AN258" s="5" t="n">
        <v>19.466</v>
      </c>
      <c r="AO258" s="5" t="n">
        <v>0.2</v>
      </c>
      <c r="AP258" s="5" t="n">
        <v>1</v>
      </c>
      <c r="AQ258" s="5" t="n">
        <v>0.619</v>
      </c>
      <c r="AR258" s="5" t="n">
        <v>0.114</v>
      </c>
      <c r="AS258" s="5" t="n">
        <v>0.787</v>
      </c>
      <c r="AT258" s="5" t="n">
        <v>1.687</v>
      </c>
      <c r="AU258" s="5" t="n">
        <v>0.2</v>
      </c>
      <c r="AV258" s="5" t="n">
        <v>1</v>
      </c>
      <c r="AW258" s="5" t="n">
        <v>0.599</v>
      </c>
      <c r="AX258" s="5" t="n">
        <v>0.114</v>
      </c>
      <c r="AY258" s="5" t="n">
        <v>0.621</v>
      </c>
      <c r="AZ258" s="5" t="n">
        <v>1.465</v>
      </c>
      <c r="BA258" s="5" t="n">
        <v>0.2</v>
      </c>
      <c r="BB258" s="5" t="n">
        <v>1</v>
      </c>
      <c r="BC258" s="5" t="n">
        <v>0.439</v>
      </c>
      <c r="BD258" s="5" t="n">
        <v>0.114</v>
      </c>
      <c r="BE258" s="5" t="n">
        <v>0.261</v>
      </c>
      <c r="BF258" s="5" t="n">
        <v>0.839</v>
      </c>
      <c r="BG258" s="5" t="n">
        <v>0.2</v>
      </c>
      <c r="BH258" s="5" t="n">
        <v>1</v>
      </c>
      <c r="BI258" s="5" t="n">
        <v>0.505</v>
      </c>
      <c r="BJ258" s="5" t="n">
        <v>0.114</v>
      </c>
      <c r="BK258" s="5" t="n">
        <v>0.362</v>
      </c>
      <c r="BL258" s="5" t="n">
        <v>1.04</v>
      </c>
      <c r="BM258" s="5" t="n">
        <v>0.2</v>
      </c>
      <c r="BN258" s="5" t="n">
        <v>1</v>
      </c>
      <c r="BO258" s="5" t="n">
        <v>0</v>
      </c>
      <c r="BP258" s="5" t="n">
        <v>0.015</v>
      </c>
      <c r="BQ258" s="5" t="n">
        <v>0.125</v>
      </c>
      <c r="BR258" s="5" t="n">
        <v>0</v>
      </c>
      <c r="BS258" s="5" t="n">
        <v>1</v>
      </c>
      <c r="BT258" s="5" t="n">
        <v>0</v>
      </c>
      <c r="BU258" s="5" t="n">
        <v>0.015</v>
      </c>
      <c r="BV258" s="5" t="n">
        <v>0.193</v>
      </c>
      <c r="BW258" s="5" t="n">
        <v>0.2</v>
      </c>
      <c r="BX258" s="5" t="n">
        <v>0.667</v>
      </c>
      <c r="BY258" s="5" t="n">
        <v>11.787</v>
      </c>
      <c r="BZ258" s="5" t="n">
        <v>0</v>
      </c>
      <c r="CA258" s="5" t="n">
        <v>11.787</v>
      </c>
      <c r="CB258" s="5" t="n">
        <v>0</v>
      </c>
      <c r="CC258" s="5" t="n">
        <v>78.125</v>
      </c>
      <c r="CD258" s="5" t="n">
        <v>7.95</v>
      </c>
      <c r="CE258" s="5" t="n">
        <v>68.926</v>
      </c>
      <c r="CF258" s="5" t="n">
        <v>176.461</v>
      </c>
      <c r="CG258" s="5" t="n">
        <v>0.2</v>
      </c>
      <c r="CH258" s="5" t="n">
        <v>1</v>
      </c>
      <c r="CI258" s="5" t="n">
        <v>0</v>
      </c>
      <c r="CJ258" s="5" t="n">
        <v>0</v>
      </c>
      <c r="CK258" s="5" t="n">
        <v>0</v>
      </c>
      <c r="CL258" s="5" t="n">
        <v>0</v>
      </c>
      <c r="CM258" s="5" t="n">
        <v>0</v>
      </c>
      <c r="CN258" s="5" t="n">
        <v>0</v>
      </c>
      <c r="CO258" s="5" t="n">
        <v>0</v>
      </c>
      <c r="CP258" s="5" t="n">
        <v>0.999</v>
      </c>
      <c r="CQ258" s="5" t="n">
        <v>1.198</v>
      </c>
      <c r="CR258" s="5" t="n">
        <v>0</v>
      </c>
      <c r="CS258" s="5" t="n">
        <v>4.776</v>
      </c>
      <c r="CT258" s="5" t="n">
        <v>3.852</v>
      </c>
      <c r="CU258" s="5" t="n">
        <v>8.009</v>
      </c>
    </row>
    <row r="259">
      <c r="A259" s="5" t="inlineStr">
        <is>
          <t>EST2022</t>
        </is>
      </c>
      <c r="B259" s="5" t="inlineStr">
        <is>
          <t>EST</t>
        </is>
      </c>
      <c r="C259" s="5" t="inlineStr">
        <is>
          <t>EST</t>
        </is>
      </c>
      <c r="D259" s="5" t="inlineStr">
        <is>
          <t>Estonia</t>
        </is>
      </c>
      <c r="E259" s="5" t="n">
        <v>2022</v>
      </c>
      <c r="F259" s="5" t="n">
        <v>0.2</v>
      </c>
      <c r="G259" s="5" t="n">
        <v>1.914</v>
      </c>
      <c r="H259" s="5" t="n">
        <v>0.618</v>
      </c>
      <c r="I259" s="5" t="n">
        <v>9.448</v>
      </c>
      <c r="J259" s="5" t="n">
        <v>11.362</v>
      </c>
      <c r="K259" s="5" t="n">
        <v>0</v>
      </c>
      <c r="L259" s="5" t="n">
        <v>1</v>
      </c>
      <c r="M259" s="5" t="n">
        <v>3.15</v>
      </c>
      <c r="N259" s="5" t="n">
        <v>1.853</v>
      </c>
      <c r="O259" s="5" t="n">
        <v>8.891</v>
      </c>
      <c r="P259" s="5" t="n">
        <v>12.041</v>
      </c>
      <c r="Q259" s="5" t="n">
        <v>0</v>
      </c>
      <c r="R259" s="5" t="n">
        <v>1</v>
      </c>
      <c r="S259" s="5" t="n">
        <v>5.003</v>
      </c>
      <c r="T259" s="5" t="n">
        <v>3.706</v>
      </c>
      <c r="U259" s="5" t="n">
        <v>0.8090000000000001</v>
      </c>
      <c r="V259" s="5" t="n">
        <v>6.872</v>
      </c>
      <c r="W259" s="5" t="n">
        <v>0.2</v>
      </c>
      <c r="X259" s="5" t="n">
        <v>1</v>
      </c>
      <c r="Y259" s="5" t="n">
        <v>29.224</v>
      </c>
      <c r="Z259" s="5" t="n">
        <v>3.066</v>
      </c>
      <c r="AA259" s="5" t="n">
        <v>10.043</v>
      </c>
      <c r="AB259" s="5" t="n">
        <v>39.267</v>
      </c>
      <c r="AC259" s="5" t="n">
        <v>0</v>
      </c>
      <c r="AD259" s="5" t="n">
        <v>1</v>
      </c>
      <c r="AE259" s="5" t="n">
        <v>29.272</v>
      </c>
      <c r="AF259" s="5" t="n">
        <v>5.427</v>
      </c>
      <c r="AG259" s="5" t="n">
        <v>9.994999999999999</v>
      </c>
      <c r="AH259" s="5" t="n">
        <v>39.267</v>
      </c>
      <c r="AI259" s="5" t="n">
        <v>0</v>
      </c>
      <c r="AJ259" s="5" t="n">
        <v>1</v>
      </c>
      <c r="AK259" s="5" t="n">
        <v>34.211</v>
      </c>
      <c r="AL259" s="5" t="n">
        <v>16.337</v>
      </c>
      <c r="AM259" s="5" t="n">
        <v>-7.457</v>
      </c>
      <c r="AN259" s="5" t="n">
        <v>32.105</v>
      </c>
      <c r="AO259" s="5" t="n">
        <v>0.2</v>
      </c>
      <c r="AP259" s="5" t="n">
        <v>1</v>
      </c>
      <c r="AQ259" s="5" t="n">
        <v>0.861</v>
      </c>
      <c r="AR259" s="5" t="n">
        <v>0.123</v>
      </c>
      <c r="AS259" s="5" t="n">
        <v>0.763</v>
      </c>
      <c r="AT259" s="5" t="n">
        <v>1.949</v>
      </c>
      <c r="AU259" s="5" t="n">
        <v>0.2</v>
      </c>
      <c r="AV259" s="5" t="n">
        <v>1</v>
      </c>
      <c r="AW259" s="5" t="n">
        <v>0.986</v>
      </c>
      <c r="AX259" s="5" t="n">
        <v>0.123</v>
      </c>
      <c r="AY259" s="5" t="n">
        <v>0.585</v>
      </c>
      <c r="AZ259" s="5" t="n">
        <v>1.885</v>
      </c>
      <c r="BA259" s="5" t="n">
        <v>0.2</v>
      </c>
      <c r="BB259" s="5" t="n">
        <v>1</v>
      </c>
      <c r="BC259" s="5" t="n">
        <v>0.598</v>
      </c>
      <c r="BD259" s="5" t="n">
        <v>0.123</v>
      </c>
      <c r="BE259" s="5" t="n">
        <v>0.154</v>
      </c>
      <c r="BF259" s="5" t="n">
        <v>0.902</v>
      </c>
      <c r="BG259" s="5" t="n">
        <v>0.2</v>
      </c>
      <c r="BH259" s="5" t="n">
        <v>1</v>
      </c>
      <c r="BI259" s="5" t="n">
        <v>0.612</v>
      </c>
      <c r="BJ259" s="5" t="n">
        <v>0.123</v>
      </c>
      <c r="BK259" s="5" t="n">
        <v>0.593</v>
      </c>
      <c r="BL259" s="5" t="n">
        <v>1.447</v>
      </c>
      <c r="BM259" s="5" t="n">
        <v>0.2</v>
      </c>
      <c r="BN259" s="5" t="n">
        <v>1</v>
      </c>
      <c r="BO259" s="5" t="n">
        <v>0</v>
      </c>
      <c r="BP259" s="5" t="n">
        <v>0.013</v>
      </c>
      <c r="BQ259" s="5" t="n">
        <v>0.206</v>
      </c>
      <c r="BR259" s="5" t="n">
        <v>0</v>
      </c>
      <c r="BS259" s="5" t="n">
        <v>1</v>
      </c>
      <c r="BT259" s="5" t="n">
        <v>0</v>
      </c>
      <c r="BU259" s="5" t="n">
        <v>0.013</v>
      </c>
      <c r="BV259" s="5" t="n">
        <v>0.248</v>
      </c>
      <c r="BW259" s="5" t="n">
        <v>0.2</v>
      </c>
      <c r="BX259" s="5" t="n">
        <v>0.667</v>
      </c>
      <c r="BY259" s="5" t="n">
        <v>12.729</v>
      </c>
      <c r="BZ259" s="5" t="n">
        <v>0</v>
      </c>
      <c r="CA259" s="5" t="n">
        <v>12.729</v>
      </c>
      <c r="CB259" s="5" t="n">
        <v>0</v>
      </c>
      <c r="CC259" s="5" t="n">
        <v>97.90000000000001</v>
      </c>
      <c r="CD259" s="5" t="n">
        <v>7.95</v>
      </c>
      <c r="CE259" s="5" t="n">
        <v>127.099</v>
      </c>
      <c r="CF259" s="5" t="n">
        <v>269.999</v>
      </c>
      <c r="CG259" s="5" t="n">
        <v>0.2</v>
      </c>
      <c r="CH259" s="5" t="n">
        <v>1</v>
      </c>
      <c r="CI259" s="5" t="n">
        <v>0</v>
      </c>
      <c r="CJ259" s="5" t="n">
        <v>0</v>
      </c>
      <c r="CK259" s="5" t="n">
        <v>0</v>
      </c>
      <c r="CL259" s="5" t="n">
        <v>0</v>
      </c>
      <c r="CM259" s="5" t="n">
        <v>0</v>
      </c>
      <c r="CN259" s="5" t="n">
        <v>0</v>
      </c>
      <c r="CO259" s="5" t="n">
        <v>0</v>
      </c>
      <c r="CP259" s="5" t="n">
        <v>0.999</v>
      </c>
      <c r="CQ259" s="5" t="n">
        <v>1.294</v>
      </c>
      <c r="CR259" s="5" t="n">
        <v>0</v>
      </c>
      <c r="CS259" s="5" t="n">
        <v>5.158</v>
      </c>
      <c r="CT259" s="5" t="n">
        <v>4.748</v>
      </c>
      <c r="CU259" s="5" t="n">
        <v>25.164</v>
      </c>
    </row>
    <row r="260">
      <c r="A260" s="5" t="inlineStr">
        <is>
          <t>EST2023</t>
        </is>
      </c>
      <c r="B260" s="5" t="inlineStr">
        <is>
          <t>EST</t>
        </is>
      </c>
      <c r="C260" s="5" t="inlineStr">
        <is>
          <t>EST</t>
        </is>
      </c>
      <c r="D260" s="5" t="inlineStr">
        <is>
          <t>Estonia</t>
        </is>
      </c>
      <c r="E260" s="5" t="n">
        <v>2023</v>
      </c>
      <c r="F260" s="5" t="n">
        <v>0.2</v>
      </c>
      <c r="G260" s="5" t="n">
        <v>1.995</v>
      </c>
      <c r="H260" s="5" t="n">
        <v>0.643</v>
      </c>
      <c r="I260" s="5" t="n">
        <v>10.898</v>
      </c>
      <c r="J260" s="5" t="n">
        <v>12.893</v>
      </c>
      <c r="K260" s="5" t="n">
        <v>0</v>
      </c>
      <c r="L260" s="5" t="n">
        <v>1</v>
      </c>
      <c r="M260" s="5" t="n">
        <v>3.277</v>
      </c>
      <c r="N260" s="5" t="n">
        <v>1.929</v>
      </c>
      <c r="O260" s="5" t="n">
        <v>10.305</v>
      </c>
      <c r="P260" s="5" t="n">
        <v>13.582</v>
      </c>
      <c r="Q260" s="5" t="n">
        <v>0</v>
      </c>
      <c r="R260" s="5" t="n">
        <v>1</v>
      </c>
      <c r="S260" s="5" t="n">
        <v>5.21</v>
      </c>
      <c r="T260" s="5" t="n">
        <v>3.858</v>
      </c>
      <c r="U260" s="5" t="n">
        <v>0.822</v>
      </c>
      <c r="V260" s="5" t="n">
        <v>7.082</v>
      </c>
      <c r="W260" s="5" t="n">
        <v>0.2</v>
      </c>
      <c r="X260" s="5" t="n">
        <v>1</v>
      </c>
      <c r="Y260" s="5" t="n">
        <v>18.916</v>
      </c>
      <c r="Z260" s="5" t="n">
        <v>2.119</v>
      </c>
      <c r="AA260" s="5" t="n">
        <v>7.721</v>
      </c>
      <c r="AB260" s="5" t="n">
        <v>26.637</v>
      </c>
      <c r="AC260" s="5" t="n">
        <v>0</v>
      </c>
      <c r="AD260" s="5" t="n">
        <v>1</v>
      </c>
      <c r="AE260" s="5" t="n">
        <v>19.014</v>
      </c>
      <c r="AF260" s="5" t="n">
        <v>3.787</v>
      </c>
      <c r="AG260" s="5" t="n">
        <v>7.622</v>
      </c>
      <c r="AH260" s="5" t="n">
        <v>26.637</v>
      </c>
      <c r="AI260" s="5" t="n">
        <v>0</v>
      </c>
      <c r="AJ260" s="5" t="n">
        <v>1</v>
      </c>
      <c r="AK260" s="5" t="n">
        <v>24.157</v>
      </c>
      <c r="AL260" s="5" t="n">
        <v>11.967</v>
      </c>
      <c r="AM260" s="5" t="n">
        <v>-0.507</v>
      </c>
      <c r="AN260" s="5" t="n">
        <v>28.38</v>
      </c>
      <c r="AO260" s="5" t="n">
        <v>0.2</v>
      </c>
      <c r="AP260" s="5" t="n">
        <v>1</v>
      </c>
      <c r="AQ260" s="5" t="n">
        <v>0.76</v>
      </c>
      <c r="AR260" s="5" t="n">
        <v>0.129</v>
      </c>
      <c r="AS260" s="5" t="n">
        <v>0.786</v>
      </c>
      <c r="AT260" s="5" t="n">
        <v>1.856</v>
      </c>
      <c r="AU260" s="5" t="n">
        <v>0.2</v>
      </c>
      <c r="AV260" s="5" t="n">
        <v>1</v>
      </c>
      <c r="AW260" s="5" t="n">
        <v>0.8110000000000001</v>
      </c>
      <c r="AX260" s="5" t="n">
        <v>0.129</v>
      </c>
      <c r="AY260" s="5" t="n">
        <v>0.638</v>
      </c>
      <c r="AZ260" s="5" t="n">
        <v>1.739</v>
      </c>
      <c r="BA260" s="5" t="n">
        <v>0.2</v>
      </c>
      <c r="BB260" s="5" t="n">
        <v>1</v>
      </c>
      <c r="BC260" s="5" t="n">
        <v>0.535</v>
      </c>
      <c r="BD260" s="5" t="n">
        <v>0.129</v>
      </c>
      <c r="BE260" s="5" t="n">
        <v>0.095</v>
      </c>
      <c r="BF260" s="5" t="n">
        <v>0.755</v>
      </c>
      <c r="BG260" s="5" t="n">
        <v>0.2</v>
      </c>
      <c r="BH260" s="5" t="n">
        <v>1</v>
      </c>
      <c r="BI260" s="5" t="n">
        <v>0.579</v>
      </c>
      <c r="BJ260" s="5" t="n">
        <v>0.129</v>
      </c>
      <c r="BK260" s="5" t="n">
        <v>0.449</v>
      </c>
      <c r="BL260" s="5" t="n">
        <v>1.234</v>
      </c>
      <c r="BM260" s="5" t="n">
        <v>0.2</v>
      </c>
      <c r="BN260" s="5" t="n">
        <v>1</v>
      </c>
      <c r="BO260" s="5" t="n">
        <v>0</v>
      </c>
      <c r="BP260" s="5" t="n">
        <v>0.014</v>
      </c>
      <c r="BQ260" s="5" t="n">
        <v>0.147</v>
      </c>
      <c r="BR260" s="5" t="n">
        <v>0</v>
      </c>
      <c r="BS260" s="5" t="n">
        <v>1</v>
      </c>
      <c r="BT260" s="5" t="n">
        <v>0</v>
      </c>
      <c r="BU260" s="5" t="n">
        <v>0.014</v>
      </c>
      <c r="BV260" s="5" t="n">
        <v>0.243</v>
      </c>
      <c r="BW260" s="5" t="n">
        <v>0.2</v>
      </c>
      <c r="BX260" s="5" t="n">
        <v>0.667</v>
      </c>
      <c r="BY260" s="5" t="n">
        <v>13.254</v>
      </c>
      <c r="BZ260" s="5" t="n">
        <v>0</v>
      </c>
      <c r="CA260" s="5" t="n">
        <v>13.254</v>
      </c>
      <c r="CB260" s="5" t="n">
        <v>0</v>
      </c>
      <c r="CC260" s="5" t="n">
        <v>83.248</v>
      </c>
      <c r="CD260" s="5" t="n">
        <v>7.95</v>
      </c>
      <c r="CE260" s="5" t="n">
        <v>119.584</v>
      </c>
      <c r="CF260" s="5" t="n">
        <v>243.399</v>
      </c>
      <c r="CG260" s="5" t="n">
        <v>0.2</v>
      </c>
      <c r="CH260" s="5" t="n">
        <v>1</v>
      </c>
      <c r="CI260" s="5" t="n">
        <v>0</v>
      </c>
      <c r="CJ260" s="5" t="n">
        <v>0</v>
      </c>
      <c r="CK260" s="5" t="n">
        <v>0</v>
      </c>
      <c r="CL260" s="5" t="n">
        <v>0</v>
      </c>
      <c r="CM260" s="5" t="n">
        <v>0</v>
      </c>
      <c r="CN260" s="5" t="n">
        <v>0</v>
      </c>
      <c r="CO260" s="5" t="n">
        <v>0</v>
      </c>
      <c r="CP260" s="5" t="n">
        <v>1</v>
      </c>
      <c r="CQ260" s="5" t="n">
        <v>1.348</v>
      </c>
      <c r="CR260" s="5" t="n">
        <v>0</v>
      </c>
      <c r="CS260" s="5" t="n">
        <v>5.37</v>
      </c>
      <c r="CT260" s="5" t="n">
        <v>23.964</v>
      </c>
      <c r="CU260" s="5" t="n">
        <v>14.805</v>
      </c>
    </row>
    <row r="261">
      <c r="A261" s="5" t="inlineStr">
        <is>
          <t>EST2024</t>
        </is>
      </c>
      <c r="B261" s="5" t="inlineStr">
        <is>
          <t>EST</t>
        </is>
      </c>
      <c r="C261" s="5" t="inlineStr">
        <is>
          <t>EST</t>
        </is>
      </c>
      <c r="D261" s="5" t="inlineStr">
        <is>
          <t>Estonia</t>
        </is>
      </c>
      <c r="E261" s="5" t="n">
        <v>2024</v>
      </c>
      <c r="F261" s="5" t="n">
        <v>0.2</v>
      </c>
      <c r="G261" s="5" t="n">
        <v>2.051</v>
      </c>
      <c r="H261" s="5" t="n">
        <v>0.662</v>
      </c>
      <c r="I261" s="5" t="n">
        <v>7.203</v>
      </c>
      <c r="J261" s="5" t="n">
        <v>9.254</v>
      </c>
      <c r="K261" s="5" t="n">
        <v>0</v>
      </c>
      <c r="L261" s="5" t="n">
        <v>1</v>
      </c>
      <c r="M261" s="5" t="n">
        <v>3.374</v>
      </c>
      <c r="N261" s="5" t="n">
        <v>1.986</v>
      </c>
      <c r="O261" s="5" t="n">
        <v>6.799</v>
      </c>
      <c r="P261" s="5" t="n">
        <v>10.173</v>
      </c>
      <c r="Q261" s="5" t="n">
        <v>0</v>
      </c>
      <c r="R261" s="5" t="n">
        <v>1</v>
      </c>
      <c r="S261" s="5" t="n">
        <v>5.361</v>
      </c>
      <c r="T261" s="5" t="n">
        <v>3.972</v>
      </c>
      <c r="U261" s="5" t="n">
        <v>0.894</v>
      </c>
      <c r="V261" s="5" t="n">
        <v>7.409</v>
      </c>
      <c r="W261" s="5" t="n">
        <v>0.22</v>
      </c>
      <c r="X261" s="5" t="n">
        <v>1</v>
      </c>
      <c r="Y261" s="5" t="n">
        <v>15.644</v>
      </c>
      <c r="Z261" s="5" t="n">
        <v>1.975</v>
      </c>
      <c r="AA261" s="5" t="n">
        <v>4.912</v>
      </c>
      <c r="AB261" s="5" t="n">
        <v>20.556</v>
      </c>
      <c r="AC261" s="5" t="n">
        <v>0</v>
      </c>
      <c r="AD261" s="5" t="n">
        <v>1</v>
      </c>
      <c r="AE261" s="5" t="n">
        <v>15.644</v>
      </c>
      <c r="AF261" s="5" t="n">
        <v>3.427</v>
      </c>
      <c r="AG261" s="5" t="n">
        <v>4.912</v>
      </c>
      <c r="AH261" s="5" t="n">
        <v>20.556</v>
      </c>
      <c r="AI261" s="5" t="n">
        <v>0</v>
      </c>
      <c r="AJ261" s="5" t="n">
        <v>1</v>
      </c>
      <c r="AK261" s="5" t="n">
        <v>20.238</v>
      </c>
      <c r="AL261" s="5" t="n">
        <v>10.294</v>
      </c>
      <c r="AM261" s="5" t="n">
        <v>-2.021</v>
      </c>
      <c r="AN261" s="5" t="n">
        <v>22.225</v>
      </c>
      <c r="AO261" s="5" t="n">
        <v>0.22</v>
      </c>
      <c r="AP261" s="5" t="n">
        <v>1</v>
      </c>
      <c r="AQ261" s="5" t="n">
        <v>0.724</v>
      </c>
      <c r="AR261" s="5" t="n">
        <v>0.132</v>
      </c>
      <c r="AS261" s="5" t="n">
        <v>0.761</v>
      </c>
      <c r="AT261" s="5" t="n">
        <v>1.812</v>
      </c>
      <c r="AU261" s="5" t="n">
        <v>0.22</v>
      </c>
      <c r="AV261" s="5" t="n">
        <v>1</v>
      </c>
      <c r="AW261" s="5" t="n">
        <v>0.75</v>
      </c>
      <c r="AX261" s="5" t="n">
        <v>0.132</v>
      </c>
      <c r="AY261" s="5" t="n">
        <v>0.615</v>
      </c>
      <c r="AZ261" s="5" t="n">
        <v>1.666</v>
      </c>
      <c r="BA261" s="5" t="n">
        <v>0.22</v>
      </c>
      <c r="BB261" s="5" t="n">
        <v>1</v>
      </c>
      <c r="BC261" s="5" t="n">
        <v>0.513</v>
      </c>
      <c r="BD261" s="5" t="n">
        <v>0.132</v>
      </c>
      <c r="BE261" s="5" t="n">
        <v>0.108</v>
      </c>
      <c r="BF261" s="5" t="n">
        <v>0.758</v>
      </c>
      <c r="BG261" s="5" t="n">
        <v>0.22</v>
      </c>
      <c r="BH261" s="5" t="n">
        <v>1</v>
      </c>
      <c r="BI261" s="5" t="n">
        <v>0.591</v>
      </c>
      <c r="BJ261" s="5" t="n">
        <v>0.132</v>
      </c>
      <c r="BK261" s="5" t="n">
        <v>0.359</v>
      </c>
      <c r="BL261" s="5" t="n">
        <v>1.159</v>
      </c>
      <c r="BM261" s="5" t="n">
        <v>0.22</v>
      </c>
      <c r="BN261" s="5" t="n">
        <v>1</v>
      </c>
      <c r="BO261" s="5" t="n">
        <v>0</v>
      </c>
      <c r="BP261" s="5" t="n">
        <v>0.013</v>
      </c>
      <c r="BQ261" s="5" t="n">
        <v>0.151</v>
      </c>
      <c r="BR261" s="5" t="n">
        <v>0</v>
      </c>
      <c r="BS261" s="5" t="n">
        <v>1</v>
      </c>
      <c r="BT261" s="5" t="n">
        <v>0</v>
      </c>
      <c r="BU261" s="5" t="n">
        <v>0.013</v>
      </c>
      <c r="BV261" s="5" t="n">
        <v>0.244</v>
      </c>
      <c r="BW261" s="5" t="n">
        <v>0.22</v>
      </c>
      <c r="BX261" s="5" t="n">
        <v>0.667</v>
      </c>
      <c r="BY261" s="5" t="n">
        <v>13.646</v>
      </c>
      <c r="BZ261" s="5" t="n">
        <v>0</v>
      </c>
      <c r="CA261" s="5" t="n">
        <v>13.646</v>
      </c>
      <c r="CB261" s="5" t="n">
        <v>0</v>
      </c>
      <c r="CC261" s="5" t="n">
        <v>82.58799999999999</v>
      </c>
      <c r="CD261" s="5" t="n">
        <v>7.95</v>
      </c>
      <c r="CE261" s="5" t="n">
        <v>102.705</v>
      </c>
      <c r="CF261" s="5" t="n">
        <v>226.058</v>
      </c>
      <c r="CG261" s="5" t="n">
        <v>0.22</v>
      </c>
      <c r="CH261" s="5" t="n">
        <v>1</v>
      </c>
      <c r="CI261" s="5" t="n">
        <v>0</v>
      </c>
      <c r="CJ261" s="5" t="n">
        <v>0</v>
      </c>
      <c r="CK261" s="5" t="n">
        <v>0</v>
      </c>
      <c r="CL261" s="5" t="n">
        <v>0</v>
      </c>
      <c r="CM261" s="5" t="n">
        <v>0</v>
      </c>
      <c r="CN261" s="5" t="n">
        <v>0</v>
      </c>
      <c r="CO261" s="5" t="n">
        <v>0</v>
      </c>
      <c r="CP261" s="5" t="n">
        <v>1</v>
      </c>
      <c r="CQ261" s="5" t="n">
        <v>1.387</v>
      </c>
      <c r="CR261" s="5" t="n">
        <v>0</v>
      </c>
      <c r="CS261" s="5" t="n">
        <v>5.529</v>
      </c>
      <c r="CT261" s="5" t="n">
        <v>11.886</v>
      </c>
      <c r="CU261" s="5" t="n">
        <v>10.037</v>
      </c>
    </row>
    <row r="262">
      <c r="A262" s="5" t="inlineStr">
        <is>
          <t>SWZ2021</t>
        </is>
      </c>
      <c r="B262" s="5" t="inlineStr">
        <is>
          <t>SWZ</t>
        </is>
      </c>
      <c r="C262" s="5" t="inlineStr">
        <is>
          <t>SWZ</t>
        </is>
      </c>
      <c r="D262" s="5" t="inlineStr">
        <is>
          <t>Eswatini</t>
        </is>
      </c>
      <c r="E262" s="5" t="n">
        <v>2021</v>
      </c>
      <c r="F262" s="5" t="n">
        <v>0.15</v>
      </c>
      <c r="G262" s="5" t="n">
        <v>5.897</v>
      </c>
      <c r="H262" s="5" t="n">
        <v>1.143</v>
      </c>
      <c r="I262" s="5" t="n">
        <v>0</v>
      </c>
      <c r="J262" s="5" t="n">
        <v>5.897</v>
      </c>
      <c r="K262" s="5" t="n">
        <v>0</v>
      </c>
      <c r="L262" s="5" t="n">
        <v>1</v>
      </c>
      <c r="M262" s="5" t="n">
        <v>7.964</v>
      </c>
      <c r="N262" s="5" t="n">
        <v>3.43</v>
      </c>
      <c r="O262" s="5" t="n">
        <v>0</v>
      </c>
      <c r="P262" s="5" t="n">
        <v>7.964</v>
      </c>
      <c r="Q262" s="5" t="n">
        <v>0</v>
      </c>
      <c r="R262" s="5" t="n">
        <v>1</v>
      </c>
      <c r="S262" s="5" t="n">
        <v>11.613</v>
      </c>
      <c r="T262" s="5" t="n">
        <v>6.86</v>
      </c>
      <c r="U262" s="5" t="n">
        <v>0</v>
      </c>
      <c r="V262" s="5" t="n">
        <v>13.355</v>
      </c>
      <c r="W262" s="5" t="n">
        <v>0.15</v>
      </c>
      <c r="X262" s="5" t="n">
        <v>1</v>
      </c>
      <c r="Y262" s="5" t="n">
        <v>15.672</v>
      </c>
      <c r="Z262" s="5" t="n">
        <v>2.118</v>
      </c>
      <c r="AA262" s="5" t="n">
        <v>0</v>
      </c>
      <c r="AB262" s="5" t="n">
        <v>15.672</v>
      </c>
      <c r="AC262" s="5" t="n">
        <v>0</v>
      </c>
      <c r="AD262" s="5" t="n">
        <v>1</v>
      </c>
      <c r="AE262" s="5" t="n">
        <v>16.816</v>
      </c>
      <c r="AF262" s="5" t="n">
        <v>3.932</v>
      </c>
      <c r="AG262" s="5" t="n">
        <v>0</v>
      </c>
      <c r="AH262" s="5" t="n">
        <v>16.816</v>
      </c>
      <c r="AI262" s="5" t="n">
        <v>0</v>
      </c>
      <c r="AJ262" s="5" t="n">
        <v>1</v>
      </c>
      <c r="AK262" s="5" t="n">
        <v>23.675</v>
      </c>
      <c r="AL262" s="5" t="n">
        <v>12.609</v>
      </c>
      <c r="AM262" s="5" t="n">
        <v>0</v>
      </c>
      <c r="AN262" s="5" t="n">
        <v>27.227</v>
      </c>
      <c r="AO262" s="5" t="n">
        <v>0.15</v>
      </c>
      <c r="AP262" s="5" t="n">
        <v>1</v>
      </c>
      <c r="AQ262" s="5" t="n">
        <v>0.619</v>
      </c>
      <c r="AR262" s="5" t="n">
        <v>0.114</v>
      </c>
      <c r="AS262" s="5" t="n">
        <v>0.243</v>
      </c>
      <c r="AT262" s="5" t="n">
        <v>0.992</v>
      </c>
      <c r="AU262" s="5" t="n">
        <v>0.15</v>
      </c>
      <c r="AV262" s="5" t="n">
        <v>1</v>
      </c>
      <c r="AW262" s="5" t="n">
        <v>0.599</v>
      </c>
      <c r="AX262" s="5" t="n">
        <v>0.114</v>
      </c>
      <c r="AY262" s="5" t="n">
        <v>0.188</v>
      </c>
      <c r="AZ262" s="5" t="n">
        <v>0.906</v>
      </c>
      <c r="BA262" s="5" t="n">
        <v>0.15</v>
      </c>
      <c r="BB262" s="5" t="n">
        <v>1</v>
      </c>
      <c r="BC262" s="5" t="n">
        <v>0.439</v>
      </c>
      <c r="BD262" s="5" t="n">
        <v>0.114</v>
      </c>
      <c r="BE262" s="5" t="n">
        <v>0</v>
      </c>
      <c r="BF262" s="5" t="n">
        <v>0.505</v>
      </c>
      <c r="BG262" s="5" t="n">
        <v>0.15</v>
      </c>
      <c r="BH262" s="5" t="n">
        <v>1</v>
      </c>
      <c r="BI262" s="5" t="n">
        <v>0.505</v>
      </c>
      <c r="BJ262" s="5" t="n">
        <v>0.114</v>
      </c>
      <c r="BK262" s="5" t="n">
        <v>0</v>
      </c>
      <c r="BL262" s="5" t="n">
        <v>0.58</v>
      </c>
      <c r="BM262" s="5" t="n">
        <v>0.15</v>
      </c>
      <c r="BN262" s="5" t="n">
        <v>1</v>
      </c>
      <c r="BO262" s="5" t="n">
        <v>0</v>
      </c>
      <c r="BP262" s="5" t="n">
        <v>0</v>
      </c>
      <c r="BQ262" s="5" t="n">
        <v>0.078</v>
      </c>
      <c r="BR262" s="5" t="n">
        <v>0</v>
      </c>
      <c r="BS262" s="5" t="n">
        <v>1</v>
      </c>
      <c r="BT262" s="5" t="n">
        <v>0</v>
      </c>
      <c r="BU262" s="5" t="n">
        <v>0</v>
      </c>
      <c r="BV262" s="5" t="n">
        <v>0.118</v>
      </c>
      <c r="BW262" s="5" t="n">
        <v>0.15</v>
      </c>
      <c r="BX262" s="5" t="n">
        <v>1</v>
      </c>
      <c r="BY262" s="5" t="n">
        <v>11.787</v>
      </c>
      <c r="BZ262" s="5" t="n">
        <v>0</v>
      </c>
      <c r="CA262" s="5" t="n">
        <v>11.787</v>
      </c>
      <c r="CB262" s="5" t="n">
        <v>0</v>
      </c>
      <c r="CC262" s="5" t="n">
        <v>78.125</v>
      </c>
      <c r="CD262" s="5" t="n">
        <v>7.95</v>
      </c>
      <c r="CE262" s="5" t="n">
        <v>0</v>
      </c>
      <c r="CF262" s="5" t="n">
        <v>89.84399999999999</v>
      </c>
      <c r="CG262" s="5" t="n">
        <v>0.15</v>
      </c>
      <c r="CH262" s="5" t="n">
        <v>1</v>
      </c>
      <c r="CI262" s="5" t="n">
        <v>0</v>
      </c>
      <c r="CJ262" s="5" t="n">
        <v>0</v>
      </c>
      <c r="CK262" s="5" t="n">
        <v>0</v>
      </c>
      <c r="CL262" s="5" t="n">
        <v>0</v>
      </c>
      <c r="CM262" s="5" t="n">
        <v>0</v>
      </c>
      <c r="CN262" s="5" t="n">
        <v>0</v>
      </c>
      <c r="CO262" s="5" t="n">
        <v>0</v>
      </c>
      <c r="CP262" s="5" t="n">
        <v>0</v>
      </c>
      <c r="CQ262" s="5" t="n">
        <v>1.198</v>
      </c>
      <c r="CR262" s="5" t="n">
        <v>0</v>
      </c>
      <c r="CS262" s="5" t="n">
        <v>4.776</v>
      </c>
      <c r="CT262" s="5" t="n">
        <v>4.753</v>
      </c>
      <c r="CU262" s="5" t="n">
        <v>15.162</v>
      </c>
    </row>
    <row r="263">
      <c r="A263" s="5" t="inlineStr">
        <is>
          <t>SWZ2022</t>
        </is>
      </c>
      <c r="B263" s="5" t="inlineStr">
        <is>
          <t>SWZ</t>
        </is>
      </c>
      <c r="C263" s="5" t="inlineStr">
        <is>
          <t>SWZ</t>
        </is>
      </c>
      <c r="D263" s="5" t="inlineStr">
        <is>
          <t>Eswatini</t>
        </is>
      </c>
      <c r="E263" s="5" t="n">
        <v>2022</v>
      </c>
      <c r="F263" s="5" t="n">
        <v>0.15</v>
      </c>
      <c r="G263" s="5" t="n">
        <v>11.72</v>
      </c>
      <c r="H263" s="5" t="n">
        <v>1.235</v>
      </c>
      <c r="I263" s="5" t="n">
        <v>0</v>
      </c>
      <c r="J263" s="5" t="n">
        <v>11.72</v>
      </c>
      <c r="K263" s="5" t="n">
        <v>0</v>
      </c>
      <c r="L263" s="5" t="n">
        <v>1</v>
      </c>
      <c r="M263" s="5" t="n">
        <v>9.782999999999999</v>
      </c>
      <c r="N263" s="5" t="n">
        <v>3.704</v>
      </c>
      <c r="O263" s="5" t="n">
        <v>0</v>
      </c>
      <c r="P263" s="5" t="n">
        <v>9.782999999999999</v>
      </c>
      <c r="Q263" s="5" t="n">
        <v>0</v>
      </c>
      <c r="R263" s="5" t="n">
        <v>1</v>
      </c>
      <c r="S263" s="5" t="n">
        <v>17.893</v>
      </c>
      <c r="T263" s="5" t="n">
        <v>7.408</v>
      </c>
      <c r="U263" s="5" t="n">
        <v>0.199</v>
      </c>
      <c r="V263" s="5" t="n">
        <v>20.577</v>
      </c>
      <c r="W263" s="5" t="n">
        <v>0.15</v>
      </c>
      <c r="X263" s="5" t="n">
        <v>1</v>
      </c>
      <c r="Y263" s="5" t="n">
        <v>31.7</v>
      </c>
      <c r="Z263" s="5" t="n">
        <v>4.284</v>
      </c>
      <c r="AA263" s="5" t="n">
        <v>0</v>
      </c>
      <c r="AB263" s="5" t="n">
        <v>31.7</v>
      </c>
      <c r="AC263" s="5" t="n">
        <v>0</v>
      </c>
      <c r="AD263" s="5" t="n">
        <v>1</v>
      </c>
      <c r="AE263" s="5" t="n">
        <v>32.935</v>
      </c>
      <c r="AF263" s="5" t="n">
        <v>7.701</v>
      </c>
      <c r="AG263" s="5" t="n">
        <v>0</v>
      </c>
      <c r="AH263" s="5" t="n">
        <v>32.935</v>
      </c>
      <c r="AI263" s="5" t="n">
        <v>0</v>
      </c>
      <c r="AJ263" s="5" t="n">
        <v>1</v>
      </c>
      <c r="AK263" s="5" t="n">
        <v>40.343</v>
      </c>
      <c r="AL263" s="5" t="n">
        <v>21.486</v>
      </c>
      <c r="AM263" s="5" t="n">
        <v>0.448</v>
      </c>
      <c r="AN263" s="5" t="n">
        <v>46.394</v>
      </c>
      <c r="AO263" s="5" t="n">
        <v>0.15</v>
      </c>
      <c r="AP263" s="5" t="n">
        <v>1</v>
      </c>
      <c r="AQ263" s="5" t="n">
        <v>0.861</v>
      </c>
      <c r="AR263" s="5" t="n">
        <v>0.123</v>
      </c>
      <c r="AS263" s="5" t="n">
        <v>0.25</v>
      </c>
      <c r="AT263" s="5" t="n">
        <v>1.263</v>
      </c>
      <c r="AU263" s="5" t="n">
        <v>0.15</v>
      </c>
      <c r="AV263" s="5" t="n">
        <v>1</v>
      </c>
      <c r="AW263" s="5" t="n">
        <v>0.986</v>
      </c>
      <c r="AX263" s="5" t="n">
        <v>0.123</v>
      </c>
      <c r="AY263" s="5" t="n">
        <v>0.172</v>
      </c>
      <c r="AZ263" s="5" t="n">
        <v>1.317</v>
      </c>
      <c r="BA263" s="5" t="n">
        <v>0.15</v>
      </c>
      <c r="BB263" s="5" t="n">
        <v>1</v>
      </c>
      <c r="BC263" s="5" t="n">
        <v>0.598</v>
      </c>
      <c r="BD263" s="5" t="n">
        <v>0.123</v>
      </c>
      <c r="BE263" s="5" t="n">
        <v>0.007</v>
      </c>
      <c r="BF263" s="5" t="n">
        <v>0.6879999999999999</v>
      </c>
      <c r="BG263" s="5" t="n">
        <v>0.15</v>
      </c>
      <c r="BH263" s="5" t="n">
        <v>1</v>
      </c>
      <c r="BI263" s="5" t="n">
        <v>0.612</v>
      </c>
      <c r="BJ263" s="5" t="n">
        <v>0.123</v>
      </c>
      <c r="BK263" s="5" t="n">
        <v>0.007</v>
      </c>
      <c r="BL263" s="5" t="n">
        <v>0.704</v>
      </c>
      <c r="BM263" s="5" t="n">
        <v>0.15</v>
      </c>
      <c r="BN263" s="5" t="n">
        <v>1</v>
      </c>
      <c r="BO263" s="5" t="n">
        <v>0</v>
      </c>
      <c r="BP263" s="5" t="n">
        <v>0</v>
      </c>
      <c r="BQ263" s="5" t="n">
        <v>0.07000000000000001</v>
      </c>
      <c r="BR263" s="5" t="n">
        <v>0</v>
      </c>
      <c r="BS263" s="5" t="n">
        <v>1</v>
      </c>
      <c r="BT263" s="5" t="n">
        <v>0</v>
      </c>
      <c r="BU263" s="5" t="n">
        <v>0</v>
      </c>
      <c r="BV263" s="5" t="n">
        <v>0.108</v>
      </c>
      <c r="BW263" s="5" t="n">
        <v>0.15</v>
      </c>
      <c r="BX263" s="5" t="n">
        <v>1</v>
      </c>
      <c r="BY263" s="5" t="n">
        <v>12.729</v>
      </c>
      <c r="BZ263" s="5" t="n">
        <v>0</v>
      </c>
      <c r="CA263" s="5" t="n">
        <v>12.729</v>
      </c>
      <c r="CB263" s="5" t="n">
        <v>0</v>
      </c>
      <c r="CC263" s="5" t="n">
        <v>97.90000000000001</v>
      </c>
      <c r="CD263" s="5" t="n">
        <v>7.95</v>
      </c>
      <c r="CE263" s="5" t="n">
        <v>1.087</v>
      </c>
      <c r="CF263" s="5" t="n">
        <v>112.585</v>
      </c>
      <c r="CG263" s="5" t="n">
        <v>0.15</v>
      </c>
      <c r="CH263" s="5" t="n">
        <v>1</v>
      </c>
      <c r="CI263" s="5" t="n">
        <v>0</v>
      </c>
      <c r="CJ263" s="5" t="n">
        <v>0</v>
      </c>
      <c r="CK263" s="5" t="n">
        <v>0</v>
      </c>
      <c r="CL263" s="5" t="n">
        <v>0</v>
      </c>
      <c r="CM263" s="5" t="n">
        <v>0</v>
      </c>
      <c r="CN263" s="5" t="n">
        <v>0</v>
      </c>
      <c r="CO263" s="5" t="n">
        <v>0</v>
      </c>
      <c r="CP263" s="5" t="n">
        <v>0</v>
      </c>
      <c r="CQ263" s="5" t="n">
        <v>1.294</v>
      </c>
      <c r="CR263" s="5" t="n">
        <v>0</v>
      </c>
      <c r="CS263" s="5" t="n">
        <v>5.158</v>
      </c>
      <c r="CT263" s="5" t="n">
        <v>10.485</v>
      </c>
      <c r="CU263" s="5" t="n">
        <v>31.326</v>
      </c>
    </row>
    <row r="264">
      <c r="A264" s="5" t="inlineStr">
        <is>
          <t>SWZ2023</t>
        </is>
      </c>
      <c r="B264" s="5" t="inlineStr">
        <is>
          <t>SWZ</t>
        </is>
      </c>
      <c r="C264" s="5" t="inlineStr">
        <is>
          <t>SWZ</t>
        </is>
      </c>
      <c r="D264" s="5" t="inlineStr">
        <is>
          <t>Eswatini</t>
        </is>
      </c>
      <c r="E264" s="5" t="n">
        <v>2023</v>
      </c>
      <c r="F264" s="5" t="n">
        <v>0.15</v>
      </c>
      <c r="G264" s="5" t="n">
        <v>6.147</v>
      </c>
      <c r="H264" s="5" t="n">
        <v>1.286</v>
      </c>
      <c r="I264" s="5" t="n">
        <v>0</v>
      </c>
      <c r="J264" s="5" t="n">
        <v>6.147</v>
      </c>
      <c r="K264" s="5" t="n">
        <v>0</v>
      </c>
      <c r="L264" s="5" t="n">
        <v>1</v>
      </c>
      <c r="M264" s="5" t="n">
        <v>7.886</v>
      </c>
      <c r="N264" s="5" t="n">
        <v>3.857</v>
      </c>
      <c r="O264" s="5" t="n">
        <v>0</v>
      </c>
      <c r="P264" s="5" t="n">
        <v>7.886</v>
      </c>
      <c r="Q264" s="5" t="n">
        <v>0</v>
      </c>
      <c r="R264" s="5" t="n">
        <v>1</v>
      </c>
      <c r="S264" s="5" t="n">
        <v>12.575</v>
      </c>
      <c r="T264" s="5" t="n">
        <v>7.714</v>
      </c>
      <c r="U264" s="5" t="n">
        <v>0.209</v>
      </c>
      <c r="V264" s="5" t="n">
        <v>14.461</v>
      </c>
      <c r="W264" s="5" t="n">
        <v>0.15</v>
      </c>
      <c r="X264" s="5" t="n">
        <v>1</v>
      </c>
      <c r="Y264" s="5" t="n">
        <v>12.364</v>
      </c>
      <c r="Z264" s="5" t="n">
        <v>1.671</v>
      </c>
      <c r="AA264" s="5" t="n">
        <v>0</v>
      </c>
      <c r="AB264" s="5" t="n">
        <v>12.364</v>
      </c>
      <c r="AC264" s="5" t="n">
        <v>0</v>
      </c>
      <c r="AD264" s="5" t="n">
        <v>1</v>
      </c>
      <c r="AE264" s="5" t="n">
        <v>13.649</v>
      </c>
      <c r="AF264" s="5" t="n">
        <v>3.192</v>
      </c>
      <c r="AG264" s="5" t="n">
        <v>0</v>
      </c>
      <c r="AH264" s="5" t="n">
        <v>13.649</v>
      </c>
      <c r="AI264" s="5" t="n">
        <v>0</v>
      </c>
      <c r="AJ264" s="5" t="n">
        <v>1</v>
      </c>
      <c r="AK264" s="5" t="n">
        <v>21.363</v>
      </c>
      <c r="AL264" s="5" t="n">
        <v>11.378</v>
      </c>
      <c r="AM264" s="5" t="n">
        <v>0.355</v>
      </c>
      <c r="AN264" s="5" t="n">
        <v>24.568</v>
      </c>
      <c r="AO264" s="5" t="n">
        <v>0.15</v>
      </c>
      <c r="AP264" s="5" t="n">
        <v>1</v>
      </c>
      <c r="AQ264" s="5" t="n">
        <v>0.76</v>
      </c>
      <c r="AR264" s="5" t="n">
        <v>0.129</v>
      </c>
      <c r="AS264" s="5" t="n">
        <v>0.282</v>
      </c>
      <c r="AT264" s="5" t="n">
        <v>1.18</v>
      </c>
      <c r="AU264" s="5" t="n">
        <v>0.15</v>
      </c>
      <c r="AV264" s="5" t="n">
        <v>1</v>
      </c>
      <c r="AW264" s="5" t="n">
        <v>0.8110000000000001</v>
      </c>
      <c r="AX264" s="5" t="n">
        <v>0.129</v>
      </c>
      <c r="AY264" s="5" t="n">
        <v>0.21</v>
      </c>
      <c r="AZ264" s="5" t="n">
        <v>1.156</v>
      </c>
      <c r="BA264" s="5" t="n">
        <v>0.15</v>
      </c>
      <c r="BB264" s="5" t="n">
        <v>1</v>
      </c>
      <c r="BC264" s="5" t="n">
        <v>0.535</v>
      </c>
      <c r="BD264" s="5" t="n">
        <v>0.129</v>
      </c>
      <c r="BE264" s="5" t="n">
        <v>0.008999999999999999</v>
      </c>
      <c r="BF264" s="5" t="n">
        <v>0.615</v>
      </c>
      <c r="BG264" s="5" t="n">
        <v>0.15</v>
      </c>
      <c r="BH264" s="5" t="n">
        <v>1</v>
      </c>
      <c r="BI264" s="5" t="n">
        <v>0.579</v>
      </c>
      <c r="BJ264" s="5" t="n">
        <v>0.129</v>
      </c>
      <c r="BK264" s="5" t="n">
        <v>0.01</v>
      </c>
      <c r="BL264" s="5" t="n">
        <v>0.666</v>
      </c>
      <c r="BM264" s="5" t="n">
        <v>0.15</v>
      </c>
      <c r="BN264" s="5" t="n">
        <v>1</v>
      </c>
      <c r="BO264" s="5" t="n">
        <v>0</v>
      </c>
      <c r="BP264" s="5" t="n">
        <v>0</v>
      </c>
      <c r="BQ264" s="5" t="n">
        <v>0.079</v>
      </c>
      <c r="BR264" s="5" t="n">
        <v>0</v>
      </c>
      <c r="BS264" s="5" t="n">
        <v>1</v>
      </c>
      <c r="BT264" s="5" t="n">
        <v>0</v>
      </c>
      <c r="BU264" s="5" t="n">
        <v>0</v>
      </c>
      <c r="BV264" s="5" t="n">
        <v>0.116</v>
      </c>
      <c r="BW264" s="5" t="n">
        <v>0.15</v>
      </c>
      <c r="BX264" s="5" t="n">
        <v>1</v>
      </c>
      <c r="BY264" s="5" t="n">
        <v>13.254</v>
      </c>
      <c r="BZ264" s="5" t="n">
        <v>0</v>
      </c>
      <c r="CA264" s="5" t="n">
        <v>13.254</v>
      </c>
      <c r="CB264" s="5" t="n">
        <v>0</v>
      </c>
      <c r="CC264" s="5" t="n">
        <v>83.248</v>
      </c>
      <c r="CD264" s="5" t="n">
        <v>7.95</v>
      </c>
      <c r="CE264" s="5" t="n">
        <v>1.383</v>
      </c>
      <c r="CF264" s="5" t="n">
        <v>95.735</v>
      </c>
      <c r="CG264" s="5" t="n">
        <v>0.15</v>
      </c>
      <c r="CH264" s="5" t="n">
        <v>1</v>
      </c>
      <c r="CI264" s="5" t="n">
        <v>0</v>
      </c>
      <c r="CJ264" s="5" t="n">
        <v>0</v>
      </c>
      <c r="CK264" s="5" t="n">
        <v>0</v>
      </c>
      <c r="CL264" s="5" t="n">
        <v>0</v>
      </c>
      <c r="CM264" s="5" t="n">
        <v>0</v>
      </c>
      <c r="CN264" s="5" t="n">
        <v>0</v>
      </c>
      <c r="CO264" s="5" t="n">
        <v>0</v>
      </c>
      <c r="CP264" s="5" t="n">
        <v>0</v>
      </c>
      <c r="CQ264" s="5" t="n">
        <v>1.348</v>
      </c>
      <c r="CR264" s="5" t="n">
        <v>0</v>
      </c>
      <c r="CS264" s="5" t="n">
        <v>5.37</v>
      </c>
      <c r="CT264" s="5" t="n">
        <v>4.861</v>
      </c>
      <c r="CU264" s="5" t="n">
        <v>11.622</v>
      </c>
    </row>
    <row r="265">
      <c r="A265" s="5" t="inlineStr">
        <is>
          <t>SWZ2024</t>
        </is>
      </c>
      <c r="B265" s="5" t="inlineStr">
        <is>
          <t>SWZ</t>
        </is>
      </c>
      <c r="C265" s="5" t="inlineStr">
        <is>
          <t>SWZ</t>
        </is>
      </c>
      <c r="D265" s="5" t="inlineStr">
        <is>
          <t>Eswatini</t>
        </is>
      </c>
      <c r="E265" s="5" t="n">
        <v>2024</v>
      </c>
      <c r="F265" s="5" t="n">
        <v>0.15</v>
      </c>
      <c r="G265" s="5" t="n">
        <v>5.575</v>
      </c>
      <c r="H265" s="5" t="n">
        <v>1.324</v>
      </c>
      <c r="I265" s="5" t="n">
        <v>0</v>
      </c>
      <c r="J265" s="5" t="n">
        <v>5.575</v>
      </c>
      <c r="K265" s="5" t="n">
        <v>0</v>
      </c>
      <c r="L265" s="5" t="n">
        <v>1</v>
      </c>
      <c r="M265" s="5" t="n">
        <v>7.124</v>
      </c>
      <c r="N265" s="5" t="n">
        <v>3.971</v>
      </c>
      <c r="O265" s="5" t="n">
        <v>0</v>
      </c>
      <c r="P265" s="5" t="n">
        <v>7.124</v>
      </c>
      <c r="Q265" s="5" t="n">
        <v>0</v>
      </c>
      <c r="R265" s="5" t="n">
        <v>1</v>
      </c>
      <c r="S265" s="5" t="n">
        <v>12.193</v>
      </c>
      <c r="T265" s="5" t="n">
        <v>7.942</v>
      </c>
      <c r="U265" s="5" t="n">
        <v>0.249</v>
      </c>
      <c r="V265" s="5" t="n">
        <v>14.022</v>
      </c>
      <c r="W265" s="5" t="n">
        <v>0.15</v>
      </c>
      <c r="X265" s="5" t="n">
        <v>1</v>
      </c>
      <c r="Y265" s="5" t="n">
        <v>11.088</v>
      </c>
      <c r="Z265" s="5" t="n">
        <v>1.499</v>
      </c>
      <c r="AA265" s="5" t="n">
        <v>0</v>
      </c>
      <c r="AB265" s="5" t="n">
        <v>11.088</v>
      </c>
      <c r="AC265" s="5" t="n">
        <v>0</v>
      </c>
      <c r="AD265" s="5" t="n">
        <v>1</v>
      </c>
      <c r="AE265" s="5" t="n">
        <v>12.412</v>
      </c>
      <c r="AF265" s="5" t="n">
        <v>2.902</v>
      </c>
      <c r="AG265" s="5" t="n">
        <v>0</v>
      </c>
      <c r="AH265" s="5" t="n">
        <v>12.412</v>
      </c>
      <c r="AI265" s="5" t="n">
        <v>0</v>
      </c>
      <c r="AJ265" s="5" t="n">
        <v>1</v>
      </c>
      <c r="AK265" s="5" t="n">
        <v>20.353</v>
      </c>
      <c r="AL265" s="5" t="n">
        <v>10.84</v>
      </c>
      <c r="AM265" s="5" t="n">
        <v>0.416</v>
      </c>
      <c r="AN265" s="5" t="n">
        <v>23.406</v>
      </c>
      <c r="AO265" s="5" t="n">
        <v>0.15</v>
      </c>
      <c r="AP265" s="5" t="n">
        <v>1</v>
      </c>
      <c r="AQ265" s="5" t="n">
        <v>0.724</v>
      </c>
      <c r="AR265" s="5" t="n">
        <v>0.132</v>
      </c>
      <c r="AS265" s="5" t="n">
        <v>0.301</v>
      </c>
      <c r="AT265" s="5" t="n">
        <v>1.156</v>
      </c>
      <c r="AU265" s="5" t="n">
        <v>0.15</v>
      </c>
      <c r="AV265" s="5" t="n">
        <v>1</v>
      </c>
      <c r="AW265" s="5" t="n">
        <v>0.75</v>
      </c>
      <c r="AX265" s="5" t="n">
        <v>0.132</v>
      </c>
      <c r="AY265" s="5" t="n">
        <v>0.23</v>
      </c>
      <c r="AZ265" s="5" t="n">
        <v>1.105</v>
      </c>
      <c r="BA265" s="5" t="n">
        <v>0.15</v>
      </c>
      <c r="BB265" s="5" t="n">
        <v>1</v>
      </c>
      <c r="BC265" s="5" t="n">
        <v>0.513</v>
      </c>
      <c r="BD265" s="5" t="n">
        <v>0.132</v>
      </c>
      <c r="BE265" s="5" t="n">
        <v>0.01</v>
      </c>
      <c r="BF265" s="5" t="n">
        <v>0.59</v>
      </c>
      <c r="BG265" s="5" t="n">
        <v>0.15</v>
      </c>
      <c r="BH265" s="5" t="n">
        <v>1</v>
      </c>
      <c r="BI265" s="5" t="n">
        <v>0.591</v>
      </c>
      <c r="BJ265" s="5" t="n">
        <v>0.132</v>
      </c>
      <c r="BK265" s="5" t="n">
        <v>0.012</v>
      </c>
      <c r="BL265" s="5" t="n">
        <v>0.68</v>
      </c>
      <c r="BM265" s="5" t="n">
        <v>0.15</v>
      </c>
      <c r="BN265" s="5" t="n">
        <v>1</v>
      </c>
      <c r="BO265" s="5" t="n">
        <v>0</v>
      </c>
      <c r="BP265" s="5" t="n">
        <v>0</v>
      </c>
      <c r="BQ265" s="5" t="n">
        <v>0.08799999999999999</v>
      </c>
      <c r="BR265" s="5" t="n">
        <v>0</v>
      </c>
      <c r="BS265" s="5" t="n">
        <v>1</v>
      </c>
      <c r="BT265" s="5" t="n">
        <v>0</v>
      </c>
      <c r="BU265" s="5" t="n">
        <v>0</v>
      </c>
      <c r="BV265" s="5" t="n">
        <v>0.124</v>
      </c>
      <c r="BW265" s="5" t="n">
        <v>0.15</v>
      </c>
      <c r="BX265" s="5" t="n">
        <v>1</v>
      </c>
      <c r="BY265" s="5" t="n">
        <v>13.646</v>
      </c>
      <c r="BZ265" s="5" t="n">
        <v>0</v>
      </c>
      <c r="CA265" s="5" t="n">
        <v>13.646</v>
      </c>
      <c r="CB265" s="5" t="n">
        <v>0</v>
      </c>
      <c r="CC265" s="5" t="n">
        <v>82.58799999999999</v>
      </c>
      <c r="CD265" s="5" t="n">
        <v>7.95</v>
      </c>
      <c r="CE265" s="5" t="n">
        <v>1.687</v>
      </c>
      <c r="CF265" s="5" t="n">
        <v>94.976</v>
      </c>
      <c r="CG265" s="5" t="n">
        <v>0.15</v>
      </c>
      <c r="CH265" s="5" t="n">
        <v>1</v>
      </c>
      <c r="CI265" s="5" t="n">
        <v>0</v>
      </c>
      <c r="CJ265" s="5" t="n">
        <v>0</v>
      </c>
      <c r="CK265" s="5" t="n">
        <v>0</v>
      </c>
      <c r="CL265" s="5" t="n">
        <v>0</v>
      </c>
      <c r="CM265" s="5" t="n">
        <v>0</v>
      </c>
      <c r="CN265" s="5" t="n">
        <v>0</v>
      </c>
      <c r="CO265" s="5" t="n">
        <v>0</v>
      </c>
      <c r="CP265" s="5" t="n">
        <v>0</v>
      </c>
      <c r="CQ265" s="5" t="n">
        <v>1.387</v>
      </c>
      <c r="CR265" s="5" t="n">
        <v>0</v>
      </c>
      <c r="CS265" s="5" t="n">
        <v>5.529</v>
      </c>
      <c r="CT265" s="5" t="n">
        <v>4.251</v>
      </c>
      <c r="CU265" s="5" t="n">
        <v>10.168</v>
      </c>
    </row>
    <row r="266">
      <c r="A266" s="5" t="inlineStr">
        <is>
          <t>ETH2021</t>
        </is>
      </c>
      <c r="B266" s="5" t="inlineStr">
        <is>
          <t>ETH</t>
        </is>
      </c>
      <c r="C266" s="5" t="inlineStr">
        <is>
          <t>ETH</t>
        </is>
      </c>
      <c r="D266" s="5" t="inlineStr">
        <is>
          <t>Ethiopia</t>
        </is>
      </c>
      <c r="E266" s="5" t="n">
        <v>2021</v>
      </c>
      <c r="F266" s="5" t="n">
        <v>0.15</v>
      </c>
      <c r="G266" s="5" t="n">
        <v>4.108</v>
      </c>
      <c r="H266" s="5" t="n">
        <v>0.896</v>
      </c>
      <c r="I266" s="5" t="n">
        <v>0</v>
      </c>
      <c r="J266" s="5" t="n">
        <v>4.108</v>
      </c>
      <c r="K266" s="5" t="n">
        <v>0</v>
      </c>
      <c r="L266" s="5" t="n">
        <v>1</v>
      </c>
      <c r="M266" s="5" t="n">
        <v>5.775</v>
      </c>
      <c r="N266" s="5" t="n">
        <v>2.687</v>
      </c>
      <c r="O266" s="5" t="n">
        <v>0.119</v>
      </c>
      <c r="P266" s="5" t="n">
        <v>5.894</v>
      </c>
      <c r="Q266" s="5" t="n">
        <v>0</v>
      </c>
      <c r="R266" s="5" t="n">
        <v>1</v>
      </c>
      <c r="S266" s="5" t="n">
        <v>8.585000000000001</v>
      </c>
      <c r="T266" s="5" t="n">
        <v>5.373</v>
      </c>
      <c r="U266" s="5" t="n">
        <v>0</v>
      </c>
      <c r="V266" s="5" t="n">
        <v>9.872999999999999</v>
      </c>
      <c r="W266" s="5" t="n">
        <v>0.15</v>
      </c>
      <c r="X266" s="5" t="n">
        <v>1</v>
      </c>
      <c r="Y266" s="5" t="n">
        <v>3.969</v>
      </c>
      <c r="Z266" s="5" t="n">
        <v>0.536</v>
      </c>
      <c r="AA266" s="5" t="n">
        <v>0</v>
      </c>
      <c r="AB266" s="5" t="n">
        <v>3.969</v>
      </c>
      <c r="AC266" s="5" t="n">
        <v>0</v>
      </c>
      <c r="AD266" s="5" t="n">
        <v>1</v>
      </c>
      <c r="AE266" s="5" t="n">
        <v>5.112</v>
      </c>
      <c r="AF266" s="5" t="n">
        <v>1.195</v>
      </c>
      <c r="AG266" s="5" t="n">
        <v>0</v>
      </c>
      <c r="AH266" s="5" t="n">
        <v>5.112</v>
      </c>
      <c r="AI266" s="5" t="n">
        <v>0</v>
      </c>
      <c r="AJ266" s="5" t="n">
        <v>1</v>
      </c>
      <c r="AK266" s="5" t="n">
        <v>11.972</v>
      </c>
      <c r="AL266" s="5" t="n">
        <v>6.376</v>
      </c>
      <c r="AM266" s="5" t="n">
        <v>0</v>
      </c>
      <c r="AN266" s="5" t="n">
        <v>13.768</v>
      </c>
      <c r="AO266" s="5" t="n">
        <v>0.15</v>
      </c>
      <c r="AP266" s="5" t="n">
        <v>1</v>
      </c>
      <c r="AQ266" s="5" t="n">
        <v>0.619</v>
      </c>
      <c r="AR266" s="5" t="n">
        <v>0.114</v>
      </c>
      <c r="AS266" s="5" t="n">
        <v>-0.099</v>
      </c>
      <c r="AT266" s="5" t="n">
        <v>0.598</v>
      </c>
      <c r="AU266" s="5" t="n">
        <v>0.15</v>
      </c>
      <c r="AV266" s="5" t="n">
        <v>1</v>
      </c>
      <c r="AW266" s="5" t="n">
        <v>0.599</v>
      </c>
      <c r="AX266" s="5" t="n">
        <v>0.114</v>
      </c>
      <c r="AY266" s="5" t="n">
        <v>-0.133</v>
      </c>
      <c r="AZ266" s="5" t="n">
        <v>0.537</v>
      </c>
      <c r="BA266" s="5" t="n">
        <v>0.15</v>
      </c>
      <c r="BB266" s="5" t="n">
        <v>1</v>
      </c>
      <c r="BC266" s="5" t="n">
        <v>0.439</v>
      </c>
      <c r="BD266" s="5" t="n">
        <v>0.114</v>
      </c>
      <c r="BE266" s="5" t="n">
        <v>0.016</v>
      </c>
      <c r="BF266" s="5" t="n">
        <v>0.523</v>
      </c>
      <c r="BG266" s="5" t="n">
        <v>0.15</v>
      </c>
      <c r="BH266" s="5" t="n">
        <v>1</v>
      </c>
      <c r="BI266" s="5" t="n">
        <v>0.505</v>
      </c>
      <c r="BJ266" s="5" t="n">
        <v>0.114</v>
      </c>
      <c r="BK266" s="5" t="n">
        <v>0.032</v>
      </c>
      <c r="BL266" s="5" t="n">
        <v>0.537</v>
      </c>
      <c r="BM266" s="5" t="n">
        <v>0</v>
      </c>
      <c r="BN266" s="5" t="n">
        <v>1</v>
      </c>
      <c r="BO266" s="5" t="n">
        <v>0</v>
      </c>
      <c r="BP266" s="5" t="n">
        <v>0</v>
      </c>
      <c r="BQ266" s="5" t="n">
        <v>0.028</v>
      </c>
      <c r="BR266" s="5" t="n">
        <v>0</v>
      </c>
      <c r="BS266" s="5" t="n">
        <v>0.667</v>
      </c>
      <c r="BT266" s="5" t="n">
        <v>0</v>
      </c>
      <c r="BU266" s="5" t="n">
        <v>0</v>
      </c>
      <c r="BV266" s="5" t="n">
        <v>0.048</v>
      </c>
      <c r="BW266" s="5" t="n">
        <v>0.15</v>
      </c>
      <c r="BX266" s="5" t="n">
        <v>0.667</v>
      </c>
      <c r="BY266" s="5" t="n">
        <v>11.787</v>
      </c>
      <c r="BZ266" s="5" t="n">
        <v>0</v>
      </c>
      <c r="CA266" s="5" t="n">
        <v>11.787</v>
      </c>
      <c r="CB266" s="5" t="n">
        <v>0</v>
      </c>
      <c r="CC266" s="5" t="n">
        <v>78.125</v>
      </c>
      <c r="CD266" s="5" t="n">
        <v>7.95</v>
      </c>
      <c r="CE266" s="5" t="n">
        <v>-2.409</v>
      </c>
      <c r="CF266" s="5" t="n">
        <v>87.07299999999999</v>
      </c>
      <c r="CG266" s="5" t="n">
        <v>0.15</v>
      </c>
      <c r="CH266" s="5" t="n">
        <v>1</v>
      </c>
      <c r="CI266" s="5" t="n">
        <v>0</v>
      </c>
      <c r="CJ266" s="5" t="n">
        <v>0</v>
      </c>
      <c r="CK266" s="5" t="n">
        <v>0</v>
      </c>
      <c r="CL266" s="5" t="n">
        <v>0</v>
      </c>
      <c r="CM266" s="5" t="n">
        <v>0</v>
      </c>
      <c r="CN266" s="5" t="n">
        <v>0</v>
      </c>
      <c r="CO266" s="5" t="n">
        <v>0</v>
      </c>
      <c r="CP266" s="5" t="n">
        <v>0.433</v>
      </c>
      <c r="CQ266" s="5" t="n">
        <v>1.198</v>
      </c>
      <c r="CR266" s="5" t="n">
        <v>0</v>
      </c>
      <c r="CS266" s="5" t="n">
        <v>4.049</v>
      </c>
      <c r="CT266" s="5" t="n">
        <v>4.753</v>
      </c>
      <c r="CU266" s="5" t="n">
        <v>15.162</v>
      </c>
    </row>
    <row r="267">
      <c r="A267" s="5" t="inlineStr">
        <is>
          <t>ETH2022</t>
        </is>
      </c>
      <c r="B267" s="5" t="inlineStr">
        <is>
          <t>ETH</t>
        </is>
      </c>
      <c r="C267" s="5" t="inlineStr">
        <is>
          <t>ETH</t>
        </is>
      </c>
      <c r="D267" s="5" t="inlineStr">
        <is>
          <t>Ethiopia</t>
        </is>
      </c>
      <c r="E267" s="5" t="n">
        <v>2022</v>
      </c>
      <c r="F267" s="5" t="n">
        <v>0.15</v>
      </c>
      <c r="G267" s="5" t="n">
        <v>7.468</v>
      </c>
      <c r="H267" s="5" t="n">
        <v>0.967</v>
      </c>
      <c r="I267" s="5" t="n">
        <v>0</v>
      </c>
      <c r="J267" s="5" t="n">
        <v>7.468</v>
      </c>
      <c r="K267" s="5" t="n">
        <v>0</v>
      </c>
      <c r="L267" s="5" t="n">
        <v>1</v>
      </c>
      <c r="M267" s="5" t="n">
        <v>6.906</v>
      </c>
      <c r="N267" s="5" t="n">
        <v>2.901</v>
      </c>
      <c r="O267" s="5" t="n">
        <v>0.159</v>
      </c>
      <c r="P267" s="5" t="n">
        <v>7.065</v>
      </c>
      <c r="Q267" s="5" t="n">
        <v>0</v>
      </c>
      <c r="R267" s="5" t="n">
        <v>1</v>
      </c>
      <c r="S267" s="5" t="n">
        <v>12.304</v>
      </c>
      <c r="T267" s="5" t="n">
        <v>5.803</v>
      </c>
      <c r="U267" s="5" t="n">
        <v>0.137</v>
      </c>
      <c r="V267" s="5" t="n">
        <v>14.149</v>
      </c>
      <c r="W267" s="5" t="n">
        <v>0.15</v>
      </c>
      <c r="X267" s="5" t="n">
        <v>1</v>
      </c>
      <c r="Y267" s="5" t="n">
        <v>15.126</v>
      </c>
      <c r="Z267" s="5" t="n">
        <v>2.044</v>
      </c>
      <c r="AA267" s="5" t="n">
        <v>0</v>
      </c>
      <c r="AB267" s="5" t="n">
        <v>15.126</v>
      </c>
      <c r="AC267" s="5" t="n">
        <v>0</v>
      </c>
      <c r="AD267" s="5" t="n">
        <v>1</v>
      </c>
      <c r="AE267" s="5" t="n">
        <v>16.361</v>
      </c>
      <c r="AF267" s="5" t="n">
        <v>3.826</v>
      </c>
      <c r="AG267" s="5" t="n">
        <v>0</v>
      </c>
      <c r="AH267" s="5" t="n">
        <v>16.361</v>
      </c>
      <c r="AI267" s="5" t="n">
        <v>0</v>
      </c>
      <c r="AJ267" s="5" t="n">
        <v>1</v>
      </c>
      <c r="AK267" s="5" t="n">
        <v>23.769</v>
      </c>
      <c r="AL267" s="5" t="n">
        <v>12.659</v>
      </c>
      <c r="AM267" s="5" t="n">
        <v>0.264</v>
      </c>
      <c r="AN267" s="5" t="n">
        <v>27.334</v>
      </c>
      <c r="AO267" s="5" t="n">
        <v>0.15</v>
      </c>
      <c r="AP267" s="5" t="n">
        <v>1</v>
      </c>
      <c r="AQ267" s="5" t="n">
        <v>0.861</v>
      </c>
      <c r="AR267" s="5" t="n">
        <v>0.123</v>
      </c>
      <c r="AS267" s="5" t="n">
        <v>-0.139</v>
      </c>
      <c r="AT267" s="5" t="n">
        <v>0.83</v>
      </c>
      <c r="AU267" s="5" t="n">
        <v>0.15</v>
      </c>
      <c r="AV267" s="5" t="n">
        <v>1</v>
      </c>
      <c r="AW267" s="5" t="n">
        <v>0.986</v>
      </c>
      <c r="AX267" s="5" t="n">
        <v>0.123</v>
      </c>
      <c r="AY267" s="5" t="n">
        <v>-0.267</v>
      </c>
      <c r="AZ267" s="5" t="n">
        <v>0.827</v>
      </c>
      <c r="BA267" s="5" t="n">
        <v>0.15</v>
      </c>
      <c r="BB267" s="5" t="n">
        <v>1</v>
      </c>
      <c r="BC267" s="5" t="n">
        <v>0.598</v>
      </c>
      <c r="BD267" s="5" t="n">
        <v>0.123</v>
      </c>
      <c r="BE267" s="5" t="n">
        <v>0.03</v>
      </c>
      <c r="BF267" s="5" t="n">
        <v>0.714</v>
      </c>
      <c r="BG267" s="5" t="n">
        <v>0.15</v>
      </c>
      <c r="BH267" s="5" t="n">
        <v>1</v>
      </c>
      <c r="BI267" s="5" t="n">
        <v>0.612</v>
      </c>
      <c r="BJ267" s="5" t="n">
        <v>0.123</v>
      </c>
      <c r="BK267" s="5" t="n">
        <v>0.214</v>
      </c>
      <c r="BL267" s="5" t="n">
        <v>0.827</v>
      </c>
      <c r="BM267" s="5" t="n">
        <v>0</v>
      </c>
      <c r="BN267" s="5" t="n">
        <v>1</v>
      </c>
      <c r="BO267" s="5" t="n">
        <v>0</v>
      </c>
      <c r="BP267" s="5" t="n">
        <v>0</v>
      </c>
      <c r="BQ267" s="5" t="n">
        <v>0.023</v>
      </c>
      <c r="BR267" s="5" t="n">
        <v>0</v>
      </c>
      <c r="BS267" s="5" t="n">
        <v>0.667</v>
      </c>
      <c r="BT267" s="5" t="n">
        <v>0</v>
      </c>
      <c r="BU267" s="5" t="n">
        <v>0</v>
      </c>
      <c r="BV267" s="5" t="n">
        <v>0.041</v>
      </c>
      <c r="BW267" s="5" t="n">
        <v>0.15</v>
      </c>
      <c r="BX267" s="5" t="n">
        <v>0.667</v>
      </c>
      <c r="BY267" s="5" t="n">
        <v>12.729</v>
      </c>
      <c r="BZ267" s="5" t="n">
        <v>0</v>
      </c>
      <c r="CA267" s="5" t="n">
        <v>12.729</v>
      </c>
      <c r="CB267" s="5" t="n">
        <v>0</v>
      </c>
      <c r="CC267" s="5" t="n">
        <v>97.90000000000001</v>
      </c>
      <c r="CD267" s="5" t="n">
        <v>7.95</v>
      </c>
      <c r="CE267" s="5" t="n">
        <v>22.085</v>
      </c>
      <c r="CF267" s="5" t="n">
        <v>137.983</v>
      </c>
      <c r="CG267" s="5" t="n">
        <v>0.15</v>
      </c>
      <c r="CH267" s="5" t="n">
        <v>1</v>
      </c>
      <c r="CI267" s="5" t="n">
        <v>0</v>
      </c>
      <c r="CJ267" s="5" t="n">
        <v>0</v>
      </c>
      <c r="CK267" s="5" t="n">
        <v>0</v>
      </c>
      <c r="CL267" s="5" t="n">
        <v>0</v>
      </c>
      <c r="CM267" s="5" t="n">
        <v>0</v>
      </c>
      <c r="CN267" s="5" t="n">
        <v>0</v>
      </c>
      <c r="CO267" s="5" t="n">
        <v>0</v>
      </c>
      <c r="CP267" s="5" t="n">
        <v>0.433</v>
      </c>
      <c r="CQ267" s="5" t="n">
        <v>1.294</v>
      </c>
      <c r="CR267" s="5" t="n">
        <v>0</v>
      </c>
      <c r="CS267" s="5" t="n">
        <v>4.373</v>
      </c>
      <c r="CT267" s="5" t="n">
        <v>10.485</v>
      </c>
      <c r="CU267" s="5" t="n">
        <v>31.326</v>
      </c>
    </row>
    <row r="268">
      <c r="A268" s="5" t="inlineStr">
        <is>
          <t>ETH2023</t>
        </is>
      </c>
      <c r="B268" s="5" t="inlineStr">
        <is>
          <t>ETH</t>
        </is>
      </c>
      <c r="C268" s="5" t="inlineStr">
        <is>
          <t>ETH</t>
        </is>
      </c>
      <c r="D268" s="5" t="inlineStr">
        <is>
          <t>Ethiopia</t>
        </is>
      </c>
      <c r="E268" s="5" t="n">
        <v>2023</v>
      </c>
      <c r="F268" s="5" t="n">
        <v>0.15</v>
      </c>
      <c r="G268" s="5" t="n">
        <v>4.457</v>
      </c>
      <c r="H268" s="5" t="n">
        <v>1.024</v>
      </c>
      <c r="I268" s="5" t="n">
        <v>0</v>
      </c>
      <c r="J268" s="5" t="n">
        <v>4.457</v>
      </c>
      <c r="K268" s="5" t="n">
        <v>0</v>
      </c>
      <c r="L268" s="5" t="n">
        <v>1</v>
      </c>
      <c r="M268" s="5" t="n">
        <v>6.012</v>
      </c>
      <c r="N268" s="5" t="n">
        <v>3.073</v>
      </c>
      <c r="O268" s="5" t="n">
        <v>0.111</v>
      </c>
      <c r="P268" s="5" t="n">
        <v>6.123</v>
      </c>
      <c r="Q268" s="5" t="n">
        <v>0</v>
      </c>
      <c r="R268" s="5" t="n">
        <v>1</v>
      </c>
      <c r="S268" s="5" t="n">
        <v>9.579000000000001</v>
      </c>
      <c r="T268" s="5" t="n">
        <v>6.146</v>
      </c>
      <c r="U268" s="5" t="n">
        <v>0.159</v>
      </c>
      <c r="V268" s="5" t="n">
        <v>11.016</v>
      </c>
      <c r="W268" s="5" t="n">
        <v>0.15</v>
      </c>
      <c r="X268" s="5" t="n">
        <v>1</v>
      </c>
      <c r="Y268" s="5" t="n">
        <v>7.362</v>
      </c>
      <c r="Z268" s="5" t="n">
        <v>0.995</v>
      </c>
      <c r="AA268" s="5" t="n">
        <v>0</v>
      </c>
      <c r="AB268" s="5" t="n">
        <v>7.362</v>
      </c>
      <c r="AC268" s="5" t="n">
        <v>0</v>
      </c>
      <c r="AD268" s="5" t="n">
        <v>1</v>
      </c>
      <c r="AE268" s="5" t="n">
        <v>8.648</v>
      </c>
      <c r="AF268" s="5" t="n">
        <v>2.022</v>
      </c>
      <c r="AG268" s="5" t="n">
        <v>0</v>
      </c>
      <c r="AH268" s="5" t="n">
        <v>8.648</v>
      </c>
      <c r="AI268" s="5" t="n">
        <v>0</v>
      </c>
      <c r="AJ268" s="5" t="n">
        <v>1</v>
      </c>
      <c r="AK268" s="5" t="n">
        <v>16.362</v>
      </c>
      <c r="AL268" s="5" t="n">
        <v>8.714</v>
      </c>
      <c r="AM268" s="5" t="n">
        <v>0.272</v>
      </c>
      <c r="AN268" s="5" t="n">
        <v>18.816</v>
      </c>
      <c r="AO268" s="5" t="n">
        <v>0.15</v>
      </c>
      <c r="AP268" s="5" t="n">
        <v>1</v>
      </c>
      <c r="AQ268" s="5" t="n">
        <v>0.76</v>
      </c>
      <c r="AR268" s="5" t="n">
        <v>0.129</v>
      </c>
      <c r="AS268" s="5" t="n">
        <v>0.342</v>
      </c>
      <c r="AT268" s="5" t="n">
        <v>1.268</v>
      </c>
      <c r="AU268" s="5" t="n">
        <v>0.15</v>
      </c>
      <c r="AV268" s="5" t="n">
        <v>1</v>
      </c>
      <c r="AW268" s="5" t="n">
        <v>0.8110000000000001</v>
      </c>
      <c r="AX268" s="5" t="n">
        <v>0.129</v>
      </c>
      <c r="AY268" s="5" t="n">
        <v>0.343</v>
      </c>
      <c r="AZ268" s="5" t="n">
        <v>1.328</v>
      </c>
      <c r="BA268" s="5" t="n">
        <v>0.15</v>
      </c>
      <c r="BB268" s="5" t="n">
        <v>1</v>
      </c>
      <c r="BC268" s="5" t="n">
        <v>0.535</v>
      </c>
      <c r="BD268" s="5" t="n">
        <v>0.129</v>
      </c>
      <c r="BE268" s="5" t="n">
        <v>0.029</v>
      </c>
      <c r="BF268" s="5" t="n">
        <v>0.638</v>
      </c>
      <c r="BG268" s="5" t="n">
        <v>0.15</v>
      </c>
      <c r="BH268" s="5" t="n">
        <v>1</v>
      </c>
      <c r="BI268" s="5" t="n">
        <v>0.579</v>
      </c>
      <c r="BJ268" s="5" t="n">
        <v>0.129</v>
      </c>
      <c r="BK268" s="5" t="n">
        <v>0.739</v>
      </c>
      <c r="BL268" s="5" t="n">
        <v>1.318</v>
      </c>
      <c r="BM268" s="5" t="n">
        <v>0</v>
      </c>
      <c r="BN268" s="5" t="n">
        <v>1</v>
      </c>
      <c r="BO268" s="5" t="n">
        <v>0</v>
      </c>
      <c r="BP268" s="5" t="n">
        <v>0</v>
      </c>
      <c r="BQ268" s="5" t="n">
        <v>0.022</v>
      </c>
      <c r="BR268" s="5" t="n">
        <v>0</v>
      </c>
      <c r="BS268" s="5" t="n">
        <v>0.667</v>
      </c>
      <c r="BT268" s="5" t="n">
        <v>0</v>
      </c>
      <c r="BU268" s="5" t="n">
        <v>0</v>
      </c>
      <c r="BV268" s="5" t="n">
        <v>0.039</v>
      </c>
      <c r="BW268" s="5" t="n">
        <v>0.15</v>
      </c>
      <c r="BX268" s="5" t="n">
        <v>0.667</v>
      </c>
      <c r="BY268" s="5" t="n">
        <v>13.254</v>
      </c>
      <c r="BZ268" s="5" t="n">
        <v>0</v>
      </c>
      <c r="CA268" s="5" t="n">
        <v>13.254</v>
      </c>
      <c r="CB268" s="5" t="n">
        <v>0</v>
      </c>
      <c r="CC268" s="5" t="n">
        <v>83.248</v>
      </c>
      <c r="CD268" s="5" t="n">
        <v>7.95</v>
      </c>
      <c r="CE268" s="5" t="n">
        <v>92.107</v>
      </c>
      <c r="CF268" s="5" t="n">
        <v>201.659</v>
      </c>
      <c r="CG268" s="5" t="n">
        <v>0.15</v>
      </c>
      <c r="CH268" s="5" t="n">
        <v>1</v>
      </c>
      <c r="CI268" s="5" t="n">
        <v>0</v>
      </c>
      <c r="CJ268" s="5" t="n">
        <v>0</v>
      </c>
      <c r="CK268" s="5" t="n">
        <v>0</v>
      </c>
      <c r="CL268" s="5" t="n">
        <v>0</v>
      </c>
      <c r="CM268" s="5" t="n">
        <v>0</v>
      </c>
      <c r="CN268" s="5" t="n">
        <v>0</v>
      </c>
      <c r="CO268" s="5" t="n">
        <v>0</v>
      </c>
      <c r="CP268" s="5" t="n">
        <v>0.407</v>
      </c>
      <c r="CQ268" s="5" t="n">
        <v>1.348</v>
      </c>
      <c r="CR268" s="5" t="n">
        <v>0</v>
      </c>
      <c r="CS268" s="5" t="n">
        <v>4.553</v>
      </c>
      <c r="CT268" s="5" t="n">
        <v>4.861</v>
      </c>
      <c r="CU268" s="5" t="n">
        <v>11.622</v>
      </c>
    </row>
    <row r="269">
      <c r="A269" s="5" t="inlineStr">
        <is>
          <t>ETH2024</t>
        </is>
      </c>
      <c r="B269" s="5" t="inlineStr">
        <is>
          <t>ETH</t>
        </is>
      </c>
      <c r="C269" s="5" t="inlineStr">
        <is>
          <t>ETH</t>
        </is>
      </c>
      <c r="D269" s="5" t="inlineStr">
        <is>
          <t>Ethiopia</t>
        </is>
      </c>
      <c r="E269" s="5" t="n">
        <v>2024</v>
      </c>
      <c r="F269" s="5" t="n">
        <v>0.15</v>
      </c>
      <c r="G269" s="5" t="n">
        <v>4.142</v>
      </c>
      <c r="H269" s="5" t="n">
        <v>1.055</v>
      </c>
      <c r="I269" s="5" t="n">
        <v>0</v>
      </c>
      <c r="J269" s="5" t="n">
        <v>4.142</v>
      </c>
      <c r="K269" s="5" t="n">
        <v>0</v>
      </c>
      <c r="L269" s="5" t="n">
        <v>1</v>
      </c>
      <c r="M269" s="5" t="n">
        <v>5.599</v>
      </c>
      <c r="N269" s="5" t="n">
        <v>3.164</v>
      </c>
      <c r="O269" s="5" t="n">
        <v>0.08699999999999999</v>
      </c>
      <c r="P269" s="5" t="n">
        <v>5.686</v>
      </c>
      <c r="Q269" s="5" t="n">
        <v>0</v>
      </c>
      <c r="R269" s="5" t="n">
        <v>1</v>
      </c>
      <c r="S269" s="5" t="n">
        <v>9.414999999999999</v>
      </c>
      <c r="T269" s="5" t="n">
        <v>6.328</v>
      </c>
      <c r="U269" s="5" t="n">
        <v>0.192</v>
      </c>
      <c r="V269" s="5" t="n">
        <v>10.827</v>
      </c>
      <c r="W269" s="5" t="n">
        <v>0.15</v>
      </c>
      <c r="X269" s="5" t="n">
        <v>1</v>
      </c>
      <c r="Y269" s="5" t="n">
        <v>6.861</v>
      </c>
      <c r="Z269" s="5" t="n">
        <v>0.927</v>
      </c>
      <c r="AA269" s="5" t="n">
        <v>0</v>
      </c>
      <c r="AB269" s="5" t="n">
        <v>6.861</v>
      </c>
      <c r="AC269" s="5" t="n">
        <v>0</v>
      </c>
      <c r="AD269" s="5" t="n">
        <v>1</v>
      </c>
      <c r="AE269" s="5" t="n">
        <v>8.185</v>
      </c>
      <c r="AF269" s="5" t="n">
        <v>1.914</v>
      </c>
      <c r="AG269" s="5" t="n">
        <v>0</v>
      </c>
      <c r="AH269" s="5" t="n">
        <v>8.185</v>
      </c>
      <c r="AI269" s="5" t="n">
        <v>0</v>
      </c>
      <c r="AJ269" s="5" t="n">
        <v>1</v>
      </c>
      <c r="AK269" s="5" t="n">
        <v>16.127</v>
      </c>
      <c r="AL269" s="5" t="n">
        <v>8.589</v>
      </c>
      <c r="AM269" s="5" t="n">
        <v>0.33</v>
      </c>
      <c r="AN269" s="5" t="n">
        <v>18.546</v>
      </c>
      <c r="AO269" s="5" t="n">
        <v>0.15</v>
      </c>
      <c r="AP269" s="5" t="n">
        <v>1</v>
      </c>
      <c r="AQ269" s="5" t="n">
        <v>0.724</v>
      </c>
      <c r="AR269" s="5" t="n">
        <v>0.132</v>
      </c>
      <c r="AS269" s="5" t="n">
        <v>0.142</v>
      </c>
      <c r="AT269" s="5" t="n">
        <v>0.996</v>
      </c>
      <c r="AU269" s="5" t="n">
        <v>0.15</v>
      </c>
      <c r="AV269" s="5" t="n">
        <v>1</v>
      </c>
      <c r="AW269" s="5" t="n">
        <v>0.75</v>
      </c>
      <c r="AX269" s="5" t="n">
        <v>0.132</v>
      </c>
      <c r="AY269" s="5" t="n">
        <v>0.128</v>
      </c>
      <c r="AZ269" s="5" t="n">
        <v>1.009</v>
      </c>
      <c r="BA269" s="5" t="n">
        <v>0.15</v>
      </c>
      <c r="BB269" s="5" t="n">
        <v>1</v>
      </c>
      <c r="BC269" s="5" t="n">
        <v>0.513</v>
      </c>
      <c r="BD269" s="5" t="n">
        <v>0.132</v>
      </c>
      <c r="BE269" s="5" t="n">
        <v>0.029</v>
      </c>
      <c r="BF269" s="5" t="n">
        <v>0.611</v>
      </c>
      <c r="BG269" s="5" t="n">
        <v>0.15</v>
      </c>
      <c r="BH269" s="5" t="n">
        <v>1</v>
      </c>
      <c r="BI269" s="5" t="n">
        <v>0.591</v>
      </c>
      <c r="BJ269" s="5" t="n">
        <v>0.132</v>
      </c>
      <c r="BK269" s="5" t="n">
        <v>0.405</v>
      </c>
      <c r="BL269" s="5" t="n">
        <v>0.997</v>
      </c>
      <c r="BM269" s="5" t="n">
        <v>0</v>
      </c>
      <c r="BN269" s="5" t="n">
        <v>1</v>
      </c>
      <c r="BO269" s="5" t="n">
        <v>0</v>
      </c>
      <c r="BP269" s="5" t="n">
        <v>0</v>
      </c>
      <c r="BQ269" s="5" t="n">
        <v>0.023</v>
      </c>
      <c r="BR269" s="5" t="n">
        <v>0</v>
      </c>
      <c r="BS269" s="5" t="n">
        <v>0.667</v>
      </c>
      <c r="BT269" s="5" t="n">
        <v>0</v>
      </c>
      <c r="BU269" s="5" t="n">
        <v>0</v>
      </c>
      <c r="BV269" s="5" t="n">
        <v>0.04</v>
      </c>
      <c r="BW269" s="5" t="n">
        <v>0.15</v>
      </c>
      <c r="BX269" s="5" t="n">
        <v>0.667</v>
      </c>
      <c r="BY269" s="5" t="n">
        <v>13.646</v>
      </c>
      <c r="BZ269" s="5" t="n">
        <v>0</v>
      </c>
      <c r="CA269" s="5" t="n">
        <v>13.646</v>
      </c>
      <c r="CB269" s="5" t="n">
        <v>0</v>
      </c>
      <c r="CC269" s="5" t="n">
        <v>82.58799999999999</v>
      </c>
      <c r="CD269" s="5" t="n">
        <v>7.95</v>
      </c>
      <c r="CE269" s="5" t="n">
        <v>52.055</v>
      </c>
      <c r="CF269" s="5" t="n">
        <v>154.84</v>
      </c>
      <c r="CG269" s="5" t="n">
        <v>0.15</v>
      </c>
      <c r="CH269" s="5" t="n">
        <v>1</v>
      </c>
      <c r="CI269" s="5" t="n">
        <v>0</v>
      </c>
      <c r="CJ269" s="5" t="n">
        <v>0</v>
      </c>
      <c r="CK269" s="5" t="n">
        <v>0</v>
      </c>
      <c r="CL269" s="5" t="n">
        <v>0</v>
      </c>
      <c r="CM269" s="5" t="n">
        <v>0</v>
      </c>
      <c r="CN269" s="5" t="n">
        <v>0</v>
      </c>
      <c r="CO269" s="5" t="n">
        <v>0</v>
      </c>
      <c r="CP269" s="5" t="n">
        <v>0.407</v>
      </c>
      <c r="CQ269" s="5" t="n">
        <v>1.387</v>
      </c>
      <c r="CR269" s="5" t="n">
        <v>0</v>
      </c>
      <c r="CS269" s="5" t="n">
        <v>4.688</v>
      </c>
      <c r="CT269" s="5" t="n">
        <v>4.251</v>
      </c>
      <c r="CU269" s="5" t="n">
        <v>10.168</v>
      </c>
    </row>
    <row r="270">
      <c r="A270" s="5" t="inlineStr">
        <is>
          <t>FRO2021</t>
        </is>
      </c>
      <c r="B270" s="5" t="inlineStr">
        <is>
          <t>FRO</t>
        </is>
      </c>
      <c r="C270" s="5" t="inlineStr">
        <is>
          <t>FRO</t>
        </is>
      </c>
      <c r="D270" s="5" t="inlineStr">
        <is>
          <t>Faroe Islands</t>
        </is>
      </c>
      <c r="E270" s="5" t="n">
        <v>2021</v>
      </c>
      <c r="F270" s="5" t="n">
        <v>0</v>
      </c>
      <c r="G270" s="5" t="n">
        <v>5.553</v>
      </c>
      <c r="H270" s="5" t="n">
        <v>1.143</v>
      </c>
      <c r="I270" s="5" t="n">
        <v>0</v>
      </c>
      <c r="J270" s="5" t="n">
        <v>5.553</v>
      </c>
      <c r="K270" s="5" t="n">
        <v>0</v>
      </c>
      <c r="L270" s="5" t="n">
        <v>1</v>
      </c>
      <c r="M270" s="5" t="n">
        <v>7.964</v>
      </c>
      <c r="N270" s="5" t="n">
        <v>3.43</v>
      </c>
      <c r="O270" s="5" t="n">
        <v>0</v>
      </c>
      <c r="P270" s="5" t="n">
        <v>7.964</v>
      </c>
      <c r="Q270" s="5" t="n">
        <v>0</v>
      </c>
      <c r="R270" s="5" t="n">
        <v>1</v>
      </c>
      <c r="S270" s="5" t="n">
        <v>11.27</v>
      </c>
      <c r="T270" s="5" t="n">
        <v>6.86</v>
      </c>
      <c r="U270" s="5" t="n">
        <v>0</v>
      </c>
      <c r="V270" s="5" t="n">
        <v>11.27</v>
      </c>
      <c r="W270" s="5" t="n">
        <v>0</v>
      </c>
      <c r="X270" s="5" t="n">
        <v>1</v>
      </c>
      <c r="Y270" s="5" t="n">
        <v>16.305</v>
      </c>
      <c r="Z270" s="5" t="n">
        <v>2.204</v>
      </c>
      <c r="AA270" s="5" t="n">
        <v>0</v>
      </c>
      <c r="AB270" s="5" t="n">
        <v>16.305</v>
      </c>
      <c r="AC270" s="5" t="n">
        <v>0</v>
      </c>
      <c r="AD270" s="5" t="n">
        <v>1</v>
      </c>
      <c r="AE270" s="5" t="n">
        <v>17.449</v>
      </c>
      <c r="AF270" s="5" t="n">
        <v>4.08</v>
      </c>
      <c r="AG270" s="5" t="n">
        <v>0</v>
      </c>
      <c r="AH270" s="5" t="n">
        <v>17.449</v>
      </c>
      <c r="AI270" s="5" t="n">
        <v>0</v>
      </c>
      <c r="AJ270" s="5" t="n">
        <v>1</v>
      </c>
      <c r="AK270" s="5" t="n">
        <v>24.309</v>
      </c>
      <c r="AL270" s="5" t="n">
        <v>12.947</v>
      </c>
      <c r="AM270" s="5" t="n">
        <v>0</v>
      </c>
      <c r="AN270" s="5" t="n">
        <v>24.309</v>
      </c>
      <c r="AO270" s="5" t="n">
        <v>0</v>
      </c>
      <c r="AP270" s="5" t="n">
        <v>1</v>
      </c>
      <c r="AQ270" s="5" t="n">
        <v>0.619</v>
      </c>
      <c r="AR270" s="5" t="n">
        <v>0.114</v>
      </c>
      <c r="AS270" s="5" t="n">
        <v>0</v>
      </c>
      <c r="AT270" s="5" t="n">
        <v>0.619</v>
      </c>
      <c r="AU270" s="5" t="n">
        <v>0</v>
      </c>
      <c r="AV270" s="5" t="n">
        <v>1</v>
      </c>
      <c r="AW270" s="5" t="n">
        <v>0.599</v>
      </c>
      <c r="AX270" s="5" t="n">
        <v>0.114</v>
      </c>
      <c r="AY270" s="5" t="n">
        <v>0</v>
      </c>
      <c r="AZ270" s="5" t="n">
        <v>0.599</v>
      </c>
      <c r="BA270" s="5" t="n">
        <v>0</v>
      </c>
      <c r="BB270" s="5" t="n">
        <v>1</v>
      </c>
      <c r="BC270" s="5" t="n">
        <v>0.439</v>
      </c>
      <c r="BD270" s="5" t="n">
        <v>0.114</v>
      </c>
      <c r="BE270" s="5" t="n">
        <v>0</v>
      </c>
      <c r="BF270" s="5" t="n">
        <v>0.439</v>
      </c>
      <c r="BG270" s="5" t="n">
        <v>0</v>
      </c>
      <c r="BH270" s="5" t="n">
        <v>1</v>
      </c>
      <c r="BI270" s="5" t="n">
        <v>0.505</v>
      </c>
      <c r="BJ270" s="5" t="n">
        <v>0.114</v>
      </c>
      <c r="BK270" s="5" t="n">
        <v>0</v>
      </c>
      <c r="BL270" s="5" t="n">
        <v>0.505</v>
      </c>
      <c r="BM270" s="5" t="n">
        <v>0</v>
      </c>
      <c r="BN270" s="5" t="n">
        <v>1</v>
      </c>
      <c r="BO270" s="5" t="n">
        <v>0</v>
      </c>
      <c r="BP270" s="5" t="n">
        <v>0</v>
      </c>
      <c r="BQ270" s="5" t="n">
        <v>0</v>
      </c>
      <c r="BR270" s="5" t="n">
        <v>0</v>
      </c>
      <c r="BS270" s="5" t="n">
        <v>1</v>
      </c>
      <c r="BT270" s="5" t="n">
        <v>0</v>
      </c>
      <c r="BU270" s="5" t="n">
        <v>0</v>
      </c>
      <c r="BV270" s="5" t="n">
        <v>0</v>
      </c>
      <c r="BW270" s="5" t="n">
        <v>0</v>
      </c>
      <c r="BX270" s="5" t="n">
        <v>1</v>
      </c>
      <c r="BY270" s="5" t="n">
        <v>11.787</v>
      </c>
      <c r="BZ270" s="5" t="n">
        <v>0</v>
      </c>
      <c r="CA270" s="5" t="n">
        <v>11.787</v>
      </c>
      <c r="CB270" s="5" t="n">
        <v>0</v>
      </c>
      <c r="CC270" s="5" t="n">
        <v>78.125</v>
      </c>
      <c r="CD270" s="5" t="n">
        <v>7.95</v>
      </c>
      <c r="CE270" s="5" t="n">
        <v>0</v>
      </c>
      <c r="CF270" s="5" t="n">
        <v>78.125</v>
      </c>
      <c r="CG270" s="5" t="n">
        <v>0</v>
      </c>
      <c r="CH270" s="5" t="n">
        <v>1</v>
      </c>
      <c r="CI270" s="5" t="n">
        <v>0</v>
      </c>
      <c r="CJ270" s="5" t="n">
        <v>0</v>
      </c>
      <c r="CK270" s="5" t="n">
        <v>0</v>
      </c>
      <c r="CL270" s="5" t="n">
        <v>0</v>
      </c>
      <c r="CM270" s="5" t="n">
        <v>0</v>
      </c>
      <c r="CN270" s="5" t="n">
        <v>0</v>
      </c>
      <c r="CO270" s="5" t="n">
        <v>0</v>
      </c>
      <c r="CP270" s="5" t="n">
        <v>0</v>
      </c>
      <c r="CQ270" s="5" t="n">
        <v>1.198</v>
      </c>
      <c r="CR270" s="5" t="n">
        <v>0</v>
      </c>
      <c r="CS270" s="5" t="n">
        <v>4.776</v>
      </c>
      <c r="CT270" s="5" t="n">
        <v>4.41</v>
      </c>
      <c r="CU270" s="5" t="n">
        <v>15.162</v>
      </c>
    </row>
    <row r="271">
      <c r="A271" s="5" t="inlineStr">
        <is>
          <t>FRO2022</t>
        </is>
      </c>
      <c r="B271" s="5" t="inlineStr">
        <is>
          <t>FRO</t>
        </is>
      </c>
      <c r="C271" s="5" t="inlineStr">
        <is>
          <t>FRO</t>
        </is>
      </c>
      <c r="D271" s="5" t="inlineStr">
        <is>
          <t>Faroe Islands</t>
        </is>
      </c>
      <c r="E271" s="5" t="n">
        <v>2022</v>
      </c>
      <c r="F271" s="5" t="n">
        <v>0</v>
      </c>
      <c r="G271" s="5" t="n">
        <v>7.077</v>
      </c>
      <c r="H271" s="5" t="n">
        <v>1.235</v>
      </c>
      <c r="I271" s="5" t="n">
        <v>0</v>
      </c>
      <c r="J271" s="5" t="n">
        <v>7.077</v>
      </c>
      <c r="K271" s="5" t="n">
        <v>0</v>
      </c>
      <c r="L271" s="5" t="n">
        <v>1</v>
      </c>
      <c r="M271" s="5" t="n">
        <v>9.782999999999999</v>
      </c>
      <c r="N271" s="5" t="n">
        <v>3.704</v>
      </c>
      <c r="O271" s="5" t="n">
        <v>0</v>
      </c>
      <c r="P271" s="5" t="n">
        <v>9.782999999999999</v>
      </c>
      <c r="Q271" s="5" t="n">
        <v>0</v>
      </c>
      <c r="R271" s="5" t="n">
        <v>1</v>
      </c>
      <c r="S271" s="5" t="n">
        <v>13.25</v>
      </c>
      <c r="T271" s="5" t="n">
        <v>7.408</v>
      </c>
      <c r="U271" s="5" t="n">
        <v>0</v>
      </c>
      <c r="V271" s="5" t="n">
        <v>13.25</v>
      </c>
      <c r="W271" s="5" t="n">
        <v>0</v>
      </c>
      <c r="X271" s="5" t="n">
        <v>1</v>
      </c>
      <c r="Y271" s="5" t="n">
        <v>32.56</v>
      </c>
      <c r="Z271" s="5" t="n">
        <v>4.401</v>
      </c>
      <c r="AA271" s="5" t="n">
        <v>0</v>
      </c>
      <c r="AB271" s="5" t="n">
        <v>32.56</v>
      </c>
      <c r="AC271" s="5" t="n">
        <v>0</v>
      </c>
      <c r="AD271" s="5" t="n">
        <v>1</v>
      </c>
      <c r="AE271" s="5" t="n">
        <v>33.795</v>
      </c>
      <c r="AF271" s="5" t="n">
        <v>7.902</v>
      </c>
      <c r="AG271" s="5" t="n">
        <v>0</v>
      </c>
      <c r="AH271" s="5" t="n">
        <v>33.795</v>
      </c>
      <c r="AI271" s="5" t="n">
        <v>0</v>
      </c>
      <c r="AJ271" s="5" t="n">
        <v>1</v>
      </c>
      <c r="AK271" s="5" t="n">
        <v>41.203</v>
      </c>
      <c r="AL271" s="5" t="n">
        <v>21.945</v>
      </c>
      <c r="AM271" s="5" t="n">
        <v>0</v>
      </c>
      <c r="AN271" s="5" t="n">
        <v>41.203</v>
      </c>
      <c r="AO271" s="5" t="n">
        <v>0</v>
      </c>
      <c r="AP271" s="5" t="n">
        <v>1</v>
      </c>
      <c r="AQ271" s="5" t="n">
        <v>0.861</v>
      </c>
      <c r="AR271" s="5" t="n">
        <v>0.123</v>
      </c>
      <c r="AS271" s="5" t="n">
        <v>0</v>
      </c>
      <c r="AT271" s="5" t="n">
        <v>0.861</v>
      </c>
      <c r="AU271" s="5" t="n">
        <v>0</v>
      </c>
      <c r="AV271" s="5" t="n">
        <v>1</v>
      </c>
      <c r="AW271" s="5" t="n">
        <v>0.986</v>
      </c>
      <c r="AX271" s="5" t="n">
        <v>0.123</v>
      </c>
      <c r="AY271" s="5" t="n">
        <v>0</v>
      </c>
      <c r="AZ271" s="5" t="n">
        <v>0.986</v>
      </c>
      <c r="BA271" s="5" t="n">
        <v>0</v>
      </c>
      <c r="BB271" s="5" t="n">
        <v>1</v>
      </c>
      <c r="BC271" s="5" t="n">
        <v>0.598</v>
      </c>
      <c r="BD271" s="5" t="n">
        <v>0.123</v>
      </c>
      <c r="BE271" s="5" t="n">
        <v>0</v>
      </c>
      <c r="BF271" s="5" t="n">
        <v>0.598</v>
      </c>
      <c r="BG271" s="5" t="n">
        <v>0</v>
      </c>
      <c r="BH271" s="5" t="n">
        <v>1</v>
      </c>
      <c r="BI271" s="5" t="n">
        <v>0.612</v>
      </c>
      <c r="BJ271" s="5" t="n">
        <v>0.123</v>
      </c>
      <c r="BK271" s="5" t="n">
        <v>0</v>
      </c>
      <c r="BL271" s="5" t="n">
        <v>0.612</v>
      </c>
      <c r="BM271" s="5" t="n">
        <v>0</v>
      </c>
      <c r="BN271" s="5" t="n">
        <v>1</v>
      </c>
      <c r="BO271" s="5" t="n">
        <v>0</v>
      </c>
      <c r="BP271" s="5" t="n">
        <v>0</v>
      </c>
      <c r="BQ271" s="5" t="n">
        <v>0</v>
      </c>
      <c r="BR271" s="5" t="n">
        <v>0</v>
      </c>
      <c r="BS271" s="5" t="n">
        <v>1</v>
      </c>
      <c r="BT271" s="5" t="n">
        <v>0</v>
      </c>
      <c r="BU271" s="5" t="n">
        <v>0</v>
      </c>
      <c r="BV271" s="5" t="n">
        <v>0</v>
      </c>
      <c r="BW271" s="5" t="n">
        <v>0</v>
      </c>
      <c r="BX271" s="5" t="n">
        <v>1</v>
      </c>
      <c r="BY271" s="5" t="n">
        <v>12.729</v>
      </c>
      <c r="BZ271" s="5" t="n">
        <v>0</v>
      </c>
      <c r="CA271" s="5" t="n">
        <v>12.729</v>
      </c>
      <c r="CB271" s="5" t="n">
        <v>0</v>
      </c>
      <c r="CC271" s="5" t="n">
        <v>97.90000000000001</v>
      </c>
      <c r="CD271" s="5" t="n">
        <v>7.95</v>
      </c>
      <c r="CE271" s="5" t="n">
        <v>0</v>
      </c>
      <c r="CF271" s="5" t="n">
        <v>97.90000000000001</v>
      </c>
      <c r="CG271" s="5" t="n">
        <v>0</v>
      </c>
      <c r="CH271" s="5" t="n">
        <v>1</v>
      </c>
      <c r="CI271" s="5" t="n">
        <v>0</v>
      </c>
      <c r="CJ271" s="5" t="n">
        <v>0</v>
      </c>
      <c r="CK271" s="5" t="n">
        <v>0</v>
      </c>
      <c r="CL271" s="5" t="n">
        <v>0</v>
      </c>
      <c r="CM271" s="5" t="n">
        <v>0</v>
      </c>
      <c r="CN271" s="5" t="n">
        <v>0</v>
      </c>
      <c r="CO271" s="5" t="n">
        <v>0</v>
      </c>
      <c r="CP271" s="5" t="n">
        <v>0</v>
      </c>
      <c r="CQ271" s="5" t="n">
        <v>1.294</v>
      </c>
      <c r="CR271" s="5" t="n">
        <v>0</v>
      </c>
      <c r="CS271" s="5" t="n">
        <v>5.158</v>
      </c>
      <c r="CT271" s="5" t="n">
        <v>5.842</v>
      </c>
      <c r="CU271" s="5" t="n">
        <v>31.326</v>
      </c>
    </row>
    <row r="272">
      <c r="A272" s="5" t="inlineStr">
        <is>
          <t>FRO2023</t>
        </is>
      </c>
      <c r="B272" s="5" t="inlineStr">
        <is>
          <t>FRO</t>
        </is>
      </c>
      <c r="C272" s="5" t="inlineStr">
        <is>
          <t>FRO</t>
        </is>
      </c>
      <c r="D272" s="5" t="inlineStr">
        <is>
          <t>Faroe Islands</t>
        </is>
      </c>
      <c r="E272" s="5" t="n">
        <v>2023</v>
      </c>
      <c r="F272" s="5" t="n">
        <v>0</v>
      </c>
      <c r="G272" s="5" t="n">
        <v>4.752</v>
      </c>
      <c r="H272" s="5" t="n">
        <v>1.286</v>
      </c>
      <c r="I272" s="5" t="n">
        <v>0</v>
      </c>
      <c r="J272" s="5" t="n">
        <v>4.752</v>
      </c>
      <c r="K272" s="5" t="n">
        <v>0</v>
      </c>
      <c r="L272" s="5" t="n">
        <v>1</v>
      </c>
      <c r="M272" s="5" t="n">
        <v>7.886</v>
      </c>
      <c r="N272" s="5" t="n">
        <v>3.857</v>
      </c>
      <c r="O272" s="5" t="n">
        <v>0</v>
      </c>
      <c r="P272" s="5" t="n">
        <v>7.886</v>
      </c>
      <c r="Q272" s="5" t="n">
        <v>0</v>
      </c>
      <c r="R272" s="5" t="n">
        <v>1</v>
      </c>
      <c r="S272" s="5" t="n">
        <v>11.18</v>
      </c>
      <c r="T272" s="5" t="n">
        <v>7.714</v>
      </c>
      <c r="U272" s="5" t="n">
        <v>0</v>
      </c>
      <c r="V272" s="5" t="n">
        <v>11.18</v>
      </c>
      <c r="W272" s="5" t="n">
        <v>0</v>
      </c>
      <c r="X272" s="5" t="n">
        <v>1</v>
      </c>
      <c r="Y272" s="5" t="n">
        <v>12.908</v>
      </c>
      <c r="Z272" s="5" t="n">
        <v>1.745</v>
      </c>
      <c r="AA272" s="5" t="n">
        <v>0</v>
      </c>
      <c r="AB272" s="5" t="n">
        <v>12.908</v>
      </c>
      <c r="AC272" s="5" t="n">
        <v>0</v>
      </c>
      <c r="AD272" s="5" t="n">
        <v>1</v>
      </c>
      <c r="AE272" s="5" t="n">
        <v>14.194</v>
      </c>
      <c r="AF272" s="5" t="n">
        <v>3.319</v>
      </c>
      <c r="AG272" s="5" t="n">
        <v>0</v>
      </c>
      <c r="AH272" s="5" t="n">
        <v>14.194</v>
      </c>
      <c r="AI272" s="5" t="n">
        <v>0</v>
      </c>
      <c r="AJ272" s="5" t="n">
        <v>1</v>
      </c>
      <c r="AK272" s="5" t="n">
        <v>21.908</v>
      </c>
      <c r="AL272" s="5" t="n">
        <v>11.668</v>
      </c>
      <c r="AM272" s="5" t="n">
        <v>0</v>
      </c>
      <c r="AN272" s="5" t="n">
        <v>21.908</v>
      </c>
      <c r="AO272" s="5" t="n">
        <v>0</v>
      </c>
      <c r="AP272" s="5" t="n">
        <v>1</v>
      </c>
      <c r="AQ272" s="5" t="n">
        <v>0.76</v>
      </c>
      <c r="AR272" s="5" t="n">
        <v>0.129</v>
      </c>
      <c r="AS272" s="5" t="n">
        <v>0</v>
      </c>
      <c r="AT272" s="5" t="n">
        <v>0.76</v>
      </c>
      <c r="AU272" s="5" t="n">
        <v>0</v>
      </c>
      <c r="AV272" s="5" t="n">
        <v>1</v>
      </c>
      <c r="AW272" s="5" t="n">
        <v>0.8110000000000001</v>
      </c>
      <c r="AX272" s="5" t="n">
        <v>0.129</v>
      </c>
      <c r="AY272" s="5" t="n">
        <v>0</v>
      </c>
      <c r="AZ272" s="5" t="n">
        <v>0.8110000000000001</v>
      </c>
      <c r="BA272" s="5" t="n">
        <v>0</v>
      </c>
      <c r="BB272" s="5" t="n">
        <v>1</v>
      </c>
      <c r="BC272" s="5" t="n">
        <v>0.535</v>
      </c>
      <c r="BD272" s="5" t="n">
        <v>0.129</v>
      </c>
      <c r="BE272" s="5" t="n">
        <v>0</v>
      </c>
      <c r="BF272" s="5" t="n">
        <v>0.535</v>
      </c>
      <c r="BG272" s="5" t="n">
        <v>0</v>
      </c>
      <c r="BH272" s="5" t="n">
        <v>1</v>
      </c>
      <c r="BI272" s="5" t="n">
        <v>0.579</v>
      </c>
      <c r="BJ272" s="5" t="n">
        <v>0.129</v>
      </c>
      <c r="BK272" s="5" t="n">
        <v>0</v>
      </c>
      <c r="BL272" s="5" t="n">
        <v>0.579</v>
      </c>
      <c r="BM272" s="5" t="n">
        <v>0</v>
      </c>
      <c r="BN272" s="5" t="n">
        <v>1</v>
      </c>
      <c r="BO272" s="5" t="n">
        <v>0</v>
      </c>
      <c r="BP272" s="5" t="n">
        <v>0</v>
      </c>
      <c r="BQ272" s="5" t="n">
        <v>0</v>
      </c>
      <c r="BR272" s="5" t="n">
        <v>0</v>
      </c>
      <c r="BS272" s="5" t="n">
        <v>1</v>
      </c>
      <c r="BT272" s="5" t="n">
        <v>0</v>
      </c>
      <c r="BU272" s="5" t="n">
        <v>0</v>
      </c>
      <c r="BV272" s="5" t="n">
        <v>0</v>
      </c>
      <c r="BW272" s="5" t="n">
        <v>0</v>
      </c>
      <c r="BX272" s="5" t="n">
        <v>1</v>
      </c>
      <c r="BY272" s="5" t="n">
        <v>13.254</v>
      </c>
      <c r="BZ272" s="5" t="n">
        <v>0</v>
      </c>
      <c r="CA272" s="5" t="n">
        <v>13.254</v>
      </c>
      <c r="CB272" s="5" t="n">
        <v>0</v>
      </c>
      <c r="CC272" s="5" t="n">
        <v>83.248</v>
      </c>
      <c r="CD272" s="5" t="n">
        <v>7.95</v>
      </c>
      <c r="CE272" s="5" t="n">
        <v>0</v>
      </c>
      <c r="CF272" s="5" t="n">
        <v>83.248</v>
      </c>
      <c r="CG272" s="5" t="n">
        <v>0</v>
      </c>
      <c r="CH272" s="5" t="n">
        <v>1</v>
      </c>
      <c r="CI272" s="5" t="n">
        <v>0</v>
      </c>
      <c r="CJ272" s="5" t="n">
        <v>0</v>
      </c>
      <c r="CK272" s="5" t="n">
        <v>0</v>
      </c>
      <c r="CL272" s="5" t="n">
        <v>0</v>
      </c>
      <c r="CM272" s="5" t="n">
        <v>0</v>
      </c>
      <c r="CN272" s="5" t="n">
        <v>0</v>
      </c>
      <c r="CO272" s="5" t="n">
        <v>0</v>
      </c>
      <c r="CP272" s="5" t="n">
        <v>0</v>
      </c>
      <c r="CQ272" s="5" t="n">
        <v>1.348</v>
      </c>
      <c r="CR272" s="5" t="n">
        <v>0</v>
      </c>
      <c r="CS272" s="5" t="n">
        <v>5.37</v>
      </c>
      <c r="CT272" s="5" t="n">
        <v>3.466</v>
      </c>
      <c r="CU272" s="5" t="n">
        <v>11.622</v>
      </c>
    </row>
    <row r="273">
      <c r="A273" s="5" t="inlineStr">
        <is>
          <t>FRO2024</t>
        </is>
      </c>
      <c r="B273" s="5" t="inlineStr">
        <is>
          <t>FRO</t>
        </is>
      </c>
      <c r="C273" s="5" t="inlineStr">
        <is>
          <t>FRO</t>
        </is>
      </c>
      <c r="D273" s="5" t="inlineStr">
        <is>
          <t>Faroe Islands</t>
        </is>
      </c>
      <c r="E273" s="5" t="n">
        <v>2024</v>
      </c>
      <c r="F273" s="5" t="n">
        <v>0</v>
      </c>
      <c r="G273" s="5" t="n">
        <v>4.351</v>
      </c>
      <c r="H273" s="5" t="n">
        <v>1.324</v>
      </c>
      <c r="I273" s="5" t="n">
        <v>0</v>
      </c>
      <c r="J273" s="5" t="n">
        <v>4.351</v>
      </c>
      <c r="K273" s="5" t="n">
        <v>0</v>
      </c>
      <c r="L273" s="5" t="n">
        <v>1</v>
      </c>
      <c r="M273" s="5" t="n">
        <v>7.124</v>
      </c>
      <c r="N273" s="5" t="n">
        <v>3.971</v>
      </c>
      <c r="O273" s="5" t="n">
        <v>0</v>
      </c>
      <c r="P273" s="5" t="n">
        <v>7.124</v>
      </c>
      <c r="Q273" s="5" t="n">
        <v>0</v>
      </c>
      <c r="R273" s="5" t="n">
        <v>1</v>
      </c>
      <c r="S273" s="5" t="n">
        <v>10.969</v>
      </c>
      <c r="T273" s="5" t="n">
        <v>7.942</v>
      </c>
      <c r="U273" s="5" t="n">
        <v>0</v>
      </c>
      <c r="V273" s="5" t="n">
        <v>10.969</v>
      </c>
      <c r="W273" s="5" t="n">
        <v>0</v>
      </c>
      <c r="X273" s="5" t="n">
        <v>1</v>
      </c>
      <c r="Y273" s="5" t="n">
        <v>11.492</v>
      </c>
      <c r="Z273" s="5" t="n">
        <v>1.553</v>
      </c>
      <c r="AA273" s="5" t="n">
        <v>0</v>
      </c>
      <c r="AB273" s="5" t="n">
        <v>11.492</v>
      </c>
      <c r="AC273" s="5" t="n">
        <v>0</v>
      </c>
      <c r="AD273" s="5" t="n">
        <v>1</v>
      </c>
      <c r="AE273" s="5" t="n">
        <v>12.815</v>
      </c>
      <c r="AF273" s="5" t="n">
        <v>2.997</v>
      </c>
      <c r="AG273" s="5" t="n">
        <v>0</v>
      </c>
      <c r="AH273" s="5" t="n">
        <v>12.815</v>
      </c>
      <c r="AI273" s="5" t="n">
        <v>0</v>
      </c>
      <c r="AJ273" s="5" t="n">
        <v>1</v>
      </c>
      <c r="AK273" s="5" t="n">
        <v>20.757</v>
      </c>
      <c r="AL273" s="5" t="n">
        <v>11.055</v>
      </c>
      <c r="AM273" s="5" t="n">
        <v>0</v>
      </c>
      <c r="AN273" s="5" t="n">
        <v>20.757</v>
      </c>
      <c r="AO273" s="5" t="n">
        <v>0</v>
      </c>
      <c r="AP273" s="5" t="n">
        <v>1</v>
      </c>
      <c r="AQ273" s="5" t="n">
        <v>0.724</v>
      </c>
      <c r="AR273" s="5" t="n">
        <v>0.132</v>
      </c>
      <c r="AS273" s="5" t="n">
        <v>0</v>
      </c>
      <c r="AT273" s="5" t="n">
        <v>0.724</v>
      </c>
      <c r="AU273" s="5" t="n">
        <v>0</v>
      </c>
      <c r="AV273" s="5" t="n">
        <v>1</v>
      </c>
      <c r="AW273" s="5" t="n">
        <v>0.75</v>
      </c>
      <c r="AX273" s="5" t="n">
        <v>0.132</v>
      </c>
      <c r="AY273" s="5" t="n">
        <v>0</v>
      </c>
      <c r="AZ273" s="5" t="n">
        <v>0.75</v>
      </c>
      <c r="BA273" s="5" t="n">
        <v>0</v>
      </c>
      <c r="BB273" s="5" t="n">
        <v>1</v>
      </c>
      <c r="BC273" s="5" t="n">
        <v>0.513</v>
      </c>
      <c r="BD273" s="5" t="n">
        <v>0.132</v>
      </c>
      <c r="BE273" s="5" t="n">
        <v>0</v>
      </c>
      <c r="BF273" s="5" t="n">
        <v>0.513</v>
      </c>
      <c r="BG273" s="5" t="n">
        <v>0</v>
      </c>
      <c r="BH273" s="5" t="n">
        <v>1</v>
      </c>
      <c r="BI273" s="5" t="n">
        <v>0.591</v>
      </c>
      <c r="BJ273" s="5" t="n">
        <v>0.132</v>
      </c>
      <c r="BK273" s="5" t="n">
        <v>0</v>
      </c>
      <c r="BL273" s="5" t="n">
        <v>0.591</v>
      </c>
      <c r="BM273" s="5" t="n">
        <v>0</v>
      </c>
      <c r="BN273" s="5" t="n">
        <v>1</v>
      </c>
      <c r="BO273" s="5" t="n">
        <v>0</v>
      </c>
      <c r="BP273" s="5" t="n">
        <v>0</v>
      </c>
      <c r="BQ273" s="5" t="n">
        <v>0</v>
      </c>
      <c r="BR273" s="5" t="n">
        <v>0</v>
      </c>
      <c r="BS273" s="5" t="n">
        <v>1</v>
      </c>
      <c r="BT273" s="5" t="n">
        <v>0</v>
      </c>
      <c r="BU273" s="5" t="n">
        <v>0</v>
      </c>
      <c r="BV273" s="5" t="n">
        <v>0</v>
      </c>
      <c r="BW273" s="5" t="n">
        <v>0</v>
      </c>
      <c r="BX273" s="5" t="n">
        <v>1</v>
      </c>
      <c r="BY273" s="5" t="n">
        <v>13.646</v>
      </c>
      <c r="BZ273" s="5" t="n">
        <v>0</v>
      </c>
      <c r="CA273" s="5" t="n">
        <v>13.646</v>
      </c>
      <c r="CB273" s="5" t="n">
        <v>0</v>
      </c>
      <c r="CC273" s="5" t="n">
        <v>82.58799999999999</v>
      </c>
      <c r="CD273" s="5" t="n">
        <v>7.95</v>
      </c>
      <c r="CE273" s="5" t="n">
        <v>0</v>
      </c>
      <c r="CF273" s="5" t="n">
        <v>82.58799999999999</v>
      </c>
      <c r="CG273" s="5" t="n">
        <v>0</v>
      </c>
      <c r="CH273" s="5" t="n">
        <v>1</v>
      </c>
      <c r="CI273" s="5" t="n">
        <v>0</v>
      </c>
      <c r="CJ273" s="5" t="n">
        <v>0</v>
      </c>
      <c r="CK273" s="5" t="n">
        <v>0</v>
      </c>
      <c r="CL273" s="5" t="n">
        <v>0</v>
      </c>
      <c r="CM273" s="5" t="n">
        <v>0</v>
      </c>
      <c r="CN273" s="5" t="n">
        <v>0</v>
      </c>
      <c r="CO273" s="5" t="n">
        <v>0</v>
      </c>
      <c r="CP273" s="5" t="n">
        <v>0</v>
      </c>
      <c r="CQ273" s="5" t="n">
        <v>1.387</v>
      </c>
      <c r="CR273" s="5" t="n">
        <v>0</v>
      </c>
      <c r="CS273" s="5" t="n">
        <v>5.529</v>
      </c>
      <c r="CT273" s="5" t="n">
        <v>3.027</v>
      </c>
      <c r="CU273" s="5" t="n">
        <v>10.168</v>
      </c>
    </row>
    <row r="274">
      <c r="A274" s="5" t="inlineStr">
        <is>
          <t>FJI2021</t>
        </is>
      </c>
      <c r="B274" s="5" t="inlineStr">
        <is>
          <t>FJI</t>
        </is>
      </c>
      <c r="C274" s="5" t="inlineStr">
        <is>
          <t>FJI</t>
        </is>
      </c>
      <c r="D274" s="5" t="inlineStr">
        <is>
          <t>Fiji</t>
        </is>
      </c>
      <c r="E274" s="5" t="n">
        <v>2021</v>
      </c>
      <c r="F274" s="5" t="n">
        <v>0.09</v>
      </c>
      <c r="G274" s="5" t="n">
        <v>4.747</v>
      </c>
      <c r="H274" s="5" t="n">
        <v>1.143</v>
      </c>
      <c r="I274" s="5" t="n">
        <v>0</v>
      </c>
      <c r="J274" s="5" t="n">
        <v>4.747</v>
      </c>
      <c r="K274" s="5" t="n">
        <v>0</v>
      </c>
      <c r="L274" s="5" t="n">
        <v>1</v>
      </c>
      <c r="M274" s="5" t="n">
        <v>7.964</v>
      </c>
      <c r="N274" s="5" t="n">
        <v>3.43</v>
      </c>
      <c r="O274" s="5" t="n">
        <v>0</v>
      </c>
      <c r="P274" s="5" t="n">
        <v>7.964</v>
      </c>
      <c r="Q274" s="5" t="n">
        <v>0</v>
      </c>
      <c r="R274" s="5" t="n">
        <v>1</v>
      </c>
      <c r="S274" s="5" t="n">
        <v>10.464</v>
      </c>
      <c r="T274" s="5" t="n">
        <v>6.86</v>
      </c>
      <c r="U274" s="5" t="n">
        <v>0</v>
      </c>
      <c r="V274" s="5" t="n">
        <v>12.034</v>
      </c>
      <c r="W274" s="5" t="n">
        <v>0.15</v>
      </c>
      <c r="X274" s="5" t="n">
        <v>1</v>
      </c>
      <c r="Y274" s="5" t="n">
        <v>5.49</v>
      </c>
      <c r="Z274" s="5" t="n">
        <v>0.677</v>
      </c>
      <c r="AA274" s="5" t="n">
        <v>0</v>
      </c>
      <c r="AB274" s="5" t="n">
        <v>5.49</v>
      </c>
      <c r="AC274" s="5" t="n">
        <v>0</v>
      </c>
      <c r="AD274" s="5" t="n">
        <v>1</v>
      </c>
      <c r="AE274" s="5" t="n">
        <v>6.633</v>
      </c>
      <c r="AF274" s="5" t="n">
        <v>1.446</v>
      </c>
      <c r="AG274" s="5" t="n">
        <v>0</v>
      </c>
      <c r="AH274" s="5" t="n">
        <v>6.633</v>
      </c>
      <c r="AI274" s="5" t="n">
        <v>0</v>
      </c>
      <c r="AJ274" s="5" t="n">
        <v>1</v>
      </c>
      <c r="AK274" s="5" t="n">
        <v>13.493</v>
      </c>
      <c r="AL274" s="5" t="n">
        <v>7.001</v>
      </c>
      <c r="AM274" s="5" t="n">
        <v>0</v>
      </c>
      <c r="AN274" s="5" t="n">
        <v>15.517</v>
      </c>
      <c r="AO274" s="5" t="n">
        <v>0.15</v>
      </c>
      <c r="AP274" s="5" t="n">
        <v>1</v>
      </c>
      <c r="AQ274" s="5" t="n">
        <v>0.621</v>
      </c>
      <c r="AR274" s="5" t="n">
        <v>0.114</v>
      </c>
      <c r="AS274" s="5" t="n">
        <v>0.366</v>
      </c>
      <c r="AT274" s="5" t="n">
        <v>1.134</v>
      </c>
      <c r="AU274" s="5" t="n">
        <v>0.15</v>
      </c>
      <c r="AV274" s="5" t="n">
        <v>1</v>
      </c>
      <c r="AW274" s="5" t="n">
        <v>0.593</v>
      </c>
      <c r="AX274" s="5" t="n">
        <v>0.114</v>
      </c>
      <c r="AY274" s="5" t="n">
        <v>0.201</v>
      </c>
      <c r="AZ274" s="5" t="n">
        <v>0.866</v>
      </c>
      <c r="BA274" s="5" t="n">
        <v>0.09</v>
      </c>
      <c r="BB274" s="5" t="n">
        <v>1</v>
      </c>
      <c r="BC274" s="5" t="n">
        <v>0.44</v>
      </c>
      <c r="BD274" s="5" t="n">
        <v>0.114</v>
      </c>
      <c r="BE274" s="5" t="n">
        <v>0.258</v>
      </c>
      <c r="BF274" s="5" t="n">
        <v>0.761</v>
      </c>
      <c r="BG274" s="5" t="n">
        <v>0.09</v>
      </c>
      <c r="BH274" s="5" t="n">
        <v>1</v>
      </c>
      <c r="BI274" s="5" t="n">
        <v>0.5600000000000001</v>
      </c>
      <c r="BJ274" s="5" t="n">
        <v>0.114</v>
      </c>
      <c r="BK274" s="5" t="n">
        <v>0.079</v>
      </c>
      <c r="BL274" s="5" t="n">
        <v>0.696</v>
      </c>
      <c r="BM274" s="5" t="n">
        <v>0.09</v>
      </c>
      <c r="BN274" s="5" t="n">
        <v>1</v>
      </c>
      <c r="BO274" s="5" t="n">
        <v>0</v>
      </c>
      <c r="BP274" s="5" t="n">
        <v>0</v>
      </c>
      <c r="BQ274" s="5" t="n">
        <v>0.169</v>
      </c>
      <c r="BR274" s="5" t="n">
        <v>0</v>
      </c>
      <c r="BS274" s="5" t="n">
        <v>1</v>
      </c>
      <c r="BT274" s="5" t="n">
        <v>0</v>
      </c>
      <c r="BU274" s="5" t="n">
        <v>0</v>
      </c>
      <c r="BV274" s="5" t="n">
        <v>0.164</v>
      </c>
      <c r="BW274" s="5" t="n">
        <v>0</v>
      </c>
      <c r="BX274" s="5" t="n">
        <v>1</v>
      </c>
      <c r="BY274" s="5" t="n">
        <v>11.787</v>
      </c>
      <c r="BZ274" s="5" t="n">
        <v>0</v>
      </c>
      <c r="CA274" s="5" t="n">
        <v>11.787</v>
      </c>
      <c r="CB274" s="5" t="n">
        <v>0</v>
      </c>
      <c r="CC274" s="5" t="n">
        <v>81.69499999999999</v>
      </c>
      <c r="CD274" s="5" t="n">
        <v>7.95</v>
      </c>
      <c r="CE274" s="5" t="n">
        <v>0</v>
      </c>
      <c r="CF274" s="5" t="n">
        <v>93.95</v>
      </c>
      <c r="CG274" s="5" t="n">
        <v>0.15</v>
      </c>
      <c r="CH274" s="5" t="n">
        <v>1</v>
      </c>
      <c r="CI274" s="5" t="n">
        <v>0</v>
      </c>
      <c r="CJ274" s="5" t="n">
        <v>0</v>
      </c>
      <c r="CK274" s="5" t="n">
        <v>0</v>
      </c>
      <c r="CL274" s="5" t="n">
        <v>0</v>
      </c>
      <c r="CM274" s="5" t="n">
        <v>0</v>
      </c>
      <c r="CN274" s="5" t="n">
        <v>0</v>
      </c>
      <c r="CO274" s="5" t="n">
        <v>0</v>
      </c>
      <c r="CP274" s="5" t="n">
        <v>0</v>
      </c>
      <c r="CQ274" s="5" t="n">
        <v>1.198</v>
      </c>
      <c r="CR274" s="5" t="n">
        <v>0</v>
      </c>
      <c r="CS274" s="5" t="n">
        <v>4.776</v>
      </c>
      <c r="CT274" s="5" t="n">
        <v>3.604</v>
      </c>
      <c r="CU274" s="5" t="n">
        <v>9.407999999999999</v>
      </c>
    </row>
    <row r="275">
      <c r="A275" s="5" t="inlineStr">
        <is>
          <t>FJI2022</t>
        </is>
      </c>
      <c r="B275" s="5" t="inlineStr">
        <is>
          <t>FJI</t>
        </is>
      </c>
      <c r="C275" s="5" t="inlineStr">
        <is>
          <t>FJI</t>
        </is>
      </c>
      <c r="D275" s="5" t="inlineStr">
        <is>
          <t>Fiji</t>
        </is>
      </c>
      <c r="E275" s="5" t="n">
        <v>2022</v>
      </c>
      <c r="F275" s="5" t="n">
        <v>0.09</v>
      </c>
      <c r="G275" s="5" t="n">
        <v>8.788</v>
      </c>
      <c r="H275" s="5" t="n">
        <v>1.235</v>
      </c>
      <c r="I275" s="5" t="n">
        <v>0</v>
      </c>
      <c r="J275" s="5" t="n">
        <v>8.788</v>
      </c>
      <c r="K275" s="5" t="n">
        <v>0</v>
      </c>
      <c r="L275" s="5" t="n">
        <v>1</v>
      </c>
      <c r="M275" s="5" t="n">
        <v>9.782999999999999</v>
      </c>
      <c r="N275" s="5" t="n">
        <v>3.704</v>
      </c>
      <c r="O275" s="5" t="n">
        <v>0</v>
      </c>
      <c r="P275" s="5" t="n">
        <v>9.782999999999999</v>
      </c>
      <c r="Q275" s="5" t="n">
        <v>0</v>
      </c>
      <c r="R275" s="5" t="n">
        <v>1</v>
      </c>
      <c r="S275" s="5" t="n">
        <v>14.962</v>
      </c>
      <c r="T275" s="5" t="n">
        <v>7.408</v>
      </c>
      <c r="U275" s="5" t="n">
        <v>0.166</v>
      </c>
      <c r="V275" s="5" t="n">
        <v>17.206</v>
      </c>
      <c r="W275" s="5" t="n">
        <v>0.15</v>
      </c>
      <c r="X275" s="5" t="n">
        <v>1</v>
      </c>
      <c r="Y275" s="5" t="n">
        <v>6.392</v>
      </c>
      <c r="Z275" s="5" t="n">
        <v>0.789</v>
      </c>
      <c r="AA275" s="5" t="n">
        <v>0</v>
      </c>
      <c r="AB275" s="5" t="n">
        <v>6.392</v>
      </c>
      <c r="AC275" s="5" t="n">
        <v>0</v>
      </c>
      <c r="AD275" s="5" t="n">
        <v>1</v>
      </c>
      <c r="AE275" s="5" t="n">
        <v>7.627</v>
      </c>
      <c r="AF275" s="5" t="n">
        <v>1.663</v>
      </c>
      <c r="AG275" s="5" t="n">
        <v>0</v>
      </c>
      <c r="AH275" s="5" t="n">
        <v>7.627</v>
      </c>
      <c r="AI275" s="5" t="n">
        <v>0</v>
      </c>
      <c r="AJ275" s="5" t="n">
        <v>1</v>
      </c>
      <c r="AK275" s="5" t="n">
        <v>15.035</v>
      </c>
      <c r="AL275" s="5" t="n">
        <v>7.801</v>
      </c>
      <c r="AM275" s="5" t="n">
        <v>0.167</v>
      </c>
      <c r="AN275" s="5" t="n">
        <v>17.29</v>
      </c>
      <c r="AO275" s="5" t="n">
        <v>0.15</v>
      </c>
      <c r="AP275" s="5" t="n">
        <v>1</v>
      </c>
      <c r="AQ275" s="5" t="n">
        <v>0.847</v>
      </c>
      <c r="AR275" s="5" t="n">
        <v>0.123</v>
      </c>
      <c r="AS275" s="5" t="n">
        <v>0.33</v>
      </c>
      <c r="AT275" s="5" t="n">
        <v>1.354</v>
      </c>
      <c r="AU275" s="5" t="n">
        <v>0.15</v>
      </c>
      <c r="AV275" s="5" t="n">
        <v>1</v>
      </c>
      <c r="AW275" s="5" t="n">
        <v>0.947</v>
      </c>
      <c r="AX275" s="5" t="n">
        <v>0.123</v>
      </c>
      <c r="AY275" s="5" t="n">
        <v>0.173</v>
      </c>
      <c r="AZ275" s="5" t="n">
        <v>1.221</v>
      </c>
      <c r="BA275" s="5" t="n">
        <v>0.09</v>
      </c>
      <c r="BB275" s="5" t="n">
        <v>1</v>
      </c>
      <c r="BC275" s="5" t="n">
        <v>0.589</v>
      </c>
      <c r="BD275" s="5" t="n">
        <v>0.123</v>
      </c>
      <c r="BE275" s="5" t="n">
        <v>0.259</v>
      </c>
      <c r="BF275" s="5" t="n">
        <v>0.924</v>
      </c>
      <c r="BG275" s="5" t="n">
        <v>0.09</v>
      </c>
      <c r="BH275" s="5" t="n">
        <v>1</v>
      </c>
      <c r="BI275" s="5" t="n">
        <v>0.6889999999999999</v>
      </c>
      <c r="BJ275" s="5" t="n">
        <v>0.123</v>
      </c>
      <c r="BK275" s="5" t="n">
        <v>0.236</v>
      </c>
      <c r="BL275" s="5" t="n">
        <v>1.008</v>
      </c>
      <c r="BM275" s="5" t="n">
        <v>0.09</v>
      </c>
      <c r="BN275" s="5" t="n">
        <v>1</v>
      </c>
      <c r="BO275" s="5" t="n">
        <v>0</v>
      </c>
      <c r="BP275" s="5" t="n">
        <v>0</v>
      </c>
      <c r="BQ275" s="5" t="n">
        <v>0.182</v>
      </c>
      <c r="BR275" s="5" t="n">
        <v>0</v>
      </c>
      <c r="BS275" s="5" t="n">
        <v>1</v>
      </c>
      <c r="BT275" s="5" t="n">
        <v>0</v>
      </c>
      <c r="BU275" s="5" t="n">
        <v>0</v>
      </c>
      <c r="BV275" s="5" t="n">
        <v>0.177</v>
      </c>
      <c r="BW275" s="5" t="n">
        <v>0</v>
      </c>
      <c r="BX275" s="5" t="n">
        <v>1</v>
      </c>
      <c r="BY275" s="5" t="n">
        <v>12.729</v>
      </c>
      <c r="BZ275" s="5" t="n">
        <v>0</v>
      </c>
      <c r="CA275" s="5" t="n">
        <v>12.729</v>
      </c>
      <c r="CB275" s="5" t="n">
        <v>0</v>
      </c>
      <c r="CC275" s="5" t="n">
        <v>102.477</v>
      </c>
      <c r="CD275" s="5" t="n">
        <v>7.95</v>
      </c>
      <c r="CE275" s="5" t="n">
        <v>1.138</v>
      </c>
      <c r="CF275" s="5" t="n">
        <v>117.848</v>
      </c>
      <c r="CG275" s="5" t="n">
        <v>0.15</v>
      </c>
      <c r="CH275" s="5" t="n">
        <v>1</v>
      </c>
      <c r="CI275" s="5" t="n">
        <v>0</v>
      </c>
      <c r="CJ275" s="5" t="n">
        <v>0</v>
      </c>
      <c r="CK275" s="5" t="n">
        <v>0</v>
      </c>
      <c r="CL275" s="5" t="n">
        <v>0</v>
      </c>
      <c r="CM275" s="5" t="n">
        <v>0</v>
      </c>
      <c r="CN275" s="5" t="n">
        <v>0</v>
      </c>
      <c r="CO275" s="5" t="n">
        <v>0</v>
      </c>
      <c r="CP275" s="5" t="n">
        <v>0</v>
      </c>
      <c r="CQ275" s="5" t="n">
        <v>1.294</v>
      </c>
      <c r="CR275" s="5" t="n">
        <v>0</v>
      </c>
      <c r="CS275" s="5" t="n">
        <v>5.158</v>
      </c>
      <c r="CT275" s="5" t="n">
        <v>7.554</v>
      </c>
      <c r="CU275" s="5" t="n">
        <v>16.097</v>
      </c>
    </row>
    <row r="276">
      <c r="A276" s="5" t="inlineStr">
        <is>
          <t>FJI2023</t>
        </is>
      </c>
      <c r="B276" s="5" t="inlineStr">
        <is>
          <t>FJI</t>
        </is>
      </c>
      <c r="C276" s="5" t="inlineStr">
        <is>
          <t>FJI</t>
        </is>
      </c>
      <c r="D276" s="5" t="inlineStr">
        <is>
          <t>Fiji</t>
        </is>
      </c>
      <c r="E276" s="5" t="n">
        <v>2023</v>
      </c>
      <c r="F276" s="5" t="n">
        <v>0.09</v>
      </c>
      <c r="G276" s="5" t="n">
        <v>5.77</v>
      </c>
      <c r="H276" s="5" t="n">
        <v>1.286</v>
      </c>
      <c r="I276" s="5" t="n">
        <v>0</v>
      </c>
      <c r="J276" s="5" t="n">
        <v>5.77</v>
      </c>
      <c r="K276" s="5" t="n">
        <v>0</v>
      </c>
      <c r="L276" s="5" t="n">
        <v>1</v>
      </c>
      <c r="M276" s="5" t="n">
        <v>7.886</v>
      </c>
      <c r="N276" s="5" t="n">
        <v>3.857</v>
      </c>
      <c r="O276" s="5" t="n">
        <v>0</v>
      </c>
      <c r="P276" s="5" t="n">
        <v>7.886</v>
      </c>
      <c r="Q276" s="5" t="n">
        <v>0</v>
      </c>
      <c r="R276" s="5" t="n">
        <v>1</v>
      </c>
      <c r="S276" s="5" t="n">
        <v>12.198</v>
      </c>
      <c r="T276" s="5" t="n">
        <v>7.714</v>
      </c>
      <c r="U276" s="5" t="n">
        <v>0.203</v>
      </c>
      <c r="V276" s="5" t="n">
        <v>14.028</v>
      </c>
      <c r="W276" s="5" t="n">
        <v>0.15</v>
      </c>
      <c r="X276" s="5" t="n">
        <v>1</v>
      </c>
      <c r="Y276" s="5" t="n">
        <v>6.656</v>
      </c>
      <c r="Z276" s="5" t="n">
        <v>0.821</v>
      </c>
      <c r="AA276" s="5" t="n">
        <v>0</v>
      </c>
      <c r="AB276" s="5" t="n">
        <v>6.656</v>
      </c>
      <c r="AC276" s="5" t="n">
        <v>0</v>
      </c>
      <c r="AD276" s="5" t="n">
        <v>1</v>
      </c>
      <c r="AE276" s="5" t="n">
        <v>7.942</v>
      </c>
      <c r="AF276" s="5" t="n">
        <v>1.731</v>
      </c>
      <c r="AG276" s="5" t="n">
        <v>0</v>
      </c>
      <c r="AH276" s="5" t="n">
        <v>7.942</v>
      </c>
      <c r="AI276" s="5" t="n">
        <v>0</v>
      </c>
      <c r="AJ276" s="5" t="n">
        <v>1</v>
      </c>
      <c r="AK276" s="5" t="n">
        <v>15.656</v>
      </c>
      <c r="AL276" s="5" t="n">
        <v>8.122999999999999</v>
      </c>
      <c r="AM276" s="5" t="n">
        <v>0.26</v>
      </c>
      <c r="AN276" s="5" t="n">
        <v>18.004</v>
      </c>
      <c r="AO276" s="5" t="n">
        <v>0.15</v>
      </c>
      <c r="AP276" s="5" t="n">
        <v>1</v>
      </c>
      <c r="AQ276" s="5" t="n">
        <v>0.749</v>
      </c>
      <c r="AR276" s="5" t="n">
        <v>0.129</v>
      </c>
      <c r="AS276" s="5" t="n">
        <v>0.346</v>
      </c>
      <c r="AT276" s="5" t="n">
        <v>1.259</v>
      </c>
      <c r="AU276" s="5" t="n">
        <v>0.15</v>
      </c>
      <c r="AV276" s="5" t="n">
        <v>1</v>
      </c>
      <c r="AW276" s="5" t="n">
        <v>0.783</v>
      </c>
      <c r="AX276" s="5" t="n">
        <v>0.129</v>
      </c>
      <c r="AY276" s="5" t="n">
        <v>0.215</v>
      </c>
      <c r="AZ276" s="5" t="n">
        <v>1.088</v>
      </c>
      <c r="BA276" s="5" t="n">
        <v>0.09</v>
      </c>
      <c r="BB276" s="5" t="n">
        <v>1</v>
      </c>
      <c r="BC276" s="5" t="n">
        <v>0.527</v>
      </c>
      <c r="BD276" s="5" t="n">
        <v>0.129</v>
      </c>
      <c r="BE276" s="5" t="n">
        <v>0.212</v>
      </c>
      <c r="BF276" s="5" t="n">
        <v>0.806</v>
      </c>
      <c r="BG276" s="5" t="n">
        <v>0.09</v>
      </c>
      <c r="BH276" s="5" t="n">
        <v>1</v>
      </c>
      <c r="BI276" s="5" t="n">
        <v>0.64</v>
      </c>
      <c r="BJ276" s="5" t="n">
        <v>0.129</v>
      </c>
      <c r="BK276" s="5" t="n">
        <v>0.201</v>
      </c>
      <c r="BL276" s="5" t="n">
        <v>0.916</v>
      </c>
      <c r="BM276" s="5" t="n">
        <v>0.09</v>
      </c>
      <c r="BN276" s="5" t="n">
        <v>1</v>
      </c>
      <c r="BO276" s="5" t="n">
        <v>0</v>
      </c>
      <c r="BP276" s="5" t="n">
        <v>0</v>
      </c>
      <c r="BQ276" s="5" t="n">
        <v>0.19</v>
      </c>
      <c r="BR276" s="5" t="n">
        <v>0</v>
      </c>
      <c r="BS276" s="5" t="n">
        <v>1</v>
      </c>
      <c r="BT276" s="5" t="n">
        <v>0</v>
      </c>
      <c r="BU276" s="5" t="n">
        <v>0</v>
      </c>
      <c r="BV276" s="5" t="n">
        <v>0.185</v>
      </c>
      <c r="BW276" s="5" t="n">
        <v>0</v>
      </c>
      <c r="BX276" s="5" t="n">
        <v>1</v>
      </c>
      <c r="BY276" s="5" t="n">
        <v>13.254</v>
      </c>
      <c r="BZ276" s="5" t="n">
        <v>0</v>
      </c>
      <c r="CA276" s="5" t="n">
        <v>13.254</v>
      </c>
      <c r="CB276" s="5" t="n">
        <v>0</v>
      </c>
      <c r="CC276" s="5" t="n">
        <v>87.07899999999999</v>
      </c>
      <c r="CD276" s="5" t="n">
        <v>7.95</v>
      </c>
      <c r="CE276" s="5" t="n">
        <v>1.446</v>
      </c>
      <c r="CF276" s="5" t="n">
        <v>100.141</v>
      </c>
      <c r="CG276" s="5" t="n">
        <v>0.15</v>
      </c>
      <c r="CH276" s="5" t="n">
        <v>1</v>
      </c>
      <c r="CI276" s="5" t="n">
        <v>0</v>
      </c>
      <c r="CJ276" s="5" t="n">
        <v>0</v>
      </c>
      <c r="CK276" s="5" t="n">
        <v>0</v>
      </c>
      <c r="CL276" s="5" t="n">
        <v>0</v>
      </c>
      <c r="CM276" s="5" t="n">
        <v>0</v>
      </c>
      <c r="CN276" s="5" t="n">
        <v>0</v>
      </c>
      <c r="CO276" s="5" t="n">
        <v>0</v>
      </c>
      <c r="CP276" s="5" t="n">
        <v>0</v>
      </c>
      <c r="CQ276" s="5" t="n">
        <v>1.348</v>
      </c>
      <c r="CR276" s="5" t="n">
        <v>0</v>
      </c>
      <c r="CS276" s="5" t="n">
        <v>5.37</v>
      </c>
      <c r="CT276" s="5" t="n">
        <v>4.484</v>
      </c>
      <c r="CU276" s="5" t="n">
        <v>12.529</v>
      </c>
    </row>
    <row r="277">
      <c r="A277" s="5" t="inlineStr">
        <is>
          <t>FJI2024</t>
        </is>
      </c>
      <c r="B277" s="5" t="inlineStr">
        <is>
          <t>FJI</t>
        </is>
      </c>
      <c r="C277" s="5" t="inlineStr">
        <is>
          <t>FJI</t>
        </is>
      </c>
      <c r="D277" s="5" t="inlineStr">
        <is>
          <t>Fiji</t>
        </is>
      </c>
      <c r="E277" s="5" t="n">
        <v>2024</v>
      </c>
      <c r="F277" s="5" t="n">
        <v>0.09</v>
      </c>
      <c r="G277" s="5" t="n">
        <v>4.833</v>
      </c>
      <c r="H277" s="5" t="n">
        <v>1.324</v>
      </c>
      <c r="I277" s="5" t="n">
        <v>0</v>
      </c>
      <c r="J277" s="5" t="n">
        <v>4.833</v>
      </c>
      <c r="K277" s="5" t="n">
        <v>0</v>
      </c>
      <c r="L277" s="5" t="n">
        <v>1</v>
      </c>
      <c r="M277" s="5" t="n">
        <v>7.124</v>
      </c>
      <c r="N277" s="5" t="n">
        <v>3.971</v>
      </c>
      <c r="O277" s="5" t="n">
        <v>0</v>
      </c>
      <c r="P277" s="5" t="n">
        <v>7.124</v>
      </c>
      <c r="Q277" s="5" t="n">
        <v>0</v>
      </c>
      <c r="R277" s="5" t="n">
        <v>1</v>
      </c>
      <c r="S277" s="5" t="n">
        <v>11.451</v>
      </c>
      <c r="T277" s="5" t="n">
        <v>7.942</v>
      </c>
      <c r="U277" s="5" t="n">
        <v>0.234</v>
      </c>
      <c r="V277" s="5" t="n">
        <v>13.168</v>
      </c>
      <c r="W277" s="5" t="n">
        <v>0.15</v>
      </c>
      <c r="X277" s="5" t="n">
        <v>1</v>
      </c>
      <c r="Y277" s="5" t="n">
        <v>6.853</v>
      </c>
      <c r="Z277" s="5" t="n">
        <v>0.846</v>
      </c>
      <c r="AA277" s="5" t="n">
        <v>0</v>
      </c>
      <c r="AB277" s="5" t="n">
        <v>6.853</v>
      </c>
      <c r="AC277" s="5" t="n">
        <v>0</v>
      </c>
      <c r="AD277" s="5" t="n">
        <v>1</v>
      </c>
      <c r="AE277" s="5" t="n">
        <v>8.176</v>
      </c>
      <c r="AF277" s="5" t="n">
        <v>1.782</v>
      </c>
      <c r="AG277" s="5" t="n">
        <v>0</v>
      </c>
      <c r="AH277" s="5" t="n">
        <v>8.176</v>
      </c>
      <c r="AI277" s="5" t="n">
        <v>0</v>
      </c>
      <c r="AJ277" s="5" t="n">
        <v>1</v>
      </c>
      <c r="AK277" s="5" t="n">
        <v>16.118</v>
      </c>
      <c r="AL277" s="5" t="n">
        <v>8.363</v>
      </c>
      <c r="AM277" s="5" t="n">
        <v>0.329</v>
      </c>
      <c r="AN277" s="5" t="n">
        <v>18.535</v>
      </c>
      <c r="AO277" s="5" t="n">
        <v>0.15</v>
      </c>
      <c r="AP277" s="5" t="n">
        <v>1</v>
      </c>
      <c r="AQ277" s="5" t="n">
        <v>0.72</v>
      </c>
      <c r="AR277" s="5" t="n">
        <v>0.132</v>
      </c>
      <c r="AS277" s="5" t="n">
        <v>0.38</v>
      </c>
      <c r="AT277" s="5" t="n">
        <v>1.264</v>
      </c>
      <c r="AU277" s="5" t="n">
        <v>0.15</v>
      </c>
      <c r="AV277" s="5" t="n">
        <v>1</v>
      </c>
      <c r="AW277" s="5" t="n">
        <v>0.734</v>
      </c>
      <c r="AX277" s="5" t="n">
        <v>0.132</v>
      </c>
      <c r="AY277" s="5" t="n">
        <v>0.163</v>
      </c>
      <c r="AZ277" s="5" t="n">
        <v>1.031</v>
      </c>
      <c r="BA277" s="5" t="n">
        <v>0.15</v>
      </c>
      <c r="BB277" s="5" t="n">
        <v>1</v>
      </c>
      <c r="BC277" s="5" t="n">
        <v>0.51</v>
      </c>
      <c r="BD277" s="5" t="n">
        <v>0.132</v>
      </c>
      <c r="BE277" s="5" t="n">
        <v>0.234</v>
      </c>
      <c r="BF277" s="5" t="n">
        <v>0.856</v>
      </c>
      <c r="BG277" s="5" t="n">
        <v>0.15</v>
      </c>
      <c r="BH277" s="5" t="n">
        <v>1</v>
      </c>
      <c r="BI277" s="5" t="n">
        <v>0.652</v>
      </c>
      <c r="BJ277" s="5" t="n">
        <v>0.132</v>
      </c>
      <c r="BK277" s="5" t="n">
        <v>0.08500000000000001</v>
      </c>
      <c r="BL277" s="5" t="n">
        <v>0.847</v>
      </c>
      <c r="BM277" s="5" t="n">
        <v>0.15</v>
      </c>
      <c r="BN277" s="5" t="n">
        <v>1</v>
      </c>
      <c r="BO277" s="5" t="n">
        <v>0</v>
      </c>
      <c r="BP277" s="5" t="n">
        <v>0</v>
      </c>
      <c r="BQ277" s="5" t="n">
        <v>0.195</v>
      </c>
      <c r="BR277" s="5" t="n">
        <v>0</v>
      </c>
      <c r="BS277" s="5" t="n">
        <v>1</v>
      </c>
      <c r="BT277" s="5" t="n">
        <v>0</v>
      </c>
      <c r="BU277" s="5" t="n">
        <v>0</v>
      </c>
      <c r="BV277" s="5" t="n">
        <v>0.19</v>
      </c>
      <c r="BW277" s="5" t="n">
        <v>0</v>
      </c>
      <c r="BX277" s="5" t="n">
        <v>1</v>
      </c>
      <c r="BY277" s="5" t="n">
        <v>13.646</v>
      </c>
      <c r="BZ277" s="5" t="n">
        <v>0</v>
      </c>
      <c r="CA277" s="5" t="n">
        <v>13.646</v>
      </c>
      <c r="CB277" s="5" t="n">
        <v>0</v>
      </c>
      <c r="CC277" s="5" t="n">
        <v>86.38500000000001</v>
      </c>
      <c r="CD277" s="5" t="n">
        <v>7.95</v>
      </c>
      <c r="CE277" s="5" t="n">
        <v>1.765</v>
      </c>
      <c r="CF277" s="5" t="n">
        <v>99.343</v>
      </c>
      <c r="CG277" s="5" t="n">
        <v>0.15</v>
      </c>
      <c r="CH277" s="5" t="n">
        <v>1</v>
      </c>
      <c r="CI277" s="5" t="n">
        <v>0</v>
      </c>
      <c r="CJ277" s="5" t="n">
        <v>0</v>
      </c>
      <c r="CK277" s="5" t="n">
        <v>0</v>
      </c>
      <c r="CL277" s="5" t="n">
        <v>0</v>
      </c>
      <c r="CM277" s="5" t="n">
        <v>0</v>
      </c>
      <c r="CN277" s="5" t="n">
        <v>0</v>
      </c>
      <c r="CO277" s="5" t="n">
        <v>0</v>
      </c>
      <c r="CP277" s="5" t="n">
        <v>0</v>
      </c>
      <c r="CQ277" s="5" t="n">
        <v>1.387</v>
      </c>
      <c r="CR277" s="5" t="n">
        <v>0</v>
      </c>
      <c r="CS277" s="5" t="n">
        <v>5.529</v>
      </c>
      <c r="CT277" s="5" t="n">
        <v>3.509</v>
      </c>
      <c r="CU277" s="5" t="n">
        <v>10.896</v>
      </c>
    </row>
    <row r="278">
      <c r="A278" s="5" t="inlineStr">
        <is>
          <t>FIN2021</t>
        </is>
      </c>
      <c r="B278" s="5" t="inlineStr">
        <is>
          <t>FIN</t>
        </is>
      </c>
      <c r="C278" s="5" t="inlineStr">
        <is>
          <t>FIN</t>
        </is>
      </c>
      <c r="D278" s="5" t="inlineStr">
        <is>
          <t>Finland</t>
        </is>
      </c>
      <c r="E278" s="5" t="n">
        <v>2021</v>
      </c>
      <c r="F278" s="5" t="n">
        <v>0.24</v>
      </c>
      <c r="G278" s="5" t="n">
        <v>4.778</v>
      </c>
      <c r="H278" s="5" t="n">
        <v>1.045</v>
      </c>
      <c r="I278" s="5" t="n">
        <v>1.672</v>
      </c>
      <c r="J278" s="5" t="n">
        <v>6.45</v>
      </c>
      <c r="K278" s="5" t="n">
        <v>0</v>
      </c>
      <c r="L278" s="5" t="n">
        <v>1</v>
      </c>
      <c r="M278" s="5" t="n">
        <v>10.182</v>
      </c>
      <c r="N278" s="5" t="n">
        <v>4.615</v>
      </c>
      <c r="O278" s="5" t="n">
        <v>5.492</v>
      </c>
      <c r="P278" s="5" t="n">
        <v>15.673</v>
      </c>
      <c r="Q278" s="5" t="n">
        <v>0</v>
      </c>
      <c r="R278" s="5" t="n">
        <v>1</v>
      </c>
      <c r="S278" s="5" t="n">
        <v>8.596</v>
      </c>
      <c r="T278" s="5" t="n">
        <v>5.288</v>
      </c>
      <c r="U278" s="5" t="n">
        <v>6.461</v>
      </c>
      <c r="V278" s="5" t="n">
        <v>18.67</v>
      </c>
      <c r="W278" s="5" t="n">
        <v>0.24</v>
      </c>
      <c r="X278" s="5" t="n">
        <v>1</v>
      </c>
      <c r="Y278" s="5" t="n">
        <v>24.613</v>
      </c>
      <c r="Z278" s="5" t="n">
        <v>2.719</v>
      </c>
      <c r="AA278" s="5" t="n">
        <v>2.766</v>
      </c>
      <c r="AB278" s="5" t="n">
        <v>27.379</v>
      </c>
      <c r="AC278" s="5" t="n">
        <v>0</v>
      </c>
      <c r="AD278" s="5" t="n">
        <v>1</v>
      </c>
      <c r="AE278" s="5" t="n">
        <v>24.569</v>
      </c>
      <c r="AF278" s="5" t="n">
        <v>4.835</v>
      </c>
      <c r="AG278" s="5" t="n">
        <v>2.81</v>
      </c>
      <c r="AH278" s="5" t="n">
        <v>27.379</v>
      </c>
      <c r="AI278" s="5" t="n">
        <v>0</v>
      </c>
      <c r="AJ278" s="5" t="n">
        <v>1</v>
      </c>
      <c r="AK278" s="5" t="n">
        <v>27.798</v>
      </c>
      <c r="AL278" s="5" t="n">
        <v>13.644</v>
      </c>
      <c r="AM278" s="5" t="n">
        <v>6.728</v>
      </c>
      <c r="AN278" s="5" t="n">
        <v>42.813</v>
      </c>
      <c r="AO278" s="5" t="n">
        <v>0.24</v>
      </c>
      <c r="AP278" s="5" t="n">
        <v>1</v>
      </c>
      <c r="AQ278" s="5" t="n">
        <v>0.619</v>
      </c>
      <c r="AR278" s="5" t="n">
        <v>0.114</v>
      </c>
      <c r="AS278" s="5" t="n">
        <v>0.977</v>
      </c>
      <c r="AT278" s="5" t="n">
        <v>1.979</v>
      </c>
      <c r="AU278" s="5" t="n">
        <v>0.24</v>
      </c>
      <c r="AV278" s="5" t="n">
        <v>1</v>
      </c>
      <c r="AW278" s="5" t="n">
        <v>0.599</v>
      </c>
      <c r="AX278" s="5" t="n">
        <v>0.114</v>
      </c>
      <c r="AY278" s="5" t="n">
        <v>0.846</v>
      </c>
      <c r="AZ278" s="5" t="n">
        <v>1.792</v>
      </c>
      <c r="BA278" s="5" t="n">
        <v>0.24</v>
      </c>
      <c r="BB278" s="5" t="n">
        <v>1</v>
      </c>
      <c r="BC278" s="5" t="n">
        <v>0.439</v>
      </c>
      <c r="BD278" s="5" t="n">
        <v>0.114</v>
      </c>
      <c r="BE278" s="5" t="n">
        <v>1.02</v>
      </c>
      <c r="BF278" s="5" t="n">
        <v>1.81</v>
      </c>
      <c r="BG278" s="5" t="n">
        <v>0.24</v>
      </c>
      <c r="BH278" s="5" t="n">
        <v>1</v>
      </c>
      <c r="BI278" s="5" t="n">
        <v>0.505</v>
      </c>
      <c r="BJ278" s="5" t="n">
        <v>0.114</v>
      </c>
      <c r="BK278" s="5" t="n">
        <v>0.455</v>
      </c>
      <c r="BL278" s="5" t="n">
        <v>1.191</v>
      </c>
      <c r="BM278" s="5" t="n">
        <v>0.24</v>
      </c>
      <c r="BN278" s="5" t="n">
        <v>1</v>
      </c>
      <c r="BO278" s="5" t="n">
        <v>0</v>
      </c>
      <c r="BP278" s="5" t="n">
        <v>0.001</v>
      </c>
      <c r="BQ278" s="5" t="n">
        <v>0.075</v>
      </c>
      <c r="BR278" s="5" t="n">
        <v>0</v>
      </c>
      <c r="BS278" s="5" t="n">
        <v>1</v>
      </c>
      <c r="BT278" s="5" t="n">
        <v>0</v>
      </c>
      <c r="BU278" s="5" t="n">
        <v>0.027</v>
      </c>
      <c r="BV278" s="5" t="n">
        <v>0.213</v>
      </c>
      <c r="BW278" s="5" t="n">
        <v>0.24</v>
      </c>
      <c r="BX278" s="5" t="n">
        <v>0.833</v>
      </c>
      <c r="BY278" s="5" t="n">
        <v>11.787</v>
      </c>
      <c r="BZ278" s="5" t="n">
        <v>0</v>
      </c>
      <c r="CA278" s="5" t="n">
        <v>11.787</v>
      </c>
      <c r="CB278" s="5" t="n">
        <v>0</v>
      </c>
      <c r="CC278" s="5" t="n">
        <v>78.125</v>
      </c>
      <c r="CD278" s="5" t="n">
        <v>7.95</v>
      </c>
      <c r="CE278" s="5" t="n">
        <v>86.602</v>
      </c>
      <c r="CF278" s="5" t="n">
        <v>204.261</v>
      </c>
      <c r="CG278" s="5" t="n">
        <v>0.24</v>
      </c>
      <c r="CH278" s="5" t="n">
        <v>1</v>
      </c>
      <c r="CI278" s="5" t="n">
        <v>0</v>
      </c>
      <c r="CJ278" s="5" t="n">
        <v>0</v>
      </c>
      <c r="CK278" s="5" t="n">
        <v>0</v>
      </c>
      <c r="CL278" s="5" t="n">
        <v>0</v>
      </c>
      <c r="CM278" s="5" t="n">
        <v>0</v>
      </c>
      <c r="CN278" s="5" t="n">
        <v>0</v>
      </c>
      <c r="CO278" s="5" t="n">
        <v>0</v>
      </c>
      <c r="CP278" s="5" t="n">
        <v>0</v>
      </c>
      <c r="CQ278" s="5" t="n">
        <v>1.198</v>
      </c>
      <c r="CR278" s="5" t="n">
        <v>0</v>
      </c>
      <c r="CS278" s="5" t="n">
        <v>4.776</v>
      </c>
      <c r="CT278" s="5" t="n">
        <v>5.092</v>
      </c>
      <c r="CU278" s="5" t="n">
        <v>15.162</v>
      </c>
    </row>
    <row r="279">
      <c r="A279" s="5" t="inlineStr">
        <is>
          <t>FIN2022</t>
        </is>
      </c>
      <c r="B279" s="5" t="inlineStr">
        <is>
          <t>FIN</t>
        </is>
      </c>
      <c r="C279" s="5" t="inlineStr">
        <is>
          <t>FIN</t>
        </is>
      </c>
      <c r="D279" s="5" t="inlineStr">
        <is>
          <t>Finland</t>
        </is>
      </c>
      <c r="E279" s="5" t="n">
        <v>2022</v>
      </c>
      <c r="F279" s="5" t="n">
        <v>0.24</v>
      </c>
      <c r="G279" s="5" t="n">
        <v>9.715999999999999</v>
      </c>
      <c r="H279" s="5" t="n">
        <v>1.509</v>
      </c>
      <c r="I279" s="5" t="n">
        <v>8.492000000000001</v>
      </c>
      <c r="J279" s="5" t="n">
        <v>18.208</v>
      </c>
      <c r="K279" s="5" t="n">
        <v>0</v>
      </c>
      <c r="L279" s="5" t="n">
        <v>1</v>
      </c>
      <c r="M279" s="5" t="n">
        <v>19.09</v>
      </c>
      <c r="N279" s="5" t="n">
        <v>7.883</v>
      </c>
      <c r="O279" s="5" t="n">
        <v>9.555999999999999</v>
      </c>
      <c r="P279" s="5" t="n">
        <v>28.646</v>
      </c>
      <c r="Q279" s="5" t="n">
        <v>0</v>
      </c>
      <c r="R279" s="5" t="n">
        <v>1</v>
      </c>
      <c r="S279" s="5" t="n">
        <v>18.457</v>
      </c>
      <c r="T279" s="5" t="n">
        <v>7.118</v>
      </c>
      <c r="U279" s="5" t="n">
        <v>8.238</v>
      </c>
      <c r="V279" s="5" t="n">
        <v>32.525</v>
      </c>
      <c r="W279" s="5" t="n">
        <v>0.24</v>
      </c>
      <c r="X279" s="5" t="n">
        <v>1</v>
      </c>
      <c r="Y279" s="5" t="n">
        <v>40.868</v>
      </c>
      <c r="Z279" s="5" t="n">
        <v>4.287</v>
      </c>
      <c r="AA279" s="5" t="n">
        <v>10.547</v>
      </c>
      <c r="AB279" s="5" t="n">
        <v>51.415</v>
      </c>
      <c r="AC279" s="5" t="n">
        <v>0</v>
      </c>
      <c r="AD279" s="5" t="n">
        <v>1</v>
      </c>
      <c r="AE279" s="5" t="n">
        <v>40.916</v>
      </c>
      <c r="AF279" s="5" t="n">
        <v>7.585</v>
      </c>
      <c r="AG279" s="5" t="n">
        <v>10.499</v>
      </c>
      <c r="AH279" s="5" t="n">
        <v>51.415</v>
      </c>
      <c r="AI279" s="5" t="n">
        <v>0</v>
      </c>
      <c r="AJ279" s="5" t="n">
        <v>1</v>
      </c>
      <c r="AK279" s="5" t="n">
        <v>44.693</v>
      </c>
      <c r="AL279" s="5" t="n">
        <v>21.343</v>
      </c>
      <c r="AM279" s="5" t="n">
        <v>8.207000000000001</v>
      </c>
      <c r="AN279" s="5" t="n">
        <v>64.45099999999999</v>
      </c>
      <c r="AO279" s="5" t="n">
        <v>0.24</v>
      </c>
      <c r="AP279" s="5" t="n">
        <v>1</v>
      </c>
      <c r="AQ279" s="5" t="n">
        <v>0.861</v>
      </c>
      <c r="AR279" s="5" t="n">
        <v>0.123</v>
      </c>
      <c r="AS279" s="5" t="n">
        <v>0.93</v>
      </c>
      <c r="AT279" s="5" t="n">
        <v>2.22</v>
      </c>
      <c r="AU279" s="5" t="n">
        <v>0.24</v>
      </c>
      <c r="AV279" s="5" t="n">
        <v>1</v>
      </c>
      <c r="AW279" s="5" t="n">
        <v>0.986</v>
      </c>
      <c r="AX279" s="5" t="n">
        <v>0.123</v>
      </c>
      <c r="AY279" s="5" t="n">
        <v>0.8159999999999999</v>
      </c>
      <c r="AZ279" s="5" t="n">
        <v>2.234</v>
      </c>
      <c r="BA279" s="5" t="n">
        <v>0.24</v>
      </c>
      <c r="BB279" s="5" t="n">
        <v>1</v>
      </c>
      <c r="BC279" s="5" t="n">
        <v>0.598</v>
      </c>
      <c r="BD279" s="5" t="n">
        <v>0.123</v>
      </c>
      <c r="BE279" s="5" t="n">
        <v>1.132</v>
      </c>
      <c r="BF279" s="5" t="n">
        <v>2.144</v>
      </c>
      <c r="BG279" s="5" t="n">
        <v>0.24</v>
      </c>
      <c r="BH279" s="5" t="n">
        <v>1</v>
      </c>
      <c r="BI279" s="5" t="n">
        <v>0.612</v>
      </c>
      <c r="BJ279" s="5" t="n">
        <v>0.123</v>
      </c>
      <c r="BK279" s="5" t="n">
        <v>0.8110000000000001</v>
      </c>
      <c r="BL279" s="5" t="n">
        <v>1.765</v>
      </c>
      <c r="BM279" s="5" t="n">
        <v>0.24</v>
      </c>
      <c r="BN279" s="5" t="n">
        <v>1</v>
      </c>
      <c r="BO279" s="5" t="n">
        <v>0</v>
      </c>
      <c r="BP279" s="5" t="n">
        <v>0.001</v>
      </c>
      <c r="BQ279" s="5" t="n">
        <v>0.115</v>
      </c>
      <c r="BR279" s="5" t="n">
        <v>0</v>
      </c>
      <c r="BS279" s="5" t="n">
        <v>1</v>
      </c>
      <c r="BT279" s="5" t="n">
        <v>0</v>
      </c>
      <c r="BU279" s="5" t="n">
        <v>0.024</v>
      </c>
      <c r="BV279" s="5" t="n">
        <v>0.232</v>
      </c>
      <c r="BW279" s="5" t="n">
        <v>0.24</v>
      </c>
      <c r="BX279" s="5" t="n">
        <v>0.833</v>
      </c>
      <c r="BY279" s="5" t="n">
        <v>12.729</v>
      </c>
      <c r="BZ279" s="5" t="n">
        <v>0</v>
      </c>
      <c r="CA279" s="5" t="n">
        <v>12.729</v>
      </c>
      <c r="CB279" s="5" t="n">
        <v>0</v>
      </c>
      <c r="CC279" s="5" t="n">
        <v>97.90000000000001</v>
      </c>
      <c r="CD279" s="5" t="n">
        <v>7.95</v>
      </c>
      <c r="CE279" s="5" t="n">
        <v>164.453</v>
      </c>
      <c r="CF279" s="5" t="n">
        <v>325.318</v>
      </c>
      <c r="CG279" s="5" t="n">
        <v>0.24</v>
      </c>
      <c r="CH279" s="5" t="n">
        <v>1</v>
      </c>
      <c r="CI279" s="5" t="n">
        <v>0</v>
      </c>
      <c r="CJ279" s="5" t="n">
        <v>0</v>
      </c>
      <c r="CK279" s="5" t="n">
        <v>0</v>
      </c>
      <c r="CL279" s="5" t="n">
        <v>0</v>
      </c>
      <c r="CM279" s="5" t="n">
        <v>0</v>
      </c>
      <c r="CN279" s="5" t="n">
        <v>0</v>
      </c>
      <c r="CO279" s="5" t="n">
        <v>0</v>
      </c>
      <c r="CP279" s="5" t="n">
        <v>0</v>
      </c>
      <c r="CQ279" s="5" t="n">
        <v>1.294</v>
      </c>
      <c r="CR279" s="5" t="n">
        <v>0</v>
      </c>
      <c r="CS279" s="5" t="n">
        <v>5.158</v>
      </c>
      <c r="CT279" s="5" t="n">
        <v>12.195</v>
      </c>
      <c r="CU279" s="5" t="n">
        <v>31.326</v>
      </c>
    </row>
    <row r="280">
      <c r="A280" s="5" t="inlineStr">
        <is>
          <t>FIN2023</t>
        </is>
      </c>
      <c r="B280" s="5" t="inlineStr">
        <is>
          <t>FIN</t>
        </is>
      </c>
      <c r="C280" s="5" t="inlineStr">
        <is>
          <t>FIN</t>
        </is>
      </c>
      <c r="D280" s="5" t="inlineStr">
        <is>
          <t>Finland</t>
        </is>
      </c>
      <c r="E280" s="5" t="n">
        <v>2023</v>
      </c>
      <c r="F280" s="5" t="n">
        <v>0.24</v>
      </c>
      <c r="G280" s="5" t="n">
        <v>9.474</v>
      </c>
      <c r="H280" s="5" t="n">
        <v>2.158</v>
      </c>
      <c r="I280" s="5" t="n">
        <v>9.842000000000001</v>
      </c>
      <c r="J280" s="5" t="n">
        <v>19.317</v>
      </c>
      <c r="K280" s="5" t="n">
        <v>0</v>
      </c>
      <c r="L280" s="5" t="n">
        <v>1</v>
      </c>
      <c r="M280" s="5" t="n">
        <v>27.274</v>
      </c>
      <c r="N280" s="5" t="n">
        <v>13.527</v>
      </c>
      <c r="O280" s="5" t="n">
        <v>10.943</v>
      </c>
      <c r="P280" s="5" t="n">
        <v>38.217</v>
      </c>
      <c r="Q280" s="5" t="n">
        <v>0</v>
      </c>
      <c r="R280" s="5" t="n">
        <v>1</v>
      </c>
      <c r="S280" s="5" t="n">
        <v>11.809</v>
      </c>
      <c r="T280" s="5" t="n">
        <v>6.898</v>
      </c>
      <c r="U280" s="5" t="n">
        <v>8.473000000000001</v>
      </c>
      <c r="V280" s="5" t="n">
        <v>24.499</v>
      </c>
      <c r="W280" s="5" t="n">
        <v>0.24</v>
      </c>
      <c r="X280" s="5" t="n">
        <v>1</v>
      </c>
      <c r="Y280" s="5" t="n">
        <v>21.216</v>
      </c>
      <c r="Z280" s="5" t="n">
        <v>2.376</v>
      </c>
      <c r="AA280" s="5" t="n">
        <v>16.525</v>
      </c>
      <c r="AB280" s="5" t="n">
        <v>37.74</v>
      </c>
      <c r="AC280" s="5" t="n">
        <v>0</v>
      </c>
      <c r="AD280" s="5" t="n">
        <v>1</v>
      </c>
      <c r="AE280" s="5" t="n">
        <v>21.314</v>
      </c>
      <c r="AF280" s="5" t="n">
        <v>4.245</v>
      </c>
      <c r="AG280" s="5" t="n">
        <v>16.426</v>
      </c>
      <c r="AH280" s="5" t="n">
        <v>37.74</v>
      </c>
      <c r="AI280" s="5" t="n">
        <v>0</v>
      </c>
      <c r="AJ280" s="5" t="n">
        <v>1</v>
      </c>
      <c r="AK280" s="5" t="n">
        <v>25.398</v>
      </c>
      <c r="AL280" s="5" t="n">
        <v>12.581</v>
      </c>
      <c r="AM280" s="5" t="n">
        <v>8.102</v>
      </c>
      <c r="AN280" s="5" t="n">
        <v>40.464</v>
      </c>
      <c r="AO280" s="5" t="n">
        <v>0.24</v>
      </c>
      <c r="AP280" s="5" t="n">
        <v>1</v>
      </c>
      <c r="AQ280" s="5" t="n">
        <v>0.76</v>
      </c>
      <c r="AR280" s="5" t="n">
        <v>0.129</v>
      </c>
      <c r="AS280" s="5" t="n">
        <v>0.922</v>
      </c>
      <c r="AT280" s="5" t="n">
        <v>2.086</v>
      </c>
      <c r="AU280" s="5" t="n">
        <v>0.24</v>
      </c>
      <c r="AV280" s="5" t="n">
        <v>1</v>
      </c>
      <c r="AW280" s="5" t="n">
        <v>0.8110000000000001</v>
      </c>
      <c r="AX280" s="5" t="n">
        <v>0.129</v>
      </c>
      <c r="AY280" s="5" t="n">
        <v>0.878</v>
      </c>
      <c r="AZ280" s="5" t="n">
        <v>2.095</v>
      </c>
      <c r="BA280" s="5" t="n">
        <v>0.24</v>
      </c>
      <c r="BB280" s="5" t="n">
        <v>1</v>
      </c>
      <c r="BC280" s="5" t="n">
        <v>0.535</v>
      </c>
      <c r="BD280" s="5" t="n">
        <v>0.129</v>
      </c>
      <c r="BE280" s="5" t="n">
        <v>1.277</v>
      </c>
      <c r="BF280" s="5" t="n">
        <v>2.247</v>
      </c>
      <c r="BG280" s="5" t="n">
        <v>0.24</v>
      </c>
      <c r="BH280" s="5" t="n">
        <v>1</v>
      </c>
      <c r="BI280" s="5" t="n">
        <v>0.579</v>
      </c>
      <c r="BJ280" s="5" t="n">
        <v>0.129</v>
      </c>
      <c r="BK280" s="5" t="n">
        <v>0.676</v>
      </c>
      <c r="BL280" s="5" t="n">
        <v>1.557</v>
      </c>
      <c r="BM280" s="5" t="n">
        <v>0.24</v>
      </c>
      <c r="BN280" s="5" t="n">
        <v>1</v>
      </c>
      <c r="BO280" s="5" t="n">
        <v>0</v>
      </c>
      <c r="BP280" s="5" t="n">
        <v>0.001</v>
      </c>
      <c r="BQ280" s="5" t="n">
        <v>0.081</v>
      </c>
      <c r="BR280" s="5" t="n">
        <v>0</v>
      </c>
      <c r="BS280" s="5" t="n">
        <v>1</v>
      </c>
      <c r="BT280" s="5" t="n">
        <v>0</v>
      </c>
      <c r="BU280" s="5" t="n">
        <v>0.024</v>
      </c>
      <c r="BV280" s="5" t="n">
        <v>0.268</v>
      </c>
      <c r="BW280" s="5" t="n">
        <v>0.24</v>
      </c>
      <c r="BX280" s="5" t="n">
        <v>0.833</v>
      </c>
      <c r="BY280" s="5" t="n">
        <v>13.254</v>
      </c>
      <c r="BZ280" s="5" t="n">
        <v>0</v>
      </c>
      <c r="CA280" s="5" t="n">
        <v>13.254</v>
      </c>
      <c r="CB280" s="5" t="n">
        <v>0</v>
      </c>
      <c r="CC280" s="5" t="n">
        <v>83.248</v>
      </c>
      <c r="CD280" s="5" t="n">
        <v>7.95</v>
      </c>
      <c r="CE280" s="5" t="n">
        <v>164.946</v>
      </c>
      <c r="CF280" s="5" t="n">
        <v>307.76</v>
      </c>
      <c r="CG280" s="5" t="n">
        <v>0.24</v>
      </c>
      <c r="CH280" s="5" t="n">
        <v>1</v>
      </c>
      <c r="CI280" s="5" t="n">
        <v>0</v>
      </c>
      <c r="CJ280" s="5" t="n">
        <v>0</v>
      </c>
      <c r="CK280" s="5" t="n">
        <v>0</v>
      </c>
      <c r="CL280" s="5" t="n">
        <v>0</v>
      </c>
      <c r="CM280" s="5" t="n">
        <v>0</v>
      </c>
      <c r="CN280" s="5" t="n">
        <v>0</v>
      </c>
      <c r="CO280" s="5" t="n">
        <v>0</v>
      </c>
      <c r="CP280" s="5" t="n">
        <v>0</v>
      </c>
      <c r="CQ280" s="5" t="n">
        <v>1.348</v>
      </c>
      <c r="CR280" s="5" t="n">
        <v>0</v>
      </c>
      <c r="CS280" s="5" t="n">
        <v>5.37</v>
      </c>
      <c r="CT280" s="5" t="n">
        <v>5.868</v>
      </c>
      <c r="CU280" s="5" t="n">
        <v>11.622</v>
      </c>
    </row>
    <row r="281">
      <c r="A281" s="5" t="inlineStr">
        <is>
          <t>FIN2024</t>
        </is>
      </c>
      <c r="B281" s="5" t="inlineStr">
        <is>
          <t>FIN</t>
        </is>
      </c>
      <c r="C281" s="5" t="inlineStr">
        <is>
          <t>FIN</t>
        </is>
      </c>
      <c r="D281" s="5" t="inlineStr">
        <is>
          <t>Finland</t>
        </is>
      </c>
      <c r="E281" s="5" t="n">
        <v>2024</v>
      </c>
      <c r="F281" s="5" t="n">
        <v>0.24</v>
      </c>
      <c r="G281" s="5" t="n">
        <v>8.827999999999999</v>
      </c>
      <c r="H281" s="5" t="n">
        <v>2.236</v>
      </c>
      <c r="I281" s="5" t="n">
        <v>6.45</v>
      </c>
      <c r="J281" s="5" t="n">
        <v>15.278</v>
      </c>
      <c r="K281" s="5" t="n">
        <v>0</v>
      </c>
      <c r="L281" s="5" t="n">
        <v>1</v>
      </c>
      <c r="M281" s="5" t="n">
        <v>25.12</v>
      </c>
      <c r="N281" s="5" t="n">
        <v>13.684</v>
      </c>
      <c r="O281" s="5" t="n">
        <v>7.647</v>
      </c>
      <c r="P281" s="5" t="n">
        <v>32.766</v>
      </c>
      <c r="Q281" s="5" t="n">
        <v>0</v>
      </c>
      <c r="R281" s="5" t="n">
        <v>1</v>
      </c>
      <c r="S281" s="5" t="n">
        <v>11.015</v>
      </c>
      <c r="T281" s="5" t="n">
        <v>7.101</v>
      </c>
      <c r="U281" s="5" t="n">
        <v>10.183</v>
      </c>
      <c r="V281" s="5" t="n">
        <v>25.454</v>
      </c>
      <c r="W281" s="5" t="n">
        <v>0.24</v>
      </c>
      <c r="X281" s="5" t="n">
        <v>1</v>
      </c>
      <c r="Y281" s="5" t="n">
        <v>20.216</v>
      </c>
      <c r="Z281" s="5" t="n">
        <v>2.553</v>
      </c>
      <c r="AA281" s="5" t="n">
        <v>10</v>
      </c>
      <c r="AB281" s="5" t="n">
        <v>30.216</v>
      </c>
      <c r="AC281" s="5" t="n">
        <v>0</v>
      </c>
      <c r="AD281" s="5" t="n">
        <v>1</v>
      </c>
      <c r="AE281" s="5" t="n">
        <v>20.216</v>
      </c>
      <c r="AF281" s="5" t="n">
        <v>4.428</v>
      </c>
      <c r="AG281" s="5" t="n">
        <v>10</v>
      </c>
      <c r="AH281" s="5" t="n">
        <v>30.216</v>
      </c>
      <c r="AI281" s="5" t="n">
        <v>0</v>
      </c>
      <c r="AJ281" s="5" t="n">
        <v>1</v>
      </c>
      <c r="AK281" s="5" t="n">
        <v>24.247</v>
      </c>
      <c r="AL281" s="5" t="n">
        <v>12.333</v>
      </c>
      <c r="AM281" s="5" t="n">
        <v>9.122</v>
      </c>
      <c r="AN281" s="5" t="n">
        <v>40.068</v>
      </c>
      <c r="AO281" s="5" t="n">
        <v>0.24</v>
      </c>
      <c r="AP281" s="5" t="n">
        <v>1</v>
      </c>
      <c r="AQ281" s="5" t="n">
        <v>0.724</v>
      </c>
      <c r="AR281" s="5" t="n">
        <v>0.132</v>
      </c>
      <c r="AS281" s="5" t="n">
        <v>0.848</v>
      </c>
      <c r="AT281" s="5" t="n">
        <v>1.95</v>
      </c>
      <c r="AU281" s="5" t="n">
        <v>0.24</v>
      </c>
      <c r="AV281" s="5" t="n">
        <v>1</v>
      </c>
      <c r="AW281" s="5" t="n">
        <v>0.75</v>
      </c>
      <c r="AX281" s="5" t="n">
        <v>0.132</v>
      </c>
      <c r="AY281" s="5" t="n">
        <v>0.791</v>
      </c>
      <c r="AZ281" s="5" t="n">
        <v>1.911</v>
      </c>
      <c r="BA281" s="5" t="n">
        <v>0.24</v>
      </c>
      <c r="BB281" s="5" t="n">
        <v>1</v>
      </c>
      <c r="BC281" s="5" t="n">
        <v>0.513</v>
      </c>
      <c r="BD281" s="5" t="n">
        <v>0.132</v>
      </c>
      <c r="BE281" s="5" t="n">
        <v>1.13</v>
      </c>
      <c r="BF281" s="5" t="n">
        <v>2.038</v>
      </c>
      <c r="BG281" s="5" t="n">
        <v>0.24</v>
      </c>
      <c r="BH281" s="5" t="n">
        <v>1</v>
      </c>
      <c r="BI281" s="5" t="n">
        <v>0.591</v>
      </c>
      <c r="BJ281" s="5" t="n">
        <v>0.132</v>
      </c>
      <c r="BK281" s="5" t="n">
        <v>0.548</v>
      </c>
      <c r="BL281" s="5" t="n">
        <v>1.412</v>
      </c>
      <c r="BM281" s="5" t="n">
        <v>0.24</v>
      </c>
      <c r="BN281" s="5" t="n">
        <v>1</v>
      </c>
      <c r="BO281" s="5" t="n">
        <v>0</v>
      </c>
      <c r="BP281" s="5" t="n">
        <v>0.001</v>
      </c>
      <c r="BQ281" s="5" t="n">
        <v>0.06900000000000001</v>
      </c>
      <c r="BR281" s="5" t="n">
        <v>0</v>
      </c>
      <c r="BS281" s="5" t="n">
        <v>1</v>
      </c>
      <c r="BT281" s="5" t="n">
        <v>0</v>
      </c>
      <c r="BU281" s="5" t="n">
        <v>0.024</v>
      </c>
      <c r="BV281" s="5" t="n">
        <v>0.306</v>
      </c>
      <c r="BW281" s="5" t="n">
        <v>0.24</v>
      </c>
      <c r="BX281" s="5" t="n">
        <v>0.833</v>
      </c>
      <c r="BY281" s="5" t="n">
        <v>13.646</v>
      </c>
      <c r="BZ281" s="5" t="n">
        <v>0</v>
      </c>
      <c r="CA281" s="5" t="n">
        <v>13.646</v>
      </c>
      <c r="CB281" s="5" t="n">
        <v>0</v>
      </c>
      <c r="CC281" s="5" t="n">
        <v>82.58799999999999</v>
      </c>
      <c r="CD281" s="5" t="n">
        <v>7.95</v>
      </c>
      <c r="CE281" s="5" t="n">
        <v>141.248</v>
      </c>
      <c r="CF281" s="5" t="n">
        <v>277.557</v>
      </c>
      <c r="CG281" s="5" t="n">
        <v>0.24</v>
      </c>
      <c r="CH281" s="5" t="n">
        <v>1</v>
      </c>
      <c r="CI281" s="5" t="n">
        <v>0</v>
      </c>
      <c r="CJ281" s="5" t="n">
        <v>0</v>
      </c>
      <c r="CK281" s="5" t="n">
        <v>0</v>
      </c>
      <c r="CL281" s="5" t="n">
        <v>0</v>
      </c>
      <c r="CM281" s="5" t="n">
        <v>0</v>
      </c>
      <c r="CN281" s="5" t="n">
        <v>0</v>
      </c>
      <c r="CO281" s="5" t="n">
        <v>0</v>
      </c>
      <c r="CP281" s="5" t="n">
        <v>0</v>
      </c>
      <c r="CQ281" s="5" t="n">
        <v>1.387</v>
      </c>
      <c r="CR281" s="5" t="n">
        <v>0</v>
      </c>
      <c r="CS281" s="5" t="n">
        <v>5.529</v>
      </c>
      <c r="CT281" s="5" t="n">
        <v>4.592</v>
      </c>
      <c r="CU281" s="5" t="n">
        <v>10.168</v>
      </c>
    </row>
    <row r="282">
      <c r="A282" s="5" t="inlineStr">
        <is>
          <t>FRA2021</t>
        </is>
      </c>
      <c r="B282" s="5" t="inlineStr">
        <is>
          <t>FRA</t>
        </is>
      </c>
      <c r="C282" s="5" t="inlineStr">
        <is>
          <t>FRA</t>
        </is>
      </c>
      <c r="D282" s="5" t="inlineStr">
        <is>
          <t>France</t>
        </is>
      </c>
      <c r="E282" s="5" t="n">
        <v>2021</v>
      </c>
      <c r="F282" s="5" t="n">
        <v>0.2</v>
      </c>
      <c r="G282" s="5" t="n">
        <v>5.022</v>
      </c>
      <c r="H282" s="5" t="n">
        <v>1.099</v>
      </c>
      <c r="I282" s="5" t="n">
        <v>1.186</v>
      </c>
      <c r="J282" s="5" t="n">
        <v>6.208</v>
      </c>
      <c r="K282" s="5" t="n">
        <v>0</v>
      </c>
      <c r="L282" s="5" t="n">
        <v>1</v>
      </c>
      <c r="M282" s="5" t="n">
        <v>6.592</v>
      </c>
      <c r="N282" s="5" t="n">
        <v>2.988</v>
      </c>
      <c r="O282" s="5" t="n">
        <v>1.494</v>
      </c>
      <c r="P282" s="5" t="n">
        <v>8.086</v>
      </c>
      <c r="Q282" s="5" t="n">
        <v>0</v>
      </c>
      <c r="R282" s="5" t="n">
        <v>1</v>
      </c>
      <c r="S282" s="5" t="n">
        <v>11.069</v>
      </c>
      <c r="T282" s="5" t="n">
        <v>5.94</v>
      </c>
      <c r="U282" s="5" t="n">
        <v>0.235</v>
      </c>
      <c r="V282" s="5" t="n">
        <v>13.564</v>
      </c>
      <c r="W282" s="5" t="n">
        <v>0.2</v>
      </c>
      <c r="X282" s="5" t="n">
        <v>1</v>
      </c>
      <c r="Y282" s="5" t="n">
        <v>21.184</v>
      </c>
      <c r="Z282" s="5" t="n">
        <v>2.34</v>
      </c>
      <c r="AA282" s="5" t="n">
        <v>-6.568</v>
      </c>
      <c r="AB282" s="5" t="n">
        <v>14.616</v>
      </c>
      <c r="AC282" s="5" t="n">
        <v>0</v>
      </c>
      <c r="AD282" s="5" t="n">
        <v>1</v>
      </c>
      <c r="AE282" s="5" t="n">
        <v>21.14</v>
      </c>
      <c r="AF282" s="5" t="n">
        <v>4.16</v>
      </c>
      <c r="AG282" s="5" t="n">
        <v>-6.514</v>
      </c>
      <c r="AH282" s="5" t="n">
        <v>14.627</v>
      </c>
      <c r="AI282" s="5" t="n">
        <v>0</v>
      </c>
      <c r="AJ282" s="5" t="n">
        <v>1</v>
      </c>
      <c r="AK282" s="5" t="n">
        <v>27.169</v>
      </c>
      <c r="AL282" s="5" t="n">
        <v>13.335</v>
      </c>
      <c r="AM282" s="5" t="n">
        <v>-6.925</v>
      </c>
      <c r="AN282" s="5" t="n">
        <v>24.293</v>
      </c>
      <c r="AO282" s="5" t="n">
        <v>0.2</v>
      </c>
      <c r="AP282" s="5" t="n">
        <v>1</v>
      </c>
      <c r="AQ282" s="5" t="n">
        <v>0.619</v>
      </c>
      <c r="AR282" s="5" t="n">
        <v>0.114</v>
      </c>
      <c r="AS282" s="5" t="n">
        <v>0.912</v>
      </c>
      <c r="AT282" s="5" t="n">
        <v>1.837</v>
      </c>
      <c r="AU282" s="5" t="n">
        <v>0.2</v>
      </c>
      <c r="AV282" s="5" t="n">
        <v>1</v>
      </c>
      <c r="AW282" s="5" t="n">
        <v>0.599</v>
      </c>
      <c r="AX282" s="5" t="n">
        <v>0.114</v>
      </c>
      <c r="AY282" s="5" t="n">
        <v>0.8110000000000001</v>
      </c>
      <c r="AZ282" s="5" t="n">
        <v>1.693</v>
      </c>
      <c r="BA282" s="5" t="n">
        <v>0.2</v>
      </c>
      <c r="BB282" s="5" t="n">
        <v>1</v>
      </c>
      <c r="BC282" s="5" t="n">
        <v>0.439</v>
      </c>
      <c r="BD282" s="5" t="n">
        <v>0.114</v>
      </c>
      <c r="BE282" s="5" t="n">
        <v>0.401</v>
      </c>
      <c r="BF282" s="5" t="n">
        <v>1.008</v>
      </c>
      <c r="BG282" s="5" t="n">
        <v>0.2</v>
      </c>
      <c r="BH282" s="5" t="n">
        <v>1</v>
      </c>
      <c r="BI282" s="5" t="n">
        <v>0.505</v>
      </c>
      <c r="BJ282" s="5" t="n">
        <v>0.114</v>
      </c>
      <c r="BK282" s="5" t="n">
        <v>0.386</v>
      </c>
      <c r="BL282" s="5" t="n">
        <v>1.069</v>
      </c>
      <c r="BM282" s="5" t="n">
        <v>0.2</v>
      </c>
      <c r="BN282" s="5" t="n">
        <v>1</v>
      </c>
      <c r="BO282" s="5" t="n">
        <v>0</v>
      </c>
      <c r="BP282" s="5" t="n">
        <v>0.01</v>
      </c>
      <c r="BQ282" s="5" t="n">
        <v>0.095</v>
      </c>
      <c r="BR282" s="5" t="n">
        <v>0</v>
      </c>
      <c r="BS282" s="5" t="n">
        <v>1</v>
      </c>
      <c r="BT282" s="5" t="n">
        <v>0</v>
      </c>
      <c r="BU282" s="5" t="n">
        <v>0.045</v>
      </c>
      <c r="BV282" s="5" t="n">
        <v>0.235</v>
      </c>
      <c r="BW282" s="5" t="n">
        <v>0.2</v>
      </c>
      <c r="BX282" s="5" t="n">
        <v>1</v>
      </c>
      <c r="BY282" s="5" t="n">
        <v>11.787</v>
      </c>
      <c r="BZ282" s="5" t="n">
        <v>0</v>
      </c>
      <c r="CA282" s="5" t="n">
        <v>11.787</v>
      </c>
      <c r="CB282" s="5" t="n">
        <v>0</v>
      </c>
      <c r="CC282" s="5" t="n">
        <v>78.125</v>
      </c>
      <c r="CD282" s="5" t="n">
        <v>7.95</v>
      </c>
      <c r="CE282" s="5" t="n">
        <v>68.496</v>
      </c>
      <c r="CF282" s="5" t="n">
        <v>175.945</v>
      </c>
      <c r="CG282" s="5" t="n">
        <v>0.2</v>
      </c>
      <c r="CH282" s="5" t="n">
        <v>1</v>
      </c>
      <c r="CI282" s="5" t="n">
        <v>0</v>
      </c>
      <c r="CJ282" s="5" t="n">
        <v>0</v>
      </c>
      <c r="CK282" s="5" t="n">
        <v>0</v>
      </c>
      <c r="CL282" s="5" t="n">
        <v>0</v>
      </c>
      <c r="CM282" s="5" t="n">
        <v>0</v>
      </c>
      <c r="CN282" s="5" t="n">
        <v>0.083</v>
      </c>
      <c r="CO282" s="5" t="n">
        <v>0.052</v>
      </c>
      <c r="CP282" s="5" t="n">
        <v>0</v>
      </c>
      <c r="CQ282" s="5" t="n">
        <v>1.198</v>
      </c>
      <c r="CR282" s="5" t="n">
        <v>0</v>
      </c>
      <c r="CS282" s="5" t="n">
        <v>4.776</v>
      </c>
      <c r="CT282" s="5" t="n">
        <v>6.569</v>
      </c>
      <c r="CU282" s="5" t="n">
        <v>14.962</v>
      </c>
    </row>
    <row r="283">
      <c r="A283" s="5" t="inlineStr">
        <is>
          <t>FRA2022</t>
        </is>
      </c>
      <c r="B283" s="5" t="inlineStr">
        <is>
          <t>FRA</t>
        </is>
      </c>
      <c r="C283" s="5" t="inlineStr">
        <is>
          <t>FRA</t>
        </is>
      </c>
      <c r="D283" s="5" t="inlineStr">
        <is>
          <t>France</t>
        </is>
      </c>
      <c r="E283" s="5" t="n">
        <v>2022</v>
      </c>
      <c r="F283" s="5" t="n">
        <v>0.2</v>
      </c>
      <c r="G283" s="5" t="n">
        <v>9.981999999999999</v>
      </c>
      <c r="H283" s="5" t="n">
        <v>1.55</v>
      </c>
      <c r="I283" s="5" t="n">
        <v>8.218</v>
      </c>
      <c r="J283" s="5" t="n">
        <v>18.2</v>
      </c>
      <c r="K283" s="5" t="n">
        <v>0</v>
      </c>
      <c r="L283" s="5" t="n">
        <v>1</v>
      </c>
      <c r="M283" s="5" t="n">
        <v>6.924</v>
      </c>
      <c r="N283" s="5" t="n">
        <v>2.859</v>
      </c>
      <c r="O283" s="5" t="n">
        <v>8.829000000000001</v>
      </c>
      <c r="P283" s="5" t="n">
        <v>15.753</v>
      </c>
      <c r="Q283" s="5" t="n">
        <v>0</v>
      </c>
      <c r="R283" s="5" t="n">
        <v>1</v>
      </c>
      <c r="S283" s="5" t="n">
        <v>18.537</v>
      </c>
      <c r="T283" s="5" t="n">
        <v>6.733</v>
      </c>
      <c r="U283" s="5" t="n">
        <v>3.459</v>
      </c>
      <c r="V283" s="5" t="n">
        <v>26.01</v>
      </c>
      <c r="W283" s="5" t="n">
        <v>0.2</v>
      </c>
      <c r="X283" s="5" t="n">
        <v>1</v>
      </c>
      <c r="Y283" s="5" t="n">
        <v>35.155</v>
      </c>
      <c r="Z283" s="5" t="n">
        <v>3.688</v>
      </c>
      <c r="AA283" s="5" t="n">
        <v>-10.589</v>
      </c>
      <c r="AB283" s="5" t="n">
        <v>24.567</v>
      </c>
      <c r="AC283" s="5" t="n">
        <v>0</v>
      </c>
      <c r="AD283" s="5" t="n">
        <v>1</v>
      </c>
      <c r="AE283" s="5" t="n">
        <v>35.203</v>
      </c>
      <c r="AF283" s="5" t="n">
        <v>6.526</v>
      </c>
      <c r="AG283" s="5" t="n">
        <v>-10.56</v>
      </c>
      <c r="AH283" s="5" t="n">
        <v>24.644</v>
      </c>
      <c r="AI283" s="5" t="n">
        <v>0</v>
      </c>
      <c r="AJ283" s="5" t="n">
        <v>1</v>
      </c>
      <c r="AK283" s="5" t="n">
        <v>41.781</v>
      </c>
      <c r="AL283" s="5" t="n">
        <v>19.952</v>
      </c>
      <c r="AM283" s="5" t="n">
        <v>-19.017</v>
      </c>
      <c r="AN283" s="5" t="n">
        <v>27.316</v>
      </c>
      <c r="AO283" s="5" t="n">
        <v>0.2</v>
      </c>
      <c r="AP283" s="5" t="n">
        <v>1</v>
      </c>
      <c r="AQ283" s="5" t="n">
        <v>0.861</v>
      </c>
      <c r="AR283" s="5" t="n">
        <v>0.123</v>
      </c>
      <c r="AS283" s="5" t="n">
        <v>0.726</v>
      </c>
      <c r="AT283" s="5" t="n">
        <v>1.905</v>
      </c>
      <c r="AU283" s="5" t="n">
        <v>0.2</v>
      </c>
      <c r="AV283" s="5" t="n">
        <v>1</v>
      </c>
      <c r="AW283" s="5" t="n">
        <v>0.986</v>
      </c>
      <c r="AX283" s="5" t="n">
        <v>0.123</v>
      </c>
      <c r="AY283" s="5" t="n">
        <v>0.633</v>
      </c>
      <c r="AZ283" s="5" t="n">
        <v>1.942</v>
      </c>
      <c r="BA283" s="5" t="n">
        <v>0.2</v>
      </c>
      <c r="BB283" s="5" t="n">
        <v>1</v>
      </c>
      <c r="BC283" s="5" t="n">
        <v>0.598</v>
      </c>
      <c r="BD283" s="5" t="n">
        <v>0.123</v>
      </c>
      <c r="BE283" s="5" t="n">
        <v>0.143</v>
      </c>
      <c r="BF283" s="5" t="n">
        <v>0.89</v>
      </c>
      <c r="BG283" s="5" t="n">
        <v>0.2</v>
      </c>
      <c r="BH283" s="5" t="n">
        <v>1</v>
      </c>
      <c r="BI283" s="5" t="n">
        <v>0.612</v>
      </c>
      <c r="BJ283" s="5" t="n">
        <v>0.123</v>
      </c>
      <c r="BK283" s="5" t="n">
        <v>0.6820000000000001</v>
      </c>
      <c r="BL283" s="5" t="n">
        <v>1.553</v>
      </c>
      <c r="BM283" s="5" t="n">
        <v>0.2</v>
      </c>
      <c r="BN283" s="5" t="n">
        <v>1</v>
      </c>
      <c r="BO283" s="5" t="n">
        <v>0</v>
      </c>
      <c r="BP283" s="5" t="n">
        <v>0.002</v>
      </c>
      <c r="BQ283" s="5" t="n">
        <v>0.118</v>
      </c>
      <c r="BR283" s="5" t="n">
        <v>0</v>
      </c>
      <c r="BS283" s="5" t="n">
        <v>1</v>
      </c>
      <c r="BT283" s="5" t="n">
        <v>0</v>
      </c>
      <c r="BU283" s="5" t="n">
        <v>0.021</v>
      </c>
      <c r="BV283" s="5" t="n">
        <v>0.226</v>
      </c>
      <c r="BW283" s="5" t="n">
        <v>0.2</v>
      </c>
      <c r="BX283" s="5" t="n">
        <v>1</v>
      </c>
      <c r="BY283" s="5" t="n">
        <v>12.729</v>
      </c>
      <c r="BZ283" s="5" t="n">
        <v>0</v>
      </c>
      <c r="CA283" s="5" t="n">
        <v>12.729</v>
      </c>
      <c r="CB283" s="5" t="n">
        <v>0</v>
      </c>
      <c r="CC283" s="5" t="n">
        <v>97.90000000000001</v>
      </c>
      <c r="CD283" s="5" t="n">
        <v>7.95</v>
      </c>
      <c r="CE283" s="5" t="n">
        <v>142.287</v>
      </c>
      <c r="CF283" s="5" t="n">
        <v>288.224</v>
      </c>
      <c r="CG283" s="5" t="n">
        <v>0.2</v>
      </c>
      <c r="CH283" s="5" t="n">
        <v>1</v>
      </c>
      <c r="CI283" s="5" t="n">
        <v>0</v>
      </c>
      <c r="CJ283" s="5" t="n">
        <v>0</v>
      </c>
      <c r="CK283" s="5" t="n">
        <v>0</v>
      </c>
      <c r="CL283" s="5" t="n">
        <v>0</v>
      </c>
      <c r="CM283" s="5" t="n">
        <v>0</v>
      </c>
      <c r="CN283" s="5" t="n">
        <v>0.083</v>
      </c>
      <c r="CO283" s="5" t="n">
        <v>0.055</v>
      </c>
      <c r="CP283" s="5" t="n">
        <v>0</v>
      </c>
      <c r="CQ283" s="5" t="n">
        <v>1.294</v>
      </c>
      <c r="CR283" s="5" t="n">
        <v>0</v>
      </c>
      <c r="CS283" s="5" t="n">
        <v>5.158</v>
      </c>
      <c r="CT283" s="5" t="n">
        <v>14.147</v>
      </c>
      <c r="CU283" s="5" t="n">
        <v>28.842</v>
      </c>
    </row>
    <row r="284">
      <c r="A284" s="5" t="inlineStr">
        <is>
          <t>FRA2023</t>
        </is>
      </c>
      <c r="B284" s="5" t="inlineStr">
        <is>
          <t>FRA</t>
        </is>
      </c>
      <c r="C284" s="5" t="inlineStr">
        <is>
          <t>FRA</t>
        </is>
      </c>
      <c r="D284" s="5" t="inlineStr">
        <is>
          <t>France</t>
        </is>
      </c>
      <c r="E284" s="5" t="n">
        <v>2023</v>
      </c>
      <c r="F284" s="5" t="n">
        <v>0.2</v>
      </c>
      <c r="G284" s="5" t="n">
        <v>18.6</v>
      </c>
      <c r="H284" s="5" t="n">
        <v>4.236</v>
      </c>
      <c r="I284" s="5" t="n">
        <v>9.523999999999999</v>
      </c>
      <c r="J284" s="5" t="n">
        <v>28.123</v>
      </c>
      <c r="K284" s="5" t="n">
        <v>0</v>
      </c>
      <c r="L284" s="5" t="n">
        <v>1</v>
      </c>
      <c r="M284" s="5" t="n">
        <v>15.994</v>
      </c>
      <c r="N284" s="5" t="n">
        <v>7.932</v>
      </c>
      <c r="O284" s="5" t="n">
        <v>9.815</v>
      </c>
      <c r="P284" s="5" t="n">
        <v>25.809</v>
      </c>
      <c r="Q284" s="5" t="n">
        <v>0</v>
      </c>
      <c r="R284" s="5" t="n">
        <v>1</v>
      </c>
      <c r="S284" s="5" t="n">
        <v>16.116</v>
      </c>
      <c r="T284" s="5" t="n">
        <v>6.751</v>
      </c>
      <c r="U284" s="5" t="n">
        <v>3.568</v>
      </c>
      <c r="V284" s="5" t="n">
        <v>23.109</v>
      </c>
      <c r="W284" s="5" t="n">
        <v>0.2</v>
      </c>
      <c r="X284" s="5" t="n">
        <v>1</v>
      </c>
      <c r="Y284" s="5" t="n">
        <v>18.138</v>
      </c>
      <c r="Z284" s="5" t="n">
        <v>2.032</v>
      </c>
      <c r="AA284" s="5" t="n">
        <v>11.559</v>
      </c>
      <c r="AB284" s="5" t="n">
        <v>29.698</v>
      </c>
      <c r="AC284" s="5" t="n">
        <v>0</v>
      </c>
      <c r="AD284" s="5" t="n">
        <v>1</v>
      </c>
      <c r="AE284" s="5" t="n">
        <v>18.237</v>
      </c>
      <c r="AF284" s="5" t="n">
        <v>3.632</v>
      </c>
      <c r="AG284" s="5" t="n">
        <v>11.55</v>
      </c>
      <c r="AH284" s="5" t="n">
        <v>29.787</v>
      </c>
      <c r="AI284" s="5" t="n">
        <v>0</v>
      </c>
      <c r="AJ284" s="5" t="n">
        <v>1</v>
      </c>
      <c r="AK284" s="5" t="n">
        <v>25.12</v>
      </c>
      <c r="AL284" s="5" t="n">
        <v>12.444</v>
      </c>
      <c r="AM284" s="5" t="n">
        <v>2.725</v>
      </c>
      <c r="AN284" s="5" t="n">
        <v>33.414</v>
      </c>
      <c r="AO284" s="5" t="n">
        <v>0.2</v>
      </c>
      <c r="AP284" s="5" t="n">
        <v>1</v>
      </c>
      <c r="AQ284" s="5" t="n">
        <v>0.76</v>
      </c>
      <c r="AR284" s="5" t="n">
        <v>0.129</v>
      </c>
      <c r="AS284" s="5" t="n">
        <v>0.9340000000000001</v>
      </c>
      <c r="AT284" s="5" t="n">
        <v>2.034</v>
      </c>
      <c r="AU284" s="5" t="n">
        <v>0.2</v>
      </c>
      <c r="AV284" s="5" t="n">
        <v>1</v>
      </c>
      <c r="AW284" s="5" t="n">
        <v>0.8110000000000001</v>
      </c>
      <c r="AX284" s="5" t="n">
        <v>0.129</v>
      </c>
      <c r="AY284" s="5" t="n">
        <v>0.806</v>
      </c>
      <c r="AZ284" s="5" t="n">
        <v>1.941</v>
      </c>
      <c r="BA284" s="5" t="n">
        <v>0.2</v>
      </c>
      <c r="BB284" s="5" t="n">
        <v>1</v>
      </c>
      <c r="BC284" s="5" t="n">
        <v>0.535</v>
      </c>
      <c r="BD284" s="5" t="n">
        <v>0.129</v>
      </c>
      <c r="BE284" s="5" t="n">
        <v>0.347</v>
      </c>
      <c r="BF284" s="5" t="n">
        <v>1.058</v>
      </c>
      <c r="BG284" s="5" t="n">
        <v>0.2</v>
      </c>
      <c r="BH284" s="5" t="n">
        <v>1</v>
      </c>
      <c r="BI284" s="5" t="n">
        <v>0.579</v>
      </c>
      <c r="BJ284" s="5" t="n">
        <v>0.129</v>
      </c>
      <c r="BK284" s="5" t="n">
        <v>0.5629999999999999</v>
      </c>
      <c r="BL284" s="5" t="n">
        <v>1.371</v>
      </c>
      <c r="BM284" s="5" t="n">
        <v>0.2</v>
      </c>
      <c r="BN284" s="5" t="n">
        <v>1</v>
      </c>
      <c r="BO284" s="5" t="n">
        <v>0</v>
      </c>
      <c r="BP284" s="5" t="n">
        <v>0.001</v>
      </c>
      <c r="BQ284" s="5" t="n">
        <v>0.168</v>
      </c>
      <c r="BR284" s="5" t="n">
        <v>0</v>
      </c>
      <c r="BS284" s="5" t="n">
        <v>1</v>
      </c>
      <c r="BT284" s="5" t="n">
        <v>0</v>
      </c>
      <c r="BU284" s="5" t="n">
        <v>0.008</v>
      </c>
      <c r="BV284" s="5" t="n">
        <v>0.264</v>
      </c>
      <c r="BW284" s="5" t="n">
        <v>0.2</v>
      </c>
      <c r="BX284" s="5" t="n">
        <v>1</v>
      </c>
      <c r="BY284" s="5" t="n">
        <v>13.254</v>
      </c>
      <c r="BZ284" s="5" t="n">
        <v>0</v>
      </c>
      <c r="CA284" s="5" t="n">
        <v>13.254</v>
      </c>
      <c r="CB284" s="5" t="n">
        <v>0</v>
      </c>
      <c r="CC284" s="5" t="n">
        <v>83.248</v>
      </c>
      <c r="CD284" s="5" t="n">
        <v>7.95</v>
      </c>
      <c r="CE284" s="5" t="n">
        <v>138.203</v>
      </c>
      <c r="CF284" s="5" t="n">
        <v>265.741</v>
      </c>
      <c r="CG284" s="5" t="n">
        <v>0.2</v>
      </c>
      <c r="CH284" s="5" t="n">
        <v>1</v>
      </c>
      <c r="CI284" s="5" t="n">
        <v>0</v>
      </c>
      <c r="CJ284" s="5" t="n">
        <v>0</v>
      </c>
      <c r="CK284" s="5" t="n">
        <v>0</v>
      </c>
      <c r="CL284" s="5" t="n">
        <v>0</v>
      </c>
      <c r="CM284" s="5" t="n">
        <v>0</v>
      </c>
      <c r="CN284" s="5" t="n">
        <v>0.028</v>
      </c>
      <c r="CO284" s="5" t="n">
        <v>0.056</v>
      </c>
      <c r="CP284" s="5" t="n">
        <v>0</v>
      </c>
      <c r="CQ284" s="5" t="n">
        <v>1.348</v>
      </c>
      <c r="CR284" s="5" t="n">
        <v>0</v>
      </c>
      <c r="CS284" s="5" t="n">
        <v>5.37</v>
      </c>
      <c r="CT284" s="5" t="n">
        <v>12.035</v>
      </c>
      <c r="CU284" s="5" t="n">
        <v>11.774</v>
      </c>
    </row>
    <row r="285">
      <c r="A285" s="5" t="inlineStr">
        <is>
          <t>FRA2024</t>
        </is>
      </c>
      <c r="B285" s="5" t="inlineStr">
        <is>
          <t>FRA</t>
        </is>
      </c>
      <c r="C285" s="5" t="inlineStr">
        <is>
          <t>FRA</t>
        </is>
      </c>
      <c r="D285" s="5" t="inlineStr">
        <is>
          <t>France</t>
        </is>
      </c>
      <c r="E285" s="5" t="n">
        <v>2024</v>
      </c>
      <c r="F285" s="5" t="n">
        <v>0.2</v>
      </c>
      <c r="G285" s="5" t="n">
        <v>18.133</v>
      </c>
      <c r="H285" s="5" t="n">
        <v>4.594</v>
      </c>
      <c r="I285" s="5" t="n">
        <v>6.241</v>
      </c>
      <c r="J285" s="5" t="n">
        <v>24.374</v>
      </c>
      <c r="K285" s="5" t="n">
        <v>0</v>
      </c>
      <c r="L285" s="5" t="n">
        <v>1</v>
      </c>
      <c r="M285" s="5" t="n">
        <v>15.063</v>
      </c>
      <c r="N285" s="5" t="n">
        <v>8.206</v>
      </c>
      <c r="O285" s="5" t="n">
        <v>6.98</v>
      </c>
      <c r="P285" s="5" t="n">
        <v>22.044</v>
      </c>
      <c r="Q285" s="5" t="n">
        <v>0</v>
      </c>
      <c r="R285" s="5" t="n">
        <v>1</v>
      </c>
      <c r="S285" s="5" t="n">
        <v>15.689</v>
      </c>
      <c r="T285" s="5" t="n">
        <v>6.95</v>
      </c>
      <c r="U285" s="5" t="n">
        <v>3.711</v>
      </c>
      <c r="V285" s="5" t="n">
        <v>22.663</v>
      </c>
      <c r="W285" s="5" t="n">
        <v>0.2</v>
      </c>
      <c r="X285" s="5" t="n">
        <v>1</v>
      </c>
      <c r="Y285" s="5" t="n">
        <v>17.329</v>
      </c>
      <c r="Z285" s="5" t="n">
        <v>2.188</v>
      </c>
      <c r="AA285" s="5" t="n">
        <v>7.154</v>
      </c>
      <c r="AB285" s="5" t="n">
        <v>24.484</v>
      </c>
      <c r="AC285" s="5" t="n">
        <v>0</v>
      </c>
      <c r="AD285" s="5" t="n">
        <v>1</v>
      </c>
      <c r="AE285" s="5" t="n">
        <v>17.329</v>
      </c>
      <c r="AF285" s="5" t="n">
        <v>3.796</v>
      </c>
      <c r="AG285" s="5" t="n">
        <v>7.213</v>
      </c>
      <c r="AH285" s="5" t="n">
        <v>24.543</v>
      </c>
      <c r="AI285" s="5" t="n">
        <v>0</v>
      </c>
      <c r="AJ285" s="5" t="n">
        <v>1</v>
      </c>
      <c r="AK285" s="5" t="n">
        <v>25.826</v>
      </c>
      <c r="AL285" s="5" t="n">
        <v>13.136</v>
      </c>
      <c r="AM285" s="5" t="n">
        <v>5.846</v>
      </c>
      <c r="AN285" s="5" t="n">
        <v>38.007</v>
      </c>
      <c r="AO285" s="5" t="n">
        <v>0.2</v>
      </c>
      <c r="AP285" s="5" t="n">
        <v>1</v>
      </c>
      <c r="AQ285" s="5" t="n">
        <v>0.724</v>
      </c>
      <c r="AR285" s="5" t="n">
        <v>0.132</v>
      </c>
      <c r="AS285" s="5" t="n">
        <v>0.918</v>
      </c>
      <c r="AT285" s="5" t="n">
        <v>1.971</v>
      </c>
      <c r="AU285" s="5" t="n">
        <v>0.2</v>
      </c>
      <c r="AV285" s="5" t="n">
        <v>1</v>
      </c>
      <c r="AW285" s="5" t="n">
        <v>0.75</v>
      </c>
      <c r="AX285" s="5" t="n">
        <v>0.132</v>
      </c>
      <c r="AY285" s="5" t="n">
        <v>0.779</v>
      </c>
      <c r="AZ285" s="5" t="n">
        <v>1.835</v>
      </c>
      <c r="BA285" s="5" t="n">
        <v>0.2</v>
      </c>
      <c r="BB285" s="5" t="n">
        <v>1</v>
      </c>
      <c r="BC285" s="5" t="n">
        <v>0.513</v>
      </c>
      <c r="BD285" s="5" t="n">
        <v>0.132</v>
      </c>
      <c r="BE285" s="5" t="n">
        <v>0.377</v>
      </c>
      <c r="BF285" s="5" t="n">
        <v>1.068</v>
      </c>
      <c r="BG285" s="5" t="n">
        <v>0.2</v>
      </c>
      <c r="BH285" s="5" t="n">
        <v>1</v>
      </c>
      <c r="BI285" s="5" t="n">
        <v>0.591</v>
      </c>
      <c r="BJ285" s="5" t="n">
        <v>0.132</v>
      </c>
      <c r="BK285" s="5" t="n">
        <v>0.47</v>
      </c>
      <c r="BL285" s="5" t="n">
        <v>1.274</v>
      </c>
      <c r="BM285" s="5" t="n">
        <v>0.2</v>
      </c>
      <c r="BN285" s="5" t="n">
        <v>1</v>
      </c>
      <c r="BO285" s="5" t="n">
        <v>0</v>
      </c>
      <c r="BP285" s="5" t="n">
        <v>0.006</v>
      </c>
      <c r="BQ285" s="5" t="n">
        <v>0.119</v>
      </c>
      <c r="BR285" s="5" t="n">
        <v>0</v>
      </c>
      <c r="BS285" s="5" t="n">
        <v>1</v>
      </c>
      <c r="BT285" s="5" t="n">
        <v>0</v>
      </c>
      <c r="BU285" s="5" t="n">
        <v>0.027</v>
      </c>
      <c r="BV285" s="5" t="n">
        <v>0.312</v>
      </c>
      <c r="BW285" s="5" t="n">
        <v>0.2</v>
      </c>
      <c r="BX285" s="5" t="n">
        <v>1</v>
      </c>
      <c r="BY285" s="5" t="n">
        <v>13.646</v>
      </c>
      <c r="BZ285" s="5" t="n">
        <v>0</v>
      </c>
      <c r="CA285" s="5" t="n">
        <v>13.646</v>
      </c>
      <c r="CB285" s="5" t="n">
        <v>0</v>
      </c>
      <c r="CC285" s="5" t="n">
        <v>82.58799999999999</v>
      </c>
      <c r="CD285" s="5" t="n">
        <v>7.95</v>
      </c>
      <c r="CE285" s="5" t="n">
        <v>115.763</v>
      </c>
      <c r="CF285" s="5" t="n">
        <v>238.021</v>
      </c>
      <c r="CG285" s="5" t="n">
        <v>0.2</v>
      </c>
      <c r="CH285" s="5" t="n">
        <v>1</v>
      </c>
      <c r="CI285" s="5" t="n">
        <v>0</v>
      </c>
      <c r="CJ285" s="5" t="n">
        <v>0</v>
      </c>
      <c r="CK285" s="5" t="n">
        <v>0</v>
      </c>
      <c r="CL285" s="5" t="n">
        <v>0</v>
      </c>
      <c r="CM285" s="5" t="n">
        <v>0</v>
      </c>
      <c r="CN285" s="5" t="n">
        <v>0.007</v>
      </c>
      <c r="CO285" s="5" t="n">
        <v>0.057</v>
      </c>
      <c r="CP285" s="5" t="n">
        <v>0</v>
      </c>
      <c r="CQ285" s="5" t="n">
        <v>1.387</v>
      </c>
      <c r="CR285" s="5" t="n">
        <v>0</v>
      </c>
      <c r="CS285" s="5" t="n">
        <v>5.529</v>
      </c>
      <c r="CT285" s="5" t="n">
        <v>11.187</v>
      </c>
      <c r="CU285" s="5" t="n">
        <v>9.994</v>
      </c>
    </row>
    <row r="286">
      <c r="A286" s="5" t="inlineStr">
        <is>
          <t>PYF2021</t>
        </is>
      </c>
      <c r="B286" s="5" t="inlineStr">
        <is>
          <t>PYF</t>
        </is>
      </c>
      <c r="C286" s="5" t="inlineStr">
        <is>
          <t>PYF</t>
        </is>
      </c>
      <c r="D286" s="5" t="inlineStr">
        <is>
          <t>French Polynesia</t>
        </is>
      </c>
      <c r="E286" s="5" t="n">
        <v>2021</v>
      </c>
      <c r="F286" s="5" t="n">
        <v>0.13</v>
      </c>
      <c r="G286" s="5" t="n">
        <v>4.747</v>
      </c>
      <c r="H286" s="5" t="n">
        <v>1.143</v>
      </c>
      <c r="I286" s="5" t="n">
        <v>0</v>
      </c>
      <c r="J286" s="5" t="n">
        <v>4.747</v>
      </c>
      <c r="K286" s="5" t="n">
        <v>0</v>
      </c>
      <c r="L286" s="5" t="n">
        <v>1</v>
      </c>
      <c r="M286" s="5" t="n">
        <v>7.964</v>
      </c>
      <c r="N286" s="5" t="n">
        <v>3.43</v>
      </c>
      <c r="O286" s="5" t="n">
        <v>0</v>
      </c>
      <c r="P286" s="5" t="n">
        <v>7.964</v>
      </c>
      <c r="Q286" s="5" t="n">
        <v>0</v>
      </c>
      <c r="R286" s="5" t="n">
        <v>1</v>
      </c>
      <c r="S286" s="5" t="n">
        <v>10.464</v>
      </c>
      <c r="T286" s="5" t="n">
        <v>6.86</v>
      </c>
      <c r="U286" s="5" t="n">
        <v>0</v>
      </c>
      <c r="V286" s="5" t="n">
        <v>11.824</v>
      </c>
      <c r="W286" s="5" t="n">
        <v>0.13</v>
      </c>
      <c r="X286" s="5" t="n">
        <v>1</v>
      </c>
      <c r="Y286" s="5" t="n">
        <v>10.551</v>
      </c>
      <c r="Z286" s="5" t="n">
        <v>1.302</v>
      </c>
      <c r="AA286" s="5" t="n">
        <v>0</v>
      </c>
      <c r="AB286" s="5" t="n">
        <v>10.551</v>
      </c>
      <c r="AC286" s="5" t="n">
        <v>0</v>
      </c>
      <c r="AD286" s="5" t="n">
        <v>1</v>
      </c>
      <c r="AE286" s="5" t="n">
        <v>11.694</v>
      </c>
      <c r="AF286" s="5" t="n">
        <v>2.549</v>
      </c>
      <c r="AG286" s="5" t="n">
        <v>0</v>
      </c>
      <c r="AH286" s="5" t="n">
        <v>11.694</v>
      </c>
      <c r="AI286" s="5" t="n">
        <v>0</v>
      </c>
      <c r="AJ286" s="5" t="n">
        <v>1</v>
      </c>
      <c r="AK286" s="5" t="n">
        <v>18.554</v>
      </c>
      <c r="AL286" s="5" t="n">
        <v>9.627000000000001</v>
      </c>
      <c r="AM286" s="5" t="n">
        <v>0</v>
      </c>
      <c r="AN286" s="5" t="n">
        <v>20.966</v>
      </c>
      <c r="AO286" s="5" t="n">
        <v>0.13</v>
      </c>
      <c r="AP286" s="5" t="n">
        <v>1</v>
      </c>
      <c r="AQ286" s="5" t="n">
        <v>0.621</v>
      </c>
      <c r="AR286" s="5" t="n">
        <v>0.114</v>
      </c>
      <c r="AS286" s="5" t="n">
        <v>0</v>
      </c>
      <c r="AT286" s="5" t="n">
        <v>0.701</v>
      </c>
      <c r="AU286" s="5" t="n">
        <v>0.13</v>
      </c>
      <c r="AV286" s="5" t="n">
        <v>1</v>
      </c>
      <c r="AW286" s="5" t="n">
        <v>0.593</v>
      </c>
      <c r="AX286" s="5" t="n">
        <v>0.114</v>
      </c>
      <c r="AY286" s="5" t="n">
        <v>0</v>
      </c>
      <c r="AZ286" s="5" t="n">
        <v>0.67</v>
      </c>
      <c r="BA286" s="5" t="n">
        <v>0.13</v>
      </c>
      <c r="BB286" s="5" t="n">
        <v>1</v>
      </c>
      <c r="BC286" s="5" t="n">
        <v>0.44</v>
      </c>
      <c r="BD286" s="5" t="n">
        <v>0.114</v>
      </c>
      <c r="BE286" s="5" t="n">
        <v>0</v>
      </c>
      <c r="BF286" s="5" t="n">
        <v>0.497</v>
      </c>
      <c r="BG286" s="5" t="n">
        <v>0.13</v>
      </c>
      <c r="BH286" s="5" t="n">
        <v>1</v>
      </c>
      <c r="BI286" s="5" t="n">
        <v>0.5600000000000001</v>
      </c>
      <c r="BJ286" s="5" t="n">
        <v>0.114</v>
      </c>
      <c r="BK286" s="5" t="n">
        <v>0</v>
      </c>
      <c r="BL286" s="5" t="n">
        <v>0.633</v>
      </c>
      <c r="BM286" s="5" t="n">
        <v>0.13</v>
      </c>
      <c r="BN286" s="5" t="n">
        <v>1</v>
      </c>
      <c r="BO286" s="5" t="n">
        <v>0</v>
      </c>
      <c r="BP286" s="5" t="n">
        <v>0</v>
      </c>
      <c r="BQ286" s="5" t="n">
        <v>0</v>
      </c>
      <c r="BR286" s="5" t="n">
        <v>0</v>
      </c>
      <c r="BS286" s="5" t="n">
        <v>1</v>
      </c>
      <c r="BT286" s="5" t="n">
        <v>0</v>
      </c>
      <c r="BU286" s="5" t="n">
        <v>0</v>
      </c>
      <c r="BV286" s="5" t="n">
        <v>0</v>
      </c>
      <c r="BW286" s="5" t="n">
        <v>0.13</v>
      </c>
      <c r="BX286" s="5" t="n">
        <v>1</v>
      </c>
      <c r="BY286" s="5" t="n">
        <v>11.787</v>
      </c>
      <c r="BZ286" s="5" t="n">
        <v>0</v>
      </c>
      <c r="CA286" s="5" t="n">
        <v>11.787</v>
      </c>
      <c r="CB286" s="5" t="n">
        <v>0</v>
      </c>
      <c r="CC286" s="5" t="n">
        <v>81.69499999999999</v>
      </c>
      <c r="CD286" s="5" t="n">
        <v>7.95</v>
      </c>
      <c r="CE286" s="5" t="n">
        <v>0</v>
      </c>
      <c r="CF286" s="5" t="n">
        <v>92.316</v>
      </c>
      <c r="CG286" s="5" t="n">
        <v>0.13</v>
      </c>
      <c r="CH286" s="5" t="n">
        <v>1</v>
      </c>
      <c r="CI286" s="5" t="n">
        <v>0</v>
      </c>
      <c r="CJ286" s="5" t="n">
        <v>0</v>
      </c>
      <c r="CK286" s="5" t="n">
        <v>0</v>
      </c>
      <c r="CL286" s="5" t="n">
        <v>0</v>
      </c>
      <c r="CM286" s="5" t="n">
        <v>0</v>
      </c>
      <c r="CN286" s="5" t="n">
        <v>0</v>
      </c>
      <c r="CO286" s="5" t="n">
        <v>0</v>
      </c>
      <c r="CP286" s="5" t="n">
        <v>0</v>
      </c>
      <c r="CQ286" s="5" t="n">
        <v>1.198</v>
      </c>
      <c r="CR286" s="5" t="n">
        <v>0</v>
      </c>
      <c r="CS286" s="5" t="n">
        <v>4.776</v>
      </c>
      <c r="CT286" s="5" t="n">
        <v>3.604</v>
      </c>
      <c r="CU286" s="5" t="n">
        <v>9.407999999999999</v>
      </c>
    </row>
    <row r="287">
      <c r="A287" s="5" t="inlineStr">
        <is>
          <t>PYF2022</t>
        </is>
      </c>
      <c r="B287" s="5" t="inlineStr">
        <is>
          <t>PYF</t>
        </is>
      </c>
      <c r="C287" s="5" t="inlineStr">
        <is>
          <t>PYF</t>
        </is>
      </c>
      <c r="D287" s="5" t="inlineStr">
        <is>
          <t>French Polynesia</t>
        </is>
      </c>
      <c r="E287" s="5" t="n">
        <v>2022</v>
      </c>
      <c r="F287" s="5" t="n">
        <v>0.13</v>
      </c>
      <c r="G287" s="5" t="n">
        <v>8.788</v>
      </c>
      <c r="H287" s="5" t="n">
        <v>1.235</v>
      </c>
      <c r="I287" s="5" t="n">
        <v>0</v>
      </c>
      <c r="J287" s="5" t="n">
        <v>8.788</v>
      </c>
      <c r="K287" s="5" t="n">
        <v>0</v>
      </c>
      <c r="L287" s="5" t="n">
        <v>1</v>
      </c>
      <c r="M287" s="5" t="n">
        <v>9.782999999999999</v>
      </c>
      <c r="N287" s="5" t="n">
        <v>3.704</v>
      </c>
      <c r="O287" s="5" t="n">
        <v>0</v>
      </c>
      <c r="P287" s="5" t="n">
        <v>9.782999999999999</v>
      </c>
      <c r="Q287" s="5" t="n">
        <v>0</v>
      </c>
      <c r="R287" s="5" t="n">
        <v>1</v>
      </c>
      <c r="S287" s="5" t="n">
        <v>14.962</v>
      </c>
      <c r="T287" s="5" t="n">
        <v>7.408</v>
      </c>
      <c r="U287" s="5" t="n">
        <v>0.144</v>
      </c>
      <c r="V287" s="5" t="n">
        <v>16.907</v>
      </c>
      <c r="W287" s="5" t="n">
        <v>0.13</v>
      </c>
      <c r="X287" s="5" t="n">
        <v>1</v>
      </c>
      <c r="Y287" s="5" t="n">
        <v>17.332</v>
      </c>
      <c r="Z287" s="5" t="n">
        <v>2.139</v>
      </c>
      <c r="AA287" s="5" t="n">
        <v>0</v>
      </c>
      <c r="AB287" s="5" t="n">
        <v>17.332</v>
      </c>
      <c r="AC287" s="5" t="n">
        <v>0</v>
      </c>
      <c r="AD287" s="5" t="n">
        <v>1</v>
      </c>
      <c r="AE287" s="5" t="n">
        <v>18.566</v>
      </c>
      <c r="AF287" s="5" t="n">
        <v>4.048</v>
      </c>
      <c r="AG287" s="5" t="n">
        <v>0</v>
      </c>
      <c r="AH287" s="5" t="n">
        <v>18.566</v>
      </c>
      <c r="AI287" s="5" t="n">
        <v>0</v>
      </c>
      <c r="AJ287" s="5" t="n">
        <v>1</v>
      </c>
      <c r="AK287" s="5" t="n">
        <v>25.974</v>
      </c>
      <c r="AL287" s="5" t="n">
        <v>13.478</v>
      </c>
      <c r="AM287" s="5" t="n">
        <v>0.25</v>
      </c>
      <c r="AN287" s="5" t="n">
        <v>29.351</v>
      </c>
      <c r="AO287" s="5" t="n">
        <v>0.13</v>
      </c>
      <c r="AP287" s="5" t="n">
        <v>1</v>
      </c>
      <c r="AQ287" s="5" t="n">
        <v>0.847</v>
      </c>
      <c r="AR287" s="5" t="n">
        <v>0.123</v>
      </c>
      <c r="AS287" s="5" t="n">
        <v>0.008</v>
      </c>
      <c r="AT287" s="5" t="n">
        <v>0.957</v>
      </c>
      <c r="AU287" s="5" t="n">
        <v>0.13</v>
      </c>
      <c r="AV287" s="5" t="n">
        <v>1</v>
      </c>
      <c r="AW287" s="5" t="n">
        <v>0.947</v>
      </c>
      <c r="AX287" s="5" t="n">
        <v>0.123</v>
      </c>
      <c r="AY287" s="5" t="n">
        <v>0.008999999999999999</v>
      </c>
      <c r="AZ287" s="5" t="n">
        <v>1.07</v>
      </c>
      <c r="BA287" s="5" t="n">
        <v>0.13</v>
      </c>
      <c r="BB287" s="5" t="n">
        <v>1</v>
      </c>
      <c r="BC287" s="5" t="n">
        <v>0.589</v>
      </c>
      <c r="BD287" s="5" t="n">
        <v>0.123</v>
      </c>
      <c r="BE287" s="5" t="n">
        <v>0.006</v>
      </c>
      <c r="BF287" s="5" t="n">
        <v>0.665</v>
      </c>
      <c r="BG287" s="5" t="n">
        <v>0.13</v>
      </c>
      <c r="BH287" s="5" t="n">
        <v>1</v>
      </c>
      <c r="BI287" s="5" t="n">
        <v>0.6889999999999999</v>
      </c>
      <c r="BJ287" s="5" t="n">
        <v>0.123</v>
      </c>
      <c r="BK287" s="5" t="n">
        <v>0.007</v>
      </c>
      <c r="BL287" s="5" t="n">
        <v>0.778</v>
      </c>
      <c r="BM287" s="5" t="n">
        <v>0.13</v>
      </c>
      <c r="BN287" s="5" t="n">
        <v>1</v>
      </c>
      <c r="BO287" s="5" t="n">
        <v>0</v>
      </c>
      <c r="BP287" s="5" t="n">
        <v>0</v>
      </c>
      <c r="BQ287" s="5" t="n">
        <v>0</v>
      </c>
      <c r="BR287" s="5" t="n">
        <v>0</v>
      </c>
      <c r="BS287" s="5" t="n">
        <v>1</v>
      </c>
      <c r="BT287" s="5" t="n">
        <v>0</v>
      </c>
      <c r="BU287" s="5" t="n">
        <v>0</v>
      </c>
      <c r="BV287" s="5" t="n">
        <v>0</v>
      </c>
      <c r="BW287" s="5" t="n">
        <v>0.13</v>
      </c>
      <c r="BX287" s="5" t="n">
        <v>1</v>
      </c>
      <c r="BY287" s="5" t="n">
        <v>12.729</v>
      </c>
      <c r="BZ287" s="5" t="n">
        <v>0</v>
      </c>
      <c r="CA287" s="5" t="n">
        <v>12.729</v>
      </c>
      <c r="CB287" s="5" t="n">
        <v>0</v>
      </c>
      <c r="CC287" s="5" t="n">
        <v>102.477</v>
      </c>
      <c r="CD287" s="5" t="n">
        <v>7.95</v>
      </c>
      <c r="CE287" s="5" t="n">
        <v>0.986</v>
      </c>
      <c r="CF287" s="5" t="n">
        <v>115.798</v>
      </c>
      <c r="CG287" s="5" t="n">
        <v>0.13</v>
      </c>
      <c r="CH287" s="5" t="n">
        <v>1</v>
      </c>
      <c r="CI287" s="5" t="n">
        <v>0</v>
      </c>
      <c r="CJ287" s="5" t="n">
        <v>0</v>
      </c>
      <c r="CK287" s="5" t="n">
        <v>0</v>
      </c>
      <c r="CL287" s="5" t="n">
        <v>0</v>
      </c>
      <c r="CM287" s="5" t="n">
        <v>0</v>
      </c>
      <c r="CN287" s="5" t="n">
        <v>0</v>
      </c>
      <c r="CO287" s="5" t="n">
        <v>0</v>
      </c>
      <c r="CP287" s="5" t="n">
        <v>0</v>
      </c>
      <c r="CQ287" s="5" t="n">
        <v>1.294</v>
      </c>
      <c r="CR287" s="5" t="n">
        <v>0</v>
      </c>
      <c r="CS287" s="5" t="n">
        <v>5.158</v>
      </c>
      <c r="CT287" s="5" t="n">
        <v>7.554</v>
      </c>
      <c r="CU287" s="5" t="n">
        <v>16.097</v>
      </c>
    </row>
    <row r="288">
      <c r="A288" s="5" t="inlineStr">
        <is>
          <t>PYF2023</t>
        </is>
      </c>
      <c r="B288" s="5" t="inlineStr">
        <is>
          <t>PYF</t>
        </is>
      </c>
      <c r="C288" s="5" t="inlineStr">
        <is>
          <t>PYF</t>
        </is>
      </c>
      <c r="D288" s="5" t="inlineStr">
        <is>
          <t>French Polynesia</t>
        </is>
      </c>
      <c r="E288" s="5" t="n">
        <v>2023</v>
      </c>
      <c r="F288" s="5" t="n">
        <v>0.13</v>
      </c>
      <c r="G288" s="5" t="n">
        <v>5.77</v>
      </c>
      <c r="H288" s="5" t="n">
        <v>1.286</v>
      </c>
      <c r="I288" s="5" t="n">
        <v>0</v>
      </c>
      <c r="J288" s="5" t="n">
        <v>5.77</v>
      </c>
      <c r="K288" s="5" t="n">
        <v>0</v>
      </c>
      <c r="L288" s="5" t="n">
        <v>1</v>
      </c>
      <c r="M288" s="5" t="n">
        <v>7.886</v>
      </c>
      <c r="N288" s="5" t="n">
        <v>3.857</v>
      </c>
      <c r="O288" s="5" t="n">
        <v>0</v>
      </c>
      <c r="P288" s="5" t="n">
        <v>7.886</v>
      </c>
      <c r="Q288" s="5" t="n">
        <v>0</v>
      </c>
      <c r="R288" s="5" t="n">
        <v>1</v>
      </c>
      <c r="S288" s="5" t="n">
        <v>12.198</v>
      </c>
      <c r="T288" s="5" t="n">
        <v>7.714</v>
      </c>
      <c r="U288" s="5" t="n">
        <v>0.176</v>
      </c>
      <c r="V288" s="5" t="n">
        <v>13.784</v>
      </c>
      <c r="W288" s="5" t="n">
        <v>0.13</v>
      </c>
      <c r="X288" s="5" t="n">
        <v>1</v>
      </c>
      <c r="Y288" s="5" t="n">
        <v>13.814</v>
      </c>
      <c r="Z288" s="5" t="n">
        <v>1.705</v>
      </c>
      <c r="AA288" s="5" t="n">
        <v>0</v>
      </c>
      <c r="AB288" s="5" t="n">
        <v>13.814</v>
      </c>
      <c r="AC288" s="5" t="n">
        <v>0</v>
      </c>
      <c r="AD288" s="5" t="n">
        <v>1</v>
      </c>
      <c r="AE288" s="5" t="n">
        <v>15.1</v>
      </c>
      <c r="AF288" s="5" t="n">
        <v>3.292</v>
      </c>
      <c r="AG288" s="5" t="n">
        <v>0</v>
      </c>
      <c r="AH288" s="5" t="n">
        <v>15.1</v>
      </c>
      <c r="AI288" s="5" t="n">
        <v>0</v>
      </c>
      <c r="AJ288" s="5" t="n">
        <v>1</v>
      </c>
      <c r="AK288" s="5" t="n">
        <v>22.814</v>
      </c>
      <c r="AL288" s="5" t="n">
        <v>11.838</v>
      </c>
      <c r="AM288" s="5" t="n">
        <v>0.328</v>
      </c>
      <c r="AN288" s="5" t="n">
        <v>25.78</v>
      </c>
      <c r="AO288" s="5" t="n">
        <v>0.13</v>
      </c>
      <c r="AP288" s="5" t="n">
        <v>1</v>
      </c>
      <c r="AQ288" s="5" t="n">
        <v>0.749</v>
      </c>
      <c r="AR288" s="5" t="n">
        <v>0.129</v>
      </c>
      <c r="AS288" s="5" t="n">
        <v>0.011</v>
      </c>
      <c r="AT288" s="5" t="n">
        <v>0.846</v>
      </c>
      <c r="AU288" s="5" t="n">
        <v>0.13</v>
      </c>
      <c r="AV288" s="5" t="n">
        <v>1</v>
      </c>
      <c r="AW288" s="5" t="n">
        <v>0.783</v>
      </c>
      <c r="AX288" s="5" t="n">
        <v>0.129</v>
      </c>
      <c r="AY288" s="5" t="n">
        <v>0.011</v>
      </c>
      <c r="AZ288" s="5" t="n">
        <v>0.884</v>
      </c>
      <c r="BA288" s="5" t="n">
        <v>0.13</v>
      </c>
      <c r="BB288" s="5" t="n">
        <v>1</v>
      </c>
      <c r="BC288" s="5" t="n">
        <v>0.527</v>
      </c>
      <c r="BD288" s="5" t="n">
        <v>0.129</v>
      </c>
      <c r="BE288" s="5" t="n">
        <v>0.008</v>
      </c>
      <c r="BF288" s="5" t="n">
        <v>0.596</v>
      </c>
      <c r="BG288" s="5" t="n">
        <v>0.13</v>
      </c>
      <c r="BH288" s="5" t="n">
        <v>1</v>
      </c>
      <c r="BI288" s="5" t="n">
        <v>0.64</v>
      </c>
      <c r="BJ288" s="5" t="n">
        <v>0.129</v>
      </c>
      <c r="BK288" s="5" t="n">
        <v>0.008999999999999999</v>
      </c>
      <c r="BL288" s="5" t="n">
        <v>0.723</v>
      </c>
      <c r="BM288" s="5" t="n">
        <v>0.13</v>
      </c>
      <c r="BN288" s="5" t="n">
        <v>1</v>
      </c>
      <c r="BO288" s="5" t="n">
        <v>0</v>
      </c>
      <c r="BP288" s="5" t="n">
        <v>0</v>
      </c>
      <c r="BQ288" s="5" t="n">
        <v>0</v>
      </c>
      <c r="BR288" s="5" t="n">
        <v>0</v>
      </c>
      <c r="BS288" s="5" t="n">
        <v>1</v>
      </c>
      <c r="BT288" s="5" t="n">
        <v>0</v>
      </c>
      <c r="BU288" s="5" t="n">
        <v>0</v>
      </c>
      <c r="BV288" s="5" t="n">
        <v>0</v>
      </c>
      <c r="BW288" s="5" t="n">
        <v>0.13</v>
      </c>
      <c r="BX288" s="5" t="n">
        <v>1</v>
      </c>
      <c r="BY288" s="5" t="n">
        <v>13.254</v>
      </c>
      <c r="BZ288" s="5" t="n">
        <v>0</v>
      </c>
      <c r="CA288" s="5" t="n">
        <v>13.254</v>
      </c>
      <c r="CB288" s="5" t="n">
        <v>0</v>
      </c>
      <c r="CC288" s="5" t="n">
        <v>87.07899999999999</v>
      </c>
      <c r="CD288" s="5" t="n">
        <v>7.95</v>
      </c>
      <c r="CE288" s="5" t="n">
        <v>1.253</v>
      </c>
      <c r="CF288" s="5" t="n">
        <v>98.399</v>
      </c>
      <c r="CG288" s="5" t="n">
        <v>0.13</v>
      </c>
      <c r="CH288" s="5" t="n">
        <v>1</v>
      </c>
      <c r="CI288" s="5" t="n">
        <v>0</v>
      </c>
      <c r="CJ288" s="5" t="n">
        <v>0</v>
      </c>
      <c r="CK288" s="5" t="n">
        <v>0</v>
      </c>
      <c r="CL288" s="5" t="n">
        <v>0</v>
      </c>
      <c r="CM288" s="5" t="n">
        <v>0</v>
      </c>
      <c r="CN288" s="5" t="n">
        <v>0</v>
      </c>
      <c r="CO288" s="5" t="n">
        <v>0</v>
      </c>
      <c r="CP288" s="5" t="n">
        <v>0</v>
      </c>
      <c r="CQ288" s="5" t="n">
        <v>1.348</v>
      </c>
      <c r="CR288" s="5" t="n">
        <v>0</v>
      </c>
      <c r="CS288" s="5" t="n">
        <v>5.37</v>
      </c>
      <c r="CT288" s="5" t="n">
        <v>4.484</v>
      </c>
      <c r="CU288" s="5" t="n">
        <v>12.529</v>
      </c>
    </row>
    <row r="289">
      <c r="A289" s="5" t="inlineStr">
        <is>
          <t>PYF2024</t>
        </is>
      </c>
      <c r="B289" s="5" t="inlineStr">
        <is>
          <t>PYF</t>
        </is>
      </c>
      <c r="C289" s="5" t="inlineStr">
        <is>
          <t>PYF</t>
        </is>
      </c>
      <c r="D289" s="5" t="inlineStr">
        <is>
          <t>French Polynesia</t>
        </is>
      </c>
      <c r="E289" s="5" t="n">
        <v>2024</v>
      </c>
      <c r="F289" s="5" t="n">
        <v>0.13</v>
      </c>
      <c r="G289" s="5" t="n">
        <v>4.833</v>
      </c>
      <c r="H289" s="5" t="n">
        <v>1.324</v>
      </c>
      <c r="I289" s="5" t="n">
        <v>0</v>
      </c>
      <c r="J289" s="5" t="n">
        <v>4.833</v>
      </c>
      <c r="K289" s="5" t="n">
        <v>0</v>
      </c>
      <c r="L289" s="5" t="n">
        <v>1</v>
      </c>
      <c r="M289" s="5" t="n">
        <v>7.124</v>
      </c>
      <c r="N289" s="5" t="n">
        <v>3.971</v>
      </c>
      <c r="O289" s="5" t="n">
        <v>0</v>
      </c>
      <c r="P289" s="5" t="n">
        <v>7.124</v>
      </c>
      <c r="Q289" s="5" t="n">
        <v>0</v>
      </c>
      <c r="R289" s="5" t="n">
        <v>1</v>
      </c>
      <c r="S289" s="5" t="n">
        <v>11.451</v>
      </c>
      <c r="T289" s="5" t="n">
        <v>7.942</v>
      </c>
      <c r="U289" s="5" t="n">
        <v>0.203</v>
      </c>
      <c r="V289" s="5" t="n">
        <v>12.939</v>
      </c>
      <c r="W289" s="5" t="n">
        <v>0.13</v>
      </c>
      <c r="X289" s="5" t="n">
        <v>1</v>
      </c>
      <c r="Y289" s="5" t="n">
        <v>12.219</v>
      </c>
      <c r="Z289" s="5" t="n">
        <v>1.508</v>
      </c>
      <c r="AA289" s="5" t="n">
        <v>0</v>
      </c>
      <c r="AB289" s="5" t="n">
        <v>12.219</v>
      </c>
      <c r="AC289" s="5" t="n">
        <v>0</v>
      </c>
      <c r="AD289" s="5" t="n">
        <v>1</v>
      </c>
      <c r="AE289" s="5" t="n">
        <v>13.543</v>
      </c>
      <c r="AF289" s="5" t="n">
        <v>2.952</v>
      </c>
      <c r="AG289" s="5" t="n">
        <v>0</v>
      </c>
      <c r="AH289" s="5" t="n">
        <v>13.543</v>
      </c>
      <c r="AI289" s="5" t="n">
        <v>0</v>
      </c>
      <c r="AJ289" s="5" t="n">
        <v>1</v>
      </c>
      <c r="AK289" s="5" t="n">
        <v>21.484</v>
      </c>
      <c r="AL289" s="5" t="n">
        <v>11.148</v>
      </c>
      <c r="AM289" s="5" t="n">
        <v>0.38</v>
      </c>
      <c r="AN289" s="5" t="n">
        <v>24.277</v>
      </c>
      <c r="AO289" s="5" t="n">
        <v>0.13</v>
      </c>
      <c r="AP289" s="5" t="n">
        <v>1</v>
      </c>
      <c r="AQ289" s="5" t="n">
        <v>0.72</v>
      </c>
      <c r="AR289" s="5" t="n">
        <v>0.132</v>
      </c>
      <c r="AS289" s="5" t="n">
        <v>0.013</v>
      </c>
      <c r="AT289" s="5" t="n">
        <v>0.8139999999999999</v>
      </c>
      <c r="AU289" s="5" t="n">
        <v>0.13</v>
      </c>
      <c r="AV289" s="5" t="n">
        <v>1</v>
      </c>
      <c r="AW289" s="5" t="n">
        <v>0.734</v>
      </c>
      <c r="AX289" s="5" t="n">
        <v>0.132</v>
      </c>
      <c r="AY289" s="5" t="n">
        <v>0.013</v>
      </c>
      <c r="AZ289" s="5" t="n">
        <v>0.829</v>
      </c>
      <c r="BA289" s="5" t="n">
        <v>0.13</v>
      </c>
      <c r="BB289" s="5" t="n">
        <v>1</v>
      </c>
      <c r="BC289" s="5" t="n">
        <v>0.51</v>
      </c>
      <c r="BD289" s="5" t="n">
        <v>0.132</v>
      </c>
      <c r="BE289" s="5" t="n">
        <v>0.008999999999999999</v>
      </c>
      <c r="BF289" s="5" t="n">
        <v>0.577</v>
      </c>
      <c r="BG289" s="5" t="n">
        <v>0.13</v>
      </c>
      <c r="BH289" s="5" t="n">
        <v>1</v>
      </c>
      <c r="BI289" s="5" t="n">
        <v>0.652</v>
      </c>
      <c r="BJ289" s="5" t="n">
        <v>0.132</v>
      </c>
      <c r="BK289" s="5" t="n">
        <v>0.012</v>
      </c>
      <c r="BL289" s="5" t="n">
        <v>0.737</v>
      </c>
      <c r="BM289" s="5" t="n">
        <v>0.13</v>
      </c>
      <c r="BN289" s="5" t="n">
        <v>1</v>
      </c>
      <c r="BO289" s="5" t="n">
        <v>0</v>
      </c>
      <c r="BP289" s="5" t="n">
        <v>0</v>
      </c>
      <c r="BQ289" s="5" t="n">
        <v>0</v>
      </c>
      <c r="BR289" s="5" t="n">
        <v>0</v>
      </c>
      <c r="BS289" s="5" t="n">
        <v>1</v>
      </c>
      <c r="BT289" s="5" t="n">
        <v>0</v>
      </c>
      <c r="BU289" s="5" t="n">
        <v>0</v>
      </c>
      <c r="BV289" s="5" t="n">
        <v>0</v>
      </c>
      <c r="BW289" s="5" t="n">
        <v>0.13</v>
      </c>
      <c r="BX289" s="5" t="n">
        <v>1</v>
      </c>
      <c r="BY289" s="5" t="n">
        <v>13.646</v>
      </c>
      <c r="BZ289" s="5" t="n">
        <v>0</v>
      </c>
      <c r="CA289" s="5" t="n">
        <v>13.646</v>
      </c>
      <c r="CB289" s="5" t="n">
        <v>0</v>
      </c>
      <c r="CC289" s="5" t="n">
        <v>86.38500000000001</v>
      </c>
      <c r="CD289" s="5" t="n">
        <v>7.95</v>
      </c>
      <c r="CE289" s="5" t="n">
        <v>1.53</v>
      </c>
      <c r="CF289" s="5" t="n">
        <v>97.616</v>
      </c>
      <c r="CG289" s="5" t="n">
        <v>0.13</v>
      </c>
      <c r="CH289" s="5" t="n">
        <v>1</v>
      </c>
      <c r="CI289" s="5" t="n">
        <v>0</v>
      </c>
      <c r="CJ289" s="5" t="n">
        <v>0</v>
      </c>
      <c r="CK289" s="5" t="n">
        <v>0</v>
      </c>
      <c r="CL289" s="5" t="n">
        <v>0</v>
      </c>
      <c r="CM289" s="5" t="n">
        <v>0</v>
      </c>
      <c r="CN289" s="5" t="n">
        <v>0</v>
      </c>
      <c r="CO289" s="5" t="n">
        <v>0</v>
      </c>
      <c r="CP289" s="5" t="n">
        <v>0</v>
      </c>
      <c r="CQ289" s="5" t="n">
        <v>1.387</v>
      </c>
      <c r="CR289" s="5" t="n">
        <v>0</v>
      </c>
      <c r="CS289" s="5" t="n">
        <v>5.529</v>
      </c>
      <c r="CT289" s="5" t="n">
        <v>3.509</v>
      </c>
      <c r="CU289" s="5" t="n">
        <v>10.896</v>
      </c>
    </row>
    <row r="290">
      <c r="A290" s="5" t="inlineStr">
        <is>
          <t>GAB2021</t>
        </is>
      </c>
      <c r="B290" s="5" t="inlineStr">
        <is>
          <t>GAB</t>
        </is>
      </c>
      <c r="C290" s="5" t="inlineStr">
        <is>
          <t>GAB</t>
        </is>
      </c>
      <c r="D290" s="5" t="inlineStr">
        <is>
          <t>Gabon</t>
        </is>
      </c>
      <c r="E290" s="5" t="n">
        <v>2021</v>
      </c>
      <c r="F290" s="5" t="n">
        <v>0.18</v>
      </c>
      <c r="G290" s="5" t="n">
        <v>5.897</v>
      </c>
      <c r="H290" s="5" t="n">
        <v>1.143</v>
      </c>
      <c r="I290" s="5" t="n">
        <v>0.475</v>
      </c>
      <c r="J290" s="5" t="n">
        <v>6.372</v>
      </c>
      <c r="K290" s="5" t="n">
        <v>0</v>
      </c>
      <c r="L290" s="5" t="n">
        <v>1</v>
      </c>
      <c r="M290" s="5" t="n">
        <v>7.964</v>
      </c>
      <c r="N290" s="5" t="n">
        <v>3.43</v>
      </c>
      <c r="O290" s="5" t="n">
        <v>0.453</v>
      </c>
      <c r="P290" s="5" t="n">
        <v>8.417999999999999</v>
      </c>
      <c r="Q290" s="5" t="n">
        <v>0</v>
      </c>
      <c r="R290" s="5" t="n">
        <v>1</v>
      </c>
      <c r="S290" s="5" t="n">
        <v>11.613</v>
      </c>
      <c r="T290" s="5" t="n">
        <v>6.86</v>
      </c>
      <c r="U290" s="5" t="n">
        <v>0.475</v>
      </c>
      <c r="V290" s="5" t="n">
        <v>14.265</v>
      </c>
      <c r="W290" s="5" t="n">
        <v>0.18</v>
      </c>
      <c r="X290" s="5" t="n">
        <v>1</v>
      </c>
      <c r="Y290" s="5" t="n">
        <v>5.347</v>
      </c>
      <c r="Z290" s="5" t="n">
        <v>0.393</v>
      </c>
      <c r="AA290" s="5" t="n">
        <v>-0.127</v>
      </c>
      <c r="AB290" s="5" t="n">
        <v>5.22</v>
      </c>
      <c r="AC290" s="5" t="n">
        <v>0</v>
      </c>
      <c r="AD290" s="5" t="n">
        <v>1</v>
      </c>
      <c r="AE290" s="5" t="n">
        <v>5.919</v>
      </c>
      <c r="AF290" s="5" t="n">
        <v>0.8</v>
      </c>
      <c r="AG290" s="5" t="n">
        <v>-0.127</v>
      </c>
      <c r="AH290" s="5" t="n">
        <v>5.792</v>
      </c>
      <c r="AI290" s="5" t="n">
        <v>0</v>
      </c>
      <c r="AJ290" s="5" t="n">
        <v>1</v>
      </c>
      <c r="AK290" s="5" t="n">
        <v>9.349</v>
      </c>
      <c r="AL290" s="5" t="n">
        <v>3.473</v>
      </c>
      <c r="AM290" s="5" t="n">
        <v>-0.108</v>
      </c>
      <c r="AN290" s="5" t="n">
        <v>10.905</v>
      </c>
      <c r="AO290" s="5" t="n">
        <v>0.18</v>
      </c>
      <c r="AP290" s="5" t="n">
        <v>1</v>
      </c>
      <c r="AQ290" s="5" t="n">
        <v>0.619</v>
      </c>
      <c r="AR290" s="5" t="n">
        <v>0.114</v>
      </c>
      <c r="AS290" s="5" t="n">
        <v>0.306</v>
      </c>
      <c r="AT290" s="5" t="n">
        <v>1.091</v>
      </c>
      <c r="AU290" s="5" t="n">
        <v>0.18</v>
      </c>
      <c r="AV290" s="5" t="n">
        <v>1</v>
      </c>
      <c r="AW290" s="5" t="n">
        <v>0.599</v>
      </c>
      <c r="AX290" s="5" t="n">
        <v>0.114</v>
      </c>
      <c r="AY290" s="5" t="n">
        <v>0.295</v>
      </c>
      <c r="AZ290" s="5" t="n">
        <v>1.055</v>
      </c>
      <c r="BA290" s="5" t="n">
        <v>0.18</v>
      </c>
      <c r="BB290" s="5" t="n">
        <v>1</v>
      </c>
      <c r="BC290" s="5" t="n">
        <v>0.439</v>
      </c>
      <c r="BD290" s="5" t="n">
        <v>0.114</v>
      </c>
      <c r="BE290" s="5" t="n">
        <v>-0.068</v>
      </c>
      <c r="BF290" s="5" t="n">
        <v>0.438</v>
      </c>
      <c r="BG290" s="5" t="n">
        <v>0</v>
      </c>
      <c r="BH290" s="5" t="n">
        <v>0</v>
      </c>
      <c r="BI290" s="5" t="n">
        <v>0.505</v>
      </c>
      <c r="BJ290" s="5" t="n">
        <v>0.114</v>
      </c>
      <c r="BK290" s="5" t="n">
        <v>0.183</v>
      </c>
      <c r="BL290" s="5" t="n">
        <v>0.8110000000000001</v>
      </c>
      <c r="BM290" s="5" t="n">
        <v>0.18</v>
      </c>
      <c r="BN290" s="5" t="n">
        <v>1</v>
      </c>
      <c r="BO290" s="5" t="n">
        <v>0</v>
      </c>
      <c r="BP290" s="5" t="n">
        <v>-0.016</v>
      </c>
      <c r="BQ290" s="5" t="n">
        <v>0.197</v>
      </c>
      <c r="BR290" s="5" t="n">
        <v>0</v>
      </c>
      <c r="BS290" s="5" t="n">
        <v>0.5</v>
      </c>
      <c r="BT290" s="5" t="n">
        <v>0</v>
      </c>
      <c r="BU290" s="5" t="n">
        <v>-0.016</v>
      </c>
      <c r="BV290" s="5" t="n">
        <v>0.222</v>
      </c>
      <c r="BW290" s="5" t="n">
        <v>0.18</v>
      </c>
      <c r="BX290" s="5" t="n">
        <v>0.333</v>
      </c>
      <c r="BY290" s="5" t="n">
        <v>11.787</v>
      </c>
      <c r="BZ290" s="5" t="n">
        <v>0</v>
      </c>
      <c r="CA290" s="5" t="n">
        <v>11.787</v>
      </c>
      <c r="CB290" s="5" t="n">
        <v>0</v>
      </c>
      <c r="CC290" s="5" t="n">
        <v>78.125</v>
      </c>
      <c r="CD290" s="5" t="n">
        <v>7.95</v>
      </c>
      <c r="CE290" s="5" t="n">
        <v>31.221</v>
      </c>
      <c r="CF290" s="5" t="n">
        <v>129.028</v>
      </c>
      <c r="CG290" s="5" t="n">
        <v>0.18</v>
      </c>
      <c r="CH290" s="5" t="n">
        <v>1</v>
      </c>
      <c r="CI290" s="5" t="n">
        <v>0</v>
      </c>
      <c r="CJ290" s="5" t="n">
        <v>0</v>
      </c>
      <c r="CK290" s="5" t="n">
        <v>0</v>
      </c>
      <c r="CL290" s="5" t="n">
        <v>0</v>
      </c>
      <c r="CM290" s="5" t="n">
        <v>0</v>
      </c>
      <c r="CN290" s="5" t="n">
        <v>0</v>
      </c>
      <c r="CO290" s="5" t="n">
        <v>0</v>
      </c>
      <c r="CP290" s="5" t="n">
        <v>0</v>
      </c>
      <c r="CQ290" s="5" t="n">
        <v>1.198</v>
      </c>
      <c r="CR290" s="5" t="n">
        <v>1</v>
      </c>
      <c r="CS290" s="5" t="n">
        <v>4.776</v>
      </c>
      <c r="CT290" s="5" t="n">
        <v>4.753</v>
      </c>
      <c r="CU290" s="5" t="n">
        <v>15.162</v>
      </c>
    </row>
    <row r="291">
      <c r="A291" s="5" t="inlineStr">
        <is>
          <t>GAB2022</t>
        </is>
      </c>
      <c r="B291" s="5" t="inlineStr">
        <is>
          <t>GAB</t>
        </is>
      </c>
      <c r="C291" s="5" t="inlineStr">
        <is>
          <t>GAB</t>
        </is>
      </c>
      <c r="D291" s="5" t="inlineStr">
        <is>
          <t>Gabon</t>
        </is>
      </c>
      <c r="E291" s="5" t="n">
        <v>2022</v>
      </c>
      <c r="F291" s="5" t="n">
        <v>0.18</v>
      </c>
      <c r="G291" s="5" t="n">
        <v>11.72</v>
      </c>
      <c r="H291" s="5" t="n">
        <v>1.235</v>
      </c>
      <c r="I291" s="5" t="n">
        <v>1.132</v>
      </c>
      <c r="J291" s="5" t="n">
        <v>12.852</v>
      </c>
      <c r="K291" s="5" t="n">
        <v>0</v>
      </c>
      <c r="L291" s="5" t="n">
        <v>1</v>
      </c>
      <c r="M291" s="5" t="n">
        <v>9.782999999999999</v>
      </c>
      <c r="N291" s="5" t="n">
        <v>3.704</v>
      </c>
      <c r="O291" s="5" t="n">
        <v>0.656</v>
      </c>
      <c r="P291" s="5" t="n">
        <v>10.439</v>
      </c>
      <c r="Q291" s="5" t="n">
        <v>0</v>
      </c>
      <c r="R291" s="5" t="n">
        <v>1</v>
      </c>
      <c r="S291" s="5" t="n">
        <v>17.893</v>
      </c>
      <c r="T291" s="5" t="n">
        <v>7.408</v>
      </c>
      <c r="U291" s="5" t="n">
        <v>1.386</v>
      </c>
      <c r="V291" s="5" t="n">
        <v>22.45</v>
      </c>
      <c r="W291" s="5" t="n">
        <v>0.18</v>
      </c>
      <c r="X291" s="5" t="n">
        <v>1</v>
      </c>
      <c r="Y291" s="5" t="n">
        <v>5.775</v>
      </c>
      <c r="Z291" s="5" t="n">
        <v>0.425</v>
      </c>
      <c r="AA291" s="5" t="n">
        <v>-0.137</v>
      </c>
      <c r="AB291" s="5" t="n">
        <v>5.637</v>
      </c>
      <c r="AC291" s="5" t="n">
        <v>0</v>
      </c>
      <c r="AD291" s="5" t="n">
        <v>1</v>
      </c>
      <c r="AE291" s="5" t="n">
        <v>6.392</v>
      </c>
      <c r="AF291" s="5" t="n">
        <v>0.864</v>
      </c>
      <c r="AG291" s="5" t="n">
        <v>-0.137</v>
      </c>
      <c r="AH291" s="5" t="n">
        <v>6.255</v>
      </c>
      <c r="AI291" s="5" t="n">
        <v>0</v>
      </c>
      <c r="AJ291" s="5" t="n">
        <v>1</v>
      </c>
      <c r="AK291" s="5" t="n">
        <v>10.096</v>
      </c>
      <c r="AL291" s="5" t="n">
        <v>3.751</v>
      </c>
      <c r="AM291" s="5" t="n">
        <v>0.016</v>
      </c>
      <c r="AN291" s="5" t="n">
        <v>11.776</v>
      </c>
      <c r="AO291" s="5" t="n">
        <v>0.18</v>
      </c>
      <c r="AP291" s="5" t="n">
        <v>1</v>
      </c>
      <c r="AQ291" s="5" t="n">
        <v>0.861</v>
      </c>
      <c r="AR291" s="5" t="n">
        <v>0.123</v>
      </c>
      <c r="AS291" s="5" t="n">
        <v>-0.039</v>
      </c>
      <c r="AT291" s="5" t="n">
        <v>0.97</v>
      </c>
      <c r="AU291" s="5" t="n">
        <v>0.18</v>
      </c>
      <c r="AV291" s="5" t="n">
        <v>1</v>
      </c>
      <c r="AW291" s="5" t="n">
        <v>0.986</v>
      </c>
      <c r="AX291" s="5" t="n">
        <v>0.123</v>
      </c>
      <c r="AY291" s="5" t="n">
        <v>-0.191</v>
      </c>
      <c r="AZ291" s="5" t="n">
        <v>0.9379999999999999</v>
      </c>
      <c r="BA291" s="5" t="n">
        <v>0.18</v>
      </c>
      <c r="BB291" s="5" t="n">
        <v>1</v>
      </c>
      <c r="BC291" s="5" t="n">
        <v>0.598</v>
      </c>
      <c r="BD291" s="5" t="n">
        <v>0.123</v>
      </c>
      <c r="BE291" s="5" t="n">
        <v>-0.268</v>
      </c>
      <c r="BF291" s="5" t="n">
        <v>0.389</v>
      </c>
      <c r="BG291" s="5" t="n">
        <v>0</v>
      </c>
      <c r="BH291" s="5" t="n">
        <v>0</v>
      </c>
      <c r="BI291" s="5" t="n">
        <v>0.612</v>
      </c>
      <c r="BJ291" s="5" t="n">
        <v>0.123</v>
      </c>
      <c r="BK291" s="5" t="n">
        <v>-0.001</v>
      </c>
      <c r="BL291" s="5" t="n">
        <v>0.721</v>
      </c>
      <c r="BM291" s="5" t="n">
        <v>0.18</v>
      </c>
      <c r="BN291" s="5" t="n">
        <v>1</v>
      </c>
      <c r="BO291" s="5" t="n">
        <v>0</v>
      </c>
      <c r="BP291" s="5" t="n">
        <v>-0.016</v>
      </c>
      <c r="BQ291" s="5" t="n">
        <v>0.172</v>
      </c>
      <c r="BR291" s="5" t="n">
        <v>0</v>
      </c>
      <c r="BS291" s="5" t="n">
        <v>0.5</v>
      </c>
      <c r="BT291" s="5" t="n">
        <v>0</v>
      </c>
      <c r="BU291" s="5" t="n">
        <v>-0.016</v>
      </c>
      <c r="BV291" s="5" t="n">
        <v>0.197</v>
      </c>
      <c r="BW291" s="5" t="n">
        <v>0.18</v>
      </c>
      <c r="BX291" s="5" t="n">
        <v>0.333</v>
      </c>
      <c r="BY291" s="5" t="n">
        <v>12.729</v>
      </c>
      <c r="BZ291" s="5" t="n">
        <v>0</v>
      </c>
      <c r="CA291" s="5" t="n">
        <v>12.729</v>
      </c>
      <c r="CB291" s="5" t="n">
        <v>0</v>
      </c>
      <c r="CC291" s="5" t="n">
        <v>97.90000000000001</v>
      </c>
      <c r="CD291" s="5" t="n">
        <v>7.95</v>
      </c>
      <c r="CE291" s="5" t="n">
        <v>-0.6899999999999999</v>
      </c>
      <c r="CF291" s="5" t="n">
        <v>114.708</v>
      </c>
      <c r="CG291" s="5" t="n">
        <v>0.18</v>
      </c>
      <c r="CH291" s="5" t="n">
        <v>1</v>
      </c>
      <c r="CI291" s="5" t="n">
        <v>0</v>
      </c>
      <c r="CJ291" s="5" t="n">
        <v>0</v>
      </c>
      <c r="CK291" s="5" t="n">
        <v>0</v>
      </c>
      <c r="CL291" s="5" t="n">
        <v>0</v>
      </c>
      <c r="CM291" s="5" t="n">
        <v>0</v>
      </c>
      <c r="CN291" s="5" t="n">
        <v>0</v>
      </c>
      <c r="CO291" s="5" t="n">
        <v>0</v>
      </c>
      <c r="CP291" s="5" t="n">
        <v>0</v>
      </c>
      <c r="CQ291" s="5" t="n">
        <v>1.294</v>
      </c>
      <c r="CR291" s="5" t="n">
        <v>1</v>
      </c>
      <c r="CS291" s="5" t="n">
        <v>5.158</v>
      </c>
      <c r="CT291" s="5" t="n">
        <v>10.485</v>
      </c>
      <c r="CU291" s="5" t="n">
        <v>31.326</v>
      </c>
    </row>
    <row r="292">
      <c r="A292" s="5" t="inlineStr">
        <is>
          <t>GAB2023</t>
        </is>
      </c>
      <c r="B292" s="5" t="inlineStr">
        <is>
          <t>GAB</t>
        </is>
      </c>
      <c r="C292" s="5" t="inlineStr">
        <is>
          <t>GAB</t>
        </is>
      </c>
      <c r="D292" s="5" t="inlineStr">
        <is>
          <t>Gabon</t>
        </is>
      </c>
      <c r="E292" s="5" t="n">
        <v>2023</v>
      </c>
      <c r="F292" s="5" t="n">
        <v>0.18</v>
      </c>
      <c r="G292" s="5" t="n">
        <v>6.147</v>
      </c>
      <c r="H292" s="5" t="n">
        <v>1.286</v>
      </c>
      <c r="I292" s="5" t="n">
        <v>0.547</v>
      </c>
      <c r="J292" s="5" t="n">
        <v>6.693</v>
      </c>
      <c r="K292" s="5" t="n">
        <v>0</v>
      </c>
      <c r="L292" s="5" t="n">
        <v>1</v>
      </c>
      <c r="M292" s="5" t="n">
        <v>7.886</v>
      </c>
      <c r="N292" s="5" t="n">
        <v>3.857</v>
      </c>
      <c r="O292" s="5" t="n">
        <v>0.453</v>
      </c>
      <c r="P292" s="5" t="n">
        <v>8.339</v>
      </c>
      <c r="Q292" s="5" t="n">
        <v>0</v>
      </c>
      <c r="R292" s="5" t="n">
        <v>1</v>
      </c>
      <c r="S292" s="5" t="n">
        <v>12.575</v>
      </c>
      <c r="T292" s="5" t="n">
        <v>7.714</v>
      </c>
      <c r="U292" s="5" t="n">
        <v>0.8080000000000001</v>
      </c>
      <c r="V292" s="5" t="n">
        <v>15.484</v>
      </c>
      <c r="W292" s="5" t="n">
        <v>0.18</v>
      </c>
      <c r="X292" s="5" t="n">
        <v>1</v>
      </c>
      <c r="Y292" s="5" t="n">
        <v>6.013</v>
      </c>
      <c r="Z292" s="5" t="n">
        <v>0.442</v>
      </c>
      <c r="AA292" s="5" t="n">
        <v>-0.143</v>
      </c>
      <c r="AB292" s="5" t="n">
        <v>5.87</v>
      </c>
      <c r="AC292" s="5" t="n">
        <v>0</v>
      </c>
      <c r="AD292" s="5" t="n">
        <v>1</v>
      </c>
      <c r="AE292" s="5" t="n">
        <v>6.656</v>
      </c>
      <c r="AF292" s="5" t="n">
        <v>0.9</v>
      </c>
      <c r="AG292" s="5" t="n">
        <v>-0.143</v>
      </c>
      <c r="AH292" s="5" t="n">
        <v>6.513</v>
      </c>
      <c r="AI292" s="5" t="n">
        <v>0</v>
      </c>
      <c r="AJ292" s="5" t="n">
        <v>1</v>
      </c>
      <c r="AK292" s="5" t="n">
        <v>10.513</v>
      </c>
      <c r="AL292" s="5" t="n">
        <v>3.906</v>
      </c>
      <c r="AM292" s="5" t="n">
        <v>0.08599999999999999</v>
      </c>
      <c r="AN292" s="5" t="n">
        <v>12.262</v>
      </c>
      <c r="AO292" s="5" t="n">
        <v>0.18</v>
      </c>
      <c r="AP292" s="5" t="n">
        <v>1</v>
      </c>
      <c r="AQ292" s="5" t="n">
        <v>0.76</v>
      </c>
      <c r="AR292" s="5" t="n">
        <v>0.129</v>
      </c>
      <c r="AS292" s="5" t="n">
        <v>0.09</v>
      </c>
      <c r="AT292" s="5" t="n">
        <v>1.004</v>
      </c>
      <c r="AU292" s="5" t="n">
        <v>0.18</v>
      </c>
      <c r="AV292" s="5" t="n">
        <v>1</v>
      </c>
      <c r="AW292" s="5" t="n">
        <v>0.8110000000000001</v>
      </c>
      <c r="AX292" s="5" t="n">
        <v>0.129</v>
      </c>
      <c r="AY292" s="5" t="n">
        <v>0.005</v>
      </c>
      <c r="AZ292" s="5" t="n">
        <v>0.963</v>
      </c>
      <c r="BA292" s="5" t="n">
        <v>0.18</v>
      </c>
      <c r="BB292" s="5" t="n">
        <v>1</v>
      </c>
      <c r="BC292" s="5" t="n">
        <v>0.535</v>
      </c>
      <c r="BD292" s="5" t="n">
        <v>0.129</v>
      </c>
      <c r="BE292" s="5" t="n">
        <v>-0.196</v>
      </c>
      <c r="BF292" s="5" t="n">
        <v>0.4</v>
      </c>
      <c r="BG292" s="5" t="n">
        <v>0</v>
      </c>
      <c r="BH292" s="5" t="n">
        <v>0</v>
      </c>
      <c r="BI292" s="5" t="n">
        <v>0.579</v>
      </c>
      <c r="BJ292" s="5" t="n">
        <v>0.129</v>
      </c>
      <c r="BK292" s="5" t="n">
        <v>0.049</v>
      </c>
      <c r="BL292" s="5" t="n">
        <v>0.742</v>
      </c>
      <c r="BM292" s="5" t="n">
        <v>0.18</v>
      </c>
      <c r="BN292" s="5" t="n">
        <v>1</v>
      </c>
      <c r="BO292" s="5" t="n">
        <v>0</v>
      </c>
      <c r="BP292" s="5" t="n">
        <v>-0.016</v>
      </c>
      <c r="BQ292" s="5" t="n">
        <v>0.178</v>
      </c>
      <c r="BR292" s="5" t="n">
        <v>0</v>
      </c>
      <c r="BS292" s="5" t="n">
        <v>0.5</v>
      </c>
      <c r="BT292" s="5" t="n">
        <v>0</v>
      </c>
      <c r="BU292" s="5" t="n">
        <v>-0.016</v>
      </c>
      <c r="BV292" s="5" t="n">
        <v>0.203</v>
      </c>
      <c r="BW292" s="5" t="n">
        <v>0.18</v>
      </c>
      <c r="BX292" s="5" t="n">
        <v>0.333</v>
      </c>
      <c r="BY292" s="5" t="n">
        <v>13.254</v>
      </c>
      <c r="BZ292" s="5" t="n">
        <v>0</v>
      </c>
      <c r="CA292" s="5" t="n">
        <v>13.254</v>
      </c>
      <c r="CB292" s="5" t="n">
        <v>0</v>
      </c>
      <c r="CC292" s="5" t="n">
        <v>83.248</v>
      </c>
      <c r="CD292" s="5" t="n">
        <v>7.95</v>
      </c>
      <c r="CE292" s="5" t="n">
        <v>16.717</v>
      </c>
      <c r="CF292" s="5" t="n">
        <v>117.958</v>
      </c>
      <c r="CG292" s="5" t="n">
        <v>0.18</v>
      </c>
      <c r="CH292" s="5" t="n">
        <v>1</v>
      </c>
      <c r="CI292" s="5" t="n">
        <v>0</v>
      </c>
      <c r="CJ292" s="5" t="n">
        <v>0</v>
      </c>
      <c r="CK292" s="5" t="n">
        <v>0</v>
      </c>
      <c r="CL292" s="5" t="n">
        <v>0</v>
      </c>
      <c r="CM292" s="5" t="n">
        <v>0</v>
      </c>
      <c r="CN292" s="5" t="n">
        <v>0</v>
      </c>
      <c r="CO292" s="5" t="n">
        <v>0</v>
      </c>
      <c r="CP292" s="5" t="n">
        <v>0</v>
      </c>
      <c r="CQ292" s="5" t="n">
        <v>1.348</v>
      </c>
      <c r="CR292" s="5" t="n">
        <v>1</v>
      </c>
      <c r="CS292" s="5" t="n">
        <v>5.37</v>
      </c>
      <c r="CT292" s="5" t="n">
        <v>4.861</v>
      </c>
      <c r="CU292" s="5" t="n">
        <v>11.622</v>
      </c>
    </row>
    <row r="293">
      <c r="A293" s="5" t="inlineStr">
        <is>
          <t>GAB2024</t>
        </is>
      </c>
      <c r="B293" s="5" t="inlineStr">
        <is>
          <t>GAB</t>
        </is>
      </c>
      <c r="C293" s="5" t="inlineStr">
        <is>
          <t>GAB</t>
        </is>
      </c>
      <c r="D293" s="5" t="inlineStr">
        <is>
          <t>Gabon</t>
        </is>
      </c>
      <c r="E293" s="5" t="n">
        <v>2024</v>
      </c>
      <c r="F293" s="5" t="n">
        <v>0.18</v>
      </c>
      <c r="G293" s="5" t="n">
        <v>5.575</v>
      </c>
      <c r="H293" s="5" t="n">
        <v>1.324</v>
      </c>
      <c r="I293" s="5" t="n">
        <v>0.425</v>
      </c>
      <c r="J293" s="5" t="n">
        <v>6</v>
      </c>
      <c r="K293" s="5" t="n">
        <v>0</v>
      </c>
      <c r="L293" s="5" t="n">
        <v>1</v>
      </c>
      <c r="M293" s="5" t="n">
        <v>7.124</v>
      </c>
      <c r="N293" s="5" t="n">
        <v>3.971</v>
      </c>
      <c r="O293" s="5" t="n">
        <v>0.315</v>
      </c>
      <c r="P293" s="5" t="n">
        <v>7.439</v>
      </c>
      <c r="Q293" s="5" t="n">
        <v>0</v>
      </c>
      <c r="R293" s="5" t="n">
        <v>1</v>
      </c>
      <c r="S293" s="5" t="n">
        <v>12.193</v>
      </c>
      <c r="T293" s="5" t="n">
        <v>7.942</v>
      </c>
      <c r="U293" s="5" t="n">
        <v>0.734</v>
      </c>
      <c r="V293" s="5" t="n">
        <v>14.889</v>
      </c>
      <c r="W293" s="5" t="n">
        <v>0.18</v>
      </c>
      <c r="X293" s="5" t="n">
        <v>1</v>
      </c>
      <c r="Y293" s="5" t="n">
        <v>6.191</v>
      </c>
      <c r="Z293" s="5" t="n">
        <v>0.455</v>
      </c>
      <c r="AA293" s="5" t="n">
        <v>-0.131</v>
      </c>
      <c r="AB293" s="5" t="n">
        <v>6.06</v>
      </c>
      <c r="AC293" s="5" t="n">
        <v>0</v>
      </c>
      <c r="AD293" s="5" t="n">
        <v>1</v>
      </c>
      <c r="AE293" s="5" t="n">
        <v>6.853</v>
      </c>
      <c r="AF293" s="5" t="n">
        <v>0.926</v>
      </c>
      <c r="AG293" s="5" t="n">
        <v>-0.131</v>
      </c>
      <c r="AH293" s="5" t="n">
        <v>6.721</v>
      </c>
      <c r="AI293" s="5" t="n">
        <v>0</v>
      </c>
      <c r="AJ293" s="5" t="n">
        <v>1</v>
      </c>
      <c r="AK293" s="5" t="n">
        <v>10.823</v>
      </c>
      <c r="AL293" s="5" t="n">
        <v>4.021</v>
      </c>
      <c r="AM293" s="5" t="n">
        <v>0.131</v>
      </c>
      <c r="AN293" s="5" t="n">
        <v>12.617</v>
      </c>
      <c r="AO293" s="5" t="n">
        <v>0.18</v>
      </c>
      <c r="AP293" s="5" t="n">
        <v>1</v>
      </c>
      <c r="AQ293" s="5" t="n">
        <v>0.724</v>
      </c>
      <c r="AR293" s="5" t="n">
        <v>0.132</v>
      </c>
      <c r="AS293" s="5" t="n">
        <v>0.12</v>
      </c>
      <c r="AT293" s="5" t="n">
        <v>0.997</v>
      </c>
      <c r="AU293" s="5" t="n">
        <v>0.18</v>
      </c>
      <c r="AV293" s="5" t="n">
        <v>1</v>
      </c>
      <c r="AW293" s="5" t="n">
        <v>0.75</v>
      </c>
      <c r="AX293" s="5" t="n">
        <v>0.132</v>
      </c>
      <c r="AY293" s="5" t="n">
        <v>0.054</v>
      </c>
      <c r="AZ293" s="5" t="n">
        <v>0.949</v>
      </c>
      <c r="BA293" s="5" t="n">
        <v>0.18</v>
      </c>
      <c r="BB293" s="5" t="n">
        <v>1</v>
      </c>
      <c r="BC293" s="5" t="n">
        <v>0.513</v>
      </c>
      <c r="BD293" s="5" t="n">
        <v>0.132</v>
      </c>
      <c r="BE293" s="5" t="n">
        <v>-0.231</v>
      </c>
      <c r="BF293" s="5" t="n">
        <v>0.333</v>
      </c>
      <c r="BG293" s="5" t="n">
        <v>0</v>
      </c>
      <c r="BH293" s="5" t="n">
        <v>0</v>
      </c>
      <c r="BI293" s="5" t="n">
        <v>0.591</v>
      </c>
      <c r="BJ293" s="5" t="n">
        <v>0.132</v>
      </c>
      <c r="BK293" s="5" t="n">
        <v>0.034</v>
      </c>
      <c r="BL293" s="5" t="n">
        <v>0.738</v>
      </c>
      <c r="BM293" s="5" t="n">
        <v>0.18</v>
      </c>
      <c r="BN293" s="5" t="n">
        <v>1</v>
      </c>
      <c r="BO293" s="5" t="n">
        <v>0</v>
      </c>
      <c r="BP293" s="5" t="n">
        <v>-0.017</v>
      </c>
      <c r="BQ293" s="5" t="n">
        <v>0.178</v>
      </c>
      <c r="BR293" s="5" t="n">
        <v>0</v>
      </c>
      <c r="BS293" s="5" t="n">
        <v>0.5</v>
      </c>
      <c r="BT293" s="5" t="n">
        <v>0</v>
      </c>
      <c r="BU293" s="5" t="n">
        <v>-0.017</v>
      </c>
      <c r="BV293" s="5" t="n">
        <v>0.203</v>
      </c>
      <c r="BW293" s="5" t="n">
        <v>0.18</v>
      </c>
      <c r="BX293" s="5" t="n">
        <v>0.333</v>
      </c>
      <c r="BY293" s="5" t="n">
        <v>13.646</v>
      </c>
      <c r="BZ293" s="5" t="n">
        <v>0</v>
      </c>
      <c r="CA293" s="5" t="n">
        <v>13.646</v>
      </c>
      <c r="CB293" s="5" t="n">
        <v>0</v>
      </c>
      <c r="CC293" s="5" t="n">
        <v>82.58799999999999</v>
      </c>
      <c r="CD293" s="5" t="n">
        <v>7.95</v>
      </c>
      <c r="CE293" s="5" t="n">
        <v>22.851</v>
      </c>
      <c r="CF293" s="5" t="n">
        <v>121.44</v>
      </c>
      <c r="CG293" s="5" t="n">
        <v>0.18</v>
      </c>
      <c r="CH293" s="5" t="n">
        <v>1</v>
      </c>
      <c r="CI293" s="5" t="n">
        <v>0</v>
      </c>
      <c r="CJ293" s="5" t="n">
        <v>0</v>
      </c>
      <c r="CK293" s="5" t="n">
        <v>0</v>
      </c>
      <c r="CL293" s="5" t="n">
        <v>0</v>
      </c>
      <c r="CM293" s="5" t="n">
        <v>0</v>
      </c>
      <c r="CN293" s="5" t="n">
        <v>0</v>
      </c>
      <c r="CO293" s="5" t="n">
        <v>0</v>
      </c>
      <c r="CP293" s="5" t="n">
        <v>0</v>
      </c>
      <c r="CQ293" s="5" t="n">
        <v>1.387</v>
      </c>
      <c r="CR293" s="5" t="n">
        <v>1</v>
      </c>
      <c r="CS293" s="5" t="n">
        <v>5.529</v>
      </c>
      <c r="CT293" s="5" t="n">
        <v>4.251</v>
      </c>
      <c r="CU293" s="5" t="n">
        <v>10.168</v>
      </c>
    </row>
    <row r="294">
      <c r="A294" s="5" t="inlineStr">
        <is>
          <t>GMB2021</t>
        </is>
      </c>
      <c r="B294" s="5" t="inlineStr">
        <is>
          <t>GMB</t>
        </is>
      </c>
      <c r="C294" s="5" t="inlineStr">
        <is>
          <t>GMB</t>
        </is>
      </c>
      <c r="D294" s="5" t="inlineStr">
        <is>
          <t>Gambia, The</t>
        </is>
      </c>
      <c r="E294" s="5" t="n">
        <v>2021</v>
      </c>
      <c r="F294" s="5" t="n">
        <v>0.15</v>
      </c>
      <c r="G294" s="5" t="n">
        <v>5.897</v>
      </c>
      <c r="H294" s="5" t="n">
        <v>1.143</v>
      </c>
      <c r="I294" s="5" t="n">
        <v>0</v>
      </c>
      <c r="J294" s="5" t="n">
        <v>5.897</v>
      </c>
      <c r="K294" s="5" t="n">
        <v>0</v>
      </c>
      <c r="L294" s="5" t="n">
        <v>1</v>
      </c>
      <c r="M294" s="5" t="n">
        <v>7.964</v>
      </c>
      <c r="N294" s="5" t="n">
        <v>3.43</v>
      </c>
      <c r="O294" s="5" t="n">
        <v>0</v>
      </c>
      <c r="P294" s="5" t="n">
        <v>7.964</v>
      </c>
      <c r="Q294" s="5" t="n">
        <v>0</v>
      </c>
      <c r="R294" s="5" t="n">
        <v>1</v>
      </c>
      <c r="S294" s="5" t="n">
        <v>11.613</v>
      </c>
      <c r="T294" s="5" t="n">
        <v>6.86</v>
      </c>
      <c r="U294" s="5" t="n">
        <v>0</v>
      </c>
      <c r="V294" s="5" t="n">
        <v>13.355</v>
      </c>
      <c r="W294" s="5" t="n">
        <v>0.15</v>
      </c>
      <c r="X294" s="5" t="n">
        <v>1</v>
      </c>
      <c r="Y294" s="5" t="n">
        <v>16.302</v>
      </c>
      <c r="Z294" s="5" t="n">
        <v>2.203</v>
      </c>
      <c r="AA294" s="5" t="n">
        <v>0</v>
      </c>
      <c r="AB294" s="5" t="n">
        <v>16.302</v>
      </c>
      <c r="AC294" s="5" t="n">
        <v>0</v>
      </c>
      <c r="AD294" s="5" t="n">
        <v>1</v>
      </c>
      <c r="AE294" s="5" t="n">
        <v>17.445</v>
      </c>
      <c r="AF294" s="5" t="n">
        <v>4.079</v>
      </c>
      <c r="AG294" s="5" t="n">
        <v>0</v>
      </c>
      <c r="AH294" s="5" t="n">
        <v>17.445</v>
      </c>
      <c r="AI294" s="5" t="n">
        <v>0</v>
      </c>
      <c r="AJ294" s="5" t="n">
        <v>1</v>
      </c>
      <c r="AK294" s="5" t="n">
        <v>24.305</v>
      </c>
      <c r="AL294" s="5" t="n">
        <v>12.945</v>
      </c>
      <c r="AM294" s="5" t="n">
        <v>0</v>
      </c>
      <c r="AN294" s="5" t="n">
        <v>27.951</v>
      </c>
      <c r="AO294" s="5" t="n">
        <v>0.15</v>
      </c>
      <c r="AP294" s="5" t="n">
        <v>1</v>
      </c>
      <c r="AQ294" s="5" t="n">
        <v>0.619</v>
      </c>
      <c r="AR294" s="5" t="n">
        <v>0.114</v>
      </c>
      <c r="AS294" s="5" t="n">
        <v>0.277</v>
      </c>
      <c r="AT294" s="5" t="n">
        <v>1.03</v>
      </c>
      <c r="AU294" s="5" t="n">
        <v>0.15</v>
      </c>
      <c r="AV294" s="5" t="n">
        <v>1</v>
      </c>
      <c r="AW294" s="5" t="n">
        <v>0.599</v>
      </c>
      <c r="AX294" s="5" t="n">
        <v>0.114</v>
      </c>
      <c r="AY294" s="5" t="n">
        <v>0.261</v>
      </c>
      <c r="AZ294" s="5" t="n">
        <v>0.989</v>
      </c>
      <c r="BA294" s="5" t="n">
        <v>0.15</v>
      </c>
      <c r="BB294" s="5" t="n">
        <v>1</v>
      </c>
      <c r="BC294" s="5" t="n">
        <v>0.439</v>
      </c>
      <c r="BD294" s="5" t="n">
        <v>0.114</v>
      </c>
      <c r="BE294" s="5" t="n">
        <v>0</v>
      </c>
      <c r="BF294" s="5" t="n">
        <v>0.505</v>
      </c>
      <c r="BG294" s="5" t="n">
        <v>0.15</v>
      </c>
      <c r="BH294" s="5" t="n">
        <v>1</v>
      </c>
      <c r="BI294" s="5" t="n">
        <v>0.505</v>
      </c>
      <c r="BJ294" s="5" t="n">
        <v>0.114</v>
      </c>
      <c r="BK294" s="5" t="n">
        <v>0.222</v>
      </c>
      <c r="BL294" s="5" t="n">
        <v>0.836</v>
      </c>
      <c r="BM294" s="5" t="n">
        <v>0.15</v>
      </c>
      <c r="BN294" s="5" t="n">
        <v>1</v>
      </c>
      <c r="BO294" s="5" t="n">
        <v>0</v>
      </c>
      <c r="BP294" s="5" t="n">
        <v>0</v>
      </c>
      <c r="BQ294" s="5" t="n">
        <v>0</v>
      </c>
      <c r="BR294" s="5" t="n">
        <v>0</v>
      </c>
      <c r="BS294" s="5" t="n">
        <v>1</v>
      </c>
      <c r="BT294" s="5" t="n">
        <v>0</v>
      </c>
      <c r="BU294" s="5" t="n">
        <v>0</v>
      </c>
      <c r="BV294" s="5" t="n">
        <v>0</v>
      </c>
      <c r="BW294" s="5" t="n">
        <v>0.15</v>
      </c>
      <c r="BX294" s="5" t="n">
        <v>1</v>
      </c>
      <c r="BY294" s="5" t="n">
        <v>11.787</v>
      </c>
      <c r="BZ294" s="5" t="n">
        <v>0</v>
      </c>
      <c r="CA294" s="5" t="n">
        <v>11.787</v>
      </c>
      <c r="CB294" s="5" t="n">
        <v>0</v>
      </c>
      <c r="CC294" s="5" t="n">
        <v>78.125</v>
      </c>
      <c r="CD294" s="5" t="n">
        <v>7.95</v>
      </c>
      <c r="CE294" s="5" t="n">
        <v>0</v>
      </c>
      <c r="CF294" s="5" t="n">
        <v>89.84399999999999</v>
      </c>
      <c r="CG294" s="5" t="n">
        <v>0.15</v>
      </c>
      <c r="CH294" s="5" t="n">
        <v>1</v>
      </c>
      <c r="CI294" s="5" t="n">
        <v>0</v>
      </c>
      <c r="CJ294" s="5" t="n">
        <v>0</v>
      </c>
      <c r="CK294" s="5" t="n">
        <v>0</v>
      </c>
      <c r="CL294" s="5" t="n">
        <v>0</v>
      </c>
      <c r="CM294" s="5" t="n">
        <v>0</v>
      </c>
      <c r="CN294" s="5" t="n">
        <v>0</v>
      </c>
      <c r="CO294" s="5" t="n">
        <v>0</v>
      </c>
      <c r="CP294" s="5" t="n">
        <v>0</v>
      </c>
      <c r="CQ294" s="5" t="n">
        <v>1.198</v>
      </c>
      <c r="CR294" s="5" t="n">
        <v>0</v>
      </c>
      <c r="CS294" s="5" t="n">
        <v>4.776</v>
      </c>
      <c r="CT294" s="5" t="n">
        <v>4.753</v>
      </c>
      <c r="CU294" s="5" t="n">
        <v>15.162</v>
      </c>
    </row>
    <row r="295">
      <c r="A295" s="5" t="inlineStr">
        <is>
          <t>GMB2022</t>
        </is>
      </c>
      <c r="B295" s="5" t="inlineStr">
        <is>
          <t>GMB</t>
        </is>
      </c>
      <c r="C295" s="5" t="inlineStr">
        <is>
          <t>GMB</t>
        </is>
      </c>
      <c r="D295" s="5" t="inlineStr">
        <is>
          <t>Gambia, The</t>
        </is>
      </c>
      <c r="E295" s="5" t="n">
        <v>2022</v>
      </c>
      <c r="F295" s="5" t="n">
        <v>0.15</v>
      </c>
      <c r="G295" s="5" t="n">
        <v>11.72</v>
      </c>
      <c r="H295" s="5" t="n">
        <v>1.235</v>
      </c>
      <c r="I295" s="5" t="n">
        <v>0</v>
      </c>
      <c r="J295" s="5" t="n">
        <v>11.72</v>
      </c>
      <c r="K295" s="5" t="n">
        <v>0</v>
      </c>
      <c r="L295" s="5" t="n">
        <v>1</v>
      </c>
      <c r="M295" s="5" t="n">
        <v>9.782999999999999</v>
      </c>
      <c r="N295" s="5" t="n">
        <v>3.704</v>
      </c>
      <c r="O295" s="5" t="n">
        <v>0</v>
      </c>
      <c r="P295" s="5" t="n">
        <v>9.782999999999999</v>
      </c>
      <c r="Q295" s="5" t="n">
        <v>0</v>
      </c>
      <c r="R295" s="5" t="n">
        <v>1</v>
      </c>
      <c r="S295" s="5" t="n">
        <v>17.893</v>
      </c>
      <c r="T295" s="5" t="n">
        <v>7.408</v>
      </c>
      <c r="U295" s="5" t="n">
        <v>0.199</v>
      </c>
      <c r="V295" s="5" t="n">
        <v>20.577</v>
      </c>
      <c r="W295" s="5" t="n">
        <v>0.15</v>
      </c>
      <c r="X295" s="5" t="n">
        <v>1</v>
      </c>
      <c r="Y295" s="5" t="n">
        <v>32.551</v>
      </c>
      <c r="Z295" s="5" t="n">
        <v>4.399</v>
      </c>
      <c r="AA295" s="5" t="n">
        <v>0</v>
      </c>
      <c r="AB295" s="5" t="n">
        <v>32.551</v>
      </c>
      <c r="AC295" s="5" t="n">
        <v>0</v>
      </c>
      <c r="AD295" s="5" t="n">
        <v>1</v>
      </c>
      <c r="AE295" s="5" t="n">
        <v>33.786</v>
      </c>
      <c r="AF295" s="5" t="n">
        <v>7.9</v>
      </c>
      <c r="AG295" s="5" t="n">
        <v>0</v>
      </c>
      <c r="AH295" s="5" t="n">
        <v>33.786</v>
      </c>
      <c r="AI295" s="5" t="n">
        <v>0</v>
      </c>
      <c r="AJ295" s="5" t="n">
        <v>1</v>
      </c>
      <c r="AK295" s="5" t="n">
        <v>41.194</v>
      </c>
      <c r="AL295" s="5" t="n">
        <v>21.94</v>
      </c>
      <c r="AM295" s="5" t="n">
        <v>0.457</v>
      </c>
      <c r="AN295" s="5" t="n">
        <v>47.373</v>
      </c>
      <c r="AO295" s="5" t="n">
        <v>0.15</v>
      </c>
      <c r="AP295" s="5" t="n">
        <v>1</v>
      </c>
      <c r="AQ295" s="5" t="n">
        <v>0.861</v>
      </c>
      <c r="AR295" s="5" t="n">
        <v>0.123</v>
      </c>
      <c r="AS295" s="5" t="n">
        <v>0.264</v>
      </c>
      <c r="AT295" s="5" t="n">
        <v>1.294</v>
      </c>
      <c r="AU295" s="5" t="n">
        <v>0.15</v>
      </c>
      <c r="AV295" s="5" t="n">
        <v>1</v>
      </c>
      <c r="AW295" s="5" t="n">
        <v>0.986</v>
      </c>
      <c r="AX295" s="5" t="n">
        <v>0.123</v>
      </c>
      <c r="AY295" s="5" t="n">
        <v>0.076</v>
      </c>
      <c r="AZ295" s="5" t="n">
        <v>1.222</v>
      </c>
      <c r="BA295" s="5" t="n">
        <v>0.15</v>
      </c>
      <c r="BB295" s="5" t="n">
        <v>1</v>
      </c>
      <c r="BC295" s="5" t="n">
        <v>0.598</v>
      </c>
      <c r="BD295" s="5" t="n">
        <v>0.123</v>
      </c>
      <c r="BE295" s="5" t="n">
        <v>0.007</v>
      </c>
      <c r="BF295" s="5" t="n">
        <v>0.6879999999999999</v>
      </c>
      <c r="BG295" s="5" t="n">
        <v>0.15</v>
      </c>
      <c r="BH295" s="5" t="n">
        <v>1</v>
      </c>
      <c r="BI295" s="5" t="n">
        <v>0.612</v>
      </c>
      <c r="BJ295" s="5" t="n">
        <v>0.123</v>
      </c>
      <c r="BK295" s="5" t="n">
        <v>0.543</v>
      </c>
      <c r="BL295" s="5" t="n">
        <v>1.328</v>
      </c>
      <c r="BM295" s="5" t="n">
        <v>0.15</v>
      </c>
      <c r="BN295" s="5" t="n">
        <v>1</v>
      </c>
      <c r="BO295" s="5" t="n">
        <v>0</v>
      </c>
      <c r="BP295" s="5" t="n">
        <v>0</v>
      </c>
      <c r="BQ295" s="5" t="n">
        <v>0</v>
      </c>
      <c r="BR295" s="5" t="n">
        <v>0</v>
      </c>
      <c r="BS295" s="5" t="n">
        <v>1</v>
      </c>
      <c r="BT295" s="5" t="n">
        <v>0</v>
      </c>
      <c r="BU295" s="5" t="n">
        <v>0</v>
      </c>
      <c r="BV295" s="5" t="n">
        <v>0</v>
      </c>
      <c r="BW295" s="5" t="n">
        <v>0.15</v>
      </c>
      <c r="BX295" s="5" t="n">
        <v>1</v>
      </c>
      <c r="BY295" s="5" t="n">
        <v>12.729</v>
      </c>
      <c r="BZ295" s="5" t="n">
        <v>0</v>
      </c>
      <c r="CA295" s="5" t="n">
        <v>12.729</v>
      </c>
      <c r="CB295" s="5" t="n">
        <v>0</v>
      </c>
      <c r="CC295" s="5" t="n">
        <v>97.90000000000001</v>
      </c>
      <c r="CD295" s="5" t="n">
        <v>7.95</v>
      </c>
      <c r="CE295" s="5" t="n">
        <v>1.087</v>
      </c>
      <c r="CF295" s="5" t="n">
        <v>112.585</v>
      </c>
      <c r="CG295" s="5" t="n">
        <v>0.15</v>
      </c>
      <c r="CH295" s="5" t="n">
        <v>1</v>
      </c>
      <c r="CI295" s="5" t="n">
        <v>0</v>
      </c>
      <c r="CJ295" s="5" t="n">
        <v>0</v>
      </c>
      <c r="CK295" s="5" t="n">
        <v>0</v>
      </c>
      <c r="CL295" s="5" t="n">
        <v>0</v>
      </c>
      <c r="CM295" s="5" t="n">
        <v>0</v>
      </c>
      <c r="CN295" s="5" t="n">
        <v>0</v>
      </c>
      <c r="CO295" s="5" t="n">
        <v>0</v>
      </c>
      <c r="CP295" s="5" t="n">
        <v>0</v>
      </c>
      <c r="CQ295" s="5" t="n">
        <v>1.294</v>
      </c>
      <c r="CR295" s="5" t="n">
        <v>0</v>
      </c>
      <c r="CS295" s="5" t="n">
        <v>5.158</v>
      </c>
      <c r="CT295" s="5" t="n">
        <v>10.485</v>
      </c>
      <c r="CU295" s="5" t="n">
        <v>31.326</v>
      </c>
    </row>
    <row r="296">
      <c r="A296" s="5" t="inlineStr">
        <is>
          <t>GMB2023</t>
        </is>
      </c>
      <c r="B296" s="5" t="inlineStr">
        <is>
          <t>GMB</t>
        </is>
      </c>
      <c r="C296" s="5" t="inlineStr">
        <is>
          <t>GMB</t>
        </is>
      </c>
      <c r="D296" s="5" t="inlineStr">
        <is>
          <t>Gambia, The</t>
        </is>
      </c>
      <c r="E296" s="5" t="n">
        <v>2023</v>
      </c>
      <c r="F296" s="5" t="n">
        <v>0.15</v>
      </c>
      <c r="G296" s="5" t="n">
        <v>6.147</v>
      </c>
      <c r="H296" s="5" t="n">
        <v>1.286</v>
      </c>
      <c r="I296" s="5" t="n">
        <v>0</v>
      </c>
      <c r="J296" s="5" t="n">
        <v>6.147</v>
      </c>
      <c r="K296" s="5" t="n">
        <v>0</v>
      </c>
      <c r="L296" s="5" t="n">
        <v>1</v>
      </c>
      <c r="M296" s="5" t="n">
        <v>7.886</v>
      </c>
      <c r="N296" s="5" t="n">
        <v>3.857</v>
      </c>
      <c r="O296" s="5" t="n">
        <v>0</v>
      </c>
      <c r="P296" s="5" t="n">
        <v>7.886</v>
      </c>
      <c r="Q296" s="5" t="n">
        <v>0</v>
      </c>
      <c r="R296" s="5" t="n">
        <v>1</v>
      </c>
      <c r="S296" s="5" t="n">
        <v>12.575</v>
      </c>
      <c r="T296" s="5" t="n">
        <v>7.714</v>
      </c>
      <c r="U296" s="5" t="n">
        <v>0.209</v>
      </c>
      <c r="V296" s="5" t="n">
        <v>14.461</v>
      </c>
      <c r="W296" s="5" t="n">
        <v>0.15</v>
      </c>
      <c r="X296" s="5" t="n">
        <v>1</v>
      </c>
      <c r="Y296" s="5" t="n">
        <v>12.286</v>
      </c>
      <c r="Z296" s="5" t="n">
        <v>1.661</v>
      </c>
      <c r="AA296" s="5" t="n">
        <v>0</v>
      </c>
      <c r="AB296" s="5" t="n">
        <v>12.286</v>
      </c>
      <c r="AC296" s="5" t="n">
        <v>0</v>
      </c>
      <c r="AD296" s="5" t="n">
        <v>1</v>
      </c>
      <c r="AE296" s="5" t="n">
        <v>13.572</v>
      </c>
      <c r="AF296" s="5" t="n">
        <v>3.174</v>
      </c>
      <c r="AG296" s="5" t="n">
        <v>0</v>
      </c>
      <c r="AH296" s="5" t="n">
        <v>13.572</v>
      </c>
      <c r="AI296" s="5" t="n">
        <v>0</v>
      </c>
      <c r="AJ296" s="5" t="n">
        <v>1</v>
      </c>
      <c r="AK296" s="5" t="n">
        <v>21.286</v>
      </c>
      <c r="AL296" s="5" t="n">
        <v>11.337</v>
      </c>
      <c r="AM296" s="5" t="n">
        <v>0.354</v>
      </c>
      <c r="AN296" s="5" t="n">
        <v>24.479</v>
      </c>
      <c r="AO296" s="5" t="n">
        <v>0.15</v>
      </c>
      <c r="AP296" s="5" t="n">
        <v>1</v>
      </c>
      <c r="AQ296" s="5" t="n">
        <v>0.76</v>
      </c>
      <c r="AR296" s="5" t="n">
        <v>0.129</v>
      </c>
      <c r="AS296" s="5" t="n">
        <v>0.299</v>
      </c>
      <c r="AT296" s="5" t="n">
        <v>1.218</v>
      </c>
      <c r="AU296" s="5" t="n">
        <v>0.15</v>
      </c>
      <c r="AV296" s="5" t="n">
        <v>1</v>
      </c>
      <c r="AW296" s="5" t="n">
        <v>0.8110000000000001</v>
      </c>
      <c r="AX296" s="5" t="n">
        <v>0.129</v>
      </c>
      <c r="AY296" s="5" t="n">
        <v>0.212</v>
      </c>
      <c r="AZ296" s="5" t="n">
        <v>1.177</v>
      </c>
      <c r="BA296" s="5" t="n">
        <v>0.15</v>
      </c>
      <c r="BB296" s="5" t="n">
        <v>1</v>
      </c>
      <c r="BC296" s="5" t="n">
        <v>0.535</v>
      </c>
      <c r="BD296" s="5" t="n">
        <v>0.129</v>
      </c>
      <c r="BE296" s="5" t="n">
        <v>0.008999999999999999</v>
      </c>
      <c r="BF296" s="5" t="n">
        <v>0.615</v>
      </c>
      <c r="BG296" s="5" t="n">
        <v>0.15</v>
      </c>
      <c r="BH296" s="5" t="n">
        <v>1</v>
      </c>
      <c r="BI296" s="5" t="n">
        <v>0.579</v>
      </c>
      <c r="BJ296" s="5" t="n">
        <v>0.129</v>
      </c>
      <c r="BK296" s="5" t="n">
        <v>0.43</v>
      </c>
      <c r="BL296" s="5" t="n">
        <v>1.161</v>
      </c>
      <c r="BM296" s="5" t="n">
        <v>0.15</v>
      </c>
      <c r="BN296" s="5" t="n">
        <v>1</v>
      </c>
      <c r="BO296" s="5" t="n">
        <v>0</v>
      </c>
      <c r="BP296" s="5" t="n">
        <v>0</v>
      </c>
      <c r="BQ296" s="5" t="n">
        <v>0</v>
      </c>
      <c r="BR296" s="5" t="n">
        <v>0</v>
      </c>
      <c r="BS296" s="5" t="n">
        <v>1</v>
      </c>
      <c r="BT296" s="5" t="n">
        <v>0</v>
      </c>
      <c r="BU296" s="5" t="n">
        <v>0</v>
      </c>
      <c r="BV296" s="5" t="n">
        <v>0</v>
      </c>
      <c r="BW296" s="5" t="n">
        <v>0.15</v>
      </c>
      <c r="BX296" s="5" t="n">
        <v>1</v>
      </c>
      <c r="BY296" s="5" t="n">
        <v>13.254</v>
      </c>
      <c r="BZ296" s="5" t="n">
        <v>0</v>
      </c>
      <c r="CA296" s="5" t="n">
        <v>13.254</v>
      </c>
      <c r="CB296" s="5" t="n">
        <v>0</v>
      </c>
      <c r="CC296" s="5" t="n">
        <v>83.248</v>
      </c>
      <c r="CD296" s="5" t="n">
        <v>7.95</v>
      </c>
      <c r="CE296" s="5" t="n">
        <v>1.383</v>
      </c>
      <c r="CF296" s="5" t="n">
        <v>95.735</v>
      </c>
      <c r="CG296" s="5" t="n">
        <v>0.15</v>
      </c>
      <c r="CH296" s="5" t="n">
        <v>1</v>
      </c>
      <c r="CI296" s="5" t="n">
        <v>0</v>
      </c>
      <c r="CJ296" s="5" t="n">
        <v>0</v>
      </c>
      <c r="CK296" s="5" t="n">
        <v>0</v>
      </c>
      <c r="CL296" s="5" t="n">
        <v>0</v>
      </c>
      <c r="CM296" s="5" t="n">
        <v>0</v>
      </c>
      <c r="CN296" s="5" t="n">
        <v>0</v>
      </c>
      <c r="CO296" s="5" t="n">
        <v>0</v>
      </c>
      <c r="CP296" s="5" t="n">
        <v>0</v>
      </c>
      <c r="CQ296" s="5" t="n">
        <v>1.348</v>
      </c>
      <c r="CR296" s="5" t="n">
        <v>0</v>
      </c>
      <c r="CS296" s="5" t="n">
        <v>5.37</v>
      </c>
      <c r="CT296" s="5" t="n">
        <v>4.861</v>
      </c>
      <c r="CU296" s="5" t="n">
        <v>11.622</v>
      </c>
    </row>
    <row r="297">
      <c r="A297" s="5" t="inlineStr">
        <is>
          <t>GMB2024</t>
        </is>
      </c>
      <c r="B297" s="5" t="inlineStr">
        <is>
          <t>GMB</t>
        </is>
      </c>
      <c r="C297" s="5" t="inlineStr">
        <is>
          <t>GMB</t>
        </is>
      </c>
      <c r="D297" s="5" t="inlineStr">
        <is>
          <t>Gambia, The</t>
        </is>
      </c>
      <c r="E297" s="5" t="n">
        <v>2024</v>
      </c>
      <c r="F297" s="5" t="n">
        <v>0.15</v>
      </c>
      <c r="G297" s="5" t="n">
        <v>5.575</v>
      </c>
      <c r="H297" s="5" t="n">
        <v>1.324</v>
      </c>
      <c r="I297" s="5" t="n">
        <v>0</v>
      </c>
      <c r="J297" s="5" t="n">
        <v>5.575</v>
      </c>
      <c r="K297" s="5" t="n">
        <v>0</v>
      </c>
      <c r="L297" s="5" t="n">
        <v>1</v>
      </c>
      <c r="M297" s="5" t="n">
        <v>7.124</v>
      </c>
      <c r="N297" s="5" t="n">
        <v>3.971</v>
      </c>
      <c r="O297" s="5" t="n">
        <v>0</v>
      </c>
      <c r="P297" s="5" t="n">
        <v>7.124</v>
      </c>
      <c r="Q297" s="5" t="n">
        <v>0</v>
      </c>
      <c r="R297" s="5" t="n">
        <v>1</v>
      </c>
      <c r="S297" s="5" t="n">
        <v>12.193</v>
      </c>
      <c r="T297" s="5" t="n">
        <v>7.942</v>
      </c>
      <c r="U297" s="5" t="n">
        <v>0.249</v>
      </c>
      <c r="V297" s="5" t="n">
        <v>14.022</v>
      </c>
      <c r="W297" s="5" t="n">
        <v>0.15</v>
      </c>
      <c r="X297" s="5" t="n">
        <v>1</v>
      </c>
      <c r="Y297" s="5" t="n">
        <v>11.016</v>
      </c>
      <c r="Z297" s="5" t="n">
        <v>1.489</v>
      </c>
      <c r="AA297" s="5" t="n">
        <v>0</v>
      </c>
      <c r="AB297" s="5" t="n">
        <v>11.016</v>
      </c>
      <c r="AC297" s="5" t="n">
        <v>0</v>
      </c>
      <c r="AD297" s="5" t="n">
        <v>1</v>
      </c>
      <c r="AE297" s="5" t="n">
        <v>12.339</v>
      </c>
      <c r="AF297" s="5" t="n">
        <v>2.885</v>
      </c>
      <c r="AG297" s="5" t="n">
        <v>0</v>
      </c>
      <c r="AH297" s="5" t="n">
        <v>12.339</v>
      </c>
      <c r="AI297" s="5" t="n">
        <v>0</v>
      </c>
      <c r="AJ297" s="5" t="n">
        <v>1</v>
      </c>
      <c r="AK297" s="5" t="n">
        <v>20.281</v>
      </c>
      <c r="AL297" s="5" t="n">
        <v>10.802</v>
      </c>
      <c r="AM297" s="5" t="n">
        <v>0.414</v>
      </c>
      <c r="AN297" s="5" t="n">
        <v>23.323</v>
      </c>
      <c r="AO297" s="5" t="n">
        <v>0.15</v>
      </c>
      <c r="AP297" s="5" t="n">
        <v>1</v>
      </c>
      <c r="AQ297" s="5" t="n">
        <v>0.724</v>
      </c>
      <c r="AR297" s="5" t="n">
        <v>0.132</v>
      </c>
      <c r="AS297" s="5" t="n">
        <v>0.301</v>
      </c>
      <c r="AT297" s="5" t="n">
        <v>1.179</v>
      </c>
      <c r="AU297" s="5" t="n">
        <v>0.15</v>
      </c>
      <c r="AV297" s="5" t="n">
        <v>1</v>
      </c>
      <c r="AW297" s="5" t="n">
        <v>0.75</v>
      </c>
      <c r="AX297" s="5" t="n">
        <v>0.132</v>
      </c>
      <c r="AY297" s="5" t="n">
        <v>0.273</v>
      </c>
      <c r="AZ297" s="5" t="n">
        <v>1.177</v>
      </c>
      <c r="BA297" s="5" t="n">
        <v>0.15</v>
      </c>
      <c r="BB297" s="5" t="n">
        <v>1</v>
      </c>
      <c r="BC297" s="5" t="n">
        <v>0.513</v>
      </c>
      <c r="BD297" s="5" t="n">
        <v>0.132</v>
      </c>
      <c r="BE297" s="5" t="n">
        <v>0.01</v>
      </c>
      <c r="BF297" s="5" t="n">
        <v>0.59</v>
      </c>
      <c r="BG297" s="5" t="n">
        <v>0.15</v>
      </c>
      <c r="BH297" s="5" t="n">
        <v>1</v>
      </c>
      <c r="BI297" s="5" t="n">
        <v>0.591</v>
      </c>
      <c r="BJ297" s="5" t="n">
        <v>0.132</v>
      </c>
      <c r="BK297" s="5" t="n">
        <v>0.353</v>
      </c>
      <c r="BL297" s="5" t="n">
        <v>1.086</v>
      </c>
      <c r="BM297" s="5" t="n">
        <v>0.15</v>
      </c>
      <c r="BN297" s="5" t="n">
        <v>1</v>
      </c>
      <c r="BO297" s="5" t="n">
        <v>0</v>
      </c>
      <c r="BP297" s="5" t="n">
        <v>0</v>
      </c>
      <c r="BQ297" s="5" t="n">
        <v>0</v>
      </c>
      <c r="BR297" s="5" t="n">
        <v>0</v>
      </c>
      <c r="BS297" s="5" t="n">
        <v>1</v>
      </c>
      <c r="BT297" s="5" t="n">
        <v>0</v>
      </c>
      <c r="BU297" s="5" t="n">
        <v>0</v>
      </c>
      <c r="BV297" s="5" t="n">
        <v>0</v>
      </c>
      <c r="BW297" s="5" t="n">
        <v>0.15</v>
      </c>
      <c r="BX297" s="5" t="n">
        <v>1</v>
      </c>
      <c r="BY297" s="5" t="n">
        <v>13.646</v>
      </c>
      <c r="BZ297" s="5" t="n">
        <v>0</v>
      </c>
      <c r="CA297" s="5" t="n">
        <v>13.646</v>
      </c>
      <c r="CB297" s="5" t="n">
        <v>0</v>
      </c>
      <c r="CC297" s="5" t="n">
        <v>82.58799999999999</v>
      </c>
      <c r="CD297" s="5" t="n">
        <v>7.95</v>
      </c>
      <c r="CE297" s="5" t="n">
        <v>1.687</v>
      </c>
      <c r="CF297" s="5" t="n">
        <v>94.976</v>
      </c>
      <c r="CG297" s="5" t="n">
        <v>0.15</v>
      </c>
      <c r="CH297" s="5" t="n">
        <v>1</v>
      </c>
      <c r="CI297" s="5" t="n">
        <v>0</v>
      </c>
      <c r="CJ297" s="5" t="n">
        <v>0</v>
      </c>
      <c r="CK297" s="5" t="n">
        <v>0</v>
      </c>
      <c r="CL297" s="5" t="n">
        <v>0</v>
      </c>
      <c r="CM297" s="5" t="n">
        <v>0</v>
      </c>
      <c r="CN297" s="5" t="n">
        <v>0</v>
      </c>
      <c r="CO297" s="5" t="n">
        <v>0</v>
      </c>
      <c r="CP297" s="5" t="n">
        <v>0</v>
      </c>
      <c r="CQ297" s="5" t="n">
        <v>1.387</v>
      </c>
      <c r="CR297" s="5" t="n">
        <v>0</v>
      </c>
      <c r="CS297" s="5" t="n">
        <v>5.529</v>
      </c>
      <c r="CT297" s="5" t="n">
        <v>4.251</v>
      </c>
      <c r="CU297" s="5" t="n">
        <v>10.168</v>
      </c>
    </row>
    <row r="298">
      <c r="A298" s="5" t="inlineStr">
        <is>
          <t>GEO2021</t>
        </is>
      </c>
      <c r="B298" s="5" t="inlineStr">
        <is>
          <t>GEO</t>
        </is>
      </c>
      <c r="C298" s="5" t="inlineStr">
        <is>
          <t>GEO</t>
        </is>
      </c>
      <c r="D298" s="5" t="inlineStr">
        <is>
          <t>Georgia</t>
        </is>
      </c>
      <c r="E298" s="5" t="n">
        <v>2021</v>
      </c>
      <c r="F298" s="5" t="n">
        <v>0.18</v>
      </c>
      <c r="G298" s="5" t="n">
        <v>4.526</v>
      </c>
      <c r="H298" s="5" t="n">
        <v>0.988</v>
      </c>
      <c r="I298" s="5" t="n">
        <v>0</v>
      </c>
      <c r="J298" s="5" t="n">
        <v>4.526</v>
      </c>
      <c r="K298" s="5" t="n">
        <v>0</v>
      </c>
      <c r="L298" s="5" t="n">
        <v>1</v>
      </c>
      <c r="M298" s="5" t="n">
        <v>6.593</v>
      </c>
      <c r="N298" s="5" t="n">
        <v>2.964</v>
      </c>
      <c r="O298" s="5" t="n">
        <v>0</v>
      </c>
      <c r="P298" s="5" t="n">
        <v>6.593</v>
      </c>
      <c r="Q298" s="5" t="n">
        <v>0</v>
      </c>
      <c r="R298" s="5" t="n">
        <v>1</v>
      </c>
      <c r="S298" s="5" t="n">
        <v>9.467000000000001</v>
      </c>
      <c r="T298" s="5" t="n">
        <v>5.929</v>
      </c>
      <c r="U298" s="5" t="n">
        <v>0</v>
      </c>
      <c r="V298" s="5" t="n">
        <v>11.171</v>
      </c>
      <c r="W298" s="5" t="n">
        <v>0.18</v>
      </c>
      <c r="X298" s="5" t="n">
        <v>1</v>
      </c>
      <c r="Y298" s="5" t="n">
        <v>5.503</v>
      </c>
      <c r="Z298" s="5" t="n">
        <v>1.016</v>
      </c>
      <c r="AA298" s="5" t="n">
        <v>0.424</v>
      </c>
      <c r="AB298" s="5" t="n">
        <v>5.927</v>
      </c>
      <c r="AC298" s="5" t="n">
        <v>0</v>
      </c>
      <c r="AD298" s="5" t="n">
        <v>1</v>
      </c>
      <c r="AE298" s="5" t="n">
        <v>6.643</v>
      </c>
      <c r="AF298" s="5" t="n">
        <v>1.966</v>
      </c>
      <c r="AG298" s="5" t="n">
        <v>-0.716</v>
      </c>
      <c r="AH298" s="5" t="n">
        <v>5.927</v>
      </c>
      <c r="AI298" s="5" t="n">
        <v>0</v>
      </c>
      <c r="AJ298" s="5" t="n">
        <v>1</v>
      </c>
      <c r="AK298" s="5" t="n">
        <v>13.483</v>
      </c>
      <c r="AL298" s="5" t="n">
        <v>7.955</v>
      </c>
      <c r="AM298" s="5" t="n">
        <v>-9.92</v>
      </c>
      <c r="AN298" s="5" t="n">
        <v>4.204</v>
      </c>
      <c r="AO298" s="5" t="n">
        <v>0</v>
      </c>
      <c r="AP298" s="5" t="n">
        <v>0</v>
      </c>
      <c r="AQ298" s="5" t="n">
        <v>0.619</v>
      </c>
      <c r="AR298" s="5" t="n">
        <v>0.114</v>
      </c>
      <c r="AS298" s="5" t="n">
        <v>0.154</v>
      </c>
      <c r="AT298" s="5" t="n">
        <v>0.913</v>
      </c>
      <c r="AU298" s="5" t="n">
        <v>0.18</v>
      </c>
      <c r="AV298" s="5" t="n">
        <v>1</v>
      </c>
      <c r="AW298" s="5" t="n">
        <v>0.599</v>
      </c>
      <c r="AX298" s="5" t="n">
        <v>0.114</v>
      </c>
      <c r="AY298" s="5" t="n">
        <v>0.143</v>
      </c>
      <c r="AZ298" s="5" t="n">
        <v>0.876</v>
      </c>
      <c r="BA298" s="5" t="n">
        <v>0.18</v>
      </c>
      <c r="BB298" s="5" t="n">
        <v>1</v>
      </c>
      <c r="BC298" s="5" t="n">
        <v>0.439</v>
      </c>
      <c r="BD298" s="5" t="n">
        <v>0.114</v>
      </c>
      <c r="BE298" s="5" t="n">
        <v>-0.024</v>
      </c>
      <c r="BF298" s="5" t="n">
        <v>0.489</v>
      </c>
      <c r="BG298" s="5" t="n">
        <v>0.18</v>
      </c>
      <c r="BH298" s="5" t="n">
        <v>1</v>
      </c>
      <c r="BI298" s="5" t="n">
        <v>0.505</v>
      </c>
      <c r="BJ298" s="5" t="n">
        <v>0.114</v>
      </c>
      <c r="BK298" s="5" t="n">
        <v>0</v>
      </c>
      <c r="BL298" s="5" t="n">
        <v>0.596</v>
      </c>
      <c r="BM298" s="5" t="n">
        <v>0.18</v>
      </c>
      <c r="BN298" s="5" t="n">
        <v>1</v>
      </c>
      <c r="BO298" s="5" t="n">
        <v>0</v>
      </c>
      <c r="BP298" s="5" t="n">
        <v>0</v>
      </c>
      <c r="BQ298" s="5" t="n">
        <v>0.08500000000000001</v>
      </c>
      <c r="BR298" s="5" t="n">
        <v>0</v>
      </c>
      <c r="BS298" s="5" t="n">
        <v>1</v>
      </c>
      <c r="BT298" s="5" t="n">
        <v>0</v>
      </c>
      <c r="BU298" s="5" t="n">
        <v>0</v>
      </c>
      <c r="BV298" s="5" t="n">
        <v>0.076</v>
      </c>
      <c r="BW298" s="5" t="n">
        <v>0.18</v>
      </c>
      <c r="BX298" s="5" t="n">
        <v>1</v>
      </c>
      <c r="BY298" s="5" t="n">
        <v>11.787</v>
      </c>
      <c r="BZ298" s="5" t="n">
        <v>0</v>
      </c>
      <c r="CA298" s="5" t="n">
        <v>11.787</v>
      </c>
      <c r="CB298" s="5" t="n">
        <v>0</v>
      </c>
      <c r="CC298" s="5" t="n">
        <v>78.125</v>
      </c>
      <c r="CD298" s="5" t="n">
        <v>7.95</v>
      </c>
      <c r="CE298" s="5" t="n">
        <v>0</v>
      </c>
      <c r="CF298" s="5" t="n">
        <v>92.188</v>
      </c>
      <c r="CG298" s="5" t="n">
        <v>0.18</v>
      </c>
      <c r="CH298" s="5" t="n">
        <v>1</v>
      </c>
      <c r="CI298" s="5" t="n">
        <v>0</v>
      </c>
      <c r="CJ298" s="5" t="n">
        <v>0</v>
      </c>
      <c r="CK298" s="5" t="n">
        <v>0</v>
      </c>
      <c r="CL298" s="5" t="n">
        <v>0</v>
      </c>
      <c r="CM298" s="5" t="n">
        <v>0</v>
      </c>
      <c r="CN298" s="5" t="n">
        <v>0.003</v>
      </c>
      <c r="CO298" s="5" t="n">
        <v>0</v>
      </c>
      <c r="CP298" s="5" t="n">
        <v>0.271</v>
      </c>
      <c r="CQ298" s="5" t="n">
        <v>1.198</v>
      </c>
      <c r="CR298" s="5" t="n">
        <v>0.006</v>
      </c>
      <c r="CS298" s="5" t="n">
        <v>4.776</v>
      </c>
      <c r="CT298" s="5" t="n">
        <v>4.41</v>
      </c>
      <c r="CU298" s="5" t="n">
        <v>7.061</v>
      </c>
    </row>
    <row r="299">
      <c r="A299" s="5" t="inlineStr">
        <is>
          <t>GEO2022</t>
        </is>
      </c>
      <c r="B299" s="5" t="inlineStr">
        <is>
          <t>GEO</t>
        </is>
      </c>
      <c r="C299" s="5" t="inlineStr">
        <is>
          <t>GEO</t>
        </is>
      </c>
      <c r="D299" s="5" t="inlineStr">
        <is>
          <t>Georgia</t>
        </is>
      </c>
      <c r="E299" s="5" t="n">
        <v>2022</v>
      </c>
      <c r="F299" s="5" t="n">
        <v>0.18</v>
      </c>
      <c r="G299" s="5" t="n">
        <v>5.382</v>
      </c>
      <c r="H299" s="5" t="n">
        <v>1.032</v>
      </c>
      <c r="I299" s="5" t="n">
        <v>0</v>
      </c>
      <c r="J299" s="5" t="n">
        <v>5.382</v>
      </c>
      <c r="K299" s="5" t="n">
        <v>0</v>
      </c>
      <c r="L299" s="5" t="n">
        <v>1</v>
      </c>
      <c r="M299" s="5" t="n">
        <v>7.605</v>
      </c>
      <c r="N299" s="5" t="n">
        <v>3.096</v>
      </c>
      <c r="O299" s="5" t="n">
        <v>0</v>
      </c>
      <c r="P299" s="5" t="n">
        <v>7.605</v>
      </c>
      <c r="Q299" s="5" t="n">
        <v>0</v>
      </c>
      <c r="R299" s="5" t="n">
        <v>1</v>
      </c>
      <c r="S299" s="5" t="n">
        <v>10.542</v>
      </c>
      <c r="T299" s="5" t="n">
        <v>6.193</v>
      </c>
      <c r="U299" s="5" t="n">
        <v>0.14</v>
      </c>
      <c r="V299" s="5" t="n">
        <v>12.44</v>
      </c>
      <c r="W299" s="5" t="n">
        <v>0.18</v>
      </c>
      <c r="X299" s="5" t="n">
        <v>1</v>
      </c>
      <c r="Y299" s="5" t="n">
        <v>5.916</v>
      </c>
      <c r="Z299" s="5" t="n">
        <v>1.092</v>
      </c>
      <c r="AA299" s="5" t="n">
        <v>2.316</v>
      </c>
      <c r="AB299" s="5" t="n">
        <v>8.233000000000001</v>
      </c>
      <c r="AC299" s="5" t="n">
        <v>0</v>
      </c>
      <c r="AD299" s="5" t="n">
        <v>1</v>
      </c>
      <c r="AE299" s="5" t="n">
        <v>7.149</v>
      </c>
      <c r="AF299" s="5" t="n">
        <v>2.116</v>
      </c>
      <c r="AG299" s="5" t="n">
        <v>1.084</v>
      </c>
      <c r="AH299" s="5" t="n">
        <v>8.233000000000001</v>
      </c>
      <c r="AI299" s="5" t="n">
        <v>0</v>
      </c>
      <c r="AJ299" s="5" t="n">
        <v>1</v>
      </c>
      <c r="AK299" s="5" t="n">
        <v>14.541</v>
      </c>
      <c r="AL299" s="5" t="n">
        <v>8.579000000000001</v>
      </c>
      <c r="AM299" s="5" t="n">
        <v>-10.428</v>
      </c>
      <c r="AN299" s="5" t="n">
        <v>4.853</v>
      </c>
      <c r="AO299" s="5" t="n">
        <v>0</v>
      </c>
      <c r="AP299" s="5" t="n">
        <v>0</v>
      </c>
      <c r="AQ299" s="5" t="n">
        <v>0.861</v>
      </c>
      <c r="AR299" s="5" t="n">
        <v>0.123</v>
      </c>
      <c r="AS299" s="5" t="n">
        <v>0.196</v>
      </c>
      <c r="AT299" s="5" t="n">
        <v>1.247</v>
      </c>
      <c r="AU299" s="5" t="n">
        <v>0.18</v>
      </c>
      <c r="AV299" s="5" t="n">
        <v>1</v>
      </c>
      <c r="AW299" s="5" t="n">
        <v>0.986</v>
      </c>
      <c r="AX299" s="5" t="n">
        <v>0.123</v>
      </c>
      <c r="AY299" s="5" t="n">
        <v>0.184</v>
      </c>
      <c r="AZ299" s="5" t="n">
        <v>1.38</v>
      </c>
      <c r="BA299" s="5" t="n">
        <v>0.18</v>
      </c>
      <c r="BB299" s="5" t="n">
        <v>1</v>
      </c>
      <c r="BC299" s="5" t="n">
        <v>0.598</v>
      </c>
      <c r="BD299" s="5" t="n">
        <v>0.123</v>
      </c>
      <c r="BE299" s="5" t="n">
        <v>-0.024</v>
      </c>
      <c r="BF299" s="5" t="n">
        <v>0.677</v>
      </c>
      <c r="BG299" s="5" t="n">
        <v>0.18</v>
      </c>
      <c r="BH299" s="5" t="n">
        <v>1</v>
      </c>
      <c r="BI299" s="5" t="n">
        <v>0.612</v>
      </c>
      <c r="BJ299" s="5" t="n">
        <v>0.123</v>
      </c>
      <c r="BK299" s="5" t="n">
        <v>0.008</v>
      </c>
      <c r="BL299" s="5" t="n">
        <v>0.723</v>
      </c>
      <c r="BM299" s="5" t="n">
        <v>0.18</v>
      </c>
      <c r="BN299" s="5" t="n">
        <v>1</v>
      </c>
      <c r="BO299" s="5" t="n">
        <v>0</v>
      </c>
      <c r="BP299" s="5" t="n">
        <v>0</v>
      </c>
      <c r="BQ299" s="5" t="n">
        <v>0.098</v>
      </c>
      <c r="BR299" s="5" t="n">
        <v>0</v>
      </c>
      <c r="BS299" s="5" t="n">
        <v>1</v>
      </c>
      <c r="BT299" s="5" t="n">
        <v>0</v>
      </c>
      <c r="BU299" s="5" t="n">
        <v>0</v>
      </c>
      <c r="BV299" s="5" t="n">
        <v>0.089</v>
      </c>
      <c r="BW299" s="5" t="n">
        <v>0.18</v>
      </c>
      <c r="BX299" s="5" t="n">
        <v>1</v>
      </c>
      <c r="BY299" s="5" t="n">
        <v>12.729</v>
      </c>
      <c r="BZ299" s="5" t="n">
        <v>0</v>
      </c>
      <c r="CA299" s="5" t="n">
        <v>12.729</v>
      </c>
      <c r="CB299" s="5" t="n">
        <v>0</v>
      </c>
      <c r="CC299" s="5" t="n">
        <v>97.90000000000001</v>
      </c>
      <c r="CD299" s="5" t="n">
        <v>7.95</v>
      </c>
      <c r="CE299" s="5" t="n">
        <v>1.304</v>
      </c>
      <c r="CF299" s="5" t="n">
        <v>115.522</v>
      </c>
      <c r="CG299" s="5" t="n">
        <v>0.18</v>
      </c>
      <c r="CH299" s="5" t="n">
        <v>1</v>
      </c>
      <c r="CI299" s="5" t="n">
        <v>0</v>
      </c>
      <c r="CJ299" s="5" t="n">
        <v>0</v>
      </c>
      <c r="CK299" s="5" t="n">
        <v>0</v>
      </c>
      <c r="CL299" s="5" t="n">
        <v>0</v>
      </c>
      <c r="CM299" s="5" t="n">
        <v>0</v>
      </c>
      <c r="CN299" s="5" t="n">
        <v>0.005</v>
      </c>
      <c r="CO299" s="5" t="n">
        <v>0</v>
      </c>
      <c r="CP299" s="5" t="n">
        <v>0.328</v>
      </c>
      <c r="CQ299" s="5" t="n">
        <v>1.294</v>
      </c>
      <c r="CR299" s="5" t="n">
        <v>0.004</v>
      </c>
      <c r="CS299" s="5" t="n">
        <v>5.158</v>
      </c>
      <c r="CT299" s="5" t="n">
        <v>5.842</v>
      </c>
      <c r="CU299" s="5" t="n">
        <v>24.927</v>
      </c>
    </row>
    <row r="300">
      <c r="A300" s="5" t="inlineStr">
        <is>
          <t>GEO2023</t>
        </is>
      </c>
      <c r="B300" s="5" t="inlineStr">
        <is>
          <t>GEO</t>
        </is>
      </c>
      <c r="C300" s="5" t="inlineStr">
        <is>
          <t>GEO</t>
        </is>
      </c>
      <c r="D300" s="5" t="inlineStr">
        <is>
          <t>Georgia</t>
        </is>
      </c>
      <c r="E300" s="5" t="n">
        <v>2023</v>
      </c>
      <c r="F300" s="5" t="n">
        <v>0.18</v>
      </c>
      <c r="G300" s="5" t="n">
        <v>3.875</v>
      </c>
      <c r="H300" s="5" t="n">
        <v>1.082</v>
      </c>
      <c r="I300" s="5" t="n">
        <v>0</v>
      </c>
      <c r="J300" s="5" t="n">
        <v>3.875</v>
      </c>
      <c r="K300" s="5" t="n">
        <v>0</v>
      </c>
      <c r="L300" s="5" t="n">
        <v>1</v>
      </c>
      <c r="M300" s="5" t="n">
        <v>6.423</v>
      </c>
      <c r="N300" s="5" t="n">
        <v>3.245</v>
      </c>
      <c r="O300" s="5" t="n">
        <v>0</v>
      </c>
      <c r="P300" s="5" t="n">
        <v>6.423</v>
      </c>
      <c r="Q300" s="5" t="n">
        <v>0</v>
      </c>
      <c r="R300" s="5" t="n">
        <v>1</v>
      </c>
      <c r="S300" s="5" t="n">
        <v>9.284000000000001</v>
      </c>
      <c r="T300" s="5" t="n">
        <v>6.49</v>
      </c>
      <c r="U300" s="5" t="n">
        <v>0.185</v>
      </c>
      <c r="V300" s="5" t="n">
        <v>10.955</v>
      </c>
      <c r="W300" s="5" t="n">
        <v>0.18</v>
      </c>
      <c r="X300" s="5" t="n">
        <v>1</v>
      </c>
      <c r="Y300" s="5" t="n">
        <v>5.127</v>
      </c>
      <c r="Z300" s="5" t="n">
        <v>0.946</v>
      </c>
      <c r="AA300" s="5" t="n">
        <v>3.869</v>
      </c>
      <c r="AB300" s="5" t="n">
        <v>8.996</v>
      </c>
      <c r="AC300" s="5" t="n">
        <v>0</v>
      </c>
      <c r="AD300" s="5" t="n">
        <v>1</v>
      </c>
      <c r="AE300" s="5" t="n">
        <v>6.409</v>
      </c>
      <c r="AF300" s="5" t="n">
        <v>1.897</v>
      </c>
      <c r="AG300" s="5" t="n">
        <v>2.587</v>
      </c>
      <c r="AH300" s="5" t="n">
        <v>8.996</v>
      </c>
      <c r="AI300" s="5" t="n">
        <v>0</v>
      </c>
      <c r="AJ300" s="5" t="n">
        <v>1</v>
      </c>
      <c r="AK300" s="5" t="n">
        <v>14.103</v>
      </c>
      <c r="AL300" s="5" t="n">
        <v>8.321</v>
      </c>
      <c r="AM300" s="5" t="n">
        <v>-9.542</v>
      </c>
      <c r="AN300" s="5" t="n">
        <v>5.381</v>
      </c>
      <c r="AO300" s="5" t="n">
        <v>0</v>
      </c>
      <c r="AP300" s="5" t="n">
        <v>0</v>
      </c>
      <c r="AQ300" s="5" t="n">
        <v>0.76</v>
      </c>
      <c r="AR300" s="5" t="n">
        <v>0.129</v>
      </c>
      <c r="AS300" s="5" t="n">
        <v>0.192</v>
      </c>
      <c r="AT300" s="5" t="n">
        <v>1.124</v>
      </c>
      <c r="AU300" s="5" t="n">
        <v>0.18</v>
      </c>
      <c r="AV300" s="5" t="n">
        <v>1</v>
      </c>
      <c r="AW300" s="5" t="n">
        <v>0.8110000000000001</v>
      </c>
      <c r="AX300" s="5" t="n">
        <v>0.129</v>
      </c>
      <c r="AY300" s="5" t="n">
        <v>0.263</v>
      </c>
      <c r="AZ300" s="5" t="n">
        <v>1.268</v>
      </c>
      <c r="BA300" s="5" t="n">
        <v>0.18</v>
      </c>
      <c r="BB300" s="5" t="n">
        <v>1</v>
      </c>
      <c r="BC300" s="5" t="n">
        <v>0.535</v>
      </c>
      <c r="BD300" s="5" t="n">
        <v>0.129</v>
      </c>
      <c r="BE300" s="5" t="n">
        <v>0.047</v>
      </c>
      <c r="BF300" s="5" t="n">
        <v>0.6870000000000001</v>
      </c>
      <c r="BG300" s="5" t="n">
        <v>0.18</v>
      </c>
      <c r="BH300" s="5" t="n">
        <v>1</v>
      </c>
      <c r="BI300" s="5" t="n">
        <v>0.579</v>
      </c>
      <c r="BJ300" s="5" t="n">
        <v>0.129</v>
      </c>
      <c r="BK300" s="5" t="n">
        <v>0.012</v>
      </c>
      <c r="BL300" s="5" t="n">
        <v>0.6840000000000001</v>
      </c>
      <c r="BM300" s="5" t="n">
        <v>0.18</v>
      </c>
      <c r="BN300" s="5" t="n">
        <v>1</v>
      </c>
      <c r="BO300" s="5" t="n">
        <v>0</v>
      </c>
      <c r="BP300" s="5" t="n">
        <v>0</v>
      </c>
      <c r="BQ300" s="5" t="n">
        <v>0.1</v>
      </c>
      <c r="BR300" s="5" t="n">
        <v>0</v>
      </c>
      <c r="BS300" s="5" t="n">
        <v>1</v>
      </c>
      <c r="BT300" s="5" t="n">
        <v>0</v>
      </c>
      <c r="BU300" s="5" t="n">
        <v>0</v>
      </c>
      <c r="BV300" s="5" t="n">
        <v>0.093</v>
      </c>
      <c r="BW300" s="5" t="n">
        <v>0.18</v>
      </c>
      <c r="BX300" s="5" t="n">
        <v>1</v>
      </c>
      <c r="BY300" s="5" t="n">
        <v>13.254</v>
      </c>
      <c r="BZ300" s="5" t="n">
        <v>0</v>
      </c>
      <c r="CA300" s="5" t="n">
        <v>13.254</v>
      </c>
      <c r="CB300" s="5" t="n">
        <v>0</v>
      </c>
      <c r="CC300" s="5" t="n">
        <v>83.248</v>
      </c>
      <c r="CD300" s="5" t="n">
        <v>7.95</v>
      </c>
      <c r="CE300" s="5" t="n">
        <v>1.659</v>
      </c>
      <c r="CF300" s="5" t="n">
        <v>98.233</v>
      </c>
      <c r="CG300" s="5" t="n">
        <v>0.18</v>
      </c>
      <c r="CH300" s="5" t="n">
        <v>1</v>
      </c>
      <c r="CI300" s="5" t="n">
        <v>0</v>
      </c>
      <c r="CJ300" s="5" t="n">
        <v>0</v>
      </c>
      <c r="CK300" s="5" t="n">
        <v>0</v>
      </c>
      <c r="CL300" s="5" t="n">
        <v>0</v>
      </c>
      <c r="CM300" s="5" t="n">
        <v>0</v>
      </c>
      <c r="CN300" s="5" t="n">
        <v>0.005</v>
      </c>
      <c r="CO300" s="5" t="n">
        <v>0</v>
      </c>
      <c r="CP300" s="5" t="n">
        <v>0.317</v>
      </c>
      <c r="CQ300" s="5" t="n">
        <v>1.348</v>
      </c>
      <c r="CR300" s="5" t="n">
        <v>0.005</v>
      </c>
      <c r="CS300" s="5" t="n">
        <v>5.37</v>
      </c>
      <c r="CT300" s="5" t="n">
        <v>3.466</v>
      </c>
      <c r="CU300" s="5" t="n">
        <v>15.127</v>
      </c>
    </row>
    <row r="301">
      <c r="A301" s="5" t="inlineStr">
        <is>
          <t>GEO2024</t>
        </is>
      </c>
      <c r="B301" s="5" t="inlineStr">
        <is>
          <t>GEO</t>
        </is>
      </c>
      <c r="C301" s="5" t="inlineStr">
        <is>
          <t>GEO</t>
        </is>
      </c>
      <c r="D301" s="5" t="inlineStr">
        <is>
          <t>Georgia</t>
        </is>
      </c>
      <c r="E301" s="5" t="n">
        <v>2024</v>
      </c>
      <c r="F301" s="5" t="n">
        <v>0.18</v>
      </c>
      <c r="G301" s="5" t="n">
        <v>3.62</v>
      </c>
      <c r="H301" s="5" t="n">
        <v>1.114</v>
      </c>
      <c r="I301" s="5" t="n">
        <v>0</v>
      </c>
      <c r="J301" s="5" t="n">
        <v>3.62</v>
      </c>
      <c r="K301" s="5" t="n">
        <v>0</v>
      </c>
      <c r="L301" s="5" t="n">
        <v>1</v>
      </c>
      <c r="M301" s="5" t="n">
        <v>5.933</v>
      </c>
      <c r="N301" s="5" t="n">
        <v>3.341</v>
      </c>
      <c r="O301" s="5" t="n">
        <v>0</v>
      </c>
      <c r="P301" s="5" t="n">
        <v>5.933</v>
      </c>
      <c r="Q301" s="5" t="n">
        <v>0</v>
      </c>
      <c r="R301" s="5" t="n">
        <v>1</v>
      </c>
      <c r="S301" s="5" t="n">
        <v>9.188000000000001</v>
      </c>
      <c r="T301" s="5" t="n">
        <v>6.682</v>
      </c>
      <c r="U301" s="5" t="n">
        <v>0.225</v>
      </c>
      <c r="V301" s="5" t="n">
        <v>10.842</v>
      </c>
      <c r="W301" s="5" t="n">
        <v>0.18</v>
      </c>
      <c r="X301" s="5" t="n">
        <v>1</v>
      </c>
      <c r="Y301" s="5" t="n">
        <v>4.952</v>
      </c>
      <c r="Z301" s="5" t="n">
        <v>0.914</v>
      </c>
      <c r="AA301" s="5" t="n">
        <v>3.71</v>
      </c>
      <c r="AB301" s="5" t="n">
        <v>8.662000000000001</v>
      </c>
      <c r="AC301" s="5" t="n">
        <v>0</v>
      </c>
      <c r="AD301" s="5" t="n">
        <v>1</v>
      </c>
      <c r="AE301" s="5" t="n">
        <v>6.272</v>
      </c>
      <c r="AF301" s="5" t="n">
        <v>1.856</v>
      </c>
      <c r="AG301" s="5" t="n">
        <v>2.39</v>
      </c>
      <c r="AH301" s="5" t="n">
        <v>8.662000000000001</v>
      </c>
      <c r="AI301" s="5" t="n">
        <v>0</v>
      </c>
      <c r="AJ301" s="5" t="n">
        <v>1</v>
      </c>
      <c r="AK301" s="5" t="n">
        <v>14.193</v>
      </c>
      <c r="AL301" s="5" t="n">
        <v>8.374000000000001</v>
      </c>
      <c r="AM301" s="5" t="n">
        <v>-9.763</v>
      </c>
      <c r="AN301" s="5" t="n">
        <v>5.227</v>
      </c>
      <c r="AO301" s="5" t="n">
        <v>0</v>
      </c>
      <c r="AP301" s="5" t="n">
        <v>0</v>
      </c>
      <c r="AQ301" s="5" t="n">
        <v>0.724</v>
      </c>
      <c r="AR301" s="5" t="n">
        <v>0.132</v>
      </c>
      <c r="AS301" s="5" t="n">
        <v>0.28</v>
      </c>
      <c r="AT301" s="5" t="n">
        <v>1.185</v>
      </c>
      <c r="AU301" s="5" t="n">
        <v>0.18</v>
      </c>
      <c r="AV301" s="5" t="n">
        <v>1</v>
      </c>
      <c r="AW301" s="5" t="n">
        <v>0.75</v>
      </c>
      <c r="AX301" s="5" t="n">
        <v>0.132</v>
      </c>
      <c r="AY301" s="5" t="n">
        <v>0.254</v>
      </c>
      <c r="AZ301" s="5" t="n">
        <v>1.185</v>
      </c>
      <c r="BA301" s="5" t="n">
        <v>0.18</v>
      </c>
      <c r="BB301" s="5" t="n">
        <v>1</v>
      </c>
      <c r="BC301" s="5" t="n">
        <v>0.513</v>
      </c>
      <c r="BD301" s="5" t="n">
        <v>0.132</v>
      </c>
      <c r="BE301" s="5" t="n">
        <v>0.038</v>
      </c>
      <c r="BF301" s="5" t="n">
        <v>0.65</v>
      </c>
      <c r="BG301" s="5" t="n">
        <v>0.18</v>
      </c>
      <c r="BH301" s="5" t="n">
        <v>1</v>
      </c>
      <c r="BI301" s="5" t="n">
        <v>0.591</v>
      </c>
      <c r="BJ301" s="5" t="n">
        <v>0.132</v>
      </c>
      <c r="BK301" s="5" t="n">
        <v>0.014</v>
      </c>
      <c r="BL301" s="5" t="n">
        <v>0.698</v>
      </c>
      <c r="BM301" s="5" t="n">
        <v>0.18</v>
      </c>
      <c r="BN301" s="5" t="n">
        <v>1</v>
      </c>
      <c r="BO301" s="5" t="n">
        <v>0</v>
      </c>
      <c r="BP301" s="5" t="n">
        <v>0</v>
      </c>
      <c r="BQ301" s="5" t="n">
        <v>0.042</v>
      </c>
      <c r="BR301" s="5" t="n">
        <v>0</v>
      </c>
      <c r="BS301" s="5" t="n">
        <v>1</v>
      </c>
      <c r="BT301" s="5" t="n">
        <v>0</v>
      </c>
      <c r="BU301" s="5" t="n">
        <v>0</v>
      </c>
      <c r="BV301" s="5" t="n">
        <v>0.076</v>
      </c>
      <c r="BW301" s="5" t="n">
        <v>0.18</v>
      </c>
      <c r="BX301" s="5" t="n">
        <v>1</v>
      </c>
      <c r="BY301" s="5" t="n">
        <v>13.646</v>
      </c>
      <c r="BZ301" s="5" t="n">
        <v>0</v>
      </c>
      <c r="CA301" s="5" t="n">
        <v>13.646</v>
      </c>
      <c r="CB301" s="5" t="n">
        <v>0</v>
      </c>
      <c r="CC301" s="5" t="n">
        <v>82.58799999999999</v>
      </c>
      <c r="CD301" s="5" t="n">
        <v>7.95</v>
      </c>
      <c r="CE301" s="5" t="n">
        <v>2.025</v>
      </c>
      <c r="CF301" s="5" t="n">
        <v>97.45399999999999</v>
      </c>
      <c r="CG301" s="5" t="n">
        <v>0.18</v>
      </c>
      <c r="CH301" s="5" t="n">
        <v>1</v>
      </c>
      <c r="CI301" s="5" t="n">
        <v>0</v>
      </c>
      <c r="CJ301" s="5" t="n">
        <v>0</v>
      </c>
      <c r="CK301" s="5" t="n">
        <v>0</v>
      </c>
      <c r="CL301" s="5" t="n">
        <v>0</v>
      </c>
      <c r="CM301" s="5" t="n">
        <v>0</v>
      </c>
      <c r="CN301" s="5" t="n">
        <v>0.004</v>
      </c>
      <c r="CO301" s="5" t="n">
        <v>0</v>
      </c>
      <c r="CP301" s="5" t="n">
        <v>0.317</v>
      </c>
      <c r="CQ301" s="5" t="n">
        <v>1.387</v>
      </c>
      <c r="CR301" s="5" t="n">
        <v>0.005</v>
      </c>
      <c r="CS301" s="5" t="n">
        <v>5.529</v>
      </c>
      <c r="CT301" s="5" t="n">
        <v>3.027</v>
      </c>
      <c r="CU301" s="5" t="n">
        <v>12.788</v>
      </c>
    </row>
    <row r="302">
      <c r="A302" s="5" t="inlineStr">
        <is>
          <t>DEU2021</t>
        </is>
      </c>
      <c r="B302" s="5" t="inlineStr">
        <is>
          <t>DEU</t>
        </is>
      </c>
      <c r="C302" s="5" t="inlineStr">
        <is>
          <t>DEU</t>
        </is>
      </c>
      <c r="D302" s="5" t="inlineStr">
        <is>
          <t>Germany</t>
        </is>
      </c>
      <c r="E302" s="5" t="n">
        <v>2021</v>
      </c>
      <c r="F302" s="5" t="n">
        <v>0.19</v>
      </c>
      <c r="G302" s="5" t="n">
        <v>5.04</v>
      </c>
      <c r="H302" s="5" t="n">
        <v>1.103</v>
      </c>
      <c r="I302" s="5" t="n">
        <v>2.041</v>
      </c>
      <c r="J302" s="5" t="n">
        <v>7.08</v>
      </c>
      <c r="K302" s="5" t="n">
        <v>0</v>
      </c>
      <c r="L302" s="5" t="n">
        <v>1</v>
      </c>
      <c r="M302" s="5" t="n">
        <v>4.959</v>
      </c>
      <c r="N302" s="5" t="n">
        <v>2.248</v>
      </c>
      <c r="O302" s="5" t="n">
        <v>2.121</v>
      </c>
      <c r="P302" s="5" t="n">
        <v>7.08</v>
      </c>
      <c r="Q302" s="5" t="n">
        <v>0</v>
      </c>
      <c r="R302" s="5" t="n">
        <v>1</v>
      </c>
      <c r="S302" s="5" t="n">
        <v>7.593</v>
      </c>
      <c r="T302" s="5" t="n">
        <v>5.178</v>
      </c>
      <c r="U302" s="5" t="n">
        <v>0.39</v>
      </c>
      <c r="V302" s="5" t="n">
        <v>9.5</v>
      </c>
      <c r="W302" s="5" t="n">
        <v>0.19</v>
      </c>
      <c r="X302" s="5" t="n">
        <v>1</v>
      </c>
      <c r="Y302" s="5" t="n">
        <v>13.481</v>
      </c>
      <c r="Z302" s="5" t="n">
        <v>1.489</v>
      </c>
      <c r="AA302" s="5" t="n">
        <v>-0.846</v>
      </c>
      <c r="AB302" s="5" t="n">
        <v>12.635</v>
      </c>
      <c r="AC302" s="5" t="n">
        <v>0</v>
      </c>
      <c r="AD302" s="5" t="n">
        <v>1</v>
      </c>
      <c r="AE302" s="5" t="n">
        <v>13.437</v>
      </c>
      <c r="AF302" s="5" t="n">
        <v>2.644</v>
      </c>
      <c r="AG302" s="5" t="n">
        <v>-0.803</v>
      </c>
      <c r="AH302" s="5" t="n">
        <v>12.635</v>
      </c>
      <c r="AI302" s="5" t="n">
        <v>0</v>
      </c>
      <c r="AJ302" s="5" t="n">
        <v>1</v>
      </c>
      <c r="AK302" s="5" t="n">
        <v>19.686</v>
      </c>
      <c r="AL302" s="5" t="n">
        <v>9.662000000000001</v>
      </c>
      <c r="AM302" s="5" t="n">
        <v>-1.203</v>
      </c>
      <c r="AN302" s="5" t="n">
        <v>21.995</v>
      </c>
      <c r="AO302" s="5" t="n">
        <v>0.19</v>
      </c>
      <c r="AP302" s="5" t="n">
        <v>1</v>
      </c>
      <c r="AQ302" s="5" t="n">
        <v>0.619</v>
      </c>
      <c r="AR302" s="5" t="n">
        <v>0.114</v>
      </c>
      <c r="AS302" s="5" t="n">
        <v>0.954</v>
      </c>
      <c r="AT302" s="5" t="n">
        <v>1.872</v>
      </c>
      <c r="AU302" s="5" t="n">
        <v>0.19</v>
      </c>
      <c r="AV302" s="5" t="n">
        <v>1</v>
      </c>
      <c r="AW302" s="5" t="n">
        <v>0.599</v>
      </c>
      <c r="AX302" s="5" t="n">
        <v>0.114</v>
      </c>
      <c r="AY302" s="5" t="n">
        <v>0.781</v>
      </c>
      <c r="AZ302" s="5" t="n">
        <v>1.643</v>
      </c>
      <c r="BA302" s="5" t="n">
        <v>0.19</v>
      </c>
      <c r="BB302" s="5" t="n">
        <v>1</v>
      </c>
      <c r="BC302" s="5" t="n">
        <v>0.439</v>
      </c>
      <c r="BD302" s="5" t="n">
        <v>0.114</v>
      </c>
      <c r="BE302" s="5" t="n">
        <v>0.293</v>
      </c>
      <c r="BF302" s="5" t="n">
        <v>0.871</v>
      </c>
      <c r="BG302" s="5" t="n">
        <v>0.19</v>
      </c>
      <c r="BH302" s="5" t="n">
        <v>1</v>
      </c>
      <c r="BI302" s="5" t="n">
        <v>0.505</v>
      </c>
      <c r="BJ302" s="5" t="n">
        <v>0.114</v>
      </c>
      <c r="BK302" s="5" t="n">
        <v>0.203</v>
      </c>
      <c r="BL302" s="5" t="n">
        <v>0.842</v>
      </c>
      <c r="BM302" s="5" t="n">
        <v>0.19</v>
      </c>
      <c r="BN302" s="5" t="n">
        <v>1</v>
      </c>
      <c r="BO302" s="5" t="n">
        <v>0</v>
      </c>
      <c r="BP302" s="5" t="n">
        <v>0.07000000000000001</v>
      </c>
      <c r="BQ302" s="5" t="n">
        <v>0.155</v>
      </c>
      <c r="BR302" s="5" t="n">
        <v>0</v>
      </c>
      <c r="BS302" s="5" t="n">
        <v>1</v>
      </c>
      <c r="BT302" s="5" t="n">
        <v>0</v>
      </c>
      <c r="BU302" s="5" t="n">
        <v>0.133</v>
      </c>
      <c r="BV302" s="5" t="n">
        <v>0.38</v>
      </c>
      <c r="BW302" s="5" t="n">
        <v>0.19</v>
      </c>
      <c r="BX302" s="5" t="n">
        <v>0.833</v>
      </c>
      <c r="BY302" s="5" t="n">
        <v>11.787</v>
      </c>
      <c r="BZ302" s="5" t="n">
        <v>0</v>
      </c>
      <c r="CA302" s="5" t="n">
        <v>11.787</v>
      </c>
      <c r="CB302" s="5" t="n">
        <v>0</v>
      </c>
      <c r="CC302" s="5" t="n">
        <v>78.125</v>
      </c>
      <c r="CD302" s="5" t="n">
        <v>7.95</v>
      </c>
      <c r="CE302" s="5" t="n">
        <v>49.943</v>
      </c>
      <c r="CF302" s="5" t="n">
        <v>152.401</v>
      </c>
      <c r="CG302" s="5" t="n">
        <v>0.19</v>
      </c>
      <c r="CH302" s="5" t="n">
        <v>1</v>
      </c>
      <c r="CI302" s="5" t="n">
        <v>0</v>
      </c>
      <c r="CJ302" s="5" t="n">
        <v>0</v>
      </c>
      <c r="CK302" s="5" t="n">
        <v>0</v>
      </c>
      <c r="CL302" s="5" t="n">
        <v>0.543</v>
      </c>
      <c r="CM302" s="5" t="n">
        <v>0</v>
      </c>
      <c r="CN302" s="5" t="n">
        <v>0.083</v>
      </c>
      <c r="CO302" s="5" t="n">
        <v>0.06</v>
      </c>
      <c r="CP302" s="5" t="n">
        <v>0</v>
      </c>
      <c r="CQ302" s="5" t="n">
        <v>1.198</v>
      </c>
      <c r="CR302" s="5" t="n">
        <v>0</v>
      </c>
      <c r="CS302" s="5" t="n">
        <v>5.593</v>
      </c>
      <c r="CT302" s="5" t="n">
        <v>3.587</v>
      </c>
      <c r="CU302" s="5" t="n">
        <v>9.709</v>
      </c>
    </row>
    <row r="303">
      <c r="A303" s="5" t="inlineStr">
        <is>
          <t>DEU2022</t>
        </is>
      </c>
      <c r="B303" s="5" t="inlineStr">
        <is>
          <t>DEU</t>
        </is>
      </c>
      <c r="C303" s="5" t="inlineStr">
        <is>
          <t>DEU</t>
        </is>
      </c>
      <c r="D303" s="5" t="inlineStr">
        <is>
          <t>Germany</t>
        </is>
      </c>
      <c r="E303" s="5" t="n">
        <v>2022</v>
      </c>
      <c r="F303" s="5" t="n">
        <v>0.19</v>
      </c>
      <c r="G303" s="5" t="n">
        <v>11.6</v>
      </c>
      <c r="H303" s="5" t="n">
        <v>1.801</v>
      </c>
      <c r="I303" s="5" t="n">
        <v>8.446</v>
      </c>
      <c r="J303" s="5" t="n">
        <v>20.046</v>
      </c>
      <c r="K303" s="5" t="n">
        <v>0</v>
      </c>
      <c r="L303" s="5" t="n">
        <v>1</v>
      </c>
      <c r="M303" s="5" t="n">
        <v>11.442</v>
      </c>
      <c r="N303" s="5" t="n">
        <v>4.725</v>
      </c>
      <c r="O303" s="5" t="n">
        <v>8.603</v>
      </c>
      <c r="P303" s="5" t="n">
        <v>20.046</v>
      </c>
      <c r="Q303" s="5" t="n">
        <v>0</v>
      </c>
      <c r="R303" s="5" t="n">
        <v>1</v>
      </c>
      <c r="S303" s="5" t="n">
        <v>12.4</v>
      </c>
      <c r="T303" s="5" t="n">
        <v>5.676</v>
      </c>
      <c r="U303" s="5" t="n">
        <v>0.553</v>
      </c>
      <c r="V303" s="5" t="n">
        <v>15.2</v>
      </c>
      <c r="W303" s="5" t="n">
        <v>0.19</v>
      </c>
      <c r="X303" s="5" t="n">
        <v>1</v>
      </c>
      <c r="Y303" s="5" t="n">
        <v>40.745</v>
      </c>
      <c r="Z303" s="5" t="n">
        <v>4.274</v>
      </c>
      <c r="AA303" s="5" t="n">
        <v>-19.147</v>
      </c>
      <c r="AB303" s="5" t="n">
        <v>21.599</v>
      </c>
      <c r="AC303" s="5" t="n">
        <v>0</v>
      </c>
      <c r="AD303" s="5" t="n">
        <v>1</v>
      </c>
      <c r="AE303" s="5" t="n">
        <v>40.793</v>
      </c>
      <c r="AF303" s="5" t="n">
        <v>7.562</v>
      </c>
      <c r="AG303" s="5" t="n">
        <v>-19.195</v>
      </c>
      <c r="AH303" s="5" t="n">
        <v>21.599</v>
      </c>
      <c r="AI303" s="5" t="n">
        <v>0</v>
      </c>
      <c r="AJ303" s="5" t="n">
        <v>1</v>
      </c>
      <c r="AK303" s="5" t="n">
        <v>47.591</v>
      </c>
      <c r="AL303" s="5" t="n">
        <v>22.726</v>
      </c>
      <c r="AM303" s="5" t="n">
        <v>-26.114</v>
      </c>
      <c r="AN303" s="5" t="n">
        <v>25.557</v>
      </c>
      <c r="AO303" s="5" t="n">
        <v>0.19</v>
      </c>
      <c r="AP303" s="5" t="n">
        <v>1</v>
      </c>
      <c r="AQ303" s="5" t="n">
        <v>0.861</v>
      </c>
      <c r="AR303" s="5" t="n">
        <v>0.123</v>
      </c>
      <c r="AS303" s="5" t="n">
        <v>0.841</v>
      </c>
      <c r="AT303" s="5" t="n">
        <v>2.025</v>
      </c>
      <c r="AU303" s="5" t="n">
        <v>0.19</v>
      </c>
      <c r="AV303" s="5" t="n">
        <v>1</v>
      </c>
      <c r="AW303" s="5" t="n">
        <v>0.986</v>
      </c>
      <c r="AX303" s="5" t="n">
        <v>0.123</v>
      </c>
      <c r="AY303" s="5" t="n">
        <v>0.743</v>
      </c>
      <c r="AZ303" s="5" t="n">
        <v>2.058</v>
      </c>
      <c r="BA303" s="5" t="n">
        <v>0.19</v>
      </c>
      <c r="BB303" s="5" t="n">
        <v>1</v>
      </c>
      <c r="BC303" s="5" t="n">
        <v>0.598</v>
      </c>
      <c r="BD303" s="5" t="n">
        <v>0.123</v>
      </c>
      <c r="BE303" s="5" t="n">
        <v>0.313</v>
      </c>
      <c r="BF303" s="5" t="n">
        <v>1.084</v>
      </c>
      <c r="BG303" s="5" t="n">
        <v>0.19</v>
      </c>
      <c r="BH303" s="5" t="n">
        <v>1</v>
      </c>
      <c r="BI303" s="5" t="n">
        <v>0.612</v>
      </c>
      <c r="BJ303" s="5" t="n">
        <v>0.123</v>
      </c>
      <c r="BK303" s="5" t="n">
        <v>0.5669999999999999</v>
      </c>
      <c r="BL303" s="5" t="n">
        <v>1.404</v>
      </c>
      <c r="BM303" s="5" t="n">
        <v>0.19</v>
      </c>
      <c r="BN303" s="5" t="n">
        <v>1</v>
      </c>
      <c r="BO303" s="5" t="n">
        <v>0</v>
      </c>
      <c r="BP303" s="5" t="n">
        <v>0.03</v>
      </c>
      <c r="BQ303" s="5" t="n">
        <v>0.195</v>
      </c>
      <c r="BR303" s="5" t="n">
        <v>0</v>
      </c>
      <c r="BS303" s="5" t="n">
        <v>1</v>
      </c>
      <c r="BT303" s="5" t="n">
        <v>0</v>
      </c>
      <c r="BU303" s="5" t="n">
        <v>0.07099999999999999</v>
      </c>
      <c r="BV303" s="5" t="n">
        <v>0.349</v>
      </c>
      <c r="BW303" s="5" t="n">
        <v>0.19</v>
      </c>
      <c r="BX303" s="5" t="n">
        <v>0.833</v>
      </c>
      <c r="BY303" s="5" t="n">
        <v>12.729</v>
      </c>
      <c r="BZ303" s="5" t="n">
        <v>0</v>
      </c>
      <c r="CA303" s="5" t="n">
        <v>12.729</v>
      </c>
      <c r="CB303" s="5" t="n">
        <v>0</v>
      </c>
      <c r="CC303" s="5" t="n">
        <v>97.90000000000001</v>
      </c>
      <c r="CD303" s="5" t="n">
        <v>7.95</v>
      </c>
      <c r="CE303" s="5" t="n">
        <v>128.724</v>
      </c>
      <c r="CF303" s="5" t="n">
        <v>269.683</v>
      </c>
      <c r="CG303" s="5" t="n">
        <v>0.19</v>
      </c>
      <c r="CH303" s="5" t="n">
        <v>1</v>
      </c>
      <c r="CI303" s="5" t="n">
        <v>0</v>
      </c>
      <c r="CJ303" s="5" t="n">
        <v>0</v>
      </c>
      <c r="CK303" s="5" t="n">
        <v>0</v>
      </c>
      <c r="CL303" s="5" t="n">
        <v>0.586</v>
      </c>
      <c r="CM303" s="5" t="n">
        <v>0</v>
      </c>
      <c r="CN303" s="5" t="n">
        <v>0.083</v>
      </c>
      <c r="CO303" s="5" t="n">
        <v>0.064</v>
      </c>
      <c r="CP303" s="5" t="n">
        <v>0</v>
      </c>
      <c r="CQ303" s="5" t="n">
        <v>1.294</v>
      </c>
      <c r="CR303" s="5" t="n">
        <v>0</v>
      </c>
      <c r="CS303" s="5" t="n">
        <v>6.04</v>
      </c>
      <c r="CT303" s="5" t="n">
        <v>11.494</v>
      </c>
      <c r="CU303" s="5" t="n">
        <v>36.882</v>
      </c>
    </row>
    <row r="304">
      <c r="A304" s="5" t="inlineStr">
        <is>
          <t>DEU2023</t>
        </is>
      </c>
      <c r="B304" s="5" t="inlineStr">
        <is>
          <t>DEU</t>
        </is>
      </c>
      <c r="C304" s="5" t="inlineStr">
        <is>
          <t>DEU</t>
        </is>
      </c>
      <c r="D304" s="5" t="inlineStr">
        <is>
          <t>Germany</t>
        </is>
      </c>
      <c r="E304" s="5" t="n">
        <v>2023</v>
      </c>
      <c r="F304" s="5" t="n">
        <v>0.19</v>
      </c>
      <c r="G304" s="5" t="n">
        <v>7.951</v>
      </c>
      <c r="H304" s="5" t="n">
        <v>1.811</v>
      </c>
      <c r="I304" s="5" t="n">
        <v>9.787000000000001</v>
      </c>
      <c r="J304" s="5" t="n">
        <v>17.738</v>
      </c>
      <c r="K304" s="5" t="n">
        <v>0</v>
      </c>
      <c r="L304" s="5" t="n">
        <v>1</v>
      </c>
      <c r="M304" s="5" t="n">
        <v>7.777</v>
      </c>
      <c r="N304" s="5" t="n">
        <v>3.857</v>
      </c>
      <c r="O304" s="5" t="n">
        <v>9.961</v>
      </c>
      <c r="P304" s="5" t="n">
        <v>17.738</v>
      </c>
      <c r="Q304" s="5" t="n">
        <v>0</v>
      </c>
      <c r="R304" s="5" t="n">
        <v>1</v>
      </c>
      <c r="S304" s="5" t="n">
        <v>10.66</v>
      </c>
      <c r="T304" s="5" t="n">
        <v>5.816</v>
      </c>
      <c r="U304" s="5" t="n">
        <v>0.589</v>
      </c>
      <c r="V304" s="5" t="n">
        <v>13.111</v>
      </c>
      <c r="W304" s="5" t="n">
        <v>0.19</v>
      </c>
      <c r="X304" s="5" t="n">
        <v>1</v>
      </c>
      <c r="Y304" s="5" t="n">
        <v>18.171</v>
      </c>
      <c r="Z304" s="5" t="n">
        <v>2.035</v>
      </c>
      <c r="AA304" s="5" t="n">
        <v>10.693</v>
      </c>
      <c r="AB304" s="5" t="n">
        <v>28.864</v>
      </c>
      <c r="AC304" s="5" t="n">
        <v>0</v>
      </c>
      <c r="AD304" s="5" t="n">
        <v>1</v>
      </c>
      <c r="AE304" s="5" t="n">
        <v>18.27</v>
      </c>
      <c r="AF304" s="5" t="n">
        <v>3.639</v>
      </c>
      <c r="AG304" s="5" t="n">
        <v>10.595</v>
      </c>
      <c r="AH304" s="5" t="n">
        <v>28.864</v>
      </c>
      <c r="AI304" s="5" t="n">
        <v>0</v>
      </c>
      <c r="AJ304" s="5" t="n">
        <v>1</v>
      </c>
      <c r="AK304" s="5" t="n">
        <v>25.373</v>
      </c>
      <c r="AL304" s="5" t="n">
        <v>12.569</v>
      </c>
      <c r="AM304" s="5" t="n">
        <v>4.593</v>
      </c>
      <c r="AN304" s="5" t="n">
        <v>35.659</v>
      </c>
      <c r="AO304" s="5" t="n">
        <v>0.19</v>
      </c>
      <c r="AP304" s="5" t="n">
        <v>1</v>
      </c>
      <c r="AQ304" s="5" t="n">
        <v>0.76</v>
      </c>
      <c r="AR304" s="5" t="n">
        <v>0.129</v>
      </c>
      <c r="AS304" s="5" t="n">
        <v>0.921</v>
      </c>
      <c r="AT304" s="5" t="n">
        <v>2</v>
      </c>
      <c r="AU304" s="5" t="n">
        <v>0.19</v>
      </c>
      <c r="AV304" s="5" t="n">
        <v>1</v>
      </c>
      <c r="AW304" s="5" t="n">
        <v>0.8110000000000001</v>
      </c>
      <c r="AX304" s="5" t="n">
        <v>0.129</v>
      </c>
      <c r="AY304" s="5" t="n">
        <v>0.758</v>
      </c>
      <c r="AZ304" s="5" t="n">
        <v>1.868</v>
      </c>
      <c r="BA304" s="5" t="n">
        <v>0.19</v>
      </c>
      <c r="BB304" s="5" t="n">
        <v>1</v>
      </c>
      <c r="BC304" s="5" t="n">
        <v>0.535</v>
      </c>
      <c r="BD304" s="5" t="n">
        <v>0.129</v>
      </c>
      <c r="BE304" s="5" t="n">
        <v>0.401</v>
      </c>
      <c r="BF304" s="5" t="n">
        <v>1.113</v>
      </c>
      <c r="BG304" s="5" t="n">
        <v>0.19</v>
      </c>
      <c r="BH304" s="5" t="n">
        <v>1</v>
      </c>
      <c r="BI304" s="5" t="n">
        <v>0.579</v>
      </c>
      <c r="BJ304" s="5" t="n">
        <v>0.129</v>
      </c>
      <c r="BK304" s="5" t="n">
        <v>0.363</v>
      </c>
      <c r="BL304" s="5" t="n">
        <v>1.122</v>
      </c>
      <c r="BM304" s="5" t="n">
        <v>0.19</v>
      </c>
      <c r="BN304" s="5" t="n">
        <v>1</v>
      </c>
      <c r="BO304" s="5" t="n">
        <v>0</v>
      </c>
      <c r="BP304" s="5" t="n">
        <v>0.022</v>
      </c>
      <c r="BQ304" s="5" t="n">
        <v>0.199</v>
      </c>
      <c r="BR304" s="5" t="n">
        <v>0</v>
      </c>
      <c r="BS304" s="5" t="n">
        <v>1</v>
      </c>
      <c r="BT304" s="5" t="n">
        <v>0</v>
      </c>
      <c r="BU304" s="5" t="n">
        <v>0.054</v>
      </c>
      <c r="BV304" s="5" t="n">
        <v>0.44</v>
      </c>
      <c r="BW304" s="5" t="n">
        <v>0.19</v>
      </c>
      <c r="BX304" s="5" t="n">
        <v>0.833</v>
      </c>
      <c r="BY304" s="5" t="n">
        <v>13.254</v>
      </c>
      <c r="BZ304" s="5" t="n">
        <v>0</v>
      </c>
      <c r="CA304" s="5" t="n">
        <v>13.254</v>
      </c>
      <c r="CB304" s="5" t="n">
        <v>0</v>
      </c>
      <c r="CC304" s="5" t="n">
        <v>83.248</v>
      </c>
      <c r="CD304" s="5" t="n">
        <v>7.95</v>
      </c>
      <c r="CE304" s="5" t="n">
        <v>116.06</v>
      </c>
      <c r="CF304" s="5" t="n">
        <v>237.176</v>
      </c>
      <c r="CG304" s="5" t="n">
        <v>0.19</v>
      </c>
      <c r="CH304" s="5" t="n">
        <v>1</v>
      </c>
      <c r="CI304" s="5" t="n">
        <v>0</v>
      </c>
      <c r="CJ304" s="5" t="n">
        <v>0</v>
      </c>
      <c r="CK304" s="5" t="n">
        <v>0</v>
      </c>
      <c r="CL304" s="5" t="n">
        <v>0.61</v>
      </c>
      <c r="CM304" s="5" t="n">
        <v>0</v>
      </c>
      <c r="CN304" s="5" t="n">
        <v>0.08</v>
      </c>
      <c r="CO304" s="5" t="n">
        <v>0.064</v>
      </c>
      <c r="CP304" s="5" t="n">
        <v>0</v>
      </c>
      <c r="CQ304" s="5" t="n">
        <v>1.348</v>
      </c>
      <c r="CR304" s="5" t="n">
        <v>0</v>
      </c>
      <c r="CS304" s="5" t="n">
        <v>6.289</v>
      </c>
      <c r="CT304" s="5" t="n">
        <v>8.233000000000001</v>
      </c>
      <c r="CU304" s="5" t="n">
        <v>14.257</v>
      </c>
    </row>
    <row r="305">
      <c r="A305" s="5" t="inlineStr">
        <is>
          <t>DEU2024</t>
        </is>
      </c>
      <c r="B305" s="5" t="inlineStr">
        <is>
          <t>DEU</t>
        </is>
      </c>
      <c r="C305" s="5" t="inlineStr">
        <is>
          <t>DEU</t>
        </is>
      </c>
      <c r="D305" s="5" t="inlineStr">
        <is>
          <t>Germany</t>
        </is>
      </c>
      <c r="E305" s="5" t="n">
        <v>2024</v>
      </c>
      <c r="F305" s="5" t="n">
        <v>0.19</v>
      </c>
      <c r="G305" s="5" t="n">
        <v>7.042</v>
      </c>
      <c r="H305" s="5" t="n">
        <v>1.784</v>
      </c>
      <c r="I305" s="5" t="n">
        <v>6.414</v>
      </c>
      <c r="J305" s="5" t="n">
        <v>13.456</v>
      </c>
      <c r="K305" s="5" t="n">
        <v>0</v>
      </c>
      <c r="L305" s="5" t="n">
        <v>1</v>
      </c>
      <c r="M305" s="5" t="n">
        <v>6.908</v>
      </c>
      <c r="N305" s="5" t="n">
        <v>3.763</v>
      </c>
      <c r="O305" s="5" t="n">
        <v>6.548</v>
      </c>
      <c r="P305" s="5" t="n">
        <v>13.456</v>
      </c>
      <c r="Q305" s="5" t="n">
        <v>0</v>
      </c>
      <c r="R305" s="5" t="n">
        <v>1</v>
      </c>
      <c r="S305" s="5" t="n">
        <v>10.253</v>
      </c>
      <c r="T305" s="5" t="n">
        <v>5.987</v>
      </c>
      <c r="U305" s="5" t="n">
        <v>5.647</v>
      </c>
      <c r="V305" s="5" t="n">
        <v>18.444</v>
      </c>
      <c r="W305" s="5" t="n">
        <v>0.19</v>
      </c>
      <c r="X305" s="5" t="n">
        <v>1</v>
      </c>
      <c r="Y305" s="5" t="n">
        <v>17.078</v>
      </c>
      <c r="Z305" s="5" t="n">
        <v>2.156</v>
      </c>
      <c r="AA305" s="5" t="n">
        <v>7.499</v>
      </c>
      <c r="AB305" s="5" t="n">
        <v>24.576</v>
      </c>
      <c r="AC305" s="5" t="n">
        <v>0</v>
      </c>
      <c r="AD305" s="5" t="n">
        <v>1</v>
      </c>
      <c r="AE305" s="5" t="n">
        <v>17.078</v>
      </c>
      <c r="AF305" s="5" t="n">
        <v>3.741</v>
      </c>
      <c r="AG305" s="5" t="n">
        <v>7.499</v>
      </c>
      <c r="AH305" s="5" t="n">
        <v>24.576</v>
      </c>
      <c r="AI305" s="5" t="n">
        <v>0</v>
      </c>
      <c r="AJ305" s="5" t="n">
        <v>1</v>
      </c>
      <c r="AK305" s="5" t="n">
        <v>25.797</v>
      </c>
      <c r="AL305" s="5" t="n">
        <v>13.121</v>
      </c>
      <c r="AM305" s="5" t="n">
        <v>4.974</v>
      </c>
      <c r="AN305" s="5" t="n">
        <v>36.618</v>
      </c>
      <c r="AO305" s="5" t="n">
        <v>0.19</v>
      </c>
      <c r="AP305" s="5" t="n">
        <v>1</v>
      </c>
      <c r="AQ305" s="5" t="n">
        <v>0.724</v>
      </c>
      <c r="AR305" s="5" t="n">
        <v>0.132</v>
      </c>
      <c r="AS305" s="5" t="n">
        <v>0.905</v>
      </c>
      <c r="AT305" s="5" t="n">
        <v>1.939</v>
      </c>
      <c r="AU305" s="5" t="n">
        <v>0.19</v>
      </c>
      <c r="AV305" s="5" t="n">
        <v>1</v>
      </c>
      <c r="AW305" s="5" t="n">
        <v>0.75</v>
      </c>
      <c r="AX305" s="5" t="n">
        <v>0.132</v>
      </c>
      <c r="AY305" s="5" t="n">
        <v>0.748</v>
      </c>
      <c r="AZ305" s="5" t="n">
        <v>1.783</v>
      </c>
      <c r="BA305" s="5" t="n">
        <v>0.19</v>
      </c>
      <c r="BB305" s="5" t="n">
        <v>1</v>
      </c>
      <c r="BC305" s="5" t="n">
        <v>0.513</v>
      </c>
      <c r="BD305" s="5" t="n">
        <v>0.132</v>
      </c>
      <c r="BE305" s="5" t="n">
        <v>0.393</v>
      </c>
      <c r="BF305" s="5" t="n">
        <v>1.078</v>
      </c>
      <c r="BG305" s="5" t="n">
        <v>0.19</v>
      </c>
      <c r="BH305" s="5" t="n">
        <v>1</v>
      </c>
      <c r="BI305" s="5" t="n">
        <v>0.591</v>
      </c>
      <c r="BJ305" s="5" t="n">
        <v>0.132</v>
      </c>
      <c r="BK305" s="5" t="n">
        <v>0.293</v>
      </c>
      <c r="BL305" s="5" t="n">
        <v>1.053</v>
      </c>
      <c r="BM305" s="5" t="n">
        <v>0.19</v>
      </c>
      <c r="BN305" s="5" t="n">
        <v>1</v>
      </c>
      <c r="BO305" s="5" t="n">
        <v>0</v>
      </c>
      <c r="BP305" s="5" t="n">
        <v>0.022</v>
      </c>
      <c r="BQ305" s="5" t="n">
        <v>0.184</v>
      </c>
      <c r="BR305" s="5" t="n">
        <v>0</v>
      </c>
      <c r="BS305" s="5" t="n">
        <v>1</v>
      </c>
      <c r="BT305" s="5" t="n">
        <v>0</v>
      </c>
      <c r="BU305" s="5" t="n">
        <v>0.056</v>
      </c>
      <c r="BV305" s="5" t="n">
        <v>0.427</v>
      </c>
      <c r="BW305" s="5" t="n">
        <v>0.19</v>
      </c>
      <c r="BX305" s="5" t="n">
        <v>0.833</v>
      </c>
      <c r="BY305" s="5" t="n">
        <v>13.646</v>
      </c>
      <c r="BZ305" s="5" t="n">
        <v>0</v>
      </c>
      <c r="CA305" s="5" t="n">
        <v>13.646</v>
      </c>
      <c r="CB305" s="5" t="n">
        <v>0</v>
      </c>
      <c r="CC305" s="5" t="n">
        <v>82.58799999999999</v>
      </c>
      <c r="CD305" s="5" t="n">
        <v>7.95</v>
      </c>
      <c r="CE305" s="5" t="n">
        <v>96.38</v>
      </c>
      <c r="CF305" s="5" t="n">
        <v>212.972</v>
      </c>
      <c r="CG305" s="5" t="n">
        <v>0.19</v>
      </c>
      <c r="CH305" s="5" t="n">
        <v>1</v>
      </c>
      <c r="CI305" s="5" t="n">
        <v>0</v>
      </c>
      <c r="CJ305" s="5" t="n">
        <v>0</v>
      </c>
      <c r="CK305" s="5" t="n">
        <v>0</v>
      </c>
      <c r="CL305" s="5" t="n">
        <v>0.628</v>
      </c>
      <c r="CM305" s="5" t="n">
        <v>0</v>
      </c>
      <c r="CN305" s="5" t="n">
        <v>0.074</v>
      </c>
      <c r="CO305" s="5" t="n">
        <v>0.065</v>
      </c>
      <c r="CP305" s="5" t="n">
        <v>0</v>
      </c>
      <c r="CQ305" s="5" t="n">
        <v>1.387</v>
      </c>
      <c r="CR305" s="5" t="n">
        <v>0</v>
      </c>
      <c r="CS305" s="5" t="n">
        <v>6.475</v>
      </c>
      <c r="CT305" s="5" t="n">
        <v>7.055</v>
      </c>
      <c r="CU305" s="5" t="n">
        <v>10.98</v>
      </c>
    </row>
    <row r="306">
      <c r="A306" s="5" t="inlineStr">
        <is>
          <t>GHA2021</t>
        </is>
      </c>
      <c r="B306" s="5" t="inlineStr">
        <is>
          <t>GHA</t>
        </is>
      </c>
      <c r="C306" s="5" t="inlineStr">
        <is>
          <t>GHA</t>
        </is>
      </c>
      <c r="D306" s="5" t="inlineStr">
        <is>
          <t>Ghana</t>
        </is>
      </c>
      <c r="E306" s="5" t="n">
        <v>2021</v>
      </c>
      <c r="F306" s="5" t="n">
        <v>0.181</v>
      </c>
      <c r="G306" s="5" t="n">
        <v>5.897</v>
      </c>
      <c r="H306" s="5" t="n">
        <v>1.143</v>
      </c>
      <c r="I306" s="5" t="n">
        <v>0.238</v>
      </c>
      <c r="J306" s="5" t="n">
        <v>6.134</v>
      </c>
      <c r="K306" s="5" t="n">
        <v>0</v>
      </c>
      <c r="L306" s="5" t="n">
        <v>1</v>
      </c>
      <c r="M306" s="5" t="n">
        <v>7.964</v>
      </c>
      <c r="N306" s="5" t="n">
        <v>3.43</v>
      </c>
      <c r="O306" s="5" t="n">
        <v>0.227</v>
      </c>
      <c r="P306" s="5" t="n">
        <v>8.191000000000001</v>
      </c>
      <c r="Q306" s="5" t="n">
        <v>0</v>
      </c>
      <c r="R306" s="5" t="n">
        <v>1</v>
      </c>
      <c r="S306" s="5" t="n">
        <v>11.613</v>
      </c>
      <c r="T306" s="5" t="n">
        <v>6.86</v>
      </c>
      <c r="U306" s="5" t="n">
        <v>0.238</v>
      </c>
      <c r="V306" s="5" t="n">
        <v>14</v>
      </c>
      <c r="W306" s="5" t="n">
        <v>0.181</v>
      </c>
      <c r="X306" s="5" t="n">
        <v>1</v>
      </c>
      <c r="Y306" s="5" t="n">
        <v>5.197</v>
      </c>
      <c r="Z306" s="5" t="n">
        <v>0.493</v>
      </c>
      <c r="AA306" s="5" t="n">
        <v>1.656</v>
      </c>
      <c r="AB306" s="5" t="n">
        <v>6.853</v>
      </c>
      <c r="AC306" s="5" t="n">
        <v>0</v>
      </c>
      <c r="AD306" s="5" t="n">
        <v>1</v>
      </c>
      <c r="AE306" s="5" t="n">
        <v>5.853</v>
      </c>
      <c r="AF306" s="5" t="n">
        <v>0.997</v>
      </c>
      <c r="AG306" s="5" t="n">
        <v>1.656</v>
      </c>
      <c r="AH306" s="5" t="n">
        <v>7.509</v>
      </c>
      <c r="AI306" s="5" t="n">
        <v>0</v>
      </c>
      <c r="AJ306" s="5" t="n">
        <v>1</v>
      </c>
      <c r="AK306" s="5" t="n">
        <v>9.789999999999999</v>
      </c>
      <c r="AL306" s="5" t="n">
        <v>4.257</v>
      </c>
      <c r="AM306" s="5" t="n">
        <v>-0.968</v>
      </c>
      <c r="AN306" s="5" t="n">
        <v>10.421</v>
      </c>
      <c r="AO306" s="5" t="n">
        <v>0.181</v>
      </c>
      <c r="AP306" s="5" t="n">
        <v>1</v>
      </c>
      <c r="AQ306" s="5" t="n">
        <v>0.619</v>
      </c>
      <c r="AR306" s="5" t="n">
        <v>0.114</v>
      </c>
      <c r="AS306" s="5" t="n">
        <v>0.278</v>
      </c>
      <c r="AT306" s="5" t="n">
        <v>1.059</v>
      </c>
      <c r="AU306" s="5" t="n">
        <v>0.181</v>
      </c>
      <c r="AV306" s="5" t="n">
        <v>1</v>
      </c>
      <c r="AW306" s="5" t="n">
        <v>0.599</v>
      </c>
      <c r="AX306" s="5" t="n">
        <v>0.114</v>
      </c>
      <c r="AY306" s="5" t="n">
        <v>0.296</v>
      </c>
      <c r="AZ306" s="5" t="n">
        <v>1.058</v>
      </c>
      <c r="BA306" s="5" t="n">
        <v>0.181</v>
      </c>
      <c r="BB306" s="5" t="n">
        <v>1</v>
      </c>
      <c r="BC306" s="5" t="n">
        <v>0.439</v>
      </c>
      <c r="BD306" s="5" t="n">
        <v>0.114</v>
      </c>
      <c r="BE306" s="5" t="n">
        <v>0.186</v>
      </c>
      <c r="BF306" s="5" t="n">
        <v>0.739</v>
      </c>
      <c r="BG306" s="5" t="n">
        <v>0.181</v>
      </c>
      <c r="BH306" s="5" t="n">
        <v>1</v>
      </c>
      <c r="BI306" s="5" t="n">
        <v>0.505</v>
      </c>
      <c r="BJ306" s="5" t="n">
        <v>0.114</v>
      </c>
      <c r="BK306" s="5" t="n">
        <v>0.238</v>
      </c>
      <c r="BL306" s="5" t="n">
        <v>0.877</v>
      </c>
      <c r="BM306" s="5" t="n">
        <v>0.181</v>
      </c>
      <c r="BN306" s="5" t="n">
        <v>1</v>
      </c>
      <c r="BO306" s="5" t="n">
        <v>0</v>
      </c>
      <c r="BP306" s="5" t="n">
        <v>-0.036</v>
      </c>
      <c r="BQ306" s="5" t="n">
        <v>0.225</v>
      </c>
      <c r="BR306" s="5" t="n">
        <v>0</v>
      </c>
      <c r="BS306" s="5" t="n">
        <v>1</v>
      </c>
      <c r="BT306" s="5" t="n">
        <v>0</v>
      </c>
      <c r="BU306" s="5" t="n">
        <v>-0.036</v>
      </c>
      <c r="BV306" s="5" t="n">
        <v>0.117</v>
      </c>
      <c r="BW306" s="5" t="n">
        <v>0</v>
      </c>
      <c r="BX306" s="5" t="n">
        <v>1</v>
      </c>
      <c r="BY306" s="5" t="n">
        <v>11.787</v>
      </c>
      <c r="BZ306" s="5" t="n">
        <v>0</v>
      </c>
      <c r="CA306" s="5" t="n">
        <v>11.787</v>
      </c>
      <c r="CB306" s="5" t="n">
        <v>0</v>
      </c>
      <c r="CC306" s="5" t="n">
        <v>78.125</v>
      </c>
      <c r="CD306" s="5" t="n">
        <v>7.95</v>
      </c>
      <c r="CE306" s="5" t="n">
        <v>-48.001</v>
      </c>
      <c r="CF306" s="5" t="n">
        <v>35.586</v>
      </c>
      <c r="CG306" s="5" t="n">
        <v>0</v>
      </c>
      <c r="CH306" s="5" t="n">
        <v>1</v>
      </c>
      <c r="CI306" s="5" t="n">
        <v>0</v>
      </c>
      <c r="CJ306" s="5" t="n">
        <v>0</v>
      </c>
      <c r="CK306" s="5" t="n">
        <v>0</v>
      </c>
      <c r="CL306" s="5" t="n">
        <v>0</v>
      </c>
      <c r="CM306" s="5" t="n">
        <v>0</v>
      </c>
      <c r="CN306" s="5" t="n">
        <v>0</v>
      </c>
      <c r="CO306" s="5" t="n">
        <v>0</v>
      </c>
      <c r="CP306" s="5" t="n">
        <v>0</v>
      </c>
      <c r="CQ306" s="5" t="n">
        <v>1.198</v>
      </c>
      <c r="CR306" s="5" t="n">
        <v>0.852</v>
      </c>
      <c r="CS306" s="5" t="n">
        <v>2.702</v>
      </c>
      <c r="CT306" s="5" t="n">
        <v>4.753</v>
      </c>
      <c r="CU306" s="5" t="n">
        <v>15.162</v>
      </c>
    </row>
    <row r="307">
      <c r="A307" s="5" t="inlineStr">
        <is>
          <t>GHA2022</t>
        </is>
      </c>
      <c r="B307" s="5" t="inlineStr">
        <is>
          <t>GHA</t>
        </is>
      </c>
      <c r="C307" s="5" t="inlineStr">
        <is>
          <t>GHA</t>
        </is>
      </c>
      <c r="D307" s="5" t="inlineStr">
        <is>
          <t>Ghana</t>
        </is>
      </c>
      <c r="E307" s="5" t="n">
        <v>2022</v>
      </c>
      <c r="F307" s="5" t="n">
        <v>0.185</v>
      </c>
      <c r="G307" s="5" t="n">
        <v>11.72</v>
      </c>
      <c r="H307" s="5" t="n">
        <v>1.235</v>
      </c>
      <c r="I307" s="5" t="n">
        <v>0.5659999999999999</v>
      </c>
      <c r="J307" s="5" t="n">
        <v>12.286</v>
      </c>
      <c r="K307" s="5" t="n">
        <v>0</v>
      </c>
      <c r="L307" s="5" t="n">
        <v>1</v>
      </c>
      <c r="M307" s="5" t="n">
        <v>9.782999999999999</v>
      </c>
      <c r="N307" s="5" t="n">
        <v>3.704</v>
      </c>
      <c r="O307" s="5" t="n">
        <v>0.328</v>
      </c>
      <c r="P307" s="5" t="n">
        <v>10.111</v>
      </c>
      <c r="Q307" s="5" t="n">
        <v>0</v>
      </c>
      <c r="R307" s="5" t="n">
        <v>1</v>
      </c>
      <c r="S307" s="5" t="n">
        <v>17.893</v>
      </c>
      <c r="T307" s="5" t="n">
        <v>7.408</v>
      </c>
      <c r="U307" s="5" t="n">
        <v>0.819</v>
      </c>
      <c r="V307" s="5" t="n">
        <v>21.874</v>
      </c>
      <c r="W307" s="5" t="n">
        <v>0.185</v>
      </c>
      <c r="X307" s="5" t="n">
        <v>1</v>
      </c>
      <c r="Y307" s="5" t="n">
        <v>7.724</v>
      </c>
      <c r="Z307" s="5" t="n">
        <v>0.732</v>
      </c>
      <c r="AA307" s="5" t="n">
        <v>1.405</v>
      </c>
      <c r="AB307" s="5" t="n">
        <v>9.129</v>
      </c>
      <c r="AC307" s="5" t="n">
        <v>0</v>
      </c>
      <c r="AD307" s="5" t="n">
        <v>1</v>
      </c>
      <c r="AE307" s="5" t="n">
        <v>8.430999999999999</v>
      </c>
      <c r="AF307" s="5" t="n">
        <v>1.436</v>
      </c>
      <c r="AG307" s="5" t="n">
        <v>1.405</v>
      </c>
      <c r="AH307" s="5" t="n">
        <v>9.835000000000001</v>
      </c>
      <c r="AI307" s="5" t="n">
        <v>0</v>
      </c>
      <c r="AJ307" s="5" t="n">
        <v>1</v>
      </c>
      <c r="AK307" s="5" t="n">
        <v>12.67</v>
      </c>
      <c r="AL307" s="5" t="n">
        <v>5.509</v>
      </c>
      <c r="AM307" s="5" t="n">
        <v>-0.778</v>
      </c>
      <c r="AN307" s="5" t="n">
        <v>13.902</v>
      </c>
      <c r="AO307" s="5" t="n">
        <v>0.185</v>
      </c>
      <c r="AP307" s="5" t="n">
        <v>1</v>
      </c>
      <c r="AQ307" s="5" t="n">
        <v>0.861</v>
      </c>
      <c r="AR307" s="5" t="n">
        <v>0.123</v>
      </c>
      <c r="AS307" s="5" t="n">
        <v>0.312</v>
      </c>
      <c r="AT307" s="5" t="n">
        <v>1.39</v>
      </c>
      <c r="AU307" s="5" t="n">
        <v>0.185</v>
      </c>
      <c r="AV307" s="5" t="n">
        <v>1</v>
      </c>
      <c r="AW307" s="5" t="n">
        <v>0.986</v>
      </c>
      <c r="AX307" s="5" t="n">
        <v>0.123</v>
      </c>
      <c r="AY307" s="5" t="n">
        <v>0.365</v>
      </c>
      <c r="AZ307" s="5" t="n">
        <v>1.601</v>
      </c>
      <c r="BA307" s="5" t="n">
        <v>0.185</v>
      </c>
      <c r="BB307" s="5" t="n">
        <v>1</v>
      </c>
      <c r="BC307" s="5" t="n">
        <v>0.598</v>
      </c>
      <c r="BD307" s="5" t="n">
        <v>0.123</v>
      </c>
      <c r="BE307" s="5" t="n">
        <v>0.101</v>
      </c>
      <c r="BF307" s="5" t="n">
        <v>0.828</v>
      </c>
      <c r="BG307" s="5" t="n">
        <v>0.185</v>
      </c>
      <c r="BH307" s="5" t="n">
        <v>1</v>
      </c>
      <c r="BI307" s="5" t="n">
        <v>0.612</v>
      </c>
      <c r="BJ307" s="5" t="n">
        <v>0.123</v>
      </c>
      <c r="BK307" s="5" t="n">
        <v>0.59</v>
      </c>
      <c r="BL307" s="5" t="n">
        <v>1.425</v>
      </c>
      <c r="BM307" s="5" t="n">
        <v>0.185</v>
      </c>
      <c r="BN307" s="5" t="n">
        <v>1</v>
      </c>
      <c r="BO307" s="5" t="n">
        <v>0</v>
      </c>
      <c r="BP307" s="5" t="n">
        <v>-0.036</v>
      </c>
      <c r="BQ307" s="5" t="n">
        <v>0.106</v>
      </c>
      <c r="BR307" s="5" t="n">
        <v>0</v>
      </c>
      <c r="BS307" s="5" t="n">
        <v>1</v>
      </c>
      <c r="BT307" s="5" t="n">
        <v>0</v>
      </c>
      <c r="BU307" s="5" t="n">
        <v>-0.036</v>
      </c>
      <c r="BV307" s="5" t="n">
        <v>0.098</v>
      </c>
      <c r="BW307" s="5" t="n">
        <v>0</v>
      </c>
      <c r="BX307" s="5" t="n">
        <v>1</v>
      </c>
      <c r="BY307" s="5" t="n">
        <v>12.729</v>
      </c>
      <c r="BZ307" s="5" t="n">
        <v>0</v>
      </c>
      <c r="CA307" s="5" t="n">
        <v>12.729</v>
      </c>
      <c r="CB307" s="5" t="n">
        <v>0</v>
      </c>
      <c r="CC307" s="5" t="n">
        <v>97.90000000000001</v>
      </c>
      <c r="CD307" s="5" t="n">
        <v>7.95</v>
      </c>
      <c r="CE307" s="5" t="n">
        <v>-34.232</v>
      </c>
      <c r="CF307" s="5" t="n">
        <v>75.446</v>
      </c>
      <c r="CG307" s="5" t="n">
        <v>0</v>
      </c>
      <c r="CH307" s="5" t="n">
        <v>1</v>
      </c>
      <c r="CI307" s="5" t="n">
        <v>0</v>
      </c>
      <c r="CJ307" s="5" t="n">
        <v>0</v>
      </c>
      <c r="CK307" s="5" t="n">
        <v>0</v>
      </c>
      <c r="CL307" s="5" t="n">
        <v>0</v>
      </c>
      <c r="CM307" s="5" t="n">
        <v>0</v>
      </c>
      <c r="CN307" s="5" t="n">
        <v>0</v>
      </c>
      <c r="CO307" s="5" t="n">
        <v>0</v>
      </c>
      <c r="CP307" s="5" t="n">
        <v>0</v>
      </c>
      <c r="CQ307" s="5" t="n">
        <v>1.294</v>
      </c>
      <c r="CR307" s="5" t="n">
        <v>0.855</v>
      </c>
      <c r="CS307" s="5" t="n">
        <v>2.918</v>
      </c>
      <c r="CT307" s="5" t="n">
        <v>10.485</v>
      </c>
      <c r="CU307" s="5" t="n">
        <v>31.326</v>
      </c>
    </row>
    <row r="308">
      <c r="A308" s="5" t="inlineStr">
        <is>
          <t>GHA2023</t>
        </is>
      </c>
      <c r="B308" s="5" t="inlineStr">
        <is>
          <t>GHA</t>
        </is>
      </c>
      <c r="C308" s="5" t="inlineStr">
        <is>
          <t>GHA</t>
        </is>
      </c>
      <c r="D308" s="5" t="inlineStr">
        <is>
          <t>Ghana</t>
        </is>
      </c>
      <c r="E308" s="5" t="n">
        <v>2023</v>
      </c>
      <c r="F308" s="5" t="n">
        <v>0.185</v>
      </c>
      <c r="G308" s="5" t="n">
        <v>6.147</v>
      </c>
      <c r="H308" s="5" t="n">
        <v>1.286</v>
      </c>
      <c r="I308" s="5" t="n">
        <v>0.273</v>
      </c>
      <c r="J308" s="5" t="n">
        <v>6.42</v>
      </c>
      <c r="K308" s="5" t="n">
        <v>0</v>
      </c>
      <c r="L308" s="5" t="n">
        <v>1</v>
      </c>
      <c r="M308" s="5" t="n">
        <v>7.886</v>
      </c>
      <c r="N308" s="5" t="n">
        <v>3.857</v>
      </c>
      <c r="O308" s="5" t="n">
        <v>0.227</v>
      </c>
      <c r="P308" s="5" t="n">
        <v>8.113</v>
      </c>
      <c r="Q308" s="5" t="n">
        <v>0</v>
      </c>
      <c r="R308" s="5" t="n">
        <v>1</v>
      </c>
      <c r="S308" s="5" t="n">
        <v>12.575</v>
      </c>
      <c r="T308" s="5" t="n">
        <v>7.714</v>
      </c>
      <c r="U308" s="5" t="n">
        <v>0.536</v>
      </c>
      <c r="V308" s="5" t="n">
        <v>15.225</v>
      </c>
      <c r="W308" s="5" t="n">
        <v>0.185</v>
      </c>
      <c r="X308" s="5" t="n">
        <v>1</v>
      </c>
      <c r="Y308" s="5" t="n">
        <v>3.79</v>
      </c>
      <c r="Z308" s="5" t="n">
        <v>0.359</v>
      </c>
      <c r="AA308" s="5" t="n">
        <v>0.912</v>
      </c>
      <c r="AB308" s="5" t="n">
        <v>4.702</v>
      </c>
      <c r="AC308" s="5" t="n">
        <v>0</v>
      </c>
      <c r="AD308" s="5" t="n">
        <v>1</v>
      </c>
      <c r="AE308" s="5" t="n">
        <v>4.542</v>
      </c>
      <c r="AF308" s="5" t="n">
        <v>0.774</v>
      </c>
      <c r="AG308" s="5" t="n">
        <v>0.912</v>
      </c>
      <c r="AH308" s="5" t="n">
        <v>5.454</v>
      </c>
      <c r="AI308" s="5" t="n">
        <v>0</v>
      </c>
      <c r="AJ308" s="5" t="n">
        <v>1</v>
      </c>
      <c r="AK308" s="5" t="n">
        <v>9.055</v>
      </c>
      <c r="AL308" s="5" t="n">
        <v>3.937</v>
      </c>
      <c r="AM308" s="5" t="n">
        <v>-0.9350000000000001</v>
      </c>
      <c r="AN308" s="5" t="n">
        <v>9.428000000000001</v>
      </c>
      <c r="AO308" s="5" t="n">
        <v>0.185</v>
      </c>
      <c r="AP308" s="5" t="n">
        <v>1</v>
      </c>
      <c r="AQ308" s="5" t="n">
        <v>0.76</v>
      </c>
      <c r="AR308" s="5" t="n">
        <v>0.129</v>
      </c>
      <c r="AS308" s="5" t="n">
        <v>0.271</v>
      </c>
      <c r="AT308" s="5" t="n">
        <v>1.222</v>
      </c>
      <c r="AU308" s="5" t="n">
        <v>0.185</v>
      </c>
      <c r="AV308" s="5" t="n">
        <v>1</v>
      </c>
      <c r="AW308" s="5" t="n">
        <v>0.8110000000000001</v>
      </c>
      <c r="AX308" s="5" t="n">
        <v>0.129</v>
      </c>
      <c r="AY308" s="5" t="n">
        <v>0.281</v>
      </c>
      <c r="AZ308" s="5" t="n">
        <v>1.295</v>
      </c>
      <c r="BA308" s="5" t="n">
        <v>0.185</v>
      </c>
      <c r="BB308" s="5" t="n">
        <v>1</v>
      </c>
      <c r="BC308" s="5" t="n">
        <v>0.535</v>
      </c>
      <c r="BD308" s="5" t="n">
        <v>0.129</v>
      </c>
      <c r="BE308" s="5" t="n">
        <v>0.082</v>
      </c>
      <c r="BF308" s="5" t="n">
        <v>0.731</v>
      </c>
      <c r="BG308" s="5" t="n">
        <v>0.185</v>
      </c>
      <c r="BH308" s="5" t="n">
        <v>1</v>
      </c>
      <c r="BI308" s="5" t="n">
        <v>0.579</v>
      </c>
      <c r="BJ308" s="5" t="n">
        <v>0.129</v>
      </c>
      <c r="BK308" s="5" t="n">
        <v>0.408</v>
      </c>
      <c r="BL308" s="5" t="n">
        <v>1.17</v>
      </c>
      <c r="BM308" s="5" t="n">
        <v>0.185</v>
      </c>
      <c r="BN308" s="5" t="n">
        <v>1</v>
      </c>
      <c r="BO308" s="5" t="n">
        <v>0</v>
      </c>
      <c r="BP308" s="5" t="n">
        <v>-0.036</v>
      </c>
      <c r="BQ308" s="5" t="n">
        <v>0.13</v>
      </c>
      <c r="BR308" s="5" t="n">
        <v>0</v>
      </c>
      <c r="BS308" s="5" t="n">
        <v>1</v>
      </c>
      <c r="BT308" s="5" t="n">
        <v>0</v>
      </c>
      <c r="BU308" s="5" t="n">
        <v>-0.036</v>
      </c>
      <c r="BV308" s="5" t="n">
        <v>0.138</v>
      </c>
      <c r="BW308" s="5" t="n">
        <v>0</v>
      </c>
      <c r="BX308" s="5" t="n">
        <v>1</v>
      </c>
      <c r="BY308" s="5" t="n">
        <v>13.254</v>
      </c>
      <c r="BZ308" s="5" t="n">
        <v>0</v>
      </c>
      <c r="CA308" s="5" t="n">
        <v>13.254</v>
      </c>
      <c r="CB308" s="5" t="n">
        <v>0</v>
      </c>
      <c r="CC308" s="5" t="n">
        <v>83.248</v>
      </c>
      <c r="CD308" s="5" t="n">
        <v>7.95</v>
      </c>
      <c r="CE308" s="5" t="n">
        <v>12.887</v>
      </c>
      <c r="CF308" s="5" t="n">
        <v>113.92</v>
      </c>
      <c r="CG308" s="5" t="n">
        <v>0</v>
      </c>
      <c r="CH308" s="5" t="n">
        <v>1</v>
      </c>
      <c r="CI308" s="5" t="n">
        <v>0</v>
      </c>
      <c r="CJ308" s="5" t="n">
        <v>0</v>
      </c>
      <c r="CK308" s="5" t="n">
        <v>0</v>
      </c>
      <c r="CL308" s="5" t="n">
        <v>0</v>
      </c>
      <c r="CM308" s="5" t="n">
        <v>0</v>
      </c>
      <c r="CN308" s="5" t="n">
        <v>0</v>
      </c>
      <c r="CO308" s="5" t="n">
        <v>0</v>
      </c>
      <c r="CP308" s="5" t="n">
        <v>0</v>
      </c>
      <c r="CQ308" s="5" t="n">
        <v>1.348</v>
      </c>
      <c r="CR308" s="5" t="n">
        <v>0.83</v>
      </c>
      <c r="CS308" s="5" t="n">
        <v>3.038</v>
      </c>
      <c r="CT308" s="5" t="n">
        <v>4.861</v>
      </c>
      <c r="CU308" s="5" t="n">
        <v>11.622</v>
      </c>
    </row>
    <row r="309">
      <c r="A309" s="5" t="inlineStr">
        <is>
          <t>GHA2024</t>
        </is>
      </c>
      <c r="B309" s="5" t="inlineStr">
        <is>
          <t>GHA</t>
        </is>
      </c>
      <c r="C309" s="5" t="inlineStr">
        <is>
          <t>GHA</t>
        </is>
      </c>
      <c r="D309" s="5" t="inlineStr">
        <is>
          <t>Ghana</t>
        </is>
      </c>
      <c r="E309" s="5" t="n">
        <v>2024</v>
      </c>
      <c r="F309" s="5" t="n">
        <v>0.185</v>
      </c>
      <c r="G309" s="5" t="n">
        <v>5.575</v>
      </c>
      <c r="H309" s="5" t="n">
        <v>1.324</v>
      </c>
      <c r="I309" s="5" t="n">
        <v>0.213</v>
      </c>
      <c r="J309" s="5" t="n">
        <v>5.787</v>
      </c>
      <c r="K309" s="5" t="n">
        <v>0</v>
      </c>
      <c r="L309" s="5" t="n">
        <v>1</v>
      </c>
      <c r="M309" s="5" t="n">
        <v>7.124</v>
      </c>
      <c r="N309" s="5" t="n">
        <v>3.971</v>
      </c>
      <c r="O309" s="5" t="n">
        <v>0.158</v>
      </c>
      <c r="P309" s="5" t="n">
        <v>7.281</v>
      </c>
      <c r="Q309" s="5" t="n">
        <v>0</v>
      </c>
      <c r="R309" s="5" t="n">
        <v>1</v>
      </c>
      <c r="S309" s="5" t="n">
        <v>12.193</v>
      </c>
      <c r="T309" s="5" t="n">
        <v>7.942</v>
      </c>
      <c r="U309" s="5" t="n">
        <v>0.525</v>
      </c>
      <c r="V309" s="5" t="n">
        <v>14.7</v>
      </c>
      <c r="W309" s="5" t="n">
        <v>0.185</v>
      </c>
      <c r="X309" s="5" t="n">
        <v>1</v>
      </c>
      <c r="Y309" s="5" t="n">
        <v>3.902</v>
      </c>
      <c r="Z309" s="5" t="n">
        <v>0.37</v>
      </c>
      <c r="AA309" s="5" t="n">
        <v>0.924</v>
      </c>
      <c r="AB309" s="5" t="n">
        <v>4.826</v>
      </c>
      <c r="AC309" s="5" t="n">
        <v>0</v>
      </c>
      <c r="AD309" s="5" t="n">
        <v>1</v>
      </c>
      <c r="AE309" s="5" t="n">
        <v>4.676</v>
      </c>
      <c r="AF309" s="5" t="n">
        <v>0.797</v>
      </c>
      <c r="AG309" s="5" t="n">
        <v>0.924</v>
      </c>
      <c r="AH309" s="5" t="n">
        <v>5.6</v>
      </c>
      <c r="AI309" s="5" t="n">
        <v>0</v>
      </c>
      <c r="AJ309" s="5" t="n">
        <v>1</v>
      </c>
      <c r="AK309" s="5" t="n">
        <v>9.321999999999999</v>
      </c>
      <c r="AL309" s="5" t="n">
        <v>4.053</v>
      </c>
      <c r="AM309" s="5" t="n">
        <v>-1.002</v>
      </c>
      <c r="AN309" s="5" t="n">
        <v>9.616</v>
      </c>
      <c r="AO309" s="5" t="n">
        <v>0.185</v>
      </c>
      <c r="AP309" s="5" t="n">
        <v>1</v>
      </c>
      <c r="AQ309" s="5" t="n">
        <v>0.724</v>
      </c>
      <c r="AR309" s="5" t="n">
        <v>0.132</v>
      </c>
      <c r="AS309" s="5" t="n">
        <v>0.406</v>
      </c>
      <c r="AT309" s="5" t="n">
        <v>1.34</v>
      </c>
      <c r="AU309" s="5" t="n">
        <v>0.185</v>
      </c>
      <c r="AV309" s="5" t="n">
        <v>1</v>
      </c>
      <c r="AW309" s="5" t="n">
        <v>0.75</v>
      </c>
      <c r="AX309" s="5" t="n">
        <v>0.132</v>
      </c>
      <c r="AY309" s="5" t="n">
        <v>0.368</v>
      </c>
      <c r="AZ309" s="5" t="n">
        <v>1.325</v>
      </c>
      <c r="BA309" s="5" t="n">
        <v>0.185</v>
      </c>
      <c r="BB309" s="5" t="n">
        <v>1</v>
      </c>
      <c r="BC309" s="5" t="n">
        <v>0.513</v>
      </c>
      <c r="BD309" s="5" t="n">
        <v>0.132</v>
      </c>
      <c r="BE309" s="5" t="n">
        <v>0.09</v>
      </c>
      <c r="BF309" s="5" t="n">
        <v>0.715</v>
      </c>
      <c r="BG309" s="5" t="n">
        <v>0.185</v>
      </c>
      <c r="BH309" s="5" t="n">
        <v>1</v>
      </c>
      <c r="BI309" s="5" t="n">
        <v>0.591</v>
      </c>
      <c r="BJ309" s="5" t="n">
        <v>0.132</v>
      </c>
      <c r="BK309" s="5" t="n">
        <v>0.313</v>
      </c>
      <c r="BL309" s="5" t="n">
        <v>1.072</v>
      </c>
      <c r="BM309" s="5" t="n">
        <v>0.185</v>
      </c>
      <c r="BN309" s="5" t="n">
        <v>1</v>
      </c>
      <c r="BO309" s="5" t="n">
        <v>0</v>
      </c>
      <c r="BP309" s="5" t="n">
        <v>-0.037</v>
      </c>
      <c r="BQ309" s="5" t="n">
        <v>0.14</v>
      </c>
      <c r="BR309" s="5" t="n">
        <v>0</v>
      </c>
      <c r="BS309" s="5" t="n">
        <v>1</v>
      </c>
      <c r="BT309" s="5" t="n">
        <v>0</v>
      </c>
      <c r="BU309" s="5" t="n">
        <v>-0.037</v>
      </c>
      <c r="BV309" s="5" t="n">
        <v>0.16</v>
      </c>
      <c r="BW309" s="5" t="n">
        <v>0</v>
      </c>
      <c r="BX309" s="5" t="n">
        <v>1</v>
      </c>
      <c r="BY309" s="5" t="n">
        <v>13.646</v>
      </c>
      <c r="BZ309" s="5" t="n">
        <v>0</v>
      </c>
      <c r="CA309" s="5" t="n">
        <v>13.646</v>
      </c>
      <c r="CB309" s="5" t="n">
        <v>0</v>
      </c>
      <c r="CC309" s="5" t="n">
        <v>82.58799999999999</v>
      </c>
      <c r="CD309" s="5" t="n">
        <v>7.95</v>
      </c>
      <c r="CE309" s="5" t="n">
        <v>-0.579</v>
      </c>
      <c r="CF309" s="5" t="n">
        <v>97.18000000000001</v>
      </c>
      <c r="CG309" s="5" t="n">
        <v>0</v>
      </c>
      <c r="CH309" s="5" t="n">
        <v>1</v>
      </c>
      <c r="CI309" s="5" t="n">
        <v>0</v>
      </c>
      <c r="CJ309" s="5" t="n">
        <v>0</v>
      </c>
      <c r="CK309" s="5" t="n">
        <v>0</v>
      </c>
      <c r="CL309" s="5" t="n">
        <v>0</v>
      </c>
      <c r="CM309" s="5" t="n">
        <v>0</v>
      </c>
      <c r="CN309" s="5" t="n">
        <v>0</v>
      </c>
      <c r="CO309" s="5" t="n">
        <v>0</v>
      </c>
      <c r="CP309" s="5" t="n">
        <v>0</v>
      </c>
      <c r="CQ309" s="5" t="n">
        <v>1.387</v>
      </c>
      <c r="CR309" s="5" t="n">
        <v>0.83</v>
      </c>
      <c r="CS309" s="5" t="n">
        <v>3.128</v>
      </c>
      <c r="CT309" s="5" t="n">
        <v>4.251</v>
      </c>
      <c r="CU309" s="5" t="n">
        <v>10.168</v>
      </c>
    </row>
    <row r="310">
      <c r="A310" s="5" t="inlineStr">
        <is>
          <t>GIB2021</t>
        </is>
      </c>
      <c r="B310" s="5" t="inlineStr">
        <is>
          <t>GIB</t>
        </is>
      </c>
      <c r="C310" s="5" t="inlineStr">
        <is>
          <t>GIB</t>
        </is>
      </c>
      <c r="D310" s="5" t="inlineStr">
        <is>
          <t>Gibraltar</t>
        </is>
      </c>
      <c r="E310" s="5" t="n">
        <v>2021</v>
      </c>
      <c r="F310" s="5" t="n">
        <v>0</v>
      </c>
      <c r="G310" s="5" t="n">
        <v>5.553</v>
      </c>
      <c r="H310" s="5" t="n">
        <v>1.143</v>
      </c>
      <c r="I310" s="5" t="n">
        <v>0</v>
      </c>
      <c r="J310" s="5" t="n">
        <v>5.553</v>
      </c>
      <c r="K310" s="5" t="n">
        <v>0</v>
      </c>
      <c r="L310" s="5" t="n">
        <v>1</v>
      </c>
      <c r="M310" s="5" t="n">
        <v>7.964</v>
      </c>
      <c r="N310" s="5" t="n">
        <v>3.43</v>
      </c>
      <c r="O310" s="5" t="n">
        <v>0</v>
      </c>
      <c r="P310" s="5" t="n">
        <v>7.964</v>
      </c>
      <c r="Q310" s="5" t="n">
        <v>0</v>
      </c>
      <c r="R310" s="5" t="n">
        <v>1</v>
      </c>
      <c r="S310" s="5" t="n">
        <v>11.27</v>
      </c>
      <c r="T310" s="5" t="n">
        <v>6.86</v>
      </c>
      <c r="U310" s="5" t="n">
        <v>0</v>
      </c>
      <c r="V310" s="5" t="n">
        <v>11.27</v>
      </c>
      <c r="W310" s="5" t="n">
        <v>0</v>
      </c>
      <c r="X310" s="5" t="n">
        <v>1</v>
      </c>
      <c r="Y310" s="5" t="n">
        <v>16.305</v>
      </c>
      <c r="Z310" s="5" t="n">
        <v>2.204</v>
      </c>
      <c r="AA310" s="5" t="n">
        <v>0</v>
      </c>
      <c r="AB310" s="5" t="n">
        <v>16.305</v>
      </c>
      <c r="AC310" s="5" t="n">
        <v>0</v>
      </c>
      <c r="AD310" s="5" t="n">
        <v>1</v>
      </c>
      <c r="AE310" s="5" t="n">
        <v>17.449</v>
      </c>
      <c r="AF310" s="5" t="n">
        <v>4.08</v>
      </c>
      <c r="AG310" s="5" t="n">
        <v>0</v>
      </c>
      <c r="AH310" s="5" t="n">
        <v>17.449</v>
      </c>
      <c r="AI310" s="5" t="n">
        <v>0</v>
      </c>
      <c r="AJ310" s="5" t="n">
        <v>1</v>
      </c>
      <c r="AK310" s="5" t="n">
        <v>24.309</v>
      </c>
      <c r="AL310" s="5" t="n">
        <v>12.947</v>
      </c>
      <c r="AM310" s="5" t="n">
        <v>0</v>
      </c>
      <c r="AN310" s="5" t="n">
        <v>24.309</v>
      </c>
      <c r="AO310" s="5" t="n">
        <v>0</v>
      </c>
      <c r="AP310" s="5" t="n">
        <v>1</v>
      </c>
      <c r="AQ310" s="5" t="n">
        <v>0.619</v>
      </c>
      <c r="AR310" s="5" t="n">
        <v>0.114</v>
      </c>
      <c r="AS310" s="5" t="n">
        <v>0</v>
      </c>
      <c r="AT310" s="5" t="n">
        <v>0.619</v>
      </c>
      <c r="AU310" s="5" t="n">
        <v>0</v>
      </c>
      <c r="AV310" s="5" t="n">
        <v>1</v>
      </c>
      <c r="AW310" s="5" t="n">
        <v>0.599</v>
      </c>
      <c r="AX310" s="5" t="n">
        <v>0.114</v>
      </c>
      <c r="AY310" s="5" t="n">
        <v>0</v>
      </c>
      <c r="AZ310" s="5" t="n">
        <v>0.599</v>
      </c>
      <c r="BA310" s="5" t="n">
        <v>0</v>
      </c>
      <c r="BB310" s="5" t="n">
        <v>1</v>
      </c>
      <c r="BC310" s="5" t="n">
        <v>0.439</v>
      </c>
      <c r="BD310" s="5" t="n">
        <v>0.114</v>
      </c>
      <c r="BE310" s="5" t="n">
        <v>0</v>
      </c>
      <c r="BF310" s="5" t="n">
        <v>0.439</v>
      </c>
      <c r="BG310" s="5" t="n">
        <v>0</v>
      </c>
      <c r="BH310" s="5" t="n">
        <v>1</v>
      </c>
      <c r="BI310" s="5" t="n">
        <v>0.505</v>
      </c>
      <c r="BJ310" s="5" t="n">
        <v>0.114</v>
      </c>
      <c r="BK310" s="5" t="n">
        <v>0</v>
      </c>
      <c r="BL310" s="5" t="n">
        <v>0.505</v>
      </c>
      <c r="BM310" s="5" t="n">
        <v>0</v>
      </c>
      <c r="BN310" s="5" t="n">
        <v>1</v>
      </c>
      <c r="BO310" s="5" t="n">
        <v>0</v>
      </c>
      <c r="BP310" s="5" t="n">
        <v>0</v>
      </c>
      <c r="BQ310" s="5" t="n">
        <v>0</v>
      </c>
      <c r="BR310" s="5" t="n">
        <v>0</v>
      </c>
      <c r="BS310" s="5" t="n">
        <v>1</v>
      </c>
      <c r="BT310" s="5" t="n">
        <v>0</v>
      </c>
      <c r="BU310" s="5" t="n">
        <v>0</v>
      </c>
      <c r="BV310" s="5" t="n">
        <v>0</v>
      </c>
      <c r="BW310" s="5" t="n">
        <v>0</v>
      </c>
      <c r="BX310" s="5" t="n">
        <v>1</v>
      </c>
      <c r="BY310" s="5" t="n">
        <v>11.787</v>
      </c>
      <c r="BZ310" s="5" t="n">
        <v>0</v>
      </c>
      <c r="CA310" s="5" t="n">
        <v>11.787</v>
      </c>
      <c r="CB310" s="5" t="n">
        <v>0</v>
      </c>
      <c r="CC310" s="5" t="n">
        <v>78.125</v>
      </c>
      <c r="CD310" s="5" t="n">
        <v>7.95</v>
      </c>
      <c r="CE310" s="5" t="n">
        <v>0</v>
      </c>
      <c r="CF310" s="5" t="n">
        <v>78.125</v>
      </c>
      <c r="CG310" s="5" t="n">
        <v>0</v>
      </c>
      <c r="CH310" s="5" t="n">
        <v>1</v>
      </c>
      <c r="CI310" s="5" t="n">
        <v>0</v>
      </c>
      <c r="CJ310" s="5" t="n">
        <v>0</v>
      </c>
      <c r="CK310" s="5" t="n">
        <v>0</v>
      </c>
      <c r="CL310" s="5" t="n">
        <v>0</v>
      </c>
      <c r="CM310" s="5" t="n">
        <v>0</v>
      </c>
      <c r="CN310" s="5" t="n">
        <v>0</v>
      </c>
      <c r="CO310" s="5" t="n">
        <v>0</v>
      </c>
      <c r="CP310" s="5" t="n">
        <v>0</v>
      </c>
      <c r="CQ310" s="5" t="n">
        <v>1.198</v>
      </c>
      <c r="CR310" s="5" t="n">
        <v>0</v>
      </c>
      <c r="CS310" s="5" t="n">
        <v>4.776</v>
      </c>
      <c r="CT310" s="5" t="n">
        <v>4.41</v>
      </c>
      <c r="CU310" s="5" t="n">
        <v>15.162</v>
      </c>
    </row>
    <row r="311">
      <c r="A311" s="5" t="inlineStr">
        <is>
          <t>GIB2022</t>
        </is>
      </c>
      <c r="B311" s="5" t="inlineStr">
        <is>
          <t>GIB</t>
        </is>
      </c>
      <c r="C311" s="5" t="inlineStr">
        <is>
          <t>GIB</t>
        </is>
      </c>
      <c r="D311" s="5" t="inlineStr">
        <is>
          <t>Gibraltar</t>
        </is>
      </c>
      <c r="E311" s="5" t="n">
        <v>2022</v>
      </c>
      <c r="F311" s="5" t="n">
        <v>0</v>
      </c>
      <c r="G311" s="5" t="n">
        <v>7.077</v>
      </c>
      <c r="H311" s="5" t="n">
        <v>1.235</v>
      </c>
      <c r="I311" s="5" t="n">
        <v>0</v>
      </c>
      <c r="J311" s="5" t="n">
        <v>7.077</v>
      </c>
      <c r="K311" s="5" t="n">
        <v>0</v>
      </c>
      <c r="L311" s="5" t="n">
        <v>1</v>
      </c>
      <c r="M311" s="5" t="n">
        <v>9.782999999999999</v>
      </c>
      <c r="N311" s="5" t="n">
        <v>3.704</v>
      </c>
      <c r="O311" s="5" t="n">
        <v>0</v>
      </c>
      <c r="P311" s="5" t="n">
        <v>9.782999999999999</v>
      </c>
      <c r="Q311" s="5" t="n">
        <v>0</v>
      </c>
      <c r="R311" s="5" t="n">
        <v>1</v>
      </c>
      <c r="S311" s="5" t="n">
        <v>13.25</v>
      </c>
      <c r="T311" s="5" t="n">
        <v>7.408</v>
      </c>
      <c r="U311" s="5" t="n">
        <v>0</v>
      </c>
      <c r="V311" s="5" t="n">
        <v>13.25</v>
      </c>
      <c r="W311" s="5" t="n">
        <v>0</v>
      </c>
      <c r="X311" s="5" t="n">
        <v>1</v>
      </c>
      <c r="Y311" s="5" t="n">
        <v>32.56</v>
      </c>
      <c r="Z311" s="5" t="n">
        <v>4.401</v>
      </c>
      <c r="AA311" s="5" t="n">
        <v>0</v>
      </c>
      <c r="AB311" s="5" t="n">
        <v>32.56</v>
      </c>
      <c r="AC311" s="5" t="n">
        <v>0</v>
      </c>
      <c r="AD311" s="5" t="n">
        <v>1</v>
      </c>
      <c r="AE311" s="5" t="n">
        <v>33.795</v>
      </c>
      <c r="AF311" s="5" t="n">
        <v>7.902</v>
      </c>
      <c r="AG311" s="5" t="n">
        <v>0</v>
      </c>
      <c r="AH311" s="5" t="n">
        <v>33.795</v>
      </c>
      <c r="AI311" s="5" t="n">
        <v>0</v>
      </c>
      <c r="AJ311" s="5" t="n">
        <v>1</v>
      </c>
      <c r="AK311" s="5" t="n">
        <v>41.203</v>
      </c>
      <c r="AL311" s="5" t="n">
        <v>21.945</v>
      </c>
      <c r="AM311" s="5" t="n">
        <v>0</v>
      </c>
      <c r="AN311" s="5" t="n">
        <v>41.203</v>
      </c>
      <c r="AO311" s="5" t="n">
        <v>0</v>
      </c>
      <c r="AP311" s="5" t="n">
        <v>1</v>
      </c>
      <c r="AQ311" s="5" t="n">
        <v>0.861</v>
      </c>
      <c r="AR311" s="5" t="n">
        <v>0.123</v>
      </c>
      <c r="AS311" s="5" t="n">
        <v>0</v>
      </c>
      <c r="AT311" s="5" t="n">
        <v>0.861</v>
      </c>
      <c r="AU311" s="5" t="n">
        <v>0</v>
      </c>
      <c r="AV311" s="5" t="n">
        <v>1</v>
      </c>
      <c r="AW311" s="5" t="n">
        <v>0.986</v>
      </c>
      <c r="AX311" s="5" t="n">
        <v>0.123</v>
      </c>
      <c r="AY311" s="5" t="n">
        <v>0</v>
      </c>
      <c r="AZ311" s="5" t="n">
        <v>0.986</v>
      </c>
      <c r="BA311" s="5" t="n">
        <v>0</v>
      </c>
      <c r="BB311" s="5" t="n">
        <v>1</v>
      </c>
      <c r="BC311" s="5" t="n">
        <v>0.598</v>
      </c>
      <c r="BD311" s="5" t="n">
        <v>0.123</v>
      </c>
      <c r="BE311" s="5" t="n">
        <v>0</v>
      </c>
      <c r="BF311" s="5" t="n">
        <v>0.598</v>
      </c>
      <c r="BG311" s="5" t="n">
        <v>0</v>
      </c>
      <c r="BH311" s="5" t="n">
        <v>1</v>
      </c>
      <c r="BI311" s="5" t="n">
        <v>0.612</v>
      </c>
      <c r="BJ311" s="5" t="n">
        <v>0.123</v>
      </c>
      <c r="BK311" s="5" t="n">
        <v>0</v>
      </c>
      <c r="BL311" s="5" t="n">
        <v>0.612</v>
      </c>
      <c r="BM311" s="5" t="n">
        <v>0</v>
      </c>
      <c r="BN311" s="5" t="n">
        <v>1</v>
      </c>
      <c r="BO311" s="5" t="n">
        <v>0</v>
      </c>
      <c r="BP311" s="5" t="n">
        <v>0</v>
      </c>
      <c r="BQ311" s="5" t="n">
        <v>0</v>
      </c>
      <c r="BR311" s="5" t="n">
        <v>0</v>
      </c>
      <c r="BS311" s="5" t="n">
        <v>1</v>
      </c>
      <c r="BT311" s="5" t="n">
        <v>0</v>
      </c>
      <c r="BU311" s="5" t="n">
        <v>0</v>
      </c>
      <c r="BV311" s="5" t="n">
        <v>0</v>
      </c>
      <c r="BW311" s="5" t="n">
        <v>0</v>
      </c>
      <c r="BX311" s="5" t="n">
        <v>1</v>
      </c>
      <c r="BY311" s="5" t="n">
        <v>12.729</v>
      </c>
      <c r="BZ311" s="5" t="n">
        <v>0</v>
      </c>
      <c r="CA311" s="5" t="n">
        <v>12.729</v>
      </c>
      <c r="CB311" s="5" t="n">
        <v>0</v>
      </c>
      <c r="CC311" s="5" t="n">
        <v>97.90000000000001</v>
      </c>
      <c r="CD311" s="5" t="n">
        <v>7.95</v>
      </c>
      <c r="CE311" s="5" t="n">
        <v>0</v>
      </c>
      <c r="CF311" s="5" t="n">
        <v>97.90000000000001</v>
      </c>
      <c r="CG311" s="5" t="n">
        <v>0</v>
      </c>
      <c r="CH311" s="5" t="n">
        <v>1</v>
      </c>
      <c r="CI311" s="5" t="n">
        <v>0</v>
      </c>
      <c r="CJ311" s="5" t="n">
        <v>0</v>
      </c>
      <c r="CK311" s="5" t="n">
        <v>0</v>
      </c>
      <c r="CL311" s="5" t="n">
        <v>0</v>
      </c>
      <c r="CM311" s="5" t="n">
        <v>0</v>
      </c>
      <c r="CN311" s="5" t="n">
        <v>0</v>
      </c>
      <c r="CO311" s="5" t="n">
        <v>0</v>
      </c>
      <c r="CP311" s="5" t="n">
        <v>0</v>
      </c>
      <c r="CQ311" s="5" t="n">
        <v>1.294</v>
      </c>
      <c r="CR311" s="5" t="n">
        <v>0</v>
      </c>
      <c r="CS311" s="5" t="n">
        <v>5.158</v>
      </c>
      <c r="CT311" s="5" t="n">
        <v>5.842</v>
      </c>
      <c r="CU311" s="5" t="n">
        <v>31.326</v>
      </c>
    </row>
    <row r="312">
      <c r="A312" s="5" t="inlineStr">
        <is>
          <t>GIB2023</t>
        </is>
      </c>
      <c r="B312" s="5" t="inlineStr">
        <is>
          <t>GIB</t>
        </is>
      </c>
      <c r="C312" s="5" t="inlineStr">
        <is>
          <t>GIB</t>
        </is>
      </c>
      <c r="D312" s="5" t="inlineStr">
        <is>
          <t>Gibraltar</t>
        </is>
      </c>
      <c r="E312" s="5" t="n">
        <v>2023</v>
      </c>
      <c r="F312" s="5" t="n">
        <v>0</v>
      </c>
      <c r="G312" s="5" t="n">
        <v>4.752</v>
      </c>
      <c r="H312" s="5" t="n">
        <v>1.286</v>
      </c>
      <c r="I312" s="5" t="n">
        <v>0</v>
      </c>
      <c r="J312" s="5" t="n">
        <v>4.752</v>
      </c>
      <c r="K312" s="5" t="n">
        <v>0</v>
      </c>
      <c r="L312" s="5" t="n">
        <v>1</v>
      </c>
      <c r="M312" s="5" t="n">
        <v>7.886</v>
      </c>
      <c r="N312" s="5" t="n">
        <v>3.857</v>
      </c>
      <c r="O312" s="5" t="n">
        <v>0</v>
      </c>
      <c r="P312" s="5" t="n">
        <v>7.886</v>
      </c>
      <c r="Q312" s="5" t="n">
        <v>0</v>
      </c>
      <c r="R312" s="5" t="n">
        <v>1</v>
      </c>
      <c r="S312" s="5" t="n">
        <v>11.18</v>
      </c>
      <c r="T312" s="5" t="n">
        <v>7.714</v>
      </c>
      <c r="U312" s="5" t="n">
        <v>0</v>
      </c>
      <c r="V312" s="5" t="n">
        <v>11.18</v>
      </c>
      <c r="W312" s="5" t="n">
        <v>0</v>
      </c>
      <c r="X312" s="5" t="n">
        <v>1</v>
      </c>
      <c r="Y312" s="5" t="n">
        <v>12.908</v>
      </c>
      <c r="Z312" s="5" t="n">
        <v>1.745</v>
      </c>
      <c r="AA312" s="5" t="n">
        <v>0</v>
      </c>
      <c r="AB312" s="5" t="n">
        <v>12.908</v>
      </c>
      <c r="AC312" s="5" t="n">
        <v>0</v>
      </c>
      <c r="AD312" s="5" t="n">
        <v>1</v>
      </c>
      <c r="AE312" s="5" t="n">
        <v>14.194</v>
      </c>
      <c r="AF312" s="5" t="n">
        <v>3.319</v>
      </c>
      <c r="AG312" s="5" t="n">
        <v>0</v>
      </c>
      <c r="AH312" s="5" t="n">
        <v>14.194</v>
      </c>
      <c r="AI312" s="5" t="n">
        <v>0</v>
      </c>
      <c r="AJ312" s="5" t="n">
        <v>1</v>
      </c>
      <c r="AK312" s="5" t="n">
        <v>21.908</v>
      </c>
      <c r="AL312" s="5" t="n">
        <v>11.668</v>
      </c>
      <c r="AM312" s="5" t="n">
        <v>0</v>
      </c>
      <c r="AN312" s="5" t="n">
        <v>21.908</v>
      </c>
      <c r="AO312" s="5" t="n">
        <v>0</v>
      </c>
      <c r="AP312" s="5" t="n">
        <v>1</v>
      </c>
      <c r="AQ312" s="5" t="n">
        <v>0.76</v>
      </c>
      <c r="AR312" s="5" t="n">
        <v>0.129</v>
      </c>
      <c r="AS312" s="5" t="n">
        <v>0</v>
      </c>
      <c r="AT312" s="5" t="n">
        <v>0.76</v>
      </c>
      <c r="AU312" s="5" t="n">
        <v>0</v>
      </c>
      <c r="AV312" s="5" t="n">
        <v>1</v>
      </c>
      <c r="AW312" s="5" t="n">
        <v>0.8110000000000001</v>
      </c>
      <c r="AX312" s="5" t="n">
        <v>0.129</v>
      </c>
      <c r="AY312" s="5" t="n">
        <v>0</v>
      </c>
      <c r="AZ312" s="5" t="n">
        <v>0.8110000000000001</v>
      </c>
      <c r="BA312" s="5" t="n">
        <v>0</v>
      </c>
      <c r="BB312" s="5" t="n">
        <v>1</v>
      </c>
      <c r="BC312" s="5" t="n">
        <v>0.535</v>
      </c>
      <c r="BD312" s="5" t="n">
        <v>0.129</v>
      </c>
      <c r="BE312" s="5" t="n">
        <v>0</v>
      </c>
      <c r="BF312" s="5" t="n">
        <v>0.535</v>
      </c>
      <c r="BG312" s="5" t="n">
        <v>0</v>
      </c>
      <c r="BH312" s="5" t="n">
        <v>1</v>
      </c>
      <c r="BI312" s="5" t="n">
        <v>0.579</v>
      </c>
      <c r="BJ312" s="5" t="n">
        <v>0.129</v>
      </c>
      <c r="BK312" s="5" t="n">
        <v>0</v>
      </c>
      <c r="BL312" s="5" t="n">
        <v>0.579</v>
      </c>
      <c r="BM312" s="5" t="n">
        <v>0</v>
      </c>
      <c r="BN312" s="5" t="n">
        <v>1</v>
      </c>
      <c r="BO312" s="5" t="n">
        <v>0</v>
      </c>
      <c r="BP312" s="5" t="n">
        <v>0</v>
      </c>
      <c r="BQ312" s="5" t="n">
        <v>0</v>
      </c>
      <c r="BR312" s="5" t="n">
        <v>0</v>
      </c>
      <c r="BS312" s="5" t="n">
        <v>1</v>
      </c>
      <c r="BT312" s="5" t="n">
        <v>0</v>
      </c>
      <c r="BU312" s="5" t="n">
        <v>0</v>
      </c>
      <c r="BV312" s="5" t="n">
        <v>0</v>
      </c>
      <c r="BW312" s="5" t="n">
        <v>0</v>
      </c>
      <c r="BX312" s="5" t="n">
        <v>1</v>
      </c>
      <c r="BY312" s="5" t="n">
        <v>13.254</v>
      </c>
      <c r="BZ312" s="5" t="n">
        <v>0</v>
      </c>
      <c r="CA312" s="5" t="n">
        <v>13.254</v>
      </c>
      <c r="CB312" s="5" t="n">
        <v>0</v>
      </c>
      <c r="CC312" s="5" t="n">
        <v>83.248</v>
      </c>
      <c r="CD312" s="5" t="n">
        <v>7.95</v>
      </c>
      <c r="CE312" s="5" t="n">
        <v>0</v>
      </c>
      <c r="CF312" s="5" t="n">
        <v>83.248</v>
      </c>
      <c r="CG312" s="5" t="n">
        <v>0</v>
      </c>
      <c r="CH312" s="5" t="n">
        <v>1</v>
      </c>
      <c r="CI312" s="5" t="n">
        <v>0</v>
      </c>
      <c r="CJ312" s="5" t="n">
        <v>0</v>
      </c>
      <c r="CK312" s="5" t="n">
        <v>0</v>
      </c>
      <c r="CL312" s="5" t="n">
        <v>0</v>
      </c>
      <c r="CM312" s="5" t="n">
        <v>0</v>
      </c>
      <c r="CN312" s="5" t="n">
        <v>0</v>
      </c>
      <c r="CO312" s="5" t="n">
        <v>0</v>
      </c>
      <c r="CP312" s="5" t="n">
        <v>0</v>
      </c>
      <c r="CQ312" s="5" t="n">
        <v>1.348</v>
      </c>
      <c r="CR312" s="5" t="n">
        <v>0</v>
      </c>
      <c r="CS312" s="5" t="n">
        <v>5.37</v>
      </c>
      <c r="CT312" s="5" t="n">
        <v>3.466</v>
      </c>
      <c r="CU312" s="5" t="n">
        <v>11.622</v>
      </c>
    </row>
    <row r="313">
      <c r="A313" s="5" t="inlineStr">
        <is>
          <t>GIB2024</t>
        </is>
      </c>
      <c r="B313" s="5" t="inlineStr">
        <is>
          <t>GIB</t>
        </is>
      </c>
      <c r="C313" s="5" t="inlineStr">
        <is>
          <t>GIB</t>
        </is>
      </c>
      <c r="D313" s="5" t="inlineStr">
        <is>
          <t>Gibraltar</t>
        </is>
      </c>
      <c r="E313" s="5" t="n">
        <v>2024</v>
      </c>
      <c r="F313" s="5" t="n">
        <v>0</v>
      </c>
      <c r="G313" s="5" t="n">
        <v>4.351</v>
      </c>
      <c r="H313" s="5" t="n">
        <v>1.324</v>
      </c>
      <c r="I313" s="5" t="n">
        <v>0</v>
      </c>
      <c r="J313" s="5" t="n">
        <v>4.351</v>
      </c>
      <c r="K313" s="5" t="n">
        <v>0</v>
      </c>
      <c r="L313" s="5" t="n">
        <v>1</v>
      </c>
      <c r="M313" s="5" t="n">
        <v>7.124</v>
      </c>
      <c r="N313" s="5" t="n">
        <v>3.971</v>
      </c>
      <c r="O313" s="5" t="n">
        <v>0</v>
      </c>
      <c r="P313" s="5" t="n">
        <v>7.124</v>
      </c>
      <c r="Q313" s="5" t="n">
        <v>0</v>
      </c>
      <c r="R313" s="5" t="n">
        <v>1</v>
      </c>
      <c r="S313" s="5" t="n">
        <v>10.969</v>
      </c>
      <c r="T313" s="5" t="n">
        <v>7.942</v>
      </c>
      <c r="U313" s="5" t="n">
        <v>0</v>
      </c>
      <c r="V313" s="5" t="n">
        <v>10.969</v>
      </c>
      <c r="W313" s="5" t="n">
        <v>0</v>
      </c>
      <c r="X313" s="5" t="n">
        <v>1</v>
      </c>
      <c r="Y313" s="5" t="n">
        <v>11.492</v>
      </c>
      <c r="Z313" s="5" t="n">
        <v>1.553</v>
      </c>
      <c r="AA313" s="5" t="n">
        <v>0</v>
      </c>
      <c r="AB313" s="5" t="n">
        <v>11.492</v>
      </c>
      <c r="AC313" s="5" t="n">
        <v>0</v>
      </c>
      <c r="AD313" s="5" t="n">
        <v>1</v>
      </c>
      <c r="AE313" s="5" t="n">
        <v>12.815</v>
      </c>
      <c r="AF313" s="5" t="n">
        <v>2.997</v>
      </c>
      <c r="AG313" s="5" t="n">
        <v>0</v>
      </c>
      <c r="AH313" s="5" t="n">
        <v>12.815</v>
      </c>
      <c r="AI313" s="5" t="n">
        <v>0</v>
      </c>
      <c r="AJ313" s="5" t="n">
        <v>1</v>
      </c>
      <c r="AK313" s="5" t="n">
        <v>20.757</v>
      </c>
      <c r="AL313" s="5" t="n">
        <v>11.055</v>
      </c>
      <c r="AM313" s="5" t="n">
        <v>0</v>
      </c>
      <c r="AN313" s="5" t="n">
        <v>20.757</v>
      </c>
      <c r="AO313" s="5" t="n">
        <v>0</v>
      </c>
      <c r="AP313" s="5" t="n">
        <v>1</v>
      </c>
      <c r="AQ313" s="5" t="n">
        <v>0.724</v>
      </c>
      <c r="AR313" s="5" t="n">
        <v>0.132</v>
      </c>
      <c r="AS313" s="5" t="n">
        <v>0</v>
      </c>
      <c r="AT313" s="5" t="n">
        <v>0.724</v>
      </c>
      <c r="AU313" s="5" t="n">
        <v>0</v>
      </c>
      <c r="AV313" s="5" t="n">
        <v>1</v>
      </c>
      <c r="AW313" s="5" t="n">
        <v>0.75</v>
      </c>
      <c r="AX313" s="5" t="n">
        <v>0.132</v>
      </c>
      <c r="AY313" s="5" t="n">
        <v>0</v>
      </c>
      <c r="AZ313" s="5" t="n">
        <v>0.75</v>
      </c>
      <c r="BA313" s="5" t="n">
        <v>0</v>
      </c>
      <c r="BB313" s="5" t="n">
        <v>1</v>
      </c>
      <c r="BC313" s="5" t="n">
        <v>0.513</v>
      </c>
      <c r="BD313" s="5" t="n">
        <v>0.132</v>
      </c>
      <c r="BE313" s="5" t="n">
        <v>0</v>
      </c>
      <c r="BF313" s="5" t="n">
        <v>0.513</v>
      </c>
      <c r="BG313" s="5" t="n">
        <v>0</v>
      </c>
      <c r="BH313" s="5" t="n">
        <v>1</v>
      </c>
      <c r="BI313" s="5" t="n">
        <v>0.591</v>
      </c>
      <c r="BJ313" s="5" t="n">
        <v>0.132</v>
      </c>
      <c r="BK313" s="5" t="n">
        <v>0</v>
      </c>
      <c r="BL313" s="5" t="n">
        <v>0.591</v>
      </c>
      <c r="BM313" s="5" t="n">
        <v>0</v>
      </c>
      <c r="BN313" s="5" t="n">
        <v>1</v>
      </c>
      <c r="BO313" s="5" t="n">
        <v>0</v>
      </c>
      <c r="BP313" s="5" t="n">
        <v>0</v>
      </c>
      <c r="BQ313" s="5" t="n">
        <v>0</v>
      </c>
      <c r="BR313" s="5" t="n">
        <v>0</v>
      </c>
      <c r="BS313" s="5" t="n">
        <v>1</v>
      </c>
      <c r="BT313" s="5" t="n">
        <v>0</v>
      </c>
      <c r="BU313" s="5" t="n">
        <v>0</v>
      </c>
      <c r="BV313" s="5" t="n">
        <v>0</v>
      </c>
      <c r="BW313" s="5" t="n">
        <v>0</v>
      </c>
      <c r="BX313" s="5" t="n">
        <v>1</v>
      </c>
      <c r="BY313" s="5" t="n">
        <v>13.646</v>
      </c>
      <c r="BZ313" s="5" t="n">
        <v>0</v>
      </c>
      <c r="CA313" s="5" t="n">
        <v>13.646</v>
      </c>
      <c r="CB313" s="5" t="n">
        <v>0</v>
      </c>
      <c r="CC313" s="5" t="n">
        <v>82.58799999999999</v>
      </c>
      <c r="CD313" s="5" t="n">
        <v>7.95</v>
      </c>
      <c r="CE313" s="5" t="n">
        <v>0</v>
      </c>
      <c r="CF313" s="5" t="n">
        <v>82.58799999999999</v>
      </c>
      <c r="CG313" s="5" t="n">
        <v>0</v>
      </c>
      <c r="CH313" s="5" t="n">
        <v>1</v>
      </c>
      <c r="CI313" s="5" t="n">
        <v>0</v>
      </c>
      <c r="CJ313" s="5" t="n">
        <v>0</v>
      </c>
      <c r="CK313" s="5" t="n">
        <v>0</v>
      </c>
      <c r="CL313" s="5" t="n">
        <v>0</v>
      </c>
      <c r="CM313" s="5" t="n">
        <v>0</v>
      </c>
      <c r="CN313" s="5" t="n">
        <v>0</v>
      </c>
      <c r="CO313" s="5" t="n">
        <v>0</v>
      </c>
      <c r="CP313" s="5" t="n">
        <v>0</v>
      </c>
      <c r="CQ313" s="5" t="n">
        <v>1.387</v>
      </c>
      <c r="CR313" s="5" t="n">
        <v>0</v>
      </c>
      <c r="CS313" s="5" t="n">
        <v>5.529</v>
      </c>
      <c r="CT313" s="5" t="n">
        <v>3.027</v>
      </c>
      <c r="CU313" s="5" t="n">
        <v>10.168</v>
      </c>
    </row>
    <row r="314">
      <c r="A314" s="5" t="inlineStr">
        <is>
          <t>GRC2021</t>
        </is>
      </c>
      <c r="B314" s="5" t="inlineStr">
        <is>
          <t>GRC</t>
        </is>
      </c>
      <c r="C314" s="5" t="inlineStr">
        <is>
          <t>GRC</t>
        </is>
      </c>
      <c r="D314" s="5" t="inlineStr">
        <is>
          <t>Greece</t>
        </is>
      </c>
      <c r="E314" s="5" t="n">
        <v>2021</v>
      </c>
      <c r="F314" s="5" t="n">
        <v>0.24</v>
      </c>
      <c r="G314" s="5" t="n">
        <v>2.042</v>
      </c>
      <c r="H314" s="5" t="n">
        <v>0.627</v>
      </c>
      <c r="I314" s="5" t="n">
        <v>1.596</v>
      </c>
      <c r="J314" s="5" t="n">
        <v>3.639</v>
      </c>
      <c r="K314" s="5" t="n">
        <v>0</v>
      </c>
      <c r="L314" s="5" t="n">
        <v>1</v>
      </c>
      <c r="M314" s="5" t="n">
        <v>3.398</v>
      </c>
      <c r="N314" s="5" t="n">
        <v>1.88</v>
      </c>
      <c r="O314" s="5" t="n">
        <v>1.501</v>
      </c>
      <c r="P314" s="5" t="n">
        <v>4.899</v>
      </c>
      <c r="Q314" s="5" t="n">
        <v>0</v>
      </c>
      <c r="R314" s="5" t="n">
        <v>1</v>
      </c>
      <c r="S314" s="5" t="n">
        <v>5.175</v>
      </c>
      <c r="T314" s="5" t="n">
        <v>3.759</v>
      </c>
      <c r="U314" s="5" t="n">
        <v>0.355</v>
      </c>
      <c r="V314" s="5" t="n">
        <v>6.857</v>
      </c>
      <c r="W314" s="5" t="n">
        <v>0.24</v>
      </c>
      <c r="X314" s="5" t="n">
        <v>1</v>
      </c>
      <c r="Y314" s="5" t="n">
        <v>16.757</v>
      </c>
      <c r="Z314" s="5" t="n">
        <v>1.851</v>
      </c>
      <c r="AA314" s="5" t="n">
        <v>-3.528</v>
      </c>
      <c r="AB314" s="5" t="n">
        <v>13.229</v>
      </c>
      <c r="AC314" s="5" t="n">
        <v>0</v>
      </c>
      <c r="AD314" s="5" t="n">
        <v>1</v>
      </c>
      <c r="AE314" s="5" t="n">
        <v>16.714</v>
      </c>
      <c r="AF314" s="5" t="n">
        <v>3.289</v>
      </c>
      <c r="AG314" s="5" t="n">
        <v>-3.484</v>
      </c>
      <c r="AH314" s="5" t="n">
        <v>13.229</v>
      </c>
      <c r="AI314" s="5" t="n">
        <v>0</v>
      </c>
      <c r="AJ314" s="5" t="n">
        <v>1</v>
      </c>
      <c r="AK314" s="5" t="n">
        <v>22.638</v>
      </c>
      <c r="AL314" s="5" t="n">
        <v>11.111</v>
      </c>
      <c r="AM314" s="5" t="n">
        <v>-3.253</v>
      </c>
      <c r="AN314" s="5" t="n">
        <v>24.037</v>
      </c>
      <c r="AO314" s="5" t="n">
        <v>0.24</v>
      </c>
      <c r="AP314" s="5" t="n">
        <v>1</v>
      </c>
      <c r="AQ314" s="5" t="n">
        <v>0.619</v>
      </c>
      <c r="AR314" s="5" t="n">
        <v>0.114</v>
      </c>
      <c r="AS314" s="5" t="n">
        <v>0.951</v>
      </c>
      <c r="AT314" s="5" t="n">
        <v>1.947</v>
      </c>
      <c r="AU314" s="5" t="n">
        <v>0.24</v>
      </c>
      <c r="AV314" s="5" t="n">
        <v>1</v>
      </c>
      <c r="AW314" s="5" t="n">
        <v>0.599</v>
      </c>
      <c r="AX314" s="5" t="n">
        <v>0.114</v>
      </c>
      <c r="AY314" s="5" t="n">
        <v>0.71</v>
      </c>
      <c r="AZ314" s="5" t="n">
        <v>1.624</v>
      </c>
      <c r="BA314" s="5" t="n">
        <v>0.24</v>
      </c>
      <c r="BB314" s="5" t="n">
        <v>1</v>
      </c>
      <c r="BC314" s="5" t="n">
        <v>0.439</v>
      </c>
      <c r="BD314" s="5" t="n">
        <v>0.114</v>
      </c>
      <c r="BE314" s="5" t="n">
        <v>0.391</v>
      </c>
      <c r="BF314" s="5" t="n">
        <v>1.029</v>
      </c>
      <c r="BG314" s="5" t="n">
        <v>0.24</v>
      </c>
      <c r="BH314" s="5" t="n">
        <v>1</v>
      </c>
      <c r="BI314" s="5" t="n">
        <v>0.505</v>
      </c>
      <c r="BJ314" s="5" t="n">
        <v>0.114</v>
      </c>
      <c r="BK314" s="5" t="n">
        <v>0.455</v>
      </c>
      <c r="BL314" s="5" t="n">
        <v>1.19</v>
      </c>
      <c r="BM314" s="5" t="n">
        <v>0.24</v>
      </c>
      <c r="BN314" s="5" t="n">
        <v>1</v>
      </c>
      <c r="BO314" s="5" t="n">
        <v>0</v>
      </c>
      <c r="BP314" s="5" t="n">
        <v>0.011</v>
      </c>
      <c r="BQ314" s="5" t="n">
        <v>0.135</v>
      </c>
      <c r="BR314" s="5" t="n">
        <v>0</v>
      </c>
      <c r="BS314" s="5" t="n">
        <v>1</v>
      </c>
      <c r="BT314" s="5" t="n">
        <v>0</v>
      </c>
      <c r="BU314" s="5" t="n">
        <v>0.033</v>
      </c>
      <c r="BV314" s="5" t="n">
        <v>0.216</v>
      </c>
      <c r="BW314" s="5" t="n">
        <v>0.24</v>
      </c>
      <c r="BX314" s="5" t="n">
        <v>1</v>
      </c>
      <c r="BY314" s="5" t="n">
        <v>11.787</v>
      </c>
      <c r="BZ314" s="5" t="n">
        <v>0</v>
      </c>
      <c r="CA314" s="5" t="n">
        <v>11.787</v>
      </c>
      <c r="CB314" s="5" t="n">
        <v>0</v>
      </c>
      <c r="CC314" s="5" t="n">
        <v>78.125</v>
      </c>
      <c r="CD314" s="5" t="n">
        <v>7.95</v>
      </c>
      <c r="CE314" s="5" t="n">
        <v>81.51600000000001</v>
      </c>
      <c r="CF314" s="5" t="n">
        <v>197.955</v>
      </c>
      <c r="CG314" s="5" t="n">
        <v>0.24</v>
      </c>
      <c r="CH314" s="5" t="n">
        <v>1</v>
      </c>
      <c r="CI314" s="5" t="n">
        <v>0</v>
      </c>
      <c r="CJ314" s="5" t="n">
        <v>0</v>
      </c>
      <c r="CK314" s="5" t="n">
        <v>0</v>
      </c>
      <c r="CL314" s="5" t="n">
        <v>0</v>
      </c>
      <c r="CM314" s="5" t="n">
        <v>0</v>
      </c>
      <c r="CN314" s="5" t="n">
        <v>0</v>
      </c>
      <c r="CO314" s="5" t="n">
        <v>0</v>
      </c>
      <c r="CP314" s="5" t="n">
        <v>0.904</v>
      </c>
      <c r="CQ314" s="5" t="n">
        <v>1.198</v>
      </c>
      <c r="CR314" s="5" t="n">
        <v>0</v>
      </c>
      <c r="CS314" s="5" t="n">
        <v>4.776</v>
      </c>
      <c r="CT314" s="5" t="n">
        <v>3.464</v>
      </c>
      <c r="CU314" s="5" t="n">
        <v>13.013</v>
      </c>
    </row>
    <row r="315">
      <c r="A315" s="5" t="inlineStr">
        <is>
          <t>GRC2022</t>
        </is>
      </c>
      <c r="B315" s="5" t="inlineStr">
        <is>
          <t>GRC</t>
        </is>
      </c>
      <c r="C315" s="5" t="inlineStr">
        <is>
          <t>GRC</t>
        </is>
      </c>
      <c r="D315" s="5" t="inlineStr">
        <is>
          <t>Greece</t>
        </is>
      </c>
      <c r="E315" s="5" t="n">
        <v>2022</v>
      </c>
      <c r="F315" s="5" t="n">
        <v>0.24</v>
      </c>
      <c r="G315" s="5" t="n">
        <v>2.192</v>
      </c>
      <c r="H315" s="5" t="n">
        <v>0.638</v>
      </c>
      <c r="I315" s="5" t="n">
        <v>8.765000000000001</v>
      </c>
      <c r="J315" s="5" t="n">
        <v>10.957</v>
      </c>
      <c r="K315" s="5" t="n">
        <v>0</v>
      </c>
      <c r="L315" s="5" t="n">
        <v>1</v>
      </c>
      <c r="M315" s="5" t="n">
        <v>3.369</v>
      </c>
      <c r="N315" s="5" t="n">
        <v>1.914</v>
      </c>
      <c r="O315" s="5" t="n">
        <v>8.196</v>
      </c>
      <c r="P315" s="5" t="n">
        <v>11.565</v>
      </c>
      <c r="Q315" s="5" t="n">
        <v>0</v>
      </c>
      <c r="R315" s="5" t="n">
        <v>1</v>
      </c>
      <c r="S315" s="5" t="n">
        <v>5.383</v>
      </c>
      <c r="T315" s="5" t="n">
        <v>3.829</v>
      </c>
      <c r="U315" s="5" t="n">
        <v>0.441</v>
      </c>
      <c r="V315" s="5" t="n">
        <v>7.096</v>
      </c>
      <c r="W315" s="5" t="n">
        <v>0.24</v>
      </c>
      <c r="X315" s="5" t="n">
        <v>1</v>
      </c>
      <c r="Y315" s="5" t="n">
        <v>35.158</v>
      </c>
      <c r="Z315" s="5" t="n">
        <v>3.688</v>
      </c>
      <c r="AA315" s="5" t="n">
        <v>-0.449</v>
      </c>
      <c r="AB315" s="5" t="n">
        <v>34.71</v>
      </c>
      <c r="AC315" s="5" t="n">
        <v>0</v>
      </c>
      <c r="AD315" s="5" t="n">
        <v>1</v>
      </c>
      <c r="AE315" s="5" t="n">
        <v>35.206</v>
      </c>
      <c r="AF315" s="5" t="n">
        <v>6.527</v>
      </c>
      <c r="AG315" s="5" t="n">
        <v>-0.497</v>
      </c>
      <c r="AH315" s="5" t="n">
        <v>34.71</v>
      </c>
      <c r="AI315" s="5" t="n">
        <v>0</v>
      </c>
      <c r="AJ315" s="5" t="n">
        <v>1</v>
      </c>
      <c r="AK315" s="5" t="n">
        <v>41.679</v>
      </c>
      <c r="AL315" s="5" t="n">
        <v>19.903</v>
      </c>
      <c r="AM315" s="5" t="n">
        <v>-13.136</v>
      </c>
      <c r="AN315" s="5" t="n">
        <v>35.393</v>
      </c>
      <c r="AO315" s="5" t="n">
        <v>0.24</v>
      </c>
      <c r="AP315" s="5" t="n">
        <v>1</v>
      </c>
      <c r="AQ315" s="5" t="n">
        <v>0.861</v>
      </c>
      <c r="AR315" s="5" t="n">
        <v>0.123</v>
      </c>
      <c r="AS315" s="5" t="n">
        <v>0.881</v>
      </c>
      <c r="AT315" s="5" t="n">
        <v>2.16</v>
      </c>
      <c r="AU315" s="5" t="n">
        <v>0.24</v>
      </c>
      <c r="AV315" s="5" t="n">
        <v>1</v>
      </c>
      <c r="AW315" s="5" t="n">
        <v>0.986</v>
      </c>
      <c r="AX315" s="5" t="n">
        <v>0.123</v>
      </c>
      <c r="AY315" s="5" t="n">
        <v>0.601</v>
      </c>
      <c r="AZ315" s="5" t="n">
        <v>1.968</v>
      </c>
      <c r="BA315" s="5" t="n">
        <v>0.24</v>
      </c>
      <c r="BB315" s="5" t="n">
        <v>1</v>
      </c>
      <c r="BC315" s="5" t="n">
        <v>0.598</v>
      </c>
      <c r="BD315" s="5" t="n">
        <v>0.123</v>
      </c>
      <c r="BE315" s="5" t="n">
        <v>0.285</v>
      </c>
      <c r="BF315" s="5" t="n">
        <v>1.095</v>
      </c>
      <c r="BG315" s="5" t="n">
        <v>0.24</v>
      </c>
      <c r="BH315" s="5" t="n">
        <v>1</v>
      </c>
      <c r="BI315" s="5" t="n">
        <v>0.612</v>
      </c>
      <c r="BJ315" s="5" t="n">
        <v>0.123</v>
      </c>
      <c r="BK315" s="5" t="n">
        <v>0.571</v>
      </c>
      <c r="BL315" s="5" t="n">
        <v>1.467</v>
      </c>
      <c r="BM315" s="5" t="n">
        <v>0.24</v>
      </c>
      <c r="BN315" s="5" t="n">
        <v>1</v>
      </c>
      <c r="BO315" s="5" t="n">
        <v>0</v>
      </c>
      <c r="BP315" s="5" t="n">
        <v>-0.097</v>
      </c>
      <c r="BQ315" s="5" t="n">
        <v>0.201</v>
      </c>
      <c r="BR315" s="5" t="n">
        <v>0</v>
      </c>
      <c r="BS315" s="5" t="n">
        <v>1</v>
      </c>
      <c r="BT315" s="5" t="n">
        <v>0</v>
      </c>
      <c r="BU315" s="5" t="n">
        <v>-0.17</v>
      </c>
      <c r="BV315" s="5" t="n">
        <v>0.239</v>
      </c>
      <c r="BW315" s="5" t="n">
        <v>0.24</v>
      </c>
      <c r="BX315" s="5" t="n">
        <v>1</v>
      </c>
      <c r="BY315" s="5" t="n">
        <v>12.729</v>
      </c>
      <c r="BZ315" s="5" t="n">
        <v>0</v>
      </c>
      <c r="CA315" s="5" t="n">
        <v>12.729</v>
      </c>
      <c r="CB315" s="5" t="n">
        <v>0</v>
      </c>
      <c r="CC315" s="5" t="n">
        <v>97.90000000000001</v>
      </c>
      <c r="CD315" s="5" t="n">
        <v>7.95</v>
      </c>
      <c r="CE315" s="5" t="n">
        <v>131.101</v>
      </c>
      <c r="CF315" s="5" t="n">
        <v>283.961</v>
      </c>
      <c r="CG315" s="5" t="n">
        <v>0.24</v>
      </c>
      <c r="CH315" s="5" t="n">
        <v>1</v>
      </c>
      <c r="CI315" s="5" t="n">
        <v>0</v>
      </c>
      <c r="CJ315" s="5" t="n">
        <v>0</v>
      </c>
      <c r="CK315" s="5" t="n">
        <v>0</v>
      </c>
      <c r="CL315" s="5" t="n">
        <v>0</v>
      </c>
      <c r="CM315" s="5" t="n">
        <v>0</v>
      </c>
      <c r="CN315" s="5" t="n">
        <v>0</v>
      </c>
      <c r="CO315" s="5" t="n">
        <v>0</v>
      </c>
      <c r="CP315" s="5" t="n">
        <v>0.966</v>
      </c>
      <c r="CQ315" s="5" t="n">
        <v>1.294</v>
      </c>
      <c r="CR315" s="5" t="n">
        <v>0</v>
      </c>
      <c r="CS315" s="5" t="n">
        <v>5.158</v>
      </c>
      <c r="CT315" s="5" t="n">
        <v>9.039999999999999</v>
      </c>
      <c r="CU315" s="5" t="n">
        <v>31.323</v>
      </c>
    </row>
    <row r="316">
      <c r="A316" s="5" t="inlineStr">
        <is>
          <t>GRC2023</t>
        </is>
      </c>
      <c r="B316" s="5" t="inlineStr">
        <is>
          <t>GRC</t>
        </is>
      </c>
      <c r="C316" s="5" t="inlineStr">
        <is>
          <t>GRC</t>
        </is>
      </c>
      <c r="D316" s="5" t="inlineStr">
        <is>
          <t>Greece</t>
        </is>
      </c>
      <c r="E316" s="5" t="n">
        <v>2023</v>
      </c>
      <c r="F316" s="5" t="n">
        <v>0.24</v>
      </c>
      <c r="G316" s="5" t="n">
        <v>2.14</v>
      </c>
      <c r="H316" s="5" t="n">
        <v>0.659</v>
      </c>
      <c r="I316" s="5" t="n">
        <v>10.158</v>
      </c>
      <c r="J316" s="5" t="n">
        <v>12.297</v>
      </c>
      <c r="K316" s="5" t="n">
        <v>0</v>
      </c>
      <c r="L316" s="5" t="n">
        <v>1</v>
      </c>
      <c r="M316" s="5" t="n">
        <v>3.393</v>
      </c>
      <c r="N316" s="5" t="n">
        <v>1.978</v>
      </c>
      <c r="O316" s="5" t="n">
        <v>9.504</v>
      </c>
      <c r="P316" s="5" t="n">
        <v>12.898</v>
      </c>
      <c r="Q316" s="5" t="n">
        <v>0</v>
      </c>
      <c r="R316" s="5" t="n">
        <v>1</v>
      </c>
      <c r="S316" s="5" t="n">
        <v>5.436</v>
      </c>
      <c r="T316" s="5" t="n">
        <v>3.955</v>
      </c>
      <c r="U316" s="5" t="n">
        <v>0.477</v>
      </c>
      <c r="V316" s="5" t="n">
        <v>7.142</v>
      </c>
      <c r="W316" s="5" t="n">
        <v>0.24</v>
      </c>
      <c r="X316" s="5" t="n">
        <v>1</v>
      </c>
      <c r="Y316" s="5" t="n">
        <v>16.156</v>
      </c>
      <c r="Z316" s="5" t="n">
        <v>1.81</v>
      </c>
      <c r="AA316" s="5" t="n">
        <v>8.715</v>
      </c>
      <c r="AB316" s="5" t="n">
        <v>24.871</v>
      </c>
      <c r="AC316" s="5" t="n">
        <v>0</v>
      </c>
      <c r="AD316" s="5" t="n">
        <v>1</v>
      </c>
      <c r="AE316" s="5" t="n">
        <v>16.255</v>
      </c>
      <c r="AF316" s="5" t="n">
        <v>3.237</v>
      </c>
      <c r="AG316" s="5" t="n">
        <v>8.616</v>
      </c>
      <c r="AH316" s="5" t="n">
        <v>24.871</v>
      </c>
      <c r="AI316" s="5" t="n">
        <v>0</v>
      </c>
      <c r="AJ316" s="5" t="n">
        <v>1</v>
      </c>
      <c r="AK316" s="5" t="n">
        <v>23.033</v>
      </c>
      <c r="AL316" s="5" t="n">
        <v>11.41</v>
      </c>
      <c r="AM316" s="5" t="n">
        <v>2.557</v>
      </c>
      <c r="AN316" s="5" t="n">
        <v>31.731</v>
      </c>
      <c r="AO316" s="5" t="n">
        <v>0.24</v>
      </c>
      <c r="AP316" s="5" t="n">
        <v>1</v>
      </c>
      <c r="AQ316" s="5" t="n">
        <v>0.76</v>
      </c>
      <c r="AR316" s="5" t="n">
        <v>0.129</v>
      </c>
      <c r="AS316" s="5" t="n">
        <v>0.898</v>
      </c>
      <c r="AT316" s="5" t="n">
        <v>2.057</v>
      </c>
      <c r="AU316" s="5" t="n">
        <v>0.24</v>
      </c>
      <c r="AV316" s="5" t="n">
        <v>1</v>
      </c>
      <c r="AW316" s="5" t="n">
        <v>0.8110000000000001</v>
      </c>
      <c r="AX316" s="5" t="n">
        <v>0.129</v>
      </c>
      <c r="AY316" s="5" t="n">
        <v>0.67</v>
      </c>
      <c r="AZ316" s="5" t="n">
        <v>1.837</v>
      </c>
      <c r="BA316" s="5" t="n">
        <v>0.24</v>
      </c>
      <c r="BB316" s="5" t="n">
        <v>1</v>
      </c>
      <c r="BC316" s="5" t="n">
        <v>0.535</v>
      </c>
      <c r="BD316" s="5" t="n">
        <v>0.129</v>
      </c>
      <c r="BE316" s="5" t="n">
        <v>0.253</v>
      </c>
      <c r="BF316" s="5" t="n">
        <v>0.977</v>
      </c>
      <c r="BG316" s="5" t="n">
        <v>0.24</v>
      </c>
      <c r="BH316" s="5" t="n">
        <v>1</v>
      </c>
      <c r="BI316" s="5" t="n">
        <v>0.579</v>
      </c>
      <c r="BJ316" s="5" t="n">
        <v>0.129</v>
      </c>
      <c r="BK316" s="5" t="n">
        <v>0.535</v>
      </c>
      <c r="BL316" s="5" t="n">
        <v>1.382</v>
      </c>
      <c r="BM316" s="5" t="n">
        <v>0.24</v>
      </c>
      <c r="BN316" s="5" t="n">
        <v>1</v>
      </c>
      <c r="BO316" s="5" t="n">
        <v>0</v>
      </c>
      <c r="BP316" s="5" t="n">
        <v>0.01</v>
      </c>
      <c r="BQ316" s="5" t="n">
        <v>0.165</v>
      </c>
      <c r="BR316" s="5" t="n">
        <v>0</v>
      </c>
      <c r="BS316" s="5" t="n">
        <v>1</v>
      </c>
      <c r="BT316" s="5" t="n">
        <v>0</v>
      </c>
      <c r="BU316" s="5" t="n">
        <v>0.032</v>
      </c>
      <c r="BV316" s="5" t="n">
        <v>0.251</v>
      </c>
      <c r="BW316" s="5" t="n">
        <v>0.24</v>
      </c>
      <c r="BX316" s="5" t="n">
        <v>1</v>
      </c>
      <c r="BY316" s="5" t="n">
        <v>13.254</v>
      </c>
      <c r="BZ316" s="5" t="n">
        <v>0</v>
      </c>
      <c r="CA316" s="5" t="n">
        <v>13.254</v>
      </c>
      <c r="CB316" s="5" t="n">
        <v>0</v>
      </c>
      <c r="CC316" s="5" t="n">
        <v>83.248</v>
      </c>
      <c r="CD316" s="5" t="n">
        <v>7.95</v>
      </c>
      <c r="CE316" s="5" t="n">
        <v>130.771</v>
      </c>
      <c r="CF316" s="5" t="n">
        <v>265.383</v>
      </c>
      <c r="CG316" s="5" t="n">
        <v>0.24</v>
      </c>
      <c r="CH316" s="5" t="n">
        <v>1</v>
      </c>
      <c r="CI316" s="5" t="n">
        <v>0</v>
      </c>
      <c r="CJ316" s="5" t="n">
        <v>0</v>
      </c>
      <c r="CK316" s="5" t="n">
        <v>0</v>
      </c>
      <c r="CL316" s="5" t="n">
        <v>0</v>
      </c>
      <c r="CM316" s="5" t="n">
        <v>0</v>
      </c>
      <c r="CN316" s="5" t="n">
        <v>0</v>
      </c>
      <c r="CO316" s="5" t="n">
        <v>0</v>
      </c>
      <c r="CP316" s="5" t="n">
        <v>0.975</v>
      </c>
      <c r="CQ316" s="5" t="n">
        <v>1.348</v>
      </c>
      <c r="CR316" s="5" t="n">
        <v>0</v>
      </c>
      <c r="CS316" s="5" t="n">
        <v>5.37</v>
      </c>
      <c r="CT316" s="5" t="n">
        <v>6.569</v>
      </c>
      <c r="CU316" s="5" t="n">
        <v>12.27</v>
      </c>
    </row>
    <row r="317">
      <c r="A317" s="5" t="inlineStr">
        <is>
          <t>GRC2024</t>
        </is>
      </c>
      <c r="B317" s="5" t="inlineStr">
        <is>
          <t>GRC</t>
        </is>
      </c>
      <c r="C317" s="5" t="inlineStr">
        <is>
          <t>GRC</t>
        </is>
      </c>
      <c r="D317" s="5" t="inlineStr">
        <is>
          <t>Greece</t>
        </is>
      </c>
      <c r="E317" s="5" t="n">
        <v>2024</v>
      </c>
      <c r="F317" s="5" t="n">
        <v>0.24</v>
      </c>
      <c r="G317" s="5" t="n">
        <v>2.153</v>
      </c>
      <c r="H317" s="5" t="n">
        <v>0.679</v>
      </c>
      <c r="I317" s="5" t="n">
        <v>6.657</v>
      </c>
      <c r="J317" s="5" t="n">
        <v>8.81</v>
      </c>
      <c r="K317" s="5" t="n">
        <v>0</v>
      </c>
      <c r="L317" s="5" t="n">
        <v>1</v>
      </c>
      <c r="M317" s="5" t="n">
        <v>3.468</v>
      </c>
      <c r="N317" s="5" t="n">
        <v>2.036</v>
      </c>
      <c r="O317" s="5" t="n">
        <v>6.24</v>
      </c>
      <c r="P317" s="5" t="n">
        <v>9.708</v>
      </c>
      <c r="Q317" s="5" t="n">
        <v>0</v>
      </c>
      <c r="R317" s="5" t="n">
        <v>1</v>
      </c>
      <c r="S317" s="5" t="n">
        <v>5.546</v>
      </c>
      <c r="T317" s="5" t="n">
        <v>4.072</v>
      </c>
      <c r="U317" s="5" t="n">
        <v>0.526</v>
      </c>
      <c r="V317" s="5" t="n">
        <v>7.291</v>
      </c>
      <c r="W317" s="5" t="n">
        <v>0.24</v>
      </c>
      <c r="X317" s="5" t="n">
        <v>1</v>
      </c>
      <c r="Y317" s="5" t="n">
        <v>12.457</v>
      </c>
      <c r="Z317" s="5" t="n">
        <v>1.573</v>
      </c>
      <c r="AA317" s="5" t="n">
        <v>4.821</v>
      </c>
      <c r="AB317" s="5" t="n">
        <v>17.278</v>
      </c>
      <c r="AC317" s="5" t="n">
        <v>0</v>
      </c>
      <c r="AD317" s="5" t="n">
        <v>1</v>
      </c>
      <c r="AE317" s="5" t="n">
        <v>12.457</v>
      </c>
      <c r="AF317" s="5" t="n">
        <v>2.729</v>
      </c>
      <c r="AG317" s="5" t="n">
        <v>4.821</v>
      </c>
      <c r="AH317" s="5" t="n">
        <v>17.278</v>
      </c>
      <c r="AI317" s="5" t="n">
        <v>0</v>
      </c>
      <c r="AJ317" s="5" t="n">
        <v>1</v>
      </c>
      <c r="AK317" s="5" t="n">
        <v>19.921</v>
      </c>
      <c r="AL317" s="5" t="n">
        <v>10.132</v>
      </c>
      <c r="AM317" s="5" t="n">
        <v>0.553</v>
      </c>
      <c r="AN317" s="5" t="n">
        <v>25.388</v>
      </c>
      <c r="AO317" s="5" t="n">
        <v>0.24</v>
      </c>
      <c r="AP317" s="5" t="n">
        <v>1</v>
      </c>
      <c r="AQ317" s="5" t="n">
        <v>0.724</v>
      </c>
      <c r="AR317" s="5" t="n">
        <v>0.132</v>
      </c>
      <c r="AS317" s="5" t="n">
        <v>0.895</v>
      </c>
      <c r="AT317" s="5" t="n">
        <v>2.008</v>
      </c>
      <c r="AU317" s="5" t="n">
        <v>0.24</v>
      </c>
      <c r="AV317" s="5" t="n">
        <v>1</v>
      </c>
      <c r="AW317" s="5" t="n">
        <v>0.75</v>
      </c>
      <c r="AX317" s="5" t="n">
        <v>0.132</v>
      </c>
      <c r="AY317" s="5" t="n">
        <v>0.671</v>
      </c>
      <c r="AZ317" s="5" t="n">
        <v>1.762</v>
      </c>
      <c r="BA317" s="5" t="n">
        <v>0.24</v>
      </c>
      <c r="BB317" s="5" t="n">
        <v>1</v>
      </c>
      <c r="BC317" s="5" t="n">
        <v>0.513</v>
      </c>
      <c r="BD317" s="5" t="n">
        <v>0.132</v>
      </c>
      <c r="BE317" s="5" t="n">
        <v>0.258</v>
      </c>
      <c r="BF317" s="5" t="n">
        <v>0.956</v>
      </c>
      <c r="BG317" s="5" t="n">
        <v>0.24</v>
      </c>
      <c r="BH317" s="5" t="n">
        <v>1</v>
      </c>
      <c r="BI317" s="5" t="n">
        <v>0.591</v>
      </c>
      <c r="BJ317" s="5" t="n">
        <v>0.132</v>
      </c>
      <c r="BK317" s="5" t="n">
        <v>0.475</v>
      </c>
      <c r="BL317" s="5" t="n">
        <v>1.322</v>
      </c>
      <c r="BM317" s="5" t="n">
        <v>0.24</v>
      </c>
      <c r="BN317" s="5" t="n">
        <v>1</v>
      </c>
      <c r="BO317" s="5" t="n">
        <v>0</v>
      </c>
      <c r="BP317" s="5" t="n">
        <v>0.011</v>
      </c>
      <c r="BQ317" s="5" t="n">
        <v>0.152</v>
      </c>
      <c r="BR317" s="5" t="n">
        <v>0</v>
      </c>
      <c r="BS317" s="5" t="n">
        <v>1</v>
      </c>
      <c r="BT317" s="5" t="n">
        <v>0</v>
      </c>
      <c r="BU317" s="5" t="n">
        <v>0.025</v>
      </c>
      <c r="BV317" s="5" t="n">
        <v>0.245</v>
      </c>
      <c r="BW317" s="5" t="n">
        <v>0.24</v>
      </c>
      <c r="BX317" s="5" t="n">
        <v>1</v>
      </c>
      <c r="BY317" s="5" t="n">
        <v>13.646</v>
      </c>
      <c r="BZ317" s="5" t="n">
        <v>0</v>
      </c>
      <c r="CA317" s="5" t="n">
        <v>13.646</v>
      </c>
      <c r="CB317" s="5" t="n">
        <v>0</v>
      </c>
      <c r="CC317" s="5" t="n">
        <v>82.58799999999999</v>
      </c>
      <c r="CD317" s="5" t="n">
        <v>7.95</v>
      </c>
      <c r="CE317" s="5" t="n">
        <v>119.18</v>
      </c>
      <c r="CF317" s="5" t="n">
        <v>250.192</v>
      </c>
      <c r="CG317" s="5" t="n">
        <v>0.24</v>
      </c>
      <c r="CH317" s="5" t="n">
        <v>1</v>
      </c>
      <c r="CI317" s="5" t="n">
        <v>0</v>
      </c>
      <c r="CJ317" s="5" t="n">
        <v>0</v>
      </c>
      <c r="CK317" s="5" t="n">
        <v>0</v>
      </c>
      <c r="CL317" s="5" t="n">
        <v>0</v>
      </c>
      <c r="CM317" s="5" t="n">
        <v>0</v>
      </c>
      <c r="CN317" s="5" t="n">
        <v>0</v>
      </c>
      <c r="CO317" s="5" t="n">
        <v>0</v>
      </c>
      <c r="CP317" s="5" t="n">
        <v>0.975</v>
      </c>
      <c r="CQ317" s="5" t="n">
        <v>1.387</v>
      </c>
      <c r="CR317" s="5" t="n">
        <v>0</v>
      </c>
      <c r="CS317" s="5" t="n">
        <v>5.529</v>
      </c>
      <c r="CT317" s="5" t="n">
        <v>4.797</v>
      </c>
      <c r="CU317" s="5" t="n">
        <v>9.568</v>
      </c>
    </row>
    <row r="318">
      <c r="A318" s="5" t="inlineStr">
        <is>
          <t>GRL2021</t>
        </is>
      </c>
      <c r="B318" s="5" t="inlineStr">
        <is>
          <t>GRL</t>
        </is>
      </c>
      <c r="C318" s="5" t="inlineStr">
        <is>
          <t>GRL</t>
        </is>
      </c>
      <c r="D318" s="5" t="inlineStr">
        <is>
          <t>Greenland</t>
        </is>
      </c>
      <c r="E318" s="5" t="n">
        <v>2021</v>
      </c>
      <c r="F318" s="5" t="n">
        <v>0</v>
      </c>
      <c r="G318" s="5" t="n">
        <v>5.553</v>
      </c>
      <c r="H318" s="5" t="n">
        <v>1.143</v>
      </c>
      <c r="I318" s="5" t="n">
        <v>0</v>
      </c>
      <c r="J318" s="5" t="n">
        <v>5.553</v>
      </c>
      <c r="K318" s="5" t="n">
        <v>0</v>
      </c>
      <c r="L318" s="5" t="n">
        <v>1</v>
      </c>
      <c r="M318" s="5" t="n">
        <v>7.964</v>
      </c>
      <c r="N318" s="5" t="n">
        <v>3.43</v>
      </c>
      <c r="O318" s="5" t="n">
        <v>0</v>
      </c>
      <c r="P318" s="5" t="n">
        <v>7.964</v>
      </c>
      <c r="Q318" s="5" t="n">
        <v>0</v>
      </c>
      <c r="R318" s="5" t="n">
        <v>1</v>
      </c>
      <c r="S318" s="5" t="n">
        <v>11.27</v>
      </c>
      <c r="T318" s="5" t="n">
        <v>6.86</v>
      </c>
      <c r="U318" s="5" t="n">
        <v>0</v>
      </c>
      <c r="V318" s="5" t="n">
        <v>11.27</v>
      </c>
      <c r="W318" s="5" t="n">
        <v>0</v>
      </c>
      <c r="X318" s="5" t="n">
        <v>1</v>
      </c>
      <c r="Y318" s="5" t="n">
        <v>16.305</v>
      </c>
      <c r="Z318" s="5" t="n">
        <v>2.204</v>
      </c>
      <c r="AA318" s="5" t="n">
        <v>0</v>
      </c>
      <c r="AB318" s="5" t="n">
        <v>16.305</v>
      </c>
      <c r="AC318" s="5" t="n">
        <v>0</v>
      </c>
      <c r="AD318" s="5" t="n">
        <v>1</v>
      </c>
      <c r="AE318" s="5" t="n">
        <v>17.449</v>
      </c>
      <c r="AF318" s="5" t="n">
        <v>4.08</v>
      </c>
      <c r="AG318" s="5" t="n">
        <v>0</v>
      </c>
      <c r="AH318" s="5" t="n">
        <v>17.449</v>
      </c>
      <c r="AI318" s="5" t="n">
        <v>0</v>
      </c>
      <c r="AJ318" s="5" t="n">
        <v>1</v>
      </c>
      <c r="AK318" s="5" t="n">
        <v>24.309</v>
      </c>
      <c r="AL318" s="5" t="n">
        <v>12.947</v>
      </c>
      <c r="AM318" s="5" t="n">
        <v>0</v>
      </c>
      <c r="AN318" s="5" t="n">
        <v>24.309</v>
      </c>
      <c r="AO318" s="5" t="n">
        <v>0</v>
      </c>
      <c r="AP318" s="5" t="n">
        <v>1</v>
      </c>
      <c r="AQ318" s="5" t="n">
        <v>0.619</v>
      </c>
      <c r="AR318" s="5" t="n">
        <v>0.114</v>
      </c>
      <c r="AS318" s="5" t="n">
        <v>0.118</v>
      </c>
      <c r="AT318" s="5" t="n">
        <v>0.737</v>
      </c>
      <c r="AU318" s="5" t="n">
        <v>0</v>
      </c>
      <c r="AV318" s="5" t="n">
        <v>1</v>
      </c>
      <c r="AW318" s="5" t="n">
        <v>0.599</v>
      </c>
      <c r="AX318" s="5" t="n">
        <v>0.114</v>
      </c>
      <c r="AY318" s="5" t="n">
        <v>0.127</v>
      </c>
      <c r="AZ318" s="5" t="n">
        <v>0.726</v>
      </c>
      <c r="BA318" s="5" t="n">
        <v>0</v>
      </c>
      <c r="BB318" s="5" t="n">
        <v>0</v>
      </c>
      <c r="BC318" s="5" t="n">
        <v>0.439</v>
      </c>
      <c r="BD318" s="5" t="n">
        <v>0.114</v>
      </c>
      <c r="BE318" s="5" t="n">
        <v>0</v>
      </c>
      <c r="BF318" s="5" t="n">
        <v>0.439</v>
      </c>
      <c r="BG318" s="5" t="n">
        <v>0</v>
      </c>
      <c r="BH318" s="5" t="n">
        <v>1</v>
      </c>
      <c r="BI318" s="5" t="n">
        <v>0.505</v>
      </c>
      <c r="BJ318" s="5" t="n">
        <v>0.114</v>
      </c>
      <c r="BK318" s="5" t="n">
        <v>0.242</v>
      </c>
      <c r="BL318" s="5" t="n">
        <v>0.747</v>
      </c>
      <c r="BM318" s="5" t="n">
        <v>0</v>
      </c>
      <c r="BN318" s="5" t="n">
        <v>1</v>
      </c>
      <c r="BO318" s="5" t="n">
        <v>0</v>
      </c>
      <c r="BP318" s="5" t="n">
        <v>0</v>
      </c>
      <c r="BQ318" s="5" t="n">
        <v>0</v>
      </c>
      <c r="BR318" s="5" t="n">
        <v>0</v>
      </c>
      <c r="BS318" s="5" t="n">
        <v>1</v>
      </c>
      <c r="BT318" s="5" t="n">
        <v>0</v>
      </c>
      <c r="BU318" s="5" t="n">
        <v>0</v>
      </c>
      <c r="BV318" s="5" t="n">
        <v>0</v>
      </c>
      <c r="BW318" s="5" t="n">
        <v>0</v>
      </c>
      <c r="BX318" s="5" t="n">
        <v>1</v>
      </c>
      <c r="BY318" s="5" t="n">
        <v>11.787</v>
      </c>
      <c r="BZ318" s="5" t="n">
        <v>0</v>
      </c>
      <c r="CA318" s="5" t="n">
        <v>11.787</v>
      </c>
      <c r="CB318" s="5" t="n">
        <v>0</v>
      </c>
      <c r="CC318" s="5" t="n">
        <v>78.125</v>
      </c>
      <c r="CD318" s="5" t="n">
        <v>7.95</v>
      </c>
      <c r="CE318" s="5" t="n">
        <v>40.653</v>
      </c>
      <c r="CF318" s="5" t="n">
        <v>118.778</v>
      </c>
      <c r="CG318" s="5" t="n">
        <v>0</v>
      </c>
      <c r="CH318" s="5" t="n">
        <v>1</v>
      </c>
      <c r="CI318" s="5" t="n">
        <v>0</v>
      </c>
      <c r="CJ318" s="5" t="n">
        <v>0</v>
      </c>
      <c r="CK318" s="5" t="n">
        <v>0</v>
      </c>
      <c r="CL318" s="5" t="n">
        <v>0</v>
      </c>
      <c r="CM318" s="5" t="n">
        <v>0</v>
      </c>
      <c r="CN318" s="5" t="n">
        <v>0</v>
      </c>
      <c r="CO318" s="5" t="n">
        <v>0</v>
      </c>
      <c r="CP318" s="5" t="n">
        <v>0</v>
      </c>
      <c r="CQ318" s="5" t="n">
        <v>1.198</v>
      </c>
      <c r="CR318" s="5" t="n">
        <v>0</v>
      </c>
      <c r="CS318" s="5" t="n">
        <v>4.776</v>
      </c>
      <c r="CT318" s="5" t="n">
        <v>4.41</v>
      </c>
      <c r="CU318" s="5" t="n">
        <v>15.162</v>
      </c>
    </row>
    <row r="319">
      <c r="A319" s="5" t="inlineStr">
        <is>
          <t>GRL2022</t>
        </is>
      </c>
      <c r="B319" s="5" t="inlineStr">
        <is>
          <t>GRL</t>
        </is>
      </c>
      <c r="C319" s="5" t="inlineStr">
        <is>
          <t>GRL</t>
        </is>
      </c>
      <c r="D319" s="5" t="inlineStr">
        <is>
          <t>Greenland</t>
        </is>
      </c>
      <c r="E319" s="5" t="n">
        <v>2022</v>
      </c>
      <c r="F319" s="5" t="n">
        <v>0</v>
      </c>
      <c r="G319" s="5" t="n">
        <v>7.077</v>
      </c>
      <c r="H319" s="5" t="n">
        <v>1.235</v>
      </c>
      <c r="I319" s="5" t="n">
        <v>0</v>
      </c>
      <c r="J319" s="5" t="n">
        <v>7.077</v>
      </c>
      <c r="K319" s="5" t="n">
        <v>0</v>
      </c>
      <c r="L319" s="5" t="n">
        <v>1</v>
      </c>
      <c r="M319" s="5" t="n">
        <v>9.782999999999999</v>
      </c>
      <c r="N319" s="5" t="n">
        <v>3.704</v>
      </c>
      <c r="O319" s="5" t="n">
        <v>0</v>
      </c>
      <c r="P319" s="5" t="n">
        <v>9.782999999999999</v>
      </c>
      <c r="Q319" s="5" t="n">
        <v>0</v>
      </c>
      <c r="R319" s="5" t="n">
        <v>1</v>
      </c>
      <c r="S319" s="5" t="n">
        <v>13.25</v>
      </c>
      <c r="T319" s="5" t="n">
        <v>7.408</v>
      </c>
      <c r="U319" s="5" t="n">
        <v>0</v>
      </c>
      <c r="V319" s="5" t="n">
        <v>13.25</v>
      </c>
      <c r="W319" s="5" t="n">
        <v>0</v>
      </c>
      <c r="X319" s="5" t="n">
        <v>1</v>
      </c>
      <c r="Y319" s="5" t="n">
        <v>32.56</v>
      </c>
      <c r="Z319" s="5" t="n">
        <v>4.401</v>
      </c>
      <c r="AA319" s="5" t="n">
        <v>0</v>
      </c>
      <c r="AB319" s="5" t="n">
        <v>32.56</v>
      </c>
      <c r="AC319" s="5" t="n">
        <v>0</v>
      </c>
      <c r="AD319" s="5" t="n">
        <v>1</v>
      </c>
      <c r="AE319" s="5" t="n">
        <v>33.795</v>
      </c>
      <c r="AF319" s="5" t="n">
        <v>7.902</v>
      </c>
      <c r="AG319" s="5" t="n">
        <v>0</v>
      </c>
      <c r="AH319" s="5" t="n">
        <v>33.795</v>
      </c>
      <c r="AI319" s="5" t="n">
        <v>0</v>
      </c>
      <c r="AJ319" s="5" t="n">
        <v>1</v>
      </c>
      <c r="AK319" s="5" t="n">
        <v>41.203</v>
      </c>
      <c r="AL319" s="5" t="n">
        <v>21.945</v>
      </c>
      <c r="AM319" s="5" t="n">
        <v>0</v>
      </c>
      <c r="AN319" s="5" t="n">
        <v>41.203</v>
      </c>
      <c r="AO319" s="5" t="n">
        <v>0</v>
      </c>
      <c r="AP319" s="5" t="n">
        <v>1</v>
      </c>
      <c r="AQ319" s="5" t="n">
        <v>0.861</v>
      </c>
      <c r="AR319" s="5" t="n">
        <v>0.123</v>
      </c>
      <c r="AS319" s="5" t="n">
        <v>-0.23</v>
      </c>
      <c r="AT319" s="5" t="n">
        <v>0.631</v>
      </c>
      <c r="AU319" s="5" t="n">
        <v>0</v>
      </c>
      <c r="AV319" s="5" t="n">
        <v>1</v>
      </c>
      <c r="AW319" s="5" t="n">
        <v>0.986</v>
      </c>
      <c r="AX319" s="5" t="n">
        <v>0.123</v>
      </c>
      <c r="AY319" s="5" t="n">
        <v>-0.361</v>
      </c>
      <c r="AZ319" s="5" t="n">
        <v>0.625</v>
      </c>
      <c r="BA319" s="5" t="n">
        <v>0</v>
      </c>
      <c r="BB319" s="5" t="n">
        <v>0</v>
      </c>
      <c r="BC319" s="5" t="n">
        <v>0.598</v>
      </c>
      <c r="BD319" s="5" t="n">
        <v>0.123</v>
      </c>
      <c r="BE319" s="5" t="n">
        <v>0</v>
      </c>
      <c r="BF319" s="5" t="n">
        <v>0.598</v>
      </c>
      <c r="BG319" s="5" t="n">
        <v>0</v>
      </c>
      <c r="BH319" s="5" t="n">
        <v>1</v>
      </c>
      <c r="BI319" s="5" t="n">
        <v>0.612</v>
      </c>
      <c r="BJ319" s="5" t="n">
        <v>0.123</v>
      </c>
      <c r="BK319" s="5" t="n">
        <v>0.031</v>
      </c>
      <c r="BL319" s="5" t="n">
        <v>0.643</v>
      </c>
      <c r="BM319" s="5" t="n">
        <v>0</v>
      </c>
      <c r="BN319" s="5" t="n">
        <v>1</v>
      </c>
      <c r="BO319" s="5" t="n">
        <v>0</v>
      </c>
      <c r="BP319" s="5" t="n">
        <v>0</v>
      </c>
      <c r="BQ319" s="5" t="n">
        <v>0</v>
      </c>
      <c r="BR319" s="5" t="n">
        <v>0</v>
      </c>
      <c r="BS319" s="5" t="n">
        <v>1</v>
      </c>
      <c r="BT319" s="5" t="n">
        <v>0</v>
      </c>
      <c r="BU319" s="5" t="n">
        <v>0</v>
      </c>
      <c r="BV319" s="5" t="n">
        <v>0</v>
      </c>
      <c r="BW319" s="5" t="n">
        <v>0</v>
      </c>
      <c r="BX319" s="5" t="n">
        <v>1</v>
      </c>
      <c r="BY319" s="5" t="n">
        <v>12.729</v>
      </c>
      <c r="BZ319" s="5" t="n">
        <v>0</v>
      </c>
      <c r="CA319" s="5" t="n">
        <v>12.729</v>
      </c>
      <c r="CB319" s="5" t="n">
        <v>0</v>
      </c>
      <c r="CC319" s="5" t="n">
        <v>97.90000000000001</v>
      </c>
      <c r="CD319" s="5" t="n">
        <v>7.95</v>
      </c>
      <c r="CE319" s="5" t="n">
        <v>4.338</v>
      </c>
      <c r="CF319" s="5" t="n">
        <v>102.238</v>
      </c>
      <c r="CG319" s="5" t="n">
        <v>0</v>
      </c>
      <c r="CH319" s="5" t="n">
        <v>1</v>
      </c>
      <c r="CI319" s="5" t="n">
        <v>0</v>
      </c>
      <c r="CJ319" s="5" t="n">
        <v>0</v>
      </c>
      <c r="CK319" s="5" t="n">
        <v>0</v>
      </c>
      <c r="CL319" s="5" t="n">
        <v>0</v>
      </c>
      <c r="CM319" s="5" t="n">
        <v>0</v>
      </c>
      <c r="CN319" s="5" t="n">
        <v>0</v>
      </c>
      <c r="CO319" s="5" t="n">
        <v>0</v>
      </c>
      <c r="CP319" s="5" t="n">
        <v>0</v>
      </c>
      <c r="CQ319" s="5" t="n">
        <v>1.294</v>
      </c>
      <c r="CR319" s="5" t="n">
        <v>0</v>
      </c>
      <c r="CS319" s="5" t="n">
        <v>5.158</v>
      </c>
      <c r="CT319" s="5" t="n">
        <v>5.842</v>
      </c>
      <c r="CU319" s="5" t="n">
        <v>31.326</v>
      </c>
    </row>
    <row r="320">
      <c r="A320" s="5" t="inlineStr">
        <is>
          <t>GRL2023</t>
        </is>
      </c>
      <c r="B320" s="5" t="inlineStr">
        <is>
          <t>GRL</t>
        </is>
      </c>
      <c r="C320" s="5" t="inlineStr">
        <is>
          <t>GRL</t>
        </is>
      </c>
      <c r="D320" s="5" t="inlineStr">
        <is>
          <t>Greenland</t>
        </is>
      </c>
      <c r="E320" s="5" t="n">
        <v>2023</v>
      </c>
      <c r="F320" s="5" t="n">
        <v>0</v>
      </c>
      <c r="G320" s="5" t="n">
        <v>4.752</v>
      </c>
      <c r="H320" s="5" t="n">
        <v>1.286</v>
      </c>
      <c r="I320" s="5" t="n">
        <v>0</v>
      </c>
      <c r="J320" s="5" t="n">
        <v>4.752</v>
      </c>
      <c r="K320" s="5" t="n">
        <v>0</v>
      </c>
      <c r="L320" s="5" t="n">
        <v>1</v>
      </c>
      <c r="M320" s="5" t="n">
        <v>7.886</v>
      </c>
      <c r="N320" s="5" t="n">
        <v>3.857</v>
      </c>
      <c r="O320" s="5" t="n">
        <v>0</v>
      </c>
      <c r="P320" s="5" t="n">
        <v>7.886</v>
      </c>
      <c r="Q320" s="5" t="n">
        <v>0</v>
      </c>
      <c r="R320" s="5" t="n">
        <v>1</v>
      </c>
      <c r="S320" s="5" t="n">
        <v>11.18</v>
      </c>
      <c r="T320" s="5" t="n">
        <v>7.714</v>
      </c>
      <c r="U320" s="5" t="n">
        <v>0</v>
      </c>
      <c r="V320" s="5" t="n">
        <v>11.18</v>
      </c>
      <c r="W320" s="5" t="n">
        <v>0</v>
      </c>
      <c r="X320" s="5" t="n">
        <v>1</v>
      </c>
      <c r="Y320" s="5" t="n">
        <v>12.908</v>
      </c>
      <c r="Z320" s="5" t="n">
        <v>1.745</v>
      </c>
      <c r="AA320" s="5" t="n">
        <v>0</v>
      </c>
      <c r="AB320" s="5" t="n">
        <v>12.908</v>
      </c>
      <c r="AC320" s="5" t="n">
        <v>0</v>
      </c>
      <c r="AD320" s="5" t="n">
        <v>1</v>
      </c>
      <c r="AE320" s="5" t="n">
        <v>14.194</v>
      </c>
      <c r="AF320" s="5" t="n">
        <v>3.319</v>
      </c>
      <c r="AG320" s="5" t="n">
        <v>0</v>
      </c>
      <c r="AH320" s="5" t="n">
        <v>14.194</v>
      </c>
      <c r="AI320" s="5" t="n">
        <v>0</v>
      </c>
      <c r="AJ320" s="5" t="n">
        <v>1</v>
      </c>
      <c r="AK320" s="5" t="n">
        <v>21.908</v>
      </c>
      <c r="AL320" s="5" t="n">
        <v>11.668</v>
      </c>
      <c r="AM320" s="5" t="n">
        <v>0</v>
      </c>
      <c r="AN320" s="5" t="n">
        <v>21.908</v>
      </c>
      <c r="AO320" s="5" t="n">
        <v>0</v>
      </c>
      <c r="AP320" s="5" t="n">
        <v>1</v>
      </c>
      <c r="AQ320" s="5" t="n">
        <v>0.76</v>
      </c>
      <c r="AR320" s="5" t="n">
        <v>0.129</v>
      </c>
      <c r="AS320" s="5" t="n">
        <v>-0.111</v>
      </c>
      <c r="AT320" s="5" t="n">
        <v>0.649</v>
      </c>
      <c r="AU320" s="5" t="n">
        <v>0</v>
      </c>
      <c r="AV320" s="5" t="n">
        <v>1</v>
      </c>
      <c r="AW320" s="5" t="n">
        <v>0.8110000000000001</v>
      </c>
      <c r="AX320" s="5" t="n">
        <v>0.129</v>
      </c>
      <c r="AY320" s="5" t="n">
        <v>-0.17</v>
      </c>
      <c r="AZ320" s="5" t="n">
        <v>0.642</v>
      </c>
      <c r="BA320" s="5" t="n">
        <v>0</v>
      </c>
      <c r="BB320" s="5" t="n">
        <v>0</v>
      </c>
      <c r="BC320" s="5" t="n">
        <v>0.535</v>
      </c>
      <c r="BD320" s="5" t="n">
        <v>0.129</v>
      </c>
      <c r="BE320" s="5" t="n">
        <v>0</v>
      </c>
      <c r="BF320" s="5" t="n">
        <v>0.535</v>
      </c>
      <c r="BG320" s="5" t="n">
        <v>0</v>
      </c>
      <c r="BH320" s="5" t="n">
        <v>1</v>
      </c>
      <c r="BI320" s="5" t="n">
        <v>0.579</v>
      </c>
      <c r="BJ320" s="5" t="n">
        <v>0.129</v>
      </c>
      <c r="BK320" s="5" t="n">
        <v>0.081</v>
      </c>
      <c r="BL320" s="5" t="n">
        <v>0.66</v>
      </c>
      <c r="BM320" s="5" t="n">
        <v>0</v>
      </c>
      <c r="BN320" s="5" t="n">
        <v>1</v>
      </c>
      <c r="BO320" s="5" t="n">
        <v>0</v>
      </c>
      <c r="BP320" s="5" t="n">
        <v>0</v>
      </c>
      <c r="BQ320" s="5" t="n">
        <v>0</v>
      </c>
      <c r="BR320" s="5" t="n">
        <v>0</v>
      </c>
      <c r="BS320" s="5" t="n">
        <v>1</v>
      </c>
      <c r="BT320" s="5" t="n">
        <v>0</v>
      </c>
      <c r="BU320" s="5" t="n">
        <v>0</v>
      </c>
      <c r="BV320" s="5" t="n">
        <v>0</v>
      </c>
      <c r="BW320" s="5" t="n">
        <v>0</v>
      </c>
      <c r="BX320" s="5" t="n">
        <v>1</v>
      </c>
      <c r="BY320" s="5" t="n">
        <v>13.254</v>
      </c>
      <c r="BZ320" s="5" t="n">
        <v>0</v>
      </c>
      <c r="CA320" s="5" t="n">
        <v>13.254</v>
      </c>
      <c r="CB320" s="5" t="n">
        <v>0</v>
      </c>
      <c r="CC320" s="5" t="n">
        <v>83.248</v>
      </c>
      <c r="CD320" s="5" t="n">
        <v>7.95</v>
      </c>
      <c r="CE320" s="5" t="n">
        <v>21.757</v>
      </c>
      <c r="CF320" s="5" t="n">
        <v>105.005</v>
      </c>
      <c r="CG320" s="5" t="n">
        <v>0</v>
      </c>
      <c r="CH320" s="5" t="n">
        <v>1</v>
      </c>
      <c r="CI320" s="5" t="n">
        <v>0</v>
      </c>
      <c r="CJ320" s="5" t="n">
        <v>0</v>
      </c>
      <c r="CK320" s="5" t="n">
        <v>0</v>
      </c>
      <c r="CL320" s="5" t="n">
        <v>0</v>
      </c>
      <c r="CM320" s="5" t="n">
        <v>0</v>
      </c>
      <c r="CN320" s="5" t="n">
        <v>0</v>
      </c>
      <c r="CO320" s="5" t="n">
        <v>0</v>
      </c>
      <c r="CP320" s="5" t="n">
        <v>0</v>
      </c>
      <c r="CQ320" s="5" t="n">
        <v>1.348</v>
      </c>
      <c r="CR320" s="5" t="n">
        <v>0</v>
      </c>
      <c r="CS320" s="5" t="n">
        <v>5.37</v>
      </c>
      <c r="CT320" s="5" t="n">
        <v>3.466</v>
      </c>
      <c r="CU320" s="5" t="n">
        <v>11.622</v>
      </c>
    </row>
    <row r="321">
      <c r="A321" s="5" t="inlineStr">
        <is>
          <t>GRL2024</t>
        </is>
      </c>
      <c r="B321" s="5" t="inlineStr">
        <is>
          <t>GRL</t>
        </is>
      </c>
      <c r="C321" s="5" t="inlineStr">
        <is>
          <t>GRL</t>
        </is>
      </c>
      <c r="D321" s="5" t="inlineStr">
        <is>
          <t>Greenland</t>
        </is>
      </c>
      <c r="E321" s="5" t="n">
        <v>2024</v>
      </c>
      <c r="F321" s="5" t="n">
        <v>0</v>
      </c>
      <c r="G321" s="5" t="n">
        <v>4.351</v>
      </c>
      <c r="H321" s="5" t="n">
        <v>1.324</v>
      </c>
      <c r="I321" s="5" t="n">
        <v>0</v>
      </c>
      <c r="J321" s="5" t="n">
        <v>4.351</v>
      </c>
      <c r="K321" s="5" t="n">
        <v>0</v>
      </c>
      <c r="L321" s="5" t="n">
        <v>1</v>
      </c>
      <c r="M321" s="5" t="n">
        <v>7.124</v>
      </c>
      <c r="N321" s="5" t="n">
        <v>3.971</v>
      </c>
      <c r="O321" s="5" t="n">
        <v>0</v>
      </c>
      <c r="P321" s="5" t="n">
        <v>7.124</v>
      </c>
      <c r="Q321" s="5" t="n">
        <v>0</v>
      </c>
      <c r="R321" s="5" t="n">
        <v>1</v>
      </c>
      <c r="S321" s="5" t="n">
        <v>10.969</v>
      </c>
      <c r="T321" s="5" t="n">
        <v>7.942</v>
      </c>
      <c r="U321" s="5" t="n">
        <v>0</v>
      </c>
      <c r="V321" s="5" t="n">
        <v>10.969</v>
      </c>
      <c r="W321" s="5" t="n">
        <v>0</v>
      </c>
      <c r="X321" s="5" t="n">
        <v>1</v>
      </c>
      <c r="Y321" s="5" t="n">
        <v>11.492</v>
      </c>
      <c r="Z321" s="5" t="n">
        <v>1.553</v>
      </c>
      <c r="AA321" s="5" t="n">
        <v>0</v>
      </c>
      <c r="AB321" s="5" t="n">
        <v>11.492</v>
      </c>
      <c r="AC321" s="5" t="n">
        <v>0</v>
      </c>
      <c r="AD321" s="5" t="n">
        <v>1</v>
      </c>
      <c r="AE321" s="5" t="n">
        <v>12.815</v>
      </c>
      <c r="AF321" s="5" t="n">
        <v>2.997</v>
      </c>
      <c r="AG321" s="5" t="n">
        <v>0</v>
      </c>
      <c r="AH321" s="5" t="n">
        <v>12.815</v>
      </c>
      <c r="AI321" s="5" t="n">
        <v>0</v>
      </c>
      <c r="AJ321" s="5" t="n">
        <v>1</v>
      </c>
      <c r="AK321" s="5" t="n">
        <v>20.757</v>
      </c>
      <c r="AL321" s="5" t="n">
        <v>11.055</v>
      </c>
      <c r="AM321" s="5" t="n">
        <v>0</v>
      </c>
      <c r="AN321" s="5" t="n">
        <v>20.757</v>
      </c>
      <c r="AO321" s="5" t="n">
        <v>0</v>
      </c>
      <c r="AP321" s="5" t="n">
        <v>1</v>
      </c>
      <c r="AQ321" s="5" t="n">
        <v>0.724</v>
      </c>
      <c r="AR321" s="5" t="n">
        <v>0.132</v>
      </c>
      <c r="AS321" s="5" t="n">
        <v>-0.06</v>
      </c>
      <c r="AT321" s="5" t="n">
        <v>0.664</v>
      </c>
      <c r="AU321" s="5" t="n">
        <v>0</v>
      </c>
      <c r="AV321" s="5" t="n">
        <v>1</v>
      </c>
      <c r="AW321" s="5" t="n">
        <v>0.75</v>
      </c>
      <c r="AX321" s="5" t="n">
        <v>0.132</v>
      </c>
      <c r="AY321" s="5" t="n">
        <v>-0.093</v>
      </c>
      <c r="AZ321" s="5" t="n">
        <v>0.658</v>
      </c>
      <c r="BA321" s="5" t="n">
        <v>0</v>
      </c>
      <c r="BB321" s="5" t="n">
        <v>0</v>
      </c>
      <c r="BC321" s="5" t="n">
        <v>0.513</v>
      </c>
      <c r="BD321" s="5" t="n">
        <v>0.132</v>
      </c>
      <c r="BE321" s="5" t="n">
        <v>0</v>
      </c>
      <c r="BF321" s="5" t="n">
        <v>0.513</v>
      </c>
      <c r="BG321" s="5" t="n">
        <v>0</v>
      </c>
      <c r="BH321" s="5" t="n">
        <v>1</v>
      </c>
      <c r="BI321" s="5" t="n">
        <v>0.591</v>
      </c>
      <c r="BJ321" s="5" t="n">
        <v>0.132</v>
      </c>
      <c r="BK321" s="5" t="n">
        <v>0.08699999999999999</v>
      </c>
      <c r="BL321" s="5" t="n">
        <v>0.679</v>
      </c>
      <c r="BM321" s="5" t="n">
        <v>0</v>
      </c>
      <c r="BN321" s="5" t="n">
        <v>1</v>
      </c>
      <c r="BO321" s="5" t="n">
        <v>0</v>
      </c>
      <c r="BP321" s="5" t="n">
        <v>0</v>
      </c>
      <c r="BQ321" s="5" t="n">
        <v>0</v>
      </c>
      <c r="BR321" s="5" t="n">
        <v>0</v>
      </c>
      <c r="BS321" s="5" t="n">
        <v>1</v>
      </c>
      <c r="BT321" s="5" t="n">
        <v>0</v>
      </c>
      <c r="BU321" s="5" t="n">
        <v>0</v>
      </c>
      <c r="BV321" s="5" t="n">
        <v>0</v>
      </c>
      <c r="BW321" s="5" t="n">
        <v>0</v>
      </c>
      <c r="BX321" s="5" t="n">
        <v>1</v>
      </c>
      <c r="BY321" s="5" t="n">
        <v>13.646</v>
      </c>
      <c r="BZ321" s="5" t="n">
        <v>0</v>
      </c>
      <c r="CA321" s="5" t="n">
        <v>13.646</v>
      </c>
      <c r="CB321" s="5" t="n">
        <v>0</v>
      </c>
      <c r="CC321" s="5" t="n">
        <v>82.58799999999999</v>
      </c>
      <c r="CD321" s="5" t="n">
        <v>7.95</v>
      </c>
      <c r="CE321" s="5" t="n">
        <v>24.901</v>
      </c>
      <c r="CF321" s="5" t="n">
        <v>107.489</v>
      </c>
      <c r="CG321" s="5" t="n">
        <v>0</v>
      </c>
      <c r="CH321" s="5" t="n">
        <v>1</v>
      </c>
      <c r="CI321" s="5" t="n">
        <v>0</v>
      </c>
      <c r="CJ321" s="5" t="n">
        <v>0</v>
      </c>
      <c r="CK321" s="5" t="n">
        <v>0</v>
      </c>
      <c r="CL321" s="5" t="n">
        <v>0</v>
      </c>
      <c r="CM321" s="5" t="n">
        <v>0</v>
      </c>
      <c r="CN321" s="5" t="n">
        <v>0</v>
      </c>
      <c r="CO321" s="5" t="n">
        <v>0</v>
      </c>
      <c r="CP321" s="5" t="n">
        <v>0</v>
      </c>
      <c r="CQ321" s="5" t="n">
        <v>1.387</v>
      </c>
      <c r="CR321" s="5" t="n">
        <v>0</v>
      </c>
      <c r="CS321" s="5" t="n">
        <v>5.529</v>
      </c>
      <c r="CT321" s="5" t="n">
        <v>3.027</v>
      </c>
      <c r="CU321" s="5" t="n">
        <v>10.168</v>
      </c>
    </row>
    <row r="322">
      <c r="A322" s="5" t="inlineStr">
        <is>
          <t>GRD2021</t>
        </is>
      </c>
      <c r="B322" s="5" t="inlineStr">
        <is>
          <t>GRD</t>
        </is>
      </c>
      <c r="C322" s="5" t="inlineStr">
        <is>
          <t>GRD</t>
        </is>
      </c>
      <c r="D322" s="5" t="inlineStr">
        <is>
          <t>Grenada</t>
        </is>
      </c>
      <c r="E322" s="5" t="n">
        <v>2021</v>
      </c>
      <c r="F322" s="5" t="n">
        <v>0.15</v>
      </c>
      <c r="G322" s="5" t="n">
        <v>5.897</v>
      </c>
      <c r="H322" s="5" t="n">
        <v>1.143</v>
      </c>
      <c r="I322" s="5" t="n">
        <v>0</v>
      </c>
      <c r="J322" s="5" t="n">
        <v>5.897</v>
      </c>
      <c r="K322" s="5" t="n">
        <v>0</v>
      </c>
      <c r="L322" s="5" t="n">
        <v>1</v>
      </c>
      <c r="M322" s="5" t="n">
        <v>7.964</v>
      </c>
      <c r="N322" s="5" t="n">
        <v>3.43</v>
      </c>
      <c r="O322" s="5" t="n">
        <v>0</v>
      </c>
      <c r="P322" s="5" t="n">
        <v>7.964</v>
      </c>
      <c r="Q322" s="5" t="n">
        <v>0</v>
      </c>
      <c r="R322" s="5" t="n">
        <v>1</v>
      </c>
      <c r="S322" s="5" t="n">
        <v>11.613</v>
      </c>
      <c r="T322" s="5" t="n">
        <v>6.86</v>
      </c>
      <c r="U322" s="5" t="n">
        <v>0</v>
      </c>
      <c r="V322" s="5" t="n">
        <v>13.355</v>
      </c>
      <c r="W322" s="5" t="n">
        <v>0.15</v>
      </c>
      <c r="X322" s="5" t="n">
        <v>1</v>
      </c>
      <c r="Y322" s="5" t="n">
        <v>17.127</v>
      </c>
      <c r="Z322" s="5" t="n">
        <v>2.304</v>
      </c>
      <c r="AA322" s="5" t="n">
        <v>0</v>
      </c>
      <c r="AB322" s="5" t="n">
        <v>17.127</v>
      </c>
      <c r="AC322" s="5" t="n">
        <v>0</v>
      </c>
      <c r="AD322" s="5" t="n">
        <v>1</v>
      </c>
      <c r="AE322" s="5" t="n">
        <v>18.27</v>
      </c>
      <c r="AF322" s="5" t="n">
        <v>4.278</v>
      </c>
      <c r="AG322" s="5" t="n">
        <v>0</v>
      </c>
      <c r="AH322" s="5" t="n">
        <v>18.27</v>
      </c>
      <c r="AI322" s="5" t="n">
        <v>0</v>
      </c>
      <c r="AJ322" s="5" t="n">
        <v>1</v>
      </c>
      <c r="AK322" s="5" t="n">
        <v>25.13</v>
      </c>
      <c r="AL322" s="5" t="n">
        <v>13.503</v>
      </c>
      <c r="AM322" s="5" t="n">
        <v>0</v>
      </c>
      <c r="AN322" s="5" t="n">
        <v>28.899</v>
      </c>
      <c r="AO322" s="5" t="n">
        <v>0.15</v>
      </c>
      <c r="AP322" s="5" t="n">
        <v>1</v>
      </c>
      <c r="AQ322" s="5" t="n">
        <v>1.224</v>
      </c>
      <c r="AR322" s="5" t="n">
        <v>0.224</v>
      </c>
      <c r="AS322" s="5" t="n">
        <v>0.048</v>
      </c>
      <c r="AT322" s="5" t="n">
        <v>1.272</v>
      </c>
      <c r="AU322" s="5" t="n">
        <v>0</v>
      </c>
      <c r="AV322" s="5" t="n">
        <v>1</v>
      </c>
      <c r="AW322" s="5" t="n">
        <v>1.099</v>
      </c>
      <c r="AX322" s="5" t="n">
        <v>0.212</v>
      </c>
      <c r="AY322" s="5" t="n">
        <v>0.062</v>
      </c>
      <c r="AZ322" s="5" t="n">
        <v>1.161</v>
      </c>
      <c r="BA322" s="5" t="n">
        <v>0</v>
      </c>
      <c r="BB322" s="5" t="n">
        <v>1</v>
      </c>
      <c r="BC322" s="5" t="n">
        <v>0.458</v>
      </c>
      <c r="BD322" s="5" t="n">
        <v>0.114</v>
      </c>
      <c r="BE322" s="5" t="n">
        <v>0.266</v>
      </c>
      <c r="BF322" s="5" t="n">
        <v>0.832</v>
      </c>
      <c r="BG322" s="5" t="n">
        <v>0.15</v>
      </c>
      <c r="BH322" s="5" t="n">
        <v>1</v>
      </c>
      <c r="BI322" s="5" t="n">
        <v>0.491</v>
      </c>
      <c r="BJ322" s="5" t="n">
        <v>0.114</v>
      </c>
      <c r="BK322" s="5" t="n">
        <v>0.237</v>
      </c>
      <c r="BL322" s="5" t="n">
        <v>0.838</v>
      </c>
      <c r="BM322" s="5" t="n">
        <v>0.15</v>
      </c>
      <c r="BN322" s="5" t="n">
        <v>1</v>
      </c>
      <c r="BO322" s="5" t="n">
        <v>0</v>
      </c>
      <c r="BP322" s="5" t="n">
        <v>0</v>
      </c>
      <c r="BQ322" s="5" t="n">
        <v>0.263</v>
      </c>
      <c r="BR322" s="5" t="n">
        <v>0</v>
      </c>
      <c r="BS322" s="5" t="n">
        <v>1</v>
      </c>
      <c r="BT322" s="5" t="n">
        <v>0</v>
      </c>
      <c r="BU322" s="5" t="n">
        <v>0</v>
      </c>
      <c r="BV322" s="5" t="n">
        <v>0.294</v>
      </c>
      <c r="BW322" s="5" t="n">
        <v>0.15</v>
      </c>
      <c r="BX322" s="5" t="n">
        <v>1</v>
      </c>
      <c r="BY322" s="5" t="n">
        <v>11.787</v>
      </c>
      <c r="BZ322" s="5" t="n">
        <v>0</v>
      </c>
      <c r="CA322" s="5" t="n">
        <v>11.787</v>
      </c>
      <c r="CB322" s="5" t="n">
        <v>0</v>
      </c>
      <c r="CC322" s="5" t="n">
        <v>78.125</v>
      </c>
      <c r="CD322" s="5" t="n">
        <v>7.95</v>
      </c>
      <c r="CE322" s="5" t="n">
        <v>34.476</v>
      </c>
      <c r="CF322" s="5" t="n">
        <v>129.492</v>
      </c>
      <c r="CG322" s="5" t="n">
        <v>0.15</v>
      </c>
      <c r="CH322" s="5" t="n">
        <v>1</v>
      </c>
      <c r="CI322" s="5" t="n">
        <v>0</v>
      </c>
      <c r="CJ322" s="5" t="n">
        <v>0</v>
      </c>
      <c r="CK322" s="5" t="n">
        <v>0</v>
      </c>
      <c r="CL322" s="5" t="n">
        <v>0</v>
      </c>
      <c r="CM322" s="5" t="n">
        <v>0</v>
      </c>
      <c r="CN322" s="5" t="n">
        <v>0</v>
      </c>
      <c r="CO322" s="5" t="n">
        <v>0</v>
      </c>
      <c r="CP322" s="5" t="n">
        <v>0</v>
      </c>
      <c r="CQ322" s="5" t="n">
        <v>1.198</v>
      </c>
      <c r="CR322" s="5" t="n">
        <v>0</v>
      </c>
      <c r="CS322" s="5" t="n">
        <v>4.776</v>
      </c>
      <c r="CT322" s="5" t="n">
        <v>4.753</v>
      </c>
      <c r="CU322" s="5" t="n">
        <v>15.983</v>
      </c>
    </row>
    <row r="323">
      <c r="A323" s="5" t="inlineStr">
        <is>
          <t>GRD2022</t>
        </is>
      </c>
      <c r="B323" s="5" t="inlineStr">
        <is>
          <t>GRD</t>
        </is>
      </c>
      <c r="C323" s="5" t="inlineStr">
        <is>
          <t>GRD</t>
        </is>
      </c>
      <c r="D323" s="5" t="inlineStr">
        <is>
          <t>Grenada</t>
        </is>
      </c>
      <c r="E323" s="5" t="n">
        <v>2022</v>
      </c>
      <c r="F323" s="5" t="n">
        <v>0.15</v>
      </c>
      <c r="G323" s="5" t="n">
        <v>11.72</v>
      </c>
      <c r="H323" s="5" t="n">
        <v>1.235</v>
      </c>
      <c r="I323" s="5" t="n">
        <v>0</v>
      </c>
      <c r="J323" s="5" t="n">
        <v>11.72</v>
      </c>
      <c r="K323" s="5" t="n">
        <v>0</v>
      </c>
      <c r="L323" s="5" t="n">
        <v>1</v>
      </c>
      <c r="M323" s="5" t="n">
        <v>9.782999999999999</v>
      </c>
      <c r="N323" s="5" t="n">
        <v>3.704</v>
      </c>
      <c r="O323" s="5" t="n">
        <v>0</v>
      </c>
      <c r="P323" s="5" t="n">
        <v>9.782999999999999</v>
      </c>
      <c r="Q323" s="5" t="n">
        <v>0</v>
      </c>
      <c r="R323" s="5" t="n">
        <v>1</v>
      </c>
      <c r="S323" s="5" t="n">
        <v>17.893</v>
      </c>
      <c r="T323" s="5" t="n">
        <v>7.408</v>
      </c>
      <c r="U323" s="5" t="n">
        <v>0.199</v>
      </c>
      <c r="V323" s="5" t="n">
        <v>20.577</v>
      </c>
      <c r="W323" s="5" t="n">
        <v>0.15</v>
      </c>
      <c r="X323" s="5" t="n">
        <v>1</v>
      </c>
      <c r="Y323" s="5" t="n">
        <v>30.728</v>
      </c>
      <c r="Z323" s="5" t="n">
        <v>4.133</v>
      </c>
      <c r="AA323" s="5" t="n">
        <v>0</v>
      </c>
      <c r="AB323" s="5" t="n">
        <v>30.728</v>
      </c>
      <c r="AC323" s="5" t="n">
        <v>0</v>
      </c>
      <c r="AD323" s="5" t="n">
        <v>1</v>
      </c>
      <c r="AE323" s="5" t="n">
        <v>31.963</v>
      </c>
      <c r="AF323" s="5" t="n">
        <v>7.485</v>
      </c>
      <c r="AG323" s="5" t="n">
        <v>0</v>
      </c>
      <c r="AH323" s="5" t="n">
        <v>31.963</v>
      </c>
      <c r="AI323" s="5" t="n">
        <v>0</v>
      </c>
      <c r="AJ323" s="5" t="n">
        <v>1</v>
      </c>
      <c r="AK323" s="5" t="n">
        <v>39.371</v>
      </c>
      <c r="AL323" s="5" t="n">
        <v>21.155</v>
      </c>
      <c r="AM323" s="5" t="n">
        <v>0.437</v>
      </c>
      <c r="AN323" s="5" t="n">
        <v>45.277</v>
      </c>
      <c r="AO323" s="5" t="n">
        <v>0.15</v>
      </c>
      <c r="AP323" s="5" t="n">
        <v>1</v>
      </c>
      <c r="AQ323" s="5" t="n">
        <v>1.085</v>
      </c>
      <c r="AR323" s="5" t="n">
        <v>0.155</v>
      </c>
      <c r="AS323" s="5" t="n">
        <v>0.067</v>
      </c>
      <c r="AT323" s="5" t="n">
        <v>1.152</v>
      </c>
      <c r="AU323" s="5" t="n">
        <v>0</v>
      </c>
      <c r="AV323" s="5" t="n">
        <v>1</v>
      </c>
      <c r="AW323" s="5" t="n">
        <v>1.101</v>
      </c>
      <c r="AX323" s="5" t="n">
        <v>0.143</v>
      </c>
      <c r="AY323" s="5" t="n">
        <v>0.101</v>
      </c>
      <c r="AZ323" s="5" t="n">
        <v>1.202</v>
      </c>
      <c r="BA323" s="5" t="n">
        <v>0</v>
      </c>
      <c r="BB323" s="5" t="n">
        <v>1</v>
      </c>
      <c r="BC323" s="5" t="n">
        <v>0.62</v>
      </c>
      <c r="BD323" s="5" t="n">
        <v>0.123</v>
      </c>
      <c r="BE323" s="5" t="n">
        <v>0.103</v>
      </c>
      <c r="BF323" s="5" t="n">
        <v>0.832</v>
      </c>
      <c r="BG323" s="5" t="n">
        <v>0.15</v>
      </c>
      <c r="BH323" s="5" t="n">
        <v>1</v>
      </c>
      <c r="BI323" s="5" t="n">
        <v>0.608</v>
      </c>
      <c r="BJ323" s="5" t="n">
        <v>0.123</v>
      </c>
      <c r="BK323" s="5" t="n">
        <v>0.5580000000000001</v>
      </c>
      <c r="BL323" s="5" t="n">
        <v>1.341</v>
      </c>
      <c r="BM323" s="5" t="n">
        <v>0.15</v>
      </c>
      <c r="BN323" s="5" t="n">
        <v>1</v>
      </c>
      <c r="BO323" s="5" t="n">
        <v>0</v>
      </c>
      <c r="BP323" s="5" t="n">
        <v>0</v>
      </c>
      <c r="BQ323" s="5" t="n">
        <v>0.376</v>
      </c>
      <c r="BR323" s="5" t="n">
        <v>0</v>
      </c>
      <c r="BS323" s="5" t="n">
        <v>1</v>
      </c>
      <c r="BT323" s="5" t="n">
        <v>0</v>
      </c>
      <c r="BU323" s="5" t="n">
        <v>0</v>
      </c>
      <c r="BV323" s="5" t="n">
        <v>0.408</v>
      </c>
      <c r="BW323" s="5" t="n">
        <v>0.075</v>
      </c>
      <c r="BX323" s="5" t="n">
        <v>1</v>
      </c>
      <c r="BY323" s="5" t="n">
        <v>12.729</v>
      </c>
      <c r="BZ323" s="5" t="n">
        <v>0</v>
      </c>
      <c r="CA323" s="5" t="n">
        <v>12.729</v>
      </c>
      <c r="CB323" s="5" t="n">
        <v>0</v>
      </c>
      <c r="CC323" s="5" t="n">
        <v>97.90000000000001</v>
      </c>
      <c r="CD323" s="5" t="n">
        <v>7.95</v>
      </c>
      <c r="CE323" s="5" t="n">
        <v>35.467</v>
      </c>
      <c r="CF323" s="5" t="n">
        <v>153.372</v>
      </c>
      <c r="CG323" s="5" t="n">
        <v>0.15</v>
      </c>
      <c r="CH323" s="5" t="n">
        <v>1</v>
      </c>
      <c r="CI323" s="5" t="n">
        <v>0</v>
      </c>
      <c r="CJ323" s="5" t="n">
        <v>0</v>
      </c>
      <c r="CK323" s="5" t="n">
        <v>0</v>
      </c>
      <c r="CL323" s="5" t="n">
        <v>0</v>
      </c>
      <c r="CM323" s="5" t="n">
        <v>0</v>
      </c>
      <c r="CN323" s="5" t="n">
        <v>0</v>
      </c>
      <c r="CO323" s="5" t="n">
        <v>0</v>
      </c>
      <c r="CP323" s="5" t="n">
        <v>0</v>
      </c>
      <c r="CQ323" s="5" t="n">
        <v>1.294</v>
      </c>
      <c r="CR323" s="5" t="n">
        <v>0</v>
      </c>
      <c r="CS323" s="5" t="n">
        <v>5.158</v>
      </c>
      <c r="CT323" s="5" t="n">
        <v>10.485</v>
      </c>
      <c r="CU323" s="5" t="n">
        <v>29.494</v>
      </c>
    </row>
    <row r="324">
      <c r="A324" s="5" t="inlineStr">
        <is>
          <t>GRD2023</t>
        </is>
      </c>
      <c r="B324" s="5" t="inlineStr">
        <is>
          <t>GRD</t>
        </is>
      </c>
      <c r="C324" s="5" t="inlineStr">
        <is>
          <t>GRD</t>
        </is>
      </c>
      <c r="D324" s="5" t="inlineStr">
        <is>
          <t>Grenada</t>
        </is>
      </c>
      <c r="E324" s="5" t="n">
        <v>2023</v>
      </c>
      <c r="F324" s="5" t="n">
        <v>0.15</v>
      </c>
      <c r="G324" s="5" t="n">
        <v>6.147</v>
      </c>
      <c r="H324" s="5" t="n">
        <v>1.286</v>
      </c>
      <c r="I324" s="5" t="n">
        <v>0</v>
      </c>
      <c r="J324" s="5" t="n">
        <v>6.147</v>
      </c>
      <c r="K324" s="5" t="n">
        <v>0</v>
      </c>
      <c r="L324" s="5" t="n">
        <v>1</v>
      </c>
      <c r="M324" s="5" t="n">
        <v>7.886</v>
      </c>
      <c r="N324" s="5" t="n">
        <v>3.857</v>
      </c>
      <c r="O324" s="5" t="n">
        <v>0</v>
      </c>
      <c r="P324" s="5" t="n">
        <v>7.886</v>
      </c>
      <c r="Q324" s="5" t="n">
        <v>0</v>
      </c>
      <c r="R324" s="5" t="n">
        <v>1</v>
      </c>
      <c r="S324" s="5" t="n">
        <v>12.575</v>
      </c>
      <c r="T324" s="5" t="n">
        <v>7.714</v>
      </c>
      <c r="U324" s="5" t="n">
        <v>0.209</v>
      </c>
      <c r="V324" s="5" t="n">
        <v>14.461</v>
      </c>
      <c r="W324" s="5" t="n">
        <v>0.15</v>
      </c>
      <c r="X324" s="5" t="n">
        <v>1</v>
      </c>
      <c r="Y324" s="5" t="n">
        <v>12.478</v>
      </c>
      <c r="Z324" s="5" t="n">
        <v>1.678</v>
      </c>
      <c r="AA324" s="5" t="n">
        <v>0</v>
      </c>
      <c r="AB324" s="5" t="n">
        <v>12.478</v>
      </c>
      <c r="AC324" s="5" t="n">
        <v>0</v>
      </c>
      <c r="AD324" s="5" t="n">
        <v>1</v>
      </c>
      <c r="AE324" s="5" t="n">
        <v>13.763</v>
      </c>
      <c r="AF324" s="5" t="n">
        <v>3.223</v>
      </c>
      <c r="AG324" s="5" t="n">
        <v>0</v>
      </c>
      <c r="AH324" s="5" t="n">
        <v>13.763</v>
      </c>
      <c r="AI324" s="5" t="n">
        <v>0</v>
      </c>
      <c r="AJ324" s="5" t="n">
        <v>1</v>
      </c>
      <c r="AK324" s="5" t="n">
        <v>21.477</v>
      </c>
      <c r="AL324" s="5" t="n">
        <v>11.54</v>
      </c>
      <c r="AM324" s="5" t="n">
        <v>0.357</v>
      </c>
      <c r="AN324" s="5" t="n">
        <v>24.699</v>
      </c>
      <c r="AO324" s="5" t="n">
        <v>0.15</v>
      </c>
      <c r="AP324" s="5" t="n">
        <v>1</v>
      </c>
      <c r="AQ324" s="5" t="n">
        <v>0.9389999999999999</v>
      </c>
      <c r="AR324" s="5" t="n">
        <v>0.158</v>
      </c>
      <c r="AS324" s="5" t="n">
        <v>0.338</v>
      </c>
      <c r="AT324" s="5" t="n">
        <v>1.277</v>
      </c>
      <c r="AU324" s="5" t="n">
        <v>0</v>
      </c>
      <c r="AV324" s="5" t="n">
        <v>1</v>
      </c>
      <c r="AW324" s="5" t="n">
        <v>0.919</v>
      </c>
      <c r="AX324" s="5" t="n">
        <v>0.157</v>
      </c>
      <c r="AY324" s="5" t="n">
        <v>0.346</v>
      </c>
      <c r="AZ324" s="5" t="n">
        <v>1.265</v>
      </c>
      <c r="BA324" s="5" t="n">
        <v>0</v>
      </c>
      <c r="BB324" s="5" t="n">
        <v>1</v>
      </c>
      <c r="BC324" s="5" t="n">
        <v>0.554</v>
      </c>
      <c r="BD324" s="5" t="n">
        <v>0.129</v>
      </c>
      <c r="BE324" s="5" t="n">
        <v>0.169</v>
      </c>
      <c r="BF324" s="5" t="n">
        <v>0.832</v>
      </c>
      <c r="BG324" s="5" t="n">
        <v>0.15</v>
      </c>
      <c r="BH324" s="5" t="n">
        <v>1</v>
      </c>
      <c r="BI324" s="5" t="n">
        <v>0.5570000000000001</v>
      </c>
      <c r="BJ324" s="5" t="n">
        <v>0.129</v>
      </c>
      <c r="BK324" s="5" t="n">
        <v>0.471</v>
      </c>
      <c r="BL324" s="5" t="n">
        <v>1.182</v>
      </c>
      <c r="BM324" s="5" t="n">
        <v>0.15</v>
      </c>
      <c r="BN324" s="5" t="n">
        <v>1</v>
      </c>
      <c r="BO324" s="5" t="n">
        <v>0</v>
      </c>
      <c r="BP324" s="5" t="n">
        <v>0</v>
      </c>
      <c r="BQ324" s="5" t="n">
        <v>0.349</v>
      </c>
      <c r="BR324" s="5" t="n">
        <v>0</v>
      </c>
      <c r="BS324" s="5" t="n">
        <v>1</v>
      </c>
      <c r="BT324" s="5" t="n">
        <v>0</v>
      </c>
      <c r="BU324" s="5" t="n">
        <v>0</v>
      </c>
      <c r="BV324" s="5" t="n">
        <v>0.38</v>
      </c>
      <c r="BW324" s="5" t="n">
        <v>0.075</v>
      </c>
      <c r="BX324" s="5" t="n">
        <v>1</v>
      </c>
      <c r="BY324" s="5" t="n">
        <v>13.254</v>
      </c>
      <c r="BZ324" s="5" t="n">
        <v>0</v>
      </c>
      <c r="CA324" s="5" t="n">
        <v>13.254</v>
      </c>
      <c r="CB324" s="5" t="n">
        <v>0</v>
      </c>
      <c r="CC324" s="5" t="n">
        <v>83.248</v>
      </c>
      <c r="CD324" s="5" t="n">
        <v>7.95</v>
      </c>
      <c r="CE324" s="5" t="n">
        <v>28.379</v>
      </c>
      <c r="CF324" s="5" t="n">
        <v>128.371</v>
      </c>
      <c r="CG324" s="5" t="n">
        <v>0.15</v>
      </c>
      <c r="CH324" s="5" t="n">
        <v>1</v>
      </c>
      <c r="CI324" s="5" t="n">
        <v>0</v>
      </c>
      <c r="CJ324" s="5" t="n">
        <v>0</v>
      </c>
      <c r="CK324" s="5" t="n">
        <v>0</v>
      </c>
      <c r="CL324" s="5" t="n">
        <v>0</v>
      </c>
      <c r="CM324" s="5" t="n">
        <v>0</v>
      </c>
      <c r="CN324" s="5" t="n">
        <v>0</v>
      </c>
      <c r="CO324" s="5" t="n">
        <v>0</v>
      </c>
      <c r="CP324" s="5" t="n">
        <v>0</v>
      </c>
      <c r="CQ324" s="5" t="n">
        <v>1.348</v>
      </c>
      <c r="CR324" s="5" t="n">
        <v>0</v>
      </c>
      <c r="CS324" s="5" t="n">
        <v>5.37</v>
      </c>
      <c r="CT324" s="5" t="n">
        <v>4.861</v>
      </c>
      <c r="CU324" s="5" t="n">
        <v>11.192</v>
      </c>
    </row>
    <row r="325">
      <c r="A325" s="5" t="inlineStr">
        <is>
          <t>GRD2024</t>
        </is>
      </c>
      <c r="B325" s="5" t="inlineStr">
        <is>
          <t>GRD</t>
        </is>
      </c>
      <c r="C325" s="5" t="inlineStr">
        <is>
          <t>GRD</t>
        </is>
      </c>
      <c r="D325" s="5" t="inlineStr">
        <is>
          <t>Grenada</t>
        </is>
      </c>
      <c r="E325" s="5" t="n">
        <v>2024</v>
      </c>
      <c r="F325" s="5" t="n">
        <v>0.15</v>
      </c>
      <c r="G325" s="5" t="n">
        <v>5.575</v>
      </c>
      <c r="H325" s="5" t="n">
        <v>1.324</v>
      </c>
      <c r="I325" s="5" t="n">
        <v>0</v>
      </c>
      <c r="J325" s="5" t="n">
        <v>5.575</v>
      </c>
      <c r="K325" s="5" t="n">
        <v>0</v>
      </c>
      <c r="L325" s="5" t="n">
        <v>1</v>
      </c>
      <c r="M325" s="5" t="n">
        <v>7.124</v>
      </c>
      <c r="N325" s="5" t="n">
        <v>3.971</v>
      </c>
      <c r="O325" s="5" t="n">
        <v>0</v>
      </c>
      <c r="P325" s="5" t="n">
        <v>7.124</v>
      </c>
      <c r="Q325" s="5" t="n">
        <v>0</v>
      </c>
      <c r="R325" s="5" t="n">
        <v>1</v>
      </c>
      <c r="S325" s="5" t="n">
        <v>12.193</v>
      </c>
      <c r="T325" s="5" t="n">
        <v>7.942</v>
      </c>
      <c r="U325" s="5" t="n">
        <v>0.249</v>
      </c>
      <c r="V325" s="5" t="n">
        <v>14.022</v>
      </c>
      <c r="W325" s="5" t="n">
        <v>0.15</v>
      </c>
      <c r="X325" s="5" t="n">
        <v>1</v>
      </c>
      <c r="Y325" s="5" t="n">
        <v>11.447</v>
      </c>
      <c r="Z325" s="5" t="n">
        <v>1.54</v>
      </c>
      <c r="AA325" s="5" t="n">
        <v>0</v>
      </c>
      <c r="AB325" s="5" t="n">
        <v>11.447</v>
      </c>
      <c r="AC325" s="5" t="n">
        <v>0</v>
      </c>
      <c r="AD325" s="5" t="n">
        <v>1</v>
      </c>
      <c r="AE325" s="5" t="n">
        <v>12.771</v>
      </c>
      <c r="AF325" s="5" t="n">
        <v>2.991</v>
      </c>
      <c r="AG325" s="5" t="n">
        <v>0</v>
      </c>
      <c r="AH325" s="5" t="n">
        <v>12.771</v>
      </c>
      <c r="AI325" s="5" t="n">
        <v>0</v>
      </c>
      <c r="AJ325" s="5" t="n">
        <v>1</v>
      </c>
      <c r="AK325" s="5" t="n">
        <v>20.712</v>
      </c>
      <c r="AL325" s="5" t="n">
        <v>11.129</v>
      </c>
      <c r="AM325" s="5" t="n">
        <v>0.423</v>
      </c>
      <c r="AN325" s="5" t="n">
        <v>23.819</v>
      </c>
      <c r="AO325" s="5" t="n">
        <v>0.15</v>
      </c>
      <c r="AP325" s="5" t="n">
        <v>1</v>
      </c>
      <c r="AQ325" s="5" t="n">
        <v>0.922</v>
      </c>
      <c r="AR325" s="5" t="n">
        <v>0.168</v>
      </c>
      <c r="AS325" s="5" t="n">
        <v>0.335</v>
      </c>
      <c r="AT325" s="5" t="n">
        <v>1.257</v>
      </c>
      <c r="AU325" s="5" t="n">
        <v>0</v>
      </c>
      <c r="AV325" s="5" t="n">
        <v>1</v>
      </c>
      <c r="AW325" s="5" t="n">
        <v>0.863</v>
      </c>
      <c r="AX325" s="5" t="n">
        <v>0.158</v>
      </c>
      <c r="AY325" s="5" t="n">
        <v>0.35</v>
      </c>
      <c r="AZ325" s="5" t="n">
        <v>1.214</v>
      </c>
      <c r="BA325" s="5" t="n">
        <v>0</v>
      </c>
      <c r="BB325" s="5" t="n">
        <v>1</v>
      </c>
      <c r="BC325" s="5" t="n">
        <v>0.534</v>
      </c>
      <c r="BD325" s="5" t="n">
        <v>0.132</v>
      </c>
      <c r="BE325" s="5" t="n">
        <v>0.19</v>
      </c>
      <c r="BF325" s="5" t="n">
        <v>0.832</v>
      </c>
      <c r="BG325" s="5" t="n">
        <v>0.15</v>
      </c>
      <c r="BH325" s="5" t="n">
        <v>1</v>
      </c>
      <c r="BI325" s="5" t="n">
        <v>0.5679999999999999</v>
      </c>
      <c r="BJ325" s="5" t="n">
        <v>0.132</v>
      </c>
      <c r="BK325" s="5" t="n">
        <v>0.364</v>
      </c>
      <c r="BL325" s="5" t="n">
        <v>1.072</v>
      </c>
      <c r="BM325" s="5" t="n">
        <v>0.15</v>
      </c>
      <c r="BN325" s="5" t="n">
        <v>1</v>
      </c>
      <c r="BO325" s="5" t="n">
        <v>0</v>
      </c>
      <c r="BP325" s="5" t="n">
        <v>0</v>
      </c>
      <c r="BQ325" s="5" t="n">
        <v>0.33</v>
      </c>
      <c r="BR325" s="5" t="n">
        <v>0</v>
      </c>
      <c r="BS325" s="5" t="n">
        <v>1</v>
      </c>
      <c r="BT325" s="5" t="n">
        <v>0</v>
      </c>
      <c r="BU325" s="5" t="n">
        <v>0</v>
      </c>
      <c r="BV325" s="5" t="n">
        <v>0.361</v>
      </c>
      <c r="BW325" s="5" t="n">
        <v>0.075</v>
      </c>
      <c r="BX325" s="5" t="n">
        <v>1</v>
      </c>
      <c r="BY325" s="5" t="n">
        <v>13.646</v>
      </c>
      <c r="BZ325" s="5" t="n">
        <v>0</v>
      </c>
      <c r="CA325" s="5" t="n">
        <v>13.646</v>
      </c>
      <c r="CB325" s="5" t="n">
        <v>0</v>
      </c>
      <c r="CC325" s="5" t="n">
        <v>82.58799999999999</v>
      </c>
      <c r="CD325" s="5" t="n">
        <v>7.95</v>
      </c>
      <c r="CE325" s="5" t="n">
        <v>31.916</v>
      </c>
      <c r="CF325" s="5" t="n">
        <v>129.043</v>
      </c>
      <c r="CG325" s="5" t="n">
        <v>0.15</v>
      </c>
      <c r="CH325" s="5" t="n">
        <v>1</v>
      </c>
      <c r="CI325" s="5" t="n">
        <v>0</v>
      </c>
      <c r="CJ325" s="5" t="n">
        <v>0</v>
      </c>
      <c r="CK325" s="5" t="n">
        <v>0</v>
      </c>
      <c r="CL325" s="5" t="n">
        <v>0</v>
      </c>
      <c r="CM325" s="5" t="n">
        <v>0</v>
      </c>
      <c r="CN325" s="5" t="n">
        <v>0</v>
      </c>
      <c r="CO325" s="5" t="n">
        <v>0</v>
      </c>
      <c r="CP325" s="5" t="n">
        <v>0</v>
      </c>
      <c r="CQ325" s="5" t="n">
        <v>1.387</v>
      </c>
      <c r="CR325" s="5" t="n">
        <v>0</v>
      </c>
      <c r="CS325" s="5" t="n">
        <v>5.529</v>
      </c>
      <c r="CT325" s="5" t="n">
        <v>4.251</v>
      </c>
      <c r="CU325" s="5" t="n">
        <v>10.123</v>
      </c>
    </row>
    <row r="326">
      <c r="A326" s="5" t="inlineStr">
        <is>
          <t>GUM2021</t>
        </is>
      </c>
      <c r="B326" s="5" t="inlineStr">
        <is>
          <t>GUM</t>
        </is>
      </c>
      <c r="C326" s="5" t="inlineStr">
        <is>
          <t>GUM</t>
        </is>
      </c>
      <c r="D326" s="5" t="inlineStr">
        <is>
          <t>Guam</t>
        </is>
      </c>
      <c r="E326" s="5" t="n">
        <v>2021</v>
      </c>
      <c r="F326" s="5" t="n">
        <v>0.04</v>
      </c>
      <c r="G326" s="5" t="n">
        <v>4.747</v>
      </c>
      <c r="H326" s="5" t="n">
        <v>1.143</v>
      </c>
      <c r="I326" s="5" t="n">
        <v>0</v>
      </c>
      <c r="J326" s="5" t="n">
        <v>4.747</v>
      </c>
      <c r="K326" s="5" t="n">
        <v>0</v>
      </c>
      <c r="L326" s="5" t="n">
        <v>1</v>
      </c>
      <c r="M326" s="5" t="n">
        <v>7.964</v>
      </c>
      <c r="N326" s="5" t="n">
        <v>3.43</v>
      </c>
      <c r="O326" s="5" t="n">
        <v>0</v>
      </c>
      <c r="P326" s="5" t="n">
        <v>7.964</v>
      </c>
      <c r="Q326" s="5" t="n">
        <v>0</v>
      </c>
      <c r="R326" s="5" t="n">
        <v>1</v>
      </c>
      <c r="S326" s="5" t="n">
        <v>10.464</v>
      </c>
      <c r="T326" s="5" t="n">
        <v>6.86</v>
      </c>
      <c r="U326" s="5" t="n">
        <v>0</v>
      </c>
      <c r="V326" s="5" t="n">
        <v>10.883</v>
      </c>
      <c r="W326" s="5" t="n">
        <v>0.04</v>
      </c>
      <c r="X326" s="5" t="n">
        <v>1</v>
      </c>
      <c r="Y326" s="5" t="n">
        <v>10.551</v>
      </c>
      <c r="Z326" s="5" t="n">
        <v>1.302</v>
      </c>
      <c r="AA326" s="5" t="n">
        <v>0</v>
      </c>
      <c r="AB326" s="5" t="n">
        <v>10.551</v>
      </c>
      <c r="AC326" s="5" t="n">
        <v>0</v>
      </c>
      <c r="AD326" s="5" t="n">
        <v>1</v>
      </c>
      <c r="AE326" s="5" t="n">
        <v>11.694</v>
      </c>
      <c r="AF326" s="5" t="n">
        <v>2.549</v>
      </c>
      <c r="AG326" s="5" t="n">
        <v>0</v>
      </c>
      <c r="AH326" s="5" t="n">
        <v>11.694</v>
      </c>
      <c r="AI326" s="5" t="n">
        <v>0</v>
      </c>
      <c r="AJ326" s="5" t="n">
        <v>1</v>
      </c>
      <c r="AK326" s="5" t="n">
        <v>18.554</v>
      </c>
      <c r="AL326" s="5" t="n">
        <v>9.627000000000001</v>
      </c>
      <c r="AM326" s="5" t="n">
        <v>0</v>
      </c>
      <c r="AN326" s="5" t="n">
        <v>19.296</v>
      </c>
      <c r="AO326" s="5" t="n">
        <v>0.04</v>
      </c>
      <c r="AP326" s="5" t="n">
        <v>1</v>
      </c>
      <c r="AQ326" s="5" t="n">
        <v>0.621</v>
      </c>
      <c r="AR326" s="5" t="n">
        <v>0.114</v>
      </c>
      <c r="AS326" s="5" t="n">
        <v>0</v>
      </c>
      <c r="AT326" s="5" t="n">
        <v>0.645</v>
      </c>
      <c r="AU326" s="5" t="n">
        <v>0.04</v>
      </c>
      <c r="AV326" s="5" t="n">
        <v>1</v>
      </c>
      <c r="AW326" s="5" t="n">
        <v>0.593</v>
      </c>
      <c r="AX326" s="5" t="n">
        <v>0.114</v>
      </c>
      <c r="AY326" s="5" t="n">
        <v>0</v>
      </c>
      <c r="AZ326" s="5" t="n">
        <v>0.617</v>
      </c>
      <c r="BA326" s="5" t="n">
        <v>0.04</v>
      </c>
      <c r="BB326" s="5" t="n">
        <v>1</v>
      </c>
      <c r="BC326" s="5" t="n">
        <v>0.44</v>
      </c>
      <c r="BD326" s="5" t="n">
        <v>0.114</v>
      </c>
      <c r="BE326" s="5" t="n">
        <v>0</v>
      </c>
      <c r="BF326" s="5" t="n">
        <v>0.457</v>
      </c>
      <c r="BG326" s="5" t="n">
        <v>0.04</v>
      </c>
      <c r="BH326" s="5" t="n">
        <v>1</v>
      </c>
      <c r="BI326" s="5" t="n">
        <v>0.5600000000000001</v>
      </c>
      <c r="BJ326" s="5" t="n">
        <v>0.114</v>
      </c>
      <c r="BK326" s="5" t="n">
        <v>0</v>
      </c>
      <c r="BL326" s="5" t="n">
        <v>0.583</v>
      </c>
      <c r="BM326" s="5" t="n">
        <v>0.04</v>
      </c>
      <c r="BN326" s="5" t="n">
        <v>1</v>
      </c>
      <c r="BO326" s="5" t="n">
        <v>0</v>
      </c>
      <c r="BP326" s="5" t="n">
        <v>0</v>
      </c>
      <c r="BQ326" s="5" t="n">
        <v>0</v>
      </c>
      <c r="BR326" s="5" t="n">
        <v>0</v>
      </c>
      <c r="BS326" s="5" t="n">
        <v>1</v>
      </c>
      <c r="BT326" s="5" t="n">
        <v>0</v>
      </c>
      <c r="BU326" s="5" t="n">
        <v>0</v>
      </c>
      <c r="BV326" s="5" t="n">
        <v>0</v>
      </c>
      <c r="BW326" s="5" t="n">
        <v>0.04</v>
      </c>
      <c r="BX326" s="5" t="n">
        <v>1</v>
      </c>
      <c r="BY326" s="5" t="n">
        <v>11.787</v>
      </c>
      <c r="BZ326" s="5" t="n">
        <v>0</v>
      </c>
      <c r="CA326" s="5" t="n">
        <v>11.787</v>
      </c>
      <c r="CB326" s="5" t="n">
        <v>0</v>
      </c>
      <c r="CC326" s="5" t="n">
        <v>81.69499999999999</v>
      </c>
      <c r="CD326" s="5" t="n">
        <v>7.95</v>
      </c>
      <c r="CE326" s="5" t="n">
        <v>0</v>
      </c>
      <c r="CF326" s="5" t="n">
        <v>84.96299999999999</v>
      </c>
      <c r="CG326" s="5" t="n">
        <v>0.04</v>
      </c>
      <c r="CH326" s="5" t="n">
        <v>1</v>
      </c>
      <c r="CI326" s="5" t="n">
        <v>0</v>
      </c>
      <c r="CJ326" s="5" t="n">
        <v>0</v>
      </c>
      <c r="CK326" s="5" t="n">
        <v>0</v>
      </c>
      <c r="CL326" s="5" t="n">
        <v>0</v>
      </c>
      <c r="CM326" s="5" t="n">
        <v>0</v>
      </c>
      <c r="CN326" s="5" t="n">
        <v>0</v>
      </c>
      <c r="CO326" s="5" t="n">
        <v>0</v>
      </c>
      <c r="CP326" s="5" t="n">
        <v>0</v>
      </c>
      <c r="CQ326" s="5" t="n">
        <v>1.198</v>
      </c>
      <c r="CR326" s="5" t="n">
        <v>0</v>
      </c>
      <c r="CS326" s="5" t="n">
        <v>4.776</v>
      </c>
      <c r="CT326" s="5" t="n">
        <v>3.604</v>
      </c>
      <c r="CU326" s="5" t="n">
        <v>9.407999999999999</v>
      </c>
    </row>
    <row r="327">
      <c r="A327" s="5" t="inlineStr">
        <is>
          <t>GUM2022</t>
        </is>
      </c>
      <c r="B327" s="5" t="inlineStr">
        <is>
          <t>GUM</t>
        </is>
      </c>
      <c r="C327" s="5" t="inlineStr">
        <is>
          <t>GUM</t>
        </is>
      </c>
      <c r="D327" s="5" t="inlineStr">
        <is>
          <t>Guam</t>
        </is>
      </c>
      <c r="E327" s="5" t="n">
        <v>2022</v>
      </c>
      <c r="F327" s="5" t="n">
        <v>0.04</v>
      </c>
      <c r="G327" s="5" t="n">
        <v>8.788</v>
      </c>
      <c r="H327" s="5" t="n">
        <v>1.235</v>
      </c>
      <c r="I327" s="5" t="n">
        <v>0</v>
      </c>
      <c r="J327" s="5" t="n">
        <v>8.788</v>
      </c>
      <c r="K327" s="5" t="n">
        <v>0</v>
      </c>
      <c r="L327" s="5" t="n">
        <v>1</v>
      </c>
      <c r="M327" s="5" t="n">
        <v>9.782999999999999</v>
      </c>
      <c r="N327" s="5" t="n">
        <v>3.704</v>
      </c>
      <c r="O327" s="5" t="n">
        <v>0</v>
      </c>
      <c r="P327" s="5" t="n">
        <v>9.782999999999999</v>
      </c>
      <c r="Q327" s="5" t="n">
        <v>0</v>
      </c>
      <c r="R327" s="5" t="n">
        <v>1</v>
      </c>
      <c r="S327" s="5" t="n">
        <v>14.962</v>
      </c>
      <c r="T327" s="5" t="n">
        <v>7.408</v>
      </c>
      <c r="U327" s="5" t="n">
        <v>0.044</v>
      </c>
      <c r="V327" s="5" t="n">
        <v>15.56</v>
      </c>
      <c r="W327" s="5" t="n">
        <v>0.04</v>
      </c>
      <c r="X327" s="5" t="n">
        <v>1</v>
      </c>
      <c r="Y327" s="5" t="n">
        <v>17.332</v>
      </c>
      <c r="Z327" s="5" t="n">
        <v>2.139</v>
      </c>
      <c r="AA327" s="5" t="n">
        <v>0</v>
      </c>
      <c r="AB327" s="5" t="n">
        <v>17.332</v>
      </c>
      <c r="AC327" s="5" t="n">
        <v>0</v>
      </c>
      <c r="AD327" s="5" t="n">
        <v>1</v>
      </c>
      <c r="AE327" s="5" t="n">
        <v>18.566</v>
      </c>
      <c r="AF327" s="5" t="n">
        <v>4.048</v>
      </c>
      <c r="AG327" s="5" t="n">
        <v>0</v>
      </c>
      <c r="AH327" s="5" t="n">
        <v>18.566</v>
      </c>
      <c r="AI327" s="5" t="n">
        <v>0</v>
      </c>
      <c r="AJ327" s="5" t="n">
        <v>1</v>
      </c>
      <c r="AK327" s="5" t="n">
        <v>25.974</v>
      </c>
      <c r="AL327" s="5" t="n">
        <v>13.478</v>
      </c>
      <c r="AM327" s="5" t="n">
        <v>0.077</v>
      </c>
      <c r="AN327" s="5" t="n">
        <v>27.013</v>
      </c>
      <c r="AO327" s="5" t="n">
        <v>0.04</v>
      </c>
      <c r="AP327" s="5" t="n">
        <v>1</v>
      </c>
      <c r="AQ327" s="5" t="n">
        <v>0.847</v>
      </c>
      <c r="AR327" s="5" t="n">
        <v>0.123</v>
      </c>
      <c r="AS327" s="5" t="n">
        <v>0.003</v>
      </c>
      <c r="AT327" s="5" t="n">
        <v>0.881</v>
      </c>
      <c r="AU327" s="5" t="n">
        <v>0.04</v>
      </c>
      <c r="AV327" s="5" t="n">
        <v>1</v>
      </c>
      <c r="AW327" s="5" t="n">
        <v>0.947</v>
      </c>
      <c r="AX327" s="5" t="n">
        <v>0.123</v>
      </c>
      <c r="AY327" s="5" t="n">
        <v>0.003</v>
      </c>
      <c r="AZ327" s="5" t="n">
        <v>0.985</v>
      </c>
      <c r="BA327" s="5" t="n">
        <v>0.04</v>
      </c>
      <c r="BB327" s="5" t="n">
        <v>1</v>
      </c>
      <c r="BC327" s="5" t="n">
        <v>0.589</v>
      </c>
      <c r="BD327" s="5" t="n">
        <v>0.123</v>
      </c>
      <c r="BE327" s="5" t="n">
        <v>0.002</v>
      </c>
      <c r="BF327" s="5" t="n">
        <v>0.612</v>
      </c>
      <c r="BG327" s="5" t="n">
        <v>0.04</v>
      </c>
      <c r="BH327" s="5" t="n">
        <v>1</v>
      </c>
      <c r="BI327" s="5" t="n">
        <v>0.6889999999999999</v>
      </c>
      <c r="BJ327" s="5" t="n">
        <v>0.123</v>
      </c>
      <c r="BK327" s="5" t="n">
        <v>0.002</v>
      </c>
      <c r="BL327" s="5" t="n">
        <v>0.716</v>
      </c>
      <c r="BM327" s="5" t="n">
        <v>0.04</v>
      </c>
      <c r="BN327" s="5" t="n">
        <v>1</v>
      </c>
      <c r="BO327" s="5" t="n">
        <v>0</v>
      </c>
      <c r="BP327" s="5" t="n">
        <v>0</v>
      </c>
      <c r="BQ327" s="5" t="n">
        <v>0</v>
      </c>
      <c r="BR327" s="5" t="n">
        <v>0</v>
      </c>
      <c r="BS327" s="5" t="n">
        <v>1</v>
      </c>
      <c r="BT327" s="5" t="n">
        <v>0</v>
      </c>
      <c r="BU327" s="5" t="n">
        <v>0</v>
      </c>
      <c r="BV327" s="5" t="n">
        <v>0</v>
      </c>
      <c r="BW327" s="5" t="n">
        <v>0.04</v>
      </c>
      <c r="BX327" s="5" t="n">
        <v>1</v>
      </c>
      <c r="BY327" s="5" t="n">
        <v>12.729</v>
      </c>
      <c r="BZ327" s="5" t="n">
        <v>0</v>
      </c>
      <c r="CA327" s="5" t="n">
        <v>12.729</v>
      </c>
      <c r="CB327" s="5" t="n">
        <v>0</v>
      </c>
      <c r="CC327" s="5" t="n">
        <v>102.477</v>
      </c>
      <c r="CD327" s="5" t="n">
        <v>7.95</v>
      </c>
      <c r="CE327" s="5" t="n">
        <v>0.303</v>
      </c>
      <c r="CF327" s="5" t="n">
        <v>106.576</v>
      </c>
      <c r="CG327" s="5" t="n">
        <v>0.04</v>
      </c>
      <c r="CH327" s="5" t="n">
        <v>1</v>
      </c>
      <c r="CI327" s="5" t="n">
        <v>0</v>
      </c>
      <c r="CJ327" s="5" t="n">
        <v>0</v>
      </c>
      <c r="CK327" s="5" t="n">
        <v>0</v>
      </c>
      <c r="CL327" s="5" t="n">
        <v>0</v>
      </c>
      <c r="CM327" s="5" t="n">
        <v>0</v>
      </c>
      <c r="CN327" s="5" t="n">
        <v>0</v>
      </c>
      <c r="CO327" s="5" t="n">
        <v>0</v>
      </c>
      <c r="CP327" s="5" t="n">
        <v>0</v>
      </c>
      <c r="CQ327" s="5" t="n">
        <v>1.294</v>
      </c>
      <c r="CR327" s="5" t="n">
        <v>0</v>
      </c>
      <c r="CS327" s="5" t="n">
        <v>5.158</v>
      </c>
      <c r="CT327" s="5" t="n">
        <v>7.554</v>
      </c>
      <c r="CU327" s="5" t="n">
        <v>16.097</v>
      </c>
    </row>
    <row r="328">
      <c r="A328" s="5" t="inlineStr">
        <is>
          <t>GUM2023</t>
        </is>
      </c>
      <c r="B328" s="5" t="inlineStr">
        <is>
          <t>GUM</t>
        </is>
      </c>
      <c r="C328" s="5" t="inlineStr">
        <is>
          <t>GUM</t>
        </is>
      </c>
      <c r="D328" s="5" t="inlineStr">
        <is>
          <t>Guam</t>
        </is>
      </c>
      <c r="E328" s="5" t="n">
        <v>2023</v>
      </c>
      <c r="F328" s="5" t="n">
        <v>0.04</v>
      </c>
      <c r="G328" s="5" t="n">
        <v>5.77</v>
      </c>
      <c r="H328" s="5" t="n">
        <v>1.286</v>
      </c>
      <c r="I328" s="5" t="n">
        <v>0</v>
      </c>
      <c r="J328" s="5" t="n">
        <v>5.77</v>
      </c>
      <c r="K328" s="5" t="n">
        <v>0</v>
      </c>
      <c r="L328" s="5" t="n">
        <v>1</v>
      </c>
      <c r="M328" s="5" t="n">
        <v>7.886</v>
      </c>
      <c r="N328" s="5" t="n">
        <v>3.857</v>
      </c>
      <c r="O328" s="5" t="n">
        <v>0</v>
      </c>
      <c r="P328" s="5" t="n">
        <v>7.886</v>
      </c>
      <c r="Q328" s="5" t="n">
        <v>0</v>
      </c>
      <c r="R328" s="5" t="n">
        <v>1</v>
      </c>
      <c r="S328" s="5" t="n">
        <v>12.198</v>
      </c>
      <c r="T328" s="5" t="n">
        <v>7.714</v>
      </c>
      <c r="U328" s="5" t="n">
        <v>0.054</v>
      </c>
      <c r="V328" s="5" t="n">
        <v>12.686</v>
      </c>
      <c r="W328" s="5" t="n">
        <v>0.04</v>
      </c>
      <c r="X328" s="5" t="n">
        <v>1</v>
      </c>
      <c r="Y328" s="5" t="n">
        <v>13.814</v>
      </c>
      <c r="Z328" s="5" t="n">
        <v>1.705</v>
      </c>
      <c r="AA328" s="5" t="n">
        <v>0</v>
      </c>
      <c r="AB328" s="5" t="n">
        <v>13.814</v>
      </c>
      <c r="AC328" s="5" t="n">
        <v>0</v>
      </c>
      <c r="AD328" s="5" t="n">
        <v>1</v>
      </c>
      <c r="AE328" s="5" t="n">
        <v>15.1</v>
      </c>
      <c r="AF328" s="5" t="n">
        <v>3.292</v>
      </c>
      <c r="AG328" s="5" t="n">
        <v>0</v>
      </c>
      <c r="AH328" s="5" t="n">
        <v>15.1</v>
      </c>
      <c r="AI328" s="5" t="n">
        <v>0</v>
      </c>
      <c r="AJ328" s="5" t="n">
        <v>1</v>
      </c>
      <c r="AK328" s="5" t="n">
        <v>22.814</v>
      </c>
      <c r="AL328" s="5" t="n">
        <v>11.838</v>
      </c>
      <c r="AM328" s="5" t="n">
        <v>0.101</v>
      </c>
      <c r="AN328" s="5" t="n">
        <v>23.726</v>
      </c>
      <c r="AO328" s="5" t="n">
        <v>0.04</v>
      </c>
      <c r="AP328" s="5" t="n">
        <v>1</v>
      </c>
      <c r="AQ328" s="5" t="n">
        <v>0.749</v>
      </c>
      <c r="AR328" s="5" t="n">
        <v>0.129</v>
      </c>
      <c r="AS328" s="5" t="n">
        <v>0.003</v>
      </c>
      <c r="AT328" s="5" t="n">
        <v>0.779</v>
      </c>
      <c r="AU328" s="5" t="n">
        <v>0.04</v>
      </c>
      <c r="AV328" s="5" t="n">
        <v>1</v>
      </c>
      <c r="AW328" s="5" t="n">
        <v>0.783</v>
      </c>
      <c r="AX328" s="5" t="n">
        <v>0.129</v>
      </c>
      <c r="AY328" s="5" t="n">
        <v>0.003</v>
      </c>
      <c r="AZ328" s="5" t="n">
        <v>0.8139999999999999</v>
      </c>
      <c r="BA328" s="5" t="n">
        <v>0.04</v>
      </c>
      <c r="BB328" s="5" t="n">
        <v>1</v>
      </c>
      <c r="BC328" s="5" t="n">
        <v>0.527</v>
      </c>
      <c r="BD328" s="5" t="n">
        <v>0.129</v>
      </c>
      <c r="BE328" s="5" t="n">
        <v>0.002</v>
      </c>
      <c r="BF328" s="5" t="n">
        <v>0.549</v>
      </c>
      <c r="BG328" s="5" t="n">
        <v>0.04</v>
      </c>
      <c r="BH328" s="5" t="n">
        <v>1</v>
      </c>
      <c r="BI328" s="5" t="n">
        <v>0.64</v>
      </c>
      <c r="BJ328" s="5" t="n">
        <v>0.129</v>
      </c>
      <c r="BK328" s="5" t="n">
        <v>0.003</v>
      </c>
      <c r="BL328" s="5" t="n">
        <v>0.665</v>
      </c>
      <c r="BM328" s="5" t="n">
        <v>0.04</v>
      </c>
      <c r="BN328" s="5" t="n">
        <v>1</v>
      </c>
      <c r="BO328" s="5" t="n">
        <v>0</v>
      </c>
      <c r="BP328" s="5" t="n">
        <v>0</v>
      </c>
      <c r="BQ328" s="5" t="n">
        <v>0</v>
      </c>
      <c r="BR328" s="5" t="n">
        <v>0</v>
      </c>
      <c r="BS328" s="5" t="n">
        <v>1</v>
      </c>
      <c r="BT328" s="5" t="n">
        <v>0</v>
      </c>
      <c r="BU328" s="5" t="n">
        <v>0</v>
      </c>
      <c r="BV328" s="5" t="n">
        <v>0</v>
      </c>
      <c r="BW328" s="5" t="n">
        <v>0.04</v>
      </c>
      <c r="BX328" s="5" t="n">
        <v>1</v>
      </c>
      <c r="BY328" s="5" t="n">
        <v>13.254</v>
      </c>
      <c r="BZ328" s="5" t="n">
        <v>0</v>
      </c>
      <c r="CA328" s="5" t="n">
        <v>13.254</v>
      </c>
      <c r="CB328" s="5" t="n">
        <v>0</v>
      </c>
      <c r="CC328" s="5" t="n">
        <v>87.07899999999999</v>
      </c>
      <c r="CD328" s="5" t="n">
        <v>7.95</v>
      </c>
      <c r="CE328" s="5" t="n">
        <v>0.386</v>
      </c>
      <c r="CF328" s="5" t="n">
        <v>90.562</v>
      </c>
      <c r="CG328" s="5" t="n">
        <v>0.04</v>
      </c>
      <c r="CH328" s="5" t="n">
        <v>1</v>
      </c>
      <c r="CI328" s="5" t="n">
        <v>0</v>
      </c>
      <c r="CJ328" s="5" t="n">
        <v>0</v>
      </c>
      <c r="CK328" s="5" t="n">
        <v>0</v>
      </c>
      <c r="CL328" s="5" t="n">
        <v>0</v>
      </c>
      <c r="CM328" s="5" t="n">
        <v>0</v>
      </c>
      <c r="CN328" s="5" t="n">
        <v>0</v>
      </c>
      <c r="CO328" s="5" t="n">
        <v>0</v>
      </c>
      <c r="CP328" s="5" t="n">
        <v>0</v>
      </c>
      <c r="CQ328" s="5" t="n">
        <v>1.348</v>
      </c>
      <c r="CR328" s="5" t="n">
        <v>0</v>
      </c>
      <c r="CS328" s="5" t="n">
        <v>5.37</v>
      </c>
      <c r="CT328" s="5" t="n">
        <v>4.484</v>
      </c>
      <c r="CU328" s="5" t="n">
        <v>12.529</v>
      </c>
    </row>
    <row r="329">
      <c r="A329" s="5" t="inlineStr">
        <is>
          <t>GUM2024</t>
        </is>
      </c>
      <c r="B329" s="5" t="inlineStr">
        <is>
          <t>GUM</t>
        </is>
      </c>
      <c r="C329" s="5" t="inlineStr">
        <is>
          <t>GUM</t>
        </is>
      </c>
      <c r="D329" s="5" t="inlineStr">
        <is>
          <t>Guam</t>
        </is>
      </c>
      <c r="E329" s="5" t="n">
        <v>2024</v>
      </c>
      <c r="F329" s="5" t="n">
        <v>0.04</v>
      </c>
      <c r="G329" s="5" t="n">
        <v>4.833</v>
      </c>
      <c r="H329" s="5" t="n">
        <v>1.324</v>
      </c>
      <c r="I329" s="5" t="n">
        <v>0</v>
      </c>
      <c r="J329" s="5" t="n">
        <v>4.833</v>
      </c>
      <c r="K329" s="5" t="n">
        <v>0</v>
      </c>
      <c r="L329" s="5" t="n">
        <v>1</v>
      </c>
      <c r="M329" s="5" t="n">
        <v>7.124</v>
      </c>
      <c r="N329" s="5" t="n">
        <v>3.971</v>
      </c>
      <c r="O329" s="5" t="n">
        <v>0</v>
      </c>
      <c r="P329" s="5" t="n">
        <v>7.124</v>
      </c>
      <c r="Q329" s="5" t="n">
        <v>0</v>
      </c>
      <c r="R329" s="5" t="n">
        <v>1</v>
      </c>
      <c r="S329" s="5" t="n">
        <v>11.451</v>
      </c>
      <c r="T329" s="5" t="n">
        <v>7.942</v>
      </c>
      <c r="U329" s="5" t="n">
        <v>0.062</v>
      </c>
      <c r="V329" s="5" t="n">
        <v>11.909</v>
      </c>
      <c r="W329" s="5" t="n">
        <v>0.04</v>
      </c>
      <c r="X329" s="5" t="n">
        <v>1</v>
      </c>
      <c r="Y329" s="5" t="n">
        <v>12.219</v>
      </c>
      <c r="Z329" s="5" t="n">
        <v>1.508</v>
      </c>
      <c r="AA329" s="5" t="n">
        <v>0</v>
      </c>
      <c r="AB329" s="5" t="n">
        <v>12.219</v>
      </c>
      <c r="AC329" s="5" t="n">
        <v>0</v>
      </c>
      <c r="AD329" s="5" t="n">
        <v>1</v>
      </c>
      <c r="AE329" s="5" t="n">
        <v>13.543</v>
      </c>
      <c r="AF329" s="5" t="n">
        <v>2.952</v>
      </c>
      <c r="AG329" s="5" t="n">
        <v>0</v>
      </c>
      <c r="AH329" s="5" t="n">
        <v>13.543</v>
      </c>
      <c r="AI329" s="5" t="n">
        <v>0</v>
      </c>
      <c r="AJ329" s="5" t="n">
        <v>1</v>
      </c>
      <c r="AK329" s="5" t="n">
        <v>21.484</v>
      </c>
      <c r="AL329" s="5" t="n">
        <v>11.148</v>
      </c>
      <c r="AM329" s="5" t="n">
        <v>0.117</v>
      </c>
      <c r="AN329" s="5" t="n">
        <v>22.344</v>
      </c>
      <c r="AO329" s="5" t="n">
        <v>0.04</v>
      </c>
      <c r="AP329" s="5" t="n">
        <v>1</v>
      </c>
      <c r="AQ329" s="5" t="n">
        <v>0.72</v>
      </c>
      <c r="AR329" s="5" t="n">
        <v>0.132</v>
      </c>
      <c r="AS329" s="5" t="n">
        <v>0.004</v>
      </c>
      <c r="AT329" s="5" t="n">
        <v>0.749</v>
      </c>
      <c r="AU329" s="5" t="n">
        <v>0.04</v>
      </c>
      <c r="AV329" s="5" t="n">
        <v>1</v>
      </c>
      <c r="AW329" s="5" t="n">
        <v>0.734</v>
      </c>
      <c r="AX329" s="5" t="n">
        <v>0.132</v>
      </c>
      <c r="AY329" s="5" t="n">
        <v>0.004</v>
      </c>
      <c r="AZ329" s="5" t="n">
        <v>0.763</v>
      </c>
      <c r="BA329" s="5" t="n">
        <v>0.04</v>
      </c>
      <c r="BB329" s="5" t="n">
        <v>1</v>
      </c>
      <c r="BC329" s="5" t="n">
        <v>0.51</v>
      </c>
      <c r="BD329" s="5" t="n">
        <v>0.132</v>
      </c>
      <c r="BE329" s="5" t="n">
        <v>0.003</v>
      </c>
      <c r="BF329" s="5" t="n">
        <v>0.531</v>
      </c>
      <c r="BG329" s="5" t="n">
        <v>0.04</v>
      </c>
      <c r="BH329" s="5" t="n">
        <v>1</v>
      </c>
      <c r="BI329" s="5" t="n">
        <v>0.652</v>
      </c>
      <c r="BJ329" s="5" t="n">
        <v>0.132</v>
      </c>
      <c r="BK329" s="5" t="n">
        <v>0.004</v>
      </c>
      <c r="BL329" s="5" t="n">
        <v>0.678</v>
      </c>
      <c r="BM329" s="5" t="n">
        <v>0.04</v>
      </c>
      <c r="BN329" s="5" t="n">
        <v>1</v>
      </c>
      <c r="BO329" s="5" t="n">
        <v>0</v>
      </c>
      <c r="BP329" s="5" t="n">
        <v>0</v>
      </c>
      <c r="BQ329" s="5" t="n">
        <v>0</v>
      </c>
      <c r="BR329" s="5" t="n">
        <v>0</v>
      </c>
      <c r="BS329" s="5" t="n">
        <v>1</v>
      </c>
      <c r="BT329" s="5" t="n">
        <v>0</v>
      </c>
      <c r="BU329" s="5" t="n">
        <v>0</v>
      </c>
      <c r="BV329" s="5" t="n">
        <v>0</v>
      </c>
      <c r="BW329" s="5" t="n">
        <v>0.04</v>
      </c>
      <c r="BX329" s="5" t="n">
        <v>1</v>
      </c>
      <c r="BY329" s="5" t="n">
        <v>13.646</v>
      </c>
      <c r="BZ329" s="5" t="n">
        <v>0</v>
      </c>
      <c r="CA329" s="5" t="n">
        <v>13.646</v>
      </c>
      <c r="CB329" s="5" t="n">
        <v>0</v>
      </c>
      <c r="CC329" s="5" t="n">
        <v>86.38500000000001</v>
      </c>
      <c r="CD329" s="5" t="n">
        <v>7.95</v>
      </c>
      <c r="CE329" s="5" t="n">
        <v>0.471</v>
      </c>
      <c r="CF329" s="5" t="n">
        <v>89.84099999999999</v>
      </c>
      <c r="CG329" s="5" t="n">
        <v>0.04</v>
      </c>
      <c r="CH329" s="5" t="n">
        <v>1</v>
      </c>
      <c r="CI329" s="5" t="n">
        <v>0</v>
      </c>
      <c r="CJ329" s="5" t="n">
        <v>0</v>
      </c>
      <c r="CK329" s="5" t="n">
        <v>0</v>
      </c>
      <c r="CL329" s="5" t="n">
        <v>0</v>
      </c>
      <c r="CM329" s="5" t="n">
        <v>0</v>
      </c>
      <c r="CN329" s="5" t="n">
        <v>0</v>
      </c>
      <c r="CO329" s="5" t="n">
        <v>0</v>
      </c>
      <c r="CP329" s="5" t="n">
        <v>0</v>
      </c>
      <c r="CQ329" s="5" t="n">
        <v>1.387</v>
      </c>
      <c r="CR329" s="5" t="n">
        <v>0</v>
      </c>
      <c r="CS329" s="5" t="n">
        <v>5.529</v>
      </c>
      <c r="CT329" s="5" t="n">
        <v>3.509</v>
      </c>
      <c r="CU329" s="5" t="n">
        <v>10.896</v>
      </c>
    </row>
    <row r="330">
      <c r="A330" s="5" t="inlineStr">
        <is>
          <t>GTM2021</t>
        </is>
      </c>
      <c r="B330" s="5" t="inlineStr">
        <is>
          <t>GTM</t>
        </is>
      </c>
      <c r="C330" s="5" t="inlineStr">
        <is>
          <t>GTM</t>
        </is>
      </c>
      <c r="D330" s="5" t="inlineStr">
        <is>
          <t>Guatemala</t>
        </is>
      </c>
      <c r="E330" s="5" t="n">
        <v>2021</v>
      </c>
      <c r="F330" s="5" t="n">
        <v>0.12</v>
      </c>
      <c r="G330" s="5" t="n">
        <v>5.897</v>
      </c>
      <c r="H330" s="5" t="n">
        <v>1.143</v>
      </c>
      <c r="I330" s="5" t="n">
        <v>0.238</v>
      </c>
      <c r="J330" s="5" t="n">
        <v>6.134</v>
      </c>
      <c r="K330" s="5" t="n">
        <v>0</v>
      </c>
      <c r="L330" s="5" t="n">
        <v>1</v>
      </c>
      <c r="M330" s="5" t="n">
        <v>7.964</v>
      </c>
      <c r="N330" s="5" t="n">
        <v>3.43</v>
      </c>
      <c r="O330" s="5" t="n">
        <v>0</v>
      </c>
      <c r="P330" s="5" t="n">
        <v>7.964</v>
      </c>
      <c r="Q330" s="5" t="n">
        <v>0</v>
      </c>
      <c r="R330" s="5" t="n">
        <v>1</v>
      </c>
      <c r="S330" s="5" t="n">
        <v>11.613</v>
      </c>
      <c r="T330" s="5" t="n">
        <v>6.86</v>
      </c>
      <c r="U330" s="5" t="n">
        <v>0</v>
      </c>
      <c r="V330" s="5" t="n">
        <v>13.007</v>
      </c>
      <c r="W330" s="5" t="n">
        <v>0.12</v>
      </c>
      <c r="X330" s="5" t="n">
        <v>1</v>
      </c>
      <c r="Y330" s="5" t="n">
        <v>5.347</v>
      </c>
      <c r="Z330" s="5" t="n">
        <v>0.389</v>
      </c>
      <c r="AA330" s="5" t="n">
        <v>0</v>
      </c>
      <c r="AB330" s="5" t="n">
        <v>5.347</v>
      </c>
      <c r="AC330" s="5" t="n">
        <v>0</v>
      </c>
      <c r="AD330" s="5" t="n">
        <v>1</v>
      </c>
      <c r="AE330" s="5" t="n">
        <v>5.919</v>
      </c>
      <c r="AF330" s="5" t="n">
        <v>0.796</v>
      </c>
      <c r="AG330" s="5" t="n">
        <v>0</v>
      </c>
      <c r="AH330" s="5" t="n">
        <v>5.919</v>
      </c>
      <c r="AI330" s="5" t="n">
        <v>0</v>
      </c>
      <c r="AJ330" s="5" t="n">
        <v>1</v>
      </c>
      <c r="AK330" s="5" t="n">
        <v>9.349</v>
      </c>
      <c r="AL330" s="5" t="n">
        <v>3.497</v>
      </c>
      <c r="AM330" s="5" t="n">
        <v>0</v>
      </c>
      <c r="AN330" s="5" t="n">
        <v>10.471</v>
      </c>
      <c r="AO330" s="5" t="n">
        <v>0.12</v>
      </c>
      <c r="AP330" s="5" t="n">
        <v>1</v>
      </c>
      <c r="AQ330" s="5" t="n">
        <v>0.649</v>
      </c>
      <c r="AR330" s="5" t="n">
        <v>0.114</v>
      </c>
      <c r="AS330" s="5" t="n">
        <v>0.169</v>
      </c>
      <c r="AT330" s="5" t="n">
        <v>0.917</v>
      </c>
      <c r="AU330" s="5" t="n">
        <v>0.12</v>
      </c>
      <c r="AV330" s="5" t="n">
        <v>1</v>
      </c>
      <c r="AW330" s="5" t="n">
        <v>0.577</v>
      </c>
      <c r="AX330" s="5" t="n">
        <v>0.114</v>
      </c>
      <c r="AY330" s="5" t="n">
        <v>0.104</v>
      </c>
      <c r="AZ330" s="5" t="n">
        <v>0.763</v>
      </c>
      <c r="BA330" s="5" t="n">
        <v>0.12</v>
      </c>
      <c r="BB330" s="5" t="n">
        <v>1</v>
      </c>
      <c r="BC330" s="5" t="n">
        <v>0.458</v>
      </c>
      <c r="BD330" s="5" t="n">
        <v>0.114</v>
      </c>
      <c r="BE330" s="5" t="n">
        <v>-0.059</v>
      </c>
      <c r="BF330" s="5" t="n">
        <v>0.447</v>
      </c>
      <c r="BG330" s="5" t="n">
        <v>0</v>
      </c>
      <c r="BH330" s="5" t="n">
        <v>0</v>
      </c>
      <c r="BI330" s="5" t="n">
        <v>0.491</v>
      </c>
      <c r="BJ330" s="5" t="n">
        <v>0.114</v>
      </c>
      <c r="BK330" s="5" t="n">
        <v>0.415</v>
      </c>
      <c r="BL330" s="5" t="n">
        <v>1.015</v>
      </c>
      <c r="BM330" s="5" t="n">
        <v>0.12</v>
      </c>
      <c r="BN330" s="5" t="n">
        <v>1</v>
      </c>
      <c r="BO330" s="5" t="n">
        <v>0</v>
      </c>
      <c r="BP330" s="5" t="n">
        <v>0</v>
      </c>
      <c r="BQ330" s="5" t="n">
        <v>0.132</v>
      </c>
      <c r="BR330" s="5" t="n">
        <v>0</v>
      </c>
      <c r="BS330" s="5" t="n">
        <v>1</v>
      </c>
      <c r="BT330" s="5" t="n">
        <v>0</v>
      </c>
      <c r="BU330" s="5" t="n">
        <v>0</v>
      </c>
      <c r="BV330" s="5" t="n">
        <v>0.223</v>
      </c>
      <c r="BW330" s="5" t="n">
        <v>0.12</v>
      </c>
      <c r="BX330" s="5" t="n">
        <v>0.833</v>
      </c>
      <c r="BY330" s="5" t="n">
        <v>11.787</v>
      </c>
      <c r="BZ330" s="5" t="n">
        <v>0</v>
      </c>
      <c r="CA330" s="5" t="n">
        <v>11.787</v>
      </c>
      <c r="CB330" s="5" t="n">
        <v>0</v>
      </c>
      <c r="CC330" s="5" t="n">
        <v>78.125</v>
      </c>
      <c r="CD330" s="5" t="n">
        <v>7.95</v>
      </c>
      <c r="CE330" s="5" t="n">
        <v>6.6</v>
      </c>
      <c r="CF330" s="5" t="n">
        <v>94.892</v>
      </c>
      <c r="CG330" s="5" t="n">
        <v>0.12</v>
      </c>
      <c r="CH330" s="5" t="n">
        <v>1</v>
      </c>
      <c r="CI330" s="5" t="n">
        <v>0</v>
      </c>
      <c r="CJ330" s="5" t="n">
        <v>0</v>
      </c>
      <c r="CK330" s="5" t="n">
        <v>0</v>
      </c>
      <c r="CL330" s="5" t="n">
        <v>0</v>
      </c>
      <c r="CM330" s="5" t="n">
        <v>0</v>
      </c>
      <c r="CN330" s="5" t="n">
        <v>0</v>
      </c>
      <c r="CO330" s="5" t="n">
        <v>0</v>
      </c>
      <c r="CP330" s="5" t="n">
        <v>0</v>
      </c>
      <c r="CQ330" s="5" t="n">
        <v>1.198</v>
      </c>
      <c r="CR330" s="5" t="n">
        <v>1</v>
      </c>
      <c r="CS330" s="5" t="n">
        <v>4.776</v>
      </c>
      <c r="CT330" s="5" t="n">
        <v>4.753</v>
      </c>
      <c r="CU330" s="5" t="n">
        <v>15.983</v>
      </c>
    </row>
    <row r="331">
      <c r="A331" s="5" t="inlineStr">
        <is>
          <t>GTM2022</t>
        </is>
      </c>
      <c r="B331" s="5" t="inlineStr">
        <is>
          <t>GTM</t>
        </is>
      </c>
      <c r="C331" s="5" t="inlineStr">
        <is>
          <t>GTM</t>
        </is>
      </c>
      <c r="D331" s="5" t="inlineStr">
        <is>
          <t>Guatemala</t>
        </is>
      </c>
      <c r="E331" s="5" t="n">
        <v>2022</v>
      </c>
      <c r="F331" s="5" t="n">
        <v>0.12</v>
      </c>
      <c r="G331" s="5" t="n">
        <v>11.72</v>
      </c>
      <c r="H331" s="5" t="n">
        <v>1.235</v>
      </c>
      <c r="I331" s="5" t="n">
        <v>0.524</v>
      </c>
      <c r="J331" s="5" t="n">
        <v>12.244</v>
      </c>
      <c r="K331" s="5" t="n">
        <v>0</v>
      </c>
      <c r="L331" s="5" t="n">
        <v>1</v>
      </c>
      <c r="M331" s="5" t="n">
        <v>9.782999999999999</v>
      </c>
      <c r="N331" s="5" t="n">
        <v>3.704</v>
      </c>
      <c r="O331" s="5" t="n">
        <v>0</v>
      </c>
      <c r="P331" s="5" t="n">
        <v>9.782999999999999</v>
      </c>
      <c r="Q331" s="5" t="n">
        <v>0</v>
      </c>
      <c r="R331" s="5" t="n">
        <v>1</v>
      </c>
      <c r="S331" s="5" t="n">
        <v>17.893</v>
      </c>
      <c r="T331" s="5" t="n">
        <v>7.408</v>
      </c>
      <c r="U331" s="5" t="n">
        <v>0.159</v>
      </c>
      <c r="V331" s="5" t="n">
        <v>20.041</v>
      </c>
      <c r="W331" s="5" t="n">
        <v>0.12</v>
      </c>
      <c r="X331" s="5" t="n">
        <v>1</v>
      </c>
      <c r="Y331" s="5" t="n">
        <v>5.775</v>
      </c>
      <c r="Z331" s="5" t="n">
        <v>0.42</v>
      </c>
      <c r="AA331" s="5" t="n">
        <v>0</v>
      </c>
      <c r="AB331" s="5" t="n">
        <v>5.775</v>
      </c>
      <c r="AC331" s="5" t="n">
        <v>0</v>
      </c>
      <c r="AD331" s="5" t="n">
        <v>1</v>
      </c>
      <c r="AE331" s="5" t="n">
        <v>6.392</v>
      </c>
      <c r="AF331" s="5" t="n">
        <v>0.86</v>
      </c>
      <c r="AG331" s="5" t="n">
        <v>0</v>
      </c>
      <c r="AH331" s="5" t="n">
        <v>6.392</v>
      </c>
      <c r="AI331" s="5" t="n">
        <v>0</v>
      </c>
      <c r="AJ331" s="5" t="n">
        <v>1</v>
      </c>
      <c r="AK331" s="5" t="n">
        <v>10.096</v>
      </c>
      <c r="AL331" s="5" t="n">
        <v>3.776</v>
      </c>
      <c r="AM331" s="5" t="n">
        <v>0.09</v>
      </c>
      <c r="AN331" s="5" t="n">
        <v>11.308</v>
      </c>
      <c r="AO331" s="5" t="n">
        <v>0.12</v>
      </c>
      <c r="AP331" s="5" t="n">
        <v>1</v>
      </c>
      <c r="AQ331" s="5" t="n">
        <v>0.896</v>
      </c>
      <c r="AR331" s="5" t="n">
        <v>0.123</v>
      </c>
      <c r="AS331" s="5" t="n">
        <v>0.161</v>
      </c>
      <c r="AT331" s="5" t="n">
        <v>1.183</v>
      </c>
      <c r="AU331" s="5" t="n">
        <v>0.12</v>
      </c>
      <c r="AV331" s="5" t="n">
        <v>1</v>
      </c>
      <c r="AW331" s="5" t="n">
        <v>0.89</v>
      </c>
      <c r="AX331" s="5" t="n">
        <v>0.123</v>
      </c>
      <c r="AY331" s="5" t="n">
        <v>0.131</v>
      </c>
      <c r="AZ331" s="5" t="n">
        <v>1.144</v>
      </c>
      <c r="BA331" s="5" t="n">
        <v>0.12</v>
      </c>
      <c r="BB331" s="5" t="n">
        <v>1</v>
      </c>
      <c r="BC331" s="5" t="n">
        <v>0.62</v>
      </c>
      <c r="BD331" s="5" t="n">
        <v>0.123</v>
      </c>
      <c r="BE331" s="5" t="n">
        <v>-0.207</v>
      </c>
      <c r="BF331" s="5" t="n">
        <v>0.463</v>
      </c>
      <c r="BG331" s="5" t="n">
        <v>0</v>
      </c>
      <c r="BH331" s="5" t="n">
        <v>0</v>
      </c>
      <c r="BI331" s="5" t="n">
        <v>0.608</v>
      </c>
      <c r="BJ331" s="5" t="n">
        <v>0.123</v>
      </c>
      <c r="BK331" s="5" t="n">
        <v>0.529</v>
      </c>
      <c r="BL331" s="5" t="n">
        <v>1.273</v>
      </c>
      <c r="BM331" s="5" t="n">
        <v>0.12</v>
      </c>
      <c r="BN331" s="5" t="n">
        <v>1</v>
      </c>
      <c r="BO331" s="5" t="n">
        <v>0</v>
      </c>
      <c r="BP331" s="5" t="n">
        <v>0</v>
      </c>
      <c r="BQ331" s="5" t="n">
        <v>0.141</v>
      </c>
      <c r="BR331" s="5" t="n">
        <v>0</v>
      </c>
      <c r="BS331" s="5" t="n">
        <v>1</v>
      </c>
      <c r="BT331" s="5" t="n">
        <v>0</v>
      </c>
      <c r="BU331" s="5" t="n">
        <v>0</v>
      </c>
      <c r="BV331" s="5" t="n">
        <v>0.133</v>
      </c>
      <c r="BW331" s="5" t="n">
        <v>0.12</v>
      </c>
      <c r="BX331" s="5" t="n">
        <v>0.833</v>
      </c>
      <c r="BY331" s="5" t="n">
        <v>12.729</v>
      </c>
      <c r="BZ331" s="5" t="n">
        <v>0</v>
      </c>
      <c r="CA331" s="5" t="n">
        <v>12.729</v>
      </c>
      <c r="CB331" s="5" t="n">
        <v>0</v>
      </c>
      <c r="CC331" s="5" t="n">
        <v>97.90000000000001</v>
      </c>
      <c r="CD331" s="5" t="n">
        <v>7.95</v>
      </c>
      <c r="CE331" s="5" t="n">
        <v>6.598</v>
      </c>
      <c r="CF331" s="5" t="n">
        <v>116.007</v>
      </c>
      <c r="CG331" s="5" t="n">
        <v>0.12</v>
      </c>
      <c r="CH331" s="5" t="n">
        <v>1</v>
      </c>
      <c r="CI331" s="5" t="n">
        <v>0</v>
      </c>
      <c r="CJ331" s="5" t="n">
        <v>0</v>
      </c>
      <c r="CK331" s="5" t="n">
        <v>0</v>
      </c>
      <c r="CL331" s="5" t="n">
        <v>0</v>
      </c>
      <c r="CM331" s="5" t="n">
        <v>0</v>
      </c>
      <c r="CN331" s="5" t="n">
        <v>0</v>
      </c>
      <c r="CO331" s="5" t="n">
        <v>0</v>
      </c>
      <c r="CP331" s="5" t="n">
        <v>0</v>
      </c>
      <c r="CQ331" s="5" t="n">
        <v>1.294</v>
      </c>
      <c r="CR331" s="5" t="n">
        <v>1</v>
      </c>
      <c r="CS331" s="5" t="n">
        <v>5.158</v>
      </c>
      <c r="CT331" s="5" t="n">
        <v>10.485</v>
      </c>
      <c r="CU331" s="5" t="n">
        <v>29.494</v>
      </c>
    </row>
    <row r="332">
      <c r="A332" s="5" t="inlineStr">
        <is>
          <t>GTM2023</t>
        </is>
      </c>
      <c r="B332" s="5" t="inlineStr">
        <is>
          <t>GTM</t>
        </is>
      </c>
      <c r="C332" s="5" t="inlineStr">
        <is>
          <t>GTM</t>
        </is>
      </c>
      <c r="D332" s="5" t="inlineStr">
        <is>
          <t>Guatemala</t>
        </is>
      </c>
      <c r="E332" s="5" t="n">
        <v>2023</v>
      </c>
      <c r="F332" s="5" t="n">
        <v>0.12</v>
      </c>
      <c r="G332" s="5" t="n">
        <v>5.295</v>
      </c>
      <c r="H332" s="5" t="n">
        <v>1.154</v>
      </c>
      <c r="I332" s="5" t="n">
        <v>0.193</v>
      </c>
      <c r="J332" s="5" t="n">
        <v>5.488</v>
      </c>
      <c r="K332" s="5" t="n">
        <v>0</v>
      </c>
      <c r="L332" s="5" t="n">
        <v>1</v>
      </c>
      <c r="M332" s="5" t="n">
        <v>6.941</v>
      </c>
      <c r="N332" s="5" t="n">
        <v>3.462</v>
      </c>
      <c r="O332" s="5" t="n">
        <v>0</v>
      </c>
      <c r="P332" s="5" t="n">
        <v>6.941</v>
      </c>
      <c r="Q332" s="5" t="n">
        <v>0</v>
      </c>
      <c r="R332" s="5" t="n">
        <v>1</v>
      </c>
      <c r="S332" s="5" t="n">
        <v>11.065</v>
      </c>
      <c r="T332" s="5" t="n">
        <v>6.924</v>
      </c>
      <c r="U332" s="5" t="n">
        <v>0.147</v>
      </c>
      <c r="V332" s="5" t="n">
        <v>12.393</v>
      </c>
      <c r="W332" s="5" t="n">
        <v>0.12</v>
      </c>
      <c r="X332" s="5" t="n">
        <v>1</v>
      </c>
      <c r="Y332" s="5" t="n">
        <v>6.013</v>
      </c>
      <c r="Z332" s="5" t="n">
        <v>0.438</v>
      </c>
      <c r="AA332" s="5" t="n">
        <v>0</v>
      </c>
      <c r="AB332" s="5" t="n">
        <v>6.013</v>
      </c>
      <c r="AC332" s="5" t="n">
        <v>0</v>
      </c>
      <c r="AD332" s="5" t="n">
        <v>1</v>
      </c>
      <c r="AE332" s="5" t="n">
        <v>6.656</v>
      </c>
      <c r="AF332" s="5" t="n">
        <v>0.895</v>
      </c>
      <c r="AG332" s="5" t="n">
        <v>0</v>
      </c>
      <c r="AH332" s="5" t="n">
        <v>6.656</v>
      </c>
      <c r="AI332" s="5" t="n">
        <v>0</v>
      </c>
      <c r="AJ332" s="5" t="n">
        <v>1</v>
      </c>
      <c r="AK332" s="5" t="n">
        <v>10.513</v>
      </c>
      <c r="AL332" s="5" t="n">
        <v>3.932</v>
      </c>
      <c r="AM332" s="5" t="n">
        <v>0.14</v>
      </c>
      <c r="AN332" s="5" t="n">
        <v>11.775</v>
      </c>
      <c r="AO332" s="5" t="n">
        <v>0.12</v>
      </c>
      <c r="AP332" s="5" t="n">
        <v>1</v>
      </c>
      <c r="AQ332" s="5" t="n">
        <v>0.791</v>
      </c>
      <c r="AR332" s="5" t="n">
        <v>0.129</v>
      </c>
      <c r="AS332" s="5" t="n">
        <v>0.227</v>
      </c>
      <c r="AT332" s="5" t="n">
        <v>1.14</v>
      </c>
      <c r="AU332" s="5" t="n">
        <v>0.12</v>
      </c>
      <c r="AV332" s="5" t="n">
        <v>1</v>
      </c>
      <c r="AW332" s="5" t="n">
        <v>0.618</v>
      </c>
      <c r="AX332" s="5" t="n">
        <v>0.129</v>
      </c>
      <c r="AY332" s="5" t="n">
        <v>0.349</v>
      </c>
      <c r="AZ332" s="5" t="n">
        <v>1.083</v>
      </c>
      <c r="BA332" s="5" t="n">
        <v>0.12</v>
      </c>
      <c r="BB332" s="5" t="n">
        <v>1</v>
      </c>
      <c r="BC332" s="5" t="n">
        <v>0.554</v>
      </c>
      <c r="BD332" s="5" t="n">
        <v>0.129</v>
      </c>
      <c r="BE332" s="5" t="n">
        <v>-0.139</v>
      </c>
      <c r="BF332" s="5" t="n">
        <v>0.465</v>
      </c>
      <c r="BG332" s="5" t="n">
        <v>0</v>
      </c>
      <c r="BH332" s="5" t="n">
        <v>0</v>
      </c>
      <c r="BI332" s="5" t="n">
        <v>0.5570000000000001</v>
      </c>
      <c r="BJ332" s="5" t="n">
        <v>0.129</v>
      </c>
      <c r="BK332" s="5" t="n">
        <v>0.571</v>
      </c>
      <c r="BL332" s="5" t="n">
        <v>1.264</v>
      </c>
      <c r="BM332" s="5" t="n">
        <v>0.12</v>
      </c>
      <c r="BN332" s="5" t="n">
        <v>1</v>
      </c>
      <c r="BO332" s="5" t="n">
        <v>0</v>
      </c>
      <c r="BP332" s="5" t="n">
        <v>0</v>
      </c>
      <c r="BQ332" s="5" t="n">
        <v>0.127</v>
      </c>
      <c r="BR332" s="5" t="n">
        <v>0</v>
      </c>
      <c r="BS332" s="5" t="n">
        <v>1</v>
      </c>
      <c r="BT332" s="5" t="n">
        <v>0</v>
      </c>
      <c r="BU332" s="5" t="n">
        <v>0</v>
      </c>
      <c r="BV332" s="5" t="n">
        <v>0.115</v>
      </c>
      <c r="BW332" s="5" t="n">
        <v>0.12</v>
      </c>
      <c r="BX332" s="5" t="n">
        <v>0.833</v>
      </c>
      <c r="BY332" s="5" t="n">
        <v>13.254</v>
      </c>
      <c r="BZ332" s="5" t="n">
        <v>0</v>
      </c>
      <c r="CA332" s="5" t="n">
        <v>13.254</v>
      </c>
      <c r="CB332" s="5" t="n">
        <v>0</v>
      </c>
      <c r="CC332" s="5" t="n">
        <v>83.248</v>
      </c>
      <c r="CD332" s="5" t="n">
        <v>7.95</v>
      </c>
      <c r="CE332" s="5" t="n">
        <v>9.125999999999999</v>
      </c>
      <c r="CF332" s="5" t="n">
        <v>102.103</v>
      </c>
      <c r="CG332" s="5" t="n">
        <v>0.12</v>
      </c>
      <c r="CH332" s="5" t="n">
        <v>1</v>
      </c>
      <c r="CI332" s="5" t="n">
        <v>0</v>
      </c>
      <c r="CJ332" s="5" t="n">
        <v>0</v>
      </c>
      <c r="CK332" s="5" t="n">
        <v>0</v>
      </c>
      <c r="CL332" s="5" t="n">
        <v>0</v>
      </c>
      <c r="CM332" s="5" t="n">
        <v>0</v>
      </c>
      <c r="CN332" s="5" t="n">
        <v>0</v>
      </c>
      <c r="CO332" s="5" t="n">
        <v>0</v>
      </c>
      <c r="CP332" s="5" t="n">
        <v>0.205</v>
      </c>
      <c r="CQ332" s="5" t="n">
        <v>1.348</v>
      </c>
      <c r="CR332" s="5" t="n">
        <v>1</v>
      </c>
      <c r="CS332" s="5" t="n">
        <v>5.37</v>
      </c>
      <c r="CT332" s="5" t="n">
        <v>4.861</v>
      </c>
      <c r="CU332" s="5" t="n">
        <v>11.192</v>
      </c>
    </row>
    <row r="333">
      <c r="A333" s="5" t="inlineStr">
        <is>
          <t>GTM2024</t>
        </is>
      </c>
      <c r="B333" s="5" t="inlineStr">
        <is>
          <t>GTM</t>
        </is>
      </c>
      <c r="C333" s="5" t="inlineStr">
        <is>
          <t>GTM</t>
        </is>
      </c>
      <c r="D333" s="5" t="inlineStr">
        <is>
          <t>Guatemala</t>
        </is>
      </c>
      <c r="E333" s="5" t="n">
        <v>2024</v>
      </c>
      <c r="F333" s="5" t="n">
        <v>0.12</v>
      </c>
      <c r="G333" s="5" t="n">
        <v>4.852</v>
      </c>
      <c r="H333" s="5" t="n">
        <v>1.188</v>
      </c>
      <c r="I333" s="5" t="n">
        <v>0.169</v>
      </c>
      <c r="J333" s="5" t="n">
        <v>5.021</v>
      </c>
      <c r="K333" s="5" t="n">
        <v>0</v>
      </c>
      <c r="L333" s="5" t="n">
        <v>1</v>
      </c>
      <c r="M333" s="5" t="n">
        <v>6.355</v>
      </c>
      <c r="N333" s="5" t="n">
        <v>3.564</v>
      </c>
      <c r="O333" s="5" t="n">
        <v>0</v>
      </c>
      <c r="P333" s="5" t="n">
        <v>6.355</v>
      </c>
      <c r="Q333" s="5" t="n">
        <v>0</v>
      </c>
      <c r="R333" s="5" t="n">
        <v>1</v>
      </c>
      <c r="S333" s="5" t="n">
        <v>10.792</v>
      </c>
      <c r="T333" s="5" t="n">
        <v>7.128</v>
      </c>
      <c r="U333" s="5" t="n">
        <v>0.176</v>
      </c>
      <c r="V333" s="5" t="n">
        <v>12.087</v>
      </c>
      <c r="W333" s="5" t="n">
        <v>0.12</v>
      </c>
      <c r="X333" s="5" t="n">
        <v>1</v>
      </c>
      <c r="Y333" s="5" t="n">
        <v>6.191</v>
      </c>
      <c r="Z333" s="5" t="n">
        <v>0.451</v>
      </c>
      <c r="AA333" s="5" t="n">
        <v>0</v>
      </c>
      <c r="AB333" s="5" t="n">
        <v>6.191</v>
      </c>
      <c r="AC333" s="5" t="n">
        <v>0</v>
      </c>
      <c r="AD333" s="5" t="n">
        <v>1</v>
      </c>
      <c r="AE333" s="5" t="n">
        <v>6.853</v>
      </c>
      <c r="AF333" s="5" t="n">
        <v>0.922</v>
      </c>
      <c r="AG333" s="5" t="n">
        <v>0</v>
      </c>
      <c r="AH333" s="5" t="n">
        <v>6.853</v>
      </c>
      <c r="AI333" s="5" t="n">
        <v>0</v>
      </c>
      <c r="AJ333" s="5" t="n">
        <v>1</v>
      </c>
      <c r="AK333" s="5" t="n">
        <v>10.823</v>
      </c>
      <c r="AL333" s="5" t="n">
        <v>4.048</v>
      </c>
      <c r="AM333" s="5" t="n">
        <v>0.177</v>
      </c>
      <c r="AN333" s="5" t="n">
        <v>12.122</v>
      </c>
      <c r="AO333" s="5" t="n">
        <v>0.12</v>
      </c>
      <c r="AP333" s="5" t="n">
        <v>1</v>
      </c>
      <c r="AQ333" s="5" t="n">
        <v>0.756</v>
      </c>
      <c r="AR333" s="5" t="n">
        <v>0.132</v>
      </c>
      <c r="AS333" s="5" t="n">
        <v>0.201</v>
      </c>
      <c r="AT333" s="5" t="n">
        <v>1.072</v>
      </c>
      <c r="AU333" s="5" t="n">
        <v>0.12</v>
      </c>
      <c r="AV333" s="5" t="n">
        <v>1</v>
      </c>
      <c r="AW333" s="5" t="n">
        <v>0.655</v>
      </c>
      <c r="AX333" s="5" t="n">
        <v>0.132</v>
      </c>
      <c r="AY333" s="5" t="n">
        <v>0.232</v>
      </c>
      <c r="AZ333" s="5" t="n">
        <v>0.994</v>
      </c>
      <c r="BA333" s="5" t="n">
        <v>0.12</v>
      </c>
      <c r="BB333" s="5" t="n">
        <v>1</v>
      </c>
      <c r="BC333" s="5" t="n">
        <v>0.534</v>
      </c>
      <c r="BD333" s="5" t="n">
        <v>0.132</v>
      </c>
      <c r="BE333" s="5" t="n">
        <v>-0.164</v>
      </c>
      <c r="BF333" s="5" t="n">
        <v>0.413</v>
      </c>
      <c r="BG333" s="5" t="n">
        <v>0</v>
      </c>
      <c r="BH333" s="5" t="n">
        <v>0</v>
      </c>
      <c r="BI333" s="5" t="n">
        <v>0.5679999999999999</v>
      </c>
      <c r="BJ333" s="5" t="n">
        <v>0.132</v>
      </c>
      <c r="BK333" s="5" t="n">
        <v>0.5570000000000001</v>
      </c>
      <c r="BL333" s="5" t="n">
        <v>1.26</v>
      </c>
      <c r="BM333" s="5" t="n">
        <v>0.12</v>
      </c>
      <c r="BN333" s="5" t="n">
        <v>1</v>
      </c>
      <c r="BO333" s="5" t="n">
        <v>0</v>
      </c>
      <c r="BP333" s="5" t="n">
        <v>0</v>
      </c>
      <c r="BQ333" s="5" t="n">
        <v>0.156</v>
      </c>
      <c r="BR333" s="5" t="n">
        <v>0</v>
      </c>
      <c r="BS333" s="5" t="n">
        <v>1</v>
      </c>
      <c r="BT333" s="5" t="n">
        <v>0</v>
      </c>
      <c r="BU333" s="5" t="n">
        <v>0</v>
      </c>
      <c r="BV333" s="5" t="n">
        <v>0.209</v>
      </c>
      <c r="BW333" s="5" t="n">
        <v>0.12</v>
      </c>
      <c r="BX333" s="5" t="n">
        <v>0.833</v>
      </c>
      <c r="BY333" s="5" t="n">
        <v>13.646</v>
      </c>
      <c r="BZ333" s="5" t="n">
        <v>0</v>
      </c>
      <c r="CA333" s="5" t="n">
        <v>13.646</v>
      </c>
      <c r="CB333" s="5" t="n">
        <v>0</v>
      </c>
      <c r="CC333" s="5" t="n">
        <v>82.58799999999999</v>
      </c>
      <c r="CD333" s="5" t="n">
        <v>7.95</v>
      </c>
      <c r="CE333" s="5" t="n">
        <v>9.972</v>
      </c>
      <c r="CF333" s="5" t="n">
        <v>101.999</v>
      </c>
      <c r="CG333" s="5" t="n">
        <v>0.12</v>
      </c>
      <c r="CH333" s="5" t="n">
        <v>1</v>
      </c>
      <c r="CI333" s="5" t="n">
        <v>0</v>
      </c>
      <c r="CJ333" s="5" t="n">
        <v>0</v>
      </c>
      <c r="CK333" s="5" t="n">
        <v>0</v>
      </c>
      <c r="CL333" s="5" t="n">
        <v>0</v>
      </c>
      <c r="CM333" s="5" t="n">
        <v>0</v>
      </c>
      <c r="CN333" s="5" t="n">
        <v>0</v>
      </c>
      <c r="CO333" s="5" t="n">
        <v>0</v>
      </c>
      <c r="CP333" s="5" t="n">
        <v>0.205</v>
      </c>
      <c r="CQ333" s="5" t="n">
        <v>1.387</v>
      </c>
      <c r="CR333" s="5" t="n">
        <v>1</v>
      </c>
      <c r="CS333" s="5" t="n">
        <v>5.529</v>
      </c>
      <c r="CT333" s="5" t="n">
        <v>4.251</v>
      </c>
      <c r="CU333" s="5" t="n">
        <v>10.123</v>
      </c>
    </row>
    <row r="334">
      <c r="A334" s="5" t="inlineStr">
        <is>
          <t>GIN2021</t>
        </is>
      </c>
      <c r="B334" s="5" t="inlineStr">
        <is>
          <t>GIN</t>
        </is>
      </c>
      <c r="C334" s="5" t="inlineStr">
        <is>
          <t>GIN</t>
        </is>
      </c>
      <c r="D334" s="5" t="inlineStr">
        <is>
          <t>Guinea</t>
        </is>
      </c>
      <c r="E334" s="5" t="n">
        <v>2021</v>
      </c>
      <c r="F334" s="5" t="n">
        <v>0.18</v>
      </c>
      <c r="G334" s="5" t="n">
        <v>5.897</v>
      </c>
      <c r="H334" s="5" t="n">
        <v>1.143</v>
      </c>
      <c r="I334" s="5" t="n">
        <v>0</v>
      </c>
      <c r="J334" s="5" t="n">
        <v>5.897</v>
      </c>
      <c r="K334" s="5" t="n">
        <v>0</v>
      </c>
      <c r="L334" s="5" t="n">
        <v>1</v>
      </c>
      <c r="M334" s="5" t="n">
        <v>7.964</v>
      </c>
      <c r="N334" s="5" t="n">
        <v>3.43</v>
      </c>
      <c r="O334" s="5" t="n">
        <v>0</v>
      </c>
      <c r="P334" s="5" t="n">
        <v>7.964</v>
      </c>
      <c r="Q334" s="5" t="n">
        <v>0</v>
      </c>
      <c r="R334" s="5" t="n">
        <v>1</v>
      </c>
      <c r="S334" s="5" t="n">
        <v>11.613</v>
      </c>
      <c r="T334" s="5" t="n">
        <v>6.86</v>
      </c>
      <c r="U334" s="5" t="n">
        <v>0</v>
      </c>
      <c r="V334" s="5" t="n">
        <v>13.704</v>
      </c>
      <c r="W334" s="5" t="n">
        <v>0.18</v>
      </c>
      <c r="X334" s="5" t="n">
        <v>1</v>
      </c>
      <c r="Y334" s="5" t="n">
        <v>13.209</v>
      </c>
      <c r="Z334" s="5" t="n">
        <v>1.785</v>
      </c>
      <c r="AA334" s="5" t="n">
        <v>0</v>
      </c>
      <c r="AB334" s="5" t="n">
        <v>13.209</v>
      </c>
      <c r="AC334" s="5" t="n">
        <v>0</v>
      </c>
      <c r="AD334" s="5" t="n">
        <v>1</v>
      </c>
      <c r="AE334" s="5" t="n">
        <v>14.352</v>
      </c>
      <c r="AF334" s="5" t="n">
        <v>3.356</v>
      </c>
      <c r="AG334" s="5" t="n">
        <v>0</v>
      </c>
      <c r="AH334" s="5" t="n">
        <v>14.352</v>
      </c>
      <c r="AI334" s="5" t="n">
        <v>0</v>
      </c>
      <c r="AJ334" s="5" t="n">
        <v>1</v>
      </c>
      <c r="AK334" s="5" t="n">
        <v>21.212</v>
      </c>
      <c r="AL334" s="5" t="n">
        <v>11.298</v>
      </c>
      <c r="AM334" s="5" t="n">
        <v>0</v>
      </c>
      <c r="AN334" s="5" t="n">
        <v>25.03</v>
      </c>
      <c r="AO334" s="5" t="n">
        <v>0.18</v>
      </c>
      <c r="AP334" s="5" t="n">
        <v>1</v>
      </c>
      <c r="AQ334" s="5" t="n">
        <v>0.619</v>
      </c>
      <c r="AR334" s="5" t="n">
        <v>0.114</v>
      </c>
      <c r="AS334" s="5" t="n">
        <v>0.358</v>
      </c>
      <c r="AT334" s="5" t="n">
        <v>1.153</v>
      </c>
      <c r="AU334" s="5" t="n">
        <v>0.18</v>
      </c>
      <c r="AV334" s="5" t="n">
        <v>1</v>
      </c>
      <c r="AW334" s="5" t="n">
        <v>0.599</v>
      </c>
      <c r="AX334" s="5" t="n">
        <v>0.114</v>
      </c>
      <c r="AY334" s="5" t="n">
        <v>0.315</v>
      </c>
      <c r="AZ334" s="5" t="n">
        <v>1.079</v>
      </c>
      <c r="BA334" s="5" t="n">
        <v>0.18</v>
      </c>
      <c r="BB334" s="5" t="n">
        <v>1</v>
      </c>
      <c r="BC334" s="5" t="n">
        <v>0.439</v>
      </c>
      <c r="BD334" s="5" t="n">
        <v>0.114</v>
      </c>
      <c r="BE334" s="5" t="n">
        <v>0</v>
      </c>
      <c r="BF334" s="5" t="n">
        <v>0.518</v>
      </c>
      <c r="BG334" s="5" t="n">
        <v>0.18</v>
      </c>
      <c r="BH334" s="5" t="n">
        <v>1</v>
      </c>
      <c r="BI334" s="5" t="n">
        <v>0.505</v>
      </c>
      <c r="BJ334" s="5" t="n">
        <v>0.114</v>
      </c>
      <c r="BK334" s="5" t="n">
        <v>0.418</v>
      </c>
      <c r="BL334" s="5" t="n">
        <v>1.089</v>
      </c>
      <c r="BM334" s="5" t="n">
        <v>0.18</v>
      </c>
      <c r="BN334" s="5" t="n">
        <v>1</v>
      </c>
      <c r="BO334" s="5" t="n">
        <v>0</v>
      </c>
      <c r="BP334" s="5" t="n">
        <v>0</v>
      </c>
      <c r="BQ334" s="5" t="n">
        <v>0.185</v>
      </c>
      <c r="BR334" s="5" t="n">
        <v>0</v>
      </c>
      <c r="BS334" s="5" t="n">
        <v>1</v>
      </c>
      <c r="BT334" s="5" t="n">
        <v>0</v>
      </c>
      <c r="BU334" s="5" t="n">
        <v>0</v>
      </c>
      <c r="BV334" s="5" t="n">
        <v>0.039</v>
      </c>
      <c r="BW334" s="5" t="n">
        <v>0.18</v>
      </c>
      <c r="BX334" s="5" t="n">
        <v>1</v>
      </c>
      <c r="BY334" s="5" t="n">
        <v>11.787</v>
      </c>
      <c r="BZ334" s="5" t="n">
        <v>0</v>
      </c>
      <c r="CA334" s="5" t="n">
        <v>11.787</v>
      </c>
      <c r="CB334" s="5" t="n">
        <v>0</v>
      </c>
      <c r="CC334" s="5" t="n">
        <v>78.125</v>
      </c>
      <c r="CD334" s="5" t="n">
        <v>7.95</v>
      </c>
      <c r="CE334" s="5" t="n">
        <v>0</v>
      </c>
      <c r="CF334" s="5" t="n">
        <v>92.188</v>
      </c>
      <c r="CG334" s="5" t="n">
        <v>0.18</v>
      </c>
      <c r="CH334" s="5" t="n">
        <v>1</v>
      </c>
      <c r="CI334" s="5" t="n">
        <v>0</v>
      </c>
      <c r="CJ334" s="5" t="n">
        <v>0</v>
      </c>
      <c r="CK334" s="5" t="n">
        <v>0</v>
      </c>
      <c r="CL334" s="5" t="n">
        <v>0</v>
      </c>
      <c r="CM334" s="5" t="n">
        <v>0</v>
      </c>
      <c r="CN334" s="5" t="n">
        <v>0</v>
      </c>
      <c r="CO334" s="5" t="n">
        <v>0</v>
      </c>
      <c r="CP334" s="5" t="n">
        <v>0</v>
      </c>
      <c r="CQ334" s="5" t="n">
        <v>1.198</v>
      </c>
      <c r="CR334" s="5" t="n">
        <v>0</v>
      </c>
      <c r="CS334" s="5" t="n">
        <v>4.776</v>
      </c>
      <c r="CT334" s="5" t="n">
        <v>4.753</v>
      </c>
      <c r="CU334" s="5" t="n">
        <v>15.162</v>
      </c>
    </row>
    <row r="335">
      <c r="A335" s="5" t="inlineStr">
        <is>
          <t>GIN2022</t>
        </is>
      </c>
      <c r="B335" s="5" t="inlineStr">
        <is>
          <t>GIN</t>
        </is>
      </c>
      <c r="C335" s="5" t="inlineStr">
        <is>
          <t>GIN</t>
        </is>
      </c>
      <c r="D335" s="5" t="inlineStr">
        <is>
          <t>Guinea</t>
        </is>
      </c>
      <c r="E335" s="5" t="n">
        <v>2022</v>
      </c>
      <c r="F335" s="5" t="n">
        <v>0.18</v>
      </c>
      <c r="G335" s="5" t="n">
        <v>11.72</v>
      </c>
      <c r="H335" s="5" t="n">
        <v>1.235</v>
      </c>
      <c r="I335" s="5" t="n">
        <v>0</v>
      </c>
      <c r="J335" s="5" t="n">
        <v>11.72</v>
      </c>
      <c r="K335" s="5" t="n">
        <v>0</v>
      </c>
      <c r="L335" s="5" t="n">
        <v>1</v>
      </c>
      <c r="M335" s="5" t="n">
        <v>9.782999999999999</v>
      </c>
      <c r="N335" s="5" t="n">
        <v>3.704</v>
      </c>
      <c r="O335" s="5" t="n">
        <v>0</v>
      </c>
      <c r="P335" s="5" t="n">
        <v>9.782999999999999</v>
      </c>
      <c r="Q335" s="5" t="n">
        <v>0</v>
      </c>
      <c r="R335" s="5" t="n">
        <v>1</v>
      </c>
      <c r="S335" s="5" t="n">
        <v>17.893</v>
      </c>
      <c r="T335" s="5" t="n">
        <v>7.408</v>
      </c>
      <c r="U335" s="5" t="n">
        <v>0.238</v>
      </c>
      <c r="V335" s="5" t="n">
        <v>21.114</v>
      </c>
      <c r="W335" s="5" t="n">
        <v>0.18</v>
      </c>
      <c r="X335" s="5" t="n">
        <v>1</v>
      </c>
      <c r="Y335" s="5" t="n">
        <v>25.267</v>
      </c>
      <c r="Z335" s="5" t="n">
        <v>3.415</v>
      </c>
      <c r="AA335" s="5" t="n">
        <v>0</v>
      </c>
      <c r="AB335" s="5" t="n">
        <v>25.267</v>
      </c>
      <c r="AC335" s="5" t="n">
        <v>0</v>
      </c>
      <c r="AD335" s="5" t="n">
        <v>1</v>
      </c>
      <c r="AE335" s="5" t="n">
        <v>26.501</v>
      </c>
      <c r="AF335" s="5" t="n">
        <v>6.197</v>
      </c>
      <c r="AG335" s="5" t="n">
        <v>0</v>
      </c>
      <c r="AH335" s="5" t="n">
        <v>26.501</v>
      </c>
      <c r="AI335" s="5" t="n">
        <v>0</v>
      </c>
      <c r="AJ335" s="5" t="n">
        <v>1</v>
      </c>
      <c r="AK335" s="5" t="n">
        <v>33.91</v>
      </c>
      <c r="AL335" s="5" t="n">
        <v>18.06</v>
      </c>
      <c r="AM335" s="5" t="n">
        <v>0.452</v>
      </c>
      <c r="AN335" s="5" t="n">
        <v>40.013</v>
      </c>
      <c r="AO335" s="5" t="n">
        <v>0.18</v>
      </c>
      <c r="AP335" s="5" t="n">
        <v>1</v>
      </c>
      <c r="AQ335" s="5" t="n">
        <v>0.861</v>
      </c>
      <c r="AR335" s="5" t="n">
        <v>0.123</v>
      </c>
      <c r="AS335" s="5" t="n">
        <v>0.374</v>
      </c>
      <c r="AT335" s="5" t="n">
        <v>1.438</v>
      </c>
      <c r="AU335" s="5" t="n">
        <v>0.18</v>
      </c>
      <c r="AV335" s="5" t="n">
        <v>1</v>
      </c>
      <c r="AW335" s="5" t="n">
        <v>0.986</v>
      </c>
      <c r="AX335" s="5" t="n">
        <v>0.123</v>
      </c>
      <c r="AY335" s="5" t="n">
        <v>0.248</v>
      </c>
      <c r="AZ335" s="5" t="n">
        <v>1.438</v>
      </c>
      <c r="BA335" s="5" t="n">
        <v>0.18</v>
      </c>
      <c r="BB335" s="5" t="n">
        <v>1</v>
      </c>
      <c r="BC335" s="5" t="n">
        <v>0.598</v>
      </c>
      <c r="BD335" s="5" t="n">
        <v>0.123</v>
      </c>
      <c r="BE335" s="5" t="n">
        <v>0.008</v>
      </c>
      <c r="BF335" s="5" t="n">
        <v>0.705</v>
      </c>
      <c r="BG335" s="5" t="n">
        <v>0.18</v>
      </c>
      <c r="BH335" s="5" t="n">
        <v>1</v>
      </c>
      <c r="BI335" s="5" t="n">
        <v>0.612</v>
      </c>
      <c r="BJ335" s="5" t="n">
        <v>0.123</v>
      </c>
      <c r="BK335" s="5" t="n">
        <v>0.41</v>
      </c>
      <c r="BL335" s="5" t="n">
        <v>1.191</v>
      </c>
      <c r="BM335" s="5" t="n">
        <v>0.18</v>
      </c>
      <c r="BN335" s="5" t="n">
        <v>1</v>
      </c>
      <c r="BO335" s="5" t="n">
        <v>0</v>
      </c>
      <c r="BP335" s="5" t="n">
        <v>0</v>
      </c>
      <c r="BQ335" s="5" t="n">
        <v>0.207</v>
      </c>
      <c r="BR335" s="5" t="n">
        <v>0</v>
      </c>
      <c r="BS335" s="5" t="n">
        <v>1</v>
      </c>
      <c r="BT335" s="5" t="n">
        <v>0</v>
      </c>
      <c r="BU335" s="5" t="n">
        <v>0</v>
      </c>
      <c r="BV335" s="5" t="n">
        <v>0.044</v>
      </c>
      <c r="BW335" s="5" t="n">
        <v>0.18</v>
      </c>
      <c r="BX335" s="5" t="n">
        <v>1</v>
      </c>
      <c r="BY335" s="5" t="n">
        <v>12.729</v>
      </c>
      <c r="BZ335" s="5" t="n">
        <v>0</v>
      </c>
      <c r="CA335" s="5" t="n">
        <v>12.729</v>
      </c>
      <c r="CB335" s="5" t="n">
        <v>0</v>
      </c>
      <c r="CC335" s="5" t="n">
        <v>97.90000000000001</v>
      </c>
      <c r="CD335" s="5" t="n">
        <v>7.95</v>
      </c>
      <c r="CE335" s="5" t="n">
        <v>1.304</v>
      </c>
      <c r="CF335" s="5" t="n">
        <v>115.522</v>
      </c>
      <c r="CG335" s="5" t="n">
        <v>0.18</v>
      </c>
      <c r="CH335" s="5" t="n">
        <v>1</v>
      </c>
      <c r="CI335" s="5" t="n">
        <v>0</v>
      </c>
      <c r="CJ335" s="5" t="n">
        <v>0</v>
      </c>
      <c r="CK335" s="5" t="n">
        <v>0</v>
      </c>
      <c r="CL335" s="5" t="n">
        <v>0</v>
      </c>
      <c r="CM335" s="5" t="n">
        <v>0</v>
      </c>
      <c r="CN335" s="5" t="n">
        <v>0</v>
      </c>
      <c r="CO335" s="5" t="n">
        <v>0</v>
      </c>
      <c r="CP335" s="5" t="n">
        <v>0</v>
      </c>
      <c r="CQ335" s="5" t="n">
        <v>1.294</v>
      </c>
      <c r="CR335" s="5" t="n">
        <v>0</v>
      </c>
      <c r="CS335" s="5" t="n">
        <v>5.158</v>
      </c>
      <c r="CT335" s="5" t="n">
        <v>10.485</v>
      </c>
      <c r="CU335" s="5" t="n">
        <v>31.326</v>
      </c>
    </row>
    <row r="336">
      <c r="A336" s="5" t="inlineStr">
        <is>
          <t>GIN2023</t>
        </is>
      </c>
      <c r="B336" s="5" t="inlineStr">
        <is>
          <t>GIN</t>
        </is>
      </c>
      <c r="C336" s="5" t="inlineStr">
        <is>
          <t>GIN</t>
        </is>
      </c>
      <c r="D336" s="5" t="inlineStr">
        <is>
          <t>Guinea</t>
        </is>
      </c>
      <c r="E336" s="5" t="n">
        <v>2023</v>
      </c>
      <c r="F336" s="5" t="n">
        <v>0.18</v>
      </c>
      <c r="G336" s="5" t="n">
        <v>6.147</v>
      </c>
      <c r="H336" s="5" t="n">
        <v>1.286</v>
      </c>
      <c r="I336" s="5" t="n">
        <v>0</v>
      </c>
      <c r="J336" s="5" t="n">
        <v>6.147</v>
      </c>
      <c r="K336" s="5" t="n">
        <v>0</v>
      </c>
      <c r="L336" s="5" t="n">
        <v>1</v>
      </c>
      <c r="M336" s="5" t="n">
        <v>7.886</v>
      </c>
      <c r="N336" s="5" t="n">
        <v>3.857</v>
      </c>
      <c r="O336" s="5" t="n">
        <v>0</v>
      </c>
      <c r="P336" s="5" t="n">
        <v>7.886</v>
      </c>
      <c r="Q336" s="5" t="n">
        <v>0</v>
      </c>
      <c r="R336" s="5" t="n">
        <v>1</v>
      </c>
      <c r="S336" s="5" t="n">
        <v>12.575</v>
      </c>
      <c r="T336" s="5" t="n">
        <v>7.714</v>
      </c>
      <c r="U336" s="5" t="n">
        <v>0.251</v>
      </c>
      <c r="V336" s="5" t="n">
        <v>14.839</v>
      </c>
      <c r="W336" s="5" t="n">
        <v>0.18</v>
      </c>
      <c r="X336" s="5" t="n">
        <v>1</v>
      </c>
      <c r="Y336" s="5" t="n">
        <v>10.86</v>
      </c>
      <c r="Z336" s="5" t="n">
        <v>1.468</v>
      </c>
      <c r="AA336" s="5" t="n">
        <v>0</v>
      </c>
      <c r="AB336" s="5" t="n">
        <v>10.86</v>
      </c>
      <c r="AC336" s="5" t="n">
        <v>0</v>
      </c>
      <c r="AD336" s="5" t="n">
        <v>1</v>
      </c>
      <c r="AE336" s="5" t="n">
        <v>12.146</v>
      </c>
      <c r="AF336" s="5" t="n">
        <v>2.84</v>
      </c>
      <c r="AG336" s="5" t="n">
        <v>0</v>
      </c>
      <c r="AH336" s="5" t="n">
        <v>12.146</v>
      </c>
      <c r="AI336" s="5" t="n">
        <v>0</v>
      </c>
      <c r="AJ336" s="5" t="n">
        <v>1</v>
      </c>
      <c r="AK336" s="5" t="n">
        <v>19.86</v>
      </c>
      <c r="AL336" s="5" t="n">
        <v>10.577</v>
      </c>
      <c r="AM336" s="5" t="n">
        <v>0.396</v>
      </c>
      <c r="AN336" s="5" t="n">
        <v>23.434</v>
      </c>
      <c r="AO336" s="5" t="n">
        <v>0.18</v>
      </c>
      <c r="AP336" s="5" t="n">
        <v>1</v>
      </c>
      <c r="AQ336" s="5" t="n">
        <v>0.76</v>
      </c>
      <c r="AR336" s="5" t="n">
        <v>0.129</v>
      </c>
      <c r="AS336" s="5" t="n">
        <v>0.416</v>
      </c>
      <c r="AT336" s="5" t="n">
        <v>1.361</v>
      </c>
      <c r="AU336" s="5" t="n">
        <v>0.18</v>
      </c>
      <c r="AV336" s="5" t="n">
        <v>1</v>
      </c>
      <c r="AW336" s="5" t="n">
        <v>0.8110000000000001</v>
      </c>
      <c r="AX336" s="5" t="n">
        <v>0.129</v>
      </c>
      <c r="AY336" s="5" t="n">
        <v>0.333</v>
      </c>
      <c r="AZ336" s="5" t="n">
        <v>1.324</v>
      </c>
      <c r="BA336" s="5" t="n">
        <v>0.18</v>
      </c>
      <c r="BB336" s="5" t="n">
        <v>1</v>
      </c>
      <c r="BC336" s="5" t="n">
        <v>0.535</v>
      </c>
      <c r="BD336" s="5" t="n">
        <v>0.129</v>
      </c>
      <c r="BE336" s="5" t="n">
        <v>0.011</v>
      </c>
      <c r="BF336" s="5" t="n">
        <v>0.631</v>
      </c>
      <c r="BG336" s="5" t="n">
        <v>0.18</v>
      </c>
      <c r="BH336" s="5" t="n">
        <v>1</v>
      </c>
      <c r="BI336" s="5" t="n">
        <v>0.579</v>
      </c>
      <c r="BJ336" s="5" t="n">
        <v>0.129</v>
      </c>
      <c r="BK336" s="5" t="n">
        <v>0.482</v>
      </c>
      <c r="BL336" s="5" t="n">
        <v>1.227</v>
      </c>
      <c r="BM336" s="5" t="n">
        <v>0.18</v>
      </c>
      <c r="BN336" s="5" t="n">
        <v>1</v>
      </c>
      <c r="BO336" s="5" t="n">
        <v>0</v>
      </c>
      <c r="BP336" s="5" t="n">
        <v>0</v>
      </c>
      <c r="BQ336" s="5" t="n">
        <v>0.212</v>
      </c>
      <c r="BR336" s="5" t="n">
        <v>0</v>
      </c>
      <c r="BS336" s="5" t="n">
        <v>1</v>
      </c>
      <c r="BT336" s="5" t="n">
        <v>0</v>
      </c>
      <c r="BU336" s="5" t="n">
        <v>0</v>
      </c>
      <c r="BV336" s="5" t="n">
        <v>0.045</v>
      </c>
      <c r="BW336" s="5" t="n">
        <v>0.18</v>
      </c>
      <c r="BX336" s="5" t="n">
        <v>1</v>
      </c>
      <c r="BY336" s="5" t="n">
        <v>13.254</v>
      </c>
      <c r="BZ336" s="5" t="n">
        <v>0</v>
      </c>
      <c r="CA336" s="5" t="n">
        <v>13.254</v>
      </c>
      <c r="CB336" s="5" t="n">
        <v>0</v>
      </c>
      <c r="CC336" s="5" t="n">
        <v>83.248</v>
      </c>
      <c r="CD336" s="5" t="n">
        <v>7.95</v>
      </c>
      <c r="CE336" s="5" t="n">
        <v>1.659</v>
      </c>
      <c r="CF336" s="5" t="n">
        <v>98.233</v>
      </c>
      <c r="CG336" s="5" t="n">
        <v>0.18</v>
      </c>
      <c r="CH336" s="5" t="n">
        <v>1</v>
      </c>
      <c r="CI336" s="5" t="n">
        <v>0</v>
      </c>
      <c r="CJ336" s="5" t="n">
        <v>0</v>
      </c>
      <c r="CK336" s="5" t="n">
        <v>0</v>
      </c>
      <c r="CL336" s="5" t="n">
        <v>0</v>
      </c>
      <c r="CM336" s="5" t="n">
        <v>0</v>
      </c>
      <c r="CN336" s="5" t="n">
        <v>0</v>
      </c>
      <c r="CO336" s="5" t="n">
        <v>0</v>
      </c>
      <c r="CP336" s="5" t="n">
        <v>0</v>
      </c>
      <c r="CQ336" s="5" t="n">
        <v>1.348</v>
      </c>
      <c r="CR336" s="5" t="n">
        <v>0</v>
      </c>
      <c r="CS336" s="5" t="n">
        <v>5.37</v>
      </c>
      <c r="CT336" s="5" t="n">
        <v>4.861</v>
      </c>
      <c r="CU336" s="5" t="n">
        <v>11.622</v>
      </c>
    </row>
    <row r="337">
      <c r="A337" s="5" t="inlineStr">
        <is>
          <t>GIN2024</t>
        </is>
      </c>
      <c r="B337" s="5" t="inlineStr">
        <is>
          <t>GIN</t>
        </is>
      </c>
      <c r="C337" s="5" t="inlineStr">
        <is>
          <t>GIN</t>
        </is>
      </c>
      <c r="D337" s="5" t="inlineStr">
        <is>
          <t>Guinea</t>
        </is>
      </c>
      <c r="E337" s="5" t="n">
        <v>2024</v>
      </c>
      <c r="F337" s="5" t="n">
        <v>0.18</v>
      </c>
      <c r="G337" s="5" t="n">
        <v>5.575</v>
      </c>
      <c r="H337" s="5" t="n">
        <v>1.324</v>
      </c>
      <c r="I337" s="5" t="n">
        <v>0</v>
      </c>
      <c r="J337" s="5" t="n">
        <v>5.575</v>
      </c>
      <c r="K337" s="5" t="n">
        <v>0</v>
      </c>
      <c r="L337" s="5" t="n">
        <v>1</v>
      </c>
      <c r="M337" s="5" t="n">
        <v>7.124</v>
      </c>
      <c r="N337" s="5" t="n">
        <v>3.971</v>
      </c>
      <c r="O337" s="5" t="n">
        <v>0</v>
      </c>
      <c r="P337" s="5" t="n">
        <v>7.124</v>
      </c>
      <c r="Q337" s="5" t="n">
        <v>0</v>
      </c>
      <c r="R337" s="5" t="n">
        <v>1</v>
      </c>
      <c r="S337" s="5" t="n">
        <v>12.193</v>
      </c>
      <c r="T337" s="5" t="n">
        <v>7.942</v>
      </c>
      <c r="U337" s="5" t="n">
        <v>0.299</v>
      </c>
      <c r="V337" s="5" t="n">
        <v>14.388</v>
      </c>
      <c r="W337" s="5" t="n">
        <v>0.18</v>
      </c>
      <c r="X337" s="5" t="n">
        <v>1</v>
      </c>
      <c r="Y337" s="5" t="n">
        <v>9.858000000000001</v>
      </c>
      <c r="Z337" s="5" t="n">
        <v>1.332</v>
      </c>
      <c r="AA337" s="5" t="n">
        <v>0</v>
      </c>
      <c r="AB337" s="5" t="n">
        <v>9.858000000000001</v>
      </c>
      <c r="AC337" s="5" t="n">
        <v>0</v>
      </c>
      <c r="AD337" s="5" t="n">
        <v>1</v>
      </c>
      <c r="AE337" s="5" t="n">
        <v>11.182</v>
      </c>
      <c r="AF337" s="5" t="n">
        <v>2.615</v>
      </c>
      <c r="AG337" s="5" t="n">
        <v>0</v>
      </c>
      <c r="AH337" s="5" t="n">
        <v>11.182</v>
      </c>
      <c r="AI337" s="5" t="n">
        <v>0</v>
      </c>
      <c r="AJ337" s="5" t="n">
        <v>1</v>
      </c>
      <c r="AK337" s="5" t="n">
        <v>19.123</v>
      </c>
      <c r="AL337" s="5" t="n">
        <v>10.185</v>
      </c>
      <c r="AM337" s="5" t="n">
        <v>0.469</v>
      </c>
      <c r="AN337" s="5" t="n">
        <v>22.566</v>
      </c>
      <c r="AO337" s="5" t="n">
        <v>0.18</v>
      </c>
      <c r="AP337" s="5" t="n">
        <v>1</v>
      </c>
      <c r="AQ337" s="5" t="n">
        <v>0.724</v>
      </c>
      <c r="AR337" s="5" t="n">
        <v>0.132</v>
      </c>
      <c r="AS337" s="5" t="n">
        <v>0.441</v>
      </c>
      <c r="AT337" s="5" t="n">
        <v>1.342</v>
      </c>
      <c r="AU337" s="5" t="n">
        <v>0.18</v>
      </c>
      <c r="AV337" s="5" t="n">
        <v>1</v>
      </c>
      <c r="AW337" s="5" t="n">
        <v>0.75</v>
      </c>
      <c r="AX337" s="5" t="n">
        <v>0.132</v>
      </c>
      <c r="AY337" s="5" t="n">
        <v>0.374</v>
      </c>
      <c r="AZ337" s="5" t="n">
        <v>1.294</v>
      </c>
      <c r="BA337" s="5" t="n">
        <v>0.18</v>
      </c>
      <c r="BB337" s="5" t="n">
        <v>1</v>
      </c>
      <c r="BC337" s="5" t="n">
        <v>0.513</v>
      </c>
      <c r="BD337" s="5" t="n">
        <v>0.132</v>
      </c>
      <c r="BE337" s="5" t="n">
        <v>0.013</v>
      </c>
      <c r="BF337" s="5" t="n">
        <v>0.605</v>
      </c>
      <c r="BG337" s="5" t="n">
        <v>0.18</v>
      </c>
      <c r="BH337" s="5" t="n">
        <v>1</v>
      </c>
      <c r="BI337" s="5" t="n">
        <v>0.591</v>
      </c>
      <c r="BJ337" s="5" t="n">
        <v>0.132</v>
      </c>
      <c r="BK337" s="5" t="n">
        <v>0.505</v>
      </c>
      <c r="BL337" s="5" t="n">
        <v>1.263</v>
      </c>
      <c r="BM337" s="5" t="n">
        <v>0.18</v>
      </c>
      <c r="BN337" s="5" t="n">
        <v>1</v>
      </c>
      <c r="BO337" s="5" t="n">
        <v>0</v>
      </c>
      <c r="BP337" s="5" t="n">
        <v>0</v>
      </c>
      <c r="BQ337" s="5" t="n">
        <v>0.218</v>
      </c>
      <c r="BR337" s="5" t="n">
        <v>0</v>
      </c>
      <c r="BS337" s="5" t="n">
        <v>1</v>
      </c>
      <c r="BT337" s="5" t="n">
        <v>0</v>
      </c>
      <c r="BU337" s="5" t="n">
        <v>0</v>
      </c>
      <c r="BV337" s="5" t="n">
        <v>0.046</v>
      </c>
      <c r="BW337" s="5" t="n">
        <v>0.18</v>
      </c>
      <c r="BX337" s="5" t="n">
        <v>1</v>
      </c>
      <c r="BY337" s="5" t="n">
        <v>13.646</v>
      </c>
      <c r="BZ337" s="5" t="n">
        <v>0</v>
      </c>
      <c r="CA337" s="5" t="n">
        <v>13.646</v>
      </c>
      <c r="CB337" s="5" t="n">
        <v>0</v>
      </c>
      <c r="CC337" s="5" t="n">
        <v>82.58799999999999</v>
      </c>
      <c r="CD337" s="5" t="n">
        <v>7.95</v>
      </c>
      <c r="CE337" s="5" t="n">
        <v>2.025</v>
      </c>
      <c r="CF337" s="5" t="n">
        <v>97.45399999999999</v>
      </c>
      <c r="CG337" s="5" t="n">
        <v>0.18</v>
      </c>
      <c r="CH337" s="5" t="n">
        <v>1</v>
      </c>
      <c r="CI337" s="5" t="n">
        <v>0</v>
      </c>
      <c r="CJ337" s="5" t="n">
        <v>0</v>
      </c>
      <c r="CK337" s="5" t="n">
        <v>0</v>
      </c>
      <c r="CL337" s="5" t="n">
        <v>0</v>
      </c>
      <c r="CM337" s="5" t="n">
        <v>0</v>
      </c>
      <c r="CN337" s="5" t="n">
        <v>0</v>
      </c>
      <c r="CO337" s="5" t="n">
        <v>0</v>
      </c>
      <c r="CP337" s="5" t="n">
        <v>0</v>
      </c>
      <c r="CQ337" s="5" t="n">
        <v>1.387</v>
      </c>
      <c r="CR337" s="5" t="n">
        <v>0</v>
      </c>
      <c r="CS337" s="5" t="n">
        <v>5.529</v>
      </c>
      <c r="CT337" s="5" t="n">
        <v>4.251</v>
      </c>
      <c r="CU337" s="5" t="n">
        <v>10.168</v>
      </c>
    </row>
    <row r="338">
      <c r="A338" s="5" t="inlineStr">
        <is>
          <t>GNB2021</t>
        </is>
      </c>
      <c r="B338" s="5" t="inlineStr">
        <is>
          <t>GNB</t>
        </is>
      </c>
      <c r="C338" s="5" t="inlineStr">
        <is>
          <t>GNB</t>
        </is>
      </c>
      <c r="D338" s="5" t="inlineStr">
        <is>
          <t>Guinea-Bissau</t>
        </is>
      </c>
      <c r="E338" s="5" t="n">
        <v>2021</v>
      </c>
      <c r="F338" s="5" t="n">
        <v>0.17</v>
      </c>
      <c r="G338" s="5" t="n">
        <v>5.897</v>
      </c>
      <c r="H338" s="5" t="n">
        <v>1.143</v>
      </c>
      <c r="I338" s="5" t="n">
        <v>0</v>
      </c>
      <c r="J338" s="5" t="n">
        <v>5.897</v>
      </c>
      <c r="K338" s="5" t="n">
        <v>0</v>
      </c>
      <c r="L338" s="5" t="n">
        <v>1</v>
      </c>
      <c r="M338" s="5" t="n">
        <v>7.964</v>
      </c>
      <c r="N338" s="5" t="n">
        <v>3.43</v>
      </c>
      <c r="O338" s="5" t="n">
        <v>0</v>
      </c>
      <c r="P338" s="5" t="n">
        <v>7.964</v>
      </c>
      <c r="Q338" s="5" t="n">
        <v>0</v>
      </c>
      <c r="R338" s="5" t="n">
        <v>1</v>
      </c>
      <c r="S338" s="5" t="n">
        <v>11.613</v>
      </c>
      <c r="T338" s="5" t="n">
        <v>6.86</v>
      </c>
      <c r="U338" s="5" t="n">
        <v>0</v>
      </c>
      <c r="V338" s="5" t="n">
        <v>13.588</v>
      </c>
      <c r="W338" s="5" t="n">
        <v>0.17</v>
      </c>
      <c r="X338" s="5" t="n">
        <v>1</v>
      </c>
      <c r="Y338" s="5" t="n">
        <v>16.305</v>
      </c>
      <c r="Z338" s="5" t="n">
        <v>2.204</v>
      </c>
      <c r="AA338" s="5" t="n">
        <v>0</v>
      </c>
      <c r="AB338" s="5" t="n">
        <v>16.305</v>
      </c>
      <c r="AC338" s="5" t="n">
        <v>0</v>
      </c>
      <c r="AD338" s="5" t="n">
        <v>1</v>
      </c>
      <c r="AE338" s="5" t="n">
        <v>17.449</v>
      </c>
      <c r="AF338" s="5" t="n">
        <v>4.08</v>
      </c>
      <c r="AG338" s="5" t="n">
        <v>0</v>
      </c>
      <c r="AH338" s="5" t="n">
        <v>17.449</v>
      </c>
      <c r="AI338" s="5" t="n">
        <v>0</v>
      </c>
      <c r="AJ338" s="5" t="n">
        <v>1</v>
      </c>
      <c r="AK338" s="5" t="n">
        <v>24.309</v>
      </c>
      <c r="AL338" s="5" t="n">
        <v>12.947</v>
      </c>
      <c r="AM338" s="5" t="n">
        <v>0</v>
      </c>
      <c r="AN338" s="5" t="n">
        <v>28.441</v>
      </c>
      <c r="AO338" s="5" t="n">
        <v>0.17</v>
      </c>
      <c r="AP338" s="5" t="n">
        <v>1</v>
      </c>
      <c r="AQ338" s="5" t="n">
        <v>0.619</v>
      </c>
      <c r="AR338" s="5" t="n">
        <v>0.114</v>
      </c>
      <c r="AS338" s="5" t="n">
        <v>0.378</v>
      </c>
      <c r="AT338" s="5" t="n">
        <v>1.187</v>
      </c>
      <c r="AU338" s="5" t="n">
        <v>0.19</v>
      </c>
      <c r="AV338" s="5" t="n">
        <v>1</v>
      </c>
      <c r="AW338" s="5" t="n">
        <v>0.599</v>
      </c>
      <c r="AX338" s="5" t="n">
        <v>0.114</v>
      </c>
      <c r="AY338" s="5" t="n">
        <v>0.411</v>
      </c>
      <c r="AZ338" s="5" t="n">
        <v>1.203</v>
      </c>
      <c r="BA338" s="5" t="n">
        <v>0.19</v>
      </c>
      <c r="BB338" s="5" t="n">
        <v>1</v>
      </c>
      <c r="BC338" s="5" t="n">
        <v>0.439</v>
      </c>
      <c r="BD338" s="5" t="n">
        <v>0.114</v>
      </c>
      <c r="BE338" s="5" t="n">
        <v>0</v>
      </c>
      <c r="BF338" s="5" t="n">
        <v>0.514</v>
      </c>
      <c r="BG338" s="5" t="n">
        <v>0.17</v>
      </c>
      <c r="BH338" s="5" t="n">
        <v>1</v>
      </c>
      <c r="BI338" s="5" t="n">
        <v>0.505</v>
      </c>
      <c r="BJ338" s="5" t="n">
        <v>0.114</v>
      </c>
      <c r="BK338" s="5" t="n">
        <v>0.099</v>
      </c>
      <c r="BL338" s="5" t="n">
        <v>0.706</v>
      </c>
      <c r="BM338" s="5" t="n">
        <v>0.17</v>
      </c>
      <c r="BN338" s="5" t="n">
        <v>1</v>
      </c>
      <c r="BO338" s="5" t="n">
        <v>0</v>
      </c>
      <c r="BP338" s="5" t="n">
        <v>0</v>
      </c>
      <c r="BQ338" s="5" t="n">
        <v>0.361</v>
      </c>
      <c r="BR338" s="5" t="n">
        <v>0</v>
      </c>
      <c r="BS338" s="5" t="n">
        <v>1</v>
      </c>
      <c r="BT338" s="5" t="n">
        <v>0</v>
      </c>
      <c r="BU338" s="5" t="n">
        <v>0</v>
      </c>
      <c r="BV338" s="5" t="n">
        <v>0.361</v>
      </c>
      <c r="BW338" s="5" t="n">
        <v>0.17</v>
      </c>
      <c r="BX338" s="5" t="n">
        <v>1</v>
      </c>
      <c r="BY338" s="5" t="n">
        <v>11.787</v>
      </c>
      <c r="BZ338" s="5" t="n">
        <v>0</v>
      </c>
      <c r="CA338" s="5" t="n">
        <v>11.787</v>
      </c>
      <c r="CB338" s="5" t="n">
        <v>0</v>
      </c>
      <c r="CC338" s="5" t="n">
        <v>78.125</v>
      </c>
      <c r="CD338" s="5" t="n">
        <v>7.95</v>
      </c>
      <c r="CE338" s="5" t="n">
        <v>0</v>
      </c>
      <c r="CF338" s="5" t="n">
        <v>91.40600000000001</v>
      </c>
      <c r="CG338" s="5" t="n">
        <v>0.17</v>
      </c>
      <c r="CH338" s="5" t="n">
        <v>1</v>
      </c>
      <c r="CI338" s="5" t="n">
        <v>0</v>
      </c>
      <c r="CJ338" s="5" t="n">
        <v>0</v>
      </c>
      <c r="CK338" s="5" t="n">
        <v>0</v>
      </c>
      <c r="CL338" s="5" t="n">
        <v>0</v>
      </c>
      <c r="CM338" s="5" t="n">
        <v>0</v>
      </c>
      <c r="CN338" s="5" t="n">
        <v>0</v>
      </c>
      <c r="CO338" s="5" t="n">
        <v>0</v>
      </c>
      <c r="CP338" s="5" t="n">
        <v>0</v>
      </c>
      <c r="CQ338" s="5" t="n">
        <v>1.198</v>
      </c>
      <c r="CR338" s="5" t="n">
        <v>0</v>
      </c>
      <c r="CS338" s="5" t="n">
        <v>4.776</v>
      </c>
      <c r="CT338" s="5" t="n">
        <v>4.753</v>
      </c>
      <c r="CU338" s="5" t="n">
        <v>15.162</v>
      </c>
    </row>
    <row r="339">
      <c r="A339" s="5" t="inlineStr">
        <is>
          <t>GNB2022</t>
        </is>
      </c>
      <c r="B339" s="5" t="inlineStr">
        <is>
          <t>GNB</t>
        </is>
      </c>
      <c r="C339" s="5" t="inlineStr">
        <is>
          <t>GNB</t>
        </is>
      </c>
      <c r="D339" s="5" t="inlineStr">
        <is>
          <t>Guinea-Bissau</t>
        </is>
      </c>
      <c r="E339" s="5" t="n">
        <v>2022</v>
      </c>
      <c r="F339" s="5" t="n">
        <v>0.17</v>
      </c>
      <c r="G339" s="5" t="n">
        <v>11.72</v>
      </c>
      <c r="H339" s="5" t="n">
        <v>1.235</v>
      </c>
      <c r="I339" s="5" t="n">
        <v>0</v>
      </c>
      <c r="J339" s="5" t="n">
        <v>11.72</v>
      </c>
      <c r="K339" s="5" t="n">
        <v>0</v>
      </c>
      <c r="L339" s="5" t="n">
        <v>1</v>
      </c>
      <c r="M339" s="5" t="n">
        <v>9.782999999999999</v>
      </c>
      <c r="N339" s="5" t="n">
        <v>3.704</v>
      </c>
      <c r="O339" s="5" t="n">
        <v>0</v>
      </c>
      <c r="P339" s="5" t="n">
        <v>9.782999999999999</v>
      </c>
      <c r="Q339" s="5" t="n">
        <v>0</v>
      </c>
      <c r="R339" s="5" t="n">
        <v>1</v>
      </c>
      <c r="S339" s="5" t="n">
        <v>17.893</v>
      </c>
      <c r="T339" s="5" t="n">
        <v>7.408</v>
      </c>
      <c r="U339" s="5" t="n">
        <v>0.225</v>
      </c>
      <c r="V339" s="5" t="n">
        <v>20.935</v>
      </c>
      <c r="W339" s="5" t="n">
        <v>0.17</v>
      </c>
      <c r="X339" s="5" t="n">
        <v>1</v>
      </c>
      <c r="Y339" s="5" t="n">
        <v>32.56</v>
      </c>
      <c r="Z339" s="5" t="n">
        <v>4.401</v>
      </c>
      <c r="AA339" s="5" t="n">
        <v>0</v>
      </c>
      <c r="AB339" s="5" t="n">
        <v>32.56</v>
      </c>
      <c r="AC339" s="5" t="n">
        <v>0</v>
      </c>
      <c r="AD339" s="5" t="n">
        <v>1</v>
      </c>
      <c r="AE339" s="5" t="n">
        <v>33.795</v>
      </c>
      <c r="AF339" s="5" t="n">
        <v>7.902</v>
      </c>
      <c r="AG339" s="5" t="n">
        <v>0</v>
      </c>
      <c r="AH339" s="5" t="n">
        <v>33.795</v>
      </c>
      <c r="AI339" s="5" t="n">
        <v>0</v>
      </c>
      <c r="AJ339" s="5" t="n">
        <v>1</v>
      </c>
      <c r="AK339" s="5" t="n">
        <v>41.203</v>
      </c>
      <c r="AL339" s="5" t="n">
        <v>21.945</v>
      </c>
      <c r="AM339" s="5" t="n">
        <v>0.518</v>
      </c>
      <c r="AN339" s="5" t="n">
        <v>48.208</v>
      </c>
      <c r="AO339" s="5" t="n">
        <v>0.17</v>
      </c>
      <c r="AP339" s="5" t="n">
        <v>1</v>
      </c>
      <c r="AQ339" s="5" t="n">
        <v>0.861</v>
      </c>
      <c r="AR339" s="5" t="n">
        <v>0.123</v>
      </c>
      <c r="AS339" s="5" t="n">
        <v>0.239</v>
      </c>
      <c r="AT339" s="5" t="n">
        <v>1.291</v>
      </c>
      <c r="AU339" s="5" t="n">
        <v>0.19</v>
      </c>
      <c r="AV339" s="5" t="n">
        <v>1</v>
      </c>
      <c r="AW339" s="5" t="n">
        <v>0.986</v>
      </c>
      <c r="AX339" s="5" t="n">
        <v>0.123</v>
      </c>
      <c r="AY339" s="5" t="n">
        <v>0.146</v>
      </c>
      <c r="AZ339" s="5" t="n">
        <v>1.329</v>
      </c>
      <c r="BA339" s="5" t="n">
        <v>0.19</v>
      </c>
      <c r="BB339" s="5" t="n">
        <v>1</v>
      </c>
      <c r="BC339" s="5" t="n">
        <v>0.598</v>
      </c>
      <c r="BD339" s="5" t="n">
        <v>0.123</v>
      </c>
      <c r="BE339" s="5" t="n">
        <v>0.008</v>
      </c>
      <c r="BF339" s="5" t="n">
        <v>0.699</v>
      </c>
      <c r="BG339" s="5" t="n">
        <v>0.17</v>
      </c>
      <c r="BH339" s="5" t="n">
        <v>1</v>
      </c>
      <c r="BI339" s="5" t="n">
        <v>0.612</v>
      </c>
      <c r="BJ339" s="5" t="n">
        <v>0.123</v>
      </c>
      <c r="BK339" s="5" t="n">
        <v>0.106</v>
      </c>
      <c r="BL339" s="5" t="n">
        <v>0.83</v>
      </c>
      <c r="BM339" s="5" t="n">
        <v>0.17</v>
      </c>
      <c r="BN339" s="5" t="n">
        <v>1</v>
      </c>
      <c r="BO339" s="5" t="n">
        <v>0</v>
      </c>
      <c r="BP339" s="5" t="n">
        <v>0</v>
      </c>
      <c r="BQ339" s="5" t="n">
        <v>0.389</v>
      </c>
      <c r="BR339" s="5" t="n">
        <v>0</v>
      </c>
      <c r="BS339" s="5" t="n">
        <v>1</v>
      </c>
      <c r="BT339" s="5" t="n">
        <v>0</v>
      </c>
      <c r="BU339" s="5" t="n">
        <v>0</v>
      </c>
      <c r="BV339" s="5" t="n">
        <v>0.389</v>
      </c>
      <c r="BW339" s="5" t="n">
        <v>0.17</v>
      </c>
      <c r="BX339" s="5" t="n">
        <v>1</v>
      </c>
      <c r="BY339" s="5" t="n">
        <v>12.729</v>
      </c>
      <c r="BZ339" s="5" t="n">
        <v>0</v>
      </c>
      <c r="CA339" s="5" t="n">
        <v>12.729</v>
      </c>
      <c r="CB339" s="5" t="n">
        <v>0</v>
      </c>
      <c r="CC339" s="5" t="n">
        <v>97.90000000000001</v>
      </c>
      <c r="CD339" s="5" t="n">
        <v>7.95</v>
      </c>
      <c r="CE339" s="5" t="n">
        <v>1.232</v>
      </c>
      <c r="CF339" s="5" t="n">
        <v>114.543</v>
      </c>
      <c r="CG339" s="5" t="n">
        <v>0.17</v>
      </c>
      <c r="CH339" s="5" t="n">
        <v>1</v>
      </c>
      <c r="CI339" s="5" t="n">
        <v>0</v>
      </c>
      <c r="CJ339" s="5" t="n">
        <v>0</v>
      </c>
      <c r="CK339" s="5" t="n">
        <v>0</v>
      </c>
      <c r="CL339" s="5" t="n">
        <v>0</v>
      </c>
      <c r="CM339" s="5" t="n">
        <v>0</v>
      </c>
      <c r="CN339" s="5" t="n">
        <v>0</v>
      </c>
      <c r="CO339" s="5" t="n">
        <v>0</v>
      </c>
      <c r="CP339" s="5" t="n">
        <v>0</v>
      </c>
      <c r="CQ339" s="5" t="n">
        <v>1.294</v>
      </c>
      <c r="CR339" s="5" t="n">
        <v>0</v>
      </c>
      <c r="CS339" s="5" t="n">
        <v>5.158</v>
      </c>
      <c r="CT339" s="5" t="n">
        <v>10.485</v>
      </c>
      <c r="CU339" s="5" t="n">
        <v>31.326</v>
      </c>
    </row>
    <row r="340">
      <c r="A340" s="5" t="inlineStr">
        <is>
          <t>GNB2023</t>
        </is>
      </c>
      <c r="B340" s="5" t="inlineStr">
        <is>
          <t>GNB</t>
        </is>
      </c>
      <c r="C340" s="5" t="inlineStr">
        <is>
          <t>GNB</t>
        </is>
      </c>
      <c r="D340" s="5" t="inlineStr">
        <is>
          <t>Guinea-Bissau</t>
        </is>
      </c>
      <c r="E340" s="5" t="n">
        <v>2023</v>
      </c>
      <c r="F340" s="5" t="n">
        <v>0.17</v>
      </c>
      <c r="G340" s="5" t="n">
        <v>6.147</v>
      </c>
      <c r="H340" s="5" t="n">
        <v>1.286</v>
      </c>
      <c r="I340" s="5" t="n">
        <v>0</v>
      </c>
      <c r="J340" s="5" t="n">
        <v>6.147</v>
      </c>
      <c r="K340" s="5" t="n">
        <v>0</v>
      </c>
      <c r="L340" s="5" t="n">
        <v>1</v>
      </c>
      <c r="M340" s="5" t="n">
        <v>7.886</v>
      </c>
      <c r="N340" s="5" t="n">
        <v>3.857</v>
      </c>
      <c r="O340" s="5" t="n">
        <v>0</v>
      </c>
      <c r="P340" s="5" t="n">
        <v>7.886</v>
      </c>
      <c r="Q340" s="5" t="n">
        <v>0</v>
      </c>
      <c r="R340" s="5" t="n">
        <v>1</v>
      </c>
      <c r="S340" s="5" t="n">
        <v>12.575</v>
      </c>
      <c r="T340" s="5" t="n">
        <v>7.714</v>
      </c>
      <c r="U340" s="5" t="n">
        <v>0.237</v>
      </c>
      <c r="V340" s="5" t="n">
        <v>14.713</v>
      </c>
      <c r="W340" s="5" t="n">
        <v>0.17</v>
      </c>
      <c r="X340" s="5" t="n">
        <v>1</v>
      </c>
      <c r="Y340" s="5" t="n">
        <v>12.908</v>
      </c>
      <c r="Z340" s="5" t="n">
        <v>1.745</v>
      </c>
      <c r="AA340" s="5" t="n">
        <v>0</v>
      </c>
      <c r="AB340" s="5" t="n">
        <v>12.908</v>
      </c>
      <c r="AC340" s="5" t="n">
        <v>0</v>
      </c>
      <c r="AD340" s="5" t="n">
        <v>1</v>
      </c>
      <c r="AE340" s="5" t="n">
        <v>14.194</v>
      </c>
      <c r="AF340" s="5" t="n">
        <v>3.319</v>
      </c>
      <c r="AG340" s="5" t="n">
        <v>0</v>
      </c>
      <c r="AH340" s="5" t="n">
        <v>14.194</v>
      </c>
      <c r="AI340" s="5" t="n">
        <v>0</v>
      </c>
      <c r="AJ340" s="5" t="n">
        <v>1</v>
      </c>
      <c r="AK340" s="5" t="n">
        <v>21.908</v>
      </c>
      <c r="AL340" s="5" t="n">
        <v>11.668</v>
      </c>
      <c r="AM340" s="5" t="n">
        <v>0.412</v>
      </c>
      <c r="AN340" s="5" t="n">
        <v>25.632</v>
      </c>
      <c r="AO340" s="5" t="n">
        <v>0.17</v>
      </c>
      <c r="AP340" s="5" t="n">
        <v>1</v>
      </c>
      <c r="AQ340" s="5" t="n">
        <v>0.76</v>
      </c>
      <c r="AR340" s="5" t="n">
        <v>0.129</v>
      </c>
      <c r="AS340" s="5" t="n">
        <v>0.387</v>
      </c>
      <c r="AT340" s="5" t="n">
        <v>1.337</v>
      </c>
      <c r="AU340" s="5" t="n">
        <v>0.19</v>
      </c>
      <c r="AV340" s="5" t="n">
        <v>1</v>
      </c>
      <c r="AW340" s="5" t="n">
        <v>0.8110000000000001</v>
      </c>
      <c r="AX340" s="5" t="n">
        <v>0.129</v>
      </c>
      <c r="AY340" s="5" t="n">
        <v>0.36</v>
      </c>
      <c r="AZ340" s="5" t="n">
        <v>1.365</v>
      </c>
      <c r="BA340" s="5" t="n">
        <v>0.19</v>
      </c>
      <c r="BB340" s="5" t="n">
        <v>1</v>
      </c>
      <c r="BC340" s="5" t="n">
        <v>0.535</v>
      </c>
      <c r="BD340" s="5" t="n">
        <v>0.129</v>
      </c>
      <c r="BE340" s="5" t="n">
        <v>0.01</v>
      </c>
      <c r="BF340" s="5" t="n">
        <v>0.626</v>
      </c>
      <c r="BG340" s="5" t="n">
        <v>0.17</v>
      </c>
      <c r="BH340" s="5" t="n">
        <v>1</v>
      </c>
      <c r="BI340" s="5" t="n">
        <v>0.579</v>
      </c>
      <c r="BJ340" s="5" t="n">
        <v>0.129</v>
      </c>
      <c r="BK340" s="5" t="n">
        <v>0.122</v>
      </c>
      <c r="BL340" s="5" t="n">
        <v>0.806</v>
      </c>
      <c r="BM340" s="5" t="n">
        <v>0.17</v>
      </c>
      <c r="BN340" s="5" t="n">
        <v>1</v>
      </c>
      <c r="BO340" s="5" t="n">
        <v>0</v>
      </c>
      <c r="BP340" s="5" t="n">
        <v>0</v>
      </c>
      <c r="BQ340" s="5" t="n">
        <v>0.406</v>
      </c>
      <c r="BR340" s="5" t="n">
        <v>0</v>
      </c>
      <c r="BS340" s="5" t="n">
        <v>1</v>
      </c>
      <c r="BT340" s="5" t="n">
        <v>0</v>
      </c>
      <c r="BU340" s="5" t="n">
        <v>0</v>
      </c>
      <c r="BV340" s="5" t="n">
        <v>0.406</v>
      </c>
      <c r="BW340" s="5" t="n">
        <v>0.17</v>
      </c>
      <c r="BX340" s="5" t="n">
        <v>1</v>
      </c>
      <c r="BY340" s="5" t="n">
        <v>13.254</v>
      </c>
      <c r="BZ340" s="5" t="n">
        <v>0</v>
      </c>
      <c r="CA340" s="5" t="n">
        <v>13.254</v>
      </c>
      <c r="CB340" s="5" t="n">
        <v>0</v>
      </c>
      <c r="CC340" s="5" t="n">
        <v>83.248</v>
      </c>
      <c r="CD340" s="5" t="n">
        <v>7.95</v>
      </c>
      <c r="CE340" s="5" t="n">
        <v>1.567</v>
      </c>
      <c r="CF340" s="5" t="n">
        <v>97.40000000000001</v>
      </c>
      <c r="CG340" s="5" t="n">
        <v>0.17</v>
      </c>
      <c r="CH340" s="5" t="n">
        <v>1</v>
      </c>
      <c r="CI340" s="5" t="n">
        <v>0</v>
      </c>
      <c r="CJ340" s="5" t="n">
        <v>0</v>
      </c>
      <c r="CK340" s="5" t="n">
        <v>0</v>
      </c>
      <c r="CL340" s="5" t="n">
        <v>0</v>
      </c>
      <c r="CM340" s="5" t="n">
        <v>0</v>
      </c>
      <c r="CN340" s="5" t="n">
        <v>0</v>
      </c>
      <c r="CO340" s="5" t="n">
        <v>0</v>
      </c>
      <c r="CP340" s="5" t="n">
        <v>0</v>
      </c>
      <c r="CQ340" s="5" t="n">
        <v>1.348</v>
      </c>
      <c r="CR340" s="5" t="n">
        <v>0</v>
      </c>
      <c r="CS340" s="5" t="n">
        <v>5.37</v>
      </c>
      <c r="CT340" s="5" t="n">
        <v>4.861</v>
      </c>
      <c r="CU340" s="5" t="n">
        <v>11.622</v>
      </c>
    </row>
    <row r="341">
      <c r="A341" s="5" t="inlineStr">
        <is>
          <t>GNB2024</t>
        </is>
      </c>
      <c r="B341" s="5" t="inlineStr">
        <is>
          <t>GNB</t>
        </is>
      </c>
      <c r="C341" s="5" t="inlineStr">
        <is>
          <t>GNB</t>
        </is>
      </c>
      <c r="D341" s="5" t="inlineStr">
        <is>
          <t>Guinea-Bissau</t>
        </is>
      </c>
      <c r="E341" s="5" t="n">
        <v>2024</v>
      </c>
      <c r="F341" s="5" t="n">
        <v>0.17</v>
      </c>
      <c r="G341" s="5" t="n">
        <v>5.575</v>
      </c>
      <c r="H341" s="5" t="n">
        <v>1.324</v>
      </c>
      <c r="I341" s="5" t="n">
        <v>0</v>
      </c>
      <c r="J341" s="5" t="n">
        <v>5.575</v>
      </c>
      <c r="K341" s="5" t="n">
        <v>0</v>
      </c>
      <c r="L341" s="5" t="n">
        <v>1</v>
      </c>
      <c r="M341" s="5" t="n">
        <v>7.124</v>
      </c>
      <c r="N341" s="5" t="n">
        <v>3.971</v>
      </c>
      <c r="O341" s="5" t="n">
        <v>0</v>
      </c>
      <c r="P341" s="5" t="n">
        <v>7.124</v>
      </c>
      <c r="Q341" s="5" t="n">
        <v>0</v>
      </c>
      <c r="R341" s="5" t="n">
        <v>1</v>
      </c>
      <c r="S341" s="5" t="n">
        <v>12.193</v>
      </c>
      <c r="T341" s="5" t="n">
        <v>7.942</v>
      </c>
      <c r="U341" s="5" t="n">
        <v>0.282</v>
      </c>
      <c r="V341" s="5" t="n">
        <v>14.266</v>
      </c>
      <c r="W341" s="5" t="n">
        <v>0.17</v>
      </c>
      <c r="X341" s="5" t="n">
        <v>1</v>
      </c>
      <c r="Y341" s="5" t="n">
        <v>11.492</v>
      </c>
      <c r="Z341" s="5" t="n">
        <v>1.553</v>
      </c>
      <c r="AA341" s="5" t="n">
        <v>0</v>
      </c>
      <c r="AB341" s="5" t="n">
        <v>11.492</v>
      </c>
      <c r="AC341" s="5" t="n">
        <v>0</v>
      </c>
      <c r="AD341" s="5" t="n">
        <v>1</v>
      </c>
      <c r="AE341" s="5" t="n">
        <v>12.815</v>
      </c>
      <c r="AF341" s="5" t="n">
        <v>2.997</v>
      </c>
      <c r="AG341" s="5" t="n">
        <v>0</v>
      </c>
      <c r="AH341" s="5" t="n">
        <v>12.815</v>
      </c>
      <c r="AI341" s="5" t="n">
        <v>0</v>
      </c>
      <c r="AJ341" s="5" t="n">
        <v>1</v>
      </c>
      <c r="AK341" s="5" t="n">
        <v>20.757</v>
      </c>
      <c r="AL341" s="5" t="n">
        <v>11.055</v>
      </c>
      <c r="AM341" s="5" t="n">
        <v>0.481</v>
      </c>
      <c r="AN341" s="5" t="n">
        <v>24.286</v>
      </c>
      <c r="AO341" s="5" t="n">
        <v>0.17</v>
      </c>
      <c r="AP341" s="5" t="n">
        <v>1</v>
      </c>
      <c r="AQ341" s="5" t="n">
        <v>0.724</v>
      </c>
      <c r="AR341" s="5" t="n">
        <v>0.132</v>
      </c>
      <c r="AS341" s="5" t="n">
        <v>0.46</v>
      </c>
      <c r="AT341" s="5" t="n">
        <v>1.374</v>
      </c>
      <c r="AU341" s="5" t="n">
        <v>0.19</v>
      </c>
      <c r="AV341" s="5" t="n">
        <v>1</v>
      </c>
      <c r="AW341" s="5" t="n">
        <v>0.75</v>
      </c>
      <c r="AX341" s="5" t="n">
        <v>0.132</v>
      </c>
      <c r="AY341" s="5" t="n">
        <v>0.455</v>
      </c>
      <c r="AZ341" s="5" t="n">
        <v>1.397</v>
      </c>
      <c r="BA341" s="5" t="n">
        <v>0.19</v>
      </c>
      <c r="BB341" s="5" t="n">
        <v>1</v>
      </c>
      <c r="BC341" s="5" t="n">
        <v>0.513</v>
      </c>
      <c r="BD341" s="5" t="n">
        <v>0.132</v>
      </c>
      <c r="BE341" s="5" t="n">
        <v>0.012</v>
      </c>
      <c r="BF341" s="5" t="n">
        <v>0.6</v>
      </c>
      <c r="BG341" s="5" t="n">
        <v>0.17</v>
      </c>
      <c r="BH341" s="5" t="n">
        <v>1</v>
      </c>
      <c r="BI341" s="5" t="n">
        <v>0.591</v>
      </c>
      <c r="BJ341" s="5" t="n">
        <v>0.132</v>
      </c>
      <c r="BK341" s="5" t="n">
        <v>0.13</v>
      </c>
      <c r="BL341" s="5" t="n">
        <v>0.824</v>
      </c>
      <c r="BM341" s="5" t="n">
        <v>0.17</v>
      </c>
      <c r="BN341" s="5" t="n">
        <v>1</v>
      </c>
      <c r="BO341" s="5" t="n">
        <v>0</v>
      </c>
      <c r="BP341" s="5" t="n">
        <v>0</v>
      </c>
      <c r="BQ341" s="5" t="n">
        <v>0.418</v>
      </c>
      <c r="BR341" s="5" t="n">
        <v>0</v>
      </c>
      <c r="BS341" s="5" t="n">
        <v>1</v>
      </c>
      <c r="BT341" s="5" t="n">
        <v>0</v>
      </c>
      <c r="BU341" s="5" t="n">
        <v>0</v>
      </c>
      <c r="BV341" s="5" t="n">
        <v>0.418</v>
      </c>
      <c r="BW341" s="5" t="n">
        <v>0.17</v>
      </c>
      <c r="BX341" s="5" t="n">
        <v>1</v>
      </c>
      <c r="BY341" s="5" t="n">
        <v>13.646</v>
      </c>
      <c r="BZ341" s="5" t="n">
        <v>0</v>
      </c>
      <c r="CA341" s="5" t="n">
        <v>13.646</v>
      </c>
      <c r="CB341" s="5" t="n">
        <v>0</v>
      </c>
      <c r="CC341" s="5" t="n">
        <v>82.58799999999999</v>
      </c>
      <c r="CD341" s="5" t="n">
        <v>7.95</v>
      </c>
      <c r="CE341" s="5" t="n">
        <v>1.912</v>
      </c>
      <c r="CF341" s="5" t="n">
        <v>96.628</v>
      </c>
      <c r="CG341" s="5" t="n">
        <v>0.17</v>
      </c>
      <c r="CH341" s="5" t="n">
        <v>1</v>
      </c>
      <c r="CI341" s="5" t="n">
        <v>0</v>
      </c>
      <c r="CJ341" s="5" t="n">
        <v>0</v>
      </c>
      <c r="CK341" s="5" t="n">
        <v>0</v>
      </c>
      <c r="CL341" s="5" t="n">
        <v>0</v>
      </c>
      <c r="CM341" s="5" t="n">
        <v>0</v>
      </c>
      <c r="CN341" s="5" t="n">
        <v>0</v>
      </c>
      <c r="CO341" s="5" t="n">
        <v>0</v>
      </c>
      <c r="CP341" s="5" t="n">
        <v>0</v>
      </c>
      <c r="CQ341" s="5" t="n">
        <v>1.387</v>
      </c>
      <c r="CR341" s="5" t="n">
        <v>0</v>
      </c>
      <c r="CS341" s="5" t="n">
        <v>5.529</v>
      </c>
      <c r="CT341" s="5" t="n">
        <v>4.251</v>
      </c>
      <c r="CU341" s="5" t="n">
        <v>10.168</v>
      </c>
    </row>
    <row r="342">
      <c r="A342" s="5" t="inlineStr">
        <is>
          <t>GUY2021</t>
        </is>
      </c>
      <c r="B342" s="5" t="inlineStr">
        <is>
          <t>GUY</t>
        </is>
      </c>
      <c r="C342" s="5" t="inlineStr">
        <is>
          <t>GUY</t>
        </is>
      </c>
      <c r="D342" s="5" t="inlineStr">
        <is>
          <t>Guyana</t>
        </is>
      </c>
      <c r="E342" s="5" t="n">
        <v>2021</v>
      </c>
      <c r="F342" s="5" t="n">
        <v>0.16</v>
      </c>
      <c r="G342" s="5" t="n">
        <v>5.897</v>
      </c>
      <c r="H342" s="5" t="n">
        <v>1.143</v>
      </c>
      <c r="I342" s="5" t="n">
        <v>0</v>
      </c>
      <c r="J342" s="5" t="n">
        <v>5.897</v>
      </c>
      <c r="K342" s="5" t="n">
        <v>0</v>
      </c>
      <c r="L342" s="5" t="n">
        <v>1</v>
      </c>
      <c r="M342" s="5" t="n">
        <v>7.964</v>
      </c>
      <c r="N342" s="5" t="n">
        <v>3.43</v>
      </c>
      <c r="O342" s="5" t="n">
        <v>0</v>
      </c>
      <c r="P342" s="5" t="n">
        <v>7.964</v>
      </c>
      <c r="Q342" s="5" t="n">
        <v>0</v>
      </c>
      <c r="R342" s="5" t="n">
        <v>1</v>
      </c>
      <c r="S342" s="5" t="n">
        <v>11.613</v>
      </c>
      <c r="T342" s="5" t="n">
        <v>6.86</v>
      </c>
      <c r="U342" s="5" t="n">
        <v>0</v>
      </c>
      <c r="V342" s="5" t="n">
        <v>13.471</v>
      </c>
      <c r="W342" s="5" t="n">
        <v>0.16</v>
      </c>
      <c r="X342" s="5" t="n">
        <v>1</v>
      </c>
      <c r="Y342" s="5" t="n">
        <v>14.024</v>
      </c>
      <c r="Z342" s="5" t="n">
        <v>1.883</v>
      </c>
      <c r="AA342" s="5" t="n">
        <v>0</v>
      </c>
      <c r="AB342" s="5" t="n">
        <v>14.024</v>
      </c>
      <c r="AC342" s="5" t="n">
        <v>0</v>
      </c>
      <c r="AD342" s="5" t="n">
        <v>1</v>
      </c>
      <c r="AE342" s="5" t="n">
        <v>15.167</v>
      </c>
      <c r="AF342" s="5" t="n">
        <v>3.546</v>
      </c>
      <c r="AG342" s="5" t="n">
        <v>0</v>
      </c>
      <c r="AH342" s="5" t="n">
        <v>15.167</v>
      </c>
      <c r="AI342" s="5" t="n">
        <v>0</v>
      </c>
      <c r="AJ342" s="5" t="n">
        <v>1</v>
      </c>
      <c r="AK342" s="5" t="n">
        <v>22.027</v>
      </c>
      <c r="AL342" s="5" t="n">
        <v>11.827</v>
      </c>
      <c r="AM342" s="5" t="n">
        <v>0</v>
      </c>
      <c r="AN342" s="5" t="n">
        <v>25.551</v>
      </c>
      <c r="AO342" s="5" t="n">
        <v>0.16</v>
      </c>
      <c r="AP342" s="5" t="n">
        <v>1</v>
      </c>
      <c r="AQ342" s="5" t="n">
        <v>0.64</v>
      </c>
      <c r="AR342" s="5" t="n">
        <v>0.117</v>
      </c>
      <c r="AS342" s="5" t="n">
        <v>0.121</v>
      </c>
      <c r="AT342" s="5" t="n">
        <v>0.883</v>
      </c>
      <c r="AU342" s="5" t="n">
        <v>0.16</v>
      </c>
      <c r="AV342" s="5" t="n">
        <v>1</v>
      </c>
      <c r="AW342" s="5" t="n">
        <v>0.44</v>
      </c>
      <c r="AX342" s="5" t="n">
        <v>0.08500000000000001</v>
      </c>
      <c r="AY342" s="5" t="n">
        <v>0.283</v>
      </c>
      <c r="AZ342" s="5" t="n">
        <v>0.838</v>
      </c>
      <c r="BA342" s="5" t="n">
        <v>0.16</v>
      </c>
      <c r="BB342" s="5" t="n">
        <v>1</v>
      </c>
      <c r="BC342" s="5" t="n">
        <v>0.458</v>
      </c>
      <c r="BD342" s="5" t="n">
        <v>0.114</v>
      </c>
      <c r="BE342" s="5" t="n">
        <v>0</v>
      </c>
      <c r="BF342" s="5" t="n">
        <v>0.531</v>
      </c>
      <c r="BG342" s="5" t="n">
        <v>0.16</v>
      </c>
      <c r="BH342" s="5" t="n">
        <v>1</v>
      </c>
      <c r="BI342" s="5" t="n">
        <v>0.491</v>
      </c>
      <c r="BJ342" s="5" t="n">
        <v>0.114</v>
      </c>
      <c r="BK342" s="5" t="n">
        <v>0.003</v>
      </c>
      <c r="BL342" s="5" t="n">
        <v>0.573</v>
      </c>
      <c r="BM342" s="5" t="n">
        <v>0.16</v>
      </c>
      <c r="BN342" s="5" t="n">
        <v>1</v>
      </c>
      <c r="BO342" s="5" t="n">
        <v>0</v>
      </c>
      <c r="BP342" s="5" t="n">
        <v>0</v>
      </c>
      <c r="BQ342" s="5" t="n">
        <v>0.257</v>
      </c>
      <c r="BR342" s="5" t="n">
        <v>0</v>
      </c>
      <c r="BS342" s="5" t="n">
        <v>0.833</v>
      </c>
      <c r="BT342" s="5" t="n">
        <v>0</v>
      </c>
      <c r="BU342" s="5" t="n">
        <v>0</v>
      </c>
      <c r="BV342" s="5" t="n">
        <v>0.309</v>
      </c>
      <c r="BW342" s="5" t="n">
        <v>0</v>
      </c>
      <c r="BX342" s="5" t="n">
        <v>1</v>
      </c>
      <c r="BY342" s="5" t="n">
        <v>11.787</v>
      </c>
      <c r="BZ342" s="5" t="n">
        <v>0</v>
      </c>
      <c r="CA342" s="5" t="n">
        <v>11.787</v>
      </c>
      <c r="CB342" s="5" t="n">
        <v>0</v>
      </c>
      <c r="CC342" s="5" t="n">
        <v>78.125</v>
      </c>
      <c r="CD342" s="5" t="n">
        <v>7.95</v>
      </c>
      <c r="CE342" s="5" t="n">
        <v>40.179</v>
      </c>
      <c r="CF342" s="5" t="n">
        <v>137.232</v>
      </c>
      <c r="CG342" s="5" t="n">
        <v>0.16</v>
      </c>
      <c r="CH342" s="5" t="n">
        <v>1</v>
      </c>
      <c r="CI342" s="5" t="n">
        <v>0</v>
      </c>
      <c r="CJ342" s="5" t="n">
        <v>0</v>
      </c>
      <c r="CK342" s="5" t="n">
        <v>0</v>
      </c>
      <c r="CL342" s="5" t="n">
        <v>0</v>
      </c>
      <c r="CM342" s="5" t="n">
        <v>0</v>
      </c>
      <c r="CN342" s="5" t="n">
        <v>0</v>
      </c>
      <c r="CO342" s="5" t="n">
        <v>0</v>
      </c>
      <c r="CP342" s="5" t="n">
        <v>0</v>
      </c>
      <c r="CQ342" s="5" t="n">
        <v>1.198</v>
      </c>
      <c r="CR342" s="5" t="n">
        <v>0</v>
      </c>
      <c r="CS342" s="5" t="n">
        <v>3.568</v>
      </c>
      <c r="CT342" s="5" t="n">
        <v>4.753</v>
      </c>
      <c r="CU342" s="5" t="n">
        <v>15.983</v>
      </c>
    </row>
    <row r="343">
      <c r="A343" s="5" t="inlineStr">
        <is>
          <t>GUY2022</t>
        </is>
      </c>
      <c r="B343" s="5" t="inlineStr">
        <is>
          <t>GUY</t>
        </is>
      </c>
      <c r="C343" s="5" t="inlineStr">
        <is>
          <t>GUY</t>
        </is>
      </c>
      <c r="D343" s="5" t="inlineStr">
        <is>
          <t>Guyana</t>
        </is>
      </c>
      <c r="E343" s="5" t="n">
        <v>2022</v>
      </c>
      <c r="F343" s="5" t="n">
        <v>0.16</v>
      </c>
      <c r="G343" s="5" t="n">
        <v>11.72</v>
      </c>
      <c r="H343" s="5" t="n">
        <v>1.235</v>
      </c>
      <c r="I343" s="5" t="n">
        <v>0</v>
      </c>
      <c r="J343" s="5" t="n">
        <v>11.72</v>
      </c>
      <c r="K343" s="5" t="n">
        <v>0</v>
      </c>
      <c r="L343" s="5" t="n">
        <v>1</v>
      </c>
      <c r="M343" s="5" t="n">
        <v>9.782999999999999</v>
      </c>
      <c r="N343" s="5" t="n">
        <v>3.704</v>
      </c>
      <c r="O343" s="5" t="n">
        <v>0</v>
      </c>
      <c r="P343" s="5" t="n">
        <v>9.782999999999999</v>
      </c>
      <c r="Q343" s="5" t="n">
        <v>0</v>
      </c>
      <c r="R343" s="5" t="n">
        <v>1</v>
      </c>
      <c r="S343" s="5" t="n">
        <v>17.893</v>
      </c>
      <c r="T343" s="5" t="n">
        <v>7.408</v>
      </c>
      <c r="U343" s="5" t="n">
        <v>0.212</v>
      </c>
      <c r="V343" s="5" t="n">
        <v>20.756</v>
      </c>
      <c r="W343" s="5" t="n">
        <v>0.16</v>
      </c>
      <c r="X343" s="5" t="n">
        <v>1</v>
      </c>
      <c r="Y343" s="5" t="n">
        <v>24.111</v>
      </c>
      <c r="Z343" s="5" t="n">
        <v>3.237</v>
      </c>
      <c r="AA343" s="5" t="n">
        <v>0</v>
      </c>
      <c r="AB343" s="5" t="n">
        <v>24.111</v>
      </c>
      <c r="AC343" s="5" t="n">
        <v>0</v>
      </c>
      <c r="AD343" s="5" t="n">
        <v>1</v>
      </c>
      <c r="AE343" s="5" t="n">
        <v>25.339</v>
      </c>
      <c r="AF343" s="5" t="n">
        <v>5.925</v>
      </c>
      <c r="AG343" s="5" t="n">
        <v>0</v>
      </c>
      <c r="AH343" s="5" t="n">
        <v>25.339</v>
      </c>
      <c r="AI343" s="5" t="n">
        <v>0</v>
      </c>
      <c r="AJ343" s="5" t="n">
        <v>1</v>
      </c>
      <c r="AK343" s="5" t="n">
        <v>32.709</v>
      </c>
      <c r="AL343" s="5" t="n">
        <v>17.562</v>
      </c>
      <c r="AM343" s="5" t="n">
        <v>0.387</v>
      </c>
      <c r="AN343" s="5" t="n">
        <v>37.942</v>
      </c>
      <c r="AO343" s="5" t="n">
        <v>0.16</v>
      </c>
      <c r="AP343" s="5" t="n">
        <v>1</v>
      </c>
      <c r="AQ343" s="5" t="n">
        <v>0.6860000000000001</v>
      </c>
      <c r="AR343" s="5" t="n">
        <v>0.098</v>
      </c>
      <c r="AS343" s="5" t="n">
        <v>0.231</v>
      </c>
      <c r="AT343" s="5" t="n">
        <v>1.064</v>
      </c>
      <c r="AU343" s="5" t="n">
        <v>0.16</v>
      </c>
      <c r="AV343" s="5" t="n">
        <v>1</v>
      </c>
      <c r="AW343" s="5" t="n">
        <v>0.453</v>
      </c>
      <c r="AX343" s="5" t="n">
        <v>0.059</v>
      </c>
      <c r="AY343" s="5" t="n">
        <v>0.537</v>
      </c>
      <c r="AZ343" s="5" t="n">
        <v>1.148</v>
      </c>
      <c r="BA343" s="5" t="n">
        <v>0.16</v>
      </c>
      <c r="BB343" s="5" t="n">
        <v>1</v>
      </c>
      <c r="BC343" s="5" t="n">
        <v>0.62</v>
      </c>
      <c r="BD343" s="5" t="n">
        <v>0.123</v>
      </c>
      <c r="BE343" s="5" t="n">
        <v>0.007</v>
      </c>
      <c r="BF343" s="5" t="n">
        <v>0.72</v>
      </c>
      <c r="BG343" s="5" t="n">
        <v>0.16</v>
      </c>
      <c r="BH343" s="5" t="n">
        <v>1</v>
      </c>
      <c r="BI343" s="5" t="n">
        <v>0.608</v>
      </c>
      <c r="BJ343" s="5" t="n">
        <v>0.123</v>
      </c>
      <c r="BK343" s="5" t="n">
        <v>0.284</v>
      </c>
      <c r="BL343" s="5" t="n">
        <v>1.035</v>
      </c>
      <c r="BM343" s="5" t="n">
        <v>0.16</v>
      </c>
      <c r="BN343" s="5" t="n">
        <v>1</v>
      </c>
      <c r="BO343" s="5" t="n">
        <v>0</v>
      </c>
      <c r="BP343" s="5" t="n">
        <v>0</v>
      </c>
      <c r="BQ343" s="5" t="n">
        <v>0.277</v>
      </c>
      <c r="BR343" s="5" t="n">
        <v>0</v>
      </c>
      <c r="BS343" s="5" t="n">
        <v>0.833</v>
      </c>
      <c r="BT343" s="5" t="n">
        <v>0</v>
      </c>
      <c r="BU343" s="5" t="n">
        <v>0</v>
      </c>
      <c r="BV343" s="5" t="n">
        <v>0.333</v>
      </c>
      <c r="BW343" s="5" t="n">
        <v>0</v>
      </c>
      <c r="BX343" s="5" t="n">
        <v>1</v>
      </c>
      <c r="BY343" s="5" t="n">
        <v>12.729</v>
      </c>
      <c r="BZ343" s="5" t="n">
        <v>0</v>
      </c>
      <c r="CA343" s="5" t="n">
        <v>12.729</v>
      </c>
      <c r="CB343" s="5" t="n">
        <v>0</v>
      </c>
      <c r="CC343" s="5" t="n">
        <v>97.90000000000001</v>
      </c>
      <c r="CD343" s="5" t="n">
        <v>7.95</v>
      </c>
      <c r="CE343" s="5" t="n">
        <v>43.175</v>
      </c>
      <c r="CF343" s="5" t="n">
        <v>161.731</v>
      </c>
      <c r="CG343" s="5" t="n">
        <v>0.16</v>
      </c>
      <c r="CH343" s="5" t="n">
        <v>1</v>
      </c>
      <c r="CI343" s="5" t="n">
        <v>0</v>
      </c>
      <c r="CJ343" s="5" t="n">
        <v>0</v>
      </c>
      <c r="CK343" s="5" t="n">
        <v>0</v>
      </c>
      <c r="CL343" s="5" t="n">
        <v>0</v>
      </c>
      <c r="CM343" s="5" t="n">
        <v>0</v>
      </c>
      <c r="CN343" s="5" t="n">
        <v>0</v>
      </c>
      <c r="CO343" s="5" t="n">
        <v>0</v>
      </c>
      <c r="CP343" s="5" t="n">
        <v>0</v>
      </c>
      <c r="CQ343" s="5" t="n">
        <v>1.294</v>
      </c>
      <c r="CR343" s="5" t="n">
        <v>0.011</v>
      </c>
      <c r="CS343" s="5" t="n">
        <v>3.854</v>
      </c>
      <c r="CT343" s="5" t="n">
        <v>10.485</v>
      </c>
      <c r="CU343" s="5" t="n">
        <v>29.494</v>
      </c>
    </row>
    <row r="344">
      <c r="A344" s="5" t="inlineStr">
        <is>
          <t>GUY2023</t>
        </is>
      </c>
      <c r="B344" s="5" t="inlineStr">
        <is>
          <t>GUY</t>
        </is>
      </c>
      <c r="C344" s="5" t="inlineStr">
        <is>
          <t>GUY</t>
        </is>
      </c>
      <c r="D344" s="5" t="inlineStr">
        <is>
          <t>Guyana</t>
        </is>
      </c>
      <c r="E344" s="5" t="n">
        <v>2023</v>
      </c>
      <c r="F344" s="5" t="n">
        <v>0.16</v>
      </c>
      <c r="G344" s="5" t="n">
        <v>6.147</v>
      </c>
      <c r="H344" s="5" t="n">
        <v>1.286</v>
      </c>
      <c r="I344" s="5" t="n">
        <v>0</v>
      </c>
      <c r="J344" s="5" t="n">
        <v>6.147</v>
      </c>
      <c r="K344" s="5" t="n">
        <v>0</v>
      </c>
      <c r="L344" s="5" t="n">
        <v>1</v>
      </c>
      <c r="M344" s="5" t="n">
        <v>7.886</v>
      </c>
      <c r="N344" s="5" t="n">
        <v>3.857</v>
      </c>
      <c r="O344" s="5" t="n">
        <v>0</v>
      </c>
      <c r="P344" s="5" t="n">
        <v>7.886</v>
      </c>
      <c r="Q344" s="5" t="n">
        <v>0</v>
      </c>
      <c r="R344" s="5" t="n">
        <v>1</v>
      </c>
      <c r="S344" s="5" t="n">
        <v>12.575</v>
      </c>
      <c r="T344" s="5" t="n">
        <v>7.714</v>
      </c>
      <c r="U344" s="5" t="n">
        <v>0.223</v>
      </c>
      <c r="V344" s="5" t="n">
        <v>14.587</v>
      </c>
      <c r="W344" s="5" t="n">
        <v>0.16</v>
      </c>
      <c r="X344" s="5" t="n">
        <v>1</v>
      </c>
      <c r="Y344" s="5" t="n">
        <v>10.683</v>
      </c>
      <c r="Z344" s="5" t="n">
        <v>1.434</v>
      </c>
      <c r="AA344" s="5" t="n">
        <v>0</v>
      </c>
      <c r="AB344" s="5" t="n">
        <v>10.683</v>
      </c>
      <c r="AC344" s="5" t="n">
        <v>0</v>
      </c>
      <c r="AD344" s="5" t="n">
        <v>1</v>
      </c>
      <c r="AE344" s="5" t="n">
        <v>11.969</v>
      </c>
      <c r="AF344" s="5" t="n">
        <v>2.799</v>
      </c>
      <c r="AG344" s="5" t="n">
        <v>0</v>
      </c>
      <c r="AH344" s="5" t="n">
        <v>11.969</v>
      </c>
      <c r="AI344" s="5" t="n">
        <v>0</v>
      </c>
      <c r="AJ344" s="5" t="n">
        <v>1</v>
      </c>
      <c r="AK344" s="5" t="n">
        <v>19.683</v>
      </c>
      <c r="AL344" s="5" t="n">
        <v>10.568</v>
      </c>
      <c r="AM344" s="5" t="n">
        <v>0.349</v>
      </c>
      <c r="AN344" s="5" t="n">
        <v>22.832</v>
      </c>
      <c r="AO344" s="5" t="n">
        <v>0.16</v>
      </c>
      <c r="AP344" s="5" t="n">
        <v>1</v>
      </c>
      <c r="AQ344" s="5" t="n">
        <v>0.726</v>
      </c>
      <c r="AR344" s="5" t="n">
        <v>0.122</v>
      </c>
      <c r="AS344" s="5" t="n">
        <v>0.126</v>
      </c>
      <c r="AT344" s="5" t="n">
        <v>0.989</v>
      </c>
      <c r="AU344" s="5" t="n">
        <v>0.16</v>
      </c>
      <c r="AV344" s="5" t="n">
        <v>1</v>
      </c>
      <c r="AW344" s="5" t="n">
        <v>0.947</v>
      </c>
      <c r="AX344" s="5" t="n">
        <v>0.162</v>
      </c>
      <c r="AY344" s="5" t="n">
        <v>0.08699999999999999</v>
      </c>
      <c r="AZ344" s="5" t="n">
        <v>1.2</v>
      </c>
      <c r="BA344" s="5" t="n">
        <v>0.16</v>
      </c>
      <c r="BB344" s="5" t="n">
        <v>1</v>
      </c>
      <c r="BC344" s="5" t="n">
        <v>0.554</v>
      </c>
      <c r="BD344" s="5" t="n">
        <v>0.129</v>
      </c>
      <c r="BE344" s="5" t="n">
        <v>0.01</v>
      </c>
      <c r="BF344" s="5" t="n">
        <v>0.643</v>
      </c>
      <c r="BG344" s="5" t="n">
        <v>0.16</v>
      </c>
      <c r="BH344" s="5" t="n">
        <v>1</v>
      </c>
      <c r="BI344" s="5" t="n">
        <v>0.5570000000000001</v>
      </c>
      <c r="BJ344" s="5" t="n">
        <v>0.129</v>
      </c>
      <c r="BK344" s="5" t="n">
        <v>0.414</v>
      </c>
      <c r="BL344" s="5" t="n">
        <v>1.127</v>
      </c>
      <c r="BM344" s="5" t="n">
        <v>0.16</v>
      </c>
      <c r="BN344" s="5" t="n">
        <v>1</v>
      </c>
      <c r="BO344" s="5" t="n">
        <v>0</v>
      </c>
      <c r="BP344" s="5" t="n">
        <v>0</v>
      </c>
      <c r="BQ344" s="5" t="n">
        <v>0.288</v>
      </c>
      <c r="BR344" s="5" t="n">
        <v>0</v>
      </c>
      <c r="BS344" s="5" t="n">
        <v>0.833</v>
      </c>
      <c r="BT344" s="5" t="n">
        <v>0</v>
      </c>
      <c r="BU344" s="5" t="n">
        <v>0</v>
      </c>
      <c r="BV344" s="5" t="n">
        <v>0.347</v>
      </c>
      <c r="BW344" s="5" t="n">
        <v>0</v>
      </c>
      <c r="BX344" s="5" t="n">
        <v>1</v>
      </c>
      <c r="BY344" s="5" t="n">
        <v>13.254</v>
      </c>
      <c r="BZ344" s="5" t="n">
        <v>0</v>
      </c>
      <c r="CA344" s="5" t="n">
        <v>13.254</v>
      </c>
      <c r="CB344" s="5" t="n">
        <v>0</v>
      </c>
      <c r="CC344" s="5" t="n">
        <v>83.248</v>
      </c>
      <c r="CD344" s="5" t="n">
        <v>7.95</v>
      </c>
      <c r="CE344" s="5" t="n">
        <v>48.102</v>
      </c>
      <c r="CF344" s="5" t="n">
        <v>149.714</v>
      </c>
      <c r="CG344" s="5" t="n">
        <v>0.16</v>
      </c>
      <c r="CH344" s="5" t="n">
        <v>1</v>
      </c>
      <c r="CI344" s="5" t="n">
        <v>0</v>
      </c>
      <c r="CJ344" s="5" t="n">
        <v>0</v>
      </c>
      <c r="CK344" s="5" t="n">
        <v>0</v>
      </c>
      <c r="CL344" s="5" t="n">
        <v>0</v>
      </c>
      <c r="CM344" s="5" t="n">
        <v>0</v>
      </c>
      <c r="CN344" s="5" t="n">
        <v>0</v>
      </c>
      <c r="CO344" s="5" t="n">
        <v>0</v>
      </c>
      <c r="CP344" s="5" t="n">
        <v>0</v>
      </c>
      <c r="CQ344" s="5" t="n">
        <v>1.348</v>
      </c>
      <c r="CR344" s="5" t="n">
        <v>0</v>
      </c>
      <c r="CS344" s="5" t="n">
        <v>4.013</v>
      </c>
      <c r="CT344" s="5" t="n">
        <v>4.861</v>
      </c>
      <c r="CU344" s="5" t="n">
        <v>11.192</v>
      </c>
    </row>
    <row r="345">
      <c r="A345" s="5" t="inlineStr">
        <is>
          <t>GUY2024</t>
        </is>
      </c>
      <c r="B345" s="5" t="inlineStr">
        <is>
          <t>GUY</t>
        </is>
      </c>
      <c r="C345" s="5" t="inlineStr">
        <is>
          <t>GUY</t>
        </is>
      </c>
      <c r="D345" s="5" t="inlineStr">
        <is>
          <t>Guyana</t>
        </is>
      </c>
      <c r="E345" s="5" t="n">
        <v>2024</v>
      </c>
      <c r="F345" s="5" t="n">
        <v>0.16</v>
      </c>
      <c r="G345" s="5" t="n">
        <v>5.575</v>
      </c>
      <c r="H345" s="5" t="n">
        <v>1.324</v>
      </c>
      <c r="I345" s="5" t="n">
        <v>0</v>
      </c>
      <c r="J345" s="5" t="n">
        <v>5.575</v>
      </c>
      <c r="K345" s="5" t="n">
        <v>0</v>
      </c>
      <c r="L345" s="5" t="n">
        <v>1</v>
      </c>
      <c r="M345" s="5" t="n">
        <v>7.124</v>
      </c>
      <c r="N345" s="5" t="n">
        <v>3.971</v>
      </c>
      <c r="O345" s="5" t="n">
        <v>0</v>
      </c>
      <c r="P345" s="5" t="n">
        <v>7.124</v>
      </c>
      <c r="Q345" s="5" t="n">
        <v>0</v>
      </c>
      <c r="R345" s="5" t="n">
        <v>1</v>
      </c>
      <c r="S345" s="5" t="n">
        <v>12.193</v>
      </c>
      <c r="T345" s="5" t="n">
        <v>7.942</v>
      </c>
      <c r="U345" s="5" t="n">
        <v>0.266</v>
      </c>
      <c r="V345" s="5" t="n">
        <v>14.144</v>
      </c>
      <c r="W345" s="5" t="n">
        <v>0.16</v>
      </c>
      <c r="X345" s="5" t="n">
        <v>1</v>
      </c>
      <c r="Y345" s="5" t="n">
        <v>11.344</v>
      </c>
      <c r="Z345" s="5" t="n">
        <v>1.523</v>
      </c>
      <c r="AA345" s="5" t="n">
        <v>0</v>
      </c>
      <c r="AB345" s="5" t="n">
        <v>11.344</v>
      </c>
      <c r="AC345" s="5" t="n">
        <v>0</v>
      </c>
      <c r="AD345" s="5" t="n">
        <v>1</v>
      </c>
      <c r="AE345" s="5" t="n">
        <v>12.667</v>
      </c>
      <c r="AF345" s="5" t="n">
        <v>2.962</v>
      </c>
      <c r="AG345" s="5" t="n">
        <v>0</v>
      </c>
      <c r="AH345" s="5" t="n">
        <v>12.667</v>
      </c>
      <c r="AI345" s="5" t="n">
        <v>0</v>
      </c>
      <c r="AJ345" s="5" t="n">
        <v>1</v>
      </c>
      <c r="AK345" s="5" t="n">
        <v>20.609</v>
      </c>
      <c r="AL345" s="5" t="n">
        <v>11.066</v>
      </c>
      <c r="AM345" s="5" t="n">
        <v>0.449</v>
      </c>
      <c r="AN345" s="5" t="n">
        <v>23.907</v>
      </c>
      <c r="AO345" s="5" t="n">
        <v>0.16</v>
      </c>
      <c r="AP345" s="5" t="n">
        <v>1</v>
      </c>
      <c r="AQ345" s="5" t="n">
        <v>0.827</v>
      </c>
      <c r="AR345" s="5" t="n">
        <v>0.15</v>
      </c>
      <c r="AS345" s="5" t="n">
        <v>0.025</v>
      </c>
      <c r="AT345" s="5" t="n">
        <v>0.989</v>
      </c>
      <c r="AU345" s="5" t="n">
        <v>0.16</v>
      </c>
      <c r="AV345" s="5" t="n">
        <v>1</v>
      </c>
      <c r="AW345" s="5" t="n">
        <v>1.04</v>
      </c>
      <c r="AX345" s="5" t="n">
        <v>0.191</v>
      </c>
      <c r="AY345" s="5" t="n">
        <v>-0.007</v>
      </c>
      <c r="AZ345" s="5" t="n">
        <v>1.199</v>
      </c>
      <c r="BA345" s="5" t="n">
        <v>0.16</v>
      </c>
      <c r="BB345" s="5" t="n">
        <v>1</v>
      </c>
      <c r="BC345" s="5" t="n">
        <v>0.534</v>
      </c>
      <c r="BD345" s="5" t="n">
        <v>0.132</v>
      </c>
      <c r="BE345" s="5" t="n">
        <v>0.012</v>
      </c>
      <c r="BF345" s="5" t="n">
        <v>0.619</v>
      </c>
      <c r="BG345" s="5" t="n">
        <v>0.16</v>
      </c>
      <c r="BH345" s="5" t="n">
        <v>1</v>
      </c>
      <c r="BI345" s="5" t="n">
        <v>0.5679999999999999</v>
      </c>
      <c r="BJ345" s="5" t="n">
        <v>0.132</v>
      </c>
      <c r="BK345" s="5" t="n">
        <v>0.404</v>
      </c>
      <c r="BL345" s="5" t="n">
        <v>1.127</v>
      </c>
      <c r="BM345" s="5" t="n">
        <v>0.16</v>
      </c>
      <c r="BN345" s="5" t="n">
        <v>1</v>
      </c>
      <c r="BO345" s="5" t="n">
        <v>0</v>
      </c>
      <c r="BP345" s="5" t="n">
        <v>0</v>
      </c>
      <c r="BQ345" s="5" t="n">
        <v>0.297</v>
      </c>
      <c r="BR345" s="5" t="n">
        <v>0</v>
      </c>
      <c r="BS345" s="5" t="n">
        <v>0.833</v>
      </c>
      <c r="BT345" s="5" t="n">
        <v>0</v>
      </c>
      <c r="BU345" s="5" t="n">
        <v>0</v>
      </c>
      <c r="BV345" s="5" t="n">
        <v>0.357</v>
      </c>
      <c r="BW345" s="5" t="n">
        <v>0</v>
      </c>
      <c r="BX345" s="5" t="n">
        <v>1</v>
      </c>
      <c r="BY345" s="5" t="n">
        <v>13.646</v>
      </c>
      <c r="BZ345" s="5" t="n">
        <v>0</v>
      </c>
      <c r="CA345" s="5" t="n">
        <v>13.646</v>
      </c>
      <c r="CB345" s="5" t="n">
        <v>0</v>
      </c>
      <c r="CC345" s="5" t="n">
        <v>82.58799999999999</v>
      </c>
      <c r="CD345" s="5" t="n">
        <v>7.95</v>
      </c>
      <c r="CE345" s="5" t="n">
        <v>50.436</v>
      </c>
      <c r="CF345" s="5" t="n">
        <v>151.016</v>
      </c>
      <c r="CG345" s="5" t="n">
        <v>0.16</v>
      </c>
      <c r="CH345" s="5" t="n">
        <v>1</v>
      </c>
      <c r="CI345" s="5" t="n">
        <v>0</v>
      </c>
      <c r="CJ345" s="5" t="n">
        <v>0</v>
      </c>
      <c r="CK345" s="5" t="n">
        <v>0</v>
      </c>
      <c r="CL345" s="5" t="n">
        <v>0</v>
      </c>
      <c r="CM345" s="5" t="n">
        <v>0</v>
      </c>
      <c r="CN345" s="5" t="n">
        <v>0</v>
      </c>
      <c r="CO345" s="5" t="n">
        <v>0</v>
      </c>
      <c r="CP345" s="5" t="n">
        <v>0</v>
      </c>
      <c r="CQ345" s="5" t="n">
        <v>1.387</v>
      </c>
      <c r="CR345" s="5" t="n">
        <v>0</v>
      </c>
      <c r="CS345" s="5" t="n">
        <v>4.131</v>
      </c>
      <c r="CT345" s="5" t="n">
        <v>4.251</v>
      </c>
      <c r="CU345" s="5" t="n">
        <v>10.123</v>
      </c>
    </row>
    <row r="346">
      <c r="A346" s="5" t="inlineStr">
        <is>
          <t>HTI2021</t>
        </is>
      </c>
      <c r="B346" s="5" t="inlineStr">
        <is>
          <t>HTI</t>
        </is>
      </c>
      <c r="C346" s="5" t="inlineStr">
        <is>
          <t>HTI</t>
        </is>
      </c>
      <c r="D346" s="5" t="inlineStr">
        <is>
          <t>Haiti</t>
        </is>
      </c>
      <c r="E346" s="5" t="n">
        <v>2021</v>
      </c>
      <c r="F346" s="5" t="n">
        <v>0</v>
      </c>
      <c r="G346" s="5" t="n">
        <v>5.897</v>
      </c>
      <c r="H346" s="5" t="n">
        <v>1.143</v>
      </c>
      <c r="I346" s="5" t="n">
        <v>0</v>
      </c>
      <c r="J346" s="5" t="n">
        <v>5.897</v>
      </c>
      <c r="K346" s="5" t="n">
        <v>0</v>
      </c>
      <c r="L346" s="5" t="n">
        <v>1</v>
      </c>
      <c r="M346" s="5" t="n">
        <v>7.964</v>
      </c>
      <c r="N346" s="5" t="n">
        <v>3.43</v>
      </c>
      <c r="O346" s="5" t="n">
        <v>0</v>
      </c>
      <c r="P346" s="5" t="n">
        <v>7.964</v>
      </c>
      <c r="Q346" s="5" t="n">
        <v>0</v>
      </c>
      <c r="R346" s="5" t="n">
        <v>1</v>
      </c>
      <c r="S346" s="5" t="n">
        <v>11.613</v>
      </c>
      <c r="T346" s="5" t="n">
        <v>6.86</v>
      </c>
      <c r="U346" s="5" t="n">
        <v>0</v>
      </c>
      <c r="V346" s="5" t="n">
        <v>11.613</v>
      </c>
      <c r="W346" s="5" t="n">
        <v>0</v>
      </c>
      <c r="X346" s="5" t="n">
        <v>1</v>
      </c>
      <c r="Y346" s="5" t="n">
        <v>17.127</v>
      </c>
      <c r="Z346" s="5" t="n">
        <v>2.304</v>
      </c>
      <c r="AA346" s="5" t="n">
        <v>0</v>
      </c>
      <c r="AB346" s="5" t="n">
        <v>17.127</v>
      </c>
      <c r="AC346" s="5" t="n">
        <v>0</v>
      </c>
      <c r="AD346" s="5" t="n">
        <v>1</v>
      </c>
      <c r="AE346" s="5" t="n">
        <v>18.27</v>
      </c>
      <c r="AF346" s="5" t="n">
        <v>4.278</v>
      </c>
      <c r="AG346" s="5" t="n">
        <v>0</v>
      </c>
      <c r="AH346" s="5" t="n">
        <v>18.27</v>
      </c>
      <c r="AI346" s="5" t="n">
        <v>0</v>
      </c>
      <c r="AJ346" s="5" t="n">
        <v>1</v>
      </c>
      <c r="AK346" s="5" t="n">
        <v>25.13</v>
      </c>
      <c r="AL346" s="5" t="n">
        <v>13.503</v>
      </c>
      <c r="AM346" s="5" t="n">
        <v>0</v>
      </c>
      <c r="AN346" s="5" t="n">
        <v>25.13</v>
      </c>
      <c r="AO346" s="5" t="n">
        <v>0</v>
      </c>
      <c r="AP346" s="5" t="n">
        <v>1</v>
      </c>
      <c r="AQ346" s="5" t="n">
        <v>0.649</v>
      </c>
      <c r="AR346" s="5" t="n">
        <v>0.114</v>
      </c>
      <c r="AS346" s="5" t="n">
        <v>0.182</v>
      </c>
      <c r="AT346" s="5" t="n">
        <v>0.831</v>
      </c>
      <c r="AU346" s="5" t="n">
        <v>0</v>
      </c>
      <c r="AV346" s="5" t="n">
        <v>1</v>
      </c>
      <c r="AW346" s="5" t="n">
        <v>0.577</v>
      </c>
      <c r="AX346" s="5" t="n">
        <v>0.114</v>
      </c>
      <c r="AY346" s="5" t="n">
        <v>0.034</v>
      </c>
      <c r="AZ346" s="5" t="n">
        <v>0.61</v>
      </c>
      <c r="BA346" s="5" t="n">
        <v>0</v>
      </c>
      <c r="BB346" s="5" t="n">
        <v>1</v>
      </c>
      <c r="BC346" s="5" t="n">
        <v>0.458</v>
      </c>
      <c r="BD346" s="5" t="n">
        <v>0.114</v>
      </c>
      <c r="BE346" s="5" t="n">
        <v>0</v>
      </c>
      <c r="BF346" s="5" t="n">
        <v>0.458</v>
      </c>
      <c r="BG346" s="5" t="n">
        <v>0</v>
      </c>
      <c r="BH346" s="5" t="n">
        <v>1</v>
      </c>
      <c r="BI346" s="5" t="n">
        <v>0.491</v>
      </c>
      <c r="BJ346" s="5" t="n">
        <v>0.114</v>
      </c>
      <c r="BK346" s="5" t="n">
        <v>0.013</v>
      </c>
      <c r="BL346" s="5" t="n">
        <v>0.504</v>
      </c>
      <c r="BM346" s="5" t="n">
        <v>0</v>
      </c>
      <c r="BN346" s="5" t="n">
        <v>1</v>
      </c>
      <c r="BO346" s="5" t="n">
        <v>0</v>
      </c>
      <c r="BP346" s="5" t="n">
        <v>0</v>
      </c>
      <c r="BQ346" s="5" t="n">
        <v>0.139</v>
      </c>
      <c r="BR346" s="5" t="n">
        <v>0</v>
      </c>
      <c r="BS346" s="5" t="n">
        <v>1</v>
      </c>
      <c r="BT346" s="5" t="n">
        <v>0</v>
      </c>
      <c r="BU346" s="5" t="n">
        <v>0</v>
      </c>
      <c r="BV346" s="5" t="n">
        <v>0.079</v>
      </c>
      <c r="BW346" s="5" t="n">
        <v>0</v>
      </c>
      <c r="BX346" s="5" t="n">
        <v>1</v>
      </c>
      <c r="BY346" s="5" t="n">
        <v>11.787</v>
      </c>
      <c r="BZ346" s="5" t="n">
        <v>0</v>
      </c>
      <c r="CA346" s="5" t="n">
        <v>11.787</v>
      </c>
      <c r="CB346" s="5" t="n">
        <v>0</v>
      </c>
      <c r="CC346" s="5" t="n">
        <v>78.125</v>
      </c>
      <c r="CD346" s="5" t="n">
        <v>7.95</v>
      </c>
      <c r="CE346" s="5" t="n">
        <v>90.447</v>
      </c>
      <c r="CF346" s="5" t="n">
        <v>168.572</v>
      </c>
      <c r="CG346" s="5" t="n">
        <v>0</v>
      </c>
      <c r="CH346" s="5" t="n">
        <v>1</v>
      </c>
      <c r="CI346" s="5" t="n">
        <v>0</v>
      </c>
      <c r="CJ346" s="5" t="n">
        <v>0</v>
      </c>
      <c r="CK346" s="5" t="n">
        <v>0</v>
      </c>
      <c r="CL346" s="5" t="n">
        <v>0</v>
      </c>
      <c r="CM346" s="5" t="n">
        <v>0</v>
      </c>
      <c r="CN346" s="5" t="n">
        <v>0</v>
      </c>
      <c r="CO346" s="5" t="n">
        <v>0</v>
      </c>
      <c r="CP346" s="5" t="n">
        <v>0</v>
      </c>
      <c r="CQ346" s="5" t="n">
        <v>1.198</v>
      </c>
      <c r="CR346" s="5" t="n">
        <v>0</v>
      </c>
      <c r="CS346" s="5" t="n">
        <v>4.776</v>
      </c>
      <c r="CT346" s="5" t="n">
        <v>4.753</v>
      </c>
      <c r="CU346" s="5" t="n">
        <v>15.983</v>
      </c>
    </row>
    <row r="347">
      <c r="A347" s="5" t="inlineStr">
        <is>
          <t>HTI2022</t>
        </is>
      </c>
      <c r="B347" s="5" t="inlineStr">
        <is>
          <t>HTI</t>
        </is>
      </c>
      <c r="C347" s="5" t="inlineStr">
        <is>
          <t>HTI</t>
        </is>
      </c>
      <c r="D347" s="5" t="inlineStr">
        <is>
          <t>Haiti</t>
        </is>
      </c>
      <c r="E347" s="5" t="n">
        <v>2022</v>
      </c>
      <c r="F347" s="5" t="n">
        <v>0</v>
      </c>
      <c r="G347" s="5" t="n">
        <v>11.72</v>
      </c>
      <c r="H347" s="5" t="n">
        <v>1.235</v>
      </c>
      <c r="I347" s="5" t="n">
        <v>0</v>
      </c>
      <c r="J347" s="5" t="n">
        <v>11.72</v>
      </c>
      <c r="K347" s="5" t="n">
        <v>0</v>
      </c>
      <c r="L347" s="5" t="n">
        <v>1</v>
      </c>
      <c r="M347" s="5" t="n">
        <v>9.782999999999999</v>
      </c>
      <c r="N347" s="5" t="n">
        <v>3.704</v>
      </c>
      <c r="O347" s="5" t="n">
        <v>0</v>
      </c>
      <c r="P347" s="5" t="n">
        <v>9.782999999999999</v>
      </c>
      <c r="Q347" s="5" t="n">
        <v>0</v>
      </c>
      <c r="R347" s="5" t="n">
        <v>1</v>
      </c>
      <c r="S347" s="5" t="n">
        <v>17.893</v>
      </c>
      <c r="T347" s="5" t="n">
        <v>7.408</v>
      </c>
      <c r="U347" s="5" t="n">
        <v>0</v>
      </c>
      <c r="V347" s="5" t="n">
        <v>17.893</v>
      </c>
      <c r="W347" s="5" t="n">
        <v>0</v>
      </c>
      <c r="X347" s="5" t="n">
        <v>1</v>
      </c>
      <c r="Y347" s="5" t="n">
        <v>30.728</v>
      </c>
      <c r="Z347" s="5" t="n">
        <v>4.133</v>
      </c>
      <c r="AA347" s="5" t="n">
        <v>0</v>
      </c>
      <c r="AB347" s="5" t="n">
        <v>30.728</v>
      </c>
      <c r="AC347" s="5" t="n">
        <v>0</v>
      </c>
      <c r="AD347" s="5" t="n">
        <v>1</v>
      </c>
      <c r="AE347" s="5" t="n">
        <v>31.963</v>
      </c>
      <c r="AF347" s="5" t="n">
        <v>7.485</v>
      </c>
      <c r="AG347" s="5" t="n">
        <v>0</v>
      </c>
      <c r="AH347" s="5" t="n">
        <v>31.963</v>
      </c>
      <c r="AI347" s="5" t="n">
        <v>0</v>
      </c>
      <c r="AJ347" s="5" t="n">
        <v>1</v>
      </c>
      <c r="AK347" s="5" t="n">
        <v>39.371</v>
      </c>
      <c r="AL347" s="5" t="n">
        <v>21.155</v>
      </c>
      <c r="AM347" s="5" t="n">
        <v>0</v>
      </c>
      <c r="AN347" s="5" t="n">
        <v>39.371</v>
      </c>
      <c r="AO347" s="5" t="n">
        <v>0</v>
      </c>
      <c r="AP347" s="5" t="n">
        <v>1</v>
      </c>
      <c r="AQ347" s="5" t="n">
        <v>0.896</v>
      </c>
      <c r="AR347" s="5" t="n">
        <v>0.123</v>
      </c>
      <c r="AS347" s="5" t="n">
        <v>0.181</v>
      </c>
      <c r="AT347" s="5" t="n">
        <v>1.077</v>
      </c>
      <c r="AU347" s="5" t="n">
        <v>0</v>
      </c>
      <c r="AV347" s="5" t="n">
        <v>1</v>
      </c>
      <c r="AW347" s="5" t="n">
        <v>0.89</v>
      </c>
      <c r="AX347" s="5" t="n">
        <v>0.123</v>
      </c>
      <c r="AY347" s="5" t="n">
        <v>-0.094</v>
      </c>
      <c r="AZ347" s="5" t="n">
        <v>0.796</v>
      </c>
      <c r="BA347" s="5" t="n">
        <v>0</v>
      </c>
      <c r="BB347" s="5" t="n">
        <v>1</v>
      </c>
      <c r="BC347" s="5" t="n">
        <v>0.62</v>
      </c>
      <c r="BD347" s="5" t="n">
        <v>0.123</v>
      </c>
      <c r="BE347" s="5" t="n">
        <v>0</v>
      </c>
      <c r="BF347" s="5" t="n">
        <v>0.62</v>
      </c>
      <c r="BG347" s="5" t="n">
        <v>0</v>
      </c>
      <c r="BH347" s="5" t="n">
        <v>1</v>
      </c>
      <c r="BI347" s="5" t="n">
        <v>0.608</v>
      </c>
      <c r="BJ347" s="5" t="n">
        <v>0.123</v>
      </c>
      <c r="BK347" s="5" t="n">
        <v>-0.063</v>
      </c>
      <c r="BL347" s="5" t="n">
        <v>0.545</v>
      </c>
      <c r="BM347" s="5" t="n">
        <v>0</v>
      </c>
      <c r="BN347" s="5" t="n">
        <v>1</v>
      </c>
      <c r="BO347" s="5" t="n">
        <v>0</v>
      </c>
      <c r="BP347" s="5" t="n">
        <v>0</v>
      </c>
      <c r="BQ347" s="5" t="n">
        <v>0.115</v>
      </c>
      <c r="BR347" s="5" t="n">
        <v>0</v>
      </c>
      <c r="BS347" s="5" t="n">
        <v>1</v>
      </c>
      <c r="BT347" s="5" t="n">
        <v>0</v>
      </c>
      <c r="BU347" s="5" t="n">
        <v>0</v>
      </c>
      <c r="BV347" s="5" t="n">
        <v>0.065</v>
      </c>
      <c r="BW347" s="5" t="n">
        <v>0</v>
      </c>
      <c r="BX347" s="5" t="n">
        <v>1</v>
      </c>
      <c r="BY347" s="5" t="n">
        <v>12.729</v>
      </c>
      <c r="BZ347" s="5" t="n">
        <v>0</v>
      </c>
      <c r="CA347" s="5" t="n">
        <v>12.729</v>
      </c>
      <c r="CB347" s="5" t="n">
        <v>0</v>
      </c>
      <c r="CC347" s="5" t="n">
        <v>97.90000000000001</v>
      </c>
      <c r="CD347" s="5" t="n">
        <v>7.95</v>
      </c>
      <c r="CE347" s="5" t="n">
        <v>97.675</v>
      </c>
      <c r="CF347" s="5" t="n">
        <v>195.575</v>
      </c>
      <c r="CG347" s="5" t="n">
        <v>0</v>
      </c>
      <c r="CH347" s="5" t="n">
        <v>1</v>
      </c>
      <c r="CI347" s="5" t="n">
        <v>0</v>
      </c>
      <c r="CJ347" s="5" t="n">
        <v>0</v>
      </c>
      <c r="CK347" s="5" t="n">
        <v>0</v>
      </c>
      <c r="CL347" s="5" t="n">
        <v>0</v>
      </c>
      <c r="CM347" s="5" t="n">
        <v>0</v>
      </c>
      <c r="CN347" s="5" t="n">
        <v>0</v>
      </c>
      <c r="CO347" s="5" t="n">
        <v>0</v>
      </c>
      <c r="CP347" s="5" t="n">
        <v>0</v>
      </c>
      <c r="CQ347" s="5" t="n">
        <v>1.294</v>
      </c>
      <c r="CR347" s="5" t="n">
        <v>0</v>
      </c>
      <c r="CS347" s="5" t="n">
        <v>5.158</v>
      </c>
      <c r="CT347" s="5" t="n">
        <v>10.485</v>
      </c>
      <c r="CU347" s="5" t="n">
        <v>29.494</v>
      </c>
    </row>
    <row r="348">
      <c r="A348" s="5" t="inlineStr">
        <is>
          <t>HTI2023</t>
        </is>
      </c>
      <c r="B348" s="5" t="inlineStr">
        <is>
          <t>HTI</t>
        </is>
      </c>
      <c r="C348" s="5" t="inlineStr">
        <is>
          <t>HTI</t>
        </is>
      </c>
      <c r="D348" s="5" t="inlineStr">
        <is>
          <t>Haiti</t>
        </is>
      </c>
      <c r="E348" s="5" t="n">
        <v>2023</v>
      </c>
      <c r="F348" s="5" t="n">
        <v>0</v>
      </c>
      <c r="G348" s="5" t="n">
        <v>6.147</v>
      </c>
      <c r="H348" s="5" t="n">
        <v>1.286</v>
      </c>
      <c r="I348" s="5" t="n">
        <v>0</v>
      </c>
      <c r="J348" s="5" t="n">
        <v>6.147</v>
      </c>
      <c r="K348" s="5" t="n">
        <v>0</v>
      </c>
      <c r="L348" s="5" t="n">
        <v>1</v>
      </c>
      <c r="M348" s="5" t="n">
        <v>7.886</v>
      </c>
      <c r="N348" s="5" t="n">
        <v>3.857</v>
      </c>
      <c r="O348" s="5" t="n">
        <v>0</v>
      </c>
      <c r="P348" s="5" t="n">
        <v>7.886</v>
      </c>
      <c r="Q348" s="5" t="n">
        <v>0</v>
      </c>
      <c r="R348" s="5" t="n">
        <v>1</v>
      </c>
      <c r="S348" s="5" t="n">
        <v>12.575</v>
      </c>
      <c r="T348" s="5" t="n">
        <v>7.714</v>
      </c>
      <c r="U348" s="5" t="n">
        <v>0</v>
      </c>
      <c r="V348" s="5" t="n">
        <v>12.575</v>
      </c>
      <c r="W348" s="5" t="n">
        <v>0</v>
      </c>
      <c r="X348" s="5" t="n">
        <v>1</v>
      </c>
      <c r="Y348" s="5" t="n">
        <v>12.478</v>
      </c>
      <c r="Z348" s="5" t="n">
        <v>1.678</v>
      </c>
      <c r="AA348" s="5" t="n">
        <v>0</v>
      </c>
      <c r="AB348" s="5" t="n">
        <v>12.478</v>
      </c>
      <c r="AC348" s="5" t="n">
        <v>0</v>
      </c>
      <c r="AD348" s="5" t="n">
        <v>1</v>
      </c>
      <c r="AE348" s="5" t="n">
        <v>13.763</v>
      </c>
      <c r="AF348" s="5" t="n">
        <v>3.223</v>
      </c>
      <c r="AG348" s="5" t="n">
        <v>0</v>
      </c>
      <c r="AH348" s="5" t="n">
        <v>13.763</v>
      </c>
      <c r="AI348" s="5" t="n">
        <v>0</v>
      </c>
      <c r="AJ348" s="5" t="n">
        <v>1</v>
      </c>
      <c r="AK348" s="5" t="n">
        <v>21.477</v>
      </c>
      <c r="AL348" s="5" t="n">
        <v>11.54</v>
      </c>
      <c r="AM348" s="5" t="n">
        <v>0</v>
      </c>
      <c r="AN348" s="5" t="n">
        <v>21.477</v>
      </c>
      <c r="AO348" s="5" t="n">
        <v>0</v>
      </c>
      <c r="AP348" s="5" t="n">
        <v>1</v>
      </c>
      <c r="AQ348" s="5" t="n">
        <v>0.791</v>
      </c>
      <c r="AR348" s="5" t="n">
        <v>0.129</v>
      </c>
      <c r="AS348" s="5" t="n">
        <v>0.2</v>
      </c>
      <c r="AT348" s="5" t="n">
        <v>0.991</v>
      </c>
      <c r="AU348" s="5" t="n">
        <v>0</v>
      </c>
      <c r="AV348" s="5" t="n">
        <v>1</v>
      </c>
      <c r="AW348" s="5" t="n">
        <v>0.618</v>
      </c>
      <c r="AX348" s="5" t="n">
        <v>0.129</v>
      </c>
      <c r="AY348" s="5" t="n">
        <v>0.053</v>
      </c>
      <c r="AZ348" s="5" t="n">
        <v>0.671</v>
      </c>
      <c r="BA348" s="5" t="n">
        <v>0</v>
      </c>
      <c r="BB348" s="5" t="n">
        <v>1</v>
      </c>
      <c r="BC348" s="5" t="n">
        <v>0.554</v>
      </c>
      <c r="BD348" s="5" t="n">
        <v>0.129</v>
      </c>
      <c r="BE348" s="5" t="n">
        <v>0</v>
      </c>
      <c r="BF348" s="5" t="n">
        <v>0.554</v>
      </c>
      <c r="BG348" s="5" t="n">
        <v>0</v>
      </c>
      <c r="BH348" s="5" t="n">
        <v>1</v>
      </c>
      <c r="BI348" s="5" t="n">
        <v>0.5570000000000001</v>
      </c>
      <c r="BJ348" s="5" t="n">
        <v>0.129</v>
      </c>
      <c r="BK348" s="5" t="n">
        <v>0.01</v>
      </c>
      <c r="BL348" s="5" t="n">
        <v>0.5669999999999999</v>
      </c>
      <c r="BM348" s="5" t="n">
        <v>0</v>
      </c>
      <c r="BN348" s="5" t="n">
        <v>1</v>
      </c>
      <c r="BO348" s="5" t="n">
        <v>0</v>
      </c>
      <c r="BP348" s="5" t="n">
        <v>0</v>
      </c>
      <c r="BQ348" s="5" t="n">
        <v>0.165</v>
      </c>
      <c r="BR348" s="5" t="n">
        <v>0</v>
      </c>
      <c r="BS348" s="5" t="n">
        <v>1</v>
      </c>
      <c r="BT348" s="5" t="n">
        <v>0</v>
      </c>
      <c r="BU348" s="5" t="n">
        <v>0</v>
      </c>
      <c r="BV348" s="5" t="n">
        <v>0.113</v>
      </c>
      <c r="BW348" s="5" t="n">
        <v>0</v>
      </c>
      <c r="BX348" s="5" t="n">
        <v>1</v>
      </c>
      <c r="BY348" s="5" t="n">
        <v>13.254</v>
      </c>
      <c r="BZ348" s="5" t="n">
        <v>0</v>
      </c>
      <c r="CA348" s="5" t="n">
        <v>13.254</v>
      </c>
      <c r="CB348" s="5" t="n">
        <v>0</v>
      </c>
      <c r="CC348" s="5" t="n">
        <v>83.248</v>
      </c>
      <c r="CD348" s="5" t="n">
        <v>7.95</v>
      </c>
      <c r="CE348" s="5" t="n">
        <v>101.707</v>
      </c>
      <c r="CF348" s="5" t="n">
        <v>184.955</v>
      </c>
      <c r="CG348" s="5" t="n">
        <v>0</v>
      </c>
      <c r="CH348" s="5" t="n">
        <v>1</v>
      </c>
      <c r="CI348" s="5" t="n">
        <v>0</v>
      </c>
      <c r="CJ348" s="5" t="n">
        <v>0</v>
      </c>
      <c r="CK348" s="5" t="n">
        <v>0</v>
      </c>
      <c r="CL348" s="5" t="n">
        <v>0</v>
      </c>
      <c r="CM348" s="5" t="n">
        <v>0</v>
      </c>
      <c r="CN348" s="5" t="n">
        <v>0</v>
      </c>
      <c r="CO348" s="5" t="n">
        <v>0</v>
      </c>
      <c r="CP348" s="5" t="n">
        <v>0</v>
      </c>
      <c r="CQ348" s="5" t="n">
        <v>1.348</v>
      </c>
      <c r="CR348" s="5" t="n">
        <v>0</v>
      </c>
      <c r="CS348" s="5" t="n">
        <v>5.37</v>
      </c>
      <c r="CT348" s="5" t="n">
        <v>4.861</v>
      </c>
      <c r="CU348" s="5" t="n">
        <v>11.192</v>
      </c>
    </row>
    <row r="349">
      <c r="A349" s="5" t="inlineStr">
        <is>
          <t>HTI2024</t>
        </is>
      </c>
      <c r="B349" s="5" t="inlineStr">
        <is>
          <t>HTI</t>
        </is>
      </c>
      <c r="C349" s="5" t="inlineStr">
        <is>
          <t>HTI</t>
        </is>
      </c>
      <c r="D349" s="5" t="inlineStr">
        <is>
          <t>Haiti</t>
        </is>
      </c>
      <c r="E349" s="5" t="n">
        <v>2024</v>
      </c>
      <c r="F349" s="5" t="n">
        <v>0</v>
      </c>
      <c r="G349" s="5" t="n">
        <v>5.575</v>
      </c>
      <c r="H349" s="5" t="n">
        <v>1.324</v>
      </c>
      <c r="I349" s="5" t="n">
        <v>0</v>
      </c>
      <c r="J349" s="5" t="n">
        <v>5.575</v>
      </c>
      <c r="K349" s="5" t="n">
        <v>0</v>
      </c>
      <c r="L349" s="5" t="n">
        <v>1</v>
      </c>
      <c r="M349" s="5" t="n">
        <v>7.124</v>
      </c>
      <c r="N349" s="5" t="n">
        <v>3.971</v>
      </c>
      <c r="O349" s="5" t="n">
        <v>0</v>
      </c>
      <c r="P349" s="5" t="n">
        <v>7.124</v>
      </c>
      <c r="Q349" s="5" t="n">
        <v>0</v>
      </c>
      <c r="R349" s="5" t="n">
        <v>1</v>
      </c>
      <c r="S349" s="5" t="n">
        <v>12.193</v>
      </c>
      <c r="T349" s="5" t="n">
        <v>7.942</v>
      </c>
      <c r="U349" s="5" t="n">
        <v>0</v>
      </c>
      <c r="V349" s="5" t="n">
        <v>12.193</v>
      </c>
      <c r="W349" s="5" t="n">
        <v>0</v>
      </c>
      <c r="X349" s="5" t="n">
        <v>1</v>
      </c>
      <c r="Y349" s="5" t="n">
        <v>11.447</v>
      </c>
      <c r="Z349" s="5" t="n">
        <v>1.54</v>
      </c>
      <c r="AA349" s="5" t="n">
        <v>0</v>
      </c>
      <c r="AB349" s="5" t="n">
        <v>11.447</v>
      </c>
      <c r="AC349" s="5" t="n">
        <v>0</v>
      </c>
      <c r="AD349" s="5" t="n">
        <v>1</v>
      </c>
      <c r="AE349" s="5" t="n">
        <v>12.771</v>
      </c>
      <c r="AF349" s="5" t="n">
        <v>2.991</v>
      </c>
      <c r="AG349" s="5" t="n">
        <v>0</v>
      </c>
      <c r="AH349" s="5" t="n">
        <v>12.771</v>
      </c>
      <c r="AI349" s="5" t="n">
        <v>0</v>
      </c>
      <c r="AJ349" s="5" t="n">
        <v>1</v>
      </c>
      <c r="AK349" s="5" t="n">
        <v>20.712</v>
      </c>
      <c r="AL349" s="5" t="n">
        <v>11.129</v>
      </c>
      <c r="AM349" s="5" t="n">
        <v>0</v>
      </c>
      <c r="AN349" s="5" t="n">
        <v>20.712</v>
      </c>
      <c r="AO349" s="5" t="n">
        <v>0</v>
      </c>
      <c r="AP349" s="5" t="n">
        <v>1</v>
      </c>
      <c r="AQ349" s="5" t="n">
        <v>0.756</v>
      </c>
      <c r="AR349" s="5" t="n">
        <v>0.132</v>
      </c>
      <c r="AS349" s="5" t="n">
        <v>0.21</v>
      </c>
      <c r="AT349" s="5" t="n">
        <v>0.966</v>
      </c>
      <c r="AU349" s="5" t="n">
        <v>0</v>
      </c>
      <c r="AV349" s="5" t="n">
        <v>1</v>
      </c>
      <c r="AW349" s="5" t="n">
        <v>0.655</v>
      </c>
      <c r="AX349" s="5" t="n">
        <v>0.132</v>
      </c>
      <c r="AY349" s="5" t="n">
        <v>0.045</v>
      </c>
      <c r="AZ349" s="5" t="n">
        <v>0.7</v>
      </c>
      <c r="BA349" s="5" t="n">
        <v>0</v>
      </c>
      <c r="BB349" s="5" t="n">
        <v>1</v>
      </c>
      <c r="BC349" s="5" t="n">
        <v>0.534</v>
      </c>
      <c r="BD349" s="5" t="n">
        <v>0.132</v>
      </c>
      <c r="BE349" s="5" t="n">
        <v>0</v>
      </c>
      <c r="BF349" s="5" t="n">
        <v>0.534</v>
      </c>
      <c r="BG349" s="5" t="n">
        <v>0</v>
      </c>
      <c r="BH349" s="5" t="n">
        <v>1</v>
      </c>
      <c r="BI349" s="5" t="n">
        <v>0.5679999999999999</v>
      </c>
      <c r="BJ349" s="5" t="n">
        <v>0.132</v>
      </c>
      <c r="BK349" s="5" t="n">
        <v>0.016</v>
      </c>
      <c r="BL349" s="5" t="n">
        <v>0.584</v>
      </c>
      <c r="BM349" s="5" t="n">
        <v>0</v>
      </c>
      <c r="BN349" s="5" t="n">
        <v>1</v>
      </c>
      <c r="BO349" s="5" t="n">
        <v>0</v>
      </c>
      <c r="BP349" s="5" t="n">
        <v>0</v>
      </c>
      <c r="BQ349" s="5" t="n">
        <v>0.17</v>
      </c>
      <c r="BR349" s="5" t="n">
        <v>0</v>
      </c>
      <c r="BS349" s="5" t="n">
        <v>1</v>
      </c>
      <c r="BT349" s="5" t="n">
        <v>0</v>
      </c>
      <c r="BU349" s="5" t="n">
        <v>0</v>
      </c>
      <c r="BV349" s="5" t="n">
        <v>0.116</v>
      </c>
      <c r="BW349" s="5" t="n">
        <v>0</v>
      </c>
      <c r="BX349" s="5" t="n">
        <v>1</v>
      </c>
      <c r="BY349" s="5" t="n">
        <v>13.646</v>
      </c>
      <c r="BZ349" s="5" t="n">
        <v>0</v>
      </c>
      <c r="CA349" s="5" t="n">
        <v>13.646</v>
      </c>
      <c r="CB349" s="5" t="n">
        <v>0</v>
      </c>
      <c r="CC349" s="5" t="n">
        <v>82.58799999999999</v>
      </c>
      <c r="CD349" s="5" t="n">
        <v>7.95</v>
      </c>
      <c r="CE349" s="5" t="n">
        <v>104.709</v>
      </c>
      <c r="CF349" s="5" t="n">
        <v>187.297</v>
      </c>
      <c r="CG349" s="5" t="n">
        <v>0</v>
      </c>
      <c r="CH349" s="5" t="n">
        <v>1</v>
      </c>
      <c r="CI349" s="5" t="n">
        <v>0</v>
      </c>
      <c r="CJ349" s="5" t="n">
        <v>0</v>
      </c>
      <c r="CK349" s="5" t="n">
        <v>0</v>
      </c>
      <c r="CL349" s="5" t="n">
        <v>0</v>
      </c>
      <c r="CM349" s="5" t="n">
        <v>0</v>
      </c>
      <c r="CN349" s="5" t="n">
        <v>0</v>
      </c>
      <c r="CO349" s="5" t="n">
        <v>0</v>
      </c>
      <c r="CP349" s="5" t="n">
        <v>0</v>
      </c>
      <c r="CQ349" s="5" t="n">
        <v>1.387</v>
      </c>
      <c r="CR349" s="5" t="n">
        <v>0</v>
      </c>
      <c r="CS349" s="5" t="n">
        <v>5.529</v>
      </c>
      <c r="CT349" s="5" t="n">
        <v>4.251</v>
      </c>
      <c r="CU349" s="5" t="n">
        <v>10.123</v>
      </c>
    </row>
    <row r="350">
      <c r="A350" s="5" t="inlineStr">
        <is>
          <t>HND2021</t>
        </is>
      </c>
      <c r="B350" s="5" t="inlineStr">
        <is>
          <t>HND</t>
        </is>
      </c>
      <c r="C350" s="5" t="inlineStr">
        <is>
          <t>HND</t>
        </is>
      </c>
      <c r="D350" s="5" t="inlineStr">
        <is>
          <t>Honduras</t>
        </is>
      </c>
      <c r="E350" s="5" t="n">
        <v>2021</v>
      </c>
      <c r="F350" s="5" t="n">
        <v>0.15</v>
      </c>
      <c r="G350" s="5" t="n">
        <v>5.897</v>
      </c>
      <c r="H350" s="5" t="n">
        <v>1.143</v>
      </c>
      <c r="I350" s="5" t="n">
        <v>0</v>
      </c>
      <c r="J350" s="5" t="n">
        <v>5.897</v>
      </c>
      <c r="K350" s="5" t="n">
        <v>0</v>
      </c>
      <c r="L350" s="5" t="n">
        <v>1</v>
      </c>
      <c r="M350" s="5" t="n">
        <v>7.964</v>
      </c>
      <c r="N350" s="5" t="n">
        <v>3.43</v>
      </c>
      <c r="O350" s="5" t="n">
        <v>0</v>
      </c>
      <c r="P350" s="5" t="n">
        <v>7.964</v>
      </c>
      <c r="Q350" s="5" t="n">
        <v>0</v>
      </c>
      <c r="R350" s="5" t="n">
        <v>1</v>
      </c>
      <c r="S350" s="5" t="n">
        <v>11.613</v>
      </c>
      <c r="T350" s="5" t="n">
        <v>6.86</v>
      </c>
      <c r="U350" s="5" t="n">
        <v>0</v>
      </c>
      <c r="V350" s="5" t="n">
        <v>13.355</v>
      </c>
      <c r="W350" s="5" t="n">
        <v>0.15</v>
      </c>
      <c r="X350" s="5" t="n">
        <v>1</v>
      </c>
      <c r="Y350" s="5" t="n">
        <v>4.284</v>
      </c>
      <c r="Z350" s="5" t="n">
        <v>0.576</v>
      </c>
      <c r="AA350" s="5" t="n">
        <v>0</v>
      </c>
      <c r="AB350" s="5" t="n">
        <v>4.284</v>
      </c>
      <c r="AC350" s="5" t="n">
        <v>0</v>
      </c>
      <c r="AD350" s="5" t="n">
        <v>1</v>
      </c>
      <c r="AE350" s="5" t="n">
        <v>5.427</v>
      </c>
      <c r="AF350" s="5" t="n">
        <v>1.271</v>
      </c>
      <c r="AG350" s="5" t="n">
        <v>0</v>
      </c>
      <c r="AH350" s="5" t="n">
        <v>5.427</v>
      </c>
      <c r="AI350" s="5" t="n">
        <v>0</v>
      </c>
      <c r="AJ350" s="5" t="n">
        <v>1</v>
      </c>
      <c r="AK350" s="5" t="n">
        <v>12.287</v>
      </c>
      <c r="AL350" s="5" t="n">
        <v>6.602</v>
      </c>
      <c r="AM350" s="5" t="n">
        <v>0</v>
      </c>
      <c r="AN350" s="5" t="n">
        <v>14.13</v>
      </c>
      <c r="AO350" s="5" t="n">
        <v>0.15</v>
      </c>
      <c r="AP350" s="5" t="n">
        <v>1</v>
      </c>
      <c r="AQ350" s="5" t="n">
        <v>0.649</v>
      </c>
      <c r="AR350" s="5" t="n">
        <v>0.114</v>
      </c>
      <c r="AS350" s="5" t="n">
        <v>0.361</v>
      </c>
      <c r="AT350" s="5" t="n">
        <v>1.01</v>
      </c>
      <c r="AU350" s="5" t="n">
        <v>0</v>
      </c>
      <c r="AV350" s="5" t="n">
        <v>1</v>
      </c>
      <c r="AW350" s="5" t="n">
        <v>0.577</v>
      </c>
      <c r="AX350" s="5" t="n">
        <v>0.114</v>
      </c>
      <c r="AY350" s="5" t="n">
        <v>0.308</v>
      </c>
      <c r="AZ350" s="5" t="n">
        <v>0.885</v>
      </c>
      <c r="BA350" s="5" t="n">
        <v>0</v>
      </c>
      <c r="BB350" s="5" t="n">
        <v>1</v>
      </c>
      <c r="BC350" s="5" t="n">
        <v>0.458</v>
      </c>
      <c r="BD350" s="5" t="n">
        <v>0.114</v>
      </c>
      <c r="BE350" s="5" t="n">
        <v>0.046</v>
      </c>
      <c r="BF350" s="5" t="n">
        <v>0.505</v>
      </c>
      <c r="BG350" s="5" t="n">
        <v>0</v>
      </c>
      <c r="BH350" s="5" t="n">
        <v>0</v>
      </c>
      <c r="BI350" s="5" t="n">
        <v>0.491</v>
      </c>
      <c r="BJ350" s="5" t="n">
        <v>0.114</v>
      </c>
      <c r="BK350" s="5" t="n">
        <v>0.178</v>
      </c>
      <c r="BL350" s="5" t="n">
        <v>0.669</v>
      </c>
      <c r="BM350" s="5" t="n">
        <v>0</v>
      </c>
      <c r="BN350" s="5" t="n">
        <v>1</v>
      </c>
      <c r="BO350" s="5" t="n">
        <v>0</v>
      </c>
      <c r="BP350" s="5" t="n">
        <v>0</v>
      </c>
      <c r="BQ350" s="5" t="n">
        <v>0.139</v>
      </c>
      <c r="BR350" s="5" t="n">
        <v>0</v>
      </c>
      <c r="BS350" s="5" t="n">
        <v>0.5</v>
      </c>
      <c r="BT350" s="5" t="n">
        <v>0</v>
      </c>
      <c r="BU350" s="5" t="n">
        <v>0</v>
      </c>
      <c r="BV350" s="5" t="n">
        <v>0.164</v>
      </c>
      <c r="BW350" s="5" t="n">
        <v>0</v>
      </c>
      <c r="BX350" s="5" t="n">
        <v>0.5</v>
      </c>
      <c r="BY350" s="5" t="n">
        <v>11.787</v>
      </c>
      <c r="BZ350" s="5" t="n">
        <v>0</v>
      </c>
      <c r="CA350" s="5" t="n">
        <v>11.787</v>
      </c>
      <c r="CB350" s="5" t="n">
        <v>0</v>
      </c>
      <c r="CC350" s="5" t="n">
        <v>78.125</v>
      </c>
      <c r="CD350" s="5" t="n">
        <v>7.95</v>
      </c>
      <c r="CE350" s="5" t="n">
        <v>0</v>
      </c>
      <c r="CF350" s="5" t="n">
        <v>89.84399999999999</v>
      </c>
      <c r="CG350" s="5" t="n">
        <v>0.15</v>
      </c>
      <c r="CH350" s="5" t="n">
        <v>1</v>
      </c>
      <c r="CI350" s="5" t="n">
        <v>0</v>
      </c>
      <c r="CJ350" s="5" t="n">
        <v>0</v>
      </c>
      <c r="CK350" s="5" t="n">
        <v>0</v>
      </c>
      <c r="CL350" s="5" t="n">
        <v>0</v>
      </c>
      <c r="CM350" s="5" t="n">
        <v>0</v>
      </c>
      <c r="CN350" s="5" t="n">
        <v>0</v>
      </c>
      <c r="CO350" s="5" t="n">
        <v>0</v>
      </c>
      <c r="CP350" s="5" t="n">
        <v>0</v>
      </c>
      <c r="CQ350" s="5" t="n">
        <v>1.198</v>
      </c>
      <c r="CR350" s="5" t="n">
        <v>0</v>
      </c>
      <c r="CS350" s="5" t="n">
        <v>4.776</v>
      </c>
      <c r="CT350" s="5" t="n">
        <v>4.753</v>
      </c>
      <c r="CU350" s="5" t="n">
        <v>15.983</v>
      </c>
    </row>
    <row r="351">
      <c r="A351" s="5" t="inlineStr">
        <is>
          <t>HND2022</t>
        </is>
      </c>
      <c r="B351" s="5" t="inlineStr">
        <is>
          <t>HND</t>
        </is>
      </c>
      <c r="C351" s="5" t="inlineStr">
        <is>
          <t>HND</t>
        </is>
      </c>
      <c r="D351" s="5" t="inlineStr">
        <is>
          <t>Honduras</t>
        </is>
      </c>
      <c r="E351" s="5" t="n">
        <v>2022</v>
      </c>
      <c r="F351" s="5" t="n">
        <v>0.15</v>
      </c>
      <c r="G351" s="5" t="n">
        <v>11.72</v>
      </c>
      <c r="H351" s="5" t="n">
        <v>1.235</v>
      </c>
      <c r="I351" s="5" t="n">
        <v>0</v>
      </c>
      <c r="J351" s="5" t="n">
        <v>11.72</v>
      </c>
      <c r="K351" s="5" t="n">
        <v>0</v>
      </c>
      <c r="L351" s="5" t="n">
        <v>1</v>
      </c>
      <c r="M351" s="5" t="n">
        <v>9.782999999999999</v>
      </c>
      <c r="N351" s="5" t="n">
        <v>3.704</v>
      </c>
      <c r="O351" s="5" t="n">
        <v>0</v>
      </c>
      <c r="P351" s="5" t="n">
        <v>9.782999999999999</v>
      </c>
      <c r="Q351" s="5" t="n">
        <v>0</v>
      </c>
      <c r="R351" s="5" t="n">
        <v>1</v>
      </c>
      <c r="S351" s="5" t="n">
        <v>17.893</v>
      </c>
      <c r="T351" s="5" t="n">
        <v>7.408</v>
      </c>
      <c r="U351" s="5" t="n">
        <v>0.199</v>
      </c>
      <c r="V351" s="5" t="n">
        <v>20.577</v>
      </c>
      <c r="W351" s="5" t="n">
        <v>0.15</v>
      </c>
      <c r="X351" s="5" t="n">
        <v>1</v>
      </c>
      <c r="Y351" s="5" t="n">
        <v>4.627</v>
      </c>
      <c r="Z351" s="5" t="n">
        <v>0.622</v>
      </c>
      <c r="AA351" s="5" t="n">
        <v>0</v>
      </c>
      <c r="AB351" s="5" t="n">
        <v>4.627</v>
      </c>
      <c r="AC351" s="5" t="n">
        <v>0</v>
      </c>
      <c r="AD351" s="5" t="n">
        <v>1</v>
      </c>
      <c r="AE351" s="5" t="n">
        <v>5.861</v>
      </c>
      <c r="AF351" s="5" t="n">
        <v>1.373</v>
      </c>
      <c r="AG351" s="5" t="n">
        <v>0</v>
      </c>
      <c r="AH351" s="5" t="n">
        <v>5.861</v>
      </c>
      <c r="AI351" s="5" t="n">
        <v>0</v>
      </c>
      <c r="AJ351" s="5" t="n">
        <v>1</v>
      </c>
      <c r="AK351" s="5" t="n">
        <v>13.269</v>
      </c>
      <c r="AL351" s="5" t="n">
        <v>7.13</v>
      </c>
      <c r="AM351" s="5" t="n">
        <v>0.147</v>
      </c>
      <c r="AN351" s="5" t="n">
        <v>15.26</v>
      </c>
      <c r="AO351" s="5" t="n">
        <v>0.15</v>
      </c>
      <c r="AP351" s="5" t="n">
        <v>1</v>
      </c>
      <c r="AQ351" s="5" t="n">
        <v>0.896</v>
      </c>
      <c r="AR351" s="5" t="n">
        <v>0.123</v>
      </c>
      <c r="AS351" s="5" t="n">
        <v>0.269</v>
      </c>
      <c r="AT351" s="5" t="n">
        <v>1.165</v>
      </c>
      <c r="AU351" s="5" t="n">
        <v>0</v>
      </c>
      <c r="AV351" s="5" t="n">
        <v>1</v>
      </c>
      <c r="AW351" s="5" t="n">
        <v>0.89</v>
      </c>
      <c r="AX351" s="5" t="n">
        <v>0.123</v>
      </c>
      <c r="AY351" s="5" t="n">
        <v>0.309</v>
      </c>
      <c r="AZ351" s="5" t="n">
        <v>1.199</v>
      </c>
      <c r="BA351" s="5" t="n">
        <v>0</v>
      </c>
      <c r="BB351" s="5" t="n">
        <v>1</v>
      </c>
      <c r="BC351" s="5" t="n">
        <v>0.62</v>
      </c>
      <c r="BD351" s="5" t="n">
        <v>0.123</v>
      </c>
      <c r="BE351" s="5" t="n">
        <v>-0.109</v>
      </c>
      <c r="BF351" s="5" t="n">
        <v>0.512</v>
      </c>
      <c r="BG351" s="5" t="n">
        <v>0</v>
      </c>
      <c r="BH351" s="5" t="n">
        <v>0</v>
      </c>
      <c r="BI351" s="5" t="n">
        <v>0.608</v>
      </c>
      <c r="BJ351" s="5" t="n">
        <v>0.123</v>
      </c>
      <c r="BK351" s="5" t="n">
        <v>0.471</v>
      </c>
      <c r="BL351" s="5" t="n">
        <v>1.079</v>
      </c>
      <c r="BM351" s="5" t="n">
        <v>0</v>
      </c>
      <c r="BN351" s="5" t="n">
        <v>1</v>
      </c>
      <c r="BO351" s="5" t="n">
        <v>0</v>
      </c>
      <c r="BP351" s="5" t="n">
        <v>0</v>
      </c>
      <c r="BQ351" s="5" t="n">
        <v>0.136</v>
      </c>
      <c r="BR351" s="5" t="n">
        <v>0</v>
      </c>
      <c r="BS351" s="5" t="n">
        <v>0.5</v>
      </c>
      <c r="BT351" s="5" t="n">
        <v>0</v>
      </c>
      <c r="BU351" s="5" t="n">
        <v>0</v>
      </c>
      <c r="BV351" s="5" t="n">
        <v>0.161</v>
      </c>
      <c r="BW351" s="5" t="n">
        <v>0</v>
      </c>
      <c r="BX351" s="5" t="n">
        <v>0.5</v>
      </c>
      <c r="BY351" s="5" t="n">
        <v>12.729</v>
      </c>
      <c r="BZ351" s="5" t="n">
        <v>0</v>
      </c>
      <c r="CA351" s="5" t="n">
        <v>12.729</v>
      </c>
      <c r="CB351" s="5" t="n">
        <v>0</v>
      </c>
      <c r="CC351" s="5" t="n">
        <v>97.90000000000001</v>
      </c>
      <c r="CD351" s="5" t="n">
        <v>7.95</v>
      </c>
      <c r="CE351" s="5" t="n">
        <v>1.087</v>
      </c>
      <c r="CF351" s="5" t="n">
        <v>112.585</v>
      </c>
      <c r="CG351" s="5" t="n">
        <v>0.15</v>
      </c>
      <c r="CH351" s="5" t="n">
        <v>1</v>
      </c>
      <c r="CI351" s="5" t="n">
        <v>0</v>
      </c>
      <c r="CJ351" s="5" t="n">
        <v>0</v>
      </c>
      <c r="CK351" s="5" t="n">
        <v>0</v>
      </c>
      <c r="CL351" s="5" t="n">
        <v>0</v>
      </c>
      <c r="CM351" s="5" t="n">
        <v>0</v>
      </c>
      <c r="CN351" s="5" t="n">
        <v>0</v>
      </c>
      <c r="CO351" s="5" t="n">
        <v>0</v>
      </c>
      <c r="CP351" s="5" t="n">
        <v>0</v>
      </c>
      <c r="CQ351" s="5" t="n">
        <v>1.294</v>
      </c>
      <c r="CR351" s="5" t="n">
        <v>0</v>
      </c>
      <c r="CS351" s="5" t="n">
        <v>5.158</v>
      </c>
      <c r="CT351" s="5" t="n">
        <v>10.485</v>
      </c>
      <c r="CU351" s="5" t="n">
        <v>29.494</v>
      </c>
    </row>
    <row r="352">
      <c r="A352" s="5" t="inlineStr">
        <is>
          <t>HND2023</t>
        </is>
      </c>
      <c r="B352" s="5" t="inlineStr">
        <is>
          <t>HND</t>
        </is>
      </c>
      <c r="C352" s="5" t="inlineStr">
        <is>
          <t>HND</t>
        </is>
      </c>
      <c r="D352" s="5" t="inlineStr">
        <is>
          <t>Honduras</t>
        </is>
      </c>
      <c r="E352" s="5" t="n">
        <v>2023</v>
      </c>
      <c r="F352" s="5" t="n">
        <v>0.15</v>
      </c>
      <c r="G352" s="5" t="n">
        <v>6.147</v>
      </c>
      <c r="H352" s="5" t="n">
        <v>1.286</v>
      </c>
      <c r="I352" s="5" t="n">
        <v>0</v>
      </c>
      <c r="J352" s="5" t="n">
        <v>6.147</v>
      </c>
      <c r="K352" s="5" t="n">
        <v>0</v>
      </c>
      <c r="L352" s="5" t="n">
        <v>1</v>
      </c>
      <c r="M352" s="5" t="n">
        <v>7.886</v>
      </c>
      <c r="N352" s="5" t="n">
        <v>3.857</v>
      </c>
      <c r="O352" s="5" t="n">
        <v>0</v>
      </c>
      <c r="P352" s="5" t="n">
        <v>7.886</v>
      </c>
      <c r="Q352" s="5" t="n">
        <v>0</v>
      </c>
      <c r="R352" s="5" t="n">
        <v>1</v>
      </c>
      <c r="S352" s="5" t="n">
        <v>12.575</v>
      </c>
      <c r="T352" s="5" t="n">
        <v>7.714</v>
      </c>
      <c r="U352" s="5" t="n">
        <v>0.209</v>
      </c>
      <c r="V352" s="5" t="n">
        <v>14.461</v>
      </c>
      <c r="W352" s="5" t="n">
        <v>0.15</v>
      </c>
      <c r="X352" s="5" t="n">
        <v>1</v>
      </c>
      <c r="Y352" s="5" t="n">
        <v>4.818</v>
      </c>
      <c r="Z352" s="5" t="n">
        <v>0.648</v>
      </c>
      <c r="AA352" s="5" t="n">
        <v>0</v>
      </c>
      <c r="AB352" s="5" t="n">
        <v>4.818</v>
      </c>
      <c r="AC352" s="5" t="n">
        <v>0</v>
      </c>
      <c r="AD352" s="5" t="n">
        <v>1</v>
      </c>
      <c r="AE352" s="5" t="n">
        <v>6.103</v>
      </c>
      <c r="AF352" s="5" t="n">
        <v>1.429</v>
      </c>
      <c r="AG352" s="5" t="n">
        <v>0</v>
      </c>
      <c r="AH352" s="5" t="n">
        <v>6.103</v>
      </c>
      <c r="AI352" s="5" t="n">
        <v>0</v>
      </c>
      <c r="AJ352" s="5" t="n">
        <v>1</v>
      </c>
      <c r="AK352" s="5" t="n">
        <v>13.817</v>
      </c>
      <c r="AL352" s="5" t="n">
        <v>7.424</v>
      </c>
      <c r="AM352" s="5" t="n">
        <v>0.229</v>
      </c>
      <c r="AN352" s="5" t="n">
        <v>15.89</v>
      </c>
      <c r="AO352" s="5" t="n">
        <v>0.15</v>
      </c>
      <c r="AP352" s="5" t="n">
        <v>1</v>
      </c>
      <c r="AQ352" s="5" t="n">
        <v>0.791</v>
      </c>
      <c r="AR352" s="5" t="n">
        <v>0.129</v>
      </c>
      <c r="AS352" s="5" t="n">
        <v>0.28</v>
      </c>
      <c r="AT352" s="5" t="n">
        <v>1.071</v>
      </c>
      <c r="AU352" s="5" t="n">
        <v>0</v>
      </c>
      <c r="AV352" s="5" t="n">
        <v>1</v>
      </c>
      <c r="AW352" s="5" t="n">
        <v>0.618</v>
      </c>
      <c r="AX352" s="5" t="n">
        <v>0.129</v>
      </c>
      <c r="AY352" s="5" t="n">
        <v>0.389</v>
      </c>
      <c r="AZ352" s="5" t="n">
        <v>1.007</v>
      </c>
      <c r="BA352" s="5" t="n">
        <v>0</v>
      </c>
      <c r="BB352" s="5" t="n">
        <v>1</v>
      </c>
      <c r="BC352" s="5" t="n">
        <v>0.554</v>
      </c>
      <c r="BD352" s="5" t="n">
        <v>0.129</v>
      </c>
      <c r="BE352" s="5" t="n">
        <v>-0.08</v>
      </c>
      <c r="BF352" s="5" t="n">
        <v>0.474</v>
      </c>
      <c r="BG352" s="5" t="n">
        <v>0</v>
      </c>
      <c r="BH352" s="5" t="n">
        <v>0</v>
      </c>
      <c r="BI352" s="5" t="n">
        <v>0.5570000000000001</v>
      </c>
      <c r="BJ352" s="5" t="n">
        <v>0.129</v>
      </c>
      <c r="BK352" s="5" t="n">
        <v>0.381</v>
      </c>
      <c r="BL352" s="5" t="n">
        <v>0.9389999999999999</v>
      </c>
      <c r="BM352" s="5" t="n">
        <v>0</v>
      </c>
      <c r="BN352" s="5" t="n">
        <v>1</v>
      </c>
      <c r="BO352" s="5" t="n">
        <v>0</v>
      </c>
      <c r="BP352" s="5" t="n">
        <v>0</v>
      </c>
      <c r="BQ352" s="5" t="n">
        <v>0.194</v>
      </c>
      <c r="BR352" s="5" t="n">
        <v>0</v>
      </c>
      <c r="BS352" s="5" t="n">
        <v>0.5</v>
      </c>
      <c r="BT352" s="5" t="n">
        <v>0</v>
      </c>
      <c r="BU352" s="5" t="n">
        <v>0</v>
      </c>
      <c r="BV352" s="5" t="n">
        <v>0.184</v>
      </c>
      <c r="BW352" s="5" t="n">
        <v>0</v>
      </c>
      <c r="BX352" s="5" t="n">
        <v>0.5</v>
      </c>
      <c r="BY352" s="5" t="n">
        <v>13.254</v>
      </c>
      <c r="BZ352" s="5" t="n">
        <v>0</v>
      </c>
      <c r="CA352" s="5" t="n">
        <v>13.254</v>
      </c>
      <c r="CB352" s="5" t="n">
        <v>0</v>
      </c>
      <c r="CC352" s="5" t="n">
        <v>83.248</v>
      </c>
      <c r="CD352" s="5" t="n">
        <v>7.95</v>
      </c>
      <c r="CE352" s="5" t="n">
        <v>1.383</v>
      </c>
      <c r="CF352" s="5" t="n">
        <v>95.735</v>
      </c>
      <c r="CG352" s="5" t="n">
        <v>0.15</v>
      </c>
      <c r="CH352" s="5" t="n">
        <v>1</v>
      </c>
      <c r="CI352" s="5" t="n">
        <v>0</v>
      </c>
      <c r="CJ352" s="5" t="n">
        <v>0</v>
      </c>
      <c r="CK352" s="5" t="n">
        <v>0</v>
      </c>
      <c r="CL352" s="5" t="n">
        <v>0</v>
      </c>
      <c r="CM352" s="5" t="n">
        <v>0</v>
      </c>
      <c r="CN352" s="5" t="n">
        <v>0</v>
      </c>
      <c r="CO352" s="5" t="n">
        <v>0</v>
      </c>
      <c r="CP352" s="5" t="n">
        <v>0</v>
      </c>
      <c r="CQ352" s="5" t="n">
        <v>1.348</v>
      </c>
      <c r="CR352" s="5" t="n">
        <v>0</v>
      </c>
      <c r="CS352" s="5" t="n">
        <v>5.37</v>
      </c>
      <c r="CT352" s="5" t="n">
        <v>4.861</v>
      </c>
      <c r="CU352" s="5" t="n">
        <v>11.192</v>
      </c>
    </row>
    <row r="353">
      <c r="A353" s="5" t="inlineStr">
        <is>
          <t>HND2024</t>
        </is>
      </c>
      <c r="B353" s="5" t="inlineStr">
        <is>
          <t>HND</t>
        </is>
      </c>
      <c r="C353" s="5" t="inlineStr">
        <is>
          <t>HND</t>
        </is>
      </c>
      <c r="D353" s="5" t="inlineStr">
        <is>
          <t>Honduras</t>
        </is>
      </c>
      <c r="E353" s="5" t="n">
        <v>2024</v>
      </c>
      <c r="F353" s="5" t="n">
        <v>0.15</v>
      </c>
      <c r="G353" s="5" t="n">
        <v>5.575</v>
      </c>
      <c r="H353" s="5" t="n">
        <v>1.324</v>
      </c>
      <c r="I353" s="5" t="n">
        <v>0</v>
      </c>
      <c r="J353" s="5" t="n">
        <v>5.575</v>
      </c>
      <c r="K353" s="5" t="n">
        <v>0</v>
      </c>
      <c r="L353" s="5" t="n">
        <v>1</v>
      </c>
      <c r="M353" s="5" t="n">
        <v>7.124</v>
      </c>
      <c r="N353" s="5" t="n">
        <v>3.971</v>
      </c>
      <c r="O353" s="5" t="n">
        <v>0</v>
      </c>
      <c r="P353" s="5" t="n">
        <v>7.124</v>
      </c>
      <c r="Q353" s="5" t="n">
        <v>0</v>
      </c>
      <c r="R353" s="5" t="n">
        <v>1</v>
      </c>
      <c r="S353" s="5" t="n">
        <v>12.193</v>
      </c>
      <c r="T353" s="5" t="n">
        <v>7.942</v>
      </c>
      <c r="U353" s="5" t="n">
        <v>0.249</v>
      </c>
      <c r="V353" s="5" t="n">
        <v>14.022</v>
      </c>
      <c r="W353" s="5" t="n">
        <v>0.15</v>
      </c>
      <c r="X353" s="5" t="n">
        <v>1</v>
      </c>
      <c r="Y353" s="5" t="n">
        <v>4.96</v>
      </c>
      <c r="Z353" s="5" t="n">
        <v>0.667</v>
      </c>
      <c r="AA353" s="5" t="n">
        <v>0</v>
      </c>
      <c r="AB353" s="5" t="n">
        <v>4.96</v>
      </c>
      <c r="AC353" s="5" t="n">
        <v>0</v>
      </c>
      <c r="AD353" s="5" t="n">
        <v>1</v>
      </c>
      <c r="AE353" s="5" t="n">
        <v>6.283</v>
      </c>
      <c r="AF353" s="5" t="n">
        <v>1.471</v>
      </c>
      <c r="AG353" s="5" t="n">
        <v>0</v>
      </c>
      <c r="AH353" s="5" t="n">
        <v>6.283</v>
      </c>
      <c r="AI353" s="5" t="n">
        <v>0</v>
      </c>
      <c r="AJ353" s="5" t="n">
        <v>1</v>
      </c>
      <c r="AK353" s="5" t="n">
        <v>14.225</v>
      </c>
      <c r="AL353" s="5" t="n">
        <v>7.643</v>
      </c>
      <c r="AM353" s="5" t="n">
        <v>0.291</v>
      </c>
      <c r="AN353" s="5" t="n">
        <v>16.359</v>
      </c>
      <c r="AO353" s="5" t="n">
        <v>0.15</v>
      </c>
      <c r="AP353" s="5" t="n">
        <v>1</v>
      </c>
      <c r="AQ353" s="5" t="n">
        <v>0.756</v>
      </c>
      <c r="AR353" s="5" t="n">
        <v>0.132</v>
      </c>
      <c r="AS353" s="5" t="n">
        <v>0.26</v>
      </c>
      <c r="AT353" s="5" t="n">
        <v>1.016</v>
      </c>
      <c r="AU353" s="5" t="n">
        <v>0</v>
      </c>
      <c r="AV353" s="5" t="n">
        <v>1</v>
      </c>
      <c r="AW353" s="5" t="n">
        <v>0.655</v>
      </c>
      <c r="AX353" s="5" t="n">
        <v>0.132</v>
      </c>
      <c r="AY353" s="5" t="n">
        <v>0.27</v>
      </c>
      <c r="AZ353" s="5" t="n">
        <v>0.926</v>
      </c>
      <c r="BA353" s="5" t="n">
        <v>0</v>
      </c>
      <c r="BB353" s="5" t="n">
        <v>1</v>
      </c>
      <c r="BC353" s="5" t="n">
        <v>0.534</v>
      </c>
      <c r="BD353" s="5" t="n">
        <v>0.132</v>
      </c>
      <c r="BE353" s="5" t="n">
        <v>-0.055</v>
      </c>
      <c r="BF353" s="5" t="n">
        <v>0.479</v>
      </c>
      <c r="BG353" s="5" t="n">
        <v>0</v>
      </c>
      <c r="BH353" s="5" t="n">
        <v>0</v>
      </c>
      <c r="BI353" s="5" t="n">
        <v>0.5679999999999999</v>
      </c>
      <c r="BJ353" s="5" t="n">
        <v>0.132</v>
      </c>
      <c r="BK353" s="5" t="n">
        <v>0.282</v>
      </c>
      <c r="BL353" s="5" t="n">
        <v>0.85</v>
      </c>
      <c r="BM353" s="5" t="n">
        <v>0</v>
      </c>
      <c r="BN353" s="5" t="n">
        <v>1</v>
      </c>
      <c r="BO353" s="5" t="n">
        <v>0</v>
      </c>
      <c r="BP353" s="5" t="n">
        <v>0</v>
      </c>
      <c r="BQ353" s="5" t="n">
        <v>0.177</v>
      </c>
      <c r="BR353" s="5" t="n">
        <v>0</v>
      </c>
      <c r="BS353" s="5" t="n">
        <v>0.5</v>
      </c>
      <c r="BT353" s="5" t="n">
        <v>0</v>
      </c>
      <c r="BU353" s="5" t="n">
        <v>0</v>
      </c>
      <c r="BV353" s="5" t="n">
        <v>0.21</v>
      </c>
      <c r="BW353" s="5" t="n">
        <v>0</v>
      </c>
      <c r="BX353" s="5" t="n">
        <v>0.5</v>
      </c>
      <c r="BY353" s="5" t="n">
        <v>13.646</v>
      </c>
      <c r="BZ353" s="5" t="n">
        <v>0</v>
      </c>
      <c r="CA353" s="5" t="n">
        <v>13.646</v>
      </c>
      <c r="CB353" s="5" t="n">
        <v>0</v>
      </c>
      <c r="CC353" s="5" t="n">
        <v>82.58799999999999</v>
      </c>
      <c r="CD353" s="5" t="n">
        <v>7.95</v>
      </c>
      <c r="CE353" s="5" t="n">
        <v>1.687</v>
      </c>
      <c r="CF353" s="5" t="n">
        <v>94.976</v>
      </c>
      <c r="CG353" s="5" t="n">
        <v>0.15</v>
      </c>
      <c r="CH353" s="5" t="n">
        <v>1</v>
      </c>
      <c r="CI353" s="5" t="n">
        <v>0</v>
      </c>
      <c r="CJ353" s="5" t="n">
        <v>0</v>
      </c>
      <c r="CK353" s="5" t="n">
        <v>0</v>
      </c>
      <c r="CL353" s="5" t="n">
        <v>0</v>
      </c>
      <c r="CM353" s="5" t="n">
        <v>0</v>
      </c>
      <c r="CN353" s="5" t="n">
        <v>0</v>
      </c>
      <c r="CO353" s="5" t="n">
        <v>0</v>
      </c>
      <c r="CP353" s="5" t="n">
        <v>0</v>
      </c>
      <c r="CQ353" s="5" t="n">
        <v>1.387</v>
      </c>
      <c r="CR353" s="5" t="n">
        <v>0</v>
      </c>
      <c r="CS353" s="5" t="n">
        <v>5.529</v>
      </c>
      <c r="CT353" s="5" t="n">
        <v>4.251</v>
      </c>
      <c r="CU353" s="5" t="n">
        <v>10.123</v>
      </c>
    </row>
    <row r="354">
      <c r="A354" s="5" t="inlineStr">
        <is>
          <t>HKG2021</t>
        </is>
      </c>
      <c r="B354" s="5" t="inlineStr">
        <is>
          <t>HKG</t>
        </is>
      </c>
      <c r="C354" s="5" t="inlineStr">
        <is>
          <t>HKG</t>
        </is>
      </c>
      <c r="D354" s="5" t="inlineStr">
        <is>
          <t>Hong Kong SAR</t>
        </is>
      </c>
      <c r="E354" s="5" t="n">
        <v>2021</v>
      </c>
      <c r="F354" s="5" t="n">
        <v>0</v>
      </c>
      <c r="G354" s="5" t="n">
        <v>4.747</v>
      </c>
      <c r="H354" s="5" t="n">
        <v>1.143</v>
      </c>
      <c r="I354" s="5" t="n">
        <v>0</v>
      </c>
      <c r="J354" s="5" t="n">
        <v>4.747</v>
      </c>
      <c r="K354" s="5" t="n">
        <v>0</v>
      </c>
      <c r="L354" s="5" t="n">
        <v>1</v>
      </c>
      <c r="M354" s="5" t="n">
        <v>7.964</v>
      </c>
      <c r="N354" s="5" t="n">
        <v>3.43</v>
      </c>
      <c r="O354" s="5" t="n">
        <v>0</v>
      </c>
      <c r="P354" s="5" t="n">
        <v>7.964</v>
      </c>
      <c r="Q354" s="5" t="n">
        <v>0</v>
      </c>
      <c r="R354" s="5" t="n">
        <v>1</v>
      </c>
      <c r="S354" s="5" t="n">
        <v>10.464</v>
      </c>
      <c r="T354" s="5" t="n">
        <v>6.86</v>
      </c>
      <c r="U354" s="5" t="n">
        <v>0</v>
      </c>
      <c r="V354" s="5" t="n">
        <v>10.464</v>
      </c>
      <c r="W354" s="5" t="n">
        <v>0</v>
      </c>
      <c r="X354" s="5" t="n">
        <v>1</v>
      </c>
      <c r="Y354" s="5" t="n">
        <v>39.729</v>
      </c>
      <c r="Z354" s="5" t="n">
        <v>4.388</v>
      </c>
      <c r="AA354" s="5" t="n">
        <v>-2.984</v>
      </c>
      <c r="AB354" s="5" t="n">
        <v>36.745</v>
      </c>
      <c r="AC354" s="5" t="n">
        <v>0</v>
      </c>
      <c r="AD354" s="5" t="n">
        <v>1</v>
      </c>
      <c r="AE354" s="5" t="n">
        <v>39.686</v>
      </c>
      <c r="AF354" s="5" t="n">
        <v>7.809</v>
      </c>
      <c r="AG354" s="5" t="n">
        <v>-2.941</v>
      </c>
      <c r="AH354" s="5" t="n">
        <v>36.745</v>
      </c>
      <c r="AI354" s="5" t="n">
        <v>0</v>
      </c>
      <c r="AJ354" s="5" t="n">
        <v>1</v>
      </c>
      <c r="AK354" s="5" t="n">
        <v>44.125</v>
      </c>
      <c r="AL354" s="5" t="n">
        <v>21.657</v>
      </c>
      <c r="AM354" s="5" t="n">
        <v>-6.361</v>
      </c>
      <c r="AN354" s="5" t="n">
        <v>37.763</v>
      </c>
      <c r="AO354" s="5" t="n">
        <v>0</v>
      </c>
      <c r="AP354" s="5" t="n">
        <v>1</v>
      </c>
      <c r="AQ354" s="5" t="n">
        <v>0.621</v>
      </c>
      <c r="AR354" s="5" t="n">
        <v>0.114</v>
      </c>
      <c r="AS354" s="5" t="n">
        <v>1.889</v>
      </c>
      <c r="AT354" s="5" t="n">
        <v>2.51</v>
      </c>
      <c r="AU354" s="5" t="n">
        <v>0</v>
      </c>
      <c r="AV354" s="5" t="n">
        <v>1</v>
      </c>
      <c r="AW354" s="5" t="n">
        <v>0.593</v>
      </c>
      <c r="AX354" s="5" t="n">
        <v>0.114</v>
      </c>
      <c r="AY354" s="5" t="n">
        <v>1.54</v>
      </c>
      <c r="AZ354" s="5" t="n">
        <v>2.133</v>
      </c>
      <c r="BA354" s="5" t="n">
        <v>0</v>
      </c>
      <c r="BB354" s="5" t="n">
        <v>1</v>
      </c>
      <c r="BC354" s="5" t="n">
        <v>0.44</v>
      </c>
      <c r="BD354" s="5" t="n">
        <v>0.114</v>
      </c>
      <c r="BE354" s="5" t="n">
        <v>1.705</v>
      </c>
      <c r="BF354" s="5" t="n">
        <v>2.145</v>
      </c>
      <c r="BG354" s="5" t="n">
        <v>0</v>
      </c>
      <c r="BH354" s="5" t="n">
        <v>1</v>
      </c>
      <c r="BI354" s="5" t="n">
        <v>0.5600000000000001</v>
      </c>
      <c r="BJ354" s="5" t="n">
        <v>0.114</v>
      </c>
      <c r="BK354" s="5" t="n">
        <v>0</v>
      </c>
      <c r="BL354" s="5" t="n">
        <v>0.5600000000000001</v>
      </c>
      <c r="BM354" s="5" t="n">
        <v>0</v>
      </c>
      <c r="BN354" s="5" t="n">
        <v>1</v>
      </c>
      <c r="BO354" s="5" t="n">
        <v>0</v>
      </c>
      <c r="BP354" s="5" t="n">
        <v>0</v>
      </c>
      <c r="BQ354" s="5" t="n">
        <v>0.15</v>
      </c>
      <c r="BR354" s="5" t="n">
        <v>0</v>
      </c>
      <c r="BS354" s="5" t="n">
        <v>0.833</v>
      </c>
      <c r="BT354" s="5" t="n">
        <v>0</v>
      </c>
      <c r="BU354" s="5" t="n">
        <v>0</v>
      </c>
      <c r="BV354" s="5" t="n">
        <v>0.152</v>
      </c>
      <c r="BW354" s="5" t="n">
        <v>0</v>
      </c>
      <c r="BX354" s="5" t="n">
        <v>1</v>
      </c>
      <c r="BY354" s="5" t="n">
        <v>11.787</v>
      </c>
      <c r="BZ354" s="5" t="n">
        <v>0</v>
      </c>
      <c r="CA354" s="5" t="n">
        <v>11.787</v>
      </c>
      <c r="CB354" s="5" t="n">
        <v>0</v>
      </c>
      <c r="CC354" s="5" t="n">
        <v>81.69499999999999</v>
      </c>
      <c r="CD354" s="5" t="n">
        <v>7.95</v>
      </c>
      <c r="CE354" s="5" t="n">
        <v>0</v>
      </c>
      <c r="CF354" s="5" t="n">
        <v>81.69499999999999</v>
      </c>
      <c r="CG354" s="5" t="n">
        <v>0</v>
      </c>
      <c r="CH354" s="5" t="n">
        <v>1</v>
      </c>
      <c r="CI354" s="5" t="n">
        <v>0</v>
      </c>
      <c r="CJ354" s="5" t="n">
        <v>0</v>
      </c>
      <c r="CK354" s="5" t="n">
        <v>0</v>
      </c>
      <c r="CL354" s="5" t="n">
        <v>0</v>
      </c>
      <c r="CM354" s="5" t="n">
        <v>0</v>
      </c>
      <c r="CN354" s="5" t="n">
        <v>0</v>
      </c>
      <c r="CO354" s="5" t="n">
        <v>0</v>
      </c>
      <c r="CP354" s="5" t="n">
        <v>0</v>
      </c>
      <c r="CQ354" s="5" t="n">
        <v>1.198</v>
      </c>
      <c r="CR354" s="5" t="n">
        <v>0</v>
      </c>
      <c r="CS354" s="5" t="n">
        <v>4.776</v>
      </c>
      <c r="CT354" s="5" t="n">
        <v>3.604</v>
      </c>
      <c r="CU354" s="5" t="n">
        <v>9.127000000000001</v>
      </c>
    </row>
    <row r="355">
      <c r="A355" s="5" t="inlineStr">
        <is>
          <t>HKG2022</t>
        </is>
      </c>
      <c r="B355" s="5" t="inlineStr">
        <is>
          <t>HKG</t>
        </is>
      </c>
      <c r="C355" s="5" t="inlineStr">
        <is>
          <t>HKG</t>
        </is>
      </c>
      <c r="D355" s="5" t="inlineStr">
        <is>
          <t>Hong Kong SAR</t>
        </is>
      </c>
      <c r="E355" s="5" t="n">
        <v>2022</v>
      </c>
      <c r="F355" s="5" t="n">
        <v>0</v>
      </c>
      <c r="G355" s="5" t="n">
        <v>8.788</v>
      </c>
      <c r="H355" s="5" t="n">
        <v>1.235</v>
      </c>
      <c r="I355" s="5" t="n">
        <v>0</v>
      </c>
      <c r="J355" s="5" t="n">
        <v>8.788</v>
      </c>
      <c r="K355" s="5" t="n">
        <v>0</v>
      </c>
      <c r="L355" s="5" t="n">
        <v>1</v>
      </c>
      <c r="M355" s="5" t="n">
        <v>9.782999999999999</v>
      </c>
      <c r="N355" s="5" t="n">
        <v>3.704</v>
      </c>
      <c r="O355" s="5" t="n">
        <v>0</v>
      </c>
      <c r="P355" s="5" t="n">
        <v>9.782999999999999</v>
      </c>
      <c r="Q355" s="5" t="n">
        <v>0</v>
      </c>
      <c r="R355" s="5" t="n">
        <v>1</v>
      </c>
      <c r="S355" s="5" t="n">
        <v>14.962</v>
      </c>
      <c r="T355" s="5" t="n">
        <v>7.408</v>
      </c>
      <c r="U355" s="5" t="n">
        <v>0</v>
      </c>
      <c r="V355" s="5" t="n">
        <v>14.962</v>
      </c>
      <c r="W355" s="5" t="n">
        <v>0</v>
      </c>
      <c r="X355" s="5" t="n">
        <v>1</v>
      </c>
      <c r="Y355" s="5" t="n">
        <v>42.267</v>
      </c>
      <c r="Z355" s="5" t="n">
        <v>4.434</v>
      </c>
      <c r="AA355" s="5" t="n">
        <v>-2.985</v>
      </c>
      <c r="AB355" s="5" t="n">
        <v>39.283</v>
      </c>
      <c r="AC355" s="5" t="n">
        <v>0</v>
      </c>
      <c r="AD355" s="5" t="n">
        <v>1</v>
      </c>
      <c r="AE355" s="5" t="n">
        <v>42.315</v>
      </c>
      <c r="AF355" s="5" t="n">
        <v>7.844</v>
      </c>
      <c r="AG355" s="5" t="n">
        <v>-3.032</v>
      </c>
      <c r="AH355" s="5" t="n">
        <v>39.283</v>
      </c>
      <c r="AI355" s="5" t="n">
        <v>0</v>
      </c>
      <c r="AJ355" s="5" t="n">
        <v>1</v>
      </c>
      <c r="AK355" s="5" t="n">
        <v>47.254</v>
      </c>
      <c r="AL355" s="5" t="n">
        <v>22.566</v>
      </c>
      <c r="AM355" s="5" t="n">
        <v>-7.404</v>
      </c>
      <c r="AN355" s="5" t="n">
        <v>39.85</v>
      </c>
      <c r="AO355" s="5" t="n">
        <v>0</v>
      </c>
      <c r="AP355" s="5" t="n">
        <v>1</v>
      </c>
      <c r="AQ355" s="5" t="n">
        <v>0.847</v>
      </c>
      <c r="AR355" s="5" t="n">
        <v>0.123</v>
      </c>
      <c r="AS355" s="5" t="n">
        <v>2.052</v>
      </c>
      <c r="AT355" s="5" t="n">
        <v>2.899</v>
      </c>
      <c r="AU355" s="5" t="n">
        <v>0</v>
      </c>
      <c r="AV355" s="5" t="n">
        <v>1</v>
      </c>
      <c r="AW355" s="5" t="n">
        <v>0.947</v>
      </c>
      <c r="AX355" s="5" t="n">
        <v>0.123</v>
      </c>
      <c r="AY355" s="5" t="n">
        <v>1.685</v>
      </c>
      <c r="AZ355" s="5" t="n">
        <v>2.632</v>
      </c>
      <c r="BA355" s="5" t="n">
        <v>0</v>
      </c>
      <c r="BB355" s="5" t="n">
        <v>1</v>
      </c>
      <c r="BC355" s="5" t="n">
        <v>0.589</v>
      </c>
      <c r="BD355" s="5" t="n">
        <v>0.123</v>
      </c>
      <c r="BE355" s="5" t="n">
        <v>1.74</v>
      </c>
      <c r="BF355" s="5" t="n">
        <v>2.329</v>
      </c>
      <c r="BG355" s="5" t="n">
        <v>0</v>
      </c>
      <c r="BH355" s="5" t="n">
        <v>1</v>
      </c>
      <c r="BI355" s="5" t="n">
        <v>0.6889999999999999</v>
      </c>
      <c r="BJ355" s="5" t="n">
        <v>0.123</v>
      </c>
      <c r="BK355" s="5" t="n">
        <v>0</v>
      </c>
      <c r="BL355" s="5" t="n">
        <v>0.6889999999999999</v>
      </c>
      <c r="BM355" s="5" t="n">
        <v>0</v>
      </c>
      <c r="BN355" s="5" t="n">
        <v>1</v>
      </c>
      <c r="BO355" s="5" t="n">
        <v>0</v>
      </c>
      <c r="BP355" s="5" t="n">
        <v>0</v>
      </c>
      <c r="BQ355" s="5" t="n">
        <v>0.164</v>
      </c>
      <c r="BR355" s="5" t="n">
        <v>0</v>
      </c>
      <c r="BS355" s="5" t="n">
        <v>0.833</v>
      </c>
      <c r="BT355" s="5" t="n">
        <v>0</v>
      </c>
      <c r="BU355" s="5" t="n">
        <v>0</v>
      </c>
      <c r="BV355" s="5" t="n">
        <v>0.17</v>
      </c>
      <c r="BW355" s="5" t="n">
        <v>0</v>
      </c>
      <c r="BX355" s="5" t="n">
        <v>1</v>
      </c>
      <c r="BY355" s="5" t="n">
        <v>12.729</v>
      </c>
      <c r="BZ355" s="5" t="n">
        <v>0</v>
      </c>
      <c r="CA355" s="5" t="n">
        <v>12.729</v>
      </c>
      <c r="CB355" s="5" t="n">
        <v>0</v>
      </c>
      <c r="CC355" s="5" t="n">
        <v>102.477</v>
      </c>
      <c r="CD355" s="5" t="n">
        <v>7.95</v>
      </c>
      <c r="CE355" s="5" t="n">
        <v>0</v>
      </c>
      <c r="CF355" s="5" t="n">
        <v>102.477</v>
      </c>
      <c r="CG355" s="5" t="n">
        <v>0</v>
      </c>
      <c r="CH355" s="5" t="n">
        <v>1</v>
      </c>
      <c r="CI355" s="5" t="n">
        <v>0</v>
      </c>
      <c r="CJ355" s="5" t="n">
        <v>0</v>
      </c>
      <c r="CK355" s="5" t="n">
        <v>0</v>
      </c>
      <c r="CL355" s="5" t="n">
        <v>0</v>
      </c>
      <c r="CM355" s="5" t="n">
        <v>0</v>
      </c>
      <c r="CN355" s="5" t="n">
        <v>0</v>
      </c>
      <c r="CO355" s="5" t="n">
        <v>0</v>
      </c>
      <c r="CP355" s="5" t="n">
        <v>0</v>
      </c>
      <c r="CQ355" s="5" t="n">
        <v>1.294</v>
      </c>
      <c r="CR355" s="5" t="n">
        <v>0</v>
      </c>
      <c r="CS355" s="5" t="n">
        <v>5.158</v>
      </c>
      <c r="CT355" s="5" t="n">
        <v>7.554</v>
      </c>
      <c r="CU355" s="5" t="n">
        <v>11.574</v>
      </c>
    </row>
    <row r="356">
      <c r="A356" s="5" t="inlineStr">
        <is>
          <t>HKG2023</t>
        </is>
      </c>
      <c r="B356" s="5" t="inlineStr">
        <is>
          <t>HKG</t>
        </is>
      </c>
      <c r="C356" s="5" t="inlineStr">
        <is>
          <t>HKG</t>
        </is>
      </c>
      <c r="D356" s="5" t="inlineStr">
        <is>
          <t>Hong Kong SAR</t>
        </is>
      </c>
      <c r="E356" s="5" t="n">
        <v>2023</v>
      </c>
      <c r="F356" s="5" t="n">
        <v>0</v>
      </c>
      <c r="G356" s="5" t="n">
        <v>5.77</v>
      </c>
      <c r="H356" s="5" t="n">
        <v>1.286</v>
      </c>
      <c r="I356" s="5" t="n">
        <v>0</v>
      </c>
      <c r="J356" s="5" t="n">
        <v>5.77</v>
      </c>
      <c r="K356" s="5" t="n">
        <v>0</v>
      </c>
      <c r="L356" s="5" t="n">
        <v>1</v>
      </c>
      <c r="M356" s="5" t="n">
        <v>7.886</v>
      </c>
      <c r="N356" s="5" t="n">
        <v>3.857</v>
      </c>
      <c r="O356" s="5" t="n">
        <v>0</v>
      </c>
      <c r="P356" s="5" t="n">
        <v>7.886</v>
      </c>
      <c r="Q356" s="5" t="n">
        <v>0</v>
      </c>
      <c r="R356" s="5" t="n">
        <v>1</v>
      </c>
      <c r="S356" s="5" t="n">
        <v>12.198</v>
      </c>
      <c r="T356" s="5" t="n">
        <v>7.714</v>
      </c>
      <c r="U356" s="5" t="n">
        <v>0</v>
      </c>
      <c r="V356" s="5" t="n">
        <v>12.198</v>
      </c>
      <c r="W356" s="5" t="n">
        <v>0</v>
      </c>
      <c r="X356" s="5" t="n">
        <v>1</v>
      </c>
      <c r="Y356" s="5" t="n">
        <v>35.424</v>
      </c>
      <c r="Z356" s="5" t="n">
        <v>3.968</v>
      </c>
      <c r="AA356" s="5" t="n">
        <v>3.114</v>
      </c>
      <c r="AB356" s="5" t="n">
        <v>38.538</v>
      </c>
      <c r="AC356" s="5" t="n">
        <v>0</v>
      </c>
      <c r="AD356" s="5" t="n">
        <v>1</v>
      </c>
      <c r="AE356" s="5" t="n">
        <v>35.523</v>
      </c>
      <c r="AF356" s="5" t="n">
        <v>7.075</v>
      </c>
      <c r="AG356" s="5" t="n">
        <v>3.015</v>
      </c>
      <c r="AH356" s="5" t="n">
        <v>38.538</v>
      </c>
      <c r="AI356" s="5" t="n">
        <v>0</v>
      </c>
      <c r="AJ356" s="5" t="n">
        <v>1</v>
      </c>
      <c r="AK356" s="5" t="n">
        <v>40.666</v>
      </c>
      <c r="AL356" s="5" t="n">
        <v>20.145</v>
      </c>
      <c r="AM356" s="5" t="n">
        <v>-1.125</v>
      </c>
      <c r="AN356" s="5" t="n">
        <v>39.54</v>
      </c>
      <c r="AO356" s="5" t="n">
        <v>0</v>
      </c>
      <c r="AP356" s="5" t="n">
        <v>1</v>
      </c>
      <c r="AQ356" s="5" t="n">
        <v>0.749</v>
      </c>
      <c r="AR356" s="5" t="n">
        <v>0.129</v>
      </c>
      <c r="AS356" s="5" t="n">
        <v>2.268</v>
      </c>
      <c r="AT356" s="5" t="n">
        <v>3.016</v>
      </c>
      <c r="AU356" s="5" t="n">
        <v>0</v>
      </c>
      <c r="AV356" s="5" t="n">
        <v>1</v>
      </c>
      <c r="AW356" s="5" t="n">
        <v>0.783</v>
      </c>
      <c r="AX356" s="5" t="n">
        <v>0.129</v>
      </c>
      <c r="AY356" s="5" t="n">
        <v>1.983</v>
      </c>
      <c r="AZ356" s="5" t="n">
        <v>2.765</v>
      </c>
      <c r="BA356" s="5" t="n">
        <v>0</v>
      </c>
      <c r="BB356" s="5" t="n">
        <v>1</v>
      </c>
      <c r="BC356" s="5" t="n">
        <v>0.527</v>
      </c>
      <c r="BD356" s="5" t="n">
        <v>0.129</v>
      </c>
      <c r="BE356" s="5" t="n">
        <v>1.888</v>
      </c>
      <c r="BF356" s="5" t="n">
        <v>2.416</v>
      </c>
      <c r="BG356" s="5" t="n">
        <v>0</v>
      </c>
      <c r="BH356" s="5" t="n">
        <v>1</v>
      </c>
      <c r="BI356" s="5" t="n">
        <v>0.64</v>
      </c>
      <c r="BJ356" s="5" t="n">
        <v>0.129</v>
      </c>
      <c r="BK356" s="5" t="n">
        <v>0</v>
      </c>
      <c r="BL356" s="5" t="n">
        <v>0.64</v>
      </c>
      <c r="BM356" s="5" t="n">
        <v>0</v>
      </c>
      <c r="BN356" s="5" t="n">
        <v>1</v>
      </c>
      <c r="BO356" s="5" t="n">
        <v>0</v>
      </c>
      <c r="BP356" s="5" t="n">
        <v>0</v>
      </c>
      <c r="BQ356" s="5" t="n">
        <v>0.184</v>
      </c>
      <c r="BR356" s="5" t="n">
        <v>0</v>
      </c>
      <c r="BS356" s="5" t="n">
        <v>0.833</v>
      </c>
      <c r="BT356" s="5" t="n">
        <v>0</v>
      </c>
      <c r="BU356" s="5" t="n">
        <v>0</v>
      </c>
      <c r="BV356" s="5" t="n">
        <v>0.198</v>
      </c>
      <c r="BW356" s="5" t="n">
        <v>0</v>
      </c>
      <c r="BX356" s="5" t="n">
        <v>1</v>
      </c>
      <c r="BY356" s="5" t="n">
        <v>13.254</v>
      </c>
      <c r="BZ356" s="5" t="n">
        <v>0</v>
      </c>
      <c r="CA356" s="5" t="n">
        <v>13.254</v>
      </c>
      <c r="CB356" s="5" t="n">
        <v>0</v>
      </c>
      <c r="CC356" s="5" t="n">
        <v>87.07899999999999</v>
      </c>
      <c r="CD356" s="5" t="n">
        <v>7.95</v>
      </c>
      <c r="CE356" s="5" t="n">
        <v>0</v>
      </c>
      <c r="CF356" s="5" t="n">
        <v>87.07899999999999</v>
      </c>
      <c r="CG356" s="5" t="n">
        <v>0</v>
      </c>
      <c r="CH356" s="5" t="n">
        <v>1</v>
      </c>
      <c r="CI356" s="5" t="n">
        <v>0</v>
      </c>
      <c r="CJ356" s="5" t="n">
        <v>0</v>
      </c>
      <c r="CK356" s="5" t="n">
        <v>0</v>
      </c>
      <c r="CL356" s="5" t="n">
        <v>0</v>
      </c>
      <c r="CM356" s="5" t="n">
        <v>0</v>
      </c>
      <c r="CN356" s="5" t="n">
        <v>0</v>
      </c>
      <c r="CO356" s="5" t="n">
        <v>0</v>
      </c>
      <c r="CP356" s="5" t="n">
        <v>0</v>
      </c>
      <c r="CQ356" s="5" t="n">
        <v>1.348</v>
      </c>
      <c r="CR356" s="5" t="n">
        <v>0</v>
      </c>
      <c r="CS356" s="5" t="n">
        <v>4.68</v>
      </c>
      <c r="CT356" s="5" t="n">
        <v>4.484</v>
      </c>
      <c r="CU356" s="5" t="n">
        <v>4.68</v>
      </c>
    </row>
    <row r="357">
      <c r="A357" s="5" t="inlineStr">
        <is>
          <t>HKG2024</t>
        </is>
      </c>
      <c r="B357" s="5" t="inlineStr">
        <is>
          <t>HKG</t>
        </is>
      </c>
      <c r="C357" s="5" t="inlineStr">
        <is>
          <t>HKG</t>
        </is>
      </c>
      <c r="D357" s="5" t="inlineStr">
        <is>
          <t>Hong Kong SAR</t>
        </is>
      </c>
      <c r="E357" s="5" t="n">
        <v>2024</v>
      </c>
      <c r="F357" s="5" t="n">
        <v>0</v>
      </c>
      <c r="G357" s="5" t="n">
        <v>4.833</v>
      </c>
      <c r="H357" s="5" t="n">
        <v>1.324</v>
      </c>
      <c r="I357" s="5" t="n">
        <v>0</v>
      </c>
      <c r="J357" s="5" t="n">
        <v>4.833</v>
      </c>
      <c r="K357" s="5" t="n">
        <v>0</v>
      </c>
      <c r="L357" s="5" t="n">
        <v>1</v>
      </c>
      <c r="M357" s="5" t="n">
        <v>7.124</v>
      </c>
      <c r="N357" s="5" t="n">
        <v>3.971</v>
      </c>
      <c r="O357" s="5" t="n">
        <v>0</v>
      </c>
      <c r="P357" s="5" t="n">
        <v>7.124</v>
      </c>
      <c r="Q357" s="5" t="n">
        <v>0</v>
      </c>
      <c r="R357" s="5" t="n">
        <v>1</v>
      </c>
      <c r="S357" s="5" t="n">
        <v>11.451</v>
      </c>
      <c r="T357" s="5" t="n">
        <v>7.942</v>
      </c>
      <c r="U357" s="5" t="n">
        <v>0</v>
      </c>
      <c r="V357" s="5" t="n">
        <v>11.451</v>
      </c>
      <c r="W357" s="5" t="n">
        <v>0</v>
      </c>
      <c r="X357" s="5" t="n">
        <v>1</v>
      </c>
      <c r="Y357" s="5" t="n">
        <v>39.742</v>
      </c>
      <c r="Z357" s="5" t="n">
        <v>5.018</v>
      </c>
      <c r="AA357" s="5" t="n">
        <v>0</v>
      </c>
      <c r="AB357" s="5" t="n">
        <v>39.742</v>
      </c>
      <c r="AC357" s="5" t="n">
        <v>0</v>
      </c>
      <c r="AD357" s="5" t="n">
        <v>1</v>
      </c>
      <c r="AE357" s="5" t="n">
        <v>39.742</v>
      </c>
      <c r="AF357" s="5" t="n">
        <v>8.706</v>
      </c>
      <c r="AG357" s="5" t="n">
        <v>0</v>
      </c>
      <c r="AH357" s="5" t="n">
        <v>39.742</v>
      </c>
      <c r="AI357" s="5" t="n">
        <v>0</v>
      </c>
      <c r="AJ357" s="5" t="n">
        <v>1</v>
      </c>
      <c r="AK357" s="5" t="n">
        <v>44.582</v>
      </c>
      <c r="AL357" s="5" t="n">
        <v>22.676</v>
      </c>
      <c r="AM357" s="5" t="n">
        <v>-3.843</v>
      </c>
      <c r="AN357" s="5" t="n">
        <v>40.739</v>
      </c>
      <c r="AO357" s="5" t="n">
        <v>0</v>
      </c>
      <c r="AP357" s="5" t="n">
        <v>1</v>
      </c>
      <c r="AQ357" s="5" t="n">
        <v>0.72</v>
      </c>
      <c r="AR357" s="5" t="n">
        <v>0.132</v>
      </c>
      <c r="AS357" s="5" t="n">
        <v>2.506</v>
      </c>
      <c r="AT357" s="5" t="n">
        <v>3.226</v>
      </c>
      <c r="AU357" s="5" t="n">
        <v>0</v>
      </c>
      <c r="AV357" s="5" t="n">
        <v>1</v>
      </c>
      <c r="AW357" s="5" t="n">
        <v>0.734</v>
      </c>
      <c r="AX357" s="5" t="n">
        <v>0.132</v>
      </c>
      <c r="AY357" s="5" t="n">
        <v>2.349</v>
      </c>
      <c r="AZ357" s="5" t="n">
        <v>3.083</v>
      </c>
      <c r="BA357" s="5" t="n">
        <v>0</v>
      </c>
      <c r="BB357" s="5" t="n">
        <v>1</v>
      </c>
      <c r="BC357" s="5" t="n">
        <v>0.51</v>
      </c>
      <c r="BD357" s="5" t="n">
        <v>0.132</v>
      </c>
      <c r="BE357" s="5" t="n">
        <v>1.973</v>
      </c>
      <c r="BF357" s="5" t="n">
        <v>2.483</v>
      </c>
      <c r="BG357" s="5" t="n">
        <v>0</v>
      </c>
      <c r="BH357" s="5" t="n">
        <v>1</v>
      </c>
      <c r="BI357" s="5" t="n">
        <v>0.652</v>
      </c>
      <c r="BJ357" s="5" t="n">
        <v>0.132</v>
      </c>
      <c r="BK357" s="5" t="n">
        <v>0</v>
      </c>
      <c r="BL357" s="5" t="n">
        <v>0.652</v>
      </c>
      <c r="BM357" s="5" t="n">
        <v>0</v>
      </c>
      <c r="BN357" s="5" t="n">
        <v>1</v>
      </c>
      <c r="BO357" s="5" t="n">
        <v>0</v>
      </c>
      <c r="BP357" s="5" t="n">
        <v>0</v>
      </c>
      <c r="BQ357" s="5" t="n">
        <v>0.17</v>
      </c>
      <c r="BR357" s="5" t="n">
        <v>0</v>
      </c>
      <c r="BS357" s="5" t="n">
        <v>0.833</v>
      </c>
      <c r="BT357" s="5" t="n">
        <v>0</v>
      </c>
      <c r="BU357" s="5" t="n">
        <v>0</v>
      </c>
      <c r="BV357" s="5" t="n">
        <v>0.179</v>
      </c>
      <c r="BW357" s="5" t="n">
        <v>0</v>
      </c>
      <c r="BX357" s="5" t="n">
        <v>1</v>
      </c>
      <c r="BY357" s="5" t="n">
        <v>13.646</v>
      </c>
      <c r="BZ357" s="5" t="n">
        <v>0</v>
      </c>
      <c r="CA357" s="5" t="n">
        <v>13.646</v>
      </c>
      <c r="CB357" s="5" t="n">
        <v>0</v>
      </c>
      <c r="CC357" s="5" t="n">
        <v>86.38500000000001</v>
      </c>
      <c r="CD357" s="5" t="n">
        <v>7.95</v>
      </c>
      <c r="CE357" s="5" t="n">
        <v>0</v>
      </c>
      <c r="CF357" s="5" t="n">
        <v>86.38500000000001</v>
      </c>
      <c r="CG357" s="5" t="n">
        <v>0</v>
      </c>
      <c r="CH357" s="5" t="n">
        <v>1</v>
      </c>
      <c r="CI357" s="5" t="n">
        <v>0</v>
      </c>
      <c r="CJ357" s="5" t="n">
        <v>0</v>
      </c>
      <c r="CK357" s="5" t="n">
        <v>0</v>
      </c>
      <c r="CL357" s="5" t="n">
        <v>0</v>
      </c>
      <c r="CM357" s="5" t="n">
        <v>0</v>
      </c>
      <c r="CN357" s="5" t="n">
        <v>0</v>
      </c>
      <c r="CO357" s="5" t="n">
        <v>0</v>
      </c>
      <c r="CP357" s="5" t="n">
        <v>0</v>
      </c>
      <c r="CQ357" s="5" t="n">
        <v>1.387</v>
      </c>
      <c r="CR357" s="5" t="n">
        <v>0</v>
      </c>
      <c r="CS357" s="5" t="n">
        <v>4.07</v>
      </c>
      <c r="CT357" s="5" t="n">
        <v>3.509</v>
      </c>
      <c r="CU357" s="5" t="n">
        <v>4.07</v>
      </c>
    </row>
    <row r="358">
      <c r="A358" s="5" t="inlineStr">
        <is>
          <t>HUN2021</t>
        </is>
      </c>
      <c r="B358" s="5" t="inlineStr">
        <is>
          <t>HUN</t>
        </is>
      </c>
      <c r="C358" s="5" t="inlineStr">
        <is>
          <t>HUN</t>
        </is>
      </c>
      <c r="D358" s="5" t="inlineStr">
        <is>
          <t>Hungary</t>
        </is>
      </c>
      <c r="E358" s="5" t="n">
        <v>2021</v>
      </c>
      <c r="F358" s="5" t="n">
        <v>0.27</v>
      </c>
      <c r="G358" s="5" t="n">
        <v>4.784</v>
      </c>
      <c r="H358" s="5" t="n">
        <v>0.9320000000000001</v>
      </c>
      <c r="I358" s="5" t="n">
        <v>1.023</v>
      </c>
      <c r="J358" s="5" t="n">
        <v>5.807</v>
      </c>
      <c r="K358" s="5" t="n">
        <v>0</v>
      </c>
      <c r="L358" s="5" t="n">
        <v>1</v>
      </c>
      <c r="M358" s="5" t="n">
        <v>7.131</v>
      </c>
      <c r="N358" s="5" t="n">
        <v>2.796</v>
      </c>
      <c r="O358" s="5" t="n">
        <v>1.06</v>
      </c>
      <c r="P358" s="5" t="n">
        <v>8.192</v>
      </c>
      <c r="Q358" s="5" t="n">
        <v>0</v>
      </c>
      <c r="R358" s="5" t="n">
        <v>1</v>
      </c>
      <c r="S358" s="5" t="n">
        <v>5.602</v>
      </c>
      <c r="T358" s="5" t="n">
        <v>3.472</v>
      </c>
      <c r="U358" s="5" t="n">
        <v>0.036</v>
      </c>
      <c r="V358" s="5" t="n">
        <v>7.16</v>
      </c>
      <c r="W358" s="5" t="n">
        <v>0.27</v>
      </c>
      <c r="X358" s="5" t="n">
        <v>1</v>
      </c>
      <c r="Y358" s="5" t="n">
        <v>17.959</v>
      </c>
      <c r="Z358" s="5" t="n">
        <v>1.984</v>
      </c>
      <c r="AA358" s="5" t="n">
        <v>-6.131</v>
      </c>
      <c r="AB358" s="5" t="n">
        <v>11.828</v>
      </c>
      <c r="AC358" s="5" t="n">
        <v>0</v>
      </c>
      <c r="AD358" s="5" t="n">
        <v>1</v>
      </c>
      <c r="AE358" s="5" t="n">
        <v>17.915</v>
      </c>
      <c r="AF358" s="5" t="n">
        <v>3.525</v>
      </c>
      <c r="AG358" s="5" t="n">
        <v>-6.087</v>
      </c>
      <c r="AH358" s="5" t="n">
        <v>11.828</v>
      </c>
      <c r="AI358" s="5" t="n">
        <v>0</v>
      </c>
      <c r="AJ358" s="5" t="n">
        <v>1</v>
      </c>
      <c r="AK358" s="5" t="n">
        <v>20.226</v>
      </c>
      <c r="AL358" s="5" t="n">
        <v>9.927</v>
      </c>
      <c r="AM358" s="5" t="n">
        <v>-12.316</v>
      </c>
      <c r="AN358" s="5" t="n">
        <v>10.046</v>
      </c>
      <c r="AO358" s="5" t="n">
        <v>0</v>
      </c>
      <c r="AP358" s="5" t="n">
        <v>0</v>
      </c>
      <c r="AQ358" s="5" t="n">
        <v>0.619</v>
      </c>
      <c r="AR358" s="5" t="n">
        <v>0.114</v>
      </c>
      <c r="AS358" s="5" t="n">
        <v>0.526</v>
      </c>
      <c r="AT358" s="5" t="n">
        <v>1.455</v>
      </c>
      <c r="AU358" s="5" t="n">
        <v>0.27</v>
      </c>
      <c r="AV358" s="5" t="n">
        <v>1</v>
      </c>
      <c r="AW358" s="5" t="n">
        <v>0.599</v>
      </c>
      <c r="AX358" s="5" t="n">
        <v>0.114</v>
      </c>
      <c r="AY358" s="5" t="n">
        <v>0.5580000000000001</v>
      </c>
      <c r="AZ358" s="5" t="n">
        <v>1.47</v>
      </c>
      <c r="BA358" s="5" t="n">
        <v>0.27</v>
      </c>
      <c r="BB358" s="5" t="n">
        <v>1</v>
      </c>
      <c r="BC358" s="5" t="n">
        <v>0.439</v>
      </c>
      <c r="BD358" s="5" t="n">
        <v>0.114</v>
      </c>
      <c r="BE358" s="5" t="n">
        <v>0.284</v>
      </c>
      <c r="BF358" s="5" t="n">
        <v>0.919</v>
      </c>
      <c r="BG358" s="5" t="n">
        <v>0.27</v>
      </c>
      <c r="BH358" s="5" t="n">
        <v>1</v>
      </c>
      <c r="BI358" s="5" t="n">
        <v>0.505</v>
      </c>
      <c r="BJ358" s="5" t="n">
        <v>0.114</v>
      </c>
      <c r="BK358" s="5" t="n">
        <v>0.653</v>
      </c>
      <c r="BL358" s="5" t="n">
        <v>1.471</v>
      </c>
      <c r="BM358" s="5" t="n">
        <v>0.27</v>
      </c>
      <c r="BN358" s="5" t="n">
        <v>1</v>
      </c>
      <c r="BO358" s="5" t="n">
        <v>0</v>
      </c>
      <c r="BP358" s="5" t="n">
        <v>0.008</v>
      </c>
      <c r="BQ358" s="5" t="n">
        <v>0.098</v>
      </c>
      <c r="BR358" s="5" t="n">
        <v>0</v>
      </c>
      <c r="BS358" s="5" t="n">
        <v>0.833</v>
      </c>
      <c r="BT358" s="5" t="n">
        <v>0</v>
      </c>
      <c r="BU358" s="5" t="n">
        <v>0</v>
      </c>
      <c r="BV358" s="5" t="n">
        <v>0.119</v>
      </c>
      <c r="BW358" s="5" t="n">
        <v>0.27</v>
      </c>
      <c r="BX358" s="5" t="n">
        <v>1</v>
      </c>
      <c r="BY358" s="5" t="n">
        <v>11.787</v>
      </c>
      <c r="BZ358" s="5" t="n">
        <v>0</v>
      </c>
      <c r="CA358" s="5" t="n">
        <v>11.787</v>
      </c>
      <c r="CB358" s="5" t="n">
        <v>0</v>
      </c>
      <c r="CC358" s="5" t="n">
        <v>78.125</v>
      </c>
      <c r="CD358" s="5" t="n">
        <v>7.95</v>
      </c>
      <c r="CE358" s="5" t="n">
        <v>110.456</v>
      </c>
      <c r="CF358" s="5" t="n">
        <v>239.498</v>
      </c>
      <c r="CG358" s="5" t="n">
        <v>0.27</v>
      </c>
      <c r="CH358" s="5" t="n">
        <v>1</v>
      </c>
      <c r="CI358" s="5" t="n">
        <v>0</v>
      </c>
      <c r="CJ358" s="5" t="n">
        <v>0</v>
      </c>
      <c r="CK358" s="5" t="n">
        <v>0</v>
      </c>
      <c r="CL358" s="5" t="n">
        <v>0</v>
      </c>
      <c r="CM358" s="5" t="n">
        <v>0</v>
      </c>
      <c r="CN358" s="5" t="n">
        <v>0</v>
      </c>
      <c r="CO358" s="5" t="n">
        <v>0</v>
      </c>
      <c r="CP358" s="5" t="n">
        <v>0.37</v>
      </c>
      <c r="CQ358" s="5" t="n">
        <v>1.198</v>
      </c>
      <c r="CR358" s="5" t="n">
        <v>0</v>
      </c>
      <c r="CS358" s="5" t="n">
        <v>3.093</v>
      </c>
      <c r="CT358" s="5" t="n">
        <v>5.408</v>
      </c>
      <c r="CU358" s="5" t="n">
        <v>12.007</v>
      </c>
    </row>
    <row r="359">
      <c r="A359" s="5" t="inlineStr">
        <is>
          <t>HUN2022</t>
        </is>
      </c>
      <c r="B359" s="5" t="inlineStr">
        <is>
          <t>HUN</t>
        </is>
      </c>
      <c r="C359" s="5" t="inlineStr">
        <is>
          <t>HUN</t>
        </is>
      </c>
      <c r="D359" s="5" t="inlineStr">
        <is>
          <t>Hungary</t>
        </is>
      </c>
      <c r="E359" s="5" t="n">
        <v>2022</v>
      </c>
      <c r="F359" s="5" t="n">
        <v>0.27</v>
      </c>
      <c r="G359" s="5" t="n">
        <v>4.052</v>
      </c>
      <c r="H359" s="5" t="n">
        <v>0.928</v>
      </c>
      <c r="I359" s="5" t="n">
        <v>8.752000000000001</v>
      </c>
      <c r="J359" s="5" t="n">
        <v>12.804</v>
      </c>
      <c r="K359" s="5" t="n">
        <v>0</v>
      </c>
      <c r="L359" s="5" t="n">
        <v>1</v>
      </c>
      <c r="M359" s="5" t="n">
        <v>8.563000000000001</v>
      </c>
      <c r="N359" s="5" t="n">
        <v>2.785</v>
      </c>
      <c r="O359" s="5" t="n">
        <v>8.436999999999999</v>
      </c>
      <c r="P359" s="5" t="n">
        <v>17</v>
      </c>
      <c r="Q359" s="5" t="n">
        <v>0</v>
      </c>
      <c r="R359" s="5" t="n">
        <v>1</v>
      </c>
      <c r="S359" s="5" t="n">
        <v>5.701</v>
      </c>
      <c r="T359" s="5" t="n">
        <v>2.792</v>
      </c>
      <c r="U359" s="5" t="n">
        <v>0.038</v>
      </c>
      <c r="V359" s="5" t="n">
        <v>7.288</v>
      </c>
      <c r="W359" s="5" t="n">
        <v>0.27</v>
      </c>
      <c r="X359" s="5" t="n">
        <v>1</v>
      </c>
      <c r="Y359" s="5" t="n">
        <v>43.743</v>
      </c>
      <c r="Z359" s="5" t="n">
        <v>4.589</v>
      </c>
      <c r="AA359" s="5" t="n">
        <v>-7.658</v>
      </c>
      <c r="AB359" s="5" t="n">
        <v>36.085</v>
      </c>
      <c r="AC359" s="5" t="n">
        <v>0</v>
      </c>
      <c r="AD359" s="5" t="n">
        <v>1</v>
      </c>
      <c r="AE359" s="5" t="n">
        <v>43.791</v>
      </c>
      <c r="AF359" s="5" t="n">
        <v>8.118</v>
      </c>
      <c r="AG359" s="5" t="n">
        <v>-7.706</v>
      </c>
      <c r="AH359" s="5" t="n">
        <v>36.085</v>
      </c>
      <c r="AI359" s="5" t="n">
        <v>0</v>
      </c>
      <c r="AJ359" s="5" t="n">
        <v>1</v>
      </c>
      <c r="AK359" s="5" t="n">
        <v>46.65</v>
      </c>
      <c r="AL359" s="5" t="n">
        <v>22.277</v>
      </c>
      <c r="AM359" s="5" t="n">
        <v>-39.278</v>
      </c>
      <c r="AN359" s="5" t="n">
        <v>9.363</v>
      </c>
      <c r="AO359" s="5" t="n">
        <v>0</v>
      </c>
      <c r="AP359" s="5" t="n">
        <v>0</v>
      </c>
      <c r="AQ359" s="5" t="n">
        <v>0.861</v>
      </c>
      <c r="AR359" s="5" t="n">
        <v>0.123</v>
      </c>
      <c r="AS359" s="5" t="n">
        <v>0.251</v>
      </c>
      <c r="AT359" s="5" t="n">
        <v>1.412</v>
      </c>
      <c r="AU359" s="5" t="n">
        <v>0.27</v>
      </c>
      <c r="AV359" s="5" t="n">
        <v>1</v>
      </c>
      <c r="AW359" s="5" t="n">
        <v>0.986</v>
      </c>
      <c r="AX359" s="5" t="n">
        <v>0.123</v>
      </c>
      <c r="AY359" s="5" t="n">
        <v>0.265</v>
      </c>
      <c r="AZ359" s="5" t="n">
        <v>1.589</v>
      </c>
      <c r="BA359" s="5" t="n">
        <v>0.27</v>
      </c>
      <c r="BB359" s="5" t="n">
        <v>1</v>
      </c>
      <c r="BC359" s="5" t="n">
        <v>0.598</v>
      </c>
      <c r="BD359" s="5" t="n">
        <v>0.123</v>
      </c>
      <c r="BE359" s="5" t="n">
        <v>0.194</v>
      </c>
      <c r="BF359" s="5" t="n">
        <v>1.006</v>
      </c>
      <c r="BG359" s="5" t="n">
        <v>0.27</v>
      </c>
      <c r="BH359" s="5" t="n">
        <v>1</v>
      </c>
      <c r="BI359" s="5" t="n">
        <v>0.612</v>
      </c>
      <c r="BJ359" s="5" t="n">
        <v>0.123</v>
      </c>
      <c r="BK359" s="5" t="n">
        <v>0.613</v>
      </c>
      <c r="BL359" s="5" t="n">
        <v>1.556</v>
      </c>
      <c r="BM359" s="5" t="n">
        <v>0.27</v>
      </c>
      <c r="BN359" s="5" t="n">
        <v>1</v>
      </c>
      <c r="BO359" s="5" t="n">
        <v>0</v>
      </c>
      <c r="BP359" s="5" t="n">
        <v>-0.002</v>
      </c>
      <c r="BQ359" s="5" t="n">
        <v>0.223</v>
      </c>
      <c r="BR359" s="5" t="n">
        <v>0</v>
      </c>
      <c r="BS359" s="5" t="n">
        <v>0.833</v>
      </c>
      <c r="BT359" s="5" t="n">
        <v>0</v>
      </c>
      <c r="BU359" s="5" t="n">
        <v>0</v>
      </c>
      <c r="BV359" s="5" t="n">
        <v>0.107</v>
      </c>
      <c r="BW359" s="5" t="n">
        <v>0.27</v>
      </c>
      <c r="BX359" s="5" t="n">
        <v>1</v>
      </c>
      <c r="BY359" s="5" t="n">
        <v>12.729</v>
      </c>
      <c r="BZ359" s="5" t="n">
        <v>0</v>
      </c>
      <c r="CA359" s="5" t="n">
        <v>12.729</v>
      </c>
      <c r="CB359" s="5" t="n">
        <v>0</v>
      </c>
      <c r="CC359" s="5" t="n">
        <v>97.90000000000001</v>
      </c>
      <c r="CD359" s="5" t="n">
        <v>7.95</v>
      </c>
      <c r="CE359" s="5" t="n">
        <v>128.96</v>
      </c>
      <c r="CF359" s="5" t="n">
        <v>288.112</v>
      </c>
      <c r="CG359" s="5" t="n">
        <v>0.27</v>
      </c>
      <c r="CH359" s="5" t="n">
        <v>1</v>
      </c>
      <c r="CI359" s="5" t="n">
        <v>0</v>
      </c>
      <c r="CJ359" s="5" t="n">
        <v>0</v>
      </c>
      <c r="CK359" s="5" t="n">
        <v>0</v>
      </c>
      <c r="CL359" s="5" t="n">
        <v>0</v>
      </c>
      <c r="CM359" s="5" t="n">
        <v>0</v>
      </c>
      <c r="CN359" s="5" t="n">
        <v>0</v>
      </c>
      <c r="CO359" s="5" t="n">
        <v>0</v>
      </c>
      <c r="CP359" s="5" t="n">
        <v>0.496</v>
      </c>
      <c r="CQ359" s="5" t="n">
        <v>1.294</v>
      </c>
      <c r="CR359" s="5" t="n">
        <v>0</v>
      </c>
      <c r="CS359" s="5" t="n">
        <v>3.34</v>
      </c>
      <c r="CT359" s="5" t="n">
        <v>4.925</v>
      </c>
      <c r="CU359" s="5" t="n">
        <v>37.7</v>
      </c>
    </row>
    <row r="360">
      <c r="A360" s="5" t="inlineStr">
        <is>
          <t>HUN2023</t>
        </is>
      </c>
      <c r="B360" s="5" t="inlineStr">
        <is>
          <t>HUN</t>
        </is>
      </c>
      <c r="C360" s="5" t="inlineStr">
        <is>
          <t>HUN</t>
        </is>
      </c>
      <c r="D360" s="5" t="inlineStr">
        <is>
          <t>Hungary</t>
        </is>
      </c>
      <c r="E360" s="5" t="n">
        <v>2023</v>
      </c>
      <c r="F360" s="5" t="n">
        <v>0.27</v>
      </c>
      <c r="G360" s="5" t="n">
        <v>2.574</v>
      </c>
      <c r="H360" s="5" t="n">
        <v>0.868</v>
      </c>
      <c r="I360" s="5" t="n">
        <v>10.142</v>
      </c>
      <c r="J360" s="5" t="n">
        <v>12.717</v>
      </c>
      <c r="K360" s="5" t="n">
        <v>0</v>
      </c>
      <c r="L360" s="5" t="n">
        <v>1</v>
      </c>
      <c r="M360" s="5" t="n">
        <v>5.996</v>
      </c>
      <c r="N360" s="5" t="n">
        <v>2.605</v>
      </c>
      <c r="O360" s="5" t="n">
        <v>9.769</v>
      </c>
      <c r="P360" s="5" t="n">
        <v>15.765</v>
      </c>
      <c r="Q360" s="5" t="n">
        <v>0</v>
      </c>
      <c r="R360" s="5" t="n">
        <v>1</v>
      </c>
      <c r="S360" s="5" t="n">
        <v>7.537</v>
      </c>
      <c r="T360" s="5" t="n">
        <v>4.727</v>
      </c>
      <c r="U360" s="5" t="n">
        <v>0.04</v>
      </c>
      <c r="V360" s="5" t="n">
        <v>9.622</v>
      </c>
      <c r="W360" s="5" t="n">
        <v>0.27</v>
      </c>
      <c r="X360" s="5" t="n">
        <v>1</v>
      </c>
      <c r="Y360" s="5" t="n">
        <v>19.798</v>
      </c>
      <c r="Z360" s="5" t="n">
        <v>2.218</v>
      </c>
      <c r="AA360" s="5" t="n">
        <v>13.859</v>
      </c>
      <c r="AB360" s="5" t="n">
        <v>33.657</v>
      </c>
      <c r="AC360" s="5" t="n">
        <v>0</v>
      </c>
      <c r="AD360" s="5" t="n">
        <v>1</v>
      </c>
      <c r="AE360" s="5" t="n">
        <v>19.896</v>
      </c>
      <c r="AF360" s="5" t="n">
        <v>3.963</v>
      </c>
      <c r="AG360" s="5" t="n">
        <v>13.76</v>
      </c>
      <c r="AH360" s="5" t="n">
        <v>33.657</v>
      </c>
      <c r="AI360" s="5" t="n">
        <v>0</v>
      </c>
      <c r="AJ360" s="5" t="n">
        <v>1</v>
      </c>
      <c r="AK360" s="5" t="n">
        <v>23.062</v>
      </c>
      <c r="AL360" s="5" t="n">
        <v>11.424</v>
      </c>
      <c r="AM360" s="5" t="n">
        <v>-15.123</v>
      </c>
      <c r="AN360" s="5" t="n">
        <v>10.082</v>
      </c>
      <c r="AO360" s="5" t="n">
        <v>0</v>
      </c>
      <c r="AP360" s="5" t="n">
        <v>0</v>
      </c>
      <c r="AQ360" s="5" t="n">
        <v>0.76</v>
      </c>
      <c r="AR360" s="5" t="n">
        <v>0.129</v>
      </c>
      <c r="AS360" s="5" t="n">
        <v>0.589</v>
      </c>
      <c r="AT360" s="5" t="n">
        <v>1.713</v>
      </c>
      <c r="AU360" s="5" t="n">
        <v>0.27</v>
      </c>
      <c r="AV360" s="5" t="n">
        <v>1</v>
      </c>
      <c r="AW360" s="5" t="n">
        <v>0.8110000000000001</v>
      </c>
      <c r="AX360" s="5" t="n">
        <v>0.129</v>
      </c>
      <c r="AY360" s="5" t="n">
        <v>0.569</v>
      </c>
      <c r="AZ360" s="5" t="n">
        <v>1.754</v>
      </c>
      <c r="BA360" s="5" t="n">
        <v>0.27</v>
      </c>
      <c r="BB360" s="5" t="n">
        <v>1</v>
      </c>
      <c r="BC360" s="5" t="n">
        <v>0.535</v>
      </c>
      <c r="BD360" s="5" t="n">
        <v>0.129</v>
      </c>
      <c r="BE360" s="5" t="n">
        <v>0.208</v>
      </c>
      <c r="BF360" s="5" t="n">
        <v>0.9429999999999999</v>
      </c>
      <c r="BG360" s="5" t="n">
        <v>0.27</v>
      </c>
      <c r="BH360" s="5" t="n">
        <v>1</v>
      </c>
      <c r="BI360" s="5" t="n">
        <v>0.579</v>
      </c>
      <c r="BJ360" s="5" t="n">
        <v>0.129</v>
      </c>
      <c r="BK360" s="5" t="n">
        <v>0.8</v>
      </c>
      <c r="BL360" s="5" t="n">
        <v>1.752</v>
      </c>
      <c r="BM360" s="5" t="n">
        <v>0.27</v>
      </c>
      <c r="BN360" s="5" t="n">
        <v>1</v>
      </c>
      <c r="BO360" s="5" t="n">
        <v>0</v>
      </c>
      <c r="BP360" s="5" t="n">
        <v>0.008999999999999999</v>
      </c>
      <c r="BQ360" s="5" t="n">
        <v>0.262</v>
      </c>
      <c r="BR360" s="5" t="n">
        <v>0</v>
      </c>
      <c r="BS360" s="5" t="n">
        <v>0.833</v>
      </c>
      <c r="BT360" s="5" t="n">
        <v>0</v>
      </c>
      <c r="BU360" s="5" t="n">
        <v>0</v>
      </c>
      <c r="BV360" s="5" t="n">
        <v>0.124</v>
      </c>
      <c r="BW360" s="5" t="n">
        <v>0.27</v>
      </c>
      <c r="BX360" s="5" t="n">
        <v>1</v>
      </c>
      <c r="BY360" s="5" t="n">
        <v>13.254</v>
      </c>
      <c r="BZ360" s="5" t="n">
        <v>0</v>
      </c>
      <c r="CA360" s="5" t="n">
        <v>13.254</v>
      </c>
      <c r="CB360" s="5" t="n">
        <v>0</v>
      </c>
      <c r="CC360" s="5" t="n">
        <v>83.248</v>
      </c>
      <c r="CD360" s="5" t="n">
        <v>7.95</v>
      </c>
      <c r="CE360" s="5" t="n">
        <v>172.959</v>
      </c>
      <c r="CF360" s="5" t="n">
        <v>325.383</v>
      </c>
      <c r="CG360" s="5" t="n">
        <v>0.27</v>
      </c>
      <c r="CH360" s="5" t="n">
        <v>1</v>
      </c>
      <c r="CI360" s="5" t="n">
        <v>0</v>
      </c>
      <c r="CJ360" s="5" t="n">
        <v>0</v>
      </c>
      <c r="CK360" s="5" t="n">
        <v>0</v>
      </c>
      <c r="CL360" s="5" t="n">
        <v>0</v>
      </c>
      <c r="CM360" s="5" t="n">
        <v>0</v>
      </c>
      <c r="CN360" s="5" t="n">
        <v>0</v>
      </c>
      <c r="CO360" s="5" t="n">
        <v>0</v>
      </c>
      <c r="CP360" s="5" t="n">
        <v>0.649</v>
      </c>
      <c r="CQ360" s="5" t="n">
        <v>1.348</v>
      </c>
      <c r="CR360" s="5" t="n">
        <v>0</v>
      </c>
      <c r="CS360" s="5" t="n">
        <v>3.478</v>
      </c>
      <c r="CT360" s="5" t="n">
        <v>2.37</v>
      </c>
      <c r="CU360" s="5" t="n">
        <v>13.704</v>
      </c>
    </row>
    <row r="361">
      <c r="A361" s="5" t="inlineStr">
        <is>
          <t>HUN2024</t>
        </is>
      </c>
      <c r="B361" s="5" t="inlineStr">
        <is>
          <t>HUN</t>
        </is>
      </c>
      <c r="C361" s="5" t="inlineStr">
        <is>
          <t>HUN</t>
        </is>
      </c>
      <c r="D361" s="5" t="inlineStr">
        <is>
          <t>Hungary</t>
        </is>
      </c>
      <c r="E361" s="5" t="n">
        <v>2024</v>
      </c>
      <c r="F361" s="5" t="n">
        <v>0.27</v>
      </c>
      <c r="G361" s="5" t="n">
        <v>2.445</v>
      </c>
      <c r="H361" s="5" t="n">
        <v>0.894</v>
      </c>
      <c r="I361" s="5" t="n">
        <v>9.936</v>
      </c>
      <c r="J361" s="5" t="n">
        <v>12.382</v>
      </c>
      <c r="K361" s="5" t="n">
        <v>0</v>
      </c>
      <c r="L361" s="5" t="n">
        <v>1</v>
      </c>
      <c r="M361" s="5" t="n">
        <v>6.327</v>
      </c>
      <c r="N361" s="5" t="n">
        <v>2.682</v>
      </c>
      <c r="O361" s="5" t="n">
        <v>6.436</v>
      </c>
      <c r="P361" s="5" t="n">
        <v>12.763</v>
      </c>
      <c r="Q361" s="5" t="n">
        <v>0</v>
      </c>
      <c r="R361" s="5" t="n">
        <v>1</v>
      </c>
      <c r="S361" s="5" t="n">
        <v>3.262</v>
      </c>
      <c r="T361" s="5" t="n">
        <v>2.16</v>
      </c>
      <c r="U361" s="5" t="n">
        <v>4.042</v>
      </c>
      <c r="V361" s="5" t="n">
        <v>9.276999999999999</v>
      </c>
      <c r="W361" s="5" t="n">
        <v>0.27</v>
      </c>
      <c r="X361" s="5" t="n">
        <v>1</v>
      </c>
      <c r="Y361" s="5" t="n">
        <v>17.328</v>
      </c>
      <c r="Z361" s="5" t="n">
        <v>2.188</v>
      </c>
      <c r="AA361" s="5" t="n">
        <v>4.862</v>
      </c>
      <c r="AB361" s="5" t="n">
        <v>22.19</v>
      </c>
      <c r="AC361" s="5" t="n">
        <v>0</v>
      </c>
      <c r="AD361" s="5" t="n">
        <v>1</v>
      </c>
      <c r="AE361" s="5" t="n">
        <v>17.328</v>
      </c>
      <c r="AF361" s="5" t="n">
        <v>3.796</v>
      </c>
      <c r="AG361" s="5" t="n">
        <v>4.862</v>
      </c>
      <c r="AH361" s="5" t="n">
        <v>22.19</v>
      </c>
      <c r="AI361" s="5" t="n">
        <v>0</v>
      </c>
      <c r="AJ361" s="5" t="n">
        <v>1</v>
      </c>
      <c r="AK361" s="5" t="n">
        <v>17.328</v>
      </c>
      <c r="AL361" s="5" t="n">
        <v>8.813000000000001</v>
      </c>
      <c r="AM361" s="5" t="n">
        <v>-10.343</v>
      </c>
      <c r="AN361" s="5" t="n">
        <v>8.871</v>
      </c>
      <c r="AO361" s="5" t="n">
        <v>0</v>
      </c>
      <c r="AP361" s="5" t="n">
        <v>0</v>
      </c>
      <c r="AQ361" s="5" t="n">
        <v>0.724</v>
      </c>
      <c r="AR361" s="5" t="n">
        <v>0.132</v>
      </c>
      <c r="AS361" s="5" t="n">
        <v>0.596</v>
      </c>
      <c r="AT361" s="5" t="n">
        <v>1.677</v>
      </c>
      <c r="AU361" s="5" t="n">
        <v>0.27</v>
      </c>
      <c r="AV361" s="5" t="n">
        <v>1</v>
      </c>
      <c r="AW361" s="5" t="n">
        <v>0.75</v>
      </c>
      <c r="AX361" s="5" t="n">
        <v>0.132</v>
      </c>
      <c r="AY361" s="5" t="n">
        <v>0.6</v>
      </c>
      <c r="AZ361" s="5" t="n">
        <v>1.714</v>
      </c>
      <c r="BA361" s="5" t="n">
        <v>0.27</v>
      </c>
      <c r="BB361" s="5" t="n">
        <v>1</v>
      </c>
      <c r="BC361" s="5" t="n">
        <v>0.513</v>
      </c>
      <c r="BD361" s="5" t="n">
        <v>0.132</v>
      </c>
      <c r="BE361" s="5" t="n">
        <v>0.243</v>
      </c>
      <c r="BF361" s="5" t="n">
        <v>0.96</v>
      </c>
      <c r="BG361" s="5" t="n">
        <v>0.27</v>
      </c>
      <c r="BH361" s="5" t="n">
        <v>1</v>
      </c>
      <c r="BI361" s="5" t="n">
        <v>0.591</v>
      </c>
      <c r="BJ361" s="5" t="n">
        <v>0.132</v>
      </c>
      <c r="BK361" s="5" t="n">
        <v>0.674</v>
      </c>
      <c r="BL361" s="5" t="n">
        <v>1.607</v>
      </c>
      <c r="BM361" s="5" t="n">
        <v>0.27</v>
      </c>
      <c r="BN361" s="5" t="n">
        <v>1</v>
      </c>
      <c r="BO361" s="5" t="n">
        <v>0</v>
      </c>
      <c r="BP361" s="5" t="n">
        <v>0.02</v>
      </c>
      <c r="BQ361" s="5" t="n">
        <v>0.193</v>
      </c>
      <c r="BR361" s="5" t="n">
        <v>0</v>
      </c>
      <c r="BS361" s="5" t="n">
        <v>0.833</v>
      </c>
      <c r="BT361" s="5" t="n">
        <v>0</v>
      </c>
      <c r="BU361" s="5" t="n">
        <v>0</v>
      </c>
      <c r="BV361" s="5" t="n">
        <v>0.115</v>
      </c>
      <c r="BW361" s="5" t="n">
        <v>0.27</v>
      </c>
      <c r="BX361" s="5" t="n">
        <v>1</v>
      </c>
      <c r="BY361" s="5" t="n">
        <v>13.646</v>
      </c>
      <c r="BZ361" s="5" t="n">
        <v>0</v>
      </c>
      <c r="CA361" s="5" t="n">
        <v>13.646</v>
      </c>
      <c r="CB361" s="5" t="n">
        <v>0</v>
      </c>
      <c r="CC361" s="5" t="n">
        <v>82.58799999999999</v>
      </c>
      <c r="CD361" s="5" t="n">
        <v>7.95</v>
      </c>
      <c r="CE361" s="5" t="n">
        <v>154.404</v>
      </c>
      <c r="CF361" s="5" t="n">
        <v>300.979</v>
      </c>
      <c r="CG361" s="5" t="n">
        <v>0.27</v>
      </c>
      <c r="CH361" s="5" t="n">
        <v>1</v>
      </c>
      <c r="CI361" s="5" t="n">
        <v>0</v>
      </c>
      <c r="CJ361" s="5" t="n">
        <v>0</v>
      </c>
      <c r="CK361" s="5" t="n">
        <v>0</v>
      </c>
      <c r="CL361" s="5" t="n">
        <v>0</v>
      </c>
      <c r="CM361" s="5" t="n">
        <v>0</v>
      </c>
      <c r="CN361" s="5" t="n">
        <v>0</v>
      </c>
      <c r="CO361" s="5" t="n">
        <v>0</v>
      </c>
      <c r="CP361" s="5" t="n">
        <v>0.649</v>
      </c>
      <c r="CQ361" s="5" t="n">
        <v>1.387</v>
      </c>
      <c r="CR361" s="5" t="n">
        <v>0</v>
      </c>
      <c r="CS361" s="5" t="n">
        <v>3.581</v>
      </c>
      <c r="CT361" s="5" t="n">
        <v>1.854</v>
      </c>
      <c r="CU361" s="5" t="n">
        <v>9.872999999999999</v>
      </c>
    </row>
    <row r="362">
      <c r="A362" s="5" t="inlineStr">
        <is>
          <t>ISL2021</t>
        </is>
      </c>
      <c r="B362" s="5" t="inlineStr">
        <is>
          <t>ISL</t>
        </is>
      </c>
      <c r="C362" s="5" t="inlineStr">
        <is>
          <t>ISL</t>
        </is>
      </c>
      <c r="D362" s="5" t="inlineStr">
        <is>
          <t>Iceland</t>
        </is>
      </c>
      <c r="E362" s="5" t="n">
        <v>2021</v>
      </c>
      <c r="F362" s="5" t="n">
        <v>0.24</v>
      </c>
      <c r="G362" s="5" t="n">
        <v>6.008</v>
      </c>
      <c r="H362" s="5" t="n">
        <v>1.143</v>
      </c>
      <c r="I362" s="5" t="n">
        <v>2.593</v>
      </c>
      <c r="J362" s="5" t="n">
        <v>8.601000000000001</v>
      </c>
      <c r="K362" s="5" t="n">
        <v>0</v>
      </c>
      <c r="L362" s="5" t="n">
        <v>1</v>
      </c>
      <c r="M362" s="5" t="n">
        <v>7.964</v>
      </c>
      <c r="N362" s="5" t="n">
        <v>3.43</v>
      </c>
      <c r="O362" s="5" t="n">
        <v>2.547</v>
      </c>
      <c r="P362" s="5" t="n">
        <v>10.512</v>
      </c>
      <c r="Q362" s="5" t="n">
        <v>0</v>
      </c>
      <c r="R362" s="5" t="n">
        <v>1</v>
      </c>
      <c r="S362" s="5" t="n">
        <v>11.725</v>
      </c>
      <c r="T362" s="5" t="n">
        <v>6.86</v>
      </c>
      <c r="U362" s="5" t="n">
        <v>0</v>
      </c>
      <c r="V362" s="5" t="n">
        <v>14.539</v>
      </c>
      <c r="W362" s="5" t="n">
        <v>0.24</v>
      </c>
      <c r="X362" s="5" t="n">
        <v>1</v>
      </c>
      <c r="Y362" s="5" t="n">
        <v>13.336</v>
      </c>
      <c r="Z362" s="5" t="n">
        <v>1.946</v>
      </c>
      <c r="AA362" s="5" t="n">
        <v>1.968</v>
      </c>
      <c r="AB362" s="5" t="n">
        <v>15.304</v>
      </c>
      <c r="AC362" s="5" t="n">
        <v>0</v>
      </c>
      <c r="AD362" s="5" t="n">
        <v>1</v>
      </c>
      <c r="AE362" s="5" t="n">
        <v>14.48</v>
      </c>
      <c r="AF362" s="5" t="n">
        <v>3.623</v>
      </c>
      <c r="AG362" s="5" t="n">
        <v>1.969</v>
      </c>
      <c r="AH362" s="5" t="n">
        <v>16.448</v>
      </c>
      <c r="AI362" s="5" t="n">
        <v>0</v>
      </c>
      <c r="AJ362" s="5" t="n">
        <v>1</v>
      </c>
      <c r="AK362" s="5" t="n">
        <v>21.34</v>
      </c>
      <c r="AL362" s="5" t="n">
        <v>11.853</v>
      </c>
      <c r="AM362" s="5" t="n">
        <v>0.624</v>
      </c>
      <c r="AN362" s="5" t="n">
        <v>27.235</v>
      </c>
      <c r="AO362" s="5" t="n">
        <v>0.24</v>
      </c>
      <c r="AP362" s="5" t="n">
        <v>1</v>
      </c>
      <c r="AQ362" s="5" t="n">
        <v>0.619</v>
      </c>
      <c r="AR362" s="5" t="n">
        <v>0.114</v>
      </c>
      <c r="AS362" s="5" t="n">
        <v>0.9360000000000001</v>
      </c>
      <c r="AT362" s="5" t="n">
        <v>1.928</v>
      </c>
      <c r="AU362" s="5" t="n">
        <v>0.24</v>
      </c>
      <c r="AV362" s="5" t="n">
        <v>1</v>
      </c>
      <c r="AW362" s="5" t="n">
        <v>0.599</v>
      </c>
      <c r="AX362" s="5" t="n">
        <v>0.114</v>
      </c>
      <c r="AY362" s="5" t="n">
        <v>0.865</v>
      </c>
      <c r="AZ362" s="5" t="n">
        <v>1.816</v>
      </c>
      <c r="BA362" s="5" t="n">
        <v>0.24</v>
      </c>
      <c r="BB362" s="5" t="n">
        <v>1</v>
      </c>
      <c r="BC362" s="5" t="n">
        <v>0.439</v>
      </c>
      <c r="BD362" s="5" t="n">
        <v>0.114</v>
      </c>
      <c r="BE362" s="5" t="n">
        <v>0.019</v>
      </c>
      <c r="BF362" s="5" t="n">
        <v>0.5669999999999999</v>
      </c>
      <c r="BG362" s="5" t="n">
        <v>0.24</v>
      </c>
      <c r="BH362" s="5" t="n">
        <v>1</v>
      </c>
      <c r="BI362" s="5" t="n">
        <v>0.505</v>
      </c>
      <c r="BJ362" s="5" t="n">
        <v>0.114</v>
      </c>
      <c r="BK362" s="5" t="n">
        <v>0.453</v>
      </c>
      <c r="BL362" s="5" t="n">
        <v>1.188</v>
      </c>
      <c r="BM362" s="5" t="n">
        <v>0.24</v>
      </c>
      <c r="BN362" s="5" t="n">
        <v>1</v>
      </c>
      <c r="BO362" s="5" t="n">
        <v>0</v>
      </c>
      <c r="BP362" s="5" t="n">
        <v>0.004</v>
      </c>
      <c r="BQ362" s="5" t="n">
        <v>0.057</v>
      </c>
      <c r="BR362" s="5" t="n">
        <v>0</v>
      </c>
      <c r="BS362" s="5" t="n">
        <v>1</v>
      </c>
      <c r="BT362" s="5" t="n">
        <v>0</v>
      </c>
      <c r="BU362" s="5" t="n">
        <v>0.003</v>
      </c>
      <c r="BV362" s="5" t="n">
        <v>0.162</v>
      </c>
      <c r="BW362" s="5" t="n">
        <v>0.24</v>
      </c>
      <c r="BX362" s="5" t="n">
        <v>0.833</v>
      </c>
      <c r="BY362" s="5" t="n">
        <v>11.787</v>
      </c>
      <c r="BZ362" s="5" t="n">
        <v>0</v>
      </c>
      <c r="CA362" s="5" t="n">
        <v>11.787</v>
      </c>
      <c r="CB362" s="5" t="n">
        <v>0</v>
      </c>
      <c r="CC362" s="5" t="n">
        <v>78.125</v>
      </c>
      <c r="CD362" s="5" t="n">
        <v>7.95</v>
      </c>
      <c r="CE362" s="5" t="n">
        <v>77.274</v>
      </c>
      <c r="CF362" s="5" t="n">
        <v>192.695</v>
      </c>
      <c r="CG362" s="5" t="n">
        <v>0.24</v>
      </c>
      <c r="CH362" s="5" t="n">
        <v>1</v>
      </c>
      <c r="CI362" s="5" t="n">
        <v>0</v>
      </c>
      <c r="CJ362" s="5" t="n">
        <v>0</v>
      </c>
      <c r="CK362" s="5" t="n">
        <v>0</v>
      </c>
      <c r="CL362" s="5" t="n">
        <v>0</v>
      </c>
      <c r="CM362" s="5" t="n">
        <v>0</v>
      </c>
      <c r="CN362" s="5" t="n">
        <v>0</v>
      </c>
      <c r="CO362" s="5" t="n">
        <v>0</v>
      </c>
      <c r="CP362" s="5" t="n">
        <v>0</v>
      </c>
      <c r="CQ362" s="5" t="n">
        <v>1.198</v>
      </c>
      <c r="CR362" s="5" t="n">
        <v>0</v>
      </c>
      <c r="CS362" s="5" t="n">
        <v>4.776</v>
      </c>
      <c r="CT362" s="5" t="n">
        <v>4.865</v>
      </c>
      <c r="CU362" s="5" t="n">
        <v>15.658</v>
      </c>
    </row>
    <row r="363">
      <c r="A363" s="5" t="inlineStr">
        <is>
          <t>ISL2022</t>
        </is>
      </c>
      <c r="B363" s="5" t="inlineStr">
        <is>
          <t>ISL</t>
        </is>
      </c>
      <c r="C363" s="5" t="inlineStr">
        <is>
          <t>ISL</t>
        </is>
      </c>
      <c r="D363" s="5" t="inlineStr">
        <is>
          <t>Iceland</t>
        </is>
      </c>
      <c r="E363" s="5" t="n">
        <v>2022</v>
      </c>
      <c r="F363" s="5" t="n">
        <v>0.24</v>
      </c>
      <c r="G363" s="5" t="n">
        <v>12.793</v>
      </c>
      <c r="H363" s="5" t="n">
        <v>1.235</v>
      </c>
      <c r="I363" s="5" t="n">
        <v>8.414</v>
      </c>
      <c r="J363" s="5" t="n">
        <v>21.207</v>
      </c>
      <c r="K363" s="5" t="n">
        <v>0</v>
      </c>
      <c r="L363" s="5" t="n">
        <v>1</v>
      </c>
      <c r="M363" s="5" t="n">
        <v>9.782999999999999</v>
      </c>
      <c r="N363" s="5" t="n">
        <v>3.704</v>
      </c>
      <c r="O363" s="5" t="n">
        <v>8.266</v>
      </c>
      <c r="P363" s="5" t="n">
        <v>18.049</v>
      </c>
      <c r="Q363" s="5" t="n">
        <v>0</v>
      </c>
      <c r="R363" s="5" t="n">
        <v>1</v>
      </c>
      <c r="S363" s="5" t="n">
        <v>18.967</v>
      </c>
      <c r="T363" s="5" t="n">
        <v>7.408</v>
      </c>
      <c r="U363" s="5" t="n">
        <v>0.337</v>
      </c>
      <c r="V363" s="5" t="n">
        <v>23.519</v>
      </c>
      <c r="W363" s="5" t="n">
        <v>0.24</v>
      </c>
      <c r="X363" s="5" t="n">
        <v>1</v>
      </c>
      <c r="Y363" s="5" t="n">
        <v>12.446</v>
      </c>
      <c r="Z363" s="5" t="n">
        <v>1.816</v>
      </c>
      <c r="AA363" s="5" t="n">
        <v>6.829</v>
      </c>
      <c r="AB363" s="5" t="n">
        <v>19.275</v>
      </c>
      <c r="AC363" s="5" t="n">
        <v>0</v>
      </c>
      <c r="AD363" s="5" t="n">
        <v>1</v>
      </c>
      <c r="AE363" s="5" t="n">
        <v>13.68</v>
      </c>
      <c r="AF363" s="5" t="n">
        <v>3.423</v>
      </c>
      <c r="AG363" s="5" t="n">
        <v>6.831</v>
      </c>
      <c r="AH363" s="5" t="n">
        <v>20.511</v>
      </c>
      <c r="AI363" s="5" t="n">
        <v>0</v>
      </c>
      <c r="AJ363" s="5" t="n">
        <v>1</v>
      </c>
      <c r="AK363" s="5" t="n">
        <v>21.089</v>
      </c>
      <c r="AL363" s="5" t="n">
        <v>11.713</v>
      </c>
      <c r="AM363" s="5" t="n">
        <v>2.41</v>
      </c>
      <c r="AN363" s="5" t="n">
        <v>28.63</v>
      </c>
      <c r="AO363" s="5" t="n">
        <v>0.24</v>
      </c>
      <c r="AP363" s="5" t="n">
        <v>1</v>
      </c>
      <c r="AQ363" s="5" t="n">
        <v>0.861</v>
      </c>
      <c r="AR363" s="5" t="n">
        <v>0.123</v>
      </c>
      <c r="AS363" s="5" t="n">
        <v>0.993</v>
      </c>
      <c r="AT363" s="5" t="n">
        <v>2.299</v>
      </c>
      <c r="AU363" s="5" t="n">
        <v>0.24</v>
      </c>
      <c r="AV363" s="5" t="n">
        <v>1</v>
      </c>
      <c r="AW363" s="5" t="n">
        <v>0.986</v>
      </c>
      <c r="AX363" s="5" t="n">
        <v>0.123</v>
      </c>
      <c r="AY363" s="5" t="n">
        <v>0.852</v>
      </c>
      <c r="AZ363" s="5" t="n">
        <v>2.279</v>
      </c>
      <c r="BA363" s="5" t="n">
        <v>0.24</v>
      </c>
      <c r="BB363" s="5" t="n">
        <v>1</v>
      </c>
      <c r="BC363" s="5" t="n">
        <v>0.598</v>
      </c>
      <c r="BD363" s="5" t="n">
        <v>0.123</v>
      </c>
      <c r="BE363" s="5" t="n">
        <v>0.07099999999999999</v>
      </c>
      <c r="BF363" s="5" t="n">
        <v>0.8139999999999999</v>
      </c>
      <c r="BG363" s="5" t="n">
        <v>0.24</v>
      </c>
      <c r="BH363" s="5" t="n">
        <v>1</v>
      </c>
      <c r="BI363" s="5" t="n">
        <v>0.612</v>
      </c>
      <c r="BJ363" s="5" t="n">
        <v>0.123</v>
      </c>
      <c r="BK363" s="5" t="n">
        <v>0.301</v>
      </c>
      <c r="BL363" s="5" t="n">
        <v>1.132</v>
      </c>
      <c r="BM363" s="5" t="n">
        <v>0.24</v>
      </c>
      <c r="BN363" s="5" t="n">
        <v>1</v>
      </c>
      <c r="BO363" s="5" t="n">
        <v>0</v>
      </c>
      <c r="BP363" s="5" t="n">
        <v>0.002</v>
      </c>
      <c r="BQ363" s="5" t="n">
        <v>0.06900000000000001</v>
      </c>
      <c r="BR363" s="5" t="n">
        <v>0</v>
      </c>
      <c r="BS363" s="5" t="n">
        <v>1</v>
      </c>
      <c r="BT363" s="5" t="n">
        <v>0</v>
      </c>
      <c r="BU363" s="5" t="n">
        <v>0.003</v>
      </c>
      <c r="BV363" s="5" t="n">
        <v>0.162</v>
      </c>
      <c r="BW363" s="5" t="n">
        <v>0.24</v>
      </c>
      <c r="BX363" s="5" t="n">
        <v>0.833</v>
      </c>
      <c r="BY363" s="5" t="n">
        <v>12.729</v>
      </c>
      <c r="BZ363" s="5" t="n">
        <v>0</v>
      </c>
      <c r="CA363" s="5" t="n">
        <v>12.729</v>
      </c>
      <c r="CB363" s="5" t="n">
        <v>0</v>
      </c>
      <c r="CC363" s="5" t="n">
        <v>97.90000000000001</v>
      </c>
      <c r="CD363" s="5" t="n">
        <v>7.95</v>
      </c>
      <c r="CE363" s="5" t="n">
        <v>50.254</v>
      </c>
      <c r="CF363" s="5" t="n">
        <v>183.711</v>
      </c>
      <c r="CG363" s="5" t="n">
        <v>0.24</v>
      </c>
      <c r="CH363" s="5" t="n">
        <v>1</v>
      </c>
      <c r="CI363" s="5" t="n">
        <v>0</v>
      </c>
      <c r="CJ363" s="5" t="n">
        <v>0</v>
      </c>
      <c r="CK363" s="5" t="n">
        <v>0</v>
      </c>
      <c r="CL363" s="5" t="n">
        <v>0</v>
      </c>
      <c r="CM363" s="5" t="n">
        <v>0</v>
      </c>
      <c r="CN363" s="5" t="n">
        <v>0</v>
      </c>
      <c r="CO363" s="5" t="n">
        <v>0</v>
      </c>
      <c r="CP363" s="5" t="n">
        <v>0</v>
      </c>
      <c r="CQ363" s="5" t="n">
        <v>1.294</v>
      </c>
      <c r="CR363" s="5" t="n">
        <v>0</v>
      </c>
      <c r="CS363" s="5" t="n">
        <v>5.158</v>
      </c>
      <c r="CT363" s="5" t="n">
        <v>11.559</v>
      </c>
      <c r="CU363" s="5" t="n">
        <v>29.266</v>
      </c>
    </row>
    <row r="364">
      <c r="A364" s="5" t="inlineStr">
        <is>
          <t>ISL2023</t>
        </is>
      </c>
      <c r="B364" s="5" t="inlineStr">
        <is>
          <t>ISL</t>
        </is>
      </c>
      <c r="C364" s="5" t="inlineStr">
        <is>
          <t>ISL</t>
        </is>
      </c>
      <c r="D364" s="5" t="inlineStr">
        <is>
          <t>Iceland</t>
        </is>
      </c>
      <c r="E364" s="5" t="n">
        <v>2023</v>
      </c>
      <c r="F364" s="5" t="n">
        <v>0.24</v>
      </c>
      <c r="G364" s="5" t="n">
        <v>6.426</v>
      </c>
      <c r="H364" s="5" t="n">
        <v>1.286</v>
      </c>
      <c r="I364" s="5" t="n">
        <v>9.750999999999999</v>
      </c>
      <c r="J364" s="5" t="n">
        <v>16.177</v>
      </c>
      <c r="K364" s="5" t="n">
        <v>0</v>
      </c>
      <c r="L364" s="5" t="n">
        <v>1</v>
      </c>
      <c r="M364" s="5" t="n">
        <v>7.886</v>
      </c>
      <c r="N364" s="5" t="n">
        <v>3.857</v>
      </c>
      <c r="O364" s="5" t="n">
        <v>9.579000000000001</v>
      </c>
      <c r="P364" s="5" t="n">
        <v>17.465</v>
      </c>
      <c r="Q364" s="5" t="n">
        <v>0</v>
      </c>
      <c r="R364" s="5" t="n">
        <v>1</v>
      </c>
      <c r="S364" s="5" t="n">
        <v>12.854</v>
      </c>
      <c r="T364" s="5" t="n">
        <v>7.714</v>
      </c>
      <c r="U364" s="5" t="n">
        <v>0.342</v>
      </c>
      <c r="V364" s="5" t="n">
        <v>15.939</v>
      </c>
      <c r="W364" s="5" t="n">
        <v>0.24</v>
      </c>
      <c r="X364" s="5" t="n">
        <v>1</v>
      </c>
      <c r="Y364" s="5" t="n">
        <v>12.546</v>
      </c>
      <c r="Z364" s="5" t="n">
        <v>1.83</v>
      </c>
      <c r="AA364" s="5" t="n">
        <v>7.71</v>
      </c>
      <c r="AB364" s="5" t="n">
        <v>20.256</v>
      </c>
      <c r="AC364" s="5" t="n">
        <v>0</v>
      </c>
      <c r="AD364" s="5" t="n">
        <v>1</v>
      </c>
      <c r="AE364" s="5" t="n">
        <v>13.832</v>
      </c>
      <c r="AF364" s="5" t="n">
        <v>3.461</v>
      </c>
      <c r="AG364" s="5" t="n">
        <v>7.713</v>
      </c>
      <c r="AH364" s="5" t="n">
        <v>21.545</v>
      </c>
      <c r="AI364" s="5" t="n">
        <v>0</v>
      </c>
      <c r="AJ364" s="5" t="n">
        <v>1</v>
      </c>
      <c r="AK364" s="5" t="n">
        <v>21.546</v>
      </c>
      <c r="AL364" s="5" t="n">
        <v>11.967</v>
      </c>
      <c r="AM364" s="5" t="n">
        <v>2.744</v>
      </c>
      <c r="AN364" s="5" t="n">
        <v>29.339</v>
      </c>
      <c r="AO364" s="5" t="n">
        <v>0.24</v>
      </c>
      <c r="AP364" s="5" t="n">
        <v>1</v>
      </c>
      <c r="AQ364" s="5" t="n">
        <v>0.76</v>
      </c>
      <c r="AR364" s="5" t="n">
        <v>0.129</v>
      </c>
      <c r="AS364" s="5" t="n">
        <v>1.085</v>
      </c>
      <c r="AT364" s="5" t="n">
        <v>2.289</v>
      </c>
      <c r="AU364" s="5" t="n">
        <v>0.24</v>
      </c>
      <c r="AV364" s="5" t="n">
        <v>1</v>
      </c>
      <c r="AW364" s="5" t="n">
        <v>0.8110000000000001</v>
      </c>
      <c r="AX364" s="5" t="n">
        <v>0.129</v>
      </c>
      <c r="AY364" s="5" t="n">
        <v>1.042</v>
      </c>
      <c r="AZ364" s="5" t="n">
        <v>2.298</v>
      </c>
      <c r="BA364" s="5" t="n">
        <v>0.24</v>
      </c>
      <c r="BB364" s="5" t="n">
        <v>1</v>
      </c>
      <c r="BC364" s="5" t="n">
        <v>0.535</v>
      </c>
      <c r="BD364" s="5" t="n">
        <v>0.129</v>
      </c>
      <c r="BE364" s="5" t="n">
        <v>0.078</v>
      </c>
      <c r="BF364" s="5" t="n">
        <v>0.741</v>
      </c>
      <c r="BG364" s="5" t="n">
        <v>0.24</v>
      </c>
      <c r="BH364" s="5" t="n">
        <v>1</v>
      </c>
      <c r="BI364" s="5" t="n">
        <v>0.579</v>
      </c>
      <c r="BJ364" s="5" t="n">
        <v>0.129</v>
      </c>
      <c r="BK364" s="5" t="n">
        <v>0.458</v>
      </c>
      <c r="BL364" s="5" t="n">
        <v>1.286</v>
      </c>
      <c r="BM364" s="5" t="n">
        <v>0.24</v>
      </c>
      <c r="BN364" s="5" t="n">
        <v>1</v>
      </c>
      <c r="BO364" s="5" t="n">
        <v>0</v>
      </c>
      <c r="BP364" s="5" t="n">
        <v>0.002</v>
      </c>
      <c r="BQ364" s="5" t="n">
        <v>0.073</v>
      </c>
      <c r="BR364" s="5" t="n">
        <v>0</v>
      </c>
      <c r="BS364" s="5" t="n">
        <v>1</v>
      </c>
      <c r="BT364" s="5" t="n">
        <v>0</v>
      </c>
      <c r="BU364" s="5" t="n">
        <v>0.003</v>
      </c>
      <c r="BV364" s="5" t="n">
        <v>0.17</v>
      </c>
      <c r="BW364" s="5" t="n">
        <v>0.24</v>
      </c>
      <c r="BX364" s="5" t="n">
        <v>0.833</v>
      </c>
      <c r="BY364" s="5" t="n">
        <v>13.254</v>
      </c>
      <c r="BZ364" s="5" t="n">
        <v>0</v>
      </c>
      <c r="CA364" s="5" t="n">
        <v>13.254</v>
      </c>
      <c r="CB364" s="5" t="n">
        <v>0</v>
      </c>
      <c r="CC364" s="5" t="n">
        <v>83.248</v>
      </c>
      <c r="CD364" s="5" t="n">
        <v>7.95</v>
      </c>
      <c r="CE364" s="5" t="n">
        <v>85.05500000000001</v>
      </c>
      <c r="CF364" s="5" t="n">
        <v>208.696</v>
      </c>
      <c r="CG364" s="5" t="n">
        <v>0.24</v>
      </c>
      <c r="CH364" s="5" t="n">
        <v>1</v>
      </c>
      <c r="CI364" s="5" t="n">
        <v>0</v>
      </c>
      <c r="CJ364" s="5" t="n">
        <v>0</v>
      </c>
      <c r="CK364" s="5" t="n">
        <v>0</v>
      </c>
      <c r="CL364" s="5" t="n">
        <v>0</v>
      </c>
      <c r="CM364" s="5" t="n">
        <v>0</v>
      </c>
      <c r="CN364" s="5" t="n">
        <v>0</v>
      </c>
      <c r="CO364" s="5" t="n">
        <v>0</v>
      </c>
      <c r="CP364" s="5" t="n">
        <v>0</v>
      </c>
      <c r="CQ364" s="5" t="n">
        <v>1.348</v>
      </c>
      <c r="CR364" s="5" t="n">
        <v>0</v>
      </c>
      <c r="CS364" s="5" t="n">
        <v>5.37</v>
      </c>
      <c r="CT364" s="5" t="n">
        <v>5.14</v>
      </c>
      <c r="CU364" s="5" t="n">
        <v>11.72</v>
      </c>
    </row>
    <row r="365">
      <c r="A365" s="5" t="inlineStr">
        <is>
          <t>ISL2024</t>
        </is>
      </c>
      <c r="B365" s="5" t="inlineStr">
        <is>
          <t>ISL</t>
        </is>
      </c>
      <c r="C365" s="5" t="inlineStr">
        <is>
          <t>ISL</t>
        </is>
      </c>
      <c r="D365" s="5" t="inlineStr">
        <is>
          <t>Iceland</t>
        </is>
      </c>
      <c r="E365" s="5" t="n">
        <v>2024</v>
      </c>
      <c r="F365" s="5" t="n">
        <v>0.24</v>
      </c>
      <c r="G365" s="5" t="n">
        <v>5.346</v>
      </c>
      <c r="H365" s="5" t="n">
        <v>1.324</v>
      </c>
      <c r="I365" s="5" t="n">
        <v>6.39</v>
      </c>
      <c r="J365" s="5" t="n">
        <v>11.736</v>
      </c>
      <c r="K365" s="5" t="n">
        <v>0</v>
      </c>
      <c r="L365" s="5" t="n">
        <v>1</v>
      </c>
      <c r="M365" s="5" t="n">
        <v>7.124</v>
      </c>
      <c r="N365" s="5" t="n">
        <v>3.971</v>
      </c>
      <c r="O365" s="5" t="n">
        <v>6.278</v>
      </c>
      <c r="P365" s="5" t="n">
        <v>13.401</v>
      </c>
      <c r="Q365" s="5" t="n">
        <v>0</v>
      </c>
      <c r="R365" s="5" t="n">
        <v>1</v>
      </c>
      <c r="S365" s="5" t="n">
        <v>11.964</v>
      </c>
      <c r="T365" s="5" t="n">
        <v>7.942</v>
      </c>
      <c r="U365" s="5" t="n">
        <v>0.391</v>
      </c>
      <c r="V365" s="5" t="n">
        <v>14.835</v>
      </c>
      <c r="W365" s="5" t="n">
        <v>0.24</v>
      </c>
      <c r="X365" s="5" t="n">
        <v>1</v>
      </c>
      <c r="Y365" s="5" t="n">
        <v>10.08</v>
      </c>
      <c r="Z365" s="5" t="n">
        <v>1.471</v>
      </c>
      <c r="AA365" s="5" t="n">
        <v>5.867</v>
      </c>
      <c r="AB365" s="5" t="n">
        <v>15.947</v>
      </c>
      <c r="AC365" s="5" t="n">
        <v>0</v>
      </c>
      <c r="AD365" s="5" t="n">
        <v>1</v>
      </c>
      <c r="AE365" s="5" t="n">
        <v>11.404</v>
      </c>
      <c r="AF365" s="5" t="n">
        <v>2.853</v>
      </c>
      <c r="AG365" s="5" t="n">
        <v>5.869</v>
      </c>
      <c r="AH365" s="5" t="n">
        <v>17.273</v>
      </c>
      <c r="AI365" s="5" t="n">
        <v>0</v>
      </c>
      <c r="AJ365" s="5" t="n">
        <v>1</v>
      </c>
      <c r="AK365" s="5" t="n">
        <v>19.345</v>
      </c>
      <c r="AL365" s="5" t="n">
        <v>10.745</v>
      </c>
      <c r="AM365" s="5" t="n">
        <v>2.905</v>
      </c>
      <c r="AN365" s="5" t="n">
        <v>26.717</v>
      </c>
      <c r="AO365" s="5" t="n">
        <v>0.24</v>
      </c>
      <c r="AP365" s="5" t="n">
        <v>1</v>
      </c>
      <c r="AQ365" s="5" t="n">
        <v>0.724</v>
      </c>
      <c r="AR365" s="5" t="n">
        <v>0.132</v>
      </c>
      <c r="AS365" s="5" t="n">
        <v>1.097</v>
      </c>
      <c r="AT365" s="5" t="n">
        <v>2.259</v>
      </c>
      <c r="AU365" s="5" t="n">
        <v>0.24</v>
      </c>
      <c r="AV365" s="5" t="n">
        <v>1</v>
      </c>
      <c r="AW365" s="5" t="n">
        <v>0.75</v>
      </c>
      <c r="AX365" s="5" t="n">
        <v>0.132</v>
      </c>
      <c r="AY365" s="5" t="n">
        <v>1.096</v>
      </c>
      <c r="AZ365" s="5" t="n">
        <v>2.289</v>
      </c>
      <c r="BA365" s="5" t="n">
        <v>0.24</v>
      </c>
      <c r="BB365" s="5" t="n">
        <v>1</v>
      </c>
      <c r="BC365" s="5" t="n">
        <v>0.513</v>
      </c>
      <c r="BD365" s="5" t="n">
        <v>0.132</v>
      </c>
      <c r="BE365" s="5" t="n">
        <v>0.08400000000000001</v>
      </c>
      <c r="BF365" s="5" t="n">
        <v>0.717</v>
      </c>
      <c r="BG365" s="5" t="n">
        <v>0.24</v>
      </c>
      <c r="BH365" s="5" t="n">
        <v>1</v>
      </c>
      <c r="BI365" s="5" t="n">
        <v>0.591</v>
      </c>
      <c r="BJ365" s="5" t="n">
        <v>0.132</v>
      </c>
      <c r="BK365" s="5" t="n">
        <v>0.466</v>
      </c>
      <c r="BL365" s="5" t="n">
        <v>1.312</v>
      </c>
      <c r="BM365" s="5" t="n">
        <v>0.24</v>
      </c>
      <c r="BN365" s="5" t="n">
        <v>1</v>
      </c>
      <c r="BO365" s="5" t="n">
        <v>0</v>
      </c>
      <c r="BP365" s="5" t="n">
        <v>0.002</v>
      </c>
      <c r="BQ365" s="5" t="n">
        <v>0.081</v>
      </c>
      <c r="BR365" s="5" t="n">
        <v>0</v>
      </c>
      <c r="BS365" s="5" t="n">
        <v>1</v>
      </c>
      <c r="BT365" s="5" t="n">
        <v>0</v>
      </c>
      <c r="BU365" s="5" t="n">
        <v>0.003</v>
      </c>
      <c r="BV365" s="5" t="n">
        <v>0.19</v>
      </c>
      <c r="BW365" s="5" t="n">
        <v>0.24</v>
      </c>
      <c r="BX365" s="5" t="n">
        <v>0.833</v>
      </c>
      <c r="BY365" s="5" t="n">
        <v>13.646</v>
      </c>
      <c r="BZ365" s="5" t="n">
        <v>0</v>
      </c>
      <c r="CA365" s="5" t="n">
        <v>13.646</v>
      </c>
      <c r="CB365" s="5" t="n">
        <v>0</v>
      </c>
      <c r="CC365" s="5" t="n">
        <v>82.58799999999999</v>
      </c>
      <c r="CD365" s="5" t="n">
        <v>7.95</v>
      </c>
      <c r="CE365" s="5" t="n">
        <v>89.01000000000001</v>
      </c>
      <c r="CF365" s="5" t="n">
        <v>212.781</v>
      </c>
      <c r="CG365" s="5" t="n">
        <v>0.24</v>
      </c>
      <c r="CH365" s="5" t="n">
        <v>1</v>
      </c>
      <c r="CI365" s="5" t="n">
        <v>0</v>
      </c>
      <c r="CJ365" s="5" t="n">
        <v>0</v>
      </c>
      <c r="CK365" s="5" t="n">
        <v>0</v>
      </c>
      <c r="CL365" s="5" t="n">
        <v>0</v>
      </c>
      <c r="CM365" s="5" t="n">
        <v>0</v>
      </c>
      <c r="CN365" s="5" t="n">
        <v>0</v>
      </c>
      <c r="CO365" s="5" t="n">
        <v>0</v>
      </c>
      <c r="CP365" s="5" t="n">
        <v>0</v>
      </c>
      <c r="CQ365" s="5" t="n">
        <v>1.387</v>
      </c>
      <c r="CR365" s="5" t="n">
        <v>0</v>
      </c>
      <c r="CS365" s="5" t="n">
        <v>5.529</v>
      </c>
      <c r="CT365" s="5" t="n">
        <v>4.022</v>
      </c>
      <c r="CU365" s="5" t="n">
        <v>9.494999999999999</v>
      </c>
    </row>
    <row r="366">
      <c r="A366" s="5" t="inlineStr">
        <is>
          <t>IND2021</t>
        </is>
      </c>
      <c r="B366" s="5" t="inlineStr">
        <is>
          <t>IND</t>
        </is>
      </c>
      <c r="C366" s="5" t="inlineStr">
        <is>
          <t>IND</t>
        </is>
      </c>
      <c r="D366" s="5" t="inlineStr">
        <is>
          <t>India</t>
        </is>
      </c>
      <c r="E366" s="5" t="n">
        <v>2021</v>
      </c>
      <c r="F366" s="5" t="n">
        <v>0.18</v>
      </c>
      <c r="G366" s="5" t="n">
        <v>2.467</v>
      </c>
      <c r="H366" s="5" t="n">
        <v>0.722</v>
      </c>
      <c r="I366" s="5" t="n">
        <v>0.407</v>
      </c>
      <c r="J366" s="5" t="n">
        <v>2.873</v>
      </c>
      <c r="K366" s="5" t="n">
        <v>0</v>
      </c>
      <c r="L366" s="5" t="n">
        <v>1</v>
      </c>
      <c r="M366" s="5" t="n">
        <v>3.936</v>
      </c>
      <c r="N366" s="5" t="n">
        <v>2.166</v>
      </c>
      <c r="O366" s="5" t="n">
        <v>0.352</v>
      </c>
      <c r="P366" s="5" t="n">
        <v>4.288</v>
      </c>
      <c r="Q366" s="5" t="n">
        <v>0</v>
      </c>
      <c r="R366" s="5" t="n">
        <v>1</v>
      </c>
      <c r="S366" s="5" t="n">
        <v>6.077</v>
      </c>
      <c r="T366" s="5" t="n">
        <v>4.332</v>
      </c>
      <c r="U366" s="5" t="n">
        <v>0.401</v>
      </c>
      <c r="V366" s="5" t="n">
        <v>7.643</v>
      </c>
      <c r="W366" s="5" t="n">
        <v>0.18</v>
      </c>
      <c r="X366" s="5" t="n">
        <v>1</v>
      </c>
      <c r="Y366" s="5" t="n">
        <v>11.183</v>
      </c>
      <c r="Z366" s="5" t="n">
        <v>0.993</v>
      </c>
      <c r="AA366" s="5" t="n">
        <v>-8.353</v>
      </c>
      <c r="AB366" s="5" t="n">
        <v>2.83</v>
      </c>
      <c r="AC366" s="5" t="n">
        <v>0</v>
      </c>
      <c r="AD366" s="5" t="n">
        <v>0</v>
      </c>
      <c r="AE366" s="5" t="n">
        <v>12.04</v>
      </c>
      <c r="AF366" s="5" t="n">
        <v>1.945</v>
      </c>
      <c r="AG366" s="5" t="n">
        <v>-9.210000000000001</v>
      </c>
      <c r="AH366" s="5" t="n">
        <v>2.83</v>
      </c>
      <c r="AI366" s="5" t="n">
        <v>0</v>
      </c>
      <c r="AJ366" s="5" t="n">
        <v>0</v>
      </c>
      <c r="AK366" s="5" t="n">
        <v>17.18</v>
      </c>
      <c r="AL366" s="5" t="n">
        <v>7.291</v>
      </c>
      <c r="AM366" s="5" t="n">
        <v>-14.197</v>
      </c>
      <c r="AN366" s="5" t="n">
        <v>2.983</v>
      </c>
      <c r="AO366" s="5" t="n">
        <v>0</v>
      </c>
      <c r="AP366" s="5" t="n">
        <v>0</v>
      </c>
      <c r="AQ366" s="5" t="n">
        <v>0.51</v>
      </c>
      <c r="AR366" s="5" t="n">
        <v>0.093</v>
      </c>
      <c r="AS366" s="5" t="n">
        <v>0.619</v>
      </c>
      <c r="AT366" s="5" t="n">
        <v>1.332</v>
      </c>
      <c r="AU366" s="5" t="n">
        <v>0.18</v>
      </c>
      <c r="AV366" s="5" t="n">
        <v>1</v>
      </c>
      <c r="AW366" s="5" t="n">
        <v>0.506</v>
      </c>
      <c r="AX366" s="5" t="n">
        <v>0.098</v>
      </c>
      <c r="AY366" s="5" t="n">
        <v>0.516</v>
      </c>
      <c r="AZ366" s="5" t="n">
        <v>1.206</v>
      </c>
      <c r="BA366" s="5" t="n">
        <v>0.18</v>
      </c>
      <c r="BB366" s="5" t="n">
        <v>1</v>
      </c>
      <c r="BC366" s="5" t="n">
        <v>0.452</v>
      </c>
      <c r="BD366" s="5" t="n">
        <v>0.117</v>
      </c>
      <c r="BE366" s="5" t="n">
        <v>0.18</v>
      </c>
      <c r="BF366" s="5" t="n">
        <v>0.745</v>
      </c>
      <c r="BG366" s="5" t="n">
        <v>0.18</v>
      </c>
      <c r="BH366" s="5" t="n">
        <v>1</v>
      </c>
      <c r="BI366" s="5" t="n">
        <v>0.212</v>
      </c>
      <c r="BJ366" s="5" t="n">
        <v>0.047</v>
      </c>
      <c r="BK366" s="5" t="n">
        <v>0.157</v>
      </c>
      <c r="BL366" s="5" t="n">
        <v>0.436</v>
      </c>
      <c r="BM366" s="5" t="n">
        <v>0.18</v>
      </c>
      <c r="BN366" s="5" t="n">
        <v>1</v>
      </c>
      <c r="BO366" s="5" t="n">
        <v>0</v>
      </c>
      <c r="BP366" s="5" t="n">
        <v>-0.01</v>
      </c>
      <c r="BQ366" s="5" t="n">
        <v>0.09</v>
      </c>
      <c r="BR366" s="5" t="n">
        <v>0</v>
      </c>
      <c r="BS366" s="5" t="n">
        <v>1</v>
      </c>
      <c r="BT366" s="5" t="n">
        <v>0</v>
      </c>
      <c r="BU366" s="5" t="n">
        <v>-0.01</v>
      </c>
      <c r="BV366" s="5" t="n">
        <v>0.049</v>
      </c>
      <c r="BW366" s="5" t="n">
        <v>0</v>
      </c>
      <c r="BX366" s="5" t="n">
        <v>0.833</v>
      </c>
      <c r="BY366" s="5" t="n">
        <v>11.787</v>
      </c>
      <c r="BZ366" s="5" t="n">
        <v>0</v>
      </c>
      <c r="CA366" s="5" t="n">
        <v>11.787</v>
      </c>
      <c r="CB366" s="5" t="n">
        <v>0</v>
      </c>
      <c r="CC366" s="5" t="n">
        <v>40.451</v>
      </c>
      <c r="CD366" s="5" t="n">
        <v>-33.294</v>
      </c>
      <c r="CE366" s="5" t="n">
        <v>32.351</v>
      </c>
      <c r="CF366" s="5" t="n">
        <v>85.90600000000001</v>
      </c>
      <c r="CG366" s="5" t="n">
        <v>0.18</v>
      </c>
      <c r="CH366" s="5" t="n">
        <v>1</v>
      </c>
      <c r="CI366" s="5" t="n">
        <v>0</v>
      </c>
      <c r="CJ366" s="5" t="n">
        <v>0</v>
      </c>
      <c r="CK366" s="5" t="n">
        <v>0</v>
      </c>
      <c r="CL366" s="5" t="n">
        <v>0.008999999999999999</v>
      </c>
      <c r="CM366" s="5" t="n">
        <v>0</v>
      </c>
      <c r="CN366" s="5" t="n">
        <v>0</v>
      </c>
      <c r="CO366" s="5" t="n">
        <v>0</v>
      </c>
      <c r="CP366" s="5" t="n">
        <v>0.737</v>
      </c>
      <c r="CQ366" s="5" t="n">
        <v>1.108</v>
      </c>
      <c r="CR366" s="5" t="n">
        <v>0.501</v>
      </c>
      <c r="CS366" s="5" t="n">
        <v>4.438</v>
      </c>
      <c r="CT366" s="5" t="n">
        <v>3.529</v>
      </c>
      <c r="CU366" s="5" t="n">
        <v>16.25</v>
      </c>
    </row>
    <row r="367">
      <c r="A367" s="5" t="inlineStr">
        <is>
          <t>IND2022</t>
        </is>
      </c>
      <c r="B367" s="5" t="inlineStr">
        <is>
          <t>IND</t>
        </is>
      </c>
      <c r="C367" s="5" t="inlineStr">
        <is>
          <t>IND</t>
        </is>
      </c>
      <c r="D367" s="5" t="inlineStr">
        <is>
          <t>India</t>
        </is>
      </c>
      <c r="E367" s="5" t="n">
        <v>2022</v>
      </c>
      <c r="F367" s="5" t="n">
        <v>0.18</v>
      </c>
      <c r="G367" s="5" t="n">
        <v>3.116</v>
      </c>
      <c r="H367" s="5" t="n">
        <v>0.782</v>
      </c>
      <c r="I367" s="5" t="n">
        <v>0.443</v>
      </c>
      <c r="J367" s="5" t="n">
        <v>3.559</v>
      </c>
      <c r="K367" s="5" t="n">
        <v>0</v>
      </c>
      <c r="L367" s="5" t="n">
        <v>1</v>
      </c>
      <c r="M367" s="5" t="n">
        <v>4.748</v>
      </c>
      <c r="N367" s="5" t="n">
        <v>2.346</v>
      </c>
      <c r="O367" s="5" t="n">
        <v>0.396</v>
      </c>
      <c r="P367" s="5" t="n">
        <v>5.143</v>
      </c>
      <c r="Q367" s="5" t="n">
        <v>0</v>
      </c>
      <c r="R367" s="5" t="n">
        <v>1</v>
      </c>
      <c r="S367" s="5" t="n">
        <v>7.025</v>
      </c>
      <c r="T367" s="5" t="n">
        <v>4.691</v>
      </c>
      <c r="U367" s="5" t="n">
        <v>0.537</v>
      </c>
      <c r="V367" s="5" t="n">
        <v>8.805999999999999</v>
      </c>
      <c r="W367" s="5" t="n">
        <v>0.18</v>
      </c>
      <c r="X367" s="5" t="n">
        <v>1</v>
      </c>
      <c r="Y367" s="5" t="n">
        <v>15.918</v>
      </c>
      <c r="Z367" s="5" t="n">
        <v>1.414</v>
      </c>
      <c r="AA367" s="5" t="n">
        <v>-10.308</v>
      </c>
      <c r="AB367" s="5" t="n">
        <v>5.61</v>
      </c>
      <c r="AC367" s="5" t="n">
        <v>0</v>
      </c>
      <c r="AD367" s="5" t="n">
        <v>0</v>
      </c>
      <c r="AE367" s="5" t="n">
        <v>16.816</v>
      </c>
      <c r="AF367" s="5" t="n">
        <v>2.716</v>
      </c>
      <c r="AG367" s="5" t="n">
        <v>-11.206</v>
      </c>
      <c r="AH367" s="5" t="n">
        <v>5.61</v>
      </c>
      <c r="AI367" s="5" t="n">
        <v>0</v>
      </c>
      <c r="AJ367" s="5" t="n">
        <v>0</v>
      </c>
      <c r="AK367" s="5" t="n">
        <v>22.199</v>
      </c>
      <c r="AL367" s="5" t="n">
        <v>9.422000000000001</v>
      </c>
      <c r="AM367" s="5" t="n">
        <v>-16.282</v>
      </c>
      <c r="AN367" s="5" t="n">
        <v>5.918</v>
      </c>
      <c r="AO367" s="5" t="n">
        <v>0</v>
      </c>
      <c r="AP367" s="5" t="n">
        <v>0</v>
      </c>
      <c r="AQ367" s="5" t="n">
        <v>0.644</v>
      </c>
      <c r="AR367" s="5" t="n">
        <v>0.092</v>
      </c>
      <c r="AS367" s="5" t="n">
        <v>0.489</v>
      </c>
      <c r="AT367" s="5" t="n">
        <v>1.336</v>
      </c>
      <c r="AU367" s="5" t="n">
        <v>0.18</v>
      </c>
      <c r="AV367" s="5" t="n">
        <v>1</v>
      </c>
      <c r="AW367" s="5" t="n">
        <v>0.574</v>
      </c>
      <c r="AX367" s="5" t="n">
        <v>0.075</v>
      </c>
      <c r="AY367" s="5" t="n">
        <v>0.436</v>
      </c>
      <c r="AZ367" s="5" t="n">
        <v>1.192</v>
      </c>
      <c r="BA367" s="5" t="n">
        <v>0.18</v>
      </c>
      <c r="BB367" s="5" t="n">
        <v>1</v>
      </c>
      <c r="BC367" s="5" t="n">
        <v>0.5</v>
      </c>
      <c r="BD367" s="5" t="n">
        <v>0.103</v>
      </c>
      <c r="BE367" s="5" t="n">
        <v>0.224</v>
      </c>
      <c r="BF367" s="5" t="n">
        <v>0.855</v>
      </c>
      <c r="BG367" s="5" t="n">
        <v>0.18</v>
      </c>
      <c r="BH367" s="5" t="n">
        <v>1</v>
      </c>
      <c r="BI367" s="5" t="n">
        <v>0.375</v>
      </c>
      <c r="BJ367" s="5" t="n">
        <v>0.073</v>
      </c>
      <c r="BK367" s="5" t="n">
        <v>0.223</v>
      </c>
      <c r="BL367" s="5" t="n">
        <v>0.706</v>
      </c>
      <c r="BM367" s="5" t="n">
        <v>0.18</v>
      </c>
      <c r="BN367" s="5" t="n">
        <v>1</v>
      </c>
      <c r="BO367" s="5" t="n">
        <v>0</v>
      </c>
      <c r="BP367" s="5" t="n">
        <v>-0.013</v>
      </c>
      <c r="BQ367" s="5" t="n">
        <v>0.13</v>
      </c>
      <c r="BR367" s="5" t="n">
        <v>0</v>
      </c>
      <c r="BS367" s="5" t="n">
        <v>1</v>
      </c>
      <c r="BT367" s="5" t="n">
        <v>0</v>
      </c>
      <c r="BU367" s="5" t="n">
        <v>-0.013</v>
      </c>
      <c r="BV367" s="5" t="n">
        <v>0.067</v>
      </c>
      <c r="BW367" s="5" t="n">
        <v>0</v>
      </c>
      <c r="BX367" s="5" t="n">
        <v>0.833</v>
      </c>
      <c r="BY367" s="5" t="n">
        <v>12.729</v>
      </c>
      <c r="BZ367" s="5" t="n">
        <v>0</v>
      </c>
      <c r="CA367" s="5" t="n">
        <v>12.729</v>
      </c>
      <c r="CB367" s="5" t="n">
        <v>0</v>
      </c>
      <c r="CC367" s="5" t="n">
        <v>81.131</v>
      </c>
      <c r="CD367" s="5" t="n">
        <v>-13.396</v>
      </c>
      <c r="CE367" s="5" t="n">
        <v>48.289</v>
      </c>
      <c r="CF367" s="5" t="n">
        <v>152.715</v>
      </c>
      <c r="CG367" s="5" t="n">
        <v>0.18</v>
      </c>
      <c r="CH367" s="5" t="n">
        <v>1</v>
      </c>
      <c r="CI367" s="5" t="n">
        <v>0</v>
      </c>
      <c r="CJ367" s="5" t="n">
        <v>0</v>
      </c>
      <c r="CK367" s="5" t="n">
        <v>0</v>
      </c>
      <c r="CL367" s="5" t="n">
        <v>0.01</v>
      </c>
      <c r="CM367" s="5" t="n">
        <v>0</v>
      </c>
      <c r="CN367" s="5" t="n">
        <v>0</v>
      </c>
      <c r="CO367" s="5" t="n">
        <v>0</v>
      </c>
      <c r="CP367" s="5" t="n">
        <v>0.733</v>
      </c>
      <c r="CQ367" s="5" t="n">
        <v>1.197</v>
      </c>
      <c r="CR367" s="5" t="n">
        <v>0.547</v>
      </c>
      <c r="CS367" s="5" t="n">
        <v>4.792</v>
      </c>
      <c r="CT367" s="5" t="n">
        <v>5.463</v>
      </c>
      <c r="CU367" s="5" t="n">
        <v>27.353</v>
      </c>
    </row>
    <row r="368">
      <c r="A368" s="5" t="inlineStr">
        <is>
          <t>IND2023</t>
        </is>
      </c>
      <c r="B368" s="5" t="inlineStr">
        <is>
          <t>IND</t>
        </is>
      </c>
      <c r="C368" s="5" t="inlineStr">
        <is>
          <t>IND</t>
        </is>
      </c>
      <c r="D368" s="5" t="inlineStr">
        <is>
          <t>India</t>
        </is>
      </c>
      <c r="E368" s="5" t="n">
        <v>2023</v>
      </c>
      <c r="F368" s="5" t="n">
        <v>0.18</v>
      </c>
      <c r="G368" s="5" t="n">
        <v>2.673</v>
      </c>
      <c r="H368" s="5" t="n">
        <v>0.8090000000000001</v>
      </c>
      <c r="I368" s="5" t="n">
        <v>0.375</v>
      </c>
      <c r="J368" s="5" t="n">
        <v>3.048</v>
      </c>
      <c r="K368" s="5" t="n">
        <v>0</v>
      </c>
      <c r="L368" s="5" t="n">
        <v>1</v>
      </c>
      <c r="M368" s="5" t="n">
        <v>4.372</v>
      </c>
      <c r="N368" s="5" t="n">
        <v>2.427</v>
      </c>
      <c r="O368" s="5" t="n">
        <v>0.332</v>
      </c>
      <c r="P368" s="5" t="n">
        <v>4.704</v>
      </c>
      <c r="Q368" s="5" t="n">
        <v>0</v>
      </c>
      <c r="R368" s="5" t="n">
        <v>1</v>
      </c>
      <c r="S368" s="5" t="n">
        <v>6.718</v>
      </c>
      <c r="T368" s="5" t="n">
        <v>4.854</v>
      </c>
      <c r="U368" s="5" t="n">
        <v>0.511</v>
      </c>
      <c r="V368" s="5" t="n">
        <v>8.364000000000001</v>
      </c>
      <c r="W368" s="5" t="n">
        <v>0.18</v>
      </c>
      <c r="X368" s="5" t="n">
        <v>1</v>
      </c>
      <c r="Y368" s="5" t="n">
        <v>9.414</v>
      </c>
      <c r="Z368" s="5" t="n">
        <v>0.836</v>
      </c>
      <c r="AA368" s="5" t="n">
        <v>-1.504</v>
      </c>
      <c r="AB368" s="5" t="n">
        <v>7.91</v>
      </c>
      <c r="AC368" s="5" t="n">
        <v>0</v>
      </c>
      <c r="AD368" s="5" t="n">
        <v>0</v>
      </c>
      <c r="AE368" s="5" t="n">
        <v>10.369</v>
      </c>
      <c r="AF368" s="5" t="n">
        <v>1.675</v>
      </c>
      <c r="AG368" s="5" t="n">
        <v>-2.459</v>
      </c>
      <c r="AH368" s="5" t="n">
        <v>7.91</v>
      </c>
      <c r="AI368" s="5" t="n">
        <v>0</v>
      </c>
      <c r="AJ368" s="5" t="n">
        <v>0</v>
      </c>
      <c r="AK368" s="5" t="n">
        <v>16.1</v>
      </c>
      <c r="AL368" s="5" t="n">
        <v>6.833</v>
      </c>
      <c r="AM368" s="5" t="n">
        <v>-7.75</v>
      </c>
      <c r="AN368" s="5" t="n">
        <v>8.35</v>
      </c>
      <c r="AO368" s="5" t="n">
        <v>0</v>
      </c>
      <c r="AP368" s="5" t="n">
        <v>0</v>
      </c>
      <c r="AQ368" s="5" t="n">
        <v>0.613</v>
      </c>
      <c r="AR368" s="5" t="n">
        <v>0.103</v>
      </c>
      <c r="AS368" s="5" t="n">
        <v>0.456</v>
      </c>
      <c r="AT368" s="5" t="n">
        <v>1.261</v>
      </c>
      <c r="AU368" s="5" t="n">
        <v>0.18</v>
      </c>
      <c r="AV368" s="5" t="n">
        <v>1</v>
      </c>
      <c r="AW368" s="5" t="n">
        <v>0.5620000000000001</v>
      </c>
      <c r="AX368" s="5" t="n">
        <v>0.096</v>
      </c>
      <c r="AY368" s="5" t="n">
        <v>0.397</v>
      </c>
      <c r="AZ368" s="5" t="n">
        <v>1.132</v>
      </c>
      <c r="BA368" s="5" t="n">
        <v>0.18</v>
      </c>
      <c r="BB368" s="5" t="n">
        <v>1</v>
      </c>
      <c r="BC368" s="5" t="n">
        <v>0.419</v>
      </c>
      <c r="BD368" s="5" t="n">
        <v>0.101</v>
      </c>
      <c r="BE368" s="5" t="n">
        <v>0.19</v>
      </c>
      <c r="BF368" s="5" t="n">
        <v>0.719</v>
      </c>
      <c r="BG368" s="5" t="n">
        <v>0.18</v>
      </c>
      <c r="BH368" s="5" t="n">
        <v>1</v>
      </c>
      <c r="BI368" s="5" t="n">
        <v>0.331</v>
      </c>
      <c r="BJ368" s="5" t="n">
        <v>0.07199999999999999</v>
      </c>
      <c r="BK368" s="5" t="n">
        <v>0.201</v>
      </c>
      <c r="BL368" s="5" t="n">
        <v>0.628</v>
      </c>
      <c r="BM368" s="5" t="n">
        <v>0.18</v>
      </c>
      <c r="BN368" s="5" t="n">
        <v>1</v>
      </c>
      <c r="BO368" s="5" t="n">
        <v>0</v>
      </c>
      <c r="BP368" s="5" t="n">
        <v>-0.02</v>
      </c>
      <c r="BQ368" s="5" t="n">
        <v>0.12</v>
      </c>
      <c r="BR368" s="5" t="n">
        <v>0</v>
      </c>
      <c r="BS368" s="5" t="n">
        <v>1</v>
      </c>
      <c r="BT368" s="5" t="n">
        <v>0</v>
      </c>
      <c r="BU368" s="5" t="n">
        <v>-0.02</v>
      </c>
      <c r="BV368" s="5" t="n">
        <v>0.08400000000000001</v>
      </c>
      <c r="BW368" s="5" t="n">
        <v>0</v>
      </c>
      <c r="BX368" s="5" t="n">
        <v>0.833</v>
      </c>
      <c r="BY368" s="5" t="n">
        <v>13.254</v>
      </c>
      <c r="BZ368" s="5" t="n">
        <v>0</v>
      </c>
      <c r="CA368" s="5" t="n">
        <v>13.254</v>
      </c>
      <c r="CB368" s="5" t="n">
        <v>0</v>
      </c>
      <c r="CC368" s="5" t="n">
        <v>71.121</v>
      </c>
      <c r="CD368" s="5" t="n">
        <v>-8.007999999999999</v>
      </c>
      <c r="CE368" s="5" t="n">
        <v>41.536</v>
      </c>
      <c r="CF368" s="5" t="n">
        <v>132.935</v>
      </c>
      <c r="CG368" s="5" t="n">
        <v>0.18</v>
      </c>
      <c r="CH368" s="5" t="n">
        <v>1</v>
      </c>
      <c r="CI368" s="5" t="n">
        <v>0</v>
      </c>
      <c r="CJ368" s="5" t="n">
        <v>0</v>
      </c>
      <c r="CK368" s="5" t="n">
        <v>0</v>
      </c>
      <c r="CL368" s="5" t="n">
        <v>0.011</v>
      </c>
      <c r="CM368" s="5" t="n">
        <v>0</v>
      </c>
      <c r="CN368" s="5" t="n">
        <v>0</v>
      </c>
      <c r="CO368" s="5" t="n">
        <v>0</v>
      </c>
      <c r="CP368" s="5" t="n">
        <v>0.742</v>
      </c>
      <c r="CQ368" s="5" t="n">
        <v>1.246</v>
      </c>
      <c r="CR368" s="5" t="n">
        <v>0.514</v>
      </c>
      <c r="CS368" s="5" t="n">
        <v>4.99</v>
      </c>
      <c r="CT368" s="5" t="n">
        <v>3.638</v>
      </c>
      <c r="CU368" s="5" t="n">
        <v>12.13</v>
      </c>
    </row>
    <row r="369">
      <c r="A369" s="5" t="inlineStr">
        <is>
          <t>IND2024</t>
        </is>
      </c>
      <c r="B369" s="5" t="inlineStr">
        <is>
          <t>IND</t>
        </is>
      </c>
      <c r="C369" s="5" t="inlineStr">
        <is>
          <t>IND</t>
        </is>
      </c>
      <c r="D369" s="5" t="inlineStr">
        <is>
          <t>India</t>
        </is>
      </c>
      <c r="E369" s="5" t="n">
        <v>2024</v>
      </c>
      <c r="F369" s="5" t="n">
        <v>0.18</v>
      </c>
      <c r="G369" s="5" t="n">
        <v>2.629</v>
      </c>
      <c r="H369" s="5" t="n">
        <v>0.833</v>
      </c>
      <c r="I369" s="5" t="n">
        <v>0.374</v>
      </c>
      <c r="J369" s="5" t="n">
        <v>3.003</v>
      </c>
      <c r="K369" s="5" t="n">
        <v>0</v>
      </c>
      <c r="L369" s="5" t="n">
        <v>1</v>
      </c>
      <c r="M369" s="5" t="n">
        <v>4.396</v>
      </c>
      <c r="N369" s="5" t="n">
        <v>2.498</v>
      </c>
      <c r="O369" s="5" t="n">
        <v>0.331</v>
      </c>
      <c r="P369" s="5" t="n">
        <v>4.727</v>
      </c>
      <c r="Q369" s="5" t="n">
        <v>0</v>
      </c>
      <c r="R369" s="5" t="n">
        <v>1</v>
      </c>
      <c r="S369" s="5" t="n">
        <v>6.793</v>
      </c>
      <c r="T369" s="5" t="n">
        <v>4.997</v>
      </c>
      <c r="U369" s="5" t="n">
        <v>0.544</v>
      </c>
      <c r="V369" s="5" t="n">
        <v>8.451000000000001</v>
      </c>
      <c r="W369" s="5" t="n">
        <v>0.18</v>
      </c>
      <c r="X369" s="5" t="n">
        <v>1</v>
      </c>
      <c r="Y369" s="5" t="n">
        <v>8.808999999999999</v>
      </c>
      <c r="Z369" s="5" t="n">
        <v>0.782</v>
      </c>
      <c r="AA369" s="5" t="n">
        <v>-1.189</v>
      </c>
      <c r="AB369" s="5" t="n">
        <v>7.62</v>
      </c>
      <c r="AC369" s="5" t="n">
        <v>0</v>
      </c>
      <c r="AD369" s="5" t="n">
        <v>0</v>
      </c>
      <c r="AE369" s="5" t="n">
        <v>9.792</v>
      </c>
      <c r="AF369" s="5" t="n">
        <v>1.582</v>
      </c>
      <c r="AG369" s="5" t="n">
        <v>-2.172</v>
      </c>
      <c r="AH369" s="5" t="n">
        <v>7.62</v>
      </c>
      <c r="AI369" s="5" t="n">
        <v>0</v>
      </c>
      <c r="AJ369" s="5" t="n">
        <v>0</v>
      </c>
      <c r="AK369" s="5" t="n">
        <v>15.692</v>
      </c>
      <c r="AL369" s="5" t="n">
        <v>6.66</v>
      </c>
      <c r="AM369" s="5" t="n">
        <v>-7.654</v>
      </c>
      <c r="AN369" s="5" t="n">
        <v>8.038</v>
      </c>
      <c r="AO369" s="5" t="n">
        <v>0</v>
      </c>
      <c r="AP369" s="5" t="n">
        <v>0</v>
      </c>
      <c r="AQ369" s="5" t="n">
        <v>0.598</v>
      </c>
      <c r="AR369" s="5" t="n">
        <v>0.109</v>
      </c>
      <c r="AS369" s="5" t="n">
        <v>0.433</v>
      </c>
      <c r="AT369" s="5" t="n">
        <v>1.216</v>
      </c>
      <c r="AU369" s="5" t="n">
        <v>0.18</v>
      </c>
      <c r="AV369" s="5" t="n">
        <v>1</v>
      </c>
      <c r="AW369" s="5" t="n">
        <v>0.539</v>
      </c>
      <c r="AX369" s="5" t="n">
        <v>0.099</v>
      </c>
      <c r="AY369" s="5" t="n">
        <v>0.385</v>
      </c>
      <c r="AZ369" s="5" t="n">
        <v>1.091</v>
      </c>
      <c r="BA369" s="5" t="n">
        <v>0.18</v>
      </c>
      <c r="BB369" s="5" t="n">
        <v>1</v>
      </c>
      <c r="BC369" s="5" t="n">
        <v>0.408</v>
      </c>
      <c r="BD369" s="5" t="n">
        <v>0.105</v>
      </c>
      <c r="BE369" s="5" t="n">
        <v>0.183</v>
      </c>
      <c r="BF369" s="5" t="n">
        <v>0.697</v>
      </c>
      <c r="BG369" s="5" t="n">
        <v>0.18</v>
      </c>
      <c r="BH369" s="5" t="n">
        <v>1</v>
      </c>
      <c r="BI369" s="5" t="n">
        <v>0.287</v>
      </c>
      <c r="BJ369" s="5" t="n">
        <v>0.063</v>
      </c>
      <c r="BK369" s="5" t="n">
        <v>0.193</v>
      </c>
      <c r="BL369" s="5" t="n">
        <v>0.5669999999999999</v>
      </c>
      <c r="BM369" s="5" t="n">
        <v>0.18</v>
      </c>
      <c r="BN369" s="5" t="n">
        <v>1</v>
      </c>
      <c r="BO369" s="5" t="n">
        <v>0</v>
      </c>
      <c r="BP369" s="5" t="n">
        <v>-0.021</v>
      </c>
      <c r="BQ369" s="5" t="n">
        <v>0.11</v>
      </c>
      <c r="BR369" s="5" t="n">
        <v>0</v>
      </c>
      <c r="BS369" s="5" t="n">
        <v>1</v>
      </c>
      <c r="BT369" s="5" t="n">
        <v>0</v>
      </c>
      <c r="BU369" s="5" t="n">
        <v>-0.021</v>
      </c>
      <c r="BV369" s="5" t="n">
        <v>0.08400000000000001</v>
      </c>
      <c r="BW369" s="5" t="n">
        <v>0</v>
      </c>
      <c r="BX369" s="5" t="n">
        <v>0.833</v>
      </c>
      <c r="BY369" s="5" t="n">
        <v>13.646</v>
      </c>
      <c r="BZ369" s="5" t="n">
        <v>0</v>
      </c>
      <c r="CA369" s="5" t="n">
        <v>13.646</v>
      </c>
      <c r="CB369" s="5" t="n">
        <v>0</v>
      </c>
      <c r="CC369" s="5" t="n">
        <v>61.32</v>
      </c>
      <c r="CD369" s="5" t="n">
        <v>-17.116</v>
      </c>
      <c r="CE369" s="5" t="n">
        <v>38.337</v>
      </c>
      <c r="CF369" s="5" t="n">
        <v>117.594</v>
      </c>
      <c r="CG369" s="5" t="n">
        <v>0.18</v>
      </c>
      <c r="CH369" s="5" t="n">
        <v>1</v>
      </c>
      <c r="CI369" s="5" t="n">
        <v>0</v>
      </c>
      <c r="CJ369" s="5" t="n">
        <v>0</v>
      </c>
      <c r="CK369" s="5" t="n">
        <v>0</v>
      </c>
      <c r="CL369" s="5" t="n">
        <v>0.011</v>
      </c>
      <c r="CM369" s="5" t="n">
        <v>0</v>
      </c>
      <c r="CN369" s="5" t="n">
        <v>0</v>
      </c>
      <c r="CO369" s="5" t="n">
        <v>0</v>
      </c>
      <c r="CP369" s="5" t="n">
        <v>0.742</v>
      </c>
      <c r="CQ369" s="5" t="n">
        <v>1.283</v>
      </c>
      <c r="CR369" s="5" t="n">
        <v>0.514</v>
      </c>
      <c r="CS369" s="5" t="n">
        <v>5.137</v>
      </c>
      <c r="CT369" s="5" t="n">
        <v>3.269</v>
      </c>
      <c r="CU369" s="5" t="n">
        <v>10.67</v>
      </c>
    </row>
    <row r="370">
      <c r="A370" s="5" t="inlineStr">
        <is>
          <t>IDN2021</t>
        </is>
      </c>
      <c r="B370" s="5" t="inlineStr">
        <is>
          <t>IDN</t>
        </is>
      </c>
      <c r="C370" s="5" t="inlineStr">
        <is>
          <t>IDN</t>
        </is>
      </c>
      <c r="D370" s="5" t="inlineStr">
        <is>
          <t>Indonesia</t>
        </is>
      </c>
      <c r="E370" s="5" t="n">
        <v>2021</v>
      </c>
      <c r="F370" s="5" t="n">
        <v>0.1</v>
      </c>
      <c r="G370" s="5" t="n">
        <v>2.859</v>
      </c>
      <c r="H370" s="5" t="n">
        <v>0.626</v>
      </c>
      <c r="I370" s="5" t="n">
        <v>-0.4</v>
      </c>
      <c r="J370" s="5" t="n">
        <v>2.459</v>
      </c>
      <c r="K370" s="5" t="n">
        <v>0</v>
      </c>
      <c r="L370" s="5" t="n">
        <v>1</v>
      </c>
      <c r="M370" s="5" t="n">
        <v>2.814</v>
      </c>
      <c r="N370" s="5" t="n">
        <v>1.275</v>
      </c>
      <c r="O370" s="5" t="n">
        <v>-0.209</v>
      </c>
      <c r="P370" s="5" t="n">
        <v>2.604</v>
      </c>
      <c r="Q370" s="5" t="n">
        <v>0</v>
      </c>
      <c r="R370" s="5" t="n">
        <v>1</v>
      </c>
      <c r="S370" s="5" t="n">
        <v>2.584</v>
      </c>
      <c r="T370" s="5" t="n">
        <v>1.601</v>
      </c>
      <c r="U370" s="5" t="n">
        <v>0.032</v>
      </c>
      <c r="V370" s="5" t="n">
        <v>2.877</v>
      </c>
      <c r="W370" s="5" t="n">
        <v>0.1</v>
      </c>
      <c r="X370" s="5" t="n">
        <v>1</v>
      </c>
      <c r="Y370" s="5" t="n">
        <v>4.121</v>
      </c>
      <c r="Z370" s="5" t="n">
        <v>0.455</v>
      </c>
      <c r="AA370" s="5" t="n">
        <v>1.561</v>
      </c>
      <c r="AB370" s="5" t="n">
        <v>5.683</v>
      </c>
      <c r="AC370" s="5" t="n">
        <v>0</v>
      </c>
      <c r="AD370" s="5" t="n">
        <v>1</v>
      </c>
      <c r="AE370" s="5" t="n">
        <v>4.693</v>
      </c>
      <c r="AF370" s="5" t="n">
        <v>0.918</v>
      </c>
      <c r="AG370" s="5" t="n">
        <v>0.989</v>
      </c>
      <c r="AH370" s="5" t="n">
        <v>5.683</v>
      </c>
      <c r="AI370" s="5" t="n">
        <v>0</v>
      </c>
      <c r="AJ370" s="5" t="n">
        <v>1</v>
      </c>
      <c r="AK370" s="5" t="n">
        <v>8.122999999999999</v>
      </c>
      <c r="AL370" s="5" t="n">
        <v>3.855</v>
      </c>
      <c r="AM370" s="5" t="n">
        <v>2.387</v>
      </c>
      <c r="AN370" s="5" t="n">
        <v>11.561</v>
      </c>
      <c r="AO370" s="5" t="n">
        <v>0.1</v>
      </c>
      <c r="AP370" s="5" t="n">
        <v>1</v>
      </c>
      <c r="AQ370" s="5" t="n">
        <v>0.621</v>
      </c>
      <c r="AR370" s="5" t="n">
        <v>0.114</v>
      </c>
      <c r="AS370" s="5" t="n">
        <v>-0.178</v>
      </c>
      <c r="AT370" s="5" t="n">
        <v>0.495</v>
      </c>
      <c r="AU370" s="5" t="n">
        <v>0</v>
      </c>
      <c r="AV370" s="5" t="n">
        <v>0</v>
      </c>
      <c r="AW370" s="5" t="n">
        <v>0.593</v>
      </c>
      <c r="AX370" s="5" t="n">
        <v>0.114</v>
      </c>
      <c r="AY370" s="5" t="n">
        <v>-0.225</v>
      </c>
      <c r="AZ370" s="5" t="n">
        <v>0.405</v>
      </c>
      <c r="BA370" s="5" t="n">
        <v>0</v>
      </c>
      <c r="BB370" s="5" t="n">
        <v>0</v>
      </c>
      <c r="BC370" s="5" t="n">
        <v>0.44</v>
      </c>
      <c r="BD370" s="5" t="n">
        <v>0.114</v>
      </c>
      <c r="BE370" s="5" t="n">
        <v>-0.293</v>
      </c>
      <c r="BF370" s="5" t="n">
        <v>0.161</v>
      </c>
      <c r="BG370" s="5" t="n">
        <v>0</v>
      </c>
      <c r="BH370" s="5" t="n">
        <v>0</v>
      </c>
      <c r="BI370" s="5" t="n">
        <v>0.5600000000000001</v>
      </c>
      <c r="BJ370" s="5" t="n">
        <v>0.114</v>
      </c>
      <c r="BK370" s="5" t="n">
        <v>-0.398</v>
      </c>
      <c r="BL370" s="5" t="n">
        <v>0.179</v>
      </c>
      <c r="BM370" s="5" t="n">
        <v>0</v>
      </c>
      <c r="BN370" s="5" t="n">
        <v>0</v>
      </c>
      <c r="BO370" s="5" t="n">
        <v>0</v>
      </c>
      <c r="BP370" s="5" t="n">
        <v>-0.005</v>
      </c>
      <c r="BQ370" s="5" t="n">
        <v>0.076</v>
      </c>
      <c r="BR370" s="5" t="n">
        <v>0</v>
      </c>
      <c r="BS370" s="5" t="n">
        <v>0.667</v>
      </c>
      <c r="BT370" s="5" t="n">
        <v>0</v>
      </c>
      <c r="BU370" s="5" t="n">
        <v>-0.005</v>
      </c>
      <c r="BV370" s="5" t="n">
        <v>0.07199999999999999</v>
      </c>
      <c r="BW370" s="5" t="n">
        <v>0</v>
      </c>
      <c r="BX370" s="5" t="n">
        <v>0.667</v>
      </c>
      <c r="BY370" s="5" t="n">
        <v>11.787</v>
      </c>
      <c r="BZ370" s="5" t="n">
        <v>0</v>
      </c>
      <c r="CA370" s="5" t="n">
        <v>11.787</v>
      </c>
      <c r="CB370" s="5" t="n">
        <v>0</v>
      </c>
      <c r="CC370" s="5" t="n">
        <v>81.69499999999999</v>
      </c>
      <c r="CD370" s="5" t="n">
        <v>7.95</v>
      </c>
      <c r="CE370" s="5" t="n">
        <v>-56.426</v>
      </c>
      <c r="CF370" s="5" t="n">
        <v>27.797</v>
      </c>
      <c r="CG370" s="5" t="n">
        <v>0</v>
      </c>
      <c r="CH370" s="5" t="n">
        <v>0</v>
      </c>
      <c r="CI370" s="5" t="n">
        <v>0</v>
      </c>
      <c r="CJ370" s="5" t="n">
        <v>0</v>
      </c>
      <c r="CK370" s="5" t="n">
        <v>0</v>
      </c>
      <c r="CL370" s="5" t="n">
        <v>5.263</v>
      </c>
      <c r="CM370" s="5" t="n">
        <v>0</v>
      </c>
      <c r="CN370" s="5" t="n">
        <v>0.302</v>
      </c>
      <c r="CO370" s="5" t="n">
        <v>0.22</v>
      </c>
      <c r="CP370" s="5" t="n">
        <v>0</v>
      </c>
      <c r="CQ370" s="5" t="n">
        <v>1.137</v>
      </c>
      <c r="CR370" s="5" t="n">
        <v>1</v>
      </c>
      <c r="CS370" s="5" t="n">
        <v>3.55</v>
      </c>
      <c r="CT370" s="5" t="n">
        <v>4.633</v>
      </c>
      <c r="CU370" s="5" t="n">
        <v>14.129</v>
      </c>
    </row>
    <row r="371">
      <c r="A371" s="5" t="inlineStr">
        <is>
          <t>IDN2022</t>
        </is>
      </c>
      <c r="B371" s="5" t="inlineStr">
        <is>
          <t>IDN</t>
        </is>
      </c>
      <c r="C371" s="5" t="inlineStr">
        <is>
          <t>IDN</t>
        </is>
      </c>
      <c r="D371" s="5" t="inlineStr">
        <is>
          <t>Indonesia</t>
        </is>
      </c>
      <c r="E371" s="5" t="n">
        <v>2022</v>
      </c>
      <c r="F371" s="5" t="n">
        <v>0.11</v>
      </c>
      <c r="G371" s="5" t="n">
        <v>2.78</v>
      </c>
      <c r="H371" s="5" t="n">
        <v>0.432</v>
      </c>
      <c r="I371" s="5" t="n">
        <v>-0.181</v>
      </c>
      <c r="J371" s="5" t="n">
        <v>2.598</v>
      </c>
      <c r="K371" s="5" t="n">
        <v>0</v>
      </c>
      <c r="L371" s="5" t="n">
        <v>1</v>
      </c>
      <c r="M371" s="5" t="n">
        <v>2.967</v>
      </c>
      <c r="N371" s="5" t="n">
        <v>1.225</v>
      </c>
      <c r="O371" s="5" t="n">
        <v>-0.105</v>
      </c>
      <c r="P371" s="5" t="n">
        <v>2.863</v>
      </c>
      <c r="Q371" s="5" t="n">
        <v>0</v>
      </c>
      <c r="R371" s="5" t="n">
        <v>1</v>
      </c>
      <c r="S371" s="5" t="n">
        <v>2.909</v>
      </c>
      <c r="T371" s="5" t="n">
        <v>1.425</v>
      </c>
      <c r="U371" s="5" t="n">
        <v>0.059</v>
      </c>
      <c r="V371" s="5" t="n">
        <v>3.241</v>
      </c>
      <c r="W371" s="5" t="n">
        <v>0.1</v>
      </c>
      <c r="X371" s="5" t="n">
        <v>1</v>
      </c>
      <c r="Y371" s="5" t="n">
        <v>4.451</v>
      </c>
      <c r="Z371" s="5" t="n">
        <v>0.491</v>
      </c>
      <c r="AA371" s="5" t="n">
        <v>0.855</v>
      </c>
      <c r="AB371" s="5" t="n">
        <v>5.306</v>
      </c>
      <c r="AC371" s="5" t="n">
        <v>0</v>
      </c>
      <c r="AD371" s="5" t="n">
        <v>1</v>
      </c>
      <c r="AE371" s="5" t="n">
        <v>5.068</v>
      </c>
      <c r="AF371" s="5" t="n">
        <v>0.992</v>
      </c>
      <c r="AG371" s="5" t="n">
        <v>1.068</v>
      </c>
      <c r="AH371" s="5" t="n">
        <v>6.137</v>
      </c>
      <c r="AI371" s="5" t="n">
        <v>0</v>
      </c>
      <c r="AJ371" s="5" t="n">
        <v>1</v>
      </c>
      <c r="AK371" s="5" t="n">
        <v>8.772</v>
      </c>
      <c r="AL371" s="5" t="n">
        <v>4.163</v>
      </c>
      <c r="AM371" s="5" t="n">
        <v>2.662</v>
      </c>
      <c r="AN371" s="5" t="n">
        <v>12.485</v>
      </c>
      <c r="AO371" s="5" t="n">
        <v>0.1</v>
      </c>
      <c r="AP371" s="5" t="n">
        <v>1</v>
      </c>
      <c r="AQ371" s="5" t="n">
        <v>0.847</v>
      </c>
      <c r="AR371" s="5" t="n">
        <v>0.123</v>
      </c>
      <c r="AS371" s="5" t="n">
        <v>-0.189</v>
      </c>
      <c r="AT371" s="5" t="n">
        <v>0.737</v>
      </c>
      <c r="AU371" s="5" t="n">
        <v>0</v>
      </c>
      <c r="AV371" s="5" t="n">
        <v>0</v>
      </c>
      <c r="AW371" s="5" t="n">
        <v>0.947</v>
      </c>
      <c r="AX371" s="5" t="n">
        <v>0.123</v>
      </c>
      <c r="AY371" s="5" t="n">
        <v>-0.42</v>
      </c>
      <c r="AZ371" s="5" t="n">
        <v>0.579</v>
      </c>
      <c r="BA371" s="5" t="n">
        <v>0</v>
      </c>
      <c r="BB371" s="5" t="n">
        <v>0</v>
      </c>
      <c r="BC371" s="5" t="n">
        <v>0.589</v>
      </c>
      <c r="BD371" s="5" t="n">
        <v>0.123</v>
      </c>
      <c r="BE371" s="5" t="n">
        <v>-0.447</v>
      </c>
      <c r="BF371" s="5" t="n">
        <v>0.155</v>
      </c>
      <c r="BG371" s="5" t="n">
        <v>0</v>
      </c>
      <c r="BH371" s="5" t="n">
        <v>0</v>
      </c>
      <c r="BI371" s="5" t="n">
        <v>0.6889999999999999</v>
      </c>
      <c r="BJ371" s="5" t="n">
        <v>0.123</v>
      </c>
      <c r="BK371" s="5" t="n">
        <v>-0.542</v>
      </c>
      <c r="BL371" s="5" t="n">
        <v>0.161</v>
      </c>
      <c r="BM371" s="5" t="n">
        <v>0</v>
      </c>
      <c r="BN371" s="5" t="n">
        <v>0</v>
      </c>
      <c r="BO371" s="5" t="n">
        <v>0</v>
      </c>
      <c r="BP371" s="5" t="n">
        <v>-0.023</v>
      </c>
      <c r="BQ371" s="5" t="n">
        <v>0.073</v>
      </c>
      <c r="BR371" s="5" t="n">
        <v>0</v>
      </c>
      <c r="BS371" s="5" t="n">
        <v>0.667</v>
      </c>
      <c r="BT371" s="5" t="n">
        <v>0</v>
      </c>
      <c r="BU371" s="5" t="n">
        <v>-0.023</v>
      </c>
      <c r="BV371" s="5" t="n">
        <v>0.076</v>
      </c>
      <c r="BW371" s="5" t="n">
        <v>0</v>
      </c>
      <c r="BX371" s="5" t="n">
        <v>0.667</v>
      </c>
      <c r="BY371" s="5" t="n">
        <v>12.729</v>
      </c>
      <c r="BZ371" s="5" t="n">
        <v>0</v>
      </c>
      <c r="CA371" s="5" t="n">
        <v>12.729</v>
      </c>
      <c r="CB371" s="5" t="n">
        <v>0</v>
      </c>
      <c r="CC371" s="5" t="n">
        <v>102.477</v>
      </c>
      <c r="CD371" s="5" t="n">
        <v>7.95</v>
      </c>
      <c r="CE371" s="5" t="n">
        <v>-78.348</v>
      </c>
      <c r="CF371" s="5" t="n">
        <v>26.783</v>
      </c>
      <c r="CG371" s="5" t="n">
        <v>0</v>
      </c>
      <c r="CH371" s="5" t="n">
        <v>0</v>
      </c>
      <c r="CI371" s="5" t="n">
        <v>0</v>
      </c>
      <c r="CJ371" s="5" t="n">
        <v>0</v>
      </c>
      <c r="CK371" s="5" t="n">
        <v>0</v>
      </c>
      <c r="CL371" s="5" t="n">
        <v>5.683</v>
      </c>
      <c r="CM371" s="5" t="n">
        <v>0</v>
      </c>
      <c r="CN371" s="5" t="n">
        <v>0.322</v>
      </c>
      <c r="CO371" s="5" t="n">
        <v>0.226</v>
      </c>
      <c r="CP371" s="5" t="n">
        <v>0</v>
      </c>
      <c r="CQ371" s="5" t="n">
        <v>1.227</v>
      </c>
      <c r="CR371" s="5" t="n">
        <v>1</v>
      </c>
      <c r="CS371" s="5" t="n">
        <v>3.834</v>
      </c>
      <c r="CT371" s="5" t="n">
        <v>7.75</v>
      </c>
      <c r="CU371" s="5" t="n">
        <v>28.059</v>
      </c>
    </row>
    <row r="372">
      <c r="A372" s="5" t="inlineStr">
        <is>
          <t>IDN2023</t>
        </is>
      </c>
      <c r="B372" s="5" t="inlineStr">
        <is>
          <t>IDN</t>
        </is>
      </c>
      <c r="C372" s="5" t="inlineStr">
        <is>
          <t>IDN</t>
        </is>
      </c>
      <c r="D372" s="5" t="inlineStr">
        <is>
          <t>Indonesia</t>
        </is>
      </c>
      <c r="E372" s="5" t="n">
        <v>2023</v>
      </c>
      <c r="F372" s="5" t="n">
        <v>0.11</v>
      </c>
      <c r="G372" s="5" t="n">
        <v>2.765</v>
      </c>
      <c r="H372" s="5" t="n">
        <v>0.63</v>
      </c>
      <c r="I372" s="5" t="n">
        <v>0.08599999999999999</v>
      </c>
      <c r="J372" s="5" t="n">
        <v>2.85</v>
      </c>
      <c r="K372" s="5" t="n">
        <v>0</v>
      </c>
      <c r="L372" s="5" t="n">
        <v>1</v>
      </c>
      <c r="M372" s="5" t="n">
        <v>2.926</v>
      </c>
      <c r="N372" s="5" t="n">
        <v>1.451</v>
      </c>
      <c r="O372" s="5" t="n">
        <v>0</v>
      </c>
      <c r="P372" s="5" t="n">
        <v>2.926</v>
      </c>
      <c r="Q372" s="5" t="n">
        <v>0</v>
      </c>
      <c r="R372" s="5" t="n">
        <v>1</v>
      </c>
      <c r="S372" s="5" t="n">
        <v>2.96</v>
      </c>
      <c r="T372" s="5" t="n">
        <v>1.856</v>
      </c>
      <c r="U372" s="5" t="n">
        <v>0.061</v>
      </c>
      <c r="V372" s="5" t="n">
        <v>3.287</v>
      </c>
      <c r="W372" s="5" t="n">
        <v>0.1</v>
      </c>
      <c r="X372" s="5" t="n">
        <v>1</v>
      </c>
      <c r="Y372" s="5" t="n">
        <v>4.635</v>
      </c>
      <c r="Z372" s="5" t="n">
        <v>0.512</v>
      </c>
      <c r="AA372" s="5" t="n">
        <v>0.191</v>
      </c>
      <c r="AB372" s="5" t="n">
        <v>4.826</v>
      </c>
      <c r="AC372" s="5" t="n">
        <v>0</v>
      </c>
      <c r="AD372" s="5" t="n">
        <v>1</v>
      </c>
      <c r="AE372" s="5" t="n">
        <v>5.277</v>
      </c>
      <c r="AF372" s="5" t="n">
        <v>1.033</v>
      </c>
      <c r="AG372" s="5" t="n">
        <v>1.113</v>
      </c>
      <c r="AH372" s="5" t="n">
        <v>6.39</v>
      </c>
      <c r="AI372" s="5" t="n">
        <v>0</v>
      </c>
      <c r="AJ372" s="5" t="n">
        <v>1</v>
      </c>
      <c r="AK372" s="5" t="n">
        <v>9.134</v>
      </c>
      <c r="AL372" s="5" t="n">
        <v>4.335</v>
      </c>
      <c r="AM372" s="5" t="n">
        <v>2.815</v>
      </c>
      <c r="AN372" s="5" t="n">
        <v>13.001</v>
      </c>
      <c r="AO372" s="5" t="n">
        <v>0.1</v>
      </c>
      <c r="AP372" s="5" t="n">
        <v>1</v>
      </c>
      <c r="AQ372" s="5" t="n">
        <v>0.749</v>
      </c>
      <c r="AR372" s="5" t="n">
        <v>0.129</v>
      </c>
      <c r="AS372" s="5" t="n">
        <v>-0.128</v>
      </c>
      <c r="AT372" s="5" t="n">
        <v>0.696</v>
      </c>
      <c r="AU372" s="5" t="n">
        <v>0</v>
      </c>
      <c r="AV372" s="5" t="n">
        <v>0</v>
      </c>
      <c r="AW372" s="5" t="n">
        <v>0.783</v>
      </c>
      <c r="AX372" s="5" t="n">
        <v>0.129</v>
      </c>
      <c r="AY372" s="5" t="n">
        <v>-0.294</v>
      </c>
      <c r="AZ372" s="5" t="n">
        <v>0.538</v>
      </c>
      <c r="BA372" s="5" t="n">
        <v>0</v>
      </c>
      <c r="BB372" s="5" t="n">
        <v>0</v>
      </c>
      <c r="BC372" s="5" t="n">
        <v>0.527</v>
      </c>
      <c r="BD372" s="5" t="n">
        <v>0.129</v>
      </c>
      <c r="BE372" s="5" t="n">
        <v>-0.39</v>
      </c>
      <c r="BF372" s="5" t="n">
        <v>0.151</v>
      </c>
      <c r="BG372" s="5" t="n">
        <v>0</v>
      </c>
      <c r="BH372" s="5" t="n">
        <v>0</v>
      </c>
      <c r="BI372" s="5" t="n">
        <v>0.64</v>
      </c>
      <c r="BJ372" s="5" t="n">
        <v>0.129</v>
      </c>
      <c r="BK372" s="5" t="n">
        <v>-0.468</v>
      </c>
      <c r="BL372" s="5" t="n">
        <v>0.189</v>
      </c>
      <c r="BM372" s="5" t="n">
        <v>0</v>
      </c>
      <c r="BN372" s="5" t="n">
        <v>0</v>
      </c>
      <c r="BO372" s="5" t="n">
        <v>0</v>
      </c>
      <c r="BP372" s="5" t="n">
        <v>-0.002</v>
      </c>
      <c r="BQ372" s="5" t="n">
        <v>0.07099999999999999</v>
      </c>
      <c r="BR372" s="5" t="n">
        <v>0</v>
      </c>
      <c r="BS372" s="5" t="n">
        <v>0.667</v>
      </c>
      <c r="BT372" s="5" t="n">
        <v>0</v>
      </c>
      <c r="BU372" s="5" t="n">
        <v>-0.002</v>
      </c>
      <c r="BV372" s="5" t="n">
        <v>0.076</v>
      </c>
      <c r="BW372" s="5" t="n">
        <v>0</v>
      </c>
      <c r="BX372" s="5" t="n">
        <v>0.667</v>
      </c>
      <c r="BY372" s="5" t="n">
        <v>13.254</v>
      </c>
      <c r="BZ372" s="5" t="n">
        <v>0</v>
      </c>
      <c r="CA372" s="5" t="n">
        <v>13.254</v>
      </c>
      <c r="CB372" s="5" t="n">
        <v>0</v>
      </c>
      <c r="CC372" s="5" t="n">
        <v>87.07899999999999</v>
      </c>
      <c r="CD372" s="5" t="n">
        <v>7.95</v>
      </c>
      <c r="CE372" s="5" t="n">
        <v>-63.524</v>
      </c>
      <c r="CF372" s="5" t="n">
        <v>26.146</v>
      </c>
      <c r="CG372" s="5" t="n">
        <v>0</v>
      </c>
      <c r="CH372" s="5" t="n">
        <v>0</v>
      </c>
      <c r="CI372" s="5" t="n">
        <v>0</v>
      </c>
      <c r="CJ372" s="5" t="n">
        <v>0</v>
      </c>
      <c r="CK372" s="5" t="n">
        <v>0</v>
      </c>
      <c r="CL372" s="5" t="n">
        <v>5.918</v>
      </c>
      <c r="CM372" s="5" t="n">
        <v>0</v>
      </c>
      <c r="CN372" s="5" t="n">
        <v>0.337</v>
      </c>
      <c r="CO372" s="5" t="n">
        <v>0.232</v>
      </c>
      <c r="CP372" s="5" t="n">
        <v>0</v>
      </c>
      <c r="CQ372" s="5" t="n">
        <v>1.278</v>
      </c>
      <c r="CR372" s="5" t="n">
        <v>1</v>
      </c>
      <c r="CS372" s="5" t="n">
        <v>3.992</v>
      </c>
      <c r="CT372" s="5" t="n">
        <v>5.207</v>
      </c>
      <c r="CU372" s="5" t="n">
        <v>9.260999999999999</v>
      </c>
    </row>
    <row r="373">
      <c r="A373" s="5" t="inlineStr">
        <is>
          <t>IDN2024</t>
        </is>
      </c>
      <c r="B373" s="5" t="inlineStr">
        <is>
          <t>IDN</t>
        </is>
      </c>
      <c r="C373" s="5" t="inlineStr">
        <is>
          <t>IDN</t>
        </is>
      </c>
      <c r="D373" s="5" t="inlineStr">
        <is>
          <t>Indonesia</t>
        </is>
      </c>
      <c r="E373" s="5" t="n">
        <v>2024</v>
      </c>
      <c r="F373" s="5" t="n">
        <v>0.11</v>
      </c>
      <c r="G373" s="5" t="n">
        <v>2.672</v>
      </c>
      <c r="H373" s="5" t="n">
        <v>0.677</v>
      </c>
      <c r="I373" s="5" t="n">
        <v>0.08</v>
      </c>
      <c r="J373" s="5" t="n">
        <v>2.752</v>
      </c>
      <c r="K373" s="5" t="n">
        <v>0</v>
      </c>
      <c r="L373" s="5" t="n">
        <v>1</v>
      </c>
      <c r="M373" s="5" t="n">
        <v>2.98</v>
      </c>
      <c r="N373" s="5" t="n">
        <v>1.623</v>
      </c>
      <c r="O373" s="5" t="n">
        <v>0</v>
      </c>
      <c r="P373" s="5" t="n">
        <v>2.98</v>
      </c>
      <c r="Q373" s="5" t="n">
        <v>0</v>
      </c>
      <c r="R373" s="5" t="n">
        <v>1</v>
      </c>
      <c r="S373" s="5" t="n">
        <v>2.971</v>
      </c>
      <c r="T373" s="5" t="n">
        <v>1.967</v>
      </c>
      <c r="U373" s="5" t="n">
        <v>0.059</v>
      </c>
      <c r="V373" s="5" t="n">
        <v>3.288</v>
      </c>
      <c r="W373" s="5" t="n">
        <v>0.1</v>
      </c>
      <c r="X373" s="5" t="n">
        <v>1</v>
      </c>
      <c r="Y373" s="5" t="n">
        <v>4.771</v>
      </c>
      <c r="Z373" s="5" t="n">
        <v>0.527</v>
      </c>
      <c r="AA373" s="5" t="n">
        <v>0.197</v>
      </c>
      <c r="AB373" s="5" t="n">
        <v>4.968</v>
      </c>
      <c r="AC373" s="5" t="n">
        <v>0</v>
      </c>
      <c r="AD373" s="5" t="n">
        <v>1</v>
      </c>
      <c r="AE373" s="5" t="n">
        <v>5.433</v>
      </c>
      <c r="AF373" s="5" t="n">
        <v>1.063</v>
      </c>
      <c r="AG373" s="5" t="n">
        <v>1.145</v>
      </c>
      <c r="AH373" s="5" t="n">
        <v>6.579</v>
      </c>
      <c r="AI373" s="5" t="n">
        <v>0</v>
      </c>
      <c r="AJ373" s="5" t="n">
        <v>1</v>
      </c>
      <c r="AK373" s="5" t="n">
        <v>9.404</v>
      </c>
      <c r="AL373" s="5" t="n">
        <v>4.463</v>
      </c>
      <c r="AM373" s="5" t="n">
        <v>2.929</v>
      </c>
      <c r="AN373" s="5" t="n">
        <v>13.384</v>
      </c>
      <c r="AO373" s="5" t="n">
        <v>0.1</v>
      </c>
      <c r="AP373" s="5" t="n">
        <v>1</v>
      </c>
      <c r="AQ373" s="5" t="n">
        <v>0.72</v>
      </c>
      <c r="AR373" s="5" t="n">
        <v>0.132</v>
      </c>
      <c r="AS373" s="5" t="n">
        <v>-0.15</v>
      </c>
      <c r="AT373" s="5" t="n">
        <v>0.639</v>
      </c>
      <c r="AU373" s="5" t="n">
        <v>0</v>
      </c>
      <c r="AV373" s="5" t="n">
        <v>0</v>
      </c>
      <c r="AW373" s="5" t="n">
        <v>0.734</v>
      </c>
      <c r="AX373" s="5" t="n">
        <v>0.132</v>
      </c>
      <c r="AY373" s="5" t="n">
        <v>-0.209</v>
      </c>
      <c r="AZ373" s="5" t="n">
        <v>0.577</v>
      </c>
      <c r="BA373" s="5" t="n">
        <v>0</v>
      </c>
      <c r="BB373" s="5" t="n">
        <v>0</v>
      </c>
      <c r="BC373" s="5" t="n">
        <v>0.51</v>
      </c>
      <c r="BD373" s="5" t="n">
        <v>0.132</v>
      </c>
      <c r="BE373" s="5" t="n">
        <v>-0.356</v>
      </c>
      <c r="BF373" s="5" t="n">
        <v>0.155</v>
      </c>
      <c r="BG373" s="5" t="n">
        <v>0</v>
      </c>
      <c r="BH373" s="5" t="n">
        <v>0</v>
      </c>
      <c r="BI373" s="5" t="n">
        <v>0.652</v>
      </c>
      <c r="BJ373" s="5" t="n">
        <v>0.132</v>
      </c>
      <c r="BK373" s="5" t="n">
        <v>-0.458</v>
      </c>
      <c r="BL373" s="5" t="n">
        <v>0.194</v>
      </c>
      <c r="BM373" s="5" t="n">
        <v>0</v>
      </c>
      <c r="BN373" s="5" t="n">
        <v>0</v>
      </c>
      <c r="BO373" s="5" t="n">
        <v>0</v>
      </c>
      <c r="BP373" s="5" t="n">
        <v>-0.002</v>
      </c>
      <c r="BQ373" s="5" t="n">
        <v>0.067</v>
      </c>
      <c r="BR373" s="5" t="n">
        <v>0</v>
      </c>
      <c r="BS373" s="5" t="n">
        <v>0.667</v>
      </c>
      <c r="BT373" s="5" t="n">
        <v>0</v>
      </c>
      <c r="BU373" s="5" t="n">
        <v>-0.002</v>
      </c>
      <c r="BV373" s="5" t="n">
        <v>0.073</v>
      </c>
      <c r="BW373" s="5" t="n">
        <v>0</v>
      </c>
      <c r="BX373" s="5" t="n">
        <v>0.667</v>
      </c>
      <c r="BY373" s="5" t="n">
        <v>13.646</v>
      </c>
      <c r="BZ373" s="5" t="n">
        <v>0</v>
      </c>
      <c r="CA373" s="5" t="n">
        <v>13.646</v>
      </c>
      <c r="CB373" s="5" t="n">
        <v>0</v>
      </c>
      <c r="CC373" s="5" t="n">
        <v>86.38500000000001</v>
      </c>
      <c r="CD373" s="5" t="n">
        <v>7.95</v>
      </c>
      <c r="CE373" s="5" t="n">
        <v>-59.592</v>
      </c>
      <c r="CF373" s="5" t="n">
        <v>26.794</v>
      </c>
      <c r="CG373" s="5" t="n">
        <v>0</v>
      </c>
      <c r="CH373" s="5" t="n">
        <v>0</v>
      </c>
      <c r="CI373" s="5" t="n">
        <v>0</v>
      </c>
      <c r="CJ373" s="5" t="n">
        <v>0</v>
      </c>
      <c r="CK373" s="5" t="n">
        <v>0</v>
      </c>
      <c r="CL373" s="5" t="n">
        <v>6.093</v>
      </c>
      <c r="CM373" s="5" t="n">
        <v>0</v>
      </c>
      <c r="CN373" s="5" t="n">
        <v>0.363</v>
      </c>
      <c r="CO373" s="5" t="n">
        <v>0.229</v>
      </c>
      <c r="CP373" s="5" t="n">
        <v>0</v>
      </c>
      <c r="CQ373" s="5" t="n">
        <v>1.316</v>
      </c>
      <c r="CR373" s="5" t="n">
        <v>1</v>
      </c>
      <c r="CS373" s="5" t="n">
        <v>4.11</v>
      </c>
      <c r="CT373" s="5" t="n">
        <v>3.682</v>
      </c>
      <c r="CU373" s="5" t="n">
        <v>7.598</v>
      </c>
    </row>
    <row r="374">
      <c r="A374" s="5" t="inlineStr">
        <is>
          <t>IRN2021</t>
        </is>
      </c>
      <c r="B374" s="5" t="inlineStr">
        <is>
          <t>IRN</t>
        </is>
      </c>
      <c r="C374" s="5" t="inlineStr">
        <is>
          <t>IRN</t>
        </is>
      </c>
      <c r="D374" s="5" t="inlineStr">
        <is>
          <t>Iran</t>
        </is>
      </c>
      <c r="E374" s="5" t="n">
        <v>2021</v>
      </c>
      <c r="F374" s="5" t="n">
        <v>0.09</v>
      </c>
      <c r="G374" s="5" t="n">
        <v>3.05</v>
      </c>
      <c r="H374" s="5" t="n">
        <v>0.843</v>
      </c>
      <c r="I374" s="5" t="n">
        <v>0.077</v>
      </c>
      <c r="J374" s="5" t="n">
        <v>3.127</v>
      </c>
      <c r="K374" s="5" t="n">
        <v>0</v>
      </c>
      <c r="L374" s="5" t="n">
        <v>1</v>
      </c>
      <c r="M374" s="5" t="n">
        <v>4.662</v>
      </c>
      <c r="N374" s="5" t="n">
        <v>2.528</v>
      </c>
      <c r="O374" s="5" t="n">
        <v>0.08400000000000001</v>
      </c>
      <c r="P374" s="5" t="n">
        <v>4.746</v>
      </c>
      <c r="Q374" s="5" t="n">
        <v>0</v>
      </c>
      <c r="R374" s="5" t="n">
        <v>1</v>
      </c>
      <c r="S374" s="5" t="n">
        <v>7.262</v>
      </c>
      <c r="T374" s="5" t="n">
        <v>5.055</v>
      </c>
      <c r="U374" s="5" t="n">
        <v>0.077</v>
      </c>
      <c r="V374" s="5" t="n">
        <v>8</v>
      </c>
      <c r="W374" s="5" t="n">
        <v>0.09</v>
      </c>
      <c r="X374" s="5" t="n">
        <v>1</v>
      </c>
      <c r="Y374" s="5" t="n">
        <v>2.987</v>
      </c>
      <c r="Z374" s="5" t="n">
        <v>0.455</v>
      </c>
      <c r="AA374" s="5" t="n">
        <v>-1.246</v>
      </c>
      <c r="AB374" s="5" t="n">
        <v>1.741</v>
      </c>
      <c r="AC374" s="5" t="n">
        <v>0</v>
      </c>
      <c r="AD374" s="5" t="n">
        <v>0</v>
      </c>
      <c r="AE374" s="5" t="n">
        <v>3.56</v>
      </c>
      <c r="AF374" s="5" t="n">
        <v>0.922</v>
      </c>
      <c r="AG374" s="5" t="n">
        <v>-2.36</v>
      </c>
      <c r="AH374" s="5" t="n">
        <v>1.2</v>
      </c>
      <c r="AI374" s="5" t="n">
        <v>0</v>
      </c>
      <c r="AJ374" s="5" t="n">
        <v>0</v>
      </c>
      <c r="AK374" s="5" t="n">
        <v>6.997</v>
      </c>
      <c r="AL374" s="5" t="n">
        <v>3.924</v>
      </c>
      <c r="AM374" s="5" t="n">
        <v>-2.583</v>
      </c>
      <c r="AN374" s="5" t="n">
        <v>4.414</v>
      </c>
      <c r="AO374" s="5" t="n">
        <v>0</v>
      </c>
      <c r="AP374" s="5" t="n">
        <v>0</v>
      </c>
      <c r="AQ374" s="5" t="n">
        <v>0.469</v>
      </c>
      <c r="AR374" s="5" t="n">
        <v>0.114</v>
      </c>
      <c r="AS374" s="5" t="n">
        <v>-0.249</v>
      </c>
      <c r="AT374" s="5" t="n">
        <v>0.24</v>
      </c>
      <c r="AU374" s="5" t="n">
        <v>0</v>
      </c>
      <c r="AV374" s="5" t="n">
        <v>0</v>
      </c>
      <c r="AW374" s="5" t="n">
        <v>0.449</v>
      </c>
      <c r="AX374" s="5" t="n">
        <v>0.114</v>
      </c>
      <c r="AY374" s="5" t="n">
        <v>-0.391</v>
      </c>
      <c r="AZ374" s="5" t="n">
        <v>0.064</v>
      </c>
      <c r="BA374" s="5" t="n">
        <v>0</v>
      </c>
      <c r="BB374" s="5" t="n">
        <v>0</v>
      </c>
      <c r="BC374" s="5" t="n">
        <v>0.342</v>
      </c>
      <c r="BD374" s="5" t="n">
        <v>0.114</v>
      </c>
      <c r="BE374" s="5" t="n">
        <v>0</v>
      </c>
      <c r="BF374" s="5" t="n">
        <v>0.373</v>
      </c>
      <c r="BG374" s="5" t="n">
        <v>0.09</v>
      </c>
      <c r="BH374" s="5" t="n">
        <v>1</v>
      </c>
      <c r="BI374" s="5" t="n">
        <v>0.426</v>
      </c>
      <c r="BJ374" s="5" t="n">
        <v>0.114</v>
      </c>
      <c r="BK374" s="5" t="n">
        <v>0</v>
      </c>
      <c r="BL374" s="5" t="n">
        <v>0.465</v>
      </c>
      <c r="BM374" s="5" t="n">
        <v>0.09</v>
      </c>
      <c r="BN374" s="5" t="n">
        <v>1</v>
      </c>
      <c r="BO374" s="5" t="n">
        <v>0</v>
      </c>
      <c r="BP374" s="5" t="n">
        <v>-0.073</v>
      </c>
      <c r="BQ374" s="5" t="n">
        <v>0.018</v>
      </c>
      <c r="BR374" s="5" t="n">
        <v>0</v>
      </c>
      <c r="BS374" s="5" t="n">
        <v>1</v>
      </c>
      <c r="BT374" s="5" t="n">
        <v>0</v>
      </c>
      <c r="BU374" s="5" t="n">
        <v>-0.073</v>
      </c>
      <c r="BV374" s="5" t="n">
        <v>0.032</v>
      </c>
      <c r="BW374" s="5" t="n">
        <v>0</v>
      </c>
      <c r="BX374" s="5" t="n">
        <v>0.833</v>
      </c>
      <c r="BY374" s="5" t="n">
        <v>11.787</v>
      </c>
      <c r="BZ374" s="5" t="n">
        <v>0</v>
      </c>
      <c r="CA374" s="5" t="n">
        <v>11.787</v>
      </c>
      <c r="CB374" s="5" t="n">
        <v>0</v>
      </c>
      <c r="CC374" s="5" t="n">
        <v>59.572</v>
      </c>
      <c r="CD374" s="5" t="n">
        <v>7.95</v>
      </c>
      <c r="CE374" s="5" t="n">
        <v>0</v>
      </c>
      <c r="CF374" s="5" t="n">
        <v>64.93300000000001</v>
      </c>
      <c r="CG374" s="5" t="n">
        <v>0.09</v>
      </c>
      <c r="CH374" s="5" t="n">
        <v>1</v>
      </c>
      <c r="CI374" s="5" t="n">
        <v>0</v>
      </c>
      <c r="CJ374" s="5" t="n">
        <v>0</v>
      </c>
      <c r="CK374" s="5" t="n">
        <v>0</v>
      </c>
      <c r="CL374" s="5" t="n">
        <v>0</v>
      </c>
      <c r="CM374" s="5" t="n">
        <v>0</v>
      </c>
      <c r="CN374" s="5" t="n">
        <v>0</v>
      </c>
      <c r="CO374" s="5" t="n">
        <v>0</v>
      </c>
      <c r="CP374" s="5" t="n">
        <v>0.526</v>
      </c>
      <c r="CQ374" s="5" t="n">
        <v>1.198</v>
      </c>
      <c r="CR374" s="5" t="n">
        <v>0.998</v>
      </c>
      <c r="CS374" s="5" t="n">
        <v>2.399</v>
      </c>
      <c r="CT374" s="5" t="n">
        <v>3.327</v>
      </c>
      <c r="CU374" s="5" t="n">
        <v>9.891</v>
      </c>
    </row>
    <row r="375">
      <c r="A375" s="5" t="inlineStr">
        <is>
          <t>IRN2022</t>
        </is>
      </c>
      <c r="B375" s="5" t="inlineStr">
        <is>
          <t>IRN</t>
        </is>
      </c>
      <c r="C375" s="5" t="inlineStr">
        <is>
          <t>IRN</t>
        </is>
      </c>
      <c r="D375" s="5" t="inlineStr">
        <is>
          <t>Iran</t>
        </is>
      </c>
      <c r="E375" s="5" t="n">
        <v>2022</v>
      </c>
      <c r="F375" s="5" t="n">
        <v>0.09</v>
      </c>
      <c r="G375" s="5" t="n">
        <v>4.998</v>
      </c>
      <c r="H375" s="5" t="n">
        <v>0.903</v>
      </c>
      <c r="I375" s="5" t="n">
        <v>0.18</v>
      </c>
      <c r="J375" s="5" t="n">
        <v>5.178</v>
      </c>
      <c r="K375" s="5" t="n">
        <v>0</v>
      </c>
      <c r="L375" s="5" t="n">
        <v>1</v>
      </c>
      <c r="M375" s="5" t="n">
        <v>5.375</v>
      </c>
      <c r="N375" s="5" t="n">
        <v>2.71</v>
      </c>
      <c r="O375" s="5" t="n">
        <v>0.118</v>
      </c>
      <c r="P375" s="5" t="n">
        <v>5.494</v>
      </c>
      <c r="Q375" s="5" t="n">
        <v>0</v>
      </c>
      <c r="R375" s="5" t="n">
        <v>1</v>
      </c>
      <c r="S375" s="5" t="n">
        <v>9.513999999999999</v>
      </c>
      <c r="T375" s="5" t="n">
        <v>5.42</v>
      </c>
      <c r="U375" s="5" t="n">
        <v>0.244</v>
      </c>
      <c r="V375" s="5" t="n">
        <v>10.567</v>
      </c>
      <c r="W375" s="5" t="n">
        <v>0.09</v>
      </c>
      <c r="X375" s="5" t="n">
        <v>1</v>
      </c>
      <c r="Y375" s="5" t="n">
        <v>3.21</v>
      </c>
      <c r="Z375" s="5" t="n">
        <v>0.489</v>
      </c>
      <c r="AA375" s="5" t="n">
        <v>-1.345</v>
      </c>
      <c r="AB375" s="5" t="n">
        <v>1.865</v>
      </c>
      <c r="AC375" s="5" t="n">
        <v>0</v>
      </c>
      <c r="AD375" s="5" t="n">
        <v>0</v>
      </c>
      <c r="AE375" s="5" t="n">
        <v>3.828</v>
      </c>
      <c r="AF375" s="5" t="n">
        <v>0.992</v>
      </c>
      <c r="AG375" s="5" t="n">
        <v>-2.549</v>
      </c>
      <c r="AH375" s="5" t="n">
        <v>1.28</v>
      </c>
      <c r="AI375" s="5" t="n">
        <v>0</v>
      </c>
      <c r="AJ375" s="5" t="n">
        <v>0</v>
      </c>
      <c r="AK375" s="5" t="n">
        <v>7.54</v>
      </c>
      <c r="AL375" s="5" t="n">
        <v>4.228</v>
      </c>
      <c r="AM375" s="5" t="n">
        <v>-2.789</v>
      </c>
      <c r="AN375" s="5" t="n">
        <v>4.751</v>
      </c>
      <c r="AO375" s="5" t="n">
        <v>0</v>
      </c>
      <c r="AP375" s="5" t="n">
        <v>0</v>
      </c>
      <c r="AQ375" s="5" t="n">
        <v>0.63</v>
      </c>
      <c r="AR375" s="5" t="n">
        <v>0.123</v>
      </c>
      <c r="AS375" s="5" t="n">
        <v>-0.42</v>
      </c>
      <c r="AT375" s="5" t="n">
        <v>0.229</v>
      </c>
      <c r="AU375" s="5" t="n">
        <v>0</v>
      </c>
      <c r="AV375" s="5" t="n">
        <v>0</v>
      </c>
      <c r="AW375" s="5" t="n">
        <v>0.7</v>
      </c>
      <c r="AX375" s="5" t="n">
        <v>0.123</v>
      </c>
      <c r="AY375" s="5" t="n">
        <v>-0.642</v>
      </c>
      <c r="AZ375" s="5" t="n">
        <v>0.062</v>
      </c>
      <c r="BA375" s="5" t="n">
        <v>0</v>
      </c>
      <c r="BB375" s="5" t="n">
        <v>0</v>
      </c>
      <c r="BC375" s="5" t="n">
        <v>0.449</v>
      </c>
      <c r="BD375" s="5" t="n">
        <v>0.123</v>
      </c>
      <c r="BE375" s="5" t="n">
        <v>0.003</v>
      </c>
      <c r="BF375" s="5" t="n">
        <v>0.489</v>
      </c>
      <c r="BG375" s="5" t="n">
        <v>0.09</v>
      </c>
      <c r="BH375" s="5" t="n">
        <v>1</v>
      </c>
      <c r="BI375" s="5" t="n">
        <v>0.519</v>
      </c>
      <c r="BJ375" s="5" t="n">
        <v>0.123</v>
      </c>
      <c r="BK375" s="5" t="n">
        <v>0.003</v>
      </c>
      <c r="BL375" s="5" t="n">
        <v>0.5659999999999999</v>
      </c>
      <c r="BM375" s="5" t="n">
        <v>0.09</v>
      </c>
      <c r="BN375" s="5" t="n">
        <v>1</v>
      </c>
      <c r="BO375" s="5" t="n">
        <v>0</v>
      </c>
      <c r="BP375" s="5" t="n">
        <v>-0.073</v>
      </c>
      <c r="BQ375" s="5" t="n">
        <v>0.017</v>
      </c>
      <c r="BR375" s="5" t="n">
        <v>0</v>
      </c>
      <c r="BS375" s="5" t="n">
        <v>1</v>
      </c>
      <c r="BT375" s="5" t="n">
        <v>0</v>
      </c>
      <c r="BU375" s="5" t="n">
        <v>-0.073</v>
      </c>
      <c r="BV375" s="5" t="n">
        <v>0.031</v>
      </c>
      <c r="BW375" s="5" t="n">
        <v>0</v>
      </c>
      <c r="BX375" s="5" t="n">
        <v>0.833</v>
      </c>
      <c r="BY375" s="5" t="n">
        <v>12.729</v>
      </c>
      <c r="BZ375" s="5" t="n">
        <v>0</v>
      </c>
      <c r="CA375" s="5" t="n">
        <v>12.729</v>
      </c>
      <c r="CB375" s="5" t="n">
        <v>0</v>
      </c>
      <c r="CC375" s="5" t="n">
        <v>74.119</v>
      </c>
      <c r="CD375" s="5" t="n">
        <v>7.95</v>
      </c>
      <c r="CE375" s="5" t="n">
        <v>0.494</v>
      </c>
      <c r="CF375" s="5" t="n">
        <v>80.789</v>
      </c>
      <c r="CG375" s="5" t="n">
        <v>0.09</v>
      </c>
      <c r="CH375" s="5" t="n">
        <v>1</v>
      </c>
      <c r="CI375" s="5" t="n">
        <v>0</v>
      </c>
      <c r="CJ375" s="5" t="n">
        <v>0</v>
      </c>
      <c r="CK375" s="5" t="n">
        <v>0</v>
      </c>
      <c r="CL375" s="5" t="n">
        <v>0</v>
      </c>
      <c r="CM375" s="5" t="n">
        <v>0</v>
      </c>
      <c r="CN375" s="5" t="n">
        <v>0</v>
      </c>
      <c r="CO375" s="5" t="n">
        <v>0</v>
      </c>
      <c r="CP375" s="5" t="n">
        <v>0.537</v>
      </c>
      <c r="CQ375" s="5" t="n">
        <v>1.294</v>
      </c>
      <c r="CR375" s="5" t="n">
        <v>0.998</v>
      </c>
      <c r="CS375" s="5" t="n">
        <v>2.591</v>
      </c>
      <c r="CT375" s="5" t="n">
        <v>7.34</v>
      </c>
      <c r="CU375" s="5" t="n">
        <v>19.642</v>
      </c>
    </row>
    <row r="376">
      <c r="A376" s="5" t="inlineStr">
        <is>
          <t>IRN2023</t>
        </is>
      </c>
      <c r="B376" s="5" t="inlineStr">
        <is>
          <t>IRN</t>
        </is>
      </c>
      <c r="C376" s="5" t="inlineStr">
        <is>
          <t>IRN</t>
        </is>
      </c>
      <c r="D376" s="5" t="inlineStr">
        <is>
          <t>Iran</t>
        </is>
      </c>
      <c r="E376" s="5" t="n">
        <v>2023</v>
      </c>
      <c r="F376" s="5" t="n">
        <v>0.09</v>
      </c>
      <c r="G376" s="5" t="n">
        <v>2.89</v>
      </c>
      <c r="H376" s="5" t="n">
        <v>0.857</v>
      </c>
      <c r="I376" s="5" t="n">
        <v>0.063</v>
      </c>
      <c r="J376" s="5" t="n">
        <v>2.952</v>
      </c>
      <c r="K376" s="5" t="n">
        <v>0</v>
      </c>
      <c r="L376" s="5" t="n">
        <v>1</v>
      </c>
      <c r="M376" s="5" t="n">
        <v>4.41</v>
      </c>
      <c r="N376" s="5" t="n">
        <v>2.571</v>
      </c>
      <c r="O376" s="5" t="n">
        <v>0.059</v>
      </c>
      <c r="P376" s="5" t="n">
        <v>4.469</v>
      </c>
      <c r="Q376" s="5" t="n">
        <v>0</v>
      </c>
      <c r="R376" s="5" t="n">
        <v>1</v>
      </c>
      <c r="S376" s="5" t="n">
        <v>7.176</v>
      </c>
      <c r="T376" s="5" t="n">
        <v>5.143</v>
      </c>
      <c r="U376" s="5" t="n">
        <v>0.135</v>
      </c>
      <c r="V376" s="5" t="n">
        <v>7.89</v>
      </c>
      <c r="W376" s="5" t="n">
        <v>0.09</v>
      </c>
      <c r="X376" s="5" t="n">
        <v>1</v>
      </c>
      <c r="Y376" s="5" t="n">
        <v>3.342</v>
      </c>
      <c r="Z376" s="5" t="n">
        <v>0.509</v>
      </c>
      <c r="AA376" s="5" t="n">
        <v>-0.9320000000000001</v>
      </c>
      <c r="AB376" s="5" t="n">
        <v>2.41</v>
      </c>
      <c r="AC376" s="5" t="n">
        <v>0</v>
      </c>
      <c r="AD376" s="5" t="n">
        <v>0</v>
      </c>
      <c r="AE376" s="5" t="n">
        <v>3.986</v>
      </c>
      <c r="AF376" s="5" t="n">
        <v>1.033</v>
      </c>
      <c r="AG376" s="5" t="n">
        <v>-2.186</v>
      </c>
      <c r="AH376" s="5" t="n">
        <v>1.801</v>
      </c>
      <c r="AI376" s="5" t="n">
        <v>0</v>
      </c>
      <c r="AJ376" s="5" t="n">
        <v>0</v>
      </c>
      <c r="AK376" s="5" t="n">
        <v>7.851</v>
      </c>
      <c r="AL376" s="5" t="n">
        <v>4.403</v>
      </c>
      <c r="AM376" s="5" t="n">
        <v>-2.907</v>
      </c>
      <c r="AN376" s="5" t="n">
        <v>4.944</v>
      </c>
      <c r="AO376" s="5" t="n">
        <v>0</v>
      </c>
      <c r="AP376" s="5" t="n">
        <v>0</v>
      </c>
      <c r="AQ376" s="5" t="n">
        <v>0.5629999999999999</v>
      </c>
      <c r="AR376" s="5" t="n">
        <v>0.129</v>
      </c>
      <c r="AS376" s="5" t="n">
        <v>-0.303</v>
      </c>
      <c r="AT376" s="5" t="n">
        <v>0.283</v>
      </c>
      <c r="AU376" s="5" t="n">
        <v>0</v>
      </c>
      <c r="AV376" s="5" t="n">
        <v>0</v>
      </c>
      <c r="AW376" s="5" t="n">
        <v>0.586</v>
      </c>
      <c r="AX376" s="5" t="n">
        <v>0.129</v>
      </c>
      <c r="AY376" s="5" t="n">
        <v>-0.528</v>
      </c>
      <c r="AZ376" s="5" t="n">
        <v>0.063</v>
      </c>
      <c r="BA376" s="5" t="n">
        <v>0</v>
      </c>
      <c r="BB376" s="5" t="n">
        <v>0</v>
      </c>
      <c r="BC376" s="5" t="n">
        <v>0.408</v>
      </c>
      <c r="BD376" s="5" t="n">
        <v>0.129</v>
      </c>
      <c r="BE376" s="5" t="n">
        <v>0.004</v>
      </c>
      <c r="BF376" s="5" t="n">
        <v>0.444</v>
      </c>
      <c r="BG376" s="5" t="n">
        <v>0.09</v>
      </c>
      <c r="BH376" s="5" t="n">
        <v>1</v>
      </c>
      <c r="BI376" s="5" t="n">
        <v>0.486</v>
      </c>
      <c r="BJ376" s="5" t="n">
        <v>0.129</v>
      </c>
      <c r="BK376" s="5" t="n">
        <v>0.005</v>
      </c>
      <c r="BL376" s="5" t="n">
        <v>0.53</v>
      </c>
      <c r="BM376" s="5" t="n">
        <v>0.09</v>
      </c>
      <c r="BN376" s="5" t="n">
        <v>1</v>
      </c>
      <c r="BO376" s="5" t="n">
        <v>0</v>
      </c>
      <c r="BP376" s="5" t="n">
        <v>-0.073</v>
      </c>
      <c r="BQ376" s="5" t="n">
        <v>0.018</v>
      </c>
      <c r="BR376" s="5" t="n">
        <v>0</v>
      </c>
      <c r="BS376" s="5" t="n">
        <v>1</v>
      </c>
      <c r="BT376" s="5" t="n">
        <v>0</v>
      </c>
      <c r="BU376" s="5" t="n">
        <v>-0.073</v>
      </c>
      <c r="BV376" s="5" t="n">
        <v>0.031</v>
      </c>
      <c r="BW376" s="5" t="n">
        <v>0</v>
      </c>
      <c r="BX376" s="5" t="n">
        <v>0.833</v>
      </c>
      <c r="BY376" s="5" t="n">
        <v>13.254</v>
      </c>
      <c r="BZ376" s="5" t="n">
        <v>0</v>
      </c>
      <c r="CA376" s="5" t="n">
        <v>13.254</v>
      </c>
      <c r="CB376" s="5" t="n">
        <v>0</v>
      </c>
      <c r="CC376" s="5" t="n">
        <v>63.34</v>
      </c>
      <c r="CD376" s="5" t="n">
        <v>7.95</v>
      </c>
      <c r="CE376" s="5" t="n">
        <v>0.631</v>
      </c>
      <c r="CF376" s="5" t="n">
        <v>69.041</v>
      </c>
      <c r="CG376" s="5" t="n">
        <v>0.09</v>
      </c>
      <c r="CH376" s="5" t="n">
        <v>1</v>
      </c>
      <c r="CI376" s="5" t="n">
        <v>0</v>
      </c>
      <c r="CJ376" s="5" t="n">
        <v>0</v>
      </c>
      <c r="CK376" s="5" t="n">
        <v>0</v>
      </c>
      <c r="CL376" s="5" t="n">
        <v>0</v>
      </c>
      <c r="CM376" s="5" t="n">
        <v>0</v>
      </c>
      <c r="CN376" s="5" t="n">
        <v>0</v>
      </c>
      <c r="CO376" s="5" t="n">
        <v>0</v>
      </c>
      <c r="CP376" s="5" t="n">
        <v>0.667</v>
      </c>
      <c r="CQ376" s="5" t="n">
        <v>1.348</v>
      </c>
      <c r="CR376" s="5" t="n">
        <v>0.998</v>
      </c>
      <c r="CS376" s="5" t="n">
        <v>2.698</v>
      </c>
      <c r="CT376" s="5" t="n">
        <v>3.403</v>
      </c>
      <c r="CU376" s="5" t="n">
        <v>6.483</v>
      </c>
    </row>
    <row r="377">
      <c r="A377" s="5" t="inlineStr">
        <is>
          <t>IRN2024</t>
        </is>
      </c>
      <c r="B377" s="5" t="inlineStr">
        <is>
          <t>IRN</t>
        </is>
      </c>
      <c r="C377" s="5" t="inlineStr">
        <is>
          <t>IRN</t>
        </is>
      </c>
      <c r="D377" s="5" t="inlineStr">
        <is>
          <t>Iran</t>
        </is>
      </c>
      <c r="E377" s="5" t="n">
        <v>2024</v>
      </c>
      <c r="F377" s="5" t="n">
        <v>0.09</v>
      </c>
      <c r="G377" s="5" t="n">
        <v>2.799</v>
      </c>
      <c r="H377" s="5" t="n">
        <v>0.882</v>
      </c>
      <c r="I377" s="5" t="n">
        <v>0.049</v>
      </c>
      <c r="J377" s="5" t="n">
        <v>2.848</v>
      </c>
      <c r="K377" s="5" t="n">
        <v>0</v>
      </c>
      <c r="L377" s="5" t="n">
        <v>1</v>
      </c>
      <c r="M377" s="5" t="n">
        <v>4.308</v>
      </c>
      <c r="N377" s="5" t="n">
        <v>2.647</v>
      </c>
      <c r="O377" s="5" t="n">
        <v>0.041</v>
      </c>
      <c r="P377" s="5" t="n">
        <v>4.349</v>
      </c>
      <c r="Q377" s="5" t="n">
        <v>0</v>
      </c>
      <c r="R377" s="5" t="n">
        <v>1</v>
      </c>
      <c r="S377" s="5" t="n">
        <v>7.212</v>
      </c>
      <c r="T377" s="5" t="n">
        <v>5.295</v>
      </c>
      <c r="U377" s="5" t="n">
        <v>0.138</v>
      </c>
      <c r="V377" s="5" t="n">
        <v>7.914</v>
      </c>
      <c r="W377" s="5" t="n">
        <v>0.09</v>
      </c>
      <c r="X377" s="5" t="n">
        <v>1</v>
      </c>
      <c r="Y377" s="5" t="n">
        <v>3.441</v>
      </c>
      <c r="Z377" s="5" t="n">
        <v>0.524</v>
      </c>
      <c r="AA377" s="5" t="n">
        <v>-0.96</v>
      </c>
      <c r="AB377" s="5" t="n">
        <v>2.481</v>
      </c>
      <c r="AC377" s="5" t="n">
        <v>0</v>
      </c>
      <c r="AD377" s="5" t="n">
        <v>0</v>
      </c>
      <c r="AE377" s="5" t="n">
        <v>4.104</v>
      </c>
      <c r="AF377" s="5" t="n">
        <v>1.063</v>
      </c>
      <c r="AG377" s="5" t="n">
        <v>-2.25</v>
      </c>
      <c r="AH377" s="5" t="n">
        <v>1.854</v>
      </c>
      <c r="AI377" s="5" t="n">
        <v>0</v>
      </c>
      <c r="AJ377" s="5" t="n">
        <v>0</v>
      </c>
      <c r="AK377" s="5" t="n">
        <v>8.083</v>
      </c>
      <c r="AL377" s="5" t="n">
        <v>4.533</v>
      </c>
      <c r="AM377" s="5" t="n">
        <v>-2.879</v>
      </c>
      <c r="AN377" s="5" t="n">
        <v>5.204</v>
      </c>
      <c r="AO377" s="5" t="n">
        <v>0</v>
      </c>
      <c r="AP377" s="5" t="n">
        <v>0</v>
      </c>
      <c r="AQ377" s="5" t="n">
        <v>0.544</v>
      </c>
      <c r="AR377" s="5" t="n">
        <v>0.132</v>
      </c>
      <c r="AS377" s="5" t="n">
        <v>-0.284</v>
      </c>
      <c r="AT377" s="5" t="n">
        <v>0.283</v>
      </c>
      <c r="AU377" s="5" t="n">
        <v>0</v>
      </c>
      <c r="AV377" s="5" t="n">
        <v>0</v>
      </c>
      <c r="AW377" s="5" t="n">
        <v>0.553</v>
      </c>
      <c r="AX377" s="5" t="n">
        <v>0.132</v>
      </c>
      <c r="AY377" s="5" t="n">
        <v>-0.495</v>
      </c>
      <c r="AZ377" s="5" t="n">
        <v>0.063</v>
      </c>
      <c r="BA377" s="5" t="n">
        <v>0</v>
      </c>
      <c r="BB377" s="5" t="n">
        <v>0</v>
      </c>
      <c r="BC377" s="5" t="n">
        <v>0.397</v>
      </c>
      <c r="BD377" s="5" t="n">
        <v>0.132</v>
      </c>
      <c r="BE377" s="5" t="n">
        <v>0.005</v>
      </c>
      <c r="BF377" s="5" t="n">
        <v>0.433</v>
      </c>
      <c r="BG377" s="5" t="n">
        <v>0.09</v>
      </c>
      <c r="BH377" s="5" t="n">
        <v>1</v>
      </c>
      <c r="BI377" s="5" t="n">
        <v>0.496</v>
      </c>
      <c r="BJ377" s="5" t="n">
        <v>0.132</v>
      </c>
      <c r="BK377" s="5" t="n">
        <v>0.006</v>
      </c>
      <c r="BL377" s="5" t="n">
        <v>0.541</v>
      </c>
      <c r="BM377" s="5" t="n">
        <v>0.09</v>
      </c>
      <c r="BN377" s="5" t="n">
        <v>1</v>
      </c>
      <c r="BO377" s="5" t="n">
        <v>0</v>
      </c>
      <c r="BP377" s="5" t="n">
        <v>-0.075</v>
      </c>
      <c r="BQ377" s="5" t="n">
        <v>0.019</v>
      </c>
      <c r="BR377" s="5" t="n">
        <v>0</v>
      </c>
      <c r="BS377" s="5" t="n">
        <v>1</v>
      </c>
      <c r="BT377" s="5" t="n">
        <v>0</v>
      </c>
      <c r="BU377" s="5" t="n">
        <v>-0.075</v>
      </c>
      <c r="BV377" s="5" t="n">
        <v>0.039</v>
      </c>
      <c r="BW377" s="5" t="n">
        <v>0</v>
      </c>
      <c r="BX377" s="5" t="n">
        <v>0.833</v>
      </c>
      <c r="BY377" s="5" t="n">
        <v>13.646</v>
      </c>
      <c r="BZ377" s="5" t="n">
        <v>0</v>
      </c>
      <c r="CA377" s="5" t="n">
        <v>13.646</v>
      </c>
      <c r="CB377" s="5" t="n">
        <v>0</v>
      </c>
      <c r="CC377" s="5" t="n">
        <v>62.855</v>
      </c>
      <c r="CD377" s="5" t="n">
        <v>7.95</v>
      </c>
      <c r="CE377" s="5" t="n">
        <v>0.771</v>
      </c>
      <c r="CF377" s="5" t="n">
        <v>68.512</v>
      </c>
      <c r="CG377" s="5" t="n">
        <v>0.09</v>
      </c>
      <c r="CH377" s="5" t="n">
        <v>1</v>
      </c>
      <c r="CI377" s="5" t="n">
        <v>0</v>
      </c>
      <c r="CJ377" s="5" t="n">
        <v>0</v>
      </c>
      <c r="CK377" s="5" t="n">
        <v>0</v>
      </c>
      <c r="CL377" s="5" t="n">
        <v>0</v>
      </c>
      <c r="CM377" s="5" t="n">
        <v>0</v>
      </c>
      <c r="CN377" s="5" t="n">
        <v>0</v>
      </c>
      <c r="CO377" s="5" t="n">
        <v>0</v>
      </c>
      <c r="CP377" s="5" t="n">
        <v>0.667</v>
      </c>
      <c r="CQ377" s="5" t="n">
        <v>1.387</v>
      </c>
      <c r="CR377" s="5" t="n">
        <v>0.998</v>
      </c>
      <c r="CS377" s="5" t="n">
        <v>2.778</v>
      </c>
      <c r="CT377" s="5" t="n">
        <v>2.976</v>
      </c>
      <c r="CU377" s="5" t="n">
        <v>5.319</v>
      </c>
    </row>
    <row r="378">
      <c r="A378" s="5" t="inlineStr">
        <is>
          <t>IRQ2021</t>
        </is>
      </c>
      <c r="B378" s="5" t="inlineStr">
        <is>
          <t>IRQ</t>
        </is>
      </c>
      <c r="C378" s="5" t="inlineStr">
        <is>
          <t>IRQ</t>
        </is>
      </c>
      <c r="D378" s="5" t="inlineStr">
        <is>
          <t>Iraq</t>
        </is>
      </c>
      <c r="E378" s="5" t="n">
        <v>2021</v>
      </c>
      <c r="F378" s="5" t="n">
        <v>0</v>
      </c>
      <c r="G378" s="5" t="n">
        <v>5.897</v>
      </c>
      <c r="H378" s="5" t="n">
        <v>1.143</v>
      </c>
      <c r="I378" s="5" t="n">
        <v>0.233</v>
      </c>
      <c r="J378" s="5" t="n">
        <v>6.13</v>
      </c>
      <c r="K378" s="5" t="n">
        <v>0</v>
      </c>
      <c r="L378" s="5" t="n">
        <v>1</v>
      </c>
      <c r="M378" s="5" t="n">
        <v>7.964</v>
      </c>
      <c r="N378" s="5" t="n">
        <v>3.43</v>
      </c>
      <c r="O378" s="5" t="n">
        <v>0.252</v>
      </c>
      <c r="P378" s="5" t="n">
        <v>8.217000000000001</v>
      </c>
      <c r="Q378" s="5" t="n">
        <v>0</v>
      </c>
      <c r="R378" s="5" t="n">
        <v>1</v>
      </c>
      <c r="S378" s="5" t="n">
        <v>11.613</v>
      </c>
      <c r="T378" s="5" t="n">
        <v>6.86</v>
      </c>
      <c r="U378" s="5" t="n">
        <v>0.233</v>
      </c>
      <c r="V378" s="5" t="n">
        <v>11.846</v>
      </c>
      <c r="W378" s="5" t="n">
        <v>0</v>
      </c>
      <c r="X378" s="5" t="n">
        <v>1</v>
      </c>
      <c r="Y378" s="5" t="n">
        <v>7.559</v>
      </c>
      <c r="Z378" s="5" t="n">
        <v>0.788</v>
      </c>
      <c r="AA378" s="5" t="n">
        <v>-2.972</v>
      </c>
      <c r="AB378" s="5" t="n">
        <v>4.588</v>
      </c>
      <c r="AC378" s="5" t="n">
        <v>0</v>
      </c>
      <c r="AD378" s="5" t="n">
        <v>0</v>
      </c>
      <c r="AE378" s="5" t="n">
        <v>8.419</v>
      </c>
      <c r="AF378" s="5" t="n">
        <v>1.557</v>
      </c>
      <c r="AG378" s="5" t="n">
        <v>-4.373</v>
      </c>
      <c r="AH378" s="5" t="n">
        <v>4.046</v>
      </c>
      <c r="AI378" s="5" t="n">
        <v>0</v>
      </c>
      <c r="AJ378" s="5" t="n">
        <v>0</v>
      </c>
      <c r="AK378" s="5" t="n">
        <v>13.577</v>
      </c>
      <c r="AL378" s="5" t="n">
        <v>6.201</v>
      </c>
      <c r="AM378" s="5" t="n">
        <v>0</v>
      </c>
      <c r="AN378" s="5" t="n">
        <v>13.577</v>
      </c>
      <c r="AO378" s="5" t="n">
        <v>0</v>
      </c>
      <c r="AP378" s="5" t="n">
        <v>1</v>
      </c>
      <c r="AQ378" s="5" t="n">
        <v>0.621</v>
      </c>
      <c r="AR378" s="5" t="n">
        <v>0.114</v>
      </c>
      <c r="AS378" s="5" t="n">
        <v>-0.264</v>
      </c>
      <c r="AT378" s="5" t="n">
        <v>0.357</v>
      </c>
      <c r="AU378" s="5" t="n">
        <v>0</v>
      </c>
      <c r="AV378" s="5" t="n">
        <v>0</v>
      </c>
      <c r="AW378" s="5" t="n">
        <v>0.593</v>
      </c>
      <c r="AX378" s="5" t="n">
        <v>0.114</v>
      </c>
      <c r="AY378" s="5" t="n">
        <v>-0.381</v>
      </c>
      <c r="AZ378" s="5" t="n">
        <v>0.212</v>
      </c>
      <c r="BA378" s="5" t="n">
        <v>0</v>
      </c>
      <c r="BB378" s="5" t="n">
        <v>0</v>
      </c>
      <c r="BC378" s="5" t="n">
        <v>0.44</v>
      </c>
      <c r="BD378" s="5" t="n">
        <v>0.114</v>
      </c>
      <c r="BE378" s="5" t="n">
        <v>0</v>
      </c>
      <c r="BF378" s="5" t="n">
        <v>0.44</v>
      </c>
      <c r="BG378" s="5" t="n">
        <v>0</v>
      </c>
      <c r="BH378" s="5" t="n">
        <v>1</v>
      </c>
      <c r="BI378" s="5" t="n">
        <v>0.5600000000000001</v>
      </c>
      <c r="BJ378" s="5" t="n">
        <v>0.114</v>
      </c>
      <c r="BK378" s="5" t="n">
        <v>0</v>
      </c>
      <c r="BL378" s="5" t="n">
        <v>0.5600000000000001</v>
      </c>
      <c r="BM378" s="5" t="n">
        <v>0</v>
      </c>
      <c r="BN378" s="5" t="n">
        <v>1</v>
      </c>
      <c r="BO378" s="5" t="n">
        <v>0</v>
      </c>
      <c r="BP378" s="5" t="n">
        <v>0</v>
      </c>
      <c r="BQ378" s="5" t="n">
        <v>0.041</v>
      </c>
      <c r="BR378" s="5" t="n">
        <v>0</v>
      </c>
      <c r="BS378" s="5" t="n">
        <v>0.667</v>
      </c>
      <c r="BT378" s="5" t="n">
        <v>0</v>
      </c>
      <c r="BU378" s="5" t="n">
        <v>0</v>
      </c>
      <c r="BV378" s="5" t="n">
        <v>0.024</v>
      </c>
      <c r="BW378" s="5" t="n">
        <v>0</v>
      </c>
      <c r="BX378" s="5" t="n">
        <v>0.833</v>
      </c>
      <c r="BY378" s="5" t="n">
        <v>11.787</v>
      </c>
      <c r="BZ378" s="5" t="n">
        <v>0</v>
      </c>
      <c r="CA378" s="5" t="n">
        <v>11.787</v>
      </c>
      <c r="CB378" s="5" t="n">
        <v>0</v>
      </c>
      <c r="CC378" s="5" t="n">
        <v>81.69499999999999</v>
      </c>
      <c r="CD378" s="5" t="n">
        <v>7.95</v>
      </c>
      <c r="CE378" s="5" t="n">
        <v>0</v>
      </c>
      <c r="CF378" s="5" t="n">
        <v>81.69499999999999</v>
      </c>
      <c r="CG378" s="5" t="n">
        <v>0</v>
      </c>
      <c r="CH378" s="5" t="n">
        <v>1</v>
      </c>
      <c r="CI378" s="5" t="n">
        <v>0</v>
      </c>
      <c r="CJ378" s="5" t="n">
        <v>0</v>
      </c>
      <c r="CK378" s="5" t="n">
        <v>0</v>
      </c>
      <c r="CL378" s="5" t="n">
        <v>0</v>
      </c>
      <c r="CM378" s="5" t="n">
        <v>0</v>
      </c>
      <c r="CN378" s="5" t="n">
        <v>0</v>
      </c>
      <c r="CO378" s="5" t="n">
        <v>0</v>
      </c>
      <c r="CP378" s="5" t="n">
        <v>0</v>
      </c>
      <c r="CQ378" s="5" t="n">
        <v>1.198</v>
      </c>
      <c r="CR378" s="5" t="n">
        <v>0.496</v>
      </c>
      <c r="CS378" s="5" t="n">
        <v>3.207</v>
      </c>
      <c r="CT378" s="5" t="n">
        <v>4.753</v>
      </c>
      <c r="CU378" s="5" t="n">
        <v>14.162</v>
      </c>
    </row>
    <row r="379">
      <c r="A379" s="5" t="inlineStr">
        <is>
          <t>IRQ2022</t>
        </is>
      </c>
      <c r="B379" s="5" t="inlineStr">
        <is>
          <t>IRQ</t>
        </is>
      </c>
      <c r="C379" s="5" t="inlineStr">
        <is>
          <t>IRQ</t>
        </is>
      </c>
      <c r="D379" s="5" t="inlineStr">
        <is>
          <t>Iraq</t>
        </is>
      </c>
      <c r="E379" s="5" t="n">
        <v>2022</v>
      </c>
      <c r="F379" s="5" t="n">
        <v>0</v>
      </c>
      <c r="G379" s="5" t="n">
        <v>11.72</v>
      </c>
      <c r="H379" s="5" t="n">
        <v>1.235</v>
      </c>
      <c r="I379" s="5" t="n">
        <v>0.555</v>
      </c>
      <c r="J379" s="5" t="n">
        <v>12.275</v>
      </c>
      <c r="K379" s="5" t="n">
        <v>0</v>
      </c>
      <c r="L379" s="5" t="n">
        <v>1</v>
      </c>
      <c r="M379" s="5" t="n">
        <v>9.782999999999999</v>
      </c>
      <c r="N379" s="5" t="n">
        <v>3.704</v>
      </c>
      <c r="O379" s="5" t="n">
        <v>0.365</v>
      </c>
      <c r="P379" s="5" t="n">
        <v>10.148</v>
      </c>
      <c r="Q379" s="5" t="n">
        <v>0</v>
      </c>
      <c r="R379" s="5" t="n">
        <v>1</v>
      </c>
      <c r="S379" s="5" t="n">
        <v>17.893</v>
      </c>
      <c r="T379" s="5" t="n">
        <v>7.408</v>
      </c>
      <c r="U379" s="5" t="n">
        <v>0.555</v>
      </c>
      <c r="V379" s="5" t="n">
        <v>18.448</v>
      </c>
      <c r="W379" s="5" t="n">
        <v>0</v>
      </c>
      <c r="X379" s="5" t="n">
        <v>1</v>
      </c>
      <c r="Y379" s="5" t="n">
        <v>12.691</v>
      </c>
      <c r="Z379" s="5" t="n">
        <v>1.323</v>
      </c>
      <c r="AA379" s="5" t="n">
        <v>-7.177</v>
      </c>
      <c r="AB379" s="5" t="n">
        <v>5.514</v>
      </c>
      <c r="AC379" s="5" t="n">
        <v>0</v>
      </c>
      <c r="AD379" s="5" t="n">
        <v>0</v>
      </c>
      <c r="AE379" s="5" t="n">
        <v>13.61</v>
      </c>
      <c r="AF379" s="5" t="n">
        <v>2.516</v>
      </c>
      <c r="AG379" s="5" t="n">
        <v>-8.682</v>
      </c>
      <c r="AH379" s="5" t="n">
        <v>4.929</v>
      </c>
      <c r="AI379" s="5" t="n">
        <v>0</v>
      </c>
      <c r="AJ379" s="5" t="n">
        <v>0</v>
      </c>
      <c r="AK379" s="5" t="n">
        <v>19.125</v>
      </c>
      <c r="AL379" s="5" t="n">
        <v>8.734</v>
      </c>
      <c r="AM379" s="5" t="n">
        <v>0</v>
      </c>
      <c r="AN379" s="5" t="n">
        <v>19.125</v>
      </c>
      <c r="AO379" s="5" t="n">
        <v>0</v>
      </c>
      <c r="AP379" s="5" t="n">
        <v>1</v>
      </c>
      <c r="AQ379" s="5" t="n">
        <v>0.847</v>
      </c>
      <c r="AR379" s="5" t="n">
        <v>0.123</v>
      </c>
      <c r="AS379" s="5" t="n">
        <v>-0.407</v>
      </c>
      <c r="AT379" s="5" t="n">
        <v>0.44</v>
      </c>
      <c r="AU379" s="5" t="n">
        <v>0</v>
      </c>
      <c r="AV379" s="5" t="n">
        <v>0</v>
      </c>
      <c r="AW379" s="5" t="n">
        <v>0.947</v>
      </c>
      <c r="AX379" s="5" t="n">
        <v>0.123</v>
      </c>
      <c r="AY379" s="5" t="n">
        <v>-0.646</v>
      </c>
      <c r="AZ379" s="5" t="n">
        <v>0.301</v>
      </c>
      <c r="BA379" s="5" t="n">
        <v>0</v>
      </c>
      <c r="BB379" s="5" t="n">
        <v>0</v>
      </c>
      <c r="BC379" s="5" t="n">
        <v>0.589</v>
      </c>
      <c r="BD379" s="5" t="n">
        <v>0.123</v>
      </c>
      <c r="BE379" s="5" t="n">
        <v>0</v>
      </c>
      <c r="BF379" s="5" t="n">
        <v>0.589</v>
      </c>
      <c r="BG379" s="5" t="n">
        <v>0</v>
      </c>
      <c r="BH379" s="5" t="n">
        <v>1</v>
      </c>
      <c r="BI379" s="5" t="n">
        <v>0.6889999999999999</v>
      </c>
      <c r="BJ379" s="5" t="n">
        <v>0.123</v>
      </c>
      <c r="BK379" s="5" t="n">
        <v>0</v>
      </c>
      <c r="BL379" s="5" t="n">
        <v>0.6889999999999999</v>
      </c>
      <c r="BM379" s="5" t="n">
        <v>0</v>
      </c>
      <c r="BN379" s="5" t="n">
        <v>1</v>
      </c>
      <c r="BO379" s="5" t="n">
        <v>0</v>
      </c>
      <c r="BP379" s="5" t="n">
        <v>0</v>
      </c>
      <c r="BQ379" s="5" t="n">
        <v>0.041</v>
      </c>
      <c r="BR379" s="5" t="n">
        <v>0</v>
      </c>
      <c r="BS379" s="5" t="n">
        <v>0.667</v>
      </c>
      <c r="BT379" s="5" t="n">
        <v>0</v>
      </c>
      <c r="BU379" s="5" t="n">
        <v>0</v>
      </c>
      <c r="BV379" s="5" t="n">
        <v>0.007</v>
      </c>
      <c r="BW379" s="5" t="n">
        <v>0</v>
      </c>
      <c r="BX379" s="5" t="n">
        <v>0.833</v>
      </c>
      <c r="BY379" s="5" t="n">
        <v>12.729</v>
      </c>
      <c r="BZ379" s="5" t="n">
        <v>0</v>
      </c>
      <c r="CA379" s="5" t="n">
        <v>12.729</v>
      </c>
      <c r="CB379" s="5" t="n">
        <v>0</v>
      </c>
      <c r="CC379" s="5" t="n">
        <v>102.477</v>
      </c>
      <c r="CD379" s="5" t="n">
        <v>7.95</v>
      </c>
      <c r="CE379" s="5" t="n">
        <v>0</v>
      </c>
      <c r="CF379" s="5" t="n">
        <v>102.477</v>
      </c>
      <c r="CG379" s="5" t="n">
        <v>0</v>
      </c>
      <c r="CH379" s="5" t="n">
        <v>1</v>
      </c>
      <c r="CI379" s="5" t="n">
        <v>0</v>
      </c>
      <c r="CJ379" s="5" t="n">
        <v>0</v>
      </c>
      <c r="CK379" s="5" t="n">
        <v>0</v>
      </c>
      <c r="CL379" s="5" t="n">
        <v>0</v>
      </c>
      <c r="CM379" s="5" t="n">
        <v>0</v>
      </c>
      <c r="CN379" s="5" t="n">
        <v>0</v>
      </c>
      <c r="CO379" s="5" t="n">
        <v>0</v>
      </c>
      <c r="CP379" s="5" t="n">
        <v>0</v>
      </c>
      <c r="CQ379" s="5" t="n">
        <v>1.294</v>
      </c>
      <c r="CR379" s="5" t="n">
        <v>0.511</v>
      </c>
      <c r="CS379" s="5" t="n">
        <v>3.463</v>
      </c>
      <c r="CT379" s="5" t="n">
        <v>10.485</v>
      </c>
      <c r="CU379" s="5" t="n">
        <v>30.326</v>
      </c>
    </row>
    <row r="380">
      <c r="A380" s="5" t="inlineStr">
        <is>
          <t>IRQ2023</t>
        </is>
      </c>
      <c r="B380" s="5" t="inlineStr">
        <is>
          <t>IRQ</t>
        </is>
      </c>
      <c r="C380" s="5" t="inlineStr">
        <is>
          <t>IRQ</t>
        </is>
      </c>
      <c r="D380" s="5" t="inlineStr">
        <is>
          <t>Iraq</t>
        </is>
      </c>
      <c r="E380" s="5" t="n">
        <v>2023</v>
      </c>
      <c r="F380" s="5" t="n">
        <v>0</v>
      </c>
      <c r="G380" s="5" t="n">
        <v>6.147</v>
      </c>
      <c r="H380" s="5" t="n">
        <v>1.286</v>
      </c>
      <c r="I380" s="5" t="n">
        <v>0.268</v>
      </c>
      <c r="J380" s="5" t="n">
        <v>6.415</v>
      </c>
      <c r="K380" s="5" t="n">
        <v>0</v>
      </c>
      <c r="L380" s="5" t="n">
        <v>1</v>
      </c>
      <c r="M380" s="5" t="n">
        <v>7.886</v>
      </c>
      <c r="N380" s="5" t="n">
        <v>3.857</v>
      </c>
      <c r="O380" s="5" t="n">
        <v>0.252</v>
      </c>
      <c r="P380" s="5" t="n">
        <v>8.138</v>
      </c>
      <c r="Q380" s="5" t="n">
        <v>0</v>
      </c>
      <c r="R380" s="5" t="n">
        <v>1</v>
      </c>
      <c r="S380" s="5" t="n">
        <v>12.575</v>
      </c>
      <c r="T380" s="5" t="n">
        <v>7.714</v>
      </c>
      <c r="U380" s="5" t="n">
        <v>0.268</v>
      </c>
      <c r="V380" s="5" t="n">
        <v>12.843</v>
      </c>
      <c r="W380" s="5" t="n">
        <v>0</v>
      </c>
      <c r="X380" s="5" t="n">
        <v>1</v>
      </c>
      <c r="Y380" s="5" t="n">
        <v>6.738</v>
      </c>
      <c r="Z380" s="5" t="n">
        <v>0.702</v>
      </c>
      <c r="AA380" s="5" t="n">
        <v>-1.579</v>
      </c>
      <c r="AB380" s="5" t="n">
        <v>5.159</v>
      </c>
      <c r="AC380" s="5" t="n">
        <v>0</v>
      </c>
      <c r="AD380" s="5" t="n">
        <v>0</v>
      </c>
      <c r="AE380" s="5" t="n">
        <v>7.696</v>
      </c>
      <c r="AF380" s="5" t="n">
        <v>1.423</v>
      </c>
      <c r="AG380" s="5" t="n">
        <v>-3.146</v>
      </c>
      <c r="AH380" s="5" t="n">
        <v>4.55</v>
      </c>
      <c r="AI380" s="5" t="n">
        <v>0</v>
      </c>
      <c r="AJ380" s="5" t="n">
        <v>0</v>
      </c>
      <c r="AK380" s="5" t="n">
        <v>13.442</v>
      </c>
      <c r="AL380" s="5" t="n">
        <v>6.139</v>
      </c>
      <c r="AM380" s="5" t="n">
        <v>0</v>
      </c>
      <c r="AN380" s="5" t="n">
        <v>13.442</v>
      </c>
      <c r="AO380" s="5" t="n">
        <v>0</v>
      </c>
      <c r="AP380" s="5" t="n">
        <v>1</v>
      </c>
      <c r="AQ380" s="5" t="n">
        <v>0.749</v>
      </c>
      <c r="AR380" s="5" t="n">
        <v>0.129</v>
      </c>
      <c r="AS380" s="5" t="n">
        <v>-0.378</v>
      </c>
      <c r="AT380" s="5" t="n">
        <v>0.371</v>
      </c>
      <c r="AU380" s="5" t="n">
        <v>0</v>
      </c>
      <c r="AV380" s="5" t="n">
        <v>0</v>
      </c>
      <c r="AW380" s="5" t="n">
        <v>0.783</v>
      </c>
      <c r="AX380" s="5" t="n">
        <v>0.129</v>
      </c>
      <c r="AY380" s="5" t="n">
        <v>-0.513</v>
      </c>
      <c r="AZ380" s="5" t="n">
        <v>0.269</v>
      </c>
      <c r="BA380" s="5" t="n">
        <v>0</v>
      </c>
      <c r="BB380" s="5" t="n">
        <v>0</v>
      </c>
      <c r="BC380" s="5" t="n">
        <v>0.527</v>
      </c>
      <c r="BD380" s="5" t="n">
        <v>0.129</v>
      </c>
      <c r="BE380" s="5" t="n">
        <v>0</v>
      </c>
      <c r="BF380" s="5" t="n">
        <v>0.527</v>
      </c>
      <c r="BG380" s="5" t="n">
        <v>0</v>
      </c>
      <c r="BH380" s="5" t="n">
        <v>1</v>
      </c>
      <c r="BI380" s="5" t="n">
        <v>0.64</v>
      </c>
      <c r="BJ380" s="5" t="n">
        <v>0.129</v>
      </c>
      <c r="BK380" s="5" t="n">
        <v>0</v>
      </c>
      <c r="BL380" s="5" t="n">
        <v>0.64</v>
      </c>
      <c r="BM380" s="5" t="n">
        <v>0</v>
      </c>
      <c r="BN380" s="5" t="n">
        <v>1</v>
      </c>
      <c r="BO380" s="5" t="n">
        <v>0</v>
      </c>
      <c r="BP380" s="5" t="n">
        <v>0</v>
      </c>
      <c r="BQ380" s="5" t="n">
        <v>0.045</v>
      </c>
      <c r="BR380" s="5" t="n">
        <v>0</v>
      </c>
      <c r="BS380" s="5" t="n">
        <v>0.667</v>
      </c>
      <c r="BT380" s="5" t="n">
        <v>0</v>
      </c>
      <c r="BU380" s="5" t="n">
        <v>0</v>
      </c>
      <c r="BV380" s="5" t="n">
        <v>0.007</v>
      </c>
      <c r="BW380" s="5" t="n">
        <v>0</v>
      </c>
      <c r="BX380" s="5" t="n">
        <v>0.833</v>
      </c>
      <c r="BY380" s="5" t="n">
        <v>13.254</v>
      </c>
      <c r="BZ380" s="5" t="n">
        <v>0</v>
      </c>
      <c r="CA380" s="5" t="n">
        <v>13.254</v>
      </c>
      <c r="CB380" s="5" t="n">
        <v>0</v>
      </c>
      <c r="CC380" s="5" t="n">
        <v>87.07899999999999</v>
      </c>
      <c r="CD380" s="5" t="n">
        <v>7.95</v>
      </c>
      <c r="CE380" s="5" t="n">
        <v>0</v>
      </c>
      <c r="CF380" s="5" t="n">
        <v>87.07899999999999</v>
      </c>
      <c r="CG380" s="5" t="n">
        <v>0</v>
      </c>
      <c r="CH380" s="5" t="n">
        <v>1</v>
      </c>
      <c r="CI380" s="5" t="n">
        <v>0</v>
      </c>
      <c r="CJ380" s="5" t="n">
        <v>0</v>
      </c>
      <c r="CK380" s="5" t="n">
        <v>0</v>
      </c>
      <c r="CL380" s="5" t="n">
        <v>0</v>
      </c>
      <c r="CM380" s="5" t="n">
        <v>0</v>
      </c>
      <c r="CN380" s="5" t="n">
        <v>0</v>
      </c>
      <c r="CO380" s="5" t="n">
        <v>0</v>
      </c>
      <c r="CP380" s="5" t="n">
        <v>0</v>
      </c>
      <c r="CQ380" s="5" t="n">
        <v>1.348</v>
      </c>
      <c r="CR380" s="5" t="n">
        <v>0.51</v>
      </c>
      <c r="CS380" s="5" t="n">
        <v>3.606</v>
      </c>
      <c r="CT380" s="5" t="n">
        <v>4.861</v>
      </c>
      <c r="CU380" s="5" t="n">
        <v>10.622</v>
      </c>
    </row>
    <row r="381">
      <c r="A381" s="5" t="inlineStr">
        <is>
          <t>IRQ2024</t>
        </is>
      </c>
      <c r="B381" s="5" t="inlineStr">
        <is>
          <t>IRQ</t>
        </is>
      </c>
      <c r="C381" s="5" t="inlineStr">
        <is>
          <t>IRQ</t>
        </is>
      </c>
      <c r="D381" s="5" t="inlineStr">
        <is>
          <t>Iraq</t>
        </is>
      </c>
      <c r="E381" s="5" t="n">
        <v>2024</v>
      </c>
      <c r="F381" s="5" t="n">
        <v>0</v>
      </c>
      <c r="G381" s="5" t="n">
        <v>5.575</v>
      </c>
      <c r="H381" s="5" t="n">
        <v>1.324</v>
      </c>
      <c r="I381" s="5" t="n">
        <v>0.208</v>
      </c>
      <c r="J381" s="5" t="n">
        <v>5.783</v>
      </c>
      <c r="K381" s="5" t="n">
        <v>0</v>
      </c>
      <c r="L381" s="5" t="n">
        <v>1</v>
      </c>
      <c r="M381" s="5" t="n">
        <v>7.124</v>
      </c>
      <c r="N381" s="5" t="n">
        <v>3.971</v>
      </c>
      <c r="O381" s="5" t="n">
        <v>0.176</v>
      </c>
      <c r="P381" s="5" t="n">
        <v>7.299</v>
      </c>
      <c r="Q381" s="5" t="n">
        <v>0</v>
      </c>
      <c r="R381" s="5" t="n">
        <v>1</v>
      </c>
      <c r="S381" s="5" t="n">
        <v>12.193</v>
      </c>
      <c r="T381" s="5" t="n">
        <v>7.942</v>
      </c>
      <c r="U381" s="5" t="n">
        <v>0.208</v>
      </c>
      <c r="V381" s="5" t="n">
        <v>12.401</v>
      </c>
      <c r="W381" s="5" t="n">
        <v>0</v>
      </c>
      <c r="X381" s="5" t="n">
        <v>1</v>
      </c>
      <c r="Y381" s="5" t="n">
        <v>6.389</v>
      </c>
      <c r="Z381" s="5" t="n">
        <v>0.666</v>
      </c>
      <c r="AA381" s="5" t="n">
        <v>-1.078</v>
      </c>
      <c r="AB381" s="5" t="n">
        <v>5.311</v>
      </c>
      <c r="AC381" s="5" t="n">
        <v>0</v>
      </c>
      <c r="AD381" s="5" t="n">
        <v>0</v>
      </c>
      <c r="AE381" s="5" t="n">
        <v>7.375</v>
      </c>
      <c r="AF381" s="5" t="n">
        <v>1.364</v>
      </c>
      <c r="AG381" s="5" t="n">
        <v>-2.691</v>
      </c>
      <c r="AH381" s="5" t="n">
        <v>4.684</v>
      </c>
      <c r="AI381" s="5" t="n">
        <v>0</v>
      </c>
      <c r="AJ381" s="5" t="n">
        <v>0</v>
      </c>
      <c r="AK381" s="5" t="n">
        <v>13.291</v>
      </c>
      <c r="AL381" s="5" t="n">
        <v>6.07</v>
      </c>
      <c r="AM381" s="5" t="n">
        <v>0</v>
      </c>
      <c r="AN381" s="5" t="n">
        <v>13.291</v>
      </c>
      <c r="AO381" s="5" t="n">
        <v>0</v>
      </c>
      <c r="AP381" s="5" t="n">
        <v>1</v>
      </c>
      <c r="AQ381" s="5" t="n">
        <v>0.72</v>
      </c>
      <c r="AR381" s="5" t="n">
        <v>0.132</v>
      </c>
      <c r="AS381" s="5" t="n">
        <v>-0.346</v>
      </c>
      <c r="AT381" s="5" t="n">
        <v>0.374</v>
      </c>
      <c r="AU381" s="5" t="n">
        <v>0</v>
      </c>
      <c r="AV381" s="5" t="n">
        <v>0</v>
      </c>
      <c r="AW381" s="5" t="n">
        <v>0.734</v>
      </c>
      <c r="AX381" s="5" t="n">
        <v>0.132</v>
      </c>
      <c r="AY381" s="5" t="n">
        <v>-0.472</v>
      </c>
      <c r="AZ381" s="5" t="n">
        <v>0.262</v>
      </c>
      <c r="BA381" s="5" t="n">
        <v>0</v>
      </c>
      <c r="BB381" s="5" t="n">
        <v>0</v>
      </c>
      <c r="BC381" s="5" t="n">
        <v>0.51</v>
      </c>
      <c r="BD381" s="5" t="n">
        <v>0.132</v>
      </c>
      <c r="BE381" s="5" t="n">
        <v>0</v>
      </c>
      <c r="BF381" s="5" t="n">
        <v>0.51</v>
      </c>
      <c r="BG381" s="5" t="n">
        <v>0</v>
      </c>
      <c r="BH381" s="5" t="n">
        <v>1</v>
      </c>
      <c r="BI381" s="5" t="n">
        <v>0.652</v>
      </c>
      <c r="BJ381" s="5" t="n">
        <v>0.132</v>
      </c>
      <c r="BK381" s="5" t="n">
        <v>0</v>
      </c>
      <c r="BL381" s="5" t="n">
        <v>0.652</v>
      </c>
      <c r="BM381" s="5" t="n">
        <v>0</v>
      </c>
      <c r="BN381" s="5" t="n">
        <v>1</v>
      </c>
      <c r="BO381" s="5" t="n">
        <v>0</v>
      </c>
      <c r="BP381" s="5" t="n">
        <v>0</v>
      </c>
      <c r="BQ381" s="5" t="n">
        <v>0.046</v>
      </c>
      <c r="BR381" s="5" t="n">
        <v>0</v>
      </c>
      <c r="BS381" s="5" t="n">
        <v>0.667</v>
      </c>
      <c r="BT381" s="5" t="n">
        <v>0</v>
      </c>
      <c r="BU381" s="5" t="n">
        <v>0</v>
      </c>
      <c r="BV381" s="5" t="n">
        <v>0.011</v>
      </c>
      <c r="BW381" s="5" t="n">
        <v>0</v>
      </c>
      <c r="BX381" s="5" t="n">
        <v>0.833</v>
      </c>
      <c r="BY381" s="5" t="n">
        <v>13.646</v>
      </c>
      <c r="BZ381" s="5" t="n">
        <v>0</v>
      </c>
      <c r="CA381" s="5" t="n">
        <v>13.646</v>
      </c>
      <c r="CB381" s="5" t="n">
        <v>0</v>
      </c>
      <c r="CC381" s="5" t="n">
        <v>86.38500000000001</v>
      </c>
      <c r="CD381" s="5" t="n">
        <v>7.95</v>
      </c>
      <c r="CE381" s="5" t="n">
        <v>0</v>
      </c>
      <c r="CF381" s="5" t="n">
        <v>86.38500000000001</v>
      </c>
      <c r="CG381" s="5" t="n">
        <v>0</v>
      </c>
      <c r="CH381" s="5" t="n">
        <v>1</v>
      </c>
      <c r="CI381" s="5" t="n">
        <v>0</v>
      </c>
      <c r="CJ381" s="5" t="n">
        <v>0</v>
      </c>
      <c r="CK381" s="5" t="n">
        <v>0</v>
      </c>
      <c r="CL381" s="5" t="n">
        <v>0</v>
      </c>
      <c r="CM381" s="5" t="n">
        <v>0</v>
      </c>
      <c r="CN381" s="5" t="n">
        <v>0</v>
      </c>
      <c r="CO381" s="5" t="n">
        <v>0</v>
      </c>
      <c r="CP381" s="5" t="n">
        <v>0</v>
      </c>
      <c r="CQ381" s="5" t="n">
        <v>1.387</v>
      </c>
      <c r="CR381" s="5" t="n">
        <v>0.51</v>
      </c>
      <c r="CS381" s="5" t="n">
        <v>3.712</v>
      </c>
      <c r="CT381" s="5" t="n">
        <v>4.251</v>
      </c>
      <c r="CU381" s="5" t="n">
        <v>9.167999999999999</v>
      </c>
    </row>
    <row r="382">
      <c r="A382" s="5" t="inlineStr">
        <is>
          <t>IRL2021</t>
        </is>
      </c>
      <c r="B382" s="5" t="inlineStr">
        <is>
          <t>IRL</t>
        </is>
      </c>
      <c r="C382" s="5" t="inlineStr">
        <is>
          <t>IRL</t>
        </is>
      </c>
      <c r="D382" s="5" t="inlineStr">
        <is>
          <t>Ireland</t>
        </is>
      </c>
      <c r="E382" s="5" t="n">
        <v>2021</v>
      </c>
      <c r="F382" s="5" t="n">
        <v>0</v>
      </c>
      <c r="G382" s="5" t="n">
        <v>5.803</v>
      </c>
      <c r="H382" s="5" t="n">
        <v>1.009</v>
      </c>
      <c r="I382" s="5" t="n">
        <v>2.635</v>
      </c>
      <c r="J382" s="5" t="n">
        <v>8.439</v>
      </c>
      <c r="K382" s="5" t="n">
        <v>0</v>
      </c>
      <c r="L382" s="5" t="n">
        <v>1</v>
      </c>
      <c r="M382" s="5" t="n">
        <v>6.777</v>
      </c>
      <c r="N382" s="5" t="n">
        <v>3.027</v>
      </c>
      <c r="O382" s="5" t="n">
        <v>4.103</v>
      </c>
      <c r="P382" s="5" t="n">
        <v>10.88</v>
      </c>
      <c r="Q382" s="5" t="n">
        <v>0</v>
      </c>
      <c r="R382" s="5" t="n">
        <v>1</v>
      </c>
      <c r="S382" s="5" t="n">
        <v>20.489</v>
      </c>
      <c r="T382" s="5" t="n">
        <v>12.697</v>
      </c>
      <c r="U382" s="5" t="n">
        <v>1.67</v>
      </c>
      <c r="V382" s="5" t="n">
        <v>22.159</v>
      </c>
      <c r="W382" s="5" t="n">
        <v>0</v>
      </c>
      <c r="X382" s="5" t="n">
        <v>1</v>
      </c>
      <c r="Y382" s="5" t="n">
        <v>17.723</v>
      </c>
      <c r="Z382" s="5" t="n">
        <v>1.958</v>
      </c>
      <c r="AA382" s="5" t="n">
        <v>-1.64</v>
      </c>
      <c r="AB382" s="5" t="n">
        <v>16.083</v>
      </c>
      <c r="AC382" s="5" t="n">
        <v>0</v>
      </c>
      <c r="AD382" s="5" t="n">
        <v>1</v>
      </c>
      <c r="AE382" s="5" t="n">
        <v>17.679</v>
      </c>
      <c r="AF382" s="5" t="n">
        <v>3.479</v>
      </c>
      <c r="AG382" s="5" t="n">
        <v>-1.597</v>
      </c>
      <c r="AH382" s="5" t="n">
        <v>16.083</v>
      </c>
      <c r="AI382" s="5" t="n">
        <v>0</v>
      </c>
      <c r="AJ382" s="5" t="n">
        <v>1</v>
      </c>
      <c r="AK382" s="5" t="n">
        <v>27.839</v>
      </c>
      <c r="AL382" s="5" t="n">
        <v>13.664</v>
      </c>
      <c r="AM382" s="5" t="n">
        <v>-4.796</v>
      </c>
      <c r="AN382" s="5" t="n">
        <v>23.043</v>
      </c>
      <c r="AO382" s="5" t="n">
        <v>0</v>
      </c>
      <c r="AP382" s="5" t="n">
        <v>1</v>
      </c>
      <c r="AQ382" s="5" t="n">
        <v>0.619</v>
      </c>
      <c r="AR382" s="5" t="n">
        <v>0.114</v>
      </c>
      <c r="AS382" s="5" t="n">
        <v>1.173</v>
      </c>
      <c r="AT382" s="5" t="n">
        <v>1.792</v>
      </c>
      <c r="AU382" s="5" t="n">
        <v>0</v>
      </c>
      <c r="AV382" s="5" t="n">
        <v>1</v>
      </c>
      <c r="AW382" s="5" t="n">
        <v>0.599</v>
      </c>
      <c r="AX382" s="5" t="n">
        <v>0.114</v>
      </c>
      <c r="AY382" s="5" t="n">
        <v>1.073</v>
      </c>
      <c r="AZ382" s="5" t="n">
        <v>1.673</v>
      </c>
      <c r="BA382" s="5" t="n">
        <v>0</v>
      </c>
      <c r="BB382" s="5" t="n">
        <v>1</v>
      </c>
      <c r="BC382" s="5" t="n">
        <v>0.439</v>
      </c>
      <c r="BD382" s="5" t="n">
        <v>0.114</v>
      </c>
      <c r="BE382" s="5" t="n">
        <v>0.034</v>
      </c>
      <c r="BF382" s="5" t="n">
        <v>0.473</v>
      </c>
      <c r="BG382" s="5" t="n">
        <v>0</v>
      </c>
      <c r="BH382" s="5" t="n">
        <v>1</v>
      </c>
      <c r="BI382" s="5" t="n">
        <v>0.505</v>
      </c>
      <c r="BJ382" s="5" t="n">
        <v>0.114</v>
      </c>
      <c r="BK382" s="5" t="n">
        <v>0.533</v>
      </c>
      <c r="BL382" s="5" t="n">
        <v>1.038</v>
      </c>
      <c r="BM382" s="5" t="n">
        <v>0</v>
      </c>
      <c r="BN382" s="5" t="n">
        <v>1</v>
      </c>
      <c r="BO382" s="5" t="n">
        <v>0</v>
      </c>
      <c r="BP382" s="5" t="n">
        <v>0.008</v>
      </c>
      <c r="BQ382" s="5" t="n">
        <v>0.151</v>
      </c>
      <c r="BR382" s="5" t="n">
        <v>0</v>
      </c>
      <c r="BS382" s="5" t="n">
        <v>1</v>
      </c>
      <c r="BT382" s="5" t="n">
        <v>0</v>
      </c>
      <c r="BU382" s="5" t="n">
        <v>0.022</v>
      </c>
      <c r="BV382" s="5" t="n">
        <v>0.327</v>
      </c>
      <c r="BW382" s="5" t="n">
        <v>0</v>
      </c>
      <c r="BX382" s="5" t="n">
        <v>0.833</v>
      </c>
      <c r="BY382" s="5" t="n">
        <v>11.787</v>
      </c>
      <c r="BZ382" s="5" t="n">
        <v>0</v>
      </c>
      <c r="CA382" s="5" t="n">
        <v>11.787</v>
      </c>
      <c r="CB382" s="5" t="n">
        <v>0</v>
      </c>
      <c r="CC382" s="5" t="n">
        <v>78.125</v>
      </c>
      <c r="CD382" s="5" t="n">
        <v>7.95</v>
      </c>
      <c r="CE382" s="5" t="n">
        <v>67.696</v>
      </c>
      <c r="CF382" s="5" t="n">
        <v>145.821</v>
      </c>
      <c r="CG382" s="5" t="n">
        <v>0</v>
      </c>
      <c r="CH382" s="5" t="n">
        <v>1</v>
      </c>
      <c r="CI382" s="5" t="n">
        <v>0</v>
      </c>
      <c r="CJ382" s="5" t="n">
        <v>0</v>
      </c>
      <c r="CK382" s="5" t="n">
        <v>0</v>
      </c>
      <c r="CL382" s="5" t="n">
        <v>0</v>
      </c>
      <c r="CM382" s="5" t="n">
        <v>0</v>
      </c>
      <c r="CN382" s="5" t="n">
        <v>0.102</v>
      </c>
      <c r="CO382" s="5" t="n">
        <v>0</v>
      </c>
      <c r="CP382" s="5" t="n">
        <v>0.235</v>
      </c>
      <c r="CQ382" s="5" t="n">
        <v>1.198</v>
      </c>
      <c r="CR382" s="5" t="n">
        <v>0</v>
      </c>
      <c r="CS382" s="5" t="n">
        <v>5.769</v>
      </c>
      <c r="CT382" s="5" t="n">
        <v>5.9</v>
      </c>
      <c r="CU382" s="5" t="n">
        <v>12.069</v>
      </c>
    </row>
    <row r="383">
      <c r="A383" s="5" t="inlineStr">
        <is>
          <t>IRL2022</t>
        </is>
      </c>
      <c r="B383" s="5" t="inlineStr">
        <is>
          <t>IRL</t>
        </is>
      </c>
      <c r="C383" s="5" t="inlineStr">
        <is>
          <t>IRL</t>
        </is>
      </c>
      <c r="D383" s="5" t="inlineStr">
        <is>
          <t>Ireland</t>
        </is>
      </c>
      <c r="E383" s="5" t="n">
        <v>2022</v>
      </c>
      <c r="F383" s="5" t="n">
        <v>0.23</v>
      </c>
      <c r="G383" s="5" t="n">
        <v>11.617</v>
      </c>
      <c r="H383" s="5" t="n">
        <v>1.151</v>
      </c>
      <c r="I383" s="5" t="n">
        <v>12.568</v>
      </c>
      <c r="J383" s="5" t="n">
        <v>24.185</v>
      </c>
      <c r="K383" s="5" t="n">
        <v>0</v>
      </c>
      <c r="L383" s="5" t="n">
        <v>1</v>
      </c>
      <c r="M383" s="5" t="n">
        <v>8.882999999999999</v>
      </c>
      <c r="N383" s="5" t="n">
        <v>3.453</v>
      </c>
      <c r="O383" s="5" t="n">
        <v>8.948</v>
      </c>
      <c r="P383" s="5" t="n">
        <v>17.831</v>
      </c>
      <c r="Q383" s="5" t="n">
        <v>0</v>
      </c>
      <c r="R383" s="5" t="n">
        <v>1</v>
      </c>
      <c r="S383" s="5" t="n">
        <v>20.869</v>
      </c>
      <c r="T383" s="5" t="n">
        <v>10.221</v>
      </c>
      <c r="U383" s="5" t="n">
        <v>2.732</v>
      </c>
      <c r="V383" s="5" t="n">
        <v>29.029</v>
      </c>
      <c r="W383" s="5" t="n">
        <v>0.23</v>
      </c>
      <c r="X383" s="5" t="n">
        <v>1</v>
      </c>
      <c r="Y383" s="5" t="n">
        <v>28.249</v>
      </c>
      <c r="Z383" s="5" t="n">
        <v>2.963</v>
      </c>
      <c r="AA383" s="5" t="n">
        <v>-1.596</v>
      </c>
      <c r="AB383" s="5" t="n">
        <v>26.653</v>
      </c>
      <c r="AC383" s="5" t="n">
        <v>0</v>
      </c>
      <c r="AD383" s="5" t="n">
        <v>1</v>
      </c>
      <c r="AE383" s="5" t="n">
        <v>28.296</v>
      </c>
      <c r="AF383" s="5" t="n">
        <v>5.246</v>
      </c>
      <c r="AG383" s="5" t="n">
        <v>-1.643</v>
      </c>
      <c r="AH383" s="5" t="n">
        <v>26.653</v>
      </c>
      <c r="AI383" s="5" t="n">
        <v>0</v>
      </c>
      <c r="AJ383" s="5" t="n">
        <v>1</v>
      </c>
      <c r="AK383" s="5" t="n">
        <v>39.005</v>
      </c>
      <c r="AL383" s="5" t="n">
        <v>18.626</v>
      </c>
      <c r="AM383" s="5" t="n">
        <v>-10.578</v>
      </c>
      <c r="AN383" s="5" t="n">
        <v>34.965</v>
      </c>
      <c r="AO383" s="5" t="n">
        <v>0.23</v>
      </c>
      <c r="AP383" s="5" t="n">
        <v>1</v>
      </c>
      <c r="AQ383" s="5" t="n">
        <v>0.861</v>
      </c>
      <c r="AR383" s="5" t="n">
        <v>0.123</v>
      </c>
      <c r="AS383" s="5" t="n">
        <v>0.723</v>
      </c>
      <c r="AT383" s="5" t="n">
        <v>1.949</v>
      </c>
      <c r="AU383" s="5" t="n">
        <v>0.23</v>
      </c>
      <c r="AV383" s="5" t="n">
        <v>1</v>
      </c>
      <c r="AW383" s="5" t="n">
        <v>0.986</v>
      </c>
      <c r="AX383" s="5" t="n">
        <v>0.123</v>
      </c>
      <c r="AY383" s="5" t="n">
        <v>0.634</v>
      </c>
      <c r="AZ383" s="5" t="n">
        <v>1.993</v>
      </c>
      <c r="BA383" s="5" t="n">
        <v>0.23</v>
      </c>
      <c r="BB383" s="5" t="n">
        <v>1</v>
      </c>
      <c r="BC383" s="5" t="n">
        <v>0.598</v>
      </c>
      <c r="BD383" s="5" t="n">
        <v>0.123</v>
      </c>
      <c r="BE383" s="5" t="n">
        <v>0.067</v>
      </c>
      <c r="BF383" s="5" t="n">
        <v>0.804</v>
      </c>
      <c r="BG383" s="5" t="n">
        <v>0.23</v>
      </c>
      <c r="BH383" s="5" t="n">
        <v>1</v>
      </c>
      <c r="BI383" s="5" t="n">
        <v>0.612</v>
      </c>
      <c r="BJ383" s="5" t="n">
        <v>0.123</v>
      </c>
      <c r="BK383" s="5" t="n">
        <v>0.614</v>
      </c>
      <c r="BL383" s="5" t="n">
        <v>1.509</v>
      </c>
      <c r="BM383" s="5" t="n">
        <v>0.23</v>
      </c>
      <c r="BN383" s="5" t="n">
        <v>1</v>
      </c>
      <c r="BO383" s="5" t="n">
        <v>0</v>
      </c>
      <c r="BP383" s="5" t="n">
        <v>0.004</v>
      </c>
      <c r="BQ383" s="5" t="n">
        <v>0.222</v>
      </c>
      <c r="BR383" s="5" t="n">
        <v>0</v>
      </c>
      <c r="BS383" s="5" t="n">
        <v>1</v>
      </c>
      <c r="BT383" s="5" t="n">
        <v>0</v>
      </c>
      <c r="BU383" s="5" t="n">
        <v>-0.077</v>
      </c>
      <c r="BV383" s="5" t="n">
        <v>0.292</v>
      </c>
      <c r="BW383" s="5" t="n">
        <v>0.23</v>
      </c>
      <c r="BX383" s="5" t="n">
        <v>0.833</v>
      </c>
      <c r="BY383" s="5" t="n">
        <v>12.729</v>
      </c>
      <c r="BZ383" s="5" t="n">
        <v>0</v>
      </c>
      <c r="CA383" s="5" t="n">
        <v>12.729</v>
      </c>
      <c r="CB383" s="5" t="n">
        <v>0</v>
      </c>
      <c r="CC383" s="5" t="n">
        <v>97.90000000000001</v>
      </c>
      <c r="CD383" s="5" t="n">
        <v>7.95</v>
      </c>
      <c r="CE383" s="5" t="n">
        <v>101.769</v>
      </c>
      <c r="CF383" s="5" t="n">
        <v>245.593</v>
      </c>
      <c r="CG383" s="5" t="n">
        <v>0.23</v>
      </c>
      <c r="CH383" s="5" t="n">
        <v>1</v>
      </c>
      <c r="CI383" s="5" t="n">
        <v>0</v>
      </c>
      <c r="CJ383" s="5" t="n">
        <v>0</v>
      </c>
      <c r="CK383" s="5" t="n">
        <v>0</v>
      </c>
      <c r="CL383" s="5" t="n">
        <v>0</v>
      </c>
      <c r="CM383" s="5" t="n">
        <v>0</v>
      </c>
      <c r="CN383" s="5" t="n">
        <v>0.11</v>
      </c>
      <c r="CO383" s="5" t="n">
        <v>0</v>
      </c>
      <c r="CP383" s="5" t="n">
        <v>0.136</v>
      </c>
      <c r="CQ383" s="5" t="n">
        <v>1.294</v>
      </c>
      <c r="CR383" s="5" t="n">
        <v>0</v>
      </c>
      <c r="CS383" s="5" t="n">
        <v>6.23</v>
      </c>
      <c r="CT383" s="5" t="n">
        <v>11.905</v>
      </c>
      <c r="CU383" s="5" t="n">
        <v>22.503</v>
      </c>
    </row>
    <row r="384">
      <c r="A384" s="5" t="inlineStr">
        <is>
          <t>IRL2023</t>
        </is>
      </c>
      <c r="B384" s="5" t="inlineStr">
        <is>
          <t>IRL</t>
        </is>
      </c>
      <c r="C384" s="5" t="inlineStr">
        <is>
          <t>IRL</t>
        </is>
      </c>
      <c r="D384" s="5" t="inlineStr">
        <is>
          <t>Ireland</t>
        </is>
      </c>
      <c r="E384" s="5" t="n">
        <v>2023</v>
      </c>
      <c r="F384" s="5" t="n">
        <v>0.23</v>
      </c>
      <c r="G384" s="5" t="n">
        <v>7.473</v>
      </c>
      <c r="H384" s="5" t="n">
        <v>0.999</v>
      </c>
      <c r="I384" s="5" t="n">
        <v>14.645</v>
      </c>
      <c r="J384" s="5" t="n">
        <v>22.118</v>
      </c>
      <c r="K384" s="5" t="n">
        <v>0</v>
      </c>
      <c r="L384" s="5" t="n">
        <v>1</v>
      </c>
      <c r="M384" s="5" t="n">
        <v>5.831</v>
      </c>
      <c r="N384" s="5" t="n">
        <v>2.997</v>
      </c>
      <c r="O384" s="5" t="n">
        <v>9.936</v>
      </c>
      <c r="P384" s="5" t="n">
        <v>15.767</v>
      </c>
      <c r="Q384" s="5" t="n">
        <v>0</v>
      </c>
      <c r="R384" s="5" t="n">
        <v>1</v>
      </c>
      <c r="S384" s="5" t="n">
        <v>28.627</v>
      </c>
      <c r="T384" s="5" t="n">
        <v>17.952</v>
      </c>
      <c r="U384" s="5" t="n">
        <v>3.417</v>
      </c>
      <c r="V384" s="5" t="n">
        <v>39.415</v>
      </c>
      <c r="W384" s="5" t="n">
        <v>0.23</v>
      </c>
      <c r="X384" s="5" t="n">
        <v>1</v>
      </c>
      <c r="Y384" s="5" t="n">
        <v>18.781</v>
      </c>
      <c r="Z384" s="5" t="n">
        <v>2.104</v>
      </c>
      <c r="AA384" s="5" t="n">
        <v>8.837999999999999</v>
      </c>
      <c r="AB384" s="5" t="n">
        <v>27.619</v>
      </c>
      <c r="AC384" s="5" t="n">
        <v>0</v>
      </c>
      <c r="AD384" s="5" t="n">
        <v>1</v>
      </c>
      <c r="AE384" s="5" t="n">
        <v>18.88</v>
      </c>
      <c r="AF384" s="5" t="n">
        <v>3.76</v>
      </c>
      <c r="AG384" s="5" t="n">
        <v>8.739000000000001</v>
      </c>
      <c r="AH384" s="5" t="n">
        <v>27.619</v>
      </c>
      <c r="AI384" s="5" t="n">
        <v>0</v>
      </c>
      <c r="AJ384" s="5" t="n">
        <v>1</v>
      </c>
      <c r="AK384" s="5" t="n">
        <v>29.894</v>
      </c>
      <c r="AL384" s="5" t="n">
        <v>14.809</v>
      </c>
      <c r="AM384" s="5" t="n">
        <v>7.994</v>
      </c>
      <c r="AN384" s="5" t="n">
        <v>46.602</v>
      </c>
      <c r="AO384" s="5" t="n">
        <v>0.23</v>
      </c>
      <c r="AP384" s="5" t="n">
        <v>1</v>
      </c>
      <c r="AQ384" s="5" t="n">
        <v>0.76</v>
      </c>
      <c r="AR384" s="5" t="n">
        <v>0.129</v>
      </c>
      <c r="AS384" s="5" t="n">
        <v>0.714</v>
      </c>
      <c r="AT384" s="5" t="n">
        <v>1.814</v>
      </c>
      <c r="AU384" s="5" t="n">
        <v>0.23</v>
      </c>
      <c r="AV384" s="5" t="n">
        <v>1</v>
      </c>
      <c r="AW384" s="5" t="n">
        <v>0.8110000000000001</v>
      </c>
      <c r="AX384" s="5" t="n">
        <v>0.129</v>
      </c>
      <c r="AY384" s="5" t="n">
        <v>0.648</v>
      </c>
      <c r="AZ384" s="5" t="n">
        <v>1.795</v>
      </c>
      <c r="BA384" s="5" t="n">
        <v>0.23</v>
      </c>
      <c r="BB384" s="5" t="n">
        <v>1</v>
      </c>
      <c r="BC384" s="5" t="n">
        <v>0.535</v>
      </c>
      <c r="BD384" s="5" t="n">
        <v>0.129</v>
      </c>
      <c r="BE384" s="5" t="n">
        <v>0.082</v>
      </c>
      <c r="BF384" s="5" t="n">
        <v>0.74</v>
      </c>
      <c r="BG384" s="5" t="n">
        <v>0.23</v>
      </c>
      <c r="BH384" s="5" t="n">
        <v>1</v>
      </c>
      <c r="BI384" s="5" t="n">
        <v>0.579</v>
      </c>
      <c r="BJ384" s="5" t="n">
        <v>0.129</v>
      </c>
      <c r="BK384" s="5" t="n">
        <v>0.502</v>
      </c>
      <c r="BL384" s="5" t="n">
        <v>1.33</v>
      </c>
      <c r="BM384" s="5" t="n">
        <v>0.23</v>
      </c>
      <c r="BN384" s="5" t="n">
        <v>1</v>
      </c>
      <c r="BO384" s="5" t="n">
        <v>0</v>
      </c>
      <c r="BP384" s="5" t="n">
        <v>-0.008</v>
      </c>
      <c r="BQ384" s="5" t="n">
        <v>0.236</v>
      </c>
      <c r="BR384" s="5" t="n">
        <v>0</v>
      </c>
      <c r="BS384" s="5" t="n">
        <v>1</v>
      </c>
      <c r="BT384" s="5" t="n">
        <v>0</v>
      </c>
      <c r="BU384" s="5" t="n">
        <v>-0.168</v>
      </c>
      <c r="BV384" s="5" t="n">
        <v>0.353</v>
      </c>
      <c r="BW384" s="5" t="n">
        <v>0.23</v>
      </c>
      <c r="BX384" s="5" t="n">
        <v>0.833</v>
      </c>
      <c r="BY384" s="5" t="n">
        <v>13.254</v>
      </c>
      <c r="BZ384" s="5" t="n">
        <v>0</v>
      </c>
      <c r="CA384" s="5" t="n">
        <v>13.254</v>
      </c>
      <c r="CB384" s="5" t="n">
        <v>0</v>
      </c>
      <c r="CC384" s="5" t="n">
        <v>83.248</v>
      </c>
      <c r="CD384" s="5" t="n">
        <v>7.95</v>
      </c>
      <c r="CE384" s="5" t="n">
        <v>98.267</v>
      </c>
      <c r="CF384" s="5" t="n">
        <v>223.263</v>
      </c>
      <c r="CG384" s="5" t="n">
        <v>0.23</v>
      </c>
      <c r="CH384" s="5" t="n">
        <v>1</v>
      </c>
      <c r="CI384" s="5" t="n">
        <v>0</v>
      </c>
      <c r="CJ384" s="5" t="n">
        <v>0</v>
      </c>
      <c r="CK384" s="5" t="n">
        <v>0</v>
      </c>
      <c r="CL384" s="5" t="n">
        <v>0</v>
      </c>
      <c r="CM384" s="5" t="n">
        <v>0</v>
      </c>
      <c r="CN384" s="5" t="n">
        <v>0.096</v>
      </c>
      <c r="CO384" s="5" t="n">
        <v>0</v>
      </c>
      <c r="CP384" s="5" t="n">
        <v>0.446</v>
      </c>
      <c r="CQ384" s="5" t="n">
        <v>1.348</v>
      </c>
      <c r="CR384" s="5" t="n">
        <v>0</v>
      </c>
      <c r="CS384" s="5" t="n">
        <v>6.487</v>
      </c>
      <c r="CT384" s="5" t="n">
        <v>10.597</v>
      </c>
      <c r="CU384" s="5" t="n">
        <v>12.985</v>
      </c>
    </row>
    <row r="385">
      <c r="A385" s="5" t="inlineStr">
        <is>
          <t>IRL2024</t>
        </is>
      </c>
      <c r="B385" s="5" t="inlineStr">
        <is>
          <t>IRL</t>
        </is>
      </c>
      <c r="C385" s="5" t="inlineStr">
        <is>
          <t>IRL</t>
        </is>
      </c>
      <c r="D385" s="5" t="inlineStr">
        <is>
          <t>Ireland</t>
        </is>
      </c>
      <c r="E385" s="5" t="n">
        <v>2024</v>
      </c>
      <c r="F385" s="5" t="n">
        <v>0.23</v>
      </c>
      <c r="G385" s="5" t="n">
        <v>5.075</v>
      </c>
      <c r="H385" s="5" t="n">
        <v>1.029</v>
      </c>
      <c r="I385" s="5" t="n">
        <v>12.071</v>
      </c>
      <c r="J385" s="5" t="n">
        <v>17.146</v>
      </c>
      <c r="K385" s="5" t="n">
        <v>0</v>
      </c>
      <c r="L385" s="5" t="n">
        <v>1</v>
      </c>
      <c r="M385" s="5" t="n">
        <v>5.452</v>
      </c>
      <c r="N385" s="5" t="n">
        <v>3.086</v>
      </c>
      <c r="O385" s="5" t="n">
        <v>6.981</v>
      </c>
      <c r="P385" s="5" t="n">
        <v>12.433</v>
      </c>
      <c r="Q385" s="5" t="n">
        <v>0</v>
      </c>
      <c r="R385" s="5" t="n">
        <v>1</v>
      </c>
      <c r="S385" s="5" t="n">
        <v>23.818</v>
      </c>
      <c r="T385" s="5" t="n">
        <v>15.769</v>
      </c>
      <c r="U385" s="5" t="n">
        <v>4.016</v>
      </c>
      <c r="V385" s="5" t="n">
        <v>34.236</v>
      </c>
      <c r="W385" s="5" t="n">
        <v>0.23</v>
      </c>
      <c r="X385" s="5" t="n">
        <v>1</v>
      </c>
      <c r="Y385" s="5" t="n">
        <v>17.553</v>
      </c>
      <c r="Z385" s="5" t="n">
        <v>2.216</v>
      </c>
      <c r="AA385" s="5" t="n">
        <v>6.446</v>
      </c>
      <c r="AB385" s="5" t="n">
        <v>23.998</v>
      </c>
      <c r="AC385" s="5" t="n">
        <v>0</v>
      </c>
      <c r="AD385" s="5" t="n">
        <v>1</v>
      </c>
      <c r="AE385" s="5" t="n">
        <v>17.553</v>
      </c>
      <c r="AF385" s="5" t="n">
        <v>3.845</v>
      </c>
      <c r="AG385" s="5" t="n">
        <v>6.446</v>
      </c>
      <c r="AH385" s="5" t="n">
        <v>23.998</v>
      </c>
      <c r="AI385" s="5" t="n">
        <v>0</v>
      </c>
      <c r="AJ385" s="5" t="n">
        <v>1</v>
      </c>
      <c r="AK385" s="5" t="n">
        <v>29.169</v>
      </c>
      <c r="AL385" s="5" t="n">
        <v>14.836</v>
      </c>
      <c r="AM385" s="5" t="n">
        <v>2.827</v>
      </c>
      <c r="AN385" s="5" t="n">
        <v>39.354</v>
      </c>
      <c r="AO385" s="5" t="n">
        <v>0.23</v>
      </c>
      <c r="AP385" s="5" t="n">
        <v>1</v>
      </c>
      <c r="AQ385" s="5" t="n">
        <v>0.724</v>
      </c>
      <c r="AR385" s="5" t="n">
        <v>0.132</v>
      </c>
      <c r="AS385" s="5" t="n">
        <v>0.8139999999999999</v>
      </c>
      <c r="AT385" s="5" t="n">
        <v>1.892</v>
      </c>
      <c r="AU385" s="5" t="n">
        <v>0.23</v>
      </c>
      <c r="AV385" s="5" t="n">
        <v>1</v>
      </c>
      <c r="AW385" s="5" t="n">
        <v>0.75</v>
      </c>
      <c r="AX385" s="5" t="n">
        <v>0.132</v>
      </c>
      <c r="AY385" s="5" t="n">
        <v>0.746</v>
      </c>
      <c r="AZ385" s="5" t="n">
        <v>1.84</v>
      </c>
      <c r="BA385" s="5" t="n">
        <v>0.23</v>
      </c>
      <c r="BB385" s="5" t="n">
        <v>1</v>
      </c>
      <c r="BC385" s="5" t="n">
        <v>0.513</v>
      </c>
      <c r="BD385" s="5" t="n">
        <v>0.132</v>
      </c>
      <c r="BE385" s="5" t="n">
        <v>0.095</v>
      </c>
      <c r="BF385" s="5" t="n">
        <v>0.725</v>
      </c>
      <c r="BG385" s="5" t="n">
        <v>0.23</v>
      </c>
      <c r="BH385" s="5" t="n">
        <v>1</v>
      </c>
      <c r="BI385" s="5" t="n">
        <v>0.591</v>
      </c>
      <c r="BJ385" s="5" t="n">
        <v>0.132</v>
      </c>
      <c r="BK385" s="5" t="n">
        <v>0.486</v>
      </c>
      <c r="BL385" s="5" t="n">
        <v>1.325</v>
      </c>
      <c r="BM385" s="5" t="n">
        <v>0.23</v>
      </c>
      <c r="BN385" s="5" t="n">
        <v>1</v>
      </c>
      <c r="BO385" s="5" t="n">
        <v>0</v>
      </c>
      <c r="BP385" s="5" t="n">
        <v>0.003</v>
      </c>
      <c r="BQ385" s="5" t="n">
        <v>0.227</v>
      </c>
      <c r="BR385" s="5" t="n">
        <v>0</v>
      </c>
      <c r="BS385" s="5" t="n">
        <v>1</v>
      </c>
      <c r="BT385" s="5" t="n">
        <v>0</v>
      </c>
      <c r="BU385" s="5" t="n">
        <v>-0.131</v>
      </c>
      <c r="BV385" s="5" t="n">
        <v>0.305</v>
      </c>
      <c r="BW385" s="5" t="n">
        <v>0.23</v>
      </c>
      <c r="BX385" s="5" t="n">
        <v>0.833</v>
      </c>
      <c r="BY385" s="5" t="n">
        <v>13.646</v>
      </c>
      <c r="BZ385" s="5" t="n">
        <v>0</v>
      </c>
      <c r="CA385" s="5" t="n">
        <v>13.646</v>
      </c>
      <c r="CB385" s="5" t="n">
        <v>0</v>
      </c>
      <c r="CC385" s="5" t="n">
        <v>82.58799999999999</v>
      </c>
      <c r="CD385" s="5" t="n">
        <v>7.95</v>
      </c>
      <c r="CE385" s="5" t="n">
        <v>83.56</v>
      </c>
      <c r="CF385" s="5" t="n">
        <v>204.361</v>
      </c>
      <c r="CG385" s="5" t="n">
        <v>0.23</v>
      </c>
      <c r="CH385" s="5" t="n">
        <v>1</v>
      </c>
      <c r="CI385" s="5" t="n">
        <v>0</v>
      </c>
      <c r="CJ385" s="5" t="n">
        <v>0</v>
      </c>
      <c r="CK385" s="5" t="n">
        <v>0</v>
      </c>
      <c r="CL385" s="5" t="n">
        <v>0</v>
      </c>
      <c r="CM385" s="5" t="n">
        <v>0</v>
      </c>
      <c r="CN385" s="5" t="n">
        <v>0.098</v>
      </c>
      <c r="CO385" s="5" t="n">
        <v>0</v>
      </c>
      <c r="CP385" s="5" t="n">
        <v>0.446</v>
      </c>
      <c r="CQ385" s="5" t="n">
        <v>1.387</v>
      </c>
      <c r="CR385" s="5" t="n">
        <v>0</v>
      </c>
      <c r="CS385" s="5" t="n">
        <v>6.679</v>
      </c>
      <c r="CT385" s="5" t="n">
        <v>6.185</v>
      </c>
      <c r="CU385" s="5" t="n">
        <v>9.958</v>
      </c>
    </row>
    <row r="386">
      <c r="A386" s="5" t="inlineStr">
        <is>
          <t>IMN2021</t>
        </is>
      </c>
      <c r="B386" s="5" t="inlineStr">
        <is>
          <t>IMN</t>
        </is>
      </c>
      <c r="C386" s="5" t="inlineStr">
        <is>
          <t>IMN</t>
        </is>
      </c>
      <c r="D386" s="5" t="inlineStr">
        <is>
          <t>Isle of Man</t>
        </is>
      </c>
      <c r="E386" s="5" t="n">
        <v>2021</v>
      </c>
      <c r="F386" s="5" t="n">
        <v>0.2</v>
      </c>
      <c r="G386" s="5" t="n">
        <v>5.553</v>
      </c>
      <c r="H386" s="5" t="n">
        <v>1.143</v>
      </c>
      <c r="I386" s="5" t="n">
        <v>0</v>
      </c>
      <c r="J386" s="5" t="n">
        <v>5.553</v>
      </c>
      <c r="K386" s="5" t="n">
        <v>0</v>
      </c>
      <c r="L386" s="5" t="n">
        <v>1</v>
      </c>
      <c r="M386" s="5" t="n">
        <v>7.964</v>
      </c>
      <c r="N386" s="5" t="n">
        <v>3.43</v>
      </c>
      <c r="O386" s="5" t="n">
        <v>0</v>
      </c>
      <c r="P386" s="5" t="n">
        <v>7.964</v>
      </c>
      <c r="Q386" s="5" t="n">
        <v>0</v>
      </c>
      <c r="R386" s="5" t="n">
        <v>1</v>
      </c>
      <c r="S386" s="5" t="n">
        <v>11.27</v>
      </c>
      <c r="T386" s="5" t="n">
        <v>6.86</v>
      </c>
      <c r="U386" s="5" t="n">
        <v>0</v>
      </c>
      <c r="V386" s="5" t="n">
        <v>13.524</v>
      </c>
      <c r="W386" s="5" t="n">
        <v>0.2</v>
      </c>
      <c r="X386" s="5" t="n">
        <v>1</v>
      </c>
      <c r="Y386" s="5" t="n">
        <v>16.305</v>
      </c>
      <c r="Z386" s="5" t="n">
        <v>2.204</v>
      </c>
      <c r="AA386" s="5" t="n">
        <v>0</v>
      </c>
      <c r="AB386" s="5" t="n">
        <v>16.305</v>
      </c>
      <c r="AC386" s="5" t="n">
        <v>0</v>
      </c>
      <c r="AD386" s="5" t="n">
        <v>1</v>
      </c>
      <c r="AE386" s="5" t="n">
        <v>17.449</v>
      </c>
      <c r="AF386" s="5" t="n">
        <v>4.08</v>
      </c>
      <c r="AG386" s="5" t="n">
        <v>0</v>
      </c>
      <c r="AH386" s="5" t="n">
        <v>17.449</v>
      </c>
      <c r="AI386" s="5" t="n">
        <v>0</v>
      </c>
      <c r="AJ386" s="5" t="n">
        <v>1</v>
      </c>
      <c r="AK386" s="5" t="n">
        <v>24.309</v>
      </c>
      <c r="AL386" s="5" t="n">
        <v>12.947</v>
      </c>
      <c r="AM386" s="5" t="n">
        <v>0</v>
      </c>
      <c r="AN386" s="5" t="n">
        <v>29.17</v>
      </c>
      <c r="AO386" s="5" t="n">
        <v>0.2</v>
      </c>
      <c r="AP386" s="5" t="n">
        <v>1</v>
      </c>
      <c r="AQ386" s="5" t="n">
        <v>0.619</v>
      </c>
      <c r="AR386" s="5" t="n">
        <v>0.114</v>
      </c>
      <c r="AS386" s="5" t="n">
        <v>0</v>
      </c>
      <c r="AT386" s="5" t="n">
        <v>0.743</v>
      </c>
      <c r="AU386" s="5" t="n">
        <v>0.2</v>
      </c>
      <c r="AV386" s="5" t="n">
        <v>1</v>
      </c>
      <c r="AW386" s="5" t="n">
        <v>0.599</v>
      </c>
      <c r="AX386" s="5" t="n">
        <v>0.114</v>
      </c>
      <c r="AY386" s="5" t="n">
        <v>0</v>
      </c>
      <c r="AZ386" s="5" t="n">
        <v>0.719</v>
      </c>
      <c r="BA386" s="5" t="n">
        <v>0.2</v>
      </c>
      <c r="BB386" s="5" t="n">
        <v>1</v>
      </c>
      <c r="BC386" s="5" t="n">
        <v>0.439</v>
      </c>
      <c r="BD386" s="5" t="n">
        <v>0.114</v>
      </c>
      <c r="BE386" s="5" t="n">
        <v>0</v>
      </c>
      <c r="BF386" s="5" t="n">
        <v>0.527</v>
      </c>
      <c r="BG386" s="5" t="n">
        <v>0.2</v>
      </c>
      <c r="BH386" s="5" t="n">
        <v>1</v>
      </c>
      <c r="BI386" s="5" t="n">
        <v>0.505</v>
      </c>
      <c r="BJ386" s="5" t="n">
        <v>0.114</v>
      </c>
      <c r="BK386" s="5" t="n">
        <v>0</v>
      </c>
      <c r="BL386" s="5" t="n">
        <v>0.606</v>
      </c>
      <c r="BM386" s="5" t="n">
        <v>0.2</v>
      </c>
      <c r="BN386" s="5" t="n">
        <v>1</v>
      </c>
      <c r="BO386" s="5" t="n">
        <v>0</v>
      </c>
      <c r="BP386" s="5" t="n">
        <v>0</v>
      </c>
      <c r="BQ386" s="5" t="n">
        <v>0</v>
      </c>
      <c r="BR386" s="5" t="n">
        <v>0</v>
      </c>
      <c r="BS386" s="5" t="n">
        <v>1</v>
      </c>
      <c r="BT386" s="5" t="n">
        <v>0</v>
      </c>
      <c r="BU386" s="5" t="n">
        <v>0</v>
      </c>
      <c r="BV386" s="5" t="n">
        <v>0</v>
      </c>
      <c r="BW386" s="5" t="n">
        <v>0.2</v>
      </c>
      <c r="BX386" s="5" t="n">
        <v>1</v>
      </c>
      <c r="BY386" s="5" t="n">
        <v>11.787</v>
      </c>
      <c r="BZ386" s="5" t="n">
        <v>0</v>
      </c>
      <c r="CA386" s="5" t="n">
        <v>11.787</v>
      </c>
      <c r="CB386" s="5" t="n">
        <v>0</v>
      </c>
      <c r="CC386" s="5" t="n">
        <v>78.125</v>
      </c>
      <c r="CD386" s="5" t="n">
        <v>7.95</v>
      </c>
      <c r="CE386" s="5" t="n">
        <v>0</v>
      </c>
      <c r="CF386" s="5" t="n">
        <v>93.75</v>
      </c>
      <c r="CG386" s="5" t="n">
        <v>0.2</v>
      </c>
      <c r="CH386" s="5" t="n">
        <v>1</v>
      </c>
      <c r="CI386" s="5" t="n">
        <v>0</v>
      </c>
      <c r="CJ386" s="5" t="n">
        <v>0</v>
      </c>
      <c r="CK386" s="5" t="n">
        <v>0</v>
      </c>
      <c r="CL386" s="5" t="n">
        <v>0</v>
      </c>
      <c r="CM386" s="5" t="n">
        <v>0</v>
      </c>
      <c r="CN386" s="5" t="n">
        <v>0</v>
      </c>
      <c r="CO386" s="5" t="n">
        <v>0</v>
      </c>
      <c r="CP386" s="5" t="n">
        <v>0</v>
      </c>
      <c r="CQ386" s="5" t="n">
        <v>1.198</v>
      </c>
      <c r="CR386" s="5" t="n">
        <v>0</v>
      </c>
      <c r="CS386" s="5" t="n">
        <v>4.776</v>
      </c>
      <c r="CT386" s="5" t="n">
        <v>4.41</v>
      </c>
      <c r="CU386" s="5" t="n">
        <v>15.162</v>
      </c>
    </row>
    <row r="387">
      <c r="A387" s="5" t="inlineStr">
        <is>
          <t>IMN2022</t>
        </is>
      </c>
      <c r="B387" s="5" t="inlineStr">
        <is>
          <t>IMN</t>
        </is>
      </c>
      <c r="C387" s="5" t="inlineStr">
        <is>
          <t>IMN</t>
        </is>
      </c>
      <c r="D387" s="5" t="inlineStr">
        <is>
          <t>Isle of Man</t>
        </is>
      </c>
      <c r="E387" s="5" t="n">
        <v>2022</v>
      </c>
      <c r="F387" s="5" t="n">
        <v>0.2</v>
      </c>
      <c r="G387" s="5" t="n">
        <v>7.077</v>
      </c>
      <c r="H387" s="5" t="n">
        <v>1.235</v>
      </c>
      <c r="I387" s="5" t="n">
        <v>0</v>
      </c>
      <c r="J387" s="5" t="n">
        <v>7.077</v>
      </c>
      <c r="K387" s="5" t="n">
        <v>0</v>
      </c>
      <c r="L387" s="5" t="n">
        <v>1</v>
      </c>
      <c r="M387" s="5" t="n">
        <v>9.782999999999999</v>
      </c>
      <c r="N387" s="5" t="n">
        <v>3.704</v>
      </c>
      <c r="O387" s="5" t="n">
        <v>0</v>
      </c>
      <c r="P387" s="5" t="n">
        <v>9.782999999999999</v>
      </c>
      <c r="Q387" s="5" t="n">
        <v>0</v>
      </c>
      <c r="R387" s="5" t="n">
        <v>1</v>
      </c>
      <c r="S387" s="5" t="n">
        <v>13.25</v>
      </c>
      <c r="T387" s="5" t="n">
        <v>7.408</v>
      </c>
      <c r="U387" s="5" t="n">
        <v>0.196</v>
      </c>
      <c r="V387" s="5" t="n">
        <v>15.9</v>
      </c>
      <c r="W387" s="5" t="n">
        <v>0.2</v>
      </c>
      <c r="X387" s="5" t="n">
        <v>1</v>
      </c>
      <c r="Y387" s="5" t="n">
        <v>32.56</v>
      </c>
      <c r="Z387" s="5" t="n">
        <v>4.401</v>
      </c>
      <c r="AA387" s="5" t="n">
        <v>0</v>
      </c>
      <c r="AB387" s="5" t="n">
        <v>32.56</v>
      </c>
      <c r="AC387" s="5" t="n">
        <v>0</v>
      </c>
      <c r="AD387" s="5" t="n">
        <v>1</v>
      </c>
      <c r="AE387" s="5" t="n">
        <v>33.795</v>
      </c>
      <c r="AF387" s="5" t="n">
        <v>7.902</v>
      </c>
      <c r="AG387" s="5" t="n">
        <v>0</v>
      </c>
      <c r="AH387" s="5" t="n">
        <v>33.795</v>
      </c>
      <c r="AI387" s="5" t="n">
        <v>0</v>
      </c>
      <c r="AJ387" s="5" t="n">
        <v>1</v>
      </c>
      <c r="AK387" s="5" t="n">
        <v>41.203</v>
      </c>
      <c r="AL387" s="5" t="n">
        <v>21.945</v>
      </c>
      <c r="AM387" s="5" t="n">
        <v>0.61</v>
      </c>
      <c r="AN387" s="5" t="n">
        <v>49.444</v>
      </c>
      <c r="AO387" s="5" t="n">
        <v>0.2</v>
      </c>
      <c r="AP387" s="5" t="n">
        <v>1</v>
      </c>
      <c r="AQ387" s="5" t="n">
        <v>0.861</v>
      </c>
      <c r="AR387" s="5" t="n">
        <v>0.123</v>
      </c>
      <c r="AS387" s="5" t="n">
        <v>0.013</v>
      </c>
      <c r="AT387" s="5" t="n">
        <v>1.033</v>
      </c>
      <c r="AU387" s="5" t="n">
        <v>0.2</v>
      </c>
      <c r="AV387" s="5" t="n">
        <v>1</v>
      </c>
      <c r="AW387" s="5" t="n">
        <v>0.986</v>
      </c>
      <c r="AX387" s="5" t="n">
        <v>0.123</v>
      </c>
      <c r="AY387" s="5" t="n">
        <v>0.015</v>
      </c>
      <c r="AZ387" s="5" t="n">
        <v>1.183</v>
      </c>
      <c r="BA387" s="5" t="n">
        <v>0.2</v>
      </c>
      <c r="BB387" s="5" t="n">
        <v>1</v>
      </c>
      <c r="BC387" s="5" t="n">
        <v>0.598</v>
      </c>
      <c r="BD387" s="5" t="n">
        <v>0.123</v>
      </c>
      <c r="BE387" s="5" t="n">
        <v>0.008999999999999999</v>
      </c>
      <c r="BF387" s="5" t="n">
        <v>0.717</v>
      </c>
      <c r="BG387" s="5" t="n">
        <v>0.2</v>
      </c>
      <c r="BH387" s="5" t="n">
        <v>1</v>
      </c>
      <c r="BI387" s="5" t="n">
        <v>0.612</v>
      </c>
      <c r="BJ387" s="5" t="n">
        <v>0.123</v>
      </c>
      <c r="BK387" s="5" t="n">
        <v>0.008999999999999999</v>
      </c>
      <c r="BL387" s="5" t="n">
        <v>0.735</v>
      </c>
      <c r="BM387" s="5" t="n">
        <v>0.2</v>
      </c>
      <c r="BN387" s="5" t="n">
        <v>1</v>
      </c>
      <c r="BO387" s="5" t="n">
        <v>0</v>
      </c>
      <c r="BP387" s="5" t="n">
        <v>0</v>
      </c>
      <c r="BQ387" s="5" t="n">
        <v>0</v>
      </c>
      <c r="BR387" s="5" t="n">
        <v>0</v>
      </c>
      <c r="BS387" s="5" t="n">
        <v>1</v>
      </c>
      <c r="BT387" s="5" t="n">
        <v>0</v>
      </c>
      <c r="BU387" s="5" t="n">
        <v>0</v>
      </c>
      <c r="BV387" s="5" t="n">
        <v>0</v>
      </c>
      <c r="BW387" s="5" t="n">
        <v>0.2</v>
      </c>
      <c r="BX387" s="5" t="n">
        <v>1</v>
      </c>
      <c r="BY387" s="5" t="n">
        <v>12.729</v>
      </c>
      <c r="BZ387" s="5" t="n">
        <v>0</v>
      </c>
      <c r="CA387" s="5" t="n">
        <v>12.729</v>
      </c>
      <c r="CB387" s="5" t="n">
        <v>0</v>
      </c>
      <c r="CC387" s="5" t="n">
        <v>97.90000000000001</v>
      </c>
      <c r="CD387" s="5" t="n">
        <v>7.95</v>
      </c>
      <c r="CE387" s="5" t="n">
        <v>1.449</v>
      </c>
      <c r="CF387" s="5" t="n">
        <v>117.48</v>
      </c>
      <c r="CG387" s="5" t="n">
        <v>0.2</v>
      </c>
      <c r="CH387" s="5" t="n">
        <v>1</v>
      </c>
      <c r="CI387" s="5" t="n">
        <v>0</v>
      </c>
      <c r="CJ387" s="5" t="n">
        <v>0</v>
      </c>
      <c r="CK387" s="5" t="n">
        <v>0</v>
      </c>
      <c r="CL387" s="5" t="n">
        <v>0</v>
      </c>
      <c r="CM387" s="5" t="n">
        <v>0</v>
      </c>
      <c r="CN387" s="5" t="n">
        <v>0</v>
      </c>
      <c r="CO387" s="5" t="n">
        <v>0</v>
      </c>
      <c r="CP387" s="5" t="n">
        <v>0</v>
      </c>
      <c r="CQ387" s="5" t="n">
        <v>1.294</v>
      </c>
      <c r="CR387" s="5" t="n">
        <v>0</v>
      </c>
      <c r="CS387" s="5" t="n">
        <v>5.158</v>
      </c>
      <c r="CT387" s="5" t="n">
        <v>5.842</v>
      </c>
      <c r="CU387" s="5" t="n">
        <v>31.326</v>
      </c>
    </row>
    <row r="388">
      <c r="A388" s="5" t="inlineStr">
        <is>
          <t>IMN2023</t>
        </is>
      </c>
      <c r="B388" s="5" t="inlineStr">
        <is>
          <t>IMN</t>
        </is>
      </c>
      <c r="C388" s="5" t="inlineStr">
        <is>
          <t>IMN</t>
        </is>
      </c>
      <c r="D388" s="5" t="inlineStr">
        <is>
          <t>Isle of Man</t>
        </is>
      </c>
      <c r="E388" s="5" t="n">
        <v>2023</v>
      </c>
      <c r="F388" s="5" t="n">
        <v>0.2</v>
      </c>
      <c r="G388" s="5" t="n">
        <v>4.752</v>
      </c>
      <c r="H388" s="5" t="n">
        <v>1.286</v>
      </c>
      <c r="I388" s="5" t="n">
        <v>0</v>
      </c>
      <c r="J388" s="5" t="n">
        <v>4.752</v>
      </c>
      <c r="K388" s="5" t="n">
        <v>0</v>
      </c>
      <c r="L388" s="5" t="n">
        <v>1</v>
      </c>
      <c r="M388" s="5" t="n">
        <v>7.886</v>
      </c>
      <c r="N388" s="5" t="n">
        <v>3.857</v>
      </c>
      <c r="O388" s="5" t="n">
        <v>0</v>
      </c>
      <c r="P388" s="5" t="n">
        <v>7.886</v>
      </c>
      <c r="Q388" s="5" t="n">
        <v>0</v>
      </c>
      <c r="R388" s="5" t="n">
        <v>1</v>
      </c>
      <c r="S388" s="5" t="n">
        <v>11.18</v>
      </c>
      <c r="T388" s="5" t="n">
        <v>7.714</v>
      </c>
      <c r="U388" s="5" t="n">
        <v>0.248</v>
      </c>
      <c r="V388" s="5" t="n">
        <v>13.416</v>
      </c>
      <c r="W388" s="5" t="n">
        <v>0.2</v>
      </c>
      <c r="X388" s="5" t="n">
        <v>1</v>
      </c>
      <c r="Y388" s="5" t="n">
        <v>12.908</v>
      </c>
      <c r="Z388" s="5" t="n">
        <v>1.745</v>
      </c>
      <c r="AA388" s="5" t="n">
        <v>0</v>
      </c>
      <c r="AB388" s="5" t="n">
        <v>12.908</v>
      </c>
      <c r="AC388" s="5" t="n">
        <v>0</v>
      </c>
      <c r="AD388" s="5" t="n">
        <v>1</v>
      </c>
      <c r="AE388" s="5" t="n">
        <v>14.194</v>
      </c>
      <c r="AF388" s="5" t="n">
        <v>3.319</v>
      </c>
      <c r="AG388" s="5" t="n">
        <v>0</v>
      </c>
      <c r="AH388" s="5" t="n">
        <v>14.194</v>
      </c>
      <c r="AI388" s="5" t="n">
        <v>0</v>
      </c>
      <c r="AJ388" s="5" t="n">
        <v>1</v>
      </c>
      <c r="AK388" s="5" t="n">
        <v>21.908</v>
      </c>
      <c r="AL388" s="5" t="n">
        <v>11.668</v>
      </c>
      <c r="AM388" s="5" t="n">
        <v>0.485</v>
      </c>
      <c r="AN388" s="5" t="n">
        <v>26.289</v>
      </c>
      <c r="AO388" s="5" t="n">
        <v>0.2</v>
      </c>
      <c r="AP388" s="5" t="n">
        <v>1</v>
      </c>
      <c r="AQ388" s="5" t="n">
        <v>0.76</v>
      </c>
      <c r="AR388" s="5" t="n">
        <v>0.129</v>
      </c>
      <c r="AS388" s="5" t="n">
        <v>0.017</v>
      </c>
      <c r="AT388" s="5" t="n">
        <v>0.913</v>
      </c>
      <c r="AU388" s="5" t="n">
        <v>0.2</v>
      </c>
      <c r="AV388" s="5" t="n">
        <v>1</v>
      </c>
      <c r="AW388" s="5" t="n">
        <v>0.8110000000000001</v>
      </c>
      <c r="AX388" s="5" t="n">
        <v>0.129</v>
      </c>
      <c r="AY388" s="5" t="n">
        <v>0.018</v>
      </c>
      <c r="AZ388" s="5" t="n">
        <v>0.974</v>
      </c>
      <c r="BA388" s="5" t="n">
        <v>0.2</v>
      </c>
      <c r="BB388" s="5" t="n">
        <v>1</v>
      </c>
      <c r="BC388" s="5" t="n">
        <v>0.535</v>
      </c>
      <c r="BD388" s="5" t="n">
        <v>0.129</v>
      </c>
      <c r="BE388" s="5" t="n">
        <v>0.012</v>
      </c>
      <c r="BF388" s="5" t="n">
        <v>0.642</v>
      </c>
      <c r="BG388" s="5" t="n">
        <v>0.2</v>
      </c>
      <c r="BH388" s="5" t="n">
        <v>1</v>
      </c>
      <c r="BI388" s="5" t="n">
        <v>0.579</v>
      </c>
      <c r="BJ388" s="5" t="n">
        <v>0.129</v>
      </c>
      <c r="BK388" s="5" t="n">
        <v>0.013</v>
      </c>
      <c r="BL388" s="5" t="n">
        <v>0.695</v>
      </c>
      <c r="BM388" s="5" t="n">
        <v>0.2</v>
      </c>
      <c r="BN388" s="5" t="n">
        <v>1</v>
      </c>
      <c r="BO388" s="5" t="n">
        <v>0</v>
      </c>
      <c r="BP388" s="5" t="n">
        <v>0</v>
      </c>
      <c r="BQ388" s="5" t="n">
        <v>0</v>
      </c>
      <c r="BR388" s="5" t="n">
        <v>0</v>
      </c>
      <c r="BS388" s="5" t="n">
        <v>1</v>
      </c>
      <c r="BT388" s="5" t="n">
        <v>0</v>
      </c>
      <c r="BU388" s="5" t="n">
        <v>0</v>
      </c>
      <c r="BV388" s="5" t="n">
        <v>0</v>
      </c>
      <c r="BW388" s="5" t="n">
        <v>0.2</v>
      </c>
      <c r="BX388" s="5" t="n">
        <v>1</v>
      </c>
      <c r="BY388" s="5" t="n">
        <v>13.254</v>
      </c>
      <c r="BZ388" s="5" t="n">
        <v>0</v>
      </c>
      <c r="CA388" s="5" t="n">
        <v>13.254</v>
      </c>
      <c r="CB388" s="5" t="n">
        <v>0</v>
      </c>
      <c r="CC388" s="5" t="n">
        <v>83.248</v>
      </c>
      <c r="CD388" s="5" t="n">
        <v>7.95</v>
      </c>
      <c r="CE388" s="5" t="n">
        <v>1.843</v>
      </c>
      <c r="CF388" s="5" t="n">
        <v>99.898</v>
      </c>
      <c r="CG388" s="5" t="n">
        <v>0.2</v>
      </c>
      <c r="CH388" s="5" t="n">
        <v>1</v>
      </c>
      <c r="CI388" s="5" t="n">
        <v>0</v>
      </c>
      <c r="CJ388" s="5" t="n">
        <v>0</v>
      </c>
      <c r="CK388" s="5" t="n">
        <v>0</v>
      </c>
      <c r="CL388" s="5" t="n">
        <v>0</v>
      </c>
      <c r="CM388" s="5" t="n">
        <v>0</v>
      </c>
      <c r="CN388" s="5" t="n">
        <v>0</v>
      </c>
      <c r="CO388" s="5" t="n">
        <v>0</v>
      </c>
      <c r="CP388" s="5" t="n">
        <v>0</v>
      </c>
      <c r="CQ388" s="5" t="n">
        <v>1.348</v>
      </c>
      <c r="CR388" s="5" t="n">
        <v>0</v>
      </c>
      <c r="CS388" s="5" t="n">
        <v>5.37</v>
      </c>
      <c r="CT388" s="5" t="n">
        <v>3.466</v>
      </c>
      <c r="CU388" s="5" t="n">
        <v>11.622</v>
      </c>
    </row>
    <row r="389">
      <c r="A389" s="5" t="inlineStr">
        <is>
          <t>IMN2024</t>
        </is>
      </c>
      <c r="B389" s="5" t="inlineStr">
        <is>
          <t>IMN</t>
        </is>
      </c>
      <c r="C389" s="5" t="inlineStr">
        <is>
          <t>IMN</t>
        </is>
      </c>
      <c r="D389" s="5" t="inlineStr">
        <is>
          <t>Isle of Man</t>
        </is>
      </c>
      <c r="E389" s="5" t="n">
        <v>2024</v>
      </c>
      <c r="F389" s="5" t="n">
        <v>0.2</v>
      </c>
      <c r="G389" s="5" t="n">
        <v>4.351</v>
      </c>
      <c r="H389" s="5" t="n">
        <v>1.324</v>
      </c>
      <c r="I389" s="5" t="n">
        <v>0</v>
      </c>
      <c r="J389" s="5" t="n">
        <v>4.351</v>
      </c>
      <c r="K389" s="5" t="n">
        <v>0</v>
      </c>
      <c r="L389" s="5" t="n">
        <v>1</v>
      </c>
      <c r="M389" s="5" t="n">
        <v>7.124</v>
      </c>
      <c r="N389" s="5" t="n">
        <v>3.971</v>
      </c>
      <c r="O389" s="5" t="n">
        <v>0</v>
      </c>
      <c r="P389" s="5" t="n">
        <v>7.124</v>
      </c>
      <c r="Q389" s="5" t="n">
        <v>0</v>
      </c>
      <c r="R389" s="5" t="n">
        <v>1</v>
      </c>
      <c r="S389" s="5" t="n">
        <v>10.969</v>
      </c>
      <c r="T389" s="5" t="n">
        <v>7.942</v>
      </c>
      <c r="U389" s="5" t="n">
        <v>0.299</v>
      </c>
      <c r="V389" s="5" t="n">
        <v>13.162</v>
      </c>
      <c r="W389" s="5" t="n">
        <v>0.2</v>
      </c>
      <c r="X389" s="5" t="n">
        <v>1</v>
      </c>
      <c r="Y389" s="5" t="n">
        <v>11.492</v>
      </c>
      <c r="Z389" s="5" t="n">
        <v>1.553</v>
      </c>
      <c r="AA389" s="5" t="n">
        <v>0</v>
      </c>
      <c r="AB389" s="5" t="n">
        <v>11.492</v>
      </c>
      <c r="AC389" s="5" t="n">
        <v>0</v>
      </c>
      <c r="AD389" s="5" t="n">
        <v>1</v>
      </c>
      <c r="AE389" s="5" t="n">
        <v>12.815</v>
      </c>
      <c r="AF389" s="5" t="n">
        <v>2.997</v>
      </c>
      <c r="AG389" s="5" t="n">
        <v>0</v>
      </c>
      <c r="AH389" s="5" t="n">
        <v>12.815</v>
      </c>
      <c r="AI389" s="5" t="n">
        <v>0</v>
      </c>
      <c r="AJ389" s="5" t="n">
        <v>1</v>
      </c>
      <c r="AK389" s="5" t="n">
        <v>20.757</v>
      </c>
      <c r="AL389" s="5" t="n">
        <v>11.055</v>
      </c>
      <c r="AM389" s="5" t="n">
        <v>0.5649999999999999</v>
      </c>
      <c r="AN389" s="5" t="n">
        <v>24.909</v>
      </c>
      <c r="AO389" s="5" t="n">
        <v>0.2</v>
      </c>
      <c r="AP389" s="5" t="n">
        <v>1</v>
      </c>
      <c r="AQ389" s="5" t="n">
        <v>0.724</v>
      </c>
      <c r="AR389" s="5" t="n">
        <v>0.132</v>
      </c>
      <c r="AS389" s="5" t="n">
        <v>0.02</v>
      </c>
      <c r="AT389" s="5" t="n">
        <v>0.869</v>
      </c>
      <c r="AU389" s="5" t="n">
        <v>0.2</v>
      </c>
      <c r="AV389" s="5" t="n">
        <v>1</v>
      </c>
      <c r="AW389" s="5" t="n">
        <v>0.75</v>
      </c>
      <c r="AX389" s="5" t="n">
        <v>0.132</v>
      </c>
      <c r="AY389" s="5" t="n">
        <v>0.02</v>
      </c>
      <c r="AZ389" s="5" t="n">
        <v>0.9</v>
      </c>
      <c r="BA389" s="5" t="n">
        <v>0.2</v>
      </c>
      <c r="BB389" s="5" t="n">
        <v>1</v>
      </c>
      <c r="BC389" s="5" t="n">
        <v>0.513</v>
      </c>
      <c r="BD389" s="5" t="n">
        <v>0.132</v>
      </c>
      <c r="BE389" s="5" t="n">
        <v>0.014</v>
      </c>
      <c r="BF389" s="5" t="n">
        <v>0.616</v>
      </c>
      <c r="BG389" s="5" t="n">
        <v>0.2</v>
      </c>
      <c r="BH389" s="5" t="n">
        <v>1</v>
      </c>
      <c r="BI389" s="5" t="n">
        <v>0.591</v>
      </c>
      <c r="BJ389" s="5" t="n">
        <v>0.132</v>
      </c>
      <c r="BK389" s="5" t="n">
        <v>0.016</v>
      </c>
      <c r="BL389" s="5" t="n">
        <v>0.71</v>
      </c>
      <c r="BM389" s="5" t="n">
        <v>0.2</v>
      </c>
      <c r="BN389" s="5" t="n">
        <v>1</v>
      </c>
      <c r="BO389" s="5" t="n">
        <v>0</v>
      </c>
      <c r="BP389" s="5" t="n">
        <v>0</v>
      </c>
      <c r="BQ389" s="5" t="n">
        <v>0</v>
      </c>
      <c r="BR389" s="5" t="n">
        <v>0</v>
      </c>
      <c r="BS389" s="5" t="n">
        <v>1</v>
      </c>
      <c r="BT389" s="5" t="n">
        <v>0</v>
      </c>
      <c r="BU389" s="5" t="n">
        <v>0</v>
      </c>
      <c r="BV389" s="5" t="n">
        <v>0</v>
      </c>
      <c r="BW389" s="5" t="n">
        <v>0.2</v>
      </c>
      <c r="BX389" s="5" t="n">
        <v>1</v>
      </c>
      <c r="BY389" s="5" t="n">
        <v>13.646</v>
      </c>
      <c r="BZ389" s="5" t="n">
        <v>0</v>
      </c>
      <c r="CA389" s="5" t="n">
        <v>13.646</v>
      </c>
      <c r="CB389" s="5" t="n">
        <v>0</v>
      </c>
      <c r="CC389" s="5" t="n">
        <v>82.58799999999999</v>
      </c>
      <c r="CD389" s="5" t="n">
        <v>7.95</v>
      </c>
      <c r="CE389" s="5" t="n">
        <v>2.25</v>
      </c>
      <c r="CF389" s="5" t="n">
        <v>99.10599999999999</v>
      </c>
      <c r="CG389" s="5" t="n">
        <v>0.2</v>
      </c>
      <c r="CH389" s="5" t="n">
        <v>1</v>
      </c>
      <c r="CI389" s="5" t="n">
        <v>0</v>
      </c>
      <c r="CJ389" s="5" t="n">
        <v>0</v>
      </c>
      <c r="CK389" s="5" t="n">
        <v>0</v>
      </c>
      <c r="CL389" s="5" t="n">
        <v>0</v>
      </c>
      <c r="CM389" s="5" t="n">
        <v>0</v>
      </c>
      <c r="CN389" s="5" t="n">
        <v>0</v>
      </c>
      <c r="CO389" s="5" t="n">
        <v>0</v>
      </c>
      <c r="CP389" s="5" t="n">
        <v>0</v>
      </c>
      <c r="CQ389" s="5" t="n">
        <v>1.387</v>
      </c>
      <c r="CR389" s="5" t="n">
        <v>0</v>
      </c>
      <c r="CS389" s="5" t="n">
        <v>5.529</v>
      </c>
      <c r="CT389" s="5" t="n">
        <v>3.027</v>
      </c>
      <c r="CU389" s="5" t="n">
        <v>10.168</v>
      </c>
    </row>
    <row r="390">
      <c r="A390" s="5" t="inlineStr">
        <is>
          <t>ISR2021</t>
        </is>
      </c>
      <c r="B390" s="5" t="inlineStr">
        <is>
          <t>ISR</t>
        </is>
      </c>
      <c r="C390" s="5" t="inlineStr">
        <is>
          <t>ISR</t>
        </is>
      </c>
      <c r="D390" s="5" t="inlineStr">
        <is>
          <t>Israel</t>
        </is>
      </c>
      <c r="E390" s="5" t="n">
        <v>2021</v>
      </c>
      <c r="F390" s="5" t="n">
        <v>0.17</v>
      </c>
      <c r="G390" s="5" t="n">
        <v>5.897</v>
      </c>
      <c r="H390" s="5" t="n">
        <v>1.143</v>
      </c>
      <c r="I390" s="5" t="n">
        <v>-4.577</v>
      </c>
      <c r="J390" s="5" t="n">
        <v>1.319</v>
      </c>
      <c r="K390" s="5" t="n">
        <v>0</v>
      </c>
      <c r="L390" s="5" t="n">
        <v>1</v>
      </c>
      <c r="M390" s="5" t="n">
        <v>1.311</v>
      </c>
      <c r="N390" s="5" t="n">
        <v>0.594</v>
      </c>
      <c r="O390" s="5" t="n">
        <v>0.008</v>
      </c>
      <c r="P390" s="5" t="n">
        <v>1.319</v>
      </c>
      <c r="Q390" s="5" t="n">
        <v>0</v>
      </c>
      <c r="R390" s="5" t="n">
        <v>1</v>
      </c>
      <c r="S390" s="5" t="n">
        <v>11.613</v>
      </c>
      <c r="T390" s="5" t="n">
        <v>6.86</v>
      </c>
      <c r="U390" s="5" t="n">
        <v>0</v>
      </c>
      <c r="V390" s="5" t="n">
        <v>13.588</v>
      </c>
      <c r="W390" s="5" t="n">
        <v>0.17</v>
      </c>
      <c r="X390" s="5" t="n">
        <v>1</v>
      </c>
      <c r="Y390" s="5" t="n">
        <v>2.463</v>
      </c>
      <c r="Z390" s="5" t="n">
        <v>0.275</v>
      </c>
      <c r="AA390" s="5" t="n">
        <v>-0.33</v>
      </c>
      <c r="AB390" s="5" t="n">
        <v>2.133</v>
      </c>
      <c r="AC390" s="5" t="n">
        <v>0</v>
      </c>
      <c r="AD390" s="5" t="n">
        <v>1</v>
      </c>
      <c r="AE390" s="5" t="n">
        <v>3.044</v>
      </c>
      <c r="AF390" s="5" t="n">
        <v>0.601</v>
      </c>
      <c r="AG390" s="5" t="n">
        <v>0.126</v>
      </c>
      <c r="AH390" s="5" t="n">
        <v>3.17</v>
      </c>
      <c r="AI390" s="5" t="n">
        <v>0</v>
      </c>
      <c r="AJ390" s="5" t="n">
        <v>1</v>
      </c>
      <c r="AK390" s="5" t="n">
        <v>6.529</v>
      </c>
      <c r="AL390" s="5" t="n">
        <v>3.106</v>
      </c>
      <c r="AM390" s="5" t="n">
        <v>0.142</v>
      </c>
      <c r="AN390" s="5" t="n">
        <v>7.805</v>
      </c>
      <c r="AO390" s="5" t="n">
        <v>0.17</v>
      </c>
      <c r="AP390" s="5" t="n">
        <v>1</v>
      </c>
      <c r="AQ390" s="5" t="n">
        <v>0.621</v>
      </c>
      <c r="AR390" s="5" t="n">
        <v>0.114</v>
      </c>
      <c r="AS390" s="5" t="n">
        <v>1.063</v>
      </c>
      <c r="AT390" s="5" t="n">
        <v>1.97</v>
      </c>
      <c r="AU390" s="5" t="n">
        <v>0.17</v>
      </c>
      <c r="AV390" s="5" t="n">
        <v>1</v>
      </c>
      <c r="AW390" s="5" t="n">
        <v>0.593</v>
      </c>
      <c r="AX390" s="5" t="n">
        <v>0.114</v>
      </c>
      <c r="AY390" s="5" t="n">
        <v>1.006</v>
      </c>
      <c r="AZ390" s="5" t="n">
        <v>1.871</v>
      </c>
      <c r="BA390" s="5" t="n">
        <v>0.17</v>
      </c>
      <c r="BB390" s="5" t="n">
        <v>1</v>
      </c>
      <c r="BC390" s="5" t="n">
        <v>0.44</v>
      </c>
      <c r="BD390" s="5" t="n">
        <v>0.114</v>
      </c>
      <c r="BE390" s="5" t="n">
        <v>0.406</v>
      </c>
      <c r="BF390" s="5" t="n">
        <v>0.99</v>
      </c>
      <c r="BG390" s="5" t="n">
        <v>0.17</v>
      </c>
      <c r="BH390" s="5" t="n">
        <v>1</v>
      </c>
      <c r="BI390" s="5" t="n">
        <v>0.5600000000000001</v>
      </c>
      <c r="BJ390" s="5" t="n">
        <v>0.114</v>
      </c>
      <c r="BK390" s="5" t="n">
        <v>0.676</v>
      </c>
      <c r="BL390" s="5" t="n">
        <v>1.447</v>
      </c>
      <c r="BM390" s="5" t="n">
        <v>0.17</v>
      </c>
      <c r="BN390" s="5" t="n">
        <v>1</v>
      </c>
      <c r="BO390" s="5" t="n">
        <v>0</v>
      </c>
      <c r="BP390" s="5" t="n">
        <v>0.02</v>
      </c>
      <c r="BQ390" s="5" t="n">
        <v>0.142</v>
      </c>
      <c r="BR390" s="5" t="n">
        <v>0</v>
      </c>
      <c r="BS390" s="5" t="n">
        <v>1</v>
      </c>
      <c r="BT390" s="5" t="n">
        <v>0</v>
      </c>
      <c r="BU390" s="5" t="n">
        <v>0</v>
      </c>
      <c r="BV390" s="5" t="n">
        <v>0.17</v>
      </c>
      <c r="BW390" s="5" t="n">
        <v>0.17</v>
      </c>
      <c r="BX390" s="5" t="n">
        <v>0.833</v>
      </c>
      <c r="BY390" s="5" t="n">
        <v>11.787</v>
      </c>
      <c r="BZ390" s="5" t="n">
        <v>0</v>
      </c>
      <c r="CA390" s="5" t="n">
        <v>11.787</v>
      </c>
      <c r="CB390" s="5" t="n">
        <v>0</v>
      </c>
      <c r="CC390" s="5" t="n">
        <v>81.69499999999999</v>
      </c>
      <c r="CD390" s="5" t="n">
        <v>7.95</v>
      </c>
      <c r="CE390" s="5" t="n">
        <v>1.553</v>
      </c>
      <c r="CF390" s="5" t="n">
        <v>97.40000000000001</v>
      </c>
      <c r="CG390" s="5" t="n">
        <v>0.17</v>
      </c>
      <c r="CH390" s="5" t="n">
        <v>1</v>
      </c>
      <c r="CI390" s="5" t="n">
        <v>0</v>
      </c>
      <c r="CJ390" s="5" t="n">
        <v>0</v>
      </c>
      <c r="CK390" s="5" t="n">
        <v>0</v>
      </c>
      <c r="CL390" s="5" t="n">
        <v>0</v>
      </c>
      <c r="CM390" s="5" t="n">
        <v>0</v>
      </c>
      <c r="CN390" s="5" t="n">
        <v>0.132</v>
      </c>
      <c r="CO390" s="5" t="n">
        <v>0</v>
      </c>
      <c r="CP390" s="5" t="n">
        <v>0</v>
      </c>
      <c r="CQ390" s="5" t="n">
        <v>1.198</v>
      </c>
      <c r="CR390" s="5" t="n">
        <v>0.984</v>
      </c>
      <c r="CS390" s="5" t="n">
        <v>1.882</v>
      </c>
      <c r="CT390" s="5" t="n">
        <v>4.753</v>
      </c>
      <c r="CU390" s="5" t="n">
        <v>14.129</v>
      </c>
    </row>
    <row r="391">
      <c r="A391" s="5" t="inlineStr">
        <is>
          <t>ISR2022</t>
        </is>
      </c>
      <c r="B391" s="5" t="inlineStr">
        <is>
          <t>ISR</t>
        </is>
      </c>
      <c r="C391" s="5" t="inlineStr">
        <is>
          <t>ISR</t>
        </is>
      </c>
      <c r="D391" s="5" t="inlineStr">
        <is>
          <t>Israel</t>
        </is>
      </c>
      <c r="E391" s="5" t="n">
        <v>2022</v>
      </c>
      <c r="F391" s="5" t="n">
        <v>0.17</v>
      </c>
      <c r="G391" s="5" t="n">
        <v>11.72</v>
      </c>
      <c r="H391" s="5" t="n">
        <v>1.235</v>
      </c>
      <c r="I391" s="5" t="n">
        <v>0.643</v>
      </c>
      <c r="J391" s="5" t="n">
        <v>12.363</v>
      </c>
      <c r="K391" s="5" t="n">
        <v>0</v>
      </c>
      <c r="L391" s="5" t="n">
        <v>1</v>
      </c>
      <c r="M391" s="5" t="n">
        <v>1.611</v>
      </c>
      <c r="N391" s="5" t="n">
        <v>0.665</v>
      </c>
      <c r="O391" s="5" t="n">
        <v>0.6830000000000001</v>
      </c>
      <c r="P391" s="5" t="n">
        <v>2.294</v>
      </c>
      <c r="Q391" s="5" t="n">
        <v>0</v>
      </c>
      <c r="R391" s="5" t="n">
        <v>1</v>
      </c>
      <c r="S391" s="5" t="n">
        <v>17.893</v>
      </c>
      <c r="T391" s="5" t="n">
        <v>7.408</v>
      </c>
      <c r="U391" s="5" t="n">
        <v>0.225</v>
      </c>
      <c r="V391" s="5" t="n">
        <v>20.935</v>
      </c>
      <c r="W391" s="5" t="n">
        <v>0.17</v>
      </c>
      <c r="X391" s="5" t="n">
        <v>1</v>
      </c>
      <c r="Y391" s="5" t="n">
        <v>2.652</v>
      </c>
      <c r="Z391" s="5" t="n">
        <v>0.296</v>
      </c>
      <c r="AA391" s="5" t="n">
        <v>-0.292</v>
      </c>
      <c r="AB391" s="5" t="n">
        <v>2.359</v>
      </c>
      <c r="AC391" s="5" t="n">
        <v>0</v>
      </c>
      <c r="AD391" s="5" t="n">
        <v>1</v>
      </c>
      <c r="AE391" s="5" t="n">
        <v>3.272</v>
      </c>
      <c r="AF391" s="5" t="n">
        <v>0.646</v>
      </c>
      <c r="AG391" s="5" t="n">
        <v>0.123</v>
      </c>
      <c r="AH391" s="5" t="n">
        <v>3.395</v>
      </c>
      <c r="AI391" s="5" t="n">
        <v>0</v>
      </c>
      <c r="AJ391" s="5" t="n">
        <v>1</v>
      </c>
      <c r="AK391" s="5" t="n">
        <v>6.99</v>
      </c>
      <c r="AL391" s="5" t="n">
        <v>3.326</v>
      </c>
      <c r="AM391" s="5" t="n">
        <v>0.228</v>
      </c>
      <c r="AN391" s="5" t="n">
        <v>8.34</v>
      </c>
      <c r="AO391" s="5" t="n">
        <v>0.17</v>
      </c>
      <c r="AP391" s="5" t="n">
        <v>1</v>
      </c>
      <c r="AQ391" s="5" t="n">
        <v>0.847</v>
      </c>
      <c r="AR391" s="5" t="n">
        <v>0.123</v>
      </c>
      <c r="AS391" s="5" t="n">
        <v>0.953</v>
      </c>
      <c r="AT391" s="5" t="n">
        <v>2.106</v>
      </c>
      <c r="AU391" s="5" t="n">
        <v>0.17</v>
      </c>
      <c r="AV391" s="5" t="n">
        <v>1</v>
      </c>
      <c r="AW391" s="5" t="n">
        <v>0.947</v>
      </c>
      <c r="AX391" s="5" t="n">
        <v>0.123</v>
      </c>
      <c r="AY391" s="5" t="n">
        <v>0.763</v>
      </c>
      <c r="AZ391" s="5" t="n">
        <v>2.001</v>
      </c>
      <c r="BA391" s="5" t="n">
        <v>0.17</v>
      </c>
      <c r="BB391" s="5" t="n">
        <v>1</v>
      </c>
      <c r="BC391" s="5" t="n">
        <v>0.589</v>
      </c>
      <c r="BD391" s="5" t="n">
        <v>0.123</v>
      </c>
      <c r="BE391" s="5" t="n">
        <v>0.347</v>
      </c>
      <c r="BF391" s="5" t="n">
        <v>1.095</v>
      </c>
      <c r="BG391" s="5" t="n">
        <v>0.17</v>
      </c>
      <c r="BH391" s="5" t="n">
        <v>1</v>
      </c>
      <c r="BI391" s="5" t="n">
        <v>0.6889999999999999</v>
      </c>
      <c r="BJ391" s="5" t="n">
        <v>0.123</v>
      </c>
      <c r="BK391" s="5" t="n">
        <v>1.123</v>
      </c>
      <c r="BL391" s="5" t="n">
        <v>2.12</v>
      </c>
      <c r="BM391" s="5" t="n">
        <v>0.17</v>
      </c>
      <c r="BN391" s="5" t="n">
        <v>1</v>
      </c>
      <c r="BO391" s="5" t="n">
        <v>0</v>
      </c>
      <c r="BP391" s="5" t="n">
        <v>0.023</v>
      </c>
      <c r="BQ391" s="5" t="n">
        <v>0.172</v>
      </c>
      <c r="BR391" s="5" t="n">
        <v>0</v>
      </c>
      <c r="BS391" s="5" t="n">
        <v>1</v>
      </c>
      <c r="BT391" s="5" t="n">
        <v>0</v>
      </c>
      <c r="BU391" s="5" t="n">
        <v>0</v>
      </c>
      <c r="BV391" s="5" t="n">
        <v>0.175</v>
      </c>
      <c r="BW391" s="5" t="n">
        <v>0.17</v>
      </c>
      <c r="BX391" s="5" t="n">
        <v>0.833</v>
      </c>
      <c r="BY391" s="5" t="n">
        <v>12.729</v>
      </c>
      <c r="BZ391" s="5" t="n">
        <v>0</v>
      </c>
      <c r="CA391" s="5" t="n">
        <v>12.729</v>
      </c>
      <c r="CB391" s="5" t="n">
        <v>0</v>
      </c>
      <c r="CC391" s="5" t="n">
        <v>102.477</v>
      </c>
      <c r="CD391" s="5" t="n">
        <v>7.95</v>
      </c>
      <c r="CE391" s="5" t="n">
        <v>0.511</v>
      </c>
      <c r="CF391" s="5" t="n">
        <v>118.999</v>
      </c>
      <c r="CG391" s="5" t="n">
        <v>0.17</v>
      </c>
      <c r="CH391" s="5" t="n">
        <v>1</v>
      </c>
      <c r="CI391" s="5" t="n">
        <v>0</v>
      </c>
      <c r="CJ391" s="5" t="n">
        <v>0</v>
      </c>
      <c r="CK391" s="5" t="n">
        <v>0</v>
      </c>
      <c r="CL391" s="5" t="n">
        <v>0</v>
      </c>
      <c r="CM391" s="5" t="n">
        <v>0</v>
      </c>
      <c r="CN391" s="5" t="n">
        <v>0.157</v>
      </c>
      <c r="CO391" s="5" t="n">
        <v>0</v>
      </c>
      <c r="CP391" s="5" t="n">
        <v>0</v>
      </c>
      <c r="CQ391" s="5" t="n">
        <v>1.294</v>
      </c>
      <c r="CR391" s="5" t="n">
        <v>0.996</v>
      </c>
      <c r="CS391" s="5" t="n">
        <v>2.032</v>
      </c>
      <c r="CT391" s="5" t="n">
        <v>10.485</v>
      </c>
      <c r="CU391" s="5" t="n">
        <v>28.059</v>
      </c>
    </row>
    <row r="392">
      <c r="A392" s="5" t="inlineStr">
        <is>
          <t>ISR2023</t>
        </is>
      </c>
      <c r="B392" s="5" t="inlineStr">
        <is>
          <t>ISR</t>
        </is>
      </c>
      <c r="C392" s="5" t="inlineStr">
        <is>
          <t>ISR</t>
        </is>
      </c>
      <c r="D392" s="5" t="inlineStr">
        <is>
          <t>Israel</t>
        </is>
      </c>
      <c r="E392" s="5" t="n">
        <v>2023</v>
      </c>
      <c r="F392" s="5" t="n">
        <v>0.17</v>
      </c>
      <c r="G392" s="5" t="n">
        <v>5.796</v>
      </c>
      <c r="H392" s="5" t="n">
        <v>1.231</v>
      </c>
      <c r="I392" s="5" t="n">
        <v>0.012</v>
      </c>
      <c r="J392" s="5" t="n">
        <v>5.807</v>
      </c>
      <c r="K392" s="5" t="n">
        <v>0</v>
      </c>
      <c r="L392" s="5" t="n">
        <v>1</v>
      </c>
      <c r="M392" s="5" t="n">
        <v>1.234</v>
      </c>
      <c r="N392" s="5" t="n">
        <v>0.612</v>
      </c>
      <c r="O392" s="5" t="n">
        <v>1.359</v>
      </c>
      <c r="P392" s="5" t="n">
        <v>2.593</v>
      </c>
      <c r="Q392" s="5" t="n">
        <v>0</v>
      </c>
      <c r="R392" s="5" t="n">
        <v>1</v>
      </c>
      <c r="S392" s="5" t="n">
        <v>11.952</v>
      </c>
      <c r="T392" s="5" t="n">
        <v>7.388</v>
      </c>
      <c r="U392" s="5" t="n">
        <v>0.225</v>
      </c>
      <c r="V392" s="5" t="n">
        <v>13.984</v>
      </c>
      <c r="W392" s="5" t="n">
        <v>0.17</v>
      </c>
      <c r="X392" s="5" t="n">
        <v>1</v>
      </c>
      <c r="Y392" s="5" t="n">
        <v>2.759</v>
      </c>
      <c r="Z392" s="5" t="n">
        <v>0.308</v>
      </c>
      <c r="AA392" s="5" t="n">
        <v>-0.255</v>
      </c>
      <c r="AB392" s="5" t="n">
        <v>2.504</v>
      </c>
      <c r="AC392" s="5" t="n">
        <v>0</v>
      </c>
      <c r="AD392" s="5" t="n">
        <v>1</v>
      </c>
      <c r="AE392" s="5" t="n">
        <v>3.402</v>
      </c>
      <c r="AF392" s="5" t="n">
        <v>0.671</v>
      </c>
      <c r="AG392" s="5" t="n">
        <v>0.12</v>
      </c>
      <c r="AH392" s="5" t="n">
        <v>3.522</v>
      </c>
      <c r="AI392" s="5" t="n">
        <v>0</v>
      </c>
      <c r="AJ392" s="5" t="n">
        <v>1</v>
      </c>
      <c r="AK392" s="5" t="n">
        <v>7.259</v>
      </c>
      <c r="AL392" s="5" t="n">
        <v>3.453</v>
      </c>
      <c r="AM392" s="5" t="n">
        <v>0.274</v>
      </c>
      <c r="AN392" s="5" t="n">
        <v>8.65</v>
      </c>
      <c r="AO392" s="5" t="n">
        <v>0.17</v>
      </c>
      <c r="AP392" s="5" t="n">
        <v>1</v>
      </c>
      <c r="AQ392" s="5" t="n">
        <v>0.749</v>
      </c>
      <c r="AR392" s="5" t="n">
        <v>0.129</v>
      </c>
      <c r="AS392" s="5" t="n">
        <v>0.904</v>
      </c>
      <c r="AT392" s="5" t="n">
        <v>1.933</v>
      </c>
      <c r="AU392" s="5" t="n">
        <v>0.17</v>
      </c>
      <c r="AV392" s="5" t="n">
        <v>1</v>
      </c>
      <c r="AW392" s="5" t="n">
        <v>0.783</v>
      </c>
      <c r="AX392" s="5" t="n">
        <v>0.129</v>
      </c>
      <c r="AY392" s="5" t="n">
        <v>0.787</v>
      </c>
      <c r="AZ392" s="5" t="n">
        <v>1.836</v>
      </c>
      <c r="BA392" s="5" t="n">
        <v>0.17</v>
      </c>
      <c r="BB392" s="5" t="n">
        <v>1</v>
      </c>
      <c r="BC392" s="5" t="n">
        <v>0.527</v>
      </c>
      <c r="BD392" s="5" t="n">
        <v>0.129</v>
      </c>
      <c r="BE392" s="5" t="n">
        <v>0.257</v>
      </c>
      <c r="BF392" s="5" t="n">
        <v>0.918</v>
      </c>
      <c r="BG392" s="5" t="n">
        <v>0.17</v>
      </c>
      <c r="BH392" s="5" t="n">
        <v>1</v>
      </c>
      <c r="BI392" s="5" t="n">
        <v>0.64</v>
      </c>
      <c r="BJ392" s="5" t="n">
        <v>0.129</v>
      </c>
      <c r="BK392" s="5" t="n">
        <v>1.078</v>
      </c>
      <c r="BL392" s="5" t="n">
        <v>2.01</v>
      </c>
      <c r="BM392" s="5" t="n">
        <v>0.17</v>
      </c>
      <c r="BN392" s="5" t="n">
        <v>1</v>
      </c>
      <c r="BO392" s="5" t="n">
        <v>0</v>
      </c>
      <c r="BP392" s="5" t="n">
        <v>0.024</v>
      </c>
      <c r="BQ392" s="5" t="n">
        <v>0.133</v>
      </c>
      <c r="BR392" s="5" t="n">
        <v>0</v>
      </c>
      <c r="BS392" s="5" t="n">
        <v>1</v>
      </c>
      <c r="BT392" s="5" t="n">
        <v>0</v>
      </c>
      <c r="BU392" s="5" t="n">
        <v>0</v>
      </c>
      <c r="BV392" s="5" t="n">
        <v>0.172</v>
      </c>
      <c r="BW392" s="5" t="n">
        <v>0.17</v>
      </c>
      <c r="BX392" s="5" t="n">
        <v>0.833</v>
      </c>
      <c r="BY392" s="5" t="n">
        <v>13.254</v>
      </c>
      <c r="BZ392" s="5" t="n">
        <v>0</v>
      </c>
      <c r="CA392" s="5" t="n">
        <v>13.254</v>
      </c>
      <c r="CB392" s="5" t="n">
        <v>0</v>
      </c>
      <c r="CC392" s="5" t="n">
        <v>87.07899999999999</v>
      </c>
      <c r="CD392" s="5" t="n">
        <v>7.95</v>
      </c>
      <c r="CE392" s="5" t="n">
        <v>0.824</v>
      </c>
      <c r="CF392" s="5" t="n">
        <v>100.946</v>
      </c>
      <c r="CG392" s="5" t="n">
        <v>0.17</v>
      </c>
      <c r="CH392" s="5" t="n">
        <v>1</v>
      </c>
      <c r="CI392" s="5" t="n">
        <v>0</v>
      </c>
      <c r="CJ392" s="5" t="n">
        <v>0</v>
      </c>
      <c r="CK392" s="5" t="n">
        <v>0</v>
      </c>
      <c r="CL392" s="5" t="n">
        <v>0</v>
      </c>
      <c r="CM392" s="5" t="n">
        <v>0</v>
      </c>
      <c r="CN392" s="5" t="n">
        <v>0.178</v>
      </c>
      <c r="CO392" s="5" t="n">
        <v>0</v>
      </c>
      <c r="CP392" s="5" t="n">
        <v>0.08500000000000001</v>
      </c>
      <c r="CQ392" s="5" t="n">
        <v>1.348</v>
      </c>
      <c r="CR392" s="5" t="n">
        <v>1</v>
      </c>
      <c r="CS392" s="5" t="n">
        <v>2.116</v>
      </c>
      <c r="CT392" s="5" t="n">
        <v>4.861</v>
      </c>
      <c r="CU392" s="5" t="n">
        <v>9.260999999999999</v>
      </c>
    </row>
    <row r="393">
      <c r="A393" s="5" t="inlineStr">
        <is>
          <t>ISR2024</t>
        </is>
      </c>
      <c r="B393" s="5" t="inlineStr">
        <is>
          <t>ISR</t>
        </is>
      </c>
      <c r="C393" s="5" t="inlineStr">
        <is>
          <t>ISR</t>
        </is>
      </c>
      <c r="D393" s="5" t="inlineStr">
        <is>
          <t>Israel</t>
        </is>
      </c>
      <c r="E393" s="5" t="n">
        <v>2024</v>
      </c>
      <c r="F393" s="5" t="n">
        <v>0.17</v>
      </c>
      <c r="G393" s="5" t="n">
        <v>5.277</v>
      </c>
      <c r="H393" s="5" t="n">
        <v>1.268</v>
      </c>
      <c r="I393" s="5" t="n">
        <v>0.012</v>
      </c>
      <c r="J393" s="5" t="n">
        <v>5.289</v>
      </c>
      <c r="K393" s="5" t="n">
        <v>0</v>
      </c>
      <c r="L393" s="5" t="n">
        <v>1</v>
      </c>
      <c r="M393" s="5" t="n">
        <v>1.121</v>
      </c>
      <c r="N393" s="5" t="n">
        <v>0.61</v>
      </c>
      <c r="O393" s="5" t="n">
        <v>1.399</v>
      </c>
      <c r="P393" s="5" t="n">
        <v>2.519</v>
      </c>
      <c r="Q393" s="5" t="n">
        <v>0</v>
      </c>
      <c r="R393" s="5" t="n">
        <v>1</v>
      </c>
      <c r="S393" s="5" t="n">
        <v>11.615</v>
      </c>
      <c r="T393" s="5" t="n">
        <v>7.606</v>
      </c>
      <c r="U393" s="5" t="n">
        <v>0.269</v>
      </c>
      <c r="V393" s="5" t="n">
        <v>13.59</v>
      </c>
      <c r="W393" s="5" t="n">
        <v>0.17</v>
      </c>
      <c r="X393" s="5" t="n">
        <v>1</v>
      </c>
      <c r="Y393" s="5" t="n">
        <v>2.84</v>
      </c>
      <c r="Z393" s="5" t="n">
        <v>0.317</v>
      </c>
      <c r="AA393" s="5" t="n">
        <v>-0.263</v>
      </c>
      <c r="AB393" s="5" t="n">
        <v>2.578</v>
      </c>
      <c r="AC393" s="5" t="n">
        <v>0</v>
      </c>
      <c r="AD393" s="5" t="n">
        <v>1</v>
      </c>
      <c r="AE393" s="5" t="n">
        <v>3.502</v>
      </c>
      <c r="AF393" s="5" t="n">
        <v>0.6909999999999999</v>
      </c>
      <c r="AG393" s="5" t="n">
        <v>0.124</v>
      </c>
      <c r="AH393" s="5" t="n">
        <v>3.626</v>
      </c>
      <c r="AI393" s="5" t="n">
        <v>0</v>
      </c>
      <c r="AJ393" s="5" t="n">
        <v>1</v>
      </c>
      <c r="AK393" s="5" t="n">
        <v>7.473</v>
      </c>
      <c r="AL393" s="5" t="n">
        <v>3.555</v>
      </c>
      <c r="AM393" s="5" t="n">
        <v>0.315</v>
      </c>
      <c r="AN393" s="5" t="n">
        <v>8.904999999999999</v>
      </c>
      <c r="AO393" s="5" t="n">
        <v>0.17</v>
      </c>
      <c r="AP393" s="5" t="n">
        <v>1</v>
      </c>
      <c r="AQ393" s="5" t="n">
        <v>0.72</v>
      </c>
      <c r="AR393" s="5" t="n">
        <v>0.132</v>
      </c>
      <c r="AS393" s="5" t="n">
        <v>1.046</v>
      </c>
      <c r="AT393" s="5" t="n">
        <v>2.066</v>
      </c>
      <c r="AU393" s="5" t="n">
        <v>0.17</v>
      </c>
      <c r="AV393" s="5" t="n">
        <v>1</v>
      </c>
      <c r="AW393" s="5" t="n">
        <v>0.734</v>
      </c>
      <c r="AX393" s="5" t="n">
        <v>0.132</v>
      </c>
      <c r="AY393" s="5" t="n">
        <v>0.944</v>
      </c>
      <c r="AZ393" s="5" t="n">
        <v>1.963</v>
      </c>
      <c r="BA393" s="5" t="n">
        <v>0.17</v>
      </c>
      <c r="BB393" s="5" t="n">
        <v>1</v>
      </c>
      <c r="BC393" s="5" t="n">
        <v>0.51</v>
      </c>
      <c r="BD393" s="5" t="n">
        <v>0.132</v>
      </c>
      <c r="BE393" s="5" t="n">
        <v>0.281</v>
      </c>
      <c r="BF393" s="5" t="n">
        <v>0.926</v>
      </c>
      <c r="BG393" s="5" t="n">
        <v>0.17</v>
      </c>
      <c r="BH393" s="5" t="n">
        <v>1</v>
      </c>
      <c r="BI393" s="5" t="n">
        <v>0.652</v>
      </c>
      <c r="BJ393" s="5" t="n">
        <v>0.132</v>
      </c>
      <c r="BK393" s="5" t="n">
        <v>1.351</v>
      </c>
      <c r="BL393" s="5" t="n">
        <v>2.344</v>
      </c>
      <c r="BM393" s="5" t="n">
        <v>0.17</v>
      </c>
      <c r="BN393" s="5" t="n">
        <v>1</v>
      </c>
      <c r="BO393" s="5" t="n">
        <v>0</v>
      </c>
      <c r="BP393" s="5" t="n">
        <v>0.025</v>
      </c>
      <c r="BQ393" s="5" t="n">
        <v>0.093</v>
      </c>
      <c r="BR393" s="5" t="n">
        <v>0</v>
      </c>
      <c r="BS393" s="5" t="n">
        <v>1</v>
      </c>
      <c r="BT393" s="5" t="n">
        <v>0</v>
      </c>
      <c r="BU393" s="5" t="n">
        <v>0</v>
      </c>
      <c r="BV393" s="5" t="n">
        <v>0.174</v>
      </c>
      <c r="BW393" s="5" t="n">
        <v>0.17</v>
      </c>
      <c r="BX393" s="5" t="n">
        <v>0.833</v>
      </c>
      <c r="BY393" s="5" t="n">
        <v>13.646</v>
      </c>
      <c r="BZ393" s="5" t="n">
        <v>0</v>
      </c>
      <c r="CA393" s="5" t="n">
        <v>13.646</v>
      </c>
      <c r="CB393" s="5" t="n">
        <v>0</v>
      </c>
      <c r="CC393" s="5" t="n">
        <v>86.38500000000001</v>
      </c>
      <c r="CD393" s="5" t="n">
        <v>7.95</v>
      </c>
      <c r="CE393" s="5" t="n">
        <v>1.158</v>
      </c>
      <c r="CF393" s="5" t="n">
        <v>100.107</v>
      </c>
      <c r="CG393" s="5" t="n">
        <v>0.17</v>
      </c>
      <c r="CH393" s="5" t="n">
        <v>1</v>
      </c>
      <c r="CI393" s="5" t="n">
        <v>0</v>
      </c>
      <c r="CJ393" s="5" t="n">
        <v>0</v>
      </c>
      <c r="CK393" s="5" t="n">
        <v>0</v>
      </c>
      <c r="CL393" s="5" t="n">
        <v>0</v>
      </c>
      <c r="CM393" s="5" t="n">
        <v>0</v>
      </c>
      <c r="CN393" s="5" t="n">
        <v>0.212</v>
      </c>
      <c r="CO393" s="5" t="n">
        <v>0</v>
      </c>
      <c r="CP393" s="5" t="n">
        <v>0.08500000000000001</v>
      </c>
      <c r="CQ393" s="5" t="n">
        <v>1.387</v>
      </c>
      <c r="CR393" s="5" t="n">
        <v>1</v>
      </c>
      <c r="CS393" s="5" t="n">
        <v>2.179</v>
      </c>
      <c r="CT393" s="5" t="n">
        <v>4.251</v>
      </c>
      <c r="CU393" s="5" t="n">
        <v>7.598</v>
      </c>
    </row>
    <row r="394">
      <c r="A394" s="5" t="inlineStr">
        <is>
          <t>ITA2021</t>
        </is>
      </c>
      <c r="B394" s="5" t="inlineStr">
        <is>
          <t>ITA</t>
        </is>
      </c>
      <c r="C394" s="5" t="inlineStr">
        <is>
          <t>ITA</t>
        </is>
      </c>
      <c r="D394" s="5" t="inlineStr">
        <is>
          <t>Italy</t>
        </is>
      </c>
      <c r="E394" s="5" t="n">
        <v>2021</v>
      </c>
      <c r="F394" s="5" t="n">
        <v>0.22</v>
      </c>
      <c r="G394" s="5" t="n">
        <v>6.008</v>
      </c>
      <c r="H394" s="5" t="n">
        <v>1.143</v>
      </c>
      <c r="I394" s="5" t="n">
        <v>1.659</v>
      </c>
      <c r="J394" s="5" t="n">
        <v>7.668</v>
      </c>
      <c r="K394" s="5" t="n">
        <v>0</v>
      </c>
      <c r="L394" s="5" t="n">
        <v>1</v>
      </c>
      <c r="M394" s="5" t="n">
        <v>7.964</v>
      </c>
      <c r="N394" s="5" t="n">
        <v>3.43</v>
      </c>
      <c r="O394" s="5" t="n">
        <v>1.702</v>
      </c>
      <c r="P394" s="5" t="n">
        <v>9.666</v>
      </c>
      <c r="Q394" s="5" t="n">
        <v>0</v>
      </c>
      <c r="R394" s="5" t="n">
        <v>1</v>
      </c>
      <c r="S394" s="5" t="n">
        <v>11.725</v>
      </c>
      <c r="T394" s="5" t="n">
        <v>6.86</v>
      </c>
      <c r="U394" s="5" t="n">
        <v>0</v>
      </c>
      <c r="V394" s="5" t="n">
        <v>14.305</v>
      </c>
      <c r="W394" s="5" t="n">
        <v>0.22</v>
      </c>
      <c r="X394" s="5" t="n">
        <v>1</v>
      </c>
      <c r="Y394" s="5" t="n">
        <v>20.005</v>
      </c>
      <c r="Z394" s="5" t="n">
        <v>2.21</v>
      </c>
      <c r="AA394" s="5" t="n">
        <v>-8.103</v>
      </c>
      <c r="AB394" s="5" t="n">
        <v>11.901</v>
      </c>
      <c r="AC394" s="5" t="n">
        <v>0</v>
      </c>
      <c r="AD394" s="5" t="n">
        <v>1</v>
      </c>
      <c r="AE394" s="5" t="n">
        <v>19.961</v>
      </c>
      <c r="AF394" s="5" t="n">
        <v>3.928</v>
      </c>
      <c r="AG394" s="5" t="n">
        <v>-8.06</v>
      </c>
      <c r="AH394" s="5" t="n">
        <v>11.901</v>
      </c>
      <c r="AI394" s="5" t="n">
        <v>0</v>
      </c>
      <c r="AJ394" s="5" t="n">
        <v>1</v>
      </c>
      <c r="AK394" s="5" t="n">
        <v>28.296</v>
      </c>
      <c r="AL394" s="5" t="n">
        <v>13.888</v>
      </c>
      <c r="AM394" s="5" t="n">
        <v>-5.3</v>
      </c>
      <c r="AN394" s="5" t="n">
        <v>28.055</v>
      </c>
      <c r="AO394" s="5" t="n">
        <v>0.22</v>
      </c>
      <c r="AP394" s="5" t="n">
        <v>1</v>
      </c>
      <c r="AQ394" s="5" t="n">
        <v>0.619</v>
      </c>
      <c r="AR394" s="5" t="n">
        <v>0.114</v>
      </c>
      <c r="AS394" s="5" t="n">
        <v>0.956</v>
      </c>
      <c r="AT394" s="5" t="n">
        <v>1.922</v>
      </c>
      <c r="AU394" s="5" t="n">
        <v>0.22</v>
      </c>
      <c r="AV394" s="5" t="n">
        <v>1</v>
      </c>
      <c r="AW394" s="5" t="n">
        <v>0.599</v>
      </c>
      <c r="AX394" s="5" t="n">
        <v>0.114</v>
      </c>
      <c r="AY394" s="5" t="n">
        <v>0.841</v>
      </c>
      <c r="AZ394" s="5" t="n">
        <v>1.758</v>
      </c>
      <c r="BA394" s="5" t="n">
        <v>0.22</v>
      </c>
      <c r="BB394" s="5" t="n">
        <v>1</v>
      </c>
      <c r="BC394" s="5" t="n">
        <v>0.439</v>
      </c>
      <c r="BD394" s="5" t="n">
        <v>0.114</v>
      </c>
      <c r="BE394" s="5" t="n">
        <v>0.244</v>
      </c>
      <c r="BF394" s="5" t="n">
        <v>0.833</v>
      </c>
      <c r="BG394" s="5" t="n">
        <v>0.22</v>
      </c>
      <c r="BH394" s="5" t="n">
        <v>1</v>
      </c>
      <c r="BI394" s="5" t="n">
        <v>0.505</v>
      </c>
      <c r="BJ394" s="5" t="n">
        <v>0.114</v>
      </c>
      <c r="BK394" s="5" t="n">
        <v>0.744</v>
      </c>
      <c r="BL394" s="5" t="n">
        <v>1.523</v>
      </c>
      <c r="BM394" s="5" t="n">
        <v>0.22</v>
      </c>
      <c r="BN394" s="5" t="n">
        <v>1</v>
      </c>
      <c r="BO394" s="5" t="n">
        <v>0</v>
      </c>
      <c r="BP394" s="5" t="n">
        <v>0.024</v>
      </c>
      <c r="BQ394" s="5" t="n">
        <v>0.15</v>
      </c>
      <c r="BR394" s="5" t="n">
        <v>0</v>
      </c>
      <c r="BS394" s="5" t="n">
        <v>1</v>
      </c>
      <c r="BT394" s="5" t="n">
        <v>0</v>
      </c>
      <c r="BU394" s="5" t="n">
        <v>0.06</v>
      </c>
      <c r="BV394" s="5" t="n">
        <v>0.273</v>
      </c>
      <c r="BW394" s="5" t="n">
        <v>0.22</v>
      </c>
      <c r="BX394" s="5" t="n">
        <v>1</v>
      </c>
      <c r="BY394" s="5" t="n">
        <v>11.787</v>
      </c>
      <c r="BZ394" s="5" t="n">
        <v>0</v>
      </c>
      <c r="CA394" s="5" t="n">
        <v>11.787</v>
      </c>
      <c r="CB394" s="5" t="n">
        <v>0</v>
      </c>
      <c r="CC394" s="5" t="n">
        <v>78.125</v>
      </c>
      <c r="CD394" s="5" t="n">
        <v>7.95</v>
      </c>
      <c r="CE394" s="5" t="n">
        <v>125.913</v>
      </c>
      <c r="CF394" s="5" t="n">
        <v>248.926</v>
      </c>
      <c r="CG394" s="5" t="n">
        <v>0.22</v>
      </c>
      <c r="CH394" s="5" t="n">
        <v>1</v>
      </c>
      <c r="CI394" s="5" t="n">
        <v>0</v>
      </c>
      <c r="CJ394" s="5" t="n">
        <v>0</v>
      </c>
      <c r="CK394" s="5" t="n">
        <v>0</v>
      </c>
      <c r="CL394" s="5" t="n">
        <v>0</v>
      </c>
      <c r="CM394" s="5" t="n">
        <v>0</v>
      </c>
      <c r="CN394" s="5" t="n">
        <v>0.012</v>
      </c>
      <c r="CO394" s="5" t="n">
        <v>0</v>
      </c>
      <c r="CP394" s="5" t="n">
        <v>0</v>
      </c>
      <c r="CQ394" s="5" t="n">
        <v>1.198</v>
      </c>
      <c r="CR394" s="5" t="n">
        <v>0</v>
      </c>
      <c r="CS394" s="5" t="n">
        <v>8.928000000000001</v>
      </c>
      <c r="CT394" s="5" t="n">
        <v>4.865</v>
      </c>
      <c r="CU394" s="5" t="n">
        <v>15.302</v>
      </c>
    </row>
    <row r="395">
      <c r="A395" s="5" t="inlineStr">
        <is>
          <t>ITA2022</t>
        </is>
      </c>
      <c r="B395" s="5" t="inlineStr">
        <is>
          <t>ITA</t>
        </is>
      </c>
      <c r="C395" s="5" t="inlineStr">
        <is>
          <t>ITA</t>
        </is>
      </c>
      <c r="D395" s="5" t="inlineStr">
        <is>
          <t>Italy</t>
        </is>
      </c>
      <c r="E395" s="5" t="n">
        <v>2022</v>
      </c>
      <c r="F395" s="5" t="n">
        <v>0.22</v>
      </c>
      <c r="G395" s="5" t="n">
        <v>12.793</v>
      </c>
      <c r="H395" s="5" t="n">
        <v>1.235</v>
      </c>
      <c r="I395" s="5" t="n">
        <v>8.537000000000001</v>
      </c>
      <c r="J395" s="5" t="n">
        <v>21.331</v>
      </c>
      <c r="K395" s="5" t="n">
        <v>0</v>
      </c>
      <c r="L395" s="5" t="n">
        <v>1</v>
      </c>
      <c r="M395" s="5" t="n">
        <v>9.782999999999999</v>
      </c>
      <c r="N395" s="5" t="n">
        <v>3.704</v>
      </c>
      <c r="O395" s="5" t="n">
        <v>8.579000000000001</v>
      </c>
      <c r="P395" s="5" t="n">
        <v>18.361</v>
      </c>
      <c r="Q395" s="5" t="n">
        <v>0</v>
      </c>
      <c r="R395" s="5" t="n">
        <v>1</v>
      </c>
      <c r="S395" s="5" t="n">
        <v>18.967</v>
      </c>
      <c r="T395" s="5" t="n">
        <v>7.408</v>
      </c>
      <c r="U395" s="5" t="n">
        <v>0.309</v>
      </c>
      <c r="V395" s="5" t="n">
        <v>23.14</v>
      </c>
      <c r="W395" s="5" t="n">
        <v>0.22</v>
      </c>
      <c r="X395" s="5" t="n">
        <v>1</v>
      </c>
      <c r="Y395" s="5" t="n">
        <v>41.268</v>
      </c>
      <c r="Z395" s="5" t="n">
        <v>4.329</v>
      </c>
      <c r="AA395" s="5" t="n">
        <v>-9.202</v>
      </c>
      <c r="AB395" s="5" t="n">
        <v>32.066</v>
      </c>
      <c r="AC395" s="5" t="n">
        <v>0</v>
      </c>
      <c r="AD395" s="5" t="n">
        <v>1</v>
      </c>
      <c r="AE395" s="5" t="n">
        <v>41.316</v>
      </c>
      <c r="AF395" s="5" t="n">
        <v>7.659</v>
      </c>
      <c r="AG395" s="5" t="n">
        <v>-9.249000000000001</v>
      </c>
      <c r="AH395" s="5" t="n">
        <v>32.066</v>
      </c>
      <c r="AI395" s="5" t="n">
        <v>0</v>
      </c>
      <c r="AJ395" s="5" t="n">
        <v>1</v>
      </c>
      <c r="AK395" s="5" t="n">
        <v>50.199</v>
      </c>
      <c r="AL395" s="5" t="n">
        <v>23.972</v>
      </c>
      <c r="AM395" s="5" t="n">
        <v>-22.673</v>
      </c>
      <c r="AN395" s="5" t="n">
        <v>33.581</v>
      </c>
      <c r="AO395" s="5" t="n">
        <v>0.22</v>
      </c>
      <c r="AP395" s="5" t="n">
        <v>1</v>
      </c>
      <c r="AQ395" s="5" t="n">
        <v>0.861</v>
      </c>
      <c r="AR395" s="5" t="n">
        <v>0.123</v>
      </c>
      <c r="AS395" s="5" t="n">
        <v>0.705</v>
      </c>
      <c r="AT395" s="5" t="n">
        <v>1.91</v>
      </c>
      <c r="AU395" s="5" t="n">
        <v>0.22</v>
      </c>
      <c r="AV395" s="5" t="n">
        <v>1</v>
      </c>
      <c r="AW395" s="5" t="n">
        <v>0.986</v>
      </c>
      <c r="AX395" s="5" t="n">
        <v>0.123</v>
      </c>
      <c r="AY395" s="5" t="n">
        <v>0.581</v>
      </c>
      <c r="AZ395" s="5" t="n">
        <v>1.912</v>
      </c>
      <c r="BA395" s="5" t="n">
        <v>0.22</v>
      </c>
      <c r="BB395" s="5" t="n">
        <v>1</v>
      </c>
      <c r="BC395" s="5" t="n">
        <v>0.598</v>
      </c>
      <c r="BD395" s="5" t="n">
        <v>0.123</v>
      </c>
      <c r="BE395" s="5" t="n">
        <v>0.105</v>
      </c>
      <c r="BF395" s="5" t="n">
        <v>0.857</v>
      </c>
      <c r="BG395" s="5" t="n">
        <v>0.22</v>
      </c>
      <c r="BH395" s="5" t="n">
        <v>1</v>
      </c>
      <c r="BI395" s="5" t="n">
        <v>0.612</v>
      </c>
      <c r="BJ395" s="5" t="n">
        <v>0.123</v>
      </c>
      <c r="BK395" s="5" t="n">
        <v>0.91</v>
      </c>
      <c r="BL395" s="5" t="n">
        <v>1.858</v>
      </c>
      <c r="BM395" s="5" t="n">
        <v>0.22</v>
      </c>
      <c r="BN395" s="5" t="n">
        <v>1</v>
      </c>
      <c r="BO395" s="5" t="n">
        <v>0</v>
      </c>
      <c r="BP395" s="5" t="n">
        <v>0.003</v>
      </c>
      <c r="BQ395" s="5" t="n">
        <v>0.275</v>
      </c>
      <c r="BR395" s="5" t="n">
        <v>0</v>
      </c>
      <c r="BS395" s="5" t="n">
        <v>1</v>
      </c>
      <c r="BT395" s="5" t="n">
        <v>0</v>
      </c>
      <c r="BU395" s="5" t="n">
        <v>0.016</v>
      </c>
      <c r="BV395" s="5" t="n">
        <v>0.356</v>
      </c>
      <c r="BW395" s="5" t="n">
        <v>0.22</v>
      </c>
      <c r="BX395" s="5" t="n">
        <v>1</v>
      </c>
      <c r="BY395" s="5" t="n">
        <v>12.729</v>
      </c>
      <c r="BZ395" s="5" t="n">
        <v>0</v>
      </c>
      <c r="CA395" s="5" t="n">
        <v>12.729</v>
      </c>
      <c r="CB395" s="5" t="n">
        <v>0</v>
      </c>
      <c r="CC395" s="5" t="n">
        <v>97.90000000000001</v>
      </c>
      <c r="CD395" s="5" t="n">
        <v>7.95</v>
      </c>
      <c r="CE395" s="5" t="n">
        <v>177.071</v>
      </c>
      <c r="CF395" s="5" t="n">
        <v>335.464</v>
      </c>
      <c r="CG395" s="5" t="n">
        <v>0.22</v>
      </c>
      <c r="CH395" s="5" t="n">
        <v>1</v>
      </c>
      <c r="CI395" s="5" t="n">
        <v>0</v>
      </c>
      <c r="CJ395" s="5" t="n">
        <v>0</v>
      </c>
      <c r="CK395" s="5" t="n">
        <v>0</v>
      </c>
      <c r="CL395" s="5" t="n">
        <v>0</v>
      </c>
      <c r="CM395" s="5" t="n">
        <v>0</v>
      </c>
      <c r="CN395" s="5" t="n">
        <v>0.013</v>
      </c>
      <c r="CO395" s="5" t="n">
        <v>0</v>
      </c>
      <c r="CP395" s="5" t="n">
        <v>0</v>
      </c>
      <c r="CQ395" s="5" t="n">
        <v>1.294</v>
      </c>
      <c r="CR395" s="5" t="n">
        <v>0</v>
      </c>
      <c r="CS395" s="5" t="n">
        <v>9.641999999999999</v>
      </c>
      <c r="CT395" s="5" t="n">
        <v>11.559</v>
      </c>
      <c r="CU395" s="5" t="n">
        <v>36.473</v>
      </c>
    </row>
    <row r="396">
      <c r="A396" s="5" t="inlineStr">
        <is>
          <t>ITA2023</t>
        </is>
      </c>
      <c r="B396" s="5" t="inlineStr">
        <is>
          <t>ITA</t>
        </is>
      </c>
      <c r="C396" s="5" t="inlineStr">
        <is>
          <t>ITA</t>
        </is>
      </c>
      <c r="D396" s="5" t="inlineStr">
        <is>
          <t>Italy</t>
        </is>
      </c>
      <c r="E396" s="5" t="n">
        <v>2023</v>
      </c>
      <c r="F396" s="5" t="n">
        <v>0.22</v>
      </c>
      <c r="G396" s="5" t="n">
        <v>6.42</v>
      </c>
      <c r="H396" s="5" t="n">
        <v>1.285</v>
      </c>
      <c r="I396" s="5" t="n">
        <v>9.959</v>
      </c>
      <c r="J396" s="5" t="n">
        <v>16.379</v>
      </c>
      <c r="K396" s="5" t="n">
        <v>0</v>
      </c>
      <c r="L396" s="5" t="n">
        <v>1</v>
      </c>
      <c r="M396" s="5" t="n">
        <v>7.88</v>
      </c>
      <c r="N396" s="5" t="n">
        <v>3.854</v>
      </c>
      <c r="O396" s="5" t="n">
        <v>9.890000000000001</v>
      </c>
      <c r="P396" s="5" t="n">
        <v>17.77</v>
      </c>
      <c r="Q396" s="5" t="n">
        <v>0</v>
      </c>
      <c r="R396" s="5" t="n">
        <v>1</v>
      </c>
      <c r="S396" s="5" t="n">
        <v>12.844</v>
      </c>
      <c r="T396" s="5" t="n">
        <v>7.709</v>
      </c>
      <c r="U396" s="5" t="n">
        <v>0.313</v>
      </c>
      <c r="V396" s="5" t="n">
        <v>15.67</v>
      </c>
      <c r="W396" s="5" t="n">
        <v>0.22</v>
      </c>
      <c r="X396" s="5" t="n">
        <v>1</v>
      </c>
      <c r="Y396" s="5" t="n">
        <v>17.593</v>
      </c>
      <c r="Z396" s="5" t="n">
        <v>1.971</v>
      </c>
      <c r="AA396" s="5" t="n">
        <v>11.014</v>
      </c>
      <c r="AB396" s="5" t="n">
        <v>28.607</v>
      </c>
      <c r="AC396" s="5" t="n">
        <v>0</v>
      </c>
      <c r="AD396" s="5" t="n">
        <v>1</v>
      </c>
      <c r="AE396" s="5" t="n">
        <v>17.692</v>
      </c>
      <c r="AF396" s="5" t="n">
        <v>3.524</v>
      </c>
      <c r="AG396" s="5" t="n">
        <v>10.915</v>
      </c>
      <c r="AH396" s="5" t="n">
        <v>28.607</v>
      </c>
      <c r="AI396" s="5" t="n">
        <v>0</v>
      </c>
      <c r="AJ396" s="5" t="n">
        <v>1</v>
      </c>
      <c r="AK396" s="5" t="n">
        <v>26.881</v>
      </c>
      <c r="AL396" s="5" t="n">
        <v>13.316</v>
      </c>
      <c r="AM396" s="5" t="n">
        <v>1.772</v>
      </c>
      <c r="AN396" s="5" t="n">
        <v>34.957</v>
      </c>
      <c r="AO396" s="5" t="n">
        <v>0.22</v>
      </c>
      <c r="AP396" s="5" t="n">
        <v>1</v>
      </c>
      <c r="AQ396" s="5" t="n">
        <v>0.76</v>
      </c>
      <c r="AR396" s="5" t="n">
        <v>0.129</v>
      </c>
      <c r="AS396" s="5" t="n">
        <v>0.894</v>
      </c>
      <c r="AT396" s="5" t="n">
        <v>2.018</v>
      </c>
      <c r="AU396" s="5" t="n">
        <v>0.22</v>
      </c>
      <c r="AV396" s="5" t="n">
        <v>1</v>
      </c>
      <c r="AW396" s="5" t="n">
        <v>0.8110000000000001</v>
      </c>
      <c r="AX396" s="5" t="n">
        <v>0.129</v>
      </c>
      <c r="AY396" s="5" t="n">
        <v>0.779</v>
      </c>
      <c r="AZ396" s="5" t="n">
        <v>1.941</v>
      </c>
      <c r="BA396" s="5" t="n">
        <v>0.22</v>
      </c>
      <c r="BB396" s="5" t="n">
        <v>1</v>
      </c>
      <c r="BC396" s="5" t="n">
        <v>0.535</v>
      </c>
      <c r="BD396" s="5" t="n">
        <v>0.129</v>
      </c>
      <c r="BE396" s="5" t="n">
        <v>0.13</v>
      </c>
      <c r="BF396" s="5" t="n">
        <v>0.8110000000000001</v>
      </c>
      <c r="BG396" s="5" t="n">
        <v>0.22</v>
      </c>
      <c r="BH396" s="5" t="n">
        <v>1</v>
      </c>
      <c r="BI396" s="5" t="n">
        <v>0.579</v>
      </c>
      <c r="BJ396" s="5" t="n">
        <v>0.129</v>
      </c>
      <c r="BK396" s="5" t="n">
        <v>0.799</v>
      </c>
      <c r="BL396" s="5" t="n">
        <v>1.682</v>
      </c>
      <c r="BM396" s="5" t="n">
        <v>0.22</v>
      </c>
      <c r="BN396" s="5" t="n">
        <v>1</v>
      </c>
      <c r="BO396" s="5" t="n">
        <v>0</v>
      </c>
      <c r="BP396" s="5" t="n">
        <v>0.018</v>
      </c>
      <c r="BQ396" s="5" t="n">
        <v>0.211</v>
      </c>
      <c r="BR396" s="5" t="n">
        <v>0</v>
      </c>
      <c r="BS396" s="5" t="n">
        <v>1</v>
      </c>
      <c r="BT396" s="5" t="n">
        <v>0</v>
      </c>
      <c r="BU396" s="5" t="n">
        <v>0.039</v>
      </c>
      <c r="BV396" s="5" t="n">
        <v>0.385</v>
      </c>
      <c r="BW396" s="5" t="n">
        <v>0.22</v>
      </c>
      <c r="BX396" s="5" t="n">
        <v>1</v>
      </c>
      <c r="BY396" s="5" t="n">
        <v>13.254</v>
      </c>
      <c r="BZ396" s="5" t="n">
        <v>0</v>
      </c>
      <c r="CA396" s="5" t="n">
        <v>13.254</v>
      </c>
      <c r="CB396" s="5" t="n">
        <v>0</v>
      </c>
      <c r="CC396" s="5" t="n">
        <v>83.248</v>
      </c>
      <c r="CD396" s="5" t="n">
        <v>7.95</v>
      </c>
      <c r="CE396" s="5" t="n">
        <v>174.803</v>
      </c>
      <c r="CF396" s="5" t="n">
        <v>314.822</v>
      </c>
      <c r="CG396" s="5" t="n">
        <v>0.22</v>
      </c>
      <c r="CH396" s="5" t="n">
        <v>1</v>
      </c>
      <c r="CI396" s="5" t="n">
        <v>0</v>
      </c>
      <c r="CJ396" s="5" t="n">
        <v>0</v>
      </c>
      <c r="CK396" s="5" t="n">
        <v>0</v>
      </c>
      <c r="CL396" s="5" t="n">
        <v>0</v>
      </c>
      <c r="CM396" s="5" t="n">
        <v>0</v>
      </c>
      <c r="CN396" s="5" t="n">
        <v>0.012</v>
      </c>
      <c r="CO396" s="5" t="n">
        <v>0</v>
      </c>
      <c r="CP396" s="5" t="n">
        <v>0.001</v>
      </c>
      <c r="CQ396" s="5" t="n">
        <v>1.348</v>
      </c>
      <c r="CR396" s="5" t="n">
        <v>0</v>
      </c>
      <c r="CS396" s="5" t="n">
        <v>10.04</v>
      </c>
      <c r="CT396" s="5" t="n">
        <v>5.14</v>
      </c>
      <c r="CU396" s="5" t="n">
        <v>12.748</v>
      </c>
    </row>
    <row r="397">
      <c r="A397" s="5" t="inlineStr">
        <is>
          <t>ITA2024</t>
        </is>
      </c>
      <c r="B397" s="5" t="inlineStr">
        <is>
          <t>ITA</t>
        </is>
      </c>
      <c r="C397" s="5" t="inlineStr">
        <is>
          <t>ITA</t>
        </is>
      </c>
      <c r="D397" s="5" t="inlineStr">
        <is>
          <t>Italy</t>
        </is>
      </c>
      <c r="E397" s="5" t="n">
        <v>2024</v>
      </c>
      <c r="F397" s="5" t="n">
        <v>0.22</v>
      </c>
      <c r="G397" s="5" t="n">
        <v>5.342</v>
      </c>
      <c r="H397" s="5" t="n">
        <v>1.323</v>
      </c>
      <c r="I397" s="5" t="n">
        <v>6.7</v>
      </c>
      <c r="J397" s="5" t="n">
        <v>12.042</v>
      </c>
      <c r="K397" s="5" t="n">
        <v>0</v>
      </c>
      <c r="L397" s="5" t="n">
        <v>1</v>
      </c>
      <c r="M397" s="5" t="n">
        <v>7.119</v>
      </c>
      <c r="N397" s="5" t="n">
        <v>3.968</v>
      </c>
      <c r="O397" s="5" t="n">
        <v>6.566</v>
      </c>
      <c r="P397" s="5" t="n">
        <v>13.685</v>
      </c>
      <c r="Q397" s="5" t="n">
        <v>0</v>
      </c>
      <c r="R397" s="5" t="n">
        <v>1</v>
      </c>
      <c r="S397" s="5" t="n">
        <v>11.955</v>
      </c>
      <c r="T397" s="5" t="n">
        <v>7.936</v>
      </c>
      <c r="U397" s="5" t="n">
        <v>0.358</v>
      </c>
      <c r="V397" s="5" t="n">
        <v>14.585</v>
      </c>
      <c r="W397" s="5" t="n">
        <v>0.22</v>
      </c>
      <c r="X397" s="5" t="n">
        <v>1</v>
      </c>
      <c r="Y397" s="5" t="n">
        <v>15.923</v>
      </c>
      <c r="Z397" s="5" t="n">
        <v>2.011</v>
      </c>
      <c r="AA397" s="5" t="n">
        <v>4.577</v>
      </c>
      <c r="AB397" s="5" t="n">
        <v>20.5</v>
      </c>
      <c r="AC397" s="5" t="n">
        <v>0</v>
      </c>
      <c r="AD397" s="5" t="n">
        <v>1</v>
      </c>
      <c r="AE397" s="5" t="n">
        <v>15.923</v>
      </c>
      <c r="AF397" s="5" t="n">
        <v>3.488</v>
      </c>
      <c r="AG397" s="5" t="n">
        <v>4.577</v>
      </c>
      <c r="AH397" s="5" t="n">
        <v>20.5</v>
      </c>
      <c r="AI397" s="5" t="n">
        <v>0</v>
      </c>
      <c r="AJ397" s="5" t="n">
        <v>1</v>
      </c>
      <c r="AK397" s="5" t="n">
        <v>28.511</v>
      </c>
      <c r="AL397" s="5" t="n">
        <v>14.501</v>
      </c>
      <c r="AM397" s="5" t="n">
        <v>5.087</v>
      </c>
      <c r="AN397" s="5" t="n">
        <v>40.99</v>
      </c>
      <c r="AO397" s="5" t="n">
        <v>0.22</v>
      </c>
      <c r="AP397" s="5" t="n">
        <v>1</v>
      </c>
      <c r="AQ397" s="5" t="n">
        <v>0.724</v>
      </c>
      <c r="AR397" s="5" t="n">
        <v>0.132</v>
      </c>
      <c r="AS397" s="5" t="n">
        <v>0.891</v>
      </c>
      <c r="AT397" s="5" t="n">
        <v>1.971</v>
      </c>
      <c r="AU397" s="5" t="n">
        <v>0.22</v>
      </c>
      <c r="AV397" s="5" t="n">
        <v>1</v>
      </c>
      <c r="AW397" s="5" t="n">
        <v>0.75</v>
      </c>
      <c r="AX397" s="5" t="n">
        <v>0.132</v>
      </c>
      <c r="AY397" s="5" t="n">
        <v>0.773</v>
      </c>
      <c r="AZ397" s="5" t="n">
        <v>1.858</v>
      </c>
      <c r="BA397" s="5" t="n">
        <v>0.22</v>
      </c>
      <c r="BB397" s="5" t="n">
        <v>1</v>
      </c>
      <c r="BC397" s="5" t="n">
        <v>0.513</v>
      </c>
      <c r="BD397" s="5" t="n">
        <v>0.132</v>
      </c>
      <c r="BE397" s="5" t="n">
        <v>0.129</v>
      </c>
      <c r="BF397" s="5" t="n">
        <v>0.784</v>
      </c>
      <c r="BG397" s="5" t="n">
        <v>0.22</v>
      </c>
      <c r="BH397" s="5" t="n">
        <v>1</v>
      </c>
      <c r="BI397" s="5" t="n">
        <v>0.591</v>
      </c>
      <c r="BJ397" s="5" t="n">
        <v>0.132</v>
      </c>
      <c r="BK397" s="5" t="n">
        <v>0.711</v>
      </c>
      <c r="BL397" s="5" t="n">
        <v>1.589</v>
      </c>
      <c r="BM397" s="5" t="n">
        <v>0.22</v>
      </c>
      <c r="BN397" s="5" t="n">
        <v>1</v>
      </c>
      <c r="BO397" s="5" t="n">
        <v>0</v>
      </c>
      <c r="BP397" s="5" t="n">
        <v>0.022</v>
      </c>
      <c r="BQ397" s="5" t="n">
        <v>0.176</v>
      </c>
      <c r="BR397" s="5" t="n">
        <v>0</v>
      </c>
      <c r="BS397" s="5" t="n">
        <v>1</v>
      </c>
      <c r="BT397" s="5" t="n">
        <v>0</v>
      </c>
      <c r="BU397" s="5" t="n">
        <v>0.06</v>
      </c>
      <c r="BV397" s="5" t="n">
        <v>0.346</v>
      </c>
      <c r="BW397" s="5" t="n">
        <v>0.22</v>
      </c>
      <c r="BX397" s="5" t="n">
        <v>1</v>
      </c>
      <c r="BY397" s="5" t="n">
        <v>13.646</v>
      </c>
      <c r="BZ397" s="5" t="n">
        <v>0</v>
      </c>
      <c r="CA397" s="5" t="n">
        <v>13.646</v>
      </c>
      <c r="CB397" s="5" t="n">
        <v>0</v>
      </c>
      <c r="CC397" s="5" t="n">
        <v>82.58799999999999</v>
      </c>
      <c r="CD397" s="5" t="n">
        <v>7.95</v>
      </c>
      <c r="CE397" s="5" t="n">
        <v>151.239</v>
      </c>
      <c r="CF397" s="5" t="n">
        <v>285.269</v>
      </c>
      <c r="CG397" s="5" t="n">
        <v>0.22</v>
      </c>
      <c r="CH397" s="5" t="n">
        <v>1</v>
      </c>
      <c r="CI397" s="5" t="n">
        <v>0</v>
      </c>
      <c r="CJ397" s="5" t="n">
        <v>0</v>
      </c>
      <c r="CK397" s="5" t="n">
        <v>0</v>
      </c>
      <c r="CL397" s="5" t="n">
        <v>0</v>
      </c>
      <c r="CM397" s="5" t="n">
        <v>0</v>
      </c>
      <c r="CN397" s="5" t="n">
        <v>0.012</v>
      </c>
      <c r="CO397" s="5" t="n">
        <v>0</v>
      </c>
      <c r="CP397" s="5" t="n">
        <v>0.001</v>
      </c>
      <c r="CQ397" s="5" t="n">
        <v>1.387</v>
      </c>
      <c r="CR397" s="5" t="n">
        <v>0</v>
      </c>
      <c r="CS397" s="5" t="n">
        <v>10.336</v>
      </c>
      <c r="CT397" s="5" t="n">
        <v>4.022</v>
      </c>
      <c r="CU397" s="5" t="n">
        <v>10.977</v>
      </c>
    </row>
    <row r="398">
      <c r="A398" s="5" t="inlineStr">
        <is>
          <t>JAM2021</t>
        </is>
      </c>
      <c r="B398" s="5" t="inlineStr">
        <is>
          <t>JAM</t>
        </is>
      </c>
      <c r="C398" s="5" t="inlineStr">
        <is>
          <t>JAM</t>
        </is>
      </c>
      <c r="D398" s="5" t="inlineStr">
        <is>
          <t>Jamaica</t>
        </is>
      </c>
      <c r="E398" s="5" t="n">
        <v>2021</v>
      </c>
      <c r="F398" s="5" t="n">
        <v>0.15</v>
      </c>
      <c r="G398" s="5" t="n">
        <v>5.316</v>
      </c>
      <c r="H398" s="5" t="n">
        <v>1.063</v>
      </c>
      <c r="I398" s="5" t="n">
        <v>0</v>
      </c>
      <c r="J398" s="5" t="n">
        <v>5.316</v>
      </c>
      <c r="K398" s="5" t="n">
        <v>0</v>
      </c>
      <c r="L398" s="5" t="n">
        <v>1</v>
      </c>
      <c r="M398" s="5" t="n">
        <v>7.253</v>
      </c>
      <c r="N398" s="5" t="n">
        <v>3.188</v>
      </c>
      <c r="O398" s="5" t="n">
        <v>0.195</v>
      </c>
      <c r="P398" s="5" t="n">
        <v>7.448</v>
      </c>
      <c r="Q398" s="5" t="n">
        <v>0</v>
      </c>
      <c r="R398" s="5" t="n">
        <v>1</v>
      </c>
      <c r="S398" s="5" t="n">
        <v>10.63</v>
      </c>
      <c r="T398" s="5" t="n">
        <v>6.377</v>
      </c>
      <c r="U398" s="5" t="n">
        <v>0</v>
      </c>
      <c r="V398" s="5" t="n">
        <v>12.224</v>
      </c>
      <c r="W398" s="5" t="n">
        <v>0.15</v>
      </c>
      <c r="X398" s="5" t="n">
        <v>1</v>
      </c>
      <c r="Y398" s="5" t="n">
        <v>17.125</v>
      </c>
      <c r="Z398" s="5" t="n">
        <v>2.298</v>
      </c>
      <c r="AA398" s="5" t="n">
        <v>0.031</v>
      </c>
      <c r="AB398" s="5" t="n">
        <v>17.156</v>
      </c>
      <c r="AC398" s="5" t="n">
        <v>0</v>
      </c>
      <c r="AD398" s="5" t="n">
        <v>1</v>
      </c>
      <c r="AE398" s="5" t="n">
        <v>18.268</v>
      </c>
      <c r="AF398" s="5" t="n">
        <v>4.27</v>
      </c>
      <c r="AG398" s="5" t="n">
        <v>0</v>
      </c>
      <c r="AH398" s="5" t="n">
        <v>18.268</v>
      </c>
      <c r="AI398" s="5" t="n">
        <v>0</v>
      </c>
      <c r="AJ398" s="5" t="n">
        <v>1</v>
      </c>
      <c r="AK398" s="5" t="n">
        <v>25.128</v>
      </c>
      <c r="AL398" s="5" t="n">
        <v>13.489</v>
      </c>
      <c r="AM398" s="5" t="n">
        <v>0</v>
      </c>
      <c r="AN398" s="5" t="n">
        <v>28.897</v>
      </c>
      <c r="AO398" s="5" t="n">
        <v>0.15</v>
      </c>
      <c r="AP398" s="5" t="n">
        <v>1</v>
      </c>
      <c r="AQ398" s="5" t="n">
        <v>0.649</v>
      </c>
      <c r="AR398" s="5" t="n">
        <v>0.114</v>
      </c>
      <c r="AS398" s="5" t="n">
        <v>0.379</v>
      </c>
      <c r="AT398" s="5" t="n">
        <v>1.182</v>
      </c>
      <c r="AU398" s="5" t="n">
        <v>0.15</v>
      </c>
      <c r="AV398" s="5" t="n">
        <v>1</v>
      </c>
      <c r="AW398" s="5" t="n">
        <v>0.577</v>
      </c>
      <c r="AX398" s="5" t="n">
        <v>0.114</v>
      </c>
      <c r="AY398" s="5" t="n">
        <v>0.38</v>
      </c>
      <c r="AZ398" s="5" t="n">
        <v>1.1</v>
      </c>
      <c r="BA398" s="5" t="n">
        <v>0.15</v>
      </c>
      <c r="BB398" s="5" t="n">
        <v>1</v>
      </c>
      <c r="BC398" s="5" t="n">
        <v>0.458</v>
      </c>
      <c r="BD398" s="5" t="n">
        <v>0.114</v>
      </c>
      <c r="BE398" s="5" t="n">
        <v>-0.123</v>
      </c>
      <c r="BF398" s="5" t="n">
        <v>0.386</v>
      </c>
      <c r="BG398" s="5" t="n">
        <v>0</v>
      </c>
      <c r="BH398" s="5" t="n">
        <v>0</v>
      </c>
      <c r="BI398" s="5" t="n">
        <v>0.491</v>
      </c>
      <c r="BJ398" s="5" t="n">
        <v>0.114</v>
      </c>
      <c r="BK398" s="5" t="n">
        <v>0.308</v>
      </c>
      <c r="BL398" s="5" t="n">
        <v>0.919</v>
      </c>
      <c r="BM398" s="5" t="n">
        <v>0.15</v>
      </c>
      <c r="BN398" s="5" t="n">
        <v>1</v>
      </c>
      <c r="BO398" s="5" t="n">
        <v>0</v>
      </c>
      <c r="BP398" s="5" t="n">
        <v>0</v>
      </c>
      <c r="BQ398" s="5" t="n">
        <v>0.187</v>
      </c>
      <c r="BR398" s="5" t="n">
        <v>0</v>
      </c>
      <c r="BS398" s="5" t="n">
        <v>0.667</v>
      </c>
      <c r="BT398" s="5" t="n">
        <v>0</v>
      </c>
      <c r="BU398" s="5" t="n">
        <v>0</v>
      </c>
      <c r="BV398" s="5" t="n">
        <v>0.746</v>
      </c>
      <c r="BW398" s="5" t="n">
        <v>0.15</v>
      </c>
      <c r="BX398" s="5" t="n">
        <v>0.667</v>
      </c>
      <c r="BY398" s="5" t="n">
        <v>11.787</v>
      </c>
      <c r="BZ398" s="5" t="n">
        <v>0</v>
      </c>
      <c r="CA398" s="5" t="n">
        <v>11.787</v>
      </c>
      <c r="CB398" s="5" t="n">
        <v>0</v>
      </c>
      <c r="CC398" s="5" t="n">
        <v>78.125</v>
      </c>
      <c r="CD398" s="5" t="n">
        <v>7.95</v>
      </c>
      <c r="CE398" s="5" t="n">
        <v>-25.568</v>
      </c>
      <c r="CF398" s="5" t="n">
        <v>52.557</v>
      </c>
      <c r="CG398" s="5" t="n">
        <v>0</v>
      </c>
      <c r="CH398" s="5" t="n">
        <v>0</v>
      </c>
      <c r="CI398" s="5" t="n">
        <v>0</v>
      </c>
      <c r="CJ398" s="5" t="n">
        <v>0</v>
      </c>
      <c r="CK398" s="5" t="n">
        <v>0</v>
      </c>
      <c r="CL398" s="5" t="n">
        <v>0</v>
      </c>
      <c r="CM398" s="5" t="n">
        <v>0</v>
      </c>
      <c r="CN398" s="5" t="n">
        <v>0</v>
      </c>
      <c r="CO398" s="5" t="n">
        <v>0</v>
      </c>
      <c r="CP398" s="5" t="n">
        <v>0.141</v>
      </c>
      <c r="CQ398" s="5" t="n">
        <v>1.198</v>
      </c>
      <c r="CR398" s="5" t="n">
        <v>0</v>
      </c>
      <c r="CS398" s="5" t="n">
        <v>4.776</v>
      </c>
      <c r="CT398" s="5" t="n">
        <v>4.753</v>
      </c>
      <c r="CU398" s="5" t="n">
        <v>15.983</v>
      </c>
    </row>
    <row r="399">
      <c r="A399" s="5" t="inlineStr">
        <is>
          <t>JAM2022</t>
        </is>
      </c>
      <c r="B399" s="5" t="inlineStr">
        <is>
          <t>JAM</t>
        </is>
      </c>
      <c r="C399" s="5" t="inlineStr">
        <is>
          <t>JAM</t>
        </is>
      </c>
      <c r="D399" s="5" t="inlineStr">
        <is>
          <t>Jamaica</t>
        </is>
      </c>
      <c r="E399" s="5" t="n">
        <v>2022</v>
      </c>
      <c r="F399" s="5" t="n">
        <v>0.15</v>
      </c>
      <c r="G399" s="5" t="n">
        <v>10.338</v>
      </c>
      <c r="H399" s="5" t="n">
        <v>1.148</v>
      </c>
      <c r="I399" s="5" t="n">
        <v>0</v>
      </c>
      <c r="J399" s="5" t="n">
        <v>10.338</v>
      </c>
      <c r="K399" s="5" t="n">
        <v>0</v>
      </c>
      <c r="L399" s="5" t="n">
        <v>1</v>
      </c>
      <c r="M399" s="5" t="n">
        <v>8.848000000000001</v>
      </c>
      <c r="N399" s="5" t="n">
        <v>3.443</v>
      </c>
      <c r="O399" s="5" t="n">
        <v>0.261</v>
      </c>
      <c r="P399" s="5" t="n">
        <v>9.109</v>
      </c>
      <c r="Q399" s="5" t="n">
        <v>0</v>
      </c>
      <c r="R399" s="5" t="n">
        <v>1</v>
      </c>
      <c r="S399" s="5" t="n">
        <v>16.077</v>
      </c>
      <c r="T399" s="5" t="n">
        <v>6.886</v>
      </c>
      <c r="U399" s="5" t="n">
        <v>0.178</v>
      </c>
      <c r="V399" s="5" t="n">
        <v>18.489</v>
      </c>
      <c r="W399" s="5" t="n">
        <v>0.15</v>
      </c>
      <c r="X399" s="5" t="n">
        <v>1</v>
      </c>
      <c r="Y399" s="5" t="n">
        <v>30.657</v>
      </c>
      <c r="Z399" s="5" t="n">
        <v>4.114</v>
      </c>
      <c r="AA399" s="5" t="n">
        <v>0.031</v>
      </c>
      <c r="AB399" s="5" t="n">
        <v>30.688</v>
      </c>
      <c r="AC399" s="5" t="n">
        <v>0</v>
      </c>
      <c r="AD399" s="5" t="n">
        <v>1</v>
      </c>
      <c r="AE399" s="5" t="n">
        <v>31.89</v>
      </c>
      <c r="AF399" s="5" t="n">
        <v>7.453</v>
      </c>
      <c r="AG399" s="5" t="n">
        <v>0.015</v>
      </c>
      <c r="AH399" s="5" t="n">
        <v>31.906</v>
      </c>
      <c r="AI399" s="5" t="n">
        <v>0</v>
      </c>
      <c r="AJ399" s="5" t="n">
        <v>1</v>
      </c>
      <c r="AK399" s="5" t="n">
        <v>39.288</v>
      </c>
      <c r="AL399" s="5" t="n">
        <v>21.091</v>
      </c>
      <c r="AM399" s="5" t="n">
        <v>0.436</v>
      </c>
      <c r="AN399" s="5" t="n">
        <v>45.182</v>
      </c>
      <c r="AO399" s="5" t="n">
        <v>0.15</v>
      </c>
      <c r="AP399" s="5" t="n">
        <v>1</v>
      </c>
      <c r="AQ399" s="5" t="n">
        <v>0.896</v>
      </c>
      <c r="AR399" s="5" t="n">
        <v>0.123</v>
      </c>
      <c r="AS399" s="5" t="n">
        <v>0.428</v>
      </c>
      <c r="AT399" s="5" t="n">
        <v>1.523</v>
      </c>
      <c r="AU399" s="5" t="n">
        <v>0.15</v>
      </c>
      <c r="AV399" s="5" t="n">
        <v>1</v>
      </c>
      <c r="AW399" s="5" t="n">
        <v>0.89</v>
      </c>
      <c r="AX399" s="5" t="n">
        <v>0.123</v>
      </c>
      <c r="AY399" s="5" t="n">
        <v>0.519</v>
      </c>
      <c r="AZ399" s="5" t="n">
        <v>1.621</v>
      </c>
      <c r="BA399" s="5" t="n">
        <v>0.15</v>
      </c>
      <c r="BB399" s="5" t="n">
        <v>1</v>
      </c>
      <c r="BC399" s="5" t="n">
        <v>0.62</v>
      </c>
      <c r="BD399" s="5" t="n">
        <v>0.123</v>
      </c>
      <c r="BE399" s="5" t="n">
        <v>-0.274</v>
      </c>
      <c r="BF399" s="5" t="n">
        <v>0.399</v>
      </c>
      <c r="BG399" s="5" t="n">
        <v>0</v>
      </c>
      <c r="BH399" s="5" t="n">
        <v>0</v>
      </c>
      <c r="BI399" s="5" t="n">
        <v>0.608</v>
      </c>
      <c r="BJ399" s="5" t="n">
        <v>0.123</v>
      </c>
      <c r="BK399" s="5" t="n">
        <v>0.667</v>
      </c>
      <c r="BL399" s="5" t="n">
        <v>1.466</v>
      </c>
      <c r="BM399" s="5" t="n">
        <v>0.15</v>
      </c>
      <c r="BN399" s="5" t="n">
        <v>1</v>
      </c>
      <c r="BO399" s="5" t="n">
        <v>0</v>
      </c>
      <c r="BP399" s="5" t="n">
        <v>0</v>
      </c>
      <c r="BQ399" s="5" t="n">
        <v>0.21</v>
      </c>
      <c r="BR399" s="5" t="n">
        <v>0</v>
      </c>
      <c r="BS399" s="5" t="n">
        <v>0.667</v>
      </c>
      <c r="BT399" s="5" t="n">
        <v>0</v>
      </c>
      <c r="BU399" s="5" t="n">
        <v>0</v>
      </c>
      <c r="BV399" s="5" t="n">
        <v>0.704</v>
      </c>
      <c r="BW399" s="5" t="n">
        <v>0.15</v>
      </c>
      <c r="BX399" s="5" t="n">
        <v>0.667</v>
      </c>
      <c r="BY399" s="5" t="n">
        <v>12.729</v>
      </c>
      <c r="BZ399" s="5" t="n">
        <v>0</v>
      </c>
      <c r="CA399" s="5" t="n">
        <v>12.729</v>
      </c>
      <c r="CB399" s="5" t="n">
        <v>0</v>
      </c>
      <c r="CC399" s="5" t="n">
        <v>97.90000000000001</v>
      </c>
      <c r="CD399" s="5" t="n">
        <v>7.95</v>
      </c>
      <c r="CE399" s="5" t="n">
        <v>-33.629</v>
      </c>
      <c r="CF399" s="5" t="n">
        <v>64.271</v>
      </c>
      <c r="CG399" s="5" t="n">
        <v>0</v>
      </c>
      <c r="CH399" s="5" t="n">
        <v>0</v>
      </c>
      <c r="CI399" s="5" t="n">
        <v>0</v>
      </c>
      <c r="CJ399" s="5" t="n">
        <v>0</v>
      </c>
      <c r="CK399" s="5" t="n">
        <v>0</v>
      </c>
      <c r="CL399" s="5" t="n">
        <v>0</v>
      </c>
      <c r="CM399" s="5" t="n">
        <v>0</v>
      </c>
      <c r="CN399" s="5" t="n">
        <v>0</v>
      </c>
      <c r="CO399" s="5" t="n">
        <v>0</v>
      </c>
      <c r="CP399" s="5" t="n">
        <v>0.141</v>
      </c>
      <c r="CQ399" s="5" t="n">
        <v>1.294</v>
      </c>
      <c r="CR399" s="5" t="n">
        <v>0.003</v>
      </c>
      <c r="CS399" s="5" t="n">
        <v>5.158</v>
      </c>
      <c r="CT399" s="5" t="n">
        <v>10.485</v>
      </c>
      <c r="CU399" s="5" t="n">
        <v>29.494</v>
      </c>
    </row>
    <row r="400">
      <c r="A400" s="5" t="inlineStr">
        <is>
          <t>JAM2023</t>
        </is>
      </c>
      <c r="B400" s="5" t="inlineStr">
        <is>
          <t>JAM</t>
        </is>
      </c>
      <c r="C400" s="5" t="inlineStr">
        <is>
          <t>JAM</t>
        </is>
      </c>
      <c r="D400" s="5" t="inlineStr">
        <is>
          <t>Jamaica</t>
        </is>
      </c>
      <c r="E400" s="5" t="n">
        <v>2023</v>
      </c>
      <c r="F400" s="5" t="n">
        <v>0.15</v>
      </c>
      <c r="G400" s="5" t="n">
        <v>6.147</v>
      </c>
      <c r="H400" s="5" t="n">
        <v>1.286</v>
      </c>
      <c r="I400" s="5" t="n">
        <v>0</v>
      </c>
      <c r="J400" s="5" t="n">
        <v>6.147</v>
      </c>
      <c r="K400" s="5" t="n">
        <v>0</v>
      </c>
      <c r="L400" s="5" t="n">
        <v>1</v>
      </c>
      <c r="M400" s="5" t="n">
        <v>7.886</v>
      </c>
      <c r="N400" s="5" t="n">
        <v>3.857</v>
      </c>
      <c r="O400" s="5" t="n">
        <v>0.201</v>
      </c>
      <c r="P400" s="5" t="n">
        <v>8.087999999999999</v>
      </c>
      <c r="Q400" s="5" t="n">
        <v>0</v>
      </c>
      <c r="R400" s="5" t="n">
        <v>1</v>
      </c>
      <c r="S400" s="5" t="n">
        <v>12.575</v>
      </c>
      <c r="T400" s="5" t="n">
        <v>7.714</v>
      </c>
      <c r="U400" s="5" t="n">
        <v>0.209</v>
      </c>
      <c r="V400" s="5" t="n">
        <v>14.461</v>
      </c>
      <c r="W400" s="5" t="n">
        <v>0.15</v>
      </c>
      <c r="X400" s="5" t="n">
        <v>1</v>
      </c>
      <c r="Y400" s="5" t="n">
        <v>12.478</v>
      </c>
      <c r="Z400" s="5" t="n">
        <v>1.674</v>
      </c>
      <c r="AA400" s="5" t="n">
        <v>0.031</v>
      </c>
      <c r="AB400" s="5" t="n">
        <v>12.508</v>
      </c>
      <c r="AC400" s="5" t="n">
        <v>0</v>
      </c>
      <c r="AD400" s="5" t="n">
        <v>1</v>
      </c>
      <c r="AE400" s="5" t="n">
        <v>13.763</v>
      </c>
      <c r="AF400" s="5" t="n">
        <v>3.217</v>
      </c>
      <c r="AG400" s="5" t="n">
        <v>0.031</v>
      </c>
      <c r="AH400" s="5" t="n">
        <v>13.794</v>
      </c>
      <c r="AI400" s="5" t="n">
        <v>0</v>
      </c>
      <c r="AJ400" s="5" t="n">
        <v>1</v>
      </c>
      <c r="AK400" s="5" t="n">
        <v>21.477</v>
      </c>
      <c r="AL400" s="5" t="n">
        <v>11.53</v>
      </c>
      <c r="AM400" s="5" t="n">
        <v>0.357</v>
      </c>
      <c r="AN400" s="5" t="n">
        <v>24.699</v>
      </c>
      <c r="AO400" s="5" t="n">
        <v>0.15</v>
      </c>
      <c r="AP400" s="5" t="n">
        <v>1</v>
      </c>
      <c r="AQ400" s="5" t="n">
        <v>0.791</v>
      </c>
      <c r="AR400" s="5" t="n">
        <v>0.129</v>
      </c>
      <c r="AS400" s="5" t="n">
        <v>0.399</v>
      </c>
      <c r="AT400" s="5" t="n">
        <v>1.368</v>
      </c>
      <c r="AU400" s="5" t="n">
        <v>0.15</v>
      </c>
      <c r="AV400" s="5" t="n">
        <v>1</v>
      </c>
      <c r="AW400" s="5" t="n">
        <v>0.618</v>
      </c>
      <c r="AX400" s="5" t="n">
        <v>0.129</v>
      </c>
      <c r="AY400" s="5" t="n">
        <v>0.614</v>
      </c>
      <c r="AZ400" s="5" t="n">
        <v>1.417</v>
      </c>
      <c r="BA400" s="5" t="n">
        <v>0.15</v>
      </c>
      <c r="BB400" s="5" t="n">
        <v>1</v>
      </c>
      <c r="BC400" s="5" t="n">
        <v>0.554</v>
      </c>
      <c r="BD400" s="5" t="n">
        <v>0.129</v>
      </c>
      <c r="BE400" s="5" t="n">
        <v>-0.216</v>
      </c>
      <c r="BF400" s="5" t="n">
        <v>0.389</v>
      </c>
      <c r="BG400" s="5" t="n">
        <v>0</v>
      </c>
      <c r="BH400" s="5" t="n">
        <v>0</v>
      </c>
      <c r="BI400" s="5" t="n">
        <v>0.5570000000000001</v>
      </c>
      <c r="BJ400" s="5" t="n">
        <v>0.129</v>
      </c>
      <c r="BK400" s="5" t="n">
        <v>0.733</v>
      </c>
      <c r="BL400" s="5" t="n">
        <v>1.484</v>
      </c>
      <c r="BM400" s="5" t="n">
        <v>0.15</v>
      </c>
      <c r="BN400" s="5" t="n">
        <v>1</v>
      </c>
      <c r="BO400" s="5" t="n">
        <v>0</v>
      </c>
      <c r="BP400" s="5" t="n">
        <v>0</v>
      </c>
      <c r="BQ400" s="5" t="n">
        <v>0.21</v>
      </c>
      <c r="BR400" s="5" t="n">
        <v>0</v>
      </c>
      <c r="BS400" s="5" t="n">
        <v>0.667</v>
      </c>
      <c r="BT400" s="5" t="n">
        <v>0</v>
      </c>
      <c r="BU400" s="5" t="n">
        <v>0</v>
      </c>
      <c r="BV400" s="5" t="n">
        <v>0.704</v>
      </c>
      <c r="BW400" s="5" t="n">
        <v>0.15</v>
      </c>
      <c r="BX400" s="5" t="n">
        <v>0.667</v>
      </c>
      <c r="BY400" s="5" t="n">
        <v>13.254</v>
      </c>
      <c r="BZ400" s="5" t="n">
        <v>0</v>
      </c>
      <c r="CA400" s="5" t="n">
        <v>13.254</v>
      </c>
      <c r="CB400" s="5" t="n">
        <v>0</v>
      </c>
      <c r="CC400" s="5" t="n">
        <v>83.248</v>
      </c>
      <c r="CD400" s="5" t="n">
        <v>7.95</v>
      </c>
      <c r="CE400" s="5" t="n">
        <v>-26.705</v>
      </c>
      <c r="CF400" s="5" t="n">
        <v>56.543</v>
      </c>
      <c r="CG400" s="5" t="n">
        <v>0</v>
      </c>
      <c r="CH400" s="5" t="n">
        <v>0</v>
      </c>
      <c r="CI400" s="5" t="n">
        <v>0</v>
      </c>
      <c r="CJ400" s="5" t="n">
        <v>0</v>
      </c>
      <c r="CK400" s="5" t="n">
        <v>0</v>
      </c>
      <c r="CL400" s="5" t="n">
        <v>0</v>
      </c>
      <c r="CM400" s="5" t="n">
        <v>0</v>
      </c>
      <c r="CN400" s="5" t="n">
        <v>0</v>
      </c>
      <c r="CO400" s="5" t="n">
        <v>0</v>
      </c>
      <c r="CP400" s="5" t="n">
        <v>0</v>
      </c>
      <c r="CQ400" s="5" t="n">
        <v>1.348</v>
      </c>
      <c r="CR400" s="5" t="n">
        <v>0</v>
      </c>
      <c r="CS400" s="5" t="n">
        <v>5.37</v>
      </c>
      <c r="CT400" s="5" t="n">
        <v>4.861</v>
      </c>
      <c r="CU400" s="5" t="n">
        <v>11.192</v>
      </c>
    </row>
    <row r="401">
      <c r="A401" s="5" t="inlineStr">
        <is>
          <t>JAM2024</t>
        </is>
      </c>
      <c r="B401" s="5" t="inlineStr">
        <is>
          <t>JAM</t>
        </is>
      </c>
      <c r="C401" s="5" t="inlineStr">
        <is>
          <t>JAM</t>
        </is>
      </c>
      <c r="D401" s="5" t="inlineStr">
        <is>
          <t>Jamaica</t>
        </is>
      </c>
      <c r="E401" s="5" t="n">
        <v>2024</v>
      </c>
      <c r="F401" s="5" t="n">
        <v>0.15</v>
      </c>
      <c r="G401" s="5" t="n">
        <v>5.575</v>
      </c>
      <c r="H401" s="5" t="n">
        <v>1.324</v>
      </c>
      <c r="I401" s="5" t="n">
        <v>0</v>
      </c>
      <c r="J401" s="5" t="n">
        <v>5.575</v>
      </c>
      <c r="K401" s="5" t="n">
        <v>0</v>
      </c>
      <c r="L401" s="5" t="n">
        <v>1</v>
      </c>
      <c r="M401" s="5" t="n">
        <v>7.124</v>
      </c>
      <c r="N401" s="5" t="n">
        <v>3.971</v>
      </c>
      <c r="O401" s="5" t="n">
        <v>0.158</v>
      </c>
      <c r="P401" s="5" t="n">
        <v>7.281</v>
      </c>
      <c r="Q401" s="5" t="n">
        <v>0</v>
      </c>
      <c r="R401" s="5" t="n">
        <v>1</v>
      </c>
      <c r="S401" s="5" t="n">
        <v>12.193</v>
      </c>
      <c r="T401" s="5" t="n">
        <v>7.942</v>
      </c>
      <c r="U401" s="5" t="n">
        <v>0.249</v>
      </c>
      <c r="V401" s="5" t="n">
        <v>14.022</v>
      </c>
      <c r="W401" s="5" t="n">
        <v>0.15</v>
      </c>
      <c r="X401" s="5" t="n">
        <v>1</v>
      </c>
      <c r="Y401" s="5" t="n">
        <v>11.447</v>
      </c>
      <c r="Z401" s="5" t="n">
        <v>1.536</v>
      </c>
      <c r="AA401" s="5" t="n">
        <v>0.032</v>
      </c>
      <c r="AB401" s="5" t="n">
        <v>11.479</v>
      </c>
      <c r="AC401" s="5" t="n">
        <v>0</v>
      </c>
      <c r="AD401" s="5" t="n">
        <v>1</v>
      </c>
      <c r="AE401" s="5" t="n">
        <v>12.771</v>
      </c>
      <c r="AF401" s="5" t="n">
        <v>2.985</v>
      </c>
      <c r="AG401" s="5" t="n">
        <v>0.032</v>
      </c>
      <c r="AH401" s="5" t="n">
        <v>12.802</v>
      </c>
      <c r="AI401" s="5" t="n">
        <v>0</v>
      </c>
      <c r="AJ401" s="5" t="n">
        <v>1</v>
      </c>
      <c r="AK401" s="5" t="n">
        <v>20.712</v>
      </c>
      <c r="AL401" s="5" t="n">
        <v>11.119</v>
      </c>
      <c r="AM401" s="5" t="n">
        <v>0.423</v>
      </c>
      <c r="AN401" s="5" t="n">
        <v>23.819</v>
      </c>
      <c r="AO401" s="5" t="n">
        <v>0.15</v>
      </c>
      <c r="AP401" s="5" t="n">
        <v>1</v>
      </c>
      <c r="AQ401" s="5" t="n">
        <v>0.756</v>
      </c>
      <c r="AR401" s="5" t="n">
        <v>0.132</v>
      </c>
      <c r="AS401" s="5" t="n">
        <v>0.412</v>
      </c>
      <c r="AT401" s="5" t="n">
        <v>1.343</v>
      </c>
      <c r="AU401" s="5" t="n">
        <v>0.15</v>
      </c>
      <c r="AV401" s="5" t="n">
        <v>1</v>
      </c>
      <c r="AW401" s="5" t="n">
        <v>0.655</v>
      </c>
      <c r="AX401" s="5" t="n">
        <v>0.132</v>
      </c>
      <c r="AY401" s="5" t="n">
        <v>0.477</v>
      </c>
      <c r="AZ401" s="5" t="n">
        <v>1.302</v>
      </c>
      <c r="BA401" s="5" t="n">
        <v>0.15</v>
      </c>
      <c r="BB401" s="5" t="n">
        <v>1</v>
      </c>
      <c r="BC401" s="5" t="n">
        <v>0.534</v>
      </c>
      <c r="BD401" s="5" t="n">
        <v>0.132</v>
      </c>
      <c r="BE401" s="5" t="n">
        <v>-0.186</v>
      </c>
      <c r="BF401" s="5" t="n">
        <v>0.399</v>
      </c>
      <c r="BG401" s="5" t="n">
        <v>0</v>
      </c>
      <c r="BH401" s="5" t="n">
        <v>0</v>
      </c>
      <c r="BI401" s="5" t="n">
        <v>0.5679999999999999</v>
      </c>
      <c r="BJ401" s="5" t="n">
        <v>0.132</v>
      </c>
      <c r="BK401" s="5" t="n">
        <v>0.544</v>
      </c>
      <c r="BL401" s="5" t="n">
        <v>1.279</v>
      </c>
      <c r="BM401" s="5" t="n">
        <v>0.15</v>
      </c>
      <c r="BN401" s="5" t="n">
        <v>1</v>
      </c>
      <c r="BO401" s="5" t="n">
        <v>0</v>
      </c>
      <c r="BP401" s="5" t="n">
        <v>0</v>
      </c>
      <c r="BQ401" s="5" t="n">
        <v>0.182</v>
      </c>
      <c r="BR401" s="5" t="n">
        <v>0</v>
      </c>
      <c r="BS401" s="5" t="n">
        <v>0.667</v>
      </c>
      <c r="BT401" s="5" t="n">
        <v>0</v>
      </c>
      <c r="BU401" s="5" t="n">
        <v>0</v>
      </c>
      <c r="BV401" s="5" t="n">
        <v>0.741</v>
      </c>
      <c r="BW401" s="5" t="n">
        <v>0.15</v>
      </c>
      <c r="BX401" s="5" t="n">
        <v>0.667</v>
      </c>
      <c r="BY401" s="5" t="n">
        <v>13.646</v>
      </c>
      <c r="BZ401" s="5" t="n">
        <v>0</v>
      </c>
      <c r="CA401" s="5" t="n">
        <v>13.646</v>
      </c>
      <c r="CB401" s="5" t="n">
        <v>0</v>
      </c>
      <c r="CC401" s="5" t="n">
        <v>82.58799999999999</v>
      </c>
      <c r="CD401" s="5" t="n">
        <v>7.95</v>
      </c>
      <c r="CE401" s="5" t="n">
        <v>-26.107</v>
      </c>
      <c r="CF401" s="5" t="n">
        <v>56.481</v>
      </c>
      <c r="CG401" s="5" t="n">
        <v>0</v>
      </c>
      <c r="CH401" s="5" t="n">
        <v>0</v>
      </c>
      <c r="CI401" s="5" t="n">
        <v>0</v>
      </c>
      <c r="CJ401" s="5" t="n">
        <v>0</v>
      </c>
      <c r="CK401" s="5" t="n">
        <v>0</v>
      </c>
      <c r="CL401" s="5" t="n">
        <v>0</v>
      </c>
      <c r="CM401" s="5" t="n">
        <v>0</v>
      </c>
      <c r="CN401" s="5" t="n">
        <v>0</v>
      </c>
      <c r="CO401" s="5" t="n">
        <v>0</v>
      </c>
      <c r="CP401" s="5" t="n">
        <v>0</v>
      </c>
      <c r="CQ401" s="5" t="n">
        <v>1.387</v>
      </c>
      <c r="CR401" s="5" t="n">
        <v>0</v>
      </c>
      <c r="CS401" s="5" t="n">
        <v>5.529</v>
      </c>
      <c r="CT401" s="5" t="n">
        <v>4.251</v>
      </c>
      <c r="CU401" s="5" t="n">
        <v>10.123</v>
      </c>
    </row>
    <row r="402">
      <c r="A402" s="5" t="inlineStr">
        <is>
          <t>JPN2021</t>
        </is>
      </c>
      <c r="B402" s="5" t="inlineStr">
        <is>
          <t>JPN</t>
        </is>
      </c>
      <c r="C402" s="5" t="inlineStr">
        <is>
          <t>JPN</t>
        </is>
      </c>
      <c r="D402" s="5" t="inlineStr">
        <is>
          <t>Japan</t>
        </is>
      </c>
      <c r="E402" s="5" t="n">
        <v>2021</v>
      </c>
      <c r="F402" s="5" t="n">
        <v>0.1</v>
      </c>
      <c r="G402" s="5" t="n">
        <v>4.565</v>
      </c>
      <c r="H402" s="5" t="n">
        <v>0.999</v>
      </c>
      <c r="I402" s="5" t="n">
        <v>0.425</v>
      </c>
      <c r="J402" s="5" t="n">
        <v>4.99</v>
      </c>
      <c r="K402" s="5" t="n">
        <v>0</v>
      </c>
      <c r="L402" s="5" t="n">
        <v>1</v>
      </c>
      <c r="M402" s="5" t="n">
        <v>4.633</v>
      </c>
      <c r="N402" s="5" t="n">
        <v>2.1</v>
      </c>
      <c r="O402" s="5" t="n">
        <v>0.357</v>
      </c>
      <c r="P402" s="5" t="n">
        <v>4.99</v>
      </c>
      <c r="Q402" s="5" t="n">
        <v>0</v>
      </c>
      <c r="R402" s="5" t="n">
        <v>1</v>
      </c>
      <c r="S402" s="5" t="n">
        <v>11.632</v>
      </c>
      <c r="T402" s="5" t="n">
        <v>6.86</v>
      </c>
      <c r="U402" s="5" t="n">
        <v>0.393</v>
      </c>
      <c r="V402" s="5" t="n">
        <v>13.228</v>
      </c>
      <c r="W402" s="5" t="n">
        <v>0.1</v>
      </c>
      <c r="X402" s="5" t="n">
        <v>1</v>
      </c>
      <c r="Y402" s="5" t="n">
        <v>20.239</v>
      </c>
      <c r="Z402" s="5" t="n">
        <v>2.236</v>
      </c>
      <c r="AA402" s="5" t="n">
        <v>1.91</v>
      </c>
      <c r="AB402" s="5" t="n">
        <v>22.149</v>
      </c>
      <c r="AC402" s="5" t="n">
        <v>0</v>
      </c>
      <c r="AD402" s="5" t="n">
        <v>1</v>
      </c>
      <c r="AE402" s="5" t="n">
        <v>20.221</v>
      </c>
      <c r="AF402" s="5" t="n">
        <v>3.979</v>
      </c>
      <c r="AG402" s="5" t="n">
        <v>1.928</v>
      </c>
      <c r="AH402" s="5" t="n">
        <v>22.149</v>
      </c>
      <c r="AI402" s="5" t="n">
        <v>0</v>
      </c>
      <c r="AJ402" s="5" t="n">
        <v>1</v>
      </c>
      <c r="AK402" s="5" t="n">
        <v>24.579</v>
      </c>
      <c r="AL402" s="5" t="n">
        <v>12.064</v>
      </c>
      <c r="AM402" s="5" t="n">
        <v>1.76</v>
      </c>
      <c r="AN402" s="5" t="n">
        <v>28.974</v>
      </c>
      <c r="AO402" s="5" t="n">
        <v>0.1</v>
      </c>
      <c r="AP402" s="5" t="n">
        <v>1</v>
      </c>
      <c r="AQ402" s="5" t="n">
        <v>0.621</v>
      </c>
      <c r="AR402" s="5" t="n">
        <v>0.114</v>
      </c>
      <c r="AS402" s="5" t="n">
        <v>0.572</v>
      </c>
      <c r="AT402" s="5" t="n">
        <v>1.312</v>
      </c>
      <c r="AU402" s="5" t="n">
        <v>0.1</v>
      </c>
      <c r="AV402" s="5" t="n">
        <v>1</v>
      </c>
      <c r="AW402" s="5" t="n">
        <v>0.593</v>
      </c>
      <c r="AX402" s="5" t="n">
        <v>0.114</v>
      </c>
      <c r="AY402" s="5" t="n">
        <v>0.47</v>
      </c>
      <c r="AZ402" s="5" t="n">
        <v>1.169</v>
      </c>
      <c r="BA402" s="5" t="n">
        <v>0.1</v>
      </c>
      <c r="BB402" s="5" t="n">
        <v>1</v>
      </c>
      <c r="BC402" s="5" t="n">
        <v>0.44</v>
      </c>
      <c r="BD402" s="5" t="n">
        <v>0.114</v>
      </c>
      <c r="BE402" s="5" t="n">
        <v>0.468</v>
      </c>
      <c r="BF402" s="5" t="n">
        <v>0.999</v>
      </c>
      <c r="BG402" s="5" t="n">
        <v>0.1</v>
      </c>
      <c r="BH402" s="5" t="n">
        <v>1</v>
      </c>
      <c r="BI402" s="5" t="n">
        <v>0.5600000000000001</v>
      </c>
      <c r="BJ402" s="5" t="n">
        <v>0.114</v>
      </c>
      <c r="BK402" s="5" t="n">
        <v>0.175</v>
      </c>
      <c r="BL402" s="5" t="n">
        <v>0.8080000000000001</v>
      </c>
      <c r="BM402" s="5" t="n">
        <v>0.1</v>
      </c>
      <c r="BN402" s="5" t="n">
        <v>1</v>
      </c>
      <c r="BO402" s="5" t="n">
        <v>0</v>
      </c>
      <c r="BP402" s="5" t="n">
        <v>0.003</v>
      </c>
      <c r="BQ402" s="5" t="n">
        <v>0.136</v>
      </c>
      <c r="BR402" s="5" t="n">
        <v>0</v>
      </c>
      <c r="BS402" s="5" t="n">
        <v>1</v>
      </c>
      <c r="BT402" s="5" t="n">
        <v>0</v>
      </c>
      <c r="BU402" s="5" t="n">
        <v>0.004</v>
      </c>
      <c r="BV402" s="5" t="n">
        <v>0.236</v>
      </c>
      <c r="BW402" s="5" t="n">
        <v>0.1</v>
      </c>
      <c r="BX402" s="5" t="n">
        <v>0.833</v>
      </c>
      <c r="BY402" s="5" t="n">
        <v>11.787</v>
      </c>
      <c r="BZ402" s="5" t="n">
        <v>0</v>
      </c>
      <c r="CA402" s="5" t="n">
        <v>11.787</v>
      </c>
      <c r="CB402" s="5" t="n">
        <v>0</v>
      </c>
      <c r="CC402" s="5" t="n">
        <v>81.69499999999999</v>
      </c>
      <c r="CD402" s="5" t="n">
        <v>7.95</v>
      </c>
      <c r="CE402" s="5" t="n">
        <v>9.481</v>
      </c>
      <c r="CF402" s="5" t="n">
        <v>100.294</v>
      </c>
      <c r="CG402" s="5" t="n">
        <v>0.1</v>
      </c>
      <c r="CH402" s="5" t="n">
        <v>1</v>
      </c>
      <c r="CI402" s="5" t="n">
        <v>0</v>
      </c>
      <c r="CJ402" s="5" t="n">
        <v>0</v>
      </c>
      <c r="CK402" s="5" t="n">
        <v>0</v>
      </c>
      <c r="CL402" s="5" t="n">
        <v>0</v>
      </c>
      <c r="CM402" s="5" t="n">
        <v>0</v>
      </c>
      <c r="CN402" s="5" t="n">
        <v>0.705</v>
      </c>
      <c r="CO402" s="5" t="n">
        <v>0.111</v>
      </c>
      <c r="CP402" s="5" t="n">
        <v>0</v>
      </c>
      <c r="CQ402" s="5" t="n">
        <v>1.198</v>
      </c>
      <c r="CR402" s="5" t="n">
        <v>0</v>
      </c>
      <c r="CS402" s="5" t="n">
        <v>2.122</v>
      </c>
      <c r="CT402" s="5" t="n">
        <v>4.772</v>
      </c>
      <c r="CU402" s="5" t="n">
        <v>9.760999999999999</v>
      </c>
    </row>
    <row r="403">
      <c r="A403" s="5" t="inlineStr">
        <is>
          <t>JPN2022</t>
        </is>
      </c>
      <c r="B403" s="5" t="inlineStr">
        <is>
          <t>JPN</t>
        </is>
      </c>
      <c r="C403" s="5" t="inlineStr">
        <is>
          <t>JPN</t>
        </is>
      </c>
      <c r="D403" s="5" t="inlineStr">
        <is>
          <t>Japan</t>
        </is>
      </c>
      <c r="E403" s="5" t="n">
        <v>2022</v>
      </c>
      <c r="F403" s="5" t="n">
        <v>0.1</v>
      </c>
      <c r="G403" s="5" t="n">
        <v>10.216</v>
      </c>
      <c r="H403" s="5" t="n">
        <v>1.586</v>
      </c>
      <c r="I403" s="5" t="n">
        <v>0.423</v>
      </c>
      <c r="J403" s="5" t="n">
        <v>10.638</v>
      </c>
      <c r="K403" s="5" t="n">
        <v>0</v>
      </c>
      <c r="L403" s="5" t="n">
        <v>1</v>
      </c>
      <c r="M403" s="5" t="n">
        <v>10.181</v>
      </c>
      <c r="N403" s="5" t="n">
        <v>4.204</v>
      </c>
      <c r="O403" s="5" t="n">
        <v>0.458</v>
      </c>
      <c r="P403" s="5" t="n">
        <v>10.638</v>
      </c>
      <c r="Q403" s="5" t="n">
        <v>0</v>
      </c>
      <c r="R403" s="5" t="n">
        <v>1</v>
      </c>
      <c r="S403" s="5" t="n">
        <v>17.555</v>
      </c>
      <c r="T403" s="5" t="n">
        <v>7.408</v>
      </c>
      <c r="U403" s="5" t="n">
        <v>0.528</v>
      </c>
      <c r="V403" s="5" t="n">
        <v>19.744</v>
      </c>
      <c r="W403" s="5" t="n">
        <v>0.1</v>
      </c>
      <c r="X403" s="5" t="n">
        <v>1</v>
      </c>
      <c r="Y403" s="5" t="n">
        <v>27.894</v>
      </c>
      <c r="Z403" s="5" t="n">
        <v>2.926</v>
      </c>
      <c r="AA403" s="5" t="n">
        <v>-2.103</v>
      </c>
      <c r="AB403" s="5" t="n">
        <v>25.791</v>
      </c>
      <c r="AC403" s="5" t="n">
        <v>0</v>
      </c>
      <c r="AD403" s="5" t="n">
        <v>1</v>
      </c>
      <c r="AE403" s="5" t="n">
        <v>27.968</v>
      </c>
      <c r="AF403" s="5" t="n">
        <v>5.185</v>
      </c>
      <c r="AG403" s="5" t="n">
        <v>-2.177</v>
      </c>
      <c r="AH403" s="5" t="n">
        <v>25.791</v>
      </c>
      <c r="AI403" s="5" t="n">
        <v>0</v>
      </c>
      <c r="AJ403" s="5" t="n">
        <v>1</v>
      </c>
      <c r="AK403" s="5" t="n">
        <v>32.874</v>
      </c>
      <c r="AL403" s="5" t="n">
        <v>15.699</v>
      </c>
      <c r="AM403" s="5" t="n">
        <v>-1.572</v>
      </c>
      <c r="AN403" s="5" t="n">
        <v>34.433</v>
      </c>
      <c r="AO403" s="5" t="n">
        <v>0.1</v>
      </c>
      <c r="AP403" s="5" t="n">
        <v>1</v>
      </c>
      <c r="AQ403" s="5" t="n">
        <v>0.847</v>
      </c>
      <c r="AR403" s="5" t="n">
        <v>0.123</v>
      </c>
      <c r="AS403" s="5" t="n">
        <v>0.247</v>
      </c>
      <c r="AT403" s="5" t="n">
        <v>1.203</v>
      </c>
      <c r="AU403" s="5" t="n">
        <v>0.1</v>
      </c>
      <c r="AV403" s="5" t="n">
        <v>1</v>
      </c>
      <c r="AW403" s="5" t="n">
        <v>0.947</v>
      </c>
      <c r="AX403" s="5" t="n">
        <v>0.123</v>
      </c>
      <c r="AY403" s="5" t="n">
        <v>0.043</v>
      </c>
      <c r="AZ403" s="5" t="n">
        <v>1.088</v>
      </c>
      <c r="BA403" s="5" t="n">
        <v>0.1</v>
      </c>
      <c r="BB403" s="5" t="n">
        <v>1</v>
      </c>
      <c r="BC403" s="5" t="n">
        <v>0.589</v>
      </c>
      <c r="BD403" s="5" t="n">
        <v>0.123</v>
      </c>
      <c r="BE403" s="5" t="n">
        <v>0.299</v>
      </c>
      <c r="BF403" s="5" t="n">
        <v>0.976</v>
      </c>
      <c r="BG403" s="5" t="n">
        <v>0.1</v>
      </c>
      <c r="BH403" s="5" t="n">
        <v>1</v>
      </c>
      <c r="BI403" s="5" t="n">
        <v>0.6889999999999999</v>
      </c>
      <c r="BJ403" s="5" t="n">
        <v>0.123</v>
      </c>
      <c r="BK403" s="5" t="n">
        <v>0.04</v>
      </c>
      <c r="BL403" s="5" t="n">
        <v>0.802</v>
      </c>
      <c r="BM403" s="5" t="n">
        <v>0.1</v>
      </c>
      <c r="BN403" s="5" t="n">
        <v>1</v>
      </c>
      <c r="BO403" s="5" t="n">
        <v>0</v>
      </c>
      <c r="BP403" s="5" t="n">
        <v>0.003</v>
      </c>
      <c r="BQ403" s="5" t="n">
        <v>0.157</v>
      </c>
      <c r="BR403" s="5" t="n">
        <v>0</v>
      </c>
      <c r="BS403" s="5" t="n">
        <v>1</v>
      </c>
      <c r="BT403" s="5" t="n">
        <v>0</v>
      </c>
      <c r="BU403" s="5" t="n">
        <v>0.004</v>
      </c>
      <c r="BV403" s="5" t="n">
        <v>0.235</v>
      </c>
      <c r="BW403" s="5" t="n">
        <v>0.1</v>
      </c>
      <c r="BX403" s="5" t="n">
        <v>0.833</v>
      </c>
      <c r="BY403" s="5" t="n">
        <v>12.729</v>
      </c>
      <c r="BZ403" s="5" t="n">
        <v>0</v>
      </c>
      <c r="CA403" s="5" t="n">
        <v>12.729</v>
      </c>
      <c r="CB403" s="5" t="n">
        <v>0</v>
      </c>
      <c r="CC403" s="5" t="n">
        <v>102.477</v>
      </c>
      <c r="CD403" s="5" t="n">
        <v>7.95</v>
      </c>
      <c r="CE403" s="5" t="n">
        <v>-12.53</v>
      </c>
      <c r="CF403" s="5" t="n">
        <v>98.941</v>
      </c>
      <c r="CG403" s="5" t="n">
        <v>0.1</v>
      </c>
      <c r="CH403" s="5" t="n">
        <v>1</v>
      </c>
      <c r="CI403" s="5" t="n">
        <v>0</v>
      </c>
      <c r="CJ403" s="5" t="n">
        <v>0</v>
      </c>
      <c r="CK403" s="5" t="n">
        <v>0</v>
      </c>
      <c r="CL403" s="5" t="n">
        <v>0</v>
      </c>
      <c r="CM403" s="5" t="n">
        <v>0</v>
      </c>
      <c r="CN403" s="5" t="n">
        <v>0.758</v>
      </c>
      <c r="CO403" s="5" t="n">
        <v>0.114</v>
      </c>
      <c r="CP403" s="5" t="n">
        <v>0</v>
      </c>
      <c r="CQ403" s="5" t="n">
        <v>1.294</v>
      </c>
      <c r="CR403" s="5" t="n">
        <v>0</v>
      </c>
      <c r="CS403" s="5" t="n">
        <v>2.292</v>
      </c>
      <c r="CT403" s="5" t="n">
        <v>10.146</v>
      </c>
      <c r="CU403" s="5" t="n">
        <v>17.325</v>
      </c>
    </row>
    <row r="404">
      <c r="A404" s="5" t="inlineStr">
        <is>
          <t>JPN2023</t>
        </is>
      </c>
      <c r="B404" s="5" t="inlineStr">
        <is>
          <t>JPN</t>
        </is>
      </c>
      <c r="C404" s="5" t="inlineStr">
        <is>
          <t>JPN</t>
        </is>
      </c>
      <c r="D404" s="5" t="inlineStr">
        <is>
          <t>Japan</t>
        </is>
      </c>
      <c r="E404" s="5" t="n">
        <v>2023</v>
      </c>
      <c r="F404" s="5" t="n">
        <v>0.1</v>
      </c>
      <c r="G404" s="5" t="n">
        <v>8.067</v>
      </c>
      <c r="H404" s="5" t="n">
        <v>1.837</v>
      </c>
      <c r="I404" s="5" t="n">
        <v>0.387</v>
      </c>
      <c r="J404" s="5" t="n">
        <v>8.452999999999999</v>
      </c>
      <c r="K404" s="5" t="n">
        <v>0</v>
      </c>
      <c r="L404" s="5" t="n">
        <v>1</v>
      </c>
      <c r="M404" s="5" t="n">
        <v>8.089</v>
      </c>
      <c r="N404" s="5" t="n">
        <v>4.012</v>
      </c>
      <c r="O404" s="5" t="n">
        <v>0.364</v>
      </c>
      <c r="P404" s="5" t="n">
        <v>8.452999999999999</v>
      </c>
      <c r="Q404" s="5" t="n">
        <v>0</v>
      </c>
      <c r="R404" s="5" t="n">
        <v>1</v>
      </c>
      <c r="S404" s="5" t="n">
        <v>14.993</v>
      </c>
      <c r="T404" s="5" t="n">
        <v>7.714</v>
      </c>
      <c r="U404" s="5" t="n">
        <v>0.532</v>
      </c>
      <c r="V404" s="5" t="n">
        <v>16.89</v>
      </c>
      <c r="W404" s="5" t="n">
        <v>0.1</v>
      </c>
      <c r="X404" s="5" t="n">
        <v>1</v>
      </c>
      <c r="Y404" s="5" t="n">
        <v>23.48</v>
      </c>
      <c r="Z404" s="5" t="n">
        <v>2.63</v>
      </c>
      <c r="AA404" s="5" t="n">
        <v>-0.545</v>
      </c>
      <c r="AB404" s="5" t="n">
        <v>22.934</v>
      </c>
      <c r="AC404" s="5" t="n">
        <v>0</v>
      </c>
      <c r="AD404" s="5" t="n">
        <v>1</v>
      </c>
      <c r="AE404" s="5" t="n">
        <v>23.604</v>
      </c>
      <c r="AF404" s="5" t="n">
        <v>4.701</v>
      </c>
      <c r="AG404" s="5" t="n">
        <v>-0.67</v>
      </c>
      <c r="AH404" s="5" t="n">
        <v>22.934</v>
      </c>
      <c r="AI404" s="5" t="n">
        <v>0</v>
      </c>
      <c r="AJ404" s="5" t="n">
        <v>1</v>
      </c>
      <c r="AK404" s="5" t="n">
        <v>28.646</v>
      </c>
      <c r="AL404" s="5" t="n">
        <v>14.191</v>
      </c>
      <c r="AM404" s="5" t="n">
        <v>-7.275</v>
      </c>
      <c r="AN404" s="5" t="n">
        <v>23.508</v>
      </c>
      <c r="AO404" s="5" t="n">
        <v>0.1</v>
      </c>
      <c r="AP404" s="5" t="n">
        <v>1</v>
      </c>
      <c r="AQ404" s="5" t="n">
        <v>0.749</v>
      </c>
      <c r="AR404" s="5" t="n">
        <v>0.129</v>
      </c>
      <c r="AS404" s="5" t="n">
        <v>0.285</v>
      </c>
      <c r="AT404" s="5" t="n">
        <v>1.137</v>
      </c>
      <c r="AU404" s="5" t="n">
        <v>0.1</v>
      </c>
      <c r="AV404" s="5" t="n">
        <v>1</v>
      </c>
      <c r="AW404" s="5" t="n">
        <v>0.783</v>
      </c>
      <c r="AX404" s="5" t="n">
        <v>0.129</v>
      </c>
      <c r="AY404" s="5" t="n">
        <v>0.16</v>
      </c>
      <c r="AZ404" s="5" t="n">
        <v>1.037</v>
      </c>
      <c r="BA404" s="5" t="n">
        <v>0.1</v>
      </c>
      <c r="BB404" s="5" t="n">
        <v>1</v>
      </c>
      <c r="BC404" s="5" t="n">
        <v>0.527</v>
      </c>
      <c r="BD404" s="5" t="n">
        <v>0.129</v>
      </c>
      <c r="BE404" s="5" t="n">
        <v>0.288</v>
      </c>
      <c r="BF404" s="5" t="n">
        <v>0.897</v>
      </c>
      <c r="BG404" s="5" t="n">
        <v>0.1</v>
      </c>
      <c r="BH404" s="5" t="n">
        <v>1</v>
      </c>
      <c r="BI404" s="5" t="n">
        <v>0.64</v>
      </c>
      <c r="BJ404" s="5" t="n">
        <v>0.129</v>
      </c>
      <c r="BK404" s="5" t="n">
        <v>0.051</v>
      </c>
      <c r="BL404" s="5" t="n">
        <v>0.76</v>
      </c>
      <c r="BM404" s="5" t="n">
        <v>0.1</v>
      </c>
      <c r="BN404" s="5" t="n">
        <v>1</v>
      </c>
      <c r="BO404" s="5" t="n">
        <v>0</v>
      </c>
      <c r="BP404" s="5" t="n">
        <v>0.008</v>
      </c>
      <c r="BQ404" s="5" t="n">
        <v>0.162</v>
      </c>
      <c r="BR404" s="5" t="n">
        <v>0</v>
      </c>
      <c r="BS404" s="5" t="n">
        <v>1</v>
      </c>
      <c r="BT404" s="5" t="n">
        <v>0</v>
      </c>
      <c r="BU404" s="5" t="n">
        <v>0.004</v>
      </c>
      <c r="BV404" s="5" t="n">
        <v>0.188</v>
      </c>
      <c r="BW404" s="5" t="n">
        <v>0.1</v>
      </c>
      <c r="BX404" s="5" t="n">
        <v>0.833</v>
      </c>
      <c r="BY404" s="5" t="n">
        <v>13.254</v>
      </c>
      <c r="BZ404" s="5" t="n">
        <v>0</v>
      </c>
      <c r="CA404" s="5" t="n">
        <v>13.254</v>
      </c>
      <c r="CB404" s="5" t="n">
        <v>0</v>
      </c>
      <c r="CC404" s="5" t="n">
        <v>87.07899999999999</v>
      </c>
      <c r="CD404" s="5" t="n">
        <v>7.95</v>
      </c>
      <c r="CE404" s="5" t="n">
        <v>-0.6879999999999999</v>
      </c>
      <c r="CF404" s="5" t="n">
        <v>95.03</v>
      </c>
      <c r="CG404" s="5" t="n">
        <v>0.1</v>
      </c>
      <c r="CH404" s="5" t="n">
        <v>1</v>
      </c>
      <c r="CI404" s="5" t="n">
        <v>0</v>
      </c>
      <c r="CJ404" s="5" t="n">
        <v>0</v>
      </c>
      <c r="CK404" s="5" t="n">
        <v>0</v>
      </c>
      <c r="CL404" s="5" t="n">
        <v>0</v>
      </c>
      <c r="CM404" s="5" t="n">
        <v>0</v>
      </c>
      <c r="CN404" s="5" t="n">
        <v>0.733</v>
      </c>
      <c r="CO404" s="5" t="n">
        <v>0.1</v>
      </c>
      <c r="CP404" s="5" t="n">
        <v>0</v>
      </c>
      <c r="CQ404" s="5" t="n">
        <v>1.348</v>
      </c>
      <c r="CR404" s="5" t="n">
        <v>0</v>
      </c>
      <c r="CS404" s="5" t="n">
        <v>2.387</v>
      </c>
      <c r="CT404" s="5" t="n">
        <v>7.279</v>
      </c>
      <c r="CU404" s="5" t="n">
        <v>12.859</v>
      </c>
    </row>
    <row r="405">
      <c r="A405" s="5" t="inlineStr">
        <is>
          <t>JPN2024</t>
        </is>
      </c>
      <c r="B405" s="5" t="inlineStr">
        <is>
          <t>JPN</t>
        </is>
      </c>
      <c r="C405" s="5" t="inlineStr">
        <is>
          <t>JPN</t>
        </is>
      </c>
      <c r="D405" s="5" t="inlineStr">
        <is>
          <t>Japan</t>
        </is>
      </c>
      <c r="E405" s="5" t="n">
        <v>2024</v>
      </c>
      <c r="F405" s="5" t="n">
        <v>0.1</v>
      </c>
      <c r="G405" s="5" t="n">
        <v>7.372</v>
      </c>
      <c r="H405" s="5" t="n">
        <v>1.868</v>
      </c>
      <c r="I405" s="5" t="n">
        <v>0.369</v>
      </c>
      <c r="J405" s="5" t="n">
        <v>7.741</v>
      </c>
      <c r="K405" s="5" t="n">
        <v>0</v>
      </c>
      <c r="L405" s="5" t="n">
        <v>1</v>
      </c>
      <c r="M405" s="5" t="n">
        <v>7.404</v>
      </c>
      <c r="N405" s="5" t="n">
        <v>4.033</v>
      </c>
      <c r="O405" s="5" t="n">
        <v>0.336</v>
      </c>
      <c r="P405" s="5" t="n">
        <v>7.741</v>
      </c>
      <c r="Q405" s="5" t="n">
        <v>0</v>
      </c>
      <c r="R405" s="5" t="n">
        <v>1</v>
      </c>
      <c r="S405" s="5" t="n">
        <v>13.453</v>
      </c>
      <c r="T405" s="5" t="n">
        <v>7.942</v>
      </c>
      <c r="U405" s="5" t="n">
        <v>0.532</v>
      </c>
      <c r="V405" s="5" t="n">
        <v>15.177</v>
      </c>
      <c r="W405" s="5" t="n">
        <v>0.1</v>
      </c>
      <c r="X405" s="5" t="n">
        <v>1</v>
      </c>
      <c r="Y405" s="5" t="n">
        <v>20.53</v>
      </c>
      <c r="Z405" s="5" t="n">
        <v>2.592</v>
      </c>
      <c r="AA405" s="5" t="n">
        <v>0.276</v>
      </c>
      <c r="AB405" s="5" t="n">
        <v>20.806</v>
      </c>
      <c r="AC405" s="5" t="n">
        <v>0</v>
      </c>
      <c r="AD405" s="5" t="n">
        <v>1</v>
      </c>
      <c r="AE405" s="5" t="n">
        <v>20.553</v>
      </c>
      <c r="AF405" s="5" t="n">
        <v>4.502</v>
      </c>
      <c r="AG405" s="5" t="n">
        <v>0.253</v>
      </c>
      <c r="AH405" s="5" t="n">
        <v>20.806</v>
      </c>
      <c r="AI405" s="5" t="n">
        <v>0</v>
      </c>
      <c r="AJ405" s="5" t="n">
        <v>1</v>
      </c>
      <c r="AK405" s="5" t="n">
        <v>22.154</v>
      </c>
      <c r="AL405" s="5" t="n">
        <v>11.268</v>
      </c>
      <c r="AM405" s="5" t="n">
        <v>-1.61</v>
      </c>
      <c r="AN405" s="5" t="n">
        <v>22.598</v>
      </c>
      <c r="AO405" s="5" t="n">
        <v>0.1</v>
      </c>
      <c r="AP405" s="5" t="n">
        <v>1</v>
      </c>
      <c r="AQ405" s="5" t="n">
        <v>0.72</v>
      </c>
      <c r="AR405" s="5" t="n">
        <v>0.132</v>
      </c>
      <c r="AS405" s="5" t="n">
        <v>0.254</v>
      </c>
      <c r="AT405" s="5" t="n">
        <v>1.072</v>
      </c>
      <c r="AU405" s="5" t="n">
        <v>0.1</v>
      </c>
      <c r="AV405" s="5" t="n">
        <v>1</v>
      </c>
      <c r="AW405" s="5" t="n">
        <v>0.734</v>
      </c>
      <c r="AX405" s="5" t="n">
        <v>0.132</v>
      </c>
      <c r="AY405" s="5" t="n">
        <v>0.155</v>
      </c>
      <c r="AZ405" s="5" t="n">
        <v>0.977</v>
      </c>
      <c r="BA405" s="5" t="n">
        <v>0.1</v>
      </c>
      <c r="BB405" s="5" t="n">
        <v>1</v>
      </c>
      <c r="BC405" s="5" t="n">
        <v>0.51</v>
      </c>
      <c r="BD405" s="5" t="n">
        <v>0.132</v>
      </c>
      <c r="BE405" s="5" t="n">
        <v>0.281</v>
      </c>
      <c r="BF405" s="5" t="n">
        <v>0.87</v>
      </c>
      <c r="BG405" s="5" t="n">
        <v>0.1</v>
      </c>
      <c r="BH405" s="5" t="n">
        <v>1</v>
      </c>
      <c r="BI405" s="5" t="n">
        <v>0.652</v>
      </c>
      <c r="BJ405" s="5" t="n">
        <v>0.132</v>
      </c>
      <c r="BK405" s="5" t="n">
        <v>-0.004</v>
      </c>
      <c r="BL405" s="5" t="n">
        <v>0.713</v>
      </c>
      <c r="BM405" s="5" t="n">
        <v>0.1</v>
      </c>
      <c r="BN405" s="5" t="n">
        <v>1</v>
      </c>
      <c r="BO405" s="5" t="n">
        <v>0</v>
      </c>
      <c r="BP405" s="5" t="n">
        <v>0.007</v>
      </c>
      <c r="BQ405" s="5" t="n">
        <v>0.135</v>
      </c>
      <c r="BR405" s="5" t="n">
        <v>0</v>
      </c>
      <c r="BS405" s="5" t="n">
        <v>1</v>
      </c>
      <c r="BT405" s="5" t="n">
        <v>0</v>
      </c>
      <c r="BU405" s="5" t="n">
        <v>0.004</v>
      </c>
      <c r="BV405" s="5" t="n">
        <v>0.189</v>
      </c>
      <c r="BW405" s="5" t="n">
        <v>0.1</v>
      </c>
      <c r="BX405" s="5" t="n">
        <v>0.833</v>
      </c>
      <c r="BY405" s="5" t="n">
        <v>13.646</v>
      </c>
      <c r="BZ405" s="5" t="n">
        <v>0</v>
      </c>
      <c r="CA405" s="5" t="n">
        <v>13.646</v>
      </c>
      <c r="CB405" s="5" t="n">
        <v>0</v>
      </c>
      <c r="CC405" s="5" t="n">
        <v>86.38500000000001</v>
      </c>
      <c r="CD405" s="5" t="n">
        <v>7.95</v>
      </c>
      <c r="CE405" s="5" t="n">
        <v>-3.654</v>
      </c>
      <c r="CF405" s="5" t="n">
        <v>91.005</v>
      </c>
      <c r="CG405" s="5" t="n">
        <v>0.1</v>
      </c>
      <c r="CH405" s="5" t="n">
        <v>1</v>
      </c>
      <c r="CI405" s="5" t="n">
        <v>0</v>
      </c>
      <c r="CJ405" s="5" t="n">
        <v>0</v>
      </c>
      <c r="CK405" s="5" t="n">
        <v>0</v>
      </c>
      <c r="CL405" s="5" t="n">
        <v>0</v>
      </c>
      <c r="CM405" s="5" t="n">
        <v>0</v>
      </c>
      <c r="CN405" s="5" t="n">
        <v>0.725</v>
      </c>
      <c r="CO405" s="5" t="n">
        <v>0.102</v>
      </c>
      <c r="CP405" s="5" t="n">
        <v>0</v>
      </c>
      <c r="CQ405" s="5" t="n">
        <v>1.387</v>
      </c>
      <c r="CR405" s="5" t="n">
        <v>0</v>
      </c>
      <c r="CS405" s="5" t="n">
        <v>2.457</v>
      </c>
      <c r="CT405" s="5" t="n">
        <v>5.511</v>
      </c>
      <c r="CU405" s="5" t="n">
        <v>11.183</v>
      </c>
    </row>
    <row r="406">
      <c r="A406" s="5" t="inlineStr">
        <is>
          <t>JOR2021</t>
        </is>
      </c>
      <c r="B406" s="5" t="inlineStr">
        <is>
          <t>JOR</t>
        </is>
      </c>
      <c r="C406" s="5" t="inlineStr">
        <is>
          <t>JOR</t>
        </is>
      </c>
      <c r="D406" s="5" t="inlineStr">
        <is>
          <t>Jordan</t>
        </is>
      </c>
      <c r="E406" s="5" t="n">
        <v>2021</v>
      </c>
      <c r="F406" s="5" t="n">
        <v>0.16</v>
      </c>
      <c r="G406" s="5" t="n">
        <v>5.897</v>
      </c>
      <c r="H406" s="5" t="n">
        <v>1.143</v>
      </c>
      <c r="I406" s="5" t="n">
        <v>0</v>
      </c>
      <c r="J406" s="5" t="n">
        <v>5.897</v>
      </c>
      <c r="K406" s="5" t="n">
        <v>0</v>
      </c>
      <c r="L406" s="5" t="n">
        <v>1</v>
      </c>
      <c r="M406" s="5" t="n">
        <v>7.964</v>
      </c>
      <c r="N406" s="5" t="n">
        <v>3.43</v>
      </c>
      <c r="O406" s="5" t="n">
        <v>0</v>
      </c>
      <c r="P406" s="5" t="n">
        <v>7.964</v>
      </c>
      <c r="Q406" s="5" t="n">
        <v>0</v>
      </c>
      <c r="R406" s="5" t="n">
        <v>1</v>
      </c>
      <c r="S406" s="5" t="n">
        <v>11.613</v>
      </c>
      <c r="T406" s="5" t="n">
        <v>6.86</v>
      </c>
      <c r="U406" s="5" t="n">
        <v>0</v>
      </c>
      <c r="V406" s="5" t="n">
        <v>13.471</v>
      </c>
      <c r="W406" s="5" t="n">
        <v>0.16</v>
      </c>
      <c r="X406" s="5" t="n">
        <v>1</v>
      </c>
      <c r="Y406" s="5" t="n">
        <v>12.117</v>
      </c>
      <c r="Z406" s="5" t="n">
        <v>1.947</v>
      </c>
      <c r="AA406" s="5" t="n">
        <v>-5.436</v>
      </c>
      <c r="AB406" s="5" t="n">
        <v>6.681</v>
      </c>
      <c r="AC406" s="5" t="n">
        <v>0</v>
      </c>
      <c r="AD406" s="5" t="n">
        <v>0</v>
      </c>
      <c r="AE406" s="5" t="n">
        <v>13.261</v>
      </c>
      <c r="AF406" s="5" t="n">
        <v>3.587</v>
      </c>
      <c r="AG406" s="5" t="n">
        <v>-6.58</v>
      </c>
      <c r="AH406" s="5" t="n">
        <v>6.681</v>
      </c>
      <c r="AI406" s="5" t="n">
        <v>0</v>
      </c>
      <c r="AJ406" s="5" t="n">
        <v>0</v>
      </c>
      <c r="AK406" s="5" t="n">
        <v>20.12</v>
      </c>
      <c r="AL406" s="5" t="n">
        <v>11.609</v>
      </c>
      <c r="AM406" s="5" t="n">
        <v>-12.82</v>
      </c>
      <c r="AN406" s="5" t="n">
        <v>7.3</v>
      </c>
      <c r="AO406" s="5" t="n">
        <v>0</v>
      </c>
      <c r="AP406" s="5" t="n">
        <v>0</v>
      </c>
      <c r="AQ406" s="5" t="n">
        <v>0.621</v>
      </c>
      <c r="AR406" s="5" t="n">
        <v>0.114</v>
      </c>
      <c r="AS406" s="5" t="n">
        <v>0.612</v>
      </c>
      <c r="AT406" s="5" t="n">
        <v>1.43</v>
      </c>
      <c r="AU406" s="5" t="n">
        <v>0.16</v>
      </c>
      <c r="AV406" s="5" t="n">
        <v>1</v>
      </c>
      <c r="AW406" s="5" t="n">
        <v>0.593</v>
      </c>
      <c r="AX406" s="5" t="n">
        <v>0.114</v>
      </c>
      <c r="AY406" s="5" t="n">
        <v>0.11</v>
      </c>
      <c r="AZ406" s="5" t="n">
        <v>0.8149999999999999</v>
      </c>
      <c r="BA406" s="5" t="n">
        <v>0.16</v>
      </c>
      <c r="BB406" s="5" t="n">
        <v>1</v>
      </c>
      <c r="BC406" s="5" t="n">
        <v>0.44</v>
      </c>
      <c r="BD406" s="5" t="n">
        <v>0.114</v>
      </c>
      <c r="BE406" s="5" t="n">
        <v>-0.076</v>
      </c>
      <c r="BF406" s="5" t="n">
        <v>0.423</v>
      </c>
      <c r="BG406" s="5" t="n">
        <v>0</v>
      </c>
      <c r="BH406" s="5" t="n">
        <v>0</v>
      </c>
      <c r="BI406" s="5" t="n">
        <v>0.5600000000000001</v>
      </c>
      <c r="BJ406" s="5" t="n">
        <v>0.114</v>
      </c>
      <c r="BK406" s="5" t="n">
        <v>0.105</v>
      </c>
      <c r="BL406" s="5" t="n">
        <v>0.772</v>
      </c>
      <c r="BM406" s="5" t="n">
        <v>0.16</v>
      </c>
      <c r="BN406" s="5" t="n">
        <v>1</v>
      </c>
      <c r="BO406" s="5" t="n">
        <v>0</v>
      </c>
      <c r="BP406" s="5" t="n">
        <v>0</v>
      </c>
      <c r="BQ406" s="5" t="n">
        <v>0.2</v>
      </c>
      <c r="BR406" s="5" t="n">
        <v>0</v>
      </c>
      <c r="BS406" s="5" t="n">
        <v>0.333</v>
      </c>
      <c r="BT406" s="5" t="n">
        <v>0</v>
      </c>
      <c r="BU406" s="5" t="n">
        <v>0</v>
      </c>
      <c r="BV406" s="5" t="n">
        <v>0.25</v>
      </c>
      <c r="BW406" s="5" t="n">
        <v>0.16</v>
      </c>
      <c r="BX406" s="5" t="n">
        <v>0.5</v>
      </c>
      <c r="BY406" s="5" t="n">
        <v>11.787</v>
      </c>
      <c r="BZ406" s="5" t="n">
        <v>0</v>
      </c>
      <c r="CA406" s="5" t="n">
        <v>11.787</v>
      </c>
      <c r="CB406" s="5" t="n">
        <v>0</v>
      </c>
      <c r="CC406" s="5" t="n">
        <v>81.69499999999999</v>
      </c>
      <c r="CD406" s="5" t="n">
        <v>7.95</v>
      </c>
      <c r="CE406" s="5" t="n">
        <v>-19.9</v>
      </c>
      <c r="CF406" s="5" t="n">
        <v>71.68300000000001</v>
      </c>
      <c r="CG406" s="5" t="n">
        <v>0</v>
      </c>
      <c r="CH406" s="5" t="n">
        <v>1</v>
      </c>
      <c r="CI406" s="5" t="n">
        <v>0</v>
      </c>
      <c r="CJ406" s="5" t="n">
        <v>0</v>
      </c>
      <c r="CK406" s="5" t="n">
        <v>0</v>
      </c>
      <c r="CL406" s="5" t="n">
        <v>0</v>
      </c>
      <c r="CM406" s="5" t="n">
        <v>0</v>
      </c>
      <c r="CN406" s="5" t="n">
        <v>0</v>
      </c>
      <c r="CO406" s="5" t="n">
        <v>0</v>
      </c>
      <c r="CP406" s="5" t="n">
        <v>0</v>
      </c>
      <c r="CQ406" s="5" t="n">
        <v>1.198</v>
      </c>
      <c r="CR406" s="5" t="n">
        <v>0</v>
      </c>
      <c r="CS406" s="5" t="n">
        <v>5.028</v>
      </c>
      <c r="CT406" s="5" t="n">
        <v>4.753</v>
      </c>
      <c r="CU406" s="5" t="n">
        <v>14.162</v>
      </c>
    </row>
    <row r="407">
      <c r="A407" s="5" t="inlineStr">
        <is>
          <t>JOR2022</t>
        </is>
      </c>
      <c r="B407" s="5" t="inlineStr">
        <is>
          <t>JOR</t>
        </is>
      </c>
      <c r="C407" s="5" t="inlineStr">
        <is>
          <t>JOR</t>
        </is>
      </c>
      <c r="D407" s="5" t="inlineStr">
        <is>
          <t>Jordan</t>
        </is>
      </c>
      <c r="E407" s="5" t="n">
        <v>2022</v>
      </c>
      <c r="F407" s="5" t="n">
        <v>0.16</v>
      </c>
      <c r="G407" s="5" t="n">
        <v>11.72</v>
      </c>
      <c r="H407" s="5" t="n">
        <v>1.235</v>
      </c>
      <c r="I407" s="5" t="n">
        <v>0</v>
      </c>
      <c r="J407" s="5" t="n">
        <v>11.72</v>
      </c>
      <c r="K407" s="5" t="n">
        <v>0</v>
      </c>
      <c r="L407" s="5" t="n">
        <v>1</v>
      </c>
      <c r="M407" s="5" t="n">
        <v>9.782999999999999</v>
      </c>
      <c r="N407" s="5" t="n">
        <v>3.704</v>
      </c>
      <c r="O407" s="5" t="n">
        <v>0</v>
      </c>
      <c r="P407" s="5" t="n">
        <v>9.782999999999999</v>
      </c>
      <c r="Q407" s="5" t="n">
        <v>0</v>
      </c>
      <c r="R407" s="5" t="n">
        <v>1</v>
      </c>
      <c r="S407" s="5" t="n">
        <v>17.893</v>
      </c>
      <c r="T407" s="5" t="n">
        <v>7.408</v>
      </c>
      <c r="U407" s="5" t="n">
        <v>0.212</v>
      </c>
      <c r="V407" s="5" t="n">
        <v>20.756</v>
      </c>
      <c r="W407" s="5" t="n">
        <v>0.16</v>
      </c>
      <c r="X407" s="5" t="n">
        <v>1</v>
      </c>
      <c r="Y407" s="5" t="n">
        <v>23.109</v>
      </c>
      <c r="Z407" s="5" t="n">
        <v>3.713</v>
      </c>
      <c r="AA407" s="5" t="n">
        <v>-15.732</v>
      </c>
      <c r="AB407" s="5" t="n">
        <v>7.377</v>
      </c>
      <c r="AC407" s="5" t="n">
        <v>0</v>
      </c>
      <c r="AD407" s="5" t="n">
        <v>0</v>
      </c>
      <c r="AE407" s="5" t="n">
        <v>24.32</v>
      </c>
      <c r="AF407" s="5" t="n">
        <v>6.578</v>
      </c>
      <c r="AG407" s="5" t="n">
        <v>-16.943</v>
      </c>
      <c r="AH407" s="5" t="n">
        <v>7.377</v>
      </c>
      <c r="AI407" s="5" t="n">
        <v>0</v>
      </c>
      <c r="AJ407" s="5" t="n">
        <v>0</v>
      </c>
      <c r="AK407" s="5" t="n">
        <v>31.586</v>
      </c>
      <c r="AL407" s="5" t="n">
        <v>18.225</v>
      </c>
      <c r="AM407" s="5" t="n">
        <v>-13.845</v>
      </c>
      <c r="AN407" s="5" t="n">
        <v>17.741</v>
      </c>
      <c r="AO407" s="5" t="n">
        <v>0</v>
      </c>
      <c r="AP407" s="5" t="n">
        <v>0</v>
      </c>
      <c r="AQ407" s="5" t="n">
        <v>0.847</v>
      </c>
      <c r="AR407" s="5" t="n">
        <v>0.123</v>
      </c>
      <c r="AS407" s="5" t="n">
        <v>0.5620000000000001</v>
      </c>
      <c r="AT407" s="5" t="n">
        <v>1.634</v>
      </c>
      <c r="AU407" s="5" t="n">
        <v>0.16</v>
      </c>
      <c r="AV407" s="5" t="n">
        <v>1</v>
      </c>
      <c r="AW407" s="5" t="n">
        <v>0.947</v>
      </c>
      <c r="AX407" s="5" t="n">
        <v>0.123</v>
      </c>
      <c r="AY407" s="5" t="n">
        <v>-0.073</v>
      </c>
      <c r="AZ407" s="5" t="n">
        <v>1.014</v>
      </c>
      <c r="BA407" s="5" t="n">
        <v>0.16</v>
      </c>
      <c r="BB407" s="5" t="n">
        <v>1</v>
      </c>
      <c r="BC407" s="5" t="n">
        <v>0.589</v>
      </c>
      <c r="BD407" s="5" t="n">
        <v>0.123</v>
      </c>
      <c r="BE407" s="5" t="n">
        <v>-0.224</v>
      </c>
      <c r="BF407" s="5" t="n">
        <v>0.423</v>
      </c>
      <c r="BG407" s="5" t="n">
        <v>0</v>
      </c>
      <c r="BH407" s="5" t="n">
        <v>0</v>
      </c>
      <c r="BI407" s="5" t="n">
        <v>0.6889999999999999</v>
      </c>
      <c r="BJ407" s="5" t="n">
        <v>0.123</v>
      </c>
      <c r="BK407" s="5" t="n">
        <v>0.183</v>
      </c>
      <c r="BL407" s="5" t="n">
        <v>1.011</v>
      </c>
      <c r="BM407" s="5" t="n">
        <v>0.16</v>
      </c>
      <c r="BN407" s="5" t="n">
        <v>1</v>
      </c>
      <c r="BO407" s="5" t="n">
        <v>0</v>
      </c>
      <c r="BP407" s="5" t="n">
        <v>0</v>
      </c>
      <c r="BQ407" s="5" t="n">
        <v>0.2</v>
      </c>
      <c r="BR407" s="5" t="n">
        <v>0</v>
      </c>
      <c r="BS407" s="5" t="n">
        <v>0.333</v>
      </c>
      <c r="BT407" s="5" t="n">
        <v>0</v>
      </c>
      <c r="BU407" s="5" t="n">
        <v>0</v>
      </c>
      <c r="BV407" s="5" t="n">
        <v>0.25</v>
      </c>
      <c r="BW407" s="5" t="n">
        <v>0.16</v>
      </c>
      <c r="BX407" s="5" t="n">
        <v>0.5</v>
      </c>
      <c r="BY407" s="5" t="n">
        <v>12.729</v>
      </c>
      <c r="BZ407" s="5" t="n">
        <v>0</v>
      </c>
      <c r="CA407" s="5" t="n">
        <v>12.729</v>
      </c>
      <c r="CB407" s="5" t="n">
        <v>0</v>
      </c>
      <c r="CC407" s="5" t="n">
        <v>102.477</v>
      </c>
      <c r="CD407" s="5" t="n">
        <v>7.95</v>
      </c>
      <c r="CE407" s="5" t="n">
        <v>-27.42</v>
      </c>
      <c r="CF407" s="5" t="n">
        <v>87.066</v>
      </c>
      <c r="CG407" s="5" t="n">
        <v>0</v>
      </c>
      <c r="CH407" s="5" t="n">
        <v>1</v>
      </c>
      <c r="CI407" s="5" t="n">
        <v>0</v>
      </c>
      <c r="CJ407" s="5" t="n">
        <v>0</v>
      </c>
      <c r="CK407" s="5" t="n">
        <v>0</v>
      </c>
      <c r="CL407" s="5" t="n">
        <v>0</v>
      </c>
      <c r="CM407" s="5" t="n">
        <v>0</v>
      </c>
      <c r="CN407" s="5" t="n">
        <v>0</v>
      </c>
      <c r="CO407" s="5" t="n">
        <v>0</v>
      </c>
      <c r="CP407" s="5" t="n">
        <v>0</v>
      </c>
      <c r="CQ407" s="5" t="n">
        <v>1.294</v>
      </c>
      <c r="CR407" s="5" t="n">
        <v>0.038</v>
      </c>
      <c r="CS407" s="5" t="n">
        <v>5.43</v>
      </c>
      <c r="CT407" s="5" t="n">
        <v>10.485</v>
      </c>
      <c r="CU407" s="5" t="n">
        <v>30.326</v>
      </c>
    </row>
    <row r="408">
      <c r="A408" s="5" t="inlineStr">
        <is>
          <t>JOR2023</t>
        </is>
      </c>
      <c r="B408" s="5" t="inlineStr">
        <is>
          <t>JOR</t>
        </is>
      </c>
      <c r="C408" s="5" t="inlineStr">
        <is>
          <t>JOR</t>
        </is>
      </c>
      <c r="D408" s="5" t="inlineStr">
        <is>
          <t>Jordan</t>
        </is>
      </c>
      <c r="E408" s="5" t="n">
        <v>2023</v>
      </c>
      <c r="F408" s="5" t="n">
        <v>0.16</v>
      </c>
      <c r="G408" s="5" t="n">
        <v>6.147</v>
      </c>
      <c r="H408" s="5" t="n">
        <v>1.286</v>
      </c>
      <c r="I408" s="5" t="n">
        <v>0</v>
      </c>
      <c r="J408" s="5" t="n">
        <v>6.147</v>
      </c>
      <c r="K408" s="5" t="n">
        <v>0</v>
      </c>
      <c r="L408" s="5" t="n">
        <v>1</v>
      </c>
      <c r="M408" s="5" t="n">
        <v>7.886</v>
      </c>
      <c r="N408" s="5" t="n">
        <v>3.857</v>
      </c>
      <c r="O408" s="5" t="n">
        <v>0</v>
      </c>
      <c r="P408" s="5" t="n">
        <v>7.886</v>
      </c>
      <c r="Q408" s="5" t="n">
        <v>0</v>
      </c>
      <c r="R408" s="5" t="n">
        <v>1</v>
      </c>
      <c r="S408" s="5" t="n">
        <v>12.575</v>
      </c>
      <c r="T408" s="5" t="n">
        <v>7.714</v>
      </c>
      <c r="U408" s="5" t="n">
        <v>0.223</v>
      </c>
      <c r="V408" s="5" t="n">
        <v>14.587</v>
      </c>
      <c r="W408" s="5" t="n">
        <v>0.16</v>
      </c>
      <c r="X408" s="5" t="n">
        <v>1</v>
      </c>
      <c r="Y408" s="5" t="n">
        <v>9.709</v>
      </c>
      <c r="Z408" s="5" t="n">
        <v>1.56</v>
      </c>
      <c r="AA408" s="5" t="n">
        <v>-3.112</v>
      </c>
      <c r="AB408" s="5" t="n">
        <v>6.597</v>
      </c>
      <c r="AC408" s="5" t="n">
        <v>0</v>
      </c>
      <c r="AD408" s="5" t="n">
        <v>0</v>
      </c>
      <c r="AE408" s="5" t="n">
        <v>10.969</v>
      </c>
      <c r="AF408" s="5" t="n">
        <v>2.967</v>
      </c>
      <c r="AG408" s="5" t="n">
        <v>-4.372</v>
      </c>
      <c r="AH408" s="5" t="n">
        <v>6.597</v>
      </c>
      <c r="AI408" s="5" t="n">
        <v>0</v>
      </c>
      <c r="AJ408" s="5" t="n">
        <v>0</v>
      </c>
      <c r="AK408" s="5" t="n">
        <v>18.53</v>
      </c>
      <c r="AL408" s="5" t="n">
        <v>10.692</v>
      </c>
      <c r="AM408" s="5" t="n">
        <v>-14.984</v>
      </c>
      <c r="AN408" s="5" t="n">
        <v>4.114</v>
      </c>
      <c r="AO408" s="5" t="n">
        <v>0</v>
      </c>
      <c r="AP408" s="5" t="n">
        <v>0</v>
      </c>
      <c r="AQ408" s="5" t="n">
        <v>0.749</v>
      </c>
      <c r="AR408" s="5" t="n">
        <v>0.129</v>
      </c>
      <c r="AS408" s="5" t="n">
        <v>0.673</v>
      </c>
      <c r="AT408" s="5" t="n">
        <v>1.649</v>
      </c>
      <c r="AU408" s="5" t="n">
        <v>0.16</v>
      </c>
      <c r="AV408" s="5" t="n">
        <v>1</v>
      </c>
      <c r="AW408" s="5" t="n">
        <v>0.783</v>
      </c>
      <c r="AX408" s="5" t="n">
        <v>0.129</v>
      </c>
      <c r="AY408" s="5" t="n">
        <v>0.154</v>
      </c>
      <c r="AZ408" s="5" t="n">
        <v>1.086</v>
      </c>
      <c r="BA408" s="5" t="n">
        <v>0.16</v>
      </c>
      <c r="BB408" s="5" t="n">
        <v>1</v>
      </c>
      <c r="BC408" s="5" t="n">
        <v>0.527</v>
      </c>
      <c r="BD408" s="5" t="n">
        <v>0.129</v>
      </c>
      <c r="BE408" s="5" t="n">
        <v>-0.163</v>
      </c>
      <c r="BF408" s="5" t="n">
        <v>0.423</v>
      </c>
      <c r="BG408" s="5" t="n">
        <v>0</v>
      </c>
      <c r="BH408" s="5" t="n">
        <v>0</v>
      </c>
      <c r="BI408" s="5" t="n">
        <v>0.64</v>
      </c>
      <c r="BJ408" s="5" t="n">
        <v>0.129</v>
      </c>
      <c r="BK408" s="5" t="n">
        <v>0.113</v>
      </c>
      <c r="BL408" s="5" t="n">
        <v>0.873</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13.254</v>
      </c>
      <c r="BZ408" s="5" t="n">
        <v>0</v>
      </c>
      <c r="CA408" s="5" t="n">
        <v>13.254</v>
      </c>
      <c r="CB408" s="5" t="n">
        <v>0</v>
      </c>
      <c r="CC408" s="5" t="n">
        <v>87.07899999999999</v>
      </c>
      <c r="CD408" s="5" t="n">
        <v>7.95</v>
      </c>
      <c r="CE408" s="5" t="n">
        <v>-18.965</v>
      </c>
      <c r="CF408" s="5" t="n">
        <v>79.012</v>
      </c>
      <c r="CG408" s="5" t="n">
        <v>0</v>
      </c>
      <c r="CH408" s="5" t="n">
        <v>1</v>
      </c>
      <c r="CI408" s="5" t="n">
        <v>0</v>
      </c>
      <c r="CJ408" s="5" t="n">
        <v>0</v>
      </c>
      <c r="CK408" s="5" t="n">
        <v>0</v>
      </c>
      <c r="CL408" s="5" t="n">
        <v>0</v>
      </c>
      <c r="CM408" s="5" t="n">
        <v>0</v>
      </c>
      <c r="CN408" s="5" t="n">
        <v>0</v>
      </c>
      <c r="CO408" s="5" t="n">
        <v>0</v>
      </c>
      <c r="CP408" s="5" t="n">
        <v>0</v>
      </c>
      <c r="CQ408" s="5" t="n">
        <v>1.348</v>
      </c>
      <c r="CR408" s="5" t="n">
        <v>0.04</v>
      </c>
      <c r="CS408" s="5" t="n">
        <v>5.654</v>
      </c>
      <c r="CT408" s="5" t="n">
        <v>4.861</v>
      </c>
      <c r="CU408" s="5" t="n">
        <v>10.622</v>
      </c>
    </row>
    <row r="409">
      <c r="A409" s="5" t="inlineStr">
        <is>
          <t>JOR2024</t>
        </is>
      </c>
      <c r="B409" s="5" t="inlineStr">
        <is>
          <t>JOR</t>
        </is>
      </c>
      <c r="C409" s="5" t="inlineStr">
        <is>
          <t>JOR</t>
        </is>
      </c>
      <c r="D409" s="5" t="inlineStr">
        <is>
          <t>Jordan</t>
        </is>
      </c>
      <c r="E409" s="5" t="n">
        <v>2024</v>
      </c>
      <c r="F409" s="5" t="n">
        <v>0.16</v>
      </c>
      <c r="G409" s="5" t="n">
        <v>5.575</v>
      </c>
      <c r="H409" s="5" t="n">
        <v>1.324</v>
      </c>
      <c r="I409" s="5" t="n">
        <v>0</v>
      </c>
      <c r="J409" s="5" t="n">
        <v>5.575</v>
      </c>
      <c r="K409" s="5" t="n">
        <v>0</v>
      </c>
      <c r="L409" s="5" t="n">
        <v>1</v>
      </c>
      <c r="M409" s="5" t="n">
        <v>7.124</v>
      </c>
      <c r="N409" s="5" t="n">
        <v>3.971</v>
      </c>
      <c r="O409" s="5" t="n">
        <v>0</v>
      </c>
      <c r="P409" s="5" t="n">
        <v>7.124</v>
      </c>
      <c r="Q409" s="5" t="n">
        <v>0</v>
      </c>
      <c r="R409" s="5" t="n">
        <v>1</v>
      </c>
      <c r="S409" s="5" t="n">
        <v>12.193</v>
      </c>
      <c r="T409" s="5" t="n">
        <v>7.942</v>
      </c>
      <c r="U409" s="5" t="n">
        <v>0.266</v>
      </c>
      <c r="V409" s="5" t="n">
        <v>14.144</v>
      </c>
      <c r="W409" s="5" t="n">
        <v>0.16</v>
      </c>
      <c r="X409" s="5" t="n">
        <v>1</v>
      </c>
      <c r="Y409" s="5" t="n">
        <v>8.787000000000001</v>
      </c>
      <c r="Z409" s="5" t="n">
        <v>1.412</v>
      </c>
      <c r="AA409" s="5" t="n">
        <v>-2.038</v>
      </c>
      <c r="AB409" s="5" t="n">
        <v>6.749</v>
      </c>
      <c r="AC409" s="5" t="n">
        <v>0</v>
      </c>
      <c r="AD409" s="5" t="n">
        <v>0</v>
      </c>
      <c r="AE409" s="5" t="n">
        <v>10.084</v>
      </c>
      <c r="AF409" s="5" t="n">
        <v>2.727</v>
      </c>
      <c r="AG409" s="5" t="n">
        <v>-3.335</v>
      </c>
      <c r="AH409" s="5" t="n">
        <v>6.749</v>
      </c>
      <c r="AI409" s="5" t="n">
        <v>0</v>
      </c>
      <c r="AJ409" s="5" t="n">
        <v>0</v>
      </c>
      <c r="AK409" s="5" t="n">
        <v>17.868</v>
      </c>
      <c r="AL409" s="5" t="n">
        <v>10.31</v>
      </c>
      <c r="AM409" s="5" t="n">
        <v>-14.396</v>
      </c>
      <c r="AN409" s="5" t="n">
        <v>4.028</v>
      </c>
      <c r="AO409" s="5" t="n">
        <v>0</v>
      </c>
      <c r="AP409" s="5" t="n">
        <v>0</v>
      </c>
      <c r="AQ409" s="5" t="n">
        <v>0.72</v>
      </c>
      <c r="AR409" s="5" t="n">
        <v>0.132</v>
      </c>
      <c r="AS409" s="5" t="n">
        <v>0.667</v>
      </c>
      <c r="AT409" s="5" t="n">
        <v>1.608</v>
      </c>
      <c r="AU409" s="5" t="n">
        <v>0.16</v>
      </c>
      <c r="AV409" s="5" t="n">
        <v>1</v>
      </c>
      <c r="AW409" s="5" t="n">
        <v>0.734</v>
      </c>
      <c r="AX409" s="5" t="n">
        <v>0.132</v>
      </c>
      <c r="AY409" s="5" t="n">
        <v>0.122</v>
      </c>
      <c r="AZ409" s="5" t="n">
        <v>0.993</v>
      </c>
      <c r="BA409" s="5" t="n">
        <v>0.16</v>
      </c>
      <c r="BB409" s="5" t="n">
        <v>1</v>
      </c>
      <c r="BC409" s="5" t="n">
        <v>0.51</v>
      </c>
      <c r="BD409" s="5" t="n">
        <v>0.132</v>
      </c>
      <c r="BE409" s="5" t="n">
        <v>-0.146</v>
      </c>
      <c r="BF409" s="5" t="n">
        <v>0.423</v>
      </c>
      <c r="BG409" s="5" t="n">
        <v>0</v>
      </c>
      <c r="BH409" s="5" t="n">
        <v>0</v>
      </c>
      <c r="BI409" s="5" t="n">
        <v>0.652</v>
      </c>
      <c r="BJ409" s="5" t="n">
        <v>0.132</v>
      </c>
      <c r="BK409" s="5" t="n">
        <v>0.101</v>
      </c>
      <c r="BL409" s="5" t="n">
        <v>0.873</v>
      </c>
      <c r="BM409" s="5" t="n">
        <v>0.16</v>
      </c>
      <c r="BN409" s="5" t="n">
        <v>1</v>
      </c>
      <c r="BO409" s="5" t="n">
        <v>0</v>
      </c>
      <c r="BP409" s="5" t="n">
        <v>0</v>
      </c>
      <c r="BQ409" s="5" t="n">
        <v>0.197</v>
      </c>
      <c r="BR409" s="5" t="n">
        <v>0</v>
      </c>
      <c r="BS409" s="5" t="n">
        <v>0.333</v>
      </c>
      <c r="BT409" s="5" t="n">
        <v>0</v>
      </c>
      <c r="BU409" s="5" t="n">
        <v>0</v>
      </c>
      <c r="BV409" s="5" t="n">
        <v>0.223</v>
      </c>
      <c r="BW409" s="5" t="n">
        <v>0.16</v>
      </c>
      <c r="BX409" s="5" t="n">
        <v>0.5</v>
      </c>
      <c r="BY409" s="5" t="n">
        <v>13.646</v>
      </c>
      <c r="BZ409" s="5" t="n">
        <v>0</v>
      </c>
      <c r="CA409" s="5" t="n">
        <v>13.646</v>
      </c>
      <c r="CB409" s="5" t="n">
        <v>0</v>
      </c>
      <c r="CC409" s="5" t="n">
        <v>86.38500000000001</v>
      </c>
      <c r="CD409" s="5" t="n">
        <v>7.95</v>
      </c>
      <c r="CE409" s="5" t="n">
        <v>-16.132</v>
      </c>
      <c r="CF409" s="5" t="n">
        <v>81.494</v>
      </c>
      <c r="CG409" s="5" t="n">
        <v>0</v>
      </c>
      <c r="CH409" s="5" t="n">
        <v>1</v>
      </c>
      <c r="CI409" s="5" t="n">
        <v>0</v>
      </c>
      <c r="CJ409" s="5" t="n">
        <v>0</v>
      </c>
      <c r="CK409" s="5" t="n">
        <v>0</v>
      </c>
      <c r="CL409" s="5" t="n">
        <v>0</v>
      </c>
      <c r="CM409" s="5" t="n">
        <v>0</v>
      </c>
      <c r="CN409" s="5" t="n">
        <v>0</v>
      </c>
      <c r="CO409" s="5" t="n">
        <v>0</v>
      </c>
      <c r="CP409" s="5" t="n">
        <v>0</v>
      </c>
      <c r="CQ409" s="5" t="n">
        <v>1.387</v>
      </c>
      <c r="CR409" s="5" t="n">
        <v>0.04</v>
      </c>
      <c r="CS409" s="5" t="n">
        <v>5.821</v>
      </c>
      <c r="CT409" s="5" t="n">
        <v>4.251</v>
      </c>
      <c r="CU409" s="5" t="n">
        <v>9.167999999999999</v>
      </c>
    </row>
    <row r="410">
      <c r="A410" s="5" t="inlineStr">
        <is>
          <t>KAZ2021</t>
        </is>
      </c>
      <c r="B410" s="5" t="inlineStr">
        <is>
          <t>KAZ</t>
        </is>
      </c>
      <c r="C410" s="5" t="inlineStr">
        <is>
          <t>KAZ</t>
        </is>
      </c>
      <c r="D410" s="5" t="inlineStr">
        <is>
          <t>Kazakhstan</t>
        </is>
      </c>
      <c r="E410" s="5" t="n">
        <v>2021</v>
      </c>
      <c r="F410" s="5" t="n">
        <v>0.12</v>
      </c>
      <c r="G410" s="5" t="n">
        <v>3.092</v>
      </c>
      <c r="H410" s="5" t="n">
        <v>0.588</v>
      </c>
      <c r="I410" s="5" t="n">
        <v>1.063</v>
      </c>
      <c r="J410" s="5" t="n">
        <v>4.155</v>
      </c>
      <c r="K410" s="5" t="n">
        <v>0</v>
      </c>
      <c r="L410" s="5" t="n">
        <v>1</v>
      </c>
      <c r="M410" s="5" t="n">
        <v>3.058</v>
      </c>
      <c r="N410" s="5" t="n">
        <v>1.764</v>
      </c>
      <c r="O410" s="5" t="n">
        <v>0.067</v>
      </c>
      <c r="P410" s="5" t="n">
        <v>3.125</v>
      </c>
      <c r="Q410" s="5" t="n">
        <v>0</v>
      </c>
      <c r="R410" s="5" t="n">
        <v>1</v>
      </c>
      <c r="S410" s="5" t="n">
        <v>1.004</v>
      </c>
      <c r="T410" s="5" t="n">
        <v>0.622</v>
      </c>
      <c r="U410" s="5" t="n">
        <v>0.003</v>
      </c>
      <c r="V410" s="5" t="n">
        <v>1.128</v>
      </c>
      <c r="W410" s="5" t="n">
        <v>0.12</v>
      </c>
      <c r="X410" s="5" t="n">
        <v>1</v>
      </c>
      <c r="Y410" s="5" t="n">
        <v>7.283</v>
      </c>
      <c r="Z410" s="5" t="n">
        <v>1.041</v>
      </c>
      <c r="AA410" s="5" t="n">
        <v>-6.017</v>
      </c>
      <c r="AB410" s="5" t="n">
        <v>1.266</v>
      </c>
      <c r="AC410" s="5" t="n">
        <v>0</v>
      </c>
      <c r="AD410" s="5" t="n">
        <v>0</v>
      </c>
      <c r="AE410" s="5" t="n">
        <v>7.922</v>
      </c>
      <c r="AF410" s="5" t="n">
        <v>1.932</v>
      </c>
      <c r="AG410" s="5" t="n">
        <v>-6.656</v>
      </c>
      <c r="AH410" s="5" t="n">
        <v>1.266</v>
      </c>
      <c r="AI410" s="5" t="n">
        <v>0</v>
      </c>
      <c r="AJ410" s="5" t="n">
        <v>0</v>
      </c>
      <c r="AK410" s="5" t="n">
        <v>11.757</v>
      </c>
      <c r="AL410" s="5" t="n">
        <v>6.311</v>
      </c>
      <c r="AM410" s="5" t="n">
        <v>-10.356</v>
      </c>
      <c r="AN410" s="5" t="n">
        <v>1.569</v>
      </c>
      <c r="AO410" s="5" t="n">
        <v>0</v>
      </c>
      <c r="AP410" s="5" t="n">
        <v>0</v>
      </c>
      <c r="AQ410" s="5" t="n">
        <v>0.619</v>
      </c>
      <c r="AR410" s="5" t="n">
        <v>0.114</v>
      </c>
      <c r="AS410" s="5" t="n">
        <v>-0.241</v>
      </c>
      <c r="AT410" s="5" t="n">
        <v>0.423</v>
      </c>
      <c r="AU410" s="5" t="n">
        <v>0</v>
      </c>
      <c r="AV410" s="5" t="n">
        <v>0</v>
      </c>
      <c r="AW410" s="5" t="n">
        <v>0.599</v>
      </c>
      <c r="AX410" s="5" t="n">
        <v>0.114</v>
      </c>
      <c r="AY410" s="5" t="n">
        <v>-0.14</v>
      </c>
      <c r="AZ410" s="5" t="n">
        <v>0.515</v>
      </c>
      <c r="BA410" s="5" t="n">
        <v>0</v>
      </c>
      <c r="BB410" s="5" t="n">
        <v>1</v>
      </c>
      <c r="BC410" s="5" t="n">
        <v>0.439</v>
      </c>
      <c r="BD410" s="5" t="n">
        <v>0.114</v>
      </c>
      <c r="BE410" s="5" t="n">
        <v>-0.349</v>
      </c>
      <c r="BF410" s="5" t="n">
        <v>0.09</v>
      </c>
      <c r="BG410" s="5" t="n">
        <v>0</v>
      </c>
      <c r="BH410" s="5" t="n">
        <v>0</v>
      </c>
      <c r="BI410" s="5" t="n">
        <v>0.505</v>
      </c>
      <c r="BJ410" s="5" t="n">
        <v>0.114</v>
      </c>
      <c r="BK410" s="5" t="n">
        <v>0.004</v>
      </c>
      <c r="BL410" s="5" t="n">
        <v>0.57</v>
      </c>
      <c r="BM410" s="5" t="n">
        <v>0.12</v>
      </c>
      <c r="BN410" s="5" t="n">
        <v>1</v>
      </c>
      <c r="BO410" s="5" t="n">
        <v>0</v>
      </c>
      <c r="BP410" s="5" t="n">
        <v>-0.039</v>
      </c>
      <c r="BQ410" s="5" t="n">
        <v>0.059</v>
      </c>
      <c r="BR410" s="5" t="n">
        <v>0</v>
      </c>
      <c r="BS410" s="5" t="n">
        <v>0.833</v>
      </c>
      <c r="BT410" s="5" t="n">
        <v>0</v>
      </c>
      <c r="BU410" s="5" t="n">
        <v>-0.039</v>
      </c>
      <c r="BV410" s="5" t="n">
        <v>0.037</v>
      </c>
      <c r="BW410" s="5" t="n">
        <v>0</v>
      </c>
      <c r="BX410" s="5" t="n">
        <v>0.667</v>
      </c>
      <c r="BY410" s="5" t="n">
        <v>11.787</v>
      </c>
      <c r="BZ410" s="5" t="n">
        <v>0</v>
      </c>
      <c r="CA410" s="5" t="n">
        <v>11.787</v>
      </c>
      <c r="CB410" s="5" t="n">
        <v>0</v>
      </c>
      <c r="CC410" s="5" t="n">
        <v>78.125</v>
      </c>
      <c r="CD410" s="5" t="n">
        <v>7.95</v>
      </c>
      <c r="CE410" s="5" t="n">
        <v>-2.386</v>
      </c>
      <c r="CF410" s="5" t="n">
        <v>84.828</v>
      </c>
      <c r="CG410" s="5" t="n">
        <v>0.12</v>
      </c>
      <c r="CH410" s="5" t="n">
        <v>1</v>
      </c>
      <c r="CI410" s="5" t="n">
        <v>0</v>
      </c>
      <c r="CJ410" s="5" t="n">
        <v>0</v>
      </c>
      <c r="CK410" s="5" t="n">
        <v>0</v>
      </c>
      <c r="CL410" s="5" t="n">
        <v>0</v>
      </c>
      <c r="CM410" s="5" t="n">
        <v>0</v>
      </c>
      <c r="CN410" s="5" t="n">
        <v>0</v>
      </c>
      <c r="CO410" s="5" t="n">
        <v>0</v>
      </c>
      <c r="CP410" s="5" t="n">
        <v>0.971</v>
      </c>
      <c r="CQ410" s="5" t="n">
        <v>1.198</v>
      </c>
      <c r="CR410" s="5" t="n">
        <v>0.882</v>
      </c>
      <c r="CS410" s="5" t="n">
        <v>6.634</v>
      </c>
      <c r="CT410" s="5" t="n">
        <v>4.41</v>
      </c>
      <c r="CU410" s="5" t="n">
        <v>14.129</v>
      </c>
    </row>
    <row r="411">
      <c r="A411" s="5" t="inlineStr">
        <is>
          <t>KAZ2022</t>
        </is>
      </c>
      <c r="B411" s="5" t="inlineStr">
        <is>
          <t>KAZ</t>
        </is>
      </c>
      <c r="C411" s="5" t="inlineStr">
        <is>
          <t>KAZ</t>
        </is>
      </c>
      <c r="D411" s="5" t="inlineStr">
        <is>
          <t>Kazakhstan</t>
        </is>
      </c>
      <c r="E411" s="5" t="n">
        <v>2022</v>
      </c>
      <c r="F411" s="5" t="n">
        <v>0.12</v>
      </c>
      <c r="G411" s="5" t="n">
        <v>3.29</v>
      </c>
      <c r="H411" s="5" t="n">
        <v>0.625</v>
      </c>
      <c r="I411" s="5" t="n">
        <v>1.186</v>
      </c>
      <c r="J411" s="5" t="n">
        <v>4.476</v>
      </c>
      <c r="K411" s="5" t="n">
        <v>0</v>
      </c>
      <c r="L411" s="5" t="n">
        <v>1</v>
      </c>
      <c r="M411" s="5" t="n">
        <v>3.233</v>
      </c>
      <c r="N411" s="5" t="n">
        <v>1.876</v>
      </c>
      <c r="O411" s="5" t="n">
        <v>0.107</v>
      </c>
      <c r="P411" s="5" t="n">
        <v>3.34</v>
      </c>
      <c r="Q411" s="5" t="n">
        <v>0</v>
      </c>
      <c r="R411" s="5" t="n">
        <v>1</v>
      </c>
      <c r="S411" s="5" t="n">
        <v>1.007</v>
      </c>
      <c r="T411" s="5" t="n">
        <v>0.493</v>
      </c>
      <c r="U411" s="5" t="n">
        <v>0.004</v>
      </c>
      <c r="V411" s="5" t="n">
        <v>1.133</v>
      </c>
      <c r="W411" s="5" t="n">
        <v>0.12</v>
      </c>
      <c r="X411" s="5" t="n">
        <v>1</v>
      </c>
      <c r="Y411" s="5" t="n">
        <v>7.793</v>
      </c>
      <c r="Z411" s="5" t="n">
        <v>1.114</v>
      </c>
      <c r="AA411" s="5" t="n">
        <v>-6.568</v>
      </c>
      <c r="AB411" s="5" t="n">
        <v>1.226</v>
      </c>
      <c r="AC411" s="5" t="n">
        <v>0</v>
      </c>
      <c r="AD411" s="5" t="n">
        <v>0</v>
      </c>
      <c r="AE411" s="5" t="n">
        <v>8.445</v>
      </c>
      <c r="AF411" s="5" t="n">
        <v>2.06</v>
      </c>
      <c r="AG411" s="5" t="n">
        <v>-7.22</v>
      </c>
      <c r="AH411" s="5" t="n">
        <v>1.226</v>
      </c>
      <c r="AI411" s="5" t="n">
        <v>0</v>
      </c>
      <c r="AJ411" s="5" t="n">
        <v>0</v>
      </c>
      <c r="AK411" s="5" t="n">
        <v>12.359</v>
      </c>
      <c r="AL411" s="5" t="n">
        <v>6.633</v>
      </c>
      <c r="AM411" s="5" t="n">
        <v>-11.021</v>
      </c>
      <c r="AN411" s="5" t="n">
        <v>1.498</v>
      </c>
      <c r="AO411" s="5" t="n">
        <v>0</v>
      </c>
      <c r="AP411" s="5" t="n">
        <v>0</v>
      </c>
      <c r="AQ411" s="5" t="n">
        <v>0.861</v>
      </c>
      <c r="AR411" s="5" t="n">
        <v>0.123</v>
      </c>
      <c r="AS411" s="5" t="n">
        <v>-0.492</v>
      </c>
      <c r="AT411" s="5" t="n">
        <v>0.413</v>
      </c>
      <c r="AU411" s="5" t="n">
        <v>0</v>
      </c>
      <c r="AV411" s="5" t="n">
        <v>0</v>
      </c>
      <c r="AW411" s="5" t="n">
        <v>0.986</v>
      </c>
      <c r="AX411" s="5" t="n">
        <v>0.123</v>
      </c>
      <c r="AY411" s="5" t="n">
        <v>-0.46</v>
      </c>
      <c r="AZ411" s="5" t="n">
        <v>0.589</v>
      </c>
      <c r="BA411" s="5" t="n">
        <v>0</v>
      </c>
      <c r="BB411" s="5" t="n">
        <v>1</v>
      </c>
      <c r="BC411" s="5" t="n">
        <v>0.598</v>
      </c>
      <c r="BD411" s="5" t="n">
        <v>0.123</v>
      </c>
      <c r="BE411" s="5" t="n">
        <v>-0.466</v>
      </c>
      <c r="BF411" s="5" t="n">
        <v>0.147</v>
      </c>
      <c r="BG411" s="5" t="n">
        <v>0</v>
      </c>
      <c r="BH411" s="5" t="n">
        <v>0</v>
      </c>
      <c r="BI411" s="5" t="n">
        <v>0.612</v>
      </c>
      <c r="BJ411" s="5" t="n">
        <v>0.123</v>
      </c>
      <c r="BK411" s="5" t="n">
        <v>0.016</v>
      </c>
      <c r="BL411" s="5" t="n">
        <v>0.697</v>
      </c>
      <c r="BM411" s="5" t="n">
        <v>0.12</v>
      </c>
      <c r="BN411" s="5" t="n">
        <v>1</v>
      </c>
      <c r="BO411" s="5" t="n">
        <v>0</v>
      </c>
      <c r="BP411" s="5" t="n">
        <v>-0.039</v>
      </c>
      <c r="BQ411" s="5" t="n">
        <v>0.055</v>
      </c>
      <c r="BR411" s="5" t="n">
        <v>0</v>
      </c>
      <c r="BS411" s="5" t="n">
        <v>0.833</v>
      </c>
      <c r="BT411" s="5" t="n">
        <v>0</v>
      </c>
      <c r="BU411" s="5" t="n">
        <v>-0.039</v>
      </c>
      <c r="BV411" s="5" t="n">
        <v>0.034</v>
      </c>
      <c r="BW411" s="5" t="n">
        <v>0</v>
      </c>
      <c r="BX411" s="5" t="n">
        <v>0.667</v>
      </c>
      <c r="BY411" s="5" t="n">
        <v>12.729</v>
      </c>
      <c r="BZ411" s="5" t="n">
        <v>0</v>
      </c>
      <c r="CA411" s="5" t="n">
        <v>12.729</v>
      </c>
      <c r="CB411" s="5" t="n">
        <v>0</v>
      </c>
      <c r="CC411" s="5" t="n">
        <v>97.90000000000001</v>
      </c>
      <c r="CD411" s="5" t="n">
        <v>7.95</v>
      </c>
      <c r="CE411" s="5" t="n">
        <v>-4.784</v>
      </c>
      <c r="CF411" s="5" t="n">
        <v>103.372</v>
      </c>
      <c r="CG411" s="5" t="n">
        <v>0.12</v>
      </c>
      <c r="CH411" s="5" t="n">
        <v>1</v>
      </c>
      <c r="CI411" s="5" t="n">
        <v>0</v>
      </c>
      <c r="CJ411" s="5" t="n">
        <v>0</v>
      </c>
      <c r="CK411" s="5" t="n">
        <v>0</v>
      </c>
      <c r="CL411" s="5" t="n">
        <v>0</v>
      </c>
      <c r="CM411" s="5" t="n">
        <v>0</v>
      </c>
      <c r="CN411" s="5" t="n">
        <v>0</v>
      </c>
      <c r="CO411" s="5" t="n">
        <v>0</v>
      </c>
      <c r="CP411" s="5" t="n">
        <v>0.987</v>
      </c>
      <c r="CQ411" s="5" t="n">
        <v>1.294</v>
      </c>
      <c r="CR411" s="5" t="n">
        <v>0.944</v>
      </c>
      <c r="CS411" s="5" t="n">
        <v>7.164</v>
      </c>
      <c r="CT411" s="5" t="n">
        <v>5.842</v>
      </c>
      <c r="CU411" s="5" t="n">
        <v>28.059</v>
      </c>
    </row>
    <row r="412">
      <c r="A412" s="5" t="inlineStr">
        <is>
          <t>KAZ2023</t>
        </is>
      </c>
      <c r="B412" s="5" t="inlineStr">
        <is>
          <t>KAZ</t>
        </is>
      </c>
      <c r="C412" s="5" t="inlineStr">
        <is>
          <t>KAZ</t>
        </is>
      </c>
      <c r="D412" s="5" t="inlineStr">
        <is>
          <t>Kazakhstan</t>
        </is>
      </c>
      <c r="E412" s="5" t="n">
        <v>2023</v>
      </c>
      <c r="F412" s="5" t="n">
        <v>0.12</v>
      </c>
      <c r="G412" s="5" t="n">
        <v>3.393</v>
      </c>
      <c r="H412" s="5" t="n">
        <v>0.652</v>
      </c>
      <c r="I412" s="5" t="n">
        <v>1.236</v>
      </c>
      <c r="J412" s="5" t="n">
        <v>4.63</v>
      </c>
      <c r="K412" s="5" t="n">
        <v>0</v>
      </c>
      <c r="L412" s="5" t="n">
        <v>1</v>
      </c>
      <c r="M412" s="5" t="n">
        <v>3.34</v>
      </c>
      <c r="N412" s="5" t="n">
        <v>1.955</v>
      </c>
      <c r="O412" s="5" t="n">
        <v>0.113</v>
      </c>
      <c r="P412" s="5" t="n">
        <v>3.453</v>
      </c>
      <c r="Q412" s="5" t="n">
        <v>0</v>
      </c>
      <c r="R412" s="5" t="n">
        <v>1</v>
      </c>
      <c r="S412" s="5" t="n">
        <v>1.098</v>
      </c>
      <c r="T412" s="5" t="n">
        <v>0.6889999999999999</v>
      </c>
      <c r="U412" s="5" t="n">
        <v>0.002</v>
      </c>
      <c r="V412" s="5" t="n">
        <v>1.233</v>
      </c>
      <c r="W412" s="5" t="n">
        <v>0.12</v>
      </c>
      <c r="X412" s="5" t="n">
        <v>1</v>
      </c>
      <c r="Y412" s="5" t="n">
        <v>8.026</v>
      </c>
      <c r="Z412" s="5" t="n">
        <v>1.147</v>
      </c>
      <c r="AA412" s="5" t="n">
        <v>-6.673</v>
      </c>
      <c r="AB412" s="5" t="n">
        <v>1.352</v>
      </c>
      <c r="AC412" s="5" t="n">
        <v>0</v>
      </c>
      <c r="AD412" s="5" t="n">
        <v>0</v>
      </c>
      <c r="AE412" s="5" t="n">
        <v>8.680999999999999</v>
      </c>
      <c r="AF412" s="5" t="n">
        <v>2.117</v>
      </c>
      <c r="AG412" s="5" t="n">
        <v>-7.329</v>
      </c>
      <c r="AH412" s="5" t="n">
        <v>1.352</v>
      </c>
      <c r="AI412" s="5" t="n">
        <v>0</v>
      </c>
      <c r="AJ412" s="5" t="n">
        <v>0</v>
      </c>
      <c r="AK412" s="5" t="n">
        <v>12.613</v>
      </c>
      <c r="AL412" s="5" t="n">
        <v>6.77</v>
      </c>
      <c r="AM412" s="5" t="n">
        <v>-11.139</v>
      </c>
      <c r="AN412" s="5" t="n">
        <v>1.652</v>
      </c>
      <c r="AO412" s="5" t="n">
        <v>0</v>
      </c>
      <c r="AP412" s="5" t="n">
        <v>0</v>
      </c>
      <c r="AQ412" s="5" t="n">
        <v>0.76</v>
      </c>
      <c r="AR412" s="5" t="n">
        <v>0.129</v>
      </c>
      <c r="AS412" s="5" t="n">
        <v>-0.341</v>
      </c>
      <c r="AT412" s="5" t="n">
        <v>0.47</v>
      </c>
      <c r="AU412" s="5" t="n">
        <v>0</v>
      </c>
      <c r="AV412" s="5" t="n">
        <v>0</v>
      </c>
      <c r="AW412" s="5" t="n">
        <v>0.8110000000000001</v>
      </c>
      <c r="AX412" s="5" t="n">
        <v>0.129</v>
      </c>
      <c r="AY412" s="5" t="n">
        <v>-0.165</v>
      </c>
      <c r="AZ412" s="5" t="n">
        <v>0.724</v>
      </c>
      <c r="BA412" s="5" t="n">
        <v>0</v>
      </c>
      <c r="BB412" s="5" t="n">
        <v>1</v>
      </c>
      <c r="BC412" s="5" t="n">
        <v>0.535</v>
      </c>
      <c r="BD412" s="5" t="n">
        <v>0.129</v>
      </c>
      <c r="BE412" s="5" t="n">
        <v>-0.391</v>
      </c>
      <c r="BF412" s="5" t="n">
        <v>0.161</v>
      </c>
      <c r="BG412" s="5" t="n">
        <v>0</v>
      </c>
      <c r="BH412" s="5" t="n">
        <v>0</v>
      </c>
      <c r="BI412" s="5" t="n">
        <v>0.579</v>
      </c>
      <c r="BJ412" s="5" t="n">
        <v>0.129</v>
      </c>
      <c r="BK412" s="5" t="n">
        <v>0.017</v>
      </c>
      <c r="BL412" s="5" t="n">
        <v>0.66</v>
      </c>
      <c r="BM412" s="5" t="n">
        <v>0.12</v>
      </c>
      <c r="BN412" s="5" t="n">
        <v>1</v>
      </c>
      <c r="BO412" s="5" t="n">
        <v>0</v>
      </c>
      <c r="BP412" s="5" t="n">
        <v>-0.039</v>
      </c>
      <c r="BQ412" s="5" t="n">
        <v>0.08400000000000001</v>
      </c>
      <c r="BR412" s="5" t="n">
        <v>0</v>
      </c>
      <c r="BS412" s="5" t="n">
        <v>0.833</v>
      </c>
      <c r="BT412" s="5" t="n">
        <v>0</v>
      </c>
      <c r="BU412" s="5" t="n">
        <v>-0.039</v>
      </c>
      <c r="BV412" s="5" t="n">
        <v>0.056</v>
      </c>
      <c r="BW412" s="5" t="n">
        <v>0</v>
      </c>
      <c r="BX412" s="5" t="n">
        <v>0.667</v>
      </c>
      <c r="BY412" s="5" t="n">
        <v>13.254</v>
      </c>
      <c r="BZ412" s="5" t="n">
        <v>0</v>
      </c>
      <c r="CA412" s="5" t="n">
        <v>13.254</v>
      </c>
      <c r="CB412" s="5" t="n">
        <v>0</v>
      </c>
      <c r="CC412" s="5" t="n">
        <v>83.248</v>
      </c>
      <c r="CD412" s="5" t="n">
        <v>7.95</v>
      </c>
      <c r="CE412" s="5" t="n">
        <v>-9.756</v>
      </c>
      <c r="CF412" s="5" t="n">
        <v>81.232</v>
      </c>
      <c r="CG412" s="5" t="n">
        <v>0.12</v>
      </c>
      <c r="CH412" s="5" t="n">
        <v>1</v>
      </c>
      <c r="CI412" s="5" t="n">
        <v>0</v>
      </c>
      <c r="CJ412" s="5" t="n">
        <v>0</v>
      </c>
      <c r="CK412" s="5" t="n">
        <v>0</v>
      </c>
      <c r="CL412" s="5" t="n">
        <v>0</v>
      </c>
      <c r="CM412" s="5" t="n">
        <v>0</v>
      </c>
      <c r="CN412" s="5" t="n">
        <v>0</v>
      </c>
      <c r="CO412" s="5" t="n">
        <v>0</v>
      </c>
      <c r="CP412" s="5" t="n">
        <v>0.986</v>
      </c>
      <c r="CQ412" s="5" t="n">
        <v>1.348</v>
      </c>
      <c r="CR412" s="5" t="n">
        <v>0.98</v>
      </c>
      <c r="CS412" s="5" t="n">
        <v>7.46</v>
      </c>
      <c r="CT412" s="5" t="n">
        <v>3.466</v>
      </c>
      <c r="CU412" s="5" t="n">
        <v>9.260999999999999</v>
      </c>
    </row>
    <row r="413">
      <c r="A413" s="5" t="inlineStr">
        <is>
          <t>KAZ2024</t>
        </is>
      </c>
      <c r="B413" s="5" t="inlineStr">
        <is>
          <t>KAZ</t>
        </is>
      </c>
      <c r="C413" s="5" t="inlineStr">
        <is>
          <t>KAZ</t>
        </is>
      </c>
      <c r="D413" s="5" t="inlineStr">
        <is>
          <t>Kazakhstan</t>
        </is>
      </c>
      <c r="E413" s="5" t="n">
        <v>2024</v>
      </c>
      <c r="F413" s="5" t="n">
        <v>0.12</v>
      </c>
      <c r="G413" s="5" t="n">
        <v>3.486</v>
      </c>
      <c r="H413" s="5" t="n">
        <v>0.671</v>
      </c>
      <c r="I413" s="5" t="n">
        <v>1.267</v>
      </c>
      <c r="J413" s="5" t="n">
        <v>4.753</v>
      </c>
      <c r="K413" s="5" t="n">
        <v>0</v>
      </c>
      <c r="L413" s="5" t="n">
        <v>1</v>
      </c>
      <c r="M413" s="5" t="n">
        <v>3.425</v>
      </c>
      <c r="N413" s="5" t="n">
        <v>2.013</v>
      </c>
      <c r="O413" s="5" t="n">
        <v>0.11</v>
      </c>
      <c r="P413" s="5" t="n">
        <v>3.535</v>
      </c>
      <c r="Q413" s="5" t="n">
        <v>0</v>
      </c>
      <c r="R413" s="5" t="n">
        <v>1</v>
      </c>
      <c r="S413" s="5" t="n">
        <v>1.167</v>
      </c>
      <c r="T413" s="5" t="n">
        <v>0.773</v>
      </c>
      <c r="U413" s="5" t="n">
        <v>0.002</v>
      </c>
      <c r="V413" s="5" t="n">
        <v>1.309</v>
      </c>
      <c r="W413" s="5" t="n">
        <v>0.12</v>
      </c>
      <c r="X413" s="5" t="n">
        <v>1</v>
      </c>
      <c r="Y413" s="5" t="n">
        <v>8.180999999999999</v>
      </c>
      <c r="Z413" s="5" t="n">
        <v>1.169</v>
      </c>
      <c r="AA413" s="5" t="n">
        <v>-6.675</v>
      </c>
      <c r="AB413" s="5" t="n">
        <v>1.506</v>
      </c>
      <c r="AC413" s="5" t="n">
        <v>0</v>
      </c>
      <c r="AD413" s="5" t="n">
        <v>0</v>
      </c>
      <c r="AE413" s="5" t="n">
        <v>8.856</v>
      </c>
      <c r="AF413" s="5" t="n">
        <v>2.16</v>
      </c>
      <c r="AG413" s="5" t="n">
        <v>-7.349</v>
      </c>
      <c r="AH413" s="5" t="n">
        <v>1.506</v>
      </c>
      <c r="AI413" s="5" t="n">
        <v>0</v>
      </c>
      <c r="AJ413" s="5" t="n">
        <v>0</v>
      </c>
      <c r="AK413" s="5" t="n">
        <v>12.904</v>
      </c>
      <c r="AL413" s="5" t="n">
        <v>6.926</v>
      </c>
      <c r="AM413" s="5" t="n">
        <v>-11.357</v>
      </c>
      <c r="AN413" s="5" t="n">
        <v>1.733</v>
      </c>
      <c r="AO413" s="5" t="n">
        <v>0</v>
      </c>
      <c r="AP413" s="5" t="n">
        <v>0</v>
      </c>
      <c r="AQ413" s="5" t="n">
        <v>0.724</v>
      </c>
      <c r="AR413" s="5" t="n">
        <v>0.132</v>
      </c>
      <c r="AS413" s="5" t="n">
        <v>-0.287</v>
      </c>
      <c r="AT413" s="5" t="n">
        <v>0.49</v>
      </c>
      <c r="AU413" s="5" t="n">
        <v>0</v>
      </c>
      <c r="AV413" s="5" t="n">
        <v>0</v>
      </c>
      <c r="AW413" s="5" t="n">
        <v>0.75</v>
      </c>
      <c r="AX413" s="5" t="n">
        <v>0.132</v>
      </c>
      <c r="AY413" s="5" t="n">
        <v>-0.121</v>
      </c>
      <c r="AZ413" s="5" t="n">
        <v>0.705</v>
      </c>
      <c r="BA413" s="5" t="n">
        <v>0</v>
      </c>
      <c r="BB413" s="5" t="n">
        <v>1</v>
      </c>
      <c r="BC413" s="5" t="n">
        <v>0.513</v>
      </c>
      <c r="BD413" s="5" t="n">
        <v>0.132</v>
      </c>
      <c r="BE413" s="5" t="n">
        <v>-0.356</v>
      </c>
      <c r="BF413" s="5" t="n">
        <v>0.176</v>
      </c>
      <c r="BG413" s="5" t="n">
        <v>0</v>
      </c>
      <c r="BH413" s="5" t="n">
        <v>0</v>
      </c>
      <c r="BI413" s="5" t="n">
        <v>0.591</v>
      </c>
      <c r="BJ413" s="5" t="n">
        <v>0.132</v>
      </c>
      <c r="BK413" s="5" t="n">
        <v>0.02</v>
      </c>
      <c r="BL413" s="5" t="n">
        <v>0.673</v>
      </c>
      <c r="BM413" s="5" t="n">
        <v>0.12</v>
      </c>
      <c r="BN413" s="5" t="n">
        <v>1</v>
      </c>
      <c r="BO413" s="5" t="n">
        <v>0</v>
      </c>
      <c r="BP413" s="5" t="n">
        <v>-0.041</v>
      </c>
      <c r="BQ413" s="5" t="n">
        <v>0.078</v>
      </c>
      <c r="BR413" s="5" t="n">
        <v>0</v>
      </c>
      <c r="BS413" s="5" t="n">
        <v>0.833</v>
      </c>
      <c r="BT413" s="5" t="n">
        <v>0</v>
      </c>
      <c r="BU413" s="5" t="n">
        <v>-0.041</v>
      </c>
      <c r="BV413" s="5" t="n">
        <v>0.058</v>
      </c>
      <c r="BW413" s="5" t="n">
        <v>0</v>
      </c>
      <c r="BX413" s="5" t="n">
        <v>0.667</v>
      </c>
      <c r="BY413" s="5" t="n">
        <v>13.646</v>
      </c>
      <c r="BZ413" s="5" t="n">
        <v>0</v>
      </c>
      <c r="CA413" s="5" t="n">
        <v>13.646</v>
      </c>
      <c r="CB413" s="5" t="n">
        <v>0</v>
      </c>
      <c r="CC413" s="5" t="n">
        <v>82.58799999999999</v>
      </c>
      <c r="CD413" s="5" t="n">
        <v>7.95</v>
      </c>
      <c r="CE413" s="5" t="n">
        <v>-9.571999999999999</v>
      </c>
      <c r="CF413" s="5" t="n">
        <v>80.46299999999999</v>
      </c>
      <c r="CG413" s="5" t="n">
        <v>0.12</v>
      </c>
      <c r="CH413" s="5" t="n">
        <v>1</v>
      </c>
      <c r="CI413" s="5" t="n">
        <v>0</v>
      </c>
      <c r="CJ413" s="5" t="n">
        <v>0</v>
      </c>
      <c r="CK413" s="5" t="n">
        <v>0</v>
      </c>
      <c r="CL413" s="5" t="n">
        <v>0</v>
      </c>
      <c r="CM413" s="5" t="n">
        <v>0</v>
      </c>
      <c r="CN413" s="5" t="n">
        <v>0</v>
      </c>
      <c r="CO413" s="5" t="n">
        <v>0</v>
      </c>
      <c r="CP413" s="5" t="n">
        <v>0.986</v>
      </c>
      <c r="CQ413" s="5" t="n">
        <v>1.387</v>
      </c>
      <c r="CR413" s="5" t="n">
        <v>0.98</v>
      </c>
      <c r="CS413" s="5" t="n">
        <v>7.598</v>
      </c>
      <c r="CT413" s="5" t="n">
        <v>3.027</v>
      </c>
      <c r="CU413" s="5" t="n">
        <v>7.598</v>
      </c>
    </row>
    <row r="414">
      <c r="A414" s="5" t="inlineStr">
        <is>
          <t>KEN2021</t>
        </is>
      </c>
      <c r="B414" s="5" t="inlineStr">
        <is>
          <t>KEN</t>
        </is>
      </c>
      <c r="C414" s="5" t="inlineStr">
        <is>
          <t>KEN</t>
        </is>
      </c>
      <c r="D414" s="5" t="inlineStr">
        <is>
          <t>Kenya</t>
        </is>
      </c>
      <c r="E414" s="5" t="n">
        <v>2021</v>
      </c>
      <c r="F414" s="5" t="n">
        <v>0.16</v>
      </c>
      <c r="G414" s="5" t="n">
        <v>5.897</v>
      </c>
      <c r="H414" s="5" t="n">
        <v>1.143</v>
      </c>
      <c r="I414" s="5" t="n">
        <v>0</v>
      </c>
      <c r="J414" s="5" t="n">
        <v>5.897</v>
      </c>
      <c r="K414" s="5" t="n">
        <v>0</v>
      </c>
      <c r="L414" s="5" t="n">
        <v>1</v>
      </c>
      <c r="M414" s="5" t="n">
        <v>7.964</v>
      </c>
      <c r="N414" s="5" t="n">
        <v>3.43</v>
      </c>
      <c r="O414" s="5" t="n">
        <v>0</v>
      </c>
      <c r="P414" s="5" t="n">
        <v>7.964</v>
      </c>
      <c r="Q414" s="5" t="n">
        <v>0</v>
      </c>
      <c r="R414" s="5" t="n">
        <v>1</v>
      </c>
      <c r="S414" s="5" t="n">
        <v>11.613</v>
      </c>
      <c r="T414" s="5" t="n">
        <v>6.86</v>
      </c>
      <c r="U414" s="5" t="n">
        <v>0</v>
      </c>
      <c r="V414" s="5" t="n">
        <v>12.542</v>
      </c>
      <c r="W414" s="5" t="n">
        <v>0.08</v>
      </c>
      <c r="X414" s="5" t="n">
        <v>1</v>
      </c>
      <c r="Y414" s="5" t="n">
        <v>4.783</v>
      </c>
      <c r="Z414" s="5" t="n">
        <v>0.646</v>
      </c>
      <c r="AA414" s="5" t="n">
        <v>0</v>
      </c>
      <c r="AB414" s="5" t="n">
        <v>4.783</v>
      </c>
      <c r="AC414" s="5" t="n">
        <v>0</v>
      </c>
      <c r="AD414" s="5" t="n">
        <v>1</v>
      </c>
      <c r="AE414" s="5" t="n">
        <v>5.926</v>
      </c>
      <c r="AF414" s="5" t="n">
        <v>1.386</v>
      </c>
      <c r="AG414" s="5" t="n">
        <v>0</v>
      </c>
      <c r="AH414" s="5" t="n">
        <v>5.926</v>
      </c>
      <c r="AI414" s="5" t="n">
        <v>0</v>
      </c>
      <c r="AJ414" s="5" t="n">
        <v>1</v>
      </c>
      <c r="AK414" s="5" t="n">
        <v>12.786</v>
      </c>
      <c r="AL414" s="5" t="n">
        <v>6.81</v>
      </c>
      <c r="AM414" s="5" t="n">
        <v>0</v>
      </c>
      <c r="AN414" s="5" t="n">
        <v>13.809</v>
      </c>
      <c r="AO414" s="5" t="n">
        <v>0.08</v>
      </c>
      <c r="AP414" s="5" t="n">
        <v>1</v>
      </c>
      <c r="AQ414" s="5" t="n">
        <v>0.508</v>
      </c>
      <c r="AR414" s="5" t="n">
        <v>0.093</v>
      </c>
      <c r="AS414" s="5" t="n">
        <v>0.554</v>
      </c>
      <c r="AT414" s="5" t="n">
        <v>1.147</v>
      </c>
      <c r="AU414" s="5" t="n">
        <v>0.08</v>
      </c>
      <c r="AV414" s="5" t="n">
        <v>1</v>
      </c>
      <c r="AW414" s="5" t="n">
        <v>0.585</v>
      </c>
      <c r="AX414" s="5" t="n">
        <v>0.113</v>
      </c>
      <c r="AY414" s="5" t="n">
        <v>0.332</v>
      </c>
      <c r="AZ414" s="5" t="n">
        <v>0.99</v>
      </c>
      <c r="BA414" s="5" t="n">
        <v>0.08</v>
      </c>
      <c r="BB414" s="5" t="n">
        <v>1</v>
      </c>
      <c r="BC414" s="5" t="n">
        <v>0.439</v>
      </c>
      <c r="BD414" s="5" t="n">
        <v>0.114</v>
      </c>
      <c r="BE414" s="5" t="n">
        <v>0.364</v>
      </c>
      <c r="BF414" s="5" t="n">
        <v>0.867</v>
      </c>
      <c r="BG414" s="5" t="n">
        <v>0.08</v>
      </c>
      <c r="BH414" s="5" t="n">
        <v>1</v>
      </c>
      <c r="BI414" s="5" t="n">
        <v>0.528</v>
      </c>
      <c r="BJ414" s="5" t="n">
        <v>0.117</v>
      </c>
      <c r="BK414" s="5" t="n">
        <v>0.318</v>
      </c>
      <c r="BL414" s="5" t="n">
        <v>0.914</v>
      </c>
      <c r="BM414" s="5" t="n">
        <v>0.08</v>
      </c>
      <c r="BN414" s="5" t="n">
        <v>1</v>
      </c>
      <c r="BO414" s="5" t="n">
        <v>0</v>
      </c>
      <c r="BP414" s="5" t="n">
        <v>0.08500000000000001</v>
      </c>
      <c r="BQ414" s="5" t="n">
        <v>0.31</v>
      </c>
      <c r="BR414" s="5" t="n">
        <v>0</v>
      </c>
      <c r="BS414" s="5" t="n">
        <v>0.667</v>
      </c>
      <c r="BT414" s="5" t="n">
        <v>0</v>
      </c>
      <c r="BU414" s="5" t="n">
        <v>0.08500000000000001</v>
      </c>
      <c r="BV414" s="5" t="n">
        <v>0.31</v>
      </c>
      <c r="BW414" s="5" t="n">
        <v>0.08</v>
      </c>
      <c r="BX414" s="5" t="n">
        <v>1</v>
      </c>
      <c r="BY414" s="5" t="n">
        <v>11.787</v>
      </c>
      <c r="BZ414" s="5" t="n">
        <v>0</v>
      </c>
      <c r="CA414" s="5" t="n">
        <v>11.787</v>
      </c>
      <c r="CB414" s="5" t="n">
        <v>0</v>
      </c>
      <c r="CC414" s="5" t="n">
        <v>78.125</v>
      </c>
      <c r="CD414" s="5" t="n">
        <v>7.95</v>
      </c>
      <c r="CE414" s="5" t="n">
        <v>56.411</v>
      </c>
      <c r="CF414" s="5" t="n">
        <v>145.299</v>
      </c>
      <c r="CG414" s="5" t="n">
        <v>0.08</v>
      </c>
      <c r="CH414" s="5" t="n">
        <v>1</v>
      </c>
      <c r="CI414" s="5" t="n">
        <v>0</v>
      </c>
      <c r="CJ414" s="5" t="n">
        <v>0</v>
      </c>
      <c r="CK414" s="5" t="n">
        <v>0</v>
      </c>
      <c r="CL414" s="5" t="n">
        <v>0</v>
      </c>
      <c r="CM414" s="5" t="n">
        <v>0</v>
      </c>
      <c r="CN414" s="5" t="n">
        <v>0</v>
      </c>
      <c r="CO414" s="5" t="n">
        <v>0</v>
      </c>
      <c r="CP414" s="5" t="n">
        <v>0</v>
      </c>
      <c r="CQ414" s="5" t="n">
        <v>1.198</v>
      </c>
      <c r="CR414" s="5" t="n">
        <v>0</v>
      </c>
      <c r="CS414" s="5" t="n">
        <v>4.776</v>
      </c>
      <c r="CT414" s="5" t="n">
        <v>4.753</v>
      </c>
      <c r="CU414" s="5" t="n">
        <v>15.162</v>
      </c>
    </row>
    <row r="415">
      <c r="A415" s="5" t="inlineStr">
        <is>
          <t>KEN2022</t>
        </is>
      </c>
      <c r="B415" s="5" t="inlineStr">
        <is>
          <t>KEN</t>
        </is>
      </c>
      <c r="C415" s="5" t="inlineStr">
        <is>
          <t>KEN</t>
        </is>
      </c>
      <c r="D415" s="5" t="inlineStr">
        <is>
          <t>Kenya</t>
        </is>
      </c>
      <c r="E415" s="5" t="n">
        <v>2022</v>
      </c>
      <c r="F415" s="5" t="n">
        <v>0.16</v>
      </c>
      <c r="G415" s="5" t="n">
        <v>11.72</v>
      </c>
      <c r="H415" s="5" t="n">
        <v>1.235</v>
      </c>
      <c r="I415" s="5" t="n">
        <v>0</v>
      </c>
      <c r="J415" s="5" t="n">
        <v>11.72</v>
      </c>
      <c r="K415" s="5" t="n">
        <v>0</v>
      </c>
      <c r="L415" s="5" t="n">
        <v>1</v>
      </c>
      <c r="M415" s="5" t="n">
        <v>9.782999999999999</v>
      </c>
      <c r="N415" s="5" t="n">
        <v>3.704</v>
      </c>
      <c r="O415" s="5" t="n">
        <v>0</v>
      </c>
      <c r="P415" s="5" t="n">
        <v>9.782999999999999</v>
      </c>
      <c r="Q415" s="5" t="n">
        <v>0</v>
      </c>
      <c r="R415" s="5" t="n">
        <v>1</v>
      </c>
      <c r="S415" s="5" t="n">
        <v>17.893</v>
      </c>
      <c r="T415" s="5" t="n">
        <v>7.408</v>
      </c>
      <c r="U415" s="5" t="n">
        <v>0.106</v>
      </c>
      <c r="V415" s="5" t="n">
        <v>19.325</v>
      </c>
      <c r="W415" s="5" t="n">
        <v>0.08</v>
      </c>
      <c r="X415" s="5" t="n">
        <v>1</v>
      </c>
      <c r="Y415" s="5" t="n">
        <v>6.819</v>
      </c>
      <c r="Z415" s="5" t="n">
        <v>0.922</v>
      </c>
      <c r="AA415" s="5" t="n">
        <v>0</v>
      </c>
      <c r="AB415" s="5" t="n">
        <v>6.819</v>
      </c>
      <c r="AC415" s="5" t="n">
        <v>0</v>
      </c>
      <c r="AD415" s="5" t="n">
        <v>1</v>
      </c>
      <c r="AE415" s="5" t="n">
        <v>8.053000000000001</v>
      </c>
      <c r="AF415" s="5" t="n">
        <v>1.883</v>
      </c>
      <c r="AG415" s="5" t="n">
        <v>0</v>
      </c>
      <c r="AH415" s="5" t="n">
        <v>8.053000000000001</v>
      </c>
      <c r="AI415" s="5" t="n">
        <v>0</v>
      </c>
      <c r="AJ415" s="5" t="n">
        <v>1</v>
      </c>
      <c r="AK415" s="5" t="n">
        <v>15.461</v>
      </c>
      <c r="AL415" s="5" t="n">
        <v>8.234999999999999</v>
      </c>
      <c r="AM415" s="5" t="n">
        <v>0.092</v>
      </c>
      <c r="AN415" s="5" t="n">
        <v>16.698</v>
      </c>
      <c r="AO415" s="5" t="n">
        <v>0.08</v>
      </c>
      <c r="AP415" s="5" t="n">
        <v>1</v>
      </c>
      <c r="AQ415" s="5" t="n">
        <v>0.53</v>
      </c>
      <c r="AR415" s="5" t="n">
        <v>0.076</v>
      </c>
      <c r="AS415" s="5" t="n">
        <v>0.703</v>
      </c>
      <c r="AT415" s="5" t="n">
        <v>1.332</v>
      </c>
      <c r="AU415" s="5" t="n">
        <v>0.08</v>
      </c>
      <c r="AV415" s="5" t="n">
        <v>1</v>
      </c>
      <c r="AW415" s="5" t="n">
        <v>0.486</v>
      </c>
      <c r="AX415" s="5" t="n">
        <v>0.063</v>
      </c>
      <c r="AY415" s="5" t="n">
        <v>0.608</v>
      </c>
      <c r="AZ415" s="5" t="n">
        <v>1.182</v>
      </c>
      <c r="BA415" s="5" t="n">
        <v>0.08</v>
      </c>
      <c r="BB415" s="5" t="n">
        <v>1</v>
      </c>
      <c r="BC415" s="5" t="n">
        <v>0.598</v>
      </c>
      <c r="BD415" s="5" t="n">
        <v>0.123</v>
      </c>
      <c r="BE415" s="5" t="n">
        <v>0.382</v>
      </c>
      <c r="BF415" s="5" t="n">
        <v>1.058</v>
      </c>
      <c r="BG415" s="5" t="n">
        <v>0.08</v>
      </c>
      <c r="BH415" s="5" t="n">
        <v>1</v>
      </c>
      <c r="BI415" s="5" t="n">
        <v>0.394</v>
      </c>
      <c r="BJ415" s="5" t="n">
        <v>0.077</v>
      </c>
      <c r="BK415" s="5" t="n">
        <v>0.604</v>
      </c>
      <c r="BL415" s="5" t="n">
        <v>1.078</v>
      </c>
      <c r="BM415" s="5" t="n">
        <v>0.08</v>
      </c>
      <c r="BN415" s="5" t="n">
        <v>1</v>
      </c>
      <c r="BO415" s="5" t="n">
        <v>0</v>
      </c>
      <c r="BP415" s="5" t="n">
        <v>0.114</v>
      </c>
      <c r="BQ415" s="5" t="n">
        <v>0.175</v>
      </c>
      <c r="BR415" s="5" t="n">
        <v>0</v>
      </c>
      <c r="BS415" s="5" t="n">
        <v>0.667</v>
      </c>
      <c r="BT415" s="5" t="n">
        <v>0</v>
      </c>
      <c r="BU415" s="5" t="n">
        <v>0.114</v>
      </c>
      <c r="BV415" s="5" t="n">
        <v>0.22</v>
      </c>
      <c r="BW415" s="5" t="n">
        <v>0.08</v>
      </c>
      <c r="BX415" s="5" t="n">
        <v>1</v>
      </c>
      <c r="BY415" s="5" t="n">
        <v>12.729</v>
      </c>
      <c r="BZ415" s="5" t="n">
        <v>0</v>
      </c>
      <c r="CA415" s="5" t="n">
        <v>12.729</v>
      </c>
      <c r="CB415" s="5" t="n">
        <v>0</v>
      </c>
      <c r="CC415" s="5" t="n">
        <v>97.90000000000001</v>
      </c>
      <c r="CD415" s="5" t="n">
        <v>7.95</v>
      </c>
      <c r="CE415" s="5" t="n">
        <v>61.206</v>
      </c>
      <c r="CF415" s="5" t="n">
        <v>171.834</v>
      </c>
      <c r="CG415" s="5" t="n">
        <v>0.08</v>
      </c>
      <c r="CH415" s="5" t="n">
        <v>1</v>
      </c>
      <c r="CI415" s="5" t="n">
        <v>0</v>
      </c>
      <c r="CJ415" s="5" t="n">
        <v>0</v>
      </c>
      <c r="CK415" s="5" t="n">
        <v>0</v>
      </c>
      <c r="CL415" s="5" t="n">
        <v>0</v>
      </c>
      <c r="CM415" s="5" t="n">
        <v>0</v>
      </c>
      <c r="CN415" s="5" t="n">
        <v>0</v>
      </c>
      <c r="CO415" s="5" t="n">
        <v>0</v>
      </c>
      <c r="CP415" s="5" t="n">
        <v>0</v>
      </c>
      <c r="CQ415" s="5" t="n">
        <v>1.294</v>
      </c>
      <c r="CR415" s="5" t="n">
        <v>0</v>
      </c>
      <c r="CS415" s="5" t="n">
        <v>5.158</v>
      </c>
      <c r="CT415" s="5" t="n">
        <v>10.485</v>
      </c>
      <c r="CU415" s="5" t="n">
        <v>31.326</v>
      </c>
    </row>
    <row r="416">
      <c r="A416" s="5" t="inlineStr">
        <is>
          <t>KEN2023</t>
        </is>
      </c>
      <c r="B416" s="5" t="inlineStr">
        <is>
          <t>KEN</t>
        </is>
      </c>
      <c r="C416" s="5" t="inlineStr">
        <is>
          <t>KEN</t>
        </is>
      </c>
      <c r="D416" s="5" t="inlineStr">
        <is>
          <t>Kenya</t>
        </is>
      </c>
      <c r="E416" s="5" t="n">
        <v>2023</v>
      </c>
      <c r="F416" s="5" t="n">
        <v>0.16</v>
      </c>
      <c r="G416" s="5" t="n">
        <v>6.147</v>
      </c>
      <c r="H416" s="5" t="n">
        <v>1.286</v>
      </c>
      <c r="I416" s="5" t="n">
        <v>0</v>
      </c>
      <c r="J416" s="5" t="n">
        <v>6.147</v>
      </c>
      <c r="K416" s="5" t="n">
        <v>0</v>
      </c>
      <c r="L416" s="5" t="n">
        <v>1</v>
      </c>
      <c r="M416" s="5" t="n">
        <v>7.886</v>
      </c>
      <c r="N416" s="5" t="n">
        <v>3.857</v>
      </c>
      <c r="O416" s="5" t="n">
        <v>0</v>
      </c>
      <c r="P416" s="5" t="n">
        <v>7.886</v>
      </c>
      <c r="Q416" s="5" t="n">
        <v>0</v>
      </c>
      <c r="R416" s="5" t="n">
        <v>1</v>
      </c>
      <c r="S416" s="5" t="n">
        <v>12.575</v>
      </c>
      <c r="T416" s="5" t="n">
        <v>7.714</v>
      </c>
      <c r="U416" s="5" t="n">
        <v>0.223</v>
      </c>
      <c r="V416" s="5" t="n">
        <v>14.587</v>
      </c>
      <c r="W416" s="5" t="n">
        <v>0.16</v>
      </c>
      <c r="X416" s="5" t="n">
        <v>1</v>
      </c>
      <c r="Y416" s="5" t="n">
        <v>9.321999999999999</v>
      </c>
      <c r="Z416" s="5" t="n">
        <v>1.26</v>
      </c>
      <c r="AA416" s="5" t="n">
        <v>0</v>
      </c>
      <c r="AB416" s="5" t="n">
        <v>9.321999999999999</v>
      </c>
      <c r="AC416" s="5" t="n">
        <v>0</v>
      </c>
      <c r="AD416" s="5" t="n">
        <v>1</v>
      </c>
      <c r="AE416" s="5" t="n">
        <v>10.607</v>
      </c>
      <c r="AF416" s="5" t="n">
        <v>2.48</v>
      </c>
      <c r="AG416" s="5" t="n">
        <v>0</v>
      </c>
      <c r="AH416" s="5" t="n">
        <v>10.607</v>
      </c>
      <c r="AI416" s="5" t="n">
        <v>0</v>
      </c>
      <c r="AJ416" s="5" t="n">
        <v>1</v>
      </c>
      <c r="AK416" s="5" t="n">
        <v>18.321</v>
      </c>
      <c r="AL416" s="5" t="n">
        <v>9.757999999999999</v>
      </c>
      <c r="AM416" s="5" t="n">
        <v>0.325</v>
      </c>
      <c r="AN416" s="5" t="n">
        <v>21.253</v>
      </c>
      <c r="AO416" s="5" t="n">
        <v>0.16</v>
      </c>
      <c r="AP416" s="5" t="n">
        <v>1</v>
      </c>
      <c r="AQ416" s="5" t="n">
        <v>0.705</v>
      </c>
      <c r="AR416" s="5" t="n">
        <v>0.119</v>
      </c>
      <c r="AS416" s="5" t="n">
        <v>0.494</v>
      </c>
      <c r="AT416" s="5" t="n">
        <v>1.39</v>
      </c>
      <c r="AU416" s="5" t="n">
        <v>0.16</v>
      </c>
      <c r="AV416" s="5" t="n">
        <v>1</v>
      </c>
      <c r="AW416" s="5" t="n">
        <v>0.704</v>
      </c>
      <c r="AX416" s="5" t="n">
        <v>0.121</v>
      </c>
      <c r="AY416" s="5" t="n">
        <v>0.407</v>
      </c>
      <c r="AZ416" s="5" t="n">
        <v>1.288</v>
      </c>
      <c r="BA416" s="5" t="n">
        <v>0.16</v>
      </c>
      <c r="BB416" s="5" t="n">
        <v>1</v>
      </c>
      <c r="BC416" s="5" t="n">
        <v>0.535</v>
      </c>
      <c r="BD416" s="5" t="n">
        <v>0.129</v>
      </c>
      <c r="BE416" s="5" t="n">
        <v>0.229</v>
      </c>
      <c r="BF416" s="5" t="n">
        <v>0.886</v>
      </c>
      <c r="BG416" s="5" t="n">
        <v>0.16</v>
      </c>
      <c r="BH416" s="5" t="n">
        <v>1</v>
      </c>
      <c r="BI416" s="5" t="n">
        <v>0.636</v>
      </c>
      <c r="BJ416" s="5" t="n">
        <v>0.138</v>
      </c>
      <c r="BK416" s="5" t="n">
        <v>0.42</v>
      </c>
      <c r="BL416" s="5" t="n">
        <v>1.226</v>
      </c>
      <c r="BM416" s="5" t="n">
        <v>0.16</v>
      </c>
      <c r="BN416" s="5" t="n">
        <v>1</v>
      </c>
      <c r="BO416" s="5" t="n">
        <v>0</v>
      </c>
      <c r="BP416" s="5" t="n">
        <v>0.11</v>
      </c>
      <c r="BQ416" s="5" t="n">
        <v>0.19</v>
      </c>
      <c r="BR416" s="5" t="n">
        <v>0</v>
      </c>
      <c r="BS416" s="5" t="n">
        <v>0.667</v>
      </c>
      <c r="BT416" s="5" t="n">
        <v>0</v>
      </c>
      <c r="BU416" s="5" t="n">
        <v>0.11</v>
      </c>
      <c r="BV416" s="5" t="n">
        <v>0.23</v>
      </c>
      <c r="BW416" s="5" t="n">
        <v>0.16</v>
      </c>
      <c r="BX416" s="5" t="n">
        <v>1</v>
      </c>
      <c r="BY416" s="5" t="n">
        <v>13.254</v>
      </c>
      <c r="BZ416" s="5" t="n">
        <v>0</v>
      </c>
      <c r="CA416" s="5" t="n">
        <v>13.254</v>
      </c>
      <c r="CB416" s="5" t="n">
        <v>0</v>
      </c>
      <c r="CC416" s="5" t="n">
        <v>83.248</v>
      </c>
      <c r="CD416" s="5" t="n">
        <v>7.95</v>
      </c>
      <c r="CE416" s="5" t="n">
        <v>85.47199999999999</v>
      </c>
      <c r="CF416" s="5" t="n">
        <v>195.715</v>
      </c>
      <c r="CG416" s="5" t="n">
        <v>0.16</v>
      </c>
      <c r="CH416" s="5" t="n">
        <v>1</v>
      </c>
      <c r="CI416" s="5" t="n">
        <v>0</v>
      </c>
      <c r="CJ416" s="5" t="n">
        <v>0</v>
      </c>
      <c r="CK416" s="5" t="n">
        <v>0</v>
      </c>
      <c r="CL416" s="5" t="n">
        <v>0</v>
      </c>
      <c r="CM416" s="5" t="n">
        <v>0</v>
      </c>
      <c r="CN416" s="5" t="n">
        <v>0</v>
      </c>
      <c r="CO416" s="5" t="n">
        <v>0</v>
      </c>
      <c r="CP416" s="5" t="n">
        <v>0</v>
      </c>
      <c r="CQ416" s="5" t="n">
        <v>1.348</v>
      </c>
      <c r="CR416" s="5" t="n">
        <v>0</v>
      </c>
      <c r="CS416" s="5" t="n">
        <v>5.37</v>
      </c>
      <c r="CT416" s="5" t="n">
        <v>4.861</v>
      </c>
      <c r="CU416" s="5" t="n">
        <v>11.622</v>
      </c>
    </row>
    <row r="417">
      <c r="A417" s="5" t="inlineStr">
        <is>
          <t>KEN2024</t>
        </is>
      </c>
      <c r="B417" s="5" t="inlineStr">
        <is>
          <t>KEN</t>
        </is>
      </c>
      <c r="C417" s="5" t="inlineStr">
        <is>
          <t>KEN</t>
        </is>
      </c>
      <c r="D417" s="5" t="inlineStr">
        <is>
          <t>Kenya</t>
        </is>
      </c>
      <c r="E417" s="5" t="n">
        <v>2024</v>
      </c>
      <c r="F417" s="5" t="n">
        <v>0.16</v>
      </c>
      <c r="G417" s="5" t="n">
        <v>5.575</v>
      </c>
      <c r="H417" s="5" t="n">
        <v>1.324</v>
      </c>
      <c r="I417" s="5" t="n">
        <v>0</v>
      </c>
      <c r="J417" s="5" t="n">
        <v>5.575</v>
      </c>
      <c r="K417" s="5" t="n">
        <v>0</v>
      </c>
      <c r="L417" s="5" t="n">
        <v>1</v>
      </c>
      <c r="M417" s="5" t="n">
        <v>7.124</v>
      </c>
      <c r="N417" s="5" t="n">
        <v>3.971</v>
      </c>
      <c r="O417" s="5" t="n">
        <v>0</v>
      </c>
      <c r="P417" s="5" t="n">
        <v>7.124</v>
      </c>
      <c r="Q417" s="5" t="n">
        <v>0</v>
      </c>
      <c r="R417" s="5" t="n">
        <v>1</v>
      </c>
      <c r="S417" s="5" t="n">
        <v>12.193</v>
      </c>
      <c r="T417" s="5" t="n">
        <v>7.942</v>
      </c>
      <c r="U417" s="5" t="n">
        <v>0.266</v>
      </c>
      <c r="V417" s="5" t="n">
        <v>14.144</v>
      </c>
      <c r="W417" s="5" t="n">
        <v>0.16</v>
      </c>
      <c r="X417" s="5" t="n">
        <v>1</v>
      </c>
      <c r="Y417" s="5" t="n">
        <v>8.831</v>
      </c>
      <c r="Z417" s="5" t="n">
        <v>1.193</v>
      </c>
      <c r="AA417" s="5" t="n">
        <v>0</v>
      </c>
      <c r="AB417" s="5" t="n">
        <v>8.831</v>
      </c>
      <c r="AC417" s="5" t="n">
        <v>0</v>
      </c>
      <c r="AD417" s="5" t="n">
        <v>1</v>
      </c>
      <c r="AE417" s="5" t="n">
        <v>10.154</v>
      </c>
      <c r="AF417" s="5" t="n">
        <v>2.374</v>
      </c>
      <c r="AG417" s="5" t="n">
        <v>0</v>
      </c>
      <c r="AH417" s="5" t="n">
        <v>10.154</v>
      </c>
      <c r="AI417" s="5" t="n">
        <v>0</v>
      </c>
      <c r="AJ417" s="5" t="n">
        <v>1</v>
      </c>
      <c r="AK417" s="5" t="n">
        <v>18.096</v>
      </c>
      <c r="AL417" s="5" t="n">
        <v>9.638</v>
      </c>
      <c r="AM417" s="5" t="n">
        <v>0.394</v>
      </c>
      <c r="AN417" s="5" t="n">
        <v>20.991</v>
      </c>
      <c r="AO417" s="5" t="n">
        <v>0.16</v>
      </c>
      <c r="AP417" s="5" t="n">
        <v>1</v>
      </c>
      <c r="AQ417" s="5" t="n">
        <v>0.645</v>
      </c>
      <c r="AR417" s="5" t="n">
        <v>0.117</v>
      </c>
      <c r="AS417" s="5" t="n">
        <v>0.583</v>
      </c>
      <c r="AT417" s="5" t="n">
        <v>1.425</v>
      </c>
      <c r="AU417" s="5" t="n">
        <v>0.16</v>
      </c>
      <c r="AV417" s="5" t="n">
        <v>1</v>
      </c>
      <c r="AW417" s="5" t="n">
        <v>0.748</v>
      </c>
      <c r="AX417" s="5" t="n">
        <v>0.137</v>
      </c>
      <c r="AY417" s="5" t="n">
        <v>0.393</v>
      </c>
      <c r="AZ417" s="5" t="n">
        <v>1.324</v>
      </c>
      <c r="BA417" s="5" t="n">
        <v>0.16</v>
      </c>
      <c r="BB417" s="5" t="n">
        <v>1</v>
      </c>
      <c r="BC417" s="5" t="n">
        <v>0.513</v>
      </c>
      <c r="BD417" s="5" t="n">
        <v>0.132</v>
      </c>
      <c r="BE417" s="5" t="n">
        <v>0.337</v>
      </c>
      <c r="BF417" s="5" t="n">
        <v>0.986</v>
      </c>
      <c r="BG417" s="5" t="n">
        <v>0.16</v>
      </c>
      <c r="BH417" s="5" t="n">
        <v>1</v>
      </c>
      <c r="BI417" s="5" t="n">
        <v>0.675</v>
      </c>
      <c r="BJ417" s="5" t="n">
        <v>0.148</v>
      </c>
      <c r="BK417" s="5" t="n">
        <v>0.401</v>
      </c>
      <c r="BL417" s="5" t="n">
        <v>1.248</v>
      </c>
      <c r="BM417" s="5" t="n">
        <v>0.16</v>
      </c>
      <c r="BN417" s="5" t="n">
        <v>1</v>
      </c>
      <c r="BO417" s="5" t="n">
        <v>0</v>
      </c>
      <c r="BP417" s="5" t="n">
        <v>0.089</v>
      </c>
      <c r="BQ417" s="5" t="n">
        <v>0.19</v>
      </c>
      <c r="BR417" s="5" t="n">
        <v>0</v>
      </c>
      <c r="BS417" s="5" t="n">
        <v>0.667</v>
      </c>
      <c r="BT417" s="5" t="n">
        <v>0</v>
      </c>
      <c r="BU417" s="5" t="n">
        <v>0.089</v>
      </c>
      <c r="BV417" s="5" t="n">
        <v>0.26</v>
      </c>
      <c r="BW417" s="5" t="n">
        <v>0.16</v>
      </c>
      <c r="BX417" s="5" t="n">
        <v>1</v>
      </c>
      <c r="BY417" s="5" t="n">
        <v>13.646</v>
      </c>
      <c r="BZ417" s="5" t="n">
        <v>0</v>
      </c>
      <c r="CA417" s="5" t="n">
        <v>13.646</v>
      </c>
      <c r="CB417" s="5" t="n">
        <v>0</v>
      </c>
      <c r="CC417" s="5" t="n">
        <v>82.58799999999999</v>
      </c>
      <c r="CD417" s="5" t="n">
        <v>7.95</v>
      </c>
      <c r="CE417" s="5" t="n">
        <v>88.598</v>
      </c>
      <c r="CF417" s="5" t="n">
        <v>198.575</v>
      </c>
      <c r="CG417" s="5" t="n">
        <v>0.16</v>
      </c>
      <c r="CH417" s="5" t="n">
        <v>1</v>
      </c>
      <c r="CI417" s="5" t="n">
        <v>0</v>
      </c>
      <c r="CJ417" s="5" t="n">
        <v>0</v>
      </c>
      <c r="CK417" s="5" t="n">
        <v>0</v>
      </c>
      <c r="CL417" s="5" t="n">
        <v>0</v>
      </c>
      <c r="CM417" s="5" t="n">
        <v>0</v>
      </c>
      <c r="CN417" s="5" t="n">
        <v>0</v>
      </c>
      <c r="CO417" s="5" t="n">
        <v>0</v>
      </c>
      <c r="CP417" s="5" t="n">
        <v>0</v>
      </c>
      <c r="CQ417" s="5" t="n">
        <v>1.387</v>
      </c>
      <c r="CR417" s="5" t="n">
        <v>0</v>
      </c>
      <c r="CS417" s="5" t="n">
        <v>5.529</v>
      </c>
      <c r="CT417" s="5" t="n">
        <v>4.251</v>
      </c>
      <c r="CU417" s="5" t="n">
        <v>10.168</v>
      </c>
    </row>
    <row r="418">
      <c r="A418" s="5" t="inlineStr">
        <is>
          <t>KIR2021</t>
        </is>
      </c>
      <c r="B418" s="5" t="inlineStr">
        <is>
          <t>KIR</t>
        </is>
      </c>
      <c r="C418" s="5" t="inlineStr">
        <is>
          <t>KIR</t>
        </is>
      </c>
      <c r="D418" s="5" t="inlineStr">
        <is>
          <t>Kiribati</t>
        </is>
      </c>
      <c r="E418" s="5" t="n">
        <v>2021</v>
      </c>
      <c r="F418" s="5" t="n">
        <v>0.125</v>
      </c>
      <c r="G418" s="5" t="n">
        <v>4.747</v>
      </c>
      <c r="H418" s="5" t="n">
        <v>1.143</v>
      </c>
      <c r="I418" s="5" t="n">
        <v>0</v>
      </c>
      <c r="J418" s="5" t="n">
        <v>4.747</v>
      </c>
      <c r="K418" s="5" t="n">
        <v>0</v>
      </c>
      <c r="L418" s="5" t="n">
        <v>1</v>
      </c>
      <c r="M418" s="5" t="n">
        <v>7.964</v>
      </c>
      <c r="N418" s="5" t="n">
        <v>3.43</v>
      </c>
      <c r="O418" s="5" t="n">
        <v>0</v>
      </c>
      <c r="P418" s="5" t="n">
        <v>7.964</v>
      </c>
      <c r="Q418" s="5" t="n">
        <v>0</v>
      </c>
      <c r="R418" s="5" t="n">
        <v>1</v>
      </c>
      <c r="S418" s="5" t="n">
        <v>10.464</v>
      </c>
      <c r="T418" s="5" t="n">
        <v>6.86</v>
      </c>
      <c r="U418" s="5" t="n">
        <v>0</v>
      </c>
      <c r="V418" s="5" t="n">
        <v>11.772</v>
      </c>
      <c r="W418" s="5" t="n">
        <v>0.125</v>
      </c>
      <c r="X418" s="5" t="n">
        <v>1</v>
      </c>
      <c r="Y418" s="5" t="n">
        <v>10.551</v>
      </c>
      <c r="Z418" s="5" t="n">
        <v>1.302</v>
      </c>
      <c r="AA418" s="5" t="n">
        <v>0</v>
      </c>
      <c r="AB418" s="5" t="n">
        <v>10.551</v>
      </c>
      <c r="AC418" s="5" t="n">
        <v>0</v>
      </c>
      <c r="AD418" s="5" t="n">
        <v>1</v>
      </c>
      <c r="AE418" s="5" t="n">
        <v>11.694</v>
      </c>
      <c r="AF418" s="5" t="n">
        <v>2.549</v>
      </c>
      <c r="AG418" s="5" t="n">
        <v>0</v>
      </c>
      <c r="AH418" s="5" t="n">
        <v>11.694</v>
      </c>
      <c r="AI418" s="5" t="n">
        <v>0</v>
      </c>
      <c r="AJ418" s="5" t="n">
        <v>1</v>
      </c>
      <c r="AK418" s="5" t="n">
        <v>18.554</v>
      </c>
      <c r="AL418" s="5" t="n">
        <v>9.627000000000001</v>
      </c>
      <c r="AM418" s="5" t="n">
        <v>0</v>
      </c>
      <c r="AN418" s="5" t="n">
        <v>20.873</v>
      </c>
      <c r="AO418" s="5" t="n">
        <v>0.125</v>
      </c>
      <c r="AP418" s="5" t="n">
        <v>1</v>
      </c>
      <c r="AQ418" s="5" t="n">
        <v>0.621</v>
      </c>
      <c r="AR418" s="5" t="n">
        <v>0.114</v>
      </c>
      <c r="AS418" s="5" t="n">
        <v>0</v>
      </c>
      <c r="AT418" s="5" t="n">
        <v>0.698</v>
      </c>
      <c r="AU418" s="5" t="n">
        <v>0.125</v>
      </c>
      <c r="AV418" s="5" t="n">
        <v>1</v>
      </c>
      <c r="AW418" s="5" t="n">
        <v>0.593</v>
      </c>
      <c r="AX418" s="5" t="n">
        <v>0.114</v>
      </c>
      <c r="AY418" s="5" t="n">
        <v>0</v>
      </c>
      <c r="AZ418" s="5" t="n">
        <v>0.667</v>
      </c>
      <c r="BA418" s="5" t="n">
        <v>0.125</v>
      </c>
      <c r="BB418" s="5" t="n">
        <v>1</v>
      </c>
      <c r="BC418" s="5" t="n">
        <v>0.44</v>
      </c>
      <c r="BD418" s="5" t="n">
        <v>0.114</v>
      </c>
      <c r="BE418" s="5" t="n">
        <v>0</v>
      </c>
      <c r="BF418" s="5" t="n">
        <v>0.495</v>
      </c>
      <c r="BG418" s="5" t="n">
        <v>0.125</v>
      </c>
      <c r="BH418" s="5" t="n">
        <v>1</v>
      </c>
      <c r="BI418" s="5" t="n">
        <v>0.5600000000000001</v>
      </c>
      <c r="BJ418" s="5" t="n">
        <v>0.114</v>
      </c>
      <c r="BK418" s="5" t="n">
        <v>0</v>
      </c>
      <c r="BL418" s="5" t="n">
        <v>0.63</v>
      </c>
      <c r="BM418" s="5" t="n">
        <v>0.125</v>
      </c>
      <c r="BN418" s="5" t="n">
        <v>1</v>
      </c>
      <c r="BO418" s="5" t="n">
        <v>0</v>
      </c>
      <c r="BP418" s="5" t="n">
        <v>0</v>
      </c>
      <c r="BQ418" s="5" t="n">
        <v>0</v>
      </c>
      <c r="BR418" s="5" t="n">
        <v>0</v>
      </c>
      <c r="BS418" s="5" t="n">
        <v>1</v>
      </c>
      <c r="BT418" s="5" t="n">
        <v>0</v>
      </c>
      <c r="BU418" s="5" t="n">
        <v>0</v>
      </c>
      <c r="BV418" s="5" t="n">
        <v>0</v>
      </c>
      <c r="BW418" s="5" t="n">
        <v>0.125</v>
      </c>
      <c r="BX418" s="5" t="n">
        <v>1</v>
      </c>
      <c r="BY418" s="5" t="n">
        <v>11.787</v>
      </c>
      <c r="BZ418" s="5" t="n">
        <v>0</v>
      </c>
      <c r="CA418" s="5" t="n">
        <v>11.787</v>
      </c>
      <c r="CB418" s="5" t="n">
        <v>0</v>
      </c>
      <c r="CC418" s="5" t="n">
        <v>81.69499999999999</v>
      </c>
      <c r="CD418" s="5" t="n">
        <v>7.95</v>
      </c>
      <c r="CE418" s="5" t="n">
        <v>0</v>
      </c>
      <c r="CF418" s="5" t="n">
        <v>91.907</v>
      </c>
      <c r="CG418" s="5" t="n">
        <v>0.125</v>
      </c>
      <c r="CH418" s="5" t="n">
        <v>1</v>
      </c>
      <c r="CI418" s="5" t="n">
        <v>0</v>
      </c>
      <c r="CJ418" s="5" t="n">
        <v>0</v>
      </c>
      <c r="CK418" s="5" t="n">
        <v>0</v>
      </c>
      <c r="CL418" s="5" t="n">
        <v>0</v>
      </c>
      <c r="CM418" s="5" t="n">
        <v>0</v>
      </c>
      <c r="CN418" s="5" t="n">
        <v>0</v>
      </c>
      <c r="CO418" s="5" t="n">
        <v>0</v>
      </c>
      <c r="CP418" s="5" t="n">
        <v>0</v>
      </c>
      <c r="CQ418" s="5" t="n">
        <v>1.198</v>
      </c>
      <c r="CR418" s="5" t="n">
        <v>0</v>
      </c>
      <c r="CS418" s="5" t="n">
        <v>4.776</v>
      </c>
      <c r="CT418" s="5" t="n">
        <v>3.604</v>
      </c>
      <c r="CU418" s="5" t="n">
        <v>9.407999999999999</v>
      </c>
    </row>
    <row r="419">
      <c r="A419" s="5" t="inlineStr">
        <is>
          <t>KIR2022</t>
        </is>
      </c>
      <c r="B419" s="5" t="inlineStr">
        <is>
          <t>KIR</t>
        </is>
      </c>
      <c r="C419" s="5" t="inlineStr">
        <is>
          <t>KIR</t>
        </is>
      </c>
      <c r="D419" s="5" t="inlineStr">
        <is>
          <t>Kiribati</t>
        </is>
      </c>
      <c r="E419" s="5" t="n">
        <v>2022</v>
      </c>
      <c r="F419" s="5" t="n">
        <v>0.125</v>
      </c>
      <c r="G419" s="5" t="n">
        <v>8.788</v>
      </c>
      <c r="H419" s="5" t="n">
        <v>1.235</v>
      </c>
      <c r="I419" s="5" t="n">
        <v>0</v>
      </c>
      <c r="J419" s="5" t="n">
        <v>8.788</v>
      </c>
      <c r="K419" s="5" t="n">
        <v>0</v>
      </c>
      <c r="L419" s="5" t="n">
        <v>1</v>
      </c>
      <c r="M419" s="5" t="n">
        <v>9.782999999999999</v>
      </c>
      <c r="N419" s="5" t="n">
        <v>3.704</v>
      </c>
      <c r="O419" s="5" t="n">
        <v>0</v>
      </c>
      <c r="P419" s="5" t="n">
        <v>9.782999999999999</v>
      </c>
      <c r="Q419" s="5" t="n">
        <v>0</v>
      </c>
      <c r="R419" s="5" t="n">
        <v>1</v>
      </c>
      <c r="S419" s="5" t="n">
        <v>14.962</v>
      </c>
      <c r="T419" s="5" t="n">
        <v>7.408</v>
      </c>
      <c r="U419" s="5" t="n">
        <v>0.138</v>
      </c>
      <c r="V419" s="5" t="n">
        <v>16.832</v>
      </c>
      <c r="W419" s="5" t="n">
        <v>0.125</v>
      </c>
      <c r="X419" s="5" t="n">
        <v>1</v>
      </c>
      <c r="Y419" s="5" t="n">
        <v>17.332</v>
      </c>
      <c r="Z419" s="5" t="n">
        <v>2.139</v>
      </c>
      <c r="AA419" s="5" t="n">
        <v>0</v>
      </c>
      <c r="AB419" s="5" t="n">
        <v>17.332</v>
      </c>
      <c r="AC419" s="5" t="n">
        <v>0</v>
      </c>
      <c r="AD419" s="5" t="n">
        <v>1</v>
      </c>
      <c r="AE419" s="5" t="n">
        <v>18.566</v>
      </c>
      <c r="AF419" s="5" t="n">
        <v>4.048</v>
      </c>
      <c r="AG419" s="5" t="n">
        <v>0</v>
      </c>
      <c r="AH419" s="5" t="n">
        <v>18.566</v>
      </c>
      <c r="AI419" s="5" t="n">
        <v>0</v>
      </c>
      <c r="AJ419" s="5" t="n">
        <v>1</v>
      </c>
      <c r="AK419" s="5" t="n">
        <v>25.974</v>
      </c>
      <c r="AL419" s="5" t="n">
        <v>13.478</v>
      </c>
      <c r="AM419" s="5" t="n">
        <v>0.24</v>
      </c>
      <c r="AN419" s="5" t="n">
        <v>29.221</v>
      </c>
      <c r="AO419" s="5" t="n">
        <v>0.125</v>
      </c>
      <c r="AP419" s="5" t="n">
        <v>1</v>
      </c>
      <c r="AQ419" s="5" t="n">
        <v>0.847</v>
      </c>
      <c r="AR419" s="5" t="n">
        <v>0.123</v>
      </c>
      <c r="AS419" s="5" t="n">
        <v>0.008</v>
      </c>
      <c r="AT419" s="5" t="n">
        <v>0.952</v>
      </c>
      <c r="AU419" s="5" t="n">
        <v>0.125</v>
      </c>
      <c r="AV419" s="5" t="n">
        <v>1</v>
      </c>
      <c r="AW419" s="5" t="n">
        <v>0.947</v>
      </c>
      <c r="AX419" s="5" t="n">
        <v>0.123</v>
      </c>
      <c r="AY419" s="5" t="n">
        <v>0.008999999999999999</v>
      </c>
      <c r="AZ419" s="5" t="n">
        <v>1.065</v>
      </c>
      <c r="BA419" s="5" t="n">
        <v>0.125</v>
      </c>
      <c r="BB419" s="5" t="n">
        <v>1</v>
      </c>
      <c r="BC419" s="5" t="n">
        <v>0.589</v>
      </c>
      <c r="BD419" s="5" t="n">
        <v>0.123</v>
      </c>
      <c r="BE419" s="5" t="n">
        <v>0.005</v>
      </c>
      <c r="BF419" s="5" t="n">
        <v>0.662</v>
      </c>
      <c r="BG419" s="5" t="n">
        <v>0.125</v>
      </c>
      <c r="BH419" s="5" t="n">
        <v>1</v>
      </c>
      <c r="BI419" s="5" t="n">
        <v>0.6889999999999999</v>
      </c>
      <c r="BJ419" s="5" t="n">
        <v>0.123</v>
      </c>
      <c r="BK419" s="5" t="n">
        <v>0.006</v>
      </c>
      <c r="BL419" s="5" t="n">
        <v>0.775</v>
      </c>
      <c r="BM419" s="5" t="n">
        <v>0.125</v>
      </c>
      <c r="BN419" s="5" t="n">
        <v>1</v>
      </c>
      <c r="BO419" s="5" t="n">
        <v>0</v>
      </c>
      <c r="BP419" s="5" t="n">
        <v>0</v>
      </c>
      <c r="BQ419" s="5" t="n">
        <v>0</v>
      </c>
      <c r="BR419" s="5" t="n">
        <v>0</v>
      </c>
      <c r="BS419" s="5" t="n">
        <v>1</v>
      </c>
      <c r="BT419" s="5" t="n">
        <v>0</v>
      </c>
      <c r="BU419" s="5" t="n">
        <v>0</v>
      </c>
      <c r="BV419" s="5" t="n">
        <v>0</v>
      </c>
      <c r="BW419" s="5" t="n">
        <v>0.125</v>
      </c>
      <c r="BX419" s="5" t="n">
        <v>1</v>
      </c>
      <c r="BY419" s="5" t="n">
        <v>12.729</v>
      </c>
      <c r="BZ419" s="5" t="n">
        <v>0</v>
      </c>
      <c r="CA419" s="5" t="n">
        <v>12.729</v>
      </c>
      <c r="CB419" s="5" t="n">
        <v>0</v>
      </c>
      <c r="CC419" s="5" t="n">
        <v>102.477</v>
      </c>
      <c r="CD419" s="5" t="n">
        <v>7.95</v>
      </c>
      <c r="CE419" s="5" t="n">
        <v>0.948</v>
      </c>
      <c r="CF419" s="5" t="n">
        <v>115.286</v>
      </c>
      <c r="CG419" s="5" t="n">
        <v>0.125</v>
      </c>
      <c r="CH419" s="5" t="n">
        <v>1</v>
      </c>
      <c r="CI419" s="5" t="n">
        <v>0</v>
      </c>
      <c r="CJ419" s="5" t="n">
        <v>0</v>
      </c>
      <c r="CK419" s="5" t="n">
        <v>0</v>
      </c>
      <c r="CL419" s="5" t="n">
        <v>0</v>
      </c>
      <c r="CM419" s="5" t="n">
        <v>0</v>
      </c>
      <c r="CN419" s="5" t="n">
        <v>0</v>
      </c>
      <c r="CO419" s="5" t="n">
        <v>0</v>
      </c>
      <c r="CP419" s="5" t="n">
        <v>0</v>
      </c>
      <c r="CQ419" s="5" t="n">
        <v>1.294</v>
      </c>
      <c r="CR419" s="5" t="n">
        <v>0</v>
      </c>
      <c r="CS419" s="5" t="n">
        <v>5.158</v>
      </c>
      <c r="CT419" s="5" t="n">
        <v>7.554</v>
      </c>
      <c r="CU419" s="5" t="n">
        <v>16.097</v>
      </c>
    </row>
    <row r="420">
      <c r="A420" s="5" t="inlineStr">
        <is>
          <t>KIR2023</t>
        </is>
      </c>
      <c r="B420" s="5" t="inlineStr">
        <is>
          <t>KIR</t>
        </is>
      </c>
      <c r="C420" s="5" t="inlineStr">
        <is>
          <t>KIR</t>
        </is>
      </c>
      <c r="D420" s="5" t="inlineStr">
        <is>
          <t>Kiribati</t>
        </is>
      </c>
      <c r="E420" s="5" t="n">
        <v>2023</v>
      </c>
      <c r="F420" s="5" t="n">
        <v>0.125</v>
      </c>
      <c r="G420" s="5" t="n">
        <v>5.77</v>
      </c>
      <c r="H420" s="5" t="n">
        <v>1.286</v>
      </c>
      <c r="I420" s="5" t="n">
        <v>0</v>
      </c>
      <c r="J420" s="5" t="n">
        <v>5.77</v>
      </c>
      <c r="K420" s="5" t="n">
        <v>0</v>
      </c>
      <c r="L420" s="5" t="n">
        <v>1</v>
      </c>
      <c r="M420" s="5" t="n">
        <v>7.886</v>
      </c>
      <c r="N420" s="5" t="n">
        <v>3.857</v>
      </c>
      <c r="O420" s="5" t="n">
        <v>0</v>
      </c>
      <c r="P420" s="5" t="n">
        <v>7.886</v>
      </c>
      <c r="Q420" s="5" t="n">
        <v>0</v>
      </c>
      <c r="R420" s="5" t="n">
        <v>1</v>
      </c>
      <c r="S420" s="5" t="n">
        <v>12.198</v>
      </c>
      <c r="T420" s="5" t="n">
        <v>7.714</v>
      </c>
      <c r="U420" s="5" t="n">
        <v>0.169</v>
      </c>
      <c r="V420" s="5" t="n">
        <v>13.723</v>
      </c>
      <c r="W420" s="5" t="n">
        <v>0.125</v>
      </c>
      <c r="X420" s="5" t="n">
        <v>1</v>
      </c>
      <c r="Y420" s="5" t="n">
        <v>13.814</v>
      </c>
      <c r="Z420" s="5" t="n">
        <v>1.705</v>
      </c>
      <c r="AA420" s="5" t="n">
        <v>0</v>
      </c>
      <c r="AB420" s="5" t="n">
        <v>13.814</v>
      </c>
      <c r="AC420" s="5" t="n">
        <v>0</v>
      </c>
      <c r="AD420" s="5" t="n">
        <v>1</v>
      </c>
      <c r="AE420" s="5" t="n">
        <v>15.1</v>
      </c>
      <c r="AF420" s="5" t="n">
        <v>3.292</v>
      </c>
      <c r="AG420" s="5" t="n">
        <v>0</v>
      </c>
      <c r="AH420" s="5" t="n">
        <v>15.1</v>
      </c>
      <c r="AI420" s="5" t="n">
        <v>0</v>
      </c>
      <c r="AJ420" s="5" t="n">
        <v>1</v>
      </c>
      <c r="AK420" s="5" t="n">
        <v>22.814</v>
      </c>
      <c r="AL420" s="5" t="n">
        <v>11.838</v>
      </c>
      <c r="AM420" s="5" t="n">
        <v>0.316</v>
      </c>
      <c r="AN420" s="5" t="n">
        <v>25.666</v>
      </c>
      <c r="AO420" s="5" t="n">
        <v>0.125</v>
      </c>
      <c r="AP420" s="5" t="n">
        <v>1</v>
      </c>
      <c r="AQ420" s="5" t="n">
        <v>0.749</v>
      </c>
      <c r="AR420" s="5" t="n">
        <v>0.129</v>
      </c>
      <c r="AS420" s="5" t="n">
        <v>0.01</v>
      </c>
      <c r="AT420" s="5" t="n">
        <v>0.842</v>
      </c>
      <c r="AU420" s="5" t="n">
        <v>0.125</v>
      </c>
      <c r="AV420" s="5" t="n">
        <v>1</v>
      </c>
      <c r="AW420" s="5" t="n">
        <v>0.783</v>
      </c>
      <c r="AX420" s="5" t="n">
        <v>0.129</v>
      </c>
      <c r="AY420" s="5" t="n">
        <v>0.011</v>
      </c>
      <c r="AZ420" s="5" t="n">
        <v>0.88</v>
      </c>
      <c r="BA420" s="5" t="n">
        <v>0.125</v>
      </c>
      <c r="BB420" s="5" t="n">
        <v>1</v>
      </c>
      <c r="BC420" s="5" t="n">
        <v>0.527</v>
      </c>
      <c r="BD420" s="5" t="n">
        <v>0.129</v>
      </c>
      <c r="BE420" s="5" t="n">
        <v>0.007</v>
      </c>
      <c r="BF420" s="5" t="n">
        <v>0.593</v>
      </c>
      <c r="BG420" s="5" t="n">
        <v>0.125</v>
      </c>
      <c r="BH420" s="5" t="n">
        <v>1</v>
      </c>
      <c r="BI420" s="5" t="n">
        <v>0.64</v>
      </c>
      <c r="BJ420" s="5" t="n">
        <v>0.129</v>
      </c>
      <c r="BK420" s="5" t="n">
        <v>0.008999999999999999</v>
      </c>
      <c r="BL420" s="5" t="n">
        <v>0.72</v>
      </c>
      <c r="BM420" s="5" t="n">
        <v>0.125</v>
      </c>
      <c r="BN420" s="5" t="n">
        <v>1</v>
      </c>
      <c r="BO420" s="5" t="n">
        <v>0</v>
      </c>
      <c r="BP420" s="5" t="n">
        <v>0</v>
      </c>
      <c r="BQ420" s="5" t="n">
        <v>0</v>
      </c>
      <c r="BR420" s="5" t="n">
        <v>0</v>
      </c>
      <c r="BS420" s="5" t="n">
        <v>1</v>
      </c>
      <c r="BT420" s="5" t="n">
        <v>0</v>
      </c>
      <c r="BU420" s="5" t="n">
        <v>0</v>
      </c>
      <c r="BV420" s="5" t="n">
        <v>0</v>
      </c>
      <c r="BW420" s="5" t="n">
        <v>0.125</v>
      </c>
      <c r="BX420" s="5" t="n">
        <v>1</v>
      </c>
      <c r="BY420" s="5" t="n">
        <v>13.254</v>
      </c>
      <c r="BZ420" s="5" t="n">
        <v>0</v>
      </c>
      <c r="CA420" s="5" t="n">
        <v>13.254</v>
      </c>
      <c r="CB420" s="5" t="n">
        <v>0</v>
      </c>
      <c r="CC420" s="5" t="n">
        <v>87.07899999999999</v>
      </c>
      <c r="CD420" s="5" t="n">
        <v>7.95</v>
      </c>
      <c r="CE420" s="5" t="n">
        <v>1.205</v>
      </c>
      <c r="CF420" s="5" t="n">
        <v>97.964</v>
      </c>
      <c r="CG420" s="5" t="n">
        <v>0.125</v>
      </c>
      <c r="CH420" s="5" t="n">
        <v>1</v>
      </c>
      <c r="CI420" s="5" t="n">
        <v>0</v>
      </c>
      <c r="CJ420" s="5" t="n">
        <v>0</v>
      </c>
      <c r="CK420" s="5" t="n">
        <v>0</v>
      </c>
      <c r="CL420" s="5" t="n">
        <v>0</v>
      </c>
      <c r="CM420" s="5" t="n">
        <v>0</v>
      </c>
      <c r="CN420" s="5" t="n">
        <v>0</v>
      </c>
      <c r="CO420" s="5" t="n">
        <v>0</v>
      </c>
      <c r="CP420" s="5" t="n">
        <v>0</v>
      </c>
      <c r="CQ420" s="5" t="n">
        <v>1.348</v>
      </c>
      <c r="CR420" s="5" t="n">
        <v>0</v>
      </c>
      <c r="CS420" s="5" t="n">
        <v>5.37</v>
      </c>
      <c r="CT420" s="5" t="n">
        <v>4.484</v>
      </c>
      <c r="CU420" s="5" t="n">
        <v>12.529</v>
      </c>
    </row>
    <row r="421">
      <c r="A421" s="5" t="inlineStr">
        <is>
          <t>KIR2024</t>
        </is>
      </c>
      <c r="B421" s="5" t="inlineStr">
        <is>
          <t>KIR</t>
        </is>
      </c>
      <c r="C421" s="5" t="inlineStr">
        <is>
          <t>KIR</t>
        </is>
      </c>
      <c r="D421" s="5" t="inlineStr">
        <is>
          <t>Kiribati</t>
        </is>
      </c>
      <c r="E421" s="5" t="n">
        <v>2024</v>
      </c>
      <c r="F421" s="5" t="n">
        <v>0.125</v>
      </c>
      <c r="G421" s="5" t="n">
        <v>4.833</v>
      </c>
      <c r="H421" s="5" t="n">
        <v>1.324</v>
      </c>
      <c r="I421" s="5" t="n">
        <v>0</v>
      </c>
      <c r="J421" s="5" t="n">
        <v>4.833</v>
      </c>
      <c r="K421" s="5" t="n">
        <v>0</v>
      </c>
      <c r="L421" s="5" t="n">
        <v>1</v>
      </c>
      <c r="M421" s="5" t="n">
        <v>7.124</v>
      </c>
      <c r="N421" s="5" t="n">
        <v>3.971</v>
      </c>
      <c r="O421" s="5" t="n">
        <v>0</v>
      </c>
      <c r="P421" s="5" t="n">
        <v>7.124</v>
      </c>
      <c r="Q421" s="5" t="n">
        <v>0</v>
      </c>
      <c r="R421" s="5" t="n">
        <v>1</v>
      </c>
      <c r="S421" s="5" t="n">
        <v>11.451</v>
      </c>
      <c r="T421" s="5" t="n">
        <v>7.942</v>
      </c>
      <c r="U421" s="5" t="n">
        <v>0.195</v>
      </c>
      <c r="V421" s="5" t="n">
        <v>12.882</v>
      </c>
      <c r="W421" s="5" t="n">
        <v>0.125</v>
      </c>
      <c r="X421" s="5" t="n">
        <v>1</v>
      </c>
      <c r="Y421" s="5" t="n">
        <v>12.219</v>
      </c>
      <c r="Z421" s="5" t="n">
        <v>1.508</v>
      </c>
      <c r="AA421" s="5" t="n">
        <v>0</v>
      </c>
      <c r="AB421" s="5" t="n">
        <v>12.219</v>
      </c>
      <c r="AC421" s="5" t="n">
        <v>0</v>
      </c>
      <c r="AD421" s="5" t="n">
        <v>1</v>
      </c>
      <c r="AE421" s="5" t="n">
        <v>13.543</v>
      </c>
      <c r="AF421" s="5" t="n">
        <v>2.952</v>
      </c>
      <c r="AG421" s="5" t="n">
        <v>0</v>
      </c>
      <c r="AH421" s="5" t="n">
        <v>13.543</v>
      </c>
      <c r="AI421" s="5" t="n">
        <v>0</v>
      </c>
      <c r="AJ421" s="5" t="n">
        <v>1</v>
      </c>
      <c r="AK421" s="5" t="n">
        <v>21.484</v>
      </c>
      <c r="AL421" s="5" t="n">
        <v>11.148</v>
      </c>
      <c r="AM421" s="5" t="n">
        <v>0.366</v>
      </c>
      <c r="AN421" s="5" t="n">
        <v>24.17</v>
      </c>
      <c r="AO421" s="5" t="n">
        <v>0.125</v>
      </c>
      <c r="AP421" s="5" t="n">
        <v>1</v>
      </c>
      <c r="AQ421" s="5" t="n">
        <v>0.72</v>
      </c>
      <c r="AR421" s="5" t="n">
        <v>0.132</v>
      </c>
      <c r="AS421" s="5" t="n">
        <v>0.012</v>
      </c>
      <c r="AT421" s="5" t="n">
        <v>0.8100000000000001</v>
      </c>
      <c r="AU421" s="5" t="n">
        <v>0.125</v>
      </c>
      <c r="AV421" s="5" t="n">
        <v>1</v>
      </c>
      <c r="AW421" s="5" t="n">
        <v>0.734</v>
      </c>
      <c r="AX421" s="5" t="n">
        <v>0.132</v>
      </c>
      <c r="AY421" s="5" t="n">
        <v>0.012</v>
      </c>
      <c r="AZ421" s="5" t="n">
        <v>0.825</v>
      </c>
      <c r="BA421" s="5" t="n">
        <v>0.125</v>
      </c>
      <c r="BB421" s="5" t="n">
        <v>1</v>
      </c>
      <c r="BC421" s="5" t="n">
        <v>0.51</v>
      </c>
      <c r="BD421" s="5" t="n">
        <v>0.132</v>
      </c>
      <c r="BE421" s="5" t="n">
        <v>0.008999999999999999</v>
      </c>
      <c r="BF421" s="5" t="n">
        <v>0.574</v>
      </c>
      <c r="BG421" s="5" t="n">
        <v>0.125</v>
      </c>
      <c r="BH421" s="5" t="n">
        <v>1</v>
      </c>
      <c r="BI421" s="5" t="n">
        <v>0.652</v>
      </c>
      <c r="BJ421" s="5" t="n">
        <v>0.132</v>
      </c>
      <c r="BK421" s="5" t="n">
        <v>0.011</v>
      </c>
      <c r="BL421" s="5" t="n">
        <v>0.734</v>
      </c>
      <c r="BM421" s="5" t="n">
        <v>0.125</v>
      </c>
      <c r="BN421" s="5" t="n">
        <v>1</v>
      </c>
      <c r="BO421" s="5" t="n">
        <v>0</v>
      </c>
      <c r="BP421" s="5" t="n">
        <v>0</v>
      </c>
      <c r="BQ421" s="5" t="n">
        <v>0</v>
      </c>
      <c r="BR421" s="5" t="n">
        <v>0</v>
      </c>
      <c r="BS421" s="5" t="n">
        <v>1</v>
      </c>
      <c r="BT421" s="5" t="n">
        <v>0</v>
      </c>
      <c r="BU421" s="5" t="n">
        <v>0</v>
      </c>
      <c r="BV421" s="5" t="n">
        <v>0</v>
      </c>
      <c r="BW421" s="5" t="n">
        <v>0.125</v>
      </c>
      <c r="BX421" s="5" t="n">
        <v>1</v>
      </c>
      <c r="BY421" s="5" t="n">
        <v>13.646</v>
      </c>
      <c r="BZ421" s="5" t="n">
        <v>0</v>
      </c>
      <c r="CA421" s="5" t="n">
        <v>13.646</v>
      </c>
      <c r="CB421" s="5" t="n">
        <v>0</v>
      </c>
      <c r="CC421" s="5" t="n">
        <v>86.38500000000001</v>
      </c>
      <c r="CD421" s="5" t="n">
        <v>7.95</v>
      </c>
      <c r="CE421" s="5" t="n">
        <v>1.471</v>
      </c>
      <c r="CF421" s="5" t="n">
        <v>97.184</v>
      </c>
      <c r="CG421" s="5" t="n">
        <v>0.125</v>
      </c>
      <c r="CH421" s="5" t="n">
        <v>1</v>
      </c>
      <c r="CI421" s="5" t="n">
        <v>0</v>
      </c>
      <c r="CJ421" s="5" t="n">
        <v>0</v>
      </c>
      <c r="CK421" s="5" t="n">
        <v>0</v>
      </c>
      <c r="CL421" s="5" t="n">
        <v>0</v>
      </c>
      <c r="CM421" s="5" t="n">
        <v>0</v>
      </c>
      <c r="CN421" s="5" t="n">
        <v>0</v>
      </c>
      <c r="CO421" s="5" t="n">
        <v>0</v>
      </c>
      <c r="CP421" s="5" t="n">
        <v>0</v>
      </c>
      <c r="CQ421" s="5" t="n">
        <v>1.387</v>
      </c>
      <c r="CR421" s="5" t="n">
        <v>0</v>
      </c>
      <c r="CS421" s="5" t="n">
        <v>5.529</v>
      </c>
      <c r="CT421" s="5" t="n">
        <v>3.509</v>
      </c>
      <c r="CU421" s="5" t="n">
        <v>10.896</v>
      </c>
    </row>
    <row r="422">
      <c r="A422" s="5" t="inlineStr">
        <is>
          <t>KOR2021</t>
        </is>
      </c>
      <c r="B422" s="5" t="inlineStr">
        <is>
          <t>KOR</t>
        </is>
      </c>
      <c r="C422" s="5" t="inlineStr">
        <is>
          <t>KOR</t>
        </is>
      </c>
      <c r="D422" s="5" t="inlineStr">
        <is>
          <t>Korea</t>
        </is>
      </c>
      <c r="E422" s="5" t="n">
        <v>2021</v>
      </c>
      <c r="F422" s="5" t="n">
        <v>0.1</v>
      </c>
      <c r="G422" s="5" t="n">
        <v>4.446</v>
      </c>
      <c r="H422" s="5" t="n">
        <v>0.973</v>
      </c>
      <c r="I422" s="5" t="n">
        <v>2.735</v>
      </c>
      <c r="J422" s="5" t="n">
        <v>7.181</v>
      </c>
      <c r="K422" s="5" t="n">
        <v>0</v>
      </c>
      <c r="L422" s="5" t="n">
        <v>1</v>
      </c>
      <c r="M422" s="5" t="n">
        <v>5.764</v>
      </c>
      <c r="N422" s="5" t="n">
        <v>2.612</v>
      </c>
      <c r="O422" s="5" t="n">
        <v>1.417</v>
      </c>
      <c r="P422" s="5" t="n">
        <v>7.181</v>
      </c>
      <c r="Q422" s="5" t="n">
        <v>0</v>
      </c>
      <c r="R422" s="5" t="n">
        <v>1</v>
      </c>
      <c r="S422" s="5" t="n">
        <v>11.463</v>
      </c>
      <c r="T422" s="5" t="n">
        <v>7.103</v>
      </c>
      <c r="U422" s="5" t="n">
        <v>-3.064</v>
      </c>
      <c r="V422" s="5" t="n">
        <v>8.398</v>
      </c>
      <c r="W422" s="5" t="n">
        <v>0</v>
      </c>
      <c r="X422" s="5" t="n">
        <v>0</v>
      </c>
      <c r="Y422" s="5" t="n">
        <v>13.956</v>
      </c>
      <c r="Z422" s="5" t="n">
        <v>1.542</v>
      </c>
      <c r="AA422" s="5" t="n">
        <v>0.147</v>
      </c>
      <c r="AB422" s="5" t="n">
        <v>14.103</v>
      </c>
      <c r="AC422" s="5" t="n">
        <v>0</v>
      </c>
      <c r="AD422" s="5" t="n">
        <v>1</v>
      </c>
      <c r="AE422" s="5" t="n">
        <v>14.038</v>
      </c>
      <c r="AF422" s="5" t="n">
        <v>2.762</v>
      </c>
      <c r="AG422" s="5" t="n">
        <v>1.631</v>
      </c>
      <c r="AH422" s="5" t="n">
        <v>15.669</v>
      </c>
      <c r="AI422" s="5" t="n">
        <v>0</v>
      </c>
      <c r="AJ422" s="5" t="n">
        <v>1</v>
      </c>
      <c r="AK422" s="5" t="n">
        <v>17.765</v>
      </c>
      <c r="AL422" s="5" t="n">
        <v>8.718999999999999</v>
      </c>
      <c r="AM422" s="5" t="n">
        <v>-5.204</v>
      </c>
      <c r="AN422" s="5" t="n">
        <v>13.817</v>
      </c>
      <c r="AO422" s="5" t="n">
        <v>0</v>
      </c>
      <c r="AP422" s="5" t="n">
        <v>0</v>
      </c>
      <c r="AQ422" s="5" t="n">
        <v>0.621</v>
      </c>
      <c r="AR422" s="5" t="n">
        <v>0.114</v>
      </c>
      <c r="AS422" s="5" t="n">
        <v>0.623</v>
      </c>
      <c r="AT422" s="5" t="n">
        <v>1.367</v>
      </c>
      <c r="AU422" s="5" t="n">
        <v>0.1</v>
      </c>
      <c r="AV422" s="5" t="n">
        <v>1</v>
      </c>
      <c r="AW422" s="5" t="n">
        <v>0.593</v>
      </c>
      <c r="AX422" s="5" t="n">
        <v>0.114</v>
      </c>
      <c r="AY422" s="5" t="n">
        <v>0.512</v>
      </c>
      <c r="AZ422" s="5" t="n">
        <v>1.216</v>
      </c>
      <c r="BA422" s="5" t="n">
        <v>0.1</v>
      </c>
      <c r="BB422" s="5" t="n">
        <v>1</v>
      </c>
      <c r="BC422" s="5" t="n">
        <v>0.44</v>
      </c>
      <c r="BD422" s="5" t="n">
        <v>0.114</v>
      </c>
      <c r="BE422" s="5" t="n">
        <v>0.141</v>
      </c>
      <c r="BF422" s="5" t="n">
        <v>0.639</v>
      </c>
      <c r="BG422" s="5" t="n">
        <v>0.1</v>
      </c>
      <c r="BH422" s="5" t="n">
        <v>1</v>
      </c>
      <c r="BI422" s="5" t="n">
        <v>0.5600000000000001</v>
      </c>
      <c r="BJ422" s="5" t="n">
        <v>0.114</v>
      </c>
      <c r="BK422" s="5" t="n">
        <v>0.192</v>
      </c>
      <c r="BL422" s="5" t="n">
        <v>0.828</v>
      </c>
      <c r="BM422" s="5" t="n">
        <v>0.1</v>
      </c>
      <c r="BN422" s="5" t="n">
        <v>1</v>
      </c>
      <c r="BO422" s="5" t="n">
        <v>0</v>
      </c>
      <c r="BP422" s="5" t="n">
        <v>0.003</v>
      </c>
      <c r="BQ422" s="5" t="n">
        <v>0.091</v>
      </c>
      <c r="BR422" s="5" t="n">
        <v>0</v>
      </c>
      <c r="BS422" s="5" t="n">
        <v>0.833</v>
      </c>
      <c r="BT422" s="5" t="n">
        <v>0</v>
      </c>
      <c r="BU422" s="5" t="n">
        <v>0.004</v>
      </c>
      <c r="BV422" s="5" t="n">
        <v>0.094</v>
      </c>
      <c r="BW422" s="5" t="n">
        <v>0</v>
      </c>
      <c r="BX422" s="5" t="n">
        <v>0.667</v>
      </c>
      <c r="BY422" s="5" t="n">
        <v>2.587</v>
      </c>
      <c r="BZ422" s="5" t="n">
        <v>0</v>
      </c>
      <c r="CA422" s="5" t="n">
        <v>2.587</v>
      </c>
      <c r="CB422" s="5" t="n">
        <v>0</v>
      </c>
      <c r="CC422" s="5" t="n">
        <v>81.69499999999999</v>
      </c>
      <c r="CD422" s="5" t="n">
        <v>7.95</v>
      </c>
      <c r="CE422" s="5" t="n">
        <v>-1.133</v>
      </c>
      <c r="CF422" s="5" t="n">
        <v>88.619</v>
      </c>
      <c r="CG422" s="5" t="n">
        <v>0.1</v>
      </c>
      <c r="CH422" s="5" t="n">
        <v>1</v>
      </c>
      <c r="CI422" s="5" t="n">
        <v>0</v>
      </c>
      <c r="CJ422" s="5" t="n">
        <v>0</v>
      </c>
      <c r="CK422" s="5" t="n">
        <v>0</v>
      </c>
      <c r="CL422" s="5" t="n">
        <v>0.029</v>
      </c>
      <c r="CM422" s="5" t="n">
        <v>0</v>
      </c>
      <c r="CN422" s="5" t="n">
        <v>0</v>
      </c>
      <c r="CO422" s="5" t="n">
        <v>0</v>
      </c>
      <c r="CP422" s="5" t="n">
        <v>0</v>
      </c>
      <c r="CQ422" s="5" t="n">
        <v>1.198</v>
      </c>
      <c r="CR422" s="5" t="n">
        <v>0</v>
      </c>
      <c r="CS422" s="5" t="n">
        <v>1.655</v>
      </c>
      <c r="CT422" s="5" t="n">
        <v>5.524</v>
      </c>
      <c r="CU422" s="5" t="n">
        <v>10.311</v>
      </c>
    </row>
    <row r="423">
      <c r="A423" s="5" t="inlineStr">
        <is>
          <t>KOR2022</t>
        </is>
      </c>
      <c r="B423" s="5" t="inlineStr">
        <is>
          <t>KOR</t>
        </is>
      </c>
      <c r="C423" s="5" t="inlineStr">
        <is>
          <t>KOR</t>
        </is>
      </c>
      <c r="D423" s="5" t="inlineStr">
        <is>
          <t>Korea</t>
        </is>
      </c>
      <c r="E423" s="5" t="n">
        <v>2022</v>
      </c>
      <c r="F423" s="5" t="n">
        <v>0.1</v>
      </c>
      <c r="G423" s="5" t="n">
        <v>3.98</v>
      </c>
      <c r="H423" s="5" t="n">
        <v>0.618</v>
      </c>
      <c r="I423" s="5" t="n">
        <v>3.182</v>
      </c>
      <c r="J423" s="5" t="n">
        <v>7.162</v>
      </c>
      <c r="K423" s="5" t="n">
        <v>0</v>
      </c>
      <c r="L423" s="5" t="n">
        <v>1</v>
      </c>
      <c r="M423" s="5" t="n">
        <v>4.988</v>
      </c>
      <c r="N423" s="5" t="n">
        <v>2.06</v>
      </c>
      <c r="O423" s="5" t="n">
        <v>2.174</v>
      </c>
      <c r="P423" s="5" t="n">
        <v>7.162</v>
      </c>
      <c r="Q423" s="5" t="n">
        <v>0</v>
      </c>
      <c r="R423" s="5" t="n">
        <v>1</v>
      </c>
      <c r="S423" s="5" t="n">
        <v>8.478</v>
      </c>
      <c r="T423" s="5" t="n">
        <v>4.152</v>
      </c>
      <c r="U423" s="5" t="n">
        <v>-1.275</v>
      </c>
      <c r="V423" s="5" t="n">
        <v>7.203</v>
      </c>
      <c r="W423" s="5" t="n">
        <v>0</v>
      </c>
      <c r="X423" s="5" t="n">
        <v>0</v>
      </c>
      <c r="Y423" s="5" t="n">
        <v>23.589</v>
      </c>
      <c r="Z423" s="5" t="n">
        <v>2.475</v>
      </c>
      <c r="AA423" s="5" t="n">
        <v>1.306</v>
      </c>
      <c r="AB423" s="5" t="n">
        <v>24.896</v>
      </c>
      <c r="AC423" s="5" t="n">
        <v>0</v>
      </c>
      <c r="AD423" s="5" t="n">
        <v>1</v>
      </c>
      <c r="AE423" s="5" t="n">
        <v>23.763</v>
      </c>
      <c r="AF423" s="5" t="n">
        <v>4.405</v>
      </c>
      <c r="AG423" s="5" t="n">
        <v>0.034</v>
      </c>
      <c r="AH423" s="5" t="n">
        <v>23.797</v>
      </c>
      <c r="AI423" s="5" t="n">
        <v>0</v>
      </c>
      <c r="AJ423" s="5" t="n">
        <v>1</v>
      </c>
      <c r="AK423" s="5" t="n">
        <v>28.038</v>
      </c>
      <c r="AL423" s="5" t="n">
        <v>13.389</v>
      </c>
      <c r="AM423" s="5" t="n">
        <v>-15.252</v>
      </c>
      <c r="AN423" s="5" t="n">
        <v>14.064</v>
      </c>
      <c r="AO423" s="5" t="n">
        <v>0</v>
      </c>
      <c r="AP423" s="5" t="n">
        <v>0</v>
      </c>
      <c r="AQ423" s="5" t="n">
        <v>0.847</v>
      </c>
      <c r="AR423" s="5" t="n">
        <v>0.123</v>
      </c>
      <c r="AS423" s="5" t="n">
        <v>0.406</v>
      </c>
      <c r="AT423" s="5" t="n">
        <v>1.378</v>
      </c>
      <c r="AU423" s="5" t="n">
        <v>0.1</v>
      </c>
      <c r="AV423" s="5" t="n">
        <v>1</v>
      </c>
      <c r="AW423" s="5" t="n">
        <v>0.947</v>
      </c>
      <c r="AX423" s="5" t="n">
        <v>0.123</v>
      </c>
      <c r="AY423" s="5" t="n">
        <v>0.351</v>
      </c>
      <c r="AZ423" s="5" t="n">
        <v>1.427</v>
      </c>
      <c r="BA423" s="5" t="n">
        <v>0.1</v>
      </c>
      <c r="BB423" s="5" t="n">
        <v>1</v>
      </c>
      <c r="BC423" s="5" t="n">
        <v>0.589</v>
      </c>
      <c r="BD423" s="5" t="n">
        <v>0.123</v>
      </c>
      <c r="BE423" s="5" t="n">
        <v>0.015</v>
      </c>
      <c r="BF423" s="5" t="n">
        <v>0.664</v>
      </c>
      <c r="BG423" s="5" t="n">
        <v>0.1</v>
      </c>
      <c r="BH423" s="5" t="n">
        <v>1</v>
      </c>
      <c r="BI423" s="5" t="n">
        <v>0.6889999999999999</v>
      </c>
      <c r="BJ423" s="5" t="n">
        <v>0.123</v>
      </c>
      <c r="BK423" s="5" t="n">
        <v>0.354</v>
      </c>
      <c r="BL423" s="5" t="n">
        <v>1.147</v>
      </c>
      <c r="BM423" s="5" t="n">
        <v>0.1</v>
      </c>
      <c r="BN423" s="5" t="n">
        <v>1</v>
      </c>
      <c r="BO423" s="5" t="n">
        <v>0</v>
      </c>
      <c r="BP423" s="5" t="n">
        <v>0.003</v>
      </c>
      <c r="BQ423" s="5" t="n">
        <v>0.094</v>
      </c>
      <c r="BR423" s="5" t="n">
        <v>0</v>
      </c>
      <c r="BS423" s="5" t="n">
        <v>0.833</v>
      </c>
      <c r="BT423" s="5" t="n">
        <v>0</v>
      </c>
      <c r="BU423" s="5" t="n">
        <v>0.003</v>
      </c>
      <c r="BV423" s="5" t="n">
        <v>0.092</v>
      </c>
      <c r="BW423" s="5" t="n">
        <v>0</v>
      </c>
      <c r="BX423" s="5" t="n">
        <v>0.667</v>
      </c>
      <c r="BY423" s="5" t="n">
        <v>2.794</v>
      </c>
      <c r="BZ423" s="5" t="n">
        <v>0</v>
      </c>
      <c r="CA423" s="5" t="n">
        <v>2.794</v>
      </c>
      <c r="CB423" s="5" t="n">
        <v>0</v>
      </c>
      <c r="CC423" s="5" t="n">
        <v>102.477</v>
      </c>
      <c r="CD423" s="5" t="n">
        <v>7.95</v>
      </c>
      <c r="CE423" s="5" t="n">
        <v>-5.812</v>
      </c>
      <c r="CF423" s="5" t="n">
        <v>106.331</v>
      </c>
      <c r="CG423" s="5" t="n">
        <v>0.1</v>
      </c>
      <c r="CH423" s="5" t="n">
        <v>1</v>
      </c>
      <c r="CI423" s="5" t="n">
        <v>0</v>
      </c>
      <c r="CJ423" s="5" t="n">
        <v>0</v>
      </c>
      <c r="CK423" s="5" t="n">
        <v>0</v>
      </c>
      <c r="CL423" s="5" t="n">
        <v>0.031</v>
      </c>
      <c r="CM423" s="5" t="n">
        <v>0</v>
      </c>
      <c r="CN423" s="5" t="n">
        <v>0</v>
      </c>
      <c r="CO423" s="5" t="n">
        <v>0</v>
      </c>
      <c r="CP423" s="5" t="n">
        <v>0</v>
      </c>
      <c r="CQ423" s="5" t="n">
        <v>1.294</v>
      </c>
      <c r="CR423" s="5" t="n">
        <v>0</v>
      </c>
      <c r="CS423" s="5" t="n">
        <v>1.788</v>
      </c>
      <c r="CT423" s="5" t="n">
        <v>11.201</v>
      </c>
      <c r="CU423" s="5" t="n">
        <v>19.853</v>
      </c>
    </row>
    <row r="424">
      <c r="A424" s="5" t="inlineStr">
        <is>
          <t>KOR2023</t>
        </is>
      </c>
      <c r="B424" s="5" t="inlineStr">
        <is>
          <t>KOR</t>
        </is>
      </c>
      <c r="C424" s="5" t="inlineStr">
        <is>
          <t>KOR</t>
        </is>
      </c>
      <c r="D424" s="5" t="inlineStr">
        <is>
          <t>Korea</t>
        </is>
      </c>
      <c r="E424" s="5" t="n">
        <v>2023</v>
      </c>
      <c r="F424" s="5" t="n">
        <v>0.1</v>
      </c>
      <c r="G424" s="5" t="n">
        <v>4.112</v>
      </c>
      <c r="H424" s="5" t="n">
        <v>0.9370000000000001</v>
      </c>
      <c r="I424" s="5" t="n">
        <v>2.31</v>
      </c>
      <c r="J424" s="5" t="n">
        <v>6.422</v>
      </c>
      <c r="K424" s="5" t="n">
        <v>0</v>
      </c>
      <c r="L424" s="5" t="n">
        <v>1</v>
      </c>
      <c r="M424" s="5" t="n">
        <v>5.052</v>
      </c>
      <c r="N424" s="5" t="n">
        <v>2.505</v>
      </c>
      <c r="O424" s="5" t="n">
        <v>1.371</v>
      </c>
      <c r="P424" s="5" t="n">
        <v>6.422</v>
      </c>
      <c r="Q424" s="5" t="n">
        <v>0</v>
      </c>
      <c r="R424" s="5" t="n">
        <v>1</v>
      </c>
      <c r="S424" s="5" t="n">
        <v>8.856999999999999</v>
      </c>
      <c r="T424" s="5" t="n">
        <v>5.554</v>
      </c>
      <c r="U424" s="5" t="n">
        <v>-0.821</v>
      </c>
      <c r="V424" s="5" t="n">
        <v>8.035</v>
      </c>
      <c r="W424" s="5" t="n">
        <v>0</v>
      </c>
      <c r="X424" s="5" t="n">
        <v>0</v>
      </c>
      <c r="Y424" s="5" t="n">
        <v>18.667</v>
      </c>
      <c r="Z424" s="5" t="n">
        <v>2.091</v>
      </c>
      <c r="AA424" s="5" t="n">
        <v>3.185</v>
      </c>
      <c r="AB424" s="5" t="n">
        <v>21.852</v>
      </c>
      <c r="AC424" s="5" t="n">
        <v>0</v>
      </c>
      <c r="AD424" s="5" t="n">
        <v>1</v>
      </c>
      <c r="AE424" s="5" t="n">
        <v>18.892</v>
      </c>
      <c r="AF424" s="5" t="n">
        <v>3.763</v>
      </c>
      <c r="AG424" s="5" t="n">
        <v>1.952</v>
      </c>
      <c r="AH424" s="5" t="n">
        <v>20.844</v>
      </c>
      <c r="AI424" s="5" t="n">
        <v>0</v>
      </c>
      <c r="AJ424" s="5" t="n">
        <v>1</v>
      </c>
      <c r="AK424" s="5" t="n">
        <v>23.473</v>
      </c>
      <c r="AL424" s="5" t="n">
        <v>11.628</v>
      </c>
      <c r="AM424" s="5" t="n">
        <v>-7.703</v>
      </c>
      <c r="AN424" s="5" t="n">
        <v>17.346</v>
      </c>
      <c r="AO424" s="5" t="n">
        <v>0</v>
      </c>
      <c r="AP424" s="5" t="n">
        <v>0</v>
      </c>
      <c r="AQ424" s="5" t="n">
        <v>0.749</v>
      </c>
      <c r="AR424" s="5" t="n">
        <v>0.129</v>
      </c>
      <c r="AS424" s="5" t="n">
        <v>0.373</v>
      </c>
      <c r="AT424" s="5" t="n">
        <v>1.234</v>
      </c>
      <c r="AU424" s="5" t="n">
        <v>0.1</v>
      </c>
      <c r="AV424" s="5" t="n">
        <v>1</v>
      </c>
      <c r="AW424" s="5" t="n">
        <v>0.783</v>
      </c>
      <c r="AX424" s="5" t="n">
        <v>0.129</v>
      </c>
      <c r="AY424" s="5" t="n">
        <v>0.304</v>
      </c>
      <c r="AZ424" s="5" t="n">
        <v>1.195</v>
      </c>
      <c r="BA424" s="5" t="n">
        <v>0.1</v>
      </c>
      <c r="BB424" s="5" t="n">
        <v>1</v>
      </c>
      <c r="BC424" s="5" t="n">
        <v>0.527</v>
      </c>
      <c r="BD424" s="5" t="n">
        <v>0.129</v>
      </c>
      <c r="BE424" s="5" t="n">
        <v>-0.019</v>
      </c>
      <c r="BF424" s="5" t="n">
        <v>0.5590000000000001</v>
      </c>
      <c r="BG424" s="5" t="n">
        <v>0.1</v>
      </c>
      <c r="BH424" s="5" t="n">
        <v>1</v>
      </c>
      <c r="BI424" s="5" t="n">
        <v>0.64</v>
      </c>
      <c r="BJ424" s="5" t="n">
        <v>0.129</v>
      </c>
      <c r="BK424" s="5" t="n">
        <v>0.338</v>
      </c>
      <c r="BL424" s="5" t="n">
        <v>1.076</v>
      </c>
      <c r="BM424" s="5" t="n">
        <v>0.1</v>
      </c>
      <c r="BN424" s="5" t="n">
        <v>1</v>
      </c>
      <c r="BO424" s="5" t="n">
        <v>0</v>
      </c>
      <c r="BP424" s="5" t="n">
        <v>0.006</v>
      </c>
      <c r="BQ424" s="5" t="n">
        <v>0.118</v>
      </c>
      <c r="BR424" s="5" t="n">
        <v>0</v>
      </c>
      <c r="BS424" s="5" t="n">
        <v>0.833</v>
      </c>
      <c r="BT424" s="5" t="n">
        <v>0</v>
      </c>
      <c r="BU424" s="5" t="n">
        <v>0.004</v>
      </c>
      <c r="BV424" s="5" t="n">
        <v>0.115</v>
      </c>
      <c r="BW424" s="5" t="n">
        <v>0</v>
      </c>
      <c r="BX424" s="5" t="n">
        <v>0.667</v>
      </c>
      <c r="BY424" s="5" t="n">
        <v>2.909</v>
      </c>
      <c r="BZ424" s="5" t="n">
        <v>0</v>
      </c>
      <c r="CA424" s="5" t="n">
        <v>2.909</v>
      </c>
      <c r="CB424" s="5" t="n">
        <v>0</v>
      </c>
      <c r="CC424" s="5" t="n">
        <v>87.07899999999999</v>
      </c>
      <c r="CD424" s="5" t="n">
        <v>7.95</v>
      </c>
      <c r="CE424" s="5" t="n">
        <v>1.761</v>
      </c>
      <c r="CF424" s="5" t="n">
        <v>97.724</v>
      </c>
      <c r="CG424" s="5" t="n">
        <v>0.1</v>
      </c>
      <c r="CH424" s="5" t="n">
        <v>1</v>
      </c>
      <c r="CI424" s="5" t="n">
        <v>0</v>
      </c>
      <c r="CJ424" s="5" t="n">
        <v>0</v>
      </c>
      <c r="CK424" s="5" t="n">
        <v>0</v>
      </c>
      <c r="CL424" s="5" t="n">
        <v>0.032</v>
      </c>
      <c r="CM424" s="5" t="n">
        <v>0</v>
      </c>
      <c r="CN424" s="5" t="n">
        <v>0</v>
      </c>
      <c r="CO424" s="5" t="n">
        <v>0</v>
      </c>
      <c r="CP424" s="5" t="n">
        <v>0</v>
      </c>
      <c r="CQ424" s="5" t="n">
        <v>1.348</v>
      </c>
      <c r="CR424" s="5" t="n">
        <v>0</v>
      </c>
      <c r="CS424" s="5" t="n">
        <v>1.861</v>
      </c>
      <c r="CT424" s="5" t="n">
        <v>6.044</v>
      </c>
      <c r="CU424" s="5" t="n">
        <v>14.879</v>
      </c>
    </row>
    <row r="425">
      <c r="A425" s="5" t="inlineStr">
        <is>
          <t>KOR2024</t>
        </is>
      </c>
      <c r="B425" s="5" t="inlineStr">
        <is>
          <t>KOR</t>
        </is>
      </c>
      <c r="C425" s="5" t="inlineStr">
        <is>
          <t>KOR</t>
        </is>
      </c>
      <c r="D425" s="5" t="inlineStr">
        <is>
          <t>Korea</t>
        </is>
      </c>
      <c r="E425" s="5" t="n">
        <v>2024</v>
      </c>
      <c r="F425" s="5" t="n">
        <v>0.1</v>
      </c>
      <c r="G425" s="5" t="n">
        <v>3.912</v>
      </c>
      <c r="H425" s="5" t="n">
        <v>0.991</v>
      </c>
      <c r="I425" s="5" t="n">
        <v>1.843</v>
      </c>
      <c r="J425" s="5" t="n">
        <v>5.755</v>
      </c>
      <c r="K425" s="5" t="n">
        <v>0</v>
      </c>
      <c r="L425" s="5" t="n">
        <v>1</v>
      </c>
      <c r="M425" s="5" t="n">
        <v>4.883</v>
      </c>
      <c r="N425" s="5" t="n">
        <v>2.66</v>
      </c>
      <c r="O425" s="5" t="n">
        <v>0.873</v>
      </c>
      <c r="P425" s="5" t="n">
        <v>5.755</v>
      </c>
      <c r="Q425" s="5" t="n">
        <v>0</v>
      </c>
      <c r="R425" s="5" t="n">
        <v>1</v>
      </c>
      <c r="S425" s="5" t="n">
        <v>9.073</v>
      </c>
      <c r="T425" s="5" t="n">
        <v>6.007</v>
      </c>
      <c r="U425" s="5" t="n">
        <v>-1.293</v>
      </c>
      <c r="V425" s="5" t="n">
        <v>7.78</v>
      </c>
      <c r="W425" s="5" t="n">
        <v>0</v>
      </c>
      <c r="X425" s="5" t="n">
        <v>0</v>
      </c>
      <c r="Y425" s="5" t="n">
        <v>14.959</v>
      </c>
      <c r="Z425" s="5" t="n">
        <v>1.889</v>
      </c>
      <c r="AA425" s="5" t="n">
        <v>0.919</v>
      </c>
      <c r="AB425" s="5" t="n">
        <v>15.878</v>
      </c>
      <c r="AC425" s="5" t="n">
        <v>0</v>
      </c>
      <c r="AD425" s="5" t="n">
        <v>1</v>
      </c>
      <c r="AE425" s="5" t="n">
        <v>16.804</v>
      </c>
      <c r="AF425" s="5" t="n">
        <v>3.681</v>
      </c>
      <c r="AG425" s="5" t="n">
        <v>1.372</v>
      </c>
      <c r="AH425" s="5" t="n">
        <v>18.176</v>
      </c>
      <c r="AI425" s="5" t="n">
        <v>0</v>
      </c>
      <c r="AJ425" s="5" t="n">
        <v>1</v>
      </c>
      <c r="AK425" s="5" t="n">
        <v>20.889</v>
      </c>
      <c r="AL425" s="5" t="n">
        <v>10.624</v>
      </c>
      <c r="AM425" s="5" t="n">
        <v>-5.023</v>
      </c>
      <c r="AN425" s="5" t="n">
        <v>17.452</v>
      </c>
      <c r="AO425" s="5" t="n">
        <v>0</v>
      </c>
      <c r="AP425" s="5" t="n">
        <v>0</v>
      </c>
      <c r="AQ425" s="5" t="n">
        <v>0.72</v>
      </c>
      <c r="AR425" s="5" t="n">
        <v>0.132</v>
      </c>
      <c r="AS425" s="5" t="n">
        <v>0.354</v>
      </c>
      <c r="AT425" s="5" t="n">
        <v>1.182</v>
      </c>
      <c r="AU425" s="5" t="n">
        <v>0.1</v>
      </c>
      <c r="AV425" s="5" t="n">
        <v>1</v>
      </c>
      <c r="AW425" s="5" t="n">
        <v>0.734</v>
      </c>
      <c r="AX425" s="5" t="n">
        <v>0.132</v>
      </c>
      <c r="AY425" s="5" t="n">
        <v>0.27</v>
      </c>
      <c r="AZ425" s="5" t="n">
        <v>1.105</v>
      </c>
      <c r="BA425" s="5" t="n">
        <v>0.1</v>
      </c>
      <c r="BB425" s="5" t="n">
        <v>1</v>
      </c>
      <c r="BC425" s="5" t="n">
        <v>0.51</v>
      </c>
      <c r="BD425" s="5" t="n">
        <v>0.132</v>
      </c>
      <c r="BE425" s="5" t="n">
        <v>-0.005</v>
      </c>
      <c r="BF425" s="5" t="n">
        <v>0.556</v>
      </c>
      <c r="BG425" s="5" t="n">
        <v>0.1</v>
      </c>
      <c r="BH425" s="5" t="n">
        <v>1</v>
      </c>
      <c r="BI425" s="5" t="n">
        <v>0.652</v>
      </c>
      <c r="BJ425" s="5" t="n">
        <v>0.132</v>
      </c>
      <c r="BK425" s="5" t="n">
        <v>0.249</v>
      </c>
      <c r="BL425" s="5" t="n">
        <v>0.991</v>
      </c>
      <c r="BM425" s="5" t="n">
        <v>0.1</v>
      </c>
      <c r="BN425" s="5" t="n">
        <v>1</v>
      </c>
      <c r="BO425" s="5" t="n">
        <v>0</v>
      </c>
      <c r="BP425" s="5" t="n">
        <v>0.004</v>
      </c>
      <c r="BQ425" s="5" t="n">
        <v>0.116</v>
      </c>
      <c r="BR425" s="5" t="n">
        <v>0</v>
      </c>
      <c r="BS425" s="5" t="n">
        <v>0.833</v>
      </c>
      <c r="BT425" s="5" t="n">
        <v>0</v>
      </c>
      <c r="BU425" s="5" t="n">
        <v>0.004</v>
      </c>
      <c r="BV425" s="5" t="n">
        <v>0.115</v>
      </c>
      <c r="BW425" s="5" t="n">
        <v>0</v>
      </c>
      <c r="BX425" s="5" t="n">
        <v>0.667</v>
      </c>
      <c r="BY425" s="5" t="n">
        <v>2.995</v>
      </c>
      <c r="BZ425" s="5" t="n">
        <v>0</v>
      </c>
      <c r="CA425" s="5" t="n">
        <v>2.995</v>
      </c>
      <c r="CB425" s="5" t="n">
        <v>0</v>
      </c>
      <c r="CC425" s="5" t="n">
        <v>86.38500000000001</v>
      </c>
      <c r="CD425" s="5" t="n">
        <v>7.95</v>
      </c>
      <c r="CE425" s="5" t="n">
        <v>-6.537</v>
      </c>
      <c r="CF425" s="5" t="n">
        <v>87.833</v>
      </c>
      <c r="CG425" s="5" t="n">
        <v>0.1</v>
      </c>
      <c r="CH425" s="5" t="n">
        <v>1</v>
      </c>
      <c r="CI425" s="5" t="n">
        <v>0</v>
      </c>
      <c r="CJ425" s="5" t="n">
        <v>0</v>
      </c>
      <c r="CK425" s="5" t="n">
        <v>0</v>
      </c>
      <c r="CL425" s="5" t="n">
        <v>0.033</v>
      </c>
      <c r="CM425" s="5" t="n">
        <v>0</v>
      </c>
      <c r="CN425" s="5" t="n">
        <v>0</v>
      </c>
      <c r="CO425" s="5" t="n">
        <v>0</v>
      </c>
      <c r="CP425" s="5" t="n">
        <v>0</v>
      </c>
      <c r="CQ425" s="5" t="n">
        <v>1.387</v>
      </c>
      <c r="CR425" s="5" t="n">
        <v>0</v>
      </c>
      <c r="CS425" s="5" t="n">
        <v>1.916</v>
      </c>
      <c r="CT425" s="5" t="n">
        <v>5.005</v>
      </c>
      <c r="CU425" s="5" t="n">
        <v>11.813</v>
      </c>
    </row>
    <row r="426">
      <c r="A426" s="5" t="inlineStr">
        <is>
          <t>PRK2021</t>
        </is>
      </c>
      <c r="B426" s="5" t="inlineStr">
        <is>
          <t>PRK</t>
        </is>
      </c>
      <c r="C426" s="5" t="inlineStr">
        <is>
          <t>PRK</t>
        </is>
      </c>
      <c r="D426" s="5" t="inlineStr">
        <is>
          <t>Korea, Dem. People's Rep.</t>
        </is>
      </c>
      <c r="E426" s="5" t="n">
        <v>2021</v>
      </c>
      <c r="F426" s="5" t="n">
        <v>0</v>
      </c>
      <c r="G426" s="5" t="n">
        <v>1.785</v>
      </c>
      <c r="H426" s="5" t="n">
        <v>0.575</v>
      </c>
      <c r="I426" s="5" t="n">
        <v>0</v>
      </c>
      <c r="J426" s="5" t="n">
        <v>1.785</v>
      </c>
      <c r="K426" s="5" t="n">
        <v>0</v>
      </c>
      <c r="L426" s="5" t="n">
        <v>1</v>
      </c>
      <c r="M426" s="5" t="n">
        <v>2.939</v>
      </c>
      <c r="N426" s="5" t="n">
        <v>1.724</v>
      </c>
      <c r="O426" s="5" t="n">
        <v>0</v>
      </c>
      <c r="P426" s="5" t="n">
        <v>2.939</v>
      </c>
      <c r="Q426" s="5" t="n">
        <v>0</v>
      </c>
      <c r="R426" s="5" t="n">
        <v>1</v>
      </c>
      <c r="S426" s="5" t="n">
        <v>4.658</v>
      </c>
      <c r="T426" s="5" t="n">
        <v>3.447</v>
      </c>
      <c r="U426" s="5" t="n">
        <v>0</v>
      </c>
      <c r="V426" s="5" t="n">
        <v>4.658</v>
      </c>
      <c r="W426" s="5" t="n">
        <v>0</v>
      </c>
      <c r="X426" s="5" t="n">
        <v>1</v>
      </c>
      <c r="Y426" s="5" t="n">
        <v>10.551</v>
      </c>
      <c r="Z426" s="5" t="n">
        <v>1.302</v>
      </c>
      <c r="AA426" s="5" t="n">
        <v>0</v>
      </c>
      <c r="AB426" s="5" t="n">
        <v>10.551</v>
      </c>
      <c r="AC426" s="5" t="n">
        <v>0</v>
      </c>
      <c r="AD426" s="5" t="n">
        <v>1</v>
      </c>
      <c r="AE426" s="5" t="n">
        <v>11.694</v>
      </c>
      <c r="AF426" s="5" t="n">
        <v>2.549</v>
      </c>
      <c r="AG426" s="5" t="n">
        <v>0</v>
      </c>
      <c r="AH426" s="5" t="n">
        <v>11.694</v>
      </c>
      <c r="AI426" s="5" t="n">
        <v>0</v>
      </c>
      <c r="AJ426" s="5" t="n">
        <v>1</v>
      </c>
      <c r="AK426" s="5" t="n">
        <v>18.554</v>
      </c>
      <c r="AL426" s="5" t="n">
        <v>9.627000000000001</v>
      </c>
      <c r="AM426" s="5" t="n">
        <v>0</v>
      </c>
      <c r="AN426" s="5" t="n">
        <v>18.554</v>
      </c>
      <c r="AO426" s="5" t="n">
        <v>0</v>
      </c>
      <c r="AP426" s="5" t="n">
        <v>1</v>
      </c>
      <c r="AQ426" s="5" t="n">
        <v>0.621</v>
      </c>
      <c r="AR426" s="5" t="n">
        <v>0.114</v>
      </c>
      <c r="AS426" s="5" t="n">
        <v>0</v>
      </c>
      <c r="AT426" s="5" t="n">
        <v>0.621</v>
      </c>
      <c r="AU426" s="5" t="n">
        <v>0</v>
      </c>
      <c r="AV426" s="5" t="n">
        <v>1</v>
      </c>
      <c r="AW426" s="5" t="n">
        <v>0.593</v>
      </c>
      <c r="AX426" s="5" t="n">
        <v>0.114</v>
      </c>
      <c r="AY426" s="5" t="n">
        <v>0</v>
      </c>
      <c r="AZ426" s="5" t="n">
        <v>0.593</v>
      </c>
      <c r="BA426" s="5" t="n">
        <v>0</v>
      </c>
      <c r="BB426" s="5" t="n">
        <v>1</v>
      </c>
      <c r="BC426" s="5" t="n">
        <v>0.44</v>
      </c>
      <c r="BD426" s="5" t="n">
        <v>0.114</v>
      </c>
      <c r="BE426" s="5" t="n">
        <v>0</v>
      </c>
      <c r="BF426" s="5" t="n">
        <v>0.44</v>
      </c>
      <c r="BG426" s="5" t="n">
        <v>0</v>
      </c>
      <c r="BH426" s="5" t="n">
        <v>1</v>
      </c>
      <c r="BI426" s="5" t="n">
        <v>0.5600000000000001</v>
      </c>
      <c r="BJ426" s="5" t="n">
        <v>0.114</v>
      </c>
      <c r="BK426" s="5" t="n">
        <v>0</v>
      </c>
      <c r="BL426" s="5" t="n">
        <v>0.5600000000000001</v>
      </c>
      <c r="BM426" s="5" t="n">
        <v>0</v>
      </c>
      <c r="BN426" s="5" t="n">
        <v>1</v>
      </c>
      <c r="BO426" s="5" t="n">
        <v>0</v>
      </c>
      <c r="BP426" s="5" t="n">
        <v>0</v>
      </c>
      <c r="BQ426" s="5" t="n">
        <v>0</v>
      </c>
      <c r="BR426" s="5" t="n">
        <v>0</v>
      </c>
      <c r="BS426" s="5" t="n">
        <v>1</v>
      </c>
      <c r="BT426" s="5" t="n">
        <v>0</v>
      </c>
      <c r="BU426" s="5" t="n">
        <v>0</v>
      </c>
      <c r="BV426" s="5" t="n">
        <v>0</v>
      </c>
      <c r="BW426" s="5" t="n">
        <v>0</v>
      </c>
      <c r="BX426" s="5" t="n">
        <v>1</v>
      </c>
      <c r="BY426" s="5" t="n">
        <v>11.787</v>
      </c>
      <c r="BZ426" s="5" t="n">
        <v>0</v>
      </c>
      <c r="CA426" s="5" t="n">
        <v>11.787</v>
      </c>
      <c r="CB426" s="5" t="n">
        <v>0</v>
      </c>
      <c r="CC426" s="5" t="n">
        <v>81.69499999999999</v>
      </c>
      <c r="CD426" s="5" t="n">
        <v>7.95</v>
      </c>
      <c r="CE426" s="5" t="n">
        <v>0</v>
      </c>
      <c r="CF426" s="5" t="n">
        <v>81.69499999999999</v>
      </c>
      <c r="CG426" s="5" t="n">
        <v>0</v>
      </c>
      <c r="CH426" s="5" t="n">
        <v>1</v>
      </c>
      <c r="CI426" s="5" t="n">
        <v>0</v>
      </c>
      <c r="CJ426" s="5" t="n">
        <v>0</v>
      </c>
      <c r="CK426" s="5" t="n">
        <v>0</v>
      </c>
      <c r="CL426" s="5" t="n">
        <v>0</v>
      </c>
      <c r="CM426" s="5" t="n">
        <v>0</v>
      </c>
      <c r="CN426" s="5" t="n">
        <v>0</v>
      </c>
      <c r="CO426" s="5" t="n">
        <v>0</v>
      </c>
      <c r="CP426" s="5" t="n">
        <v>0.995</v>
      </c>
      <c r="CQ426" s="5" t="n">
        <v>1.198</v>
      </c>
      <c r="CR426" s="5" t="n">
        <v>0</v>
      </c>
      <c r="CS426" s="5" t="n">
        <v>4.776</v>
      </c>
      <c r="CT426" s="5" t="n">
        <v>3.604</v>
      </c>
      <c r="CU426" s="5" t="n">
        <v>9.407999999999999</v>
      </c>
    </row>
    <row r="427">
      <c r="A427" s="5" t="inlineStr">
        <is>
          <t>PRK2022</t>
        </is>
      </c>
      <c r="B427" s="5" t="inlineStr">
        <is>
          <t>PRK</t>
        </is>
      </c>
      <c r="C427" s="5" t="inlineStr">
        <is>
          <t>PRK</t>
        </is>
      </c>
      <c r="D427" s="5" t="inlineStr">
        <is>
          <t>Korea, Dem. People's Rep.</t>
        </is>
      </c>
      <c r="E427" s="5" t="n">
        <v>2022</v>
      </c>
      <c r="F427" s="5" t="n">
        <v>0</v>
      </c>
      <c r="G427" s="5" t="n">
        <v>1.928</v>
      </c>
      <c r="H427" s="5" t="n">
        <v>0.619</v>
      </c>
      <c r="I427" s="5" t="n">
        <v>0</v>
      </c>
      <c r="J427" s="5" t="n">
        <v>1.928</v>
      </c>
      <c r="K427" s="5" t="n">
        <v>0</v>
      </c>
      <c r="L427" s="5" t="n">
        <v>1</v>
      </c>
      <c r="M427" s="5" t="n">
        <v>3.162</v>
      </c>
      <c r="N427" s="5" t="n">
        <v>1.856</v>
      </c>
      <c r="O427" s="5" t="n">
        <v>0</v>
      </c>
      <c r="P427" s="5" t="n">
        <v>3.162</v>
      </c>
      <c r="Q427" s="5" t="n">
        <v>0</v>
      </c>
      <c r="R427" s="5" t="n">
        <v>1</v>
      </c>
      <c r="S427" s="5" t="n">
        <v>5.022</v>
      </c>
      <c r="T427" s="5" t="n">
        <v>3.713</v>
      </c>
      <c r="U427" s="5" t="n">
        <v>0</v>
      </c>
      <c r="V427" s="5" t="n">
        <v>5.022</v>
      </c>
      <c r="W427" s="5" t="n">
        <v>0</v>
      </c>
      <c r="X427" s="5" t="n">
        <v>1</v>
      </c>
      <c r="Y427" s="5" t="n">
        <v>17.332</v>
      </c>
      <c r="Z427" s="5" t="n">
        <v>2.139</v>
      </c>
      <c r="AA427" s="5" t="n">
        <v>0</v>
      </c>
      <c r="AB427" s="5" t="n">
        <v>17.332</v>
      </c>
      <c r="AC427" s="5" t="n">
        <v>0</v>
      </c>
      <c r="AD427" s="5" t="n">
        <v>1</v>
      </c>
      <c r="AE427" s="5" t="n">
        <v>18.566</v>
      </c>
      <c r="AF427" s="5" t="n">
        <v>4.048</v>
      </c>
      <c r="AG427" s="5" t="n">
        <v>0</v>
      </c>
      <c r="AH427" s="5" t="n">
        <v>18.566</v>
      </c>
      <c r="AI427" s="5" t="n">
        <v>0</v>
      </c>
      <c r="AJ427" s="5" t="n">
        <v>1</v>
      </c>
      <c r="AK427" s="5" t="n">
        <v>25.974</v>
      </c>
      <c r="AL427" s="5" t="n">
        <v>13.478</v>
      </c>
      <c r="AM427" s="5" t="n">
        <v>0</v>
      </c>
      <c r="AN427" s="5" t="n">
        <v>25.974</v>
      </c>
      <c r="AO427" s="5" t="n">
        <v>0</v>
      </c>
      <c r="AP427" s="5" t="n">
        <v>1</v>
      </c>
      <c r="AQ427" s="5" t="n">
        <v>0.847</v>
      </c>
      <c r="AR427" s="5" t="n">
        <v>0.123</v>
      </c>
      <c r="AS427" s="5" t="n">
        <v>0</v>
      </c>
      <c r="AT427" s="5" t="n">
        <v>0.847</v>
      </c>
      <c r="AU427" s="5" t="n">
        <v>0</v>
      </c>
      <c r="AV427" s="5" t="n">
        <v>1</v>
      </c>
      <c r="AW427" s="5" t="n">
        <v>0.947</v>
      </c>
      <c r="AX427" s="5" t="n">
        <v>0.123</v>
      </c>
      <c r="AY427" s="5" t="n">
        <v>0</v>
      </c>
      <c r="AZ427" s="5" t="n">
        <v>0.947</v>
      </c>
      <c r="BA427" s="5" t="n">
        <v>0</v>
      </c>
      <c r="BB427" s="5" t="n">
        <v>1</v>
      </c>
      <c r="BC427" s="5" t="n">
        <v>0.589</v>
      </c>
      <c r="BD427" s="5" t="n">
        <v>0.123</v>
      </c>
      <c r="BE427" s="5" t="n">
        <v>0</v>
      </c>
      <c r="BF427" s="5" t="n">
        <v>0.589</v>
      </c>
      <c r="BG427" s="5" t="n">
        <v>0</v>
      </c>
      <c r="BH427" s="5" t="n">
        <v>1</v>
      </c>
      <c r="BI427" s="5" t="n">
        <v>0.6889999999999999</v>
      </c>
      <c r="BJ427" s="5" t="n">
        <v>0.123</v>
      </c>
      <c r="BK427" s="5" t="n">
        <v>0</v>
      </c>
      <c r="BL427" s="5" t="n">
        <v>0.6889999999999999</v>
      </c>
      <c r="BM427" s="5" t="n">
        <v>0</v>
      </c>
      <c r="BN427" s="5" t="n">
        <v>1</v>
      </c>
      <c r="BO427" s="5" t="n">
        <v>0</v>
      </c>
      <c r="BP427" s="5" t="n">
        <v>0</v>
      </c>
      <c r="BQ427" s="5" t="n">
        <v>0</v>
      </c>
      <c r="BR427" s="5" t="n">
        <v>0</v>
      </c>
      <c r="BS427" s="5" t="n">
        <v>1</v>
      </c>
      <c r="BT427" s="5" t="n">
        <v>0</v>
      </c>
      <c r="BU427" s="5" t="n">
        <v>0</v>
      </c>
      <c r="BV427" s="5" t="n">
        <v>0</v>
      </c>
      <c r="BW427" s="5" t="n">
        <v>0</v>
      </c>
      <c r="BX427" s="5" t="n">
        <v>1</v>
      </c>
      <c r="BY427" s="5" t="n">
        <v>12.729</v>
      </c>
      <c r="BZ427" s="5" t="n">
        <v>0</v>
      </c>
      <c r="CA427" s="5" t="n">
        <v>12.729</v>
      </c>
      <c r="CB427" s="5" t="n">
        <v>0</v>
      </c>
      <c r="CC427" s="5" t="n">
        <v>102.477</v>
      </c>
      <c r="CD427" s="5" t="n">
        <v>7.95</v>
      </c>
      <c r="CE427" s="5" t="n">
        <v>0</v>
      </c>
      <c r="CF427" s="5" t="n">
        <v>102.477</v>
      </c>
      <c r="CG427" s="5" t="n">
        <v>0</v>
      </c>
      <c r="CH427" s="5" t="n">
        <v>1</v>
      </c>
      <c r="CI427" s="5" t="n">
        <v>0</v>
      </c>
      <c r="CJ427" s="5" t="n">
        <v>0</v>
      </c>
      <c r="CK427" s="5" t="n">
        <v>0</v>
      </c>
      <c r="CL427" s="5" t="n">
        <v>0</v>
      </c>
      <c r="CM427" s="5" t="n">
        <v>0</v>
      </c>
      <c r="CN427" s="5" t="n">
        <v>0</v>
      </c>
      <c r="CO427" s="5" t="n">
        <v>0</v>
      </c>
      <c r="CP427" s="5" t="n">
        <v>0.998</v>
      </c>
      <c r="CQ427" s="5" t="n">
        <v>1.294</v>
      </c>
      <c r="CR427" s="5" t="n">
        <v>0</v>
      </c>
      <c r="CS427" s="5" t="n">
        <v>5.158</v>
      </c>
      <c r="CT427" s="5" t="n">
        <v>7.554</v>
      </c>
      <c r="CU427" s="5" t="n">
        <v>16.097</v>
      </c>
    </row>
    <row r="428">
      <c r="A428" s="5" t="inlineStr">
        <is>
          <t>PRK2023</t>
        </is>
      </c>
      <c r="B428" s="5" t="inlineStr">
        <is>
          <t>PRK</t>
        </is>
      </c>
      <c r="C428" s="5" t="inlineStr">
        <is>
          <t>PRK</t>
        </is>
      </c>
      <c r="D428" s="5" t="inlineStr">
        <is>
          <t>Korea, Dem. People's Rep.</t>
        </is>
      </c>
      <c r="E428" s="5" t="n">
        <v>2023</v>
      </c>
      <c r="F428" s="5" t="n">
        <v>0</v>
      </c>
      <c r="G428" s="5" t="n">
        <v>1.99</v>
      </c>
      <c r="H428" s="5" t="n">
        <v>0.643</v>
      </c>
      <c r="I428" s="5" t="n">
        <v>0</v>
      </c>
      <c r="J428" s="5" t="n">
        <v>1.99</v>
      </c>
      <c r="K428" s="5" t="n">
        <v>0</v>
      </c>
      <c r="L428" s="5" t="n">
        <v>1</v>
      </c>
      <c r="M428" s="5" t="n">
        <v>3.276</v>
      </c>
      <c r="N428" s="5" t="n">
        <v>1.928</v>
      </c>
      <c r="O428" s="5" t="n">
        <v>0</v>
      </c>
      <c r="P428" s="5" t="n">
        <v>3.276</v>
      </c>
      <c r="Q428" s="5" t="n">
        <v>0</v>
      </c>
      <c r="R428" s="5" t="n">
        <v>1</v>
      </c>
      <c r="S428" s="5" t="n">
        <v>5.205</v>
      </c>
      <c r="T428" s="5" t="n">
        <v>3.857</v>
      </c>
      <c r="U428" s="5" t="n">
        <v>0</v>
      </c>
      <c r="V428" s="5" t="n">
        <v>5.205</v>
      </c>
      <c r="W428" s="5" t="n">
        <v>0</v>
      </c>
      <c r="X428" s="5" t="n">
        <v>1</v>
      </c>
      <c r="Y428" s="5" t="n">
        <v>13.814</v>
      </c>
      <c r="Z428" s="5" t="n">
        <v>1.705</v>
      </c>
      <c r="AA428" s="5" t="n">
        <v>0</v>
      </c>
      <c r="AB428" s="5" t="n">
        <v>13.814</v>
      </c>
      <c r="AC428" s="5" t="n">
        <v>0</v>
      </c>
      <c r="AD428" s="5" t="n">
        <v>1</v>
      </c>
      <c r="AE428" s="5" t="n">
        <v>15.1</v>
      </c>
      <c r="AF428" s="5" t="n">
        <v>3.292</v>
      </c>
      <c r="AG428" s="5" t="n">
        <v>0</v>
      </c>
      <c r="AH428" s="5" t="n">
        <v>15.1</v>
      </c>
      <c r="AI428" s="5" t="n">
        <v>0</v>
      </c>
      <c r="AJ428" s="5" t="n">
        <v>1</v>
      </c>
      <c r="AK428" s="5" t="n">
        <v>22.814</v>
      </c>
      <c r="AL428" s="5" t="n">
        <v>11.838</v>
      </c>
      <c r="AM428" s="5" t="n">
        <v>0</v>
      </c>
      <c r="AN428" s="5" t="n">
        <v>22.814</v>
      </c>
      <c r="AO428" s="5" t="n">
        <v>0</v>
      </c>
      <c r="AP428" s="5" t="n">
        <v>1</v>
      </c>
      <c r="AQ428" s="5" t="n">
        <v>0.749</v>
      </c>
      <c r="AR428" s="5" t="n">
        <v>0.129</v>
      </c>
      <c r="AS428" s="5" t="n">
        <v>0</v>
      </c>
      <c r="AT428" s="5" t="n">
        <v>0.749</v>
      </c>
      <c r="AU428" s="5" t="n">
        <v>0</v>
      </c>
      <c r="AV428" s="5" t="n">
        <v>1</v>
      </c>
      <c r="AW428" s="5" t="n">
        <v>0.783</v>
      </c>
      <c r="AX428" s="5" t="n">
        <v>0.129</v>
      </c>
      <c r="AY428" s="5" t="n">
        <v>0</v>
      </c>
      <c r="AZ428" s="5" t="n">
        <v>0.783</v>
      </c>
      <c r="BA428" s="5" t="n">
        <v>0</v>
      </c>
      <c r="BB428" s="5" t="n">
        <v>1</v>
      </c>
      <c r="BC428" s="5" t="n">
        <v>0.527</v>
      </c>
      <c r="BD428" s="5" t="n">
        <v>0.129</v>
      </c>
      <c r="BE428" s="5" t="n">
        <v>0</v>
      </c>
      <c r="BF428" s="5" t="n">
        <v>0.527</v>
      </c>
      <c r="BG428" s="5" t="n">
        <v>0</v>
      </c>
      <c r="BH428" s="5" t="n">
        <v>1</v>
      </c>
      <c r="BI428" s="5" t="n">
        <v>0.64</v>
      </c>
      <c r="BJ428" s="5" t="n">
        <v>0.129</v>
      </c>
      <c r="BK428" s="5" t="n">
        <v>0</v>
      </c>
      <c r="BL428" s="5" t="n">
        <v>0.64</v>
      </c>
      <c r="BM428" s="5" t="n">
        <v>0</v>
      </c>
      <c r="BN428" s="5" t="n">
        <v>1</v>
      </c>
      <c r="BO428" s="5" t="n">
        <v>0</v>
      </c>
      <c r="BP428" s="5" t="n">
        <v>0</v>
      </c>
      <c r="BQ428" s="5" t="n">
        <v>0</v>
      </c>
      <c r="BR428" s="5" t="n">
        <v>0</v>
      </c>
      <c r="BS428" s="5" t="n">
        <v>1</v>
      </c>
      <c r="BT428" s="5" t="n">
        <v>0</v>
      </c>
      <c r="BU428" s="5" t="n">
        <v>0</v>
      </c>
      <c r="BV428" s="5" t="n">
        <v>0</v>
      </c>
      <c r="BW428" s="5" t="n">
        <v>0</v>
      </c>
      <c r="BX428" s="5" t="n">
        <v>1</v>
      </c>
      <c r="BY428" s="5" t="n">
        <v>13.254</v>
      </c>
      <c r="BZ428" s="5" t="n">
        <v>0</v>
      </c>
      <c r="CA428" s="5" t="n">
        <v>13.254</v>
      </c>
      <c r="CB428" s="5" t="n">
        <v>0</v>
      </c>
      <c r="CC428" s="5" t="n">
        <v>87.07899999999999</v>
      </c>
      <c r="CD428" s="5" t="n">
        <v>7.95</v>
      </c>
      <c r="CE428" s="5" t="n">
        <v>0</v>
      </c>
      <c r="CF428" s="5" t="n">
        <v>87.07899999999999</v>
      </c>
      <c r="CG428" s="5" t="n">
        <v>0</v>
      </c>
      <c r="CH428" s="5" t="n">
        <v>1</v>
      </c>
      <c r="CI428" s="5" t="n">
        <v>0</v>
      </c>
      <c r="CJ428" s="5" t="n">
        <v>0</v>
      </c>
      <c r="CK428" s="5" t="n">
        <v>0</v>
      </c>
      <c r="CL428" s="5" t="n">
        <v>0</v>
      </c>
      <c r="CM428" s="5" t="n">
        <v>0</v>
      </c>
      <c r="CN428" s="5" t="n">
        <v>0</v>
      </c>
      <c r="CO428" s="5" t="n">
        <v>0</v>
      </c>
      <c r="CP428" s="5" t="n">
        <v>1</v>
      </c>
      <c r="CQ428" s="5" t="n">
        <v>1.348</v>
      </c>
      <c r="CR428" s="5" t="n">
        <v>0</v>
      </c>
      <c r="CS428" s="5" t="n">
        <v>5.37</v>
      </c>
      <c r="CT428" s="5" t="n">
        <v>4.484</v>
      </c>
      <c r="CU428" s="5" t="n">
        <v>12.529</v>
      </c>
    </row>
    <row r="429">
      <c r="A429" s="5" t="inlineStr">
        <is>
          <t>PRK2024</t>
        </is>
      </c>
      <c r="B429" s="5" t="inlineStr">
        <is>
          <t>PRK</t>
        </is>
      </c>
      <c r="C429" s="5" t="inlineStr">
        <is>
          <t>PRK</t>
        </is>
      </c>
      <c r="D429" s="5" t="inlineStr">
        <is>
          <t>Korea, Dem. People's Rep.</t>
        </is>
      </c>
      <c r="E429" s="5" t="n">
        <v>2024</v>
      </c>
      <c r="F429" s="5" t="n">
        <v>0</v>
      </c>
      <c r="G429" s="5" t="n">
        <v>2.049</v>
      </c>
      <c r="H429" s="5" t="n">
        <v>0.662</v>
      </c>
      <c r="I429" s="5" t="n">
        <v>0</v>
      </c>
      <c r="J429" s="5" t="n">
        <v>2.049</v>
      </c>
      <c r="K429" s="5" t="n">
        <v>0</v>
      </c>
      <c r="L429" s="5" t="n">
        <v>1</v>
      </c>
      <c r="M429" s="5" t="n">
        <v>3.373</v>
      </c>
      <c r="N429" s="5" t="n">
        <v>1.985</v>
      </c>
      <c r="O429" s="5" t="n">
        <v>0</v>
      </c>
      <c r="P429" s="5" t="n">
        <v>3.373</v>
      </c>
      <c r="Q429" s="5" t="n">
        <v>0</v>
      </c>
      <c r="R429" s="5" t="n">
        <v>1</v>
      </c>
      <c r="S429" s="5" t="n">
        <v>5.358</v>
      </c>
      <c r="T429" s="5" t="n">
        <v>3.971</v>
      </c>
      <c r="U429" s="5" t="n">
        <v>0</v>
      </c>
      <c r="V429" s="5" t="n">
        <v>5.358</v>
      </c>
      <c r="W429" s="5" t="n">
        <v>0</v>
      </c>
      <c r="X429" s="5" t="n">
        <v>1</v>
      </c>
      <c r="Y429" s="5" t="n">
        <v>12.219</v>
      </c>
      <c r="Z429" s="5" t="n">
        <v>1.508</v>
      </c>
      <c r="AA429" s="5" t="n">
        <v>0</v>
      </c>
      <c r="AB429" s="5" t="n">
        <v>12.219</v>
      </c>
      <c r="AC429" s="5" t="n">
        <v>0</v>
      </c>
      <c r="AD429" s="5" t="n">
        <v>1</v>
      </c>
      <c r="AE429" s="5" t="n">
        <v>13.543</v>
      </c>
      <c r="AF429" s="5" t="n">
        <v>2.952</v>
      </c>
      <c r="AG429" s="5" t="n">
        <v>0</v>
      </c>
      <c r="AH429" s="5" t="n">
        <v>13.543</v>
      </c>
      <c r="AI429" s="5" t="n">
        <v>0</v>
      </c>
      <c r="AJ429" s="5" t="n">
        <v>1</v>
      </c>
      <c r="AK429" s="5" t="n">
        <v>21.484</v>
      </c>
      <c r="AL429" s="5" t="n">
        <v>11.148</v>
      </c>
      <c r="AM429" s="5" t="n">
        <v>0</v>
      </c>
      <c r="AN429" s="5" t="n">
        <v>21.484</v>
      </c>
      <c r="AO429" s="5" t="n">
        <v>0</v>
      </c>
      <c r="AP429" s="5" t="n">
        <v>1</v>
      </c>
      <c r="AQ429" s="5" t="n">
        <v>0.72</v>
      </c>
      <c r="AR429" s="5" t="n">
        <v>0.132</v>
      </c>
      <c r="AS429" s="5" t="n">
        <v>0</v>
      </c>
      <c r="AT429" s="5" t="n">
        <v>0.72</v>
      </c>
      <c r="AU429" s="5" t="n">
        <v>0</v>
      </c>
      <c r="AV429" s="5" t="n">
        <v>1</v>
      </c>
      <c r="AW429" s="5" t="n">
        <v>0.734</v>
      </c>
      <c r="AX429" s="5" t="n">
        <v>0.132</v>
      </c>
      <c r="AY429" s="5" t="n">
        <v>0</v>
      </c>
      <c r="AZ429" s="5" t="n">
        <v>0.734</v>
      </c>
      <c r="BA429" s="5" t="n">
        <v>0</v>
      </c>
      <c r="BB429" s="5" t="n">
        <v>1</v>
      </c>
      <c r="BC429" s="5" t="n">
        <v>0.51</v>
      </c>
      <c r="BD429" s="5" t="n">
        <v>0.132</v>
      </c>
      <c r="BE429" s="5" t="n">
        <v>0</v>
      </c>
      <c r="BF429" s="5" t="n">
        <v>0.51</v>
      </c>
      <c r="BG429" s="5" t="n">
        <v>0</v>
      </c>
      <c r="BH429" s="5" t="n">
        <v>1</v>
      </c>
      <c r="BI429" s="5" t="n">
        <v>0.652</v>
      </c>
      <c r="BJ429" s="5" t="n">
        <v>0.132</v>
      </c>
      <c r="BK429" s="5" t="n">
        <v>0</v>
      </c>
      <c r="BL429" s="5" t="n">
        <v>0.652</v>
      </c>
      <c r="BM429" s="5" t="n">
        <v>0</v>
      </c>
      <c r="BN429" s="5" t="n">
        <v>1</v>
      </c>
      <c r="BO429" s="5" t="n">
        <v>0</v>
      </c>
      <c r="BP429" s="5" t="n">
        <v>0</v>
      </c>
      <c r="BQ429" s="5" t="n">
        <v>0</v>
      </c>
      <c r="BR429" s="5" t="n">
        <v>0</v>
      </c>
      <c r="BS429" s="5" t="n">
        <v>1</v>
      </c>
      <c r="BT429" s="5" t="n">
        <v>0</v>
      </c>
      <c r="BU429" s="5" t="n">
        <v>0</v>
      </c>
      <c r="BV429" s="5" t="n">
        <v>0</v>
      </c>
      <c r="BW429" s="5" t="n">
        <v>0</v>
      </c>
      <c r="BX429" s="5" t="n">
        <v>1</v>
      </c>
      <c r="BY429" s="5" t="n">
        <v>13.646</v>
      </c>
      <c r="BZ429" s="5" t="n">
        <v>0</v>
      </c>
      <c r="CA429" s="5" t="n">
        <v>13.646</v>
      </c>
      <c r="CB429" s="5" t="n">
        <v>0</v>
      </c>
      <c r="CC429" s="5" t="n">
        <v>86.38500000000001</v>
      </c>
      <c r="CD429" s="5" t="n">
        <v>7.95</v>
      </c>
      <c r="CE429" s="5" t="n">
        <v>0</v>
      </c>
      <c r="CF429" s="5" t="n">
        <v>86.38500000000001</v>
      </c>
      <c r="CG429" s="5" t="n">
        <v>0</v>
      </c>
      <c r="CH429" s="5" t="n">
        <v>1</v>
      </c>
      <c r="CI429" s="5" t="n">
        <v>0</v>
      </c>
      <c r="CJ429" s="5" t="n">
        <v>0</v>
      </c>
      <c r="CK429" s="5" t="n">
        <v>0</v>
      </c>
      <c r="CL429" s="5" t="n">
        <v>0</v>
      </c>
      <c r="CM429" s="5" t="n">
        <v>0</v>
      </c>
      <c r="CN429" s="5" t="n">
        <v>0</v>
      </c>
      <c r="CO429" s="5" t="n">
        <v>0</v>
      </c>
      <c r="CP429" s="5" t="n">
        <v>1</v>
      </c>
      <c r="CQ429" s="5" t="n">
        <v>1.387</v>
      </c>
      <c r="CR429" s="5" t="n">
        <v>0</v>
      </c>
      <c r="CS429" s="5" t="n">
        <v>5.529</v>
      </c>
      <c r="CT429" s="5" t="n">
        <v>3.509</v>
      </c>
      <c r="CU429" s="5" t="n">
        <v>10.896</v>
      </c>
    </row>
    <row r="430">
      <c r="A430" s="5" t="inlineStr">
        <is>
          <t>XKX2021</t>
        </is>
      </c>
      <c r="B430" s="5" t="inlineStr">
        <is>
          <t>XKX</t>
        </is>
      </c>
      <c r="C430" s="5" t="inlineStr">
        <is>
          <t>XKX</t>
        </is>
      </c>
      <c r="D430" s="5" t="inlineStr">
        <is>
          <t>Kosovo</t>
        </is>
      </c>
      <c r="E430" s="5" t="n">
        <v>2021</v>
      </c>
      <c r="F430" s="5" t="n">
        <v>0.18</v>
      </c>
      <c r="G430" s="5" t="n">
        <v>1.811</v>
      </c>
      <c r="H430" s="5" t="n">
        <v>0.578</v>
      </c>
      <c r="I430" s="5" t="n">
        <v>0</v>
      </c>
      <c r="J430" s="5" t="n">
        <v>1.812</v>
      </c>
      <c r="K430" s="5" t="n">
        <v>0</v>
      </c>
      <c r="L430" s="5" t="n">
        <v>1</v>
      </c>
      <c r="M430" s="5" t="n">
        <v>2.968</v>
      </c>
      <c r="N430" s="5" t="n">
        <v>1.734</v>
      </c>
      <c r="O430" s="5" t="n">
        <v>0</v>
      </c>
      <c r="P430" s="5" t="n">
        <v>2.969</v>
      </c>
      <c r="Q430" s="5" t="n">
        <v>0</v>
      </c>
      <c r="R430" s="5" t="n">
        <v>1</v>
      </c>
      <c r="S430" s="5" t="n">
        <v>4.701</v>
      </c>
      <c r="T430" s="5" t="n">
        <v>3.467</v>
      </c>
      <c r="U430" s="5" t="n">
        <v>0</v>
      </c>
      <c r="V430" s="5" t="n">
        <v>5.547</v>
      </c>
      <c r="W430" s="5" t="n">
        <v>0.18</v>
      </c>
      <c r="X430" s="5" t="n">
        <v>1</v>
      </c>
      <c r="Y430" s="5" t="n">
        <v>16.305</v>
      </c>
      <c r="Z430" s="5" t="n">
        <v>2.204</v>
      </c>
      <c r="AA430" s="5" t="n">
        <v>0.151</v>
      </c>
      <c r="AB430" s="5" t="n">
        <v>16.456</v>
      </c>
      <c r="AC430" s="5" t="n">
        <v>0</v>
      </c>
      <c r="AD430" s="5" t="n">
        <v>1</v>
      </c>
      <c r="AE430" s="5" t="n">
        <v>17.449</v>
      </c>
      <c r="AF430" s="5" t="n">
        <v>4.08</v>
      </c>
      <c r="AG430" s="5" t="n">
        <v>0.151</v>
      </c>
      <c r="AH430" s="5" t="n">
        <v>17.599</v>
      </c>
      <c r="AI430" s="5" t="n">
        <v>0</v>
      </c>
      <c r="AJ430" s="5" t="n">
        <v>1</v>
      </c>
      <c r="AK430" s="5" t="n">
        <v>24.309</v>
      </c>
      <c r="AL430" s="5" t="n">
        <v>12.947</v>
      </c>
      <c r="AM430" s="5" t="n">
        <v>0.151</v>
      </c>
      <c r="AN430" s="5" t="n">
        <v>28.862</v>
      </c>
      <c r="AO430" s="5" t="n">
        <v>0.18</v>
      </c>
      <c r="AP430" s="5" t="n">
        <v>1</v>
      </c>
      <c r="AQ430" s="5" t="n">
        <v>0.619</v>
      </c>
      <c r="AR430" s="5" t="n">
        <v>0.114</v>
      </c>
      <c r="AS430" s="5" t="n">
        <v>0.514</v>
      </c>
      <c r="AT430" s="5" t="n">
        <v>1.337</v>
      </c>
      <c r="AU430" s="5" t="n">
        <v>0.18</v>
      </c>
      <c r="AV430" s="5" t="n">
        <v>1</v>
      </c>
      <c r="AW430" s="5" t="n">
        <v>0.599</v>
      </c>
      <c r="AX430" s="5" t="n">
        <v>0.114</v>
      </c>
      <c r="AY430" s="5" t="n">
        <v>0.513</v>
      </c>
      <c r="AZ430" s="5" t="n">
        <v>1.313</v>
      </c>
      <c r="BA430" s="5" t="n">
        <v>0.18</v>
      </c>
      <c r="BB430" s="5" t="n">
        <v>1</v>
      </c>
      <c r="BC430" s="5" t="n">
        <v>0.439</v>
      </c>
      <c r="BD430" s="5" t="n">
        <v>0.114</v>
      </c>
      <c r="BE430" s="5" t="n">
        <v>0</v>
      </c>
      <c r="BF430" s="5" t="n">
        <v>0.518</v>
      </c>
      <c r="BG430" s="5" t="n">
        <v>0.18</v>
      </c>
      <c r="BH430" s="5" t="n">
        <v>1</v>
      </c>
      <c r="BI430" s="5" t="n">
        <v>0.505</v>
      </c>
      <c r="BJ430" s="5" t="n">
        <v>0.114</v>
      </c>
      <c r="BK430" s="5" t="n">
        <v>0</v>
      </c>
      <c r="BL430" s="5" t="n">
        <v>0.596</v>
      </c>
      <c r="BM430" s="5" t="n">
        <v>0.18</v>
      </c>
      <c r="BN430" s="5" t="n">
        <v>1</v>
      </c>
      <c r="BO430" s="5" t="n">
        <v>0</v>
      </c>
      <c r="BP430" s="5" t="n">
        <v>0</v>
      </c>
      <c r="BQ430" s="5" t="n">
        <v>0.081</v>
      </c>
      <c r="BR430" s="5" t="n">
        <v>0</v>
      </c>
      <c r="BS430" s="5" t="n">
        <v>0.667</v>
      </c>
      <c r="BT430" s="5" t="n">
        <v>0</v>
      </c>
      <c r="BU430" s="5" t="n">
        <v>0</v>
      </c>
      <c r="BV430" s="5" t="n">
        <v>0.07099999999999999</v>
      </c>
      <c r="BW430" s="5" t="n">
        <v>0.08</v>
      </c>
      <c r="BX430" s="5" t="n">
        <v>0.333</v>
      </c>
      <c r="BY430" s="5" t="n">
        <v>11.787</v>
      </c>
      <c r="BZ430" s="5" t="n">
        <v>0</v>
      </c>
      <c r="CA430" s="5" t="n">
        <v>11.787</v>
      </c>
      <c r="CB430" s="5" t="n">
        <v>0</v>
      </c>
      <c r="CC430" s="5" t="n">
        <v>78.125</v>
      </c>
      <c r="CD430" s="5" t="n">
        <v>7.95</v>
      </c>
      <c r="CE430" s="5" t="n">
        <v>0</v>
      </c>
      <c r="CF430" s="5" t="n">
        <v>92.188</v>
      </c>
      <c r="CG430" s="5" t="n">
        <v>0.18</v>
      </c>
      <c r="CH430" s="5" t="n">
        <v>1</v>
      </c>
      <c r="CI430" s="5" t="n">
        <v>0</v>
      </c>
      <c r="CJ430" s="5" t="n">
        <v>0</v>
      </c>
      <c r="CK430" s="5" t="n">
        <v>0</v>
      </c>
      <c r="CL430" s="5" t="n">
        <v>0</v>
      </c>
      <c r="CM430" s="5" t="n">
        <v>0</v>
      </c>
      <c r="CN430" s="5" t="n">
        <v>0</v>
      </c>
      <c r="CO430" s="5" t="n">
        <v>0</v>
      </c>
      <c r="CP430" s="5" t="n">
        <v>0.989</v>
      </c>
      <c r="CQ430" s="5" t="n">
        <v>1.198</v>
      </c>
      <c r="CR430" s="5" t="n">
        <v>0</v>
      </c>
      <c r="CS430" s="5" t="n">
        <v>4.776</v>
      </c>
      <c r="CT430" s="5" t="n">
        <v>4.41</v>
      </c>
      <c r="CU430" s="5" t="n">
        <v>15.162</v>
      </c>
    </row>
    <row r="431">
      <c r="A431" s="5" t="inlineStr">
        <is>
          <t>XKX2022</t>
        </is>
      </c>
      <c r="B431" s="5" t="inlineStr">
        <is>
          <t>XKX</t>
        </is>
      </c>
      <c r="C431" s="5" t="inlineStr">
        <is>
          <t>XKX</t>
        </is>
      </c>
      <c r="D431" s="5" t="inlineStr">
        <is>
          <t>Kosovo</t>
        </is>
      </c>
      <c r="E431" s="5" t="n">
        <v>2022</v>
      </c>
      <c r="F431" s="5" t="n">
        <v>0.18</v>
      </c>
      <c r="G431" s="5" t="n">
        <v>1.932</v>
      </c>
      <c r="H431" s="5" t="n">
        <v>0.62</v>
      </c>
      <c r="I431" s="5" t="n">
        <v>0</v>
      </c>
      <c r="J431" s="5" t="n">
        <v>1.932</v>
      </c>
      <c r="K431" s="5" t="n">
        <v>0</v>
      </c>
      <c r="L431" s="5" t="n">
        <v>1</v>
      </c>
      <c r="M431" s="5" t="n">
        <v>3.173</v>
      </c>
      <c r="N431" s="5" t="n">
        <v>1.859</v>
      </c>
      <c r="O431" s="5" t="n">
        <v>0</v>
      </c>
      <c r="P431" s="5" t="n">
        <v>3.173</v>
      </c>
      <c r="Q431" s="5" t="n">
        <v>0</v>
      </c>
      <c r="R431" s="5" t="n">
        <v>1</v>
      </c>
      <c r="S431" s="5" t="n">
        <v>5.031</v>
      </c>
      <c r="T431" s="5" t="n">
        <v>3.719</v>
      </c>
      <c r="U431" s="5" t="n">
        <v>0.067</v>
      </c>
      <c r="V431" s="5" t="n">
        <v>5.937</v>
      </c>
      <c r="W431" s="5" t="n">
        <v>0.18</v>
      </c>
      <c r="X431" s="5" t="n">
        <v>1</v>
      </c>
      <c r="Y431" s="5" t="n">
        <v>32.56</v>
      </c>
      <c r="Z431" s="5" t="n">
        <v>4.401</v>
      </c>
      <c r="AA431" s="5" t="n">
        <v>0.311</v>
      </c>
      <c r="AB431" s="5" t="n">
        <v>32.871</v>
      </c>
      <c r="AC431" s="5" t="n">
        <v>0</v>
      </c>
      <c r="AD431" s="5" t="n">
        <v>1</v>
      </c>
      <c r="AE431" s="5" t="n">
        <v>33.795</v>
      </c>
      <c r="AF431" s="5" t="n">
        <v>7.902</v>
      </c>
      <c r="AG431" s="5" t="n">
        <v>0.311</v>
      </c>
      <c r="AH431" s="5" t="n">
        <v>34.106</v>
      </c>
      <c r="AI431" s="5" t="n">
        <v>0</v>
      </c>
      <c r="AJ431" s="5" t="n">
        <v>1</v>
      </c>
      <c r="AK431" s="5" t="n">
        <v>41.203</v>
      </c>
      <c r="AL431" s="5" t="n">
        <v>21.945</v>
      </c>
      <c r="AM431" s="5" t="n">
        <v>0.864</v>
      </c>
      <c r="AN431" s="5" t="n">
        <v>48.987</v>
      </c>
      <c r="AO431" s="5" t="n">
        <v>0.18</v>
      </c>
      <c r="AP431" s="5" t="n">
        <v>1</v>
      </c>
      <c r="AQ431" s="5" t="n">
        <v>0.861</v>
      </c>
      <c r="AR431" s="5" t="n">
        <v>0.123</v>
      </c>
      <c r="AS431" s="5" t="n">
        <v>0.449</v>
      </c>
      <c r="AT431" s="5" t="n">
        <v>1.546</v>
      </c>
      <c r="AU431" s="5" t="n">
        <v>0.18</v>
      </c>
      <c r="AV431" s="5" t="n">
        <v>1</v>
      </c>
      <c r="AW431" s="5" t="n">
        <v>0.986</v>
      </c>
      <c r="AX431" s="5" t="n">
        <v>0.123</v>
      </c>
      <c r="AY431" s="5" t="n">
        <v>0.431</v>
      </c>
      <c r="AZ431" s="5" t="n">
        <v>1.672</v>
      </c>
      <c r="BA431" s="5" t="n">
        <v>0.18</v>
      </c>
      <c r="BB431" s="5" t="n">
        <v>1</v>
      </c>
      <c r="BC431" s="5" t="n">
        <v>0.598</v>
      </c>
      <c r="BD431" s="5" t="n">
        <v>0.123</v>
      </c>
      <c r="BE431" s="5" t="n">
        <v>0.008</v>
      </c>
      <c r="BF431" s="5" t="n">
        <v>0.705</v>
      </c>
      <c r="BG431" s="5" t="n">
        <v>0.18</v>
      </c>
      <c r="BH431" s="5" t="n">
        <v>1</v>
      </c>
      <c r="BI431" s="5" t="n">
        <v>0.612</v>
      </c>
      <c r="BJ431" s="5" t="n">
        <v>0.123</v>
      </c>
      <c r="BK431" s="5" t="n">
        <v>0.008</v>
      </c>
      <c r="BL431" s="5" t="n">
        <v>0.723</v>
      </c>
      <c r="BM431" s="5" t="n">
        <v>0.18</v>
      </c>
      <c r="BN431" s="5" t="n">
        <v>1</v>
      </c>
      <c r="BO431" s="5" t="n">
        <v>0</v>
      </c>
      <c r="BP431" s="5" t="n">
        <v>0</v>
      </c>
      <c r="BQ431" s="5" t="n">
        <v>0.07199999999999999</v>
      </c>
      <c r="BR431" s="5" t="n">
        <v>0</v>
      </c>
      <c r="BS431" s="5" t="n">
        <v>0.667</v>
      </c>
      <c r="BT431" s="5" t="n">
        <v>0</v>
      </c>
      <c r="BU431" s="5" t="n">
        <v>0</v>
      </c>
      <c r="BV431" s="5" t="n">
        <v>0.063</v>
      </c>
      <c r="BW431" s="5" t="n">
        <v>0.08</v>
      </c>
      <c r="BX431" s="5" t="n">
        <v>0.333</v>
      </c>
      <c r="BY431" s="5" t="n">
        <v>12.729</v>
      </c>
      <c r="BZ431" s="5" t="n">
        <v>0</v>
      </c>
      <c r="CA431" s="5" t="n">
        <v>12.729</v>
      </c>
      <c r="CB431" s="5" t="n">
        <v>0</v>
      </c>
      <c r="CC431" s="5" t="n">
        <v>97.90000000000001</v>
      </c>
      <c r="CD431" s="5" t="n">
        <v>7.95</v>
      </c>
      <c r="CE431" s="5" t="n">
        <v>1.304</v>
      </c>
      <c r="CF431" s="5" t="n">
        <v>115.522</v>
      </c>
      <c r="CG431" s="5" t="n">
        <v>0.18</v>
      </c>
      <c r="CH431" s="5" t="n">
        <v>1</v>
      </c>
      <c r="CI431" s="5" t="n">
        <v>0</v>
      </c>
      <c r="CJ431" s="5" t="n">
        <v>0</v>
      </c>
      <c r="CK431" s="5" t="n">
        <v>0</v>
      </c>
      <c r="CL431" s="5" t="n">
        <v>0</v>
      </c>
      <c r="CM431" s="5" t="n">
        <v>0</v>
      </c>
      <c r="CN431" s="5" t="n">
        <v>0</v>
      </c>
      <c r="CO431" s="5" t="n">
        <v>0</v>
      </c>
      <c r="CP431" s="5" t="n">
        <v>0.996</v>
      </c>
      <c r="CQ431" s="5" t="n">
        <v>1.294</v>
      </c>
      <c r="CR431" s="5" t="n">
        <v>0</v>
      </c>
      <c r="CS431" s="5" t="n">
        <v>5.158</v>
      </c>
      <c r="CT431" s="5" t="n">
        <v>5.842</v>
      </c>
      <c r="CU431" s="5" t="n">
        <v>31.326</v>
      </c>
    </row>
    <row r="432">
      <c r="A432" s="5" t="inlineStr">
        <is>
          <t>XKX2023</t>
        </is>
      </c>
      <c r="B432" s="5" t="inlineStr">
        <is>
          <t>XKX</t>
        </is>
      </c>
      <c r="C432" s="5" t="inlineStr">
        <is>
          <t>XKX</t>
        </is>
      </c>
      <c r="D432" s="5" t="inlineStr">
        <is>
          <t>Kosovo</t>
        </is>
      </c>
      <c r="E432" s="5" t="n">
        <v>2023</v>
      </c>
      <c r="F432" s="5" t="n">
        <v>0.18</v>
      </c>
      <c r="G432" s="5" t="n">
        <v>2.012</v>
      </c>
      <c r="H432" s="5" t="n">
        <v>0.648</v>
      </c>
      <c r="I432" s="5" t="n">
        <v>0</v>
      </c>
      <c r="J432" s="5" t="n">
        <v>2.012</v>
      </c>
      <c r="K432" s="5" t="n">
        <v>0</v>
      </c>
      <c r="L432" s="5" t="n">
        <v>1</v>
      </c>
      <c r="M432" s="5" t="n">
        <v>3.312</v>
      </c>
      <c r="N432" s="5" t="n">
        <v>1.944</v>
      </c>
      <c r="O432" s="5" t="n">
        <v>0</v>
      </c>
      <c r="P432" s="5" t="n">
        <v>3.312</v>
      </c>
      <c r="Q432" s="5" t="n">
        <v>0</v>
      </c>
      <c r="R432" s="5" t="n">
        <v>1</v>
      </c>
      <c r="S432" s="5" t="n">
        <v>5.251</v>
      </c>
      <c r="T432" s="5" t="n">
        <v>3.887</v>
      </c>
      <c r="U432" s="5" t="n">
        <v>0.105</v>
      </c>
      <c r="V432" s="5" t="n">
        <v>6.197</v>
      </c>
      <c r="W432" s="5" t="n">
        <v>0.18</v>
      </c>
      <c r="X432" s="5" t="n">
        <v>1</v>
      </c>
      <c r="Y432" s="5" t="n">
        <v>12.908</v>
      </c>
      <c r="Z432" s="5" t="n">
        <v>1.745</v>
      </c>
      <c r="AA432" s="5" t="n">
        <v>0.115</v>
      </c>
      <c r="AB432" s="5" t="n">
        <v>13.023</v>
      </c>
      <c r="AC432" s="5" t="n">
        <v>0</v>
      </c>
      <c r="AD432" s="5" t="n">
        <v>1</v>
      </c>
      <c r="AE432" s="5" t="n">
        <v>14.194</v>
      </c>
      <c r="AF432" s="5" t="n">
        <v>3.319</v>
      </c>
      <c r="AG432" s="5" t="n">
        <v>0.115</v>
      </c>
      <c r="AH432" s="5" t="n">
        <v>14.309</v>
      </c>
      <c r="AI432" s="5" t="n">
        <v>0</v>
      </c>
      <c r="AJ432" s="5" t="n">
        <v>1</v>
      </c>
      <c r="AK432" s="5" t="n">
        <v>21.908</v>
      </c>
      <c r="AL432" s="5" t="n">
        <v>11.668</v>
      </c>
      <c r="AM432" s="5" t="n">
        <v>0.554</v>
      </c>
      <c r="AN432" s="5" t="n">
        <v>25.987</v>
      </c>
      <c r="AO432" s="5" t="n">
        <v>0.18</v>
      </c>
      <c r="AP432" s="5" t="n">
        <v>1</v>
      </c>
      <c r="AQ432" s="5" t="n">
        <v>0.76</v>
      </c>
      <c r="AR432" s="5" t="n">
        <v>0.129</v>
      </c>
      <c r="AS432" s="5" t="n">
        <v>0.486</v>
      </c>
      <c r="AT432" s="5" t="n">
        <v>1.471</v>
      </c>
      <c r="AU432" s="5" t="n">
        <v>0.18</v>
      </c>
      <c r="AV432" s="5" t="n">
        <v>1</v>
      </c>
      <c r="AW432" s="5" t="n">
        <v>0.8110000000000001</v>
      </c>
      <c r="AX432" s="5" t="n">
        <v>0.129</v>
      </c>
      <c r="AY432" s="5" t="n">
        <v>0.453</v>
      </c>
      <c r="AZ432" s="5" t="n">
        <v>1.492</v>
      </c>
      <c r="BA432" s="5" t="n">
        <v>0.18</v>
      </c>
      <c r="BB432" s="5" t="n">
        <v>1</v>
      </c>
      <c r="BC432" s="5" t="n">
        <v>0.535</v>
      </c>
      <c r="BD432" s="5" t="n">
        <v>0.129</v>
      </c>
      <c r="BE432" s="5" t="n">
        <v>0.011</v>
      </c>
      <c r="BF432" s="5" t="n">
        <v>0.631</v>
      </c>
      <c r="BG432" s="5" t="n">
        <v>0.18</v>
      </c>
      <c r="BH432" s="5" t="n">
        <v>1</v>
      </c>
      <c r="BI432" s="5" t="n">
        <v>0.579</v>
      </c>
      <c r="BJ432" s="5" t="n">
        <v>0.129</v>
      </c>
      <c r="BK432" s="5" t="n">
        <v>0.012</v>
      </c>
      <c r="BL432" s="5" t="n">
        <v>0.6840000000000001</v>
      </c>
      <c r="BM432" s="5" t="n">
        <v>0.18</v>
      </c>
      <c r="BN432" s="5" t="n">
        <v>1</v>
      </c>
      <c r="BO432" s="5" t="n">
        <v>0</v>
      </c>
      <c r="BP432" s="5" t="n">
        <v>0</v>
      </c>
      <c r="BQ432" s="5" t="n">
        <v>0.082</v>
      </c>
      <c r="BR432" s="5" t="n">
        <v>0</v>
      </c>
      <c r="BS432" s="5" t="n">
        <v>0.667</v>
      </c>
      <c r="BT432" s="5" t="n">
        <v>0</v>
      </c>
      <c r="BU432" s="5" t="n">
        <v>0</v>
      </c>
      <c r="BV432" s="5" t="n">
        <v>0.076</v>
      </c>
      <c r="BW432" s="5" t="n">
        <v>0.08</v>
      </c>
      <c r="BX432" s="5" t="n">
        <v>0.333</v>
      </c>
      <c r="BY432" s="5" t="n">
        <v>13.254</v>
      </c>
      <c r="BZ432" s="5" t="n">
        <v>0</v>
      </c>
      <c r="CA432" s="5" t="n">
        <v>13.254</v>
      </c>
      <c r="CB432" s="5" t="n">
        <v>0</v>
      </c>
      <c r="CC432" s="5" t="n">
        <v>83.248</v>
      </c>
      <c r="CD432" s="5" t="n">
        <v>7.95</v>
      </c>
      <c r="CE432" s="5" t="n">
        <v>1.659</v>
      </c>
      <c r="CF432" s="5" t="n">
        <v>98.233</v>
      </c>
      <c r="CG432" s="5" t="n">
        <v>0.18</v>
      </c>
      <c r="CH432" s="5" t="n">
        <v>1</v>
      </c>
      <c r="CI432" s="5" t="n">
        <v>0</v>
      </c>
      <c r="CJ432" s="5" t="n">
        <v>0</v>
      </c>
      <c r="CK432" s="5" t="n">
        <v>0</v>
      </c>
      <c r="CL432" s="5" t="n">
        <v>0</v>
      </c>
      <c r="CM432" s="5" t="n">
        <v>0</v>
      </c>
      <c r="CN432" s="5" t="n">
        <v>0</v>
      </c>
      <c r="CO432" s="5" t="n">
        <v>0</v>
      </c>
      <c r="CP432" s="5" t="n">
        <v>0.992</v>
      </c>
      <c r="CQ432" s="5" t="n">
        <v>1.348</v>
      </c>
      <c r="CR432" s="5" t="n">
        <v>0</v>
      </c>
      <c r="CS432" s="5" t="n">
        <v>5.37</v>
      </c>
      <c r="CT432" s="5" t="n">
        <v>3.466</v>
      </c>
      <c r="CU432" s="5" t="n">
        <v>11.622</v>
      </c>
    </row>
    <row r="433">
      <c r="A433" s="5" t="inlineStr">
        <is>
          <t>XKX2024</t>
        </is>
      </c>
      <c r="B433" s="5" t="inlineStr">
        <is>
          <t>XKX</t>
        </is>
      </c>
      <c r="C433" s="5" t="inlineStr">
        <is>
          <t>XKX</t>
        </is>
      </c>
      <c r="D433" s="5" t="inlineStr">
        <is>
          <t>Kosovo</t>
        </is>
      </c>
      <c r="E433" s="5" t="n">
        <v>2024</v>
      </c>
      <c r="F433" s="5" t="n">
        <v>0.18</v>
      </c>
      <c r="G433" s="5" t="n">
        <v>2.067</v>
      </c>
      <c r="H433" s="5" t="n">
        <v>0.667</v>
      </c>
      <c r="I433" s="5" t="n">
        <v>0</v>
      </c>
      <c r="J433" s="5" t="n">
        <v>2.067</v>
      </c>
      <c r="K433" s="5" t="n">
        <v>0</v>
      </c>
      <c r="L433" s="5" t="n">
        <v>1</v>
      </c>
      <c r="M433" s="5" t="n">
        <v>3.402</v>
      </c>
      <c r="N433" s="5" t="n">
        <v>2.001</v>
      </c>
      <c r="O433" s="5" t="n">
        <v>0</v>
      </c>
      <c r="P433" s="5" t="n">
        <v>3.402</v>
      </c>
      <c r="Q433" s="5" t="n">
        <v>0</v>
      </c>
      <c r="R433" s="5" t="n">
        <v>1</v>
      </c>
      <c r="S433" s="5" t="n">
        <v>5.402</v>
      </c>
      <c r="T433" s="5" t="n">
        <v>4.002</v>
      </c>
      <c r="U433" s="5" t="n">
        <v>0.133</v>
      </c>
      <c r="V433" s="5" t="n">
        <v>6.375</v>
      </c>
      <c r="W433" s="5" t="n">
        <v>0.18</v>
      </c>
      <c r="X433" s="5" t="n">
        <v>1</v>
      </c>
      <c r="Y433" s="5" t="n">
        <v>11.492</v>
      </c>
      <c r="Z433" s="5" t="n">
        <v>1.553</v>
      </c>
      <c r="AA433" s="5" t="n">
        <v>0.101</v>
      </c>
      <c r="AB433" s="5" t="n">
        <v>11.593</v>
      </c>
      <c r="AC433" s="5" t="n">
        <v>0</v>
      </c>
      <c r="AD433" s="5" t="n">
        <v>1</v>
      </c>
      <c r="AE433" s="5" t="n">
        <v>12.815</v>
      </c>
      <c r="AF433" s="5" t="n">
        <v>2.997</v>
      </c>
      <c r="AG433" s="5" t="n">
        <v>0.101</v>
      </c>
      <c r="AH433" s="5" t="n">
        <v>12.916</v>
      </c>
      <c r="AI433" s="5" t="n">
        <v>0</v>
      </c>
      <c r="AJ433" s="5" t="n">
        <v>1</v>
      </c>
      <c r="AK433" s="5" t="n">
        <v>20.757</v>
      </c>
      <c r="AL433" s="5" t="n">
        <v>11.055</v>
      </c>
      <c r="AM433" s="5" t="n">
        <v>0.612</v>
      </c>
      <c r="AN433" s="5" t="n">
        <v>24.613</v>
      </c>
      <c r="AO433" s="5" t="n">
        <v>0.18</v>
      </c>
      <c r="AP433" s="5" t="n">
        <v>1</v>
      </c>
      <c r="AQ433" s="5" t="n">
        <v>0.724</v>
      </c>
      <c r="AR433" s="5" t="n">
        <v>0.132</v>
      </c>
      <c r="AS433" s="5" t="n">
        <v>0.385</v>
      </c>
      <c r="AT433" s="5" t="n">
        <v>1.309</v>
      </c>
      <c r="AU433" s="5" t="n">
        <v>0.18</v>
      </c>
      <c r="AV433" s="5" t="n">
        <v>1</v>
      </c>
      <c r="AW433" s="5" t="n">
        <v>0.75</v>
      </c>
      <c r="AX433" s="5" t="n">
        <v>0.132</v>
      </c>
      <c r="AY433" s="5" t="n">
        <v>0.322</v>
      </c>
      <c r="AZ433" s="5" t="n">
        <v>1.266</v>
      </c>
      <c r="BA433" s="5" t="n">
        <v>0.18</v>
      </c>
      <c r="BB433" s="5" t="n">
        <v>1</v>
      </c>
      <c r="BC433" s="5" t="n">
        <v>0.513</v>
      </c>
      <c r="BD433" s="5" t="n">
        <v>0.132</v>
      </c>
      <c r="BE433" s="5" t="n">
        <v>0.013</v>
      </c>
      <c r="BF433" s="5" t="n">
        <v>0.605</v>
      </c>
      <c r="BG433" s="5" t="n">
        <v>0.18</v>
      </c>
      <c r="BH433" s="5" t="n">
        <v>1</v>
      </c>
      <c r="BI433" s="5" t="n">
        <v>0.591</v>
      </c>
      <c r="BJ433" s="5" t="n">
        <v>0.132</v>
      </c>
      <c r="BK433" s="5" t="n">
        <v>0.014</v>
      </c>
      <c r="BL433" s="5" t="n">
        <v>0.698</v>
      </c>
      <c r="BM433" s="5" t="n">
        <v>0.18</v>
      </c>
      <c r="BN433" s="5" t="n">
        <v>1</v>
      </c>
      <c r="BO433" s="5" t="n">
        <v>0</v>
      </c>
      <c r="BP433" s="5" t="n">
        <v>0</v>
      </c>
      <c r="BQ433" s="5" t="n">
        <v>0.07199999999999999</v>
      </c>
      <c r="BR433" s="5" t="n">
        <v>0</v>
      </c>
      <c r="BS433" s="5" t="n">
        <v>0.667</v>
      </c>
      <c r="BT433" s="5" t="n">
        <v>0</v>
      </c>
      <c r="BU433" s="5" t="n">
        <v>0</v>
      </c>
      <c r="BV433" s="5" t="n">
        <v>0.078</v>
      </c>
      <c r="BW433" s="5" t="n">
        <v>0.08</v>
      </c>
      <c r="BX433" s="5" t="n">
        <v>0.333</v>
      </c>
      <c r="BY433" s="5" t="n">
        <v>13.646</v>
      </c>
      <c r="BZ433" s="5" t="n">
        <v>0</v>
      </c>
      <c r="CA433" s="5" t="n">
        <v>13.646</v>
      </c>
      <c r="CB433" s="5" t="n">
        <v>0</v>
      </c>
      <c r="CC433" s="5" t="n">
        <v>82.58799999999999</v>
      </c>
      <c r="CD433" s="5" t="n">
        <v>7.95</v>
      </c>
      <c r="CE433" s="5" t="n">
        <v>2.025</v>
      </c>
      <c r="CF433" s="5" t="n">
        <v>97.45399999999999</v>
      </c>
      <c r="CG433" s="5" t="n">
        <v>0.18</v>
      </c>
      <c r="CH433" s="5" t="n">
        <v>1</v>
      </c>
      <c r="CI433" s="5" t="n">
        <v>0</v>
      </c>
      <c r="CJ433" s="5" t="n">
        <v>0</v>
      </c>
      <c r="CK433" s="5" t="n">
        <v>0</v>
      </c>
      <c r="CL433" s="5" t="n">
        <v>0</v>
      </c>
      <c r="CM433" s="5" t="n">
        <v>0</v>
      </c>
      <c r="CN433" s="5" t="n">
        <v>0</v>
      </c>
      <c r="CO433" s="5" t="n">
        <v>0</v>
      </c>
      <c r="CP433" s="5" t="n">
        <v>0.992</v>
      </c>
      <c r="CQ433" s="5" t="n">
        <v>1.387</v>
      </c>
      <c r="CR433" s="5" t="n">
        <v>0</v>
      </c>
      <c r="CS433" s="5" t="n">
        <v>5.529</v>
      </c>
      <c r="CT433" s="5" t="n">
        <v>3.027</v>
      </c>
      <c r="CU433" s="5" t="n">
        <v>10.168</v>
      </c>
    </row>
    <row r="434">
      <c r="A434" s="5" t="inlineStr">
        <is>
          <t>KWT2021</t>
        </is>
      </c>
      <c r="B434" s="5" t="inlineStr">
        <is>
          <t>KWT</t>
        </is>
      </c>
      <c r="C434" s="5" t="inlineStr">
        <is>
          <t>KWT</t>
        </is>
      </c>
      <c r="D434" s="5" t="inlineStr">
        <is>
          <t>Kuwait</t>
        </is>
      </c>
      <c r="E434" s="5" t="n">
        <v>2021</v>
      </c>
      <c r="F434" s="5" t="n">
        <v>0</v>
      </c>
      <c r="G434" s="5" t="n">
        <v>5.897</v>
      </c>
      <c r="H434" s="5" t="n">
        <v>1.143</v>
      </c>
      <c r="I434" s="5" t="n">
        <v>0.238</v>
      </c>
      <c r="J434" s="5" t="n">
        <v>6.134</v>
      </c>
      <c r="K434" s="5" t="n">
        <v>0</v>
      </c>
      <c r="L434" s="5" t="n">
        <v>1</v>
      </c>
      <c r="M434" s="5" t="n">
        <v>7.964</v>
      </c>
      <c r="N434" s="5" t="n">
        <v>3.43</v>
      </c>
      <c r="O434" s="5" t="n">
        <v>0.227</v>
      </c>
      <c r="P434" s="5" t="n">
        <v>8.191000000000001</v>
      </c>
      <c r="Q434" s="5" t="n">
        <v>0</v>
      </c>
      <c r="R434" s="5" t="n">
        <v>1</v>
      </c>
      <c r="S434" s="5" t="n">
        <v>11.613</v>
      </c>
      <c r="T434" s="5" t="n">
        <v>6.86</v>
      </c>
      <c r="U434" s="5" t="n">
        <v>0.238</v>
      </c>
      <c r="V434" s="5" t="n">
        <v>11.851</v>
      </c>
      <c r="W434" s="5" t="n">
        <v>0</v>
      </c>
      <c r="X434" s="5" t="n">
        <v>1</v>
      </c>
      <c r="Y434" s="5" t="n">
        <v>5.535</v>
      </c>
      <c r="Z434" s="5" t="n">
        <v>0.602</v>
      </c>
      <c r="AA434" s="5" t="n">
        <v>-1.946</v>
      </c>
      <c r="AB434" s="5" t="n">
        <v>3.589</v>
      </c>
      <c r="AC434" s="5" t="n">
        <v>0</v>
      </c>
      <c r="AD434" s="5" t="n">
        <v>0</v>
      </c>
      <c r="AE434" s="5" t="n">
        <v>6.293</v>
      </c>
      <c r="AF434" s="5" t="n">
        <v>1.212</v>
      </c>
      <c r="AG434" s="5" t="n">
        <v>-3.253</v>
      </c>
      <c r="AH434" s="5" t="n">
        <v>3.04</v>
      </c>
      <c r="AI434" s="5" t="n">
        <v>0</v>
      </c>
      <c r="AJ434" s="5" t="n">
        <v>0</v>
      </c>
      <c r="AK434" s="5" t="n">
        <v>10.846</v>
      </c>
      <c r="AL434" s="5" t="n">
        <v>5.097</v>
      </c>
      <c r="AM434" s="5" t="n">
        <v>-2.153</v>
      </c>
      <c r="AN434" s="5" t="n">
        <v>8.694000000000001</v>
      </c>
      <c r="AO434" s="5" t="n">
        <v>0</v>
      </c>
      <c r="AP434" s="5" t="n">
        <v>0</v>
      </c>
      <c r="AQ434" s="5" t="n">
        <v>0.621</v>
      </c>
      <c r="AR434" s="5" t="n">
        <v>0.114</v>
      </c>
      <c r="AS434" s="5" t="n">
        <v>-0.272</v>
      </c>
      <c r="AT434" s="5" t="n">
        <v>0.348</v>
      </c>
      <c r="AU434" s="5" t="n">
        <v>0</v>
      </c>
      <c r="AV434" s="5" t="n">
        <v>0</v>
      </c>
      <c r="AW434" s="5" t="n">
        <v>0.593</v>
      </c>
      <c r="AX434" s="5" t="n">
        <v>0.114</v>
      </c>
      <c r="AY434" s="5" t="n">
        <v>-0.212</v>
      </c>
      <c r="AZ434" s="5" t="n">
        <v>0.381</v>
      </c>
      <c r="BA434" s="5" t="n">
        <v>0</v>
      </c>
      <c r="BB434" s="5" t="n">
        <v>0</v>
      </c>
      <c r="BC434" s="5" t="n">
        <v>0.44</v>
      </c>
      <c r="BD434" s="5" t="n">
        <v>0.114</v>
      </c>
      <c r="BE434" s="5" t="n">
        <v>0</v>
      </c>
      <c r="BF434" s="5" t="n">
        <v>0.44</v>
      </c>
      <c r="BG434" s="5" t="n">
        <v>0</v>
      </c>
      <c r="BH434" s="5" t="n">
        <v>1</v>
      </c>
      <c r="BI434" s="5" t="n">
        <v>0.5600000000000001</v>
      </c>
      <c r="BJ434" s="5" t="n">
        <v>0.114</v>
      </c>
      <c r="BK434" s="5" t="n">
        <v>-0.179</v>
      </c>
      <c r="BL434" s="5" t="n">
        <v>0.381</v>
      </c>
      <c r="BM434" s="5" t="n">
        <v>0</v>
      </c>
      <c r="BN434" s="5" t="n">
        <v>0</v>
      </c>
      <c r="BO434" s="5" t="n">
        <v>0</v>
      </c>
      <c r="BP434" s="5" t="n">
        <v>-0.073</v>
      </c>
      <c r="BQ434" s="5" t="n">
        <v>0.033</v>
      </c>
      <c r="BR434" s="5" t="n">
        <v>0</v>
      </c>
      <c r="BS434" s="5" t="n">
        <v>0.833</v>
      </c>
      <c r="BT434" s="5" t="n">
        <v>0</v>
      </c>
      <c r="BU434" s="5" t="n">
        <v>-0.073</v>
      </c>
      <c r="BV434" s="5" t="n">
        <v>0.016</v>
      </c>
      <c r="BW434" s="5" t="n">
        <v>0</v>
      </c>
      <c r="BX434" s="5" t="n">
        <v>0.833</v>
      </c>
      <c r="BY434" s="5" t="n">
        <v>11.787</v>
      </c>
      <c r="BZ434" s="5" t="n">
        <v>0</v>
      </c>
      <c r="CA434" s="5" t="n">
        <v>11.787</v>
      </c>
      <c r="CB434" s="5" t="n">
        <v>0</v>
      </c>
      <c r="CC434" s="5" t="n">
        <v>81.69499999999999</v>
      </c>
      <c r="CD434" s="5" t="n">
        <v>7.95</v>
      </c>
      <c r="CE434" s="5" t="n">
        <v>0</v>
      </c>
      <c r="CF434" s="5" t="n">
        <v>81.69499999999999</v>
      </c>
      <c r="CG434" s="5" t="n">
        <v>0</v>
      </c>
      <c r="CH434" s="5" t="n">
        <v>1</v>
      </c>
      <c r="CI434" s="5" t="n">
        <v>0</v>
      </c>
      <c r="CJ434" s="5" t="n">
        <v>0</v>
      </c>
      <c r="CK434" s="5" t="n">
        <v>0</v>
      </c>
      <c r="CL434" s="5" t="n">
        <v>0</v>
      </c>
      <c r="CM434" s="5" t="n">
        <v>0</v>
      </c>
      <c r="CN434" s="5" t="n">
        <v>0</v>
      </c>
      <c r="CO434" s="5" t="n">
        <v>0</v>
      </c>
      <c r="CP434" s="5" t="n">
        <v>0</v>
      </c>
      <c r="CQ434" s="5" t="n">
        <v>1.198</v>
      </c>
      <c r="CR434" s="5" t="n">
        <v>0.673</v>
      </c>
      <c r="CS434" s="5" t="n">
        <v>4.776</v>
      </c>
      <c r="CT434" s="5" t="n">
        <v>4.753</v>
      </c>
      <c r="CU434" s="5" t="n">
        <v>14.162</v>
      </c>
    </row>
    <row r="435">
      <c r="A435" s="5" t="inlineStr">
        <is>
          <t>KWT2022</t>
        </is>
      </c>
      <c r="B435" s="5" t="inlineStr">
        <is>
          <t>KWT</t>
        </is>
      </c>
      <c r="C435" s="5" t="inlineStr">
        <is>
          <t>KWT</t>
        </is>
      </c>
      <c r="D435" s="5" t="inlineStr">
        <is>
          <t>Kuwait</t>
        </is>
      </c>
      <c r="E435" s="5" t="n">
        <v>2022</v>
      </c>
      <c r="F435" s="5" t="n">
        <v>0</v>
      </c>
      <c r="G435" s="5" t="n">
        <v>11.72</v>
      </c>
      <c r="H435" s="5" t="n">
        <v>1.235</v>
      </c>
      <c r="I435" s="5" t="n">
        <v>0.5659999999999999</v>
      </c>
      <c r="J435" s="5" t="n">
        <v>12.286</v>
      </c>
      <c r="K435" s="5" t="n">
        <v>0</v>
      </c>
      <c r="L435" s="5" t="n">
        <v>1</v>
      </c>
      <c r="M435" s="5" t="n">
        <v>9.782999999999999</v>
      </c>
      <c r="N435" s="5" t="n">
        <v>3.704</v>
      </c>
      <c r="O435" s="5" t="n">
        <v>0.328</v>
      </c>
      <c r="P435" s="5" t="n">
        <v>10.111</v>
      </c>
      <c r="Q435" s="5" t="n">
        <v>0</v>
      </c>
      <c r="R435" s="5" t="n">
        <v>1</v>
      </c>
      <c r="S435" s="5" t="n">
        <v>17.893</v>
      </c>
      <c r="T435" s="5" t="n">
        <v>7.408</v>
      </c>
      <c r="U435" s="5" t="n">
        <v>0.5659999999999999</v>
      </c>
      <c r="V435" s="5" t="n">
        <v>18.459</v>
      </c>
      <c r="W435" s="5" t="n">
        <v>0</v>
      </c>
      <c r="X435" s="5" t="n">
        <v>1</v>
      </c>
      <c r="Y435" s="5" t="n">
        <v>9.510999999999999</v>
      </c>
      <c r="Z435" s="5" t="n">
        <v>1.035</v>
      </c>
      <c r="AA435" s="5" t="n">
        <v>-2.102</v>
      </c>
      <c r="AB435" s="5" t="n">
        <v>7.409</v>
      </c>
      <c r="AC435" s="5" t="n">
        <v>0</v>
      </c>
      <c r="AD435" s="5" t="n">
        <v>0</v>
      </c>
      <c r="AE435" s="5" t="n">
        <v>10.338</v>
      </c>
      <c r="AF435" s="5" t="n">
        <v>1.991</v>
      </c>
      <c r="AG435" s="5" t="n">
        <v>-3.513</v>
      </c>
      <c r="AH435" s="5" t="n">
        <v>6.824</v>
      </c>
      <c r="AI435" s="5" t="n">
        <v>0</v>
      </c>
      <c r="AJ435" s="5" t="n">
        <v>0</v>
      </c>
      <c r="AK435" s="5" t="n">
        <v>15.297</v>
      </c>
      <c r="AL435" s="5" t="n">
        <v>7.188</v>
      </c>
      <c r="AM435" s="5" t="n">
        <v>-2.02</v>
      </c>
      <c r="AN435" s="5" t="n">
        <v>13.277</v>
      </c>
      <c r="AO435" s="5" t="n">
        <v>0</v>
      </c>
      <c r="AP435" s="5" t="n">
        <v>0</v>
      </c>
      <c r="AQ435" s="5" t="n">
        <v>0.847</v>
      </c>
      <c r="AR435" s="5" t="n">
        <v>0.123</v>
      </c>
      <c r="AS435" s="5" t="n">
        <v>-0.504</v>
      </c>
      <c r="AT435" s="5" t="n">
        <v>0.343</v>
      </c>
      <c r="AU435" s="5" t="n">
        <v>0</v>
      </c>
      <c r="AV435" s="5" t="n">
        <v>0</v>
      </c>
      <c r="AW435" s="5" t="n">
        <v>0.947</v>
      </c>
      <c r="AX435" s="5" t="n">
        <v>0.123</v>
      </c>
      <c r="AY435" s="5" t="n">
        <v>-0.571</v>
      </c>
      <c r="AZ435" s="5" t="n">
        <v>0.376</v>
      </c>
      <c r="BA435" s="5" t="n">
        <v>0</v>
      </c>
      <c r="BB435" s="5" t="n">
        <v>0</v>
      </c>
      <c r="BC435" s="5" t="n">
        <v>0.589</v>
      </c>
      <c r="BD435" s="5" t="n">
        <v>0.123</v>
      </c>
      <c r="BE435" s="5" t="n">
        <v>0</v>
      </c>
      <c r="BF435" s="5" t="n">
        <v>0.589</v>
      </c>
      <c r="BG435" s="5" t="n">
        <v>0</v>
      </c>
      <c r="BH435" s="5" t="n">
        <v>1</v>
      </c>
      <c r="BI435" s="5" t="n">
        <v>0.6889999999999999</v>
      </c>
      <c r="BJ435" s="5" t="n">
        <v>0.123</v>
      </c>
      <c r="BK435" s="5" t="n">
        <v>-0.313</v>
      </c>
      <c r="BL435" s="5" t="n">
        <v>0.376</v>
      </c>
      <c r="BM435" s="5" t="n">
        <v>0</v>
      </c>
      <c r="BN435" s="5" t="n">
        <v>0</v>
      </c>
      <c r="BO435" s="5" t="n">
        <v>0</v>
      </c>
      <c r="BP435" s="5" t="n">
        <v>-0.073</v>
      </c>
      <c r="BQ435" s="5" t="n">
        <v>0.032</v>
      </c>
      <c r="BR435" s="5" t="n">
        <v>0</v>
      </c>
      <c r="BS435" s="5" t="n">
        <v>0.833</v>
      </c>
      <c r="BT435" s="5" t="n">
        <v>0</v>
      </c>
      <c r="BU435" s="5" t="n">
        <v>-0.073</v>
      </c>
      <c r="BV435" s="5" t="n">
        <v>0.016</v>
      </c>
      <c r="BW435" s="5" t="n">
        <v>0</v>
      </c>
      <c r="BX435" s="5" t="n">
        <v>0.833</v>
      </c>
      <c r="BY435" s="5" t="n">
        <v>12.729</v>
      </c>
      <c r="BZ435" s="5" t="n">
        <v>0</v>
      </c>
      <c r="CA435" s="5" t="n">
        <v>12.729</v>
      </c>
      <c r="CB435" s="5" t="n">
        <v>0</v>
      </c>
      <c r="CC435" s="5" t="n">
        <v>102.477</v>
      </c>
      <c r="CD435" s="5" t="n">
        <v>7.95</v>
      </c>
      <c r="CE435" s="5" t="n">
        <v>0</v>
      </c>
      <c r="CF435" s="5" t="n">
        <v>102.477</v>
      </c>
      <c r="CG435" s="5" t="n">
        <v>0</v>
      </c>
      <c r="CH435" s="5" t="n">
        <v>1</v>
      </c>
      <c r="CI435" s="5" t="n">
        <v>0</v>
      </c>
      <c r="CJ435" s="5" t="n">
        <v>0</v>
      </c>
      <c r="CK435" s="5" t="n">
        <v>0</v>
      </c>
      <c r="CL435" s="5" t="n">
        <v>0</v>
      </c>
      <c r="CM435" s="5" t="n">
        <v>0</v>
      </c>
      <c r="CN435" s="5" t="n">
        <v>0</v>
      </c>
      <c r="CO435" s="5" t="n">
        <v>0</v>
      </c>
      <c r="CP435" s="5" t="n">
        <v>0</v>
      </c>
      <c r="CQ435" s="5" t="n">
        <v>1.294</v>
      </c>
      <c r="CR435" s="5" t="n">
        <v>0.661</v>
      </c>
      <c r="CS435" s="5" t="n">
        <v>5.158</v>
      </c>
      <c r="CT435" s="5" t="n">
        <v>10.485</v>
      </c>
      <c r="CU435" s="5" t="n">
        <v>30.326</v>
      </c>
    </row>
    <row r="436">
      <c r="A436" s="5" t="inlineStr">
        <is>
          <t>KWT2023</t>
        </is>
      </c>
      <c r="B436" s="5" t="inlineStr">
        <is>
          <t>KWT</t>
        </is>
      </c>
      <c r="C436" s="5" t="inlineStr">
        <is>
          <t>KWT</t>
        </is>
      </c>
      <c r="D436" s="5" t="inlineStr">
        <is>
          <t>Kuwait</t>
        </is>
      </c>
      <c r="E436" s="5" t="n">
        <v>2023</v>
      </c>
      <c r="F436" s="5" t="n">
        <v>0</v>
      </c>
      <c r="G436" s="5" t="n">
        <v>6.147</v>
      </c>
      <c r="H436" s="5" t="n">
        <v>1.286</v>
      </c>
      <c r="I436" s="5" t="n">
        <v>0.273</v>
      </c>
      <c r="J436" s="5" t="n">
        <v>6.42</v>
      </c>
      <c r="K436" s="5" t="n">
        <v>0</v>
      </c>
      <c r="L436" s="5" t="n">
        <v>1</v>
      </c>
      <c r="M436" s="5" t="n">
        <v>7.886</v>
      </c>
      <c r="N436" s="5" t="n">
        <v>3.857</v>
      </c>
      <c r="O436" s="5" t="n">
        <v>0.227</v>
      </c>
      <c r="P436" s="5" t="n">
        <v>8.113</v>
      </c>
      <c r="Q436" s="5" t="n">
        <v>0</v>
      </c>
      <c r="R436" s="5" t="n">
        <v>1</v>
      </c>
      <c r="S436" s="5" t="n">
        <v>12.575</v>
      </c>
      <c r="T436" s="5" t="n">
        <v>7.714</v>
      </c>
      <c r="U436" s="5" t="n">
        <v>0.273</v>
      </c>
      <c r="V436" s="5" t="n">
        <v>12.848</v>
      </c>
      <c r="W436" s="5" t="n">
        <v>0</v>
      </c>
      <c r="X436" s="5" t="n">
        <v>1</v>
      </c>
      <c r="Y436" s="5" t="n">
        <v>6.804</v>
      </c>
      <c r="Z436" s="5" t="n">
        <v>0.741</v>
      </c>
      <c r="AA436" s="5" t="n">
        <v>-1.266</v>
      </c>
      <c r="AB436" s="5" t="n">
        <v>5.538</v>
      </c>
      <c r="AC436" s="5" t="n">
        <v>0</v>
      </c>
      <c r="AD436" s="5" t="n">
        <v>0</v>
      </c>
      <c r="AE436" s="5" t="n">
        <v>7.656</v>
      </c>
      <c r="AF436" s="5" t="n">
        <v>1.474</v>
      </c>
      <c r="AG436" s="5" t="n">
        <v>-2.727</v>
      </c>
      <c r="AH436" s="5" t="n">
        <v>4.929</v>
      </c>
      <c r="AI436" s="5" t="n">
        <v>0</v>
      </c>
      <c r="AJ436" s="5" t="n">
        <v>0</v>
      </c>
      <c r="AK436" s="5" t="n">
        <v>12.768</v>
      </c>
      <c r="AL436" s="5" t="n">
        <v>6</v>
      </c>
      <c r="AM436" s="5" t="n">
        <v>-2.487</v>
      </c>
      <c r="AN436" s="5" t="n">
        <v>10.282</v>
      </c>
      <c r="AO436" s="5" t="n">
        <v>0</v>
      </c>
      <c r="AP436" s="5" t="n">
        <v>0</v>
      </c>
      <c r="AQ436" s="5" t="n">
        <v>0.749</v>
      </c>
      <c r="AR436" s="5" t="n">
        <v>0.129</v>
      </c>
      <c r="AS436" s="5" t="n">
        <v>-0.407</v>
      </c>
      <c r="AT436" s="5" t="n">
        <v>0.342</v>
      </c>
      <c r="AU436" s="5" t="n">
        <v>0</v>
      </c>
      <c r="AV436" s="5" t="n">
        <v>0</v>
      </c>
      <c r="AW436" s="5" t="n">
        <v>0.783</v>
      </c>
      <c r="AX436" s="5" t="n">
        <v>0.129</v>
      </c>
      <c r="AY436" s="5" t="n">
        <v>-0.408</v>
      </c>
      <c r="AZ436" s="5" t="n">
        <v>0.374</v>
      </c>
      <c r="BA436" s="5" t="n">
        <v>0</v>
      </c>
      <c r="BB436" s="5" t="n">
        <v>0</v>
      </c>
      <c r="BC436" s="5" t="n">
        <v>0.527</v>
      </c>
      <c r="BD436" s="5" t="n">
        <v>0.129</v>
      </c>
      <c r="BE436" s="5" t="n">
        <v>0</v>
      </c>
      <c r="BF436" s="5" t="n">
        <v>0.527</v>
      </c>
      <c r="BG436" s="5" t="n">
        <v>0</v>
      </c>
      <c r="BH436" s="5" t="n">
        <v>1</v>
      </c>
      <c r="BI436" s="5" t="n">
        <v>0.64</v>
      </c>
      <c r="BJ436" s="5" t="n">
        <v>0.129</v>
      </c>
      <c r="BK436" s="5" t="n">
        <v>-0.265</v>
      </c>
      <c r="BL436" s="5" t="n">
        <v>0.374</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13.254</v>
      </c>
      <c r="BZ436" s="5" t="n">
        <v>0</v>
      </c>
      <c r="CA436" s="5" t="n">
        <v>13.254</v>
      </c>
      <c r="CB436" s="5" t="n">
        <v>0</v>
      </c>
      <c r="CC436" s="5" t="n">
        <v>87.07899999999999</v>
      </c>
      <c r="CD436" s="5" t="n">
        <v>7.95</v>
      </c>
      <c r="CE436" s="5" t="n">
        <v>0</v>
      </c>
      <c r="CF436" s="5" t="n">
        <v>87.07899999999999</v>
      </c>
      <c r="CG436" s="5" t="n">
        <v>0</v>
      </c>
      <c r="CH436" s="5" t="n">
        <v>1</v>
      </c>
      <c r="CI436" s="5" t="n">
        <v>0</v>
      </c>
      <c r="CJ436" s="5" t="n">
        <v>0</v>
      </c>
      <c r="CK436" s="5" t="n">
        <v>0</v>
      </c>
      <c r="CL436" s="5" t="n">
        <v>0</v>
      </c>
      <c r="CM436" s="5" t="n">
        <v>0</v>
      </c>
      <c r="CN436" s="5" t="n">
        <v>0</v>
      </c>
      <c r="CO436" s="5" t="n">
        <v>0</v>
      </c>
      <c r="CP436" s="5" t="n">
        <v>0</v>
      </c>
      <c r="CQ436" s="5" t="n">
        <v>1.348</v>
      </c>
      <c r="CR436" s="5" t="n">
        <v>0.675</v>
      </c>
      <c r="CS436" s="5" t="n">
        <v>5.37</v>
      </c>
      <c r="CT436" s="5" t="n">
        <v>4.861</v>
      </c>
      <c r="CU436" s="5" t="n">
        <v>10.622</v>
      </c>
    </row>
    <row r="437">
      <c r="A437" s="5" t="inlineStr">
        <is>
          <t>KWT2024</t>
        </is>
      </c>
      <c r="B437" s="5" t="inlineStr">
        <is>
          <t>KWT</t>
        </is>
      </c>
      <c r="C437" s="5" t="inlineStr">
        <is>
          <t>KWT</t>
        </is>
      </c>
      <c r="D437" s="5" t="inlineStr">
        <is>
          <t>Kuwait</t>
        </is>
      </c>
      <c r="E437" s="5" t="n">
        <v>2024</v>
      </c>
      <c r="F437" s="5" t="n">
        <v>0</v>
      </c>
      <c r="G437" s="5" t="n">
        <v>5.575</v>
      </c>
      <c r="H437" s="5" t="n">
        <v>1.324</v>
      </c>
      <c r="I437" s="5" t="n">
        <v>0.213</v>
      </c>
      <c r="J437" s="5" t="n">
        <v>5.787</v>
      </c>
      <c r="K437" s="5" t="n">
        <v>0</v>
      </c>
      <c r="L437" s="5" t="n">
        <v>1</v>
      </c>
      <c r="M437" s="5" t="n">
        <v>7.124</v>
      </c>
      <c r="N437" s="5" t="n">
        <v>3.971</v>
      </c>
      <c r="O437" s="5" t="n">
        <v>0.158</v>
      </c>
      <c r="P437" s="5" t="n">
        <v>7.281</v>
      </c>
      <c r="Q437" s="5" t="n">
        <v>0</v>
      </c>
      <c r="R437" s="5" t="n">
        <v>1</v>
      </c>
      <c r="S437" s="5" t="n">
        <v>12.193</v>
      </c>
      <c r="T437" s="5" t="n">
        <v>7.942</v>
      </c>
      <c r="U437" s="5" t="n">
        <v>0.213</v>
      </c>
      <c r="V437" s="5" t="n">
        <v>12.405</v>
      </c>
      <c r="W437" s="5" t="n">
        <v>0</v>
      </c>
      <c r="X437" s="5" t="n">
        <v>1</v>
      </c>
      <c r="Y437" s="5" t="n">
        <v>6.797</v>
      </c>
      <c r="Z437" s="5" t="n">
        <v>0.74</v>
      </c>
      <c r="AA437" s="5" t="n">
        <v>-1.303</v>
      </c>
      <c r="AB437" s="5" t="n">
        <v>5.493</v>
      </c>
      <c r="AC437" s="5" t="n">
        <v>0</v>
      </c>
      <c r="AD437" s="5" t="n">
        <v>0</v>
      </c>
      <c r="AE437" s="5" t="n">
        <v>7.674</v>
      </c>
      <c r="AF437" s="5" t="n">
        <v>1.478</v>
      </c>
      <c r="AG437" s="5" t="n">
        <v>-2.808</v>
      </c>
      <c r="AH437" s="5" t="n">
        <v>4.866</v>
      </c>
      <c r="AI437" s="5" t="n">
        <v>0</v>
      </c>
      <c r="AJ437" s="5" t="n">
        <v>0</v>
      </c>
      <c r="AK437" s="5" t="n">
        <v>12.937</v>
      </c>
      <c r="AL437" s="5" t="n">
        <v>6.079</v>
      </c>
      <c r="AM437" s="5" t="n">
        <v>-2.306</v>
      </c>
      <c r="AN437" s="5" t="n">
        <v>10.632</v>
      </c>
      <c r="AO437" s="5" t="n">
        <v>0</v>
      </c>
      <c r="AP437" s="5" t="n">
        <v>0</v>
      </c>
      <c r="AQ437" s="5" t="n">
        <v>0.72</v>
      </c>
      <c r="AR437" s="5" t="n">
        <v>0.132</v>
      </c>
      <c r="AS437" s="5" t="n">
        <v>-0.378</v>
      </c>
      <c r="AT437" s="5" t="n">
        <v>0.342</v>
      </c>
      <c r="AU437" s="5" t="n">
        <v>0</v>
      </c>
      <c r="AV437" s="5" t="n">
        <v>0</v>
      </c>
      <c r="AW437" s="5" t="n">
        <v>0.734</v>
      </c>
      <c r="AX437" s="5" t="n">
        <v>0.132</v>
      </c>
      <c r="AY437" s="5" t="n">
        <v>-0.359</v>
      </c>
      <c r="AZ437" s="5" t="n">
        <v>0.375</v>
      </c>
      <c r="BA437" s="5" t="n">
        <v>0</v>
      </c>
      <c r="BB437" s="5" t="n">
        <v>0</v>
      </c>
      <c r="BC437" s="5" t="n">
        <v>0.51</v>
      </c>
      <c r="BD437" s="5" t="n">
        <v>0.132</v>
      </c>
      <c r="BE437" s="5" t="n">
        <v>0</v>
      </c>
      <c r="BF437" s="5" t="n">
        <v>0.51</v>
      </c>
      <c r="BG437" s="5" t="n">
        <v>0</v>
      </c>
      <c r="BH437" s="5" t="n">
        <v>1</v>
      </c>
      <c r="BI437" s="5" t="n">
        <v>0.652</v>
      </c>
      <c r="BJ437" s="5" t="n">
        <v>0.132</v>
      </c>
      <c r="BK437" s="5" t="n">
        <v>-0.277</v>
      </c>
      <c r="BL437" s="5" t="n">
        <v>0.375</v>
      </c>
      <c r="BM437" s="5" t="n">
        <v>0</v>
      </c>
      <c r="BN437" s="5" t="n">
        <v>0</v>
      </c>
      <c r="BO437" s="5" t="n">
        <v>0</v>
      </c>
      <c r="BP437" s="5" t="n">
        <v>-0.075</v>
      </c>
      <c r="BQ437" s="5" t="n">
        <v>0.056</v>
      </c>
      <c r="BR437" s="5" t="n">
        <v>0</v>
      </c>
      <c r="BS437" s="5" t="n">
        <v>0.833</v>
      </c>
      <c r="BT437" s="5" t="n">
        <v>0</v>
      </c>
      <c r="BU437" s="5" t="n">
        <v>-0.075</v>
      </c>
      <c r="BV437" s="5" t="n">
        <v>0.029</v>
      </c>
      <c r="BW437" s="5" t="n">
        <v>0</v>
      </c>
      <c r="BX437" s="5" t="n">
        <v>0.833</v>
      </c>
      <c r="BY437" s="5" t="n">
        <v>13.646</v>
      </c>
      <c r="BZ437" s="5" t="n">
        <v>0</v>
      </c>
      <c r="CA437" s="5" t="n">
        <v>13.646</v>
      </c>
      <c r="CB437" s="5" t="n">
        <v>0</v>
      </c>
      <c r="CC437" s="5" t="n">
        <v>86.38500000000001</v>
      </c>
      <c r="CD437" s="5" t="n">
        <v>7.95</v>
      </c>
      <c r="CE437" s="5" t="n">
        <v>0</v>
      </c>
      <c r="CF437" s="5" t="n">
        <v>86.38500000000001</v>
      </c>
      <c r="CG437" s="5" t="n">
        <v>0</v>
      </c>
      <c r="CH437" s="5" t="n">
        <v>1</v>
      </c>
      <c r="CI437" s="5" t="n">
        <v>0</v>
      </c>
      <c r="CJ437" s="5" t="n">
        <v>0</v>
      </c>
      <c r="CK437" s="5" t="n">
        <v>0</v>
      </c>
      <c r="CL437" s="5" t="n">
        <v>0</v>
      </c>
      <c r="CM437" s="5" t="n">
        <v>0</v>
      </c>
      <c r="CN437" s="5" t="n">
        <v>0</v>
      </c>
      <c r="CO437" s="5" t="n">
        <v>0</v>
      </c>
      <c r="CP437" s="5" t="n">
        <v>0</v>
      </c>
      <c r="CQ437" s="5" t="n">
        <v>1.387</v>
      </c>
      <c r="CR437" s="5" t="n">
        <v>0.675</v>
      </c>
      <c r="CS437" s="5" t="n">
        <v>5.529</v>
      </c>
      <c r="CT437" s="5" t="n">
        <v>4.251</v>
      </c>
      <c r="CU437" s="5" t="n">
        <v>9.167999999999999</v>
      </c>
    </row>
    <row r="438">
      <c r="A438" s="5" t="inlineStr">
        <is>
          <t>KGZ2021</t>
        </is>
      </c>
      <c r="B438" s="5" t="inlineStr">
        <is>
          <t>KGZ</t>
        </is>
      </c>
      <c r="C438" s="5" t="inlineStr">
        <is>
          <t>KGZ</t>
        </is>
      </c>
      <c r="D438" s="5" t="inlineStr">
        <is>
          <t>Kyrgyz Republic</t>
        </is>
      </c>
      <c r="E438" s="5" t="n">
        <v>2021</v>
      </c>
      <c r="F438" s="5" t="n">
        <v>0.12</v>
      </c>
      <c r="G438" s="5" t="n">
        <v>3.218</v>
      </c>
      <c r="H438" s="5" t="n">
        <v>0.79</v>
      </c>
      <c r="I438" s="5" t="n">
        <v>0.042</v>
      </c>
      <c r="J438" s="5" t="n">
        <v>3.26</v>
      </c>
      <c r="K438" s="5" t="n">
        <v>0</v>
      </c>
      <c r="L438" s="5" t="n">
        <v>1</v>
      </c>
      <c r="M438" s="5" t="n">
        <v>4.846</v>
      </c>
      <c r="N438" s="5" t="n">
        <v>2.371</v>
      </c>
      <c r="O438" s="5" t="n">
        <v>0.08699999999999999</v>
      </c>
      <c r="P438" s="5" t="n">
        <v>4.933</v>
      </c>
      <c r="Q438" s="5" t="n">
        <v>0</v>
      </c>
      <c r="R438" s="5" t="n">
        <v>1</v>
      </c>
      <c r="S438" s="5" t="n">
        <v>1.718</v>
      </c>
      <c r="T438" s="5" t="n">
        <v>1.065</v>
      </c>
      <c r="U438" s="5" t="n">
        <v>0.042</v>
      </c>
      <c r="V438" s="5" t="n">
        <v>1.972</v>
      </c>
      <c r="W438" s="5" t="n">
        <v>0.12</v>
      </c>
      <c r="X438" s="5" t="n">
        <v>1</v>
      </c>
      <c r="Y438" s="5" t="n">
        <v>6.203</v>
      </c>
      <c r="Z438" s="5" t="n">
        <v>0.8070000000000001</v>
      </c>
      <c r="AA438" s="5" t="n">
        <v>0.719</v>
      </c>
      <c r="AB438" s="5" t="n">
        <v>6.922</v>
      </c>
      <c r="AC438" s="5" t="n">
        <v>0</v>
      </c>
      <c r="AD438" s="5" t="n">
        <v>1</v>
      </c>
      <c r="AE438" s="5" t="n">
        <v>7.317</v>
      </c>
      <c r="AF438" s="5" t="n">
        <v>1.655</v>
      </c>
      <c r="AG438" s="5" t="n">
        <v>0.719</v>
      </c>
      <c r="AH438" s="5" t="n">
        <v>8.036</v>
      </c>
      <c r="AI438" s="5" t="n">
        <v>0</v>
      </c>
      <c r="AJ438" s="5" t="n">
        <v>1</v>
      </c>
      <c r="AK438" s="5" t="n">
        <v>14</v>
      </c>
      <c r="AL438" s="5" t="n">
        <v>7.309</v>
      </c>
      <c r="AM438" s="5" t="n">
        <v>-9.162000000000001</v>
      </c>
      <c r="AN438" s="5" t="n">
        <v>5.419</v>
      </c>
      <c r="AO438" s="5" t="n">
        <v>0</v>
      </c>
      <c r="AP438" s="5" t="n">
        <v>0</v>
      </c>
      <c r="AQ438" s="5" t="n">
        <v>0.619</v>
      </c>
      <c r="AR438" s="5" t="n">
        <v>0.114</v>
      </c>
      <c r="AS438" s="5" t="n">
        <v>-0.081</v>
      </c>
      <c r="AT438" s="5" t="n">
        <v>0.603</v>
      </c>
      <c r="AU438" s="5" t="n">
        <v>0.12</v>
      </c>
      <c r="AV438" s="5" t="n">
        <v>1</v>
      </c>
      <c r="AW438" s="5" t="n">
        <v>0.599</v>
      </c>
      <c r="AX438" s="5" t="n">
        <v>0.114</v>
      </c>
      <c r="AY438" s="5" t="n">
        <v>-0.094</v>
      </c>
      <c r="AZ438" s="5" t="n">
        <v>0.5659999999999999</v>
      </c>
      <c r="BA438" s="5" t="n">
        <v>0.12</v>
      </c>
      <c r="BB438" s="5" t="n">
        <v>1</v>
      </c>
      <c r="BC438" s="5" t="n">
        <v>0.439</v>
      </c>
      <c r="BD438" s="5" t="n">
        <v>0.114</v>
      </c>
      <c r="BE438" s="5" t="n">
        <v>0.159</v>
      </c>
      <c r="BF438" s="5" t="n">
        <v>0.67</v>
      </c>
      <c r="BG438" s="5" t="n">
        <v>0.12</v>
      </c>
      <c r="BH438" s="5" t="n">
        <v>1</v>
      </c>
      <c r="BI438" s="5" t="n">
        <v>0.505</v>
      </c>
      <c r="BJ438" s="5" t="n">
        <v>0.114</v>
      </c>
      <c r="BK438" s="5" t="n">
        <v>0.04</v>
      </c>
      <c r="BL438" s="5" t="n">
        <v>0.61</v>
      </c>
      <c r="BM438" s="5" t="n">
        <v>0.12</v>
      </c>
      <c r="BN438" s="5" t="n">
        <v>1</v>
      </c>
      <c r="BO438" s="5" t="n">
        <v>0</v>
      </c>
      <c r="BP438" s="5" t="n">
        <v>0</v>
      </c>
      <c r="BQ438" s="5" t="n">
        <v>0.033</v>
      </c>
      <c r="BR438" s="5" t="n">
        <v>0</v>
      </c>
      <c r="BS438" s="5" t="n">
        <v>0.833</v>
      </c>
      <c r="BT438" s="5" t="n">
        <v>0</v>
      </c>
      <c r="BU438" s="5" t="n">
        <v>0</v>
      </c>
      <c r="BV438" s="5" t="n">
        <v>0.01</v>
      </c>
      <c r="BW438" s="5" t="n">
        <v>0.12</v>
      </c>
      <c r="BX438" s="5" t="n">
        <v>0.667</v>
      </c>
      <c r="BY438" s="5" t="n">
        <v>11.787</v>
      </c>
      <c r="BZ438" s="5" t="n">
        <v>0</v>
      </c>
      <c r="CA438" s="5" t="n">
        <v>11.787</v>
      </c>
      <c r="CB438" s="5" t="n">
        <v>0</v>
      </c>
      <c r="CC438" s="5" t="n">
        <v>78.125</v>
      </c>
      <c r="CD438" s="5" t="n">
        <v>7.95</v>
      </c>
      <c r="CE438" s="5" t="n">
        <v>3.664</v>
      </c>
      <c r="CF438" s="5" t="n">
        <v>91.604</v>
      </c>
      <c r="CG438" s="5" t="n">
        <v>0.12</v>
      </c>
      <c r="CH438" s="5" t="n">
        <v>1</v>
      </c>
      <c r="CI438" s="5" t="n">
        <v>0</v>
      </c>
      <c r="CJ438" s="5" t="n">
        <v>0</v>
      </c>
      <c r="CK438" s="5" t="n">
        <v>0</v>
      </c>
      <c r="CL438" s="5" t="n">
        <v>0</v>
      </c>
      <c r="CM438" s="5" t="n">
        <v>0</v>
      </c>
      <c r="CN438" s="5" t="n">
        <v>0</v>
      </c>
      <c r="CO438" s="5" t="n">
        <v>0</v>
      </c>
      <c r="CP438" s="5" t="n">
        <v>0.617</v>
      </c>
      <c r="CQ438" s="5" t="n">
        <v>1.198</v>
      </c>
      <c r="CR438" s="5" t="n">
        <v>0.051</v>
      </c>
      <c r="CS438" s="5" t="n">
        <v>4.776</v>
      </c>
      <c r="CT438" s="5" t="n">
        <v>4.41</v>
      </c>
      <c r="CU438" s="5" t="n">
        <v>15.162</v>
      </c>
    </row>
    <row r="439">
      <c r="A439" s="5" t="inlineStr">
        <is>
          <t>KGZ2022</t>
        </is>
      </c>
      <c r="B439" s="5" t="inlineStr">
        <is>
          <t>KGZ</t>
        </is>
      </c>
      <c r="C439" s="5" t="inlineStr">
        <is>
          <t>KGZ</t>
        </is>
      </c>
      <c r="D439" s="5" t="inlineStr">
        <is>
          <t>Kyrgyz Republic</t>
        </is>
      </c>
      <c r="E439" s="5" t="n">
        <v>2022</v>
      </c>
      <c r="F439" s="5" t="n">
        <v>0.12</v>
      </c>
      <c r="G439" s="5" t="n">
        <v>3.315</v>
      </c>
      <c r="H439" s="5" t="n">
        <v>0.785</v>
      </c>
      <c r="I439" s="5" t="n">
        <v>0.04</v>
      </c>
      <c r="J439" s="5" t="n">
        <v>3.355</v>
      </c>
      <c r="K439" s="5" t="n">
        <v>0</v>
      </c>
      <c r="L439" s="5" t="n">
        <v>1</v>
      </c>
      <c r="M439" s="5" t="n">
        <v>4.95</v>
      </c>
      <c r="N439" s="5" t="n">
        <v>2.355</v>
      </c>
      <c r="O439" s="5" t="n">
        <v>0.083</v>
      </c>
      <c r="P439" s="5" t="n">
        <v>5.033</v>
      </c>
      <c r="Q439" s="5" t="n">
        <v>0</v>
      </c>
      <c r="R439" s="5" t="n">
        <v>1</v>
      </c>
      <c r="S439" s="5" t="n">
        <v>1.947</v>
      </c>
      <c r="T439" s="5" t="n">
        <v>0.954</v>
      </c>
      <c r="U439" s="5" t="n">
        <v>0.04</v>
      </c>
      <c r="V439" s="5" t="n">
        <v>2.225</v>
      </c>
      <c r="W439" s="5" t="n">
        <v>0.12</v>
      </c>
      <c r="X439" s="5" t="n">
        <v>1</v>
      </c>
      <c r="Y439" s="5" t="n">
        <v>6.355</v>
      </c>
      <c r="Z439" s="5" t="n">
        <v>0.827</v>
      </c>
      <c r="AA439" s="5" t="n">
        <v>1.469</v>
      </c>
      <c r="AB439" s="5" t="n">
        <v>7.824</v>
      </c>
      <c r="AC439" s="5" t="n">
        <v>0</v>
      </c>
      <c r="AD439" s="5" t="n">
        <v>1</v>
      </c>
      <c r="AE439" s="5" t="n">
        <v>7.551</v>
      </c>
      <c r="AF439" s="5" t="n">
        <v>1.708</v>
      </c>
      <c r="AG439" s="5" t="n">
        <v>1.469</v>
      </c>
      <c r="AH439" s="5" t="n">
        <v>9.02</v>
      </c>
      <c r="AI439" s="5" t="n">
        <v>0</v>
      </c>
      <c r="AJ439" s="5" t="n">
        <v>1</v>
      </c>
      <c r="AK439" s="5" t="n">
        <v>14.729</v>
      </c>
      <c r="AL439" s="5" t="n">
        <v>7.689</v>
      </c>
      <c r="AM439" s="5" t="n">
        <v>-9.862</v>
      </c>
      <c r="AN439" s="5" t="n">
        <v>5.45</v>
      </c>
      <c r="AO439" s="5" t="n">
        <v>0</v>
      </c>
      <c r="AP439" s="5" t="n">
        <v>0</v>
      </c>
      <c r="AQ439" s="5" t="n">
        <v>0.861</v>
      </c>
      <c r="AR439" s="5" t="n">
        <v>0.123</v>
      </c>
      <c r="AS439" s="5" t="n">
        <v>-0.183</v>
      </c>
      <c r="AT439" s="5" t="n">
        <v>0.759</v>
      </c>
      <c r="AU439" s="5" t="n">
        <v>0.12</v>
      </c>
      <c r="AV439" s="5" t="n">
        <v>1</v>
      </c>
      <c r="AW439" s="5" t="n">
        <v>0.986</v>
      </c>
      <c r="AX439" s="5" t="n">
        <v>0.123</v>
      </c>
      <c r="AY439" s="5" t="n">
        <v>-0.253</v>
      </c>
      <c r="AZ439" s="5" t="n">
        <v>0.821</v>
      </c>
      <c r="BA439" s="5" t="n">
        <v>0.12</v>
      </c>
      <c r="BB439" s="5" t="n">
        <v>1</v>
      </c>
      <c r="BC439" s="5" t="n">
        <v>0.598</v>
      </c>
      <c r="BD439" s="5" t="n">
        <v>0.123</v>
      </c>
      <c r="BE439" s="5" t="n">
        <v>0.139</v>
      </c>
      <c r="BF439" s="5" t="n">
        <v>0.825</v>
      </c>
      <c r="BG439" s="5" t="n">
        <v>0.12</v>
      </c>
      <c r="BH439" s="5" t="n">
        <v>1</v>
      </c>
      <c r="BI439" s="5" t="n">
        <v>0.612</v>
      </c>
      <c r="BJ439" s="5" t="n">
        <v>0.123</v>
      </c>
      <c r="BK439" s="5" t="n">
        <v>0.049</v>
      </c>
      <c r="BL439" s="5" t="n">
        <v>0.734</v>
      </c>
      <c r="BM439" s="5" t="n">
        <v>0.12</v>
      </c>
      <c r="BN439" s="5" t="n">
        <v>1</v>
      </c>
      <c r="BO439" s="5" t="n">
        <v>0</v>
      </c>
      <c r="BP439" s="5" t="n">
        <v>0</v>
      </c>
      <c r="BQ439" s="5" t="n">
        <v>0.033</v>
      </c>
      <c r="BR439" s="5" t="n">
        <v>0</v>
      </c>
      <c r="BS439" s="5" t="n">
        <v>0.833</v>
      </c>
      <c r="BT439" s="5" t="n">
        <v>0</v>
      </c>
      <c r="BU439" s="5" t="n">
        <v>0</v>
      </c>
      <c r="BV439" s="5" t="n">
        <v>0.01</v>
      </c>
      <c r="BW439" s="5" t="n">
        <v>0.12</v>
      </c>
      <c r="BX439" s="5" t="n">
        <v>0.667</v>
      </c>
      <c r="BY439" s="5" t="n">
        <v>12.729</v>
      </c>
      <c r="BZ439" s="5" t="n">
        <v>0</v>
      </c>
      <c r="CA439" s="5" t="n">
        <v>12.729</v>
      </c>
      <c r="CB439" s="5" t="n">
        <v>0</v>
      </c>
      <c r="CC439" s="5" t="n">
        <v>97.90000000000001</v>
      </c>
      <c r="CD439" s="5" t="n">
        <v>7.95</v>
      </c>
      <c r="CE439" s="5" t="n">
        <v>5.369</v>
      </c>
      <c r="CF439" s="5" t="n">
        <v>114.643</v>
      </c>
      <c r="CG439" s="5" t="n">
        <v>0.12</v>
      </c>
      <c r="CH439" s="5" t="n">
        <v>1</v>
      </c>
      <c r="CI439" s="5" t="n">
        <v>0</v>
      </c>
      <c r="CJ439" s="5" t="n">
        <v>0</v>
      </c>
      <c r="CK439" s="5" t="n">
        <v>0</v>
      </c>
      <c r="CL439" s="5" t="n">
        <v>0</v>
      </c>
      <c r="CM439" s="5" t="n">
        <v>0</v>
      </c>
      <c r="CN439" s="5" t="n">
        <v>0</v>
      </c>
      <c r="CO439" s="5" t="n">
        <v>0</v>
      </c>
      <c r="CP439" s="5" t="n">
        <v>0.728</v>
      </c>
      <c r="CQ439" s="5" t="n">
        <v>1.294</v>
      </c>
      <c r="CR439" s="5" t="n">
        <v>0.062</v>
      </c>
      <c r="CS439" s="5" t="n">
        <v>5.158</v>
      </c>
      <c r="CT439" s="5" t="n">
        <v>5.842</v>
      </c>
      <c r="CU439" s="5" t="n">
        <v>31.326</v>
      </c>
    </row>
    <row r="440">
      <c r="A440" s="5" t="inlineStr">
        <is>
          <t>KGZ2023</t>
        </is>
      </c>
      <c r="B440" s="5" t="inlineStr">
        <is>
          <t>KGZ</t>
        </is>
      </c>
      <c r="C440" s="5" t="inlineStr">
        <is>
          <t>KGZ</t>
        </is>
      </c>
      <c r="D440" s="5" t="inlineStr">
        <is>
          <t>Kyrgyz Republic</t>
        </is>
      </c>
      <c r="E440" s="5" t="n">
        <v>2023</v>
      </c>
      <c r="F440" s="5" t="n">
        <v>0.12</v>
      </c>
      <c r="G440" s="5" t="n">
        <v>2.728</v>
      </c>
      <c r="H440" s="5" t="n">
        <v>0.8139999999999999</v>
      </c>
      <c r="I440" s="5" t="n">
        <v>0.023</v>
      </c>
      <c r="J440" s="5" t="n">
        <v>2.751</v>
      </c>
      <c r="K440" s="5" t="n">
        <v>0</v>
      </c>
      <c r="L440" s="5" t="n">
        <v>1</v>
      </c>
      <c r="M440" s="5" t="n">
        <v>4.507</v>
      </c>
      <c r="N440" s="5" t="n">
        <v>2.443</v>
      </c>
      <c r="O440" s="5" t="n">
        <v>0.054</v>
      </c>
      <c r="P440" s="5" t="n">
        <v>4.561</v>
      </c>
      <c r="Q440" s="5" t="n">
        <v>0</v>
      </c>
      <c r="R440" s="5" t="n">
        <v>1</v>
      </c>
      <c r="S440" s="5" t="n">
        <v>2.149</v>
      </c>
      <c r="T440" s="5" t="n">
        <v>1.347</v>
      </c>
      <c r="U440" s="5" t="n">
        <v>0.023</v>
      </c>
      <c r="V440" s="5" t="n">
        <v>2.432</v>
      </c>
      <c r="W440" s="5" t="n">
        <v>0.12</v>
      </c>
      <c r="X440" s="5" t="n">
        <v>1</v>
      </c>
      <c r="Y440" s="5" t="n">
        <v>4.551</v>
      </c>
      <c r="Z440" s="5" t="n">
        <v>0.592</v>
      </c>
      <c r="AA440" s="5" t="n">
        <v>0.548</v>
      </c>
      <c r="AB440" s="5" t="n">
        <v>5.098</v>
      </c>
      <c r="AC440" s="5" t="n">
        <v>0</v>
      </c>
      <c r="AD440" s="5" t="n">
        <v>1</v>
      </c>
      <c r="AE440" s="5" t="n">
        <v>5.799</v>
      </c>
      <c r="AF440" s="5" t="n">
        <v>1.312</v>
      </c>
      <c r="AG440" s="5" t="n">
        <v>0.548</v>
      </c>
      <c r="AH440" s="5" t="n">
        <v>6.347</v>
      </c>
      <c r="AI440" s="5" t="n">
        <v>0</v>
      </c>
      <c r="AJ440" s="5" t="n">
        <v>1</v>
      </c>
      <c r="AK440" s="5" t="n">
        <v>13.291</v>
      </c>
      <c r="AL440" s="5" t="n">
        <v>6.938</v>
      </c>
      <c r="AM440" s="5" t="n">
        <v>-8.300000000000001</v>
      </c>
      <c r="AN440" s="5" t="n">
        <v>5.59</v>
      </c>
      <c r="AO440" s="5" t="n">
        <v>0</v>
      </c>
      <c r="AP440" s="5" t="n">
        <v>0</v>
      </c>
      <c r="AQ440" s="5" t="n">
        <v>0.76</v>
      </c>
      <c r="AR440" s="5" t="n">
        <v>0.129</v>
      </c>
      <c r="AS440" s="5" t="n">
        <v>-0.16</v>
      </c>
      <c r="AT440" s="5" t="n">
        <v>0.672</v>
      </c>
      <c r="AU440" s="5" t="n">
        <v>0.12</v>
      </c>
      <c r="AV440" s="5" t="n">
        <v>1</v>
      </c>
      <c r="AW440" s="5" t="n">
        <v>0.8110000000000001</v>
      </c>
      <c r="AX440" s="5" t="n">
        <v>0.129</v>
      </c>
      <c r="AY440" s="5" t="n">
        <v>-0.08</v>
      </c>
      <c r="AZ440" s="5" t="n">
        <v>0.819</v>
      </c>
      <c r="BA440" s="5" t="n">
        <v>0.12</v>
      </c>
      <c r="BB440" s="5" t="n">
        <v>1</v>
      </c>
      <c r="BC440" s="5" t="n">
        <v>0.535</v>
      </c>
      <c r="BD440" s="5" t="n">
        <v>0.129</v>
      </c>
      <c r="BE440" s="5" t="n">
        <v>0.218</v>
      </c>
      <c r="BF440" s="5" t="n">
        <v>0.843</v>
      </c>
      <c r="BG440" s="5" t="n">
        <v>0.12</v>
      </c>
      <c r="BH440" s="5" t="n">
        <v>1</v>
      </c>
      <c r="BI440" s="5" t="n">
        <v>0.579</v>
      </c>
      <c r="BJ440" s="5" t="n">
        <v>0.129</v>
      </c>
      <c r="BK440" s="5" t="n">
        <v>0.049</v>
      </c>
      <c r="BL440" s="5" t="n">
        <v>0.695</v>
      </c>
      <c r="BM440" s="5" t="n">
        <v>0.12</v>
      </c>
      <c r="BN440" s="5" t="n">
        <v>1</v>
      </c>
      <c r="BO440" s="5" t="n">
        <v>0</v>
      </c>
      <c r="BP440" s="5" t="n">
        <v>0</v>
      </c>
      <c r="BQ440" s="5" t="n">
        <v>0.037</v>
      </c>
      <c r="BR440" s="5" t="n">
        <v>0</v>
      </c>
      <c r="BS440" s="5" t="n">
        <v>0.833</v>
      </c>
      <c r="BT440" s="5" t="n">
        <v>0</v>
      </c>
      <c r="BU440" s="5" t="n">
        <v>0</v>
      </c>
      <c r="BV440" s="5" t="n">
        <v>0.013</v>
      </c>
      <c r="BW440" s="5" t="n">
        <v>0.12</v>
      </c>
      <c r="BX440" s="5" t="n">
        <v>0.667</v>
      </c>
      <c r="BY440" s="5" t="n">
        <v>13.254</v>
      </c>
      <c r="BZ440" s="5" t="n">
        <v>0</v>
      </c>
      <c r="CA440" s="5" t="n">
        <v>13.254</v>
      </c>
      <c r="CB440" s="5" t="n">
        <v>0</v>
      </c>
      <c r="CC440" s="5" t="n">
        <v>83.248</v>
      </c>
      <c r="CD440" s="5" t="n">
        <v>7.95</v>
      </c>
      <c r="CE440" s="5" t="n">
        <v>4.919</v>
      </c>
      <c r="CF440" s="5" t="n">
        <v>97.452</v>
      </c>
      <c r="CG440" s="5" t="n">
        <v>0.12</v>
      </c>
      <c r="CH440" s="5" t="n">
        <v>1</v>
      </c>
      <c r="CI440" s="5" t="n">
        <v>0</v>
      </c>
      <c r="CJ440" s="5" t="n">
        <v>0</v>
      </c>
      <c r="CK440" s="5" t="n">
        <v>0</v>
      </c>
      <c r="CL440" s="5" t="n">
        <v>0</v>
      </c>
      <c r="CM440" s="5" t="n">
        <v>0</v>
      </c>
      <c r="CN440" s="5" t="n">
        <v>0</v>
      </c>
      <c r="CO440" s="5" t="n">
        <v>0</v>
      </c>
      <c r="CP440" s="5" t="n">
        <v>0.733</v>
      </c>
      <c r="CQ440" s="5" t="n">
        <v>1.348</v>
      </c>
      <c r="CR440" s="5" t="n">
        <v>0.058</v>
      </c>
      <c r="CS440" s="5" t="n">
        <v>5.37</v>
      </c>
      <c r="CT440" s="5" t="n">
        <v>3.466</v>
      </c>
      <c r="CU440" s="5" t="n">
        <v>11.622</v>
      </c>
    </row>
    <row r="441">
      <c r="A441" s="5" t="inlineStr">
        <is>
          <t>KGZ2024</t>
        </is>
      </c>
      <c r="B441" s="5" t="inlineStr">
        <is>
          <t>KGZ</t>
        </is>
      </c>
      <c r="C441" s="5" t="inlineStr">
        <is>
          <t>KGZ</t>
        </is>
      </c>
      <c r="D441" s="5" t="inlineStr">
        <is>
          <t>Kyrgyz Republic</t>
        </is>
      </c>
      <c r="E441" s="5" t="n">
        <v>2024</v>
      </c>
      <c r="F441" s="5" t="n">
        <v>0.12</v>
      </c>
      <c r="G441" s="5" t="n">
        <v>2.664</v>
      </c>
      <c r="H441" s="5" t="n">
        <v>0.838</v>
      </c>
      <c r="I441" s="5" t="n">
        <v>0.02</v>
      </c>
      <c r="J441" s="5" t="n">
        <v>2.684</v>
      </c>
      <c r="K441" s="5" t="n">
        <v>0</v>
      </c>
      <c r="L441" s="5" t="n">
        <v>1</v>
      </c>
      <c r="M441" s="5" t="n">
        <v>4.374</v>
      </c>
      <c r="N441" s="5" t="n">
        <v>2.515</v>
      </c>
      <c r="O441" s="5" t="n">
        <v>0.042</v>
      </c>
      <c r="P441" s="5" t="n">
        <v>4.416</v>
      </c>
      <c r="Q441" s="5" t="n">
        <v>0</v>
      </c>
      <c r="R441" s="5" t="n">
        <v>1</v>
      </c>
      <c r="S441" s="5" t="n">
        <v>2.315</v>
      </c>
      <c r="T441" s="5" t="n">
        <v>1.533</v>
      </c>
      <c r="U441" s="5" t="n">
        <v>0.02</v>
      </c>
      <c r="V441" s="5" t="n">
        <v>2.616</v>
      </c>
      <c r="W441" s="5" t="n">
        <v>0.12</v>
      </c>
      <c r="X441" s="5" t="n">
        <v>1</v>
      </c>
      <c r="Y441" s="5" t="n">
        <v>4.685</v>
      </c>
      <c r="Z441" s="5" t="n">
        <v>0.61</v>
      </c>
      <c r="AA441" s="5" t="n">
        <v>0.479</v>
      </c>
      <c r="AB441" s="5" t="n">
        <v>5.164</v>
      </c>
      <c r="AC441" s="5" t="n">
        <v>0</v>
      </c>
      <c r="AD441" s="5" t="n">
        <v>1</v>
      </c>
      <c r="AE441" s="5" t="n">
        <v>5.97</v>
      </c>
      <c r="AF441" s="5" t="n">
        <v>1.351</v>
      </c>
      <c r="AG441" s="5" t="n">
        <v>0.479</v>
      </c>
      <c r="AH441" s="5" t="n">
        <v>6.45</v>
      </c>
      <c r="AI441" s="5" t="n">
        <v>0</v>
      </c>
      <c r="AJ441" s="5" t="n">
        <v>1</v>
      </c>
      <c r="AK441" s="5" t="n">
        <v>13.683</v>
      </c>
      <c r="AL441" s="5" t="n">
        <v>7.143</v>
      </c>
      <c r="AM441" s="5" t="n">
        <v>-8.122</v>
      </c>
      <c r="AN441" s="5" t="n">
        <v>6.228</v>
      </c>
      <c r="AO441" s="5" t="n">
        <v>0</v>
      </c>
      <c r="AP441" s="5" t="n">
        <v>0</v>
      </c>
      <c r="AQ441" s="5" t="n">
        <v>0.724</v>
      </c>
      <c r="AR441" s="5" t="n">
        <v>0.132</v>
      </c>
      <c r="AS441" s="5" t="n">
        <v>-0.057</v>
      </c>
      <c r="AT441" s="5" t="n">
        <v>0.748</v>
      </c>
      <c r="AU441" s="5" t="n">
        <v>0.12</v>
      </c>
      <c r="AV441" s="5" t="n">
        <v>1</v>
      </c>
      <c r="AW441" s="5" t="n">
        <v>0.75</v>
      </c>
      <c r="AX441" s="5" t="n">
        <v>0.132</v>
      </c>
      <c r="AY441" s="5" t="n">
        <v>0.01</v>
      </c>
      <c r="AZ441" s="5" t="n">
        <v>0.851</v>
      </c>
      <c r="BA441" s="5" t="n">
        <v>0.12</v>
      </c>
      <c r="BB441" s="5" t="n">
        <v>1</v>
      </c>
      <c r="BC441" s="5" t="n">
        <v>0.513</v>
      </c>
      <c r="BD441" s="5" t="n">
        <v>0.132</v>
      </c>
      <c r="BE441" s="5" t="n">
        <v>0.251</v>
      </c>
      <c r="BF441" s="5" t="n">
        <v>0.856</v>
      </c>
      <c r="BG441" s="5" t="n">
        <v>0.12</v>
      </c>
      <c r="BH441" s="5" t="n">
        <v>1</v>
      </c>
      <c r="BI441" s="5" t="n">
        <v>0.591</v>
      </c>
      <c r="BJ441" s="5" t="n">
        <v>0.132</v>
      </c>
      <c r="BK441" s="5" t="n">
        <v>0.052</v>
      </c>
      <c r="BL441" s="5" t="n">
        <v>0.709</v>
      </c>
      <c r="BM441" s="5" t="n">
        <v>0.12</v>
      </c>
      <c r="BN441" s="5" t="n">
        <v>1</v>
      </c>
      <c r="BO441" s="5" t="n">
        <v>0</v>
      </c>
      <c r="BP441" s="5" t="n">
        <v>0</v>
      </c>
      <c r="BQ441" s="5" t="n">
        <v>0.029</v>
      </c>
      <c r="BR441" s="5" t="n">
        <v>0</v>
      </c>
      <c r="BS441" s="5" t="n">
        <v>0.833</v>
      </c>
      <c r="BT441" s="5" t="n">
        <v>0</v>
      </c>
      <c r="BU441" s="5" t="n">
        <v>0</v>
      </c>
      <c r="BV441" s="5" t="n">
        <v>0.013</v>
      </c>
      <c r="BW441" s="5" t="n">
        <v>0.12</v>
      </c>
      <c r="BX441" s="5" t="n">
        <v>0.667</v>
      </c>
      <c r="BY441" s="5" t="n">
        <v>13.646</v>
      </c>
      <c r="BZ441" s="5" t="n">
        <v>0</v>
      </c>
      <c r="CA441" s="5" t="n">
        <v>13.646</v>
      </c>
      <c r="CB441" s="5" t="n">
        <v>0</v>
      </c>
      <c r="CC441" s="5" t="n">
        <v>82.58799999999999</v>
      </c>
      <c r="CD441" s="5" t="n">
        <v>7.95</v>
      </c>
      <c r="CE441" s="5" t="n">
        <v>5.146</v>
      </c>
      <c r="CF441" s="5" t="n">
        <v>96.682</v>
      </c>
      <c r="CG441" s="5" t="n">
        <v>0.12</v>
      </c>
      <c r="CH441" s="5" t="n">
        <v>1</v>
      </c>
      <c r="CI441" s="5" t="n">
        <v>0</v>
      </c>
      <c r="CJ441" s="5" t="n">
        <v>0</v>
      </c>
      <c r="CK441" s="5" t="n">
        <v>0</v>
      </c>
      <c r="CL441" s="5" t="n">
        <v>0</v>
      </c>
      <c r="CM441" s="5" t="n">
        <v>0</v>
      </c>
      <c r="CN441" s="5" t="n">
        <v>0</v>
      </c>
      <c r="CO441" s="5" t="n">
        <v>0</v>
      </c>
      <c r="CP441" s="5" t="n">
        <v>0.733</v>
      </c>
      <c r="CQ441" s="5" t="n">
        <v>1.387</v>
      </c>
      <c r="CR441" s="5" t="n">
        <v>0.058</v>
      </c>
      <c r="CS441" s="5" t="n">
        <v>5.529</v>
      </c>
      <c r="CT441" s="5" t="n">
        <v>3.027</v>
      </c>
      <c r="CU441" s="5" t="n">
        <v>10.168</v>
      </c>
    </row>
    <row r="442">
      <c r="A442" s="5" t="inlineStr">
        <is>
          <t>LAO2021</t>
        </is>
      </c>
      <c r="B442" s="5" t="inlineStr">
        <is>
          <t>LAO</t>
        </is>
      </c>
      <c r="C442" s="5" t="inlineStr">
        <is>
          <t>LAO</t>
        </is>
      </c>
      <c r="D442" s="5" t="inlineStr">
        <is>
          <t>Lao P.D.R.</t>
        </is>
      </c>
      <c r="E442" s="5" t="n">
        <v>2021</v>
      </c>
      <c r="F442" s="5" t="n">
        <v>0.1</v>
      </c>
      <c r="G442" s="5" t="n">
        <v>1.77</v>
      </c>
      <c r="H442" s="5" t="n">
        <v>0.572</v>
      </c>
      <c r="I442" s="5" t="n">
        <v>-1.157</v>
      </c>
      <c r="J442" s="5" t="n">
        <v>0.613</v>
      </c>
      <c r="K442" s="5" t="n">
        <v>0</v>
      </c>
      <c r="L442" s="5" t="n">
        <v>0</v>
      </c>
      <c r="M442" s="5" t="n">
        <v>2.913</v>
      </c>
      <c r="N442" s="5" t="n">
        <v>1.715</v>
      </c>
      <c r="O442" s="5" t="n">
        <v>-2.3</v>
      </c>
      <c r="P442" s="5" t="n">
        <v>0.613</v>
      </c>
      <c r="Q442" s="5" t="n">
        <v>0</v>
      </c>
      <c r="R442" s="5" t="n">
        <v>0</v>
      </c>
      <c r="S442" s="5" t="n">
        <v>4.628</v>
      </c>
      <c r="T442" s="5" t="n">
        <v>3.43</v>
      </c>
      <c r="U442" s="5" t="n">
        <v>0</v>
      </c>
      <c r="V442" s="5" t="n">
        <v>5.091</v>
      </c>
      <c r="W442" s="5" t="n">
        <v>0.1</v>
      </c>
      <c r="X442" s="5" t="n">
        <v>1</v>
      </c>
      <c r="Y442" s="5" t="n">
        <v>5.923</v>
      </c>
      <c r="Z442" s="5" t="n">
        <v>0.731</v>
      </c>
      <c r="AA442" s="5" t="n">
        <v>0</v>
      </c>
      <c r="AB442" s="5" t="n">
        <v>5.923</v>
      </c>
      <c r="AC442" s="5" t="n">
        <v>0</v>
      </c>
      <c r="AD442" s="5" t="n">
        <v>1</v>
      </c>
      <c r="AE442" s="5" t="n">
        <v>7.066</v>
      </c>
      <c r="AF442" s="5" t="n">
        <v>1.54</v>
      </c>
      <c r="AG442" s="5" t="n">
        <v>0</v>
      </c>
      <c r="AH442" s="5" t="n">
        <v>7.066</v>
      </c>
      <c r="AI442" s="5" t="n">
        <v>0</v>
      </c>
      <c r="AJ442" s="5" t="n">
        <v>1</v>
      </c>
      <c r="AK442" s="5" t="n">
        <v>13.926</v>
      </c>
      <c r="AL442" s="5" t="n">
        <v>7.226</v>
      </c>
      <c r="AM442" s="5" t="n">
        <v>0</v>
      </c>
      <c r="AN442" s="5" t="n">
        <v>15.318</v>
      </c>
      <c r="AO442" s="5" t="n">
        <v>0.1</v>
      </c>
      <c r="AP442" s="5" t="n">
        <v>1</v>
      </c>
      <c r="AQ442" s="5" t="n">
        <v>0.6</v>
      </c>
      <c r="AR442" s="5" t="n">
        <v>0.11</v>
      </c>
      <c r="AS442" s="5" t="n">
        <v>0.418</v>
      </c>
      <c r="AT442" s="5" t="n">
        <v>1.12</v>
      </c>
      <c r="AU442" s="5" t="n">
        <v>0.1</v>
      </c>
      <c r="AV442" s="5" t="n">
        <v>1</v>
      </c>
      <c r="AW442" s="5" t="n">
        <v>0.639</v>
      </c>
      <c r="AX442" s="5" t="n">
        <v>0.124</v>
      </c>
      <c r="AY442" s="5" t="n">
        <v>0.25</v>
      </c>
      <c r="AZ442" s="5" t="n">
        <v>0.979</v>
      </c>
      <c r="BA442" s="5" t="n">
        <v>0.1</v>
      </c>
      <c r="BB442" s="5" t="n">
        <v>1</v>
      </c>
      <c r="BC442" s="5" t="n">
        <v>0.44</v>
      </c>
      <c r="BD442" s="5" t="n">
        <v>0.114</v>
      </c>
      <c r="BE442" s="5" t="n">
        <v>0</v>
      </c>
      <c r="BF442" s="5" t="n">
        <v>0.484</v>
      </c>
      <c r="BG442" s="5" t="n">
        <v>0.1</v>
      </c>
      <c r="BH442" s="5" t="n">
        <v>1</v>
      </c>
      <c r="BI442" s="5" t="n">
        <v>0.5600000000000001</v>
      </c>
      <c r="BJ442" s="5" t="n">
        <v>0.114</v>
      </c>
      <c r="BK442" s="5" t="n">
        <v>0</v>
      </c>
      <c r="BL442" s="5" t="n">
        <v>0.616</v>
      </c>
      <c r="BM442" s="5" t="n">
        <v>0.1</v>
      </c>
      <c r="BN442" s="5" t="n">
        <v>1</v>
      </c>
      <c r="BO442" s="5" t="n">
        <v>0</v>
      </c>
      <c r="BP442" s="5" t="n">
        <v>0</v>
      </c>
      <c r="BQ442" s="5" t="n">
        <v>0.075</v>
      </c>
      <c r="BR442" s="5" t="n">
        <v>0</v>
      </c>
      <c r="BS442" s="5" t="n">
        <v>0.667</v>
      </c>
      <c r="BT442" s="5" t="n">
        <v>0</v>
      </c>
      <c r="BU442" s="5" t="n">
        <v>0</v>
      </c>
      <c r="BV442" s="5" t="n">
        <v>0.043</v>
      </c>
      <c r="BW442" s="5" t="n">
        <v>0.1</v>
      </c>
      <c r="BX442" s="5" t="n">
        <v>0.667</v>
      </c>
      <c r="BY442" s="5" t="n">
        <v>11.787</v>
      </c>
      <c r="BZ442" s="5" t="n">
        <v>0</v>
      </c>
      <c r="CA442" s="5" t="n">
        <v>11.787</v>
      </c>
      <c r="CB442" s="5" t="n">
        <v>0</v>
      </c>
      <c r="CC442" s="5" t="n">
        <v>81.69499999999999</v>
      </c>
      <c r="CD442" s="5" t="n">
        <v>7.95</v>
      </c>
      <c r="CE442" s="5" t="n">
        <v>13.857</v>
      </c>
      <c r="CF442" s="5" t="n">
        <v>105.107</v>
      </c>
      <c r="CG442" s="5" t="n">
        <v>0.1</v>
      </c>
      <c r="CH442" s="5" t="n">
        <v>1</v>
      </c>
      <c r="CI442" s="5" t="n">
        <v>0</v>
      </c>
      <c r="CJ442" s="5" t="n">
        <v>0</v>
      </c>
      <c r="CK442" s="5" t="n">
        <v>0</v>
      </c>
      <c r="CL442" s="5" t="n">
        <v>0</v>
      </c>
      <c r="CM442" s="5" t="n">
        <v>0</v>
      </c>
      <c r="CN442" s="5" t="n">
        <v>0</v>
      </c>
      <c r="CO442" s="5" t="n">
        <v>0</v>
      </c>
      <c r="CP442" s="5" t="n">
        <v>1</v>
      </c>
      <c r="CQ442" s="5" t="n">
        <v>1.198</v>
      </c>
      <c r="CR442" s="5" t="n">
        <v>0</v>
      </c>
      <c r="CS442" s="5" t="n">
        <v>4.776</v>
      </c>
      <c r="CT442" s="5" t="n">
        <v>3.604</v>
      </c>
      <c r="CU442" s="5" t="n">
        <v>9.407999999999999</v>
      </c>
    </row>
    <row r="443">
      <c r="A443" s="5" t="inlineStr">
        <is>
          <t>LAO2022</t>
        </is>
      </c>
      <c r="B443" s="5" t="inlineStr">
        <is>
          <t>LAO</t>
        </is>
      </c>
      <c r="C443" s="5" t="inlineStr">
        <is>
          <t>LAO</t>
        </is>
      </c>
      <c r="D443" s="5" t="inlineStr">
        <is>
          <t>Lao P.D.R.</t>
        </is>
      </c>
      <c r="E443" s="5" t="n">
        <v>2022</v>
      </c>
      <c r="F443" s="5" t="n">
        <v>0.1</v>
      </c>
      <c r="G443" s="5" t="n">
        <v>1.911</v>
      </c>
      <c r="H443" s="5" t="n">
        <v>0.617</v>
      </c>
      <c r="I443" s="5" t="n">
        <v>-1.249</v>
      </c>
      <c r="J443" s="5" t="n">
        <v>0.662</v>
      </c>
      <c r="K443" s="5" t="n">
        <v>0</v>
      </c>
      <c r="L443" s="5" t="n">
        <v>0</v>
      </c>
      <c r="M443" s="5" t="n">
        <v>3.146</v>
      </c>
      <c r="N443" s="5" t="n">
        <v>1.852</v>
      </c>
      <c r="O443" s="5" t="n">
        <v>-2.484</v>
      </c>
      <c r="P443" s="5" t="n">
        <v>0.662</v>
      </c>
      <c r="Q443" s="5" t="n">
        <v>0</v>
      </c>
      <c r="R443" s="5" t="n">
        <v>0</v>
      </c>
      <c r="S443" s="5" t="n">
        <v>4.998</v>
      </c>
      <c r="T443" s="5" t="n">
        <v>3.704</v>
      </c>
      <c r="U443" s="5" t="n">
        <v>0.037</v>
      </c>
      <c r="V443" s="5" t="n">
        <v>5.498</v>
      </c>
      <c r="W443" s="5" t="n">
        <v>0.1</v>
      </c>
      <c r="X443" s="5" t="n">
        <v>1</v>
      </c>
      <c r="Y443" s="5" t="n">
        <v>6.401</v>
      </c>
      <c r="Z443" s="5" t="n">
        <v>0.79</v>
      </c>
      <c r="AA443" s="5" t="n">
        <v>0</v>
      </c>
      <c r="AB443" s="5" t="n">
        <v>6.401</v>
      </c>
      <c r="AC443" s="5" t="n">
        <v>0</v>
      </c>
      <c r="AD443" s="5" t="n">
        <v>1</v>
      </c>
      <c r="AE443" s="5" t="n">
        <v>7.635</v>
      </c>
      <c r="AF443" s="5" t="n">
        <v>1.665</v>
      </c>
      <c r="AG443" s="5" t="n">
        <v>0</v>
      </c>
      <c r="AH443" s="5" t="n">
        <v>7.635</v>
      </c>
      <c r="AI443" s="5" t="n">
        <v>0</v>
      </c>
      <c r="AJ443" s="5" t="n">
        <v>1</v>
      </c>
      <c r="AK443" s="5" t="n">
        <v>15.043</v>
      </c>
      <c r="AL443" s="5" t="n">
        <v>7.806</v>
      </c>
      <c r="AM443" s="5" t="n">
        <v>0.111</v>
      </c>
      <c r="AN443" s="5" t="n">
        <v>16.548</v>
      </c>
      <c r="AO443" s="5" t="n">
        <v>0.1</v>
      </c>
      <c r="AP443" s="5" t="n">
        <v>1</v>
      </c>
      <c r="AQ443" s="5" t="n">
        <v>0.788</v>
      </c>
      <c r="AR443" s="5" t="n">
        <v>0.113</v>
      </c>
      <c r="AS443" s="5" t="n">
        <v>0.598</v>
      </c>
      <c r="AT443" s="5" t="n">
        <v>1.483</v>
      </c>
      <c r="AU443" s="5" t="n">
        <v>0.07000000000000001</v>
      </c>
      <c r="AV443" s="5" t="n">
        <v>1</v>
      </c>
      <c r="AW443" s="5" t="n">
        <v>0.839</v>
      </c>
      <c r="AX443" s="5" t="n">
        <v>0.109</v>
      </c>
      <c r="AY443" s="5" t="n">
        <v>0.362</v>
      </c>
      <c r="AZ443" s="5" t="n">
        <v>1.286</v>
      </c>
      <c r="BA443" s="5" t="n">
        <v>0.07000000000000001</v>
      </c>
      <c r="BB443" s="5" t="n">
        <v>1</v>
      </c>
      <c r="BC443" s="5" t="n">
        <v>0.589</v>
      </c>
      <c r="BD443" s="5" t="n">
        <v>0.123</v>
      </c>
      <c r="BE443" s="5" t="n">
        <v>0.004</v>
      </c>
      <c r="BF443" s="5" t="n">
        <v>0.647</v>
      </c>
      <c r="BG443" s="5" t="n">
        <v>0.1</v>
      </c>
      <c r="BH443" s="5" t="n">
        <v>1</v>
      </c>
      <c r="BI443" s="5" t="n">
        <v>0.6889999999999999</v>
      </c>
      <c r="BJ443" s="5" t="n">
        <v>0.123</v>
      </c>
      <c r="BK443" s="5" t="n">
        <v>0.005</v>
      </c>
      <c r="BL443" s="5" t="n">
        <v>0.758</v>
      </c>
      <c r="BM443" s="5" t="n">
        <v>0.1</v>
      </c>
      <c r="BN443" s="5" t="n">
        <v>1</v>
      </c>
      <c r="BO443" s="5" t="n">
        <v>0</v>
      </c>
      <c r="BP443" s="5" t="n">
        <v>0</v>
      </c>
      <c r="BQ443" s="5" t="n">
        <v>0.048</v>
      </c>
      <c r="BR443" s="5" t="n">
        <v>0</v>
      </c>
      <c r="BS443" s="5" t="n">
        <v>0.667</v>
      </c>
      <c r="BT443" s="5" t="n">
        <v>0</v>
      </c>
      <c r="BU443" s="5" t="n">
        <v>0</v>
      </c>
      <c r="BV443" s="5" t="n">
        <v>0.039</v>
      </c>
      <c r="BW443" s="5" t="n">
        <v>0.1</v>
      </c>
      <c r="BX443" s="5" t="n">
        <v>0.667</v>
      </c>
      <c r="BY443" s="5" t="n">
        <v>12.729</v>
      </c>
      <c r="BZ443" s="5" t="n">
        <v>0</v>
      </c>
      <c r="CA443" s="5" t="n">
        <v>12.729</v>
      </c>
      <c r="CB443" s="5" t="n">
        <v>0</v>
      </c>
      <c r="CC443" s="5" t="n">
        <v>102.477</v>
      </c>
      <c r="CD443" s="5" t="n">
        <v>7.95</v>
      </c>
      <c r="CE443" s="5" t="n">
        <v>14.528</v>
      </c>
      <c r="CF443" s="5" t="n">
        <v>127.76</v>
      </c>
      <c r="CG443" s="5" t="n">
        <v>0.1</v>
      </c>
      <c r="CH443" s="5" t="n">
        <v>1</v>
      </c>
      <c r="CI443" s="5" t="n">
        <v>0</v>
      </c>
      <c r="CJ443" s="5" t="n">
        <v>0</v>
      </c>
      <c r="CK443" s="5" t="n">
        <v>0</v>
      </c>
      <c r="CL443" s="5" t="n">
        <v>0</v>
      </c>
      <c r="CM443" s="5" t="n">
        <v>0</v>
      </c>
      <c r="CN443" s="5" t="n">
        <v>0</v>
      </c>
      <c r="CO443" s="5" t="n">
        <v>0</v>
      </c>
      <c r="CP443" s="5" t="n">
        <v>1</v>
      </c>
      <c r="CQ443" s="5" t="n">
        <v>1.294</v>
      </c>
      <c r="CR443" s="5" t="n">
        <v>0</v>
      </c>
      <c r="CS443" s="5" t="n">
        <v>5.158</v>
      </c>
      <c r="CT443" s="5" t="n">
        <v>7.554</v>
      </c>
      <c r="CU443" s="5" t="n">
        <v>16.097</v>
      </c>
    </row>
    <row r="444">
      <c r="A444" s="5" t="inlineStr">
        <is>
          <t>LAO2023</t>
        </is>
      </c>
      <c r="B444" s="5" t="inlineStr">
        <is>
          <t>LAO</t>
        </is>
      </c>
      <c r="C444" s="5" t="inlineStr">
        <is>
          <t>LAO</t>
        </is>
      </c>
      <c r="D444" s="5" t="inlineStr">
        <is>
          <t>Lao P.D.R.</t>
        </is>
      </c>
      <c r="E444" s="5" t="n">
        <v>2023</v>
      </c>
      <c r="F444" s="5" t="n">
        <v>0.1</v>
      </c>
      <c r="G444" s="5" t="n">
        <v>1.99</v>
      </c>
      <c r="H444" s="5" t="n">
        <v>0.643</v>
      </c>
      <c r="I444" s="5" t="n">
        <v>-1.301</v>
      </c>
      <c r="J444" s="5" t="n">
        <v>0.6889999999999999</v>
      </c>
      <c r="K444" s="5" t="n">
        <v>0</v>
      </c>
      <c r="L444" s="5" t="n">
        <v>0</v>
      </c>
      <c r="M444" s="5" t="n">
        <v>3.276</v>
      </c>
      <c r="N444" s="5" t="n">
        <v>1.928</v>
      </c>
      <c r="O444" s="5" t="n">
        <v>-2.587</v>
      </c>
      <c r="P444" s="5" t="n">
        <v>0.6889999999999999</v>
      </c>
      <c r="Q444" s="5" t="n">
        <v>0</v>
      </c>
      <c r="R444" s="5" t="n">
        <v>0</v>
      </c>
      <c r="S444" s="5" t="n">
        <v>5.205</v>
      </c>
      <c r="T444" s="5" t="n">
        <v>3.857</v>
      </c>
      <c r="U444" s="5" t="n">
        <v>0.058</v>
      </c>
      <c r="V444" s="5" t="n">
        <v>5.725</v>
      </c>
      <c r="W444" s="5" t="n">
        <v>0.1</v>
      </c>
      <c r="X444" s="5" t="n">
        <v>1</v>
      </c>
      <c r="Y444" s="5" t="n">
        <v>6.662</v>
      </c>
      <c r="Z444" s="5" t="n">
        <v>0.822</v>
      </c>
      <c r="AA444" s="5" t="n">
        <v>0</v>
      </c>
      <c r="AB444" s="5" t="n">
        <v>6.662</v>
      </c>
      <c r="AC444" s="5" t="n">
        <v>0</v>
      </c>
      <c r="AD444" s="5" t="n">
        <v>1</v>
      </c>
      <c r="AE444" s="5" t="n">
        <v>7.947</v>
      </c>
      <c r="AF444" s="5" t="n">
        <v>1.733</v>
      </c>
      <c r="AG444" s="5" t="n">
        <v>0</v>
      </c>
      <c r="AH444" s="5" t="n">
        <v>7.947</v>
      </c>
      <c r="AI444" s="5" t="n">
        <v>0</v>
      </c>
      <c r="AJ444" s="5" t="n">
        <v>1</v>
      </c>
      <c r="AK444" s="5" t="n">
        <v>15.661</v>
      </c>
      <c r="AL444" s="5" t="n">
        <v>8.125999999999999</v>
      </c>
      <c r="AM444" s="5" t="n">
        <v>0.173</v>
      </c>
      <c r="AN444" s="5" t="n">
        <v>17.227</v>
      </c>
      <c r="AO444" s="5" t="n">
        <v>0.1</v>
      </c>
      <c r="AP444" s="5" t="n">
        <v>1</v>
      </c>
      <c r="AQ444" s="5" t="n">
        <v>0.766</v>
      </c>
      <c r="AR444" s="5" t="n">
        <v>0.129</v>
      </c>
      <c r="AS444" s="5" t="n">
        <v>0.528</v>
      </c>
      <c r="AT444" s="5" t="n">
        <v>1.385</v>
      </c>
      <c r="AU444" s="5" t="n">
        <v>0.07000000000000001</v>
      </c>
      <c r="AV444" s="5" t="n">
        <v>1</v>
      </c>
      <c r="AW444" s="5" t="n">
        <v>0.765</v>
      </c>
      <c r="AX444" s="5" t="n">
        <v>0.131</v>
      </c>
      <c r="AY444" s="5" t="n">
        <v>0.319</v>
      </c>
      <c r="AZ444" s="5" t="n">
        <v>1.161</v>
      </c>
      <c r="BA444" s="5" t="n">
        <v>0.07000000000000001</v>
      </c>
      <c r="BB444" s="5" t="n">
        <v>1</v>
      </c>
      <c r="BC444" s="5" t="n">
        <v>0.527</v>
      </c>
      <c r="BD444" s="5" t="n">
        <v>0.129</v>
      </c>
      <c r="BE444" s="5" t="n">
        <v>0.006</v>
      </c>
      <c r="BF444" s="5" t="n">
        <v>0.58</v>
      </c>
      <c r="BG444" s="5" t="n">
        <v>0.1</v>
      </c>
      <c r="BH444" s="5" t="n">
        <v>1</v>
      </c>
      <c r="BI444" s="5" t="n">
        <v>0.64</v>
      </c>
      <c r="BJ444" s="5" t="n">
        <v>0.129</v>
      </c>
      <c r="BK444" s="5" t="n">
        <v>0.007</v>
      </c>
      <c r="BL444" s="5" t="n">
        <v>0.704</v>
      </c>
      <c r="BM444" s="5" t="n">
        <v>0.1</v>
      </c>
      <c r="BN444" s="5" t="n">
        <v>1</v>
      </c>
      <c r="BO444" s="5" t="n">
        <v>0</v>
      </c>
      <c r="BP444" s="5" t="n">
        <v>0</v>
      </c>
      <c r="BQ444" s="5" t="n">
        <v>0.039</v>
      </c>
      <c r="BR444" s="5" t="n">
        <v>0</v>
      </c>
      <c r="BS444" s="5" t="n">
        <v>0.667</v>
      </c>
      <c r="BT444" s="5" t="n">
        <v>0</v>
      </c>
      <c r="BU444" s="5" t="n">
        <v>0</v>
      </c>
      <c r="BV444" s="5" t="n">
        <v>0.032</v>
      </c>
      <c r="BW444" s="5" t="n">
        <v>0.1</v>
      </c>
      <c r="BX444" s="5" t="n">
        <v>0.667</v>
      </c>
      <c r="BY444" s="5" t="n">
        <v>13.254</v>
      </c>
      <c r="BZ444" s="5" t="n">
        <v>0</v>
      </c>
      <c r="CA444" s="5" t="n">
        <v>13.254</v>
      </c>
      <c r="CB444" s="5" t="n">
        <v>0</v>
      </c>
      <c r="CC444" s="5" t="n">
        <v>87.07899999999999</v>
      </c>
      <c r="CD444" s="5" t="n">
        <v>7.95</v>
      </c>
      <c r="CE444" s="5" t="n">
        <v>17.159</v>
      </c>
      <c r="CF444" s="5" t="n">
        <v>113.406</v>
      </c>
      <c r="CG444" s="5" t="n">
        <v>0.1</v>
      </c>
      <c r="CH444" s="5" t="n">
        <v>1</v>
      </c>
      <c r="CI444" s="5" t="n">
        <v>0</v>
      </c>
      <c r="CJ444" s="5" t="n">
        <v>0</v>
      </c>
      <c r="CK444" s="5" t="n">
        <v>0</v>
      </c>
      <c r="CL444" s="5" t="n">
        <v>0</v>
      </c>
      <c r="CM444" s="5" t="n">
        <v>0</v>
      </c>
      <c r="CN444" s="5" t="n">
        <v>0</v>
      </c>
      <c r="CO444" s="5" t="n">
        <v>0</v>
      </c>
      <c r="CP444" s="5" t="n">
        <v>1</v>
      </c>
      <c r="CQ444" s="5" t="n">
        <v>1.348</v>
      </c>
      <c r="CR444" s="5" t="n">
        <v>0</v>
      </c>
      <c r="CS444" s="5" t="n">
        <v>5.37</v>
      </c>
      <c r="CT444" s="5" t="n">
        <v>4.484</v>
      </c>
      <c r="CU444" s="5" t="n">
        <v>12.529</v>
      </c>
    </row>
    <row r="445">
      <c r="A445" s="5" t="inlineStr">
        <is>
          <t>LAO2024</t>
        </is>
      </c>
      <c r="B445" s="5" t="inlineStr">
        <is>
          <t>LAO</t>
        </is>
      </c>
      <c r="C445" s="5" t="inlineStr">
        <is>
          <t>LAO</t>
        </is>
      </c>
      <c r="D445" s="5" t="inlineStr">
        <is>
          <t>Lao P.D.R.</t>
        </is>
      </c>
      <c r="E445" s="5" t="n">
        <v>2024</v>
      </c>
      <c r="F445" s="5" t="n">
        <v>0.1</v>
      </c>
      <c r="G445" s="5" t="n">
        <v>2.049</v>
      </c>
      <c r="H445" s="5" t="n">
        <v>0.662</v>
      </c>
      <c r="I445" s="5" t="n">
        <v>-1.339</v>
      </c>
      <c r="J445" s="5" t="n">
        <v>0.71</v>
      </c>
      <c r="K445" s="5" t="n">
        <v>0</v>
      </c>
      <c r="L445" s="5" t="n">
        <v>0</v>
      </c>
      <c r="M445" s="5" t="n">
        <v>3.373</v>
      </c>
      <c r="N445" s="5" t="n">
        <v>1.985</v>
      </c>
      <c r="O445" s="5" t="n">
        <v>-2.663</v>
      </c>
      <c r="P445" s="5" t="n">
        <v>0.71</v>
      </c>
      <c r="Q445" s="5" t="n">
        <v>0</v>
      </c>
      <c r="R445" s="5" t="n">
        <v>0</v>
      </c>
      <c r="S445" s="5" t="n">
        <v>5.358</v>
      </c>
      <c r="T445" s="5" t="n">
        <v>3.971</v>
      </c>
      <c r="U445" s="5" t="n">
        <v>0.073</v>
      </c>
      <c r="V445" s="5" t="n">
        <v>5.894</v>
      </c>
      <c r="W445" s="5" t="n">
        <v>0.1</v>
      </c>
      <c r="X445" s="5" t="n">
        <v>1</v>
      </c>
      <c r="Y445" s="5" t="n">
        <v>6.857</v>
      </c>
      <c r="Z445" s="5" t="n">
        <v>0.846</v>
      </c>
      <c r="AA445" s="5" t="n">
        <v>0</v>
      </c>
      <c r="AB445" s="5" t="n">
        <v>6.857</v>
      </c>
      <c r="AC445" s="5" t="n">
        <v>0</v>
      </c>
      <c r="AD445" s="5" t="n">
        <v>1</v>
      </c>
      <c r="AE445" s="5" t="n">
        <v>8.18</v>
      </c>
      <c r="AF445" s="5" t="n">
        <v>1.783</v>
      </c>
      <c r="AG445" s="5" t="n">
        <v>0</v>
      </c>
      <c r="AH445" s="5" t="n">
        <v>8.18</v>
      </c>
      <c r="AI445" s="5" t="n">
        <v>0</v>
      </c>
      <c r="AJ445" s="5" t="n">
        <v>1</v>
      </c>
      <c r="AK445" s="5" t="n">
        <v>16.122</v>
      </c>
      <c r="AL445" s="5" t="n">
        <v>8.365</v>
      </c>
      <c r="AM445" s="5" t="n">
        <v>0.22</v>
      </c>
      <c r="AN445" s="5" t="n">
        <v>17.734</v>
      </c>
      <c r="AO445" s="5" t="n">
        <v>0.1</v>
      </c>
      <c r="AP445" s="5" t="n">
        <v>1</v>
      </c>
      <c r="AQ445" s="5" t="n">
        <v>0.78</v>
      </c>
      <c r="AR445" s="5" t="n">
        <v>0.142</v>
      </c>
      <c r="AS445" s="5" t="n">
        <v>0.529</v>
      </c>
      <c r="AT445" s="5" t="n">
        <v>1.439</v>
      </c>
      <c r="AU445" s="5" t="n">
        <v>0.1</v>
      </c>
      <c r="AV445" s="5" t="n">
        <v>1</v>
      </c>
      <c r="AW445" s="5" t="n">
        <v>0.711</v>
      </c>
      <c r="AX445" s="5" t="n">
        <v>0.131</v>
      </c>
      <c r="AY445" s="5" t="n">
        <v>0.302</v>
      </c>
      <c r="AZ445" s="5" t="n">
        <v>1.114</v>
      </c>
      <c r="BA445" s="5" t="n">
        <v>0.1</v>
      </c>
      <c r="BB445" s="5" t="n">
        <v>1</v>
      </c>
      <c r="BC445" s="5" t="n">
        <v>0.51</v>
      </c>
      <c r="BD445" s="5" t="n">
        <v>0.132</v>
      </c>
      <c r="BE445" s="5" t="n">
        <v>0.007</v>
      </c>
      <c r="BF445" s="5" t="n">
        <v>0.5610000000000001</v>
      </c>
      <c r="BG445" s="5" t="n">
        <v>0.1</v>
      </c>
      <c r="BH445" s="5" t="n">
        <v>1</v>
      </c>
      <c r="BI445" s="5" t="n">
        <v>0.652</v>
      </c>
      <c r="BJ445" s="5" t="n">
        <v>0.132</v>
      </c>
      <c r="BK445" s="5" t="n">
        <v>0.008999999999999999</v>
      </c>
      <c r="BL445" s="5" t="n">
        <v>0.717</v>
      </c>
      <c r="BM445" s="5" t="n">
        <v>0.1</v>
      </c>
      <c r="BN445" s="5" t="n">
        <v>1</v>
      </c>
      <c r="BO445" s="5" t="n">
        <v>0</v>
      </c>
      <c r="BP445" s="5" t="n">
        <v>0</v>
      </c>
      <c r="BQ445" s="5" t="n">
        <v>0.04</v>
      </c>
      <c r="BR445" s="5" t="n">
        <v>0</v>
      </c>
      <c r="BS445" s="5" t="n">
        <v>0.667</v>
      </c>
      <c r="BT445" s="5" t="n">
        <v>0</v>
      </c>
      <c r="BU445" s="5" t="n">
        <v>0</v>
      </c>
      <c r="BV445" s="5" t="n">
        <v>0.021</v>
      </c>
      <c r="BW445" s="5" t="n">
        <v>0.1</v>
      </c>
      <c r="BX445" s="5" t="n">
        <v>0.667</v>
      </c>
      <c r="BY445" s="5" t="n">
        <v>13.646</v>
      </c>
      <c r="BZ445" s="5" t="n">
        <v>0</v>
      </c>
      <c r="CA445" s="5" t="n">
        <v>13.646</v>
      </c>
      <c r="CB445" s="5" t="n">
        <v>0</v>
      </c>
      <c r="CC445" s="5" t="n">
        <v>86.38500000000001</v>
      </c>
      <c r="CD445" s="5" t="n">
        <v>7.95</v>
      </c>
      <c r="CE445" s="5" t="n">
        <v>18.192</v>
      </c>
      <c r="CF445" s="5" t="n">
        <v>113.489</v>
      </c>
      <c r="CG445" s="5" t="n">
        <v>0.1</v>
      </c>
      <c r="CH445" s="5" t="n">
        <v>1</v>
      </c>
      <c r="CI445" s="5" t="n">
        <v>0</v>
      </c>
      <c r="CJ445" s="5" t="n">
        <v>0</v>
      </c>
      <c r="CK445" s="5" t="n">
        <v>0</v>
      </c>
      <c r="CL445" s="5" t="n">
        <v>0</v>
      </c>
      <c r="CM445" s="5" t="n">
        <v>0</v>
      </c>
      <c r="CN445" s="5" t="n">
        <v>0</v>
      </c>
      <c r="CO445" s="5" t="n">
        <v>0</v>
      </c>
      <c r="CP445" s="5" t="n">
        <v>1</v>
      </c>
      <c r="CQ445" s="5" t="n">
        <v>1.387</v>
      </c>
      <c r="CR445" s="5" t="n">
        <v>0</v>
      </c>
      <c r="CS445" s="5" t="n">
        <v>5.529</v>
      </c>
      <c r="CT445" s="5" t="n">
        <v>3.509</v>
      </c>
      <c r="CU445" s="5" t="n">
        <v>10.896</v>
      </c>
    </row>
    <row r="446">
      <c r="A446" s="5" t="inlineStr">
        <is>
          <t>LVA2021</t>
        </is>
      </c>
      <c r="B446" s="5" t="inlineStr">
        <is>
          <t>LVA</t>
        </is>
      </c>
      <c r="C446" s="5" t="inlineStr">
        <is>
          <t>LVA</t>
        </is>
      </c>
      <c r="D446" s="5" t="inlineStr">
        <is>
          <t>Latvia</t>
        </is>
      </c>
      <c r="E446" s="5" t="n">
        <v>2021</v>
      </c>
      <c r="F446" s="5" t="n">
        <v>0.21</v>
      </c>
      <c r="G446" s="5" t="n">
        <v>7.696</v>
      </c>
      <c r="H446" s="5" t="n">
        <v>1.684</v>
      </c>
      <c r="I446" s="5" t="n">
        <v>1.122</v>
      </c>
      <c r="J446" s="5" t="n">
        <v>8.819000000000001</v>
      </c>
      <c r="K446" s="5" t="n">
        <v>0</v>
      </c>
      <c r="L446" s="5" t="n">
        <v>1</v>
      </c>
      <c r="M446" s="5" t="n">
        <v>12.8</v>
      </c>
      <c r="N446" s="5" t="n">
        <v>5.801</v>
      </c>
      <c r="O446" s="5" t="n">
        <v>1.88</v>
      </c>
      <c r="P446" s="5" t="n">
        <v>14.68</v>
      </c>
      <c r="Q446" s="5" t="n">
        <v>0</v>
      </c>
      <c r="R446" s="5" t="n">
        <v>1</v>
      </c>
      <c r="S446" s="5" t="n">
        <v>10.53</v>
      </c>
      <c r="T446" s="5" t="n">
        <v>6.526</v>
      </c>
      <c r="U446" s="5" t="n">
        <v>0.412</v>
      </c>
      <c r="V446" s="5" t="n">
        <v>13.24</v>
      </c>
      <c r="W446" s="5" t="n">
        <v>0.21</v>
      </c>
      <c r="X446" s="5" t="n">
        <v>1</v>
      </c>
      <c r="Y446" s="5" t="n">
        <v>19.845</v>
      </c>
      <c r="Z446" s="5" t="n">
        <v>2.192</v>
      </c>
      <c r="AA446" s="5" t="n">
        <v>-1.756</v>
      </c>
      <c r="AB446" s="5" t="n">
        <v>18.088</v>
      </c>
      <c r="AC446" s="5" t="n">
        <v>0</v>
      </c>
      <c r="AD446" s="5" t="n">
        <v>1</v>
      </c>
      <c r="AE446" s="5" t="n">
        <v>19.801</v>
      </c>
      <c r="AF446" s="5" t="n">
        <v>3.896</v>
      </c>
      <c r="AG446" s="5" t="n">
        <v>-1.713</v>
      </c>
      <c r="AH446" s="5" t="n">
        <v>18.088</v>
      </c>
      <c r="AI446" s="5" t="n">
        <v>0</v>
      </c>
      <c r="AJ446" s="5" t="n">
        <v>1</v>
      </c>
      <c r="AK446" s="5" t="n">
        <v>22.065</v>
      </c>
      <c r="AL446" s="5" t="n">
        <v>10.83</v>
      </c>
      <c r="AM446" s="5" t="n">
        <v>-12.148</v>
      </c>
      <c r="AN446" s="5" t="n">
        <v>12</v>
      </c>
      <c r="AO446" s="5" t="n">
        <v>0</v>
      </c>
      <c r="AP446" s="5" t="n">
        <v>0</v>
      </c>
      <c r="AQ446" s="5" t="n">
        <v>0.619</v>
      </c>
      <c r="AR446" s="5" t="n">
        <v>0.114</v>
      </c>
      <c r="AS446" s="5" t="n">
        <v>0.6889999999999999</v>
      </c>
      <c r="AT446" s="5" t="n">
        <v>1.583</v>
      </c>
      <c r="AU446" s="5" t="n">
        <v>0.21</v>
      </c>
      <c r="AV446" s="5" t="n">
        <v>1</v>
      </c>
      <c r="AW446" s="5" t="n">
        <v>0.599</v>
      </c>
      <c r="AX446" s="5" t="n">
        <v>0.114</v>
      </c>
      <c r="AY446" s="5" t="n">
        <v>0.602</v>
      </c>
      <c r="AZ446" s="5" t="n">
        <v>1.454</v>
      </c>
      <c r="BA446" s="5" t="n">
        <v>0.21</v>
      </c>
      <c r="BB446" s="5" t="n">
        <v>1</v>
      </c>
      <c r="BC446" s="5" t="n">
        <v>0.439</v>
      </c>
      <c r="BD446" s="5" t="n">
        <v>0.114</v>
      </c>
      <c r="BE446" s="5" t="n">
        <v>0.196</v>
      </c>
      <c r="BF446" s="5" t="n">
        <v>0.768</v>
      </c>
      <c r="BG446" s="5" t="n">
        <v>0.21</v>
      </c>
      <c r="BH446" s="5" t="n">
        <v>1</v>
      </c>
      <c r="BI446" s="5" t="n">
        <v>0.505</v>
      </c>
      <c r="BJ446" s="5" t="n">
        <v>0.114</v>
      </c>
      <c r="BK446" s="5" t="n">
        <v>0.388</v>
      </c>
      <c r="BL446" s="5" t="n">
        <v>1.08</v>
      </c>
      <c r="BM446" s="5" t="n">
        <v>0.21</v>
      </c>
      <c r="BN446" s="5" t="n">
        <v>1</v>
      </c>
      <c r="BO446" s="5" t="n">
        <v>0</v>
      </c>
      <c r="BP446" s="5" t="n">
        <v>0.015</v>
      </c>
      <c r="BQ446" s="5" t="n">
        <v>0.15</v>
      </c>
      <c r="BR446" s="5" t="n">
        <v>0</v>
      </c>
      <c r="BS446" s="5" t="n">
        <v>1</v>
      </c>
      <c r="BT446" s="5" t="n">
        <v>0</v>
      </c>
      <c r="BU446" s="5" t="n">
        <v>0.017</v>
      </c>
      <c r="BV446" s="5" t="n">
        <v>0.21</v>
      </c>
      <c r="BW446" s="5" t="n">
        <v>0.21</v>
      </c>
      <c r="BX446" s="5" t="n">
        <v>1</v>
      </c>
      <c r="BY446" s="5" t="n">
        <v>11.787</v>
      </c>
      <c r="BZ446" s="5" t="n">
        <v>0</v>
      </c>
      <c r="CA446" s="5" t="n">
        <v>11.787</v>
      </c>
      <c r="CB446" s="5" t="n">
        <v>0</v>
      </c>
      <c r="CC446" s="5" t="n">
        <v>78.125</v>
      </c>
      <c r="CD446" s="5" t="n">
        <v>7.95</v>
      </c>
      <c r="CE446" s="5" t="n">
        <v>46.319</v>
      </c>
      <c r="CF446" s="5" t="n">
        <v>150.577</v>
      </c>
      <c r="CG446" s="5" t="n">
        <v>0.21</v>
      </c>
      <c r="CH446" s="5" t="n">
        <v>1</v>
      </c>
      <c r="CI446" s="5" t="n">
        <v>0</v>
      </c>
      <c r="CJ446" s="5" t="n">
        <v>0</v>
      </c>
      <c r="CK446" s="5" t="n">
        <v>0</v>
      </c>
      <c r="CL446" s="5" t="n">
        <v>0</v>
      </c>
      <c r="CM446" s="5" t="n">
        <v>0</v>
      </c>
      <c r="CN446" s="5" t="n">
        <v>0</v>
      </c>
      <c r="CO446" s="5" t="n">
        <v>0</v>
      </c>
      <c r="CP446" s="5" t="n">
        <v>0</v>
      </c>
      <c r="CQ446" s="5" t="n">
        <v>1.198</v>
      </c>
      <c r="CR446" s="5" t="n">
        <v>0</v>
      </c>
      <c r="CS446" s="5" t="n">
        <v>4.776</v>
      </c>
      <c r="CT446" s="5" t="n">
        <v>3.196</v>
      </c>
      <c r="CU446" s="5" t="n">
        <v>9.923999999999999</v>
      </c>
    </row>
    <row r="447">
      <c r="A447" s="5" t="inlineStr">
        <is>
          <t>LVA2022</t>
        </is>
      </c>
      <c r="B447" s="5" t="inlineStr">
        <is>
          <t>LVA</t>
        </is>
      </c>
      <c r="C447" s="5" t="inlineStr">
        <is>
          <t>LVA</t>
        </is>
      </c>
      <c r="D447" s="5" t="inlineStr">
        <is>
          <t>Latvia</t>
        </is>
      </c>
      <c r="E447" s="5" t="n">
        <v>2022</v>
      </c>
      <c r="F447" s="5" t="n">
        <v>0.21</v>
      </c>
      <c r="G447" s="5" t="n">
        <v>14.772</v>
      </c>
      <c r="H447" s="5" t="n">
        <v>2.294</v>
      </c>
      <c r="I447" s="5" t="n">
        <v>9.361000000000001</v>
      </c>
      <c r="J447" s="5" t="n">
        <v>24.133</v>
      </c>
      <c r="K447" s="5" t="n">
        <v>0</v>
      </c>
      <c r="L447" s="5" t="n">
        <v>1</v>
      </c>
      <c r="M447" s="5" t="n">
        <v>24.235</v>
      </c>
      <c r="N447" s="5" t="n">
        <v>10.008</v>
      </c>
      <c r="O447" s="5" t="n">
        <v>8.893000000000001</v>
      </c>
      <c r="P447" s="5" t="n">
        <v>33.128</v>
      </c>
      <c r="Q447" s="5" t="n">
        <v>0</v>
      </c>
      <c r="R447" s="5" t="n">
        <v>1</v>
      </c>
      <c r="S447" s="5" t="n">
        <v>17.529</v>
      </c>
      <c r="T447" s="5" t="n">
        <v>8.585000000000001</v>
      </c>
      <c r="U447" s="5" t="n">
        <v>0.394</v>
      </c>
      <c r="V447" s="5" t="n">
        <v>21.687</v>
      </c>
      <c r="W447" s="5" t="n">
        <v>0.21</v>
      </c>
      <c r="X447" s="5" t="n">
        <v>1</v>
      </c>
      <c r="Y447" s="5" t="n">
        <v>44.636</v>
      </c>
      <c r="Z447" s="5" t="n">
        <v>4.683</v>
      </c>
      <c r="AA447" s="5" t="n">
        <v>-1.283</v>
      </c>
      <c r="AB447" s="5" t="n">
        <v>43.353</v>
      </c>
      <c r="AC447" s="5" t="n">
        <v>0</v>
      </c>
      <c r="AD447" s="5" t="n">
        <v>1</v>
      </c>
      <c r="AE447" s="5" t="n">
        <v>44.683</v>
      </c>
      <c r="AF447" s="5" t="n">
        <v>8.284000000000001</v>
      </c>
      <c r="AG447" s="5" t="n">
        <v>-1.331</v>
      </c>
      <c r="AH447" s="5" t="n">
        <v>43.353</v>
      </c>
      <c r="AI447" s="5" t="n">
        <v>0</v>
      </c>
      <c r="AJ447" s="5" t="n">
        <v>1</v>
      </c>
      <c r="AK447" s="5" t="n">
        <v>47.496</v>
      </c>
      <c r="AL447" s="5" t="n">
        <v>22.681</v>
      </c>
      <c r="AM447" s="5" t="n">
        <v>-28.421</v>
      </c>
      <c r="AN447" s="5" t="n">
        <v>23.08</v>
      </c>
      <c r="AO447" s="5" t="n">
        <v>0</v>
      </c>
      <c r="AP447" s="5" t="n">
        <v>0</v>
      </c>
      <c r="AQ447" s="5" t="n">
        <v>0.861</v>
      </c>
      <c r="AR447" s="5" t="n">
        <v>0.123</v>
      </c>
      <c r="AS447" s="5" t="n">
        <v>0.695</v>
      </c>
      <c r="AT447" s="5" t="n">
        <v>1.882</v>
      </c>
      <c r="AU447" s="5" t="n">
        <v>0.21</v>
      </c>
      <c r="AV447" s="5" t="n">
        <v>1</v>
      </c>
      <c r="AW447" s="5" t="n">
        <v>0.986</v>
      </c>
      <c r="AX447" s="5" t="n">
        <v>0.123</v>
      </c>
      <c r="AY447" s="5" t="n">
        <v>0.5629999999999999</v>
      </c>
      <c r="AZ447" s="5" t="n">
        <v>1.875</v>
      </c>
      <c r="BA447" s="5" t="n">
        <v>0.21</v>
      </c>
      <c r="BB447" s="5" t="n">
        <v>1</v>
      </c>
      <c r="BC447" s="5" t="n">
        <v>0.598</v>
      </c>
      <c r="BD447" s="5" t="n">
        <v>0.123</v>
      </c>
      <c r="BE447" s="5" t="n">
        <v>0.104</v>
      </c>
      <c r="BF447" s="5" t="n">
        <v>0.85</v>
      </c>
      <c r="BG447" s="5" t="n">
        <v>0.21</v>
      </c>
      <c r="BH447" s="5" t="n">
        <v>1</v>
      </c>
      <c r="BI447" s="5" t="n">
        <v>0.612</v>
      </c>
      <c r="BJ447" s="5" t="n">
        <v>0.123</v>
      </c>
      <c r="BK447" s="5" t="n">
        <v>0.646</v>
      </c>
      <c r="BL447" s="5" t="n">
        <v>1.523</v>
      </c>
      <c r="BM447" s="5" t="n">
        <v>0.21</v>
      </c>
      <c r="BN447" s="5" t="n">
        <v>1</v>
      </c>
      <c r="BO447" s="5" t="n">
        <v>0</v>
      </c>
      <c r="BP447" s="5" t="n">
        <v>-0.006</v>
      </c>
      <c r="BQ447" s="5" t="n">
        <v>0.162</v>
      </c>
      <c r="BR447" s="5" t="n">
        <v>0</v>
      </c>
      <c r="BS447" s="5" t="n">
        <v>1</v>
      </c>
      <c r="BT447" s="5" t="n">
        <v>0</v>
      </c>
      <c r="BU447" s="5" t="n">
        <v>-0.016</v>
      </c>
      <c r="BV447" s="5" t="n">
        <v>0.227</v>
      </c>
      <c r="BW447" s="5" t="n">
        <v>0.21</v>
      </c>
      <c r="BX447" s="5" t="n">
        <v>1</v>
      </c>
      <c r="BY447" s="5" t="n">
        <v>12.729</v>
      </c>
      <c r="BZ447" s="5" t="n">
        <v>0</v>
      </c>
      <c r="CA447" s="5" t="n">
        <v>12.729</v>
      </c>
      <c r="CB447" s="5" t="n">
        <v>0</v>
      </c>
      <c r="CC447" s="5" t="n">
        <v>97.90000000000001</v>
      </c>
      <c r="CD447" s="5" t="n">
        <v>7.95</v>
      </c>
      <c r="CE447" s="5" t="n">
        <v>117.716</v>
      </c>
      <c r="CF447" s="5" t="n">
        <v>260.896</v>
      </c>
      <c r="CG447" s="5" t="n">
        <v>0.21</v>
      </c>
      <c r="CH447" s="5" t="n">
        <v>1</v>
      </c>
      <c r="CI447" s="5" t="n">
        <v>0</v>
      </c>
      <c r="CJ447" s="5" t="n">
        <v>0</v>
      </c>
      <c r="CK447" s="5" t="n">
        <v>0</v>
      </c>
      <c r="CL447" s="5" t="n">
        <v>0</v>
      </c>
      <c r="CM447" s="5" t="n">
        <v>0</v>
      </c>
      <c r="CN447" s="5" t="n">
        <v>0</v>
      </c>
      <c r="CO447" s="5" t="n">
        <v>0</v>
      </c>
      <c r="CP447" s="5" t="n">
        <v>0</v>
      </c>
      <c r="CQ447" s="5" t="n">
        <v>1.294</v>
      </c>
      <c r="CR447" s="5" t="n">
        <v>0</v>
      </c>
      <c r="CS447" s="5" t="n">
        <v>5.158</v>
      </c>
      <c r="CT447" s="5" t="n">
        <v>8.084</v>
      </c>
      <c r="CU447" s="5" t="n">
        <v>34.623</v>
      </c>
    </row>
    <row r="448">
      <c r="A448" s="5" t="inlineStr">
        <is>
          <t>LVA2023</t>
        </is>
      </c>
      <c r="B448" s="5" t="inlineStr">
        <is>
          <t>LVA</t>
        </is>
      </c>
      <c r="C448" s="5" t="inlineStr">
        <is>
          <t>LVA</t>
        </is>
      </c>
      <c r="D448" s="5" t="inlineStr">
        <is>
          <t>Latvia</t>
        </is>
      </c>
      <c r="E448" s="5" t="n">
        <v>2023</v>
      </c>
      <c r="F448" s="5" t="n">
        <v>0.21</v>
      </c>
      <c r="G448" s="5" t="n">
        <v>11.055</v>
      </c>
      <c r="H448" s="5" t="n">
        <v>2.518</v>
      </c>
      <c r="I448" s="5" t="n">
        <v>10.692</v>
      </c>
      <c r="J448" s="5" t="n">
        <v>21.746</v>
      </c>
      <c r="K448" s="5" t="n">
        <v>0</v>
      </c>
      <c r="L448" s="5" t="n">
        <v>1</v>
      </c>
      <c r="M448" s="5" t="n">
        <v>18.447</v>
      </c>
      <c r="N448" s="5" t="n">
        <v>9.148999999999999</v>
      </c>
      <c r="O448" s="5" t="n">
        <v>10.159</v>
      </c>
      <c r="P448" s="5" t="n">
        <v>28.606</v>
      </c>
      <c r="Q448" s="5" t="n">
        <v>0</v>
      </c>
      <c r="R448" s="5" t="n">
        <v>1</v>
      </c>
      <c r="S448" s="5" t="n">
        <v>13.852</v>
      </c>
      <c r="T448" s="5" t="n">
        <v>8.686</v>
      </c>
      <c r="U448" s="5" t="n">
        <v>0.376</v>
      </c>
      <c r="V448" s="5" t="n">
        <v>17.216</v>
      </c>
      <c r="W448" s="5" t="n">
        <v>0.21</v>
      </c>
      <c r="X448" s="5" t="n">
        <v>1</v>
      </c>
      <c r="Y448" s="5" t="n">
        <v>24.508</v>
      </c>
      <c r="Z448" s="5" t="n">
        <v>2.745</v>
      </c>
      <c r="AA448" s="5" t="n">
        <v>8.243</v>
      </c>
      <c r="AB448" s="5" t="n">
        <v>32.751</v>
      </c>
      <c r="AC448" s="5" t="n">
        <v>0</v>
      </c>
      <c r="AD448" s="5" t="n">
        <v>1</v>
      </c>
      <c r="AE448" s="5" t="n">
        <v>24.607</v>
      </c>
      <c r="AF448" s="5" t="n">
        <v>4.901</v>
      </c>
      <c r="AG448" s="5" t="n">
        <v>8.144</v>
      </c>
      <c r="AH448" s="5" t="n">
        <v>32.751</v>
      </c>
      <c r="AI448" s="5" t="n">
        <v>0</v>
      </c>
      <c r="AJ448" s="5" t="n">
        <v>1</v>
      </c>
      <c r="AK448" s="5" t="n">
        <v>27.725</v>
      </c>
      <c r="AL448" s="5" t="n">
        <v>13.734</v>
      </c>
      <c r="AM448" s="5" t="n">
        <v>-11.619</v>
      </c>
      <c r="AN448" s="5" t="n">
        <v>19.487</v>
      </c>
      <c r="AO448" s="5" t="n">
        <v>0</v>
      </c>
      <c r="AP448" s="5" t="n">
        <v>0</v>
      </c>
      <c r="AQ448" s="5" t="n">
        <v>0.76</v>
      </c>
      <c r="AR448" s="5" t="n">
        <v>0.129</v>
      </c>
      <c r="AS448" s="5" t="n">
        <v>0.706</v>
      </c>
      <c r="AT448" s="5" t="n">
        <v>1.774</v>
      </c>
      <c r="AU448" s="5" t="n">
        <v>0.21</v>
      </c>
      <c r="AV448" s="5" t="n">
        <v>1</v>
      </c>
      <c r="AW448" s="5" t="n">
        <v>0.8110000000000001</v>
      </c>
      <c r="AX448" s="5" t="n">
        <v>0.129</v>
      </c>
      <c r="AY448" s="5" t="n">
        <v>0.613</v>
      </c>
      <c r="AZ448" s="5" t="n">
        <v>1.724</v>
      </c>
      <c r="BA448" s="5" t="n">
        <v>0.21</v>
      </c>
      <c r="BB448" s="5" t="n">
        <v>1</v>
      </c>
      <c r="BC448" s="5" t="n">
        <v>0.535</v>
      </c>
      <c r="BD448" s="5" t="n">
        <v>0.129</v>
      </c>
      <c r="BE448" s="5" t="n">
        <v>0.131</v>
      </c>
      <c r="BF448" s="5" t="n">
        <v>0.805</v>
      </c>
      <c r="BG448" s="5" t="n">
        <v>0.21</v>
      </c>
      <c r="BH448" s="5" t="n">
        <v>1</v>
      </c>
      <c r="BI448" s="5" t="n">
        <v>0.579</v>
      </c>
      <c r="BJ448" s="5" t="n">
        <v>0.129</v>
      </c>
      <c r="BK448" s="5" t="n">
        <v>0.582</v>
      </c>
      <c r="BL448" s="5" t="n">
        <v>1.406</v>
      </c>
      <c r="BM448" s="5" t="n">
        <v>0.21</v>
      </c>
      <c r="BN448" s="5" t="n">
        <v>1</v>
      </c>
      <c r="BO448" s="5" t="n">
        <v>0</v>
      </c>
      <c r="BP448" s="5" t="n">
        <v>-0.004</v>
      </c>
      <c r="BQ448" s="5" t="n">
        <v>0.169</v>
      </c>
      <c r="BR448" s="5" t="n">
        <v>0</v>
      </c>
      <c r="BS448" s="5" t="n">
        <v>1</v>
      </c>
      <c r="BT448" s="5" t="n">
        <v>0</v>
      </c>
      <c r="BU448" s="5" t="n">
        <v>-0.011</v>
      </c>
      <c r="BV448" s="5" t="n">
        <v>0.247</v>
      </c>
      <c r="BW448" s="5" t="n">
        <v>0.21</v>
      </c>
      <c r="BX448" s="5" t="n">
        <v>1</v>
      </c>
      <c r="BY448" s="5" t="n">
        <v>13.254</v>
      </c>
      <c r="BZ448" s="5" t="n">
        <v>0</v>
      </c>
      <c r="CA448" s="5" t="n">
        <v>13.254</v>
      </c>
      <c r="CB448" s="5" t="n">
        <v>0</v>
      </c>
      <c r="CC448" s="5" t="n">
        <v>83.248</v>
      </c>
      <c r="CD448" s="5" t="n">
        <v>7.95</v>
      </c>
      <c r="CE448" s="5" t="n">
        <v>117.476</v>
      </c>
      <c r="CF448" s="5" t="n">
        <v>242.876</v>
      </c>
      <c r="CG448" s="5" t="n">
        <v>0.21</v>
      </c>
      <c r="CH448" s="5" t="n">
        <v>1</v>
      </c>
      <c r="CI448" s="5" t="n">
        <v>0</v>
      </c>
      <c r="CJ448" s="5" t="n">
        <v>0</v>
      </c>
      <c r="CK448" s="5" t="n">
        <v>0</v>
      </c>
      <c r="CL448" s="5" t="n">
        <v>0</v>
      </c>
      <c r="CM448" s="5" t="n">
        <v>0</v>
      </c>
      <c r="CN448" s="5" t="n">
        <v>0</v>
      </c>
      <c r="CO448" s="5" t="n">
        <v>0</v>
      </c>
      <c r="CP448" s="5" t="n">
        <v>0</v>
      </c>
      <c r="CQ448" s="5" t="n">
        <v>1.348</v>
      </c>
      <c r="CR448" s="5" t="n">
        <v>0</v>
      </c>
      <c r="CS448" s="5" t="n">
        <v>5.37</v>
      </c>
      <c r="CT448" s="5" t="n">
        <v>5.839</v>
      </c>
      <c r="CU448" s="5" t="n">
        <v>14.444</v>
      </c>
    </row>
    <row r="449">
      <c r="A449" s="5" t="inlineStr">
        <is>
          <t>LVA2024</t>
        </is>
      </c>
      <c r="B449" s="5" t="inlineStr">
        <is>
          <t>LVA</t>
        </is>
      </c>
      <c r="C449" s="5" t="inlineStr">
        <is>
          <t>LVA</t>
        </is>
      </c>
      <c r="D449" s="5" t="inlineStr">
        <is>
          <t>Latvia</t>
        </is>
      </c>
      <c r="E449" s="5" t="n">
        <v>2024</v>
      </c>
      <c r="F449" s="5" t="n">
        <v>0.21</v>
      </c>
      <c r="G449" s="5" t="n">
        <v>10.254</v>
      </c>
      <c r="H449" s="5" t="n">
        <v>2.598</v>
      </c>
      <c r="I449" s="5" t="n">
        <v>7.508</v>
      </c>
      <c r="J449" s="5" t="n">
        <v>17.762</v>
      </c>
      <c r="K449" s="5" t="n">
        <v>0</v>
      </c>
      <c r="L449" s="5" t="n">
        <v>1</v>
      </c>
      <c r="M449" s="5" t="n">
        <v>17.287</v>
      </c>
      <c r="N449" s="5" t="n">
        <v>9.417</v>
      </c>
      <c r="O449" s="5" t="n">
        <v>6.896</v>
      </c>
      <c r="P449" s="5" t="n">
        <v>24.183</v>
      </c>
      <c r="Q449" s="5" t="n">
        <v>0</v>
      </c>
      <c r="R449" s="5" t="n">
        <v>1</v>
      </c>
      <c r="S449" s="5" t="n">
        <v>12.997</v>
      </c>
      <c r="T449" s="5" t="n">
        <v>8.605</v>
      </c>
      <c r="U449" s="5" t="n">
        <v>0.388</v>
      </c>
      <c r="V449" s="5" t="n">
        <v>16.196</v>
      </c>
      <c r="W449" s="5" t="n">
        <v>0.21</v>
      </c>
      <c r="X449" s="5" t="n">
        <v>1</v>
      </c>
      <c r="Y449" s="5" t="n">
        <v>25.808</v>
      </c>
      <c r="Z449" s="5" t="n">
        <v>3.259</v>
      </c>
      <c r="AA449" s="5" t="n">
        <v>4.103</v>
      </c>
      <c r="AB449" s="5" t="n">
        <v>29.911</v>
      </c>
      <c r="AC449" s="5" t="n">
        <v>0</v>
      </c>
      <c r="AD449" s="5" t="n">
        <v>1</v>
      </c>
      <c r="AE449" s="5" t="n">
        <v>25.808</v>
      </c>
      <c r="AF449" s="5" t="n">
        <v>5.653</v>
      </c>
      <c r="AG449" s="5" t="n">
        <v>4.103</v>
      </c>
      <c r="AH449" s="5" t="n">
        <v>29.911</v>
      </c>
      <c r="AI449" s="5" t="n">
        <v>0</v>
      </c>
      <c r="AJ449" s="5" t="n">
        <v>1</v>
      </c>
      <c r="AK449" s="5" t="n">
        <v>25.808</v>
      </c>
      <c r="AL449" s="5" t="n">
        <v>13.127</v>
      </c>
      <c r="AM449" s="5" t="n">
        <v>-9.726000000000001</v>
      </c>
      <c r="AN449" s="5" t="n">
        <v>19.46</v>
      </c>
      <c r="AO449" s="5" t="n">
        <v>0</v>
      </c>
      <c r="AP449" s="5" t="n">
        <v>0</v>
      </c>
      <c r="AQ449" s="5" t="n">
        <v>0.724</v>
      </c>
      <c r="AR449" s="5" t="n">
        <v>0.132</v>
      </c>
      <c r="AS449" s="5" t="n">
        <v>0.726</v>
      </c>
      <c r="AT449" s="5" t="n">
        <v>1.755</v>
      </c>
      <c r="AU449" s="5" t="n">
        <v>0.21</v>
      </c>
      <c r="AV449" s="5" t="n">
        <v>1</v>
      </c>
      <c r="AW449" s="5" t="n">
        <v>0.75</v>
      </c>
      <c r="AX449" s="5" t="n">
        <v>0.132</v>
      </c>
      <c r="AY449" s="5" t="n">
        <v>0.665</v>
      </c>
      <c r="AZ449" s="5" t="n">
        <v>1.712</v>
      </c>
      <c r="BA449" s="5" t="n">
        <v>0.21</v>
      </c>
      <c r="BB449" s="5" t="n">
        <v>1</v>
      </c>
      <c r="BC449" s="5" t="n">
        <v>0.513</v>
      </c>
      <c r="BD449" s="5" t="n">
        <v>0.132</v>
      </c>
      <c r="BE449" s="5" t="n">
        <v>0.152</v>
      </c>
      <c r="BF449" s="5" t="n">
        <v>0.805</v>
      </c>
      <c r="BG449" s="5" t="n">
        <v>0.21</v>
      </c>
      <c r="BH449" s="5" t="n">
        <v>1</v>
      </c>
      <c r="BI449" s="5" t="n">
        <v>0.591</v>
      </c>
      <c r="BJ449" s="5" t="n">
        <v>0.132</v>
      </c>
      <c r="BK449" s="5" t="n">
        <v>0.518</v>
      </c>
      <c r="BL449" s="5" t="n">
        <v>1.343</v>
      </c>
      <c r="BM449" s="5" t="n">
        <v>0.21</v>
      </c>
      <c r="BN449" s="5" t="n">
        <v>1</v>
      </c>
      <c r="BO449" s="5" t="n">
        <v>0</v>
      </c>
      <c r="BP449" s="5" t="n">
        <v>0.002</v>
      </c>
      <c r="BQ449" s="5" t="n">
        <v>0.185</v>
      </c>
      <c r="BR449" s="5" t="n">
        <v>0</v>
      </c>
      <c r="BS449" s="5" t="n">
        <v>1</v>
      </c>
      <c r="BT449" s="5" t="n">
        <v>0</v>
      </c>
      <c r="BU449" s="5" t="n">
        <v>-0.008</v>
      </c>
      <c r="BV449" s="5" t="n">
        <v>0.266</v>
      </c>
      <c r="BW449" s="5" t="n">
        <v>0.21</v>
      </c>
      <c r="BX449" s="5" t="n">
        <v>1</v>
      </c>
      <c r="BY449" s="5" t="n">
        <v>13.646</v>
      </c>
      <c r="BZ449" s="5" t="n">
        <v>0</v>
      </c>
      <c r="CA449" s="5" t="n">
        <v>13.646</v>
      </c>
      <c r="CB449" s="5" t="n">
        <v>0</v>
      </c>
      <c r="CC449" s="5" t="n">
        <v>82.58799999999999</v>
      </c>
      <c r="CD449" s="5" t="n">
        <v>7.95</v>
      </c>
      <c r="CE449" s="5" t="n">
        <v>104.908</v>
      </c>
      <c r="CF449" s="5" t="n">
        <v>226.87</v>
      </c>
      <c r="CG449" s="5" t="n">
        <v>0.21</v>
      </c>
      <c r="CH449" s="5" t="n">
        <v>1</v>
      </c>
      <c r="CI449" s="5" t="n">
        <v>0</v>
      </c>
      <c r="CJ449" s="5" t="n">
        <v>0</v>
      </c>
      <c r="CK449" s="5" t="n">
        <v>0</v>
      </c>
      <c r="CL449" s="5" t="n">
        <v>0</v>
      </c>
      <c r="CM449" s="5" t="n">
        <v>0</v>
      </c>
      <c r="CN449" s="5" t="n">
        <v>0</v>
      </c>
      <c r="CO449" s="5" t="n">
        <v>0</v>
      </c>
      <c r="CP449" s="5" t="n">
        <v>0</v>
      </c>
      <c r="CQ449" s="5" t="n">
        <v>1.387</v>
      </c>
      <c r="CR449" s="5" t="n">
        <v>0</v>
      </c>
      <c r="CS449" s="5" t="n">
        <v>5.529</v>
      </c>
      <c r="CT449" s="5" t="n">
        <v>6.097</v>
      </c>
      <c r="CU449" s="5" t="n">
        <v>10.123</v>
      </c>
    </row>
    <row r="450">
      <c r="A450" s="5" t="inlineStr">
        <is>
          <t>LBN2021</t>
        </is>
      </c>
      <c r="B450" s="5" t="inlineStr">
        <is>
          <t>LBN</t>
        </is>
      </c>
      <c r="C450" s="5" t="inlineStr">
        <is>
          <t>LBN</t>
        </is>
      </c>
      <c r="D450" s="5" t="inlineStr">
        <is>
          <t>Lebanon</t>
        </is>
      </c>
      <c r="E450" s="5" t="n">
        <v>2021</v>
      </c>
      <c r="F450" s="5" t="n">
        <v>0.11</v>
      </c>
      <c r="G450" s="5" t="n">
        <v>5.897</v>
      </c>
      <c r="H450" s="5" t="n">
        <v>1.143</v>
      </c>
      <c r="I450" s="5" t="n">
        <v>0</v>
      </c>
      <c r="J450" s="5" t="n">
        <v>5.897</v>
      </c>
      <c r="K450" s="5" t="n">
        <v>0</v>
      </c>
      <c r="L450" s="5" t="n">
        <v>1</v>
      </c>
      <c r="M450" s="5" t="n">
        <v>7.964</v>
      </c>
      <c r="N450" s="5" t="n">
        <v>3.43</v>
      </c>
      <c r="O450" s="5" t="n">
        <v>0</v>
      </c>
      <c r="P450" s="5" t="n">
        <v>7.964</v>
      </c>
      <c r="Q450" s="5" t="n">
        <v>0</v>
      </c>
      <c r="R450" s="5" t="n">
        <v>1</v>
      </c>
      <c r="S450" s="5" t="n">
        <v>11.613</v>
      </c>
      <c r="T450" s="5" t="n">
        <v>6.86</v>
      </c>
      <c r="U450" s="5" t="n">
        <v>0</v>
      </c>
      <c r="V450" s="5" t="n">
        <v>12.891</v>
      </c>
      <c r="W450" s="5" t="n">
        <v>0.11</v>
      </c>
      <c r="X450" s="5" t="n">
        <v>1</v>
      </c>
      <c r="Y450" s="5" t="n">
        <v>15.305</v>
      </c>
      <c r="Z450" s="5" t="n">
        <v>2.497</v>
      </c>
      <c r="AA450" s="5" t="n">
        <v>0</v>
      </c>
      <c r="AB450" s="5" t="n">
        <v>15.305</v>
      </c>
      <c r="AC450" s="5" t="n">
        <v>0</v>
      </c>
      <c r="AD450" s="5" t="n">
        <v>1</v>
      </c>
      <c r="AE450" s="5" t="n">
        <v>16.449</v>
      </c>
      <c r="AF450" s="5" t="n">
        <v>4.508</v>
      </c>
      <c r="AG450" s="5" t="n">
        <v>0</v>
      </c>
      <c r="AH450" s="5" t="n">
        <v>16.449</v>
      </c>
      <c r="AI450" s="5" t="n">
        <v>0</v>
      </c>
      <c r="AJ450" s="5" t="n">
        <v>1</v>
      </c>
      <c r="AK450" s="5" t="n">
        <v>23.309</v>
      </c>
      <c r="AL450" s="5" t="n">
        <v>13.555</v>
      </c>
      <c r="AM450" s="5" t="n">
        <v>0</v>
      </c>
      <c r="AN450" s="5" t="n">
        <v>25.872</v>
      </c>
      <c r="AO450" s="5" t="n">
        <v>0.11</v>
      </c>
      <c r="AP450" s="5" t="n">
        <v>1</v>
      </c>
      <c r="AQ450" s="5" t="n">
        <v>0.621</v>
      </c>
      <c r="AR450" s="5" t="n">
        <v>0.114</v>
      </c>
      <c r="AS450" s="5" t="n">
        <v>0.16</v>
      </c>
      <c r="AT450" s="5" t="n">
        <v>0.867</v>
      </c>
      <c r="AU450" s="5" t="n">
        <v>0.11</v>
      </c>
      <c r="AV450" s="5" t="n">
        <v>1</v>
      </c>
      <c r="AW450" s="5" t="n">
        <v>0.593</v>
      </c>
      <c r="AX450" s="5" t="n">
        <v>0.114</v>
      </c>
      <c r="AY450" s="5" t="n">
        <v>0.306</v>
      </c>
      <c r="AZ450" s="5" t="n">
        <v>0.998</v>
      </c>
      <c r="BA450" s="5" t="n">
        <v>0</v>
      </c>
      <c r="BB450" s="5" t="n">
        <v>1</v>
      </c>
      <c r="BC450" s="5" t="n">
        <v>0.44</v>
      </c>
      <c r="BD450" s="5" t="n">
        <v>0.114</v>
      </c>
      <c r="BE450" s="5" t="n">
        <v>-0.013</v>
      </c>
      <c r="BF450" s="5" t="n">
        <v>0.474</v>
      </c>
      <c r="BG450" s="5" t="n">
        <v>0.11</v>
      </c>
      <c r="BH450" s="5" t="n">
        <v>1</v>
      </c>
      <c r="BI450" s="5" t="n">
        <v>0.5600000000000001</v>
      </c>
      <c r="BJ450" s="5" t="n">
        <v>0.114</v>
      </c>
      <c r="BK450" s="5" t="n">
        <v>0</v>
      </c>
      <c r="BL450" s="5" t="n">
        <v>0.622</v>
      </c>
      <c r="BM450" s="5" t="n">
        <v>0.11</v>
      </c>
      <c r="BN450" s="5" t="n">
        <v>1</v>
      </c>
      <c r="BO450" s="5" t="n">
        <v>0</v>
      </c>
      <c r="BP450" s="5" t="n">
        <v>0</v>
      </c>
      <c r="BQ450" s="5" t="n">
        <v>0.076</v>
      </c>
      <c r="BR450" s="5" t="n">
        <v>0</v>
      </c>
      <c r="BS450" s="5" t="n">
        <v>0.667</v>
      </c>
      <c r="BT450" s="5" t="n">
        <v>0</v>
      </c>
      <c r="BU450" s="5" t="n">
        <v>0</v>
      </c>
      <c r="BV450" s="5" t="n">
        <v>0.036</v>
      </c>
      <c r="BW450" s="5" t="n">
        <v>0.11</v>
      </c>
      <c r="BX450" s="5" t="n">
        <v>0.667</v>
      </c>
      <c r="BY450" s="5" t="n">
        <v>11.787</v>
      </c>
      <c r="BZ450" s="5" t="n">
        <v>0</v>
      </c>
      <c r="CA450" s="5" t="n">
        <v>11.787</v>
      </c>
      <c r="CB450" s="5" t="n">
        <v>0</v>
      </c>
      <c r="CC450" s="5" t="n">
        <v>81.69499999999999</v>
      </c>
      <c r="CD450" s="5" t="n">
        <v>7.95</v>
      </c>
      <c r="CE450" s="5" t="n">
        <v>0</v>
      </c>
      <c r="CF450" s="5" t="n">
        <v>90.682</v>
      </c>
      <c r="CG450" s="5" t="n">
        <v>0.11</v>
      </c>
      <c r="CH450" s="5" t="n">
        <v>1</v>
      </c>
      <c r="CI450" s="5" t="n">
        <v>0</v>
      </c>
      <c r="CJ450" s="5" t="n">
        <v>0</v>
      </c>
      <c r="CK450" s="5" t="n">
        <v>0</v>
      </c>
      <c r="CL450" s="5" t="n">
        <v>0</v>
      </c>
      <c r="CM450" s="5" t="n">
        <v>0</v>
      </c>
      <c r="CN450" s="5" t="n">
        <v>0</v>
      </c>
      <c r="CO450" s="5" t="n">
        <v>0</v>
      </c>
      <c r="CP450" s="5" t="n">
        <v>0</v>
      </c>
      <c r="CQ450" s="5" t="n">
        <v>1.198</v>
      </c>
      <c r="CR450" s="5" t="n">
        <v>0</v>
      </c>
      <c r="CS450" s="5" t="n">
        <v>4.776</v>
      </c>
      <c r="CT450" s="5" t="n">
        <v>4.753</v>
      </c>
      <c r="CU450" s="5" t="n">
        <v>14.162</v>
      </c>
    </row>
    <row r="451">
      <c r="A451" s="5" t="inlineStr">
        <is>
          <t>LBN2022</t>
        </is>
      </c>
      <c r="B451" s="5" t="inlineStr">
        <is>
          <t>LBN</t>
        </is>
      </c>
      <c r="C451" s="5" t="inlineStr">
        <is>
          <t>LBN</t>
        </is>
      </c>
      <c r="D451" s="5" t="inlineStr">
        <is>
          <t>Lebanon</t>
        </is>
      </c>
      <c r="E451" s="5" t="n">
        <v>2022</v>
      </c>
      <c r="F451" s="5" t="n">
        <v>0.11</v>
      </c>
      <c r="G451" s="5" t="n">
        <v>11.72</v>
      </c>
      <c r="H451" s="5" t="n">
        <v>1.235</v>
      </c>
      <c r="I451" s="5" t="n">
        <v>0</v>
      </c>
      <c r="J451" s="5" t="n">
        <v>11.72</v>
      </c>
      <c r="K451" s="5" t="n">
        <v>0</v>
      </c>
      <c r="L451" s="5" t="n">
        <v>1</v>
      </c>
      <c r="M451" s="5" t="n">
        <v>9.782999999999999</v>
      </c>
      <c r="N451" s="5" t="n">
        <v>3.704</v>
      </c>
      <c r="O451" s="5" t="n">
        <v>0</v>
      </c>
      <c r="P451" s="5" t="n">
        <v>9.782999999999999</v>
      </c>
      <c r="Q451" s="5" t="n">
        <v>0</v>
      </c>
      <c r="R451" s="5" t="n">
        <v>1</v>
      </c>
      <c r="S451" s="5" t="n">
        <v>17.893</v>
      </c>
      <c r="T451" s="5" t="n">
        <v>7.408</v>
      </c>
      <c r="U451" s="5" t="n">
        <v>0.146</v>
      </c>
      <c r="V451" s="5" t="n">
        <v>19.862</v>
      </c>
      <c r="W451" s="5" t="n">
        <v>0.11</v>
      </c>
      <c r="X451" s="5" t="n">
        <v>1</v>
      </c>
      <c r="Y451" s="5" t="n">
        <v>31.56</v>
      </c>
      <c r="Z451" s="5" t="n">
        <v>5.148</v>
      </c>
      <c r="AA451" s="5" t="n">
        <v>0</v>
      </c>
      <c r="AB451" s="5" t="n">
        <v>31.56</v>
      </c>
      <c r="AC451" s="5" t="n">
        <v>0</v>
      </c>
      <c r="AD451" s="5" t="n">
        <v>1</v>
      </c>
      <c r="AE451" s="5" t="n">
        <v>32.795</v>
      </c>
      <c r="AF451" s="5" t="n">
        <v>8.988</v>
      </c>
      <c r="AG451" s="5" t="n">
        <v>0</v>
      </c>
      <c r="AH451" s="5" t="n">
        <v>32.795</v>
      </c>
      <c r="AI451" s="5" t="n">
        <v>0</v>
      </c>
      <c r="AJ451" s="5" t="n">
        <v>1</v>
      </c>
      <c r="AK451" s="5" t="n">
        <v>40.203</v>
      </c>
      <c r="AL451" s="5" t="n">
        <v>23.38</v>
      </c>
      <c r="AM451" s="5" t="n">
        <v>0.327</v>
      </c>
      <c r="AN451" s="5" t="n">
        <v>44.626</v>
      </c>
      <c r="AO451" s="5" t="n">
        <v>0.11</v>
      </c>
      <c r="AP451" s="5" t="n">
        <v>1</v>
      </c>
      <c r="AQ451" s="5" t="n">
        <v>0.847</v>
      </c>
      <c r="AR451" s="5" t="n">
        <v>0.123</v>
      </c>
      <c r="AS451" s="5" t="n">
        <v>0.164</v>
      </c>
      <c r="AT451" s="5" t="n">
        <v>1.113</v>
      </c>
      <c r="AU451" s="5" t="n">
        <v>0.11</v>
      </c>
      <c r="AV451" s="5" t="n">
        <v>1</v>
      </c>
      <c r="AW451" s="5" t="n">
        <v>0.947</v>
      </c>
      <c r="AX451" s="5" t="n">
        <v>0.123</v>
      </c>
      <c r="AY451" s="5" t="n">
        <v>0.124</v>
      </c>
      <c r="AZ451" s="5" t="n">
        <v>1.071</v>
      </c>
      <c r="BA451" s="5" t="n">
        <v>0</v>
      </c>
      <c r="BB451" s="5" t="n">
        <v>1</v>
      </c>
      <c r="BC451" s="5" t="n">
        <v>0.589</v>
      </c>
      <c r="BD451" s="5" t="n">
        <v>0.123</v>
      </c>
      <c r="BE451" s="5" t="n">
        <v>-0.02</v>
      </c>
      <c r="BF451" s="5" t="n">
        <v>0.625</v>
      </c>
      <c r="BG451" s="5" t="n">
        <v>0.11</v>
      </c>
      <c r="BH451" s="5" t="n">
        <v>1</v>
      </c>
      <c r="BI451" s="5" t="n">
        <v>0.6889999999999999</v>
      </c>
      <c r="BJ451" s="5" t="n">
        <v>0.123</v>
      </c>
      <c r="BK451" s="5" t="n">
        <v>0.006</v>
      </c>
      <c r="BL451" s="5" t="n">
        <v>0.765</v>
      </c>
      <c r="BM451" s="5" t="n">
        <v>0.11</v>
      </c>
      <c r="BN451" s="5" t="n">
        <v>1</v>
      </c>
      <c r="BO451" s="5" t="n">
        <v>0</v>
      </c>
      <c r="BP451" s="5" t="n">
        <v>0</v>
      </c>
      <c r="BQ451" s="5" t="n">
        <v>0.015</v>
      </c>
      <c r="BR451" s="5" t="n">
        <v>0</v>
      </c>
      <c r="BS451" s="5" t="n">
        <v>0.667</v>
      </c>
      <c r="BT451" s="5" t="n">
        <v>0</v>
      </c>
      <c r="BU451" s="5" t="n">
        <v>0</v>
      </c>
      <c r="BV451" s="5" t="n">
        <v>0.007</v>
      </c>
      <c r="BW451" s="5" t="n">
        <v>0.11</v>
      </c>
      <c r="BX451" s="5" t="n">
        <v>0.667</v>
      </c>
      <c r="BY451" s="5" t="n">
        <v>12.729</v>
      </c>
      <c r="BZ451" s="5" t="n">
        <v>0</v>
      </c>
      <c r="CA451" s="5" t="n">
        <v>12.729</v>
      </c>
      <c r="CB451" s="5" t="n">
        <v>0</v>
      </c>
      <c r="CC451" s="5" t="n">
        <v>102.477</v>
      </c>
      <c r="CD451" s="5" t="n">
        <v>7.95</v>
      </c>
      <c r="CE451" s="5" t="n">
        <v>0.834</v>
      </c>
      <c r="CF451" s="5" t="n">
        <v>113.749</v>
      </c>
      <c r="CG451" s="5" t="n">
        <v>0.11</v>
      </c>
      <c r="CH451" s="5" t="n">
        <v>1</v>
      </c>
      <c r="CI451" s="5" t="n">
        <v>0</v>
      </c>
      <c r="CJ451" s="5" t="n">
        <v>0</v>
      </c>
      <c r="CK451" s="5" t="n">
        <v>0</v>
      </c>
      <c r="CL451" s="5" t="n">
        <v>0</v>
      </c>
      <c r="CM451" s="5" t="n">
        <v>0</v>
      </c>
      <c r="CN451" s="5" t="n">
        <v>0</v>
      </c>
      <c r="CO451" s="5" t="n">
        <v>0</v>
      </c>
      <c r="CP451" s="5" t="n">
        <v>0</v>
      </c>
      <c r="CQ451" s="5" t="n">
        <v>1.294</v>
      </c>
      <c r="CR451" s="5" t="n">
        <v>0</v>
      </c>
      <c r="CS451" s="5" t="n">
        <v>5.158</v>
      </c>
      <c r="CT451" s="5" t="n">
        <v>10.485</v>
      </c>
      <c r="CU451" s="5" t="n">
        <v>30.326</v>
      </c>
    </row>
    <row r="452">
      <c r="A452" s="5" t="inlineStr">
        <is>
          <t>LBN2023</t>
        </is>
      </c>
      <c r="B452" s="5" t="inlineStr">
        <is>
          <t>LBN</t>
        </is>
      </c>
      <c r="C452" s="5" t="inlineStr">
        <is>
          <t>LBN</t>
        </is>
      </c>
      <c r="D452" s="5" t="inlineStr">
        <is>
          <t>Lebanon</t>
        </is>
      </c>
      <c r="E452" s="5" t="n">
        <v>2023</v>
      </c>
      <c r="F452" s="5" t="n">
        <v>0.11</v>
      </c>
      <c r="G452" s="5" t="n">
        <v>6.147</v>
      </c>
      <c r="H452" s="5" t="n">
        <v>1.4</v>
      </c>
      <c r="I452" s="5" t="n">
        <v>0</v>
      </c>
      <c r="J452" s="5" t="n">
        <v>6.147</v>
      </c>
      <c r="K452" s="5" t="n">
        <v>0</v>
      </c>
      <c r="L452" s="5" t="n">
        <v>1</v>
      </c>
      <c r="M452" s="5" t="n">
        <v>7.886</v>
      </c>
      <c r="N452" s="5" t="n">
        <v>3.911</v>
      </c>
      <c r="O452" s="5" t="n">
        <v>0</v>
      </c>
      <c r="P452" s="5" t="n">
        <v>7.886</v>
      </c>
      <c r="Q452" s="5" t="n">
        <v>0</v>
      </c>
      <c r="R452" s="5" t="n">
        <v>1</v>
      </c>
      <c r="S452" s="5" t="n">
        <v>12.575</v>
      </c>
      <c r="T452" s="5" t="n">
        <v>7.886</v>
      </c>
      <c r="U452" s="5" t="n">
        <v>0.153</v>
      </c>
      <c r="V452" s="5" t="n">
        <v>13.958</v>
      </c>
      <c r="W452" s="5" t="n">
        <v>0.11</v>
      </c>
      <c r="X452" s="5" t="n">
        <v>1</v>
      </c>
      <c r="Y452" s="5" t="n">
        <v>11.908</v>
      </c>
      <c r="Z452" s="5" t="n">
        <v>1.334</v>
      </c>
      <c r="AA452" s="5" t="n">
        <v>0</v>
      </c>
      <c r="AB452" s="5" t="n">
        <v>11.908</v>
      </c>
      <c r="AC452" s="5" t="n">
        <v>0</v>
      </c>
      <c r="AD452" s="5" t="n">
        <v>1</v>
      </c>
      <c r="AE452" s="5" t="n">
        <v>13.194</v>
      </c>
      <c r="AF452" s="5" t="n">
        <v>2.628</v>
      </c>
      <c r="AG452" s="5" t="n">
        <v>0</v>
      </c>
      <c r="AH452" s="5" t="n">
        <v>13.194</v>
      </c>
      <c r="AI452" s="5" t="n">
        <v>0</v>
      </c>
      <c r="AJ452" s="5" t="n">
        <v>1</v>
      </c>
      <c r="AK452" s="5" t="n">
        <v>20.908</v>
      </c>
      <c r="AL452" s="5" t="n">
        <v>10.357</v>
      </c>
      <c r="AM452" s="5" t="n">
        <v>0.255</v>
      </c>
      <c r="AN452" s="5" t="n">
        <v>23.207</v>
      </c>
      <c r="AO452" s="5" t="n">
        <v>0.11</v>
      </c>
      <c r="AP452" s="5" t="n">
        <v>1</v>
      </c>
      <c r="AQ452" s="5" t="n">
        <v>0.749</v>
      </c>
      <c r="AR452" s="5" t="n">
        <v>0.126</v>
      </c>
      <c r="AS452" s="5" t="n">
        <v>0.187</v>
      </c>
      <c r="AT452" s="5" t="n">
        <v>1.026</v>
      </c>
      <c r="AU452" s="5" t="n">
        <v>0.11</v>
      </c>
      <c r="AV452" s="5" t="n">
        <v>1</v>
      </c>
      <c r="AW452" s="5" t="n">
        <v>0.783</v>
      </c>
      <c r="AX452" s="5" t="n">
        <v>0.134</v>
      </c>
      <c r="AY452" s="5" t="n">
        <v>0.13</v>
      </c>
      <c r="AZ452" s="5" t="n">
        <v>0.912</v>
      </c>
      <c r="BA452" s="5" t="n">
        <v>0</v>
      </c>
      <c r="BB452" s="5" t="n">
        <v>1</v>
      </c>
      <c r="BC452" s="5" t="n">
        <v>0.527</v>
      </c>
      <c r="BD452" s="5" t="n">
        <v>0.127</v>
      </c>
      <c r="BE452" s="5" t="n">
        <v>-0.011</v>
      </c>
      <c r="BF452" s="5" t="n">
        <v>0.5659999999999999</v>
      </c>
      <c r="BG452" s="5" t="n">
        <v>0.11</v>
      </c>
      <c r="BH452" s="5" t="n">
        <v>1</v>
      </c>
      <c r="BI452" s="5" t="n">
        <v>0.64</v>
      </c>
      <c r="BJ452" s="5" t="n">
        <v>0.139</v>
      </c>
      <c r="BK452" s="5" t="n">
        <v>0.008</v>
      </c>
      <c r="BL452" s="5" t="n">
        <v>0.71</v>
      </c>
      <c r="BM452" s="5" t="n">
        <v>0.11</v>
      </c>
      <c r="BN452" s="5" t="n">
        <v>1</v>
      </c>
      <c r="BO452" s="5" t="n">
        <v>0</v>
      </c>
      <c r="BP452" s="5" t="n">
        <v>0</v>
      </c>
      <c r="BQ452" s="5" t="n">
        <v>0.013</v>
      </c>
      <c r="BR452" s="5" t="n">
        <v>0</v>
      </c>
      <c r="BS452" s="5" t="n">
        <v>0.667</v>
      </c>
      <c r="BT452" s="5" t="n">
        <v>0</v>
      </c>
      <c r="BU452" s="5" t="n">
        <v>0</v>
      </c>
      <c r="BV452" s="5" t="n">
        <v>0.01</v>
      </c>
      <c r="BW452" s="5" t="n">
        <v>0.11</v>
      </c>
      <c r="BX452" s="5" t="n">
        <v>0.667</v>
      </c>
      <c r="BY452" s="5" t="n">
        <v>13.254</v>
      </c>
      <c r="BZ452" s="5" t="n">
        <v>0</v>
      </c>
      <c r="CA452" s="5" t="n">
        <v>13.254</v>
      </c>
      <c r="CB452" s="5" t="n">
        <v>0</v>
      </c>
      <c r="CC452" s="5" t="n">
        <v>87.07899999999999</v>
      </c>
      <c r="CD452" s="5" t="n">
        <v>7.95</v>
      </c>
      <c r="CE452" s="5" t="n">
        <v>1.061</v>
      </c>
      <c r="CF452" s="5" t="n">
        <v>96.658</v>
      </c>
      <c r="CG452" s="5" t="n">
        <v>0.11</v>
      </c>
      <c r="CH452" s="5" t="n">
        <v>1</v>
      </c>
      <c r="CI452" s="5" t="n">
        <v>1</v>
      </c>
      <c r="CJ452" s="5" t="n">
        <v>1</v>
      </c>
      <c r="CK452" s="5" t="n">
        <v>0</v>
      </c>
      <c r="CL452" s="5" t="n">
        <v>0</v>
      </c>
      <c r="CM452" s="5" t="n">
        <v>0</v>
      </c>
      <c r="CN452" s="5" t="n">
        <v>0</v>
      </c>
      <c r="CO452" s="5" t="n">
        <v>0</v>
      </c>
      <c r="CP452" s="5" t="n">
        <v>0</v>
      </c>
      <c r="CQ452" s="5" t="n">
        <v>1.348</v>
      </c>
      <c r="CR452" s="5" t="n">
        <v>0</v>
      </c>
      <c r="CS452" s="5" t="n">
        <v>5.37</v>
      </c>
      <c r="CT452" s="5" t="n">
        <v>4.861</v>
      </c>
      <c r="CU452" s="5" t="n">
        <v>10.622</v>
      </c>
    </row>
    <row r="453">
      <c r="A453" s="5" t="inlineStr">
        <is>
          <t>LBN2024</t>
        </is>
      </c>
      <c r="B453" s="5" t="inlineStr">
        <is>
          <t>LBN</t>
        </is>
      </c>
      <c r="C453" s="5" t="inlineStr">
        <is>
          <t>LBN</t>
        </is>
      </c>
      <c r="D453" s="5" t="inlineStr">
        <is>
          <t>Lebanon</t>
        </is>
      </c>
      <c r="E453" s="5" t="n">
        <v>2024</v>
      </c>
      <c r="F453" s="5" t="n">
        <v>0.11</v>
      </c>
      <c r="G453" s="5" t="n">
        <v>5.575</v>
      </c>
      <c r="H453" s="5" t="n">
        <v>1.412</v>
      </c>
      <c r="I453" s="5" t="n">
        <v>0</v>
      </c>
      <c r="J453" s="5" t="n">
        <v>5.575</v>
      </c>
      <c r="K453" s="5" t="n">
        <v>0</v>
      </c>
      <c r="L453" s="5" t="n">
        <v>1</v>
      </c>
      <c r="M453" s="5" t="n">
        <v>7.124</v>
      </c>
      <c r="N453" s="5" t="n">
        <v>3.881</v>
      </c>
      <c r="O453" s="5" t="n">
        <v>0</v>
      </c>
      <c r="P453" s="5" t="n">
        <v>7.124</v>
      </c>
      <c r="Q453" s="5" t="n">
        <v>0</v>
      </c>
      <c r="R453" s="5" t="n">
        <v>1</v>
      </c>
      <c r="S453" s="5" t="n">
        <v>12.193</v>
      </c>
      <c r="T453" s="5" t="n">
        <v>8.071999999999999</v>
      </c>
      <c r="U453" s="5" t="n">
        <v>0.183</v>
      </c>
      <c r="V453" s="5" t="n">
        <v>13.534</v>
      </c>
      <c r="W453" s="5" t="n">
        <v>0.11</v>
      </c>
      <c r="X453" s="5" t="n">
        <v>1</v>
      </c>
      <c r="Y453" s="5" t="n">
        <v>10.492</v>
      </c>
      <c r="Z453" s="5" t="n">
        <v>1.325</v>
      </c>
      <c r="AA453" s="5" t="n">
        <v>0</v>
      </c>
      <c r="AB453" s="5" t="n">
        <v>10.492</v>
      </c>
      <c r="AC453" s="5" t="n">
        <v>0</v>
      </c>
      <c r="AD453" s="5" t="n">
        <v>1</v>
      </c>
      <c r="AE453" s="5" t="n">
        <v>11.815</v>
      </c>
      <c r="AF453" s="5" t="n">
        <v>2.588</v>
      </c>
      <c r="AG453" s="5" t="n">
        <v>0</v>
      </c>
      <c r="AH453" s="5" t="n">
        <v>11.815</v>
      </c>
      <c r="AI453" s="5" t="n">
        <v>0</v>
      </c>
      <c r="AJ453" s="5" t="n">
        <v>1</v>
      </c>
      <c r="AK453" s="5" t="n">
        <v>19.757</v>
      </c>
      <c r="AL453" s="5" t="n">
        <v>10.049</v>
      </c>
      <c r="AM453" s="5" t="n">
        <v>0.296</v>
      </c>
      <c r="AN453" s="5" t="n">
        <v>21.93</v>
      </c>
      <c r="AO453" s="5" t="n">
        <v>0.11</v>
      </c>
      <c r="AP453" s="5" t="n">
        <v>1</v>
      </c>
      <c r="AQ453" s="5" t="n">
        <v>0.72</v>
      </c>
      <c r="AR453" s="5" t="n">
        <v>0.131</v>
      </c>
      <c r="AS453" s="5" t="n">
        <v>0.199</v>
      </c>
      <c r="AT453" s="5" t="n">
        <v>1.005</v>
      </c>
      <c r="AU453" s="5" t="n">
        <v>0.11</v>
      </c>
      <c r="AV453" s="5" t="n">
        <v>1</v>
      </c>
      <c r="AW453" s="5" t="n">
        <v>0.734</v>
      </c>
      <c r="AX453" s="5" t="n">
        <v>0.135</v>
      </c>
      <c r="AY453" s="5" t="n">
        <v>0.047</v>
      </c>
      <c r="AZ453" s="5" t="n">
        <v>0.867</v>
      </c>
      <c r="BA453" s="5" t="n">
        <v>0</v>
      </c>
      <c r="BB453" s="5" t="n">
        <v>1</v>
      </c>
      <c r="BC453" s="5" t="n">
        <v>0.51</v>
      </c>
      <c r="BD453" s="5" t="n">
        <v>0.131</v>
      </c>
      <c r="BE453" s="5" t="n">
        <v>-0.007</v>
      </c>
      <c r="BF453" s="5" t="n">
        <v>0.55</v>
      </c>
      <c r="BG453" s="5" t="n">
        <v>0.11</v>
      </c>
      <c r="BH453" s="5" t="n">
        <v>1</v>
      </c>
      <c r="BI453" s="5" t="n">
        <v>0.652</v>
      </c>
      <c r="BJ453" s="5" t="n">
        <v>0.143</v>
      </c>
      <c r="BK453" s="5" t="n">
        <v>0.01</v>
      </c>
      <c r="BL453" s="5" t="n">
        <v>0.724</v>
      </c>
      <c r="BM453" s="5" t="n">
        <v>0.11</v>
      </c>
      <c r="BN453" s="5" t="n">
        <v>1</v>
      </c>
      <c r="BO453" s="5" t="n">
        <v>0</v>
      </c>
      <c r="BP453" s="5" t="n">
        <v>0</v>
      </c>
      <c r="BQ453" s="5" t="n">
        <v>0.014</v>
      </c>
      <c r="BR453" s="5" t="n">
        <v>0</v>
      </c>
      <c r="BS453" s="5" t="n">
        <v>0.667</v>
      </c>
      <c r="BT453" s="5" t="n">
        <v>0</v>
      </c>
      <c r="BU453" s="5" t="n">
        <v>0</v>
      </c>
      <c r="BV453" s="5" t="n">
        <v>0.01</v>
      </c>
      <c r="BW453" s="5" t="n">
        <v>0.11</v>
      </c>
      <c r="BX453" s="5" t="n">
        <v>0.667</v>
      </c>
      <c r="BY453" s="5" t="n">
        <v>13.646</v>
      </c>
      <c r="BZ453" s="5" t="n">
        <v>0</v>
      </c>
      <c r="CA453" s="5" t="n">
        <v>13.646</v>
      </c>
      <c r="CB453" s="5" t="n">
        <v>0</v>
      </c>
      <c r="CC453" s="5" t="n">
        <v>86.38500000000001</v>
      </c>
      <c r="CD453" s="5" t="n">
        <v>7.95</v>
      </c>
      <c r="CE453" s="5" t="n">
        <v>1.294</v>
      </c>
      <c r="CF453" s="5" t="n">
        <v>95.88800000000001</v>
      </c>
      <c r="CG453" s="5" t="n">
        <v>0.11</v>
      </c>
      <c r="CH453" s="5" t="n">
        <v>1</v>
      </c>
      <c r="CI453" s="5" t="n">
        <v>1</v>
      </c>
      <c r="CJ453" s="5" t="n">
        <v>1</v>
      </c>
      <c r="CK453" s="5" t="n">
        <v>0</v>
      </c>
      <c r="CL453" s="5" t="n">
        <v>0</v>
      </c>
      <c r="CM453" s="5" t="n">
        <v>0</v>
      </c>
      <c r="CN453" s="5" t="n">
        <v>0</v>
      </c>
      <c r="CO453" s="5" t="n">
        <v>0</v>
      </c>
      <c r="CP453" s="5" t="n">
        <v>0</v>
      </c>
      <c r="CQ453" s="5" t="n">
        <v>1.387</v>
      </c>
      <c r="CR453" s="5" t="n">
        <v>0</v>
      </c>
      <c r="CS453" s="5" t="n">
        <v>5.529</v>
      </c>
      <c r="CT453" s="5" t="n">
        <v>4.251</v>
      </c>
      <c r="CU453" s="5" t="n">
        <v>9.167999999999999</v>
      </c>
    </row>
    <row r="454">
      <c r="A454" s="5" t="inlineStr">
        <is>
          <t>LSO2021</t>
        </is>
      </c>
      <c r="B454" s="5" t="inlineStr">
        <is>
          <t>LSO</t>
        </is>
      </c>
      <c r="C454" s="5" t="inlineStr">
        <is>
          <t>LSO</t>
        </is>
      </c>
      <c r="D454" s="5" t="inlineStr">
        <is>
          <t>Lesotho</t>
        </is>
      </c>
      <c r="E454" s="5" t="n">
        <v>2021</v>
      </c>
      <c r="F454" s="5" t="n">
        <v>0.15</v>
      </c>
      <c r="G454" s="5" t="n">
        <v>5.897</v>
      </c>
      <c r="H454" s="5" t="n">
        <v>1.143</v>
      </c>
      <c r="I454" s="5" t="n">
        <v>0</v>
      </c>
      <c r="J454" s="5" t="n">
        <v>5.897</v>
      </c>
      <c r="K454" s="5" t="n">
        <v>0</v>
      </c>
      <c r="L454" s="5" t="n">
        <v>1</v>
      </c>
      <c r="M454" s="5" t="n">
        <v>7.964</v>
      </c>
      <c r="N454" s="5" t="n">
        <v>3.43</v>
      </c>
      <c r="O454" s="5" t="n">
        <v>0</v>
      </c>
      <c r="P454" s="5" t="n">
        <v>7.964</v>
      </c>
      <c r="Q454" s="5" t="n">
        <v>0</v>
      </c>
      <c r="R454" s="5" t="n">
        <v>1</v>
      </c>
      <c r="S454" s="5" t="n">
        <v>11.613</v>
      </c>
      <c r="T454" s="5" t="n">
        <v>6.86</v>
      </c>
      <c r="U454" s="5" t="n">
        <v>0</v>
      </c>
      <c r="V454" s="5" t="n">
        <v>13.355</v>
      </c>
      <c r="W454" s="5" t="n">
        <v>0.15</v>
      </c>
      <c r="X454" s="5" t="n">
        <v>1</v>
      </c>
      <c r="Y454" s="5" t="n">
        <v>16.305</v>
      </c>
      <c r="Z454" s="5" t="n">
        <v>2.204</v>
      </c>
      <c r="AA454" s="5" t="n">
        <v>0</v>
      </c>
      <c r="AB454" s="5" t="n">
        <v>16.305</v>
      </c>
      <c r="AC454" s="5" t="n">
        <v>0</v>
      </c>
      <c r="AD454" s="5" t="n">
        <v>1</v>
      </c>
      <c r="AE454" s="5" t="n">
        <v>17.448</v>
      </c>
      <c r="AF454" s="5" t="n">
        <v>4.08</v>
      </c>
      <c r="AG454" s="5" t="n">
        <v>0</v>
      </c>
      <c r="AH454" s="5" t="n">
        <v>17.448</v>
      </c>
      <c r="AI454" s="5" t="n">
        <v>0</v>
      </c>
      <c r="AJ454" s="5" t="n">
        <v>1</v>
      </c>
      <c r="AK454" s="5" t="n">
        <v>24.308</v>
      </c>
      <c r="AL454" s="5" t="n">
        <v>12.946</v>
      </c>
      <c r="AM454" s="5" t="n">
        <v>0</v>
      </c>
      <c r="AN454" s="5" t="n">
        <v>27.955</v>
      </c>
      <c r="AO454" s="5" t="n">
        <v>0.15</v>
      </c>
      <c r="AP454" s="5" t="n">
        <v>1</v>
      </c>
      <c r="AQ454" s="5" t="n">
        <v>0.619</v>
      </c>
      <c r="AR454" s="5" t="n">
        <v>0.114</v>
      </c>
      <c r="AS454" s="5" t="n">
        <v>0.192</v>
      </c>
      <c r="AT454" s="5" t="n">
        <v>0.9330000000000001</v>
      </c>
      <c r="AU454" s="5" t="n">
        <v>0.15</v>
      </c>
      <c r="AV454" s="5" t="n">
        <v>1</v>
      </c>
      <c r="AW454" s="5" t="n">
        <v>0.599</v>
      </c>
      <c r="AX454" s="5" t="n">
        <v>0.114</v>
      </c>
      <c r="AY454" s="5" t="n">
        <v>0.209</v>
      </c>
      <c r="AZ454" s="5" t="n">
        <v>0.929</v>
      </c>
      <c r="BA454" s="5" t="n">
        <v>0.15</v>
      </c>
      <c r="BB454" s="5" t="n">
        <v>1</v>
      </c>
      <c r="BC454" s="5" t="n">
        <v>0.439</v>
      </c>
      <c r="BD454" s="5" t="n">
        <v>0.114</v>
      </c>
      <c r="BE454" s="5" t="n">
        <v>0</v>
      </c>
      <c r="BF454" s="5" t="n">
        <v>0.505</v>
      </c>
      <c r="BG454" s="5" t="n">
        <v>0.15</v>
      </c>
      <c r="BH454" s="5" t="n">
        <v>1</v>
      </c>
      <c r="BI454" s="5" t="n">
        <v>0.505</v>
      </c>
      <c r="BJ454" s="5" t="n">
        <v>0.114</v>
      </c>
      <c r="BK454" s="5" t="n">
        <v>0.056</v>
      </c>
      <c r="BL454" s="5" t="n">
        <v>0.645</v>
      </c>
      <c r="BM454" s="5" t="n">
        <v>0.15</v>
      </c>
      <c r="BN454" s="5" t="n">
        <v>1</v>
      </c>
      <c r="BO454" s="5" t="n">
        <v>0</v>
      </c>
      <c r="BP454" s="5" t="n">
        <v>0</v>
      </c>
      <c r="BQ454" s="5" t="n">
        <v>0.019</v>
      </c>
      <c r="BR454" s="5" t="n">
        <v>0</v>
      </c>
      <c r="BS454" s="5" t="n">
        <v>1</v>
      </c>
      <c r="BT454" s="5" t="n">
        <v>0</v>
      </c>
      <c r="BU454" s="5" t="n">
        <v>0</v>
      </c>
      <c r="BV454" s="5" t="n">
        <v>0.1</v>
      </c>
      <c r="BW454" s="5" t="n">
        <v>0.15</v>
      </c>
      <c r="BX454" s="5" t="n">
        <v>0.833</v>
      </c>
      <c r="BY454" s="5" t="n">
        <v>11.787</v>
      </c>
      <c r="BZ454" s="5" t="n">
        <v>0</v>
      </c>
      <c r="CA454" s="5" t="n">
        <v>11.787</v>
      </c>
      <c r="CB454" s="5" t="n">
        <v>0</v>
      </c>
      <c r="CC454" s="5" t="n">
        <v>78.125</v>
      </c>
      <c r="CD454" s="5" t="n">
        <v>7.95</v>
      </c>
      <c r="CE454" s="5" t="n">
        <v>9.135</v>
      </c>
      <c r="CF454" s="5" t="n">
        <v>100.349</v>
      </c>
      <c r="CG454" s="5" t="n">
        <v>0.15</v>
      </c>
      <c r="CH454" s="5" t="n">
        <v>1</v>
      </c>
      <c r="CI454" s="5" t="n">
        <v>0</v>
      </c>
      <c r="CJ454" s="5" t="n">
        <v>0</v>
      </c>
      <c r="CK454" s="5" t="n">
        <v>0</v>
      </c>
      <c r="CL454" s="5" t="n">
        <v>0</v>
      </c>
      <c r="CM454" s="5" t="n">
        <v>0</v>
      </c>
      <c r="CN454" s="5" t="n">
        <v>0</v>
      </c>
      <c r="CO454" s="5" t="n">
        <v>0</v>
      </c>
      <c r="CP454" s="5" t="n">
        <v>0</v>
      </c>
      <c r="CQ454" s="5" t="n">
        <v>1.198</v>
      </c>
      <c r="CR454" s="5" t="n">
        <v>0</v>
      </c>
      <c r="CS454" s="5" t="n">
        <v>4.776</v>
      </c>
      <c r="CT454" s="5" t="n">
        <v>4.753</v>
      </c>
      <c r="CU454" s="5" t="n">
        <v>15.162</v>
      </c>
    </row>
    <row r="455">
      <c r="A455" s="5" t="inlineStr">
        <is>
          <t>LSO2022</t>
        </is>
      </c>
      <c r="B455" s="5" t="inlineStr">
        <is>
          <t>LSO</t>
        </is>
      </c>
      <c r="C455" s="5" t="inlineStr">
        <is>
          <t>LSO</t>
        </is>
      </c>
      <c r="D455" s="5" t="inlineStr">
        <is>
          <t>Lesotho</t>
        </is>
      </c>
      <c r="E455" s="5" t="n">
        <v>2022</v>
      </c>
      <c r="F455" s="5" t="n">
        <v>0.15</v>
      </c>
      <c r="G455" s="5" t="n">
        <v>11.72</v>
      </c>
      <c r="H455" s="5" t="n">
        <v>1.235</v>
      </c>
      <c r="I455" s="5" t="n">
        <v>0</v>
      </c>
      <c r="J455" s="5" t="n">
        <v>11.72</v>
      </c>
      <c r="K455" s="5" t="n">
        <v>0</v>
      </c>
      <c r="L455" s="5" t="n">
        <v>1</v>
      </c>
      <c r="M455" s="5" t="n">
        <v>9.782999999999999</v>
      </c>
      <c r="N455" s="5" t="n">
        <v>3.704</v>
      </c>
      <c r="O455" s="5" t="n">
        <v>0</v>
      </c>
      <c r="P455" s="5" t="n">
        <v>9.782999999999999</v>
      </c>
      <c r="Q455" s="5" t="n">
        <v>0</v>
      </c>
      <c r="R455" s="5" t="n">
        <v>1</v>
      </c>
      <c r="S455" s="5" t="n">
        <v>17.893</v>
      </c>
      <c r="T455" s="5" t="n">
        <v>7.408</v>
      </c>
      <c r="U455" s="5" t="n">
        <v>0.199</v>
      </c>
      <c r="V455" s="5" t="n">
        <v>20.577</v>
      </c>
      <c r="W455" s="5" t="n">
        <v>0.15</v>
      </c>
      <c r="X455" s="5" t="n">
        <v>1</v>
      </c>
      <c r="Y455" s="5" t="n">
        <v>32.52</v>
      </c>
      <c r="Z455" s="5" t="n">
        <v>4.395</v>
      </c>
      <c r="AA455" s="5" t="n">
        <v>0</v>
      </c>
      <c r="AB455" s="5" t="n">
        <v>32.52</v>
      </c>
      <c r="AC455" s="5" t="n">
        <v>0</v>
      </c>
      <c r="AD455" s="5" t="n">
        <v>1</v>
      </c>
      <c r="AE455" s="5" t="n">
        <v>33.755</v>
      </c>
      <c r="AF455" s="5" t="n">
        <v>7.893</v>
      </c>
      <c r="AG455" s="5" t="n">
        <v>0</v>
      </c>
      <c r="AH455" s="5" t="n">
        <v>33.755</v>
      </c>
      <c r="AI455" s="5" t="n">
        <v>0</v>
      </c>
      <c r="AJ455" s="5" t="n">
        <v>1</v>
      </c>
      <c r="AK455" s="5" t="n">
        <v>41.163</v>
      </c>
      <c r="AL455" s="5" t="n">
        <v>21.923</v>
      </c>
      <c r="AM455" s="5" t="n">
        <v>0.457</v>
      </c>
      <c r="AN455" s="5" t="n">
        <v>47.338</v>
      </c>
      <c r="AO455" s="5" t="n">
        <v>0.15</v>
      </c>
      <c r="AP455" s="5" t="n">
        <v>1</v>
      </c>
      <c r="AQ455" s="5" t="n">
        <v>0.861</v>
      </c>
      <c r="AR455" s="5" t="n">
        <v>0.123</v>
      </c>
      <c r="AS455" s="5" t="n">
        <v>0.247</v>
      </c>
      <c r="AT455" s="5" t="n">
        <v>1.275</v>
      </c>
      <c r="AU455" s="5" t="n">
        <v>0.15</v>
      </c>
      <c r="AV455" s="5" t="n">
        <v>1</v>
      </c>
      <c r="AW455" s="5" t="n">
        <v>0.986</v>
      </c>
      <c r="AX455" s="5" t="n">
        <v>0.123</v>
      </c>
      <c r="AY455" s="5" t="n">
        <v>0.201</v>
      </c>
      <c r="AZ455" s="5" t="n">
        <v>1.366</v>
      </c>
      <c r="BA455" s="5" t="n">
        <v>0.15</v>
      </c>
      <c r="BB455" s="5" t="n">
        <v>1</v>
      </c>
      <c r="BC455" s="5" t="n">
        <v>0.598</v>
      </c>
      <c r="BD455" s="5" t="n">
        <v>0.123</v>
      </c>
      <c r="BE455" s="5" t="n">
        <v>0.007</v>
      </c>
      <c r="BF455" s="5" t="n">
        <v>0.6879999999999999</v>
      </c>
      <c r="BG455" s="5" t="n">
        <v>0.15</v>
      </c>
      <c r="BH455" s="5" t="n">
        <v>1</v>
      </c>
      <c r="BI455" s="5" t="n">
        <v>0.612</v>
      </c>
      <c r="BJ455" s="5" t="n">
        <v>0.123</v>
      </c>
      <c r="BK455" s="5" t="n">
        <v>0.271</v>
      </c>
      <c r="BL455" s="5" t="n">
        <v>1.016</v>
      </c>
      <c r="BM455" s="5" t="n">
        <v>0.15</v>
      </c>
      <c r="BN455" s="5" t="n">
        <v>1</v>
      </c>
      <c r="BO455" s="5" t="n">
        <v>0</v>
      </c>
      <c r="BP455" s="5" t="n">
        <v>0</v>
      </c>
      <c r="BQ455" s="5" t="n">
        <v>0.016</v>
      </c>
      <c r="BR455" s="5" t="n">
        <v>0</v>
      </c>
      <c r="BS455" s="5" t="n">
        <v>1</v>
      </c>
      <c r="BT455" s="5" t="n">
        <v>0</v>
      </c>
      <c r="BU455" s="5" t="n">
        <v>0</v>
      </c>
      <c r="BV455" s="5" t="n">
        <v>0.08799999999999999</v>
      </c>
      <c r="BW455" s="5" t="n">
        <v>0.15</v>
      </c>
      <c r="BX455" s="5" t="n">
        <v>0.833</v>
      </c>
      <c r="BY455" s="5" t="n">
        <v>12.729</v>
      </c>
      <c r="BZ455" s="5" t="n">
        <v>0</v>
      </c>
      <c r="CA455" s="5" t="n">
        <v>12.729</v>
      </c>
      <c r="CB455" s="5" t="n">
        <v>0</v>
      </c>
      <c r="CC455" s="5" t="n">
        <v>97.90000000000001</v>
      </c>
      <c r="CD455" s="5" t="n">
        <v>7.95</v>
      </c>
      <c r="CE455" s="5" t="n">
        <v>40.15</v>
      </c>
      <c r="CF455" s="5" t="n">
        <v>158.758</v>
      </c>
      <c r="CG455" s="5" t="n">
        <v>0.15</v>
      </c>
      <c r="CH455" s="5" t="n">
        <v>1</v>
      </c>
      <c r="CI455" s="5" t="n">
        <v>0</v>
      </c>
      <c r="CJ455" s="5" t="n">
        <v>0</v>
      </c>
      <c r="CK455" s="5" t="n">
        <v>0</v>
      </c>
      <c r="CL455" s="5" t="n">
        <v>0</v>
      </c>
      <c r="CM455" s="5" t="n">
        <v>0</v>
      </c>
      <c r="CN455" s="5" t="n">
        <v>0</v>
      </c>
      <c r="CO455" s="5" t="n">
        <v>0</v>
      </c>
      <c r="CP455" s="5" t="n">
        <v>0</v>
      </c>
      <c r="CQ455" s="5" t="n">
        <v>1.294</v>
      </c>
      <c r="CR455" s="5" t="n">
        <v>0</v>
      </c>
      <c r="CS455" s="5" t="n">
        <v>5.158</v>
      </c>
      <c r="CT455" s="5" t="n">
        <v>10.485</v>
      </c>
      <c r="CU455" s="5" t="n">
        <v>31.326</v>
      </c>
    </row>
    <row r="456">
      <c r="A456" s="5" t="inlineStr">
        <is>
          <t>LSO2023</t>
        </is>
      </c>
      <c r="B456" s="5" t="inlineStr">
        <is>
          <t>LSO</t>
        </is>
      </c>
      <c r="C456" s="5" t="inlineStr">
        <is>
          <t>LSO</t>
        </is>
      </c>
      <c r="D456" s="5" t="inlineStr">
        <is>
          <t>Lesotho</t>
        </is>
      </c>
      <c r="E456" s="5" t="n">
        <v>2023</v>
      </c>
      <c r="F456" s="5" t="n">
        <v>0.15</v>
      </c>
      <c r="G456" s="5" t="n">
        <v>6.147</v>
      </c>
      <c r="H456" s="5" t="n">
        <v>1.286</v>
      </c>
      <c r="I456" s="5" t="n">
        <v>0</v>
      </c>
      <c r="J456" s="5" t="n">
        <v>6.147</v>
      </c>
      <c r="K456" s="5" t="n">
        <v>0</v>
      </c>
      <c r="L456" s="5" t="n">
        <v>1</v>
      </c>
      <c r="M456" s="5" t="n">
        <v>7.886</v>
      </c>
      <c r="N456" s="5" t="n">
        <v>3.857</v>
      </c>
      <c r="O456" s="5" t="n">
        <v>0</v>
      </c>
      <c r="P456" s="5" t="n">
        <v>7.886</v>
      </c>
      <c r="Q456" s="5" t="n">
        <v>0</v>
      </c>
      <c r="R456" s="5" t="n">
        <v>1</v>
      </c>
      <c r="S456" s="5" t="n">
        <v>12.575</v>
      </c>
      <c r="T456" s="5" t="n">
        <v>7.714</v>
      </c>
      <c r="U456" s="5" t="n">
        <v>0.209</v>
      </c>
      <c r="V456" s="5" t="n">
        <v>14.461</v>
      </c>
      <c r="W456" s="5" t="n">
        <v>0.15</v>
      </c>
      <c r="X456" s="5" t="n">
        <v>1</v>
      </c>
      <c r="Y456" s="5" t="n">
        <v>12.907</v>
      </c>
      <c r="Z456" s="5" t="n">
        <v>1.744</v>
      </c>
      <c r="AA456" s="5" t="n">
        <v>0</v>
      </c>
      <c r="AB456" s="5" t="n">
        <v>12.907</v>
      </c>
      <c r="AC456" s="5" t="n">
        <v>0</v>
      </c>
      <c r="AD456" s="5" t="n">
        <v>1</v>
      </c>
      <c r="AE456" s="5" t="n">
        <v>14.193</v>
      </c>
      <c r="AF456" s="5" t="n">
        <v>3.319</v>
      </c>
      <c r="AG456" s="5" t="n">
        <v>0</v>
      </c>
      <c r="AH456" s="5" t="n">
        <v>14.193</v>
      </c>
      <c r="AI456" s="5" t="n">
        <v>0</v>
      </c>
      <c r="AJ456" s="5" t="n">
        <v>1</v>
      </c>
      <c r="AK456" s="5" t="n">
        <v>21.907</v>
      </c>
      <c r="AL456" s="5" t="n">
        <v>11.667</v>
      </c>
      <c r="AM456" s="5" t="n">
        <v>0.364</v>
      </c>
      <c r="AN456" s="5" t="n">
        <v>25.193</v>
      </c>
      <c r="AO456" s="5" t="n">
        <v>0.15</v>
      </c>
      <c r="AP456" s="5" t="n">
        <v>1</v>
      </c>
      <c r="AQ456" s="5" t="n">
        <v>0.76</v>
      </c>
      <c r="AR456" s="5" t="n">
        <v>0.129</v>
      </c>
      <c r="AS456" s="5" t="n">
        <v>0.228</v>
      </c>
      <c r="AT456" s="5" t="n">
        <v>1.136</v>
      </c>
      <c r="AU456" s="5" t="n">
        <v>0.15</v>
      </c>
      <c r="AV456" s="5" t="n">
        <v>1</v>
      </c>
      <c r="AW456" s="5" t="n">
        <v>0.8110000000000001</v>
      </c>
      <c r="AX456" s="5" t="n">
        <v>0.129</v>
      </c>
      <c r="AY456" s="5" t="n">
        <v>0.243</v>
      </c>
      <c r="AZ456" s="5" t="n">
        <v>1.213</v>
      </c>
      <c r="BA456" s="5" t="n">
        <v>0.15</v>
      </c>
      <c r="BB456" s="5" t="n">
        <v>1</v>
      </c>
      <c r="BC456" s="5" t="n">
        <v>0.535</v>
      </c>
      <c r="BD456" s="5" t="n">
        <v>0.129</v>
      </c>
      <c r="BE456" s="5" t="n">
        <v>0.008999999999999999</v>
      </c>
      <c r="BF456" s="5" t="n">
        <v>0.615</v>
      </c>
      <c r="BG456" s="5" t="n">
        <v>0.15</v>
      </c>
      <c r="BH456" s="5" t="n">
        <v>1</v>
      </c>
      <c r="BI456" s="5" t="n">
        <v>0.579</v>
      </c>
      <c r="BJ456" s="5" t="n">
        <v>0.129</v>
      </c>
      <c r="BK456" s="5" t="n">
        <v>0.219</v>
      </c>
      <c r="BL456" s="5" t="n">
        <v>0.918</v>
      </c>
      <c r="BM456" s="5" t="n">
        <v>0.15</v>
      </c>
      <c r="BN456" s="5" t="n">
        <v>1</v>
      </c>
      <c r="BO456" s="5" t="n">
        <v>0</v>
      </c>
      <c r="BP456" s="5" t="n">
        <v>0</v>
      </c>
      <c r="BQ456" s="5" t="n">
        <v>0.021</v>
      </c>
      <c r="BR456" s="5" t="n">
        <v>0</v>
      </c>
      <c r="BS456" s="5" t="n">
        <v>1</v>
      </c>
      <c r="BT456" s="5" t="n">
        <v>0</v>
      </c>
      <c r="BU456" s="5" t="n">
        <v>0</v>
      </c>
      <c r="BV456" s="5" t="n">
        <v>0.1</v>
      </c>
      <c r="BW456" s="5" t="n">
        <v>0.15</v>
      </c>
      <c r="BX456" s="5" t="n">
        <v>0.833</v>
      </c>
      <c r="BY456" s="5" t="n">
        <v>13.254</v>
      </c>
      <c r="BZ456" s="5" t="n">
        <v>0</v>
      </c>
      <c r="CA456" s="5" t="n">
        <v>13.254</v>
      </c>
      <c r="CB456" s="5" t="n">
        <v>0</v>
      </c>
      <c r="CC456" s="5" t="n">
        <v>83.248</v>
      </c>
      <c r="CD456" s="5" t="n">
        <v>7.95</v>
      </c>
      <c r="CE456" s="5" t="n">
        <v>43.547</v>
      </c>
      <c r="CF456" s="5" t="n">
        <v>145.815</v>
      </c>
      <c r="CG456" s="5" t="n">
        <v>0.15</v>
      </c>
      <c r="CH456" s="5" t="n">
        <v>1</v>
      </c>
      <c r="CI456" s="5" t="n">
        <v>0</v>
      </c>
      <c r="CJ456" s="5" t="n">
        <v>0</v>
      </c>
      <c r="CK456" s="5" t="n">
        <v>0</v>
      </c>
      <c r="CL456" s="5" t="n">
        <v>0</v>
      </c>
      <c r="CM456" s="5" t="n">
        <v>0</v>
      </c>
      <c r="CN456" s="5" t="n">
        <v>0</v>
      </c>
      <c r="CO456" s="5" t="n">
        <v>0</v>
      </c>
      <c r="CP456" s="5" t="n">
        <v>0</v>
      </c>
      <c r="CQ456" s="5" t="n">
        <v>1.348</v>
      </c>
      <c r="CR456" s="5" t="n">
        <v>0</v>
      </c>
      <c r="CS456" s="5" t="n">
        <v>5.37</v>
      </c>
      <c r="CT456" s="5" t="n">
        <v>4.861</v>
      </c>
      <c r="CU456" s="5" t="n">
        <v>11.622</v>
      </c>
    </row>
    <row r="457">
      <c r="A457" s="5" t="inlineStr">
        <is>
          <t>LSO2024</t>
        </is>
      </c>
      <c r="B457" s="5" t="inlineStr">
        <is>
          <t>LSO</t>
        </is>
      </c>
      <c r="C457" s="5" t="inlineStr">
        <is>
          <t>LSO</t>
        </is>
      </c>
      <c r="D457" s="5" t="inlineStr">
        <is>
          <t>Lesotho</t>
        </is>
      </c>
      <c r="E457" s="5" t="n">
        <v>2024</v>
      </c>
      <c r="F457" s="5" t="n">
        <v>0.15</v>
      </c>
      <c r="G457" s="5" t="n">
        <v>5.575</v>
      </c>
      <c r="H457" s="5" t="n">
        <v>1.324</v>
      </c>
      <c r="I457" s="5" t="n">
        <v>0</v>
      </c>
      <c r="J457" s="5" t="n">
        <v>5.575</v>
      </c>
      <c r="K457" s="5" t="n">
        <v>0</v>
      </c>
      <c r="L457" s="5" t="n">
        <v>1</v>
      </c>
      <c r="M457" s="5" t="n">
        <v>7.124</v>
      </c>
      <c r="N457" s="5" t="n">
        <v>3.971</v>
      </c>
      <c r="O457" s="5" t="n">
        <v>0</v>
      </c>
      <c r="P457" s="5" t="n">
        <v>7.124</v>
      </c>
      <c r="Q457" s="5" t="n">
        <v>0</v>
      </c>
      <c r="R457" s="5" t="n">
        <v>1</v>
      </c>
      <c r="S457" s="5" t="n">
        <v>12.193</v>
      </c>
      <c r="T457" s="5" t="n">
        <v>7.942</v>
      </c>
      <c r="U457" s="5" t="n">
        <v>0.249</v>
      </c>
      <c r="V457" s="5" t="n">
        <v>14.022</v>
      </c>
      <c r="W457" s="5" t="n">
        <v>0.15</v>
      </c>
      <c r="X457" s="5" t="n">
        <v>1</v>
      </c>
      <c r="Y457" s="5" t="n">
        <v>11.491</v>
      </c>
      <c r="Z457" s="5" t="n">
        <v>1.553</v>
      </c>
      <c r="AA457" s="5" t="n">
        <v>0</v>
      </c>
      <c r="AB457" s="5" t="n">
        <v>11.491</v>
      </c>
      <c r="AC457" s="5" t="n">
        <v>0</v>
      </c>
      <c r="AD457" s="5" t="n">
        <v>1</v>
      </c>
      <c r="AE457" s="5" t="n">
        <v>12.815</v>
      </c>
      <c r="AF457" s="5" t="n">
        <v>2.996</v>
      </c>
      <c r="AG457" s="5" t="n">
        <v>0</v>
      </c>
      <c r="AH457" s="5" t="n">
        <v>12.815</v>
      </c>
      <c r="AI457" s="5" t="n">
        <v>0</v>
      </c>
      <c r="AJ457" s="5" t="n">
        <v>1</v>
      </c>
      <c r="AK457" s="5" t="n">
        <v>20.756</v>
      </c>
      <c r="AL457" s="5" t="n">
        <v>11.055</v>
      </c>
      <c r="AM457" s="5" t="n">
        <v>0.424</v>
      </c>
      <c r="AN457" s="5" t="n">
        <v>23.87</v>
      </c>
      <c r="AO457" s="5" t="n">
        <v>0.15</v>
      </c>
      <c r="AP457" s="5" t="n">
        <v>1</v>
      </c>
      <c r="AQ457" s="5" t="n">
        <v>0.724</v>
      </c>
      <c r="AR457" s="5" t="n">
        <v>0.132</v>
      </c>
      <c r="AS457" s="5" t="n">
        <v>0.272</v>
      </c>
      <c r="AT457" s="5" t="n">
        <v>1.145</v>
      </c>
      <c r="AU457" s="5" t="n">
        <v>0.15</v>
      </c>
      <c r="AV457" s="5" t="n">
        <v>1</v>
      </c>
      <c r="AW457" s="5" t="n">
        <v>0.75</v>
      </c>
      <c r="AX457" s="5" t="n">
        <v>0.132</v>
      </c>
      <c r="AY457" s="5" t="n">
        <v>0.268</v>
      </c>
      <c r="AZ457" s="5" t="n">
        <v>1.17</v>
      </c>
      <c r="BA457" s="5" t="n">
        <v>0.15</v>
      </c>
      <c r="BB457" s="5" t="n">
        <v>1</v>
      </c>
      <c r="BC457" s="5" t="n">
        <v>0.513</v>
      </c>
      <c r="BD457" s="5" t="n">
        <v>0.132</v>
      </c>
      <c r="BE457" s="5" t="n">
        <v>0.01</v>
      </c>
      <c r="BF457" s="5" t="n">
        <v>0.59</v>
      </c>
      <c r="BG457" s="5" t="n">
        <v>0.15</v>
      </c>
      <c r="BH457" s="5" t="n">
        <v>1</v>
      </c>
      <c r="BI457" s="5" t="n">
        <v>0.591</v>
      </c>
      <c r="BJ457" s="5" t="n">
        <v>0.132</v>
      </c>
      <c r="BK457" s="5" t="n">
        <v>0.162</v>
      </c>
      <c r="BL457" s="5" t="n">
        <v>0.867</v>
      </c>
      <c r="BM457" s="5" t="n">
        <v>0.15</v>
      </c>
      <c r="BN457" s="5" t="n">
        <v>1</v>
      </c>
      <c r="BO457" s="5" t="n">
        <v>0</v>
      </c>
      <c r="BP457" s="5" t="n">
        <v>0</v>
      </c>
      <c r="BQ457" s="5" t="n">
        <v>0.019</v>
      </c>
      <c r="BR457" s="5" t="n">
        <v>0</v>
      </c>
      <c r="BS457" s="5" t="n">
        <v>1</v>
      </c>
      <c r="BT457" s="5" t="n">
        <v>0</v>
      </c>
      <c r="BU457" s="5" t="n">
        <v>0</v>
      </c>
      <c r="BV457" s="5" t="n">
        <v>0.096</v>
      </c>
      <c r="BW457" s="5" t="n">
        <v>0.15</v>
      </c>
      <c r="BX457" s="5" t="n">
        <v>0.833</v>
      </c>
      <c r="BY457" s="5" t="n">
        <v>13.646</v>
      </c>
      <c r="BZ457" s="5" t="n">
        <v>0</v>
      </c>
      <c r="CA457" s="5" t="n">
        <v>13.646</v>
      </c>
      <c r="CB457" s="5" t="n">
        <v>0</v>
      </c>
      <c r="CC457" s="5" t="n">
        <v>82.58799999999999</v>
      </c>
      <c r="CD457" s="5" t="n">
        <v>7.95</v>
      </c>
      <c r="CE457" s="5" t="n">
        <v>37.36</v>
      </c>
      <c r="CF457" s="5" t="n">
        <v>137.94</v>
      </c>
      <c r="CG457" s="5" t="n">
        <v>0.15</v>
      </c>
      <c r="CH457" s="5" t="n">
        <v>1</v>
      </c>
      <c r="CI457" s="5" t="n">
        <v>0</v>
      </c>
      <c r="CJ457" s="5" t="n">
        <v>0</v>
      </c>
      <c r="CK457" s="5" t="n">
        <v>0</v>
      </c>
      <c r="CL457" s="5" t="n">
        <v>0</v>
      </c>
      <c r="CM457" s="5" t="n">
        <v>0</v>
      </c>
      <c r="CN457" s="5" t="n">
        <v>0</v>
      </c>
      <c r="CO457" s="5" t="n">
        <v>0</v>
      </c>
      <c r="CP457" s="5" t="n">
        <v>0</v>
      </c>
      <c r="CQ457" s="5" t="n">
        <v>1.387</v>
      </c>
      <c r="CR457" s="5" t="n">
        <v>0</v>
      </c>
      <c r="CS457" s="5" t="n">
        <v>5.529</v>
      </c>
      <c r="CT457" s="5" t="n">
        <v>4.251</v>
      </c>
      <c r="CU457" s="5" t="n">
        <v>10.168</v>
      </c>
    </row>
    <row r="458">
      <c r="A458" s="5" t="inlineStr">
        <is>
          <t>LBR2021</t>
        </is>
      </c>
      <c r="B458" s="5" t="inlineStr">
        <is>
          <t>LBR</t>
        </is>
      </c>
      <c r="C458" s="5" t="inlineStr">
        <is>
          <t>LBR</t>
        </is>
      </c>
      <c r="D458" s="5" t="inlineStr">
        <is>
          <t>Liberia</t>
        </is>
      </c>
      <c r="E458" s="5" t="n">
        <v>2021</v>
      </c>
      <c r="F458" s="5" t="n">
        <v>0.1</v>
      </c>
      <c r="G458" s="5" t="n">
        <v>5.897</v>
      </c>
      <c r="H458" s="5" t="n">
        <v>1.143</v>
      </c>
      <c r="I458" s="5" t="n">
        <v>0</v>
      </c>
      <c r="J458" s="5" t="n">
        <v>5.897</v>
      </c>
      <c r="K458" s="5" t="n">
        <v>0</v>
      </c>
      <c r="L458" s="5" t="n">
        <v>1</v>
      </c>
      <c r="M458" s="5" t="n">
        <v>7.964</v>
      </c>
      <c r="N458" s="5" t="n">
        <v>3.43</v>
      </c>
      <c r="O458" s="5" t="n">
        <v>0</v>
      </c>
      <c r="P458" s="5" t="n">
        <v>7.964</v>
      </c>
      <c r="Q458" s="5" t="n">
        <v>0</v>
      </c>
      <c r="R458" s="5" t="n">
        <v>1</v>
      </c>
      <c r="S458" s="5" t="n">
        <v>11.613</v>
      </c>
      <c r="T458" s="5" t="n">
        <v>6.86</v>
      </c>
      <c r="U458" s="5" t="n">
        <v>0</v>
      </c>
      <c r="V458" s="5" t="n">
        <v>12.775</v>
      </c>
      <c r="W458" s="5" t="n">
        <v>0.1</v>
      </c>
      <c r="X458" s="5" t="n">
        <v>1</v>
      </c>
      <c r="Y458" s="5" t="n">
        <v>16.305</v>
      </c>
      <c r="Z458" s="5" t="n">
        <v>2.204</v>
      </c>
      <c r="AA458" s="5" t="n">
        <v>0</v>
      </c>
      <c r="AB458" s="5" t="n">
        <v>16.305</v>
      </c>
      <c r="AC458" s="5" t="n">
        <v>0</v>
      </c>
      <c r="AD458" s="5" t="n">
        <v>1</v>
      </c>
      <c r="AE458" s="5" t="n">
        <v>17.449</v>
      </c>
      <c r="AF458" s="5" t="n">
        <v>4.08</v>
      </c>
      <c r="AG458" s="5" t="n">
        <v>0</v>
      </c>
      <c r="AH458" s="5" t="n">
        <v>17.449</v>
      </c>
      <c r="AI458" s="5" t="n">
        <v>0</v>
      </c>
      <c r="AJ458" s="5" t="n">
        <v>1</v>
      </c>
      <c r="AK458" s="5" t="n">
        <v>24.309</v>
      </c>
      <c r="AL458" s="5" t="n">
        <v>12.947</v>
      </c>
      <c r="AM458" s="5" t="n">
        <v>0</v>
      </c>
      <c r="AN458" s="5" t="n">
        <v>26.739</v>
      </c>
      <c r="AO458" s="5" t="n">
        <v>0.1</v>
      </c>
      <c r="AP458" s="5" t="n">
        <v>1</v>
      </c>
      <c r="AQ458" s="5" t="n">
        <v>0.619</v>
      </c>
      <c r="AR458" s="5" t="n">
        <v>0.114</v>
      </c>
      <c r="AS458" s="5" t="n">
        <v>0.139</v>
      </c>
      <c r="AT458" s="5" t="n">
        <v>0.834</v>
      </c>
      <c r="AU458" s="5" t="n">
        <v>0.1</v>
      </c>
      <c r="AV458" s="5" t="n">
        <v>0</v>
      </c>
      <c r="AW458" s="5" t="n">
        <v>0.599</v>
      </c>
      <c r="AX458" s="5" t="n">
        <v>0.114</v>
      </c>
      <c r="AY458" s="5" t="n">
        <v>0.325</v>
      </c>
      <c r="AZ458" s="5" t="n">
        <v>1.017</v>
      </c>
      <c r="BA458" s="5" t="n">
        <v>0.1</v>
      </c>
      <c r="BB458" s="5" t="n">
        <v>1</v>
      </c>
      <c r="BC458" s="5" t="n">
        <v>0.439</v>
      </c>
      <c r="BD458" s="5" t="n">
        <v>0.114</v>
      </c>
      <c r="BE458" s="5" t="n">
        <v>0</v>
      </c>
      <c r="BF458" s="5" t="n">
        <v>0.483</v>
      </c>
      <c r="BG458" s="5" t="n">
        <v>0.1</v>
      </c>
      <c r="BH458" s="5" t="n">
        <v>1</v>
      </c>
      <c r="BI458" s="5" t="n">
        <v>0.505</v>
      </c>
      <c r="BJ458" s="5" t="n">
        <v>0.114</v>
      </c>
      <c r="BK458" s="5" t="n">
        <v>0.224</v>
      </c>
      <c r="BL458" s="5" t="n">
        <v>0.802</v>
      </c>
      <c r="BM458" s="5" t="n">
        <v>0.1</v>
      </c>
      <c r="BN458" s="5" t="n">
        <v>1</v>
      </c>
      <c r="BO458" s="5" t="n">
        <v>0</v>
      </c>
      <c r="BP458" s="5" t="n">
        <v>0</v>
      </c>
      <c r="BQ458" s="5" t="n">
        <v>0.179</v>
      </c>
      <c r="BR458" s="5" t="n">
        <v>0</v>
      </c>
      <c r="BS458" s="5" t="n">
        <v>0.833</v>
      </c>
      <c r="BT458" s="5" t="n">
        <v>0</v>
      </c>
      <c r="BU458" s="5" t="n">
        <v>0</v>
      </c>
      <c r="BV458" s="5" t="n">
        <v>0.213</v>
      </c>
      <c r="BW458" s="5" t="n">
        <v>0.1</v>
      </c>
      <c r="BX458" s="5" t="n">
        <v>0.833</v>
      </c>
      <c r="BY458" s="5" t="n">
        <v>11.787</v>
      </c>
      <c r="BZ458" s="5" t="n">
        <v>0</v>
      </c>
      <c r="CA458" s="5" t="n">
        <v>11.787</v>
      </c>
      <c r="CB458" s="5" t="n">
        <v>0</v>
      </c>
      <c r="CC458" s="5" t="n">
        <v>78.125</v>
      </c>
      <c r="CD458" s="5" t="n">
        <v>7.95</v>
      </c>
      <c r="CE458" s="5" t="n">
        <v>0</v>
      </c>
      <c r="CF458" s="5" t="n">
        <v>85.938</v>
      </c>
      <c r="CG458" s="5" t="n">
        <v>0.1</v>
      </c>
      <c r="CH458" s="5" t="n">
        <v>1</v>
      </c>
      <c r="CI458" s="5" t="n">
        <v>0</v>
      </c>
      <c r="CJ458" s="5" t="n">
        <v>0</v>
      </c>
      <c r="CK458" s="5" t="n">
        <v>0</v>
      </c>
      <c r="CL458" s="5" t="n">
        <v>0</v>
      </c>
      <c r="CM458" s="5" t="n">
        <v>0</v>
      </c>
      <c r="CN458" s="5" t="n">
        <v>0</v>
      </c>
      <c r="CO458" s="5" t="n">
        <v>0</v>
      </c>
      <c r="CP458" s="5" t="n">
        <v>0</v>
      </c>
      <c r="CQ458" s="5" t="n">
        <v>1.198</v>
      </c>
      <c r="CR458" s="5" t="n">
        <v>0</v>
      </c>
      <c r="CS458" s="5" t="n">
        <v>4.776</v>
      </c>
      <c r="CT458" s="5" t="n">
        <v>4.753</v>
      </c>
      <c r="CU458" s="5" t="n">
        <v>15.162</v>
      </c>
    </row>
    <row r="459">
      <c r="A459" s="5" t="inlineStr">
        <is>
          <t>LBR2022</t>
        </is>
      </c>
      <c r="B459" s="5" t="inlineStr">
        <is>
          <t>LBR</t>
        </is>
      </c>
      <c r="C459" s="5" t="inlineStr">
        <is>
          <t>LBR</t>
        </is>
      </c>
      <c r="D459" s="5" t="inlineStr">
        <is>
          <t>Liberia</t>
        </is>
      </c>
      <c r="E459" s="5" t="n">
        <v>2022</v>
      </c>
      <c r="F459" s="5" t="n">
        <v>0.1</v>
      </c>
      <c r="G459" s="5" t="n">
        <v>11.72</v>
      </c>
      <c r="H459" s="5" t="n">
        <v>1.235</v>
      </c>
      <c r="I459" s="5" t="n">
        <v>0</v>
      </c>
      <c r="J459" s="5" t="n">
        <v>11.72</v>
      </c>
      <c r="K459" s="5" t="n">
        <v>0</v>
      </c>
      <c r="L459" s="5" t="n">
        <v>1</v>
      </c>
      <c r="M459" s="5" t="n">
        <v>9.782999999999999</v>
      </c>
      <c r="N459" s="5" t="n">
        <v>3.704</v>
      </c>
      <c r="O459" s="5" t="n">
        <v>0</v>
      </c>
      <c r="P459" s="5" t="n">
        <v>9.782999999999999</v>
      </c>
      <c r="Q459" s="5" t="n">
        <v>0</v>
      </c>
      <c r="R459" s="5" t="n">
        <v>1</v>
      </c>
      <c r="S459" s="5" t="n">
        <v>17.893</v>
      </c>
      <c r="T459" s="5" t="n">
        <v>7.408</v>
      </c>
      <c r="U459" s="5" t="n">
        <v>0.132</v>
      </c>
      <c r="V459" s="5" t="n">
        <v>19.683</v>
      </c>
      <c r="W459" s="5" t="n">
        <v>0.1</v>
      </c>
      <c r="X459" s="5" t="n">
        <v>1</v>
      </c>
      <c r="Y459" s="5" t="n">
        <v>32.56</v>
      </c>
      <c r="Z459" s="5" t="n">
        <v>4.401</v>
      </c>
      <c r="AA459" s="5" t="n">
        <v>0</v>
      </c>
      <c r="AB459" s="5" t="n">
        <v>32.56</v>
      </c>
      <c r="AC459" s="5" t="n">
        <v>0</v>
      </c>
      <c r="AD459" s="5" t="n">
        <v>1</v>
      </c>
      <c r="AE459" s="5" t="n">
        <v>33.795</v>
      </c>
      <c r="AF459" s="5" t="n">
        <v>7.902</v>
      </c>
      <c r="AG459" s="5" t="n">
        <v>0</v>
      </c>
      <c r="AH459" s="5" t="n">
        <v>33.795</v>
      </c>
      <c r="AI459" s="5" t="n">
        <v>0</v>
      </c>
      <c r="AJ459" s="5" t="n">
        <v>1</v>
      </c>
      <c r="AK459" s="5" t="n">
        <v>41.203</v>
      </c>
      <c r="AL459" s="5" t="n">
        <v>21.945</v>
      </c>
      <c r="AM459" s="5" t="n">
        <v>0.305</v>
      </c>
      <c r="AN459" s="5" t="n">
        <v>45.324</v>
      </c>
      <c r="AO459" s="5" t="n">
        <v>0.1</v>
      </c>
      <c r="AP459" s="5" t="n">
        <v>1</v>
      </c>
      <c r="AQ459" s="5" t="n">
        <v>0.861</v>
      </c>
      <c r="AR459" s="5" t="n">
        <v>0.123</v>
      </c>
      <c r="AS459" s="5" t="n">
        <v>0.257</v>
      </c>
      <c r="AT459" s="5" t="n">
        <v>1.23</v>
      </c>
      <c r="AU459" s="5" t="n">
        <v>0.1</v>
      </c>
      <c r="AV459" s="5" t="n">
        <v>0</v>
      </c>
      <c r="AW459" s="5" t="n">
        <v>0.986</v>
      </c>
      <c r="AX459" s="5" t="n">
        <v>0.123</v>
      </c>
      <c r="AY459" s="5" t="n">
        <v>0.384</v>
      </c>
      <c r="AZ459" s="5" t="n">
        <v>1.507</v>
      </c>
      <c r="BA459" s="5" t="n">
        <v>0.1</v>
      </c>
      <c r="BB459" s="5" t="n">
        <v>1</v>
      </c>
      <c r="BC459" s="5" t="n">
        <v>0.598</v>
      </c>
      <c r="BD459" s="5" t="n">
        <v>0.123</v>
      </c>
      <c r="BE459" s="5" t="n">
        <v>0.004</v>
      </c>
      <c r="BF459" s="5" t="n">
        <v>0.658</v>
      </c>
      <c r="BG459" s="5" t="n">
        <v>0.1</v>
      </c>
      <c r="BH459" s="5" t="n">
        <v>1</v>
      </c>
      <c r="BI459" s="5" t="n">
        <v>0.612</v>
      </c>
      <c r="BJ459" s="5" t="n">
        <v>0.123</v>
      </c>
      <c r="BK459" s="5" t="n">
        <v>0.242</v>
      </c>
      <c r="BL459" s="5" t="n">
        <v>0.9330000000000001</v>
      </c>
      <c r="BM459" s="5" t="n">
        <v>0.1</v>
      </c>
      <c r="BN459" s="5" t="n">
        <v>1</v>
      </c>
      <c r="BO459" s="5" t="n">
        <v>0</v>
      </c>
      <c r="BP459" s="5" t="n">
        <v>0</v>
      </c>
      <c r="BQ459" s="5" t="n">
        <v>0.179</v>
      </c>
      <c r="BR459" s="5" t="n">
        <v>0</v>
      </c>
      <c r="BS459" s="5" t="n">
        <v>0.833</v>
      </c>
      <c r="BT459" s="5" t="n">
        <v>0</v>
      </c>
      <c r="BU459" s="5" t="n">
        <v>0</v>
      </c>
      <c r="BV459" s="5" t="n">
        <v>0.213</v>
      </c>
      <c r="BW459" s="5" t="n">
        <v>0.1</v>
      </c>
      <c r="BX459" s="5" t="n">
        <v>0.833</v>
      </c>
      <c r="BY459" s="5" t="n">
        <v>12.729</v>
      </c>
      <c r="BZ459" s="5" t="n">
        <v>0</v>
      </c>
      <c r="CA459" s="5" t="n">
        <v>12.729</v>
      </c>
      <c r="CB459" s="5" t="n">
        <v>0</v>
      </c>
      <c r="CC459" s="5" t="n">
        <v>97.90000000000001</v>
      </c>
      <c r="CD459" s="5" t="n">
        <v>7.95</v>
      </c>
      <c r="CE459" s="5" t="n">
        <v>0.725</v>
      </c>
      <c r="CF459" s="5" t="n">
        <v>107.69</v>
      </c>
      <c r="CG459" s="5" t="n">
        <v>0.1</v>
      </c>
      <c r="CH459" s="5" t="n">
        <v>1</v>
      </c>
      <c r="CI459" s="5" t="n">
        <v>0</v>
      </c>
      <c r="CJ459" s="5" t="n">
        <v>0</v>
      </c>
      <c r="CK459" s="5" t="n">
        <v>0</v>
      </c>
      <c r="CL459" s="5" t="n">
        <v>0</v>
      </c>
      <c r="CM459" s="5" t="n">
        <v>0</v>
      </c>
      <c r="CN459" s="5" t="n">
        <v>0</v>
      </c>
      <c r="CO459" s="5" t="n">
        <v>0</v>
      </c>
      <c r="CP459" s="5" t="n">
        <v>0</v>
      </c>
      <c r="CQ459" s="5" t="n">
        <v>1.294</v>
      </c>
      <c r="CR459" s="5" t="n">
        <v>0</v>
      </c>
      <c r="CS459" s="5" t="n">
        <v>5.158</v>
      </c>
      <c r="CT459" s="5" t="n">
        <v>10.485</v>
      </c>
      <c r="CU459" s="5" t="n">
        <v>31.326</v>
      </c>
    </row>
    <row r="460">
      <c r="A460" s="5" t="inlineStr">
        <is>
          <t>LBR2023</t>
        </is>
      </c>
      <c r="B460" s="5" t="inlineStr">
        <is>
          <t>LBR</t>
        </is>
      </c>
      <c r="C460" s="5" t="inlineStr">
        <is>
          <t>LBR</t>
        </is>
      </c>
      <c r="D460" s="5" t="inlineStr">
        <is>
          <t>Liberia</t>
        </is>
      </c>
      <c r="E460" s="5" t="n">
        <v>2023</v>
      </c>
      <c r="F460" s="5" t="n">
        <v>0.1</v>
      </c>
      <c r="G460" s="5" t="n">
        <v>6.147</v>
      </c>
      <c r="H460" s="5" t="n">
        <v>1.286</v>
      </c>
      <c r="I460" s="5" t="n">
        <v>0</v>
      </c>
      <c r="J460" s="5" t="n">
        <v>6.147</v>
      </c>
      <c r="K460" s="5" t="n">
        <v>0</v>
      </c>
      <c r="L460" s="5" t="n">
        <v>1</v>
      </c>
      <c r="M460" s="5" t="n">
        <v>7.886</v>
      </c>
      <c r="N460" s="5" t="n">
        <v>3.857</v>
      </c>
      <c r="O460" s="5" t="n">
        <v>0</v>
      </c>
      <c r="P460" s="5" t="n">
        <v>7.886</v>
      </c>
      <c r="Q460" s="5" t="n">
        <v>0</v>
      </c>
      <c r="R460" s="5" t="n">
        <v>1</v>
      </c>
      <c r="S460" s="5" t="n">
        <v>12.575</v>
      </c>
      <c r="T460" s="5" t="n">
        <v>7.714</v>
      </c>
      <c r="U460" s="5" t="n">
        <v>0.139</v>
      </c>
      <c r="V460" s="5" t="n">
        <v>13.833</v>
      </c>
      <c r="W460" s="5" t="n">
        <v>0.1</v>
      </c>
      <c r="X460" s="5" t="n">
        <v>1</v>
      </c>
      <c r="Y460" s="5" t="n">
        <v>12.908</v>
      </c>
      <c r="Z460" s="5" t="n">
        <v>1.745</v>
      </c>
      <c r="AA460" s="5" t="n">
        <v>0</v>
      </c>
      <c r="AB460" s="5" t="n">
        <v>12.908</v>
      </c>
      <c r="AC460" s="5" t="n">
        <v>0</v>
      </c>
      <c r="AD460" s="5" t="n">
        <v>1</v>
      </c>
      <c r="AE460" s="5" t="n">
        <v>14.194</v>
      </c>
      <c r="AF460" s="5" t="n">
        <v>3.319</v>
      </c>
      <c r="AG460" s="5" t="n">
        <v>0</v>
      </c>
      <c r="AH460" s="5" t="n">
        <v>14.194</v>
      </c>
      <c r="AI460" s="5" t="n">
        <v>0</v>
      </c>
      <c r="AJ460" s="5" t="n">
        <v>1</v>
      </c>
      <c r="AK460" s="5" t="n">
        <v>21.908</v>
      </c>
      <c r="AL460" s="5" t="n">
        <v>11.668</v>
      </c>
      <c r="AM460" s="5" t="n">
        <v>0.243</v>
      </c>
      <c r="AN460" s="5" t="n">
        <v>24.098</v>
      </c>
      <c r="AO460" s="5" t="n">
        <v>0.1</v>
      </c>
      <c r="AP460" s="5" t="n">
        <v>1</v>
      </c>
      <c r="AQ460" s="5" t="n">
        <v>0.76</v>
      </c>
      <c r="AR460" s="5" t="n">
        <v>0.129</v>
      </c>
      <c r="AS460" s="5" t="n">
        <v>-0.357</v>
      </c>
      <c r="AT460" s="5" t="n">
        <v>0.444</v>
      </c>
      <c r="AU460" s="5" t="n">
        <v>0.1</v>
      </c>
      <c r="AV460" s="5" t="n">
        <v>0</v>
      </c>
      <c r="AW460" s="5" t="n">
        <v>0.8110000000000001</v>
      </c>
      <c r="AX460" s="5" t="n">
        <v>0.129</v>
      </c>
      <c r="AY460" s="5" t="n">
        <v>0.474</v>
      </c>
      <c r="AZ460" s="5" t="n">
        <v>1.413</v>
      </c>
      <c r="BA460" s="5" t="n">
        <v>0.1</v>
      </c>
      <c r="BB460" s="5" t="n">
        <v>1</v>
      </c>
      <c r="BC460" s="5" t="n">
        <v>0.535</v>
      </c>
      <c r="BD460" s="5" t="n">
        <v>0.129</v>
      </c>
      <c r="BE460" s="5" t="n">
        <v>0.006</v>
      </c>
      <c r="BF460" s="5" t="n">
        <v>0.588</v>
      </c>
      <c r="BG460" s="5" t="n">
        <v>0.1</v>
      </c>
      <c r="BH460" s="5" t="n">
        <v>1</v>
      </c>
      <c r="BI460" s="5" t="n">
        <v>0.579</v>
      </c>
      <c r="BJ460" s="5" t="n">
        <v>0.129</v>
      </c>
      <c r="BK460" s="5" t="n">
        <v>0.26</v>
      </c>
      <c r="BL460" s="5" t="n">
        <v>0.913</v>
      </c>
      <c r="BM460" s="5" t="n">
        <v>0.1</v>
      </c>
      <c r="BN460" s="5" t="n">
        <v>1</v>
      </c>
      <c r="BO460" s="5" t="n">
        <v>0</v>
      </c>
      <c r="BP460" s="5" t="n">
        <v>0</v>
      </c>
      <c r="BQ460" s="5" t="n">
        <v>0.19</v>
      </c>
      <c r="BR460" s="5" t="n">
        <v>0</v>
      </c>
      <c r="BS460" s="5" t="n">
        <v>0.833</v>
      </c>
      <c r="BT460" s="5" t="n">
        <v>0</v>
      </c>
      <c r="BU460" s="5" t="n">
        <v>0</v>
      </c>
      <c r="BV460" s="5" t="n">
        <v>0.264</v>
      </c>
      <c r="BW460" s="5" t="n">
        <v>0.1</v>
      </c>
      <c r="BX460" s="5" t="n">
        <v>0.833</v>
      </c>
      <c r="BY460" s="5" t="n">
        <v>13.254</v>
      </c>
      <c r="BZ460" s="5" t="n">
        <v>0</v>
      </c>
      <c r="CA460" s="5" t="n">
        <v>13.254</v>
      </c>
      <c r="CB460" s="5" t="n">
        <v>0</v>
      </c>
      <c r="CC460" s="5" t="n">
        <v>83.248</v>
      </c>
      <c r="CD460" s="5" t="n">
        <v>7.95</v>
      </c>
      <c r="CE460" s="5" t="n">
        <v>0.922</v>
      </c>
      <c r="CF460" s="5" t="n">
        <v>91.57299999999999</v>
      </c>
      <c r="CG460" s="5" t="n">
        <v>0.1</v>
      </c>
      <c r="CH460" s="5" t="n">
        <v>1</v>
      </c>
      <c r="CI460" s="5" t="n">
        <v>0</v>
      </c>
      <c r="CJ460" s="5" t="n">
        <v>0</v>
      </c>
      <c r="CK460" s="5" t="n">
        <v>0</v>
      </c>
      <c r="CL460" s="5" t="n">
        <v>0</v>
      </c>
      <c r="CM460" s="5" t="n">
        <v>0</v>
      </c>
      <c r="CN460" s="5" t="n">
        <v>0</v>
      </c>
      <c r="CO460" s="5" t="n">
        <v>0</v>
      </c>
      <c r="CP460" s="5" t="n">
        <v>0</v>
      </c>
      <c r="CQ460" s="5" t="n">
        <v>1.348</v>
      </c>
      <c r="CR460" s="5" t="n">
        <v>0</v>
      </c>
      <c r="CS460" s="5" t="n">
        <v>5.37</v>
      </c>
      <c r="CT460" s="5" t="n">
        <v>4.861</v>
      </c>
      <c r="CU460" s="5" t="n">
        <v>11.622</v>
      </c>
    </row>
    <row r="461">
      <c r="A461" s="5" t="inlineStr">
        <is>
          <t>LBR2024</t>
        </is>
      </c>
      <c r="B461" s="5" t="inlineStr">
        <is>
          <t>LBR</t>
        </is>
      </c>
      <c r="C461" s="5" t="inlineStr">
        <is>
          <t>LBR</t>
        </is>
      </c>
      <c r="D461" s="5" t="inlineStr">
        <is>
          <t>Liberia</t>
        </is>
      </c>
      <c r="E461" s="5" t="n">
        <v>2024</v>
      </c>
      <c r="F461" s="5" t="n">
        <v>0.1</v>
      </c>
      <c r="G461" s="5" t="n">
        <v>5.575</v>
      </c>
      <c r="H461" s="5" t="n">
        <v>1.324</v>
      </c>
      <c r="I461" s="5" t="n">
        <v>0</v>
      </c>
      <c r="J461" s="5" t="n">
        <v>5.575</v>
      </c>
      <c r="K461" s="5" t="n">
        <v>0</v>
      </c>
      <c r="L461" s="5" t="n">
        <v>1</v>
      </c>
      <c r="M461" s="5" t="n">
        <v>7.124</v>
      </c>
      <c r="N461" s="5" t="n">
        <v>3.971</v>
      </c>
      <c r="O461" s="5" t="n">
        <v>0</v>
      </c>
      <c r="P461" s="5" t="n">
        <v>7.124</v>
      </c>
      <c r="Q461" s="5" t="n">
        <v>0</v>
      </c>
      <c r="R461" s="5" t="n">
        <v>1</v>
      </c>
      <c r="S461" s="5" t="n">
        <v>12.193</v>
      </c>
      <c r="T461" s="5" t="n">
        <v>7.942</v>
      </c>
      <c r="U461" s="5" t="n">
        <v>0.166</v>
      </c>
      <c r="V461" s="5" t="n">
        <v>13.412</v>
      </c>
      <c r="W461" s="5" t="n">
        <v>0.1</v>
      </c>
      <c r="X461" s="5" t="n">
        <v>1</v>
      </c>
      <c r="Y461" s="5" t="n">
        <v>11.492</v>
      </c>
      <c r="Z461" s="5" t="n">
        <v>1.553</v>
      </c>
      <c r="AA461" s="5" t="n">
        <v>0</v>
      </c>
      <c r="AB461" s="5" t="n">
        <v>11.492</v>
      </c>
      <c r="AC461" s="5" t="n">
        <v>0</v>
      </c>
      <c r="AD461" s="5" t="n">
        <v>1</v>
      </c>
      <c r="AE461" s="5" t="n">
        <v>12.815</v>
      </c>
      <c r="AF461" s="5" t="n">
        <v>2.997</v>
      </c>
      <c r="AG461" s="5" t="n">
        <v>0</v>
      </c>
      <c r="AH461" s="5" t="n">
        <v>12.815</v>
      </c>
      <c r="AI461" s="5" t="n">
        <v>0</v>
      </c>
      <c r="AJ461" s="5" t="n">
        <v>1</v>
      </c>
      <c r="AK461" s="5" t="n">
        <v>20.757</v>
      </c>
      <c r="AL461" s="5" t="n">
        <v>11.055</v>
      </c>
      <c r="AM461" s="5" t="n">
        <v>0.283</v>
      </c>
      <c r="AN461" s="5" t="n">
        <v>22.833</v>
      </c>
      <c r="AO461" s="5" t="n">
        <v>0.1</v>
      </c>
      <c r="AP461" s="5" t="n">
        <v>1</v>
      </c>
      <c r="AQ461" s="5" t="n">
        <v>0.724</v>
      </c>
      <c r="AR461" s="5" t="n">
        <v>0.132</v>
      </c>
      <c r="AS461" s="5" t="n">
        <v>-0.357</v>
      </c>
      <c r="AT461" s="5" t="n">
        <v>0.398</v>
      </c>
      <c r="AU461" s="5" t="n">
        <v>0.1</v>
      </c>
      <c r="AV461" s="5" t="n">
        <v>0</v>
      </c>
      <c r="AW461" s="5" t="n">
        <v>0.75</v>
      </c>
      <c r="AX461" s="5" t="n">
        <v>0.132</v>
      </c>
      <c r="AY461" s="5" t="n">
        <v>0.532</v>
      </c>
      <c r="AZ461" s="5" t="n">
        <v>1.391</v>
      </c>
      <c r="BA461" s="5" t="n">
        <v>0.1</v>
      </c>
      <c r="BB461" s="5" t="n">
        <v>1</v>
      </c>
      <c r="BC461" s="5" t="n">
        <v>0.513</v>
      </c>
      <c r="BD461" s="5" t="n">
        <v>0.132</v>
      </c>
      <c r="BE461" s="5" t="n">
        <v>0.007</v>
      </c>
      <c r="BF461" s="5" t="n">
        <v>0.5639999999999999</v>
      </c>
      <c r="BG461" s="5" t="n">
        <v>0.1</v>
      </c>
      <c r="BH461" s="5" t="n">
        <v>1</v>
      </c>
      <c r="BI461" s="5" t="n">
        <v>0.591</v>
      </c>
      <c r="BJ461" s="5" t="n">
        <v>0.132</v>
      </c>
      <c r="BK461" s="5" t="n">
        <v>0.27</v>
      </c>
      <c r="BL461" s="5" t="n">
        <v>0.9350000000000001</v>
      </c>
      <c r="BM461" s="5" t="n">
        <v>0.1</v>
      </c>
      <c r="BN461" s="5" t="n">
        <v>1</v>
      </c>
      <c r="BO461" s="5" t="n">
        <v>0</v>
      </c>
      <c r="BP461" s="5" t="n">
        <v>0</v>
      </c>
      <c r="BQ461" s="5" t="n">
        <v>0.196</v>
      </c>
      <c r="BR461" s="5" t="n">
        <v>0</v>
      </c>
      <c r="BS461" s="5" t="n">
        <v>0.833</v>
      </c>
      <c r="BT461" s="5" t="n">
        <v>0</v>
      </c>
      <c r="BU461" s="5" t="n">
        <v>0</v>
      </c>
      <c r="BV461" s="5" t="n">
        <v>0.272</v>
      </c>
      <c r="BW461" s="5" t="n">
        <v>0.1</v>
      </c>
      <c r="BX461" s="5" t="n">
        <v>0.833</v>
      </c>
      <c r="BY461" s="5" t="n">
        <v>13.646</v>
      </c>
      <c r="BZ461" s="5" t="n">
        <v>0</v>
      </c>
      <c r="CA461" s="5" t="n">
        <v>13.646</v>
      </c>
      <c r="CB461" s="5" t="n">
        <v>0</v>
      </c>
      <c r="CC461" s="5" t="n">
        <v>82.58799999999999</v>
      </c>
      <c r="CD461" s="5" t="n">
        <v>7.95</v>
      </c>
      <c r="CE461" s="5" t="n">
        <v>1.125</v>
      </c>
      <c r="CF461" s="5" t="n">
        <v>90.84699999999999</v>
      </c>
      <c r="CG461" s="5" t="n">
        <v>0.1</v>
      </c>
      <c r="CH461" s="5" t="n">
        <v>1</v>
      </c>
      <c r="CI461" s="5" t="n">
        <v>0</v>
      </c>
      <c r="CJ461" s="5" t="n">
        <v>0</v>
      </c>
      <c r="CK461" s="5" t="n">
        <v>0</v>
      </c>
      <c r="CL461" s="5" t="n">
        <v>0</v>
      </c>
      <c r="CM461" s="5" t="n">
        <v>0</v>
      </c>
      <c r="CN461" s="5" t="n">
        <v>0</v>
      </c>
      <c r="CO461" s="5" t="n">
        <v>0</v>
      </c>
      <c r="CP461" s="5" t="n">
        <v>0</v>
      </c>
      <c r="CQ461" s="5" t="n">
        <v>1.387</v>
      </c>
      <c r="CR461" s="5" t="n">
        <v>0</v>
      </c>
      <c r="CS461" s="5" t="n">
        <v>5.529</v>
      </c>
      <c r="CT461" s="5" t="n">
        <v>4.251</v>
      </c>
      <c r="CU461" s="5" t="n">
        <v>10.168</v>
      </c>
    </row>
    <row r="462">
      <c r="A462" s="5" t="inlineStr">
        <is>
          <t>LBY2021</t>
        </is>
      </c>
      <c r="B462" s="5" t="inlineStr">
        <is>
          <t>LBY</t>
        </is>
      </c>
      <c r="C462" s="5" t="inlineStr">
        <is>
          <t>LBY</t>
        </is>
      </c>
      <c r="D462" s="5" t="inlineStr">
        <is>
          <t>Libya</t>
        </is>
      </c>
      <c r="E462" s="5" t="n">
        <v>2021</v>
      </c>
      <c r="F462" s="5" t="n">
        <v>0</v>
      </c>
      <c r="G462" s="5" t="n">
        <v>5.897</v>
      </c>
      <c r="H462" s="5" t="n">
        <v>1.143</v>
      </c>
      <c r="I462" s="5" t="n">
        <v>0.233</v>
      </c>
      <c r="J462" s="5" t="n">
        <v>6.13</v>
      </c>
      <c r="K462" s="5" t="n">
        <v>0</v>
      </c>
      <c r="L462" s="5" t="n">
        <v>1</v>
      </c>
      <c r="M462" s="5" t="n">
        <v>7.964</v>
      </c>
      <c r="N462" s="5" t="n">
        <v>3.43</v>
      </c>
      <c r="O462" s="5" t="n">
        <v>0.252</v>
      </c>
      <c r="P462" s="5" t="n">
        <v>8.217000000000001</v>
      </c>
      <c r="Q462" s="5" t="n">
        <v>0</v>
      </c>
      <c r="R462" s="5" t="n">
        <v>1</v>
      </c>
      <c r="S462" s="5" t="n">
        <v>11.613</v>
      </c>
      <c r="T462" s="5" t="n">
        <v>6.86</v>
      </c>
      <c r="U462" s="5" t="n">
        <v>0.233</v>
      </c>
      <c r="V462" s="5" t="n">
        <v>11.846</v>
      </c>
      <c r="W462" s="5" t="n">
        <v>0</v>
      </c>
      <c r="X462" s="5" t="n">
        <v>1</v>
      </c>
      <c r="Y462" s="5" t="n">
        <v>7.447</v>
      </c>
      <c r="Z462" s="5" t="n">
        <v>0.8169999999999999</v>
      </c>
      <c r="AA462" s="5" t="n">
        <v>-6.685</v>
      </c>
      <c r="AB462" s="5" t="n">
        <v>0.761</v>
      </c>
      <c r="AC462" s="5" t="n">
        <v>0</v>
      </c>
      <c r="AD462" s="5" t="n">
        <v>0</v>
      </c>
      <c r="AE462" s="5" t="n">
        <v>8.018000000000001</v>
      </c>
      <c r="AF462" s="5" t="n">
        <v>1.559</v>
      </c>
      <c r="AG462" s="5" t="n">
        <v>-7.799</v>
      </c>
      <c r="AH462" s="5" t="n">
        <v>0.219</v>
      </c>
      <c r="AI462" s="5" t="n">
        <v>0</v>
      </c>
      <c r="AJ462" s="5" t="n">
        <v>0</v>
      </c>
      <c r="AK462" s="5" t="n">
        <v>11.448</v>
      </c>
      <c r="AL462" s="5" t="n">
        <v>5.4</v>
      </c>
      <c r="AM462" s="5" t="n">
        <v>-0.656</v>
      </c>
      <c r="AN462" s="5" t="n">
        <v>10.792</v>
      </c>
      <c r="AO462" s="5" t="n">
        <v>0</v>
      </c>
      <c r="AP462" s="5" t="n">
        <v>1</v>
      </c>
      <c r="AQ462" s="5" t="n">
        <v>0.621</v>
      </c>
      <c r="AR462" s="5" t="n">
        <v>0.114</v>
      </c>
      <c r="AS462" s="5" t="n">
        <v>-0.587</v>
      </c>
      <c r="AT462" s="5" t="n">
        <v>0.033</v>
      </c>
      <c r="AU462" s="5" t="n">
        <v>0</v>
      </c>
      <c r="AV462" s="5" t="n">
        <v>0</v>
      </c>
      <c r="AW462" s="5" t="n">
        <v>0.593</v>
      </c>
      <c r="AX462" s="5" t="n">
        <v>0.114</v>
      </c>
      <c r="AY462" s="5" t="n">
        <v>-0.5600000000000001</v>
      </c>
      <c r="AZ462" s="5" t="n">
        <v>0.033</v>
      </c>
      <c r="BA462" s="5" t="n">
        <v>0</v>
      </c>
      <c r="BB462" s="5" t="n">
        <v>0</v>
      </c>
      <c r="BC462" s="5" t="n">
        <v>0.44</v>
      </c>
      <c r="BD462" s="5" t="n">
        <v>0.114</v>
      </c>
      <c r="BE462" s="5" t="n">
        <v>-0.43</v>
      </c>
      <c r="BF462" s="5" t="n">
        <v>0.01</v>
      </c>
      <c r="BG462" s="5" t="n">
        <v>0</v>
      </c>
      <c r="BH462" s="5" t="n">
        <v>0</v>
      </c>
      <c r="BI462" s="5" t="n">
        <v>0.5600000000000001</v>
      </c>
      <c r="BJ462" s="5" t="n">
        <v>0.114</v>
      </c>
      <c r="BK462" s="5" t="n">
        <v>-0.54</v>
      </c>
      <c r="BL462" s="5" t="n">
        <v>0.02</v>
      </c>
      <c r="BM462" s="5" t="n">
        <v>0</v>
      </c>
      <c r="BN462" s="5" t="n">
        <v>0</v>
      </c>
      <c r="BO462" s="5" t="n">
        <v>0</v>
      </c>
      <c r="BP462" s="5" t="n">
        <v>-0.028</v>
      </c>
      <c r="BQ462" s="5" t="n">
        <v>0</v>
      </c>
      <c r="BR462" s="5" t="n">
        <v>0</v>
      </c>
      <c r="BS462" s="5" t="n">
        <v>1</v>
      </c>
      <c r="BT462" s="5" t="n">
        <v>0</v>
      </c>
      <c r="BU462" s="5" t="n">
        <v>-0.028</v>
      </c>
      <c r="BV462" s="5" t="n">
        <v>0.006</v>
      </c>
      <c r="BW462" s="5" t="n">
        <v>0</v>
      </c>
      <c r="BX462" s="5" t="n">
        <v>1</v>
      </c>
      <c r="BY462" s="5" t="n">
        <v>11.787</v>
      </c>
      <c r="BZ462" s="5" t="n">
        <v>0</v>
      </c>
      <c r="CA462" s="5" t="n">
        <v>11.787</v>
      </c>
      <c r="CB462" s="5" t="n">
        <v>0</v>
      </c>
      <c r="CC462" s="5" t="n">
        <v>81.69499999999999</v>
      </c>
      <c r="CD462" s="5" t="n">
        <v>7.95</v>
      </c>
      <c r="CE462" s="5" t="n">
        <v>-80.105</v>
      </c>
      <c r="CF462" s="5" t="n">
        <v>1.59</v>
      </c>
      <c r="CG462" s="5" t="n">
        <v>0</v>
      </c>
      <c r="CH462" s="5" t="n">
        <v>0</v>
      </c>
      <c r="CI462" s="5" t="n">
        <v>0</v>
      </c>
      <c r="CJ462" s="5" t="n">
        <v>0</v>
      </c>
      <c r="CK462" s="5" t="n">
        <v>0</v>
      </c>
      <c r="CL462" s="5" t="n">
        <v>0</v>
      </c>
      <c r="CM462" s="5" t="n">
        <v>0</v>
      </c>
      <c r="CN462" s="5" t="n">
        <v>0</v>
      </c>
      <c r="CO462" s="5" t="n">
        <v>0</v>
      </c>
      <c r="CP462" s="5" t="n">
        <v>0</v>
      </c>
      <c r="CQ462" s="5" t="n">
        <v>1.198</v>
      </c>
      <c r="CR462" s="5" t="n">
        <v>1</v>
      </c>
      <c r="CS462" s="5" t="n">
        <v>6.875</v>
      </c>
      <c r="CT462" s="5" t="n">
        <v>4.753</v>
      </c>
      <c r="CU462" s="5" t="n">
        <v>14.129</v>
      </c>
    </row>
    <row r="463">
      <c r="A463" s="5" t="inlineStr">
        <is>
          <t>LBY2022</t>
        </is>
      </c>
      <c r="B463" s="5" t="inlineStr">
        <is>
          <t>LBY</t>
        </is>
      </c>
      <c r="C463" s="5" t="inlineStr">
        <is>
          <t>LBY</t>
        </is>
      </c>
      <c r="D463" s="5" t="inlineStr">
        <is>
          <t>Libya</t>
        </is>
      </c>
      <c r="E463" s="5" t="n">
        <v>2022</v>
      </c>
      <c r="F463" s="5" t="n">
        <v>0</v>
      </c>
      <c r="G463" s="5" t="n">
        <v>11.72</v>
      </c>
      <c r="H463" s="5" t="n">
        <v>1.235</v>
      </c>
      <c r="I463" s="5" t="n">
        <v>0.555</v>
      </c>
      <c r="J463" s="5" t="n">
        <v>12.275</v>
      </c>
      <c r="K463" s="5" t="n">
        <v>0</v>
      </c>
      <c r="L463" s="5" t="n">
        <v>1</v>
      </c>
      <c r="M463" s="5" t="n">
        <v>9.782999999999999</v>
      </c>
      <c r="N463" s="5" t="n">
        <v>3.704</v>
      </c>
      <c r="O463" s="5" t="n">
        <v>0.365</v>
      </c>
      <c r="P463" s="5" t="n">
        <v>10.148</v>
      </c>
      <c r="Q463" s="5" t="n">
        <v>0</v>
      </c>
      <c r="R463" s="5" t="n">
        <v>1</v>
      </c>
      <c r="S463" s="5" t="n">
        <v>17.893</v>
      </c>
      <c r="T463" s="5" t="n">
        <v>7.408</v>
      </c>
      <c r="U463" s="5" t="n">
        <v>0.555</v>
      </c>
      <c r="V463" s="5" t="n">
        <v>18.448</v>
      </c>
      <c r="W463" s="5" t="n">
        <v>0</v>
      </c>
      <c r="X463" s="5" t="n">
        <v>1</v>
      </c>
      <c r="Y463" s="5" t="n">
        <v>8.042</v>
      </c>
      <c r="Z463" s="5" t="n">
        <v>0.882</v>
      </c>
      <c r="AA463" s="5" t="n">
        <v>-7.22</v>
      </c>
      <c r="AB463" s="5" t="n">
        <v>0.822</v>
      </c>
      <c r="AC463" s="5" t="n">
        <v>0</v>
      </c>
      <c r="AD463" s="5" t="n">
        <v>0</v>
      </c>
      <c r="AE463" s="5" t="n">
        <v>8.659000000000001</v>
      </c>
      <c r="AF463" s="5" t="n">
        <v>1.684</v>
      </c>
      <c r="AG463" s="5" t="n">
        <v>-8.422000000000001</v>
      </c>
      <c r="AH463" s="5" t="n">
        <v>0.237</v>
      </c>
      <c r="AI463" s="5" t="n">
        <v>0</v>
      </c>
      <c r="AJ463" s="5" t="n">
        <v>0</v>
      </c>
      <c r="AK463" s="5" t="n">
        <v>12.363</v>
      </c>
      <c r="AL463" s="5" t="n">
        <v>5.832</v>
      </c>
      <c r="AM463" s="5" t="n">
        <v>-1.667</v>
      </c>
      <c r="AN463" s="5" t="n">
        <v>10.696</v>
      </c>
      <c r="AO463" s="5" t="n">
        <v>0</v>
      </c>
      <c r="AP463" s="5" t="n">
        <v>1</v>
      </c>
      <c r="AQ463" s="5" t="n">
        <v>0.847</v>
      </c>
      <c r="AR463" s="5" t="n">
        <v>0.123</v>
      </c>
      <c r="AS463" s="5" t="n">
        <v>-0.8149999999999999</v>
      </c>
      <c r="AT463" s="5" t="n">
        <v>0.031</v>
      </c>
      <c r="AU463" s="5" t="n">
        <v>0</v>
      </c>
      <c r="AV463" s="5" t="n">
        <v>0</v>
      </c>
      <c r="AW463" s="5" t="n">
        <v>0.947</v>
      </c>
      <c r="AX463" s="5" t="n">
        <v>0.123</v>
      </c>
      <c r="AY463" s="5" t="n">
        <v>-0.916</v>
      </c>
      <c r="AZ463" s="5" t="n">
        <v>0.031</v>
      </c>
      <c r="BA463" s="5" t="n">
        <v>0</v>
      </c>
      <c r="BB463" s="5" t="n">
        <v>0</v>
      </c>
      <c r="BC463" s="5" t="n">
        <v>0.589</v>
      </c>
      <c r="BD463" s="5" t="n">
        <v>0.123</v>
      </c>
      <c r="BE463" s="5" t="n">
        <v>-0.579</v>
      </c>
      <c r="BF463" s="5" t="n">
        <v>0.01</v>
      </c>
      <c r="BG463" s="5" t="n">
        <v>0</v>
      </c>
      <c r="BH463" s="5" t="n">
        <v>0</v>
      </c>
      <c r="BI463" s="5" t="n">
        <v>0.6889999999999999</v>
      </c>
      <c r="BJ463" s="5" t="n">
        <v>0.123</v>
      </c>
      <c r="BK463" s="5" t="n">
        <v>-0.67</v>
      </c>
      <c r="BL463" s="5" t="n">
        <v>0.019</v>
      </c>
      <c r="BM463" s="5" t="n">
        <v>0</v>
      </c>
      <c r="BN463" s="5" t="n">
        <v>0</v>
      </c>
      <c r="BO463" s="5" t="n">
        <v>0</v>
      </c>
      <c r="BP463" s="5" t="n">
        <v>-0.104</v>
      </c>
      <c r="BQ463" s="5" t="n">
        <v>0</v>
      </c>
      <c r="BR463" s="5" t="n">
        <v>0</v>
      </c>
      <c r="BS463" s="5" t="n">
        <v>1</v>
      </c>
      <c r="BT463" s="5" t="n">
        <v>0</v>
      </c>
      <c r="BU463" s="5" t="n">
        <v>-0.104</v>
      </c>
      <c r="BV463" s="5" t="n">
        <v>0.005</v>
      </c>
      <c r="BW463" s="5" t="n">
        <v>0</v>
      </c>
      <c r="BX463" s="5" t="n">
        <v>1</v>
      </c>
      <c r="BY463" s="5" t="n">
        <v>12.729</v>
      </c>
      <c r="BZ463" s="5" t="n">
        <v>0</v>
      </c>
      <c r="CA463" s="5" t="n">
        <v>12.729</v>
      </c>
      <c r="CB463" s="5" t="n">
        <v>0</v>
      </c>
      <c r="CC463" s="5" t="n">
        <v>102.477</v>
      </c>
      <c r="CD463" s="5" t="n">
        <v>7.95</v>
      </c>
      <c r="CE463" s="5" t="n">
        <v>-100.887</v>
      </c>
      <c r="CF463" s="5" t="n">
        <v>1.59</v>
      </c>
      <c r="CG463" s="5" t="n">
        <v>0</v>
      </c>
      <c r="CH463" s="5" t="n">
        <v>0</v>
      </c>
      <c r="CI463" s="5" t="n">
        <v>0</v>
      </c>
      <c r="CJ463" s="5" t="n">
        <v>0</v>
      </c>
      <c r="CK463" s="5" t="n">
        <v>0</v>
      </c>
      <c r="CL463" s="5" t="n">
        <v>0</v>
      </c>
      <c r="CM463" s="5" t="n">
        <v>0</v>
      </c>
      <c r="CN463" s="5" t="n">
        <v>0</v>
      </c>
      <c r="CO463" s="5" t="n">
        <v>0</v>
      </c>
      <c r="CP463" s="5" t="n">
        <v>0</v>
      </c>
      <c r="CQ463" s="5" t="n">
        <v>1.294</v>
      </c>
      <c r="CR463" s="5" t="n">
        <v>1</v>
      </c>
      <c r="CS463" s="5" t="n">
        <v>7.424</v>
      </c>
      <c r="CT463" s="5" t="n">
        <v>10.485</v>
      </c>
      <c r="CU463" s="5" t="n">
        <v>28.059</v>
      </c>
    </row>
    <row r="464">
      <c r="A464" s="5" t="inlineStr">
        <is>
          <t>LBY2023</t>
        </is>
      </c>
      <c r="B464" s="5" t="inlineStr">
        <is>
          <t>LBY</t>
        </is>
      </c>
      <c r="C464" s="5" t="inlineStr">
        <is>
          <t>LBY</t>
        </is>
      </c>
      <c r="D464" s="5" t="inlineStr">
        <is>
          <t>Libya</t>
        </is>
      </c>
      <c r="E464" s="5" t="n">
        <v>2023</v>
      </c>
      <c r="F464" s="5" t="n">
        <v>0</v>
      </c>
      <c r="G464" s="5" t="n">
        <v>6.147</v>
      </c>
      <c r="H464" s="5" t="n">
        <v>1.286</v>
      </c>
      <c r="I464" s="5" t="n">
        <v>0.268</v>
      </c>
      <c r="J464" s="5" t="n">
        <v>6.415</v>
      </c>
      <c r="K464" s="5" t="n">
        <v>0</v>
      </c>
      <c r="L464" s="5" t="n">
        <v>1</v>
      </c>
      <c r="M464" s="5" t="n">
        <v>7.886</v>
      </c>
      <c r="N464" s="5" t="n">
        <v>3.857</v>
      </c>
      <c r="O464" s="5" t="n">
        <v>0.252</v>
      </c>
      <c r="P464" s="5" t="n">
        <v>8.138</v>
      </c>
      <c r="Q464" s="5" t="n">
        <v>0</v>
      </c>
      <c r="R464" s="5" t="n">
        <v>1</v>
      </c>
      <c r="S464" s="5" t="n">
        <v>12.575</v>
      </c>
      <c r="T464" s="5" t="n">
        <v>7.714</v>
      </c>
      <c r="U464" s="5" t="n">
        <v>0.268</v>
      </c>
      <c r="V464" s="5" t="n">
        <v>12.843</v>
      </c>
      <c r="W464" s="5" t="n">
        <v>0</v>
      </c>
      <c r="X464" s="5" t="n">
        <v>1</v>
      </c>
      <c r="Y464" s="5" t="n">
        <v>8.374000000000001</v>
      </c>
      <c r="Z464" s="5" t="n">
        <v>0.919</v>
      </c>
      <c r="AA464" s="5" t="n">
        <v>-7.527</v>
      </c>
      <c r="AB464" s="5" t="n">
        <v>0.846</v>
      </c>
      <c r="AC464" s="5" t="n">
        <v>0</v>
      </c>
      <c r="AD464" s="5" t="n">
        <v>0</v>
      </c>
      <c r="AE464" s="5" t="n">
        <v>9.016</v>
      </c>
      <c r="AF464" s="5" t="n">
        <v>1.753</v>
      </c>
      <c r="AG464" s="5" t="n">
        <v>-8.779999999999999</v>
      </c>
      <c r="AH464" s="5" t="n">
        <v>0.237</v>
      </c>
      <c r="AI464" s="5" t="n">
        <v>0</v>
      </c>
      <c r="AJ464" s="5" t="n">
        <v>0</v>
      </c>
      <c r="AK464" s="5" t="n">
        <v>12.873</v>
      </c>
      <c r="AL464" s="5" t="n">
        <v>6.073</v>
      </c>
      <c r="AM464" s="5" t="n">
        <v>-0.76</v>
      </c>
      <c r="AN464" s="5" t="n">
        <v>12.114</v>
      </c>
      <c r="AO464" s="5" t="n">
        <v>0</v>
      </c>
      <c r="AP464" s="5" t="n">
        <v>1</v>
      </c>
      <c r="AQ464" s="5" t="n">
        <v>0.749</v>
      </c>
      <c r="AR464" s="5" t="n">
        <v>0.129</v>
      </c>
      <c r="AS464" s="5" t="n">
        <v>-0.718</v>
      </c>
      <c r="AT464" s="5" t="n">
        <v>0.031</v>
      </c>
      <c r="AU464" s="5" t="n">
        <v>0</v>
      </c>
      <c r="AV464" s="5" t="n">
        <v>0</v>
      </c>
      <c r="AW464" s="5" t="n">
        <v>0.783</v>
      </c>
      <c r="AX464" s="5" t="n">
        <v>0.129</v>
      </c>
      <c r="AY464" s="5" t="n">
        <v>-0.751</v>
      </c>
      <c r="AZ464" s="5" t="n">
        <v>0.031</v>
      </c>
      <c r="BA464" s="5" t="n">
        <v>0</v>
      </c>
      <c r="BB464" s="5" t="n">
        <v>0</v>
      </c>
      <c r="BC464" s="5" t="n">
        <v>0.527</v>
      </c>
      <c r="BD464" s="5" t="n">
        <v>0.129</v>
      </c>
      <c r="BE464" s="5" t="n">
        <v>-0.513</v>
      </c>
      <c r="BF464" s="5" t="n">
        <v>0.014</v>
      </c>
      <c r="BG464" s="5" t="n">
        <v>0</v>
      </c>
      <c r="BH464" s="5" t="n">
        <v>0</v>
      </c>
      <c r="BI464" s="5" t="n">
        <v>0.64</v>
      </c>
      <c r="BJ464" s="5" t="n">
        <v>0.129</v>
      </c>
      <c r="BK464" s="5" t="n">
        <v>-0.621</v>
      </c>
      <c r="BL464" s="5" t="n">
        <v>0.019</v>
      </c>
      <c r="BM464" s="5" t="n">
        <v>0</v>
      </c>
      <c r="BN464" s="5" t="n">
        <v>0</v>
      </c>
      <c r="BO464" s="5" t="n">
        <v>0</v>
      </c>
      <c r="BP464" s="5" t="n">
        <v>-0.061</v>
      </c>
      <c r="BQ464" s="5" t="n">
        <v>0</v>
      </c>
      <c r="BR464" s="5" t="n">
        <v>0</v>
      </c>
      <c r="BS464" s="5" t="n">
        <v>1</v>
      </c>
      <c r="BT464" s="5" t="n">
        <v>0</v>
      </c>
      <c r="BU464" s="5" t="n">
        <v>-0.061</v>
      </c>
      <c r="BV464" s="5" t="n">
        <v>0.005</v>
      </c>
      <c r="BW464" s="5" t="n">
        <v>0</v>
      </c>
      <c r="BX464" s="5" t="n">
        <v>1</v>
      </c>
      <c r="BY464" s="5" t="n">
        <v>13.254</v>
      </c>
      <c r="BZ464" s="5" t="n">
        <v>0</v>
      </c>
      <c r="CA464" s="5" t="n">
        <v>13.254</v>
      </c>
      <c r="CB464" s="5" t="n">
        <v>0</v>
      </c>
      <c r="CC464" s="5" t="n">
        <v>87.07899999999999</v>
      </c>
      <c r="CD464" s="5" t="n">
        <v>7.95</v>
      </c>
      <c r="CE464" s="5" t="n">
        <v>-85.489</v>
      </c>
      <c r="CF464" s="5" t="n">
        <v>1.59</v>
      </c>
      <c r="CG464" s="5" t="n">
        <v>0</v>
      </c>
      <c r="CH464" s="5" t="n">
        <v>0</v>
      </c>
      <c r="CI464" s="5" t="n">
        <v>0</v>
      </c>
      <c r="CJ464" s="5" t="n">
        <v>0</v>
      </c>
      <c r="CK464" s="5" t="n">
        <v>0</v>
      </c>
      <c r="CL464" s="5" t="n">
        <v>0</v>
      </c>
      <c r="CM464" s="5" t="n">
        <v>0</v>
      </c>
      <c r="CN464" s="5" t="n">
        <v>0</v>
      </c>
      <c r="CO464" s="5" t="n">
        <v>0</v>
      </c>
      <c r="CP464" s="5" t="n">
        <v>0</v>
      </c>
      <c r="CQ464" s="5" t="n">
        <v>1.348</v>
      </c>
      <c r="CR464" s="5" t="n">
        <v>1</v>
      </c>
      <c r="CS464" s="5" t="n">
        <v>7.731</v>
      </c>
      <c r="CT464" s="5" t="n">
        <v>4.861</v>
      </c>
      <c r="CU464" s="5" t="n">
        <v>9.260999999999999</v>
      </c>
    </row>
    <row r="465">
      <c r="A465" s="5" t="inlineStr">
        <is>
          <t>LBY2024</t>
        </is>
      </c>
      <c r="B465" s="5" t="inlineStr">
        <is>
          <t>LBY</t>
        </is>
      </c>
      <c r="C465" s="5" t="inlineStr">
        <is>
          <t>LBY</t>
        </is>
      </c>
      <c r="D465" s="5" t="inlineStr">
        <is>
          <t>Libya</t>
        </is>
      </c>
      <c r="E465" s="5" t="n">
        <v>2024</v>
      </c>
      <c r="F465" s="5" t="n">
        <v>0</v>
      </c>
      <c r="G465" s="5" t="n">
        <v>5.575</v>
      </c>
      <c r="H465" s="5" t="n">
        <v>1.324</v>
      </c>
      <c r="I465" s="5" t="n">
        <v>0.208</v>
      </c>
      <c r="J465" s="5" t="n">
        <v>5.783</v>
      </c>
      <c r="K465" s="5" t="n">
        <v>0</v>
      </c>
      <c r="L465" s="5" t="n">
        <v>1</v>
      </c>
      <c r="M465" s="5" t="n">
        <v>7.124</v>
      </c>
      <c r="N465" s="5" t="n">
        <v>3.971</v>
      </c>
      <c r="O465" s="5" t="n">
        <v>0.176</v>
      </c>
      <c r="P465" s="5" t="n">
        <v>7.299</v>
      </c>
      <c r="Q465" s="5" t="n">
        <v>0</v>
      </c>
      <c r="R465" s="5" t="n">
        <v>1</v>
      </c>
      <c r="S465" s="5" t="n">
        <v>12.193</v>
      </c>
      <c r="T465" s="5" t="n">
        <v>7.942</v>
      </c>
      <c r="U465" s="5" t="n">
        <v>0.208</v>
      </c>
      <c r="V465" s="5" t="n">
        <v>12.401</v>
      </c>
      <c r="W465" s="5" t="n">
        <v>0</v>
      </c>
      <c r="X465" s="5" t="n">
        <v>1</v>
      </c>
      <c r="Y465" s="5" t="n">
        <v>8.26</v>
      </c>
      <c r="Z465" s="5" t="n">
        <v>0.906</v>
      </c>
      <c r="AA465" s="5" t="n">
        <v>-7.389</v>
      </c>
      <c r="AB465" s="5" t="n">
        <v>0.871</v>
      </c>
      <c r="AC465" s="5" t="n">
        <v>0</v>
      </c>
      <c r="AD465" s="5" t="n">
        <v>0</v>
      </c>
      <c r="AE465" s="5" t="n">
        <v>8.922000000000001</v>
      </c>
      <c r="AF465" s="5" t="n">
        <v>1.735</v>
      </c>
      <c r="AG465" s="5" t="n">
        <v>-8.678000000000001</v>
      </c>
      <c r="AH465" s="5" t="n">
        <v>0.244</v>
      </c>
      <c r="AI465" s="5" t="n">
        <v>0</v>
      </c>
      <c r="AJ465" s="5" t="n">
        <v>0</v>
      </c>
      <c r="AK465" s="5" t="n">
        <v>12.892</v>
      </c>
      <c r="AL465" s="5" t="n">
        <v>6.082</v>
      </c>
      <c r="AM465" s="5" t="n">
        <v>-0.696</v>
      </c>
      <c r="AN465" s="5" t="n">
        <v>12.197</v>
      </c>
      <c r="AO465" s="5" t="n">
        <v>0</v>
      </c>
      <c r="AP465" s="5" t="n">
        <v>1</v>
      </c>
      <c r="AQ465" s="5" t="n">
        <v>0.72</v>
      </c>
      <c r="AR465" s="5" t="n">
        <v>0.132</v>
      </c>
      <c r="AS465" s="5" t="n">
        <v>-0.6879999999999999</v>
      </c>
      <c r="AT465" s="5" t="n">
        <v>0.032</v>
      </c>
      <c r="AU465" s="5" t="n">
        <v>0</v>
      </c>
      <c r="AV465" s="5" t="n">
        <v>0</v>
      </c>
      <c r="AW465" s="5" t="n">
        <v>0.734</v>
      </c>
      <c r="AX465" s="5" t="n">
        <v>0.132</v>
      </c>
      <c r="AY465" s="5" t="n">
        <v>-0.702</v>
      </c>
      <c r="AZ465" s="5" t="n">
        <v>0.032</v>
      </c>
      <c r="BA465" s="5" t="n">
        <v>0</v>
      </c>
      <c r="BB465" s="5" t="n">
        <v>0</v>
      </c>
      <c r="BC465" s="5" t="n">
        <v>0.51</v>
      </c>
      <c r="BD465" s="5" t="n">
        <v>0.132</v>
      </c>
      <c r="BE465" s="5" t="n">
        <v>-0.496</v>
      </c>
      <c r="BF465" s="5" t="n">
        <v>0.014</v>
      </c>
      <c r="BG465" s="5" t="n">
        <v>0</v>
      </c>
      <c r="BH465" s="5" t="n">
        <v>0</v>
      </c>
      <c r="BI465" s="5" t="n">
        <v>0.652</v>
      </c>
      <c r="BJ465" s="5" t="n">
        <v>0.132</v>
      </c>
      <c r="BK465" s="5" t="n">
        <v>-0.633</v>
      </c>
      <c r="BL465" s="5" t="n">
        <v>0.019</v>
      </c>
      <c r="BM465" s="5" t="n">
        <v>0</v>
      </c>
      <c r="BN465" s="5" t="n">
        <v>0</v>
      </c>
      <c r="BO465" s="5" t="n">
        <v>0</v>
      </c>
      <c r="BP465" s="5" t="n">
        <v>-0.063</v>
      </c>
      <c r="BQ465" s="5" t="n">
        <v>0</v>
      </c>
      <c r="BR465" s="5" t="n">
        <v>0</v>
      </c>
      <c r="BS465" s="5" t="n">
        <v>1</v>
      </c>
      <c r="BT465" s="5" t="n">
        <v>0</v>
      </c>
      <c r="BU465" s="5" t="n">
        <v>-0.063</v>
      </c>
      <c r="BV465" s="5" t="n">
        <v>0.005</v>
      </c>
      <c r="BW465" s="5" t="n">
        <v>0</v>
      </c>
      <c r="BX465" s="5" t="n">
        <v>1</v>
      </c>
      <c r="BY465" s="5" t="n">
        <v>13.646</v>
      </c>
      <c r="BZ465" s="5" t="n">
        <v>0</v>
      </c>
      <c r="CA465" s="5" t="n">
        <v>13.646</v>
      </c>
      <c r="CB465" s="5" t="n">
        <v>0</v>
      </c>
      <c r="CC465" s="5" t="n">
        <v>86.38500000000001</v>
      </c>
      <c r="CD465" s="5" t="n">
        <v>7.95</v>
      </c>
      <c r="CE465" s="5" t="n">
        <v>-84.795</v>
      </c>
      <c r="CF465" s="5" t="n">
        <v>1.59</v>
      </c>
      <c r="CG465" s="5" t="n">
        <v>0</v>
      </c>
      <c r="CH465" s="5" t="n">
        <v>0</v>
      </c>
      <c r="CI465" s="5" t="n">
        <v>0</v>
      </c>
      <c r="CJ465" s="5" t="n">
        <v>0</v>
      </c>
      <c r="CK465" s="5" t="n">
        <v>0</v>
      </c>
      <c r="CL465" s="5" t="n">
        <v>0</v>
      </c>
      <c r="CM465" s="5" t="n">
        <v>0</v>
      </c>
      <c r="CN465" s="5" t="n">
        <v>0</v>
      </c>
      <c r="CO465" s="5" t="n">
        <v>0</v>
      </c>
      <c r="CP465" s="5" t="n">
        <v>0</v>
      </c>
      <c r="CQ465" s="5" t="n">
        <v>1.387</v>
      </c>
      <c r="CR465" s="5" t="n">
        <v>1</v>
      </c>
      <c r="CS465" s="5" t="n">
        <v>7.598</v>
      </c>
      <c r="CT465" s="5" t="n">
        <v>4.251</v>
      </c>
      <c r="CU465" s="5" t="n">
        <v>7.598</v>
      </c>
    </row>
    <row r="466">
      <c r="A466" s="5" t="inlineStr">
        <is>
          <t>LIE2021</t>
        </is>
      </c>
      <c r="B466" s="5" t="inlineStr">
        <is>
          <t>LIE</t>
        </is>
      </c>
      <c r="C466" s="5" t="inlineStr">
        <is>
          <t>LIE</t>
        </is>
      </c>
      <c r="D466" s="5" t="inlineStr">
        <is>
          <t>Liechtenstein</t>
        </is>
      </c>
      <c r="E466" s="5" t="n">
        <v>2021</v>
      </c>
      <c r="F466" s="5" t="n">
        <v>0.077</v>
      </c>
      <c r="G466" s="5" t="n">
        <v>5.553</v>
      </c>
      <c r="H466" s="5" t="n">
        <v>1.143</v>
      </c>
      <c r="I466" s="5" t="n">
        <v>3.278</v>
      </c>
      <c r="J466" s="5" t="n">
        <v>8.831</v>
      </c>
      <c r="K466" s="5" t="n">
        <v>0</v>
      </c>
      <c r="L466" s="5" t="n">
        <v>1</v>
      </c>
      <c r="M466" s="5" t="n">
        <v>7.964</v>
      </c>
      <c r="N466" s="5" t="n">
        <v>3.43</v>
      </c>
      <c r="O466" s="5" t="n">
        <v>3.269</v>
      </c>
      <c r="P466" s="5" t="n">
        <v>11.234</v>
      </c>
      <c r="Q466" s="5" t="n">
        <v>0</v>
      </c>
      <c r="R466" s="5" t="n">
        <v>1</v>
      </c>
      <c r="S466" s="5" t="n">
        <v>11.27</v>
      </c>
      <c r="T466" s="5" t="n">
        <v>6.86</v>
      </c>
      <c r="U466" s="5" t="n">
        <v>2.24</v>
      </c>
      <c r="V466" s="5" t="n">
        <v>14.55</v>
      </c>
      <c r="W466" s="5" t="n">
        <v>0.077</v>
      </c>
      <c r="X466" s="5" t="n">
        <v>1</v>
      </c>
      <c r="Y466" s="5" t="n">
        <v>27.896</v>
      </c>
      <c r="Z466" s="5" t="n">
        <v>3.081</v>
      </c>
      <c r="AA466" s="5" t="n">
        <v>-10.453</v>
      </c>
      <c r="AB466" s="5" t="n">
        <v>17.443</v>
      </c>
      <c r="AC466" s="5" t="n">
        <v>0</v>
      </c>
      <c r="AD466" s="5" t="n">
        <v>1</v>
      </c>
      <c r="AE466" s="5" t="n">
        <v>27.853</v>
      </c>
      <c r="AF466" s="5" t="n">
        <v>5.481</v>
      </c>
      <c r="AG466" s="5" t="n">
        <v>-10.41</v>
      </c>
      <c r="AH466" s="5" t="n">
        <v>17.443</v>
      </c>
      <c r="AI466" s="5" t="n">
        <v>0</v>
      </c>
      <c r="AJ466" s="5" t="n">
        <v>1</v>
      </c>
      <c r="AK466" s="5" t="n">
        <v>37.014</v>
      </c>
      <c r="AL466" s="5" t="n">
        <v>18.167</v>
      </c>
      <c r="AM466" s="5" t="n">
        <v>-15.073</v>
      </c>
      <c r="AN466" s="5" t="n">
        <v>23.631</v>
      </c>
      <c r="AO466" s="5" t="n">
        <v>0.077</v>
      </c>
      <c r="AP466" s="5" t="n">
        <v>1</v>
      </c>
      <c r="AQ466" s="5" t="n">
        <v>0.619</v>
      </c>
      <c r="AR466" s="5" t="n">
        <v>0.114</v>
      </c>
      <c r="AS466" s="5" t="n">
        <v>0.073</v>
      </c>
      <c r="AT466" s="5" t="n">
        <v>0.745</v>
      </c>
      <c r="AU466" s="5" t="n">
        <v>0.077</v>
      </c>
      <c r="AV466" s="5" t="n">
        <v>1</v>
      </c>
      <c r="AW466" s="5" t="n">
        <v>0.599</v>
      </c>
      <c r="AX466" s="5" t="n">
        <v>0.114</v>
      </c>
      <c r="AY466" s="5" t="n">
        <v>0.074</v>
      </c>
      <c r="AZ466" s="5" t="n">
        <v>0.725</v>
      </c>
      <c r="BA466" s="5" t="n">
        <v>0.077</v>
      </c>
      <c r="BB466" s="5" t="n">
        <v>1</v>
      </c>
      <c r="BC466" s="5" t="n">
        <v>0.439</v>
      </c>
      <c r="BD466" s="5" t="n">
        <v>0.114</v>
      </c>
      <c r="BE466" s="5" t="n">
        <v>0.046</v>
      </c>
      <c r="BF466" s="5" t="n">
        <v>0.523</v>
      </c>
      <c r="BG466" s="5" t="n">
        <v>0.077</v>
      </c>
      <c r="BH466" s="5" t="n">
        <v>1</v>
      </c>
      <c r="BI466" s="5" t="n">
        <v>0.505</v>
      </c>
      <c r="BJ466" s="5" t="n">
        <v>0.114</v>
      </c>
      <c r="BK466" s="5" t="n">
        <v>0.067</v>
      </c>
      <c r="BL466" s="5" t="n">
        <v>0.616</v>
      </c>
      <c r="BM466" s="5" t="n">
        <v>0.077</v>
      </c>
      <c r="BN466" s="5" t="n">
        <v>1</v>
      </c>
      <c r="BO466" s="5" t="n">
        <v>0</v>
      </c>
      <c r="BP466" s="5" t="n">
        <v>0</v>
      </c>
      <c r="BQ466" s="5" t="n">
        <v>0</v>
      </c>
      <c r="BR466" s="5" t="n">
        <v>0</v>
      </c>
      <c r="BS466" s="5" t="n">
        <v>1</v>
      </c>
      <c r="BT466" s="5" t="n">
        <v>0</v>
      </c>
      <c r="BU466" s="5" t="n">
        <v>0.016</v>
      </c>
      <c r="BV466" s="5" t="n">
        <v>0.248</v>
      </c>
      <c r="BW466" s="5" t="n">
        <v>0.077</v>
      </c>
      <c r="BX466" s="5" t="n">
        <v>1</v>
      </c>
      <c r="BY466" s="5" t="n">
        <v>11.787</v>
      </c>
      <c r="BZ466" s="5" t="n">
        <v>0</v>
      </c>
      <c r="CA466" s="5" t="n">
        <v>11.787</v>
      </c>
      <c r="CB466" s="5" t="n">
        <v>0</v>
      </c>
      <c r="CC466" s="5" t="n">
        <v>78.125</v>
      </c>
      <c r="CD466" s="5" t="n">
        <v>7.95</v>
      </c>
      <c r="CE466" s="5" t="n">
        <v>42.747</v>
      </c>
      <c r="CF466" s="5" t="n">
        <v>130.179</v>
      </c>
      <c r="CG466" s="5" t="n">
        <v>0.077</v>
      </c>
      <c r="CH466" s="5" t="n">
        <v>1</v>
      </c>
      <c r="CI466" s="5" t="n">
        <v>0</v>
      </c>
      <c r="CJ466" s="5" t="n">
        <v>0</v>
      </c>
      <c r="CK466" s="5" t="n">
        <v>0</v>
      </c>
      <c r="CL466" s="5" t="n">
        <v>0</v>
      </c>
      <c r="CM466" s="5" t="n">
        <v>0</v>
      </c>
      <c r="CN466" s="5" t="n">
        <v>0</v>
      </c>
      <c r="CO466" s="5" t="n">
        <v>0</v>
      </c>
      <c r="CP466" s="5" t="n">
        <v>0</v>
      </c>
      <c r="CQ466" s="5" t="n">
        <v>1.198</v>
      </c>
      <c r="CR466" s="5" t="n">
        <v>0</v>
      </c>
      <c r="CS466" s="5" t="n">
        <v>4.776</v>
      </c>
      <c r="CT466" s="5" t="n">
        <v>4.41</v>
      </c>
      <c r="CU466" s="5" t="n">
        <v>15.162</v>
      </c>
    </row>
    <row r="467">
      <c r="A467" s="5" t="inlineStr">
        <is>
          <t>LIE2022</t>
        </is>
      </c>
      <c r="B467" s="5" t="inlineStr">
        <is>
          <t>LIE</t>
        </is>
      </c>
      <c r="C467" s="5" t="inlineStr">
        <is>
          <t>LIE</t>
        </is>
      </c>
      <c r="D467" s="5" t="inlineStr">
        <is>
          <t>Liechtenstein</t>
        </is>
      </c>
      <c r="E467" s="5" t="n">
        <v>2022</v>
      </c>
      <c r="F467" s="5" t="n">
        <v>0.077</v>
      </c>
      <c r="G467" s="5" t="n">
        <v>7.077</v>
      </c>
      <c r="H467" s="5" t="n">
        <v>1.235</v>
      </c>
      <c r="I467" s="5" t="n">
        <v>8.454000000000001</v>
      </c>
      <c r="J467" s="5" t="n">
        <v>15.531</v>
      </c>
      <c r="K467" s="5" t="n">
        <v>0</v>
      </c>
      <c r="L467" s="5" t="n">
        <v>1</v>
      </c>
      <c r="M467" s="5" t="n">
        <v>9.782999999999999</v>
      </c>
      <c r="N467" s="5" t="n">
        <v>3.704</v>
      </c>
      <c r="O467" s="5" t="n">
        <v>8.411</v>
      </c>
      <c r="P467" s="5" t="n">
        <v>18.194</v>
      </c>
      <c r="Q467" s="5" t="n">
        <v>0</v>
      </c>
      <c r="R467" s="5" t="n">
        <v>1</v>
      </c>
      <c r="S467" s="5" t="n">
        <v>13.25</v>
      </c>
      <c r="T467" s="5" t="n">
        <v>7.408</v>
      </c>
      <c r="U467" s="5" t="n">
        <v>11.56</v>
      </c>
      <c r="V467" s="5" t="n">
        <v>26.569</v>
      </c>
      <c r="W467" s="5" t="n">
        <v>0.077</v>
      </c>
      <c r="X467" s="5" t="n">
        <v>1</v>
      </c>
      <c r="Y467" s="5" t="n">
        <v>44.151</v>
      </c>
      <c r="Z467" s="5" t="n">
        <v>4.632</v>
      </c>
      <c r="AA467" s="5" t="n">
        <v>-8.944000000000001</v>
      </c>
      <c r="AB467" s="5" t="n">
        <v>35.207</v>
      </c>
      <c r="AC467" s="5" t="n">
        <v>0</v>
      </c>
      <c r="AD467" s="5" t="n">
        <v>1</v>
      </c>
      <c r="AE467" s="5" t="n">
        <v>44.199</v>
      </c>
      <c r="AF467" s="5" t="n">
        <v>8.194000000000001</v>
      </c>
      <c r="AG467" s="5" t="n">
        <v>-8.99</v>
      </c>
      <c r="AH467" s="5" t="n">
        <v>35.209</v>
      </c>
      <c r="AI467" s="5" t="n">
        <v>0</v>
      </c>
      <c r="AJ467" s="5" t="n">
        <v>1</v>
      </c>
      <c r="AK467" s="5" t="n">
        <v>53.909</v>
      </c>
      <c r="AL467" s="5" t="n">
        <v>25.744</v>
      </c>
      <c r="AM467" s="5" t="n">
        <v>-13.26</v>
      </c>
      <c r="AN467" s="5" t="n">
        <v>43.778</v>
      </c>
      <c r="AO467" s="5" t="n">
        <v>0.077</v>
      </c>
      <c r="AP467" s="5" t="n">
        <v>1</v>
      </c>
      <c r="AQ467" s="5" t="n">
        <v>0.861</v>
      </c>
      <c r="AR467" s="5" t="n">
        <v>0.123</v>
      </c>
      <c r="AS467" s="5" t="n">
        <v>0.312</v>
      </c>
      <c r="AT467" s="5" t="n">
        <v>1.256</v>
      </c>
      <c r="AU467" s="5" t="n">
        <v>0.077</v>
      </c>
      <c r="AV467" s="5" t="n">
        <v>1</v>
      </c>
      <c r="AW467" s="5" t="n">
        <v>0.986</v>
      </c>
      <c r="AX467" s="5" t="n">
        <v>0.123</v>
      </c>
      <c r="AY467" s="5" t="n">
        <v>0.345</v>
      </c>
      <c r="AZ467" s="5" t="n">
        <v>1.425</v>
      </c>
      <c r="BA467" s="5" t="n">
        <v>0.077</v>
      </c>
      <c r="BB467" s="5" t="n">
        <v>1</v>
      </c>
      <c r="BC467" s="5" t="n">
        <v>0.598</v>
      </c>
      <c r="BD467" s="5" t="n">
        <v>0.123</v>
      </c>
      <c r="BE467" s="5" t="n">
        <v>0.22</v>
      </c>
      <c r="BF467" s="5" t="n">
        <v>0.876</v>
      </c>
      <c r="BG467" s="5" t="n">
        <v>0.077</v>
      </c>
      <c r="BH467" s="5" t="n">
        <v>1</v>
      </c>
      <c r="BI467" s="5" t="n">
        <v>0.612</v>
      </c>
      <c r="BJ467" s="5" t="n">
        <v>0.123</v>
      </c>
      <c r="BK467" s="5" t="n">
        <v>0.314</v>
      </c>
      <c r="BL467" s="5" t="n">
        <v>0.993</v>
      </c>
      <c r="BM467" s="5" t="n">
        <v>0.077</v>
      </c>
      <c r="BN467" s="5" t="n">
        <v>1</v>
      </c>
      <c r="BO467" s="5" t="n">
        <v>0</v>
      </c>
      <c r="BP467" s="5" t="n">
        <v>0</v>
      </c>
      <c r="BQ467" s="5" t="n">
        <v>0</v>
      </c>
      <c r="BR467" s="5" t="n">
        <v>0</v>
      </c>
      <c r="BS467" s="5" t="n">
        <v>1</v>
      </c>
      <c r="BT467" s="5" t="n">
        <v>0</v>
      </c>
      <c r="BU467" s="5" t="n">
        <v>0.016</v>
      </c>
      <c r="BV467" s="5" t="n">
        <v>0.238</v>
      </c>
      <c r="BW467" s="5" t="n">
        <v>0.077</v>
      </c>
      <c r="BX467" s="5" t="n">
        <v>1</v>
      </c>
      <c r="BY467" s="5" t="n">
        <v>12.729</v>
      </c>
      <c r="BZ467" s="5" t="n">
        <v>0</v>
      </c>
      <c r="CA467" s="5" t="n">
        <v>12.729</v>
      </c>
      <c r="CB467" s="5" t="n">
        <v>0</v>
      </c>
      <c r="CC467" s="5" t="n">
        <v>97.90000000000001</v>
      </c>
      <c r="CD467" s="5" t="n">
        <v>7.95</v>
      </c>
      <c r="CE467" s="5" t="n">
        <v>43.51</v>
      </c>
      <c r="CF467" s="5" t="n">
        <v>151.435</v>
      </c>
      <c r="CG467" s="5" t="n">
        <v>0.077</v>
      </c>
      <c r="CH467" s="5" t="n">
        <v>1</v>
      </c>
      <c r="CI467" s="5" t="n">
        <v>0</v>
      </c>
      <c r="CJ467" s="5" t="n">
        <v>0</v>
      </c>
      <c r="CK467" s="5" t="n">
        <v>0</v>
      </c>
      <c r="CL467" s="5" t="n">
        <v>0</v>
      </c>
      <c r="CM467" s="5" t="n">
        <v>0</v>
      </c>
      <c r="CN467" s="5" t="n">
        <v>0</v>
      </c>
      <c r="CO467" s="5" t="n">
        <v>0</v>
      </c>
      <c r="CP467" s="5" t="n">
        <v>0</v>
      </c>
      <c r="CQ467" s="5" t="n">
        <v>1.294</v>
      </c>
      <c r="CR467" s="5" t="n">
        <v>0</v>
      </c>
      <c r="CS467" s="5" t="n">
        <v>5.158</v>
      </c>
      <c r="CT467" s="5" t="n">
        <v>5.842</v>
      </c>
      <c r="CU467" s="5" t="n">
        <v>31.326</v>
      </c>
    </row>
    <row r="468">
      <c r="A468" s="5" t="inlineStr">
        <is>
          <t>LIE2023</t>
        </is>
      </c>
      <c r="B468" s="5" t="inlineStr">
        <is>
          <t>LIE</t>
        </is>
      </c>
      <c r="C468" s="5" t="inlineStr">
        <is>
          <t>LIE</t>
        </is>
      </c>
      <c r="D468" s="5" t="inlineStr">
        <is>
          <t>Liechtenstein</t>
        </is>
      </c>
      <c r="E468" s="5" t="n">
        <v>2023</v>
      </c>
      <c r="F468" s="5" t="n">
        <v>0.077</v>
      </c>
      <c r="G468" s="5" t="n">
        <v>4.752</v>
      </c>
      <c r="H468" s="5" t="n">
        <v>1.286</v>
      </c>
      <c r="I468" s="5" t="n">
        <v>9.773999999999999</v>
      </c>
      <c r="J468" s="5" t="n">
        <v>14.526</v>
      </c>
      <c r="K468" s="5" t="n">
        <v>0</v>
      </c>
      <c r="L468" s="5" t="n">
        <v>1</v>
      </c>
      <c r="M468" s="5" t="n">
        <v>7.886</v>
      </c>
      <c r="N468" s="5" t="n">
        <v>3.857</v>
      </c>
      <c r="O468" s="5" t="n">
        <v>9.721</v>
      </c>
      <c r="P468" s="5" t="n">
        <v>17.607</v>
      </c>
      <c r="Q468" s="5" t="n">
        <v>0</v>
      </c>
      <c r="R468" s="5" t="n">
        <v>1</v>
      </c>
      <c r="S468" s="5" t="n">
        <v>11.18</v>
      </c>
      <c r="T468" s="5" t="n">
        <v>7.714</v>
      </c>
      <c r="U468" s="5" t="n">
        <v>12.154</v>
      </c>
      <c r="V468" s="5" t="n">
        <v>24.918</v>
      </c>
      <c r="W468" s="5" t="n">
        <v>0.077</v>
      </c>
      <c r="X468" s="5" t="n">
        <v>1</v>
      </c>
      <c r="Y468" s="5" t="n">
        <v>24.499</v>
      </c>
      <c r="Z468" s="5" t="n">
        <v>2.744</v>
      </c>
      <c r="AA468" s="5" t="n">
        <v>23.233</v>
      </c>
      <c r="AB468" s="5" t="n">
        <v>47.732</v>
      </c>
      <c r="AC468" s="5" t="n">
        <v>0</v>
      </c>
      <c r="AD468" s="5" t="n">
        <v>1</v>
      </c>
      <c r="AE468" s="5" t="n">
        <v>24.598</v>
      </c>
      <c r="AF468" s="5" t="n">
        <v>4.899</v>
      </c>
      <c r="AG468" s="5" t="n">
        <v>23.137</v>
      </c>
      <c r="AH468" s="5" t="n">
        <v>47.734</v>
      </c>
      <c r="AI468" s="5" t="n">
        <v>0</v>
      </c>
      <c r="AJ468" s="5" t="n">
        <v>1</v>
      </c>
      <c r="AK468" s="5" t="n">
        <v>34.613</v>
      </c>
      <c r="AL468" s="5" t="n">
        <v>17.146</v>
      </c>
      <c r="AM468" s="5" t="n">
        <v>21.899</v>
      </c>
      <c r="AN468" s="5" t="n">
        <v>60.863</v>
      </c>
      <c r="AO468" s="5" t="n">
        <v>0.077</v>
      </c>
      <c r="AP468" s="5" t="n">
        <v>1</v>
      </c>
      <c r="AQ468" s="5" t="n">
        <v>0.76</v>
      </c>
      <c r="AR468" s="5" t="n">
        <v>0.129</v>
      </c>
      <c r="AS468" s="5" t="n">
        <v>0.324</v>
      </c>
      <c r="AT468" s="5" t="n">
        <v>1.158</v>
      </c>
      <c r="AU468" s="5" t="n">
        <v>0.077</v>
      </c>
      <c r="AV468" s="5" t="n">
        <v>1</v>
      </c>
      <c r="AW468" s="5" t="n">
        <v>0.8110000000000001</v>
      </c>
      <c r="AX468" s="5" t="n">
        <v>0.129</v>
      </c>
      <c r="AY468" s="5" t="n">
        <v>0.358</v>
      </c>
      <c r="AZ468" s="5" t="n">
        <v>1.248</v>
      </c>
      <c r="BA468" s="5" t="n">
        <v>0.077</v>
      </c>
      <c r="BB468" s="5" t="n">
        <v>1</v>
      </c>
      <c r="BC468" s="5" t="n">
        <v>0.535</v>
      </c>
      <c r="BD468" s="5" t="n">
        <v>0.129</v>
      </c>
      <c r="BE468" s="5" t="n">
        <v>0.23</v>
      </c>
      <c r="BF468" s="5" t="n">
        <v>0.8169999999999999</v>
      </c>
      <c r="BG468" s="5" t="n">
        <v>0.077</v>
      </c>
      <c r="BH468" s="5" t="n">
        <v>1</v>
      </c>
      <c r="BI468" s="5" t="n">
        <v>0.579</v>
      </c>
      <c r="BJ468" s="5" t="n">
        <v>0.129</v>
      </c>
      <c r="BK468" s="5" t="n">
        <v>0.33</v>
      </c>
      <c r="BL468" s="5" t="n">
        <v>0.972</v>
      </c>
      <c r="BM468" s="5" t="n">
        <v>0.077</v>
      </c>
      <c r="BN468" s="5" t="n">
        <v>1</v>
      </c>
      <c r="BO468" s="5" t="n">
        <v>0</v>
      </c>
      <c r="BP468" s="5" t="n">
        <v>0</v>
      </c>
      <c r="BQ468" s="5" t="n">
        <v>0</v>
      </c>
      <c r="BR468" s="5" t="n">
        <v>0</v>
      </c>
      <c r="BS468" s="5" t="n">
        <v>1</v>
      </c>
      <c r="BT468" s="5" t="n">
        <v>0</v>
      </c>
      <c r="BU468" s="5" t="n">
        <v>0.017</v>
      </c>
      <c r="BV468" s="5" t="n">
        <v>0.429</v>
      </c>
      <c r="BW468" s="5" t="n">
        <v>0.077</v>
      </c>
      <c r="BX468" s="5" t="n">
        <v>1</v>
      </c>
      <c r="BY468" s="5" t="n">
        <v>13.254</v>
      </c>
      <c r="BZ468" s="5" t="n">
        <v>0</v>
      </c>
      <c r="CA468" s="5" t="n">
        <v>13.254</v>
      </c>
      <c r="CB468" s="5" t="n">
        <v>0</v>
      </c>
      <c r="CC468" s="5" t="n">
        <v>83.248</v>
      </c>
      <c r="CD468" s="5" t="n">
        <v>7.95</v>
      </c>
      <c r="CE468" s="5" t="n">
        <v>49.955</v>
      </c>
      <c r="CF468" s="5" t="n">
        <v>142.247</v>
      </c>
      <c r="CG468" s="5" t="n">
        <v>0.077</v>
      </c>
      <c r="CH468" s="5" t="n">
        <v>1</v>
      </c>
      <c r="CI468" s="5" t="n">
        <v>0</v>
      </c>
      <c r="CJ468" s="5" t="n">
        <v>0</v>
      </c>
      <c r="CK468" s="5" t="n">
        <v>0</v>
      </c>
      <c r="CL468" s="5" t="n">
        <v>0</v>
      </c>
      <c r="CM468" s="5" t="n">
        <v>0</v>
      </c>
      <c r="CN468" s="5" t="n">
        <v>0</v>
      </c>
      <c r="CO468" s="5" t="n">
        <v>0</v>
      </c>
      <c r="CP468" s="5" t="n">
        <v>0</v>
      </c>
      <c r="CQ468" s="5" t="n">
        <v>1.348</v>
      </c>
      <c r="CR468" s="5" t="n">
        <v>0</v>
      </c>
      <c r="CS468" s="5" t="n">
        <v>5.37</v>
      </c>
      <c r="CT468" s="5" t="n">
        <v>3.466</v>
      </c>
      <c r="CU468" s="5" t="n">
        <v>11.622</v>
      </c>
    </row>
    <row r="469">
      <c r="A469" s="5" t="inlineStr">
        <is>
          <t>LIE2024</t>
        </is>
      </c>
      <c r="B469" s="5" t="inlineStr">
        <is>
          <t>LIE</t>
        </is>
      </c>
      <c r="C469" s="5" t="inlineStr">
        <is>
          <t>LIE</t>
        </is>
      </c>
      <c r="D469" s="5" t="inlineStr">
        <is>
          <t>Liechtenstein</t>
        </is>
      </c>
      <c r="E469" s="5" t="n">
        <v>2024</v>
      </c>
      <c r="F469" s="5" t="n">
        <v>0.077</v>
      </c>
      <c r="G469" s="5" t="n">
        <v>4.351</v>
      </c>
      <c r="H469" s="5" t="n">
        <v>1.324</v>
      </c>
      <c r="I469" s="5" t="n">
        <v>6.411</v>
      </c>
      <c r="J469" s="5" t="n">
        <v>10.762</v>
      </c>
      <c r="K469" s="5" t="n">
        <v>0</v>
      </c>
      <c r="L469" s="5" t="n">
        <v>1</v>
      </c>
      <c r="M469" s="5" t="n">
        <v>7.124</v>
      </c>
      <c r="N469" s="5" t="n">
        <v>3.971</v>
      </c>
      <c r="O469" s="5" t="n">
        <v>6.375</v>
      </c>
      <c r="P469" s="5" t="n">
        <v>13.499</v>
      </c>
      <c r="Q469" s="5" t="n">
        <v>0</v>
      </c>
      <c r="R469" s="5" t="n">
        <v>1</v>
      </c>
      <c r="S469" s="5" t="n">
        <v>10.969</v>
      </c>
      <c r="T469" s="5" t="n">
        <v>7.942</v>
      </c>
      <c r="U469" s="5" t="n">
        <v>12.675</v>
      </c>
      <c r="V469" s="5" t="n">
        <v>25.2</v>
      </c>
      <c r="W469" s="5" t="n">
        <v>0.077</v>
      </c>
      <c r="X469" s="5" t="n">
        <v>1</v>
      </c>
      <c r="Y469" s="5" t="n">
        <v>24.941</v>
      </c>
      <c r="Z469" s="5" t="n">
        <v>3.149</v>
      </c>
      <c r="AA469" s="5" t="n">
        <v>10.573</v>
      </c>
      <c r="AB469" s="5" t="n">
        <v>35.514</v>
      </c>
      <c r="AC469" s="5" t="n">
        <v>0</v>
      </c>
      <c r="AD469" s="5" t="n">
        <v>1</v>
      </c>
      <c r="AE469" s="5" t="n">
        <v>24.941</v>
      </c>
      <c r="AF469" s="5" t="n">
        <v>5.464</v>
      </c>
      <c r="AG469" s="5" t="n">
        <v>10.574</v>
      </c>
      <c r="AH469" s="5" t="n">
        <v>35.516</v>
      </c>
      <c r="AI469" s="5" t="n">
        <v>0</v>
      </c>
      <c r="AJ469" s="5" t="n">
        <v>1</v>
      </c>
      <c r="AK469" s="5" t="n">
        <v>36.821</v>
      </c>
      <c r="AL469" s="5" t="n">
        <v>18.728</v>
      </c>
      <c r="AM469" s="5" t="n">
        <v>6.906</v>
      </c>
      <c r="AN469" s="5" t="n">
        <v>47.094</v>
      </c>
      <c r="AO469" s="5" t="n">
        <v>0.077</v>
      </c>
      <c r="AP469" s="5" t="n">
        <v>1</v>
      </c>
      <c r="AQ469" s="5" t="n">
        <v>0.724</v>
      </c>
      <c r="AR469" s="5" t="n">
        <v>0.132</v>
      </c>
      <c r="AS469" s="5" t="n">
        <v>0.337</v>
      </c>
      <c r="AT469" s="5" t="n">
        <v>1.131</v>
      </c>
      <c r="AU469" s="5" t="n">
        <v>0.077</v>
      </c>
      <c r="AV469" s="5" t="n">
        <v>1</v>
      </c>
      <c r="AW469" s="5" t="n">
        <v>0.75</v>
      </c>
      <c r="AX469" s="5" t="n">
        <v>0.132</v>
      </c>
      <c r="AY469" s="5" t="n">
        <v>0.371</v>
      </c>
      <c r="AZ469" s="5" t="n">
        <v>1.195</v>
      </c>
      <c r="BA469" s="5" t="n">
        <v>0.077</v>
      </c>
      <c r="BB469" s="5" t="n">
        <v>1</v>
      </c>
      <c r="BC469" s="5" t="n">
        <v>0.513</v>
      </c>
      <c r="BD469" s="5" t="n">
        <v>0.132</v>
      </c>
      <c r="BE469" s="5" t="n">
        <v>0.239</v>
      </c>
      <c r="BF469" s="5" t="n">
        <v>0.802</v>
      </c>
      <c r="BG469" s="5" t="n">
        <v>0.077</v>
      </c>
      <c r="BH469" s="5" t="n">
        <v>1</v>
      </c>
      <c r="BI469" s="5" t="n">
        <v>0.591</v>
      </c>
      <c r="BJ469" s="5" t="n">
        <v>0.132</v>
      </c>
      <c r="BK469" s="5" t="n">
        <v>0.345</v>
      </c>
      <c r="BL469" s="5" t="n">
        <v>0.998</v>
      </c>
      <c r="BM469" s="5" t="n">
        <v>0.077</v>
      </c>
      <c r="BN469" s="5" t="n">
        <v>1</v>
      </c>
      <c r="BO469" s="5" t="n">
        <v>0</v>
      </c>
      <c r="BP469" s="5" t="n">
        <v>0</v>
      </c>
      <c r="BQ469" s="5" t="n">
        <v>0</v>
      </c>
      <c r="BR469" s="5" t="n">
        <v>0</v>
      </c>
      <c r="BS469" s="5" t="n">
        <v>1</v>
      </c>
      <c r="BT469" s="5" t="n">
        <v>0</v>
      </c>
      <c r="BU469" s="5" t="n">
        <v>0.017</v>
      </c>
      <c r="BV469" s="5" t="n">
        <v>0.341</v>
      </c>
      <c r="BW469" s="5" t="n">
        <v>0.077</v>
      </c>
      <c r="BX469" s="5" t="n">
        <v>1</v>
      </c>
      <c r="BY469" s="5" t="n">
        <v>13.646</v>
      </c>
      <c r="BZ469" s="5" t="n">
        <v>0</v>
      </c>
      <c r="CA469" s="5" t="n">
        <v>13.646</v>
      </c>
      <c r="CB469" s="5" t="n">
        <v>0</v>
      </c>
      <c r="CC469" s="5" t="n">
        <v>82.58799999999999</v>
      </c>
      <c r="CD469" s="5" t="n">
        <v>7.95</v>
      </c>
      <c r="CE469" s="5" t="n">
        <v>33.79</v>
      </c>
      <c r="CF469" s="5" t="n">
        <v>124.039</v>
      </c>
      <c r="CG469" s="5" t="n">
        <v>0.077</v>
      </c>
      <c r="CH469" s="5" t="n">
        <v>1</v>
      </c>
      <c r="CI469" s="5" t="n">
        <v>0</v>
      </c>
      <c r="CJ469" s="5" t="n">
        <v>0</v>
      </c>
      <c r="CK469" s="5" t="n">
        <v>0</v>
      </c>
      <c r="CL469" s="5" t="n">
        <v>0</v>
      </c>
      <c r="CM469" s="5" t="n">
        <v>0</v>
      </c>
      <c r="CN469" s="5" t="n">
        <v>0</v>
      </c>
      <c r="CO469" s="5" t="n">
        <v>0</v>
      </c>
      <c r="CP469" s="5" t="n">
        <v>0</v>
      </c>
      <c r="CQ469" s="5" t="n">
        <v>1.387</v>
      </c>
      <c r="CR469" s="5" t="n">
        <v>0</v>
      </c>
      <c r="CS469" s="5" t="n">
        <v>5.529</v>
      </c>
      <c r="CT469" s="5" t="n">
        <v>3.027</v>
      </c>
      <c r="CU469" s="5" t="n">
        <v>10.168</v>
      </c>
    </row>
    <row r="470">
      <c r="A470" s="5" t="inlineStr">
        <is>
          <t>LTU2021</t>
        </is>
      </c>
      <c r="B470" s="5" t="inlineStr">
        <is>
          <t>LTU</t>
        </is>
      </c>
      <c r="C470" s="5" t="inlineStr">
        <is>
          <t>LTU</t>
        </is>
      </c>
      <c r="D470" s="5" t="inlineStr">
        <is>
          <t>Lithuania</t>
        </is>
      </c>
      <c r="E470" s="5" t="n">
        <v>2021</v>
      </c>
      <c r="F470" s="5" t="n">
        <v>0.21</v>
      </c>
      <c r="G470" s="5" t="n">
        <v>4.161</v>
      </c>
      <c r="H470" s="5" t="n">
        <v>1.085</v>
      </c>
      <c r="I470" s="5" t="n">
        <v>0.629</v>
      </c>
      <c r="J470" s="5" t="n">
        <v>4.79</v>
      </c>
      <c r="K470" s="5" t="n">
        <v>0</v>
      </c>
      <c r="L470" s="5" t="n">
        <v>1</v>
      </c>
      <c r="M470" s="5" t="n">
        <v>7.446</v>
      </c>
      <c r="N470" s="5" t="n">
        <v>3.254</v>
      </c>
      <c r="O470" s="5" t="n">
        <v>0.718</v>
      </c>
      <c r="P470" s="5" t="n">
        <v>8.164</v>
      </c>
      <c r="Q470" s="5" t="n">
        <v>0</v>
      </c>
      <c r="R470" s="5" t="n">
        <v>1</v>
      </c>
      <c r="S470" s="5" t="n">
        <v>9.584</v>
      </c>
      <c r="T470" s="5" t="n">
        <v>6.508</v>
      </c>
      <c r="U470" s="5" t="n">
        <v>0.276</v>
      </c>
      <c r="V470" s="5" t="n">
        <v>11.93</v>
      </c>
      <c r="W470" s="5" t="n">
        <v>0.21</v>
      </c>
      <c r="X470" s="5" t="n">
        <v>1</v>
      </c>
      <c r="Y470" s="5" t="n">
        <v>10.282</v>
      </c>
      <c r="Z470" s="5" t="n">
        <v>1.136</v>
      </c>
      <c r="AA470" s="5" t="n">
        <v>6.572</v>
      </c>
      <c r="AB470" s="5" t="n">
        <v>16.854</v>
      </c>
      <c r="AC470" s="5" t="n">
        <v>0</v>
      </c>
      <c r="AD470" s="5" t="n">
        <v>1</v>
      </c>
      <c r="AE470" s="5" t="n">
        <v>10.239</v>
      </c>
      <c r="AF470" s="5" t="n">
        <v>2.015</v>
      </c>
      <c r="AG470" s="5" t="n">
        <v>6.616</v>
      </c>
      <c r="AH470" s="5" t="n">
        <v>16.854</v>
      </c>
      <c r="AI470" s="5" t="n">
        <v>0</v>
      </c>
      <c r="AJ470" s="5" t="n">
        <v>1</v>
      </c>
      <c r="AK470" s="5" t="n">
        <v>14.812</v>
      </c>
      <c r="AL470" s="5" t="n">
        <v>7.27</v>
      </c>
      <c r="AM470" s="5" t="n">
        <v>-5.467</v>
      </c>
      <c r="AN470" s="5" t="n">
        <v>11.308</v>
      </c>
      <c r="AO470" s="5" t="n">
        <v>0.21</v>
      </c>
      <c r="AP470" s="5" t="n">
        <v>1</v>
      </c>
      <c r="AQ470" s="5" t="n">
        <v>0.619</v>
      </c>
      <c r="AR470" s="5" t="n">
        <v>0.114</v>
      </c>
      <c r="AS470" s="5" t="n">
        <v>0.635</v>
      </c>
      <c r="AT470" s="5" t="n">
        <v>1.517</v>
      </c>
      <c r="AU470" s="5" t="n">
        <v>0.21</v>
      </c>
      <c r="AV470" s="5" t="n">
        <v>1</v>
      </c>
      <c r="AW470" s="5" t="n">
        <v>0.599</v>
      </c>
      <c r="AX470" s="5" t="n">
        <v>0.114</v>
      </c>
      <c r="AY470" s="5" t="n">
        <v>0.554</v>
      </c>
      <c r="AZ470" s="5" t="n">
        <v>1.395</v>
      </c>
      <c r="BA470" s="5" t="n">
        <v>0.21</v>
      </c>
      <c r="BB470" s="5" t="n">
        <v>1</v>
      </c>
      <c r="BC470" s="5" t="n">
        <v>0.439</v>
      </c>
      <c r="BD470" s="5" t="n">
        <v>0.114</v>
      </c>
      <c r="BE470" s="5" t="n">
        <v>0.18</v>
      </c>
      <c r="BF470" s="5" t="n">
        <v>0.749</v>
      </c>
      <c r="BG470" s="5" t="n">
        <v>0.21</v>
      </c>
      <c r="BH470" s="5" t="n">
        <v>1</v>
      </c>
      <c r="BI470" s="5" t="n">
        <v>0.505</v>
      </c>
      <c r="BJ470" s="5" t="n">
        <v>0.114</v>
      </c>
      <c r="BK470" s="5" t="n">
        <v>0.08599999999999999</v>
      </c>
      <c r="BL470" s="5" t="n">
        <v>0.715</v>
      </c>
      <c r="BM470" s="5" t="n">
        <v>0.21</v>
      </c>
      <c r="BN470" s="5" t="n">
        <v>1</v>
      </c>
      <c r="BO470" s="5" t="n">
        <v>0</v>
      </c>
      <c r="BP470" s="5" t="n">
        <v>0.013</v>
      </c>
      <c r="BQ470" s="5" t="n">
        <v>0.107</v>
      </c>
      <c r="BR470" s="5" t="n">
        <v>0</v>
      </c>
      <c r="BS470" s="5" t="n">
        <v>1</v>
      </c>
      <c r="BT470" s="5" t="n">
        <v>0</v>
      </c>
      <c r="BU470" s="5" t="n">
        <v>0.012</v>
      </c>
      <c r="BV470" s="5" t="n">
        <v>0.167</v>
      </c>
      <c r="BW470" s="5" t="n">
        <v>0.21</v>
      </c>
      <c r="BX470" s="5" t="n">
        <v>1</v>
      </c>
      <c r="BY470" s="5" t="n">
        <v>11.787</v>
      </c>
      <c r="BZ470" s="5" t="n">
        <v>0</v>
      </c>
      <c r="CA470" s="5" t="n">
        <v>11.787</v>
      </c>
      <c r="CB470" s="5" t="n">
        <v>0</v>
      </c>
      <c r="CC470" s="5" t="n">
        <v>78.125</v>
      </c>
      <c r="CD470" s="5" t="n">
        <v>7.95</v>
      </c>
      <c r="CE470" s="5" t="n">
        <v>18.405</v>
      </c>
      <c r="CF470" s="5" t="n">
        <v>116.802</v>
      </c>
      <c r="CG470" s="5" t="n">
        <v>0.21</v>
      </c>
      <c r="CH470" s="5" t="n">
        <v>1</v>
      </c>
      <c r="CI470" s="5" t="n">
        <v>0</v>
      </c>
      <c r="CJ470" s="5" t="n">
        <v>0</v>
      </c>
      <c r="CK470" s="5" t="n">
        <v>0</v>
      </c>
      <c r="CL470" s="5" t="n">
        <v>0</v>
      </c>
      <c r="CM470" s="5" t="n">
        <v>0</v>
      </c>
      <c r="CN470" s="5" t="n">
        <v>0</v>
      </c>
      <c r="CO470" s="5" t="n">
        <v>0</v>
      </c>
      <c r="CP470" s="5" t="n">
        <v>0.103</v>
      </c>
      <c r="CQ470" s="5" t="n">
        <v>1.198</v>
      </c>
      <c r="CR470" s="5" t="n">
        <v>0</v>
      </c>
      <c r="CS470" s="5" t="n">
        <v>4.776</v>
      </c>
      <c r="CT470" s="5" t="n">
        <v>3.291</v>
      </c>
      <c r="CU470" s="5" t="n">
        <v>9.837999999999999</v>
      </c>
    </row>
    <row r="471">
      <c r="A471" s="5" t="inlineStr">
        <is>
          <t>LTU2022</t>
        </is>
      </c>
      <c r="B471" s="5" t="inlineStr">
        <is>
          <t>LTU</t>
        </is>
      </c>
      <c r="C471" s="5" t="inlineStr">
        <is>
          <t>LTU</t>
        </is>
      </c>
      <c r="D471" s="5" t="inlineStr">
        <is>
          <t>Lithuania</t>
        </is>
      </c>
      <c r="E471" s="5" t="n">
        <v>2022</v>
      </c>
      <c r="F471" s="5" t="n">
        <v>0.21</v>
      </c>
      <c r="G471" s="5" t="n">
        <v>7.093</v>
      </c>
      <c r="H471" s="5" t="n">
        <v>1.235</v>
      </c>
      <c r="I471" s="5" t="n">
        <v>8.541</v>
      </c>
      <c r="J471" s="5" t="n">
        <v>15.634</v>
      </c>
      <c r="K471" s="5" t="n">
        <v>0</v>
      </c>
      <c r="L471" s="5" t="n">
        <v>1</v>
      </c>
      <c r="M471" s="5" t="n">
        <v>9.782999999999999</v>
      </c>
      <c r="N471" s="5" t="n">
        <v>3.704</v>
      </c>
      <c r="O471" s="5" t="n">
        <v>8.52</v>
      </c>
      <c r="P471" s="5" t="n">
        <v>18.303</v>
      </c>
      <c r="Q471" s="5" t="n">
        <v>0</v>
      </c>
      <c r="R471" s="5" t="n">
        <v>1</v>
      </c>
      <c r="S471" s="5" t="n">
        <v>13.266</v>
      </c>
      <c r="T471" s="5" t="n">
        <v>7.408</v>
      </c>
      <c r="U471" s="5" t="n">
        <v>0.579</v>
      </c>
      <c r="V471" s="5" t="n">
        <v>16.497</v>
      </c>
      <c r="W471" s="5" t="n">
        <v>0.21</v>
      </c>
      <c r="X471" s="5" t="n">
        <v>1</v>
      </c>
      <c r="Y471" s="5" t="n">
        <v>27.254</v>
      </c>
      <c r="Z471" s="5" t="n">
        <v>2.859</v>
      </c>
      <c r="AA471" s="5" t="n">
        <v>10.709</v>
      </c>
      <c r="AB471" s="5" t="n">
        <v>37.963</v>
      </c>
      <c r="AC471" s="5" t="n">
        <v>0</v>
      </c>
      <c r="AD471" s="5" t="n">
        <v>1</v>
      </c>
      <c r="AE471" s="5" t="n">
        <v>27.302</v>
      </c>
      <c r="AF471" s="5" t="n">
        <v>5.061</v>
      </c>
      <c r="AG471" s="5" t="n">
        <v>10.661</v>
      </c>
      <c r="AH471" s="5" t="n">
        <v>37.963</v>
      </c>
      <c r="AI471" s="5" t="n">
        <v>0</v>
      </c>
      <c r="AJ471" s="5" t="n">
        <v>1</v>
      </c>
      <c r="AK471" s="5" t="n">
        <v>32.241</v>
      </c>
      <c r="AL471" s="5" t="n">
        <v>15.396</v>
      </c>
      <c r="AM471" s="5" t="n">
        <v>-9.576000000000001</v>
      </c>
      <c r="AN471" s="5" t="n">
        <v>27.424</v>
      </c>
      <c r="AO471" s="5" t="n">
        <v>0.21</v>
      </c>
      <c r="AP471" s="5" t="n">
        <v>1</v>
      </c>
      <c r="AQ471" s="5" t="n">
        <v>0.861</v>
      </c>
      <c r="AR471" s="5" t="n">
        <v>0.123</v>
      </c>
      <c r="AS471" s="5" t="n">
        <v>0.625</v>
      </c>
      <c r="AT471" s="5" t="n">
        <v>1.799</v>
      </c>
      <c r="AU471" s="5" t="n">
        <v>0.21</v>
      </c>
      <c r="AV471" s="5" t="n">
        <v>1</v>
      </c>
      <c r="AW471" s="5" t="n">
        <v>0.986</v>
      </c>
      <c r="AX471" s="5" t="n">
        <v>0.123</v>
      </c>
      <c r="AY471" s="5" t="n">
        <v>0.537</v>
      </c>
      <c r="AZ471" s="5" t="n">
        <v>1.843</v>
      </c>
      <c r="BA471" s="5" t="n">
        <v>0.21</v>
      </c>
      <c r="BB471" s="5" t="n">
        <v>1</v>
      </c>
      <c r="BC471" s="5" t="n">
        <v>0.598</v>
      </c>
      <c r="BD471" s="5" t="n">
        <v>0.123</v>
      </c>
      <c r="BE471" s="5" t="n">
        <v>0.054</v>
      </c>
      <c r="BF471" s="5" t="n">
        <v>0.789</v>
      </c>
      <c r="BG471" s="5" t="n">
        <v>0.21</v>
      </c>
      <c r="BH471" s="5" t="n">
        <v>1</v>
      </c>
      <c r="BI471" s="5" t="n">
        <v>0.612</v>
      </c>
      <c r="BJ471" s="5" t="n">
        <v>0.123</v>
      </c>
      <c r="BK471" s="5" t="n">
        <v>0.414</v>
      </c>
      <c r="BL471" s="5" t="n">
        <v>1.242</v>
      </c>
      <c r="BM471" s="5" t="n">
        <v>0.21</v>
      </c>
      <c r="BN471" s="5" t="n">
        <v>1</v>
      </c>
      <c r="BO471" s="5" t="n">
        <v>0</v>
      </c>
      <c r="BP471" s="5" t="n">
        <v>0.002</v>
      </c>
      <c r="BQ471" s="5" t="n">
        <v>0.229</v>
      </c>
      <c r="BR471" s="5" t="n">
        <v>0</v>
      </c>
      <c r="BS471" s="5" t="n">
        <v>1</v>
      </c>
      <c r="BT471" s="5" t="n">
        <v>0</v>
      </c>
      <c r="BU471" s="5" t="n">
        <v>0.002</v>
      </c>
      <c r="BV471" s="5" t="n">
        <v>0.207</v>
      </c>
      <c r="BW471" s="5" t="n">
        <v>0.21</v>
      </c>
      <c r="BX471" s="5" t="n">
        <v>1</v>
      </c>
      <c r="BY471" s="5" t="n">
        <v>12.729</v>
      </c>
      <c r="BZ471" s="5" t="n">
        <v>0</v>
      </c>
      <c r="CA471" s="5" t="n">
        <v>12.729</v>
      </c>
      <c r="CB471" s="5" t="n">
        <v>0</v>
      </c>
      <c r="CC471" s="5" t="n">
        <v>97.90000000000001</v>
      </c>
      <c r="CD471" s="5" t="n">
        <v>7.95</v>
      </c>
      <c r="CE471" s="5" t="n">
        <v>98.617</v>
      </c>
      <c r="CF471" s="5" t="n">
        <v>237.786</v>
      </c>
      <c r="CG471" s="5" t="n">
        <v>0.21</v>
      </c>
      <c r="CH471" s="5" t="n">
        <v>1</v>
      </c>
      <c r="CI471" s="5" t="n">
        <v>0</v>
      </c>
      <c r="CJ471" s="5" t="n">
        <v>0</v>
      </c>
      <c r="CK471" s="5" t="n">
        <v>0</v>
      </c>
      <c r="CL471" s="5" t="n">
        <v>0</v>
      </c>
      <c r="CM471" s="5" t="n">
        <v>0</v>
      </c>
      <c r="CN471" s="5" t="n">
        <v>0</v>
      </c>
      <c r="CO471" s="5" t="n">
        <v>0</v>
      </c>
      <c r="CP471" s="5" t="n">
        <v>0</v>
      </c>
      <c r="CQ471" s="5" t="n">
        <v>1.294</v>
      </c>
      <c r="CR471" s="5" t="n">
        <v>0</v>
      </c>
      <c r="CS471" s="5" t="n">
        <v>5.158</v>
      </c>
      <c r="CT471" s="5" t="n">
        <v>5.858</v>
      </c>
      <c r="CU471" s="5" t="n">
        <v>26.718</v>
      </c>
    </row>
    <row r="472">
      <c r="A472" s="5" t="inlineStr">
        <is>
          <t>LTU2023</t>
        </is>
      </c>
      <c r="B472" s="5" t="inlineStr">
        <is>
          <t>LTU</t>
        </is>
      </c>
      <c r="C472" s="5" t="inlineStr">
        <is>
          <t>LTU</t>
        </is>
      </c>
      <c r="D472" s="5" t="inlineStr">
        <is>
          <t>Lithuania</t>
        </is>
      </c>
      <c r="E472" s="5" t="n">
        <v>2023</v>
      </c>
      <c r="F472" s="5" t="n">
        <v>0.21</v>
      </c>
      <c r="G472" s="5" t="n">
        <v>6.244</v>
      </c>
      <c r="H472" s="5" t="n">
        <v>1.207</v>
      </c>
      <c r="I472" s="5" t="n">
        <v>9.898</v>
      </c>
      <c r="J472" s="5" t="n">
        <v>16.143</v>
      </c>
      <c r="K472" s="5" t="n">
        <v>0</v>
      </c>
      <c r="L472" s="5" t="n">
        <v>1</v>
      </c>
      <c r="M472" s="5" t="n">
        <v>7.318</v>
      </c>
      <c r="N472" s="5" t="n">
        <v>3.62</v>
      </c>
      <c r="O472" s="5" t="n">
        <v>9.855</v>
      </c>
      <c r="P472" s="5" t="n">
        <v>17.174</v>
      </c>
      <c r="Q472" s="5" t="n">
        <v>0</v>
      </c>
      <c r="R472" s="5" t="n">
        <v>1</v>
      </c>
      <c r="S472" s="5" t="n">
        <v>12.277</v>
      </c>
      <c r="T472" s="5" t="n">
        <v>7.239</v>
      </c>
      <c r="U472" s="5" t="n">
        <v>0.755</v>
      </c>
      <c r="V472" s="5" t="n">
        <v>15.41</v>
      </c>
      <c r="W472" s="5" t="n">
        <v>0.21</v>
      </c>
      <c r="X472" s="5" t="n">
        <v>1</v>
      </c>
      <c r="Y472" s="5" t="n">
        <v>24.357</v>
      </c>
      <c r="Z472" s="5" t="n">
        <v>2.728</v>
      </c>
      <c r="AA472" s="5" t="n">
        <v>1.014</v>
      </c>
      <c r="AB472" s="5" t="n">
        <v>25.371</v>
      </c>
      <c r="AC472" s="5" t="n">
        <v>0</v>
      </c>
      <c r="AD472" s="5" t="n">
        <v>1</v>
      </c>
      <c r="AE472" s="5" t="n">
        <v>24.456</v>
      </c>
      <c r="AF472" s="5" t="n">
        <v>4.871</v>
      </c>
      <c r="AG472" s="5" t="n">
        <v>0.915</v>
      </c>
      <c r="AH472" s="5" t="n">
        <v>25.371</v>
      </c>
      <c r="AI472" s="5" t="n">
        <v>0</v>
      </c>
      <c r="AJ472" s="5" t="n">
        <v>1</v>
      </c>
      <c r="AK472" s="5" t="n">
        <v>29.599</v>
      </c>
      <c r="AL472" s="5" t="n">
        <v>14.662</v>
      </c>
      <c r="AM472" s="5" t="n">
        <v>11.385</v>
      </c>
      <c r="AN472" s="5" t="n">
        <v>49.591</v>
      </c>
      <c r="AO472" s="5" t="n">
        <v>0.21</v>
      </c>
      <c r="AP472" s="5" t="n">
        <v>1</v>
      </c>
      <c r="AQ472" s="5" t="n">
        <v>0.76</v>
      </c>
      <c r="AR472" s="5" t="n">
        <v>0.129</v>
      </c>
      <c r="AS472" s="5" t="n">
        <v>0.598</v>
      </c>
      <c r="AT472" s="5" t="n">
        <v>1.644</v>
      </c>
      <c r="AU472" s="5" t="n">
        <v>0.21</v>
      </c>
      <c r="AV472" s="5" t="n">
        <v>1</v>
      </c>
      <c r="AW472" s="5" t="n">
        <v>0.8110000000000001</v>
      </c>
      <c r="AX472" s="5" t="n">
        <v>0.129</v>
      </c>
      <c r="AY472" s="5" t="n">
        <v>0.526</v>
      </c>
      <c r="AZ472" s="5" t="n">
        <v>1.618</v>
      </c>
      <c r="BA472" s="5" t="n">
        <v>0.21</v>
      </c>
      <c r="BB472" s="5" t="n">
        <v>1</v>
      </c>
      <c r="BC472" s="5" t="n">
        <v>0.535</v>
      </c>
      <c r="BD472" s="5" t="n">
        <v>0.129</v>
      </c>
      <c r="BE472" s="5" t="n">
        <v>0.006</v>
      </c>
      <c r="BF472" s="5" t="n">
        <v>0.654</v>
      </c>
      <c r="BG472" s="5" t="n">
        <v>0.21</v>
      </c>
      <c r="BH472" s="5" t="n">
        <v>1</v>
      </c>
      <c r="BI472" s="5" t="n">
        <v>0.579</v>
      </c>
      <c r="BJ472" s="5" t="n">
        <v>0.129</v>
      </c>
      <c r="BK472" s="5" t="n">
        <v>0.279</v>
      </c>
      <c r="BL472" s="5" t="n">
        <v>1.038</v>
      </c>
      <c r="BM472" s="5" t="n">
        <v>0.21</v>
      </c>
      <c r="BN472" s="5" t="n">
        <v>1</v>
      </c>
      <c r="BO472" s="5" t="n">
        <v>0</v>
      </c>
      <c r="BP472" s="5" t="n">
        <v>-0.008</v>
      </c>
      <c r="BQ472" s="5" t="n">
        <v>0.138</v>
      </c>
      <c r="BR472" s="5" t="n">
        <v>0</v>
      </c>
      <c r="BS472" s="5" t="n">
        <v>1</v>
      </c>
      <c r="BT472" s="5" t="n">
        <v>0</v>
      </c>
      <c r="BU472" s="5" t="n">
        <v>-0.008999999999999999</v>
      </c>
      <c r="BV472" s="5" t="n">
        <v>0.273</v>
      </c>
      <c r="BW472" s="5" t="n">
        <v>0.21</v>
      </c>
      <c r="BX472" s="5" t="n">
        <v>1</v>
      </c>
      <c r="BY472" s="5" t="n">
        <v>13.254</v>
      </c>
      <c r="BZ472" s="5" t="n">
        <v>0</v>
      </c>
      <c r="CA472" s="5" t="n">
        <v>13.254</v>
      </c>
      <c r="CB472" s="5" t="n">
        <v>0</v>
      </c>
      <c r="CC472" s="5" t="n">
        <v>83.248</v>
      </c>
      <c r="CD472" s="5" t="n">
        <v>7.95</v>
      </c>
      <c r="CE472" s="5" t="n">
        <v>92.075</v>
      </c>
      <c r="CF472" s="5" t="n">
        <v>212.14</v>
      </c>
      <c r="CG472" s="5" t="n">
        <v>0.21</v>
      </c>
      <c r="CH472" s="5" t="n">
        <v>1</v>
      </c>
      <c r="CI472" s="5" t="n">
        <v>0</v>
      </c>
      <c r="CJ472" s="5" t="n">
        <v>0</v>
      </c>
      <c r="CK472" s="5" t="n">
        <v>0</v>
      </c>
      <c r="CL472" s="5" t="n">
        <v>0</v>
      </c>
      <c r="CM472" s="5" t="n">
        <v>0</v>
      </c>
      <c r="CN472" s="5" t="n">
        <v>0</v>
      </c>
      <c r="CO472" s="5" t="n">
        <v>0</v>
      </c>
      <c r="CP472" s="5" t="n">
        <v>0.123</v>
      </c>
      <c r="CQ472" s="5" t="n">
        <v>1.348</v>
      </c>
      <c r="CR472" s="5" t="n">
        <v>0</v>
      </c>
      <c r="CS472" s="5" t="n">
        <v>5.37</v>
      </c>
      <c r="CT472" s="5" t="n">
        <v>5.556</v>
      </c>
      <c r="CU472" s="5" t="n">
        <v>23.771</v>
      </c>
    </row>
    <row r="473">
      <c r="A473" s="5" t="inlineStr">
        <is>
          <t>LTU2024</t>
        </is>
      </c>
      <c r="B473" s="5" t="inlineStr">
        <is>
          <t>LTU</t>
        </is>
      </c>
      <c r="C473" s="5" t="inlineStr">
        <is>
          <t>LTU</t>
        </is>
      </c>
      <c r="D473" s="5" t="inlineStr">
        <is>
          <t>Lithuania</t>
        </is>
      </c>
      <c r="E473" s="5" t="n">
        <v>2024</v>
      </c>
      <c r="F473" s="5" t="n">
        <v>0.21</v>
      </c>
      <c r="G473" s="5" t="n">
        <v>5.582</v>
      </c>
      <c r="H473" s="5" t="n">
        <v>1.242</v>
      </c>
      <c r="I473" s="5" t="n">
        <v>6.487</v>
      </c>
      <c r="J473" s="5" t="n">
        <v>12.069</v>
      </c>
      <c r="K473" s="5" t="n">
        <v>0</v>
      </c>
      <c r="L473" s="5" t="n">
        <v>1</v>
      </c>
      <c r="M473" s="5" t="n">
        <v>6.662</v>
      </c>
      <c r="N473" s="5" t="n">
        <v>3.726</v>
      </c>
      <c r="O473" s="5" t="n">
        <v>6.49</v>
      </c>
      <c r="P473" s="5" t="n">
        <v>13.152</v>
      </c>
      <c r="Q473" s="5" t="n">
        <v>0</v>
      </c>
      <c r="R473" s="5" t="n">
        <v>1</v>
      </c>
      <c r="S473" s="5" t="n">
        <v>11.793</v>
      </c>
      <c r="T473" s="5" t="n">
        <v>7.453</v>
      </c>
      <c r="U473" s="5" t="n">
        <v>0.823</v>
      </c>
      <c r="V473" s="5" t="n">
        <v>14.841</v>
      </c>
      <c r="W473" s="5" t="n">
        <v>0.21</v>
      </c>
      <c r="X473" s="5" t="n">
        <v>1</v>
      </c>
      <c r="Y473" s="5" t="n">
        <v>12.917</v>
      </c>
      <c r="Z473" s="5" t="n">
        <v>1.631</v>
      </c>
      <c r="AA473" s="5" t="n">
        <v>4.143</v>
      </c>
      <c r="AB473" s="5" t="n">
        <v>17.06</v>
      </c>
      <c r="AC473" s="5" t="n">
        <v>0</v>
      </c>
      <c r="AD473" s="5" t="n">
        <v>1</v>
      </c>
      <c r="AE473" s="5" t="n">
        <v>12.917</v>
      </c>
      <c r="AF473" s="5" t="n">
        <v>2.83</v>
      </c>
      <c r="AG473" s="5" t="n">
        <v>4.143</v>
      </c>
      <c r="AH473" s="5" t="n">
        <v>17.06</v>
      </c>
      <c r="AI473" s="5" t="n">
        <v>0</v>
      </c>
      <c r="AJ473" s="5" t="n">
        <v>1</v>
      </c>
      <c r="AK473" s="5" t="n">
        <v>18.212</v>
      </c>
      <c r="AL473" s="5" t="n">
        <v>9.263</v>
      </c>
      <c r="AM473" s="5" t="n">
        <v>-1.627</v>
      </c>
      <c r="AN473" s="5" t="n">
        <v>20.067</v>
      </c>
      <c r="AO473" s="5" t="n">
        <v>0.21</v>
      </c>
      <c r="AP473" s="5" t="n">
        <v>1</v>
      </c>
      <c r="AQ473" s="5" t="n">
        <v>0.724</v>
      </c>
      <c r="AR473" s="5" t="n">
        <v>0.132</v>
      </c>
      <c r="AS473" s="5" t="n">
        <v>0.576</v>
      </c>
      <c r="AT473" s="5" t="n">
        <v>1.574</v>
      </c>
      <c r="AU473" s="5" t="n">
        <v>0.21</v>
      </c>
      <c r="AV473" s="5" t="n">
        <v>1</v>
      </c>
      <c r="AW473" s="5" t="n">
        <v>0.75</v>
      </c>
      <c r="AX473" s="5" t="n">
        <v>0.132</v>
      </c>
      <c r="AY473" s="5" t="n">
        <v>0.553</v>
      </c>
      <c r="AZ473" s="5" t="n">
        <v>1.576</v>
      </c>
      <c r="BA473" s="5" t="n">
        <v>0.21</v>
      </c>
      <c r="BB473" s="5" t="n">
        <v>1</v>
      </c>
      <c r="BC473" s="5" t="n">
        <v>0.513</v>
      </c>
      <c r="BD473" s="5" t="n">
        <v>0.132</v>
      </c>
      <c r="BE473" s="5" t="n">
        <v>0.064</v>
      </c>
      <c r="BF473" s="5" t="n">
        <v>0.698</v>
      </c>
      <c r="BG473" s="5" t="n">
        <v>0.21</v>
      </c>
      <c r="BH473" s="5" t="n">
        <v>1</v>
      </c>
      <c r="BI473" s="5" t="n">
        <v>0.591</v>
      </c>
      <c r="BJ473" s="5" t="n">
        <v>0.132</v>
      </c>
      <c r="BK473" s="5" t="n">
        <v>0.219</v>
      </c>
      <c r="BL473" s="5" t="n">
        <v>0.981</v>
      </c>
      <c r="BM473" s="5" t="n">
        <v>0.21</v>
      </c>
      <c r="BN473" s="5" t="n">
        <v>1</v>
      </c>
      <c r="BO473" s="5" t="n">
        <v>0</v>
      </c>
      <c r="BP473" s="5" t="n">
        <v>0</v>
      </c>
      <c r="BQ473" s="5" t="n">
        <v>0.156</v>
      </c>
      <c r="BR473" s="5" t="n">
        <v>0</v>
      </c>
      <c r="BS473" s="5" t="n">
        <v>1</v>
      </c>
      <c r="BT473" s="5" t="n">
        <v>0</v>
      </c>
      <c r="BU473" s="5" t="n">
        <v>0</v>
      </c>
      <c r="BV473" s="5" t="n">
        <v>0.241</v>
      </c>
      <c r="BW473" s="5" t="n">
        <v>0.21</v>
      </c>
      <c r="BX473" s="5" t="n">
        <v>1</v>
      </c>
      <c r="BY473" s="5" t="n">
        <v>13.646</v>
      </c>
      <c r="BZ473" s="5" t="n">
        <v>0</v>
      </c>
      <c r="CA473" s="5" t="n">
        <v>13.646</v>
      </c>
      <c r="CB473" s="5" t="n">
        <v>0</v>
      </c>
      <c r="CC473" s="5" t="n">
        <v>82.58799999999999</v>
      </c>
      <c r="CD473" s="5" t="n">
        <v>7.95</v>
      </c>
      <c r="CE473" s="5" t="n">
        <v>74.059</v>
      </c>
      <c r="CF473" s="5" t="n">
        <v>189.543</v>
      </c>
      <c r="CG473" s="5" t="n">
        <v>0.21</v>
      </c>
      <c r="CH473" s="5" t="n">
        <v>1</v>
      </c>
      <c r="CI473" s="5" t="n">
        <v>0</v>
      </c>
      <c r="CJ473" s="5" t="n">
        <v>0</v>
      </c>
      <c r="CK473" s="5" t="n">
        <v>0</v>
      </c>
      <c r="CL473" s="5" t="n">
        <v>0</v>
      </c>
      <c r="CM473" s="5" t="n">
        <v>0</v>
      </c>
      <c r="CN473" s="5" t="n">
        <v>0</v>
      </c>
      <c r="CO473" s="5" t="n">
        <v>0</v>
      </c>
      <c r="CP473" s="5" t="n">
        <v>0.123</v>
      </c>
      <c r="CQ473" s="5" t="n">
        <v>1.387</v>
      </c>
      <c r="CR473" s="5" t="n">
        <v>0</v>
      </c>
      <c r="CS473" s="5" t="n">
        <v>5.529</v>
      </c>
      <c r="CT473" s="5" t="n">
        <v>4.755</v>
      </c>
      <c r="CU473" s="5" t="n">
        <v>11.45</v>
      </c>
    </row>
    <row r="474">
      <c r="A474" s="5" t="inlineStr">
        <is>
          <t>LUX2021</t>
        </is>
      </c>
      <c r="B474" s="5" t="inlineStr">
        <is>
          <t>LUX</t>
        </is>
      </c>
      <c r="C474" s="5" t="inlineStr">
        <is>
          <t>LUX</t>
        </is>
      </c>
      <c r="D474" s="5" t="inlineStr">
        <is>
          <t>Luxembourg</t>
        </is>
      </c>
      <c r="E474" s="5" t="n">
        <v>2021</v>
      </c>
      <c r="F474" s="5" t="n">
        <v>0.17</v>
      </c>
      <c r="G474" s="5" t="n">
        <v>20.242</v>
      </c>
      <c r="H474" s="5" t="n">
        <v>1.128</v>
      </c>
      <c r="I474" s="5" t="n">
        <v>2.388</v>
      </c>
      <c r="J474" s="5" t="n">
        <v>22.63</v>
      </c>
      <c r="K474" s="5" t="n">
        <v>0</v>
      </c>
      <c r="L474" s="5" t="n">
        <v>1</v>
      </c>
      <c r="M474" s="5" t="n">
        <v>7.832</v>
      </c>
      <c r="N474" s="5" t="n">
        <v>3.385</v>
      </c>
      <c r="O474" s="5" t="n">
        <v>2.638</v>
      </c>
      <c r="P474" s="5" t="n">
        <v>10.47</v>
      </c>
      <c r="Q474" s="5" t="n">
        <v>0</v>
      </c>
      <c r="R474" s="5" t="n">
        <v>1</v>
      </c>
      <c r="S474" s="5" t="n">
        <v>25.883</v>
      </c>
      <c r="T474" s="5" t="n">
        <v>6.77</v>
      </c>
      <c r="U474" s="5" t="n">
        <v>0</v>
      </c>
      <c r="V474" s="5" t="n">
        <v>30.284</v>
      </c>
      <c r="W474" s="5" t="n">
        <v>0.17</v>
      </c>
      <c r="X474" s="5" t="n">
        <v>1</v>
      </c>
      <c r="Y474" s="5" t="n">
        <v>18.008</v>
      </c>
      <c r="Z474" s="5" t="n">
        <v>1.989</v>
      </c>
      <c r="AA474" s="5" t="n">
        <v>-3.858</v>
      </c>
      <c r="AB474" s="5" t="n">
        <v>14.15</v>
      </c>
      <c r="AC474" s="5" t="n">
        <v>0</v>
      </c>
      <c r="AD474" s="5" t="n">
        <v>1</v>
      </c>
      <c r="AE474" s="5" t="n">
        <v>17.964</v>
      </c>
      <c r="AF474" s="5" t="n">
        <v>3.535</v>
      </c>
      <c r="AG474" s="5" t="n">
        <v>-3.815</v>
      </c>
      <c r="AH474" s="5" t="n">
        <v>14.15</v>
      </c>
      <c r="AI474" s="5" t="n">
        <v>0</v>
      </c>
      <c r="AJ474" s="5" t="n">
        <v>1</v>
      </c>
      <c r="AK474" s="5" t="n">
        <v>22.537</v>
      </c>
      <c r="AL474" s="5" t="n">
        <v>11.061</v>
      </c>
      <c r="AM474" s="5" t="n">
        <v>-7.409</v>
      </c>
      <c r="AN474" s="5" t="n">
        <v>17.7</v>
      </c>
      <c r="AO474" s="5" t="n">
        <v>0</v>
      </c>
      <c r="AP474" s="5" t="n">
        <v>1</v>
      </c>
      <c r="AQ474" s="5" t="n">
        <v>0.619</v>
      </c>
      <c r="AR474" s="5" t="n">
        <v>0.114</v>
      </c>
      <c r="AS474" s="5" t="n">
        <v>0.727</v>
      </c>
      <c r="AT474" s="5" t="n">
        <v>1.575</v>
      </c>
      <c r="AU474" s="5" t="n">
        <v>0.17</v>
      </c>
      <c r="AV474" s="5" t="n">
        <v>1</v>
      </c>
      <c r="AW474" s="5" t="n">
        <v>0.599</v>
      </c>
      <c r="AX474" s="5" t="n">
        <v>0.114</v>
      </c>
      <c r="AY474" s="5" t="n">
        <v>0.638</v>
      </c>
      <c r="AZ474" s="5" t="n">
        <v>1.447</v>
      </c>
      <c r="BA474" s="5" t="n">
        <v>0.17</v>
      </c>
      <c r="BB474" s="5" t="n">
        <v>1</v>
      </c>
      <c r="BC474" s="5" t="n">
        <v>0.439</v>
      </c>
      <c r="BD474" s="5" t="n">
        <v>0.114</v>
      </c>
      <c r="BE474" s="5" t="n">
        <v>0.213</v>
      </c>
      <c r="BF474" s="5" t="n">
        <v>0.763</v>
      </c>
      <c r="BG474" s="5" t="n">
        <v>0.17</v>
      </c>
      <c r="BH474" s="5" t="n">
        <v>1</v>
      </c>
      <c r="BI474" s="5" t="n">
        <v>0.505</v>
      </c>
      <c r="BJ474" s="5" t="n">
        <v>0.114</v>
      </c>
      <c r="BK474" s="5" t="n">
        <v>0.166</v>
      </c>
      <c r="BL474" s="5" t="n">
        <v>0.785</v>
      </c>
      <c r="BM474" s="5" t="n">
        <v>0.17</v>
      </c>
      <c r="BN474" s="5" t="n">
        <v>1</v>
      </c>
      <c r="BO474" s="5" t="n">
        <v>0</v>
      </c>
      <c r="BP474" s="5" t="n">
        <v>0</v>
      </c>
      <c r="BQ474" s="5" t="n">
        <v>0.07000000000000001</v>
      </c>
      <c r="BR474" s="5" t="n">
        <v>0</v>
      </c>
      <c r="BS474" s="5" t="n">
        <v>1</v>
      </c>
      <c r="BT474" s="5" t="n">
        <v>0</v>
      </c>
      <c r="BU474" s="5" t="n">
        <v>0.044</v>
      </c>
      <c r="BV474" s="5" t="n">
        <v>0.235</v>
      </c>
      <c r="BW474" s="5" t="n">
        <v>0.17</v>
      </c>
      <c r="BX474" s="5" t="n">
        <v>0.833</v>
      </c>
      <c r="BY474" s="5" t="n">
        <v>11.787</v>
      </c>
      <c r="BZ474" s="5" t="n">
        <v>0</v>
      </c>
      <c r="CA474" s="5" t="n">
        <v>11.787</v>
      </c>
      <c r="CB474" s="5" t="n">
        <v>0</v>
      </c>
      <c r="CC474" s="5" t="n">
        <v>78.125</v>
      </c>
      <c r="CD474" s="5" t="n">
        <v>7.95</v>
      </c>
      <c r="CE474" s="5" t="n">
        <v>38.814</v>
      </c>
      <c r="CF474" s="5" t="n">
        <v>136.818</v>
      </c>
      <c r="CG474" s="5" t="n">
        <v>0.17</v>
      </c>
      <c r="CH474" s="5" t="n">
        <v>1</v>
      </c>
      <c r="CI474" s="5" t="n">
        <v>0</v>
      </c>
      <c r="CJ474" s="5" t="n">
        <v>0</v>
      </c>
      <c r="CK474" s="5" t="n">
        <v>0</v>
      </c>
      <c r="CL474" s="5" t="n">
        <v>0</v>
      </c>
      <c r="CM474" s="5" t="n">
        <v>0</v>
      </c>
      <c r="CN474" s="5" t="n">
        <v>0</v>
      </c>
      <c r="CO474" s="5" t="n">
        <v>0</v>
      </c>
      <c r="CP474" s="5" t="n">
        <v>0.026</v>
      </c>
      <c r="CQ474" s="5" t="n">
        <v>1.198</v>
      </c>
      <c r="CR474" s="5" t="n">
        <v>0</v>
      </c>
      <c r="CS474" s="5" t="n">
        <v>4.776</v>
      </c>
      <c r="CT474" s="5" t="n">
        <v>19.598</v>
      </c>
      <c r="CU474" s="5" t="n">
        <v>8.483000000000001</v>
      </c>
    </row>
    <row r="475">
      <c r="A475" s="5" t="inlineStr">
        <is>
          <t>LUX2022</t>
        </is>
      </c>
      <c r="B475" s="5" t="inlineStr">
        <is>
          <t>LUX</t>
        </is>
      </c>
      <c r="C475" s="5" t="inlineStr">
        <is>
          <t>LUX</t>
        </is>
      </c>
      <c r="D475" s="5" t="inlineStr">
        <is>
          <t>Luxembourg</t>
        </is>
      </c>
      <c r="E475" s="5" t="n">
        <v>2022</v>
      </c>
      <c r="F475" s="5" t="n">
        <v>0.17</v>
      </c>
      <c r="G475" s="5" t="n">
        <v>51.306</v>
      </c>
      <c r="H475" s="5" t="n">
        <v>1.235</v>
      </c>
      <c r="I475" s="5" t="n">
        <v>8.414</v>
      </c>
      <c r="J475" s="5" t="n">
        <v>59.72</v>
      </c>
      <c r="K475" s="5" t="n">
        <v>0</v>
      </c>
      <c r="L475" s="5" t="n">
        <v>1</v>
      </c>
      <c r="M475" s="5" t="n">
        <v>9.782999999999999</v>
      </c>
      <c r="N475" s="5" t="n">
        <v>3.704</v>
      </c>
      <c r="O475" s="5" t="n">
        <v>8.696</v>
      </c>
      <c r="P475" s="5" t="n">
        <v>18.479</v>
      </c>
      <c r="Q475" s="5" t="n">
        <v>0</v>
      </c>
      <c r="R475" s="5" t="n">
        <v>1</v>
      </c>
      <c r="S475" s="5" t="n">
        <v>57.479</v>
      </c>
      <c r="T475" s="5" t="n">
        <v>7.408</v>
      </c>
      <c r="U475" s="5" t="n">
        <v>4.097</v>
      </c>
      <c r="V475" s="5" t="n">
        <v>71.149</v>
      </c>
      <c r="W475" s="5" t="n">
        <v>0.17</v>
      </c>
      <c r="X475" s="5" t="n">
        <v>1</v>
      </c>
      <c r="Y475" s="5" t="n">
        <v>17.17</v>
      </c>
      <c r="Z475" s="5" t="n">
        <v>1.801</v>
      </c>
      <c r="AA475" s="5" t="n">
        <v>15.647</v>
      </c>
      <c r="AB475" s="5" t="n">
        <v>32.817</v>
      </c>
      <c r="AC475" s="5" t="n">
        <v>0</v>
      </c>
      <c r="AD475" s="5" t="n">
        <v>1</v>
      </c>
      <c r="AE475" s="5" t="n">
        <v>17.218</v>
      </c>
      <c r="AF475" s="5" t="n">
        <v>3.192</v>
      </c>
      <c r="AG475" s="5" t="n">
        <v>15.599</v>
      </c>
      <c r="AH475" s="5" t="n">
        <v>32.817</v>
      </c>
      <c r="AI475" s="5" t="n">
        <v>0</v>
      </c>
      <c r="AJ475" s="5" t="n">
        <v>1</v>
      </c>
      <c r="AK475" s="5" t="n">
        <v>22.157</v>
      </c>
      <c r="AL475" s="5" t="n">
        <v>10.581</v>
      </c>
      <c r="AM475" s="5" t="n">
        <v>-0.324</v>
      </c>
      <c r="AN475" s="5" t="n">
        <v>25.545</v>
      </c>
      <c r="AO475" s="5" t="n">
        <v>0</v>
      </c>
      <c r="AP475" s="5" t="n">
        <v>1</v>
      </c>
      <c r="AQ475" s="5" t="n">
        <v>0.861</v>
      </c>
      <c r="AR475" s="5" t="n">
        <v>0.123</v>
      </c>
      <c r="AS475" s="5" t="n">
        <v>0.648</v>
      </c>
      <c r="AT475" s="5" t="n">
        <v>1.765</v>
      </c>
      <c r="AU475" s="5" t="n">
        <v>0.17</v>
      </c>
      <c r="AV475" s="5" t="n">
        <v>1</v>
      </c>
      <c r="AW475" s="5" t="n">
        <v>0.986</v>
      </c>
      <c r="AX475" s="5" t="n">
        <v>0.123</v>
      </c>
      <c r="AY475" s="5" t="n">
        <v>0.584</v>
      </c>
      <c r="AZ475" s="5" t="n">
        <v>1.837</v>
      </c>
      <c r="BA475" s="5" t="n">
        <v>0.17</v>
      </c>
      <c r="BB475" s="5" t="n">
        <v>1</v>
      </c>
      <c r="BC475" s="5" t="n">
        <v>0.598</v>
      </c>
      <c r="BD475" s="5" t="n">
        <v>0.123</v>
      </c>
      <c r="BE475" s="5" t="n">
        <v>0.13</v>
      </c>
      <c r="BF475" s="5" t="n">
        <v>0.851</v>
      </c>
      <c r="BG475" s="5" t="n">
        <v>0.17</v>
      </c>
      <c r="BH475" s="5" t="n">
        <v>1</v>
      </c>
      <c r="BI475" s="5" t="n">
        <v>0.612</v>
      </c>
      <c r="BJ475" s="5" t="n">
        <v>0.123</v>
      </c>
      <c r="BK475" s="5" t="n">
        <v>0.455</v>
      </c>
      <c r="BL475" s="5" t="n">
        <v>1.248</v>
      </c>
      <c r="BM475" s="5" t="n">
        <v>0.17</v>
      </c>
      <c r="BN475" s="5" t="n">
        <v>1</v>
      </c>
      <c r="BO475" s="5" t="n">
        <v>0</v>
      </c>
      <c r="BP475" s="5" t="n">
        <v>0</v>
      </c>
      <c r="BQ475" s="5" t="n">
        <v>0.095</v>
      </c>
      <c r="BR475" s="5" t="n">
        <v>0</v>
      </c>
      <c r="BS475" s="5" t="n">
        <v>1</v>
      </c>
      <c r="BT475" s="5" t="n">
        <v>0</v>
      </c>
      <c r="BU475" s="5" t="n">
        <v>0.021</v>
      </c>
      <c r="BV475" s="5" t="n">
        <v>0.214</v>
      </c>
      <c r="BW475" s="5" t="n">
        <v>0.17</v>
      </c>
      <c r="BX475" s="5" t="n">
        <v>0.833</v>
      </c>
      <c r="BY475" s="5" t="n">
        <v>12.729</v>
      </c>
      <c r="BZ475" s="5" t="n">
        <v>0</v>
      </c>
      <c r="CA475" s="5" t="n">
        <v>12.729</v>
      </c>
      <c r="CB475" s="5" t="n">
        <v>0</v>
      </c>
      <c r="CC475" s="5" t="n">
        <v>97.90000000000001</v>
      </c>
      <c r="CD475" s="5" t="n">
        <v>7.95</v>
      </c>
      <c r="CE475" s="5" t="n">
        <v>105.678</v>
      </c>
      <c r="CF475" s="5" t="n">
        <v>238.187</v>
      </c>
      <c r="CG475" s="5" t="n">
        <v>0.17</v>
      </c>
      <c r="CH475" s="5" t="n">
        <v>1</v>
      </c>
      <c r="CI475" s="5" t="n">
        <v>0</v>
      </c>
      <c r="CJ475" s="5" t="n">
        <v>0</v>
      </c>
      <c r="CK475" s="5" t="n">
        <v>0</v>
      </c>
      <c r="CL475" s="5" t="n">
        <v>0</v>
      </c>
      <c r="CM475" s="5" t="n">
        <v>0</v>
      </c>
      <c r="CN475" s="5" t="n">
        <v>0</v>
      </c>
      <c r="CO475" s="5" t="n">
        <v>0</v>
      </c>
      <c r="CP475" s="5" t="n">
        <v>0</v>
      </c>
      <c r="CQ475" s="5" t="n">
        <v>1.294</v>
      </c>
      <c r="CR475" s="5" t="n">
        <v>0</v>
      </c>
      <c r="CS475" s="5" t="n">
        <v>5.158</v>
      </c>
      <c r="CT475" s="5" t="n">
        <v>50.071</v>
      </c>
      <c r="CU475" s="5" t="n">
        <v>7.554</v>
      </c>
    </row>
    <row r="476">
      <c r="A476" s="5" t="inlineStr">
        <is>
          <t>LUX2023</t>
        </is>
      </c>
      <c r="B476" s="5" t="inlineStr">
        <is>
          <t>LUX</t>
        </is>
      </c>
      <c r="C476" s="5" t="inlineStr">
        <is>
          <t>LUX</t>
        </is>
      </c>
      <c r="D476" s="5" t="inlineStr">
        <is>
          <t>Luxembourg</t>
        </is>
      </c>
      <c r="E476" s="5" t="n">
        <v>2023</v>
      </c>
      <c r="F476" s="5" t="n">
        <v>0.17</v>
      </c>
      <c r="G476" s="5" t="n">
        <v>25.29</v>
      </c>
      <c r="H476" s="5" t="n">
        <v>1.283</v>
      </c>
      <c r="I476" s="5" t="n">
        <v>9.750999999999999</v>
      </c>
      <c r="J476" s="5" t="n">
        <v>35.041</v>
      </c>
      <c r="K476" s="5" t="n">
        <v>0</v>
      </c>
      <c r="L476" s="5" t="n">
        <v>1</v>
      </c>
      <c r="M476" s="5" t="n">
        <v>7.869</v>
      </c>
      <c r="N476" s="5" t="n">
        <v>3.85</v>
      </c>
      <c r="O476" s="5" t="n">
        <v>10.033</v>
      </c>
      <c r="P476" s="5" t="n">
        <v>17.901</v>
      </c>
      <c r="Q476" s="5" t="n">
        <v>0</v>
      </c>
      <c r="R476" s="5" t="n">
        <v>1</v>
      </c>
      <c r="S476" s="5" t="n">
        <v>31.707</v>
      </c>
      <c r="T476" s="5" t="n">
        <v>7.699</v>
      </c>
      <c r="U476" s="5" t="n">
        <v>4.55</v>
      </c>
      <c r="V476" s="5" t="n">
        <v>41.636</v>
      </c>
      <c r="W476" s="5" t="n">
        <v>0.17</v>
      </c>
      <c r="X476" s="5" t="n">
        <v>1</v>
      </c>
      <c r="Y476" s="5" t="n">
        <v>17.42</v>
      </c>
      <c r="Z476" s="5" t="n">
        <v>1.951</v>
      </c>
      <c r="AA476" s="5" t="n">
        <v>19.513</v>
      </c>
      <c r="AB476" s="5" t="n">
        <v>36.933</v>
      </c>
      <c r="AC476" s="5" t="n">
        <v>0</v>
      </c>
      <c r="AD476" s="5" t="n">
        <v>1</v>
      </c>
      <c r="AE476" s="5" t="n">
        <v>17.519</v>
      </c>
      <c r="AF476" s="5" t="n">
        <v>3.489</v>
      </c>
      <c r="AG476" s="5" t="n">
        <v>19.415</v>
      </c>
      <c r="AH476" s="5" t="n">
        <v>36.933</v>
      </c>
      <c r="AI476" s="5" t="n">
        <v>0</v>
      </c>
      <c r="AJ476" s="5" t="n">
        <v>1</v>
      </c>
      <c r="AK476" s="5" t="n">
        <v>22.661</v>
      </c>
      <c r="AL476" s="5" t="n">
        <v>11.226</v>
      </c>
      <c r="AM476" s="5" t="n">
        <v>-0.518</v>
      </c>
      <c r="AN476" s="5" t="n">
        <v>25.908</v>
      </c>
      <c r="AO476" s="5" t="n">
        <v>0</v>
      </c>
      <c r="AP476" s="5" t="n">
        <v>1</v>
      </c>
      <c r="AQ476" s="5" t="n">
        <v>0.76</v>
      </c>
      <c r="AR476" s="5" t="n">
        <v>0.129</v>
      </c>
      <c r="AS476" s="5" t="n">
        <v>0.6899999999999999</v>
      </c>
      <c r="AT476" s="5" t="n">
        <v>1.697</v>
      </c>
      <c r="AU476" s="5" t="n">
        <v>0.17</v>
      </c>
      <c r="AV476" s="5" t="n">
        <v>1</v>
      </c>
      <c r="AW476" s="5" t="n">
        <v>0.8110000000000001</v>
      </c>
      <c r="AX476" s="5" t="n">
        <v>0.129</v>
      </c>
      <c r="AY476" s="5" t="n">
        <v>0.607</v>
      </c>
      <c r="AZ476" s="5" t="n">
        <v>1.659</v>
      </c>
      <c r="BA476" s="5" t="n">
        <v>0.17</v>
      </c>
      <c r="BB476" s="5" t="n">
        <v>1</v>
      </c>
      <c r="BC476" s="5" t="n">
        <v>0.535</v>
      </c>
      <c r="BD476" s="5" t="n">
        <v>0.129</v>
      </c>
      <c r="BE476" s="5" t="n">
        <v>0.112</v>
      </c>
      <c r="BF476" s="5" t="n">
        <v>0.757</v>
      </c>
      <c r="BG476" s="5" t="n">
        <v>0.17</v>
      </c>
      <c r="BH476" s="5" t="n">
        <v>1</v>
      </c>
      <c r="BI476" s="5" t="n">
        <v>0.579</v>
      </c>
      <c r="BJ476" s="5" t="n">
        <v>0.129</v>
      </c>
      <c r="BK476" s="5" t="n">
        <v>0.288</v>
      </c>
      <c r="BL476" s="5" t="n">
        <v>1.015</v>
      </c>
      <c r="BM476" s="5" t="n">
        <v>0.17</v>
      </c>
      <c r="BN476" s="5" t="n">
        <v>1</v>
      </c>
      <c r="BO476" s="5" t="n">
        <v>0</v>
      </c>
      <c r="BP476" s="5" t="n">
        <v>0</v>
      </c>
      <c r="BQ476" s="5" t="n">
        <v>0.175</v>
      </c>
      <c r="BR476" s="5" t="n">
        <v>0</v>
      </c>
      <c r="BS476" s="5" t="n">
        <v>1</v>
      </c>
      <c r="BT476" s="5" t="n">
        <v>0</v>
      </c>
      <c r="BU476" s="5" t="n">
        <v>-0.115</v>
      </c>
      <c r="BV476" s="5" t="n">
        <v>0.217</v>
      </c>
      <c r="BW476" s="5" t="n">
        <v>0.17</v>
      </c>
      <c r="BX476" s="5" t="n">
        <v>0.833</v>
      </c>
      <c r="BY476" s="5" t="n">
        <v>13.254</v>
      </c>
      <c r="BZ476" s="5" t="n">
        <v>0</v>
      </c>
      <c r="CA476" s="5" t="n">
        <v>13.254</v>
      </c>
      <c r="CB476" s="5" t="n">
        <v>0</v>
      </c>
      <c r="CC476" s="5" t="n">
        <v>83.248</v>
      </c>
      <c r="CD476" s="5" t="n">
        <v>7.95</v>
      </c>
      <c r="CE476" s="5" t="n">
        <v>101.368</v>
      </c>
      <c r="CF476" s="5" t="n">
        <v>216</v>
      </c>
      <c r="CG476" s="5" t="n">
        <v>0.17</v>
      </c>
      <c r="CH476" s="5" t="n">
        <v>1</v>
      </c>
      <c r="CI476" s="5" t="n">
        <v>0</v>
      </c>
      <c r="CJ476" s="5" t="n">
        <v>0</v>
      </c>
      <c r="CK476" s="5" t="n">
        <v>0</v>
      </c>
      <c r="CL476" s="5" t="n">
        <v>0</v>
      </c>
      <c r="CM476" s="5" t="n">
        <v>0</v>
      </c>
      <c r="CN476" s="5" t="n">
        <v>0</v>
      </c>
      <c r="CO476" s="5" t="n">
        <v>0</v>
      </c>
      <c r="CP476" s="5" t="n">
        <v>0.004</v>
      </c>
      <c r="CQ476" s="5" t="n">
        <v>1.348</v>
      </c>
      <c r="CR476" s="5" t="n">
        <v>0</v>
      </c>
      <c r="CS476" s="5" t="n">
        <v>5.37</v>
      </c>
      <c r="CT476" s="5" t="n">
        <v>24.093</v>
      </c>
      <c r="CU476" s="5" t="n">
        <v>7.753</v>
      </c>
    </row>
    <row r="477">
      <c r="A477" s="5" t="inlineStr">
        <is>
          <t>LUX2024</t>
        </is>
      </c>
      <c r="B477" s="5" t="inlineStr">
        <is>
          <t>LUX</t>
        </is>
      </c>
      <c r="C477" s="5" t="inlineStr">
        <is>
          <t>LUX</t>
        </is>
      </c>
      <c r="D477" s="5" t="inlineStr">
        <is>
          <t>Luxembourg</t>
        </is>
      </c>
      <c r="E477" s="5" t="n">
        <v>2024</v>
      </c>
      <c r="F477" s="5" t="n">
        <v>0.17</v>
      </c>
      <c r="G477" s="5" t="n">
        <v>20.108</v>
      </c>
      <c r="H477" s="5" t="n">
        <v>1.321</v>
      </c>
      <c r="I477" s="5" t="n">
        <v>6.39</v>
      </c>
      <c r="J477" s="5" t="n">
        <v>26.498</v>
      </c>
      <c r="K477" s="5" t="n">
        <v>0</v>
      </c>
      <c r="L477" s="5" t="n">
        <v>1</v>
      </c>
      <c r="M477" s="5" t="n">
        <v>7.109</v>
      </c>
      <c r="N477" s="5" t="n">
        <v>3.963</v>
      </c>
      <c r="O477" s="5" t="n">
        <v>6.649</v>
      </c>
      <c r="P477" s="5" t="n">
        <v>13.758</v>
      </c>
      <c r="Q477" s="5" t="n">
        <v>0</v>
      </c>
      <c r="R477" s="5" t="n">
        <v>1</v>
      </c>
      <c r="S477" s="5" t="n">
        <v>26.714</v>
      </c>
      <c r="T477" s="5" t="n">
        <v>7.927</v>
      </c>
      <c r="U477" s="5" t="n">
        <v>5.134</v>
      </c>
      <c r="V477" s="5" t="n">
        <v>36.419</v>
      </c>
      <c r="W477" s="5" t="n">
        <v>0.17</v>
      </c>
      <c r="X477" s="5" t="n">
        <v>1</v>
      </c>
      <c r="Y477" s="5" t="n">
        <v>20.004</v>
      </c>
      <c r="Z477" s="5" t="n">
        <v>2.526</v>
      </c>
      <c r="AA477" s="5" t="n">
        <v>5.192</v>
      </c>
      <c r="AB477" s="5" t="n">
        <v>25.196</v>
      </c>
      <c r="AC477" s="5" t="n">
        <v>0</v>
      </c>
      <c r="AD477" s="5" t="n">
        <v>1</v>
      </c>
      <c r="AE477" s="5" t="n">
        <v>20.004</v>
      </c>
      <c r="AF477" s="5" t="n">
        <v>4.382</v>
      </c>
      <c r="AG477" s="5" t="n">
        <v>5.192</v>
      </c>
      <c r="AH477" s="5" t="n">
        <v>25.196</v>
      </c>
      <c r="AI477" s="5" t="n">
        <v>0</v>
      </c>
      <c r="AJ477" s="5" t="n">
        <v>1</v>
      </c>
      <c r="AK477" s="5" t="n">
        <v>25.298</v>
      </c>
      <c r="AL477" s="5" t="n">
        <v>12.867</v>
      </c>
      <c r="AM477" s="5" t="n">
        <v>-4.546</v>
      </c>
      <c r="AN477" s="5" t="n">
        <v>24.28</v>
      </c>
      <c r="AO477" s="5" t="n">
        <v>0</v>
      </c>
      <c r="AP477" s="5" t="n">
        <v>1</v>
      </c>
      <c r="AQ477" s="5" t="n">
        <v>0.724</v>
      </c>
      <c r="AR477" s="5" t="n">
        <v>0.132</v>
      </c>
      <c r="AS477" s="5" t="n">
        <v>0.698</v>
      </c>
      <c r="AT477" s="5" t="n">
        <v>1.664</v>
      </c>
      <c r="AU477" s="5" t="n">
        <v>0.17</v>
      </c>
      <c r="AV477" s="5" t="n">
        <v>1</v>
      </c>
      <c r="AW477" s="5" t="n">
        <v>0.75</v>
      </c>
      <c r="AX477" s="5" t="n">
        <v>0.132</v>
      </c>
      <c r="AY477" s="5" t="n">
        <v>0.622</v>
      </c>
      <c r="AZ477" s="5" t="n">
        <v>1.606</v>
      </c>
      <c r="BA477" s="5" t="n">
        <v>0.17</v>
      </c>
      <c r="BB477" s="5" t="n">
        <v>1</v>
      </c>
      <c r="BC477" s="5" t="n">
        <v>0.513</v>
      </c>
      <c r="BD477" s="5" t="n">
        <v>0.132</v>
      </c>
      <c r="BE477" s="5" t="n">
        <v>0.16</v>
      </c>
      <c r="BF477" s="5" t="n">
        <v>0.787</v>
      </c>
      <c r="BG477" s="5" t="n">
        <v>0.17</v>
      </c>
      <c r="BH477" s="5" t="n">
        <v>1</v>
      </c>
      <c r="BI477" s="5" t="n">
        <v>0.591</v>
      </c>
      <c r="BJ477" s="5" t="n">
        <v>0.132</v>
      </c>
      <c r="BK477" s="5" t="n">
        <v>0.224</v>
      </c>
      <c r="BL477" s="5" t="n">
        <v>0.954</v>
      </c>
      <c r="BM477" s="5" t="n">
        <v>0.17</v>
      </c>
      <c r="BN477" s="5" t="n">
        <v>1</v>
      </c>
      <c r="BO477" s="5" t="n">
        <v>0</v>
      </c>
      <c r="BP477" s="5" t="n">
        <v>0</v>
      </c>
      <c r="BQ477" s="5" t="n">
        <v>0.147</v>
      </c>
      <c r="BR477" s="5" t="n">
        <v>0</v>
      </c>
      <c r="BS477" s="5" t="n">
        <v>1</v>
      </c>
      <c r="BT477" s="5" t="n">
        <v>0</v>
      </c>
      <c r="BU477" s="5" t="n">
        <v>-0.124</v>
      </c>
      <c r="BV477" s="5" t="n">
        <v>0.219</v>
      </c>
      <c r="BW477" s="5" t="n">
        <v>0.17</v>
      </c>
      <c r="BX477" s="5" t="n">
        <v>0.833</v>
      </c>
      <c r="BY477" s="5" t="n">
        <v>13.646</v>
      </c>
      <c r="BZ477" s="5" t="n">
        <v>0</v>
      </c>
      <c r="CA477" s="5" t="n">
        <v>13.646</v>
      </c>
      <c r="CB477" s="5" t="n">
        <v>0</v>
      </c>
      <c r="CC477" s="5" t="n">
        <v>82.58799999999999</v>
      </c>
      <c r="CD477" s="5" t="n">
        <v>7.95</v>
      </c>
      <c r="CE477" s="5" t="n">
        <v>81.879</v>
      </c>
      <c r="CF477" s="5" t="n">
        <v>192.427</v>
      </c>
      <c r="CG477" s="5" t="n">
        <v>0.17</v>
      </c>
      <c r="CH477" s="5" t="n">
        <v>1</v>
      </c>
      <c r="CI477" s="5" t="n">
        <v>0</v>
      </c>
      <c r="CJ477" s="5" t="n">
        <v>0</v>
      </c>
      <c r="CK477" s="5" t="n">
        <v>0</v>
      </c>
      <c r="CL477" s="5" t="n">
        <v>0</v>
      </c>
      <c r="CM477" s="5" t="n">
        <v>0</v>
      </c>
      <c r="CN477" s="5" t="n">
        <v>0</v>
      </c>
      <c r="CO477" s="5" t="n">
        <v>0</v>
      </c>
      <c r="CP477" s="5" t="n">
        <v>0.004</v>
      </c>
      <c r="CQ477" s="5" t="n">
        <v>1.387</v>
      </c>
      <c r="CR477" s="5" t="n">
        <v>0</v>
      </c>
      <c r="CS477" s="5" t="n">
        <v>5.529</v>
      </c>
      <c r="CT477" s="5" t="n">
        <v>18.853</v>
      </c>
      <c r="CU477" s="5" t="n">
        <v>7.81</v>
      </c>
    </row>
    <row r="478">
      <c r="A478" s="5" t="inlineStr">
        <is>
          <t>MAC2021</t>
        </is>
      </c>
      <c r="B478" s="5" t="inlineStr">
        <is>
          <t>MAC</t>
        </is>
      </c>
      <c r="C478" s="5" t="inlineStr">
        <is>
          <t>MAC</t>
        </is>
      </c>
      <c r="D478" s="5" t="inlineStr">
        <is>
          <t>Macao SAR</t>
        </is>
      </c>
      <c r="E478" s="5" t="n">
        <v>2021</v>
      </c>
      <c r="F478" s="5" t="n">
        <v>0</v>
      </c>
      <c r="G478" s="5" t="n">
        <v>4.747</v>
      </c>
      <c r="H478" s="5" t="n">
        <v>1.143</v>
      </c>
      <c r="I478" s="5" t="n">
        <v>0</v>
      </c>
      <c r="J478" s="5" t="n">
        <v>4.747</v>
      </c>
      <c r="K478" s="5" t="n">
        <v>0</v>
      </c>
      <c r="L478" s="5" t="n">
        <v>1</v>
      </c>
      <c r="M478" s="5" t="n">
        <v>7.964</v>
      </c>
      <c r="N478" s="5" t="n">
        <v>3.43</v>
      </c>
      <c r="O478" s="5" t="n">
        <v>0</v>
      </c>
      <c r="P478" s="5" t="n">
        <v>7.964</v>
      </c>
      <c r="Q478" s="5" t="n">
        <v>0</v>
      </c>
      <c r="R478" s="5" t="n">
        <v>1</v>
      </c>
      <c r="S478" s="5" t="n">
        <v>10.464</v>
      </c>
      <c r="T478" s="5" t="n">
        <v>6.86</v>
      </c>
      <c r="U478" s="5" t="n">
        <v>0</v>
      </c>
      <c r="V478" s="5" t="n">
        <v>10.464</v>
      </c>
      <c r="W478" s="5" t="n">
        <v>0</v>
      </c>
      <c r="X478" s="5" t="n">
        <v>1</v>
      </c>
      <c r="Y478" s="5" t="n">
        <v>10.551</v>
      </c>
      <c r="Z478" s="5" t="n">
        <v>1.302</v>
      </c>
      <c r="AA478" s="5" t="n">
        <v>0</v>
      </c>
      <c r="AB478" s="5" t="n">
        <v>10.551</v>
      </c>
      <c r="AC478" s="5" t="n">
        <v>0</v>
      </c>
      <c r="AD478" s="5" t="n">
        <v>1</v>
      </c>
      <c r="AE478" s="5" t="n">
        <v>11.694</v>
      </c>
      <c r="AF478" s="5" t="n">
        <v>2.549</v>
      </c>
      <c r="AG478" s="5" t="n">
        <v>0</v>
      </c>
      <c r="AH478" s="5" t="n">
        <v>11.694</v>
      </c>
      <c r="AI478" s="5" t="n">
        <v>0</v>
      </c>
      <c r="AJ478" s="5" t="n">
        <v>1</v>
      </c>
      <c r="AK478" s="5" t="n">
        <v>18.554</v>
      </c>
      <c r="AL478" s="5" t="n">
        <v>9.627000000000001</v>
      </c>
      <c r="AM478" s="5" t="n">
        <v>0</v>
      </c>
      <c r="AN478" s="5" t="n">
        <v>18.554</v>
      </c>
      <c r="AO478" s="5" t="n">
        <v>0</v>
      </c>
      <c r="AP478" s="5" t="n">
        <v>1</v>
      </c>
      <c r="AQ478" s="5" t="n">
        <v>0.621</v>
      </c>
      <c r="AR478" s="5" t="n">
        <v>0.114</v>
      </c>
      <c r="AS478" s="5" t="n">
        <v>0</v>
      </c>
      <c r="AT478" s="5" t="n">
        <v>0.621</v>
      </c>
      <c r="AU478" s="5" t="n">
        <v>0</v>
      </c>
      <c r="AV478" s="5" t="n">
        <v>1</v>
      </c>
      <c r="AW478" s="5" t="n">
        <v>0.593</v>
      </c>
      <c r="AX478" s="5" t="n">
        <v>0.114</v>
      </c>
      <c r="AY478" s="5" t="n">
        <v>0</v>
      </c>
      <c r="AZ478" s="5" t="n">
        <v>0.593</v>
      </c>
      <c r="BA478" s="5" t="n">
        <v>0</v>
      </c>
      <c r="BB478" s="5" t="n">
        <v>1</v>
      </c>
      <c r="BC478" s="5" t="n">
        <v>0.44</v>
      </c>
      <c r="BD478" s="5" t="n">
        <v>0.114</v>
      </c>
      <c r="BE478" s="5" t="n">
        <v>0</v>
      </c>
      <c r="BF478" s="5" t="n">
        <v>0.44</v>
      </c>
      <c r="BG478" s="5" t="n">
        <v>0</v>
      </c>
      <c r="BH478" s="5" t="n">
        <v>1</v>
      </c>
      <c r="BI478" s="5" t="n">
        <v>0.5600000000000001</v>
      </c>
      <c r="BJ478" s="5" t="n">
        <v>0.114</v>
      </c>
      <c r="BK478" s="5" t="n">
        <v>0</v>
      </c>
      <c r="BL478" s="5" t="n">
        <v>0.5600000000000001</v>
      </c>
      <c r="BM478" s="5" t="n">
        <v>0</v>
      </c>
      <c r="BN478" s="5" t="n">
        <v>1</v>
      </c>
      <c r="BO478" s="5" t="n">
        <v>0</v>
      </c>
      <c r="BP478" s="5" t="n">
        <v>0</v>
      </c>
      <c r="BQ478" s="5" t="n">
        <v>0.157</v>
      </c>
      <c r="BR478" s="5" t="n">
        <v>0</v>
      </c>
      <c r="BS478" s="5" t="n">
        <v>1</v>
      </c>
      <c r="BT478" s="5" t="n">
        <v>0</v>
      </c>
      <c r="BU478" s="5" t="n">
        <v>0</v>
      </c>
      <c r="BV478" s="5" t="n">
        <v>0.149</v>
      </c>
      <c r="BW478" s="5" t="n">
        <v>0</v>
      </c>
      <c r="BX478" s="5" t="n">
        <v>0.833</v>
      </c>
      <c r="BY478" s="5" t="n">
        <v>11.787</v>
      </c>
      <c r="BZ478" s="5" t="n">
        <v>0</v>
      </c>
      <c r="CA478" s="5" t="n">
        <v>11.787</v>
      </c>
      <c r="CB478" s="5" t="n">
        <v>0</v>
      </c>
      <c r="CC478" s="5" t="n">
        <v>81.69499999999999</v>
      </c>
      <c r="CD478" s="5" t="n">
        <v>7.95</v>
      </c>
      <c r="CE478" s="5" t="n">
        <v>0</v>
      </c>
      <c r="CF478" s="5" t="n">
        <v>81.69499999999999</v>
      </c>
      <c r="CG478" s="5" t="n">
        <v>0</v>
      </c>
      <c r="CH478" s="5" t="n">
        <v>1</v>
      </c>
      <c r="CI478" s="5" t="n">
        <v>0</v>
      </c>
      <c r="CJ478" s="5" t="n">
        <v>0</v>
      </c>
      <c r="CK478" s="5" t="n">
        <v>0</v>
      </c>
      <c r="CL478" s="5" t="n">
        <v>0</v>
      </c>
      <c r="CM478" s="5" t="n">
        <v>0</v>
      </c>
      <c r="CN478" s="5" t="n">
        <v>0</v>
      </c>
      <c r="CO478" s="5" t="n">
        <v>0</v>
      </c>
      <c r="CP478" s="5" t="n">
        <v>0</v>
      </c>
      <c r="CQ478" s="5" t="n">
        <v>1.198</v>
      </c>
      <c r="CR478" s="5" t="n">
        <v>0</v>
      </c>
      <c r="CS478" s="5" t="n">
        <v>4.776</v>
      </c>
      <c r="CT478" s="5" t="n">
        <v>3.604</v>
      </c>
      <c r="CU478" s="5" t="n">
        <v>9.407999999999999</v>
      </c>
    </row>
    <row r="479">
      <c r="A479" s="5" t="inlineStr">
        <is>
          <t>MAC2022</t>
        </is>
      </c>
      <c r="B479" s="5" t="inlineStr">
        <is>
          <t>MAC</t>
        </is>
      </c>
      <c r="C479" s="5" t="inlineStr">
        <is>
          <t>MAC</t>
        </is>
      </c>
      <c r="D479" s="5" t="inlineStr">
        <is>
          <t>Macao SAR</t>
        </is>
      </c>
      <c r="E479" s="5" t="n">
        <v>2022</v>
      </c>
      <c r="F479" s="5" t="n">
        <v>0</v>
      </c>
      <c r="G479" s="5" t="n">
        <v>8.788</v>
      </c>
      <c r="H479" s="5" t="n">
        <v>1.235</v>
      </c>
      <c r="I479" s="5" t="n">
        <v>0</v>
      </c>
      <c r="J479" s="5" t="n">
        <v>8.788</v>
      </c>
      <c r="K479" s="5" t="n">
        <v>0</v>
      </c>
      <c r="L479" s="5" t="n">
        <v>1</v>
      </c>
      <c r="M479" s="5" t="n">
        <v>9.782999999999999</v>
      </c>
      <c r="N479" s="5" t="n">
        <v>3.704</v>
      </c>
      <c r="O479" s="5" t="n">
        <v>0</v>
      </c>
      <c r="P479" s="5" t="n">
        <v>9.782999999999999</v>
      </c>
      <c r="Q479" s="5" t="n">
        <v>0</v>
      </c>
      <c r="R479" s="5" t="n">
        <v>1</v>
      </c>
      <c r="S479" s="5" t="n">
        <v>14.962</v>
      </c>
      <c r="T479" s="5" t="n">
        <v>7.408</v>
      </c>
      <c r="U479" s="5" t="n">
        <v>0</v>
      </c>
      <c r="V479" s="5" t="n">
        <v>14.962</v>
      </c>
      <c r="W479" s="5" t="n">
        <v>0</v>
      </c>
      <c r="X479" s="5" t="n">
        <v>1</v>
      </c>
      <c r="Y479" s="5" t="n">
        <v>17.332</v>
      </c>
      <c r="Z479" s="5" t="n">
        <v>2.139</v>
      </c>
      <c r="AA479" s="5" t="n">
        <v>0</v>
      </c>
      <c r="AB479" s="5" t="n">
        <v>17.332</v>
      </c>
      <c r="AC479" s="5" t="n">
        <v>0</v>
      </c>
      <c r="AD479" s="5" t="n">
        <v>1</v>
      </c>
      <c r="AE479" s="5" t="n">
        <v>18.566</v>
      </c>
      <c r="AF479" s="5" t="n">
        <v>4.048</v>
      </c>
      <c r="AG479" s="5" t="n">
        <v>0</v>
      </c>
      <c r="AH479" s="5" t="n">
        <v>18.566</v>
      </c>
      <c r="AI479" s="5" t="n">
        <v>0</v>
      </c>
      <c r="AJ479" s="5" t="n">
        <v>1</v>
      </c>
      <c r="AK479" s="5" t="n">
        <v>25.974</v>
      </c>
      <c r="AL479" s="5" t="n">
        <v>13.478</v>
      </c>
      <c r="AM479" s="5" t="n">
        <v>0</v>
      </c>
      <c r="AN479" s="5" t="n">
        <v>25.974</v>
      </c>
      <c r="AO479" s="5" t="n">
        <v>0</v>
      </c>
      <c r="AP479" s="5" t="n">
        <v>1</v>
      </c>
      <c r="AQ479" s="5" t="n">
        <v>0.847</v>
      </c>
      <c r="AR479" s="5" t="n">
        <v>0.123</v>
      </c>
      <c r="AS479" s="5" t="n">
        <v>0</v>
      </c>
      <c r="AT479" s="5" t="n">
        <v>0.847</v>
      </c>
      <c r="AU479" s="5" t="n">
        <v>0</v>
      </c>
      <c r="AV479" s="5" t="n">
        <v>1</v>
      </c>
      <c r="AW479" s="5" t="n">
        <v>0.947</v>
      </c>
      <c r="AX479" s="5" t="n">
        <v>0.123</v>
      </c>
      <c r="AY479" s="5" t="n">
        <v>0</v>
      </c>
      <c r="AZ479" s="5" t="n">
        <v>0.947</v>
      </c>
      <c r="BA479" s="5" t="n">
        <v>0</v>
      </c>
      <c r="BB479" s="5" t="n">
        <v>1</v>
      </c>
      <c r="BC479" s="5" t="n">
        <v>0.589</v>
      </c>
      <c r="BD479" s="5" t="n">
        <v>0.123</v>
      </c>
      <c r="BE479" s="5" t="n">
        <v>0</v>
      </c>
      <c r="BF479" s="5" t="n">
        <v>0.589</v>
      </c>
      <c r="BG479" s="5" t="n">
        <v>0</v>
      </c>
      <c r="BH479" s="5" t="n">
        <v>1</v>
      </c>
      <c r="BI479" s="5" t="n">
        <v>0.6889999999999999</v>
      </c>
      <c r="BJ479" s="5" t="n">
        <v>0.123</v>
      </c>
      <c r="BK479" s="5" t="n">
        <v>0</v>
      </c>
      <c r="BL479" s="5" t="n">
        <v>0.6889999999999999</v>
      </c>
      <c r="BM479" s="5" t="n">
        <v>0</v>
      </c>
      <c r="BN479" s="5" t="n">
        <v>1</v>
      </c>
      <c r="BO479" s="5" t="n">
        <v>0</v>
      </c>
      <c r="BP479" s="5" t="n">
        <v>0</v>
      </c>
      <c r="BQ479" s="5" t="n">
        <v>0.16</v>
      </c>
      <c r="BR479" s="5" t="n">
        <v>0</v>
      </c>
      <c r="BS479" s="5" t="n">
        <v>1</v>
      </c>
      <c r="BT479" s="5" t="n">
        <v>0</v>
      </c>
      <c r="BU479" s="5" t="n">
        <v>0</v>
      </c>
      <c r="BV479" s="5" t="n">
        <v>0.155</v>
      </c>
      <c r="BW479" s="5" t="n">
        <v>0</v>
      </c>
      <c r="BX479" s="5" t="n">
        <v>0.833</v>
      </c>
      <c r="BY479" s="5" t="n">
        <v>12.729</v>
      </c>
      <c r="BZ479" s="5" t="n">
        <v>0</v>
      </c>
      <c r="CA479" s="5" t="n">
        <v>12.729</v>
      </c>
      <c r="CB479" s="5" t="n">
        <v>0</v>
      </c>
      <c r="CC479" s="5" t="n">
        <v>102.477</v>
      </c>
      <c r="CD479" s="5" t="n">
        <v>7.95</v>
      </c>
      <c r="CE479" s="5" t="n">
        <v>0</v>
      </c>
      <c r="CF479" s="5" t="n">
        <v>102.477</v>
      </c>
      <c r="CG479" s="5" t="n">
        <v>0</v>
      </c>
      <c r="CH479" s="5" t="n">
        <v>1</v>
      </c>
      <c r="CI479" s="5" t="n">
        <v>0</v>
      </c>
      <c r="CJ479" s="5" t="n">
        <v>0</v>
      </c>
      <c r="CK479" s="5" t="n">
        <v>0</v>
      </c>
      <c r="CL479" s="5" t="n">
        <v>0</v>
      </c>
      <c r="CM479" s="5" t="n">
        <v>0</v>
      </c>
      <c r="CN479" s="5" t="n">
        <v>0</v>
      </c>
      <c r="CO479" s="5" t="n">
        <v>0</v>
      </c>
      <c r="CP479" s="5" t="n">
        <v>0</v>
      </c>
      <c r="CQ479" s="5" t="n">
        <v>1.294</v>
      </c>
      <c r="CR479" s="5" t="n">
        <v>0</v>
      </c>
      <c r="CS479" s="5" t="n">
        <v>5.158</v>
      </c>
      <c r="CT479" s="5" t="n">
        <v>7.554</v>
      </c>
      <c r="CU479" s="5" t="n">
        <v>16.097</v>
      </c>
    </row>
    <row r="480">
      <c r="A480" s="5" t="inlineStr">
        <is>
          <t>MAC2023</t>
        </is>
      </c>
      <c r="B480" s="5" t="inlineStr">
        <is>
          <t>MAC</t>
        </is>
      </c>
      <c r="C480" s="5" t="inlineStr">
        <is>
          <t>MAC</t>
        </is>
      </c>
      <c r="D480" s="5" t="inlineStr">
        <is>
          <t>Macao SAR</t>
        </is>
      </c>
      <c r="E480" s="5" t="n">
        <v>2023</v>
      </c>
      <c r="F480" s="5" t="n">
        <v>0</v>
      </c>
      <c r="G480" s="5" t="n">
        <v>5.77</v>
      </c>
      <c r="H480" s="5" t="n">
        <v>1.286</v>
      </c>
      <c r="I480" s="5" t="n">
        <v>0</v>
      </c>
      <c r="J480" s="5" t="n">
        <v>5.77</v>
      </c>
      <c r="K480" s="5" t="n">
        <v>0</v>
      </c>
      <c r="L480" s="5" t="n">
        <v>1</v>
      </c>
      <c r="M480" s="5" t="n">
        <v>7.886</v>
      </c>
      <c r="N480" s="5" t="n">
        <v>3.857</v>
      </c>
      <c r="O480" s="5" t="n">
        <v>0</v>
      </c>
      <c r="P480" s="5" t="n">
        <v>7.886</v>
      </c>
      <c r="Q480" s="5" t="n">
        <v>0</v>
      </c>
      <c r="R480" s="5" t="n">
        <v>1</v>
      </c>
      <c r="S480" s="5" t="n">
        <v>12.198</v>
      </c>
      <c r="T480" s="5" t="n">
        <v>7.714</v>
      </c>
      <c r="U480" s="5" t="n">
        <v>0</v>
      </c>
      <c r="V480" s="5" t="n">
        <v>12.198</v>
      </c>
      <c r="W480" s="5" t="n">
        <v>0</v>
      </c>
      <c r="X480" s="5" t="n">
        <v>1</v>
      </c>
      <c r="Y480" s="5" t="n">
        <v>13.814</v>
      </c>
      <c r="Z480" s="5" t="n">
        <v>1.705</v>
      </c>
      <c r="AA480" s="5" t="n">
        <v>0</v>
      </c>
      <c r="AB480" s="5" t="n">
        <v>13.814</v>
      </c>
      <c r="AC480" s="5" t="n">
        <v>0</v>
      </c>
      <c r="AD480" s="5" t="n">
        <v>1</v>
      </c>
      <c r="AE480" s="5" t="n">
        <v>15.1</v>
      </c>
      <c r="AF480" s="5" t="n">
        <v>3.292</v>
      </c>
      <c r="AG480" s="5" t="n">
        <v>0</v>
      </c>
      <c r="AH480" s="5" t="n">
        <v>15.1</v>
      </c>
      <c r="AI480" s="5" t="n">
        <v>0</v>
      </c>
      <c r="AJ480" s="5" t="n">
        <v>1</v>
      </c>
      <c r="AK480" s="5" t="n">
        <v>22.814</v>
      </c>
      <c r="AL480" s="5" t="n">
        <v>11.838</v>
      </c>
      <c r="AM480" s="5" t="n">
        <v>0</v>
      </c>
      <c r="AN480" s="5" t="n">
        <v>22.814</v>
      </c>
      <c r="AO480" s="5" t="n">
        <v>0</v>
      </c>
      <c r="AP480" s="5" t="n">
        <v>1</v>
      </c>
      <c r="AQ480" s="5" t="n">
        <v>0.749</v>
      </c>
      <c r="AR480" s="5" t="n">
        <v>0.129</v>
      </c>
      <c r="AS480" s="5" t="n">
        <v>0</v>
      </c>
      <c r="AT480" s="5" t="n">
        <v>0.749</v>
      </c>
      <c r="AU480" s="5" t="n">
        <v>0</v>
      </c>
      <c r="AV480" s="5" t="n">
        <v>1</v>
      </c>
      <c r="AW480" s="5" t="n">
        <v>0.783</v>
      </c>
      <c r="AX480" s="5" t="n">
        <v>0.129</v>
      </c>
      <c r="AY480" s="5" t="n">
        <v>0</v>
      </c>
      <c r="AZ480" s="5" t="n">
        <v>0.783</v>
      </c>
      <c r="BA480" s="5" t="n">
        <v>0</v>
      </c>
      <c r="BB480" s="5" t="n">
        <v>1</v>
      </c>
      <c r="BC480" s="5" t="n">
        <v>0.527</v>
      </c>
      <c r="BD480" s="5" t="n">
        <v>0.129</v>
      </c>
      <c r="BE480" s="5" t="n">
        <v>0</v>
      </c>
      <c r="BF480" s="5" t="n">
        <v>0.527</v>
      </c>
      <c r="BG480" s="5" t="n">
        <v>0</v>
      </c>
      <c r="BH480" s="5" t="n">
        <v>1</v>
      </c>
      <c r="BI480" s="5" t="n">
        <v>0.64</v>
      </c>
      <c r="BJ480" s="5" t="n">
        <v>0.129</v>
      </c>
      <c r="BK480" s="5" t="n">
        <v>0</v>
      </c>
      <c r="BL480" s="5" t="n">
        <v>0.64</v>
      </c>
      <c r="BM480" s="5" t="n">
        <v>0</v>
      </c>
      <c r="BN480" s="5" t="n">
        <v>1</v>
      </c>
      <c r="BO480" s="5" t="n">
        <v>0</v>
      </c>
      <c r="BP480" s="5" t="n">
        <v>0</v>
      </c>
      <c r="BQ480" s="5" t="n">
        <v>0.161</v>
      </c>
      <c r="BR480" s="5" t="n">
        <v>0</v>
      </c>
      <c r="BS480" s="5" t="n">
        <v>1</v>
      </c>
      <c r="BT480" s="5" t="n">
        <v>0</v>
      </c>
      <c r="BU480" s="5" t="n">
        <v>0</v>
      </c>
      <c r="BV480" s="5" t="n">
        <v>0.156</v>
      </c>
      <c r="BW480" s="5" t="n">
        <v>0</v>
      </c>
      <c r="BX480" s="5" t="n">
        <v>0.833</v>
      </c>
      <c r="BY480" s="5" t="n">
        <v>13.254</v>
      </c>
      <c r="BZ480" s="5" t="n">
        <v>0</v>
      </c>
      <c r="CA480" s="5" t="n">
        <v>13.254</v>
      </c>
      <c r="CB480" s="5" t="n">
        <v>0</v>
      </c>
      <c r="CC480" s="5" t="n">
        <v>87.07899999999999</v>
      </c>
      <c r="CD480" s="5" t="n">
        <v>7.95</v>
      </c>
      <c r="CE480" s="5" t="n">
        <v>0</v>
      </c>
      <c r="CF480" s="5" t="n">
        <v>87.07899999999999</v>
      </c>
      <c r="CG480" s="5" t="n">
        <v>0</v>
      </c>
      <c r="CH480" s="5" t="n">
        <v>1</v>
      </c>
      <c r="CI480" s="5" t="n">
        <v>0</v>
      </c>
      <c r="CJ480" s="5" t="n">
        <v>0</v>
      </c>
      <c r="CK480" s="5" t="n">
        <v>0</v>
      </c>
      <c r="CL480" s="5" t="n">
        <v>0</v>
      </c>
      <c r="CM480" s="5" t="n">
        <v>0</v>
      </c>
      <c r="CN480" s="5" t="n">
        <v>0</v>
      </c>
      <c r="CO480" s="5" t="n">
        <v>0</v>
      </c>
      <c r="CP480" s="5" t="n">
        <v>0</v>
      </c>
      <c r="CQ480" s="5" t="n">
        <v>1.348</v>
      </c>
      <c r="CR480" s="5" t="n">
        <v>0</v>
      </c>
      <c r="CS480" s="5" t="n">
        <v>5.37</v>
      </c>
      <c r="CT480" s="5" t="n">
        <v>4.484</v>
      </c>
      <c r="CU480" s="5" t="n">
        <v>12.529</v>
      </c>
    </row>
    <row r="481">
      <c r="A481" s="5" t="inlineStr">
        <is>
          <t>MAC2024</t>
        </is>
      </c>
      <c r="B481" s="5" t="inlineStr">
        <is>
          <t>MAC</t>
        </is>
      </c>
      <c r="C481" s="5" t="inlineStr">
        <is>
          <t>MAC</t>
        </is>
      </c>
      <c r="D481" s="5" t="inlineStr">
        <is>
          <t>Macao SAR</t>
        </is>
      </c>
      <c r="E481" s="5" t="n">
        <v>2024</v>
      </c>
      <c r="F481" s="5" t="n">
        <v>0</v>
      </c>
      <c r="G481" s="5" t="n">
        <v>4.833</v>
      </c>
      <c r="H481" s="5" t="n">
        <v>1.324</v>
      </c>
      <c r="I481" s="5" t="n">
        <v>0</v>
      </c>
      <c r="J481" s="5" t="n">
        <v>4.833</v>
      </c>
      <c r="K481" s="5" t="n">
        <v>0</v>
      </c>
      <c r="L481" s="5" t="n">
        <v>1</v>
      </c>
      <c r="M481" s="5" t="n">
        <v>7.124</v>
      </c>
      <c r="N481" s="5" t="n">
        <v>3.971</v>
      </c>
      <c r="O481" s="5" t="n">
        <v>0</v>
      </c>
      <c r="P481" s="5" t="n">
        <v>7.124</v>
      </c>
      <c r="Q481" s="5" t="n">
        <v>0</v>
      </c>
      <c r="R481" s="5" t="n">
        <v>1</v>
      </c>
      <c r="S481" s="5" t="n">
        <v>11.451</v>
      </c>
      <c r="T481" s="5" t="n">
        <v>7.942</v>
      </c>
      <c r="U481" s="5" t="n">
        <v>0</v>
      </c>
      <c r="V481" s="5" t="n">
        <v>11.451</v>
      </c>
      <c r="W481" s="5" t="n">
        <v>0</v>
      </c>
      <c r="X481" s="5" t="n">
        <v>1</v>
      </c>
      <c r="Y481" s="5" t="n">
        <v>12.219</v>
      </c>
      <c r="Z481" s="5" t="n">
        <v>1.508</v>
      </c>
      <c r="AA481" s="5" t="n">
        <v>0</v>
      </c>
      <c r="AB481" s="5" t="n">
        <v>12.219</v>
      </c>
      <c r="AC481" s="5" t="n">
        <v>0</v>
      </c>
      <c r="AD481" s="5" t="n">
        <v>1</v>
      </c>
      <c r="AE481" s="5" t="n">
        <v>13.543</v>
      </c>
      <c r="AF481" s="5" t="n">
        <v>2.952</v>
      </c>
      <c r="AG481" s="5" t="n">
        <v>0</v>
      </c>
      <c r="AH481" s="5" t="n">
        <v>13.543</v>
      </c>
      <c r="AI481" s="5" t="n">
        <v>0</v>
      </c>
      <c r="AJ481" s="5" t="n">
        <v>1</v>
      </c>
      <c r="AK481" s="5" t="n">
        <v>21.484</v>
      </c>
      <c r="AL481" s="5" t="n">
        <v>11.148</v>
      </c>
      <c r="AM481" s="5" t="n">
        <v>0</v>
      </c>
      <c r="AN481" s="5" t="n">
        <v>21.484</v>
      </c>
      <c r="AO481" s="5" t="n">
        <v>0</v>
      </c>
      <c r="AP481" s="5" t="n">
        <v>1</v>
      </c>
      <c r="AQ481" s="5" t="n">
        <v>0.72</v>
      </c>
      <c r="AR481" s="5" t="n">
        <v>0.132</v>
      </c>
      <c r="AS481" s="5" t="n">
        <v>0</v>
      </c>
      <c r="AT481" s="5" t="n">
        <v>0.72</v>
      </c>
      <c r="AU481" s="5" t="n">
        <v>0</v>
      </c>
      <c r="AV481" s="5" t="n">
        <v>1</v>
      </c>
      <c r="AW481" s="5" t="n">
        <v>0.734</v>
      </c>
      <c r="AX481" s="5" t="n">
        <v>0.132</v>
      </c>
      <c r="AY481" s="5" t="n">
        <v>0</v>
      </c>
      <c r="AZ481" s="5" t="n">
        <v>0.734</v>
      </c>
      <c r="BA481" s="5" t="n">
        <v>0</v>
      </c>
      <c r="BB481" s="5" t="n">
        <v>1</v>
      </c>
      <c r="BC481" s="5" t="n">
        <v>0.51</v>
      </c>
      <c r="BD481" s="5" t="n">
        <v>0.132</v>
      </c>
      <c r="BE481" s="5" t="n">
        <v>0</v>
      </c>
      <c r="BF481" s="5" t="n">
        <v>0.51</v>
      </c>
      <c r="BG481" s="5" t="n">
        <v>0</v>
      </c>
      <c r="BH481" s="5" t="n">
        <v>1</v>
      </c>
      <c r="BI481" s="5" t="n">
        <v>0.652</v>
      </c>
      <c r="BJ481" s="5" t="n">
        <v>0.132</v>
      </c>
      <c r="BK481" s="5" t="n">
        <v>0</v>
      </c>
      <c r="BL481" s="5" t="n">
        <v>0.652</v>
      </c>
      <c r="BM481" s="5" t="n">
        <v>0</v>
      </c>
      <c r="BN481" s="5" t="n">
        <v>1</v>
      </c>
      <c r="BO481" s="5" t="n">
        <v>0</v>
      </c>
      <c r="BP481" s="5" t="n">
        <v>0</v>
      </c>
      <c r="BQ481" s="5" t="n">
        <v>0.162</v>
      </c>
      <c r="BR481" s="5" t="n">
        <v>0</v>
      </c>
      <c r="BS481" s="5" t="n">
        <v>1</v>
      </c>
      <c r="BT481" s="5" t="n">
        <v>0</v>
      </c>
      <c r="BU481" s="5" t="n">
        <v>0</v>
      </c>
      <c r="BV481" s="5" t="n">
        <v>0.157</v>
      </c>
      <c r="BW481" s="5" t="n">
        <v>0</v>
      </c>
      <c r="BX481" s="5" t="n">
        <v>0.833</v>
      </c>
      <c r="BY481" s="5" t="n">
        <v>13.646</v>
      </c>
      <c r="BZ481" s="5" t="n">
        <v>0</v>
      </c>
      <c r="CA481" s="5" t="n">
        <v>13.646</v>
      </c>
      <c r="CB481" s="5" t="n">
        <v>0</v>
      </c>
      <c r="CC481" s="5" t="n">
        <v>86.38500000000001</v>
      </c>
      <c r="CD481" s="5" t="n">
        <v>7.95</v>
      </c>
      <c r="CE481" s="5" t="n">
        <v>0</v>
      </c>
      <c r="CF481" s="5" t="n">
        <v>86.38500000000001</v>
      </c>
      <c r="CG481" s="5" t="n">
        <v>0</v>
      </c>
      <c r="CH481" s="5" t="n">
        <v>1</v>
      </c>
      <c r="CI481" s="5" t="n">
        <v>0</v>
      </c>
      <c r="CJ481" s="5" t="n">
        <v>0</v>
      </c>
      <c r="CK481" s="5" t="n">
        <v>0</v>
      </c>
      <c r="CL481" s="5" t="n">
        <v>0</v>
      </c>
      <c r="CM481" s="5" t="n">
        <v>0</v>
      </c>
      <c r="CN481" s="5" t="n">
        <v>0</v>
      </c>
      <c r="CO481" s="5" t="n">
        <v>0</v>
      </c>
      <c r="CP481" s="5" t="n">
        <v>0</v>
      </c>
      <c r="CQ481" s="5" t="n">
        <v>1.387</v>
      </c>
      <c r="CR481" s="5" t="n">
        <v>0</v>
      </c>
      <c r="CS481" s="5" t="n">
        <v>5.529</v>
      </c>
      <c r="CT481" s="5" t="n">
        <v>3.509</v>
      </c>
      <c r="CU481" s="5" t="n">
        <v>10.896</v>
      </c>
    </row>
    <row r="482">
      <c r="A482" s="5" t="inlineStr">
        <is>
          <t>MDG2021</t>
        </is>
      </c>
      <c r="B482" s="5" t="inlineStr">
        <is>
          <t>MDG</t>
        </is>
      </c>
      <c r="C482" s="5" t="inlineStr">
        <is>
          <t>MDG</t>
        </is>
      </c>
      <c r="D482" s="5" t="inlineStr">
        <is>
          <t>Madagascar</t>
        </is>
      </c>
      <c r="E482" s="5" t="n">
        <v>2021</v>
      </c>
      <c r="F482" s="5" t="n">
        <v>0.2</v>
      </c>
      <c r="G482" s="5" t="n">
        <v>5.659</v>
      </c>
      <c r="H482" s="5" t="n">
        <v>1.238</v>
      </c>
      <c r="I482" s="5" t="n">
        <v>0.238</v>
      </c>
      <c r="J482" s="5" t="n">
        <v>5.897</v>
      </c>
      <c r="K482" s="5" t="n">
        <v>0</v>
      </c>
      <c r="L482" s="5" t="n">
        <v>1</v>
      </c>
      <c r="M482" s="5" t="n">
        <v>7.512</v>
      </c>
      <c r="N482" s="5" t="n">
        <v>3.404</v>
      </c>
      <c r="O482" s="5" t="n">
        <v>0.906</v>
      </c>
      <c r="P482" s="5" t="n">
        <v>8.417999999999999</v>
      </c>
      <c r="Q482" s="5" t="n">
        <v>0</v>
      </c>
      <c r="R482" s="5" t="n">
        <v>1</v>
      </c>
      <c r="S482" s="5" t="n">
        <v>11.376</v>
      </c>
      <c r="T482" s="5" t="n">
        <v>7.05</v>
      </c>
      <c r="U482" s="5" t="n">
        <v>0.238</v>
      </c>
      <c r="V482" s="5" t="n">
        <v>13.936</v>
      </c>
      <c r="W482" s="5" t="n">
        <v>0.2</v>
      </c>
      <c r="X482" s="5" t="n">
        <v>1</v>
      </c>
      <c r="Y482" s="5" t="n">
        <v>5.919</v>
      </c>
      <c r="Z482" s="5" t="n">
        <v>0.8</v>
      </c>
      <c r="AA482" s="5" t="n">
        <v>-0.002</v>
      </c>
      <c r="AB482" s="5" t="n">
        <v>5.917</v>
      </c>
      <c r="AC482" s="5" t="n">
        <v>0</v>
      </c>
      <c r="AD482" s="5" t="n">
        <v>1</v>
      </c>
      <c r="AE482" s="5" t="n">
        <v>7.062</v>
      </c>
      <c r="AF482" s="5" t="n">
        <v>1.651</v>
      </c>
      <c r="AG482" s="5" t="n">
        <v>-0.001</v>
      </c>
      <c r="AH482" s="5" t="n">
        <v>7.061</v>
      </c>
      <c r="AI482" s="5" t="n">
        <v>0</v>
      </c>
      <c r="AJ482" s="5" t="n">
        <v>1</v>
      </c>
      <c r="AK482" s="5" t="n">
        <v>13.922</v>
      </c>
      <c r="AL482" s="5" t="n">
        <v>7.415</v>
      </c>
      <c r="AM482" s="5" t="n">
        <v>-0.001</v>
      </c>
      <c r="AN482" s="5" t="n">
        <v>16.705</v>
      </c>
      <c r="AO482" s="5" t="n">
        <v>0.2</v>
      </c>
      <c r="AP482" s="5" t="n">
        <v>1</v>
      </c>
      <c r="AQ482" s="5" t="n">
        <v>0.619</v>
      </c>
      <c r="AR482" s="5" t="n">
        <v>0.113</v>
      </c>
      <c r="AS482" s="5" t="n">
        <v>0.273</v>
      </c>
      <c r="AT482" s="5" t="n">
        <v>1.071</v>
      </c>
      <c r="AU482" s="5" t="n">
        <v>0.2</v>
      </c>
      <c r="AV482" s="5" t="n">
        <v>1</v>
      </c>
      <c r="AW482" s="5" t="n">
        <v>0.503</v>
      </c>
      <c r="AX482" s="5" t="n">
        <v>0.097</v>
      </c>
      <c r="AY482" s="5" t="n">
        <v>0.237</v>
      </c>
      <c r="AZ482" s="5" t="n">
        <v>0.888</v>
      </c>
      <c r="BA482" s="5" t="n">
        <v>0.2</v>
      </c>
      <c r="BB482" s="5" t="n">
        <v>1</v>
      </c>
      <c r="BC482" s="5" t="n">
        <v>0.44</v>
      </c>
      <c r="BD482" s="5" t="n">
        <v>0.114</v>
      </c>
      <c r="BE482" s="5" t="n">
        <v>0.019</v>
      </c>
      <c r="BF482" s="5" t="n">
        <v>0.551</v>
      </c>
      <c r="BG482" s="5" t="n">
        <v>0.2</v>
      </c>
      <c r="BH482" s="5" t="n">
        <v>0</v>
      </c>
      <c r="BI482" s="5" t="n">
        <v>0.491</v>
      </c>
      <c r="BJ482" s="5" t="n">
        <v>0.109</v>
      </c>
      <c r="BK482" s="5" t="n">
        <v>-0.028</v>
      </c>
      <c r="BL482" s="5" t="n">
        <v>0.556</v>
      </c>
      <c r="BM482" s="5" t="n">
        <v>0.2</v>
      </c>
      <c r="BN482" s="5" t="n">
        <v>1</v>
      </c>
      <c r="BO482" s="5" t="n">
        <v>0</v>
      </c>
      <c r="BP482" s="5" t="n">
        <v>0</v>
      </c>
      <c r="BQ482" s="5" t="n">
        <v>0.117</v>
      </c>
      <c r="BR482" s="5" t="n">
        <v>0</v>
      </c>
      <c r="BS482" s="5" t="n">
        <v>0.667</v>
      </c>
      <c r="BT482" s="5" t="n">
        <v>0</v>
      </c>
      <c r="BU482" s="5" t="n">
        <v>0</v>
      </c>
      <c r="BV482" s="5" t="n">
        <v>0.153</v>
      </c>
      <c r="BW482" s="5" t="n">
        <v>0.2</v>
      </c>
      <c r="BX482" s="5" t="n">
        <v>0.833</v>
      </c>
      <c r="BY482" s="5" t="n">
        <v>11.787</v>
      </c>
      <c r="BZ482" s="5" t="n">
        <v>0</v>
      </c>
      <c r="CA482" s="5" t="n">
        <v>11.787</v>
      </c>
      <c r="CB482" s="5" t="n">
        <v>0</v>
      </c>
      <c r="CC482" s="5" t="n">
        <v>75.786</v>
      </c>
      <c r="CD482" s="5" t="n">
        <v>5.611</v>
      </c>
      <c r="CE482" s="5" t="n">
        <v>-2.098</v>
      </c>
      <c r="CF482" s="5" t="n">
        <v>88.426</v>
      </c>
      <c r="CG482" s="5" t="n">
        <v>0.2</v>
      </c>
      <c r="CH482" s="5" t="n">
        <v>1</v>
      </c>
      <c r="CI482" s="5" t="n">
        <v>0</v>
      </c>
      <c r="CJ482" s="5" t="n">
        <v>0</v>
      </c>
      <c r="CK482" s="5" t="n">
        <v>0</v>
      </c>
      <c r="CL482" s="5" t="n">
        <v>0</v>
      </c>
      <c r="CM482" s="5" t="n">
        <v>0</v>
      </c>
      <c r="CN482" s="5" t="n">
        <v>0</v>
      </c>
      <c r="CO482" s="5" t="n">
        <v>0</v>
      </c>
      <c r="CP482" s="5" t="n">
        <v>0</v>
      </c>
      <c r="CQ482" s="5" t="n">
        <v>1.198</v>
      </c>
      <c r="CR482" s="5" t="n">
        <v>0</v>
      </c>
      <c r="CS482" s="5" t="n">
        <v>4.776</v>
      </c>
      <c r="CT482" s="5" t="n">
        <v>4.753</v>
      </c>
      <c r="CU482" s="5" t="n">
        <v>15.162</v>
      </c>
    </row>
    <row r="483">
      <c r="A483" s="5" t="inlineStr">
        <is>
          <t>MDG2022</t>
        </is>
      </c>
      <c r="B483" s="5" t="inlineStr">
        <is>
          <t>MDG</t>
        </is>
      </c>
      <c r="C483" s="5" t="inlineStr">
        <is>
          <t>MDG</t>
        </is>
      </c>
      <c r="D483" s="5" t="inlineStr">
        <is>
          <t>Madagascar</t>
        </is>
      </c>
      <c r="E483" s="5" t="n">
        <v>2022</v>
      </c>
      <c r="F483" s="5" t="n">
        <v>0.2</v>
      </c>
      <c r="G483" s="5" t="n">
        <v>11.196</v>
      </c>
      <c r="H483" s="5" t="n">
        <v>1.739</v>
      </c>
      <c r="I483" s="5" t="n">
        <v>0.524</v>
      </c>
      <c r="J483" s="5" t="n">
        <v>11.72</v>
      </c>
      <c r="K483" s="5" t="n">
        <v>0</v>
      </c>
      <c r="L483" s="5" t="n">
        <v>1</v>
      </c>
      <c r="M483" s="5" t="n">
        <v>9.173999999999999</v>
      </c>
      <c r="N483" s="5" t="n">
        <v>3.788</v>
      </c>
      <c r="O483" s="5" t="n">
        <v>1.216</v>
      </c>
      <c r="P483" s="5" t="n">
        <v>10.39</v>
      </c>
      <c r="Q483" s="5" t="n">
        <v>0</v>
      </c>
      <c r="R483" s="5" t="n">
        <v>1</v>
      </c>
      <c r="S483" s="5" t="n">
        <v>17.104</v>
      </c>
      <c r="T483" s="5" t="n">
        <v>8.377000000000001</v>
      </c>
      <c r="U483" s="5" t="n">
        <v>0.789</v>
      </c>
      <c r="V483" s="5" t="n">
        <v>21.472</v>
      </c>
      <c r="W483" s="5" t="n">
        <v>0.2</v>
      </c>
      <c r="X483" s="5" t="n">
        <v>1</v>
      </c>
      <c r="Y483" s="5" t="n">
        <v>6.392</v>
      </c>
      <c r="Z483" s="5" t="n">
        <v>0.864</v>
      </c>
      <c r="AA483" s="5" t="n">
        <v>-0.002</v>
      </c>
      <c r="AB483" s="5" t="n">
        <v>6.39</v>
      </c>
      <c r="AC483" s="5" t="n">
        <v>0</v>
      </c>
      <c r="AD483" s="5" t="n">
        <v>1</v>
      </c>
      <c r="AE483" s="5" t="n">
        <v>7.627</v>
      </c>
      <c r="AF483" s="5" t="n">
        <v>1.783</v>
      </c>
      <c r="AG483" s="5" t="n">
        <v>-0.002</v>
      </c>
      <c r="AH483" s="5" t="n">
        <v>7.625</v>
      </c>
      <c r="AI483" s="5" t="n">
        <v>0</v>
      </c>
      <c r="AJ483" s="5" t="n">
        <v>1</v>
      </c>
      <c r="AK483" s="5" t="n">
        <v>15.035</v>
      </c>
      <c r="AL483" s="5" t="n">
        <v>8.007999999999999</v>
      </c>
      <c r="AM483" s="5" t="n">
        <v>-0.002</v>
      </c>
      <c r="AN483" s="5" t="n">
        <v>18.04</v>
      </c>
      <c r="AO483" s="5" t="n">
        <v>0.2</v>
      </c>
      <c r="AP483" s="5" t="n">
        <v>1</v>
      </c>
      <c r="AQ483" s="5" t="n">
        <v>0.861</v>
      </c>
      <c r="AR483" s="5" t="n">
        <v>0.123</v>
      </c>
      <c r="AS483" s="5" t="n">
        <v>0.149</v>
      </c>
      <c r="AT483" s="5" t="n">
        <v>1.212</v>
      </c>
      <c r="AU483" s="5" t="n">
        <v>0.2</v>
      </c>
      <c r="AV483" s="5" t="n">
        <v>1</v>
      </c>
      <c r="AW483" s="5" t="n">
        <v>0.8139999999999999</v>
      </c>
      <c r="AX483" s="5" t="n">
        <v>0.106</v>
      </c>
      <c r="AY483" s="5" t="n">
        <v>0.025</v>
      </c>
      <c r="AZ483" s="5" t="n">
        <v>1.006</v>
      </c>
      <c r="BA483" s="5" t="n">
        <v>0.2</v>
      </c>
      <c r="BB483" s="5" t="n">
        <v>1</v>
      </c>
      <c r="BC483" s="5" t="n">
        <v>0.592</v>
      </c>
      <c r="BD483" s="5" t="n">
        <v>0.122</v>
      </c>
      <c r="BE483" s="5" t="n">
        <v>-0.056</v>
      </c>
      <c r="BF483" s="5" t="n">
        <v>0.643</v>
      </c>
      <c r="BG483" s="5" t="n">
        <v>0.2</v>
      </c>
      <c r="BH483" s="5" t="n">
        <v>0</v>
      </c>
      <c r="BI483" s="5" t="n">
        <v>0.598</v>
      </c>
      <c r="BJ483" s="5" t="n">
        <v>0.117</v>
      </c>
      <c r="BK483" s="5" t="n">
        <v>-0.134</v>
      </c>
      <c r="BL483" s="5" t="n">
        <v>0.5570000000000001</v>
      </c>
      <c r="BM483" s="5" t="n">
        <v>0.2</v>
      </c>
      <c r="BN483" s="5" t="n">
        <v>1</v>
      </c>
      <c r="BO483" s="5" t="n">
        <v>0</v>
      </c>
      <c r="BP483" s="5" t="n">
        <v>0</v>
      </c>
      <c r="BQ483" s="5" t="n">
        <v>0.108</v>
      </c>
      <c r="BR483" s="5" t="n">
        <v>0</v>
      </c>
      <c r="BS483" s="5" t="n">
        <v>0.667</v>
      </c>
      <c r="BT483" s="5" t="n">
        <v>0</v>
      </c>
      <c r="BU483" s="5" t="n">
        <v>0</v>
      </c>
      <c r="BV483" s="5" t="n">
        <v>0.141</v>
      </c>
      <c r="BW483" s="5" t="n">
        <v>0.2</v>
      </c>
      <c r="BX483" s="5" t="n">
        <v>0.833</v>
      </c>
      <c r="BY483" s="5" t="n">
        <v>12.729</v>
      </c>
      <c r="BZ483" s="5" t="n">
        <v>0</v>
      </c>
      <c r="CA483" s="5" t="n">
        <v>12.729</v>
      </c>
      <c r="CB483" s="5" t="n">
        <v>0</v>
      </c>
      <c r="CC483" s="5" t="n">
        <v>94.901</v>
      </c>
      <c r="CD483" s="5" t="n">
        <v>4.952</v>
      </c>
      <c r="CE483" s="5" t="n">
        <v>-21.351</v>
      </c>
      <c r="CF483" s="5" t="n">
        <v>88.261</v>
      </c>
      <c r="CG483" s="5" t="n">
        <v>0.2</v>
      </c>
      <c r="CH483" s="5" t="n">
        <v>1</v>
      </c>
      <c r="CI483" s="5" t="n">
        <v>0</v>
      </c>
      <c r="CJ483" s="5" t="n">
        <v>0</v>
      </c>
      <c r="CK483" s="5" t="n">
        <v>0</v>
      </c>
      <c r="CL483" s="5" t="n">
        <v>0</v>
      </c>
      <c r="CM483" s="5" t="n">
        <v>0</v>
      </c>
      <c r="CN483" s="5" t="n">
        <v>0</v>
      </c>
      <c r="CO483" s="5" t="n">
        <v>0</v>
      </c>
      <c r="CP483" s="5" t="n">
        <v>0</v>
      </c>
      <c r="CQ483" s="5" t="n">
        <v>1.294</v>
      </c>
      <c r="CR483" s="5" t="n">
        <v>0</v>
      </c>
      <c r="CS483" s="5" t="n">
        <v>5.158</v>
      </c>
      <c r="CT483" s="5" t="n">
        <v>10.485</v>
      </c>
      <c r="CU483" s="5" t="n">
        <v>31.326</v>
      </c>
    </row>
    <row r="484">
      <c r="A484" s="5" t="inlineStr">
        <is>
          <t>MDG2023</t>
        </is>
      </c>
      <c r="B484" s="5" t="inlineStr">
        <is>
          <t>MDG</t>
        </is>
      </c>
      <c r="C484" s="5" t="inlineStr">
        <is>
          <t>MDG</t>
        </is>
      </c>
      <c r="D484" s="5" t="inlineStr">
        <is>
          <t>Madagascar</t>
        </is>
      </c>
      <c r="E484" s="5" t="n">
        <v>2023</v>
      </c>
      <c r="F484" s="5" t="n">
        <v>0.2</v>
      </c>
      <c r="G484" s="5" t="n">
        <v>5.904</v>
      </c>
      <c r="H484" s="5" t="n">
        <v>1.345</v>
      </c>
      <c r="I484" s="5" t="n">
        <v>0.243</v>
      </c>
      <c r="J484" s="5" t="n">
        <v>6.147</v>
      </c>
      <c r="K484" s="5" t="n">
        <v>0</v>
      </c>
      <c r="L484" s="5" t="n">
        <v>1</v>
      </c>
      <c r="M484" s="5" t="n">
        <v>7.483</v>
      </c>
      <c r="N484" s="5" t="n">
        <v>3.711</v>
      </c>
      <c r="O484" s="5" t="n">
        <v>0.806</v>
      </c>
      <c r="P484" s="5" t="n">
        <v>8.289</v>
      </c>
      <c r="Q484" s="5" t="n">
        <v>0</v>
      </c>
      <c r="R484" s="5" t="n">
        <v>1</v>
      </c>
      <c r="S484" s="5" t="n">
        <v>12.054</v>
      </c>
      <c r="T484" s="5" t="n">
        <v>7.559</v>
      </c>
      <c r="U484" s="5" t="n">
        <v>0.521</v>
      </c>
      <c r="V484" s="5" t="n">
        <v>15.09</v>
      </c>
      <c r="W484" s="5" t="n">
        <v>0.2</v>
      </c>
      <c r="X484" s="5" t="n">
        <v>1</v>
      </c>
      <c r="Y484" s="5" t="n">
        <v>6.656</v>
      </c>
      <c r="Z484" s="5" t="n">
        <v>0.9</v>
      </c>
      <c r="AA484" s="5" t="n">
        <v>-0.002</v>
      </c>
      <c r="AB484" s="5" t="n">
        <v>6.654</v>
      </c>
      <c r="AC484" s="5" t="n">
        <v>0</v>
      </c>
      <c r="AD484" s="5" t="n">
        <v>1</v>
      </c>
      <c r="AE484" s="5" t="n">
        <v>7.942</v>
      </c>
      <c r="AF484" s="5" t="n">
        <v>1.857</v>
      </c>
      <c r="AG484" s="5" t="n">
        <v>-0.002</v>
      </c>
      <c r="AH484" s="5" t="n">
        <v>7.94</v>
      </c>
      <c r="AI484" s="5" t="n">
        <v>0</v>
      </c>
      <c r="AJ484" s="5" t="n">
        <v>1</v>
      </c>
      <c r="AK484" s="5" t="n">
        <v>15.656</v>
      </c>
      <c r="AL484" s="5" t="n">
        <v>8.337999999999999</v>
      </c>
      <c r="AM484" s="5" t="n">
        <v>-0.002</v>
      </c>
      <c r="AN484" s="5" t="n">
        <v>18.784</v>
      </c>
      <c r="AO484" s="5" t="n">
        <v>0.2</v>
      </c>
      <c r="AP484" s="5" t="n">
        <v>1</v>
      </c>
      <c r="AQ484" s="5" t="n">
        <v>0.761</v>
      </c>
      <c r="AR484" s="5" t="n">
        <v>0.128</v>
      </c>
      <c r="AS484" s="5" t="n">
        <v>0.349</v>
      </c>
      <c r="AT484" s="5" t="n">
        <v>1.332</v>
      </c>
      <c r="AU484" s="5" t="n">
        <v>0.2</v>
      </c>
      <c r="AV484" s="5" t="n">
        <v>1</v>
      </c>
      <c r="AW484" s="5" t="n">
        <v>0.675</v>
      </c>
      <c r="AX484" s="5" t="n">
        <v>0.116</v>
      </c>
      <c r="AY484" s="5" t="n">
        <v>0.247</v>
      </c>
      <c r="AZ484" s="5" t="n">
        <v>1.106</v>
      </c>
      <c r="BA484" s="5" t="n">
        <v>0.2</v>
      </c>
      <c r="BB484" s="5" t="n">
        <v>1</v>
      </c>
      <c r="BC484" s="5" t="n">
        <v>0.527</v>
      </c>
      <c r="BD484" s="5" t="n">
        <v>0.127</v>
      </c>
      <c r="BE484" s="5" t="n">
        <v>-0.138</v>
      </c>
      <c r="BF484" s="5" t="n">
        <v>0.467</v>
      </c>
      <c r="BG484" s="5" t="n">
        <v>0.2</v>
      </c>
      <c r="BH484" s="5" t="n">
        <v>0</v>
      </c>
      <c r="BI484" s="5" t="n">
        <v>0.5639999999999999</v>
      </c>
      <c r="BJ484" s="5" t="n">
        <v>0.123</v>
      </c>
      <c r="BK484" s="5" t="n">
        <v>-0.107</v>
      </c>
      <c r="BL484" s="5" t="n">
        <v>0.549</v>
      </c>
      <c r="BM484" s="5" t="n">
        <v>0.2</v>
      </c>
      <c r="BN484" s="5" t="n">
        <v>1</v>
      </c>
      <c r="BO484" s="5" t="n">
        <v>0</v>
      </c>
      <c r="BP484" s="5" t="n">
        <v>0</v>
      </c>
      <c r="BQ484" s="5" t="n">
        <v>0.112</v>
      </c>
      <c r="BR484" s="5" t="n">
        <v>0</v>
      </c>
      <c r="BS484" s="5" t="n">
        <v>0.667</v>
      </c>
      <c r="BT484" s="5" t="n">
        <v>0</v>
      </c>
      <c r="BU484" s="5" t="n">
        <v>0</v>
      </c>
      <c r="BV484" s="5" t="n">
        <v>0.13</v>
      </c>
      <c r="BW484" s="5" t="n">
        <v>0.2</v>
      </c>
      <c r="BX484" s="5" t="n">
        <v>0.833</v>
      </c>
      <c r="BY484" s="5" t="n">
        <v>13.254</v>
      </c>
      <c r="BZ484" s="5" t="n">
        <v>0</v>
      </c>
      <c r="CA484" s="5" t="n">
        <v>13.254</v>
      </c>
      <c r="CB484" s="5" t="n">
        <v>0</v>
      </c>
      <c r="CC484" s="5" t="n">
        <v>80.739</v>
      </c>
      <c r="CD484" s="5" t="n">
        <v>5.441</v>
      </c>
      <c r="CE484" s="5" t="n">
        <v>-8.051</v>
      </c>
      <c r="CF484" s="5" t="n">
        <v>87.22499999999999</v>
      </c>
      <c r="CG484" s="5" t="n">
        <v>0.2</v>
      </c>
      <c r="CH484" s="5" t="n">
        <v>1</v>
      </c>
      <c r="CI484" s="5" t="n">
        <v>0</v>
      </c>
      <c r="CJ484" s="5" t="n">
        <v>0</v>
      </c>
      <c r="CK484" s="5" t="n">
        <v>0</v>
      </c>
      <c r="CL484" s="5" t="n">
        <v>0</v>
      </c>
      <c r="CM484" s="5" t="n">
        <v>0</v>
      </c>
      <c r="CN484" s="5" t="n">
        <v>0</v>
      </c>
      <c r="CO484" s="5" t="n">
        <v>0</v>
      </c>
      <c r="CP484" s="5" t="n">
        <v>0</v>
      </c>
      <c r="CQ484" s="5" t="n">
        <v>1.348</v>
      </c>
      <c r="CR484" s="5" t="n">
        <v>0</v>
      </c>
      <c r="CS484" s="5" t="n">
        <v>5.37</v>
      </c>
      <c r="CT484" s="5" t="n">
        <v>4.861</v>
      </c>
      <c r="CU484" s="5" t="n">
        <v>11.622</v>
      </c>
    </row>
    <row r="485">
      <c r="A485" s="5" t="inlineStr">
        <is>
          <t>MDG2024</t>
        </is>
      </c>
      <c r="B485" s="5" t="inlineStr">
        <is>
          <t>MDG</t>
        </is>
      </c>
      <c r="C485" s="5" t="inlineStr">
        <is>
          <t>MDG</t>
        </is>
      </c>
      <c r="D485" s="5" t="inlineStr">
        <is>
          <t>Madagascar</t>
        </is>
      </c>
      <c r="E485" s="5" t="n">
        <v>2024</v>
      </c>
      <c r="F485" s="5" t="n">
        <v>0.2</v>
      </c>
      <c r="G485" s="5" t="n">
        <v>5.362</v>
      </c>
      <c r="H485" s="5" t="n">
        <v>1.358</v>
      </c>
      <c r="I485" s="5" t="n">
        <v>0.213</v>
      </c>
      <c r="J485" s="5" t="n">
        <v>5.575</v>
      </c>
      <c r="K485" s="5" t="n">
        <v>0</v>
      </c>
      <c r="L485" s="5" t="n">
        <v>1</v>
      </c>
      <c r="M485" s="5" t="n">
        <v>6.83</v>
      </c>
      <c r="N485" s="5" t="n">
        <v>3.72</v>
      </c>
      <c r="O485" s="5" t="n">
        <v>0.632</v>
      </c>
      <c r="P485" s="5" t="n">
        <v>7.462</v>
      </c>
      <c r="Q485" s="5" t="n">
        <v>0</v>
      </c>
      <c r="R485" s="5" t="n">
        <v>1</v>
      </c>
      <c r="S485" s="5" t="n">
        <v>11.65</v>
      </c>
      <c r="T485" s="5" t="n">
        <v>7.713</v>
      </c>
      <c r="U485" s="5" t="n">
        <v>0.546</v>
      </c>
      <c r="V485" s="5" t="n">
        <v>14.635</v>
      </c>
      <c r="W485" s="5" t="n">
        <v>0.2</v>
      </c>
      <c r="X485" s="5" t="n">
        <v>1</v>
      </c>
      <c r="Y485" s="5" t="n">
        <v>6.853</v>
      </c>
      <c r="Z485" s="5" t="n">
        <v>0.926</v>
      </c>
      <c r="AA485" s="5" t="n">
        <v>0</v>
      </c>
      <c r="AB485" s="5" t="n">
        <v>6.853</v>
      </c>
      <c r="AC485" s="5" t="n">
        <v>0</v>
      </c>
      <c r="AD485" s="5" t="n">
        <v>1</v>
      </c>
      <c r="AE485" s="5" t="n">
        <v>8.176</v>
      </c>
      <c r="AF485" s="5" t="n">
        <v>1.912</v>
      </c>
      <c r="AG485" s="5" t="n">
        <v>0.001</v>
      </c>
      <c r="AH485" s="5" t="n">
        <v>8.177</v>
      </c>
      <c r="AI485" s="5" t="n">
        <v>0</v>
      </c>
      <c r="AJ485" s="5" t="n">
        <v>1</v>
      </c>
      <c r="AK485" s="5" t="n">
        <v>16.118</v>
      </c>
      <c r="AL485" s="5" t="n">
        <v>8.584</v>
      </c>
      <c r="AM485" s="5" t="n">
        <v>0.004</v>
      </c>
      <c r="AN485" s="5" t="n">
        <v>19.346</v>
      </c>
      <c r="AO485" s="5" t="n">
        <v>0.2</v>
      </c>
      <c r="AP485" s="5" t="n">
        <v>1</v>
      </c>
      <c r="AQ485" s="5" t="n">
        <v>0.6840000000000001</v>
      </c>
      <c r="AR485" s="5" t="n">
        <v>0.124</v>
      </c>
      <c r="AS485" s="5" t="n">
        <v>0.362</v>
      </c>
      <c r="AT485" s="5" t="n">
        <v>1.255</v>
      </c>
      <c r="AU485" s="5" t="n">
        <v>0.2</v>
      </c>
      <c r="AV485" s="5" t="n">
        <v>1</v>
      </c>
      <c r="AW485" s="5" t="n">
        <v>0.593</v>
      </c>
      <c r="AX485" s="5" t="n">
        <v>0.109</v>
      </c>
      <c r="AY485" s="5" t="n">
        <v>0.276</v>
      </c>
      <c r="AZ485" s="5" t="n">
        <v>1.043</v>
      </c>
      <c r="BA485" s="5" t="n">
        <v>0.2</v>
      </c>
      <c r="BB485" s="5" t="n">
        <v>1</v>
      </c>
      <c r="BC485" s="5" t="n">
        <v>0.505</v>
      </c>
      <c r="BD485" s="5" t="n">
        <v>0.13</v>
      </c>
      <c r="BE485" s="5" t="n">
        <v>-0.142</v>
      </c>
      <c r="BF485" s="5" t="n">
        <v>0.436</v>
      </c>
      <c r="BG485" s="5" t="n">
        <v>0.2</v>
      </c>
      <c r="BH485" s="5" t="n">
        <v>0</v>
      </c>
      <c r="BI485" s="5" t="n">
        <v>0.5600000000000001</v>
      </c>
      <c r="BJ485" s="5" t="n">
        <v>0.123</v>
      </c>
      <c r="BK485" s="5" t="n">
        <v>-0.129</v>
      </c>
      <c r="BL485" s="5" t="n">
        <v>0.517</v>
      </c>
      <c r="BM485" s="5" t="n">
        <v>0.2</v>
      </c>
      <c r="BN485" s="5" t="n">
        <v>1</v>
      </c>
      <c r="BO485" s="5" t="n">
        <v>0</v>
      </c>
      <c r="BP485" s="5" t="n">
        <v>0</v>
      </c>
      <c r="BQ485" s="5" t="n">
        <v>0.178</v>
      </c>
      <c r="BR485" s="5" t="n">
        <v>0</v>
      </c>
      <c r="BS485" s="5" t="n">
        <v>0.667</v>
      </c>
      <c r="BT485" s="5" t="n">
        <v>0</v>
      </c>
      <c r="BU485" s="5" t="n">
        <v>0</v>
      </c>
      <c r="BV485" s="5" t="n">
        <v>0.128</v>
      </c>
      <c r="BW485" s="5" t="n">
        <v>0.2</v>
      </c>
      <c r="BX485" s="5" t="n">
        <v>0.833</v>
      </c>
      <c r="BY485" s="5" t="n">
        <v>13.646</v>
      </c>
      <c r="BZ485" s="5" t="n">
        <v>0</v>
      </c>
      <c r="CA485" s="5" t="n">
        <v>13.646</v>
      </c>
      <c r="CB485" s="5" t="n">
        <v>0</v>
      </c>
      <c r="CC485" s="5" t="n">
        <v>78.089</v>
      </c>
      <c r="CD485" s="5" t="n">
        <v>3.451</v>
      </c>
      <c r="CE485" s="5" t="n">
        <v>-4.42</v>
      </c>
      <c r="CF485" s="5" t="n">
        <v>88.40300000000001</v>
      </c>
      <c r="CG485" s="5" t="n">
        <v>0.2</v>
      </c>
      <c r="CH485" s="5" t="n">
        <v>1</v>
      </c>
      <c r="CI485" s="5" t="n">
        <v>0</v>
      </c>
      <c r="CJ485" s="5" t="n">
        <v>0</v>
      </c>
      <c r="CK485" s="5" t="n">
        <v>0</v>
      </c>
      <c r="CL485" s="5" t="n">
        <v>0</v>
      </c>
      <c r="CM485" s="5" t="n">
        <v>0</v>
      </c>
      <c r="CN485" s="5" t="n">
        <v>0</v>
      </c>
      <c r="CO485" s="5" t="n">
        <v>0</v>
      </c>
      <c r="CP485" s="5" t="n">
        <v>0</v>
      </c>
      <c r="CQ485" s="5" t="n">
        <v>1.387</v>
      </c>
      <c r="CR485" s="5" t="n">
        <v>0</v>
      </c>
      <c r="CS485" s="5" t="n">
        <v>5.529</v>
      </c>
      <c r="CT485" s="5" t="n">
        <v>4.251</v>
      </c>
      <c r="CU485" s="5" t="n">
        <v>10.168</v>
      </c>
    </row>
    <row r="486">
      <c r="A486" s="5" t="inlineStr">
        <is>
          <t>MWI2021</t>
        </is>
      </c>
      <c r="B486" s="5" t="inlineStr">
        <is>
          <t>MWI</t>
        </is>
      </c>
      <c r="C486" s="5" t="inlineStr">
        <is>
          <t>MWI</t>
        </is>
      </c>
      <c r="D486" s="5" t="inlineStr">
        <is>
          <t>Malawi</t>
        </is>
      </c>
      <c r="E486" s="5" t="n">
        <v>2021</v>
      </c>
      <c r="F486" s="5" t="n">
        <v>0.165</v>
      </c>
      <c r="G486" s="5" t="n">
        <v>5.897</v>
      </c>
      <c r="H486" s="5" t="n">
        <v>1.143</v>
      </c>
      <c r="I486" s="5" t="n">
        <v>0</v>
      </c>
      <c r="J486" s="5" t="n">
        <v>5.897</v>
      </c>
      <c r="K486" s="5" t="n">
        <v>0</v>
      </c>
      <c r="L486" s="5" t="n">
        <v>1</v>
      </c>
      <c r="M486" s="5" t="n">
        <v>7.964</v>
      </c>
      <c r="N486" s="5" t="n">
        <v>3.43</v>
      </c>
      <c r="O486" s="5" t="n">
        <v>0</v>
      </c>
      <c r="P486" s="5" t="n">
        <v>7.964</v>
      </c>
      <c r="Q486" s="5" t="n">
        <v>0</v>
      </c>
      <c r="R486" s="5" t="n">
        <v>1</v>
      </c>
      <c r="S486" s="5" t="n">
        <v>11.613</v>
      </c>
      <c r="T486" s="5" t="n">
        <v>6.86</v>
      </c>
      <c r="U486" s="5" t="n">
        <v>0</v>
      </c>
      <c r="V486" s="5" t="n">
        <v>13.53</v>
      </c>
      <c r="W486" s="5" t="n">
        <v>0.165</v>
      </c>
      <c r="X486" s="5" t="n">
        <v>1</v>
      </c>
      <c r="Y486" s="5" t="n">
        <v>16.297</v>
      </c>
      <c r="Z486" s="5" t="n">
        <v>2.203</v>
      </c>
      <c r="AA486" s="5" t="n">
        <v>0</v>
      </c>
      <c r="AB486" s="5" t="n">
        <v>16.297</v>
      </c>
      <c r="AC486" s="5" t="n">
        <v>0</v>
      </c>
      <c r="AD486" s="5" t="n">
        <v>1</v>
      </c>
      <c r="AE486" s="5" t="n">
        <v>17.44</v>
      </c>
      <c r="AF486" s="5" t="n">
        <v>4.078</v>
      </c>
      <c r="AG486" s="5" t="n">
        <v>0</v>
      </c>
      <c r="AH486" s="5" t="n">
        <v>17.44</v>
      </c>
      <c r="AI486" s="5" t="n">
        <v>0</v>
      </c>
      <c r="AJ486" s="5" t="n">
        <v>1</v>
      </c>
      <c r="AK486" s="5" t="n">
        <v>24.3</v>
      </c>
      <c r="AL486" s="5" t="n">
        <v>12.942</v>
      </c>
      <c r="AM486" s="5" t="n">
        <v>0</v>
      </c>
      <c r="AN486" s="5" t="n">
        <v>28.309</v>
      </c>
      <c r="AO486" s="5" t="n">
        <v>0.165</v>
      </c>
      <c r="AP486" s="5" t="n">
        <v>1</v>
      </c>
      <c r="AQ486" s="5" t="n">
        <v>0.619</v>
      </c>
      <c r="AR486" s="5" t="n">
        <v>0.114</v>
      </c>
      <c r="AS486" s="5" t="n">
        <v>0.398</v>
      </c>
      <c r="AT486" s="5" t="n">
        <v>1.19</v>
      </c>
      <c r="AU486" s="5" t="n">
        <v>0.17</v>
      </c>
      <c r="AV486" s="5" t="n">
        <v>1</v>
      </c>
      <c r="AW486" s="5" t="n">
        <v>0.599</v>
      </c>
      <c r="AX486" s="5" t="n">
        <v>0.114</v>
      </c>
      <c r="AY486" s="5" t="n">
        <v>0.409</v>
      </c>
      <c r="AZ486" s="5" t="n">
        <v>1.18</v>
      </c>
      <c r="BA486" s="5" t="n">
        <v>0.17</v>
      </c>
      <c r="BB486" s="5" t="n">
        <v>1</v>
      </c>
      <c r="BC486" s="5" t="n">
        <v>0.439</v>
      </c>
      <c r="BD486" s="5" t="n">
        <v>0.114</v>
      </c>
      <c r="BE486" s="5" t="n">
        <v>0.823</v>
      </c>
      <c r="BF486" s="5" t="n">
        <v>1.471</v>
      </c>
      <c r="BG486" s="5" t="n">
        <v>0.165</v>
      </c>
      <c r="BH486" s="5" t="n">
        <v>1</v>
      </c>
      <c r="BI486" s="5" t="n">
        <v>0.505</v>
      </c>
      <c r="BJ486" s="5" t="n">
        <v>0.114</v>
      </c>
      <c r="BK486" s="5" t="n">
        <v>0.276</v>
      </c>
      <c r="BL486" s="5" t="n">
        <v>0.91</v>
      </c>
      <c r="BM486" s="5" t="n">
        <v>0.165</v>
      </c>
      <c r="BN486" s="5" t="n">
        <v>1</v>
      </c>
      <c r="BO486" s="5" t="n">
        <v>0</v>
      </c>
      <c r="BP486" s="5" t="n">
        <v>0</v>
      </c>
      <c r="BQ486" s="5" t="n">
        <v>0.142</v>
      </c>
      <c r="BR486" s="5" t="n">
        <v>0</v>
      </c>
      <c r="BS486" s="5" t="n">
        <v>0.833</v>
      </c>
      <c r="BT486" s="5" t="n">
        <v>0</v>
      </c>
      <c r="BU486" s="5" t="n">
        <v>0</v>
      </c>
      <c r="BV486" s="5" t="n">
        <v>0.081</v>
      </c>
      <c r="BW486" s="5" t="n">
        <v>0.165</v>
      </c>
      <c r="BX486" s="5" t="n">
        <v>0.833</v>
      </c>
      <c r="BY486" s="5" t="n">
        <v>11.787</v>
      </c>
      <c r="BZ486" s="5" t="n">
        <v>0</v>
      </c>
      <c r="CA486" s="5" t="n">
        <v>11.787</v>
      </c>
      <c r="CB486" s="5" t="n">
        <v>0</v>
      </c>
      <c r="CC486" s="5" t="n">
        <v>78.125</v>
      </c>
      <c r="CD486" s="5" t="n">
        <v>7.95</v>
      </c>
      <c r="CE486" s="5" t="n">
        <v>44.918</v>
      </c>
      <c r="CF486" s="5" t="n">
        <v>143.345</v>
      </c>
      <c r="CG486" s="5" t="n">
        <v>0.165</v>
      </c>
      <c r="CH486" s="5" t="n">
        <v>1</v>
      </c>
      <c r="CI486" s="5" t="n">
        <v>0</v>
      </c>
      <c r="CJ486" s="5" t="n">
        <v>0</v>
      </c>
      <c r="CK486" s="5" t="n">
        <v>0</v>
      </c>
      <c r="CL486" s="5" t="n">
        <v>0</v>
      </c>
      <c r="CM486" s="5" t="n">
        <v>0</v>
      </c>
      <c r="CN486" s="5" t="n">
        <v>0</v>
      </c>
      <c r="CO486" s="5" t="n">
        <v>0</v>
      </c>
      <c r="CP486" s="5" t="n">
        <v>0</v>
      </c>
      <c r="CQ486" s="5" t="n">
        <v>1.198</v>
      </c>
      <c r="CR486" s="5" t="n">
        <v>0</v>
      </c>
      <c r="CS486" s="5" t="n">
        <v>4.776</v>
      </c>
      <c r="CT486" s="5" t="n">
        <v>4.753</v>
      </c>
      <c r="CU486" s="5" t="n">
        <v>15.162</v>
      </c>
    </row>
    <row r="487">
      <c r="A487" s="5" t="inlineStr">
        <is>
          <t>MWI2022</t>
        </is>
      </c>
      <c r="B487" s="5" t="inlineStr">
        <is>
          <t>MWI</t>
        </is>
      </c>
      <c r="C487" s="5" t="inlineStr">
        <is>
          <t>MWI</t>
        </is>
      </c>
      <c r="D487" s="5" t="inlineStr">
        <is>
          <t>Malawi</t>
        </is>
      </c>
      <c r="E487" s="5" t="n">
        <v>2022</v>
      </c>
      <c r="F487" s="5" t="n">
        <v>0.165</v>
      </c>
      <c r="G487" s="5" t="n">
        <v>11.72</v>
      </c>
      <c r="H487" s="5" t="n">
        <v>1.235</v>
      </c>
      <c r="I487" s="5" t="n">
        <v>0</v>
      </c>
      <c r="J487" s="5" t="n">
        <v>11.72</v>
      </c>
      <c r="K487" s="5" t="n">
        <v>0</v>
      </c>
      <c r="L487" s="5" t="n">
        <v>1</v>
      </c>
      <c r="M487" s="5" t="n">
        <v>9.782999999999999</v>
      </c>
      <c r="N487" s="5" t="n">
        <v>3.704</v>
      </c>
      <c r="O487" s="5" t="n">
        <v>0</v>
      </c>
      <c r="P487" s="5" t="n">
        <v>9.782999999999999</v>
      </c>
      <c r="Q487" s="5" t="n">
        <v>0</v>
      </c>
      <c r="R487" s="5" t="n">
        <v>1</v>
      </c>
      <c r="S487" s="5" t="n">
        <v>17.893</v>
      </c>
      <c r="T487" s="5" t="n">
        <v>7.408</v>
      </c>
      <c r="U487" s="5" t="n">
        <v>0.219</v>
      </c>
      <c r="V487" s="5" t="n">
        <v>20.846</v>
      </c>
      <c r="W487" s="5" t="n">
        <v>0.165</v>
      </c>
      <c r="X487" s="5" t="n">
        <v>1</v>
      </c>
      <c r="Y487" s="5" t="n">
        <v>32.539</v>
      </c>
      <c r="Z487" s="5" t="n">
        <v>4.398</v>
      </c>
      <c r="AA487" s="5" t="n">
        <v>0</v>
      </c>
      <c r="AB487" s="5" t="n">
        <v>32.539</v>
      </c>
      <c r="AC487" s="5" t="n">
        <v>0</v>
      </c>
      <c r="AD487" s="5" t="n">
        <v>1</v>
      </c>
      <c r="AE487" s="5" t="n">
        <v>33.774</v>
      </c>
      <c r="AF487" s="5" t="n">
        <v>7.897</v>
      </c>
      <c r="AG487" s="5" t="n">
        <v>0</v>
      </c>
      <c r="AH487" s="5" t="n">
        <v>33.774</v>
      </c>
      <c r="AI487" s="5" t="n">
        <v>0</v>
      </c>
      <c r="AJ487" s="5" t="n">
        <v>1</v>
      </c>
      <c r="AK487" s="5" t="n">
        <v>41.182</v>
      </c>
      <c r="AL487" s="5" t="n">
        <v>21.933</v>
      </c>
      <c r="AM487" s="5" t="n">
        <v>0.503</v>
      </c>
      <c r="AN487" s="5" t="n">
        <v>47.977</v>
      </c>
      <c r="AO487" s="5" t="n">
        <v>0.165</v>
      </c>
      <c r="AP487" s="5" t="n">
        <v>1</v>
      </c>
      <c r="AQ487" s="5" t="n">
        <v>0.861</v>
      </c>
      <c r="AR487" s="5" t="n">
        <v>0.123</v>
      </c>
      <c r="AS487" s="5" t="n">
        <v>0.583</v>
      </c>
      <c r="AT487" s="5" t="n">
        <v>1.69</v>
      </c>
      <c r="AU487" s="5" t="n">
        <v>0.17</v>
      </c>
      <c r="AV487" s="5" t="n">
        <v>1</v>
      </c>
      <c r="AW487" s="5" t="n">
        <v>0.986</v>
      </c>
      <c r="AX487" s="5" t="n">
        <v>0.123</v>
      </c>
      <c r="AY487" s="5" t="n">
        <v>0.501</v>
      </c>
      <c r="AZ487" s="5" t="n">
        <v>1.74</v>
      </c>
      <c r="BA487" s="5" t="n">
        <v>0.17</v>
      </c>
      <c r="BB487" s="5" t="n">
        <v>1</v>
      </c>
      <c r="BC487" s="5" t="n">
        <v>0.598</v>
      </c>
      <c r="BD487" s="5" t="n">
        <v>0.123</v>
      </c>
      <c r="BE487" s="5" t="n">
        <v>0.73</v>
      </c>
      <c r="BF487" s="5" t="n">
        <v>1.547</v>
      </c>
      <c r="BG487" s="5" t="n">
        <v>0.165</v>
      </c>
      <c r="BH487" s="5" t="n">
        <v>1</v>
      </c>
      <c r="BI487" s="5" t="n">
        <v>0.612</v>
      </c>
      <c r="BJ487" s="5" t="n">
        <v>0.123</v>
      </c>
      <c r="BK487" s="5" t="n">
        <v>0.383</v>
      </c>
      <c r="BL487" s="5" t="n">
        <v>1.16</v>
      </c>
      <c r="BM487" s="5" t="n">
        <v>0.165</v>
      </c>
      <c r="BN487" s="5" t="n">
        <v>1</v>
      </c>
      <c r="BO487" s="5" t="n">
        <v>0</v>
      </c>
      <c r="BP487" s="5" t="n">
        <v>0</v>
      </c>
      <c r="BQ487" s="5" t="n">
        <v>0.12</v>
      </c>
      <c r="BR487" s="5" t="n">
        <v>0</v>
      </c>
      <c r="BS487" s="5" t="n">
        <v>0.833</v>
      </c>
      <c r="BT487" s="5" t="n">
        <v>0</v>
      </c>
      <c r="BU487" s="5" t="n">
        <v>0</v>
      </c>
      <c r="BV487" s="5" t="n">
        <v>0.06900000000000001</v>
      </c>
      <c r="BW487" s="5" t="n">
        <v>0.165</v>
      </c>
      <c r="BX487" s="5" t="n">
        <v>0.833</v>
      </c>
      <c r="BY487" s="5" t="n">
        <v>12.729</v>
      </c>
      <c r="BZ487" s="5" t="n">
        <v>0</v>
      </c>
      <c r="CA487" s="5" t="n">
        <v>12.729</v>
      </c>
      <c r="CB487" s="5" t="n">
        <v>0</v>
      </c>
      <c r="CC487" s="5" t="n">
        <v>97.90000000000001</v>
      </c>
      <c r="CD487" s="5" t="n">
        <v>7.95</v>
      </c>
      <c r="CE487" s="5" t="n">
        <v>58.218</v>
      </c>
      <c r="CF487" s="5" t="n">
        <v>181.878</v>
      </c>
      <c r="CG487" s="5" t="n">
        <v>0.165</v>
      </c>
      <c r="CH487" s="5" t="n">
        <v>1</v>
      </c>
      <c r="CI487" s="5" t="n">
        <v>0</v>
      </c>
      <c r="CJ487" s="5" t="n">
        <v>0</v>
      </c>
      <c r="CK487" s="5" t="n">
        <v>0</v>
      </c>
      <c r="CL487" s="5" t="n">
        <v>0</v>
      </c>
      <c r="CM487" s="5" t="n">
        <v>0</v>
      </c>
      <c r="CN487" s="5" t="n">
        <v>0</v>
      </c>
      <c r="CO487" s="5" t="n">
        <v>0</v>
      </c>
      <c r="CP487" s="5" t="n">
        <v>0</v>
      </c>
      <c r="CQ487" s="5" t="n">
        <v>1.294</v>
      </c>
      <c r="CR487" s="5" t="n">
        <v>0</v>
      </c>
      <c r="CS487" s="5" t="n">
        <v>5.158</v>
      </c>
      <c r="CT487" s="5" t="n">
        <v>10.485</v>
      </c>
      <c r="CU487" s="5" t="n">
        <v>31.326</v>
      </c>
    </row>
    <row r="488">
      <c r="A488" s="5" t="inlineStr">
        <is>
          <t>MWI2023</t>
        </is>
      </c>
      <c r="B488" s="5" t="inlineStr">
        <is>
          <t>MWI</t>
        </is>
      </c>
      <c r="C488" s="5" t="inlineStr">
        <is>
          <t>MWI</t>
        </is>
      </c>
      <c r="D488" s="5" t="inlineStr">
        <is>
          <t>Malawi</t>
        </is>
      </c>
      <c r="E488" s="5" t="n">
        <v>2023</v>
      </c>
      <c r="F488" s="5" t="n">
        <v>0.165</v>
      </c>
      <c r="G488" s="5" t="n">
        <v>6.147</v>
      </c>
      <c r="H488" s="5" t="n">
        <v>1.286</v>
      </c>
      <c r="I488" s="5" t="n">
        <v>0</v>
      </c>
      <c r="J488" s="5" t="n">
        <v>6.147</v>
      </c>
      <c r="K488" s="5" t="n">
        <v>0</v>
      </c>
      <c r="L488" s="5" t="n">
        <v>1</v>
      </c>
      <c r="M488" s="5" t="n">
        <v>7.886</v>
      </c>
      <c r="N488" s="5" t="n">
        <v>3.857</v>
      </c>
      <c r="O488" s="5" t="n">
        <v>0</v>
      </c>
      <c r="P488" s="5" t="n">
        <v>7.886</v>
      </c>
      <c r="Q488" s="5" t="n">
        <v>0</v>
      </c>
      <c r="R488" s="5" t="n">
        <v>1</v>
      </c>
      <c r="S488" s="5" t="n">
        <v>12.575</v>
      </c>
      <c r="T488" s="5" t="n">
        <v>7.714</v>
      </c>
      <c r="U488" s="5" t="n">
        <v>0.23</v>
      </c>
      <c r="V488" s="5" t="n">
        <v>14.65</v>
      </c>
      <c r="W488" s="5" t="n">
        <v>0.165</v>
      </c>
      <c r="X488" s="5" t="n">
        <v>1</v>
      </c>
      <c r="Y488" s="5" t="n">
        <v>12.835</v>
      </c>
      <c r="Z488" s="5" t="n">
        <v>1.735</v>
      </c>
      <c r="AA488" s="5" t="n">
        <v>0</v>
      </c>
      <c r="AB488" s="5" t="n">
        <v>12.835</v>
      </c>
      <c r="AC488" s="5" t="n">
        <v>0</v>
      </c>
      <c r="AD488" s="5" t="n">
        <v>1</v>
      </c>
      <c r="AE488" s="5" t="n">
        <v>14.121</v>
      </c>
      <c r="AF488" s="5" t="n">
        <v>3.302</v>
      </c>
      <c r="AG488" s="5" t="n">
        <v>0</v>
      </c>
      <c r="AH488" s="5" t="n">
        <v>14.121</v>
      </c>
      <c r="AI488" s="5" t="n">
        <v>0</v>
      </c>
      <c r="AJ488" s="5" t="n">
        <v>1</v>
      </c>
      <c r="AK488" s="5" t="n">
        <v>21.835</v>
      </c>
      <c r="AL488" s="5" t="n">
        <v>11.629</v>
      </c>
      <c r="AM488" s="5" t="n">
        <v>0.399</v>
      </c>
      <c r="AN488" s="5" t="n">
        <v>25.437</v>
      </c>
      <c r="AO488" s="5" t="n">
        <v>0.165</v>
      </c>
      <c r="AP488" s="5" t="n">
        <v>1</v>
      </c>
      <c r="AQ488" s="5" t="n">
        <v>0.76</v>
      </c>
      <c r="AR488" s="5" t="n">
        <v>0.129</v>
      </c>
      <c r="AS488" s="5" t="n">
        <v>0.547</v>
      </c>
      <c r="AT488" s="5" t="n">
        <v>1.53</v>
      </c>
      <c r="AU488" s="5" t="n">
        <v>0.17</v>
      </c>
      <c r="AV488" s="5" t="n">
        <v>1</v>
      </c>
      <c r="AW488" s="5" t="n">
        <v>0.8110000000000001</v>
      </c>
      <c r="AX488" s="5" t="n">
        <v>0.129</v>
      </c>
      <c r="AY488" s="5" t="n">
        <v>0.719</v>
      </c>
      <c r="AZ488" s="5" t="n">
        <v>1.79</v>
      </c>
      <c r="BA488" s="5" t="n">
        <v>0.17</v>
      </c>
      <c r="BB488" s="5" t="n">
        <v>1</v>
      </c>
      <c r="BC488" s="5" t="n">
        <v>0.535</v>
      </c>
      <c r="BD488" s="5" t="n">
        <v>0.129</v>
      </c>
      <c r="BE488" s="5" t="n">
        <v>0.62</v>
      </c>
      <c r="BF488" s="5" t="n">
        <v>1.345</v>
      </c>
      <c r="BG488" s="5" t="n">
        <v>0.165</v>
      </c>
      <c r="BH488" s="5" t="n">
        <v>1</v>
      </c>
      <c r="BI488" s="5" t="n">
        <v>0.579</v>
      </c>
      <c r="BJ488" s="5" t="n">
        <v>0.129</v>
      </c>
      <c r="BK488" s="5" t="n">
        <v>0.442</v>
      </c>
      <c r="BL488" s="5" t="n">
        <v>1.19</v>
      </c>
      <c r="BM488" s="5" t="n">
        <v>0.165</v>
      </c>
      <c r="BN488" s="5" t="n">
        <v>1</v>
      </c>
      <c r="BO488" s="5" t="n">
        <v>0</v>
      </c>
      <c r="BP488" s="5" t="n">
        <v>0</v>
      </c>
      <c r="BQ488" s="5" t="n">
        <v>0.136</v>
      </c>
      <c r="BR488" s="5" t="n">
        <v>0</v>
      </c>
      <c r="BS488" s="5" t="n">
        <v>0.833</v>
      </c>
      <c r="BT488" s="5" t="n">
        <v>0</v>
      </c>
      <c r="BU488" s="5" t="n">
        <v>0</v>
      </c>
      <c r="BV488" s="5" t="n">
        <v>0.07099999999999999</v>
      </c>
      <c r="BW488" s="5" t="n">
        <v>0.165</v>
      </c>
      <c r="BX488" s="5" t="n">
        <v>0.833</v>
      </c>
      <c r="BY488" s="5" t="n">
        <v>13.254</v>
      </c>
      <c r="BZ488" s="5" t="n">
        <v>0</v>
      </c>
      <c r="CA488" s="5" t="n">
        <v>13.254</v>
      </c>
      <c r="CB488" s="5" t="n">
        <v>0</v>
      </c>
      <c r="CC488" s="5" t="n">
        <v>83.248</v>
      </c>
      <c r="CD488" s="5" t="n">
        <v>7.95</v>
      </c>
      <c r="CE488" s="5" t="n">
        <v>78.599</v>
      </c>
      <c r="CF488" s="5" t="n">
        <v>188.551</v>
      </c>
      <c r="CG488" s="5" t="n">
        <v>0.165</v>
      </c>
      <c r="CH488" s="5" t="n">
        <v>1</v>
      </c>
      <c r="CI488" s="5" t="n">
        <v>0</v>
      </c>
      <c r="CJ488" s="5" t="n">
        <v>0</v>
      </c>
      <c r="CK488" s="5" t="n">
        <v>0</v>
      </c>
      <c r="CL488" s="5" t="n">
        <v>0</v>
      </c>
      <c r="CM488" s="5" t="n">
        <v>0</v>
      </c>
      <c r="CN488" s="5" t="n">
        <v>0</v>
      </c>
      <c r="CO488" s="5" t="n">
        <v>0</v>
      </c>
      <c r="CP488" s="5" t="n">
        <v>0</v>
      </c>
      <c r="CQ488" s="5" t="n">
        <v>1.348</v>
      </c>
      <c r="CR488" s="5" t="n">
        <v>0</v>
      </c>
      <c r="CS488" s="5" t="n">
        <v>5.37</v>
      </c>
      <c r="CT488" s="5" t="n">
        <v>4.861</v>
      </c>
      <c r="CU488" s="5" t="n">
        <v>11.622</v>
      </c>
    </row>
    <row r="489">
      <c r="A489" s="5" t="inlineStr">
        <is>
          <t>MWI2024</t>
        </is>
      </c>
      <c r="B489" s="5" t="inlineStr">
        <is>
          <t>MWI</t>
        </is>
      </c>
      <c r="C489" s="5" t="inlineStr">
        <is>
          <t>MWI</t>
        </is>
      </c>
      <c r="D489" s="5" t="inlineStr">
        <is>
          <t>Malawi</t>
        </is>
      </c>
      <c r="E489" s="5" t="n">
        <v>2024</v>
      </c>
      <c r="F489" s="5" t="n">
        <v>0.165</v>
      </c>
      <c r="G489" s="5" t="n">
        <v>5.575</v>
      </c>
      <c r="H489" s="5" t="n">
        <v>1.324</v>
      </c>
      <c r="I489" s="5" t="n">
        <v>0</v>
      </c>
      <c r="J489" s="5" t="n">
        <v>5.575</v>
      </c>
      <c r="K489" s="5" t="n">
        <v>0</v>
      </c>
      <c r="L489" s="5" t="n">
        <v>1</v>
      </c>
      <c r="M489" s="5" t="n">
        <v>7.124</v>
      </c>
      <c r="N489" s="5" t="n">
        <v>3.971</v>
      </c>
      <c r="O489" s="5" t="n">
        <v>0</v>
      </c>
      <c r="P489" s="5" t="n">
        <v>7.124</v>
      </c>
      <c r="Q489" s="5" t="n">
        <v>0</v>
      </c>
      <c r="R489" s="5" t="n">
        <v>1</v>
      </c>
      <c r="S489" s="5" t="n">
        <v>12.193</v>
      </c>
      <c r="T489" s="5" t="n">
        <v>7.942</v>
      </c>
      <c r="U489" s="5" t="n">
        <v>0.274</v>
      </c>
      <c r="V489" s="5" t="n">
        <v>14.205</v>
      </c>
      <c r="W489" s="5" t="n">
        <v>0.165</v>
      </c>
      <c r="X489" s="5" t="n">
        <v>1</v>
      </c>
      <c r="Y489" s="5" t="n">
        <v>11.438</v>
      </c>
      <c r="Z489" s="5" t="n">
        <v>1.546</v>
      </c>
      <c r="AA489" s="5" t="n">
        <v>0</v>
      </c>
      <c r="AB489" s="5" t="n">
        <v>11.438</v>
      </c>
      <c r="AC489" s="5" t="n">
        <v>0</v>
      </c>
      <c r="AD489" s="5" t="n">
        <v>1</v>
      </c>
      <c r="AE489" s="5" t="n">
        <v>12.761</v>
      </c>
      <c r="AF489" s="5" t="n">
        <v>2.984</v>
      </c>
      <c r="AG489" s="5" t="n">
        <v>0</v>
      </c>
      <c r="AH489" s="5" t="n">
        <v>12.761</v>
      </c>
      <c r="AI489" s="5" t="n">
        <v>0</v>
      </c>
      <c r="AJ489" s="5" t="n">
        <v>1</v>
      </c>
      <c r="AK489" s="5" t="n">
        <v>20.703</v>
      </c>
      <c r="AL489" s="5" t="n">
        <v>11.026</v>
      </c>
      <c r="AM489" s="5" t="n">
        <v>0.465</v>
      </c>
      <c r="AN489" s="5" t="n">
        <v>24.119</v>
      </c>
      <c r="AO489" s="5" t="n">
        <v>0.165</v>
      </c>
      <c r="AP489" s="5" t="n">
        <v>1</v>
      </c>
      <c r="AQ489" s="5" t="n">
        <v>0.724</v>
      </c>
      <c r="AR489" s="5" t="n">
        <v>0.132</v>
      </c>
      <c r="AS489" s="5" t="n">
        <v>0.532</v>
      </c>
      <c r="AT489" s="5" t="n">
        <v>1.47</v>
      </c>
      <c r="AU489" s="5" t="n">
        <v>0.17</v>
      </c>
      <c r="AV489" s="5" t="n">
        <v>1</v>
      </c>
      <c r="AW489" s="5" t="n">
        <v>0.75</v>
      </c>
      <c r="AX489" s="5" t="n">
        <v>0.132</v>
      </c>
      <c r="AY489" s="5" t="n">
        <v>0.609</v>
      </c>
      <c r="AZ489" s="5" t="n">
        <v>1.59</v>
      </c>
      <c r="BA489" s="5" t="n">
        <v>0.17</v>
      </c>
      <c r="BB489" s="5" t="n">
        <v>1</v>
      </c>
      <c r="BC489" s="5" t="n">
        <v>0.513</v>
      </c>
      <c r="BD489" s="5" t="n">
        <v>0.132</v>
      </c>
      <c r="BE489" s="5" t="n">
        <v>0.437</v>
      </c>
      <c r="BF489" s="5" t="n">
        <v>1.107</v>
      </c>
      <c r="BG489" s="5" t="n">
        <v>0.165</v>
      </c>
      <c r="BH489" s="5" t="n">
        <v>1</v>
      </c>
      <c r="BI489" s="5" t="n">
        <v>0.591</v>
      </c>
      <c r="BJ489" s="5" t="n">
        <v>0.132</v>
      </c>
      <c r="BK489" s="5" t="n">
        <v>0.361</v>
      </c>
      <c r="BL489" s="5" t="n">
        <v>1.11</v>
      </c>
      <c r="BM489" s="5" t="n">
        <v>0.165</v>
      </c>
      <c r="BN489" s="5" t="n">
        <v>1</v>
      </c>
      <c r="BO489" s="5" t="n">
        <v>0</v>
      </c>
      <c r="BP489" s="5" t="n">
        <v>0</v>
      </c>
      <c r="BQ489" s="5" t="n">
        <v>0.159</v>
      </c>
      <c r="BR489" s="5" t="n">
        <v>0</v>
      </c>
      <c r="BS489" s="5" t="n">
        <v>0.833</v>
      </c>
      <c r="BT489" s="5" t="n">
        <v>0</v>
      </c>
      <c r="BU489" s="5" t="n">
        <v>0</v>
      </c>
      <c r="BV489" s="5" t="n">
        <v>0.064</v>
      </c>
      <c r="BW489" s="5" t="n">
        <v>0.165</v>
      </c>
      <c r="BX489" s="5" t="n">
        <v>0.833</v>
      </c>
      <c r="BY489" s="5" t="n">
        <v>13.646</v>
      </c>
      <c r="BZ489" s="5" t="n">
        <v>0</v>
      </c>
      <c r="CA489" s="5" t="n">
        <v>13.646</v>
      </c>
      <c r="CB489" s="5" t="n">
        <v>0</v>
      </c>
      <c r="CC489" s="5" t="n">
        <v>82.58799999999999</v>
      </c>
      <c r="CD489" s="5" t="n">
        <v>7.95</v>
      </c>
      <c r="CE489" s="5" t="n">
        <v>67.48399999999999</v>
      </c>
      <c r="CF489" s="5" t="n">
        <v>174.834</v>
      </c>
      <c r="CG489" s="5" t="n">
        <v>0.165</v>
      </c>
      <c r="CH489" s="5" t="n">
        <v>1</v>
      </c>
      <c r="CI489" s="5" t="n">
        <v>0</v>
      </c>
      <c r="CJ489" s="5" t="n">
        <v>0</v>
      </c>
      <c r="CK489" s="5" t="n">
        <v>0</v>
      </c>
      <c r="CL489" s="5" t="n">
        <v>0</v>
      </c>
      <c r="CM489" s="5" t="n">
        <v>0</v>
      </c>
      <c r="CN489" s="5" t="n">
        <v>0</v>
      </c>
      <c r="CO489" s="5" t="n">
        <v>0</v>
      </c>
      <c r="CP489" s="5" t="n">
        <v>0</v>
      </c>
      <c r="CQ489" s="5" t="n">
        <v>1.387</v>
      </c>
      <c r="CR489" s="5" t="n">
        <v>0</v>
      </c>
      <c r="CS489" s="5" t="n">
        <v>5.529</v>
      </c>
      <c r="CT489" s="5" t="n">
        <v>4.251</v>
      </c>
      <c r="CU489" s="5" t="n">
        <v>10.168</v>
      </c>
    </row>
    <row r="490">
      <c r="A490" s="5" t="inlineStr">
        <is>
          <t>MYS2021</t>
        </is>
      </c>
      <c r="B490" s="5" t="inlineStr">
        <is>
          <t>MYS</t>
        </is>
      </c>
      <c r="C490" s="5" t="inlineStr">
        <is>
          <t>MYS</t>
        </is>
      </c>
      <c r="D490" s="5" t="inlineStr">
        <is>
          <t>Malaysia</t>
        </is>
      </c>
      <c r="E490" s="5" t="n">
        <v>2021</v>
      </c>
      <c r="F490" s="5" t="n">
        <v>0.1</v>
      </c>
      <c r="G490" s="5" t="n">
        <v>4.452</v>
      </c>
      <c r="H490" s="5" t="n">
        <v>1.087</v>
      </c>
      <c r="I490" s="5" t="n">
        <v>0</v>
      </c>
      <c r="J490" s="5" t="n">
        <v>4.452</v>
      </c>
      <c r="K490" s="5" t="n">
        <v>0</v>
      </c>
      <c r="L490" s="5" t="n">
        <v>1</v>
      </c>
      <c r="M490" s="5" t="n">
        <v>7.463</v>
      </c>
      <c r="N490" s="5" t="n">
        <v>3.26</v>
      </c>
      <c r="O490" s="5" t="n">
        <v>0</v>
      </c>
      <c r="P490" s="5" t="n">
        <v>7.463</v>
      </c>
      <c r="Q490" s="5" t="n">
        <v>0</v>
      </c>
      <c r="R490" s="5" t="n">
        <v>1</v>
      </c>
      <c r="S490" s="5" t="n">
        <v>9.884</v>
      </c>
      <c r="T490" s="5" t="n">
        <v>6.519</v>
      </c>
      <c r="U490" s="5" t="n">
        <v>0</v>
      </c>
      <c r="V490" s="5" t="n">
        <v>9.884</v>
      </c>
      <c r="W490" s="5" t="n">
        <v>0</v>
      </c>
      <c r="X490" s="5" t="n">
        <v>1</v>
      </c>
      <c r="Y490" s="5" t="n">
        <v>6.618</v>
      </c>
      <c r="Z490" s="5" t="n">
        <v>0.855</v>
      </c>
      <c r="AA490" s="5" t="n">
        <v>-0.017</v>
      </c>
      <c r="AB490" s="5" t="n">
        <v>6.601</v>
      </c>
      <c r="AC490" s="5" t="n">
        <v>0</v>
      </c>
      <c r="AD490" s="5" t="n">
        <v>1</v>
      </c>
      <c r="AE490" s="5" t="n">
        <v>7.298</v>
      </c>
      <c r="AF490" s="5" t="n">
        <v>1.639</v>
      </c>
      <c r="AG490" s="5" t="n">
        <v>-0.5600000000000001</v>
      </c>
      <c r="AH490" s="5" t="n">
        <v>6.738</v>
      </c>
      <c r="AI490" s="5" t="n">
        <v>0</v>
      </c>
      <c r="AJ490" s="5" t="n">
        <v>1</v>
      </c>
      <c r="AK490" s="5" t="n">
        <v>11.375</v>
      </c>
      <c r="AL490" s="5" t="n">
        <v>5.865</v>
      </c>
      <c r="AM490" s="5" t="n">
        <v>-5.676</v>
      </c>
      <c r="AN490" s="5" t="n">
        <v>6.268</v>
      </c>
      <c r="AO490" s="5" t="n">
        <v>0</v>
      </c>
      <c r="AP490" s="5" t="n">
        <v>0</v>
      </c>
      <c r="AQ490" s="5" t="n">
        <v>0.621</v>
      </c>
      <c r="AR490" s="5" t="n">
        <v>0.114</v>
      </c>
      <c r="AS490" s="5" t="n">
        <v>-0.131</v>
      </c>
      <c r="AT490" s="5" t="n">
        <v>0.489</v>
      </c>
      <c r="AU490" s="5" t="n">
        <v>0</v>
      </c>
      <c r="AV490" s="5" t="n">
        <v>0</v>
      </c>
      <c r="AW490" s="5" t="n">
        <v>0.593</v>
      </c>
      <c r="AX490" s="5" t="n">
        <v>0.114</v>
      </c>
      <c r="AY490" s="5" t="n">
        <v>-0.077</v>
      </c>
      <c r="AZ490" s="5" t="n">
        <v>0.516</v>
      </c>
      <c r="BA490" s="5" t="n">
        <v>0</v>
      </c>
      <c r="BB490" s="5" t="n">
        <v>0</v>
      </c>
      <c r="BC490" s="5" t="n">
        <v>0.44</v>
      </c>
      <c r="BD490" s="5" t="n">
        <v>0.114</v>
      </c>
      <c r="BE490" s="5" t="n">
        <v>-0.09</v>
      </c>
      <c r="BF490" s="5" t="n">
        <v>0.35</v>
      </c>
      <c r="BG490" s="5" t="n">
        <v>0</v>
      </c>
      <c r="BH490" s="5" t="n">
        <v>0</v>
      </c>
      <c r="BI490" s="5" t="n">
        <v>0.5600000000000001</v>
      </c>
      <c r="BJ490" s="5" t="n">
        <v>0.114</v>
      </c>
      <c r="BK490" s="5" t="n">
        <v>0.001</v>
      </c>
      <c r="BL490" s="5" t="n">
        <v>0.5620000000000001</v>
      </c>
      <c r="BM490" s="5" t="n">
        <v>0</v>
      </c>
      <c r="BN490" s="5" t="n">
        <v>1</v>
      </c>
      <c r="BO490" s="5" t="n">
        <v>0</v>
      </c>
      <c r="BP490" s="5" t="n">
        <v>0</v>
      </c>
      <c r="BQ490" s="5" t="n">
        <v>0.092</v>
      </c>
      <c r="BR490" s="5" t="n">
        <v>0</v>
      </c>
      <c r="BS490" s="5" t="n">
        <v>0.333</v>
      </c>
      <c r="BT490" s="5" t="n">
        <v>0</v>
      </c>
      <c r="BU490" s="5" t="n">
        <v>0</v>
      </c>
      <c r="BV490" s="5" t="n">
        <v>0.053</v>
      </c>
      <c r="BW490" s="5" t="n">
        <v>0.1</v>
      </c>
      <c r="BX490" s="5" t="n">
        <v>0.333</v>
      </c>
      <c r="BY490" s="5" t="n">
        <v>11.787</v>
      </c>
      <c r="BZ490" s="5" t="n">
        <v>0</v>
      </c>
      <c r="CA490" s="5" t="n">
        <v>11.787</v>
      </c>
      <c r="CB490" s="5" t="n">
        <v>0</v>
      </c>
      <c r="CC490" s="5" t="n">
        <v>81.69499999999999</v>
      </c>
      <c r="CD490" s="5" t="n">
        <v>7.95</v>
      </c>
      <c r="CE490" s="5" t="n">
        <v>0.211</v>
      </c>
      <c r="CF490" s="5" t="n">
        <v>90.09699999999999</v>
      </c>
      <c r="CG490" s="5" t="n">
        <v>0.1</v>
      </c>
      <c r="CH490" s="5" t="n">
        <v>1</v>
      </c>
      <c r="CI490" s="5" t="n">
        <v>0</v>
      </c>
      <c r="CJ490" s="5" t="n">
        <v>0</v>
      </c>
      <c r="CK490" s="5" t="n">
        <v>0</v>
      </c>
      <c r="CL490" s="5" t="n">
        <v>0</v>
      </c>
      <c r="CM490" s="5" t="n">
        <v>0</v>
      </c>
      <c r="CN490" s="5" t="n">
        <v>0</v>
      </c>
      <c r="CO490" s="5" t="n">
        <v>0</v>
      </c>
      <c r="CP490" s="5" t="n">
        <v>0.099</v>
      </c>
      <c r="CQ490" s="5" t="n">
        <v>1.198</v>
      </c>
      <c r="CR490" s="5" t="n">
        <v>0.8110000000000001</v>
      </c>
      <c r="CS490" s="5" t="n">
        <v>4.606</v>
      </c>
      <c r="CT490" s="5" t="n">
        <v>3.604</v>
      </c>
      <c r="CU490" s="5" t="n">
        <v>14.129</v>
      </c>
    </row>
    <row r="491">
      <c r="A491" s="5" t="inlineStr">
        <is>
          <t>MYS2022</t>
        </is>
      </c>
      <c r="B491" s="5" t="inlineStr">
        <is>
          <t>MYS</t>
        </is>
      </c>
      <c r="C491" s="5" t="inlineStr">
        <is>
          <t>MYS</t>
        </is>
      </c>
      <c r="D491" s="5" t="inlineStr">
        <is>
          <t>Malaysia</t>
        </is>
      </c>
      <c r="E491" s="5" t="n">
        <v>2022</v>
      </c>
      <c r="F491" s="5" t="n">
        <v>0.1</v>
      </c>
      <c r="G491" s="5" t="n">
        <v>8.189</v>
      </c>
      <c r="H491" s="5" t="n">
        <v>1.181</v>
      </c>
      <c r="I491" s="5" t="n">
        <v>0</v>
      </c>
      <c r="J491" s="5" t="n">
        <v>8.189</v>
      </c>
      <c r="K491" s="5" t="n">
        <v>0</v>
      </c>
      <c r="L491" s="5" t="n">
        <v>1</v>
      </c>
      <c r="M491" s="5" t="n">
        <v>9.205</v>
      </c>
      <c r="N491" s="5" t="n">
        <v>3.543</v>
      </c>
      <c r="O491" s="5" t="n">
        <v>0</v>
      </c>
      <c r="P491" s="5" t="n">
        <v>9.205</v>
      </c>
      <c r="Q491" s="5" t="n">
        <v>0</v>
      </c>
      <c r="R491" s="5" t="n">
        <v>1</v>
      </c>
      <c r="S491" s="5" t="n">
        <v>14.094</v>
      </c>
      <c r="T491" s="5" t="n">
        <v>7.086</v>
      </c>
      <c r="U491" s="5" t="n">
        <v>0</v>
      </c>
      <c r="V491" s="5" t="n">
        <v>14.094</v>
      </c>
      <c r="W491" s="5" t="n">
        <v>0</v>
      </c>
      <c r="X491" s="5" t="n">
        <v>1</v>
      </c>
      <c r="Y491" s="5" t="n">
        <v>11.476</v>
      </c>
      <c r="Z491" s="5" t="n">
        <v>1.482</v>
      </c>
      <c r="AA491" s="5" t="n">
        <v>-4.347</v>
      </c>
      <c r="AB491" s="5" t="n">
        <v>7.129</v>
      </c>
      <c r="AC491" s="5" t="n">
        <v>0</v>
      </c>
      <c r="AD491" s="5" t="n">
        <v>1</v>
      </c>
      <c r="AE491" s="5" t="n">
        <v>12.252</v>
      </c>
      <c r="AF491" s="5" t="n">
        <v>2.751</v>
      </c>
      <c r="AG491" s="5" t="n">
        <v>-4.173</v>
      </c>
      <c r="AH491" s="5" t="n">
        <v>8.079000000000001</v>
      </c>
      <c r="AI491" s="5" t="n">
        <v>0</v>
      </c>
      <c r="AJ491" s="5" t="n">
        <v>1</v>
      </c>
      <c r="AK491" s="5" t="n">
        <v>16.907</v>
      </c>
      <c r="AL491" s="5" t="n">
        <v>8.718</v>
      </c>
      <c r="AM491" s="5" t="n">
        <v>-10.079</v>
      </c>
      <c r="AN491" s="5" t="n">
        <v>7.511</v>
      </c>
      <c r="AO491" s="5" t="n">
        <v>0</v>
      </c>
      <c r="AP491" s="5" t="n">
        <v>0</v>
      </c>
      <c r="AQ491" s="5" t="n">
        <v>0.847</v>
      </c>
      <c r="AR491" s="5" t="n">
        <v>0.123</v>
      </c>
      <c r="AS491" s="5" t="n">
        <v>-0.381</v>
      </c>
      <c r="AT491" s="5" t="n">
        <v>0.466</v>
      </c>
      <c r="AU491" s="5" t="n">
        <v>0</v>
      </c>
      <c r="AV491" s="5" t="n">
        <v>0</v>
      </c>
      <c r="AW491" s="5" t="n">
        <v>0.947</v>
      </c>
      <c r="AX491" s="5" t="n">
        <v>0.123</v>
      </c>
      <c r="AY491" s="5" t="n">
        <v>-0.458</v>
      </c>
      <c r="AZ491" s="5" t="n">
        <v>0.489</v>
      </c>
      <c r="BA491" s="5" t="n">
        <v>0</v>
      </c>
      <c r="BB491" s="5" t="n">
        <v>0</v>
      </c>
      <c r="BC491" s="5" t="n">
        <v>0.589</v>
      </c>
      <c r="BD491" s="5" t="n">
        <v>0.123</v>
      </c>
      <c r="BE491" s="5" t="n">
        <v>-0.252</v>
      </c>
      <c r="BF491" s="5" t="n">
        <v>0.337</v>
      </c>
      <c r="BG491" s="5" t="n">
        <v>0</v>
      </c>
      <c r="BH491" s="5" t="n">
        <v>0</v>
      </c>
      <c r="BI491" s="5" t="n">
        <v>0.6889999999999999</v>
      </c>
      <c r="BJ491" s="5" t="n">
        <v>0.123</v>
      </c>
      <c r="BK491" s="5" t="n">
        <v>0.002</v>
      </c>
      <c r="BL491" s="5" t="n">
        <v>0.6909999999999999</v>
      </c>
      <c r="BM491" s="5" t="n">
        <v>0</v>
      </c>
      <c r="BN491" s="5" t="n">
        <v>1</v>
      </c>
      <c r="BO491" s="5" t="n">
        <v>0</v>
      </c>
      <c r="BP491" s="5" t="n">
        <v>-0.014</v>
      </c>
      <c r="BQ491" s="5" t="n">
        <v>0.08599999999999999</v>
      </c>
      <c r="BR491" s="5" t="n">
        <v>0</v>
      </c>
      <c r="BS491" s="5" t="n">
        <v>0.333</v>
      </c>
      <c r="BT491" s="5" t="n">
        <v>0</v>
      </c>
      <c r="BU491" s="5" t="n">
        <v>-0.014</v>
      </c>
      <c r="BV491" s="5" t="n">
        <v>0.05</v>
      </c>
      <c r="BW491" s="5" t="n">
        <v>0.1</v>
      </c>
      <c r="BX491" s="5" t="n">
        <v>0.333</v>
      </c>
      <c r="BY491" s="5" t="n">
        <v>12.729</v>
      </c>
      <c r="BZ491" s="5" t="n">
        <v>0</v>
      </c>
      <c r="CA491" s="5" t="n">
        <v>12.729</v>
      </c>
      <c r="CB491" s="5" t="n">
        <v>0</v>
      </c>
      <c r="CC491" s="5" t="n">
        <v>102.477</v>
      </c>
      <c r="CD491" s="5" t="n">
        <v>7.95</v>
      </c>
      <c r="CE491" s="5" t="n">
        <v>-2.479</v>
      </c>
      <c r="CF491" s="5" t="n">
        <v>109.189</v>
      </c>
      <c r="CG491" s="5" t="n">
        <v>0.1</v>
      </c>
      <c r="CH491" s="5" t="n">
        <v>1</v>
      </c>
      <c r="CI491" s="5" t="n">
        <v>0</v>
      </c>
      <c r="CJ491" s="5" t="n">
        <v>0</v>
      </c>
      <c r="CK491" s="5" t="n">
        <v>0</v>
      </c>
      <c r="CL491" s="5" t="n">
        <v>0</v>
      </c>
      <c r="CM491" s="5" t="n">
        <v>0</v>
      </c>
      <c r="CN491" s="5" t="n">
        <v>0</v>
      </c>
      <c r="CO491" s="5" t="n">
        <v>0</v>
      </c>
      <c r="CP491" s="5" t="n">
        <v>0.08699999999999999</v>
      </c>
      <c r="CQ491" s="5" t="n">
        <v>1.294</v>
      </c>
      <c r="CR491" s="5" t="n">
        <v>0.743</v>
      </c>
      <c r="CS491" s="5" t="n">
        <v>4.974</v>
      </c>
      <c r="CT491" s="5" t="n">
        <v>7.554</v>
      </c>
      <c r="CU491" s="5" t="n">
        <v>28.059</v>
      </c>
    </row>
    <row r="492">
      <c r="A492" s="5" t="inlineStr">
        <is>
          <t>MYS2023</t>
        </is>
      </c>
      <c r="B492" s="5" t="inlineStr">
        <is>
          <t>MYS</t>
        </is>
      </c>
      <c r="C492" s="5" t="inlineStr">
        <is>
          <t>MYS</t>
        </is>
      </c>
      <c r="D492" s="5" t="inlineStr">
        <is>
          <t>Malaysia</t>
        </is>
      </c>
      <c r="E492" s="5" t="n">
        <v>2023</v>
      </c>
      <c r="F492" s="5" t="n">
        <v>0.1</v>
      </c>
      <c r="G492" s="5" t="n">
        <v>5.398</v>
      </c>
      <c r="H492" s="5" t="n">
        <v>1.222</v>
      </c>
      <c r="I492" s="5" t="n">
        <v>0</v>
      </c>
      <c r="J492" s="5" t="n">
        <v>5.398</v>
      </c>
      <c r="K492" s="5" t="n">
        <v>0</v>
      </c>
      <c r="L492" s="5" t="n">
        <v>1</v>
      </c>
      <c r="M492" s="5" t="n">
        <v>7.432</v>
      </c>
      <c r="N492" s="5" t="n">
        <v>3.667</v>
      </c>
      <c r="O492" s="5" t="n">
        <v>0</v>
      </c>
      <c r="P492" s="5" t="n">
        <v>7.432</v>
      </c>
      <c r="Q492" s="5" t="n">
        <v>0</v>
      </c>
      <c r="R492" s="5" t="n">
        <v>1</v>
      </c>
      <c r="S492" s="5" t="n">
        <v>11.509</v>
      </c>
      <c r="T492" s="5" t="n">
        <v>7.334</v>
      </c>
      <c r="U492" s="5" t="n">
        <v>0</v>
      </c>
      <c r="V492" s="5" t="n">
        <v>11.509</v>
      </c>
      <c r="W492" s="5" t="n">
        <v>0</v>
      </c>
      <c r="X492" s="5" t="n">
        <v>1</v>
      </c>
      <c r="Y492" s="5" t="n">
        <v>6.841</v>
      </c>
      <c r="Z492" s="5" t="n">
        <v>0.884</v>
      </c>
      <c r="AA492" s="5" t="n">
        <v>0.582</v>
      </c>
      <c r="AB492" s="5" t="n">
        <v>7.423</v>
      </c>
      <c r="AC492" s="5" t="n">
        <v>0</v>
      </c>
      <c r="AD492" s="5" t="n">
        <v>1</v>
      </c>
      <c r="AE492" s="5" t="n">
        <v>7.623</v>
      </c>
      <c r="AF492" s="5" t="n">
        <v>1.712</v>
      </c>
      <c r="AG492" s="5" t="n">
        <v>0.173</v>
      </c>
      <c r="AH492" s="5" t="n">
        <v>7.796</v>
      </c>
      <c r="AI492" s="5" t="n">
        <v>0</v>
      </c>
      <c r="AJ492" s="5" t="n">
        <v>1</v>
      </c>
      <c r="AK492" s="5" t="n">
        <v>12.312</v>
      </c>
      <c r="AL492" s="5" t="n">
        <v>6.349</v>
      </c>
      <c r="AM492" s="5" t="n">
        <v>-5.723</v>
      </c>
      <c r="AN492" s="5" t="n">
        <v>7.248</v>
      </c>
      <c r="AO492" s="5" t="n">
        <v>0</v>
      </c>
      <c r="AP492" s="5" t="n">
        <v>0</v>
      </c>
      <c r="AQ492" s="5" t="n">
        <v>0.749</v>
      </c>
      <c r="AR492" s="5" t="n">
        <v>0.129</v>
      </c>
      <c r="AS492" s="5" t="n">
        <v>-0.299</v>
      </c>
      <c r="AT492" s="5" t="n">
        <v>0.449</v>
      </c>
      <c r="AU492" s="5" t="n">
        <v>0</v>
      </c>
      <c r="AV492" s="5" t="n">
        <v>0</v>
      </c>
      <c r="AW492" s="5" t="n">
        <v>0.783</v>
      </c>
      <c r="AX492" s="5" t="n">
        <v>0.129</v>
      </c>
      <c r="AY492" s="5" t="n">
        <v>-0.311</v>
      </c>
      <c r="AZ492" s="5" t="n">
        <v>0.471</v>
      </c>
      <c r="BA492" s="5" t="n">
        <v>0</v>
      </c>
      <c r="BB492" s="5" t="n">
        <v>0</v>
      </c>
      <c r="BC492" s="5" t="n">
        <v>0.527</v>
      </c>
      <c r="BD492" s="5" t="n">
        <v>0.129</v>
      </c>
      <c r="BE492" s="5" t="n">
        <v>-0.198</v>
      </c>
      <c r="BF492" s="5" t="n">
        <v>0.329</v>
      </c>
      <c r="BG492" s="5" t="n">
        <v>0</v>
      </c>
      <c r="BH492" s="5" t="n">
        <v>0</v>
      </c>
      <c r="BI492" s="5" t="n">
        <v>0.64</v>
      </c>
      <c r="BJ492" s="5" t="n">
        <v>0.129</v>
      </c>
      <c r="BK492" s="5" t="n">
        <v>0.002</v>
      </c>
      <c r="BL492" s="5" t="n">
        <v>0.641</v>
      </c>
      <c r="BM492" s="5" t="n">
        <v>0</v>
      </c>
      <c r="BN492" s="5" t="n">
        <v>1</v>
      </c>
      <c r="BO492" s="5" t="n">
        <v>0</v>
      </c>
      <c r="BP492" s="5" t="n">
        <v>0</v>
      </c>
      <c r="BQ492" s="5" t="n">
        <v>0.081</v>
      </c>
      <c r="BR492" s="5" t="n">
        <v>0</v>
      </c>
      <c r="BS492" s="5" t="n">
        <v>0.333</v>
      </c>
      <c r="BT492" s="5" t="n">
        <v>0</v>
      </c>
      <c r="BU492" s="5" t="n">
        <v>0</v>
      </c>
      <c r="BV492" s="5" t="n">
        <v>0.046</v>
      </c>
      <c r="BW492" s="5" t="n">
        <v>0.1</v>
      </c>
      <c r="BX492" s="5" t="n">
        <v>0.333</v>
      </c>
      <c r="BY492" s="5" t="n">
        <v>13.254</v>
      </c>
      <c r="BZ492" s="5" t="n">
        <v>0</v>
      </c>
      <c r="CA492" s="5" t="n">
        <v>13.254</v>
      </c>
      <c r="CB492" s="5" t="n">
        <v>0</v>
      </c>
      <c r="CC492" s="5" t="n">
        <v>87.07899999999999</v>
      </c>
      <c r="CD492" s="5" t="n">
        <v>7.95</v>
      </c>
      <c r="CE492" s="5" t="n">
        <v>-2.476</v>
      </c>
      <c r="CF492" s="5" t="n">
        <v>92.044</v>
      </c>
      <c r="CG492" s="5" t="n">
        <v>0.1</v>
      </c>
      <c r="CH492" s="5" t="n">
        <v>1</v>
      </c>
      <c r="CI492" s="5" t="n">
        <v>0</v>
      </c>
      <c r="CJ492" s="5" t="n">
        <v>0</v>
      </c>
      <c r="CK492" s="5" t="n">
        <v>0</v>
      </c>
      <c r="CL492" s="5" t="n">
        <v>0</v>
      </c>
      <c r="CM492" s="5" t="n">
        <v>0</v>
      </c>
      <c r="CN492" s="5" t="n">
        <v>0</v>
      </c>
      <c r="CO492" s="5" t="n">
        <v>0</v>
      </c>
      <c r="CP492" s="5" t="n">
        <v>0.099</v>
      </c>
      <c r="CQ492" s="5" t="n">
        <v>1.348</v>
      </c>
      <c r="CR492" s="5" t="n">
        <v>0.784</v>
      </c>
      <c r="CS492" s="5" t="n">
        <v>5.179</v>
      </c>
      <c r="CT492" s="5" t="n">
        <v>4.484</v>
      </c>
      <c r="CU492" s="5" t="n">
        <v>9.260999999999999</v>
      </c>
    </row>
    <row r="493">
      <c r="A493" s="5" t="inlineStr">
        <is>
          <t>MYS2024</t>
        </is>
      </c>
      <c r="B493" s="5" t="inlineStr">
        <is>
          <t>MYS</t>
        </is>
      </c>
      <c r="C493" s="5" t="inlineStr">
        <is>
          <t>MYS</t>
        </is>
      </c>
      <c r="D493" s="5" t="inlineStr">
        <is>
          <t>Malaysia</t>
        </is>
      </c>
      <c r="E493" s="5" t="n">
        <v>2024</v>
      </c>
      <c r="F493" s="5" t="n">
        <v>0.1</v>
      </c>
      <c r="G493" s="5" t="n">
        <v>4.558</v>
      </c>
      <c r="H493" s="5" t="n">
        <v>1.258</v>
      </c>
      <c r="I493" s="5" t="n">
        <v>0</v>
      </c>
      <c r="J493" s="5" t="n">
        <v>4.558</v>
      </c>
      <c r="K493" s="5" t="n">
        <v>0</v>
      </c>
      <c r="L493" s="5" t="n">
        <v>1</v>
      </c>
      <c r="M493" s="5" t="n">
        <v>6.754</v>
      </c>
      <c r="N493" s="5" t="n">
        <v>3.775</v>
      </c>
      <c r="O493" s="5" t="n">
        <v>0</v>
      </c>
      <c r="P493" s="5" t="n">
        <v>6.754</v>
      </c>
      <c r="Q493" s="5" t="n">
        <v>0</v>
      </c>
      <c r="R493" s="5" t="n">
        <v>1</v>
      </c>
      <c r="S493" s="5" t="n">
        <v>10.851</v>
      </c>
      <c r="T493" s="5" t="n">
        <v>7.55</v>
      </c>
      <c r="U493" s="5" t="n">
        <v>0</v>
      </c>
      <c r="V493" s="5" t="n">
        <v>10.851</v>
      </c>
      <c r="W493" s="5" t="n">
        <v>0</v>
      </c>
      <c r="X493" s="5" t="n">
        <v>1</v>
      </c>
      <c r="Y493" s="5" t="n">
        <v>6.626</v>
      </c>
      <c r="Z493" s="5" t="n">
        <v>0.856</v>
      </c>
      <c r="AA493" s="5" t="n">
        <v>1.017</v>
      </c>
      <c r="AB493" s="5" t="n">
        <v>7.642</v>
      </c>
      <c r="AC493" s="5" t="n">
        <v>0</v>
      </c>
      <c r="AD493" s="5" t="n">
        <v>1</v>
      </c>
      <c r="AE493" s="5" t="n">
        <v>7.43</v>
      </c>
      <c r="AF493" s="5" t="n">
        <v>1.669</v>
      </c>
      <c r="AG493" s="5" t="n">
        <v>0.339</v>
      </c>
      <c r="AH493" s="5" t="n">
        <v>7.769</v>
      </c>
      <c r="AI493" s="5" t="n">
        <v>0</v>
      </c>
      <c r="AJ493" s="5" t="n">
        <v>1</v>
      </c>
      <c r="AK493" s="5" t="n">
        <v>12.258</v>
      </c>
      <c r="AL493" s="5" t="n">
        <v>6.321</v>
      </c>
      <c r="AM493" s="5" t="n">
        <v>-5.692</v>
      </c>
      <c r="AN493" s="5" t="n">
        <v>7.223</v>
      </c>
      <c r="AO493" s="5" t="n">
        <v>0</v>
      </c>
      <c r="AP493" s="5" t="n">
        <v>0</v>
      </c>
      <c r="AQ493" s="5" t="n">
        <v>0.72</v>
      </c>
      <c r="AR493" s="5" t="n">
        <v>0.132</v>
      </c>
      <c r="AS493" s="5" t="n">
        <v>-0.272</v>
      </c>
      <c r="AT493" s="5" t="n">
        <v>0.448</v>
      </c>
      <c r="AU493" s="5" t="n">
        <v>0</v>
      </c>
      <c r="AV493" s="5" t="n">
        <v>0</v>
      </c>
      <c r="AW493" s="5" t="n">
        <v>0.734</v>
      </c>
      <c r="AX493" s="5" t="n">
        <v>0.132</v>
      </c>
      <c r="AY493" s="5" t="n">
        <v>-0.149</v>
      </c>
      <c r="AZ493" s="5" t="n">
        <v>0.585</v>
      </c>
      <c r="BA493" s="5" t="n">
        <v>0</v>
      </c>
      <c r="BB493" s="5" t="n">
        <v>0</v>
      </c>
      <c r="BC493" s="5" t="n">
        <v>0.51</v>
      </c>
      <c r="BD493" s="5" t="n">
        <v>0.132</v>
      </c>
      <c r="BE493" s="5" t="n">
        <v>-0.182</v>
      </c>
      <c r="BF493" s="5" t="n">
        <v>0.329</v>
      </c>
      <c r="BG493" s="5" t="n">
        <v>0</v>
      </c>
      <c r="BH493" s="5" t="n">
        <v>0</v>
      </c>
      <c r="BI493" s="5" t="n">
        <v>0.652</v>
      </c>
      <c r="BJ493" s="5" t="n">
        <v>0.132</v>
      </c>
      <c r="BK493" s="5" t="n">
        <v>0.002</v>
      </c>
      <c r="BL493" s="5" t="n">
        <v>0.654</v>
      </c>
      <c r="BM493" s="5" t="n">
        <v>0</v>
      </c>
      <c r="BN493" s="5" t="n">
        <v>1</v>
      </c>
      <c r="BO493" s="5" t="n">
        <v>0</v>
      </c>
      <c r="BP493" s="5" t="n">
        <v>0</v>
      </c>
      <c r="BQ493" s="5" t="n">
        <v>0.11</v>
      </c>
      <c r="BR493" s="5" t="n">
        <v>0</v>
      </c>
      <c r="BS493" s="5" t="n">
        <v>0.333</v>
      </c>
      <c r="BT493" s="5" t="n">
        <v>0</v>
      </c>
      <c r="BU493" s="5" t="n">
        <v>0</v>
      </c>
      <c r="BV493" s="5" t="n">
        <v>0.043</v>
      </c>
      <c r="BW493" s="5" t="n">
        <v>0.1</v>
      </c>
      <c r="BX493" s="5" t="n">
        <v>0.333</v>
      </c>
      <c r="BY493" s="5" t="n">
        <v>13.646</v>
      </c>
      <c r="BZ493" s="5" t="n">
        <v>0</v>
      </c>
      <c r="CA493" s="5" t="n">
        <v>13.646</v>
      </c>
      <c r="CB493" s="5" t="n">
        <v>0</v>
      </c>
      <c r="CC493" s="5" t="n">
        <v>86.38500000000001</v>
      </c>
      <c r="CD493" s="5" t="n">
        <v>7.95</v>
      </c>
      <c r="CE493" s="5" t="n">
        <v>-2.383</v>
      </c>
      <c r="CF493" s="5" t="n">
        <v>91.161</v>
      </c>
      <c r="CG493" s="5" t="n">
        <v>0.1</v>
      </c>
      <c r="CH493" s="5" t="n">
        <v>1</v>
      </c>
      <c r="CI493" s="5" t="n">
        <v>0</v>
      </c>
      <c r="CJ493" s="5" t="n">
        <v>0</v>
      </c>
      <c r="CK493" s="5" t="n">
        <v>0</v>
      </c>
      <c r="CL493" s="5" t="n">
        <v>0</v>
      </c>
      <c r="CM493" s="5" t="n">
        <v>0</v>
      </c>
      <c r="CN493" s="5" t="n">
        <v>0</v>
      </c>
      <c r="CO493" s="5" t="n">
        <v>0</v>
      </c>
      <c r="CP493" s="5" t="n">
        <v>0.099</v>
      </c>
      <c r="CQ493" s="5" t="n">
        <v>1.387</v>
      </c>
      <c r="CR493" s="5" t="n">
        <v>0.784</v>
      </c>
      <c r="CS493" s="5" t="n">
        <v>5.332</v>
      </c>
      <c r="CT493" s="5" t="n">
        <v>3.509</v>
      </c>
      <c r="CU493" s="5" t="n">
        <v>7.598</v>
      </c>
    </row>
    <row r="494">
      <c r="A494" s="5" t="inlineStr">
        <is>
          <t>MDV2021</t>
        </is>
      </c>
      <c r="B494" s="5" t="inlineStr">
        <is>
          <t>MDV</t>
        </is>
      </c>
      <c r="C494" s="5" t="inlineStr">
        <is>
          <t>MDV</t>
        </is>
      </c>
      <c r="D494" s="5" t="inlineStr">
        <is>
          <t>Maldives</t>
        </is>
      </c>
      <c r="E494" s="5" t="n">
        <v>2021</v>
      </c>
      <c r="F494" s="5" t="n">
        <v>0.06</v>
      </c>
      <c r="G494" s="5" t="n">
        <v>4.747</v>
      </c>
      <c r="H494" s="5" t="n">
        <v>1.143</v>
      </c>
      <c r="I494" s="5" t="n">
        <v>0</v>
      </c>
      <c r="J494" s="5" t="n">
        <v>4.747</v>
      </c>
      <c r="K494" s="5" t="n">
        <v>0</v>
      </c>
      <c r="L494" s="5" t="n">
        <v>1</v>
      </c>
      <c r="M494" s="5" t="n">
        <v>7.964</v>
      </c>
      <c r="N494" s="5" t="n">
        <v>3.43</v>
      </c>
      <c r="O494" s="5" t="n">
        <v>0</v>
      </c>
      <c r="P494" s="5" t="n">
        <v>7.964</v>
      </c>
      <c r="Q494" s="5" t="n">
        <v>0</v>
      </c>
      <c r="R494" s="5" t="n">
        <v>1</v>
      </c>
      <c r="S494" s="5" t="n">
        <v>10.464</v>
      </c>
      <c r="T494" s="5" t="n">
        <v>6.86</v>
      </c>
      <c r="U494" s="5" t="n">
        <v>0</v>
      </c>
      <c r="V494" s="5" t="n">
        <v>11.092</v>
      </c>
      <c r="W494" s="5" t="n">
        <v>0.06</v>
      </c>
      <c r="X494" s="5" t="n">
        <v>1</v>
      </c>
      <c r="Y494" s="5" t="n">
        <v>17.987</v>
      </c>
      <c r="Z494" s="5" t="n">
        <v>2.1</v>
      </c>
      <c r="AA494" s="5" t="n">
        <v>0</v>
      </c>
      <c r="AB494" s="5" t="n">
        <v>17.987</v>
      </c>
      <c r="AC494" s="5" t="n">
        <v>0</v>
      </c>
      <c r="AD494" s="5" t="n">
        <v>1</v>
      </c>
      <c r="AE494" s="5" t="n">
        <v>19.13</v>
      </c>
      <c r="AF494" s="5" t="n">
        <v>3.956</v>
      </c>
      <c r="AG494" s="5" t="n">
        <v>0</v>
      </c>
      <c r="AH494" s="5" t="n">
        <v>19.13</v>
      </c>
      <c r="AI494" s="5" t="n">
        <v>0</v>
      </c>
      <c r="AJ494" s="5" t="n">
        <v>1</v>
      </c>
      <c r="AK494" s="5" t="n">
        <v>25.99</v>
      </c>
      <c r="AL494" s="5" t="n">
        <v>12.953</v>
      </c>
      <c r="AM494" s="5" t="n">
        <v>0</v>
      </c>
      <c r="AN494" s="5" t="n">
        <v>27.549</v>
      </c>
      <c r="AO494" s="5" t="n">
        <v>0.06</v>
      </c>
      <c r="AP494" s="5" t="n">
        <v>1</v>
      </c>
      <c r="AQ494" s="5" t="n">
        <v>0.621</v>
      </c>
      <c r="AR494" s="5" t="n">
        <v>0.114</v>
      </c>
      <c r="AS494" s="5" t="n">
        <v>0.128</v>
      </c>
      <c r="AT494" s="5" t="n">
        <v>0.748</v>
      </c>
      <c r="AU494" s="5" t="n">
        <v>0</v>
      </c>
      <c r="AV494" s="5" t="n">
        <v>1</v>
      </c>
      <c r="AW494" s="5" t="n">
        <v>0.593</v>
      </c>
      <c r="AX494" s="5" t="n">
        <v>0.114</v>
      </c>
      <c r="AY494" s="5" t="n">
        <v>0.093</v>
      </c>
      <c r="AZ494" s="5" t="n">
        <v>0.6860000000000001</v>
      </c>
      <c r="BA494" s="5" t="n">
        <v>0</v>
      </c>
      <c r="BB494" s="5" t="n">
        <v>1</v>
      </c>
      <c r="BC494" s="5" t="n">
        <v>0.44</v>
      </c>
      <c r="BD494" s="5" t="n">
        <v>0.114</v>
      </c>
      <c r="BE494" s="5" t="n">
        <v>0.419</v>
      </c>
      <c r="BF494" s="5" t="n">
        <v>0.911</v>
      </c>
      <c r="BG494" s="5" t="n">
        <v>0.06</v>
      </c>
      <c r="BH494" s="5" t="n">
        <v>1</v>
      </c>
      <c r="BI494" s="5" t="n">
        <v>0.5600000000000001</v>
      </c>
      <c r="BJ494" s="5" t="n">
        <v>0.114</v>
      </c>
      <c r="BK494" s="5" t="n">
        <v>0</v>
      </c>
      <c r="BL494" s="5" t="n">
        <v>0.594</v>
      </c>
      <c r="BM494" s="5" t="n">
        <v>0.06</v>
      </c>
      <c r="BN494" s="5" t="n">
        <v>1</v>
      </c>
      <c r="BO494" s="5" t="n">
        <v>0</v>
      </c>
      <c r="BP494" s="5" t="n">
        <v>0</v>
      </c>
      <c r="BQ494" s="5" t="n">
        <v>0.215</v>
      </c>
      <c r="BR494" s="5" t="n">
        <v>0</v>
      </c>
      <c r="BS494" s="5" t="n">
        <v>0.833</v>
      </c>
      <c r="BT494" s="5" t="n">
        <v>0</v>
      </c>
      <c r="BU494" s="5" t="n">
        <v>0</v>
      </c>
      <c r="BV494" s="5" t="n">
        <v>0.15</v>
      </c>
      <c r="BW494" s="5" t="n">
        <v>0</v>
      </c>
      <c r="BX494" s="5" t="n">
        <v>0.833</v>
      </c>
      <c r="BY494" s="5" t="n">
        <v>11.787</v>
      </c>
      <c r="BZ494" s="5" t="n">
        <v>0</v>
      </c>
      <c r="CA494" s="5" t="n">
        <v>11.787</v>
      </c>
      <c r="CB494" s="5" t="n">
        <v>0</v>
      </c>
      <c r="CC494" s="5" t="n">
        <v>81.69499999999999</v>
      </c>
      <c r="CD494" s="5" t="n">
        <v>7.95</v>
      </c>
      <c r="CE494" s="5" t="n">
        <v>0</v>
      </c>
      <c r="CF494" s="5" t="n">
        <v>86.59699999999999</v>
      </c>
      <c r="CG494" s="5" t="n">
        <v>0.06</v>
      </c>
      <c r="CH494" s="5" t="n">
        <v>1</v>
      </c>
      <c r="CI494" s="5" t="n">
        <v>0</v>
      </c>
      <c r="CJ494" s="5" t="n">
        <v>0</v>
      </c>
      <c r="CK494" s="5" t="n">
        <v>0</v>
      </c>
      <c r="CL494" s="5" t="n">
        <v>0</v>
      </c>
      <c r="CM494" s="5" t="n">
        <v>0</v>
      </c>
      <c r="CN494" s="5" t="n">
        <v>0</v>
      </c>
      <c r="CO494" s="5" t="n">
        <v>0</v>
      </c>
      <c r="CP494" s="5" t="n">
        <v>0</v>
      </c>
      <c r="CQ494" s="5" t="n">
        <v>1.198</v>
      </c>
      <c r="CR494" s="5" t="n">
        <v>0</v>
      </c>
      <c r="CS494" s="5" t="n">
        <v>4.776</v>
      </c>
      <c r="CT494" s="5" t="n">
        <v>3.604</v>
      </c>
      <c r="CU494" s="5" t="n">
        <v>16.843</v>
      </c>
    </row>
    <row r="495">
      <c r="A495" s="5" t="inlineStr">
        <is>
          <t>MDV2022</t>
        </is>
      </c>
      <c r="B495" s="5" t="inlineStr">
        <is>
          <t>MDV</t>
        </is>
      </c>
      <c r="C495" s="5" t="inlineStr">
        <is>
          <t>MDV</t>
        </is>
      </c>
      <c r="D495" s="5" t="inlineStr">
        <is>
          <t>Maldives</t>
        </is>
      </c>
      <c r="E495" s="5" t="n">
        <v>2022</v>
      </c>
      <c r="F495" s="5" t="n">
        <v>0.06</v>
      </c>
      <c r="G495" s="5" t="n">
        <v>8.788</v>
      </c>
      <c r="H495" s="5" t="n">
        <v>1.235</v>
      </c>
      <c r="I495" s="5" t="n">
        <v>0</v>
      </c>
      <c r="J495" s="5" t="n">
        <v>8.788</v>
      </c>
      <c r="K495" s="5" t="n">
        <v>0</v>
      </c>
      <c r="L495" s="5" t="n">
        <v>1</v>
      </c>
      <c r="M495" s="5" t="n">
        <v>9.782999999999999</v>
      </c>
      <c r="N495" s="5" t="n">
        <v>3.704</v>
      </c>
      <c r="O495" s="5" t="n">
        <v>0</v>
      </c>
      <c r="P495" s="5" t="n">
        <v>9.782999999999999</v>
      </c>
      <c r="Q495" s="5" t="n">
        <v>0</v>
      </c>
      <c r="R495" s="5" t="n">
        <v>1</v>
      </c>
      <c r="S495" s="5" t="n">
        <v>14.962</v>
      </c>
      <c r="T495" s="5" t="n">
        <v>7.408</v>
      </c>
      <c r="U495" s="5" t="n">
        <v>0.066</v>
      </c>
      <c r="V495" s="5" t="n">
        <v>15.86</v>
      </c>
      <c r="W495" s="5" t="n">
        <v>0.06</v>
      </c>
      <c r="X495" s="5" t="n">
        <v>1</v>
      </c>
      <c r="Y495" s="5" t="n">
        <v>31.383</v>
      </c>
      <c r="Z495" s="5" t="n">
        <v>3.665</v>
      </c>
      <c r="AA495" s="5" t="n">
        <v>0</v>
      </c>
      <c r="AB495" s="5" t="n">
        <v>31.383</v>
      </c>
      <c r="AC495" s="5" t="n">
        <v>0</v>
      </c>
      <c r="AD495" s="5" t="n">
        <v>1</v>
      </c>
      <c r="AE495" s="5" t="n">
        <v>32.618</v>
      </c>
      <c r="AF495" s="5" t="n">
        <v>6.745</v>
      </c>
      <c r="AG495" s="5" t="n">
        <v>0</v>
      </c>
      <c r="AH495" s="5" t="n">
        <v>32.618</v>
      </c>
      <c r="AI495" s="5" t="n">
        <v>0</v>
      </c>
      <c r="AJ495" s="5" t="n">
        <v>1</v>
      </c>
      <c r="AK495" s="5" t="n">
        <v>40.026</v>
      </c>
      <c r="AL495" s="5" t="n">
        <v>19.948</v>
      </c>
      <c r="AM495" s="5" t="n">
        <v>0.178</v>
      </c>
      <c r="AN495" s="5" t="n">
        <v>42.428</v>
      </c>
      <c r="AO495" s="5" t="n">
        <v>0.06</v>
      </c>
      <c r="AP495" s="5" t="n">
        <v>1</v>
      </c>
      <c r="AQ495" s="5" t="n">
        <v>0.847</v>
      </c>
      <c r="AR495" s="5" t="n">
        <v>0.123</v>
      </c>
      <c r="AS495" s="5" t="n">
        <v>0.138</v>
      </c>
      <c r="AT495" s="5" t="n">
        <v>0.985</v>
      </c>
      <c r="AU495" s="5" t="n">
        <v>0</v>
      </c>
      <c r="AV495" s="5" t="n">
        <v>1</v>
      </c>
      <c r="AW495" s="5" t="n">
        <v>0.947</v>
      </c>
      <c r="AX495" s="5" t="n">
        <v>0.123</v>
      </c>
      <c r="AY495" s="5" t="n">
        <v>0.053</v>
      </c>
      <c r="AZ495" s="5" t="n">
        <v>1</v>
      </c>
      <c r="BA495" s="5" t="n">
        <v>0</v>
      </c>
      <c r="BB495" s="5" t="n">
        <v>1</v>
      </c>
      <c r="BC495" s="5" t="n">
        <v>0.589</v>
      </c>
      <c r="BD495" s="5" t="n">
        <v>0.123</v>
      </c>
      <c r="BE495" s="5" t="n">
        <v>0.451</v>
      </c>
      <c r="BF495" s="5" t="n">
        <v>1.097</v>
      </c>
      <c r="BG495" s="5" t="n">
        <v>0.06</v>
      </c>
      <c r="BH495" s="5" t="n">
        <v>1</v>
      </c>
      <c r="BI495" s="5" t="n">
        <v>0.6889999999999999</v>
      </c>
      <c r="BJ495" s="5" t="n">
        <v>0.123</v>
      </c>
      <c r="BK495" s="5" t="n">
        <v>0.003</v>
      </c>
      <c r="BL495" s="5" t="n">
        <v>0.73</v>
      </c>
      <c r="BM495" s="5" t="n">
        <v>0.06</v>
      </c>
      <c r="BN495" s="5" t="n">
        <v>1</v>
      </c>
      <c r="BO495" s="5" t="n">
        <v>0</v>
      </c>
      <c r="BP495" s="5" t="n">
        <v>0</v>
      </c>
      <c r="BQ495" s="5" t="n">
        <v>0.232</v>
      </c>
      <c r="BR495" s="5" t="n">
        <v>0</v>
      </c>
      <c r="BS495" s="5" t="n">
        <v>0.833</v>
      </c>
      <c r="BT495" s="5" t="n">
        <v>0</v>
      </c>
      <c r="BU495" s="5" t="n">
        <v>0</v>
      </c>
      <c r="BV495" s="5" t="n">
        <v>0.128</v>
      </c>
      <c r="BW495" s="5" t="n">
        <v>0</v>
      </c>
      <c r="BX495" s="5" t="n">
        <v>0.833</v>
      </c>
      <c r="BY495" s="5" t="n">
        <v>12.729</v>
      </c>
      <c r="BZ495" s="5" t="n">
        <v>0</v>
      </c>
      <c r="CA495" s="5" t="n">
        <v>12.729</v>
      </c>
      <c r="CB495" s="5" t="n">
        <v>0</v>
      </c>
      <c r="CC495" s="5" t="n">
        <v>102.477</v>
      </c>
      <c r="CD495" s="5" t="n">
        <v>7.95</v>
      </c>
      <c r="CE495" s="5" t="n">
        <v>0.455</v>
      </c>
      <c r="CF495" s="5" t="n">
        <v>108.625</v>
      </c>
      <c r="CG495" s="5" t="n">
        <v>0.06</v>
      </c>
      <c r="CH495" s="5" t="n">
        <v>1</v>
      </c>
      <c r="CI495" s="5" t="n">
        <v>0</v>
      </c>
      <c r="CJ495" s="5" t="n">
        <v>0</v>
      </c>
      <c r="CK495" s="5" t="n">
        <v>0</v>
      </c>
      <c r="CL495" s="5" t="n">
        <v>0</v>
      </c>
      <c r="CM495" s="5" t="n">
        <v>0</v>
      </c>
      <c r="CN495" s="5" t="n">
        <v>0</v>
      </c>
      <c r="CO495" s="5" t="n">
        <v>0</v>
      </c>
      <c r="CP495" s="5" t="n">
        <v>0</v>
      </c>
      <c r="CQ495" s="5" t="n">
        <v>1.294</v>
      </c>
      <c r="CR495" s="5" t="n">
        <v>0</v>
      </c>
      <c r="CS495" s="5" t="n">
        <v>5.158</v>
      </c>
      <c r="CT495" s="5" t="n">
        <v>7.554</v>
      </c>
      <c r="CU495" s="5" t="n">
        <v>30.149</v>
      </c>
    </row>
    <row r="496">
      <c r="A496" s="5" t="inlineStr">
        <is>
          <t>MDV2023</t>
        </is>
      </c>
      <c r="B496" s="5" t="inlineStr">
        <is>
          <t>MDV</t>
        </is>
      </c>
      <c r="C496" s="5" t="inlineStr">
        <is>
          <t>MDV</t>
        </is>
      </c>
      <c r="D496" s="5" t="inlineStr">
        <is>
          <t>Maldives</t>
        </is>
      </c>
      <c r="E496" s="5" t="n">
        <v>2023</v>
      </c>
      <c r="F496" s="5" t="n">
        <v>0.06</v>
      </c>
      <c r="G496" s="5" t="n">
        <v>5.77</v>
      </c>
      <c r="H496" s="5" t="n">
        <v>1.286</v>
      </c>
      <c r="I496" s="5" t="n">
        <v>0</v>
      </c>
      <c r="J496" s="5" t="n">
        <v>5.77</v>
      </c>
      <c r="K496" s="5" t="n">
        <v>0</v>
      </c>
      <c r="L496" s="5" t="n">
        <v>1</v>
      </c>
      <c r="M496" s="5" t="n">
        <v>7.886</v>
      </c>
      <c r="N496" s="5" t="n">
        <v>3.857</v>
      </c>
      <c r="O496" s="5" t="n">
        <v>0</v>
      </c>
      <c r="P496" s="5" t="n">
        <v>7.886</v>
      </c>
      <c r="Q496" s="5" t="n">
        <v>0</v>
      </c>
      <c r="R496" s="5" t="n">
        <v>1</v>
      </c>
      <c r="S496" s="5" t="n">
        <v>12.198</v>
      </c>
      <c r="T496" s="5" t="n">
        <v>7.714</v>
      </c>
      <c r="U496" s="5" t="n">
        <v>0.081</v>
      </c>
      <c r="V496" s="5" t="n">
        <v>12.93</v>
      </c>
      <c r="W496" s="5" t="n">
        <v>0.06</v>
      </c>
      <c r="X496" s="5" t="n">
        <v>1</v>
      </c>
      <c r="Y496" s="5" t="n">
        <v>13.678</v>
      </c>
      <c r="Z496" s="5" t="n">
        <v>1.597</v>
      </c>
      <c r="AA496" s="5" t="n">
        <v>0</v>
      </c>
      <c r="AB496" s="5" t="n">
        <v>13.678</v>
      </c>
      <c r="AC496" s="5" t="n">
        <v>0</v>
      </c>
      <c r="AD496" s="5" t="n">
        <v>1</v>
      </c>
      <c r="AE496" s="5" t="n">
        <v>14.963</v>
      </c>
      <c r="AF496" s="5" t="n">
        <v>3.094</v>
      </c>
      <c r="AG496" s="5" t="n">
        <v>0</v>
      </c>
      <c r="AH496" s="5" t="n">
        <v>14.963</v>
      </c>
      <c r="AI496" s="5" t="n">
        <v>0</v>
      </c>
      <c r="AJ496" s="5" t="n">
        <v>1</v>
      </c>
      <c r="AK496" s="5" t="n">
        <v>22.677</v>
      </c>
      <c r="AL496" s="5" t="n">
        <v>11.302</v>
      </c>
      <c r="AM496" s="5" t="n">
        <v>0.151</v>
      </c>
      <c r="AN496" s="5" t="n">
        <v>24.038</v>
      </c>
      <c r="AO496" s="5" t="n">
        <v>0.06</v>
      </c>
      <c r="AP496" s="5" t="n">
        <v>1</v>
      </c>
      <c r="AQ496" s="5" t="n">
        <v>0.749</v>
      </c>
      <c r="AR496" s="5" t="n">
        <v>0.129</v>
      </c>
      <c r="AS496" s="5" t="n">
        <v>0.144</v>
      </c>
      <c r="AT496" s="5" t="n">
        <v>0.892</v>
      </c>
      <c r="AU496" s="5" t="n">
        <v>0</v>
      </c>
      <c r="AV496" s="5" t="n">
        <v>1</v>
      </c>
      <c r="AW496" s="5" t="n">
        <v>0.783</v>
      </c>
      <c r="AX496" s="5" t="n">
        <v>0.129</v>
      </c>
      <c r="AY496" s="5" t="n">
        <v>0.24</v>
      </c>
      <c r="AZ496" s="5" t="n">
        <v>1.022</v>
      </c>
      <c r="BA496" s="5" t="n">
        <v>0</v>
      </c>
      <c r="BB496" s="5" t="n">
        <v>1</v>
      </c>
      <c r="BC496" s="5" t="n">
        <v>0.527</v>
      </c>
      <c r="BD496" s="5" t="n">
        <v>0.129</v>
      </c>
      <c r="BE496" s="5" t="n">
        <v>0.476</v>
      </c>
      <c r="BF496" s="5" t="n">
        <v>1.057</v>
      </c>
      <c r="BG496" s="5" t="n">
        <v>0.06</v>
      </c>
      <c r="BH496" s="5" t="n">
        <v>1</v>
      </c>
      <c r="BI496" s="5" t="n">
        <v>0.64</v>
      </c>
      <c r="BJ496" s="5" t="n">
        <v>0.129</v>
      </c>
      <c r="BK496" s="5" t="n">
        <v>0.004</v>
      </c>
      <c r="BL496" s="5" t="n">
        <v>0.678</v>
      </c>
      <c r="BM496" s="5" t="n">
        <v>0.06</v>
      </c>
      <c r="BN496" s="5" t="n">
        <v>1</v>
      </c>
      <c r="BO496" s="5" t="n">
        <v>0</v>
      </c>
      <c r="BP496" s="5" t="n">
        <v>0</v>
      </c>
      <c r="BQ496" s="5" t="n">
        <v>0.242</v>
      </c>
      <c r="BR496" s="5" t="n">
        <v>0</v>
      </c>
      <c r="BS496" s="5" t="n">
        <v>0.833</v>
      </c>
      <c r="BT496" s="5" t="n">
        <v>0</v>
      </c>
      <c r="BU496" s="5" t="n">
        <v>0</v>
      </c>
      <c r="BV496" s="5" t="n">
        <v>0.101</v>
      </c>
      <c r="BW496" s="5" t="n">
        <v>0</v>
      </c>
      <c r="BX496" s="5" t="n">
        <v>0.833</v>
      </c>
      <c r="BY496" s="5" t="n">
        <v>13.254</v>
      </c>
      <c r="BZ496" s="5" t="n">
        <v>0</v>
      </c>
      <c r="CA496" s="5" t="n">
        <v>13.254</v>
      </c>
      <c r="CB496" s="5" t="n">
        <v>0</v>
      </c>
      <c r="CC496" s="5" t="n">
        <v>87.07899999999999</v>
      </c>
      <c r="CD496" s="5" t="n">
        <v>7.95</v>
      </c>
      <c r="CE496" s="5" t="n">
        <v>0.578</v>
      </c>
      <c r="CF496" s="5" t="n">
        <v>92.304</v>
      </c>
      <c r="CG496" s="5" t="n">
        <v>0.06</v>
      </c>
      <c r="CH496" s="5" t="n">
        <v>1</v>
      </c>
      <c r="CI496" s="5" t="n">
        <v>0</v>
      </c>
      <c r="CJ496" s="5" t="n">
        <v>0</v>
      </c>
      <c r="CK496" s="5" t="n">
        <v>0</v>
      </c>
      <c r="CL496" s="5" t="n">
        <v>0</v>
      </c>
      <c r="CM496" s="5" t="n">
        <v>0</v>
      </c>
      <c r="CN496" s="5" t="n">
        <v>0</v>
      </c>
      <c r="CO496" s="5" t="n">
        <v>0</v>
      </c>
      <c r="CP496" s="5" t="n">
        <v>0</v>
      </c>
      <c r="CQ496" s="5" t="n">
        <v>1.348</v>
      </c>
      <c r="CR496" s="5" t="n">
        <v>0</v>
      </c>
      <c r="CS496" s="5" t="n">
        <v>5.37</v>
      </c>
      <c r="CT496" s="5" t="n">
        <v>4.484</v>
      </c>
      <c r="CU496" s="5" t="n">
        <v>12.392</v>
      </c>
    </row>
    <row r="497">
      <c r="A497" s="5" t="inlineStr">
        <is>
          <t>MDV2024</t>
        </is>
      </c>
      <c r="B497" s="5" t="inlineStr">
        <is>
          <t>MDV</t>
        </is>
      </c>
      <c r="C497" s="5" t="inlineStr">
        <is>
          <t>MDV</t>
        </is>
      </c>
      <c r="D497" s="5" t="inlineStr">
        <is>
          <t>Maldives</t>
        </is>
      </c>
      <c r="E497" s="5" t="n">
        <v>2024</v>
      </c>
      <c r="F497" s="5" t="n">
        <v>0.06</v>
      </c>
      <c r="G497" s="5" t="n">
        <v>4.833</v>
      </c>
      <c r="H497" s="5" t="n">
        <v>1.324</v>
      </c>
      <c r="I497" s="5" t="n">
        <v>0</v>
      </c>
      <c r="J497" s="5" t="n">
        <v>4.833</v>
      </c>
      <c r="K497" s="5" t="n">
        <v>0</v>
      </c>
      <c r="L497" s="5" t="n">
        <v>1</v>
      </c>
      <c r="M497" s="5" t="n">
        <v>7.124</v>
      </c>
      <c r="N497" s="5" t="n">
        <v>3.971</v>
      </c>
      <c r="O497" s="5" t="n">
        <v>0</v>
      </c>
      <c r="P497" s="5" t="n">
        <v>7.124</v>
      </c>
      <c r="Q497" s="5" t="n">
        <v>0</v>
      </c>
      <c r="R497" s="5" t="n">
        <v>1</v>
      </c>
      <c r="S497" s="5" t="n">
        <v>11.451</v>
      </c>
      <c r="T497" s="5" t="n">
        <v>7.942</v>
      </c>
      <c r="U497" s="5" t="n">
        <v>0.094</v>
      </c>
      <c r="V497" s="5" t="n">
        <v>12.138</v>
      </c>
      <c r="W497" s="5" t="n">
        <v>0.06</v>
      </c>
      <c r="X497" s="5" t="n">
        <v>1</v>
      </c>
      <c r="Y497" s="5" t="n">
        <v>12.116</v>
      </c>
      <c r="Z497" s="5" t="n">
        <v>1.415</v>
      </c>
      <c r="AA497" s="5" t="n">
        <v>0</v>
      </c>
      <c r="AB497" s="5" t="n">
        <v>12.116</v>
      </c>
      <c r="AC497" s="5" t="n">
        <v>0</v>
      </c>
      <c r="AD497" s="5" t="n">
        <v>1</v>
      </c>
      <c r="AE497" s="5" t="n">
        <v>13.439</v>
      </c>
      <c r="AF497" s="5" t="n">
        <v>2.779</v>
      </c>
      <c r="AG497" s="5" t="n">
        <v>0</v>
      </c>
      <c r="AH497" s="5" t="n">
        <v>13.439</v>
      </c>
      <c r="AI497" s="5" t="n">
        <v>0</v>
      </c>
      <c r="AJ497" s="5" t="n">
        <v>1</v>
      </c>
      <c r="AK497" s="5" t="n">
        <v>21.381</v>
      </c>
      <c r="AL497" s="5" t="n">
        <v>10.656</v>
      </c>
      <c r="AM497" s="5" t="n">
        <v>0.175</v>
      </c>
      <c r="AN497" s="5" t="n">
        <v>22.664</v>
      </c>
      <c r="AO497" s="5" t="n">
        <v>0.06</v>
      </c>
      <c r="AP497" s="5" t="n">
        <v>1</v>
      </c>
      <c r="AQ497" s="5" t="n">
        <v>0.72</v>
      </c>
      <c r="AR497" s="5" t="n">
        <v>0.132</v>
      </c>
      <c r="AS497" s="5" t="n">
        <v>0.148</v>
      </c>
      <c r="AT497" s="5" t="n">
        <v>0.868</v>
      </c>
      <c r="AU497" s="5" t="n">
        <v>0</v>
      </c>
      <c r="AV497" s="5" t="n">
        <v>1</v>
      </c>
      <c r="AW497" s="5" t="n">
        <v>0.734</v>
      </c>
      <c r="AX497" s="5" t="n">
        <v>0.132</v>
      </c>
      <c r="AY497" s="5" t="n">
        <v>0.201</v>
      </c>
      <c r="AZ497" s="5" t="n">
        <v>0.9350000000000001</v>
      </c>
      <c r="BA497" s="5" t="n">
        <v>0</v>
      </c>
      <c r="BB497" s="5" t="n">
        <v>1</v>
      </c>
      <c r="BC497" s="5" t="n">
        <v>0.51</v>
      </c>
      <c r="BD497" s="5" t="n">
        <v>0.132</v>
      </c>
      <c r="BE497" s="5" t="n">
        <v>0.493</v>
      </c>
      <c r="BF497" s="5" t="n">
        <v>1.055</v>
      </c>
      <c r="BG497" s="5" t="n">
        <v>0.06</v>
      </c>
      <c r="BH497" s="5" t="n">
        <v>1</v>
      </c>
      <c r="BI497" s="5" t="n">
        <v>0.652</v>
      </c>
      <c r="BJ497" s="5" t="n">
        <v>0.132</v>
      </c>
      <c r="BK497" s="5" t="n">
        <v>0.005</v>
      </c>
      <c r="BL497" s="5" t="n">
        <v>0.6909999999999999</v>
      </c>
      <c r="BM497" s="5" t="n">
        <v>0.06</v>
      </c>
      <c r="BN497" s="5" t="n">
        <v>1</v>
      </c>
      <c r="BO497" s="5" t="n">
        <v>0</v>
      </c>
      <c r="BP497" s="5" t="n">
        <v>0</v>
      </c>
      <c r="BQ497" s="5" t="n">
        <v>0.249</v>
      </c>
      <c r="BR497" s="5" t="n">
        <v>0</v>
      </c>
      <c r="BS497" s="5" t="n">
        <v>0.833</v>
      </c>
      <c r="BT497" s="5" t="n">
        <v>0</v>
      </c>
      <c r="BU497" s="5" t="n">
        <v>0</v>
      </c>
      <c r="BV497" s="5" t="n">
        <v>0.106</v>
      </c>
      <c r="BW497" s="5" t="n">
        <v>0</v>
      </c>
      <c r="BX497" s="5" t="n">
        <v>0.833</v>
      </c>
      <c r="BY497" s="5" t="n">
        <v>13.646</v>
      </c>
      <c r="BZ497" s="5" t="n">
        <v>0</v>
      </c>
      <c r="CA497" s="5" t="n">
        <v>13.646</v>
      </c>
      <c r="CB497" s="5" t="n">
        <v>0</v>
      </c>
      <c r="CC497" s="5" t="n">
        <v>86.38500000000001</v>
      </c>
      <c r="CD497" s="5" t="n">
        <v>7.95</v>
      </c>
      <c r="CE497" s="5" t="n">
        <v>0.706</v>
      </c>
      <c r="CF497" s="5" t="n">
        <v>91.569</v>
      </c>
      <c r="CG497" s="5" t="n">
        <v>0.06</v>
      </c>
      <c r="CH497" s="5" t="n">
        <v>1</v>
      </c>
      <c r="CI497" s="5" t="n">
        <v>0</v>
      </c>
      <c r="CJ497" s="5" t="n">
        <v>0</v>
      </c>
      <c r="CK497" s="5" t="n">
        <v>0</v>
      </c>
      <c r="CL497" s="5" t="n">
        <v>0</v>
      </c>
      <c r="CM497" s="5" t="n">
        <v>0</v>
      </c>
      <c r="CN497" s="5" t="n">
        <v>0</v>
      </c>
      <c r="CO497" s="5" t="n">
        <v>0</v>
      </c>
      <c r="CP497" s="5" t="n">
        <v>0</v>
      </c>
      <c r="CQ497" s="5" t="n">
        <v>1.387</v>
      </c>
      <c r="CR497" s="5" t="n">
        <v>0</v>
      </c>
      <c r="CS497" s="5" t="n">
        <v>5.529</v>
      </c>
      <c r="CT497" s="5" t="n">
        <v>3.509</v>
      </c>
      <c r="CU497" s="5" t="n">
        <v>10.792</v>
      </c>
    </row>
    <row r="498">
      <c r="A498" s="5" t="inlineStr">
        <is>
          <t>MLI2021</t>
        </is>
      </c>
      <c r="B498" s="5" t="inlineStr">
        <is>
          <t>MLI</t>
        </is>
      </c>
      <c r="C498" s="5" t="inlineStr">
        <is>
          <t>MLI</t>
        </is>
      </c>
      <c r="D498" s="5" t="inlineStr">
        <is>
          <t>Mali</t>
        </is>
      </c>
      <c r="E498" s="5" t="n">
        <v>2021</v>
      </c>
      <c r="F498" s="5" t="n">
        <v>0.18</v>
      </c>
      <c r="G498" s="5" t="n">
        <v>5.659</v>
      </c>
      <c r="H498" s="5" t="n">
        <v>1.238</v>
      </c>
      <c r="I498" s="5" t="n">
        <v>0.238</v>
      </c>
      <c r="J498" s="5" t="n">
        <v>5.897</v>
      </c>
      <c r="K498" s="5" t="n">
        <v>0</v>
      </c>
      <c r="L498" s="5" t="n">
        <v>1</v>
      </c>
      <c r="M498" s="5" t="n">
        <v>7.737</v>
      </c>
      <c r="N498" s="5" t="n">
        <v>3.507</v>
      </c>
      <c r="O498" s="5" t="n">
        <v>0.227</v>
      </c>
      <c r="P498" s="5" t="n">
        <v>7.964</v>
      </c>
      <c r="Q498" s="5" t="n">
        <v>0</v>
      </c>
      <c r="R498" s="5" t="n">
        <v>1</v>
      </c>
      <c r="S498" s="5" t="n">
        <v>11.613</v>
      </c>
      <c r="T498" s="5" t="n">
        <v>6.86</v>
      </c>
      <c r="U498" s="5" t="n">
        <v>-8.686999999999999</v>
      </c>
      <c r="V498" s="5" t="n">
        <v>2.926</v>
      </c>
      <c r="W498" s="5" t="n">
        <v>0</v>
      </c>
      <c r="X498" s="5" t="n">
        <v>0</v>
      </c>
      <c r="Y498" s="5" t="n">
        <v>16.305</v>
      </c>
      <c r="Z498" s="5" t="n">
        <v>2.204</v>
      </c>
      <c r="AA498" s="5" t="n">
        <v>0</v>
      </c>
      <c r="AB498" s="5" t="n">
        <v>16.305</v>
      </c>
      <c r="AC498" s="5" t="n">
        <v>0</v>
      </c>
      <c r="AD498" s="5" t="n">
        <v>1</v>
      </c>
      <c r="AE498" s="5" t="n">
        <v>17.449</v>
      </c>
      <c r="AF498" s="5" t="n">
        <v>4.08</v>
      </c>
      <c r="AG498" s="5" t="n">
        <v>0</v>
      </c>
      <c r="AH498" s="5" t="n">
        <v>17.449</v>
      </c>
      <c r="AI498" s="5" t="n">
        <v>0</v>
      </c>
      <c r="AJ498" s="5" t="n">
        <v>1</v>
      </c>
      <c r="AK498" s="5" t="n">
        <v>24.309</v>
      </c>
      <c r="AL498" s="5" t="n">
        <v>12.947</v>
      </c>
      <c r="AM498" s="5" t="n">
        <v>0</v>
      </c>
      <c r="AN498" s="5" t="n">
        <v>28.684</v>
      </c>
      <c r="AO498" s="5" t="n">
        <v>0.18</v>
      </c>
      <c r="AP498" s="5" t="n">
        <v>1</v>
      </c>
      <c r="AQ498" s="5" t="n">
        <v>0.579</v>
      </c>
      <c r="AR498" s="5" t="n">
        <v>0.106</v>
      </c>
      <c r="AS498" s="5" t="n">
        <v>0.479</v>
      </c>
      <c r="AT498" s="5" t="n">
        <v>1.248</v>
      </c>
      <c r="AU498" s="5" t="n">
        <v>0.18</v>
      </c>
      <c r="AV498" s="5" t="n">
        <v>1</v>
      </c>
      <c r="AW498" s="5" t="n">
        <v>0.551</v>
      </c>
      <c r="AX498" s="5" t="n">
        <v>0.106</v>
      </c>
      <c r="AY498" s="5" t="n">
        <v>0.364</v>
      </c>
      <c r="AZ498" s="5" t="n">
        <v>1.079</v>
      </c>
      <c r="BA498" s="5" t="n">
        <v>0.18</v>
      </c>
      <c r="BB498" s="5" t="n">
        <v>1</v>
      </c>
      <c r="BC498" s="5" t="n">
        <v>0.424</v>
      </c>
      <c r="BD498" s="5" t="n">
        <v>0.109</v>
      </c>
      <c r="BE498" s="5" t="n">
        <v>0.016</v>
      </c>
      <c r="BF498" s="5" t="n">
        <v>0.519</v>
      </c>
      <c r="BG498" s="5" t="n">
        <v>0.18</v>
      </c>
      <c r="BH498" s="5" t="n">
        <v>1</v>
      </c>
      <c r="BI498" s="5" t="n">
        <v>0.473</v>
      </c>
      <c r="BJ498" s="5" t="n">
        <v>0.105</v>
      </c>
      <c r="BK498" s="5" t="n">
        <v>0.884</v>
      </c>
      <c r="BL498" s="5" t="n">
        <v>1.601</v>
      </c>
      <c r="BM498" s="5" t="n">
        <v>0.18</v>
      </c>
      <c r="BN498" s="5" t="n">
        <v>1</v>
      </c>
      <c r="BO498" s="5" t="n">
        <v>0</v>
      </c>
      <c r="BP498" s="5" t="n">
        <v>0</v>
      </c>
      <c r="BQ498" s="5" t="n">
        <v>0.183</v>
      </c>
      <c r="BR498" s="5" t="n">
        <v>0</v>
      </c>
      <c r="BS498" s="5" t="n">
        <v>1</v>
      </c>
      <c r="BT498" s="5" t="n">
        <v>0</v>
      </c>
      <c r="BU498" s="5" t="n">
        <v>0</v>
      </c>
      <c r="BV498" s="5" t="n">
        <v>0.214</v>
      </c>
      <c r="BW498" s="5" t="n">
        <v>0.18</v>
      </c>
      <c r="BX498" s="5" t="n">
        <v>0.833</v>
      </c>
      <c r="BY498" s="5" t="n">
        <v>11.787</v>
      </c>
      <c r="BZ498" s="5" t="n">
        <v>0</v>
      </c>
      <c r="CA498" s="5" t="n">
        <v>11.787</v>
      </c>
      <c r="CB498" s="5" t="n">
        <v>0</v>
      </c>
      <c r="CC498" s="5" t="n">
        <v>72.456</v>
      </c>
      <c r="CD498" s="5" t="n">
        <v>2.281</v>
      </c>
      <c r="CE498" s="5" t="n">
        <v>143.319</v>
      </c>
      <c r="CF498" s="5" t="n">
        <v>254.615</v>
      </c>
      <c r="CG498" s="5" t="n">
        <v>0.18</v>
      </c>
      <c r="CH498" s="5" t="n">
        <v>1</v>
      </c>
      <c r="CI498" s="5" t="n">
        <v>0</v>
      </c>
      <c r="CJ498" s="5" t="n">
        <v>0</v>
      </c>
      <c r="CK498" s="5" t="n">
        <v>0</v>
      </c>
      <c r="CL498" s="5" t="n">
        <v>0</v>
      </c>
      <c r="CM498" s="5" t="n">
        <v>0.109</v>
      </c>
      <c r="CN498" s="5" t="n">
        <v>0</v>
      </c>
      <c r="CO498" s="5" t="n">
        <v>0</v>
      </c>
      <c r="CP498" s="5" t="n">
        <v>0</v>
      </c>
      <c r="CQ498" s="5" t="n">
        <v>1.198</v>
      </c>
      <c r="CR498" s="5" t="n">
        <v>0</v>
      </c>
      <c r="CS498" s="5" t="n">
        <v>4.776</v>
      </c>
      <c r="CT498" s="5" t="n">
        <v>4.753</v>
      </c>
      <c r="CU498" s="5" t="n">
        <v>15.162</v>
      </c>
    </row>
    <row r="499">
      <c r="A499" s="5" t="inlineStr">
        <is>
          <t>MLI2022</t>
        </is>
      </c>
      <c r="B499" s="5" t="inlineStr">
        <is>
          <t>MLI</t>
        </is>
      </c>
      <c r="C499" s="5" t="inlineStr">
        <is>
          <t>MLI</t>
        </is>
      </c>
      <c r="D499" s="5" t="inlineStr">
        <is>
          <t>Mali</t>
        </is>
      </c>
      <c r="E499" s="5" t="n">
        <v>2022</v>
      </c>
      <c r="F499" s="5" t="n">
        <v>0.18</v>
      </c>
      <c r="G499" s="5" t="n">
        <v>11.196</v>
      </c>
      <c r="H499" s="5" t="n">
        <v>1.739</v>
      </c>
      <c r="I499" s="5" t="n">
        <v>0.524</v>
      </c>
      <c r="J499" s="5" t="n">
        <v>11.72</v>
      </c>
      <c r="K499" s="5" t="n">
        <v>0</v>
      </c>
      <c r="L499" s="5" t="n">
        <v>1</v>
      </c>
      <c r="M499" s="5" t="n">
        <v>9.478999999999999</v>
      </c>
      <c r="N499" s="5" t="n">
        <v>3.914</v>
      </c>
      <c r="O499" s="5" t="n">
        <v>0.304</v>
      </c>
      <c r="P499" s="5" t="n">
        <v>9.782999999999999</v>
      </c>
      <c r="Q499" s="5" t="n">
        <v>0</v>
      </c>
      <c r="R499" s="5" t="n">
        <v>1</v>
      </c>
      <c r="S499" s="5" t="n">
        <v>17.893</v>
      </c>
      <c r="T499" s="5" t="n">
        <v>7.408</v>
      </c>
      <c r="U499" s="5" t="n">
        <v>-14.799</v>
      </c>
      <c r="V499" s="5" t="n">
        <v>3.094</v>
      </c>
      <c r="W499" s="5" t="n">
        <v>0</v>
      </c>
      <c r="X499" s="5" t="n">
        <v>0</v>
      </c>
      <c r="Y499" s="5" t="n">
        <v>32.56</v>
      </c>
      <c r="Z499" s="5" t="n">
        <v>4.401</v>
      </c>
      <c r="AA499" s="5" t="n">
        <v>0</v>
      </c>
      <c r="AB499" s="5" t="n">
        <v>32.56</v>
      </c>
      <c r="AC499" s="5" t="n">
        <v>0</v>
      </c>
      <c r="AD499" s="5" t="n">
        <v>1</v>
      </c>
      <c r="AE499" s="5" t="n">
        <v>33.795</v>
      </c>
      <c r="AF499" s="5" t="n">
        <v>7.902</v>
      </c>
      <c r="AG499" s="5" t="n">
        <v>0</v>
      </c>
      <c r="AH499" s="5" t="n">
        <v>33.795</v>
      </c>
      <c r="AI499" s="5" t="n">
        <v>0</v>
      </c>
      <c r="AJ499" s="5" t="n">
        <v>1</v>
      </c>
      <c r="AK499" s="5" t="n">
        <v>41.203</v>
      </c>
      <c r="AL499" s="5" t="n">
        <v>21.945</v>
      </c>
      <c r="AM499" s="5" t="n">
        <v>0</v>
      </c>
      <c r="AN499" s="5" t="n">
        <v>48.62</v>
      </c>
      <c r="AO499" s="5" t="n">
        <v>0.18</v>
      </c>
      <c r="AP499" s="5" t="n">
        <v>1</v>
      </c>
      <c r="AQ499" s="5" t="n">
        <v>0.804</v>
      </c>
      <c r="AR499" s="5" t="n">
        <v>0.115</v>
      </c>
      <c r="AS499" s="5" t="n">
        <v>0.127</v>
      </c>
      <c r="AT499" s="5" t="n">
        <v>1.098</v>
      </c>
      <c r="AU499" s="5" t="n">
        <v>0.18</v>
      </c>
      <c r="AV499" s="5" t="n">
        <v>1</v>
      </c>
      <c r="AW499" s="5" t="n">
        <v>0.9</v>
      </c>
      <c r="AX499" s="5" t="n">
        <v>0.117</v>
      </c>
      <c r="AY499" s="5" t="n">
        <v>-0.091</v>
      </c>
      <c r="AZ499" s="5" t="n">
        <v>0.955</v>
      </c>
      <c r="BA499" s="5" t="n">
        <v>0.18</v>
      </c>
      <c r="BB499" s="5" t="n">
        <v>1</v>
      </c>
      <c r="BC499" s="5" t="n">
        <v>0.5669999999999999</v>
      </c>
      <c r="BD499" s="5" t="n">
        <v>0.117</v>
      </c>
      <c r="BE499" s="5" t="n">
        <v>0.032</v>
      </c>
      <c r="BF499" s="5" t="n">
        <v>0.707</v>
      </c>
      <c r="BG499" s="5" t="n">
        <v>0.18</v>
      </c>
      <c r="BH499" s="5" t="n">
        <v>1</v>
      </c>
      <c r="BI499" s="5" t="n">
        <v>0.573</v>
      </c>
      <c r="BJ499" s="5" t="n">
        <v>0.112</v>
      </c>
      <c r="BK499" s="5" t="n">
        <v>0.649</v>
      </c>
      <c r="BL499" s="5" t="n">
        <v>1.443</v>
      </c>
      <c r="BM499" s="5" t="n">
        <v>0.18</v>
      </c>
      <c r="BN499" s="5" t="n">
        <v>1</v>
      </c>
      <c r="BO499" s="5" t="n">
        <v>0</v>
      </c>
      <c r="BP499" s="5" t="n">
        <v>0</v>
      </c>
      <c r="BQ499" s="5" t="n">
        <v>0.177</v>
      </c>
      <c r="BR499" s="5" t="n">
        <v>0</v>
      </c>
      <c r="BS499" s="5" t="n">
        <v>1</v>
      </c>
      <c r="BT499" s="5" t="n">
        <v>0</v>
      </c>
      <c r="BU499" s="5" t="n">
        <v>0</v>
      </c>
      <c r="BV499" s="5" t="n">
        <v>0.215</v>
      </c>
      <c r="BW499" s="5" t="n">
        <v>0.18</v>
      </c>
      <c r="BX499" s="5" t="n">
        <v>0.833</v>
      </c>
      <c r="BY499" s="5" t="n">
        <v>12.729</v>
      </c>
      <c r="BZ499" s="5" t="n">
        <v>0</v>
      </c>
      <c r="CA499" s="5" t="n">
        <v>12.729</v>
      </c>
      <c r="CB499" s="5" t="n">
        <v>0</v>
      </c>
      <c r="CC499" s="5" t="n">
        <v>90.634</v>
      </c>
      <c r="CD499" s="5" t="n">
        <v>0.6840000000000001</v>
      </c>
      <c r="CE499" s="5" t="n">
        <v>103.785</v>
      </c>
      <c r="CF499" s="5" t="n">
        <v>229.415</v>
      </c>
      <c r="CG499" s="5" t="n">
        <v>0.18</v>
      </c>
      <c r="CH499" s="5" t="n">
        <v>1</v>
      </c>
      <c r="CI499" s="5" t="n">
        <v>0</v>
      </c>
      <c r="CJ499" s="5" t="n">
        <v>0</v>
      </c>
      <c r="CK499" s="5" t="n">
        <v>0</v>
      </c>
      <c r="CL499" s="5" t="n">
        <v>0</v>
      </c>
      <c r="CM499" s="5" t="n">
        <v>0.042</v>
      </c>
      <c r="CN499" s="5" t="n">
        <v>0</v>
      </c>
      <c r="CO499" s="5" t="n">
        <v>0</v>
      </c>
      <c r="CP499" s="5" t="n">
        <v>0</v>
      </c>
      <c r="CQ499" s="5" t="n">
        <v>1.294</v>
      </c>
      <c r="CR499" s="5" t="n">
        <v>0</v>
      </c>
      <c r="CS499" s="5" t="n">
        <v>5.158</v>
      </c>
      <c r="CT499" s="5" t="n">
        <v>10.485</v>
      </c>
      <c r="CU499" s="5" t="n">
        <v>31.326</v>
      </c>
    </row>
    <row r="500">
      <c r="A500" s="5" t="inlineStr">
        <is>
          <t>MLI2023</t>
        </is>
      </c>
      <c r="B500" s="5" t="inlineStr">
        <is>
          <t>MLI</t>
        </is>
      </c>
      <c r="C500" s="5" t="inlineStr">
        <is>
          <t>MLI</t>
        </is>
      </c>
      <c r="D500" s="5" t="inlineStr">
        <is>
          <t>Mali</t>
        </is>
      </c>
      <c r="E500" s="5" t="n">
        <v>2023</v>
      </c>
      <c r="F500" s="5" t="n">
        <v>0.18</v>
      </c>
      <c r="G500" s="5" t="n">
        <v>5.904</v>
      </c>
      <c r="H500" s="5" t="n">
        <v>1.345</v>
      </c>
      <c r="I500" s="5" t="n">
        <v>0.243</v>
      </c>
      <c r="J500" s="5" t="n">
        <v>6.147</v>
      </c>
      <c r="K500" s="5" t="n">
        <v>0</v>
      </c>
      <c r="L500" s="5" t="n">
        <v>1</v>
      </c>
      <c r="M500" s="5" t="n">
        <v>7.685</v>
      </c>
      <c r="N500" s="5" t="n">
        <v>3.811</v>
      </c>
      <c r="O500" s="5" t="n">
        <v>0.201</v>
      </c>
      <c r="P500" s="5" t="n">
        <v>7.886</v>
      </c>
      <c r="Q500" s="5" t="n">
        <v>0</v>
      </c>
      <c r="R500" s="5" t="n">
        <v>1</v>
      </c>
      <c r="S500" s="5" t="n">
        <v>12.575</v>
      </c>
      <c r="T500" s="5" t="n">
        <v>7.714</v>
      </c>
      <c r="U500" s="5" t="n">
        <v>-8.887</v>
      </c>
      <c r="V500" s="5" t="n">
        <v>3.688</v>
      </c>
      <c r="W500" s="5" t="n">
        <v>0</v>
      </c>
      <c r="X500" s="5" t="n">
        <v>0</v>
      </c>
      <c r="Y500" s="5" t="n">
        <v>12.908</v>
      </c>
      <c r="Z500" s="5" t="n">
        <v>1.745</v>
      </c>
      <c r="AA500" s="5" t="n">
        <v>0</v>
      </c>
      <c r="AB500" s="5" t="n">
        <v>12.908</v>
      </c>
      <c r="AC500" s="5" t="n">
        <v>0</v>
      </c>
      <c r="AD500" s="5" t="n">
        <v>1</v>
      </c>
      <c r="AE500" s="5" t="n">
        <v>14.194</v>
      </c>
      <c r="AF500" s="5" t="n">
        <v>3.319</v>
      </c>
      <c r="AG500" s="5" t="n">
        <v>0</v>
      </c>
      <c r="AH500" s="5" t="n">
        <v>14.194</v>
      </c>
      <c r="AI500" s="5" t="n">
        <v>0</v>
      </c>
      <c r="AJ500" s="5" t="n">
        <v>1</v>
      </c>
      <c r="AK500" s="5" t="n">
        <v>21.908</v>
      </c>
      <c r="AL500" s="5" t="n">
        <v>11.668</v>
      </c>
      <c r="AM500" s="5" t="n">
        <v>0</v>
      </c>
      <c r="AN500" s="5" t="n">
        <v>25.851</v>
      </c>
      <c r="AO500" s="5" t="n">
        <v>0.18</v>
      </c>
      <c r="AP500" s="5" t="n">
        <v>1</v>
      </c>
      <c r="AQ500" s="5" t="n">
        <v>0.71</v>
      </c>
      <c r="AR500" s="5" t="n">
        <v>0.12</v>
      </c>
      <c r="AS500" s="5" t="n">
        <v>0.529</v>
      </c>
      <c r="AT500" s="5" t="n">
        <v>1.462</v>
      </c>
      <c r="AU500" s="5" t="n">
        <v>0.18</v>
      </c>
      <c r="AV500" s="5" t="n">
        <v>1</v>
      </c>
      <c r="AW500" s="5" t="n">
        <v>0.743</v>
      </c>
      <c r="AX500" s="5" t="n">
        <v>0.127</v>
      </c>
      <c r="AY500" s="5" t="n">
        <v>0.44</v>
      </c>
      <c r="AZ500" s="5" t="n">
        <v>1.396</v>
      </c>
      <c r="BA500" s="5" t="n">
        <v>0.18</v>
      </c>
      <c r="BB500" s="5" t="n">
        <v>1</v>
      </c>
      <c r="BC500" s="5" t="n">
        <v>0.505</v>
      </c>
      <c r="BD500" s="5" t="n">
        <v>0.121</v>
      </c>
      <c r="BE500" s="5" t="n">
        <v>0.031</v>
      </c>
      <c r="BF500" s="5" t="n">
        <v>0.633</v>
      </c>
      <c r="BG500" s="5" t="n">
        <v>0.18</v>
      </c>
      <c r="BH500" s="5" t="n">
        <v>1</v>
      </c>
      <c r="BI500" s="5" t="n">
        <v>0.543</v>
      </c>
      <c r="BJ500" s="5" t="n">
        <v>0.118</v>
      </c>
      <c r="BK500" s="5" t="n">
        <v>0.544</v>
      </c>
      <c r="BL500" s="5" t="n">
        <v>1.283</v>
      </c>
      <c r="BM500" s="5" t="n">
        <v>0.18</v>
      </c>
      <c r="BN500" s="5" t="n">
        <v>1</v>
      </c>
      <c r="BO500" s="5" t="n">
        <v>0</v>
      </c>
      <c r="BP500" s="5" t="n">
        <v>0</v>
      </c>
      <c r="BQ500" s="5" t="n">
        <v>0.185</v>
      </c>
      <c r="BR500" s="5" t="n">
        <v>0</v>
      </c>
      <c r="BS500" s="5" t="n">
        <v>1</v>
      </c>
      <c r="BT500" s="5" t="n">
        <v>0</v>
      </c>
      <c r="BU500" s="5" t="n">
        <v>0</v>
      </c>
      <c r="BV500" s="5" t="n">
        <v>0.226</v>
      </c>
      <c r="BW500" s="5" t="n">
        <v>0.18</v>
      </c>
      <c r="BX500" s="5" t="n">
        <v>0.833</v>
      </c>
      <c r="BY500" s="5" t="n">
        <v>13.254</v>
      </c>
      <c r="BZ500" s="5" t="n">
        <v>0</v>
      </c>
      <c r="CA500" s="5" t="n">
        <v>13.254</v>
      </c>
      <c r="CB500" s="5" t="n">
        <v>0</v>
      </c>
      <c r="CC500" s="5" t="n">
        <v>77.166</v>
      </c>
      <c r="CD500" s="5" t="n">
        <v>1.868</v>
      </c>
      <c r="CE500" s="5" t="n">
        <v>95.66200000000001</v>
      </c>
      <c r="CF500" s="5" t="n">
        <v>203.937</v>
      </c>
      <c r="CG500" s="5" t="n">
        <v>0.18</v>
      </c>
      <c r="CH500" s="5" t="n">
        <v>1</v>
      </c>
      <c r="CI500" s="5" t="n">
        <v>0</v>
      </c>
      <c r="CJ500" s="5" t="n">
        <v>0</v>
      </c>
      <c r="CK500" s="5" t="n">
        <v>0</v>
      </c>
      <c r="CL500" s="5" t="n">
        <v>0</v>
      </c>
      <c r="CM500" s="5" t="n">
        <v>0.076</v>
      </c>
      <c r="CN500" s="5" t="n">
        <v>0</v>
      </c>
      <c r="CO500" s="5" t="n">
        <v>0</v>
      </c>
      <c r="CP500" s="5" t="n">
        <v>0</v>
      </c>
      <c r="CQ500" s="5" t="n">
        <v>1.348</v>
      </c>
      <c r="CR500" s="5" t="n">
        <v>0</v>
      </c>
      <c r="CS500" s="5" t="n">
        <v>5.37</v>
      </c>
      <c r="CT500" s="5" t="n">
        <v>4.861</v>
      </c>
      <c r="CU500" s="5" t="n">
        <v>11.622</v>
      </c>
    </row>
    <row r="501">
      <c r="A501" s="5" t="inlineStr">
        <is>
          <t>MLI2024</t>
        </is>
      </c>
      <c r="B501" s="5" t="inlineStr">
        <is>
          <t>MLI</t>
        </is>
      </c>
      <c r="C501" s="5" t="inlineStr">
        <is>
          <t>MLI</t>
        </is>
      </c>
      <c r="D501" s="5" t="inlineStr">
        <is>
          <t>Mali</t>
        </is>
      </c>
      <c r="E501" s="5" t="n">
        <v>2024</v>
      </c>
      <c r="F501" s="5" t="n">
        <v>0.18</v>
      </c>
      <c r="G501" s="5" t="n">
        <v>5.362</v>
      </c>
      <c r="H501" s="5" t="n">
        <v>1.358</v>
      </c>
      <c r="I501" s="5" t="n">
        <v>0.213</v>
      </c>
      <c r="J501" s="5" t="n">
        <v>5.575</v>
      </c>
      <c r="K501" s="5" t="n">
        <v>0</v>
      </c>
      <c r="L501" s="5" t="n">
        <v>1</v>
      </c>
      <c r="M501" s="5" t="n">
        <v>6.987</v>
      </c>
      <c r="N501" s="5" t="n">
        <v>3.806</v>
      </c>
      <c r="O501" s="5" t="n">
        <v>0.158</v>
      </c>
      <c r="P501" s="5" t="n">
        <v>7.145</v>
      </c>
      <c r="Q501" s="5" t="n">
        <v>0</v>
      </c>
      <c r="R501" s="5" t="n">
        <v>1</v>
      </c>
      <c r="S501" s="5" t="n">
        <v>12.193</v>
      </c>
      <c r="T501" s="5" t="n">
        <v>7.942</v>
      </c>
      <c r="U501" s="5" t="n">
        <v>-9.286</v>
      </c>
      <c r="V501" s="5" t="n">
        <v>2.907</v>
      </c>
      <c r="W501" s="5" t="n">
        <v>0</v>
      </c>
      <c r="X501" s="5" t="n">
        <v>0</v>
      </c>
      <c r="Y501" s="5" t="n">
        <v>11.492</v>
      </c>
      <c r="Z501" s="5" t="n">
        <v>1.553</v>
      </c>
      <c r="AA501" s="5" t="n">
        <v>0</v>
      </c>
      <c r="AB501" s="5" t="n">
        <v>11.492</v>
      </c>
      <c r="AC501" s="5" t="n">
        <v>0</v>
      </c>
      <c r="AD501" s="5" t="n">
        <v>1</v>
      </c>
      <c r="AE501" s="5" t="n">
        <v>12.815</v>
      </c>
      <c r="AF501" s="5" t="n">
        <v>2.997</v>
      </c>
      <c r="AG501" s="5" t="n">
        <v>0.001</v>
      </c>
      <c r="AH501" s="5" t="n">
        <v>12.816</v>
      </c>
      <c r="AI501" s="5" t="n">
        <v>0</v>
      </c>
      <c r="AJ501" s="5" t="n">
        <v>1</v>
      </c>
      <c r="AK501" s="5" t="n">
        <v>20.757</v>
      </c>
      <c r="AL501" s="5" t="n">
        <v>11.055</v>
      </c>
      <c r="AM501" s="5" t="n">
        <v>0.004</v>
      </c>
      <c r="AN501" s="5" t="n">
        <v>24.498</v>
      </c>
      <c r="AO501" s="5" t="n">
        <v>0.18</v>
      </c>
      <c r="AP501" s="5" t="n">
        <v>1</v>
      </c>
      <c r="AQ501" s="5" t="n">
        <v>0.678</v>
      </c>
      <c r="AR501" s="5" t="n">
        <v>0.123</v>
      </c>
      <c r="AS501" s="5" t="n">
        <v>0.522</v>
      </c>
      <c r="AT501" s="5" t="n">
        <v>1.415</v>
      </c>
      <c r="AU501" s="5" t="n">
        <v>0.18</v>
      </c>
      <c r="AV501" s="5" t="n">
        <v>1</v>
      </c>
      <c r="AW501" s="5" t="n">
        <v>0.6879999999999999</v>
      </c>
      <c r="AX501" s="5" t="n">
        <v>0.126</v>
      </c>
      <c r="AY501" s="5" t="n">
        <v>0.466</v>
      </c>
      <c r="AZ501" s="5" t="n">
        <v>1.362</v>
      </c>
      <c r="BA501" s="5" t="n">
        <v>0.18</v>
      </c>
      <c r="BB501" s="5" t="n">
        <v>1</v>
      </c>
      <c r="BC501" s="5" t="n">
        <v>0.482</v>
      </c>
      <c r="BD501" s="5" t="n">
        <v>0.124</v>
      </c>
      <c r="BE501" s="5" t="n">
        <v>0.032</v>
      </c>
      <c r="BF501" s="5" t="n">
        <v>0.607</v>
      </c>
      <c r="BG501" s="5" t="n">
        <v>0.18</v>
      </c>
      <c r="BH501" s="5" t="n">
        <v>1</v>
      </c>
      <c r="BI501" s="5" t="n">
        <v>0.526</v>
      </c>
      <c r="BJ501" s="5" t="n">
        <v>0.116</v>
      </c>
      <c r="BK501" s="5" t="n">
        <v>0.593</v>
      </c>
      <c r="BL501" s="5" t="n">
        <v>1.321</v>
      </c>
      <c r="BM501" s="5" t="n">
        <v>0.18</v>
      </c>
      <c r="BN501" s="5" t="n">
        <v>1</v>
      </c>
      <c r="BO501" s="5" t="n">
        <v>0</v>
      </c>
      <c r="BP501" s="5" t="n">
        <v>0</v>
      </c>
      <c r="BQ501" s="5" t="n">
        <v>0.171</v>
      </c>
      <c r="BR501" s="5" t="n">
        <v>0</v>
      </c>
      <c r="BS501" s="5" t="n">
        <v>1</v>
      </c>
      <c r="BT501" s="5" t="n">
        <v>0</v>
      </c>
      <c r="BU501" s="5" t="n">
        <v>0</v>
      </c>
      <c r="BV501" s="5" t="n">
        <v>0.236</v>
      </c>
      <c r="BW501" s="5" t="n">
        <v>0.18</v>
      </c>
      <c r="BX501" s="5" t="n">
        <v>0.833</v>
      </c>
      <c r="BY501" s="5" t="n">
        <v>13.646</v>
      </c>
      <c r="BZ501" s="5" t="n">
        <v>0</v>
      </c>
      <c r="CA501" s="5" t="n">
        <v>13.646</v>
      </c>
      <c r="CB501" s="5" t="n">
        <v>0</v>
      </c>
      <c r="CC501" s="5" t="n">
        <v>76.56</v>
      </c>
      <c r="CD501" s="5" t="n">
        <v>1.922</v>
      </c>
      <c r="CE501" s="5" t="n">
        <v>78.998</v>
      </c>
      <c r="CF501" s="5" t="n">
        <v>183.559</v>
      </c>
      <c r="CG501" s="5" t="n">
        <v>0.18</v>
      </c>
      <c r="CH501" s="5" t="n">
        <v>1</v>
      </c>
      <c r="CI501" s="5" t="n">
        <v>0</v>
      </c>
      <c r="CJ501" s="5" t="n">
        <v>0</v>
      </c>
      <c r="CK501" s="5" t="n">
        <v>0</v>
      </c>
      <c r="CL501" s="5" t="n">
        <v>0</v>
      </c>
      <c r="CM501" s="5" t="n">
        <v>0.095</v>
      </c>
      <c r="CN501" s="5" t="n">
        <v>0</v>
      </c>
      <c r="CO501" s="5" t="n">
        <v>0</v>
      </c>
      <c r="CP501" s="5" t="n">
        <v>0</v>
      </c>
      <c r="CQ501" s="5" t="n">
        <v>1.387</v>
      </c>
      <c r="CR501" s="5" t="n">
        <v>0</v>
      </c>
      <c r="CS501" s="5" t="n">
        <v>5.529</v>
      </c>
      <c r="CT501" s="5" t="n">
        <v>4.251</v>
      </c>
      <c r="CU501" s="5" t="n">
        <v>10.168</v>
      </c>
    </row>
    <row r="502">
      <c r="A502" s="5" t="inlineStr">
        <is>
          <t>MLT2021</t>
        </is>
      </c>
      <c r="B502" s="5" t="inlineStr">
        <is>
          <t>MLT</t>
        </is>
      </c>
      <c r="C502" s="5" t="inlineStr">
        <is>
          <t>MLT</t>
        </is>
      </c>
      <c r="D502" s="5" t="inlineStr">
        <is>
          <t>Malta</t>
        </is>
      </c>
      <c r="E502" s="5" t="n">
        <v>2021</v>
      </c>
      <c r="F502" s="5" t="n">
        <v>0.18</v>
      </c>
      <c r="G502" s="5" t="n">
        <v>5.897</v>
      </c>
      <c r="H502" s="5" t="n">
        <v>1.143</v>
      </c>
      <c r="I502" s="5" t="n">
        <v>2.365</v>
      </c>
      <c r="J502" s="5" t="n">
        <v>8.262</v>
      </c>
      <c r="K502" s="5" t="n">
        <v>0</v>
      </c>
      <c r="L502" s="5" t="n">
        <v>1</v>
      </c>
      <c r="M502" s="5" t="n">
        <v>7.964</v>
      </c>
      <c r="N502" s="5" t="n">
        <v>3.43</v>
      </c>
      <c r="O502" s="5" t="n">
        <v>2.41</v>
      </c>
      <c r="P502" s="5" t="n">
        <v>10.375</v>
      </c>
      <c r="Q502" s="5" t="n">
        <v>0</v>
      </c>
      <c r="R502" s="5" t="n">
        <v>1</v>
      </c>
      <c r="S502" s="5" t="n">
        <v>11.613</v>
      </c>
      <c r="T502" s="5" t="n">
        <v>6.86</v>
      </c>
      <c r="U502" s="5" t="n">
        <v>0</v>
      </c>
      <c r="V502" s="5" t="n">
        <v>13.704</v>
      </c>
      <c r="W502" s="5" t="n">
        <v>0.18</v>
      </c>
      <c r="X502" s="5" t="n">
        <v>1</v>
      </c>
      <c r="Y502" s="5" t="n">
        <v>15.305</v>
      </c>
      <c r="Z502" s="5" t="n">
        <v>1.143</v>
      </c>
      <c r="AA502" s="5" t="n">
        <v>1.399</v>
      </c>
      <c r="AB502" s="5" t="n">
        <v>16.705</v>
      </c>
      <c r="AC502" s="5" t="n">
        <v>0</v>
      </c>
      <c r="AD502" s="5" t="n">
        <v>1</v>
      </c>
      <c r="AE502" s="5" t="n">
        <v>16.449</v>
      </c>
      <c r="AF502" s="5" t="n">
        <v>2.287</v>
      </c>
      <c r="AG502" s="5" t="n">
        <v>1.399</v>
      </c>
      <c r="AH502" s="5" t="n">
        <v>17.848</v>
      </c>
      <c r="AI502" s="5" t="n">
        <v>0</v>
      </c>
      <c r="AJ502" s="5" t="n">
        <v>1</v>
      </c>
      <c r="AK502" s="5" t="n">
        <v>23.309</v>
      </c>
      <c r="AL502" s="5" t="n">
        <v>9.147</v>
      </c>
      <c r="AM502" s="5" t="n">
        <v>0</v>
      </c>
      <c r="AN502" s="5" t="n">
        <v>27.504</v>
      </c>
      <c r="AO502" s="5" t="n">
        <v>0.18</v>
      </c>
      <c r="AP502" s="5" t="n">
        <v>1</v>
      </c>
      <c r="AQ502" s="5" t="n">
        <v>0.621</v>
      </c>
      <c r="AR502" s="5" t="n">
        <v>0.114</v>
      </c>
      <c r="AS502" s="5" t="n">
        <v>0.723</v>
      </c>
      <c r="AT502" s="5" t="n">
        <v>1.585</v>
      </c>
      <c r="AU502" s="5" t="n">
        <v>0.18</v>
      </c>
      <c r="AV502" s="5" t="n">
        <v>1</v>
      </c>
      <c r="AW502" s="5" t="n">
        <v>0.593</v>
      </c>
      <c r="AX502" s="5" t="n">
        <v>0.114</v>
      </c>
      <c r="AY502" s="5" t="n">
        <v>0.62</v>
      </c>
      <c r="AZ502" s="5" t="n">
        <v>1.431</v>
      </c>
      <c r="BA502" s="5" t="n">
        <v>0.18</v>
      </c>
      <c r="BB502" s="5" t="n">
        <v>1</v>
      </c>
      <c r="BC502" s="5" t="n">
        <v>0.44</v>
      </c>
      <c r="BD502" s="5" t="n">
        <v>0.114</v>
      </c>
      <c r="BE502" s="5" t="n">
        <v>0.026</v>
      </c>
      <c r="BF502" s="5" t="n">
        <v>0.55</v>
      </c>
      <c r="BG502" s="5" t="n">
        <v>0.18</v>
      </c>
      <c r="BH502" s="5" t="n">
        <v>1</v>
      </c>
      <c r="BI502" s="5" t="n">
        <v>0.5600000000000001</v>
      </c>
      <c r="BJ502" s="5" t="n">
        <v>0.114</v>
      </c>
      <c r="BK502" s="5" t="n">
        <v>0.442</v>
      </c>
      <c r="BL502" s="5" t="n">
        <v>1.183</v>
      </c>
      <c r="BM502" s="5" t="n">
        <v>0.18</v>
      </c>
      <c r="BN502" s="5" t="n">
        <v>1</v>
      </c>
      <c r="BO502" s="5" t="n">
        <v>0</v>
      </c>
      <c r="BP502" s="5" t="n">
        <v>0.002</v>
      </c>
      <c r="BQ502" s="5" t="n">
        <v>0.128</v>
      </c>
      <c r="BR502" s="5" t="n">
        <v>0</v>
      </c>
      <c r="BS502" s="5" t="n">
        <v>1</v>
      </c>
      <c r="BT502" s="5" t="n">
        <v>0</v>
      </c>
      <c r="BU502" s="5" t="n">
        <v>0.002</v>
      </c>
      <c r="BV502" s="5" t="n">
        <v>0.154</v>
      </c>
      <c r="BW502" s="5" t="n">
        <v>0.18</v>
      </c>
      <c r="BX502" s="5" t="n">
        <v>0.667</v>
      </c>
      <c r="BY502" s="5" t="n">
        <v>11.787</v>
      </c>
      <c r="BZ502" s="5" t="n">
        <v>0</v>
      </c>
      <c r="CA502" s="5" t="n">
        <v>11.787</v>
      </c>
      <c r="CB502" s="5" t="n">
        <v>0</v>
      </c>
      <c r="CC502" s="5" t="n">
        <v>81.69499999999999</v>
      </c>
      <c r="CD502" s="5" t="n">
        <v>7.95</v>
      </c>
      <c r="CE502" s="5" t="n">
        <v>87.651</v>
      </c>
      <c r="CF502" s="5" t="n">
        <v>199.829</v>
      </c>
      <c r="CG502" s="5" t="n">
        <v>0.18</v>
      </c>
      <c r="CH502" s="5" t="n">
        <v>1</v>
      </c>
      <c r="CI502" s="5" t="n">
        <v>0</v>
      </c>
      <c r="CJ502" s="5" t="n">
        <v>0</v>
      </c>
      <c r="CK502" s="5" t="n">
        <v>0</v>
      </c>
      <c r="CL502" s="5" t="n">
        <v>0</v>
      </c>
      <c r="CM502" s="5" t="n">
        <v>0</v>
      </c>
      <c r="CN502" s="5" t="n">
        <v>0</v>
      </c>
      <c r="CO502" s="5" t="n">
        <v>0</v>
      </c>
      <c r="CP502" s="5" t="n">
        <v>0</v>
      </c>
      <c r="CQ502" s="5" t="n">
        <v>1.198</v>
      </c>
      <c r="CR502" s="5" t="n">
        <v>0</v>
      </c>
      <c r="CS502" s="5" t="n">
        <v>4.776</v>
      </c>
      <c r="CT502" s="5" t="n">
        <v>4.753</v>
      </c>
      <c r="CU502" s="5" t="n">
        <v>14.162</v>
      </c>
    </row>
    <row r="503">
      <c r="A503" s="5" t="inlineStr">
        <is>
          <t>MLT2022</t>
        </is>
      </c>
      <c r="B503" s="5" t="inlineStr">
        <is>
          <t>MLT</t>
        </is>
      </c>
      <c r="C503" s="5" t="inlineStr">
        <is>
          <t>MLT</t>
        </is>
      </c>
      <c r="D503" s="5" t="inlineStr">
        <is>
          <t>Malta</t>
        </is>
      </c>
      <c r="E503" s="5" t="n">
        <v>2022</v>
      </c>
      <c r="F503" s="5" t="n">
        <v>0.18</v>
      </c>
      <c r="G503" s="5" t="n">
        <v>11.72</v>
      </c>
      <c r="H503" s="5" t="n">
        <v>1.235</v>
      </c>
      <c r="I503" s="5" t="n">
        <v>8.16</v>
      </c>
      <c r="J503" s="5" t="n">
        <v>19.88</v>
      </c>
      <c r="K503" s="5" t="n">
        <v>0</v>
      </c>
      <c r="L503" s="5" t="n">
        <v>1</v>
      </c>
      <c r="M503" s="5" t="n">
        <v>9.782999999999999</v>
      </c>
      <c r="N503" s="5" t="n">
        <v>3.704</v>
      </c>
      <c r="O503" s="5" t="n">
        <v>8.315</v>
      </c>
      <c r="P503" s="5" t="n">
        <v>18.098</v>
      </c>
      <c r="Q503" s="5" t="n">
        <v>0</v>
      </c>
      <c r="R503" s="5" t="n">
        <v>1</v>
      </c>
      <c r="S503" s="5" t="n">
        <v>17.893</v>
      </c>
      <c r="T503" s="5" t="n">
        <v>7.408</v>
      </c>
      <c r="U503" s="5" t="n">
        <v>0.238</v>
      </c>
      <c r="V503" s="5" t="n">
        <v>21.114</v>
      </c>
      <c r="W503" s="5" t="n">
        <v>0.18</v>
      </c>
      <c r="X503" s="5" t="n">
        <v>1</v>
      </c>
      <c r="Y503" s="5" t="n">
        <v>31.56</v>
      </c>
      <c r="Z503" s="5" t="n">
        <v>1.235</v>
      </c>
      <c r="AA503" s="5" t="n">
        <v>4.828</v>
      </c>
      <c r="AB503" s="5" t="n">
        <v>36.388</v>
      </c>
      <c r="AC503" s="5" t="n">
        <v>0</v>
      </c>
      <c r="AD503" s="5" t="n">
        <v>1</v>
      </c>
      <c r="AE503" s="5" t="n">
        <v>32.795</v>
      </c>
      <c r="AF503" s="5" t="n">
        <v>2.469</v>
      </c>
      <c r="AG503" s="5" t="n">
        <v>4.828</v>
      </c>
      <c r="AH503" s="5" t="n">
        <v>37.623</v>
      </c>
      <c r="AI503" s="5" t="n">
        <v>0</v>
      </c>
      <c r="AJ503" s="5" t="n">
        <v>1</v>
      </c>
      <c r="AK503" s="5" t="n">
        <v>40.203</v>
      </c>
      <c r="AL503" s="5" t="n">
        <v>9.878</v>
      </c>
      <c r="AM503" s="5" t="n">
        <v>0.536</v>
      </c>
      <c r="AN503" s="5" t="n">
        <v>47.44</v>
      </c>
      <c r="AO503" s="5" t="n">
        <v>0.18</v>
      </c>
      <c r="AP503" s="5" t="n">
        <v>1</v>
      </c>
      <c r="AQ503" s="5" t="n">
        <v>0.847</v>
      </c>
      <c r="AR503" s="5" t="n">
        <v>0.123</v>
      </c>
      <c r="AS503" s="5" t="n">
        <v>0.349</v>
      </c>
      <c r="AT503" s="5" t="n">
        <v>1.411</v>
      </c>
      <c r="AU503" s="5" t="n">
        <v>0.18</v>
      </c>
      <c r="AV503" s="5" t="n">
        <v>1</v>
      </c>
      <c r="AW503" s="5" t="n">
        <v>0.947</v>
      </c>
      <c r="AX503" s="5" t="n">
        <v>0.123</v>
      </c>
      <c r="AY503" s="5" t="n">
        <v>0.133</v>
      </c>
      <c r="AZ503" s="5" t="n">
        <v>1.274</v>
      </c>
      <c r="BA503" s="5" t="n">
        <v>0.18</v>
      </c>
      <c r="BB503" s="5" t="n">
        <v>1</v>
      </c>
      <c r="BC503" s="5" t="n">
        <v>0.589</v>
      </c>
      <c r="BD503" s="5" t="n">
        <v>0.123</v>
      </c>
      <c r="BE503" s="5" t="n">
        <v>0.038</v>
      </c>
      <c r="BF503" s="5" t="n">
        <v>0.73</v>
      </c>
      <c r="BG503" s="5" t="n">
        <v>0.18</v>
      </c>
      <c r="BH503" s="5" t="n">
        <v>1</v>
      </c>
      <c r="BI503" s="5" t="n">
        <v>0.6889999999999999</v>
      </c>
      <c r="BJ503" s="5" t="n">
        <v>0.123</v>
      </c>
      <c r="BK503" s="5" t="n">
        <v>0.204</v>
      </c>
      <c r="BL503" s="5" t="n">
        <v>1.053</v>
      </c>
      <c r="BM503" s="5" t="n">
        <v>0.18</v>
      </c>
      <c r="BN503" s="5" t="n">
        <v>1</v>
      </c>
      <c r="BO503" s="5" t="n">
        <v>0</v>
      </c>
      <c r="BP503" s="5" t="n">
        <v>0.002</v>
      </c>
      <c r="BQ503" s="5" t="n">
        <v>0.1</v>
      </c>
      <c r="BR503" s="5" t="n">
        <v>0</v>
      </c>
      <c r="BS503" s="5" t="n">
        <v>1</v>
      </c>
      <c r="BT503" s="5" t="n">
        <v>0</v>
      </c>
      <c r="BU503" s="5" t="n">
        <v>0.002</v>
      </c>
      <c r="BV503" s="5" t="n">
        <v>0.136</v>
      </c>
      <c r="BW503" s="5" t="n">
        <v>0.18</v>
      </c>
      <c r="BX503" s="5" t="n">
        <v>0.667</v>
      </c>
      <c r="BY503" s="5" t="n">
        <v>12.729</v>
      </c>
      <c r="BZ503" s="5" t="n">
        <v>0</v>
      </c>
      <c r="CA503" s="5" t="n">
        <v>12.729</v>
      </c>
      <c r="CB503" s="5" t="n">
        <v>0</v>
      </c>
      <c r="CC503" s="5" t="n">
        <v>102.477</v>
      </c>
      <c r="CD503" s="5" t="n">
        <v>7.95</v>
      </c>
      <c r="CE503" s="5" t="n">
        <v>73.83799999999999</v>
      </c>
      <c r="CF503" s="5" t="n">
        <v>208.051</v>
      </c>
      <c r="CG503" s="5" t="n">
        <v>0.18</v>
      </c>
      <c r="CH503" s="5" t="n">
        <v>1</v>
      </c>
      <c r="CI503" s="5" t="n">
        <v>0</v>
      </c>
      <c r="CJ503" s="5" t="n">
        <v>0</v>
      </c>
      <c r="CK503" s="5" t="n">
        <v>0</v>
      </c>
      <c r="CL503" s="5" t="n">
        <v>0</v>
      </c>
      <c r="CM503" s="5" t="n">
        <v>0</v>
      </c>
      <c r="CN503" s="5" t="n">
        <v>0</v>
      </c>
      <c r="CO503" s="5" t="n">
        <v>0</v>
      </c>
      <c r="CP503" s="5" t="n">
        <v>0</v>
      </c>
      <c r="CQ503" s="5" t="n">
        <v>1.294</v>
      </c>
      <c r="CR503" s="5" t="n">
        <v>0</v>
      </c>
      <c r="CS503" s="5" t="n">
        <v>5.158</v>
      </c>
      <c r="CT503" s="5" t="n">
        <v>10.485</v>
      </c>
      <c r="CU503" s="5" t="n">
        <v>30.326</v>
      </c>
    </row>
    <row r="504">
      <c r="A504" s="5" t="inlineStr">
        <is>
          <t>MLT2023</t>
        </is>
      </c>
      <c r="B504" s="5" t="inlineStr">
        <is>
          <t>MLT</t>
        </is>
      </c>
      <c r="C504" s="5" t="inlineStr">
        <is>
          <t>MLT</t>
        </is>
      </c>
      <c r="D504" s="5" t="inlineStr">
        <is>
          <t>Malta</t>
        </is>
      </c>
      <c r="E504" s="5" t="n">
        <v>2023</v>
      </c>
      <c r="F504" s="5" t="n">
        <v>0.18</v>
      </c>
      <c r="G504" s="5" t="n">
        <v>6.147</v>
      </c>
      <c r="H504" s="5" t="n">
        <v>1.286</v>
      </c>
      <c r="I504" s="5" t="n">
        <v>9.457000000000001</v>
      </c>
      <c r="J504" s="5" t="n">
        <v>15.604</v>
      </c>
      <c r="K504" s="5" t="n">
        <v>0</v>
      </c>
      <c r="L504" s="5" t="n">
        <v>1</v>
      </c>
      <c r="M504" s="5" t="n">
        <v>7.886</v>
      </c>
      <c r="N504" s="5" t="n">
        <v>3.857</v>
      </c>
      <c r="O504" s="5" t="n">
        <v>9.635999999999999</v>
      </c>
      <c r="P504" s="5" t="n">
        <v>17.522</v>
      </c>
      <c r="Q504" s="5" t="n">
        <v>0</v>
      </c>
      <c r="R504" s="5" t="n">
        <v>1</v>
      </c>
      <c r="S504" s="5" t="n">
        <v>12.575</v>
      </c>
      <c r="T504" s="5" t="n">
        <v>7.714</v>
      </c>
      <c r="U504" s="5" t="n">
        <v>0.251</v>
      </c>
      <c r="V504" s="5" t="n">
        <v>14.839</v>
      </c>
      <c r="W504" s="5" t="n">
        <v>0.18</v>
      </c>
      <c r="X504" s="5" t="n">
        <v>1</v>
      </c>
      <c r="Y504" s="5" t="n">
        <v>11.908</v>
      </c>
      <c r="Z504" s="5" t="n">
        <v>1.246</v>
      </c>
      <c r="AA504" s="5" t="n">
        <v>5.595</v>
      </c>
      <c r="AB504" s="5" t="n">
        <v>17.503</v>
      </c>
      <c r="AC504" s="5" t="n">
        <v>0</v>
      </c>
      <c r="AD504" s="5" t="n">
        <v>1</v>
      </c>
      <c r="AE504" s="5" t="n">
        <v>13.194</v>
      </c>
      <c r="AF504" s="5" t="n">
        <v>2.493</v>
      </c>
      <c r="AG504" s="5" t="n">
        <v>5.595</v>
      </c>
      <c r="AH504" s="5" t="n">
        <v>18.788</v>
      </c>
      <c r="AI504" s="5" t="n">
        <v>0</v>
      </c>
      <c r="AJ504" s="5" t="n">
        <v>1</v>
      </c>
      <c r="AK504" s="5" t="n">
        <v>20.908</v>
      </c>
      <c r="AL504" s="5" t="n">
        <v>9.972</v>
      </c>
      <c r="AM504" s="5" t="n">
        <v>0.417</v>
      </c>
      <c r="AN504" s="5" t="n">
        <v>24.671</v>
      </c>
      <c r="AO504" s="5" t="n">
        <v>0.18</v>
      </c>
      <c r="AP504" s="5" t="n">
        <v>1</v>
      </c>
      <c r="AQ504" s="5" t="n">
        <v>0.749</v>
      </c>
      <c r="AR504" s="5" t="n">
        <v>0.129</v>
      </c>
      <c r="AS504" s="5" t="n">
        <v>0.479</v>
      </c>
      <c r="AT504" s="5" t="n">
        <v>1.449</v>
      </c>
      <c r="AU504" s="5" t="n">
        <v>0.18</v>
      </c>
      <c r="AV504" s="5" t="n">
        <v>1</v>
      </c>
      <c r="AW504" s="5" t="n">
        <v>0.783</v>
      </c>
      <c r="AX504" s="5" t="n">
        <v>0.129</v>
      </c>
      <c r="AY504" s="5" t="n">
        <v>0.326</v>
      </c>
      <c r="AZ504" s="5" t="n">
        <v>1.308</v>
      </c>
      <c r="BA504" s="5" t="n">
        <v>0.18</v>
      </c>
      <c r="BB504" s="5" t="n">
        <v>1</v>
      </c>
      <c r="BC504" s="5" t="n">
        <v>0.527</v>
      </c>
      <c r="BD504" s="5" t="n">
        <v>0.129</v>
      </c>
      <c r="BE504" s="5" t="n">
        <v>0.041</v>
      </c>
      <c r="BF504" s="5" t="n">
        <v>0.658</v>
      </c>
      <c r="BG504" s="5" t="n">
        <v>0.18</v>
      </c>
      <c r="BH504" s="5" t="n">
        <v>1</v>
      </c>
      <c r="BI504" s="5" t="n">
        <v>0.64</v>
      </c>
      <c r="BJ504" s="5" t="n">
        <v>0.129</v>
      </c>
      <c r="BK504" s="5" t="n">
        <v>0.277</v>
      </c>
      <c r="BL504" s="5" t="n">
        <v>1.081</v>
      </c>
      <c r="BM504" s="5" t="n">
        <v>0.18</v>
      </c>
      <c r="BN504" s="5" t="n">
        <v>1</v>
      </c>
      <c r="BO504" s="5" t="n">
        <v>0</v>
      </c>
      <c r="BP504" s="5" t="n">
        <v>0.002</v>
      </c>
      <c r="BQ504" s="5" t="n">
        <v>0.116</v>
      </c>
      <c r="BR504" s="5" t="n">
        <v>0</v>
      </c>
      <c r="BS504" s="5" t="n">
        <v>1</v>
      </c>
      <c r="BT504" s="5" t="n">
        <v>0</v>
      </c>
      <c r="BU504" s="5" t="n">
        <v>0.002</v>
      </c>
      <c r="BV504" s="5" t="n">
        <v>0.137</v>
      </c>
      <c r="BW504" s="5" t="n">
        <v>0.18</v>
      </c>
      <c r="BX504" s="5" t="n">
        <v>0.667</v>
      </c>
      <c r="BY504" s="5" t="n">
        <v>13.254</v>
      </c>
      <c r="BZ504" s="5" t="n">
        <v>0</v>
      </c>
      <c r="CA504" s="5" t="n">
        <v>13.254</v>
      </c>
      <c r="CB504" s="5" t="n">
        <v>0</v>
      </c>
      <c r="CC504" s="5" t="n">
        <v>87.07899999999999</v>
      </c>
      <c r="CD504" s="5" t="n">
        <v>7.95</v>
      </c>
      <c r="CE504" s="5" t="n">
        <v>98.506</v>
      </c>
      <c r="CF504" s="5" t="n">
        <v>218.991</v>
      </c>
      <c r="CG504" s="5" t="n">
        <v>0.18</v>
      </c>
      <c r="CH504" s="5" t="n">
        <v>1</v>
      </c>
      <c r="CI504" s="5" t="n">
        <v>0</v>
      </c>
      <c r="CJ504" s="5" t="n">
        <v>0</v>
      </c>
      <c r="CK504" s="5" t="n">
        <v>0</v>
      </c>
      <c r="CL504" s="5" t="n">
        <v>0</v>
      </c>
      <c r="CM504" s="5" t="n">
        <v>0</v>
      </c>
      <c r="CN504" s="5" t="n">
        <v>0</v>
      </c>
      <c r="CO504" s="5" t="n">
        <v>0</v>
      </c>
      <c r="CP504" s="5" t="n">
        <v>0</v>
      </c>
      <c r="CQ504" s="5" t="n">
        <v>1.348</v>
      </c>
      <c r="CR504" s="5" t="n">
        <v>0</v>
      </c>
      <c r="CS504" s="5" t="n">
        <v>5.37</v>
      </c>
      <c r="CT504" s="5" t="n">
        <v>4.861</v>
      </c>
      <c r="CU504" s="5" t="n">
        <v>10.622</v>
      </c>
    </row>
    <row r="505">
      <c r="A505" s="5" t="inlineStr">
        <is>
          <t>MLT2024</t>
        </is>
      </c>
      <c r="B505" s="5" t="inlineStr">
        <is>
          <t>MLT</t>
        </is>
      </c>
      <c r="C505" s="5" t="inlineStr">
        <is>
          <t>MLT</t>
        </is>
      </c>
      <c r="D505" s="5" t="inlineStr">
        <is>
          <t>Malta</t>
        </is>
      </c>
      <c r="E505" s="5" t="n">
        <v>2024</v>
      </c>
      <c r="F505" s="5" t="n">
        <v>0.18</v>
      </c>
      <c r="G505" s="5" t="n">
        <v>5.575</v>
      </c>
      <c r="H505" s="5" t="n">
        <v>1.324</v>
      </c>
      <c r="I505" s="5" t="n">
        <v>6.197</v>
      </c>
      <c r="J505" s="5" t="n">
        <v>11.772</v>
      </c>
      <c r="K505" s="5" t="n">
        <v>0</v>
      </c>
      <c r="L505" s="5" t="n">
        <v>1</v>
      </c>
      <c r="M505" s="5" t="n">
        <v>7.124</v>
      </c>
      <c r="N505" s="5" t="n">
        <v>3.971</v>
      </c>
      <c r="O505" s="5" t="n">
        <v>6.315</v>
      </c>
      <c r="P505" s="5" t="n">
        <v>13.439</v>
      </c>
      <c r="Q505" s="5" t="n">
        <v>0</v>
      </c>
      <c r="R505" s="5" t="n">
        <v>1</v>
      </c>
      <c r="S505" s="5" t="n">
        <v>12.193</v>
      </c>
      <c r="T505" s="5" t="n">
        <v>7.942</v>
      </c>
      <c r="U505" s="5" t="n">
        <v>0.299</v>
      </c>
      <c r="V505" s="5" t="n">
        <v>14.388</v>
      </c>
      <c r="W505" s="5" t="n">
        <v>0.18</v>
      </c>
      <c r="X505" s="5" t="n">
        <v>1</v>
      </c>
      <c r="Y505" s="5" t="n">
        <v>10.492</v>
      </c>
      <c r="Z505" s="5" t="n">
        <v>1.283</v>
      </c>
      <c r="AA505" s="5" t="n">
        <v>3.667</v>
      </c>
      <c r="AB505" s="5" t="n">
        <v>14.159</v>
      </c>
      <c r="AC505" s="5" t="n">
        <v>0</v>
      </c>
      <c r="AD505" s="5" t="n">
        <v>1</v>
      </c>
      <c r="AE505" s="5" t="n">
        <v>11.815</v>
      </c>
      <c r="AF505" s="5" t="n">
        <v>2.567</v>
      </c>
      <c r="AG505" s="5" t="n">
        <v>3.667</v>
      </c>
      <c r="AH505" s="5" t="n">
        <v>15.483</v>
      </c>
      <c r="AI505" s="5" t="n">
        <v>0</v>
      </c>
      <c r="AJ505" s="5" t="n">
        <v>1</v>
      </c>
      <c r="AK505" s="5" t="n">
        <v>19.757</v>
      </c>
      <c r="AL505" s="5" t="n">
        <v>10.266</v>
      </c>
      <c r="AM505" s="5" t="n">
        <v>0.484</v>
      </c>
      <c r="AN505" s="5" t="n">
        <v>23.313</v>
      </c>
      <c r="AO505" s="5" t="n">
        <v>0.18</v>
      </c>
      <c r="AP505" s="5" t="n">
        <v>1</v>
      </c>
      <c r="AQ505" s="5" t="n">
        <v>0.72</v>
      </c>
      <c r="AR505" s="5" t="n">
        <v>0.132</v>
      </c>
      <c r="AS505" s="5" t="n">
        <v>0.509</v>
      </c>
      <c r="AT505" s="5" t="n">
        <v>1.45</v>
      </c>
      <c r="AU505" s="5" t="n">
        <v>0.18</v>
      </c>
      <c r="AV505" s="5" t="n">
        <v>1</v>
      </c>
      <c r="AW505" s="5" t="n">
        <v>0.734</v>
      </c>
      <c r="AX505" s="5" t="n">
        <v>0.132</v>
      </c>
      <c r="AY505" s="5" t="n">
        <v>0.376</v>
      </c>
      <c r="AZ505" s="5" t="n">
        <v>1.31</v>
      </c>
      <c r="BA505" s="5" t="n">
        <v>0.18</v>
      </c>
      <c r="BB505" s="5" t="n">
        <v>1</v>
      </c>
      <c r="BC505" s="5" t="n">
        <v>0.51</v>
      </c>
      <c r="BD505" s="5" t="n">
        <v>0.132</v>
      </c>
      <c r="BE505" s="5" t="n">
        <v>0.043</v>
      </c>
      <c r="BF505" s="5" t="n">
        <v>0.638</v>
      </c>
      <c r="BG505" s="5" t="n">
        <v>0.18</v>
      </c>
      <c r="BH505" s="5" t="n">
        <v>1</v>
      </c>
      <c r="BI505" s="5" t="n">
        <v>0.652</v>
      </c>
      <c r="BJ505" s="5" t="n">
        <v>0.132</v>
      </c>
      <c r="BK505" s="5" t="n">
        <v>0.312</v>
      </c>
      <c r="BL505" s="5" t="n">
        <v>1.11</v>
      </c>
      <c r="BM505" s="5" t="n">
        <v>0.18</v>
      </c>
      <c r="BN505" s="5" t="n">
        <v>1</v>
      </c>
      <c r="BO505" s="5" t="n">
        <v>0</v>
      </c>
      <c r="BP505" s="5" t="n">
        <v>0.002</v>
      </c>
      <c r="BQ505" s="5" t="n">
        <v>0.112</v>
      </c>
      <c r="BR505" s="5" t="n">
        <v>0</v>
      </c>
      <c r="BS505" s="5" t="n">
        <v>1</v>
      </c>
      <c r="BT505" s="5" t="n">
        <v>0</v>
      </c>
      <c r="BU505" s="5" t="n">
        <v>0.002</v>
      </c>
      <c r="BV505" s="5" t="n">
        <v>0.139</v>
      </c>
      <c r="BW505" s="5" t="n">
        <v>0.18</v>
      </c>
      <c r="BX505" s="5" t="n">
        <v>0.667</v>
      </c>
      <c r="BY505" s="5" t="n">
        <v>13.646</v>
      </c>
      <c r="BZ505" s="5" t="n">
        <v>0</v>
      </c>
      <c r="CA505" s="5" t="n">
        <v>13.646</v>
      </c>
      <c r="CB505" s="5" t="n">
        <v>0</v>
      </c>
      <c r="CC505" s="5" t="n">
        <v>86.38500000000001</v>
      </c>
      <c r="CD505" s="5" t="n">
        <v>7.95</v>
      </c>
      <c r="CE505" s="5" t="n">
        <v>85.602</v>
      </c>
      <c r="CF505" s="5" t="n">
        <v>202.946</v>
      </c>
      <c r="CG505" s="5" t="n">
        <v>0.18</v>
      </c>
      <c r="CH505" s="5" t="n">
        <v>1</v>
      </c>
      <c r="CI505" s="5" t="n">
        <v>0</v>
      </c>
      <c r="CJ505" s="5" t="n">
        <v>0</v>
      </c>
      <c r="CK505" s="5" t="n">
        <v>0</v>
      </c>
      <c r="CL505" s="5" t="n">
        <v>0</v>
      </c>
      <c r="CM505" s="5" t="n">
        <v>0</v>
      </c>
      <c r="CN505" s="5" t="n">
        <v>0</v>
      </c>
      <c r="CO505" s="5" t="n">
        <v>0</v>
      </c>
      <c r="CP505" s="5" t="n">
        <v>0</v>
      </c>
      <c r="CQ505" s="5" t="n">
        <v>1.387</v>
      </c>
      <c r="CR505" s="5" t="n">
        <v>0</v>
      </c>
      <c r="CS505" s="5" t="n">
        <v>5.529</v>
      </c>
      <c r="CT505" s="5" t="n">
        <v>4.251</v>
      </c>
      <c r="CU505" s="5" t="n">
        <v>9.167999999999999</v>
      </c>
    </row>
    <row r="506">
      <c r="A506" s="5" t="inlineStr">
        <is>
          <t>MHL2021</t>
        </is>
      </c>
      <c r="B506" s="5" t="inlineStr">
        <is>
          <t>MHL</t>
        </is>
      </c>
      <c r="C506" s="5" t="inlineStr">
        <is>
          <t>MHL</t>
        </is>
      </c>
      <c r="D506" s="5" t="inlineStr">
        <is>
          <t>Marshall Islands</t>
        </is>
      </c>
      <c r="E506" s="5" t="n">
        <v>2021</v>
      </c>
      <c r="F506" s="5" t="n">
        <v>0</v>
      </c>
      <c r="G506" s="5" t="n">
        <v>4.747</v>
      </c>
      <c r="H506" s="5" t="n">
        <v>1.143</v>
      </c>
      <c r="I506" s="5" t="n">
        <v>0</v>
      </c>
      <c r="J506" s="5" t="n">
        <v>4.747</v>
      </c>
      <c r="K506" s="5" t="n">
        <v>0</v>
      </c>
      <c r="L506" s="5" t="n">
        <v>1</v>
      </c>
      <c r="M506" s="5" t="n">
        <v>7.964</v>
      </c>
      <c r="N506" s="5" t="n">
        <v>3.43</v>
      </c>
      <c r="O506" s="5" t="n">
        <v>0</v>
      </c>
      <c r="P506" s="5" t="n">
        <v>7.964</v>
      </c>
      <c r="Q506" s="5" t="n">
        <v>0</v>
      </c>
      <c r="R506" s="5" t="n">
        <v>1</v>
      </c>
      <c r="S506" s="5" t="n">
        <v>10.464</v>
      </c>
      <c r="T506" s="5" t="n">
        <v>6.86</v>
      </c>
      <c r="U506" s="5" t="n">
        <v>0</v>
      </c>
      <c r="V506" s="5" t="n">
        <v>10.464</v>
      </c>
      <c r="W506" s="5" t="n">
        <v>0</v>
      </c>
      <c r="X506" s="5" t="n">
        <v>1</v>
      </c>
      <c r="Y506" s="5" t="n">
        <v>10.551</v>
      </c>
      <c r="Z506" s="5" t="n">
        <v>1.302</v>
      </c>
      <c r="AA506" s="5" t="n">
        <v>0</v>
      </c>
      <c r="AB506" s="5" t="n">
        <v>10.551</v>
      </c>
      <c r="AC506" s="5" t="n">
        <v>0</v>
      </c>
      <c r="AD506" s="5" t="n">
        <v>1</v>
      </c>
      <c r="AE506" s="5" t="n">
        <v>11.694</v>
      </c>
      <c r="AF506" s="5" t="n">
        <v>2.549</v>
      </c>
      <c r="AG506" s="5" t="n">
        <v>0</v>
      </c>
      <c r="AH506" s="5" t="n">
        <v>11.694</v>
      </c>
      <c r="AI506" s="5" t="n">
        <v>0</v>
      </c>
      <c r="AJ506" s="5" t="n">
        <v>1</v>
      </c>
      <c r="AK506" s="5" t="n">
        <v>18.554</v>
      </c>
      <c r="AL506" s="5" t="n">
        <v>9.627000000000001</v>
      </c>
      <c r="AM506" s="5" t="n">
        <v>0</v>
      </c>
      <c r="AN506" s="5" t="n">
        <v>18.554</v>
      </c>
      <c r="AO506" s="5" t="n">
        <v>0</v>
      </c>
      <c r="AP506" s="5" t="n">
        <v>1</v>
      </c>
      <c r="AQ506" s="5" t="n">
        <v>0.621</v>
      </c>
      <c r="AR506" s="5" t="n">
        <v>0.114</v>
      </c>
      <c r="AS506" s="5" t="n">
        <v>0</v>
      </c>
      <c r="AT506" s="5" t="n">
        <v>0.621</v>
      </c>
      <c r="AU506" s="5" t="n">
        <v>0</v>
      </c>
      <c r="AV506" s="5" t="n">
        <v>1</v>
      </c>
      <c r="AW506" s="5" t="n">
        <v>0.593</v>
      </c>
      <c r="AX506" s="5" t="n">
        <v>0.114</v>
      </c>
      <c r="AY506" s="5" t="n">
        <v>0</v>
      </c>
      <c r="AZ506" s="5" t="n">
        <v>0.593</v>
      </c>
      <c r="BA506" s="5" t="n">
        <v>0</v>
      </c>
      <c r="BB506" s="5" t="n">
        <v>1</v>
      </c>
      <c r="BC506" s="5" t="n">
        <v>0.44</v>
      </c>
      <c r="BD506" s="5" t="n">
        <v>0.114</v>
      </c>
      <c r="BE506" s="5" t="n">
        <v>0</v>
      </c>
      <c r="BF506" s="5" t="n">
        <v>0.44</v>
      </c>
      <c r="BG506" s="5" t="n">
        <v>0</v>
      </c>
      <c r="BH506" s="5" t="n">
        <v>1</v>
      </c>
      <c r="BI506" s="5" t="n">
        <v>0.5600000000000001</v>
      </c>
      <c r="BJ506" s="5" t="n">
        <v>0.114</v>
      </c>
      <c r="BK506" s="5" t="n">
        <v>0</v>
      </c>
      <c r="BL506" s="5" t="n">
        <v>0.5600000000000001</v>
      </c>
      <c r="BM506" s="5" t="n">
        <v>0</v>
      </c>
      <c r="BN506" s="5" t="n">
        <v>1</v>
      </c>
      <c r="BO506" s="5" t="n">
        <v>0</v>
      </c>
      <c r="BP506" s="5" t="n">
        <v>0</v>
      </c>
      <c r="BQ506" s="5" t="n">
        <v>0</v>
      </c>
      <c r="BR506" s="5" t="n">
        <v>0</v>
      </c>
      <c r="BS506" s="5" t="n">
        <v>1</v>
      </c>
      <c r="BT506" s="5" t="n">
        <v>0</v>
      </c>
      <c r="BU506" s="5" t="n">
        <v>0</v>
      </c>
      <c r="BV506" s="5" t="n">
        <v>0</v>
      </c>
      <c r="BW506" s="5" t="n">
        <v>0</v>
      </c>
      <c r="BX506" s="5" t="n">
        <v>1</v>
      </c>
      <c r="BY506" s="5" t="n">
        <v>11.787</v>
      </c>
      <c r="BZ506" s="5" t="n">
        <v>0</v>
      </c>
      <c r="CA506" s="5" t="n">
        <v>11.787</v>
      </c>
      <c r="CB506" s="5" t="n">
        <v>0</v>
      </c>
      <c r="CC506" s="5" t="n">
        <v>81.69499999999999</v>
      </c>
      <c r="CD506" s="5" t="n">
        <v>7.95</v>
      </c>
      <c r="CE506" s="5" t="n">
        <v>0</v>
      </c>
      <c r="CF506" s="5" t="n">
        <v>81.69499999999999</v>
      </c>
      <c r="CG506" s="5" t="n">
        <v>0</v>
      </c>
      <c r="CH506" s="5" t="n">
        <v>1</v>
      </c>
      <c r="CI506" s="5" t="n">
        <v>0</v>
      </c>
      <c r="CJ506" s="5" t="n">
        <v>0</v>
      </c>
      <c r="CK506" s="5" t="n">
        <v>0</v>
      </c>
      <c r="CL506" s="5" t="n">
        <v>0</v>
      </c>
      <c r="CM506" s="5" t="n">
        <v>0</v>
      </c>
      <c r="CN506" s="5" t="n">
        <v>0</v>
      </c>
      <c r="CO506" s="5" t="n">
        <v>0</v>
      </c>
      <c r="CP506" s="5" t="n">
        <v>0</v>
      </c>
      <c r="CQ506" s="5" t="n">
        <v>1.198</v>
      </c>
      <c r="CR506" s="5" t="n">
        <v>0</v>
      </c>
      <c r="CS506" s="5" t="n">
        <v>4.776</v>
      </c>
      <c r="CT506" s="5" t="n">
        <v>3.604</v>
      </c>
      <c r="CU506" s="5" t="n">
        <v>9.407999999999999</v>
      </c>
    </row>
    <row r="507">
      <c r="A507" s="5" t="inlineStr">
        <is>
          <t>MHL2022</t>
        </is>
      </c>
      <c r="B507" s="5" t="inlineStr">
        <is>
          <t>MHL</t>
        </is>
      </c>
      <c r="C507" s="5" t="inlineStr">
        <is>
          <t>MHL</t>
        </is>
      </c>
      <c r="D507" s="5" t="inlineStr">
        <is>
          <t>Marshall Islands</t>
        </is>
      </c>
      <c r="E507" s="5" t="n">
        <v>2022</v>
      </c>
      <c r="F507" s="5" t="n">
        <v>0</v>
      </c>
      <c r="G507" s="5" t="n">
        <v>8.788</v>
      </c>
      <c r="H507" s="5" t="n">
        <v>1.235</v>
      </c>
      <c r="I507" s="5" t="n">
        <v>0</v>
      </c>
      <c r="J507" s="5" t="n">
        <v>8.788</v>
      </c>
      <c r="K507" s="5" t="n">
        <v>0</v>
      </c>
      <c r="L507" s="5" t="n">
        <v>1</v>
      </c>
      <c r="M507" s="5" t="n">
        <v>9.782999999999999</v>
      </c>
      <c r="N507" s="5" t="n">
        <v>3.704</v>
      </c>
      <c r="O507" s="5" t="n">
        <v>0</v>
      </c>
      <c r="P507" s="5" t="n">
        <v>9.782999999999999</v>
      </c>
      <c r="Q507" s="5" t="n">
        <v>0</v>
      </c>
      <c r="R507" s="5" t="n">
        <v>1</v>
      </c>
      <c r="S507" s="5" t="n">
        <v>14.962</v>
      </c>
      <c r="T507" s="5" t="n">
        <v>7.408</v>
      </c>
      <c r="U507" s="5" t="n">
        <v>0</v>
      </c>
      <c r="V507" s="5" t="n">
        <v>14.962</v>
      </c>
      <c r="W507" s="5" t="n">
        <v>0</v>
      </c>
      <c r="X507" s="5" t="n">
        <v>1</v>
      </c>
      <c r="Y507" s="5" t="n">
        <v>17.332</v>
      </c>
      <c r="Z507" s="5" t="n">
        <v>2.139</v>
      </c>
      <c r="AA507" s="5" t="n">
        <v>0</v>
      </c>
      <c r="AB507" s="5" t="n">
        <v>17.332</v>
      </c>
      <c r="AC507" s="5" t="n">
        <v>0</v>
      </c>
      <c r="AD507" s="5" t="n">
        <v>1</v>
      </c>
      <c r="AE507" s="5" t="n">
        <v>18.566</v>
      </c>
      <c r="AF507" s="5" t="n">
        <v>4.048</v>
      </c>
      <c r="AG507" s="5" t="n">
        <v>0</v>
      </c>
      <c r="AH507" s="5" t="n">
        <v>18.566</v>
      </c>
      <c r="AI507" s="5" t="n">
        <v>0</v>
      </c>
      <c r="AJ507" s="5" t="n">
        <v>1</v>
      </c>
      <c r="AK507" s="5" t="n">
        <v>25.974</v>
      </c>
      <c r="AL507" s="5" t="n">
        <v>13.478</v>
      </c>
      <c r="AM507" s="5" t="n">
        <v>0</v>
      </c>
      <c r="AN507" s="5" t="n">
        <v>25.974</v>
      </c>
      <c r="AO507" s="5" t="n">
        <v>0</v>
      </c>
      <c r="AP507" s="5" t="n">
        <v>1</v>
      </c>
      <c r="AQ507" s="5" t="n">
        <v>0.847</v>
      </c>
      <c r="AR507" s="5" t="n">
        <v>0.123</v>
      </c>
      <c r="AS507" s="5" t="n">
        <v>0</v>
      </c>
      <c r="AT507" s="5" t="n">
        <v>0.847</v>
      </c>
      <c r="AU507" s="5" t="n">
        <v>0</v>
      </c>
      <c r="AV507" s="5" t="n">
        <v>1</v>
      </c>
      <c r="AW507" s="5" t="n">
        <v>0.947</v>
      </c>
      <c r="AX507" s="5" t="n">
        <v>0.123</v>
      </c>
      <c r="AY507" s="5" t="n">
        <v>0</v>
      </c>
      <c r="AZ507" s="5" t="n">
        <v>0.947</v>
      </c>
      <c r="BA507" s="5" t="n">
        <v>0</v>
      </c>
      <c r="BB507" s="5" t="n">
        <v>1</v>
      </c>
      <c r="BC507" s="5" t="n">
        <v>0.589</v>
      </c>
      <c r="BD507" s="5" t="n">
        <v>0.123</v>
      </c>
      <c r="BE507" s="5" t="n">
        <v>0</v>
      </c>
      <c r="BF507" s="5" t="n">
        <v>0.589</v>
      </c>
      <c r="BG507" s="5" t="n">
        <v>0</v>
      </c>
      <c r="BH507" s="5" t="n">
        <v>1</v>
      </c>
      <c r="BI507" s="5" t="n">
        <v>0.6889999999999999</v>
      </c>
      <c r="BJ507" s="5" t="n">
        <v>0.123</v>
      </c>
      <c r="BK507" s="5" t="n">
        <v>0</v>
      </c>
      <c r="BL507" s="5" t="n">
        <v>0.6889999999999999</v>
      </c>
      <c r="BM507" s="5" t="n">
        <v>0</v>
      </c>
      <c r="BN507" s="5" t="n">
        <v>1</v>
      </c>
      <c r="BO507" s="5" t="n">
        <v>0</v>
      </c>
      <c r="BP507" s="5" t="n">
        <v>0</v>
      </c>
      <c r="BQ507" s="5" t="n">
        <v>0</v>
      </c>
      <c r="BR507" s="5" t="n">
        <v>0</v>
      </c>
      <c r="BS507" s="5" t="n">
        <v>1</v>
      </c>
      <c r="BT507" s="5" t="n">
        <v>0</v>
      </c>
      <c r="BU507" s="5" t="n">
        <v>0</v>
      </c>
      <c r="BV507" s="5" t="n">
        <v>0</v>
      </c>
      <c r="BW507" s="5" t="n">
        <v>0</v>
      </c>
      <c r="BX507" s="5" t="n">
        <v>1</v>
      </c>
      <c r="BY507" s="5" t="n">
        <v>12.729</v>
      </c>
      <c r="BZ507" s="5" t="n">
        <v>0</v>
      </c>
      <c r="CA507" s="5" t="n">
        <v>12.729</v>
      </c>
      <c r="CB507" s="5" t="n">
        <v>0</v>
      </c>
      <c r="CC507" s="5" t="n">
        <v>102.477</v>
      </c>
      <c r="CD507" s="5" t="n">
        <v>7.95</v>
      </c>
      <c r="CE507" s="5" t="n">
        <v>0</v>
      </c>
      <c r="CF507" s="5" t="n">
        <v>102.477</v>
      </c>
      <c r="CG507" s="5" t="n">
        <v>0</v>
      </c>
      <c r="CH507" s="5" t="n">
        <v>1</v>
      </c>
      <c r="CI507" s="5" t="n">
        <v>0</v>
      </c>
      <c r="CJ507" s="5" t="n">
        <v>0</v>
      </c>
      <c r="CK507" s="5" t="n">
        <v>0</v>
      </c>
      <c r="CL507" s="5" t="n">
        <v>0</v>
      </c>
      <c r="CM507" s="5" t="n">
        <v>0</v>
      </c>
      <c r="CN507" s="5" t="n">
        <v>0</v>
      </c>
      <c r="CO507" s="5" t="n">
        <v>0</v>
      </c>
      <c r="CP507" s="5" t="n">
        <v>0</v>
      </c>
      <c r="CQ507" s="5" t="n">
        <v>1.294</v>
      </c>
      <c r="CR507" s="5" t="n">
        <v>0</v>
      </c>
      <c r="CS507" s="5" t="n">
        <v>5.158</v>
      </c>
      <c r="CT507" s="5" t="n">
        <v>7.554</v>
      </c>
      <c r="CU507" s="5" t="n">
        <v>16.097</v>
      </c>
    </row>
    <row r="508">
      <c r="A508" s="5" t="inlineStr">
        <is>
          <t>MHL2023</t>
        </is>
      </c>
      <c r="B508" s="5" t="inlineStr">
        <is>
          <t>MHL</t>
        </is>
      </c>
      <c r="C508" s="5" t="inlineStr">
        <is>
          <t>MHL</t>
        </is>
      </c>
      <c r="D508" s="5" t="inlineStr">
        <is>
          <t>Marshall Islands</t>
        </is>
      </c>
      <c r="E508" s="5" t="n">
        <v>2023</v>
      </c>
      <c r="F508" s="5" t="n">
        <v>0</v>
      </c>
      <c r="G508" s="5" t="n">
        <v>5.77</v>
      </c>
      <c r="H508" s="5" t="n">
        <v>1.286</v>
      </c>
      <c r="I508" s="5" t="n">
        <v>0</v>
      </c>
      <c r="J508" s="5" t="n">
        <v>5.77</v>
      </c>
      <c r="K508" s="5" t="n">
        <v>0</v>
      </c>
      <c r="L508" s="5" t="n">
        <v>1</v>
      </c>
      <c r="M508" s="5" t="n">
        <v>7.886</v>
      </c>
      <c r="N508" s="5" t="n">
        <v>3.857</v>
      </c>
      <c r="O508" s="5" t="n">
        <v>0</v>
      </c>
      <c r="P508" s="5" t="n">
        <v>7.886</v>
      </c>
      <c r="Q508" s="5" t="n">
        <v>0</v>
      </c>
      <c r="R508" s="5" t="n">
        <v>1</v>
      </c>
      <c r="S508" s="5" t="n">
        <v>12.198</v>
      </c>
      <c r="T508" s="5" t="n">
        <v>7.714</v>
      </c>
      <c r="U508" s="5" t="n">
        <v>0</v>
      </c>
      <c r="V508" s="5" t="n">
        <v>12.198</v>
      </c>
      <c r="W508" s="5" t="n">
        <v>0</v>
      </c>
      <c r="X508" s="5" t="n">
        <v>1</v>
      </c>
      <c r="Y508" s="5" t="n">
        <v>13.814</v>
      </c>
      <c r="Z508" s="5" t="n">
        <v>1.705</v>
      </c>
      <c r="AA508" s="5" t="n">
        <v>0</v>
      </c>
      <c r="AB508" s="5" t="n">
        <v>13.814</v>
      </c>
      <c r="AC508" s="5" t="n">
        <v>0</v>
      </c>
      <c r="AD508" s="5" t="n">
        <v>1</v>
      </c>
      <c r="AE508" s="5" t="n">
        <v>15.1</v>
      </c>
      <c r="AF508" s="5" t="n">
        <v>3.292</v>
      </c>
      <c r="AG508" s="5" t="n">
        <v>0</v>
      </c>
      <c r="AH508" s="5" t="n">
        <v>15.1</v>
      </c>
      <c r="AI508" s="5" t="n">
        <v>0</v>
      </c>
      <c r="AJ508" s="5" t="n">
        <v>1</v>
      </c>
      <c r="AK508" s="5" t="n">
        <v>22.814</v>
      </c>
      <c r="AL508" s="5" t="n">
        <v>11.838</v>
      </c>
      <c r="AM508" s="5" t="n">
        <v>0</v>
      </c>
      <c r="AN508" s="5" t="n">
        <v>22.814</v>
      </c>
      <c r="AO508" s="5" t="n">
        <v>0</v>
      </c>
      <c r="AP508" s="5" t="n">
        <v>1</v>
      </c>
      <c r="AQ508" s="5" t="n">
        <v>0.749</v>
      </c>
      <c r="AR508" s="5" t="n">
        <v>0.129</v>
      </c>
      <c r="AS508" s="5" t="n">
        <v>0</v>
      </c>
      <c r="AT508" s="5" t="n">
        <v>0.749</v>
      </c>
      <c r="AU508" s="5" t="n">
        <v>0</v>
      </c>
      <c r="AV508" s="5" t="n">
        <v>1</v>
      </c>
      <c r="AW508" s="5" t="n">
        <v>0.783</v>
      </c>
      <c r="AX508" s="5" t="n">
        <v>0.129</v>
      </c>
      <c r="AY508" s="5" t="n">
        <v>0</v>
      </c>
      <c r="AZ508" s="5" t="n">
        <v>0.783</v>
      </c>
      <c r="BA508" s="5" t="n">
        <v>0</v>
      </c>
      <c r="BB508" s="5" t="n">
        <v>1</v>
      </c>
      <c r="BC508" s="5" t="n">
        <v>0.527</v>
      </c>
      <c r="BD508" s="5" t="n">
        <v>0.129</v>
      </c>
      <c r="BE508" s="5" t="n">
        <v>0</v>
      </c>
      <c r="BF508" s="5" t="n">
        <v>0.527</v>
      </c>
      <c r="BG508" s="5" t="n">
        <v>0</v>
      </c>
      <c r="BH508" s="5" t="n">
        <v>1</v>
      </c>
      <c r="BI508" s="5" t="n">
        <v>0.64</v>
      </c>
      <c r="BJ508" s="5" t="n">
        <v>0.129</v>
      </c>
      <c r="BK508" s="5" t="n">
        <v>0</v>
      </c>
      <c r="BL508" s="5" t="n">
        <v>0.64</v>
      </c>
      <c r="BM508" s="5" t="n">
        <v>0</v>
      </c>
      <c r="BN508" s="5" t="n">
        <v>1</v>
      </c>
      <c r="BO508" s="5" t="n">
        <v>0</v>
      </c>
      <c r="BP508" s="5" t="n">
        <v>0</v>
      </c>
      <c r="BQ508" s="5" t="n">
        <v>0</v>
      </c>
      <c r="BR508" s="5" t="n">
        <v>0</v>
      </c>
      <c r="BS508" s="5" t="n">
        <v>1</v>
      </c>
      <c r="BT508" s="5" t="n">
        <v>0</v>
      </c>
      <c r="BU508" s="5" t="n">
        <v>0</v>
      </c>
      <c r="BV508" s="5" t="n">
        <v>0</v>
      </c>
      <c r="BW508" s="5" t="n">
        <v>0</v>
      </c>
      <c r="BX508" s="5" t="n">
        <v>1</v>
      </c>
      <c r="BY508" s="5" t="n">
        <v>13.254</v>
      </c>
      <c r="BZ508" s="5" t="n">
        <v>0</v>
      </c>
      <c r="CA508" s="5" t="n">
        <v>13.254</v>
      </c>
      <c r="CB508" s="5" t="n">
        <v>0</v>
      </c>
      <c r="CC508" s="5" t="n">
        <v>87.07899999999999</v>
      </c>
      <c r="CD508" s="5" t="n">
        <v>7.95</v>
      </c>
      <c r="CE508" s="5" t="n">
        <v>0</v>
      </c>
      <c r="CF508" s="5" t="n">
        <v>87.07899999999999</v>
      </c>
      <c r="CG508" s="5" t="n">
        <v>0</v>
      </c>
      <c r="CH508" s="5" t="n">
        <v>1</v>
      </c>
      <c r="CI508" s="5" t="n">
        <v>0</v>
      </c>
      <c r="CJ508" s="5" t="n">
        <v>0</v>
      </c>
      <c r="CK508" s="5" t="n">
        <v>0</v>
      </c>
      <c r="CL508" s="5" t="n">
        <v>0</v>
      </c>
      <c r="CM508" s="5" t="n">
        <v>0</v>
      </c>
      <c r="CN508" s="5" t="n">
        <v>0</v>
      </c>
      <c r="CO508" s="5" t="n">
        <v>0</v>
      </c>
      <c r="CP508" s="5" t="n">
        <v>0</v>
      </c>
      <c r="CQ508" s="5" t="n">
        <v>1.348</v>
      </c>
      <c r="CR508" s="5" t="n">
        <v>0</v>
      </c>
      <c r="CS508" s="5" t="n">
        <v>5.37</v>
      </c>
      <c r="CT508" s="5" t="n">
        <v>4.484</v>
      </c>
      <c r="CU508" s="5" t="n">
        <v>12.529</v>
      </c>
    </row>
    <row r="509">
      <c r="A509" s="5" t="inlineStr">
        <is>
          <t>MHL2024</t>
        </is>
      </c>
      <c r="B509" s="5" t="inlineStr">
        <is>
          <t>MHL</t>
        </is>
      </c>
      <c r="C509" s="5" t="inlineStr">
        <is>
          <t>MHL</t>
        </is>
      </c>
      <c r="D509" s="5" t="inlineStr">
        <is>
          <t>Marshall Islands</t>
        </is>
      </c>
      <c r="E509" s="5" t="n">
        <v>2024</v>
      </c>
      <c r="F509" s="5" t="n">
        <v>0</v>
      </c>
      <c r="G509" s="5" t="n">
        <v>4.833</v>
      </c>
      <c r="H509" s="5" t="n">
        <v>1.324</v>
      </c>
      <c r="I509" s="5" t="n">
        <v>0</v>
      </c>
      <c r="J509" s="5" t="n">
        <v>4.833</v>
      </c>
      <c r="K509" s="5" t="n">
        <v>0</v>
      </c>
      <c r="L509" s="5" t="n">
        <v>1</v>
      </c>
      <c r="M509" s="5" t="n">
        <v>7.124</v>
      </c>
      <c r="N509" s="5" t="n">
        <v>3.971</v>
      </c>
      <c r="O509" s="5" t="n">
        <v>0</v>
      </c>
      <c r="P509" s="5" t="n">
        <v>7.124</v>
      </c>
      <c r="Q509" s="5" t="n">
        <v>0</v>
      </c>
      <c r="R509" s="5" t="n">
        <v>1</v>
      </c>
      <c r="S509" s="5" t="n">
        <v>11.451</v>
      </c>
      <c r="T509" s="5" t="n">
        <v>7.942</v>
      </c>
      <c r="U509" s="5" t="n">
        <v>0</v>
      </c>
      <c r="V509" s="5" t="n">
        <v>11.451</v>
      </c>
      <c r="W509" s="5" t="n">
        <v>0</v>
      </c>
      <c r="X509" s="5" t="n">
        <v>1</v>
      </c>
      <c r="Y509" s="5" t="n">
        <v>12.219</v>
      </c>
      <c r="Z509" s="5" t="n">
        <v>1.508</v>
      </c>
      <c r="AA509" s="5" t="n">
        <v>0</v>
      </c>
      <c r="AB509" s="5" t="n">
        <v>12.219</v>
      </c>
      <c r="AC509" s="5" t="n">
        <v>0</v>
      </c>
      <c r="AD509" s="5" t="n">
        <v>1</v>
      </c>
      <c r="AE509" s="5" t="n">
        <v>13.543</v>
      </c>
      <c r="AF509" s="5" t="n">
        <v>2.952</v>
      </c>
      <c r="AG509" s="5" t="n">
        <v>0</v>
      </c>
      <c r="AH509" s="5" t="n">
        <v>13.543</v>
      </c>
      <c r="AI509" s="5" t="n">
        <v>0</v>
      </c>
      <c r="AJ509" s="5" t="n">
        <v>1</v>
      </c>
      <c r="AK509" s="5" t="n">
        <v>21.484</v>
      </c>
      <c r="AL509" s="5" t="n">
        <v>11.148</v>
      </c>
      <c r="AM509" s="5" t="n">
        <v>0</v>
      </c>
      <c r="AN509" s="5" t="n">
        <v>21.484</v>
      </c>
      <c r="AO509" s="5" t="n">
        <v>0</v>
      </c>
      <c r="AP509" s="5" t="n">
        <v>1</v>
      </c>
      <c r="AQ509" s="5" t="n">
        <v>0.72</v>
      </c>
      <c r="AR509" s="5" t="n">
        <v>0.132</v>
      </c>
      <c r="AS509" s="5" t="n">
        <v>0</v>
      </c>
      <c r="AT509" s="5" t="n">
        <v>0.72</v>
      </c>
      <c r="AU509" s="5" t="n">
        <v>0</v>
      </c>
      <c r="AV509" s="5" t="n">
        <v>1</v>
      </c>
      <c r="AW509" s="5" t="n">
        <v>0.734</v>
      </c>
      <c r="AX509" s="5" t="n">
        <v>0.132</v>
      </c>
      <c r="AY509" s="5" t="n">
        <v>0</v>
      </c>
      <c r="AZ509" s="5" t="n">
        <v>0.734</v>
      </c>
      <c r="BA509" s="5" t="n">
        <v>0</v>
      </c>
      <c r="BB509" s="5" t="n">
        <v>1</v>
      </c>
      <c r="BC509" s="5" t="n">
        <v>0.51</v>
      </c>
      <c r="BD509" s="5" t="n">
        <v>0.132</v>
      </c>
      <c r="BE509" s="5" t="n">
        <v>0</v>
      </c>
      <c r="BF509" s="5" t="n">
        <v>0.51</v>
      </c>
      <c r="BG509" s="5" t="n">
        <v>0</v>
      </c>
      <c r="BH509" s="5" t="n">
        <v>1</v>
      </c>
      <c r="BI509" s="5" t="n">
        <v>0.652</v>
      </c>
      <c r="BJ509" s="5" t="n">
        <v>0.132</v>
      </c>
      <c r="BK509" s="5" t="n">
        <v>0</v>
      </c>
      <c r="BL509" s="5" t="n">
        <v>0.652</v>
      </c>
      <c r="BM509" s="5" t="n">
        <v>0</v>
      </c>
      <c r="BN509" s="5" t="n">
        <v>1</v>
      </c>
      <c r="BO509" s="5" t="n">
        <v>0</v>
      </c>
      <c r="BP509" s="5" t="n">
        <v>0</v>
      </c>
      <c r="BQ509" s="5" t="n">
        <v>0</v>
      </c>
      <c r="BR509" s="5" t="n">
        <v>0</v>
      </c>
      <c r="BS509" s="5" t="n">
        <v>1</v>
      </c>
      <c r="BT509" s="5" t="n">
        <v>0</v>
      </c>
      <c r="BU509" s="5" t="n">
        <v>0</v>
      </c>
      <c r="BV509" s="5" t="n">
        <v>0</v>
      </c>
      <c r="BW509" s="5" t="n">
        <v>0</v>
      </c>
      <c r="BX509" s="5" t="n">
        <v>1</v>
      </c>
      <c r="BY509" s="5" t="n">
        <v>13.646</v>
      </c>
      <c r="BZ509" s="5" t="n">
        <v>0</v>
      </c>
      <c r="CA509" s="5" t="n">
        <v>13.646</v>
      </c>
      <c r="CB509" s="5" t="n">
        <v>0</v>
      </c>
      <c r="CC509" s="5" t="n">
        <v>86.38500000000001</v>
      </c>
      <c r="CD509" s="5" t="n">
        <v>7.95</v>
      </c>
      <c r="CE509" s="5" t="n">
        <v>0</v>
      </c>
      <c r="CF509" s="5" t="n">
        <v>86.38500000000001</v>
      </c>
      <c r="CG509" s="5" t="n">
        <v>0</v>
      </c>
      <c r="CH509" s="5" t="n">
        <v>1</v>
      </c>
      <c r="CI509" s="5" t="n">
        <v>0</v>
      </c>
      <c r="CJ509" s="5" t="n">
        <v>0</v>
      </c>
      <c r="CK509" s="5" t="n">
        <v>0</v>
      </c>
      <c r="CL509" s="5" t="n">
        <v>0</v>
      </c>
      <c r="CM509" s="5" t="n">
        <v>0</v>
      </c>
      <c r="CN509" s="5" t="n">
        <v>0</v>
      </c>
      <c r="CO509" s="5" t="n">
        <v>0</v>
      </c>
      <c r="CP509" s="5" t="n">
        <v>0</v>
      </c>
      <c r="CQ509" s="5" t="n">
        <v>1.387</v>
      </c>
      <c r="CR509" s="5" t="n">
        <v>0</v>
      </c>
      <c r="CS509" s="5" t="n">
        <v>5.529</v>
      </c>
      <c r="CT509" s="5" t="n">
        <v>3.509</v>
      </c>
      <c r="CU509" s="5" t="n">
        <v>10.896</v>
      </c>
    </row>
    <row r="510">
      <c r="A510" s="5" t="inlineStr">
        <is>
          <t>MRT2021</t>
        </is>
      </c>
      <c r="B510" s="5" t="inlineStr">
        <is>
          <t>MRT</t>
        </is>
      </c>
      <c r="C510" s="5" t="inlineStr">
        <is>
          <t>MRT</t>
        </is>
      </c>
      <c r="D510" s="5" t="inlineStr">
        <is>
          <t>Mauritania</t>
        </is>
      </c>
      <c r="E510" s="5" t="n">
        <v>2021</v>
      </c>
      <c r="F510" s="5" t="n">
        <v>0.16</v>
      </c>
      <c r="G510" s="5" t="n">
        <v>5.897</v>
      </c>
      <c r="H510" s="5" t="n">
        <v>1.143</v>
      </c>
      <c r="I510" s="5" t="n">
        <v>0</v>
      </c>
      <c r="J510" s="5" t="n">
        <v>5.897</v>
      </c>
      <c r="K510" s="5" t="n">
        <v>0</v>
      </c>
      <c r="L510" s="5" t="n">
        <v>1</v>
      </c>
      <c r="M510" s="5" t="n">
        <v>7.964</v>
      </c>
      <c r="N510" s="5" t="n">
        <v>3.43</v>
      </c>
      <c r="O510" s="5" t="n">
        <v>0</v>
      </c>
      <c r="P510" s="5" t="n">
        <v>7.964</v>
      </c>
      <c r="Q510" s="5" t="n">
        <v>0</v>
      </c>
      <c r="R510" s="5" t="n">
        <v>1</v>
      </c>
      <c r="S510" s="5" t="n">
        <v>11.613</v>
      </c>
      <c r="T510" s="5" t="n">
        <v>6.86</v>
      </c>
      <c r="U510" s="5" t="n">
        <v>0</v>
      </c>
      <c r="V510" s="5" t="n">
        <v>13.471</v>
      </c>
      <c r="W510" s="5" t="n">
        <v>0.16</v>
      </c>
      <c r="X510" s="5" t="n">
        <v>1</v>
      </c>
      <c r="Y510" s="5" t="n">
        <v>6.913</v>
      </c>
      <c r="Z510" s="5" t="n">
        <v>0.9340000000000001</v>
      </c>
      <c r="AA510" s="5" t="n">
        <v>0</v>
      </c>
      <c r="AB510" s="5" t="n">
        <v>6.913</v>
      </c>
      <c r="AC510" s="5" t="n">
        <v>0</v>
      </c>
      <c r="AD510" s="5" t="n">
        <v>1</v>
      </c>
      <c r="AE510" s="5" t="n">
        <v>8.055999999999999</v>
      </c>
      <c r="AF510" s="5" t="n">
        <v>1.884</v>
      </c>
      <c r="AG510" s="5" t="n">
        <v>0</v>
      </c>
      <c r="AH510" s="5" t="n">
        <v>8.055999999999999</v>
      </c>
      <c r="AI510" s="5" t="n">
        <v>0</v>
      </c>
      <c r="AJ510" s="5" t="n">
        <v>1</v>
      </c>
      <c r="AK510" s="5" t="n">
        <v>14.916</v>
      </c>
      <c r="AL510" s="5" t="n">
        <v>7.944</v>
      </c>
      <c r="AM510" s="5" t="n">
        <v>0</v>
      </c>
      <c r="AN510" s="5" t="n">
        <v>17.303</v>
      </c>
      <c r="AO510" s="5" t="n">
        <v>0.16</v>
      </c>
      <c r="AP510" s="5" t="n">
        <v>1</v>
      </c>
      <c r="AQ510" s="5" t="n">
        <v>0.619</v>
      </c>
      <c r="AR510" s="5" t="n">
        <v>0.114</v>
      </c>
      <c r="AS510" s="5" t="n">
        <v>0.424</v>
      </c>
      <c r="AT510" s="5" t="n">
        <v>1.21</v>
      </c>
      <c r="AU510" s="5" t="n">
        <v>0.16</v>
      </c>
      <c r="AV510" s="5" t="n">
        <v>1</v>
      </c>
      <c r="AW510" s="5" t="n">
        <v>0.599</v>
      </c>
      <c r="AX510" s="5" t="n">
        <v>0.114</v>
      </c>
      <c r="AY510" s="5" t="n">
        <v>0.32</v>
      </c>
      <c r="AZ510" s="5" t="n">
        <v>1.067</v>
      </c>
      <c r="BA510" s="5" t="n">
        <v>0.16</v>
      </c>
      <c r="BB510" s="5" t="n">
        <v>1</v>
      </c>
      <c r="BC510" s="5" t="n">
        <v>0.439</v>
      </c>
      <c r="BD510" s="5" t="n">
        <v>0.114</v>
      </c>
      <c r="BE510" s="5" t="n">
        <v>-0.099</v>
      </c>
      <c r="BF510" s="5" t="n">
        <v>0.34</v>
      </c>
      <c r="BG510" s="5" t="n">
        <v>0</v>
      </c>
      <c r="BH510" s="5" t="n">
        <v>0</v>
      </c>
      <c r="BI510" s="5" t="n">
        <v>0.505</v>
      </c>
      <c r="BJ510" s="5" t="n">
        <v>0.114</v>
      </c>
      <c r="BK510" s="5" t="n">
        <v>0.659</v>
      </c>
      <c r="BL510" s="5" t="n">
        <v>1.35</v>
      </c>
      <c r="BM510" s="5" t="n">
        <v>0.16</v>
      </c>
      <c r="BN510" s="5" t="n">
        <v>1</v>
      </c>
      <c r="BO510" s="5" t="n">
        <v>0</v>
      </c>
      <c r="BP510" s="5" t="n">
        <v>0</v>
      </c>
      <c r="BQ510" s="5" t="n">
        <v>0.164</v>
      </c>
      <c r="BR510" s="5" t="n">
        <v>0</v>
      </c>
      <c r="BS510" s="5" t="n">
        <v>0.667</v>
      </c>
      <c r="BT510" s="5" t="n">
        <v>0</v>
      </c>
      <c r="BU510" s="5" t="n">
        <v>0</v>
      </c>
      <c r="BV510" s="5" t="n">
        <v>0.164</v>
      </c>
      <c r="BW510" s="5" t="n">
        <v>0</v>
      </c>
      <c r="BX510" s="5" t="n">
        <v>0.667</v>
      </c>
      <c r="BY510" s="5" t="n">
        <v>11.787</v>
      </c>
      <c r="BZ510" s="5" t="n">
        <v>0</v>
      </c>
      <c r="CA510" s="5" t="n">
        <v>11.787</v>
      </c>
      <c r="CB510" s="5" t="n">
        <v>0</v>
      </c>
      <c r="CC510" s="5" t="n">
        <v>78.125</v>
      </c>
      <c r="CD510" s="5" t="n">
        <v>7.95</v>
      </c>
      <c r="CE510" s="5" t="n">
        <v>0</v>
      </c>
      <c r="CF510" s="5" t="n">
        <v>90.625</v>
      </c>
      <c r="CG510" s="5" t="n">
        <v>0.16</v>
      </c>
      <c r="CH510" s="5" t="n">
        <v>1</v>
      </c>
      <c r="CI510" s="5" t="n">
        <v>0</v>
      </c>
      <c r="CJ510" s="5" t="n">
        <v>0</v>
      </c>
      <c r="CK510" s="5" t="n">
        <v>0</v>
      </c>
      <c r="CL510" s="5" t="n">
        <v>0</v>
      </c>
      <c r="CM510" s="5" t="n">
        <v>0</v>
      </c>
      <c r="CN510" s="5" t="n">
        <v>0</v>
      </c>
      <c r="CO510" s="5" t="n">
        <v>0</v>
      </c>
      <c r="CP510" s="5" t="n">
        <v>0</v>
      </c>
      <c r="CQ510" s="5" t="n">
        <v>1.198</v>
      </c>
      <c r="CR510" s="5" t="n">
        <v>0</v>
      </c>
      <c r="CS510" s="5" t="n">
        <v>4.949</v>
      </c>
      <c r="CT510" s="5" t="n">
        <v>4.753</v>
      </c>
      <c r="CU510" s="5" t="n">
        <v>15.162</v>
      </c>
    </row>
    <row r="511">
      <c r="A511" s="5" t="inlineStr">
        <is>
          <t>MRT2022</t>
        </is>
      </c>
      <c r="B511" s="5" t="inlineStr">
        <is>
          <t>MRT</t>
        </is>
      </c>
      <c r="C511" s="5" t="inlineStr">
        <is>
          <t>MRT</t>
        </is>
      </c>
      <c r="D511" s="5" t="inlineStr">
        <is>
          <t>Mauritania</t>
        </is>
      </c>
      <c r="E511" s="5" t="n">
        <v>2022</v>
      </c>
      <c r="F511" s="5" t="n">
        <v>0.16</v>
      </c>
      <c r="G511" s="5" t="n">
        <v>11.72</v>
      </c>
      <c r="H511" s="5" t="n">
        <v>1.235</v>
      </c>
      <c r="I511" s="5" t="n">
        <v>0</v>
      </c>
      <c r="J511" s="5" t="n">
        <v>11.72</v>
      </c>
      <c r="K511" s="5" t="n">
        <v>0</v>
      </c>
      <c r="L511" s="5" t="n">
        <v>1</v>
      </c>
      <c r="M511" s="5" t="n">
        <v>9.782999999999999</v>
      </c>
      <c r="N511" s="5" t="n">
        <v>3.704</v>
      </c>
      <c r="O511" s="5" t="n">
        <v>0</v>
      </c>
      <c r="P511" s="5" t="n">
        <v>9.782999999999999</v>
      </c>
      <c r="Q511" s="5" t="n">
        <v>0</v>
      </c>
      <c r="R511" s="5" t="n">
        <v>1</v>
      </c>
      <c r="S511" s="5" t="n">
        <v>17.893</v>
      </c>
      <c r="T511" s="5" t="n">
        <v>7.408</v>
      </c>
      <c r="U511" s="5" t="n">
        <v>0.212</v>
      </c>
      <c r="V511" s="5" t="n">
        <v>20.756</v>
      </c>
      <c r="W511" s="5" t="n">
        <v>0.16</v>
      </c>
      <c r="X511" s="5" t="n">
        <v>1</v>
      </c>
      <c r="Y511" s="5" t="n">
        <v>6.579</v>
      </c>
      <c r="Z511" s="5" t="n">
        <v>0.889</v>
      </c>
      <c r="AA511" s="5" t="n">
        <v>0</v>
      </c>
      <c r="AB511" s="5" t="n">
        <v>6.579</v>
      </c>
      <c r="AC511" s="5" t="n">
        <v>0</v>
      </c>
      <c r="AD511" s="5" t="n">
        <v>1</v>
      </c>
      <c r="AE511" s="5" t="n">
        <v>7.814</v>
      </c>
      <c r="AF511" s="5" t="n">
        <v>1.827</v>
      </c>
      <c r="AG511" s="5" t="n">
        <v>0</v>
      </c>
      <c r="AH511" s="5" t="n">
        <v>7.814</v>
      </c>
      <c r="AI511" s="5" t="n">
        <v>0</v>
      </c>
      <c r="AJ511" s="5" t="n">
        <v>1</v>
      </c>
      <c r="AK511" s="5" t="n">
        <v>15.222</v>
      </c>
      <c r="AL511" s="5" t="n">
        <v>8.106999999999999</v>
      </c>
      <c r="AM511" s="5" t="n">
        <v>0.18</v>
      </c>
      <c r="AN511" s="5" t="n">
        <v>17.657</v>
      </c>
      <c r="AO511" s="5" t="n">
        <v>0.16</v>
      </c>
      <c r="AP511" s="5" t="n">
        <v>1</v>
      </c>
      <c r="AQ511" s="5" t="n">
        <v>0.861</v>
      </c>
      <c r="AR511" s="5" t="n">
        <v>0.123</v>
      </c>
      <c r="AS511" s="5" t="n">
        <v>0.277</v>
      </c>
      <c r="AT511" s="5" t="n">
        <v>1.321</v>
      </c>
      <c r="AU511" s="5" t="n">
        <v>0.16</v>
      </c>
      <c r="AV511" s="5" t="n">
        <v>1</v>
      </c>
      <c r="AW511" s="5" t="n">
        <v>0.986</v>
      </c>
      <c r="AX511" s="5" t="n">
        <v>0.123</v>
      </c>
      <c r="AY511" s="5" t="n">
        <v>0.018</v>
      </c>
      <c r="AZ511" s="5" t="n">
        <v>1.164</v>
      </c>
      <c r="BA511" s="5" t="n">
        <v>0.16</v>
      </c>
      <c r="BB511" s="5" t="n">
        <v>1</v>
      </c>
      <c r="BC511" s="5" t="n">
        <v>0.598</v>
      </c>
      <c r="BD511" s="5" t="n">
        <v>0.123</v>
      </c>
      <c r="BE511" s="5" t="n">
        <v>-0.272</v>
      </c>
      <c r="BF511" s="5" t="n">
        <v>0.326</v>
      </c>
      <c r="BG511" s="5" t="n">
        <v>0</v>
      </c>
      <c r="BH511" s="5" t="n">
        <v>0</v>
      </c>
      <c r="BI511" s="5" t="n">
        <v>0.612</v>
      </c>
      <c r="BJ511" s="5" t="n">
        <v>0.123</v>
      </c>
      <c r="BK511" s="5" t="n">
        <v>0.505</v>
      </c>
      <c r="BL511" s="5" t="n">
        <v>1.296</v>
      </c>
      <c r="BM511" s="5" t="n">
        <v>0.16</v>
      </c>
      <c r="BN511" s="5" t="n">
        <v>1</v>
      </c>
      <c r="BO511" s="5" t="n">
        <v>0</v>
      </c>
      <c r="BP511" s="5" t="n">
        <v>0</v>
      </c>
      <c r="BQ511" s="5" t="n">
        <v>0.159</v>
      </c>
      <c r="BR511" s="5" t="n">
        <v>0</v>
      </c>
      <c r="BS511" s="5" t="n">
        <v>0.667</v>
      </c>
      <c r="BT511" s="5" t="n">
        <v>0</v>
      </c>
      <c r="BU511" s="5" t="n">
        <v>0</v>
      </c>
      <c r="BV511" s="5" t="n">
        <v>0.159</v>
      </c>
      <c r="BW511" s="5" t="n">
        <v>0</v>
      </c>
      <c r="BX511" s="5" t="n">
        <v>0.667</v>
      </c>
      <c r="BY511" s="5" t="n">
        <v>12.729</v>
      </c>
      <c r="BZ511" s="5" t="n">
        <v>0</v>
      </c>
      <c r="CA511" s="5" t="n">
        <v>12.729</v>
      </c>
      <c r="CB511" s="5" t="n">
        <v>0</v>
      </c>
      <c r="CC511" s="5" t="n">
        <v>97.90000000000001</v>
      </c>
      <c r="CD511" s="5" t="n">
        <v>7.95</v>
      </c>
      <c r="CE511" s="5" t="n">
        <v>1.159</v>
      </c>
      <c r="CF511" s="5" t="n">
        <v>113.564</v>
      </c>
      <c r="CG511" s="5" t="n">
        <v>0.16</v>
      </c>
      <c r="CH511" s="5" t="n">
        <v>1</v>
      </c>
      <c r="CI511" s="5" t="n">
        <v>0</v>
      </c>
      <c r="CJ511" s="5" t="n">
        <v>0</v>
      </c>
      <c r="CK511" s="5" t="n">
        <v>0</v>
      </c>
      <c r="CL511" s="5" t="n">
        <v>0</v>
      </c>
      <c r="CM511" s="5" t="n">
        <v>0</v>
      </c>
      <c r="CN511" s="5" t="n">
        <v>0</v>
      </c>
      <c r="CO511" s="5" t="n">
        <v>0</v>
      </c>
      <c r="CP511" s="5" t="n">
        <v>0</v>
      </c>
      <c r="CQ511" s="5" t="n">
        <v>1.294</v>
      </c>
      <c r="CR511" s="5" t="n">
        <v>0</v>
      </c>
      <c r="CS511" s="5" t="n">
        <v>5.344</v>
      </c>
      <c r="CT511" s="5" t="n">
        <v>10.485</v>
      </c>
      <c r="CU511" s="5" t="n">
        <v>31.326</v>
      </c>
    </row>
    <row r="512">
      <c r="A512" s="5" t="inlineStr">
        <is>
          <t>MRT2023</t>
        </is>
      </c>
      <c r="B512" s="5" t="inlineStr">
        <is>
          <t>MRT</t>
        </is>
      </c>
      <c r="C512" s="5" t="inlineStr">
        <is>
          <t>MRT</t>
        </is>
      </c>
      <c r="D512" s="5" t="inlineStr">
        <is>
          <t>Mauritania</t>
        </is>
      </c>
      <c r="E512" s="5" t="n">
        <v>2023</v>
      </c>
      <c r="F512" s="5" t="n">
        <v>0.16</v>
      </c>
      <c r="G512" s="5" t="n">
        <v>6.147</v>
      </c>
      <c r="H512" s="5" t="n">
        <v>1.286</v>
      </c>
      <c r="I512" s="5" t="n">
        <v>0</v>
      </c>
      <c r="J512" s="5" t="n">
        <v>6.147</v>
      </c>
      <c r="K512" s="5" t="n">
        <v>0</v>
      </c>
      <c r="L512" s="5" t="n">
        <v>1</v>
      </c>
      <c r="M512" s="5" t="n">
        <v>7.886</v>
      </c>
      <c r="N512" s="5" t="n">
        <v>3.857</v>
      </c>
      <c r="O512" s="5" t="n">
        <v>0</v>
      </c>
      <c r="P512" s="5" t="n">
        <v>7.886</v>
      </c>
      <c r="Q512" s="5" t="n">
        <v>0</v>
      </c>
      <c r="R512" s="5" t="n">
        <v>1</v>
      </c>
      <c r="S512" s="5" t="n">
        <v>12.575</v>
      </c>
      <c r="T512" s="5" t="n">
        <v>7.714</v>
      </c>
      <c r="U512" s="5" t="n">
        <v>0.223</v>
      </c>
      <c r="V512" s="5" t="n">
        <v>14.587</v>
      </c>
      <c r="W512" s="5" t="n">
        <v>0.16</v>
      </c>
      <c r="X512" s="5" t="n">
        <v>1</v>
      </c>
      <c r="Y512" s="5" t="n">
        <v>6.85</v>
      </c>
      <c r="Z512" s="5" t="n">
        <v>0.926</v>
      </c>
      <c r="AA512" s="5" t="n">
        <v>0</v>
      </c>
      <c r="AB512" s="5" t="n">
        <v>6.85</v>
      </c>
      <c r="AC512" s="5" t="n">
        <v>0</v>
      </c>
      <c r="AD512" s="5" t="n">
        <v>1</v>
      </c>
      <c r="AE512" s="5" t="n">
        <v>8.135999999999999</v>
      </c>
      <c r="AF512" s="5" t="n">
        <v>1.902</v>
      </c>
      <c r="AG512" s="5" t="n">
        <v>0</v>
      </c>
      <c r="AH512" s="5" t="n">
        <v>8.135999999999999</v>
      </c>
      <c r="AI512" s="5" t="n">
        <v>0</v>
      </c>
      <c r="AJ512" s="5" t="n">
        <v>1</v>
      </c>
      <c r="AK512" s="5" t="n">
        <v>15.85</v>
      </c>
      <c r="AL512" s="5" t="n">
        <v>8.442</v>
      </c>
      <c r="AM512" s="5" t="n">
        <v>0.281</v>
      </c>
      <c r="AN512" s="5" t="n">
        <v>18.386</v>
      </c>
      <c r="AO512" s="5" t="n">
        <v>0.16</v>
      </c>
      <c r="AP512" s="5" t="n">
        <v>1</v>
      </c>
      <c r="AQ512" s="5" t="n">
        <v>0.76</v>
      </c>
      <c r="AR512" s="5" t="n">
        <v>0.129</v>
      </c>
      <c r="AS512" s="5" t="n">
        <v>0.532</v>
      </c>
      <c r="AT512" s="5" t="n">
        <v>1.499</v>
      </c>
      <c r="AU512" s="5" t="n">
        <v>0.16</v>
      </c>
      <c r="AV512" s="5" t="n">
        <v>1</v>
      </c>
      <c r="AW512" s="5" t="n">
        <v>0.8110000000000001</v>
      </c>
      <c r="AX512" s="5" t="n">
        <v>0.129</v>
      </c>
      <c r="AY512" s="5" t="n">
        <v>0.329</v>
      </c>
      <c r="AZ512" s="5" t="n">
        <v>1.323</v>
      </c>
      <c r="BA512" s="5" t="n">
        <v>0.16</v>
      </c>
      <c r="BB512" s="5" t="n">
        <v>1</v>
      </c>
      <c r="BC512" s="5" t="n">
        <v>0.535</v>
      </c>
      <c r="BD512" s="5" t="n">
        <v>0.129</v>
      </c>
      <c r="BE512" s="5" t="n">
        <v>-0.211</v>
      </c>
      <c r="BF512" s="5" t="n">
        <v>0.324</v>
      </c>
      <c r="BG512" s="5" t="n">
        <v>0</v>
      </c>
      <c r="BH512" s="5" t="n">
        <v>0</v>
      </c>
      <c r="BI512" s="5" t="n">
        <v>0.579</v>
      </c>
      <c r="BJ512" s="5" t="n">
        <v>0.129</v>
      </c>
      <c r="BK512" s="5" t="n">
        <v>0.532</v>
      </c>
      <c r="BL512" s="5" t="n">
        <v>1.289</v>
      </c>
      <c r="BM512" s="5" t="n">
        <v>0.16</v>
      </c>
      <c r="BN512" s="5" t="n">
        <v>1</v>
      </c>
      <c r="BO512" s="5" t="n">
        <v>0</v>
      </c>
      <c r="BP512" s="5" t="n">
        <v>0</v>
      </c>
      <c r="BQ512" s="5" t="n">
        <v>0.165</v>
      </c>
      <c r="BR512" s="5" t="n">
        <v>0</v>
      </c>
      <c r="BS512" s="5" t="n">
        <v>0.667</v>
      </c>
      <c r="BT512" s="5" t="n">
        <v>0</v>
      </c>
      <c r="BU512" s="5" t="n">
        <v>0</v>
      </c>
      <c r="BV512" s="5" t="n">
        <v>0.165</v>
      </c>
      <c r="BW512" s="5" t="n">
        <v>0</v>
      </c>
      <c r="BX512" s="5" t="n">
        <v>0.667</v>
      </c>
      <c r="BY512" s="5" t="n">
        <v>13.254</v>
      </c>
      <c r="BZ512" s="5" t="n">
        <v>0</v>
      </c>
      <c r="CA512" s="5" t="n">
        <v>13.254</v>
      </c>
      <c r="CB512" s="5" t="n">
        <v>0</v>
      </c>
      <c r="CC512" s="5" t="n">
        <v>83.248</v>
      </c>
      <c r="CD512" s="5" t="n">
        <v>7.95</v>
      </c>
      <c r="CE512" s="5" t="n">
        <v>1.475</v>
      </c>
      <c r="CF512" s="5" t="n">
        <v>96.568</v>
      </c>
      <c r="CG512" s="5" t="n">
        <v>0.16</v>
      </c>
      <c r="CH512" s="5" t="n">
        <v>1</v>
      </c>
      <c r="CI512" s="5" t="n">
        <v>0</v>
      </c>
      <c r="CJ512" s="5" t="n">
        <v>0</v>
      </c>
      <c r="CK512" s="5" t="n">
        <v>0</v>
      </c>
      <c r="CL512" s="5" t="n">
        <v>0</v>
      </c>
      <c r="CM512" s="5" t="n">
        <v>0</v>
      </c>
      <c r="CN512" s="5" t="n">
        <v>0</v>
      </c>
      <c r="CO512" s="5" t="n">
        <v>0</v>
      </c>
      <c r="CP512" s="5" t="n">
        <v>0</v>
      </c>
      <c r="CQ512" s="5" t="n">
        <v>1.348</v>
      </c>
      <c r="CR512" s="5" t="n">
        <v>0</v>
      </c>
      <c r="CS512" s="5" t="n">
        <v>5.565</v>
      </c>
      <c r="CT512" s="5" t="n">
        <v>4.861</v>
      </c>
      <c r="CU512" s="5" t="n">
        <v>11.622</v>
      </c>
    </row>
    <row r="513">
      <c r="A513" s="5" t="inlineStr">
        <is>
          <t>MRT2024</t>
        </is>
      </c>
      <c r="B513" s="5" t="inlineStr">
        <is>
          <t>MRT</t>
        </is>
      </c>
      <c r="C513" s="5" t="inlineStr">
        <is>
          <t>MRT</t>
        </is>
      </c>
      <c r="D513" s="5" t="inlineStr">
        <is>
          <t>Mauritania</t>
        </is>
      </c>
      <c r="E513" s="5" t="n">
        <v>2024</v>
      </c>
      <c r="F513" s="5" t="n">
        <v>0.16</v>
      </c>
      <c r="G513" s="5" t="n">
        <v>5.575</v>
      </c>
      <c r="H513" s="5" t="n">
        <v>1.324</v>
      </c>
      <c r="I513" s="5" t="n">
        <v>0</v>
      </c>
      <c r="J513" s="5" t="n">
        <v>5.575</v>
      </c>
      <c r="K513" s="5" t="n">
        <v>0</v>
      </c>
      <c r="L513" s="5" t="n">
        <v>1</v>
      </c>
      <c r="M513" s="5" t="n">
        <v>7.124</v>
      </c>
      <c r="N513" s="5" t="n">
        <v>3.971</v>
      </c>
      <c r="O513" s="5" t="n">
        <v>0</v>
      </c>
      <c r="P513" s="5" t="n">
        <v>7.124</v>
      </c>
      <c r="Q513" s="5" t="n">
        <v>0</v>
      </c>
      <c r="R513" s="5" t="n">
        <v>1</v>
      </c>
      <c r="S513" s="5" t="n">
        <v>12.193</v>
      </c>
      <c r="T513" s="5" t="n">
        <v>7.942</v>
      </c>
      <c r="U513" s="5" t="n">
        <v>0.266</v>
      </c>
      <c r="V513" s="5" t="n">
        <v>14.144</v>
      </c>
      <c r="W513" s="5" t="n">
        <v>0.16</v>
      </c>
      <c r="X513" s="5" t="n">
        <v>1</v>
      </c>
      <c r="Y513" s="5" t="n">
        <v>7.053</v>
      </c>
      <c r="Z513" s="5" t="n">
        <v>0.953</v>
      </c>
      <c r="AA513" s="5" t="n">
        <v>0</v>
      </c>
      <c r="AB513" s="5" t="n">
        <v>7.053</v>
      </c>
      <c r="AC513" s="5" t="n">
        <v>0</v>
      </c>
      <c r="AD513" s="5" t="n">
        <v>1</v>
      </c>
      <c r="AE513" s="5" t="n">
        <v>8.375999999999999</v>
      </c>
      <c r="AF513" s="5" t="n">
        <v>1.959</v>
      </c>
      <c r="AG513" s="5" t="n">
        <v>0</v>
      </c>
      <c r="AH513" s="5" t="n">
        <v>8.375999999999999</v>
      </c>
      <c r="AI513" s="5" t="n">
        <v>0</v>
      </c>
      <c r="AJ513" s="5" t="n">
        <v>1</v>
      </c>
      <c r="AK513" s="5" t="n">
        <v>16.318</v>
      </c>
      <c r="AL513" s="5" t="n">
        <v>8.691000000000001</v>
      </c>
      <c r="AM513" s="5" t="n">
        <v>0.356</v>
      </c>
      <c r="AN513" s="5" t="n">
        <v>18.929</v>
      </c>
      <c r="AO513" s="5" t="n">
        <v>0.16</v>
      </c>
      <c r="AP513" s="5" t="n">
        <v>1</v>
      </c>
      <c r="AQ513" s="5" t="n">
        <v>0.724</v>
      </c>
      <c r="AR513" s="5" t="n">
        <v>0.132</v>
      </c>
      <c r="AS513" s="5" t="n">
        <v>0.383</v>
      </c>
      <c r="AT513" s="5" t="n">
        <v>1.285</v>
      </c>
      <c r="AU513" s="5" t="n">
        <v>0.16</v>
      </c>
      <c r="AV513" s="5" t="n">
        <v>1</v>
      </c>
      <c r="AW513" s="5" t="n">
        <v>0.75</v>
      </c>
      <c r="AX513" s="5" t="n">
        <v>0.132</v>
      </c>
      <c r="AY513" s="5" t="n">
        <v>0.286</v>
      </c>
      <c r="AZ513" s="5" t="n">
        <v>1.202</v>
      </c>
      <c r="BA513" s="5" t="n">
        <v>0.16</v>
      </c>
      <c r="BB513" s="5" t="n">
        <v>1</v>
      </c>
      <c r="BC513" s="5" t="n">
        <v>0.513</v>
      </c>
      <c r="BD513" s="5" t="n">
        <v>0.132</v>
      </c>
      <c r="BE513" s="5" t="n">
        <v>-0.194</v>
      </c>
      <c r="BF513" s="5" t="n">
        <v>0.319</v>
      </c>
      <c r="BG513" s="5" t="n">
        <v>0</v>
      </c>
      <c r="BH513" s="5" t="n">
        <v>0</v>
      </c>
      <c r="BI513" s="5" t="n">
        <v>0.591</v>
      </c>
      <c r="BJ513" s="5" t="n">
        <v>0.132</v>
      </c>
      <c r="BK513" s="5" t="n">
        <v>0.544</v>
      </c>
      <c r="BL513" s="5" t="n">
        <v>1.317</v>
      </c>
      <c r="BM513" s="5" t="n">
        <v>0.16</v>
      </c>
      <c r="BN513" s="5" t="n">
        <v>1</v>
      </c>
      <c r="BO513" s="5" t="n">
        <v>0</v>
      </c>
      <c r="BP513" s="5" t="n">
        <v>0</v>
      </c>
      <c r="BQ513" s="5" t="n">
        <v>0.17</v>
      </c>
      <c r="BR513" s="5" t="n">
        <v>0</v>
      </c>
      <c r="BS513" s="5" t="n">
        <v>0.667</v>
      </c>
      <c r="BT513" s="5" t="n">
        <v>0</v>
      </c>
      <c r="BU513" s="5" t="n">
        <v>0</v>
      </c>
      <c r="BV513" s="5" t="n">
        <v>0.17</v>
      </c>
      <c r="BW513" s="5" t="n">
        <v>0</v>
      </c>
      <c r="BX513" s="5" t="n">
        <v>0.667</v>
      </c>
      <c r="BY513" s="5" t="n">
        <v>13.646</v>
      </c>
      <c r="BZ513" s="5" t="n">
        <v>0</v>
      </c>
      <c r="CA513" s="5" t="n">
        <v>13.646</v>
      </c>
      <c r="CB513" s="5" t="n">
        <v>0</v>
      </c>
      <c r="CC513" s="5" t="n">
        <v>82.58799999999999</v>
      </c>
      <c r="CD513" s="5" t="n">
        <v>7.95</v>
      </c>
      <c r="CE513" s="5" t="n">
        <v>1.8</v>
      </c>
      <c r="CF513" s="5" t="n">
        <v>95.80200000000001</v>
      </c>
      <c r="CG513" s="5" t="n">
        <v>0.16</v>
      </c>
      <c r="CH513" s="5" t="n">
        <v>1</v>
      </c>
      <c r="CI513" s="5" t="n">
        <v>0</v>
      </c>
      <c r="CJ513" s="5" t="n">
        <v>0</v>
      </c>
      <c r="CK513" s="5" t="n">
        <v>0</v>
      </c>
      <c r="CL513" s="5" t="n">
        <v>0</v>
      </c>
      <c r="CM513" s="5" t="n">
        <v>0</v>
      </c>
      <c r="CN513" s="5" t="n">
        <v>0</v>
      </c>
      <c r="CO513" s="5" t="n">
        <v>0</v>
      </c>
      <c r="CP513" s="5" t="n">
        <v>0</v>
      </c>
      <c r="CQ513" s="5" t="n">
        <v>1.387</v>
      </c>
      <c r="CR513" s="5" t="n">
        <v>0</v>
      </c>
      <c r="CS513" s="5" t="n">
        <v>5.729</v>
      </c>
      <c r="CT513" s="5" t="n">
        <v>4.251</v>
      </c>
      <c r="CU513" s="5" t="n">
        <v>10.168</v>
      </c>
    </row>
    <row r="514">
      <c r="A514" s="5" t="inlineStr">
        <is>
          <t>MUS2021</t>
        </is>
      </c>
      <c r="B514" s="5" t="inlineStr">
        <is>
          <t>MUS</t>
        </is>
      </c>
      <c r="C514" s="5" t="inlineStr">
        <is>
          <t>MUS</t>
        </is>
      </c>
      <c r="D514" s="5" t="inlineStr">
        <is>
          <t>Mauritius</t>
        </is>
      </c>
      <c r="E514" s="5" t="n">
        <v>2021</v>
      </c>
      <c r="F514" s="5" t="n">
        <v>0.15</v>
      </c>
      <c r="G514" s="5" t="n">
        <v>5.897</v>
      </c>
      <c r="H514" s="5" t="n">
        <v>1.143</v>
      </c>
      <c r="I514" s="5" t="n">
        <v>0</v>
      </c>
      <c r="J514" s="5" t="n">
        <v>5.897</v>
      </c>
      <c r="K514" s="5" t="n">
        <v>0</v>
      </c>
      <c r="L514" s="5" t="n">
        <v>1</v>
      </c>
      <c r="M514" s="5" t="n">
        <v>7.964</v>
      </c>
      <c r="N514" s="5" t="n">
        <v>3.43</v>
      </c>
      <c r="O514" s="5" t="n">
        <v>0.227</v>
      </c>
      <c r="P514" s="5" t="n">
        <v>8.192</v>
      </c>
      <c r="Q514" s="5" t="n">
        <v>0</v>
      </c>
      <c r="R514" s="5" t="n">
        <v>1</v>
      </c>
      <c r="S514" s="5" t="n">
        <v>11.613</v>
      </c>
      <c r="T514" s="5" t="n">
        <v>6.86</v>
      </c>
      <c r="U514" s="5" t="n">
        <v>0</v>
      </c>
      <c r="V514" s="5" t="n">
        <v>13.355</v>
      </c>
      <c r="W514" s="5" t="n">
        <v>0.15</v>
      </c>
      <c r="X514" s="5" t="n">
        <v>1</v>
      </c>
      <c r="Y514" s="5" t="n">
        <v>6.258</v>
      </c>
      <c r="Z514" s="5" t="n">
        <v>0.846</v>
      </c>
      <c r="AA514" s="5" t="n">
        <v>0</v>
      </c>
      <c r="AB514" s="5" t="n">
        <v>6.258</v>
      </c>
      <c r="AC514" s="5" t="n">
        <v>0</v>
      </c>
      <c r="AD514" s="5" t="n">
        <v>1</v>
      </c>
      <c r="AE514" s="5" t="n">
        <v>7.401</v>
      </c>
      <c r="AF514" s="5" t="n">
        <v>1.731</v>
      </c>
      <c r="AG514" s="5" t="n">
        <v>0</v>
      </c>
      <c r="AH514" s="5" t="n">
        <v>7.401</v>
      </c>
      <c r="AI514" s="5" t="n">
        <v>0</v>
      </c>
      <c r="AJ514" s="5" t="n">
        <v>1</v>
      </c>
      <c r="AK514" s="5" t="n">
        <v>14.261</v>
      </c>
      <c r="AL514" s="5" t="n">
        <v>7.595</v>
      </c>
      <c r="AM514" s="5" t="n">
        <v>0</v>
      </c>
      <c r="AN514" s="5" t="n">
        <v>16.401</v>
      </c>
      <c r="AO514" s="5" t="n">
        <v>0.15</v>
      </c>
      <c r="AP514" s="5" t="n">
        <v>1</v>
      </c>
      <c r="AQ514" s="5" t="n">
        <v>0.601</v>
      </c>
      <c r="AR514" s="5" t="n">
        <v>0.11</v>
      </c>
      <c r="AS514" s="5" t="n">
        <v>0.301</v>
      </c>
      <c r="AT514" s="5" t="n">
        <v>1.047</v>
      </c>
      <c r="AU514" s="5" t="n">
        <v>0.16</v>
      </c>
      <c r="AV514" s="5" t="n">
        <v>1</v>
      </c>
      <c r="AW514" s="5" t="n">
        <v>0.586</v>
      </c>
      <c r="AX514" s="5" t="n">
        <v>0.113</v>
      </c>
      <c r="AY514" s="5" t="n">
        <v>0.21</v>
      </c>
      <c r="AZ514" s="5" t="n">
        <v>0.922</v>
      </c>
      <c r="BA514" s="5" t="n">
        <v>0.16</v>
      </c>
      <c r="BB514" s="5" t="n">
        <v>1</v>
      </c>
      <c r="BC514" s="5" t="n">
        <v>0.329</v>
      </c>
      <c r="BD514" s="5" t="n">
        <v>0.08500000000000001</v>
      </c>
      <c r="BE514" s="5" t="n">
        <v>0.005</v>
      </c>
      <c r="BF514" s="5" t="n">
        <v>0.334</v>
      </c>
      <c r="BG514" s="5" t="n">
        <v>0</v>
      </c>
      <c r="BH514" s="5" t="n">
        <v>1</v>
      </c>
      <c r="BI514" s="5" t="n">
        <v>0.885</v>
      </c>
      <c r="BJ514" s="5" t="n">
        <v>0.196</v>
      </c>
      <c r="BK514" s="5" t="n">
        <v>0.122</v>
      </c>
      <c r="BL514" s="5" t="n">
        <v>1.168</v>
      </c>
      <c r="BM514" s="5" t="n">
        <v>0.16</v>
      </c>
      <c r="BN514" s="5" t="n">
        <v>1</v>
      </c>
      <c r="BO514" s="5" t="n">
        <v>0</v>
      </c>
      <c r="BP514" s="5" t="n">
        <v>0</v>
      </c>
      <c r="BQ514" s="5" t="n">
        <v>0.13</v>
      </c>
      <c r="BR514" s="5" t="n">
        <v>0</v>
      </c>
      <c r="BS514" s="5" t="n">
        <v>0.333</v>
      </c>
      <c r="BT514" s="5" t="n">
        <v>0</v>
      </c>
      <c r="BU514" s="5" t="n">
        <v>0</v>
      </c>
      <c r="BV514" s="5" t="n">
        <v>0.145</v>
      </c>
      <c r="BW514" s="5" t="n">
        <v>0.15</v>
      </c>
      <c r="BX514" s="5" t="n">
        <v>0.5</v>
      </c>
      <c r="BY514" s="5" t="n">
        <v>11.787</v>
      </c>
      <c r="BZ514" s="5" t="n">
        <v>0</v>
      </c>
      <c r="CA514" s="5" t="n">
        <v>11.787</v>
      </c>
      <c r="CB514" s="5" t="n">
        <v>0</v>
      </c>
      <c r="CC514" s="5" t="n">
        <v>72.879</v>
      </c>
      <c r="CD514" s="5" t="n">
        <v>2.704</v>
      </c>
      <c r="CE514" s="5" t="n">
        <v>12.966</v>
      </c>
      <c r="CF514" s="5" t="n">
        <v>85.846</v>
      </c>
      <c r="CG514" s="5" t="n">
        <v>0</v>
      </c>
      <c r="CH514" s="5" t="n">
        <v>1</v>
      </c>
      <c r="CI514" s="5" t="n">
        <v>0</v>
      </c>
      <c r="CJ514" s="5" t="n">
        <v>0</v>
      </c>
      <c r="CK514" s="5" t="n">
        <v>0</v>
      </c>
      <c r="CL514" s="5" t="n">
        <v>0</v>
      </c>
      <c r="CM514" s="5" t="n">
        <v>0</v>
      </c>
      <c r="CN514" s="5" t="n">
        <v>0</v>
      </c>
      <c r="CO514" s="5" t="n">
        <v>0</v>
      </c>
      <c r="CP514" s="5" t="n">
        <v>0</v>
      </c>
      <c r="CQ514" s="5" t="n">
        <v>1.198</v>
      </c>
      <c r="CR514" s="5" t="n">
        <v>0</v>
      </c>
      <c r="CS514" s="5" t="n">
        <v>4.776</v>
      </c>
      <c r="CT514" s="5" t="n">
        <v>4.753</v>
      </c>
      <c r="CU514" s="5" t="n">
        <v>15.162</v>
      </c>
    </row>
    <row r="515">
      <c r="A515" s="5" t="inlineStr">
        <is>
          <t>MUS2022</t>
        </is>
      </c>
      <c r="B515" s="5" t="inlineStr">
        <is>
          <t>MUS</t>
        </is>
      </c>
      <c r="C515" s="5" t="inlineStr">
        <is>
          <t>MUS</t>
        </is>
      </c>
      <c r="D515" s="5" t="inlineStr">
        <is>
          <t>Mauritius</t>
        </is>
      </c>
      <c r="E515" s="5" t="n">
        <v>2022</v>
      </c>
      <c r="F515" s="5" t="n">
        <v>0.15</v>
      </c>
      <c r="G515" s="5" t="n">
        <v>11.72</v>
      </c>
      <c r="H515" s="5" t="n">
        <v>1.235</v>
      </c>
      <c r="I515" s="5" t="n">
        <v>0</v>
      </c>
      <c r="J515" s="5" t="n">
        <v>11.72</v>
      </c>
      <c r="K515" s="5" t="n">
        <v>0</v>
      </c>
      <c r="L515" s="5" t="n">
        <v>1</v>
      </c>
      <c r="M515" s="5" t="n">
        <v>9.782999999999999</v>
      </c>
      <c r="N515" s="5" t="n">
        <v>3.704</v>
      </c>
      <c r="O515" s="5" t="n">
        <v>0.245</v>
      </c>
      <c r="P515" s="5" t="n">
        <v>10.028</v>
      </c>
      <c r="Q515" s="5" t="n">
        <v>0</v>
      </c>
      <c r="R515" s="5" t="n">
        <v>1</v>
      </c>
      <c r="S515" s="5" t="n">
        <v>17.893</v>
      </c>
      <c r="T515" s="5" t="n">
        <v>7.408</v>
      </c>
      <c r="U515" s="5" t="n">
        <v>0.199</v>
      </c>
      <c r="V515" s="5" t="n">
        <v>20.577</v>
      </c>
      <c r="W515" s="5" t="n">
        <v>0.15</v>
      </c>
      <c r="X515" s="5" t="n">
        <v>1</v>
      </c>
      <c r="Y515" s="5" t="n">
        <v>6.392</v>
      </c>
      <c r="Z515" s="5" t="n">
        <v>0.864</v>
      </c>
      <c r="AA515" s="5" t="n">
        <v>0</v>
      </c>
      <c r="AB515" s="5" t="n">
        <v>6.392</v>
      </c>
      <c r="AC515" s="5" t="n">
        <v>0</v>
      </c>
      <c r="AD515" s="5" t="n">
        <v>1</v>
      </c>
      <c r="AE515" s="5" t="n">
        <v>7.627</v>
      </c>
      <c r="AF515" s="5" t="n">
        <v>1.783</v>
      </c>
      <c r="AG515" s="5" t="n">
        <v>0</v>
      </c>
      <c r="AH515" s="5" t="n">
        <v>7.627</v>
      </c>
      <c r="AI515" s="5" t="n">
        <v>0</v>
      </c>
      <c r="AJ515" s="5" t="n">
        <v>1</v>
      </c>
      <c r="AK515" s="5" t="n">
        <v>15.035</v>
      </c>
      <c r="AL515" s="5" t="n">
        <v>8.007999999999999</v>
      </c>
      <c r="AM515" s="5" t="n">
        <v>0.167</v>
      </c>
      <c r="AN515" s="5" t="n">
        <v>17.29</v>
      </c>
      <c r="AO515" s="5" t="n">
        <v>0.15</v>
      </c>
      <c r="AP515" s="5" t="n">
        <v>1</v>
      </c>
      <c r="AQ515" s="5" t="n">
        <v>0.526</v>
      </c>
      <c r="AR515" s="5" t="n">
        <v>0.075</v>
      </c>
      <c r="AS515" s="5" t="n">
        <v>0.326</v>
      </c>
      <c r="AT515" s="5" t="n">
        <v>0.988</v>
      </c>
      <c r="AU515" s="5" t="n">
        <v>0.16</v>
      </c>
      <c r="AV515" s="5" t="n">
        <v>1</v>
      </c>
      <c r="AW515" s="5" t="n">
        <v>0.515</v>
      </c>
      <c r="AX515" s="5" t="n">
        <v>0.067</v>
      </c>
      <c r="AY515" s="5" t="n">
        <v>0.235</v>
      </c>
      <c r="AZ515" s="5" t="n">
        <v>0.87</v>
      </c>
      <c r="BA515" s="5" t="n">
        <v>0.16</v>
      </c>
      <c r="BB515" s="5" t="n">
        <v>1</v>
      </c>
      <c r="BC515" s="5" t="n">
        <v>0.309</v>
      </c>
      <c r="BD515" s="5" t="n">
        <v>0.064</v>
      </c>
      <c r="BE515" s="5" t="n">
        <v>0.006</v>
      </c>
      <c r="BF515" s="5" t="n">
        <v>0.315</v>
      </c>
      <c r="BG515" s="5" t="n">
        <v>0</v>
      </c>
      <c r="BH515" s="5" t="n">
        <v>1</v>
      </c>
      <c r="BI515" s="5" t="n">
        <v>0.844</v>
      </c>
      <c r="BJ515" s="5" t="n">
        <v>0.165</v>
      </c>
      <c r="BK515" s="5" t="n">
        <v>0.106</v>
      </c>
      <c r="BL515" s="5" t="n">
        <v>1.102</v>
      </c>
      <c r="BM515" s="5" t="n">
        <v>0.16</v>
      </c>
      <c r="BN515" s="5" t="n">
        <v>1</v>
      </c>
      <c r="BO515" s="5" t="n">
        <v>0</v>
      </c>
      <c r="BP515" s="5" t="n">
        <v>0</v>
      </c>
      <c r="BQ515" s="5" t="n">
        <v>0.122</v>
      </c>
      <c r="BR515" s="5" t="n">
        <v>0</v>
      </c>
      <c r="BS515" s="5" t="n">
        <v>0.333</v>
      </c>
      <c r="BT515" s="5" t="n">
        <v>0</v>
      </c>
      <c r="BU515" s="5" t="n">
        <v>0</v>
      </c>
      <c r="BV515" s="5" t="n">
        <v>0.137</v>
      </c>
      <c r="BW515" s="5" t="n">
        <v>0.15</v>
      </c>
      <c r="BX515" s="5" t="n">
        <v>0.5</v>
      </c>
      <c r="BY515" s="5" t="n">
        <v>12.729</v>
      </c>
      <c r="BZ515" s="5" t="n">
        <v>0</v>
      </c>
      <c r="CA515" s="5" t="n">
        <v>12.729</v>
      </c>
      <c r="CB515" s="5" t="n">
        <v>0</v>
      </c>
      <c r="CC515" s="5" t="n">
        <v>74.241</v>
      </c>
      <c r="CD515" s="5" t="n">
        <v>-15.709</v>
      </c>
      <c r="CE515" s="5" t="n">
        <v>13.531</v>
      </c>
      <c r="CF515" s="5" t="n">
        <v>87.77200000000001</v>
      </c>
      <c r="CG515" s="5" t="n">
        <v>0</v>
      </c>
      <c r="CH515" s="5" t="n">
        <v>1</v>
      </c>
      <c r="CI515" s="5" t="n">
        <v>0</v>
      </c>
      <c r="CJ515" s="5" t="n">
        <v>0</v>
      </c>
      <c r="CK515" s="5" t="n">
        <v>0</v>
      </c>
      <c r="CL515" s="5" t="n">
        <v>0</v>
      </c>
      <c r="CM515" s="5" t="n">
        <v>0</v>
      </c>
      <c r="CN515" s="5" t="n">
        <v>0</v>
      </c>
      <c r="CO515" s="5" t="n">
        <v>0</v>
      </c>
      <c r="CP515" s="5" t="n">
        <v>0</v>
      </c>
      <c r="CQ515" s="5" t="n">
        <v>1.294</v>
      </c>
      <c r="CR515" s="5" t="n">
        <v>0</v>
      </c>
      <c r="CS515" s="5" t="n">
        <v>5.158</v>
      </c>
      <c r="CT515" s="5" t="n">
        <v>10.485</v>
      </c>
      <c r="CU515" s="5" t="n">
        <v>31.326</v>
      </c>
    </row>
    <row r="516">
      <c r="A516" s="5" t="inlineStr">
        <is>
          <t>MUS2023</t>
        </is>
      </c>
      <c r="B516" s="5" t="inlineStr">
        <is>
          <t>MUS</t>
        </is>
      </c>
      <c r="C516" s="5" t="inlineStr">
        <is>
          <t>MUS</t>
        </is>
      </c>
      <c r="D516" s="5" t="inlineStr">
        <is>
          <t>Mauritius</t>
        </is>
      </c>
      <c r="E516" s="5" t="n">
        <v>2023</v>
      </c>
      <c r="F516" s="5" t="n">
        <v>0.15</v>
      </c>
      <c r="G516" s="5" t="n">
        <v>5.882</v>
      </c>
      <c r="H516" s="5" t="n">
        <v>1.245</v>
      </c>
      <c r="I516" s="5" t="n">
        <v>0</v>
      </c>
      <c r="J516" s="5" t="n">
        <v>5.882</v>
      </c>
      <c r="K516" s="5" t="n">
        <v>0</v>
      </c>
      <c r="L516" s="5" t="n">
        <v>1</v>
      </c>
      <c r="M516" s="5" t="n">
        <v>7.592</v>
      </c>
      <c r="N516" s="5" t="n">
        <v>3.734</v>
      </c>
      <c r="O516" s="5" t="n">
        <v>0.255</v>
      </c>
      <c r="P516" s="5" t="n">
        <v>7.848</v>
      </c>
      <c r="Q516" s="5" t="n">
        <v>0</v>
      </c>
      <c r="R516" s="5" t="n">
        <v>1</v>
      </c>
      <c r="S516" s="5" t="n">
        <v>12.105</v>
      </c>
      <c r="T516" s="5" t="n">
        <v>7.468</v>
      </c>
      <c r="U516" s="5" t="n">
        <v>0.201</v>
      </c>
      <c r="V516" s="5" t="n">
        <v>13.921</v>
      </c>
      <c r="W516" s="5" t="n">
        <v>0.15</v>
      </c>
      <c r="X516" s="5" t="n">
        <v>1</v>
      </c>
      <c r="Y516" s="5" t="n">
        <v>6.656</v>
      </c>
      <c r="Z516" s="5" t="n">
        <v>0.9</v>
      </c>
      <c r="AA516" s="5" t="n">
        <v>0</v>
      </c>
      <c r="AB516" s="5" t="n">
        <v>6.656</v>
      </c>
      <c r="AC516" s="5" t="n">
        <v>0</v>
      </c>
      <c r="AD516" s="5" t="n">
        <v>1</v>
      </c>
      <c r="AE516" s="5" t="n">
        <v>7.942</v>
      </c>
      <c r="AF516" s="5" t="n">
        <v>1.857</v>
      </c>
      <c r="AG516" s="5" t="n">
        <v>0</v>
      </c>
      <c r="AH516" s="5" t="n">
        <v>7.942</v>
      </c>
      <c r="AI516" s="5" t="n">
        <v>0</v>
      </c>
      <c r="AJ516" s="5" t="n">
        <v>1</v>
      </c>
      <c r="AK516" s="5" t="n">
        <v>15.656</v>
      </c>
      <c r="AL516" s="5" t="n">
        <v>8.337999999999999</v>
      </c>
      <c r="AM516" s="5" t="n">
        <v>0.26</v>
      </c>
      <c r="AN516" s="5" t="n">
        <v>18.004</v>
      </c>
      <c r="AO516" s="5" t="n">
        <v>0.15</v>
      </c>
      <c r="AP516" s="5" t="n">
        <v>1</v>
      </c>
      <c r="AQ516" s="5" t="n">
        <v>0.743</v>
      </c>
      <c r="AR516" s="5" t="n">
        <v>0.125</v>
      </c>
      <c r="AS516" s="5" t="n">
        <v>0.336</v>
      </c>
      <c r="AT516" s="5" t="n">
        <v>1.251</v>
      </c>
      <c r="AU516" s="5" t="n">
        <v>0.16</v>
      </c>
      <c r="AV516" s="5" t="n">
        <v>1</v>
      </c>
      <c r="AW516" s="5" t="n">
        <v>0.647</v>
      </c>
      <c r="AX516" s="5" t="n">
        <v>0.111</v>
      </c>
      <c r="AY516" s="5" t="n">
        <v>0.305</v>
      </c>
      <c r="AZ516" s="5" t="n">
        <v>1.104</v>
      </c>
      <c r="BA516" s="5" t="n">
        <v>0.16</v>
      </c>
      <c r="BB516" s="5" t="n">
        <v>1</v>
      </c>
      <c r="BC516" s="5" t="n">
        <v>0.302</v>
      </c>
      <c r="BD516" s="5" t="n">
        <v>0.073</v>
      </c>
      <c r="BE516" s="5" t="n">
        <v>0.005</v>
      </c>
      <c r="BF516" s="5" t="n">
        <v>0.308</v>
      </c>
      <c r="BG516" s="5" t="n">
        <v>0</v>
      </c>
      <c r="BH516" s="5" t="n">
        <v>1</v>
      </c>
      <c r="BI516" s="5" t="n">
        <v>0.779</v>
      </c>
      <c r="BJ516" s="5" t="n">
        <v>0.17</v>
      </c>
      <c r="BK516" s="5" t="n">
        <v>0.148</v>
      </c>
      <c r="BL516" s="5" t="n">
        <v>1.076</v>
      </c>
      <c r="BM516" s="5" t="n">
        <v>0.16</v>
      </c>
      <c r="BN516" s="5" t="n">
        <v>1</v>
      </c>
      <c r="BO516" s="5" t="n">
        <v>0</v>
      </c>
      <c r="BP516" s="5" t="n">
        <v>0</v>
      </c>
      <c r="BQ516" s="5" t="n">
        <v>0.128</v>
      </c>
      <c r="BR516" s="5" t="n">
        <v>0</v>
      </c>
      <c r="BS516" s="5" t="n">
        <v>0.333</v>
      </c>
      <c r="BT516" s="5" t="n">
        <v>0</v>
      </c>
      <c r="BU516" s="5" t="n">
        <v>0</v>
      </c>
      <c r="BV516" s="5" t="n">
        <v>0.135</v>
      </c>
      <c r="BW516" s="5" t="n">
        <v>0.15</v>
      </c>
      <c r="BX516" s="5" t="n">
        <v>0.5</v>
      </c>
      <c r="BY516" s="5" t="n">
        <v>13.254</v>
      </c>
      <c r="BZ516" s="5" t="n">
        <v>0</v>
      </c>
      <c r="CA516" s="5" t="n">
        <v>13.254</v>
      </c>
      <c r="CB516" s="5" t="n">
        <v>0</v>
      </c>
      <c r="CC516" s="5" t="n">
        <v>97.506</v>
      </c>
      <c r="CD516" s="5" t="n">
        <v>22.208</v>
      </c>
      <c r="CE516" s="5" t="n">
        <v>15.104</v>
      </c>
      <c r="CF516" s="5" t="n">
        <v>112.61</v>
      </c>
      <c r="CG516" s="5" t="n">
        <v>0</v>
      </c>
      <c r="CH516" s="5" t="n">
        <v>1</v>
      </c>
      <c r="CI516" s="5" t="n">
        <v>0</v>
      </c>
      <c r="CJ516" s="5" t="n">
        <v>0</v>
      </c>
      <c r="CK516" s="5" t="n">
        <v>0</v>
      </c>
      <c r="CL516" s="5" t="n">
        <v>0</v>
      </c>
      <c r="CM516" s="5" t="n">
        <v>0</v>
      </c>
      <c r="CN516" s="5" t="n">
        <v>0</v>
      </c>
      <c r="CO516" s="5" t="n">
        <v>0</v>
      </c>
      <c r="CP516" s="5" t="n">
        <v>0.064</v>
      </c>
      <c r="CQ516" s="5" t="n">
        <v>1.348</v>
      </c>
      <c r="CR516" s="5" t="n">
        <v>0</v>
      </c>
      <c r="CS516" s="5" t="n">
        <v>5.37</v>
      </c>
      <c r="CT516" s="5" t="n">
        <v>4.861</v>
      </c>
      <c r="CU516" s="5" t="n">
        <v>11.622</v>
      </c>
    </row>
    <row r="517">
      <c r="A517" s="5" t="inlineStr">
        <is>
          <t>MUS2024</t>
        </is>
      </c>
      <c r="B517" s="5" t="inlineStr">
        <is>
          <t>MUS</t>
        </is>
      </c>
      <c r="C517" s="5" t="inlineStr">
        <is>
          <t>MUS</t>
        </is>
      </c>
      <c r="D517" s="5" t="inlineStr">
        <is>
          <t>Mauritius</t>
        </is>
      </c>
      <c r="E517" s="5" t="n">
        <v>2024</v>
      </c>
      <c r="F517" s="5" t="n">
        <v>0.15</v>
      </c>
      <c r="G517" s="5" t="n">
        <v>5.35</v>
      </c>
      <c r="H517" s="5" t="n">
        <v>1.281</v>
      </c>
      <c r="I517" s="5" t="n">
        <v>0</v>
      </c>
      <c r="J517" s="5" t="n">
        <v>5.35</v>
      </c>
      <c r="K517" s="5" t="n">
        <v>0</v>
      </c>
      <c r="L517" s="5" t="n">
        <v>1</v>
      </c>
      <c r="M517" s="5" t="n">
        <v>6.884</v>
      </c>
      <c r="N517" s="5" t="n">
        <v>3.844</v>
      </c>
      <c r="O517" s="5" t="n">
        <v>0.263</v>
      </c>
      <c r="P517" s="5" t="n">
        <v>7.147</v>
      </c>
      <c r="Q517" s="5" t="n">
        <v>0</v>
      </c>
      <c r="R517" s="5" t="n">
        <v>1</v>
      </c>
      <c r="S517" s="5" t="n">
        <v>11.757</v>
      </c>
      <c r="T517" s="5" t="n">
        <v>7.689</v>
      </c>
      <c r="U517" s="5" t="n">
        <v>0.24</v>
      </c>
      <c r="V517" s="5" t="n">
        <v>13.521</v>
      </c>
      <c r="W517" s="5" t="n">
        <v>0.15</v>
      </c>
      <c r="X517" s="5" t="n">
        <v>1</v>
      </c>
      <c r="Y517" s="5" t="n">
        <v>3.781</v>
      </c>
      <c r="Z517" s="5" t="n">
        <v>0.511</v>
      </c>
      <c r="AA517" s="5" t="n">
        <v>0</v>
      </c>
      <c r="AB517" s="5" t="n">
        <v>3.781</v>
      </c>
      <c r="AC517" s="5" t="n">
        <v>0</v>
      </c>
      <c r="AD517" s="5" t="n">
        <v>1</v>
      </c>
      <c r="AE517" s="5" t="n">
        <v>5.104</v>
      </c>
      <c r="AF517" s="5" t="n">
        <v>1.194</v>
      </c>
      <c r="AG517" s="5" t="n">
        <v>0</v>
      </c>
      <c r="AH517" s="5" t="n">
        <v>5.104</v>
      </c>
      <c r="AI517" s="5" t="n">
        <v>0</v>
      </c>
      <c r="AJ517" s="5" t="n">
        <v>1</v>
      </c>
      <c r="AK517" s="5" t="n">
        <v>13.046</v>
      </c>
      <c r="AL517" s="5" t="n">
        <v>6.948</v>
      </c>
      <c r="AM517" s="5" t="n">
        <v>0.267</v>
      </c>
      <c r="AN517" s="5" t="n">
        <v>15.003</v>
      </c>
      <c r="AO517" s="5" t="n">
        <v>0.15</v>
      </c>
      <c r="AP517" s="5" t="n">
        <v>1</v>
      </c>
      <c r="AQ517" s="5" t="n">
        <v>0.712</v>
      </c>
      <c r="AR517" s="5" t="n">
        <v>0.129</v>
      </c>
      <c r="AS517" s="5" t="n">
        <v>0.34</v>
      </c>
      <c r="AT517" s="5" t="n">
        <v>1.22</v>
      </c>
      <c r="AU517" s="5" t="n">
        <v>0.16</v>
      </c>
      <c r="AV517" s="5" t="n">
        <v>1</v>
      </c>
      <c r="AW517" s="5" t="n">
        <v>0.648</v>
      </c>
      <c r="AX517" s="5" t="n">
        <v>0.119</v>
      </c>
      <c r="AY517" s="5" t="n">
        <v>0.279</v>
      </c>
      <c r="AZ517" s="5" t="n">
        <v>1.076</v>
      </c>
      <c r="BA517" s="5" t="n">
        <v>0.16</v>
      </c>
      <c r="BB517" s="5" t="n">
        <v>1</v>
      </c>
      <c r="BC517" s="5" t="n">
        <v>0.295</v>
      </c>
      <c r="BD517" s="5" t="n">
        <v>0.076</v>
      </c>
      <c r="BE517" s="5" t="n">
        <v>0.005</v>
      </c>
      <c r="BF517" s="5" t="n">
        <v>0.3</v>
      </c>
      <c r="BG517" s="5" t="n">
        <v>0</v>
      </c>
      <c r="BH517" s="5" t="n">
        <v>1</v>
      </c>
      <c r="BI517" s="5" t="n">
        <v>0.758</v>
      </c>
      <c r="BJ517" s="5" t="n">
        <v>0.167</v>
      </c>
      <c r="BK517" s="5" t="n">
        <v>0.146</v>
      </c>
      <c r="BL517" s="5" t="n">
        <v>1.049</v>
      </c>
      <c r="BM517" s="5" t="n">
        <v>0.16</v>
      </c>
      <c r="BN517" s="5" t="n">
        <v>1</v>
      </c>
      <c r="BO517" s="5" t="n">
        <v>0</v>
      </c>
      <c r="BP517" s="5" t="n">
        <v>0</v>
      </c>
      <c r="BQ517" s="5" t="n">
        <v>0.136</v>
      </c>
      <c r="BR517" s="5" t="n">
        <v>0</v>
      </c>
      <c r="BS517" s="5" t="n">
        <v>0.333</v>
      </c>
      <c r="BT517" s="5" t="n">
        <v>0</v>
      </c>
      <c r="BU517" s="5" t="n">
        <v>0</v>
      </c>
      <c r="BV517" s="5" t="n">
        <v>0.132</v>
      </c>
      <c r="BW517" s="5" t="n">
        <v>0.15</v>
      </c>
      <c r="BX517" s="5" t="n">
        <v>0.5</v>
      </c>
      <c r="BY517" s="5" t="n">
        <v>13.646</v>
      </c>
      <c r="BZ517" s="5" t="n">
        <v>0</v>
      </c>
      <c r="CA517" s="5" t="n">
        <v>13.646</v>
      </c>
      <c r="CB517" s="5" t="n">
        <v>0</v>
      </c>
      <c r="CC517" s="5" t="n">
        <v>100.885</v>
      </c>
      <c r="CD517" s="5" t="n">
        <v>26.247</v>
      </c>
      <c r="CE517" s="5" t="n">
        <v>15.313</v>
      </c>
      <c r="CF517" s="5" t="n">
        <v>116.198</v>
      </c>
      <c r="CG517" s="5" t="n">
        <v>0</v>
      </c>
      <c r="CH517" s="5" t="n">
        <v>1</v>
      </c>
      <c r="CI517" s="5" t="n">
        <v>0</v>
      </c>
      <c r="CJ517" s="5" t="n">
        <v>0</v>
      </c>
      <c r="CK517" s="5" t="n">
        <v>0</v>
      </c>
      <c r="CL517" s="5" t="n">
        <v>0</v>
      </c>
      <c r="CM517" s="5" t="n">
        <v>0</v>
      </c>
      <c r="CN517" s="5" t="n">
        <v>0</v>
      </c>
      <c r="CO517" s="5" t="n">
        <v>0</v>
      </c>
      <c r="CP517" s="5" t="n">
        <v>0.064</v>
      </c>
      <c r="CQ517" s="5" t="n">
        <v>1.387</v>
      </c>
      <c r="CR517" s="5" t="n">
        <v>0</v>
      </c>
      <c r="CS517" s="5" t="n">
        <v>5.529</v>
      </c>
      <c r="CT517" s="5" t="n">
        <v>4.251</v>
      </c>
      <c r="CU517" s="5" t="n">
        <v>10.168</v>
      </c>
    </row>
    <row r="518">
      <c r="A518" s="5" t="inlineStr">
        <is>
          <t>MEX2021</t>
        </is>
      </c>
      <c r="B518" s="5" t="inlineStr">
        <is>
          <t>MEX</t>
        </is>
      </c>
      <c r="C518" s="5" t="inlineStr">
        <is>
          <t>MEX</t>
        </is>
      </c>
      <c r="D518" s="5" t="inlineStr">
        <is>
          <t>Mexico</t>
        </is>
      </c>
      <c r="E518" s="5" t="n">
        <v>2021</v>
      </c>
      <c r="F518" s="5" t="n">
        <v>0.16</v>
      </c>
      <c r="G518" s="5" t="n">
        <v>2.755</v>
      </c>
      <c r="H518" s="5" t="n">
        <v>0.603</v>
      </c>
      <c r="I518" s="5" t="n">
        <v>0.047</v>
      </c>
      <c r="J518" s="5" t="n">
        <v>2.802</v>
      </c>
      <c r="K518" s="5" t="n">
        <v>0</v>
      </c>
      <c r="L518" s="5" t="n">
        <v>1</v>
      </c>
      <c r="M518" s="5" t="n">
        <v>3.178</v>
      </c>
      <c r="N518" s="5" t="n">
        <v>1.44</v>
      </c>
      <c r="O518" s="5" t="n">
        <v>0.049</v>
      </c>
      <c r="P518" s="5" t="n">
        <v>3.227</v>
      </c>
      <c r="Q518" s="5" t="n">
        <v>0</v>
      </c>
      <c r="R518" s="5" t="n">
        <v>1</v>
      </c>
      <c r="S518" s="5" t="n">
        <v>8.807</v>
      </c>
      <c r="T518" s="5" t="n">
        <v>5.482</v>
      </c>
      <c r="U518" s="5" t="n">
        <v>0.047</v>
      </c>
      <c r="V518" s="5" t="n">
        <v>10.27</v>
      </c>
      <c r="W518" s="5" t="n">
        <v>0.16</v>
      </c>
      <c r="X518" s="5" t="n">
        <v>1</v>
      </c>
      <c r="Y518" s="5" t="n">
        <v>5.149</v>
      </c>
      <c r="Z518" s="5" t="n">
        <v>0.569</v>
      </c>
      <c r="AA518" s="5" t="n">
        <v>0.034</v>
      </c>
      <c r="AB518" s="5" t="n">
        <v>5.182</v>
      </c>
      <c r="AC518" s="5" t="n">
        <v>0</v>
      </c>
      <c r="AD518" s="5" t="n">
        <v>1</v>
      </c>
      <c r="AE518" s="5" t="n">
        <v>14.015</v>
      </c>
      <c r="AF518" s="5" t="n">
        <v>2.758</v>
      </c>
      <c r="AG518" s="5" t="n">
        <v>-7.356</v>
      </c>
      <c r="AH518" s="5" t="n">
        <v>6.659</v>
      </c>
      <c r="AI518" s="5" t="n">
        <v>0</v>
      </c>
      <c r="AJ518" s="5" t="n">
        <v>1</v>
      </c>
      <c r="AK518" s="5" t="n">
        <v>19.346</v>
      </c>
      <c r="AL518" s="5" t="n">
        <v>9.494999999999999</v>
      </c>
      <c r="AM518" s="5" t="n">
        <v>-4.052</v>
      </c>
      <c r="AN518" s="5" t="n">
        <v>17.741</v>
      </c>
      <c r="AO518" s="5" t="n">
        <v>0.16</v>
      </c>
      <c r="AP518" s="5" t="n">
        <v>1</v>
      </c>
      <c r="AQ518" s="5" t="n">
        <v>0.649</v>
      </c>
      <c r="AR518" s="5" t="n">
        <v>0.114</v>
      </c>
      <c r="AS518" s="5" t="n">
        <v>0.204</v>
      </c>
      <c r="AT518" s="5" t="n">
        <v>0.99</v>
      </c>
      <c r="AU518" s="5" t="n">
        <v>0.16</v>
      </c>
      <c r="AV518" s="5" t="n">
        <v>1</v>
      </c>
      <c r="AW518" s="5" t="n">
        <v>0.577</v>
      </c>
      <c r="AX518" s="5" t="n">
        <v>0.114</v>
      </c>
      <c r="AY518" s="5" t="n">
        <v>0.335</v>
      </c>
      <c r="AZ518" s="5" t="n">
        <v>1.058</v>
      </c>
      <c r="BA518" s="5" t="n">
        <v>0.16</v>
      </c>
      <c r="BB518" s="5" t="n">
        <v>1</v>
      </c>
      <c r="BC518" s="5" t="n">
        <v>0.458</v>
      </c>
      <c r="BD518" s="5" t="n">
        <v>0.114</v>
      </c>
      <c r="BE518" s="5" t="n">
        <v>0.114</v>
      </c>
      <c r="BF518" s="5" t="n">
        <v>0.663</v>
      </c>
      <c r="BG518" s="5" t="n">
        <v>0.16</v>
      </c>
      <c r="BH518" s="5" t="n">
        <v>1</v>
      </c>
      <c r="BI518" s="5" t="n">
        <v>0.491</v>
      </c>
      <c r="BJ518" s="5" t="n">
        <v>0.114</v>
      </c>
      <c r="BK518" s="5" t="n">
        <v>0.285</v>
      </c>
      <c r="BL518" s="5" t="n">
        <v>0.9</v>
      </c>
      <c r="BM518" s="5" t="n">
        <v>0.16</v>
      </c>
      <c r="BN518" s="5" t="n">
        <v>1</v>
      </c>
      <c r="BO518" s="5" t="n">
        <v>0</v>
      </c>
      <c r="BP518" s="5" t="n">
        <v>-0.007</v>
      </c>
      <c r="BQ518" s="5" t="n">
        <v>0.101</v>
      </c>
      <c r="BR518" s="5" t="n">
        <v>0</v>
      </c>
      <c r="BS518" s="5" t="n">
        <v>1</v>
      </c>
      <c r="BT518" s="5" t="n">
        <v>0</v>
      </c>
      <c r="BU518" s="5" t="n">
        <v>-0.007</v>
      </c>
      <c r="BV518" s="5" t="n">
        <v>0.109</v>
      </c>
      <c r="BW518" s="5" t="n">
        <v>0.16</v>
      </c>
      <c r="BX518" s="5" t="n">
        <v>0.667</v>
      </c>
      <c r="BY518" s="5" t="n">
        <v>11.787</v>
      </c>
      <c r="BZ518" s="5" t="n">
        <v>0</v>
      </c>
      <c r="CA518" s="5" t="n">
        <v>11.787</v>
      </c>
      <c r="CB518" s="5" t="n">
        <v>0</v>
      </c>
      <c r="CC518" s="5" t="n">
        <v>78.125</v>
      </c>
      <c r="CD518" s="5" t="n">
        <v>7.95</v>
      </c>
      <c r="CE518" s="5" t="n">
        <v>-26.724</v>
      </c>
      <c r="CF518" s="5" t="n">
        <v>59.625</v>
      </c>
      <c r="CG518" s="5" t="n">
        <v>0</v>
      </c>
      <c r="CH518" s="5" t="n">
        <v>1</v>
      </c>
      <c r="CI518" s="5" t="n">
        <v>0</v>
      </c>
      <c r="CJ518" s="5" t="n">
        <v>0</v>
      </c>
      <c r="CK518" s="5" t="n">
        <v>0</v>
      </c>
      <c r="CL518" s="5" t="n">
        <v>0</v>
      </c>
      <c r="CM518" s="5" t="n">
        <v>0</v>
      </c>
      <c r="CN518" s="5" t="n">
        <v>1.744</v>
      </c>
      <c r="CO518" s="5" t="n">
        <v>6.028</v>
      </c>
      <c r="CP518" s="5" t="n">
        <v>0</v>
      </c>
      <c r="CQ518" s="5" t="n">
        <v>1.198</v>
      </c>
      <c r="CR518" s="5" t="n">
        <v>0</v>
      </c>
      <c r="CS518" s="5" t="n">
        <v>6.891</v>
      </c>
      <c r="CT518" s="5" t="n">
        <v>4.753</v>
      </c>
      <c r="CU518" s="5" t="n">
        <v>15.983</v>
      </c>
    </row>
    <row r="519">
      <c r="A519" s="5" t="inlineStr">
        <is>
          <t>MEX2022</t>
        </is>
      </c>
      <c r="B519" s="5" t="inlineStr">
        <is>
          <t>MEX</t>
        </is>
      </c>
      <c r="C519" s="5" t="inlineStr">
        <is>
          <t>MEX</t>
        </is>
      </c>
      <c r="D519" s="5" t="inlineStr">
        <is>
          <t>Mexico</t>
        </is>
      </c>
      <c r="E519" s="5" t="n">
        <v>2022</v>
      </c>
      <c r="F519" s="5" t="n">
        <v>0.16</v>
      </c>
      <c r="G519" s="5" t="n">
        <v>6.927</v>
      </c>
      <c r="H519" s="5" t="n">
        <v>1.076</v>
      </c>
      <c r="I519" s="5" t="n">
        <v>0.017</v>
      </c>
      <c r="J519" s="5" t="n">
        <v>6.944</v>
      </c>
      <c r="K519" s="5" t="n">
        <v>0</v>
      </c>
      <c r="L519" s="5" t="n">
        <v>1</v>
      </c>
      <c r="M519" s="5" t="n">
        <v>4.787</v>
      </c>
      <c r="N519" s="5" t="n">
        <v>1.977</v>
      </c>
      <c r="O519" s="5" t="n">
        <v>0.018</v>
      </c>
      <c r="P519" s="5" t="n">
        <v>4.805</v>
      </c>
      <c r="Q519" s="5" t="n">
        <v>0</v>
      </c>
      <c r="R519" s="5" t="n">
        <v>1</v>
      </c>
      <c r="S519" s="5" t="n">
        <v>13.543</v>
      </c>
      <c r="T519" s="5" t="n">
        <v>6.158</v>
      </c>
      <c r="U519" s="5" t="n">
        <v>0.178</v>
      </c>
      <c r="V519" s="5" t="n">
        <v>15.729</v>
      </c>
      <c r="W519" s="5" t="n">
        <v>0.16</v>
      </c>
      <c r="X519" s="5" t="n">
        <v>1</v>
      </c>
      <c r="Y519" s="5" t="n">
        <v>5.125</v>
      </c>
      <c r="Z519" s="5" t="n">
        <v>0.538</v>
      </c>
      <c r="AA519" s="5" t="n">
        <v>0.058</v>
      </c>
      <c r="AB519" s="5" t="n">
        <v>5.184</v>
      </c>
      <c r="AC519" s="5" t="n">
        <v>0</v>
      </c>
      <c r="AD519" s="5" t="n">
        <v>1</v>
      </c>
      <c r="AE519" s="5" t="n">
        <v>27.708</v>
      </c>
      <c r="AF519" s="5" t="n">
        <v>5.137</v>
      </c>
      <c r="AG519" s="5" t="n">
        <v>-19.093</v>
      </c>
      <c r="AH519" s="5" t="n">
        <v>8.615</v>
      </c>
      <c r="AI519" s="5" t="n">
        <v>0</v>
      </c>
      <c r="AJ519" s="5" t="n">
        <v>1</v>
      </c>
      <c r="AK519" s="5" t="n">
        <v>33.587</v>
      </c>
      <c r="AL519" s="5" t="n">
        <v>16.039</v>
      </c>
      <c r="AM519" s="5" t="n">
        <v>-16.538</v>
      </c>
      <c r="AN519" s="5" t="n">
        <v>19.777</v>
      </c>
      <c r="AO519" s="5" t="n">
        <v>0.16</v>
      </c>
      <c r="AP519" s="5" t="n">
        <v>1</v>
      </c>
      <c r="AQ519" s="5" t="n">
        <v>0.896</v>
      </c>
      <c r="AR519" s="5" t="n">
        <v>0.123</v>
      </c>
      <c r="AS519" s="5" t="n">
        <v>0.012</v>
      </c>
      <c r="AT519" s="5" t="n">
        <v>1.053</v>
      </c>
      <c r="AU519" s="5" t="n">
        <v>0.16</v>
      </c>
      <c r="AV519" s="5" t="n">
        <v>1</v>
      </c>
      <c r="AW519" s="5" t="n">
        <v>0.89</v>
      </c>
      <c r="AX519" s="5" t="n">
        <v>0.123</v>
      </c>
      <c r="AY519" s="5" t="n">
        <v>0.083</v>
      </c>
      <c r="AZ519" s="5" t="n">
        <v>1.129</v>
      </c>
      <c r="BA519" s="5" t="n">
        <v>0.16</v>
      </c>
      <c r="BB519" s="5" t="n">
        <v>1</v>
      </c>
      <c r="BC519" s="5" t="n">
        <v>0.62</v>
      </c>
      <c r="BD519" s="5" t="n">
        <v>0.123</v>
      </c>
      <c r="BE519" s="5" t="n">
        <v>-0.028</v>
      </c>
      <c r="BF519" s="5" t="n">
        <v>0.6870000000000001</v>
      </c>
      <c r="BG519" s="5" t="n">
        <v>0.16</v>
      </c>
      <c r="BH519" s="5" t="n">
        <v>1</v>
      </c>
      <c r="BI519" s="5" t="n">
        <v>0.608</v>
      </c>
      <c r="BJ519" s="5" t="n">
        <v>0.123</v>
      </c>
      <c r="BK519" s="5" t="n">
        <v>0.189</v>
      </c>
      <c r="BL519" s="5" t="n">
        <v>0.924</v>
      </c>
      <c r="BM519" s="5" t="n">
        <v>0.16</v>
      </c>
      <c r="BN519" s="5" t="n">
        <v>1</v>
      </c>
      <c r="BO519" s="5" t="n">
        <v>0</v>
      </c>
      <c r="BP519" s="5" t="n">
        <v>-0.011</v>
      </c>
      <c r="BQ519" s="5" t="n">
        <v>0.08599999999999999</v>
      </c>
      <c r="BR519" s="5" t="n">
        <v>0</v>
      </c>
      <c r="BS519" s="5" t="n">
        <v>1</v>
      </c>
      <c r="BT519" s="5" t="n">
        <v>0</v>
      </c>
      <c r="BU519" s="5" t="n">
        <v>-0.011</v>
      </c>
      <c r="BV519" s="5" t="n">
        <v>0.116</v>
      </c>
      <c r="BW519" s="5" t="n">
        <v>0.16</v>
      </c>
      <c r="BX519" s="5" t="n">
        <v>0.667</v>
      </c>
      <c r="BY519" s="5" t="n">
        <v>12.729</v>
      </c>
      <c r="BZ519" s="5" t="n">
        <v>0</v>
      </c>
      <c r="CA519" s="5" t="n">
        <v>12.729</v>
      </c>
      <c r="CB519" s="5" t="n">
        <v>0</v>
      </c>
      <c r="CC519" s="5" t="n">
        <v>97.90000000000001</v>
      </c>
      <c r="CD519" s="5" t="n">
        <v>7.95</v>
      </c>
      <c r="CE519" s="5" t="n">
        <v>-14.562</v>
      </c>
      <c r="CF519" s="5" t="n">
        <v>96.672</v>
      </c>
      <c r="CG519" s="5" t="n">
        <v>0</v>
      </c>
      <c r="CH519" s="5" t="n">
        <v>1</v>
      </c>
      <c r="CI519" s="5" t="n">
        <v>0</v>
      </c>
      <c r="CJ519" s="5" t="n">
        <v>0</v>
      </c>
      <c r="CK519" s="5" t="n">
        <v>0</v>
      </c>
      <c r="CL519" s="5" t="n">
        <v>0</v>
      </c>
      <c r="CM519" s="5" t="n">
        <v>0</v>
      </c>
      <c r="CN519" s="5" t="n">
        <v>2.163</v>
      </c>
      <c r="CO519" s="5" t="n">
        <v>6.73</v>
      </c>
      <c r="CP519" s="5" t="n">
        <v>0</v>
      </c>
      <c r="CQ519" s="5" t="n">
        <v>1.294</v>
      </c>
      <c r="CR519" s="5" t="n">
        <v>0</v>
      </c>
      <c r="CS519" s="5" t="n">
        <v>7.442</v>
      </c>
      <c r="CT519" s="5" t="n">
        <v>10.485</v>
      </c>
      <c r="CU519" s="5" t="n">
        <v>29.494</v>
      </c>
    </row>
    <row r="520">
      <c r="A520" s="5" t="inlineStr">
        <is>
          <t>MEX2023</t>
        </is>
      </c>
      <c r="B520" s="5" t="inlineStr">
        <is>
          <t>MEX</t>
        </is>
      </c>
      <c r="C520" s="5" t="inlineStr">
        <is>
          <t>MEX</t>
        </is>
      </c>
      <c r="D520" s="5" t="inlineStr">
        <is>
          <t>Mexico</t>
        </is>
      </c>
      <c r="E520" s="5" t="n">
        <v>2023</v>
      </c>
      <c r="F520" s="5" t="n">
        <v>0.16</v>
      </c>
      <c r="G520" s="5" t="n">
        <v>3.215</v>
      </c>
      <c r="H520" s="5" t="n">
        <v>0.732</v>
      </c>
      <c r="I520" s="5" t="n">
        <v>0.021</v>
      </c>
      <c r="J520" s="5" t="n">
        <v>3.236</v>
      </c>
      <c r="K520" s="5" t="n">
        <v>0</v>
      </c>
      <c r="L520" s="5" t="n">
        <v>1</v>
      </c>
      <c r="M520" s="5" t="n">
        <v>3.523</v>
      </c>
      <c r="N520" s="5" t="n">
        <v>1.747</v>
      </c>
      <c r="O520" s="5" t="n">
        <v>0.022</v>
      </c>
      <c r="P520" s="5" t="n">
        <v>3.545</v>
      </c>
      <c r="Q520" s="5" t="n">
        <v>0</v>
      </c>
      <c r="R520" s="5" t="n">
        <v>1</v>
      </c>
      <c r="S520" s="5" t="n">
        <v>10.007</v>
      </c>
      <c r="T520" s="5" t="n">
        <v>6.37</v>
      </c>
      <c r="U520" s="5" t="n">
        <v>0.198</v>
      </c>
      <c r="V520" s="5" t="n">
        <v>11.632</v>
      </c>
      <c r="W520" s="5" t="n">
        <v>0.16</v>
      </c>
      <c r="X520" s="5" t="n">
        <v>1</v>
      </c>
      <c r="Y520" s="5" t="n">
        <v>5.575</v>
      </c>
      <c r="Z520" s="5" t="n">
        <v>0.625</v>
      </c>
      <c r="AA520" s="5" t="n">
        <v>0.083</v>
      </c>
      <c r="AB520" s="5" t="n">
        <v>5.659</v>
      </c>
      <c r="AC520" s="5" t="n">
        <v>0</v>
      </c>
      <c r="AD520" s="5" t="n">
        <v>1</v>
      </c>
      <c r="AE520" s="5" t="n">
        <v>9.507999999999999</v>
      </c>
      <c r="AF520" s="5" t="n">
        <v>1.894</v>
      </c>
      <c r="AG520" s="5" t="n">
        <v>-3.056</v>
      </c>
      <c r="AH520" s="5" t="n">
        <v>6.452</v>
      </c>
      <c r="AI520" s="5" t="n">
        <v>0</v>
      </c>
      <c r="AJ520" s="5" t="n">
        <v>1</v>
      </c>
      <c r="AK520" s="5" t="n">
        <v>15.693</v>
      </c>
      <c r="AL520" s="5" t="n">
        <v>7.774</v>
      </c>
      <c r="AM520" s="5" t="n">
        <v>0.774</v>
      </c>
      <c r="AN520" s="5" t="n">
        <v>19.103</v>
      </c>
      <c r="AO520" s="5" t="n">
        <v>0.16</v>
      </c>
      <c r="AP520" s="5" t="n">
        <v>1</v>
      </c>
      <c r="AQ520" s="5" t="n">
        <v>0.791</v>
      </c>
      <c r="AR520" s="5" t="n">
        <v>0.129</v>
      </c>
      <c r="AS520" s="5" t="n">
        <v>0.29</v>
      </c>
      <c r="AT520" s="5" t="n">
        <v>1.253</v>
      </c>
      <c r="AU520" s="5" t="n">
        <v>0.16</v>
      </c>
      <c r="AV520" s="5" t="n">
        <v>1</v>
      </c>
      <c r="AW520" s="5" t="n">
        <v>0.618</v>
      </c>
      <c r="AX520" s="5" t="n">
        <v>0.129</v>
      </c>
      <c r="AY520" s="5" t="n">
        <v>0.528</v>
      </c>
      <c r="AZ520" s="5" t="n">
        <v>1.329</v>
      </c>
      <c r="BA520" s="5" t="n">
        <v>0.16</v>
      </c>
      <c r="BB520" s="5" t="n">
        <v>1</v>
      </c>
      <c r="BC520" s="5" t="n">
        <v>0.554</v>
      </c>
      <c r="BD520" s="5" t="n">
        <v>0.129</v>
      </c>
      <c r="BE520" s="5" t="n">
        <v>-0.093</v>
      </c>
      <c r="BF520" s="5" t="n">
        <v>0.535</v>
      </c>
      <c r="BG520" s="5" t="n">
        <v>0.16</v>
      </c>
      <c r="BH520" s="5" t="n">
        <v>1</v>
      </c>
      <c r="BI520" s="5" t="n">
        <v>0.5570000000000001</v>
      </c>
      <c r="BJ520" s="5" t="n">
        <v>0.129</v>
      </c>
      <c r="BK520" s="5" t="n">
        <v>0.383</v>
      </c>
      <c r="BL520" s="5" t="n">
        <v>1.091</v>
      </c>
      <c r="BM520" s="5" t="n">
        <v>0.16</v>
      </c>
      <c r="BN520" s="5" t="n">
        <v>1</v>
      </c>
      <c r="BO520" s="5" t="n">
        <v>0</v>
      </c>
      <c r="BP520" s="5" t="n">
        <v>-0.002</v>
      </c>
      <c r="BQ520" s="5" t="n">
        <v>0.121</v>
      </c>
      <c r="BR520" s="5" t="n">
        <v>0</v>
      </c>
      <c r="BS520" s="5" t="n">
        <v>1</v>
      </c>
      <c r="BT520" s="5" t="n">
        <v>0</v>
      </c>
      <c r="BU520" s="5" t="n">
        <v>-0.002</v>
      </c>
      <c r="BV520" s="5" t="n">
        <v>0.136</v>
      </c>
      <c r="BW520" s="5" t="n">
        <v>0.16</v>
      </c>
      <c r="BX520" s="5" t="n">
        <v>0.667</v>
      </c>
      <c r="BY520" s="5" t="n">
        <v>13.254</v>
      </c>
      <c r="BZ520" s="5" t="n">
        <v>0</v>
      </c>
      <c r="CA520" s="5" t="n">
        <v>13.254</v>
      </c>
      <c r="CB520" s="5" t="n">
        <v>0</v>
      </c>
      <c r="CC520" s="5" t="n">
        <v>83.248</v>
      </c>
      <c r="CD520" s="5" t="n">
        <v>7.95</v>
      </c>
      <c r="CE520" s="5" t="n">
        <v>15.09</v>
      </c>
      <c r="CF520" s="5" t="n">
        <v>114.072</v>
      </c>
      <c r="CG520" s="5" t="n">
        <v>0</v>
      </c>
      <c r="CH520" s="5" t="n">
        <v>1</v>
      </c>
      <c r="CI520" s="5" t="n">
        <v>0</v>
      </c>
      <c r="CJ520" s="5" t="n">
        <v>0</v>
      </c>
      <c r="CK520" s="5" t="n">
        <v>0</v>
      </c>
      <c r="CL520" s="5" t="n">
        <v>0</v>
      </c>
      <c r="CM520" s="5" t="n">
        <v>0</v>
      </c>
      <c r="CN520" s="5" t="n">
        <v>2.334</v>
      </c>
      <c r="CO520" s="5" t="n">
        <v>7.113</v>
      </c>
      <c r="CP520" s="5" t="n">
        <v>0</v>
      </c>
      <c r="CQ520" s="5" t="n">
        <v>1.348</v>
      </c>
      <c r="CR520" s="5" t="n">
        <v>0</v>
      </c>
      <c r="CS520" s="5" t="n">
        <v>7.749</v>
      </c>
      <c r="CT520" s="5" t="n">
        <v>4.861</v>
      </c>
      <c r="CU520" s="5" t="n">
        <v>11.192</v>
      </c>
    </row>
    <row r="521">
      <c r="A521" s="5" t="inlineStr">
        <is>
          <t>MEX2024</t>
        </is>
      </c>
      <c r="B521" s="5" t="inlineStr">
        <is>
          <t>MEX</t>
        </is>
      </c>
      <c r="C521" s="5" t="inlineStr">
        <is>
          <t>MEX</t>
        </is>
      </c>
      <c r="D521" s="5" t="inlineStr">
        <is>
          <t>Mexico</t>
        </is>
      </c>
      <c r="E521" s="5" t="n">
        <v>2024</v>
      </c>
      <c r="F521" s="5" t="n">
        <v>0.16</v>
      </c>
      <c r="G521" s="5" t="n">
        <v>2.863</v>
      </c>
      <c r="H521" s="5" t="n">
        <v>0.725</v>
      </c>
      <c r="I521" s="5" t="n">
        <v>0.025</v>
      </c>
      <c r="J521" s="5" t="n">
        <v>2.888</v>
      </c>
      <c r="K521" s="5" t="n">
        <v>0</v>
      </c>
      <c r="L521" s="5" t="n">
        <v>1</v>
      </c>
      <c r="M521" s="5" t="n">
        <v>3.06</v>
      </c>
      <c r="N521" s="5" t="n">
        <v>1.667</v>
      </c>
      <c r="O521" s="5" t="n">
        <v>0.026</v>
      </c>
      <c r="P521" s="5" t="n">
        <v>3.085</v>
      </c>
      <c r="Q521" s="5" t="n">
        <v>0</v>
      </c>
      <c r="R521" s="5" t="n">
        <v>1</v>
      </c>
      <c r="S521" s="5" t="n">
        <v>9.811</v>
      </c>
      <c r="T521" s="5" t="n">
        <v>6.558</v>
      </c>
      <c r="U521" s="5" t="n">
        <v>0.239</v>
      </c>
      <c r="V521" s="5" t="n">
        <v>11.41</v>
      </c>
      <c r="W521" s="5" t="n">
        <v>0.16</v>
      </c>
      <c r="X521" s="5" t="n">
        <v>1</v>
      </c>
      <c r="Y521" s="5" t="n">
        <v>4.758</v>
      </c>
      <c r="Z521" s="5" t="n">
        <v>0.601</v>
      </c>
      <c r="AA521" s="5" t="n">
        <v>0.08599999999999999</v>
      </c>
      <c r="AB521" s="5" t="n">
        <v>4.844</v>
      </c>
      <c r="AC521" s="5" t="n">
        <v>0</v>
      </c>
      <c r="AD521" s="5" t="n">
        <v>1</v>
      </c>
      <c r="AE521" s="5" t="n">
        <v>3.757</v>
      </c>
      <c r="AF521" s="5" t="n">
        <v>0.823</v>
      </c>
      <c r="AG521" s="5" t="n">
        <v>0.08599999999999999</v>
      </c>
      <c r="AH521" s="5" t="n">
        <v>3.843</v>
      </c>
      <c r="AI521" s="5" t="n">
        <v>0</v>
      </c>
      <c r="AJ521" s="5" t="n">
        <v>1</v>
      </c>
      <c r="AK521" s="5" t="n">
        <v>10.459</v>
      </c>
      <c r="AL521" s="5" t="n">
        <v>5.32</v>
      </c>
      <c r="AM521" s="5" t="n">
        <v>0</v>
      </c>
      <c r="AN521" s="5" t="n">
        <v>12.132</v>
      </c>
      <c r="AO521" s="5" t="n">
        <v>0.16</v>
      </c>
      <c r="AP521" s="5" t="n">
        <v>1</v>
      </c>
      <c r="AQ521" s="5" t="n">
        <v>0.756</v>
      </c>
      <c r="AR521" s="5" t="n">
        <v>0.132</v>
      </c>
      <c r="AS521" s="5" t="n">
        <v>0.336</v>
      </c>
      <c r="AT521" s="5" t="n">
        <v>1.267</v>
      </c>
      <c r="AU521" s="5" t="n">
        <v>0.16</v>
      </c>
      <c r="AV521" s="5" t="n">
        <v>1</v>
      </c>
      <c r="AW521" s="5" t="n">
        <v>0.655</v>
      </c>
      <c r="AX521" s="5" t="n">
        <v>0.132</v>
      </c>
      <c r="AY521" s="5" t="n">
        <v>0.504</v>
      </c>
      <c r="AZ521" s="5" t="n">
        <v>1.344</v>
      </c>
      <c r="BA521" s="5" t="n">
        <v>0.16</v>
      </c>
      <c r="BB521" s="5" t="n">
        <v>1</v>
      </c>
      <c r="BC521" s="5" t="n">
        <v>0.534</v>
      </c>
      <c r="BD521" s="5" t="n">
        <v>0.132</v>
      </c>
      <c r="BE521" s="5" t="n">
        <v>-0.046</v>
      </c>
      <c r="BF521" s="5" t="n">
        <v>0.5649999999999999</v>
      </c>
      <c r="BG521" s="5" t="n">
        <v>0.16</v>
      </c>
      <c r="BH521" s="5" t="n">
        <v>1</v>
      </c>
      <c r="BI521" s="5" t="n">
        <v>0.5679999999999999</v>
      </c>
      <c r="BJ521" s="5" t="n">
        <v>0.132</v>
      </c>
      <c r="BK521" s="5" t="n">
        <v>0.237</v>
      </c>
      <c r="BL521" s="5" t="n">
        <v>0.9340000000000001</v>
      </c>
      <c r="BM521" s="5" t="n">
        <v>0.16</v>
      </c>
      <c r="BN521" s="5" t="n">
        <v>1</v>
      </c>
      <c r="BO521" s="5" t="n">
        <v>0</v>
      </c>
      <c r="BP521" s="5" t="n">
        <v>-0.002</v>
      </c>
      <c r="BQ521" s="5" t="n">
        <v>0.147</v>
      </c>
      <c r="BR521" s="5" t="n">
        <v>0</v>
      </c>
      <c r="BS521" s="5" t="n">
        <v>1</v>
      </c>
      <c r="BT521" s="5" t="n">
        <v>0</v>
      </c>
      <c r="BU521" s="5" t="n">
        <v>-0.002</v>
      </c>
      <c r="BV521" s="5" t="n">
        <v>0.131</v>
      </c>
      <c r="BW521" s="5" t="n">
        <v>0.16</v>
      </c>
      <c r="BX521" s="5" t="n">
        <v>0.667</v>
      </c>
      <c r="BY521" s="5" t="n">
        <v>13.646</v>
      </c>
      <c r="BZ521" s="5" t="n">
        <v>0</v>
      </c>
      <c r="CA521" s="5" t="n">
        <v>13.646</v>
      </c>
      <c r="CB521" s="5" t="n">
        <v>0</v>
      </c>
      <c r="CC521" s="5" t="n">
        <v>82.58799999999999</v>
      </c>
      <c r="CD521" s="5" t="n">
        <v>7.95</v>
      </c>
      <c r="CE521" s="5" t="n">
        <v>1.588</v>
      </c>
      <c r="CF521" s="5" t="n">
        <v>97.64400000000001</v>
      </c>
      <c r="CG521" s="5" t="n">
        <v>0</v>
      </c>
      <c r="CH521" s="5" t="n">
        <v>1</v>
      </c>
      <c r="CI521" s="5" t="n">
        <v>0</v>
      </c>
      <c r="CJ521" s="5" t="n">
        <v>0</v>
      </c>
      <c r="CK521" s="5" t="n">
        <v>0</v>
      </c>
      <c r="CL521" s="5" t="n">
        <v>0</v>
      </c>
      <c r="CM521" s="5" t="n">
        <v>0</v>
      </c>
      <c r="CN521" s="5" t="n">
        <v>2.582</v>
      </c>
      <c r="CO521" s="5" t="n">
        <v>7.288</v>
      </c>
      <c r="CP521" s="5" t="n">
        <v>0</v>
      </c>
      <c r="CQ521" s="5" t="n">
        <v>1.387</v>
      </c>
      <c r="CR521" s="5" t="n">
        <v>0</v>
      </c>
      <c r="CS521" s="5" t="n">
        <v>7.978</v>
      </c>
      <c r="CT521" s="5" t="n">
        <v>4.251</v>
      </c>
      <c r="CU521" s="5" t="n">
        <v>10.123</v>
      </c>
    </row>
    <row r="522">
      <c r="A522" s="5" t="inlineStr">
        <is>
          <t>FSM2021</t>
        </is>
      </c>
      <c r="B522" s="5" t="inlineStr">
        <is>
          <t>FSM</t>
        </is>
      </c>
      <c r="C522" s="5" t="inlineStr">
        <is>
          <t>FSM</t>
        </is>
      </c>
      <c r="D522" s="5" t="inlineStr">
        <is>
          <t>Micronesia</t>
        </is>
      </c>
      <c r="E522" s="5" t="n">
        <v>2021</v>
      </c>
      <c r="F522" s="5" t="n">
        <v>0</v>
      </c>
      <c r="G522" s="5" t="n">
        <v>4.747</v>
      </c>
      <c r="H522" s="5" t="n">
        <v>1.143</v>
      </c>
      <c r="I522" s="5" t="n">
        <v>0</v>
      </c>
      <c r="J522" s="5" t="n">
        <v>4.747</v>
      </c>
      <c r="K522" s="5" t="n">
        <v>0</v>
      </c>
      <c r="L522" s="5" t="n">
        <v>1</v>
      </c>
      <c r="M522" s="5" t="n">
        <v>7.964</v>
      </c>
      <c r="N522" s="5" t="n">
        <v>3.43</v>
      </c>
      <c r="O522" s="5" t="n">
        <v>0</v>
      </c>
      <c r="P522" s="5" t="n">
        <v>7.964</v>
      </c>
      <c r="Q522" s="5" t="n">
        <v>0</v>
      </c>
      <c r="R522" s="5" t="n">
        <v>1</v>
      </c>
      <c r="S522" s="5" t="n">
        <v>10.464</v>
      </c>
      <c r="T522" s="5" t="n">
        <v>6.86</v>
      </c>
      <c r="U522" s="5" t="n">
        <v>0</v>
      </c>
      <c r="V522" s="5" t="n">
        <v>10.464</v>
      </c>
      <c r="W522" s="5" t="n">
        <v>0</v>
      </c>
      <c r="X522" s="5" t="n">
        <v>1</v>
      </c>
      <c r="Y522" s="5" t="n">
        <v>10.551</v>
      </c>
      <c r="Z522" s="5" t="n">
        <v>1.302</v>
      </c>
      <c r="AA522" s="5" t="n">
        <v>0</v>
      </c>
      <c r="AB522" s="5" t="n">
        <v>10.551</v>
      </c>
      <c r="AC522" s="5" t="n">
        <v>0</v>
      </c>
      <c r="AD522" s="5" t="n">
        <v>1</v>
      </c>
      <c r="AE522" s="5" t="n">
        <v>11.694</v>
      </c>
      <c r="AF522" s="5" t="n">
        <v>2.549</v>
      </c>
      <c r="AG522" s="5" t="n">
        <v>0</v>
      </c>
      <c r="AH522" s="5" t="n">
        <v>11.694</v>
      </c>
      <c r="AI522" s="5" t="n">
        <v>0</v>
      </c>
      <c r="AJ522" s="5" t="n">
        <v>1</v>
      </c>
      <c r="AK522" s="5" t="n">
        <v>18.554</v>
      </c>
      <c r="AL522" s="5" t="n">
        <v>9.627000000000001</v>
      </c>
      <c r="AM522" s="5" t="n">
        <v>0</v>
      </c>
      <c r="AN522" s="5" t="n">
        <v>18.554</v>
      </c>
      <c r="AO522" s="5" t="n">
        <v>0</v>
      </c>
      <c r="AP522" s="5" t="n">
        <v>1</v>
      </c>
      <c r="AQ522" s="5" t="n">
        <v>0.621</v>
      </c>
      <c r="AR522" s="5" t="n">
        <v>0.114</v>
      </c>
      <c r="AS522" s="5" t="n">
        <v>0.726</v>
      </c>
      <c r="AT522" s="5" t="n">
        <v>1.346</v>
      </c>
      <c r="AU522" s="5" t="n">
        <v>0</v>
      </c>
      <c r="AV522" s="5" t="n">
        <v>1</v>
      </c>
      <c r="AW522" s="5" t="n">
        <v>0.593</v>
      </c>
      <c r="AX522" s="5" t="n">
        <v>0.114</v>
      </c>
      <c r="AY522" s="5" t="n">
        <v>0.877</v>
      </c>
      <c r="AZ522" s="5" t="n">
        <v>1.471</v>
      </c>
      <c r="BA522" s="5" t="n">
        <v>0</v>
      </c>
      <c r="BB522" s="5" t="n">
        <v>1</v>
      </c>
      <c r="BC522" s="5" t="n">
        <v>0.44</v>
      </c>
      <c r="BD522" s="5" t="n">
        <v>0.114</v>
      </c>
      <c r="BE522" s="5" t="n">
        <v>0</v>
      </c>
      <c r="BF522" s="5" t="n">
        <v>0.44</v>
      </c>
      <c r="BG522" s="5" t="n">
        <v>0</v>
      </c>
      <c r="BH522" s="5" t="n">
        <v>1</v>
      </c>
      <c r="BI522" s="5" t="n">
        <v>0.5600000000000001</v>
      </c>
      <c r="BJ522" s="5" t="n">
        <v>0.114</v>
      </c>
      <c r="BK522" s="5" t="n">
        <v>0.042</v>
      </c>
      <c r="BL522" s="5" t="n">
        <v>0.603</v>
      </c>
      <c r="BM522" s="5" t="n">
        <v>0</v>
      </c>
      <c r="BN522" s="5" t="n">
        <v>1</v>
      </c>
      <c r="BO522" s="5" t="n">
        <v>0</v>
      </c>
      <c r="BP522" s="5" t="n">
        <v>0</v>
      </c>
      <c r="BQ522" s="5" t="n">
        <v>0.471</v>
      </c>
      <c r="BR522" s="5" t="n">
        <v>0</v>
      </c>
      <c r="BS522" s="5" t="n">
        <v>1</v>
      </c>
      <c r="BT522" s="5" t="n">
        <v>0</v>
      </c>
      <c r="BU522" s="5" t="n">
        <v>0</v>
      </c>
      <c r="BV522" s="5" t="n">
        <v>0.435</v>
      </c>
      <c r="BW522" s="5" t="n">
        <v>0</v>
      </c>
      <c r="BX522" s="5" t="n">
        <v>1</v>
      </c>
      <c r="BY522" s="5" t="n">
        <v>11.787</v>
      </c>
      <c r="BZ522" s="5" t="n">
        <v>0</v>
      </c>
      <c r="CA522" s="5" t="n">
        <v>11.787</v>
      </c>
      <c r="CB522" s="5" t="n">
        <v>0</v>
      </c>
      <c r="CC522" s="5" t="n">
        <v>81.69499999999999</v>
      </c>
      <c r="CD522" s="5" t="n">
        <v>7.95</v>
      </c>
      <c r="CE522" s="5" t="n">
        <v>0</v>
      </c>
      <c r="CF522" s="5" t="n">
        <v>81.69499999999999</v>
      </c>
      <c r="CG522" s="5" t="n">
        <v>0</v>
      </c>
      <c r="CH522" s="5" t="n">
        <v>1</v>
      </c>
      <c r="CI522" s="5" t="n">
        <v>0</v>
      </c>
      <c r="CJ522" s="5" t="n">
        <v>0</v>
      </c>
      <c r="CK522" s="5" t="n">
        <v>0</v>
      </c>
      <c r="CL522" s="5" t="n">
        <v>0</v>
      </c>
      <c r="CM522" s="5" t="n">
        <v>0</v>
      </c>
      <c r="CN522" s="5" t="n">
        <v>0</v>
      </c>
      <c r="CO522" s="5" t="n">
        <v>0</v>
      </c>
      <c r="CP522" s="5" t="n">
        <v>0</v>
      </c>
      <c r="CQ522" s="5" t="n">
        <v>1.198</v>
      </c>
      <c r="CR522" s="5" t="n">
        <v>0</v>
      </c>
      <c r="CS522" s="5" t="n">
        <v>4.776</v>
      </c>
      <c r="CT522" s="5" t="n">
        <v>3.604</v>
      </c>
      <c r="CU522" s="5" t="n">
        <v>9.407999999999999</v>
      </c>
    </row>
    <row r="523">
      <c r="A523" s="5" t="inlineStr">
        <is>
          <t>FSM2022</t>
        </is>
      </c>
      <c r="B523" s="5" t="inlineStr">
        <is>
          <t>FSM</t>
        </is>
      </c>
      <c r="C523" s="5" t="inlineStr">
        <is>
          <t>FSM</t>
        </is>
      </c>
      <c r="D523" s="5" t="inlineStr">
        <is>
          <t>Micronesia</t>
        </is>
      </c>
      <c r="E523" s="5" t="n">
        <v>2022</v>
      </c>
      <c r="F523" s="5" t="n">
        <v>0</v>
      </c>
      <c r="G523" s="5" t="n">
        <v>8.788</v>
      </c>
      <c r="H523" s="5" t="n">
        <v>1.235</v>
      </c>
      <c r="I523" s="5" t="n">
        <v>0</v>
      </c>
      <c r="J523" s="5" t="n">
        <v>8.788</v>
      </c>
      <c r="K523" s="5" t="n">
        <v>0</v>
      </c>
      <c r="L523" s="5" t="n">
        <v>1</v>
      </c>
      <c r="M523" s="5" t="n">
        <v>9.782999999999999</v>
      </c>
      <c r="N523" s="5" t="n">
        <v>3.704</v>
      </c>
      <c r="O523" s="5" t="n">
        <v>0</v>
      </c>
      <c r="P523" s="5" t="n">
        <v>9.782999999999999</v>
      </c>
      <c r="Q523" s="5" t="n">
        <v>0</v>
      </c>
      <c r="R523" s="5" t="n">
        <v>1</v>
      </c>
      <c r="S523" s="5" t="n">
        <v>14.962</v>
      </c>
      <c r="T523" s="5" t="n">
        <v>7.408</v>
      </c>
      <c r="U523" s="5" t="n">
        <v>0</v>
      </c>
      <c r="V523" s="5" t="n">
        <v>14.962</v>
      </c>
      <c r="W523" s="5" t="n">
        <v>0</v>
      </c>
      <c r="X523" s="5" t="n">
        <v>1</v>
      </c>
      <c r="Y523" s="5" t="n">
        <v>17.332</v>
      </c>
      <c r="Z523" s="5" t="n">
        <v>2.139</v>
      </c>
      <c r="AA523" s="5" t="n">
        <v>0</v>
      </c>
      <c r="AB523" s="5" t="n">
        <v>17.332</v>
      </c>
      <c r="AC523" s="5" t="n">
        <v>0</v>
      </c>
      <c r="AD523" s="5" t="n">
        <v>1</v>
      </c>
      <c r="AE523" s="5" t="n">
        <v>18.566</v>
      </c>
      <c r="AF523" s="5" t="n">
        <v>4.048</v>
      </c>
      <c r="AG523" s="5" t="n">
        <v>0</v>
      </c>
      <c r="AH523" s="5" t="n">
        <v>18.566</v>
      </c>
      <c r="AI523" s="5" t="n">
        <v>0</v>
      </c>
      <c r="AJ523" s="5" t="n">
        <v>1</v>
      </c>
      <c r="AK523" s="5" t="n">
        <v>25.974</v>
      </c>
      <c r="AL523" s="5" t="n">
        <v>13.478</v>
      </c>
      <c r="AM523" s="5" t="n">
        <v>0</v>
      </c>
      <c r="AN523" s="5" t="n">
        <v>25.974</v>
      </c>
      <c r="AO523" s="5" t="n">
        <v>0</v>
      </c>
      <c r="AP523" s="5" t="n">
        <v>1</v>
      </c>
      <c r="AQ523" s="5" t="n">
        <v>0.847</v>
      </c>
      <c r="AR523" s="5" t="n">
        <v>0.123</v>
      </c>
      <c r="AS523" s="5" t="n">
        <v>0.784</v>
      </c>
      <c r="AT523" s="5" t="n">
        <v>1.63</v>
      </c>
      <c r="AU523" s="5" t="n">
        <v>0</v>
      </c>
      <c r="AV523" s="5" t="n">
        <v>1</v>
      </c>
      <c r="AW523" s="5" t="n">
        <v>0.947</v>
      </c>
      <c r="AX523" s="5" t="n">
        <v>0.123</v>
      </c>
      <c r="AY523" s="5" t="n">
        <v>0.948</v>
      </c>
      <c r="AZ523" s="5" t="n">
        <v>1.894</v>
      </c>
      <c r="BA523" s="5" t="n">
        <v>0</v>
      </c>
      <c r="BB523" s="5" t="n">
        <v>1</v>
      </c>
      <c r="BC523" s="5" t="n">
        <v>0.589</v>
      </c>
      <c r="BD523" s="5" t="n">
        <v>0.123</v>
      </c>
      <c r="BE523" s="5" t="n">
        <v>0</v>
      </c>
      <c r="BF523" s="5" t="n">
        <v>0.589</v>
      </c>
      <c r="BG523" s="5" t="n">
        <v>0</v>
      </c>
      <c r="BH523" s="5" t="n">
        <v>1</v>
      </c>
      <c r="BI523" s="5" t="n">
        <v>0.6889999999999999</v>
      </c>
      <c r="BJ523" s="5" t="n">
        <v>0.123</v>
      </c>
      <c r="BK523" s="5" t="n">
        <v>0.049</v>
      </c>
      <c r="BL523" s="5" t="n">
        <v>0.738</v>
      </c>
      <c r="BM523" s="5" t="n">
        <v>0</v>
      </c>
      <c r="BN523" s="5" t="n">
        <v>1</v>
      </c>
      <c r="BO523" s="5" t="n">
        <v>0</v>
      </c>
      <c r="BP523" s="5" t="n">
        <v>0</v>
      </c>
      <c r="BQ523" s="5" t="n">
        <v>0.509</v>
      </c>
      <c r="BR523" s="5" t="n">
        <v>0</v>
      </c>
      <c r="BS523" s="5" t="n">
        <v>1</v>
      </c>
      <c r="BT523" s="5" t="n">
        <v>0</v>
      </c>
      <c r="BU523" s="5" t="n">
        <v>0</v>
      </c>
      <c r="BV523" s="5" t="n">
        <v>0.47</v>
      </c>
      <c r="BW523" s="5" t="n">
        <v>0</v>
      </c>
      <c r="BX523" s="5" t="n">
        <v>1</v>
      </c>
      <c r="BY523" s="5" t="n">
        <v>12.729</v>
      </c>
      <c r="BZ523" s="5" t="n">
        <v>0</v>
      </c>
      <c r="CA523" s="5" t="n">
        <v>12.729</v>
      </c>
      <c r="CB523" s="5" t="n">
        <v>0</v>
      </c>
      <c r="CC523" s="5" t="n">
        <v>102.477</v>
      </c>
      <c r="CD523" s="5" t="n">
        <v>7.95</v>
      </c>
      <c r="CE523" s="5" t="n">
        <v>0</v>
      </c>
      <c r="CF523" s="5" t="n">
        <v>102.477</v>
      </c>
      <c r="CG523" s="5" t="n">
        <v>0</v>
      </c>
      <c r="CH523" s="5" t="n">
        <v>1</v>
      </c>
      <c r="CI523" s="5" t="n">
        <v>0</v>
      </c>
      <c r="CJ523" s="5" t="n">
        <v>0</v>
      </c>
      <c r="CK523" s="5" t="n">
        <v>0</v>
      </c>
      <c r="CL523" s="5" t="n">
        <v>0</v>
      </c>
      <c r="CM523" s="5" t="n">
        <v>0</v>
      </c>
      <c r="CN523" s="5" t="n">
        <v>0</v>
      </c>
      <c r="CO523" s="5" t="n">
        <v>0</v>
      </c>
      <c r="CP523" s="5" t="n">
        <v>0</v>
      </c>
      <c r="CQ523" s="5" t="n">
        <v>1.294</v>
      </c>
      <c r="CR523" s="5" t="n">
        <v>0</v>
      </c>
      <c r="CS523" s="5" t="n">
        <v>5.158</v>
      </c>
      <c r="CT523" s="5" t="n">
        <v>7.554</v>
      </c>
      <c r="CU523" s="5" t="n">
        <v>16.097</v>
      </c>
    </row>
    <row r="524">
      <c r="A524" s="5" t="inlineStr">
        <is>
          <t>FSM2023</t>
        </is>
      </c>
      <c r="B524" s="5" t="inlineStr">
        <is>
          <t>FSM</t>
        </is>
      </c>
      <c r="C524" s="5" t="inlineStr">
        <is>
          <t>FSM</t>
        </is>
      </c>
      <c r="D524" s="5" t="inlineStr">
        <is>
          <t>Micronesia</t>
        </is>
      </c>
      <c r="E524" s="5" t="n">
        <v>2023</v>
      </c>
      <c r="F524" s="5" t="n">
        <v>0</v>
      </c>
      <c r="G524" s="5" t="n">
        <v>5.77</v>
      </c>
      <c r="H524" s="5" t="n">
        <v>1.286</v>
      </c>
      <c r="I524" s="5" t="n">
        <v>0</v>
      </c>
      <c r="J524" s="5" t="n">
        <v>5.77</v>
      </c>
      <c r="K524" s="5" t="n">
        <v>0</v>
      </c>
      <c r="L524" s="5" t="n">
        <v>1</v>
      </c>
      <c r="M524" s="5" t="n">
        <v>7.886</v>
      </c>
      <c r="N524" s="5" t="n">
        <v>3.857</v>
      </c>
      <c r="O524" s="5" t="n">
        <v>0</v>
      </c>
      <c r="P524" s="5" t="n">
        <v>7.886</v>
      </c>
      <c r="Q524" s="5" t="n">
        <v>0</v>
      </c>
      <c r="R524" s="5" t="n">
        <v>1</v>
      </c>
      <c r="S524" s="5" t="n">
        <v>12.198</v>
      </c>
      <c r="T524" s="5" t="n">
        <v>7.714</v>
      </c>
      <c r="U524" s="5" t="n">
        <v>0</v>
      </c>
      <c r="V524" s="5" t="n">
        <v>12.198</v>
      </c>
      <c r="W524" s="5" t="n">
        <v>0</v>
      </c>
      <c r="X524" s="5" t="n">
        <v>1</v>
      </c>
      <c r="Y524" s="5" t="n">
        <v>13.814</v>
      </c>
      <c r="Z524" s="5" t="n">
        <v>1.705</v>
      </c>
      <c r="AA524" s="5" t="n">
        <v>0</v>
      </c>
      <c r="AB524" s="5" t="n">
        <v>13.814</v>
      </c>
      <c r="AC524" s="5" t="n">
        <v>0</v>
      </c>
      <c r="AD524" s="5" t="n">
        <v>1</v>
      </c>
      <c r="AE524" s="5" t="n">
        <v>15.1</v>
      </c>
      <c r="AF524" s="5" t="n">
        <v>3.292</v>
      </c>
      <c r="AG524" s="5" t="n">
        <v>0</v>
      </c>
      <c r="AH524" s="5" t="n">
        <v>15.1</v>
      </c>
      <c r="AI524" s="5" t="n">
        <v>0</v>
      </c>
      <c r="AJ524" s="5" t="n">
        <v>1</v>
      </c>
      <c r="AK524" s="5" t="n">
        <v>22.814</v>
      </c>
      <c r="AL524" s="5" t="n">
        <v>11.838</v>
      </c>
      <c r="AM524" s="5" t="n">
        <v>0</v>
      </c>
      <c r="AN524" s="5" t="n">
        <v>22.814</v>
      </c>
      <c r="AO524" s="5" t="n">
        <v>0</v>
      </c>
      <c r="AP524" s="5" t="n">
        <v>1</v>
      </c>
      <c r="AQ524" s="5" t="n">
        <v>0.749</v>
      </c>
      <c r="AR524" s="5" t="n">
        <v>0.129</v>
      </c>
      <c r="AS524" s="5" t="n">
        <v>0.8159999999999999</v>
      </c>
      <c r="AT524" s="5" t="n">
        <v>1.565</v>
      </c>
      <c r="AU524" s="5" t="n">
        <v>0</v>
      </c>
      <c r="AV524" s="5" t="n">
        <v>1</v>
      </c>
      <c r="AW524" s="5" t="n">
        <v>0.783</v>
      </c>
      <c r="AX524" s="5" t="n">
        <v>0.129</v>
      </c>
      <c r="AY524" s="5" t="n">
        <v>0.987</v>
      </c>
      <c r="AZ524" s="5" t="n">
        <v>1.769</v>
      </c>
      <c r="BA524" s="5" t="n">
        <v>0</v>
      </c>
      <c r="BB524" s="5" t="n">
        <v>1</v>
      </c>
      <c r="BC524" s="5" t="n">
        <v>0.527</v>
      </c>
      <c r="BD524" s="5" t="n">
        <v>0.129</v>
      </c>
      <c r="BE524" s="5" t="n">
        <v>0</v>
      </c>
      <c r="BF524" s="5" t="n">
        <v>0.527</v>
      </c>
      <c r="BG524" s="5" t="n">
        <v>0</v>
      </c>
      <c r="BH524" s="5" t="n">
        <v>1</v>
      </c>
      <c r="BI524" s="5" t="n">
        <v>0.64</v>
      </c>
      <c r="BJ524" s="5" t="n">
        <v>0.129</v>
      </c>
      <c r="BK524" s="5" t="n">
        <v>0.048</v>
      </c>
      <c r="BL524" s="5" t="n">
        <v>0.6879999999999999</v>
      </c>
      <c r="BM524" s="5" t="n">
        <v>0</v>
      </c>
      <c r="BN524" s="5" t="n">
        <v>1</v>
      </c>
      <c r="BO524" s="5" t="n">
        <v>0</v>
      </c>
      <c r="BP524" s="5" t="n">
        <v>0</v>
      </c>
      <c r="BQ524" s="5" t="n">
        <v>0.53</v>
      </c>
      <c r="BR524" s="5" t="n">
        <v>0</v>
      </c>
      <c r="BS524" s="5" t="n">
        <v>1</v>
      </c>
      <c r="BT524" s="5" t="n">
        <v>0</v>
      </c>
      <c r="BU524" s="5" t="n">
        <v>0</v>
      </c>
      <c r="BV524" s="5" t="n">
        <v>0.49</v>
      </c>
      <c r="BW524" s="5" t="n">
        <v>0</v>
      </c>
      <c r="BX524" s="5" t="n">
        <v>1</v>
      </c>
      <c r="BY524" s="5" t="n">
        <v>13.254</v>
      </c>
      <c r="BZ524" s="5" t="n">
        <v>0</v>
      </c>
      <c r="CA524" s="5" t="n">
        <v>13.254</v>
      </c>
      <c r="CB524" s="5" t="n">
        <v>0</v>
      </c>
      <c r="CC524" s="5" t="n">
        <v>87.07899999999999</v>
      </c>
      <c r="CD524" s="5" t="n">
        <v>7.95</v>
      </c>
      <c r="CE524" s="5" t="n">
        <v>0</v>
      </c>
      <c r="CF524" s="5" t="n">
        <v>87.07899999999999</v>
      </c>
      <c r="CG524" s="5" t="n">
        <v>0</v>
      </c>
      <c r="CH524" s="5" t="n">
        <v>1</v>
      </c>
      <c r="CI524" s="5" t="n">
        <v>0</v>
      </c>
      <c r="CJ524" s="5" t="n">
        <v>0</v>
      </c>
      <c r="CK524" s="5" t="n">
        <v>0</v>
      </c>
      <c r="CL524" s="5" t="n">
        <v>0</v>
      </c>
      <c r="CM524" s="5" t="n">
        <v>0</v>
      </c>
      <c r="CN524" s="5" t="n">
        <v>0</v>
      </c>
      <c r="CO524" s="5" t="n">
        <v>0</v>
      </c>
      <c r="CP524" s="5" t="n">
        <v>0</v>
      </c>
      <c r="CQ524" s="5" t="n">
        <v>1.348</v>
      </c>
      <c r="CR524" s="5" t="n">
        <v>0</v>
      </c>
      <c r="CS524" s="5" t="n">
        <v>5.37</v>
      </c>
      <c r="CT524" s="5" t="n">
        <v>4.484</v>
      </c>
      <c r="CU524" s="5" t="n">
        <v>12.529</v>
      </c>
    </row>
    <row r="525">
      <c r="A525" s="5" t="inlineStr">
        <is>
          <t>FSM2024</t>
        </is>
      </c>
      <c r="B525" s="5" t="inlineStr">
        <is>
          <t>FSM</t>
        </is>
      </c>
      <c r="C525" s="5" t="inlineStr">
        <is>
          <t>FSM</t>
        </is>
      </c>
      <c r="D525" s="5" t="inlineStr">
        <is>
          <t>Micronesia</t>
        </is>
      </c>
      <c r="E525" s="5" t="n">
        <v>2024</v>
      </c>
      <c r="F525" s="5" t="n">
        <v>0</v>
      </c>
      <c r="G525" s="5" t="n">
        <v>4.833</v>
      </c>
      <c r="H525" s="5" t="n">
        <v>1.324</v>
      </c>
      <c r="I525" s="5" t="n">
        <v>0</v>
      </c>
      <c r="J525" s="5" t="n">
        <v>4.833</v>
      </c>
      <c r="K525" s="5" t="n">
        <v>0</v>
      </c>
      <c r="L525" s="5" t="n">
        <v>1</v>
      </c>
      <c r="M525" s="5" t="n">
        <v>7.124</v>
      </c>
      <c r="N525" s="5" t="n">
        <v>3.971</v>
      </c>
      <c r="O525" s="5" t="n">
        <v>0</v>
      </c>
      <c r="P525" s="5" t="n">
        <v>7.124</v>
      </c>
      <c r="Q525" s="5" t="n">
        <v>0</v>
      </c>
      <c r="R525" s="5" t="n">
        <v>1</v>
      </c>
      <c r="S525" s="5" t="n">
        <v>11.451</v>
      </c>
      <c r="T525" s="5" t="n">
        <v>7.942</v>
      </c>
      <c r="U525" s="5" t="n">
        <v>0</v>
      </c>
      <c r="V525" s="5" t="n">
        <v>11.451</v>
      </c>
      <c r="W525" s="5" t="n">
        <v>0</v>
      </c>
      <c r="X525" s="5" t="n">
        <v>1</v>
      </c>
      <c r="Y525" s="5" t="n">
        <v>12.219</v>
      </c>
      <c r="Z525" s="5" t="n">
        <v>1.508</v>
      </c>
      <c r="AA525" s="5" t="n">
        <v>0</v>
      </c>
      <c r="AB525" s="5" t="n">
        <v>12.219</v>
      </c>
      <c r="AC525" s="5" t="n">
        <v>0</v>
      </c>
      <c r="AD525" s="5" t="n">
        <v>1</v>
      </c>
      <c r="AE525" s="5" t="n">
        <v>13.543</v>
      </c>
      <c r="AF525" s="5" t="n">
        <v>2.952</v>
      </c>
      <c r="AG525" s="5" t="n">
        <v>0</v>
      </c>
      <c r="AH525" s="5" t="n">
        <v>13.543</v>
      </c>
      <c r="AI525" s="5" t="n">
        <v>0</v>
      </c>
      <c r="AJ525" s="5" t="n">
        <v>1</v>
      </c>
      <c r="AK525" s="5" t="n">
        <v>21.484</v>
      </c>
      <c r="AL525" s="5" t="n">
        <v>11.148</v>
      </c>
      <c r="AM525" s="5" t="n">
        <v>0</v>
      </c>
      <c r="AN525" s="5" t="n">
        <v>21.484</v>
      </c>
      <c r="AO525" s="5" t="n">
        <v>0</v>
      </c>
      <c r="AP525" s="5" t="n">
        <v>1</v>
      </c>
      <c r="AQ525" s="5" t="n">
        <v>0.72</v>
      </c>
      <c r="AR525" s="5" t="n">
        <v>0.132</v>
      </c>
      <c r="AS525" s="5" t="n">
        <v>0.84</v>
      </c>
      <c r="AT525" s="5" t="n">
        <v>1.56</v>
      </c>
      <c r="AU525" s="5" t="n">
        <v>0</v>
      </c>
      <c r="AV525" s="5" t="n">
        <v>1</v>
      </c>
      <c r="AW525" s="5" t="n">
        <v>0.734</v>
      </c>
      <c r="AX525" s="5" t="n">
        <v>0.132</v>
      </c>
      <c r="AY525" s="5" t="n">
        <v>1.016</v>
      </c>
      <c r="AZ525" s="5" t="n">
        <v>1.749</v>
      </c>
      <c r="BA525" s="5" t="n">
        <v>0</v>
      </c>
      <c r="BB525" s="5" t="n">
        <v>1</v>
      </c>
      <c r="BC525" s="5" t="n">
        <v>0.51</v>
      </c>
      <c r="BD525" s="5" t="n">
        <v>0.132</v>
      </c>
      <c r="BE525" s="5" t="n">
        <v>0</v>
      </c>
      <c r="BF525" s="5" t="n">
        <v>0.51</v>
      </c>
      <c r="BG525" s="5" t="n">
        <v>0</v>
      </c>
      <c r="BH525" s="5" t="n">
        <v>1</v>
      </c>
      <c r="BI525" s="5" t="n">
        <v>0.652</v>
      </c>
      <c r="BJ525" s="5" t="n">
        <v>0.132</v>
      </c>
      <c r="BK525" s="5" t="n">
        <v>0.049</v>
      </c>
      <c r="BL525" s="5" t="n">
        <v>0.702</v>
      </c>
      <c r="BM525" s="5" t="n">
        <v>0</v>
      </c>
      <c r="BN525" s="5" t="n">
        <v>1</v>
      </c>
      <c r="BO525" s="5" t="n">
        <v>0</v>
      </c>
      <c r="BP525" s="5" t="n">
        <v>0</v>
      </c>
      <c r="BQ525" s="5" t="n">
        <v>0.545</v>
      </c>
      <c r="BR525" s="5" t="n">
        <v>0</v>
      </c>
      <c r="BS525" s="5" t="n">
        <v>1</v>
      </c>
      <c r="BT525" s="5" t="n">
        <v>0</v>
      </c>
      <c r="BU525" s="5" t="n">
        <v>0</v>
      </c>
      <c r="BV525" s="5" t="n">
        <v>0.504</v>
      </c>
      <c r="BW525" s="5" t="n">
        <v>0</v>
      </c>
      <c r="BX525" s="5" t="n">
        <v>1</v>
      </c>
      <c r="BY525" s="5" t="n">
        <v>13.646</v>
      </c>
      <c r="BZ525" s="5" t="n">
        <v>0</v>
      </c>
      <c r="CA525" s="5" t="n">
        <v>13.646</v>
      </c>
      <c r="CB525" s="5" t="n">
        <v>0</v>
      </c>
      <c r="CC525" s="5" t="n">
        <v>86.38500000000001</v>
      </c>
      <c r="CD525" s="5" t="n">
        <v>7.95</v>
      </c>
      <c r="CE525" s="5" t="n">
        <v>0</v>
      </c>
      <c r="CF525" s="5" t="n">
        <v>86.38500000000001</v>
      </c>
      <c r="CG525" s="5" t="n">
        <v>0</v>
      </c>
      <c r="CH525" s="5" t="n">
        <v>1</v>
      </c>
      <c r="CI525" s="5" t="n">
        <v>0</v>
      </c>
      <c r="CJ525" s="5" t="n">
        <v>0</v>
      </c>
      <c r="CK525" s="5" t="n">
        <v>0</v>
      </c>
      <c r="CL525" s="5" t="n">
        <v>0</v>
      </c>
      <c r="CM525" s="5" t="n">
        <v>0</v>
      </c>
      <c r="CN525" s="5" t="n">
        <v>0</v>
      </c>
      <c r="CO525" s="5" t="n">
        <v>0</v>
      </c>
      <c r="CP525" s="5" t="n">
        <v>0</v>
      </c>
      <c r="CQ525" s="5" t="n">
        <v>1.387</v>
      </c>
      <c r="CR525" s="5" t="n">
        <v>0</v>
      </c>
      <c r="CS525" s="5" t="n">
        <v>5.529</v>
      </c>
      <c r="CT525" s="5" t="n">
        <v>3.509</v>
      </c>
      <c r="CU525" s="5" t="n">
        <v>10.896</v>
      </c>
    </row>
    <row r="526">
      <c r="A526" s="5" t="inlineStr">
        <is>
          <t>MDA2021</t>
        </is>
      </c>
      <c r="B526" s="5" t="inlineStr">
        <is>
          <t>MDA</t>
        </is>
      </c>
      <c r="C526" s="5" t="inlineStr">
        <is>
          <t>MDA</t>
        </is>
      </c>
      <c r="D526" s="5" t="inlineStr">
        <is>
          <t>Moldova</t>
        </is>
      </c>
      <c r="E526" s="5" t="n">
        <v>2021</v>
      </c>
      <c r="F526" s="5" t="n">
        <v>0.2</v>
      </c>
      <c r="G526" s="5" t="n">
        <v>4.851</v>
      </c>
      <c r="H526" s="5" t="n">
        <v>1.037</v>
      </c>
      <c r="I526" s="5" t="n">
        <v>0</v>
      </c>
      <c r="J526" s="5" t="n">
        <v>4.851</v>
      </c>
      <c r="K526" s="5" t="n">
        <v>0</v>
      </c>
      <c r="L526" s="5" t="n">
        <v>1</v>
      </c>
      <c r="M526" s="5" t="n">
        <v>7.026</v>
      </c>
      <c r="N526" s="5" t="n">
        <v>3.111</v>
      </c>
      <c r="O526" s="5" t="n">
        <v>0</v>
      </c>
      <c r="P526" s="5" t="n">
        <v>7.026</v>
      </c>
      <c r="Q526" s="5" t="n">
        <v>0</v>
      </c>
      <c r="R526" s="5" t="n">
        <v>1</v>
      </c>
      <c r="S526" s="5" t="n">
        <v>10.036</v>
      </c>
      <c r="T526" s="5" t="n">
        <v>6.223</v>
      </c>
      <c r="U526" s="5" t="n">
        <v>0</v>
      </c>
      <c r="V526" s="5" t="n">
        <v>12.044</v>
      </c>
      <c r="W526" s="5" t="n">
        <v>0.2</v>
      </c>
      <c r="X526" s="5" t="n">
        <v>1</v>
      </c>
      <c r="Y526" s="5" t="n">
        <v>10.315</v>
      </c>
      <c r="Z526" s="5" t="n">
        <v>1.139</v>
      </c>
      <c r="AA526" s="5" t="n">
        <v>-0.163</v>
      </c>
      <c r="AB526" s="5" t="n">
        <v>10.152</v>
      </c>
      <c r="AC526" s="5" t="n">
        <v>0</v>
      </c>
      <c r="AD526" s="5" t="n">
        <v>1</v>
      </c>
      <c r="AE526" s="5" t="n">
        <v>10.579</v>
      </c>
      <c r="AF526" s="5" t="n">
        <v>2.082</v>
      </c>
      <c r="AG526" s="5" t="n">
        <v>-0.115</v>
      </c>
      <c r="AH526" s="5" t="n">
        <v>10.465</v>
      </c>
      <c r="AI526" s="5" t="n">
        <v>0</v>
      </c>
      <c r="AJ526" s="5" t="n">
        <v>1</v>
      </c>
      <c r="AK526" s="5" t="n">
        <v>13.004</v>
      </c>
      <c r="AL526" s="5" t="n">
        <v>6.382</v>
      </c>
      <c r="AM526" s="5" t="n">
        <v>-2.299</v>
      </c>
      <c r="AN526" s="5" t="n">
        <v>11.561</v>
      </c>
      <c r="AO526" s="5" t="n">
        <v>0</v>
      </c>
      <c r="AP526" s="5" t="n">
        <v>1</v>
      </c>
      <c r="AQ526" s="5" t="n">
        <v>0.619</v>
      </c>
      <c r="AR526" s="5" t="n">
        <v>0.114</v>
      </c>
      <c r="AS526" s="5" t="n">
        <v>0.295</v>
      </c>
      <c r="AT526" s="5" t="n">
        <v>1.097</v>
      </c>
      <c r="AU526" s="5" t="n">
        <v>0.2</v>
      </c>
      <c r="AV526" s="5" t="n">
        <v>1</v>
      </c>
      <c r="AW526" s="5" t="n">
        <v>0.599</v>
      </c>
      <c r="AX526" s="5" t="n">
        <v>0.114</v>
      </c>
      <c r="AY526" s="5" t="n">
        <v>0.159</v>
      </c>
      <c r="AZ526" s="5" t="n">
        <v>0.91</v>
      </c>
      <c r="BA526" s="5" t="n">
        <v>0.2</v>
      </c>
      <c r="BB526" s="5" t="n">
        <v>1</v>
      </c>
      <c r="BC526" s="5" t="n">
        <v>0.439</v>
      </c>
      <c r="BD526" s="5" t="n">
        <v>0.114</v>
      </c>
      <c r="BE526" s="5" t="n">
        <v>0.168</v>
      </c>
      <c r="BF526" s="5" t="n">
        <v>0.655</v>
      </c>
      <c r="BG526" s="5" t="n">
        <v>0.08</v>
      </c>
      <c r="BH526" s="5" t="n">
        <v>1</v>
      </c>
      <c r="BI526" s="5" t="n">
        <v>0.505</v>
      </c>
      <c r="BJ526" s="5" t="n">
        <v>0.114</v>
      </c>
      <c r="BK526" s="5" t="n">
        <v>0</v>
      </c>
      <c r="BL526" s="5" t="n">
        <v>0.606</v>
      </c>
      <c r="BM526" s="5" t="n">
        <v>0.2</v>
      </c>
      <c r="BN526" s="5" t="n">
        <v>1</v>
      </c>
      <c r="BO526" s="5" t="n">
        <v>0</v>
      </c>
      <c r="BP526" s="5" t="n">
        <v>0</v>
      </c>
      <c r="BQ526" s="5" t="n">
        <v>0.065</v>
      </c>
      <c r="BR526" s="5" t="n">
        <v>0</v>
      </c>
      <c r="BS526" s="5" t="n">
        <v>1</v>
      </c>
      <c r="BT526" s="5" t="n">
        <v>0</v>
      </c>
      <c r="BU526" s="5" t="n">
        <v>0</v>
      </c>
      <c r="BV526" s="5" t="n">
        <v>0.094</v>
      </c>
      <c r="BW526" s="5" t="n">
        <v>0</v>
      </c>
      <c r="BX526" s="5" t="n">
        <v>1</v>
      </c>
      <c r="BY526" s="5" t="n">
        <v>11.787</v>
      </c>
      <c r="BZ526" s="5" t="n">
        <v>0</v>
      </c>
      <c r="CA526" s="5" t="n">
        <v>11.787</v>
      </c>
      <c r="CB526" s="5" t="n">
        <v>0</v>
      </c>
      <c r="CC526" s="5" t="n">
        <v>78.125</v>
      </c>
      <c r="CD526" s="5" t="n">
        <v>7.95</v>
      </c>
      <c r="CE526" s="5" t="n">
        <v>0</v>
      </c>
      <c r="CF526" s="5" t="n">
        <v>93.75</v>
      </c>
      <c r="CG526" s="5" t="n">
        <v>0.2</v>
      </c>
      <c r="CH526" s="5" t="n">
        <v>1</v>
      </c>
      <c r="CI526" s="5" t="n">
        <v>0</v>
      </c>
      <c r="CJ526" s="5" t="n">
        <v>0</v>
      </c>
      <c r="CK526" s="5" t="n">
        <v>0</v>
      </c>
      <c r="CL526" s="5" t="n">
        <v>0</v>
      </c>
      <c r="CM526" s="5" t="n">
        <v>0</v>
      </c>
      <c r="CN526" s="5" t="n">
        <v>0</v>
      </c>
      <c r="CO526" s="5" t="n">
        <v>0</v>
      </c>
      <c r="CP526" s="5" t="n">
        <v>0.186</v>
      </c>
      <c r="CQ526" s="5" t="n">
        <v>1.198</v>
      </c>
      <c r="CR526" s="5" t="n">
        <v>0</v>
      </c>
      <c r="CS526" s="5" t="n">
        <v>4.776</v>
      </c>
      <c r="CT526" s="5" t="n">
        <v>4.41</v>
      </c>
      <c r="CU526" s="5" t="n">
        <v>22.69</v>
      </c>
    </row>
    <row r="527">
      <c r="A527" s="5" t="inlineStr">
        <is>
          <t>MDA2022</t>
        </is>
      </c>
      <c r="B527" s="5" t="inlineStr">
        <is>
          <t>MDA</t>
        </is>
      </c>
      <c r="C527" s="5" t="inlineStr">
        <is>
          <t>MDA</t>
        </is>
      </c>
      <c r="D527" s="5" t="inlineStr">
        <is>
          <t>Moldova</t>
        </is>
      </c>
      <c r="E527" s="5" t="n">
        <v>2022</v>
      </c>
      <c r="F527" s="5" t="n">
        <v>0.2</v>
      </c>
      <c r="G527" s="5" t="n">
        <v>7.077</v>
      </c>
      <c r="H527" s="5" t="n">
        <v>1.235</v>
      </c>
      <c r="I527" s="5" t="n">
        <v>0</v>
      </c>
      <c r="J527" s="5" t="n">
        <v>7.077</v>
      </c>
      <c r="K527" s="5" t="n">
        <v>0</v>
      </c>
      <c r="L527" s="5" t="n">
        <v>1</v>
      </c>
      <c r="M527" s="5" t="n">
        <v>9.782999999999999</v>
      </c>
      <c r="N527" s="5" t="n">
        <v>3.704</v>
      </c>
      <c r="O527" s="5" t="n">
        <v>0</v>
      </c>
      <c r="P527" s="5" t="n">
        <v>9.782999999999999</v>
      </c>
      <c r="Q527" s="5" t="n">
        <v>0</v>
      </c>
      <c r="R527" s="5" t="n">
        <v>1</v>
      </c>
      <c r="S527" s="5" t="n">
        <v>13.25</v>
      </c>
      <c r="T527" s="5" t="n">
        <v>7.408</v>
      </c>
      <c r="U527" s="5" t="n">
        <v>0.196</v>
      </c>
      <c r="V527" s="5" t="n">
        <v>15.9</v>
      </c>
      <c r="W527" s="5" t="n">
        <v>0.2</v>
      </c>
      <c r="X527" s="5" t="n">
        <v>1</v>
      </c>
      <c r="Y527" s="5" t="n">
        <v>34.875</v>
      </c>
      <c r="Z527" s="5" t="n">
        <v>3.659</v>
      </c>
      <c r="AA527" s="5" t="n">
        <v>0.04</v>
      </c>
      <c r="AB527" s="5" t="n">
        <v>34.914</v>
      </c>
      <c r="AC527" s="5" t="n">
        <v>0</v>
      </c>
      <c r="AD527" s="5" t="n">
        <v>1</v>
      </c>
      <c r="AE527" s="5" t="n">
        <v>35.592</v>
      </c>
      <c r="AF527" s="5" t="n">
        <v>6.598</v>
      </c>
      <c r="AG527" s="5" t="n">
        <v>-0.023</v>
      </c>
      <c r="AH527" s="5" t="n">
        <v>35.569</v>
      </c>
      <c r="AI527" s="5" t="n">
        <v>0</v>
      </c>
      <c r="AJ527" s="5" t="n">
        <v>1</v>
      </c>
      <c r="AK527" s="5" t="n">
        <v>38.086</v>
      </c>
      <c r="AL527" s="5" t="n">
        <v>18.187</v>
      </c>
      <c r="AM527" s="5" t="n">
        <v>-2.101</v>
      </c>
      <c r="AN527" s="5" t="n">
        <v>38.864</v>
      </c>
      <c r="AO527" s="5" t="n">
        <v>0</v>
      </c>
      <c r="AP527" s="5" t="n">
        <v>1</v>
      </c>
      <c r="AQ527" s="5" t="n">
        <v>0.861</v>
      </c>
      <c r="AR527" s="5" t="n">
        <v>0.123</v>
      </c>
      <c r="AS527" s="5" t="n">
        <v>0.296</v>
      </c>
      <c r="AT527" s="5" t="n">
        <v>1.388</v>
      </c>
      <c r="AU527" s="5" t="n">
        <v>0.2</v>
      </c>
      <c r="AV527" s="5" t="n">
        <v>1</v>
      </c>
      <c r="AW527" s="5" t="n">
        <v>0.986</v>
      </c>
      <c r="AX527" s="5" t="n">
        <v>0.123</v>
      </c>
      <c r="AY527" s="5" t="n">
        <v>0.144</v>
      </c>
      <c r="AZ527" s="5" t="n">
        <v>1.356</v>
      </c>
      <c r="BA527" s="5" t="n">
        <v>0.2</v>
      </c>
      <c r="BB527" s="5" t="n">
        <v>1</v>
      </c>
      <c r="BC527" s="5" t="n">
        <v>0.598</v>
      </c>
      <c r="BD527" s="5" t="n">
        <v>0.123</v>
      </c>
      <c r="BE527" s="5" t="n">
        <v>0.179</v>
      </c>
      <c r="BF527" s="5" t="n">
        <v>0.839</v>
      </c>
      <c r="BG527" s="5" t="n">
        <v>0.08</v>
      </c>
      <c r="BH527" s="5" t="n">
        <v>1</v>
      </c>
      <c r="BI527" s="5" t="n">
        <v>0.612</v>
      </c>
      <c r="BJ527" s="5" t="n">
        <v>0.123</v>
      </c>
      <c r="BK527" s="5" t="n">
        <v>0.008999999999999999</v>
      </c>
      <c r="BL527" s="5" t="n">
        <v>0.735</v>
      </c>
      <c r="BM527" s="5" t="n">
        <v>0.2</v>
      </c>
      <c r="BN527" s="5" t="n">
        <v>1</v>
      </c>
      <c r="BO527" s="5" t="n">
        <v>0</v>
      </c>
      <c r="BP527" s="5" t="n">
        <v>0</v>
      </c>
      <c r="BQ527" s="5" t="n">
        <v>0.123</v>
      </c>
      <c r="BR527" s="5" t="n">
        <v>0</v>
      </c>
      <c r="BS527" s="5" t="n">
        <v>1</v>
      </c>
      <c r="BT527" s="5" t="n">
        <v>0</v>
      </c>
      <c r="BU527" s="5" t="n">
        <v>0</v>
      </c>
      <c r="BV527" s="5" t="n">
        <v>0.15</v>
      </c>
      <c r="BW527" s="5" t="n">
        <v>0</v>
      </c>
      <c r="BX527" s="5" t="n">
        <v>1</v>
      </c>
      <c r="BY527" s="5" t="n">
        <v>12.729</v>
      </c>
      <c r="BZ527" s="5" t="n">
        <v>0</v>
      </c>
      <c r="CA527" s="5" t="n">
        <v>12.729</v>
      </c>
      <c r="CB527" s="5" t="n">
        <v>0</v>
      </c>
      <c r="CC527" s="5" t="n">
        <v>97.90000000000001</v>
      </c>
      <c r="CD527" s="5" t="n">
        <v>7.95</v>
      </c>
      <c r="CE527" s="5" t="n">
        <v>1.449</v>
      </c>
      <c r="CF527" s="5" t="n">
        <v>117.48</v>
      </c>
      <c r="CG527" s="5" t="n">
        <v>0.2</v>
      </c>
      <c r="CH527" s="5" t="n">
        <v>1</v>
      </c>
      <c r="CI527" s="5" t="n">
        <v>0</v>
      </c>
      <c r="CJ527" s="5" t="n">
        <v>0</v>
      </c>
      <c r="CK527" s="5" t="n">
        <v>0</v>
      </c>
      <c r="CL527" s="5" t="n">
        <v>0</v>
      </c>
      <c r="CM527" s="5" t="n">
        <v>0</v>
      </c>
      <c r="CN527" s="5" t="n">
        <v>0</v>
      </c>
      <c r="CO527" s="5" t="n">
        <v>0</v>
      </c>
      <c r="CP527" s="5" t="n">
        <v>0</v>
      </c>
      <c r="CQ527" s="5" t="n">
        <v>1.294</v>
      </c>
      <c r="CR527" s="5" t="n">
        <v>0</v>
      </c>
      <c r="CS527" s="5" t="n">
        <v>5.158</v>
      </c>
      <c r="CT527" s="5" t="n">
        <v>5.842</v>
      </c>
      <c r="CU527" s="5" t="n">
        <v>25.012</v>
      </c>
    </row>
    <row r="528">
      <c r="A528" s="5" t="inlineStr">
        <is>
          <t>MDA2023</t>
        </is>
      </c>
      <c r="B528" s="5" t="inlineStr">
        <is>
          <t>MDA</t>
        </is>
      </c>
      <c r="C528" s="5" t="inlineStr">
        <is>
          <t>MDA</t>
        </is>
      </c>
      <c r="D528" s="5" t="inlineStr">
        <is>
          <t>Moldova</t>
        </is>
      </c>
      <c r="E528" s="5" t="n">
        <v>2023</v>
      </c>
      <c r="F528" s="5" t="n">
        <v>0.2</v>
      </c>
      <c r="G528" s="5" t="n">
        <v>4.618</v>
      </c>
      <c r="H528" s="5" t="n">
        <v>1.255</v>
      </c>
      <c r="I528" s="5" t="n">
        <v>0</v>
      </c>
      <c r="J528" s="5" t="n">
        <v>4.618</v>
      </c>
      <c r="K528" s="5" t="n">
        <v>0</v>
      </c>
      <c r="L528" s="5" t="n">
        <v>1</v>
      </c>
      <c r="M528" s="5" t="n">
        <v>7.663</v>
      </c>
      <c r="N528" s="5" t="n">
        <v>3.764</v>
      </c>
      <c r="O528" s="5" t="n">
        <v>0</v>
      </c>
      <c r="P528" s="5" t="n">
        <v>7.663</v>
      </c>
      <c r="Q528" s="5" t="n">
        <v>0</v>
      </c>
      <c r="R528" s="5" t="n">
        <v>1</v>
      </c>
      <c r="S528" s="5" t="n">
        <v>10.89</v>
      </c>
      <c r="T528" s="5" t="n">
        <v>7.527</v>
      </c>
      <c r="U528" s="5" t="n">
        <v>0.241</v>
      </c>
      <c r="V528" s="5" t="n">
        <v>13.068</v>
      </c>
      <c r="W528" s="5" t="n">
        <v>0.2</v>
      </c>
      <c r="X528" s="5" t="n">
        <v>1</v>
      </c>
      <c r="Y528" s="5" t="n">
        <v>39.349</v>
      </c>
      <c r="Z528" s="5" t="n">
        <v>4.408</v>
      </c>
      <c r="AA528" s="5" t="n">
        <v>-0.002</v>
      </c>
      <c r="AB528" s="5" t="n">
        <v>39.347</v>
      </c>
      <c r="AC528" s="5" t="n">
        <v>0</v>
      </c>
      <c r="AD528" s="5" t="n">
        <v>1</v>
      </c>
      <c r="AE528" s="5" t="n">
        <v>40.519</v>
      </c>
      <c r="AF528" s="5" t="n">
        <v>8.07</v>
      </c>
      <c r="AG528" s="5" t="n">
        <v>-0.001</v>
      </c>
      <c r="AH528" s="5" t="n">
        <v>40.518</v>
      </c>
      <c r="AI528" s="5" t="n">
        <v>0</v>
      </c>
      <c r="AJ528" s="5" t="n">
        <v>1</v>
      </c>
      <c r="AK528" s="5" t="n">
        <v>43.54</v>
      </c>
      <c r="AL528" s="5" t="n">
        <v>21.569</v>
      </c>
      <c r="AM528" s="5" t="n">
        <v>-1.995</v>
      </c>
      <c r="AN528" s="5" t="n">
        <v>44.869</v>
      </c>
      <c r="AO528" s="5" t="n">
        <v>0</v>
      </c>
      <c r="AP528" s="5" t="n">
        <v>1</v>
      </c>
      <c r="AQ528" s="5" t="n">
        <v>0.76</v>
      </c>
      <c r="AR528" s="5" t="n">
        <v>0.129</v>
      </c>
      <c r="AS528" s="5" t="n">
        <v>0.358</v>
      </c>
      <c r="AT528" s="5" t="n">
        <v>1.342</v>
      </c>
      <c r="AU528" s="5" t="n">
        <v>0.2</v>
      </c>
      <c r="AV528" s="5" t="n">
        <v>1</v>
      </c>
      <c r="AW528" s="5" t="n">
        <v>0.8110000000000001</v>
      </c>
      <c r="AX528" s="5" t="n">
        <v>0.129</v>
      </c>
      <c r="AY528" s="5" t="n">
        <v>0.18</v>
      </c>
      <c r="AZ528" s="5" t="n">
        <v>1.19</v>
      </c>
      <c r="BA528" s="5" t="n">
        <v>0.2</v>
      </c>
      <c r="BB528" s="5" t="n">
        <v>1</v>
      </c>
      <c r="BC528" s="5" t="n">
        <v>0.535</v>
      </c>
      <c r="BD528" s="5" t="n">
        <v>0.129</v>
      </c>
      <c r="BE528" s="5" t="n">
        <v>0.21</v>
      </c>
      <c r="BF528" s="5" t="n">
        <v>0.804</v>
      </c>
      <c r="BG528" s="5" t="n">
        <v>0.08</v>
      </c>
      <c r="BH528" s="5" t="n">
        <v>1</v>
      </c>
      <c r="BI528" s="5" t="n">
        <v>0.579</v>
      </c>
      <c r="BJ528" s="5" t="n">
        <v>0.129</v>
      </c>
      <c r="BK528" s="5" t="n">
        <v>0.013</v>
      </c>
      <c r="BL528" s="5" t="n">
        <v>0.695</v>
      </c>
      <c r="BM528" s="5" t="n">
        <v>0.2</v>
      </c>
      <c r="BN528" s="5" t="n">
        <v>1</v>
      </c>
      <c r="BO528" s="5" t="n">
        <v>0</v>
      </c>
      <c r="BP528" s="5" t="n">
        <v>0</v>
      </c>
      <c r="BQ528" s="5" t="n">
        <v>0.121</v>
      </c>
      <c r="BR528" s="5" t="n">
        <v>0</v>
      </c>
      <c r="BS528" s="5" t="n">
        <v>1</v>
      </c>
      <c r="BT528" s="5" t="n">
        <v>0</v>
      </c>
      <c r="BU528" s="5" t="n">
        <v>0.002</v>
      </c>
      <c r="BV528" s="5" t="n">
        <v>0.168</v>
      </c>
      <c r="BW528" s="5" t="n">
        <v>0</v>
      </c>
      <c r="BX528" s="5" t="n">
        <v>1</v>
      </c>
      <c r="BY528" s="5" t="n">
        <v>13.254</v>
      </c>
      <c r="BZ528" s="5" t="n">
        <v>0</v>
      </c>
      <c r="CA528" s="5" t="n">
        <v>13.254</v>
      </c>
      <c r="CB528" s="5" t="n">
        <v>0</v>
      </c>
      <c r="CC528" s="5" t="n">
        <v>83.248</v>
      </c>
      <c r="CD528" s="5" t="n">
        <v>7.95</v>
      </c>
      <c r="CE528" s="5" t="n">
        <v>1.843</v>
      </c>
      <c r="CF528" s="5" t="n">
        <v>99.898</v>
      </c>
      <c r="CG528" s="5" t="n">
        <v>0.2</v>
      </c>
      <c r="CH528" s="5" t="n">
        <v>1</v>
      </c>
      <c r="CI528" s="5" t="n">
        <v>0</v>
      </c>
      <c r="CJ528" s="5" t="n">
        <v>0</v>
      </c>
      <c r="CK528" s="5" t="n">
        <v>0</v>
      </c>
      <c r="CL528" s="5" t="n">
        <v>0</v>
      </c>
      <c r="CM528" s="5" t="n">
        <v>0</v>
      </c>
      <c r="CN528" s="5" t="n">
        <v>0</v>
      </c>
      <c r="CO528" s="5" t="n">
        <v>0</v>
      </c>
      <c r="CP528" s="5" t="n">
        <v>0.048</v>
      </c>
      <c r="CQ528" s="5" t="n">
        <v>1.348</v>
      </c>
      <c r="CR528" s="5" t="n">
        <v>0</v>
      </c>
      <c r="CS528" s="5" t="n">
        <v>5.37</v>
      </c>
      <c r="CT528" s="5" t="n">
        <v>3.466</v>
      </c>
      <c r="CU528" s="5" t="n">
        <v>12.34</v>
      </c>
    </row>
    <row r="529">
      <c r="A529" s="5" t="inlineStr">
        <is>
          <t>MDA2024</t>
        </is>
      </c>
      <c r="B529" s="5" t="inlineStr">
        <is>
          <t>MDA</t>
        </is>
      </c>
      <c r="C529" s="5" t="inlineStr">
        <is>
          <t>MDA</t>
        </is>
      </c>
      <c r="D529" s="5" t="inlineStr">
        <is>
          <t>Moldova</t>
        </is>
      </c>
      <c r="E529" s="5" t="n">
        <v>2024</v>
      </c>
      <c r="F529" s="5" t="n">
        <v>0.2</v>
      </c>
      <c r="G529" s="5" t="n">
        <v>4.239</v>
      </c>
      <c r="H529" s="5" t="n">
        <v>1.292</v>
      </c>
      <c r="I529" s="5" t="n">
        <v>0</v>
      </c>
      <c r="J529" s="5" t="n">
        <v>4.239</v>
      </c>
      <c r="K529" s="5" t="n">
        <v>0</v>
      </c>
      <c r="L529" s="5" t="n">
        <v>1</v>
      </c>
      <c r="M529" s="5" t="n">
        <v>6.942</v>
      </c>
      <c r="N529" s="5" t="n">
        <v>3.875</v>
      </c>
      <c r="O529" s="5" t="n">
        <v>0</v>
      </c>
      <c r="P529" s="5" t="n">
        <v>6.942</v>
      </c>
      <c r="Q529" s="5" t="n">
        <v>0</v>
      </c>
      <c r="R529" s="5" t="n">
        <v>1</v>
      </c>
      <c r="S529" s="5" t="n">
        <v>10.697</v>
      </c>
      <c r="T529" s="5" t="n">
        <v>7.749</v>
      </c>
      <c r="U529" s="5" t="n">
        <v>0.291</v>
      </c>
      <c r="V529" s="5" t="n">
        <v>12.836</v>
      </c>
      <c r="W529" s="5" t="n">
        <v>0.2</v>
      </c>
      <c r="X529" s="5" t="n">
        <v>1</v>
      </c>
      <c r="Y529" s="5" t="n">
        <v>20.206</v>
      </c>
      <c r="Z529" s="5" t="n">
        <v>2.551</v>
      </c>
      <c r="AA529" s="5" t="n">
        <v>-0.002</v>
      </c>
      <c r="AB529" s="5" t="n">
        <v>20.204</v>
      </c>
      <c r="AC529" s="5" t="n">
        <v>0</v>
      </c>
      <c r="AD529" s="5" t="n">
        <v>1</v>
      </c>
      <c r="AE529" s="5" t="n">
        <v>22.26</v>
      </c>
      <c r="AF529" s="5" t="n">
        <v>4.876</v>
      </c>
      <c r="AG529" s="5" t="n">
        <v>-0.001</v>
      </c>
      <c r="AH529" s="5" t="n">
        <v>22.259</v>
      </c>
      <c r="AI529" s="5" t="n">
        <v>0</v>
      </c>
      <c r="AJ529" s="5" t="n">
        <v>1</v>
      </c>
      <c r="AK529" s="5" t="n">
        <v>27.474</v>
      </c>
      <c r="AL529" s="5" t="n">
        <v>13.974</v>
      </c>
      <c r="AM529" s="5" t="n">
        <v>-0.584</v>
      </c>
      <c r="AN529" s="5" t="n">
        <v>29.041</v>
      </c>
      <c r="AO529" s="5" t="n">
        <v>0</v>
      </c>
      <c r="AP529" s="5" t="n">
        <v>1</v>
      </c>
      <c r="AQ529" s="5" t="n">
        <v>0.724</v>
      </c>
      <c r="AR529" s="5" t="n">
        <v>0.132</v>
      </c>
      <c r="AS529" s="5" t="n">
        <v>0.41</v>
      </c>
      <c r="AT529" s="5" t="n">
        <v>1.362</v>
      </c>
      <c r="AU529" s="5" t="n">
        <v>0.2</v>
      </c>
      <c r="AV529" s="5" t="n">
        <v>1</v>
      </c>
      <c r="AW529" s="5" t="n">
        <v>0.75</v>
      </c>
      <c r="AX529" s="5" t="n">
        <v>0.132</v>
      </c>
      <c r="AY529" s="5" t="n">
        <v>0.217</v>
      </c>
      <c r="AZ529" s="5" t="n">
        <v>1.161</v>
      </c>
      <c r="BA529" s="5" t="n">
        <v>0.2</v>
      </c>
      <c r="BB529" s="5" t="n">
        <v>1</v>
      </c>
      <c r="BC529" s="5" t="n">
        <v>0.513</v>
      </c>
      <c r="BD529" s="5" t="n">
        <v>0.132</v>
      </c>
      <c r="BE529" s="5" t="n">
        <v>0.212</v>
      </c>
      <c r="BF529" s="5" t="n">
        <v>0.783</v>
      </c>
      <c r="BG529" s="5" t="n">
        <v>0.08</v>
      </c>
      <c r="BH529" s="5" t="n">
        <v>1</v>
      </c>
      <c r="BI529" s="5" t="n">
        <v>0.591</v>
      </c>
      <c r="BJ529" s="5" t="n">
        <v>0.132</v>
      </c>
      <c r="BK529" s="5" t="n">
        <v>0.016</v>
      </c>
      <c r="BL529" s="5" t="n">
        <v>0.71</v>
      </c>
      <c r="BM529" s="5" t="n">
        <v>0.2</v>
      </c>
      <c r="BN529" s="5" t="n">
        <v>1</v>
      </c>
      <c r="BO529" s="5" t="n">
        <v>0</v>
      </c>
      <c r="BP529" s="5" t="n">
        <v>0</v>
      </c>
      <c r="BQ529" s="5" t="n">
        <v>0.095</v>
      </c>
      <c r="BR529" s="5" t="n">
        <v>0</v>
      </c>
      <c r="BS529" s="5" t="n">
        <v>1</v>
      </c>
      <c r="BT529" s="5" t="n">
        <v>0</v>
      </c>
      <c r="BU529" s="5" t="n">
        <v>0.002</v>
      </c>
      <c r="BV529" s="5" t="n">
        <v>0.14</v>
      </c>
      <c r="BW529" s="5" t="n">
        <v>0</v>
      </c>
      <c r="BX529" s="5" t="n">
        <v>1</v>
      </c>
      <c r="BY529" s="5" t="n">
        <v>13.646</v>
      </c>
      <c r="BZ529" s="5" t="n">
        <v>0</v>
      </c>
      <c r="CA529" s="5" t="n">
        <v>13.646</v>
      </c>
      <c r="CB529" s="5" t="n">
        <v>0</v>
      </c>
      <c r="CC529" s="5" t="n">
        <v>82.58799999999999</v>
      </c>
      <c r="CD529" s="5" t="n">
        <v>7.95</v>
      </c>
      <c r="CE529" s="5" t="n">
        <v>2.25</v>
      </c>
      <c r="CF529" s="5" t="n">
        <v>99.10599999999999</v>
      </c>
      <c r="CG529" s="5" t="n">
        <v>0.2</v>
      </c>
      <c r="CH529" s="5" t="n">
        <v>1</v>
      </c>
      <c r="CI529" s="5" t="n">
        <v>0</v>
      </c>
      <c r="CJ529" s="5" t="n">
        <v>0</v>
      </c>
      <c r="CK529" s="5" t="n">
        <v>0</v>
      </c>
      <c r="CL529" s="5" t="n">
        <v>0</v>
      </c>
      <c r="CM529" s="5" t="n">
        <v>0</v>
      </c>
      <c r="CN529" s="5" t="n">
        <v>0</v>
      </c>
      <c r="CO529" s="5" t="n">
        <v>0</v>
      </c>
      <c r="CP529" s="5" t="n">
        <v>0.048</v>
      </c>
      <c r="CQ529" s="5" t="n">
        <v>1.387</v>
      </c>
      <c r="CR529" s="5" t="n">
        <v>0</v>
      </c>
      <c r="CS529" s="5" t="n">
        <v>5.529</v>
      </c>
      <c r="CT529" s="5" t="n">
        <v>3.027</v>
      </c>
      <c r="CU529" s="5" t="n">
        <v>10.432</v>
      </c>
    </row>
    <row r="530">
      <c r="A530" s="5" t="inlineStr">
        <is>
          <t>MCO2021</t>
        </is>
      </c>
      <c r="B530" s="5" t="inlineStr">
        <is>
          <t>MCO</t>
        </is>
      </c>
      <c r="C530" s="5" t="inlineStr">
        <is>
          <t>MCO</t>
        </is>
      </c>
      <c r="D530" s="5" t="inlineStr">
        <is>
          <t>Monaco</t>
        </is>
      </c>
      <c r="E530" s="5" t="n">
        <v>2021</v>
      </c>
      <c r="F530" s="5" t="n">
        <v>0.2</v>
      </c>
      <c r="G530" s="5" t="n">
        <v>5.553</v>
      </c>
      <c r="H530" s="5" t="n">
        <v>1.143</v>
      </c>
      <c r="I530" s="5" t="n">
        <v>0</v>
      </c>
      <c r="J530" s="5" t="n">
        <v>5.553</v>
      </c>
      <c r="K530" s="5" t="n">
        <v>0</v>
      </c>
      <c r="L530" s="5" t="n">
        <v>1</v>
      </c>
      <c r="M530" s="5" t="n">
        <v>7.964</v>
      </c>
      <c r="N530" s="5" t="n">
        <v>3.43</v>
      </c>
      <c r="O530" s="5" t="n">
        <v>0</v>
      </c>
      <c r="P530" s="5" t="n">
        <v>7.964</v>
      </c>
      <c r="Q530" s="5" t="n">
        <v>0</v>
      </c>
      <c r="R530" s="5" t="n">
        <v>1</v>
      </c>
      <c r="S530" s="5" t="n">
        <v>11.27</v>
      </c>
      <c r="T530" s="5" t="n">
        <v>6.86</v>
      </c>
      <c r="U530" s="5" t="n">
        <v>0</v>
      </c>
      <c r="V530" s="5" t="n">
        <v>13.524</v>
      </c>
      <c r="W530" s="5" t="n">
        <v>0.2</v>
      </c>
      <c r="X530" s="5" t="n">
        <v>1</v>
      </c>
      <c r="Y530" s="5" t="n">
        <v>16.305</v>
      </c>
      <c r="Z530" s="5" t="n">
        <v>2.204</v>
      </c>
      <c r="AA530" s="5" t="n">
        <v>0</v>
      </c>
      <c r="AB530" s="5" t="n">
        <v>16.305</v>
      </c>
      <c r="AC530" s="5" t="n">
        <v>0</v>
      </c>
      <c r="AD530" s="5" t="n">
        <v>1</v>
      </c>
      <c r="AE530" s="5" t="n">
        <v>17.449</v>
      </c>
      <c r="AF530" s="5" t="n">
        <v>4.08</v>
      </c>
      <c r="AG530" s="5" t="n">
        <v>0</v>
      </c>
      <c r="AH530" s="5" t="n">
        <v>17.449</v>
      </c>
      <c r="AI530" s="5" t="n">
        <v>0</v>
      </c>
      <c r="AJ530" s="5" t="n">
        <v>1</v>
      </c>
      <c r="AK530" s="5" t="n">
        <v>24.309</v>
      </c>
      <c r="AL530" s="5" t="n">
        <v>12.947</v>
      </c>
      <c r="AM530" s="5" t="n">
        <v>0</v>
      </c>
      <c r="AN530" s="5" t="n">
        <v>29.17</v>
      </c>
      <c r="AO530" s="5" t="n">
        <v>0.2</v>
      </c>
      <c r="AP530" s="5" t="n">
        <v>1</v>
      </c>
      <c r="AQ530" s="5" t="n">
        <v>0.619</v>
      </c>
      <c r="AR530" s="5" t="n">
        <v>0.114</v>
      </c>
      <c r="AS530" s="5" t="n">
        <v>0</v>
      </c>
      <c r="AT530" s="5" t="n">
        <v>0.743</v>
      </c>
      <c r="AU530" s="5" t="n">
        <v>0.2</v>
      </c>
      <c r="AV530" s="5" t="n">
        <v>1</v>
      </c>
      <c r="AW530" s="5" t="n">
        <v>0.599</v>
      </c>
      <c r="AX530" s="5" t="n">
        <v>0.114</v>
      </c>
      <c r="AY530" s="5" t="n">
        <v>0</v>
      </c>
      <c r="AZ530" s="5" t="n">
        <v>0.719</v>
      </c>
      <c r="BA530" s="5" t="n">
        <v>0.2</v>
      </c>
      <c r="BB530" s="5" t="n">
        <v>1</v>
      </c>
      <c r="BC530" s="5" t="n">
        <v>0.439</v>
      </c>
      <c r="BD530" s="5" t="n">
        <v>0.114</v>
      </c>
      <c r="BE530" s="5" t="n">
        <v>0</v>
      </c>
      <c r="BF530" s="5" t="n">
        <v>0.527</v>
      </c>
      <c r="BG530" s="5" t="n">
        <v>0.2</v>
      </c>
      <c r="BH530" s="5" t="n">
        <v>1</v>
      </c>
      <c r="BI530" s="5" t="n">
        <v>0.505</v>
      </c>
      <c r="BJ530" s="5" t="n">
        <v>0.114</v>
      </c>
      <c r="BK530" s="5" t="n">
        <v>0</v>
      </c>
      <c r="BL530" s="5" t="n">
        <v>0.606</v>
      </c>
      <c r="BM530" s="5" t="n">
        <v>0.2</v>
      </c>
      <c r="BN530" s="5" t="n">
        <v>1</v>
      </c>
      <c r="BO530" s="5" t="n">
        <v>0</v>
      </c>
      <c r="BP530" s="5" t="n">
        <v>0</v>
      </c>
      <c r="BQ530" s="5" t="n">
        <v>0</v>
      </c>
      <c r="BR530" s="5" t="n">
        <v>0</v>
      </c>
      <c r="BS530" s="5" t="n">
        <v>1</v>
      </c>
      <c r="BT530" s="5" t="n">
        <v>0</v>
      </c>
      <c r="BU530" s="5" t="n">
        <v>0</v>
      </c>
      <c r="BV530" s="5" t="n">
        <v>0</v>
      </c>
      <c r="BW530" s="5" t="n">
        <v>0.2</v>
      </c>
      <c r="BX530" s="5" t="n">
        <v>1</v>
      </c>
      <c r="BY530" s="5" t="n">
        <v>11.787</v>
      </c>
      <c r="BZ530" s="5" t="n">
        <v>0</v>
      </c>
      <c r="CA530" s="5" t="n">
        <v>11.787</v>
      </c>
      <c r="CB530" s="5" t="n">
        <v>0</v>
      </c>
      <c r="CC530" s="5" t="n">
        <v>78.125</v>
      </c>
      <c r="CD530" s="5" t="n">
        <v>7.95</v>
      </c>
      <c r="CE530" s="5" t="n">
        <v>0</v>
      </c>
      <c r="CF530" s="5" t="n">
        <v>93.75</v>
      </c>
      <c r="CG530" s="5" t="n">
        <v>0.2</v>
      </c>
      <c r="CH530" s="5" t="n">
        <v>1</v>
      </c>
      <c r="CI530" s="5" t="n">
        <v>0</v>
      </c>
      <c r="CJ530" s="5" t="n">
        <v>0</v>
      </c>
      <c r="CK530" s="5" t="n">
        <v>0</v>
      </c>
      <c r="CL530" s="5" t="n">
        <v>0</v>
      </c>
      <c r="CM530" s="5" t="n">
        <v>0</v>
      </c>
      <c r="CN530" s="5" t="n">
        <v>0</v>
      </c>
      <c r="CO530" s="5" t="n">
        <v>0</v>
      </c>
      <c r="CP530" s="5" t="n">
        <v>0</v>
      </c>
      <c r="CQ530" s="5" t="n">
        <v>1.198</v>
      </c>
      <c r="CR530" s="5" t="n">
        <v>0</v>
      </c>
      <c r="CS530" s="5" t="n">
        <v>4.776</v>
      </c>
      <c r="CT530" s="5" t="n">
        <v>4.41</v>
      </c>
      <c r="CU530" s="5" t="n">
        <v>15.162</v>
      </c>
    </row>
    <row r="531">
      <c r="A531" s="5" t="inlineStr">
        <is>
          <t>MCO2022</t>
        </is>
      </c>
      <c r="B531" s="5" t="inlineStr">
        <is>
          <t>MCO</t>
        </is>
      </c>
      <c r="C531" s="5" t="inlineStr">
        <is>
          <t>MCO</t>
        </is>
      </c>
      <c r="D531" s="5" t="inlineStr">
        <is>
          <t>Monaco</t>
        </is>
      </c>
      <c r="E531" s="5" t="n">
        <v>2022</v>
      </c>
      <c r="F531" s="5" t="n">
        <v>0.2</v>
      </c>
      <c r="G531" s="5" t="n">
        <v>7.077</v>
      </c>
      <c r="H531" s="5" t="n">
        <v>1.235</v>
      </c>
      <c r="I531" s="5" t="n">
        <v>0</v>
      </c>
      <c r="J531" s="5" t="n">
        <v>7.077</v>
      </c>
      <c r="K531" s="5" t="n">
        <v>0</v>
      </c>
      <c r="L531" s="5" t="n">
        <v>1</v>
      </c>
      <c r="M531" s="5" t="n">
        <v>9.782999999999999</v>
      </c>
      <c r="N531" s="5" t="n">
        <v>3.704</v>
      </c>
      <c r="O531" s="5" t="n">
        <v>0</v>
      </c>
      <c r="P531" s="5" t="n">
        <v>9.782999999999999</v>
      </c>
      <c r="Q531" s="5" t="n">
        <v>0</v>
      </c>
      <c r="R531" s="5" t="n">
        <v>1</v>
      </c>
      <c r="S531" s="5" t="n">
        <v>13.25</v>
      </c>
      <c r="T531" s="5" t="n">
        <v>7.408</v>
      </c>
      <c r="U531" s="5" t="n">
        <v>0.196</v>
      </c>
      <c r="V531" s="5" t="n">
        <v>15.9</v>
      </c>
      <c r="W531" s="5" t="n">
        <v>0.2</v>
      </c>
      <c r="X531" s="5" t="n">
        <v>1</v>
      </c>
      <c r="Y531" s="5" t="n">
        <v>32.56</v>
      </c>
      <c r="Z531" s="5" t="n">
        <v>4.401</v>
      </c>
      <c r="AA531" s="5" t="n">
        <v>0</v>
      </c>
      <c r="AB531" s="5" t="n">
        <v>32.56</v>
      </c>
      <c r="AC531" s="5" t="n">
        <v>0</v>
      </c>
      <c r="AD531" s="5" t="n">
        <v>1</v>
      </c>
      <c r="AE531" s="5" t="n">
        <v>33.795</v>
      </c>
      <c r="AF531" s="5" t="n">
        <v>7.902</v>
      </c>
      <c r="AG531" s="5" t="n">
        <v>0</v>
      </c>
      <c r="AH531" s="5" t="n">
        <v>33.795</v>
      </c>
      <c r="AI531" s="5" t="n">
        <v>0</v>
      </c>
      <c r="AJ531" s="5" t="n">
        <v>1</v>
      </c>
      <c r="AK531" s="5" t="n">
        <v>41.203</v>
      </c>
      <c r="AL531" s="5" t="n">
        <v>21.945</v>
      </c>
      <c r="AM531" s="5" t="n">
        <v>0.61</v>
      </c>
      <c r="AN531" s="5" t="n">
        <v>49.444</v>
      </c>
      <c r="AO531" s="5" t="n">
        <v>0.2</v>
      </c>
      <c r="AP531" s="5" t="n">
        <v>1</v>
      </c>
      <c r="AQ531" s="5" t="n">
        <v>0.861</v>
      </c>
      <c r="AR531" s="5" t="n">
        <v>0.123</v>
      </c>
      <c r="AS531" s="5" t="n">
        <v>0.013</v>
      </c>
      <c r="AT531" s="5" t="n">
        <v>1.033</v>
      </c>
      <c r="AU531" s="5" t="n">
        <v>0.2</v>
      </c>
      <c r="AV531" s="5" t="n">
        <v>1</v>
      </c>
      <c r="AW531" s="5" t="n">
        <v>0.986</v>
      </c>
      <c r="AX531" s="5" t="n">
        <v>0.123</v>
      </c>
      <c r="AY531" s="5" t="n">
        <v>0.015</v>
      </c>
      <c r="AZ531" s="5" t="n">
        <v>1.183</v>
      </c>
      <c r="BA531" s="5" t="n">
        <v>0.2</v>
      </c>
      <c r="BB531" s="5" t="n">
        <v>1</v>
      </c>
      <c r="BC531" s="5" t="n">
        <v>0.598</v>
      </c>
      <c r="BD531" s="5" t="n">
        <v>0.123</v>
      </c>
      <c r="BE531" s="5" t="n">
        <v>0.008999999999999999</v>
      </c>
      <c r="BF531" s="5" t="n">
        <v>0.717</v>
      </c>
      <c r="BG531" s="5" t="n">
        <v>0.2</v>
      </c>
      <c r="BH531" s="5" t="n">
        <v>1</v>
      </c>
      <c r="BI531" s="5" t="n">
        <v>0.612</v>
      </c>
      <c r="BJ531" s="5" t="n">
        <v>0.123</v>
      </c>
      <c r="BK531" s="5" t="n">
        <v>0.008999999999999999</v>
      </c>
      <c r="BL531" s="5" t="n">
        <v>0.735</v>
      </c>
      <c r="BM531" s="5" t="n">
        <v>0.2</v>
      </c>
      <c r="BN531" s="5" t="n">
        <v>1</v>
      </c>
      <c r="BO531" s="5" t="n">
        <v>0</v>
      </c>
      <c r="BP531" s="5" t="n">
        <v>0</v>
      </c>
      <c r="BQ531" s="5" t="n">
        <v>0</v>
      </c>
      <c r="BR531" s="5" t="n">
        <v>0</v>
      </c>
      <c r="BS531" s="5" t="n">
        <v>1</v>
      </c>
      <c r="BT531" s="5" t="n">
        <v>0</v>
      </c>
      <c r="BU531" s="5" t="n">
        <v>0</v>
      </c>
      <c r="BV531" s="5" t="n">
        <v>0</v>
      </c>
      <c r="BW531" s="5" t="n">
        <v>0.2</v>
      </c>
      <c r="BX531" s="5" t="n">
        <v>1</v>
      </c>
      <c r="BY531" s="5" t="n">
        <v>12.729</v>
      </c>
      <c r="BZ531" s="5" t="n">
        <v>0</v>
      </c>
      <c r="CA531" s="5" t="n">
        <v>12.729</v>
      </c>
      <c r="CB531" s="5" t="n">
        <v>0</v>
      </c>
      <c r="CC531" s="5" t="n">
        <v>97.90000000000001</v>
      </c>
      <c r="CD531" s="5" t="n">
        <v>7.95</v>
      </c>
      <c r="CE531" s="5" t="n">
        <v>1.449</v>
      </c>
      <c r="CF531" s="5" t="n">
        <v>117.48</v>
      </c>
      <c r="CG531" s="5" t="n">
        <v>0.2</v>
      </c>
      <c r="CH531" s="5" t="n">
        <v>1</v>
      </c>
      <c r="CI531" s="5" t="n">
        <v>0</v>
      </c>
      <c r="CJ531" s="5" t="n">
        <v>0</v>
      </c>
      <c r="CK531" s="5" t="n">
        <v>0</v>
      </c>
      <c r="CL531" s="5" t="n">
        <v>0</v>
      </c>
      <c r="CM531" s="5" t="n">
        <v>0</v>
      </c>
      <c r="CN531" s="5" t="n">
        <v>0</v>
      </c>
      <c r="CO531" s="5" t="n">
        <v>0</v>
      </c>
      <c r="CP531" s="5" t="n">
        <v>0</v>
      </c>
      <c r="CQ531" s="5" t="n">
        <v>1.294</v>
      </c>
      <c r="CR531" s="5" t="n">
        <v>0</v>
      </c>
      <c r="CS531" s="5" t="n">
        <v>5.158</v>
      </c>
      <c r="CT531" s="5" t="n">
        <v>5.842</v>
      </c>
      <c r="CU531" s="5" t="n">
        <v>31.326</v>
      </c>
    </row>
    <row r="532">
      <c r="A532" s="5" t="inlineStr">
        <is>
          <t>MCO2023</t>
        </is>
      </c>
      <c r="B532" s="5" t="inlineStr">
        <is>
          <t>MCO</t>
        </is>
      </c>
      <c r="C532" s="5" t="inlineStr">
        <is>
          <t>MCO</t>
        </is>
      </c>
      <c r="D532" s="5" t="inlineStr">
        <is>
          <t>Monaco</t>
        </is>
      </c>
      <c r="E532" s="5" t="n">
        <v>2023</v>
      </c>
      <c r="F532" s="5" t="n">
        <v>0.2</v>
      </c>
      <c r="G532" s="5" t="n">
        <v>4.752</v>
      </c>
      <c r="H532" s="5" t="n">
        <v>1.286</v>
      </c>
      <c r="I532" s="5" t="n">
        <v>0</v>
      </c>
      <c r="J532" s="5" t="n">
        <v>4.752</v>
      </c>
      <c r="K532" s="5" t="n">
        <v>0</v>
      </c>
      <c r="L532" s="5" t="n">
        <v>1</v>
      </c>
      <c r="M532" s="5" t="n">
        <v>7.886</v>
      </c>
      <c r="N532" s="5" t="n">
        <v>3.857</v>
      </c>
      <c r="O532" s="5" t="n">
        <v>0</v>
      </c>
      <c r="P532" s="5" t="n">
        <v>7.886</v>
      </c>
      <c r="Q532" s="5" t="n">
        <v>0</v>
      </c>
      <c r="R532" s="5" t="n">
        <v>1</v>
      </c>
      <c r="S532" s="5" t="n">
        <v>11.18</v>
      </c>
      <c r="T532" s="5" t="n">
        <v>7.714</v>
      </c>
      <c r="U532" s="5" t="n">
        <v>0.248</v>
      </c>
      <c r="V532" s="5" t="n">
        <v>13.416</v>
      </c>
      <c r="W532" s="5" t="n">
        <v>0.2</v>
      </c>
      <c r="X532" s="5" t="n">
        <v>1</v>
      </c>
      <c r="Y532" s="5" t="n">
        <v>12.908</v>
      </c>
      <c r="Z532" s="5" t="n">
        <v>1.745</v>
      </c>
      <c r="AA532" s="5" t="n">
        <v>0</v>
      </c>
      <c r="AB532" s="5" t="n">
        <v>12.908</v>
      </c>
      <c r="AC532" s="5" t="n">
        <v>0</v>
      </c>
      <c r="AD532" s="5" t="n">
        <v>1</v>
      </c>
      <c r="AE532" s="5" t="n">
        <v>14.194</v>
      </c>
      <c r="AF532" s="5" t="n">
        <v>3.319</v>
      </c>
      <c r="AG532" s="5" t="n">
        <v>0</v>
      </c>
      <c r="AH532" s="5" t="n">
        <v>14.194</v>
      </c>
      <c r="AI532" s="5" t="n">
        <v>0</v>
      </c>
      <c r="AJ532" s="5" t="n">
        <v>1</v>
      </c>
      <c r="AK532" s="5" t="n">
        <v>21.908</v>
      </c>
      <c r="AL532" s="5" t="n">
        <v>11.668</v>
      </c>
      <c r="AM532" s="5" t="n">
        <v>0.485</v>
      </c>
      <c r="AN532" s="5" t="n">
        <v>26.289</v>
      </c>
      <c r="AO532" s="5" t="n">
        <v>0.2</v>
      </c>
      <c r="AP532" s="5" t="n">
        <v>1</v>
      </c>
      <c r="AQ532" s="5" t="n">
        <v>0.76</v>
      </c>
      <c r="AR532" s="5" t="n">
        <v>0.129</v>
      </c>
      <c r="AS532" s="5" t="n">
        <v>0.017</v>
      </c>
      <c r="AT532" s="5" t="n">
        <v>0.913</v>
      </c>
      <c r="AU532" s="5" t="n">
        <v>0.2</v>
      </c>
      <c r="AV532" s="5" t="n">
        <v>1</v>
      </c>
      <c r="AW532" s="5" t="n">
        <v>0.8110000000000001</v>
      </c>
      <c r="AX532" s="5" t="n">
        <v>0.129</v>
      </c>
      <c r="AY532" s="5" t="n">
        <v>0.018</v>
      </c>
      <c r="AZ532" s="5" t="n">
        <v>0.974</v>
      </c>
      <c r="BA532" s="5" t="n">
        <v>0.2</v>
      </c>
      <c r="BB532" s="5" t="n">
        <v>1</v>
      </c>
      <c r="BC532" s="5" t="n">
        <v>0.535</v>
      </c>
      <c r="BD532" s="5" t="n">
        <v>0.129</v>
      </c>
      <c r="BE532" s="5" t="n">
        <v>0.012</v>
      </c>
      <c r="BF532" s="5" t="n">
        <v>0.642</v>
      </c>
      <c r="BG532" s="5" t="n">
        <v>0.2</v>
      </c>
      <c r="BH532" s="5" t="n">
        <v>1</v>
      </c>
      <c r="BI532" s="5" t="n">
        <v>0.579</v>
      </c>
      <c r="BJ532" s="5" t="n">
        <v>0.129</v>
      </c>
      <c r="BK532" s="5" t="n">
        <v>0.013</v>
      </c>
      <c r="BL532" s="5" t="n">
        <v>0.695</v>
      </c>
      <c r="BM532" s="5" t="n">
        <v>0.2</v>
      </c>
      <c r="BN532" s="5" t="n">
        <v>1</v>
      </c>
      <c r="BO532" s="5" t="n">
        <v>0</v>
      </c>
      <c r="BP532" s="5" t="n">
        <v>0</v>
      </c>
      <c r="BQ532" s="5" t="n">
        <v>0</v>
      </c>
      <c r="BR532" s="5" t="n">
        <v>0</v>
      </c>
      <c r="BS532" s="5" t="n">
        <v>1</v>
      </c>
      <c r="BT532" s="5" t="n">
        <v>0</v>
      </c>
      <c r="BU532" s="5" t="n">
        <v>0</v>
      </c>
      <c r="BV532" s="5" t="n">
        <v>0</v>
      </c>
      <c r="BW532" s="5" t="n">
        <v>0.2</v>
      </c>
      <c r="BX532" s="5" t="n">
        <v>1</v>
      </c>
      <c r="BY532" s="5" t="n">
        <v>13.254</v>
      </c>
      <c r="BZ532" s="5" t="n">
        <v>0</v>
      </c>
      <c r="CA532" s="5" t="n">
        <v>13.254</v>
      </c>
      <c r="CB532" s="5" t="n">
        <v>0</v>
      </c>
      <c r="CC532" s="5" t="n">
        <v>83.248</v>
      </c>
      <c r="CD532" s="5" t="n">
        <v>7.95</v>
      </c>
      <c r="CE532" s="5" t="n">
        <v>1.843</v>
      </c>
      <c r="CF532" s="5" t="n">
        <v>99.898</v>
      </c>
      <c r="CG532" s="5" t="n">
        <v>0.2</v>
      </c>
      <c r="CH532" s="5" t="n">
        <v>1</v>
      </c>
      <c r="CI532" s="5" t="n">
        <v>0</v>
      </c>
      <c r="CJ532" s="5" t="n">
        <v>0</v>
      </c>
      <c r="CK532" s="5" t="n">
        <v>0</v>
      </c>
      <c r="CL532" s="5" t="n">
        <v>0</v>
      </c>
      <c r="CM532" s="5" t="n">
        <v>0</v>
      </c>
      <c r="CN532" s="5" t="n">
        <v>0</v>
      </c>
      <c r="CO532" s="5" t="n">
        <v>0</v>
      </c>
      <c r="CP532" s="5" t="n">
        <v>0</v>
      </c>
      <c r="CQ532" s="5" t="n">
        <v>1.348</v>
      </c>
      <c r="CR532" s="5" t="n">
        <v>0</v>
      </c>
      <c r="CS532" s="5" t="n">
        <v>5.37</v>
      </c>
      <c r="CT532" s="5" t="n">
        <v>3.466</v>
      </c>
      <c r="CU532" s="5" t="n">
        <v>11.622</v>
      </c>
    </row>
    <row r="533">
      <c r="A533" s="5" t="inlineStr">
        <is>
          <t>MCO2024</t>
        </is>
      </c>
      <c r="B533" s="5" t="inlineStr">
        <is>
          <t>MCO</t>
        </is>
      </c>
      <c r="C533" s="5" t="inlineStr">
        <is>
          <t>MCO</t>
        </is>
      </c>
      <c r="D533" s="5" t="inlineStr">
        <is>
          <t>Monaco</t>
        </is>
      </c>
      <c r="E533" s="5" t="n">
        <v>2024</v>
      </c>
      <c r="F533" s="5" t="n">
        <v>0.2</v>
      </c>
      <c r="G533" s="5" t="n">
        <v>4.351</v>
      </c>
      <c r="H533" s="5" t="n">
        <v>1.324</v>
      </c>
      <c r="I533" s="5" t="n">
        <v>0</v>
      </c>
      <c r="J533" s="5" t="n">
        <v>4.351</v>
      </c>
      <c r="K533" s="5" t="n">
        <v>0</v>
      </c>
      <c r="L533" s="5" t="n">
        <v>1</v>
      </c>
      <c r="M533" s="5" t="n">
        <v>7.124</v>
      </c>
      <c r="N533" s="5" t="n">
        <v>3.971</v>
      </c>
      <c r="O533" s="5" t="n">
        <v>0</v>
      </c>
      <c r="P533" s="5" t="n">
        <v>7.124</v>
      </c>
      <c r="Q533" s="5" t="n">
        <v>0</v>
      </c>
      <c r="R533" s="5" t="n">
        <v>1</v>
      </c>
      <c r="S533" s="5" t="n">
        <v>10.969</v>
      </c>
      <c r="T533" s="5" t="n">
        <v>7.942</v>
      </c>
      <c r="U533" s="5" t="n">
        <v>0.299</v>
      </c>
      <c r="V533" s="5" t="n">
        <v>13.162</v>
      </c>
      <c r="W533" s="5" t="n">
        <v>0.2</v>
      </c>
      <c r="X533" s="5" t="n">
        <v>1</v>
      </c>
      <c r="Y533" s="5" t="n">
        <v>11.492</v>
      </c>
      <c r="Z533" s="5" t="n">
        <v>1.553</v>
      </c>
      <c r="AA533" s="5" t="n">
        <v>0</v>
      </c>
      <c r="AB533" s="5" t="n">
        <v>11.492</v>
      </c>
      <c r="AC533" s="5" t="n">
        <v>0</v>
      </c>
      <c r="AD533" s="5" t="n">
        <v>1</v>
      </c>
      <c r="AE533" s="5" t="n">
        <v>12.815</v>
      </c>
      <c r="AF533" s="5" t="n">
        <v>2.997</v>
      </c>
      <c r="AG533" s="5" t="n">
        <v>0</v>
      </c>
      <c r="AH533" s="5" t="n">
        <v>12.815</v>
      </c>
      <c r="AI533" s="5" t="n">
        <v>0</v>
      </c>
      <c r="AJ533" s="5" t="n">
        <v>1</v>
      </c>
      <c r="AK533" s="5" t="n">
        <v>20.757</v>
      </c>
      <c r="AL533" s="5" t="n">
        <v>11.055</v>
      </c>
      <c r="AM533" s="5" t="n">
        <v>0.5649999999999999</v>
      </c>
      <c r="AN533" s="5" t="n">
        <v>24.909</v>
      </c>
      <c r="AO533" s="5" t="n">
        <v>0.2</v>
      </c>
      <c r="AP533" s="5" t="n">
        <v>1</v>
      </c>
      <c r="AQ533" s="5" t="n">
        <v>0.724</v>
      </c>
      <c r="AR533" s="5" t="n">
        <v>0.132</v>
      </c>
      <c r="AS533" s="5" t="n">
        <v>0.02</v>
      </c>
      <c r="AT533" s="5" t="n">
        <v>0.869</v>
      </c>
      <c r="AU533" s="5" t="n">
        <v>0.2</v>
      </c>
      <c r="AV533" s="5" t="n">
        <v>1</v>
      </c>
      <c r="AW533" s="5" t="n">
        <v>0.75</v>
      </c>
      <c r="AX533" s="5" t="n">
        <v>0.132</v>
      </c>
      <c r="AY533" s="5" t="n">
        <v>0.02</v>
      </c>
      <c r="AZ533" s="5" t="n">
        <v>0.9</v>
      </c>
      <c r="BA533" s="5" t="n">
        <v>0.2</v>
      </c>
      <c r="BB533" s="5" t="n">
        <v>1</v>
      </c>
      <c r="BC533" s="5" t="n">
        <v>0.513</v>
      </c>
      <c r="BD533" s="5" t="n">
        <v>0.132</v>
      </c>
      <c r="BE533" s="5" t="n">
        <v>0.014</v>
      </c>
      <c r="BF533" s="5" t="n">
        <v>0.616</v>
      </c>
      <c r="BG533" s="5" t="n">
        <v>0.2</v>
      </c>
      <c r="BH533" s="5" t="n">
        <v>1</v>
      </c>
      <c r="BI533" s="5" t="n">
        <v>0.591</v>
      </c>
      <c r="BJ533" s="5" t="n">
        <v>0.132</v>
      </c>
      <c r="BK533" s="5" t="n">
        <v>0.016</v>
      </c>
      <c r="BL533" s="5" t="n">
        <v>0.71</v>
      </c>
      <c r="BM533" s="5" t="n">
        <v>0.2</v>
      </c>
      <c r="BN533" s="5" t="n">
        <v>1</v>
      </c>
      <c r="BO533" s="5" t="n">
        <v>0</v>
      </c>
      <c r="BP533" s="5" t="n">
        <v>0</v>
      </c>
      <c r="BQ533" s="5" t="n">
        <v>0</v>
      </c>
      <c r="BR533" s="5" t="n">
        <v>0</v>
      </c>
      <c r="BS533" s="5" t="n">
        <v>1</v>
      </c>
      <c r="BT533" s="5" t="n">
        <v>0</v>
      </c>
      <c r="BU533" s="5" t="n">
        <v>0</v>
      </c>
      <c r="BV533" s="5" t="n">
        <v>0</v>
      </c>
      <c r="BW533" s="5" t="n">
        <v>0.2</v>
      </c>
      <c r="BX533" s="5" t="n">
        <v>1</v>
      </c>
      <c r="BY533" s="5" t="n">
        <v>13.646</v>
      </c>
      <c r="BZ533" s="5" t="n">
        <v>0</v>
      </c>
      <c r="CA533" s="5" t="n">
        <v>13.646</v>
      </c>
      <c r="CB533" s="5" t="n">
        <v>0</v>
      </c>
      <c r="CC533" s="5" t="n">
        <v>82.58799999999999</v>
      </c>
      <c r="CD533" s="5" t="n">
        <v>7.95</v>
      </c>
      <c r="CE533" s="5" t="n">
        <v>2.25</v>
      </c>
      <c r="CF533" s="5" t="n">
        <v>99.10599999999999</v>
      </c>
      <c r="CG533" s="5" t="n">
        <v>0.2</v>
      </c>
      <c r="CH533" s="5" t="n">
        <v>1</v>
      </c>
      <c r="CI533" s="5" t="n">
        <v>0</v>
      </c>
      <c r="CJ533" s="5" t="n">
        <v>0</v>
      </c>
      <c r="CK533" s="5" t="n">
        <v>0</v>
      </c>
      <c r="CL533" s="5" t="n">
        <v>0</v>
      </c>
      <c r="CM533" s="5" t="n">
        <v>0</v>
      </c>
      <c r="CN533" s="5" t="n">
        <v>0</v>
      </c>
      <c r="CO533" s="5" t="n">
        <v>0</v>
      </c>
      <c r="CP533" s="5" t="n">
        <v>0</v>
      </c>
      <c r="CQ533" s="5" t="n">
        <v>1.387</v>
      </c>
      <c r="CR533" s="5" t="n">
        <v>0</v>
      </c>
      <c r="CS533" s="5" t="n">
        <v>5.529</v>
      </c>
      <c r="CT533" s="5" t="n">
        <v>3.027</v>
      </c>
      <c r="CU533" s="5" t="n">
        <v>10.168</v>
      </c>
    </row>
    <row r="534">
      <c r="A534" s="5" t="inlineStr">
        <is>
          <t>MNG2021</t>
        </is>
      </c>
      <c r="B534" s="5" t="inlineStr">
        <is>
          <t>MNG</t>
        </is>
      </c>
      <c r="C534" s="5" t="inlineStr">
        <is>
          <t>MNG</t>
        </is>
      </c>
      <c r="D534" s="5" t="inlineStr">
        <is>
          <t>Mongolia</t>
        </is>
      </c>
      <c r="E534" s="5" t="n">
        <v>2021</v>
      </c>
      <c r="F534" s="5" t="n">
        <v>0.1</v>
      </c>
      <c r="G534" s="5" t="n">
        <v>1.772</v>
      </c>
      <c r="H534" s="5" t="n">
        <v>0.572</v>
      </c>
      <c r="I534" s="5" t="n">
        <v>0</v>
      </c>
      <c r="J534" s="5" t="n">
        <v>1.772</v>
      </c>
      <c r="K534" s="5" t="n">
        <v>0</v>
      </c>
      <c r="L534" s="5" t="n">
        <v>1</v>
      </c>
      <c r="M534" s="5" t="n">
        <v>2.917</v>
      </c>
      <c r="N534" s="5" t="n">
        <v>1.716</v>
      </c>
      <c r="O534" s="5" t="n">
        <v>0</v>
      </c>
      <c r="P534" s="5" t="n">
        <v>2.917</v>
      </c>
      <c r="Q534" s="5" t="n">
        <v>0</v>
      </c>
      <c r="R534" s="5" t="n">
        <v>1</v>
      </c>
      <c r="S534" s="5" t="n">
        <v>4.632</v>
      </c>
      <c r="T534" s="5" t="n">
        <v>3.432</v>
      </c>
      <c r="U534" s="5" t="n">
        <v>0</v>
      </c>
      <c r="V534" s="5" t="n">
        <v>5.096</v>
      </c>
      <c r="W534" s="5" t="n">
        <v>0.1</v>
      </c>
      <c r="X534" s="5" t="n">
        <v>1</v>
      </c>
      <c r="Y534" s="5" t="n">
        <v>10.541</v>
      </c>
      <c r="Z534" s="5" t="n">
        <v>1.301</v>
      </c>
      <c r="AA534" s="5" t="n">
        <v>0</v>
      </c>
      <c r="AB534" s="5" t="n">
        <v>10.541</v>
      </c>
      <c r="AC534" s="5" t="n">
        <v>0</v>
      </c>
      <c r="AD534" s="5" t="n">
        <v>1</v>
      </c>
      <c r="AE534" s="5" t="n">
        <v>11.684</v>
      </c>
      <c r="AF534" s="5" t="n">
        <v>2.547</v>
      </c>
      <c r="AG534" s="5" t="n">
        <v>0</v>
      </c>
      <c r="AH534" s="5" t="n">
        <v>11.684</v>
      </c>
      <c r="AI534" s="5" t="n">
        <v>0</v>
      </c>
      <c r="AJ534" s="5" t="n">
        <v>1</v>
      </c>
      <c r="AK534" s="5" t="n">
        <v>18.544</v>
      </c>
      <c r="AL534" s="5" t="n">
        <v>9.622</v>
      </c>
      <c r="AM534" s="5" t="n">
        <v>0</v>
      </c>
      <c r="AN534" s="5" t="n">
        <v>20.399</v>
      </c>
      <c r="AO534" s="5" t="n">
        <v>0.1</v>
      </c>
      <c r="AP534" s="5" t="n">
        <v>1</v>
      </c>
      <c r="AQ534" s="5" t="n">
        <v>0.621</v>
      </c>
      <c r="AR534" s="5" t="n">
        <v>0.114</v>
      </c>
      <c r="AS534" s="5" t="n">
        <v>-0.066</v>
      </c>
      <c r="AT534" s="5" t="n">
        <v>0.61</v>
      </c>
      <c r="AU534" s="5" t="n">
        <v>0.1</v>
      </c>
      <c r="AV534" s="5" t="n">
        <v>1</v>
      </c>
      <c r="AW534" s="5" t="n">
        <v>0.593</v>
      </c>
      <c r="AX534" s="5" t="n">
        <v>0.114</v>
      </c>
      <c r="AY534" s="5" t="n">
        <v>0.156</v>
      </c>
      <c r="AZ534" s="5" t="n">
        <v>0.824</v>
      </c>
      <c r="BA534" s="5" t="n">
        <v>0.1</v>
      </c>
      <c r="BB534" s="5" t="n">
        <v>1</v>
      </c>
      <c r="BC534" s="5" t="n">
        <v>0.44</v>
      </c>
      <c r="BD534" s="5" t="n">
        <v>0.114</v>
      </c>
      <c r="BE534" s="5" t="n">
        <v>0</v>
      </c>
      <c r="BF534" s="5" t="n">
        <v>0.484</v>
      </c>
      <c r="BG534" s="5" t="n">
        <v>0.1</v>
      </c>
      <c r="BH534" s="5" t="n">
        <v>1</v>
      </c>
      <c r="BI534" s="5" t="n">
        <v>0.5600000000000001</v>
      </c>
      <c r="BJ534" s="5" t="n">
        <v>0.114</v>
      </c>
      <c r="BK534" s="5" t="n">
        <v>0</v>
      </c>
      <c r="BL534" s="5" t="n">
        <v>0.616</v>
      </c>
      <c r="BM534" s="5" t="n">
        <v>0.1</v>
      </c>
      <c r="BN534" s="5" t="n">
        <v>1</v>
      </c>
      <c r="BO534" s="5" t="n">
        <v>0</v>
      </c>
      <c r="BP534" s="5" t="n">
        <v>0</v>
      </c>
      <c r="BQ534" s="5" t="n">
        <v>0.063</v>
      </c>
      <c r="BR534" s="5" t="n">
        <v>0</v>
      </c>
      <c r="BS534" s="5" t="n">
        <v>0.667</v>
      </c>
      <c r="BT534" s="5" t="n">
        <v>0</v>
      </c>
      <c r="BU534" s="5" t="n">
        <v>0</v>
      </c>
      <c r="BV534" s="5" t="n">
        <v>0.047</v>
      </c>
      <c r="BW534" s="5" t="n">
        <v>0</v>
      </c>
      <c r="BX534" s="5" t="n">
        <v>0.667</v>
      </c>
      <c r="BY534" s="5" t="n">
        <v>11.787</v>
      </c>
      <c r="BZ534" s="5" t="n">
        <v>0</v>
      </c>
      <c r="CA534" s="5" t="n">
        <v>11.787</v>
      </c>
      <c r="CB534" s="5" t="n">
        <v>0</v>
      </c>
      <c r="CC534" s="5" t="n">
        <v>81.69499999999999</v>
      </c>
      <c r="CD534" s="5" t="n">
        <v>7.95</v>
      </c>
      <c r="CE534" s="5" t="n">
        <v>0</v>
      </c>
      <c r="CF534" s="5" t="n">
        <v>89.86499999999999</v>
      </c>
      <c r="CG534" s="5" t="n">
        <v>0.1</v>
      </c>
      <c r="CH534" s="5" t="n">
        <v>1</v>
      </c>
      <c r="CI534" s="5" t="n">
        <v>0</v>
      </c>
      <c r="CJ534" s="5" t="n">
        <v>0</v>
      </c>
      <c r="CK534" s="5" t="n">
        <v>0</v>
      </c>
      <c r="CL534" s="5" t="n">
        <v>0</v>
      </c>
      <c r="CM534" s="5" t="n">
        <v>0</v>
      </c>
      <c r="CN534" s="5" t="n">
        <v>0</v>
      </c>
      <c r="CO534" s="5" t="n">
        <v>0</v>
      </c>
      <c r="CP534" s="5" t="n">
        <v>0.999</v>
      </c>
      <c r="CQ534" s="5" t="n">
        <v>1.198</v>
      </c>
      <c r="CR534" s="5" t="n">
        <v>0</v>
      </c>
      <c r="CS534" s="5" t="n">
        <v>4.776</v>
      </c>
      <c r="CT534" s="5" t="n">
        <v>3.604</v>
      </c>
      <c r="CU534" s="5" t="n">
        <v>9.407999999999999</v>
      </c>
    </row>
    <row r="535">
      <c r="A535" s="5" t="inlineStr">
        <is>
          <t>MNG2022</t>
        </is>
      </c>
      <c r="B535" s="5" t="inlineStr">
        <is>
          <t>MNG</t>
        </is>
      </c>
      <c r="C535" s="5" t="inlineStr">
        <is>
          <t>MNG</t>
        </is>
      </c>
      <c r="D535" s="5" t="inlineStr">
        <is>
          <t>Mongolia</t>
        </is>
      </c>
      <c r="E535" s="5" t="n">
        <v>2022</v>
      </c>
      <c r="F535" s="5" t="n">
        <v>0.1</v>
      </c>
      <c r="G535" s="5" t="n">
        <v>1.925</v>
      </c>
      <c r="H535" s="5" t="n">
        <v>0.619</v>
      </c>
      <c r="I535" s="5" t="n">
        <v>0</v>
      </c>
      <c r="J535" s="5" t="n">
        <v>1.925</v>
      </c>
      <c r="K535" s="5" t="n">
        <v>0</v>
      </c>
      <c r="L535" s="5" t="n">
        <v>1</v>
      </c>
      <c r="M535" s="5" t="n">
        <v>3.16</v>
      </c>
      <c r="N535" s="5" t="n">
        <v>1.856</v>
      </c>
      <c r="O535" s="5" t="n">
        <v>0</v>
      </c>
      <c r="P535" s="5" t="n">
        <v>3.16</v>
      </c>
      <c r="Q535" s="5" t="n">
        <v>0</v>
      </c>
      <c r="R535" s="5" t="n">
        <v>1</v>
      </c>
      <c r="S535" s="5" t="n">
        <v>5.019</v>
      </c>
      <c r="T535" s="5" t="n">
        <v>3.712</v>
      </c>
      <c r="U535" s="5" t="n">
        <v>0.037</v>
      </c>
      <c r="V535" s="5" t="n">
        <v>5.52</v>
      </c>
      <c r="W535" s="5" t="n">
        <v>0.1</v>
      </c>
      <c r="X535" s="5" t="n">
        <v>1</v>
      </c>
      <c r="Y535" s="5" t="n">
        <v>17.308</v>
      </c>
      <c r="Z535" s="5" t="n">
        <v>2.136</v>
      </c>
      <c r="AA535" s="5" t="n">
        <v>0</v>
      </c>
      <c r="AB535" s="5" t="n">
        <v>17.308</v>
      </c>
      <c r="AC535" s="5" t="n">
        <v>0</v>
      </c>
      <c r="AD535" s="5" t="n">
        <v>1</v>
      </c>
      <c r="AE535" s="5" t="n">
        <v>18.543</v>
      </c>
      <c r="AF535" s="5" t="n">
        <v>4.043</v>
      </c>
      <c r="AG535" s="5" t="n">
        <v>0</v>
      </c>
      <c r="AH535" s="5" t="n">
        <v>18.543</v>
      </c>
      <c r="AI535" s="5" t="n">
        <v>0</v>
      </c>
      <c r="AJ535" s="5" t="n">
        <v>1</v>
      </c>
      <c r="AK535" s="5" t="n">
        <v>25.951</v>
      </c>
      <c r="AL535" s="5" t="n">
        <v>13.466</v>
      </c>
      <c r="AM535" s="5" t="n">
        <v>0.192</v>
      </c>
      <c r="AN535" s="5" t="n">
        <v>28.546</v>
      </c>
      <c r="AO535" s="5" t="n">
        <v>0.1</v>
      </c>
      <c r="AP535" s="5" t="n">
        <v>1</v>
      </c>
      <c r="AQ535" s="5" t="n">
        <v>0.847</v>
      </c>
      <c r="AR535" s="5" t="n">
        <v>0.123</v>
      </c>
      <c r="AS535" s="5" t="n">
        <v>-0.146</v>
      </c>
      <c r="AT535" s="5" t="n">
        <v>0.771</v>
      </c>
      <c r="AU535" s="5" t="n">
        <v>0.1</v>
      </c>
      <c r="AV535" s="5" t="n">
        <v>1</v>
      </c>
      <c r="AW535" s="5" t="n">
        <v>0.947</v>
      </c>
      <c r="AX535" s="5" t="n">
        <v>0.123</v>
      </c>
      <c r="AY535" s="5" t="n">
        <v>0.077</v>
      </c>
      <c r="AZ535" s="5" t="n">
        <v>1.126</v>
      </c>
      <c r="BA535" s="5" t="n">
        <v>0.1</v>
      </c>
      <c r="BB535" s="5" t="n">
        <v>1</v>
      </c>
      <c r="BC535" s="5" t="n">
        <v>0.589</v>
      </c>
      <c r="BD535" s="5" t="n">
        <v>0.123</v>
      </c>
      <c r="BE535" s="5" t="n">
        <v>0.004</v>
      </c>
      <c r="BF535" s="5" t="n">
        <v>0.647</v>
      </c>
      <c r="BG535" s="5" t="n">
        <v>0.1</v>
      </c>
      <c r="BH535" s="5" t="n">
        <v>1</v>
      </c>
      <c r="BI535" s="5" t="n">
        <v>0.6889999999999999</v>
      </c>
      <c r="BJ535" s="5" t="n">
        <v>0.123</v>
      </c>
      <c r="BK535" s="5" t="n">
        <v>0.005</v>
      </c>
      <c r="BL535" s="5" t="n">
        <v>0.758</v>
      </c>
      <c r="BM535" s="5" t="n">
        <v>0.1</v>
      </c>
      <c r="BN535" s="5" t="n">
        <v>1</v>
      </c>
      <c r="BO535" s="5" t="n">
        <v>0</v>
      </c>
      <c r="BP535" s="5" t="n">
        <v>0</v>
      </c>
      <c r="BQ535" s="5" t="n">
        <v>0.057</v>
      </c>
      <c r="BR535" s="5" t="n">
        <v>0</v>
      </c>
      <c r="BS535" s="5" t="n">
        <v>0.667</v>
      </c>
      <c r="BT535" s="5" t="n">
        <v>0</v>
      </c>
      <c r="BU535" s="5" t="n">
        <v>0</v>
      </c>
      <c r="BV535" s="5" t="n">
        <v>0.043</v>
      </c>
      <c r="BW535" s="5" t="n">
        <v>0</v>
      </c>
      <c r="BX535" s="5" t="n">
        <v>0.667</v>
      </c>
      <c r="BY535" s="5" t="n">
        <v>12.729</v>
      </c>
      <c r="BZ535" s="5" t="n">
        <v>0</v>
      </c>
      <c r="CA535" s="5" t="n">
        <v>12.729</v>
      </c>
      <c r="CB535" s="5" t="n">
        <v>0</v>
      </c>
      <c r="CC535" s="5" t="n">
        <v>102.477</v>
      </c>
      <c r="CD535" s="5" t="n">
        <v>7.95</v>
      </c>
      <c r="CE535" s="5" t="n">
        <v>0.758</v>
      </c>
      <c r="CF535" s="5" t="n">
        <v>112.724</v>
      </c>
      <c r="CG535" s="5" t="n">
        <v>0.1</v>
      </c>
      <c r="CH535" s="5" t="n">
        <v>1</v>
      </c>
      <c r="CI535" s="5" t="n">
        <v>0</v>
      </c>
      <c r="CJ535" s="5" t="n">
        <v>0</v>
      </c>
      <c r="CK535" s="5" t="n">
        <v>0</v>
      </c>
      <c r="CL535" s="5" t="n">
        <v>0</v>
      </c>
      <c r="CM535" s="5" t="n">
        <v>0</v>
      </c>
      <c r="CN535" s="5" t="n">
        <v>0</v>
      </c>
      <c r="CO535" s="5" t="n">
        <v>0</v>
      </c>
      <c r="CP535" s="5" t="n">
        <v>0.998</v>
      </c>
      <c r="CQ535" s="5" t="n">
        <v>1.294</v>
      </c>
      <c r="CR535" s="5" t="n">
        <v>0</v>
      </c>
      <c r="CS535" s="5" t="n">
        <v>5.158</v>
      </c>
      <c r="CT535" s="5" t="n">
        <v>7.554</v>
      </c>
      <c r="CU535" s="5" t="n">
        <v>16.097</v>
      </c>
    </row>
    <row r="536">
      <c r="A536" s="5" t="inlineStr">
        <is>
          <t>MNG2023</t>
        </is>
      </c>
      <c r="B536" s="5" t="inlineStr">
        <is>
          <t>MNG</t>
        </is>
      </c>
      <c r="C536" s="5" t="inlineStr">
        <is>
          <t>MNG</t>
        </is>
      </c>
      <c r="D536" s="5" t="inlineStr">
        <is>
          <t>Mongolia</t>
        </is>
      </c>
      <c r="E536" s="5" t="n">
        <v>2023</v>
      </c>
      <c r="F536" s="5" t="n">
        <v>0.1</v>
      </c>
      <c r="G536" s="5" t="n">
        <v>1.998</v>
      </c>
      <c r="H536" s="5" t="n">
        <v>0.644</v>
      </c>
      <c r="I536" s="5" t="n">
        <v>0</v>
      </c>
      <c r="J536" s="5" t="n">
        <v>1.998</v>
      </c>
      <c r="K536" s="5" t="n">
        <v>0</v>
      </c>
      <c r="L536" s="5" t="n">
        <v>1</v>
      </c>
      <c r="M536" s="5" t="n">
        <v>3.285</v>
      </c>
      <c r="N536" s="5" t="n">
        <v>1.932</v>
      </c>
      <c r="O536" s="5" t="n">
        <v>0</v>
      </c>
      <c r="P536" s="5" t="n">
        <v>3.285</v>
      </c>
      <c r="Q536" s="5" t="n">
        <v>0</v>
      </c>
      <c r="R536" s="5" t="n">
        <v>1</v>
      </c>
      <c r="S536" s="5" t="n">
        <v>5.218</v>
      </c>
      <c r="T536" s="5" t="n">
        <v>3.864</v>
      </c>
      <c r="U536" s="5" t="n">
        <v>0.058</v>
      </c>
      <c r="V536" s="5" t="n">
        <v>5.74</v>
      </c>
      <c r="W536" s="5" t="n">
        <v>0.1</v>
      </c>
      <c r="X536" s="5" t="n">
        <v>1</v>
      </c>
      <c r="Y536" s="5" t="n">
        <v>13.799</v>
      </c>
      <c r="Z536" s="5" t="n">
        <v>1.703</v>
      </c>
      <c r="AA536" s="5" t="n">
        <v>0</v>
      </c>
      <c r="AB536" s="5" t="n">
        <v>13.799</v>
      </c>
      <c r="AC536" s="5" t="n">
        <v>0</v>
      </c>
      <c r="AD536" s="5" t="n">
        <v>1</v>
      </c>
      <c r="AE536" s="5" t="n">
        <v>15.085</v>
      </c>
      <c r="AF536" s="5" t="n">
        <v>3.289</v>
      </c>
      <c r="AG536" s="5" t="n">
        <v>0</v>
      </c>
      <c r="AH536" s="5" t="n">
        <v>15.085</v>
      </c>
      <c r="AI536" s="5" t="n">
        <v>0</v>
      </c>
      <c r="AJ536" s="5" t="n">
        <v>1</v>
      </c>
      <c r="AK536" s="5" t="n">
        <v>22.799</v>
      </c>
      <c r="AL536" s="5" t="n">
        <v>11.83</v>
      </c>
      <c r="AM536" s="5" t="n">
        <v>0.252</v>
      </c>
      <c r="AN536" s="5" t="n">
        <v>25.078</v>
      </c>
      <c r="AO536" s="5" t="n">
        <v>0.1</v>
      </c>
      <c r="AP536" s="5" t="n">
        <v>1</v>
      </c>
      <c r="AQ536" s="5" t="n">
        <v>0.749</v>
      </c>
      <c r="AR536" s="5" t="n">
        <v>0.129</v>
      </c>
      <c r="AS536" s="5" t="n">
        <v>-0.107</v>
      </c>
      <c r="AT536" s="5" t="n">
        <v>0.705</v>
      </c>
      <c r="AU536" s="5" t="n">
        <v>0.1</v>
      </c>
      <c r="AV536" s="5" t="n">
        <v>1</v>
      </c>
      <c r="AW536" s="5" t="n">
        <v>0.783</v>
      </c>
      <c r="AX536" s="5" t="n">
        <v>0.129</v>
      </c>
      <c r="AY536" s="5" t="n">
        <v>0.18</v>
      </c>
      <c r="AZ536" s="5" t="n">
        <v>1.059</v>
      </c>
      <c r="BA536" s="5" t="n">
        <v>0.1</v>
      </c>
      <c r="BB536" s="5" t="n">
        <v>1</v>
      </c>
      <c r="BC536" s="5" t="n">
        <v>0.527</v>
      </c>
      <c r="BD536" s="5" t="n">
        <v>0.129</v>
      </c>
      <c r="BE536" s="5" t="n">
        <v>0.006</v>
      </c>
      <c r="BF536" s="5" t="n">
        <v>0.58</v>
      </c>
      <c r="BG536" s="5" t="n">
        <v>0.1</v>
      </c>
      <c r="BH536" s="5" t="n">
        <v>1</v>
      </c>
      <c r="BI536" s="5" t="n">
        <v>0.64</v>
      </c>
      <c r="BJ536" s="5" t="n">
        <v>0.129</v>
      </c>
      <c r="BK536" s="5" t="n">
        <v>0.007</v>
      </c>
      <c r="BL536" s="5" t="n">
        <v>0.704</v>
      </c>
      <c r="BM536" s="5" t="n">
        <v>0.1</v>
      </c>
      <c r="BN536" s="5" t="n">
        <v>1</v>
      </c>
      <c r="BO536" s="5" t="n">
        <v>0</v>
      </c>
      <c r="BP536" s="5" t="n">
        <v>0</v>
      </c>
      <c r="BQ536" s="5" t="n">
        <v>0.054</v>
      </c>
      <c r="BR536" s="5" t="n">
        <v>0</v>
      </c>
      <c r="BS536" s="5" t="n">
        <v>0.667</v>
      </c>
      <c r="BT536" s="5" t="n">
        <v>0</v>
      </c>
      <c r="BU536" s="5" t="n">
        <v>0</v>
      </c>
      <c r="BV536" s="5" t="n">
        <v>0.04</v>
      </c>
      <c r="BW536" s="5" t="n">
        <v>0</v>
      </c>
      <c r="BX536" s="5" t="n">
        <v>0.667</v>
      </c>
      <c r="BY536" s="5" t="n">
        <v>13.254</v>
      </c>
      <c r="BZ536" s="5" t="n">
        <v>0</v>
      </c>
      <c r="CA536" s="5" t="n">
        <v>13.254</v>
      </c>
      <c r="CB536" s="5" t="n">
        <v>0</v>
      </c>
      <c r="CC536" s="5" t="n">
        <v>87.07899999999999</v>
      </c>
      <c r="CD536" s="5" t="n">
        <v>7.95</v>
      </c>
      <c r="CE536" s="5" t="n">
        <v>0.964</v>
      </c>
      <c r="CF536" s="5" t="n">
        <v>95.78700000000001</v>
      </c>
      <c r="CG536" s="5" t="n">
        <v>0.1</v>
      </c>
      <c r="CH536" s="5" t="n">
        <v>1</v>
      </c>
      <c r="CI536" s="5" t="n">
        <v>0</v>
      </c>
      <c r="CJ536" s="5" t="n">
        <v>0</v>
      </c>
      <c r="CK536" s="5" t="n">
        <v>0</v>
      </c>
      <c r="CL536" s="5" t="n">
        <v>0</v>
      </c>
      <c r="CM536" s="5" t="n">
        <v>0</v>
      </c>
      <c r="CN536" s="5" t="n">
        <v>0</v>
      </c>
      <c r="CO536" s="5" t="n">
        <v>0</v>
      </c>
      <c r="CP536" s="5" t="n">
        <v>0.998</v>
      </c>
      <c r="CQ536" s="5" t="n">
        <v>1.348</v>
      </c>
      <c r="CR536" s="5" t="n">
        <v>0</v>
      </c>
      <c r="CS536" s="5" t="n">
        <v>5.37</v>
      </c>
      <c r="CT536" s="5" t="n">
        <v>4.484</v>
      </c>
      <c r="CU536" s="5" t="n">
        <v>12.529</v>
      </c>
    </row>
    <row r="537">
      <c r="A537" s="5" t="inlineStr">
        <is>
          <t>MNG2024</t>
        </is>
      </c>
      <c r="B537" s="5" t="inlineStr">
        <is>
          <t>MNG</t>
        </is>
      </c>
      <c r="C537" s="5" t="inlineStr">
        <is>
          <t>MNG</t>
        </is>
      </c>
      <c r="D537" s="5" t="inlineStr">
        <is>
          <t>Mongolia</t>
        </is>
      </c>
      <c r="E537" s="5" t="n">
        <v>2024</v>
      </c>
      <c r="F537" s="5" t="n">
        <v>0.1</v>
      </c>
      <c r="G537" s="5" t="n">
        <v>2.054</v>
      </c>
      <c r="H537" s="5" t="n">
        <v>0.663</v>
      </c>
      <c r="I537" s="5" t="n">
        <v>0</v>
      </c>
      <c r="J537" s="5" t="n">
        <v>2.054</v>
      </c>
      <c r="K537" s="5" t="n">
        <v>0</v>
      </c>
      <c r="L537" s="5" t="n">
        <v>1</v>
      </c>
      <c r="M537" s="5" t="n">
        <v>3.38</v>
      </c>
      <c r="N537" s="5" t="n">
        <v>1.989</v>
      </c>
      <c r="O537" s="5" t="n">
        <v>0</v>
      </c>
      <c r="P537" s="5" t="n">
        <v>3.38</v>
      </c>
      <c r="Q537" s="5" t="n">
        <v>0</v>
      </c>
      <c r="R537" s="5" t="n">
        <v>1</v>
      </c>
      <c r="S537" s="5" t="n">
        <v>5.37</v>
      </c>
      <c r="T537" s="5" t="n">
        <v>3.978</v>
      </c>
      <c r="U537" s="5" t="n">
        <v>0.073</v>
      </c>
      <c r="V537" s="5" t="n">
        <v>5.907</v>
      </c>
      <c r="W537" s="5" t="n">
        <v>0.1</v>
      </c>
      <c r="X537" s="5" t="n">
        <v>1</v>
      </c>
      <c r="Y537" s="5" t="n">
        <v>12.208</v>
      </c>
      <c r="Z537" s="5" t="n">
        <v>1.506</v>
      </c>
      <c r="AA537" s="5" t="n">
        <v>0</v>
      </c>
      <c r="AB537" s="5" t="n">
        <v>12.208</v>
      </c>
      <c r="AC537" s="5" t="n">
        <v>0</v>
      </c>
      <c r="AD537" s="5" t="n">
        <v>1</v>
      </c>
      <c r="AE537" s="5" t="n">
        <v>13.531</v>
      </c>
      <c r="AF537" s="5" t="n">
        <v>2.95</v>
      </c>
      <c r="AG537" s="5" t="n">
        <v>0</v>
      </c>
      <c r="AH537" s="5" t="n">
        <v>13.531</v>
      </c>
      <c r="AI537" s="5" t="n">
        <v>0</v>
      </c>
      <c r="AJ537" s="5" t="n">
        <v>1</v>
      </c>
      <c r="AK537" s="5" t="n">
        <v>21.473</v>
      </c>
      <c r="AL537" s="5" t="n">
        <v>11.142</v>
      </c>
      <c r="AM537" s="5" t="n">
        <v>0.292</v>
      </c>
      <c r="AN537" s="5" t="n">
        <v>23.62</v>
      </c>
      <c r="AO537" s="5" t="n">
        <v>0.1</v>
      </c>
      <c r="AP537" s="5" t="n">
        <v>1</v>
      </c>
      <c r="AQ537" s="5" t="n">
        <v>0.72</v>
      </c>
      <c r="AR537" s="5" t="n">
        <v>0.132</v>
      </c>
      <c r="AS537" s="5" t="n">
        <v>-0.064</v>
      </c>
      <c r="AT537" s="5" t="n">
        <v>0.721</v>
      </c>
      <c r="AU537" s="5" t="n">
        <v>0.1</v>
      </c>
      <c r="AV537" s="5" t="n">
        <v>1</v>
      </c>
      <c r="AW537" s="5" t="n">
        <v>0.734</v>
      </c>
      <c r="AX537" s="5" t="n">
        <v>0.132</v>
      </c>
      <c r="AY537" s="5" t="n">
        <v>0.196</v>
      </c>
      <c r="AZ537" s="5" t="n">
        <v>1.023</v>
      </c>
      <c r="BA537" s="5" t="n">
        <v>0.1</v>
      </c>
      <c r="BB537" s="5" t="n">
        <v>1</v>
      </c>
      <c r="BC537" s="5" t="n">
        <v>0.51</v>
      </c>
      <c r="BD537" s="5" t="n">
        <v>0.132</v>
      </c>
      <c r="BE537" s="5" t="n">
        <v>0.007</v>
      </c>
      <c r="BF537" s="5" t="n">
        <v>0.5610000000000001</v>
      </c>
      <c r="BG537" s="5" t="n">
        <v>0.1</v>
      </c>
      <c r="BH537" s="5" t="n">
        <v>1</v>
      </c>
      <c r="BI537" s="5" t="n">
        <v>0.652</v>
      </c>
      <c r="BJ537" s="5" t="n">
        <v>0.132</v>
      </c>
      <c r="BK537" s="5" t="n">
        <v>0.008999999999999999</v>
      </c>
      <c r="BL537" s="5" t="n">
        <v>0.717</v>
      </c>
      <c r="BM537" s="5" t="n">
        <v>0.1</v>
      </c>
      <c r="BN537" s="5" t="n">
        <v>1</v>
      </c>
      <c r="BO537" s="5" t="n">
        <v>0</v>
      </c>
      <c r="BP537" s="5" t="n">
        <v>0</v>
      </c>
      <c r="BQ537" s="5" t="n">
        <v>0.055</v>
      </c>
      <c r="BR537" s="5" t="n">
        <v>0</v>
      </c>
      <c r="BS537" s="5" t="n">
        <v>0.667</v>
      </c>
      <c r="BT537" s="5" t="n">
        <v>0</v>
      </c>
      <c r="BU537" s="5" t="n">
        <v>0</v>
      </c>
      <c r="BV537" s="5" t="n">
        <v>0.041</v>
      </c>
      <c r="BW537" s="5" t="n">
        <v>0</v>
      </c>
      <c r="BX537" s="5" t="n">
        <v>0.667</v>
      </c>
      <c r="BY537" s="5" t="n">
        <v>13.646</v>
      </c>
      <c r="BZ537" s="5" t="n">
        <v>0</v>
      </c>
      <c r="CA537" s="5" t="n">
        <v>13.646</v>
      </c>
      <c r="CB537" s="5" t="n">
        <v>0</v>
      </c>
      <c r="CC537" s="5" t="n">
        <v>86.38500000000001</v>
      </c>
      <c r="CD537" s="5" t="n">
        <v>7.95</v>
      </c>
      <c r="CE537" s="5" t="n">
        <v>1.177</v>
      </c>
      <c r="CF537" s="5" t="n">
        <v>95.024</v>
      </c>
      <c r="CG537" s="5" t="n">
        <v>0.1</v>
      </c>
      <c r="CH537" s="5" t="n">
        <v>1</v>
      </c>
      <c r="CI537" s="5" t="n">
        <v>0</v>
      </c>
      <c r="CJ537" s="5" t="n">
        <v>0</v>
      </c>
      <c r="CK537" s="5" t="n">
        <v>0</v>
      </c>
      <c r="CL537" s="5" t="n">
        <v>0</v>
      </c>
      <c r="CM537" s="5" t="n">
        <v>0</v>
      </c>
      <c r="CN537" s="5" t="n">
        <v>0</v>
      </c>
      <c r="CO537" s="5" t="n">
        <v>0</v>
      </c>
      <c r="CP537" s="5" t="n">
        <v>0.998</v>
      </c>
      <c r="CQ537" s="5" t="n">
        <v>1.387</v>
      </c>
      <c r="CR537" s="5" t="n">
        <v>0</v>
      </c>
      <c r="CS537" s="5" t="n">
        <v>5.529</v>
      </c>
      <c r="CT537" s="5" t="n">
        <v>3.509</v>
      </c>
      <c r="CU537" s="5" t="n">
        <v>10.896</v>
      </c>
    </row>
    <row r="538">
      <c r="A538" s="5" t="inlineStr">
        <is>
          <t>MNE2021</t>
        </is>
      </c>
      <c r="B538" s="5" t="inlineStr">
        <is>
          <t>MNE</t>
        </is>
      </c>
      <c r="C538" s="5" t="inlineStr">
        <is>
          <t>MNE</t>
        </is>
      </c>
      <c r="D538" s="5" t="inlineStr">
        <is>
          <t>Montenegro, Rep. of</t>
        </is>
      </c>
      <c r="E538" s="5" t="n">
        <v>2021</v>
      </c>
      <c r="F538" s="5" t="n">
        <v>0.21</v>
      </c>
      <c r="G538" s="5" t="n">
        <v>1.77</v>
      </c>
      <c r="H538" s="5" t="n">
        <v>0.572</v>
      </c>
      <c r="I538" s="5" t="n">
        <v>0</v>
      </c>
      <c r="J538" s="5" t="n">
        <v>1.77</v>
      </c>
      <c r="K538" s="5" t="n">
        <v>0</v>
      </c>
      <c r="L538" s="5" t="n">
        <v>1</v>
      </c>
      <c r="M538" s="5" t="n">
        <v>2.913</v>
      </c>
      <c r="N538" s="5" t="n">
        <v>1.715</v>
      </c>
      <c r="O538" s="5" t="n">
        <v>0</v>
      </c>
      <c r="P538" s="5" t="n">
        <v>2.913</v>
      </c>
      <c r="Q538" s="5" t="n">
        <v>0</v>
      </c>
      <c r="R538" s="5" t="n">
        <v>1</v>
      </c>
      <c r="S538" s="5" t="n">
        <v>4.628</v>
      </c>
      <c r="T538" s="5" t="n">
        <v>3.43</v>
      </c>
      <c r="U538" s="5" t="n">
        <v>0</v>
      </c>
      <c r="V538" s="5" t="n">
        <v>5.6</v>
      </c>
      <c r="W538" s="5" t="n">
        <v>0.21</v>
      </c>
      <c r="X538" s="5" t="n">
        <v>1</v>
      </c>
      <c r="Y538" s="5" t="n">
        <v>16.305</v>
      </c>
      <c r="Z538" s="5" t="n">
        <v>1.143</v>
      </c>
      <c r="AA538" s="5" t="n">
        <v>0.606</v>
      </c>
      <c r="AB538" s="5" t="n">
        <v>16.912</v>
      </c>
      <c r="AC538" s="5" t="n">
        <v>0</v>
      </c>
      <c r="AD538" s="5" t="n">
        <v>1</v>
      </c>
      <c r="AE538" s="5" t="n">
        <v>17.449</v>
      </c>
      <c r="AF538" s="5" t="n">
        <v>2.287</v>
      </c>
      <c r="AG538" s="5" t="n">
        <v>0.606</v>
      </c>
      <c r="AH538" s="5" t="n">
        <v>18.055</v>
      </c>
      <c r="AI538" s="5" t="n">
        <v>0</v>
      </c>
      <c r="AJ538" s="5" t="n">
        <v>1</v>
      </c>
      <c r="AK538" s="5" t="n">
        <v>24.309</v>
      </c>
      <c r="AL538" s="5" t="n">
        <v>9.147</v>
      </c>
      <c r="AM538" s="5" t="n">
        <v>0</v>
      </c>
      <c r="AN538" s="5" t="n">
        <v>29.413</v>
      </c>
      <c r="AO538" s="5" t="n">
        <v>0.21</v>
      </c>
      <c r="AP538" s="5" t="n">
        <v>1</v>
      </c>
      <c r="AQ538" s="5" t="n">
        <v>0.619</v>
      </c>
      <c r="AR538" s="5" t="n">
        <v>0.114</v>
      </c>
      <c r="AS538" s="5" t="n">
        <v>0.6860000000000001</v>
      </c>
      <c r="AT538" s="5" t="n">
        <v>1.579</v>
      </c>
      <c r="AU538" s="5" t="n">
        <v>0.21</v>
      </c>
      <c r="AV538" s="5" t="n">
        <v>1</v>
      </c>
      <c r="AW538" s="5" t="n">
        <v>0.599</v>
      </c>
      <c r="AX538" s="5" t="n">
        <v>0.114</v>
      </c>
      <c r="AY538" s="5" t="n">
        <v>0.5610000000000001</v>
      </c>
      <c r="AZ538" s="5" t="n">
        <v>1.404</v>
      </c>
      <c r="BA538" s="5" t="n">
        <v>0.21</v>
      </c>
      <c r="BB538" s="5" t="n">
        <v>1</v>
      </c>
      <c r="BC538" s="5" t="n">
        <v>0.439</v>
      </c>
      <c r="BD538" s="5" t="n">
        <v>0.114</v>
      </c>
      <c r="BE538" s="5" t="n">
        <v>0.189</v>
      </c>
      <c r="BF538" s="5" t="n">
        <v>0.76</v>
      </c>
      <c r="BG538" s="5" t="n">
        <v>0.21</v>
      </c>
      <c r="BH538" s="5" t="n">
        <v>1</v>
      </c>
      <c r="BI538" s="5" t="n">
        <v>0.505</v>
      </c>
      <c r="BJ538" s="5" t="n">
        <v>0.114</v>
      </c>
      <c r="BK538" s="5" t="n">
        <v>0</v>
      </c>
      <c r="BL538" s="5" t="n">
        <v>0.611</v>
      </c>
      <c r="BM538" s="5" t="n">
        <v>0.21</v>
      </c>
      <c r="BN538" s="5" t="n">
        <v>1</v>
      </c>
      <c r="BO538" s="5" t="n">
        <v>0</v>
      </c>
      <c r="BP538" s="5" t="n">
        <v>0.01</v>
      </c>
      <c r="BQ538" s="5" t="n">
        <v>0.068</v>
      </c>
      <c r="BR538" s="5" t="n">
        <v>0</v>
      </c>
      <c r="BS538" s="5" t="n">
        <v>1</v>
      </c>
      <c r="BT538" s="5" t="n">
        <v>0</v>
      </c>
      <c r="BU538" s="5" t="n">
        <v>0.005</v>
      </c>
      <c r="BV538" s="5" t="n">
        <v>0.116</v>
      </c>
      <c r="BW538" s="5" t="n">
        <v>0.21</v>
      </c>
      <c r="BX538" s="5" t="n">
        <v>0.5</v>
      </c>
      <c r="BY538" s="5" t="n">
        <v>11.787</v>
      </c>
      <c r="BZ538" s="5" t="n">
        <v>0</v>
      </c>
      <c r="CA538" s="5" t="n">
        <v>11.787</v>
      </c>
      <c r="CB538" s="5" t="n">
        <v>0</v>
      </c>
      <c r="CC538" s="5" t="n">
        <v>78.125</v>
      </c>
      <c r="CD538" s="5" t="n">
        <v>7.95</v>
      </c>
      <c r="CE538" s="5" t="n">
        <v>102.185</v>
      </c>
      <c r="CF538" s="5" t="n">
        <v>218.175</v>
      </c>
      <c r="CG538" s="5" t="n">
        <v>0.21</v>
      </c>
      <c r="CH538" s="5" t="n">
        <v>1</v>
      </c>
      <c r="CI538" s="5" t="n">
        <v>0</v>
      </c>
      <c r="CJ538" s="5" t="n">
        <v>0</v>
      </c>
      <c r="CK538" s="5" t="n">
        <v>0</v>
      </c>
      <c r="CL538" s="5" t="n">
        <v>0</v>
      </c>
      <c r="CM538" s="5" t="n">
        <v>0</v>
      </c>
      <c r="CN538" s="5" t="n">
        <v>0</v>
      </c>
      <c r="CO538" s="5" t="n">
        <v>0</v>
      </c>
      <c r="CP538" s="5" t="n">
        <v>1</v>
      </c>
      <c r="CQ538" s="5" t="n">
        <v>1.198</v>
      </c>
      <c r="CR538" s="5" t="n">
        <v>0</v>
      </c>
      <c r="CS538" s="5" t="n">
        <v>4.776</v>
      </c>
      <c r="CT538" s="5" t="n">
        <v>4.41</v>
      </c>
      <c r="CU538" s="5" t="n">
        <v>15.162</v>
      </c>
    </row>
    <row r="539">
      <c r="A539" s="5" t="inlineStr">
        <is>
          <t>MNE2022</t>
        </is>
      </c>
      <c r="B539" s="5" t="inlineStr">
        <is>
          <t>MNE</t>
        </is>
      </c>
      <c r="C539" s="5" t="inlineStr">
        <is>
          <t>MNE</t>
        </is>
      </c>
      <c r="D539" s="5" t="inlineStr">
        <is>
          <t>Montenegro, Rep. of</t>
        </is>
      </c>
      <c r="E539" s="5" t="n">
        <v>2022</v>
      </c>
      <c r="F539" s="5" t="n">
        <v>0.21</v>
      </c>
      <c r="G539" s="5" t="n">
        <v>1.911</v>
      </c>
      <c r="H539" s="5" t="n">
        <v>0.617</v>
      </c>
      <c r="I539" s="5" t="n">
        <v>0</v>
      </c>
      <c r="J539" s="5" t="n">
        <v>1.911</v>
      </c>
      <c r="K539" s="5" t="n">
        <v>0</v>
      </c>
      <c r="L539" s="5" t="n">
        <v>1</v>
      </c>
      <c r="M539" s="5" t="n">
        <v>3.146</v>
      </c>
      <c r="N539" s="5" t="n">
        <v>1.852</v>
      </c>
      <c r="O539" s="5" t="n">
        <v>0</v>
      </c>
      <c r="P539" s="5" t="n">
        <v>3.146</v>
      </c>
      <c r="Q539" s="5" t="n">
        <v>0</v>
      </c>
      <c r="R539" s="5" t="n">
        <v>1</v>
      </c>
      <c r="S539" s="5" t="n">
        <v>4.998</v>
      </c>
      <c r="T539" s="5" t="n">
        <v>3.704</v>
      </c>
      <c r="U539" s="5" t="n">
        <v>0.078</v>
      </c>
      <c r="V539" s="5" t="n">
        <v>6.048</v>
      </c>
      <c r="W539" s="5" t="n">
        <v>0.21</v>
      </c>
      <c r="X539" s="5" t="n">
        <v>1</v>
      </c>
      <c r="Y539" s="5" t="n">
        <v>32.56</v>
      </c>
      <c r="Z539" s="5" t="n">
        <v>1.235</v>
      </c>
      <c r="AA539" s="5" t="n">
        <v>1.253</v>
      </c>
      <c r="AB539" s="5" t="n">
        <v>33.813</v>
      </c>
      <c r="AC539" s="5" t="n">
        <v>0</v>
      </c>
      <c r="AD539" s="5" t="n">
        <v>1</v>
      </c>
      <c r="AE539" s="5" t="n">
        <v>33.795</v>
      </c>
      <c r="AF539" s="5" t="n">
        <v>2.469</v>
      </c>
      <c r="AG539" s="5" t="n">
        <v>1.253</v>
      </c>
      <c r="AH539" s="5" t="n">
        <v>35.048</v>
      </c>
      <c r="AI539" s="5" t="n">
        <v>0</v>
      </c>
      <c r="AJ539" s="5" t="n">
        <v>1</v>
      </c>
      <c r="AK539" s="5" t="n">
        <v>41.203</v>
      </c>
      <c r="AL539" s="5" t="n">
        <v>9.878</v>
      </c>
      <c r="AM539" s="5" t="n">
        <v>0.64</v>
      </c>
      <c r="AN539" s="5" t="n">
        <v>49.856</v>
      </c>
      <c r="AO539" s="5" t="n">
        <v>0.21</v>
      </c>
      <c r="AP539" s="5" t="n">
        <v>1</v>
      </c>
      <c r="AQ539" s="5" t="n">
        <v>0.861</v>
      </c>
      <c r="AR539" s="5" t="n">
        <v>0.123</v>
      </c>
      <c r="AS539" s="5" t="n">
        <v>0.456</v>
      </c>
      <c r="AT539" s="5" t="n">
        <v>1.593</v>
      </c>
      <c r="AU539" s="5" t="n">
        <v>0.21</v>
      </c>
      <c r="AV539" s="5" t="n">
        <v>1</v>
      </c>
      <c r="AW539" s="5" t="n">
        <v>0.986</v>
      </c>
      <c r="AX539" s="5" t="n">
        <v>0.123</v>
      </c>
      <c r="AY539" s="5" t="n">
        <v>0.38</v>
      </c>
      <c r="AZ539" s="5" t="n">
        <v>1.653</v>
      </c>
      <c r="BA539" s="5" t="n">
        <v>0.21</v>
      </c>
      <c r="BB539" s="5" t="n">
        <v>1</v>
      </c>
      <c r="BC539" s="5" t="n">
        <v>0.598</v>
      </c>
      <c r="BD539" s="5" t="n">
        <v>0.123</v>
      </c>
      <c r="BE539" s="5" t="n">
        <v>0.195</v>
      </c>
      <c r="BF539" s="5" t="n">
        <v>0.944</v>
      </c>
      <c r="BG539" s="5" t="n">
        <v>0.21</v>
      </c>
      <c r="BH539" s="5" t="n">
        <v>1</v>
      </c>
      <c r="BI539" s="5" t="n">
        <v>0.612</v>
      </c>
      <c r="BJ539" s="5" t="n">
        <v>0.123</v>
      </c>
      <c r="BK539" s="5" t="n">
        <v>0.01</v>
      </c>
      <c r="BL539" s="5" t="n">
        <v>0.741</v>
      </c>
      <c r="BM539" s="5" t="n">
        <v>0.21</v>
      </c>
      <c r="BN539" s="5" t="n">
        <v>1</v>
      </c>
      <c r="BO539" s="5" t="n">
        <v>0</v>
      </c>
      <c r="BP539" s="5" t="n">
        <v>0.008999999999999999</v>
      </c>
      <c r="BQ539" s="5" t="n">
        <v>0.064</v>
      </c>
      <c r="BR539" s="5" t="n">
        <v>0</v>
      </c>
      <c r="BS539" s="5" t="n">
        <v>1</v>
      </c>
      <c r="BT539" s="5" t="n">
        <v>0</v>
      </c>
      <c r="BU539" s="5" t="n">
        <v>0.005</v>
      </c>
      <c r="BV539" s="5" t="n">
        <v>0.102</v>
      </c>
      <c r="BW539" s="5" t="n">
        <v>0.21</v>
      </c>
      <c r="BX539" s="5" t="n">
        <v>0.5</v>
      </c>
      <c r="BY539" s="5" t="n">
        <v>12.729</v>
      </c>
      <c r="BZ539" s="5" t="n">
        <v>0</v>
      </c>
      <c r="CA539" s="5" t="n">
        <v>12.729</v>
      </c>
      <c r="CB539" s="5" t="n">
        <v>0</v>
      </c>
      <c r="CC539" s="5" t="n">
        <v>97.90000000000001</v>
      </c>
      <c r="CD539" s="5" t="n">
        <v>7.95</v>
      </c>
      <c r="CE539" s="5" t="n">
        <v>131.354</v>
      </c>
      <c r="CF539" s="5" t="n">
        <v>277.397</v>
      </c>
      <c r="CG539" s="5" t="n">
        <v>0.21</v>
      </c>
      <c r="CH539" s="5" t="n">
        <v>1</v>
      </c>
      <c r="CI539" s="5" t="n">
        <v>0</v>
      </c>
      <c r="CJ539" s="5" t="n">
        <v>0</v>
      </c>
      <c r="CK539" s="5" t="n">
        <v>0</v>
      </c>
      <c r="CL539" s="5" t="n">
        <v>0</v>
      </c>
      <c r="CM539" s="5" t="n">
        <v>0</v>
      </c>
      <c r="CN539" s="5" t="n">
        <v>0</v>
      </c>
      <c r="CO539" s="5" t="n">
        <v>0</v>
      </c>
      <c r="CP539" s="5" t="n">
        <v>1</v>
      </c>
      <c r="CQ539" s="5" t="n">
        <v>1.294</v>
      </c>
      <c r="CR539" s="5" t="n">
        <v>0</v>
      </c>
      <c r="CS539" s="5" t="n">
        <v>5.158</v>
      </c>
      <c r="CT539" s="5" t="n">
        <v>5.842</v>
      </c>
      <c r="CU539" s="5" t="n">
        <v>31.326</v>
      </c>
    </row>
    <row r="540">
      <c r="A540" s="5" t="inlineStr">
        <is>
          <t>MNE2023</t>
        </is>
      </c>
      <c r="B540" s="5" t="inlineStr">
        <is>
          <t>MNE</t>
        </is>
      </c>
      <c r="C540" s="5" t="inlineStr">
        <is>
          <t>MNE</t>
        </is>
      </c>
      <c r="D540" s="5" t="inlineStr">
        <is>
          <t>Montenegro, Rep. of</t>
        </is>
      </c>
      <c r="E540" s="5" t="n">
        <v>2023</v>
      </c>
      <c r="F540" s="5" t="n">
        <v>0.21</v>
      </c>
      <c r="G540" s="5" t="n">
        <v>1.99</v>
      </c>
      <c r="H540" s="5" t="n">
        <v>0.643</v>
      </c>
      <c r="I540" s="5" t="n">
        <v>2.612</v>
      </c>
      <c r="J540" s="5" t="n">
        <v>4.602</v>
      </c>
      <c r="K540" s="5" t="n">
        <v>0</v>
      </c>
      <c r="L540" s="5" t="n">
        <v>1</v>
      </c>
      <c r="M540" s="5" t="n">
        <v>3.276</v>
      </c>
      <c r="N540" s="5" t="n">
        <v>1.928</v>
      </c>
      <c r="O540" s="5" t="n">
        <v>2.595</v>
      </c>
      <c r="P540" s="5" t="n">
        <v>5.871</v>
      </c>
      <c r="Q540" s="5" t="n">
        <v>0</v>
      </c>
      <c r="R540" s="5" t="n">
        <v>1</v>
      </c>
      <c r="S540" s="5" t="n">
        <v>5.205</v>
      </c>
      <c r="T540" s="5" t="n">
        <v>3.857</v>
      </c>
      <c r="U540" s="5" t="n">
        <v>0.121</v>
      </c>
      <c r="V540" s="5" t="n">
        <v>6.297</v>
      </c>
      <c r="W540" s="5" t="n">
        <v>0.21</v>
      </c>
      <c r="X540" s="5" t="n">
        <v>1</v>
      </c>
      <c r="Y540" s="5" t="n">
        <v>12.908</v>
      </c>
      <c r="Z540" s="5" t="n">
        <v>1.286</v>
      </c>
      <c r="AA540" s="5" t="n">
        <v>1.964</v>
      </c>
      <c r="AB540" s="5" t="n">
        <v>14.872</v>
      </c>
      <c r="AC540" s="5" t="n">
        <v>0</v>
      </c>
      <c r="AD540" s="5" t="n">
        <v>1</v>
      </c>
      <c r="AE540" s="5" t="n">
        <v>14.194</v>
      </c>
      <c r="AF540" s="5" t="n">
        <v>2.571</v>
      </c>
      <c r="AG540" s="5" t="n">
        <v>1.964</v>
      </c>
      <c r="AH540" s="5" t="n">
        <v>16.158</v>
      </c>
      <c r="AI540" s="5" t="n">
        <v>0</v>
      </c>
      <c r="AJ540" s="5" t="n">
        <v>1</v>
      </c>
      <c r="AK540" s="5" t="n">
        <v>21.908</v>
      </c>
      <c r="AL540" s="5" t="n">
        <v>10.285</v>
      </c>
      <c r="AM540" s="5" t="n">
        <v>0.509</v>
      </c>
      <c r="AN540" s="5" t="n">
        <v>26.508</v>
      </c>
      <c r="AO540" s="5" t="n">
        <v>0.21</v>
      </c>
      <c r="AP540" s="5" t="n">
        <v>1</v>
      </c>
      <c r="AQ540" s="5" t="n">
        <v>0.76</v>
      </c>
      <c r="AR540" s="5" t="n">
        <v>0.129</v>
      </c>
      <c r="AS540" s="5" t="n">
        <v>0.613</v>
      </c>
      <c r="AT540" s="5" t="n">
        <v>1.662</v>
      </c>
      <c r="AU540" s="5" t="n">
        <v>0.21</v>
      </c>
      <c r="AV540" s="5" t="n">
        <v>1</v>
      </c>
      <c r="AW540" s="5" t="n">
        <v>0.8110000000000001</v>
      </c>
      <c r="AX540" s="5" t="n">
        <v>0.129</v>
      </c>
      <c r="AY540" s="5" t="n">
        <v>0.507</v>
      </c>
      <c r="AZ540" s="5" t="n">
        <v>1.595</v>
      </c>
      <c r="BA540" s="5" t="n">
        <v>0.21</v>
      </c>
      <c r="BB540" s="5" t="n">
        <v>1</v>
      </c>
      <c r="BC540" s="5" t="n">
        <v>0.535</v>
      </c>
      <c r="BD540" s="5" t="n">
        <v>0.129</v>
      </c>
      <c r="BE540" s="5" t="n">
        <v>0.222</v>
      </c>
      <c r="BF540" s="5" t="n">
        <v>0.896</v>
      </c>
      <c r="BG540" s="5" t="n">
        <v>0.21</v>
      </c>
      <c r="BH540" s="5" t="n">
        <v>1</v>
      </c>
      <c r="BI540" s="5" t="n">
        <v>0.579</v>
      </c>
      <c r="BJ540" s="5" t="n">
        <v>0.129</v>
      </c>
      <c r="BK540" s="5" t="n">
        <v>0.013</v>
      </c>
      <c r="BL540" s="5" t="n">
        <v>0.701</v>
      </c>
      <c r="BM540" s="5" t="n">
        <v>0.21</v>
      </c>
      <c r="BN540" s="5" t="n">
        <v>1</v>
      </c>
      <c r="BO540" s="5" t="n">
        <v>0</v>
      </c>
      <c r="BP540" s="5" t="n">
        <v>0.005</v>
      </c>
      <c r="BQ540" s="5" t="n">
        <v>0.059</v>
      </c>
      <c r="BR540" s="5" t="n">
        <v>0</v>
      </c>
      <c r="BS540" s="5" t="n">
        <v>1</v>
      </c>
      <c r="BT540" s="5" t="n">
        <v>0</v>
      </c>
      <c r="BU540" s="5" t="n">
        <v>-0.005</v>
      </c>
      <c r="BV540" s="5" t="n">
        <v>0.105</v>
      </c>
      <c r="BW540" s="5" t="n">
        <v>0.21</v>
      </c>
      <c r="BX540" s="5" t="n">
        <v>0.5</v>
      </c>
      <c r="BY540" s="5" t="n">
        <v>13.254</v>
      </c>
      <c r="BZ540" s="5" t="n">
        <v>0</v>
      </c>
      <c r="CA540" s="5" t="n">
        <v>13.254</v>
      </c>
      <c r="CB540" s="5" t="n">
        <v>0</v>
      </c>
      <c r="CC540" s="5" t="n">
        <v>83.248</v>
      </c>
      <c r="CD540" s="5" t="n">
        <v>7.95</v>
      </c>
      <c r="CE540" s="5" t="n">
        <v>123.229</v>
      </c>
      <c r="CF540" s="5" t="n">
        <v>249.837</v>
      </c>
      <c r="CG540" s="5" t="n">
        <v>0.21</v>
      </c>
      <c r="CH540" s="5" t="n">
        <v>1</v>
      </c>
      <c r="CI540" s="5" t="n">
        <v>0</v>
      </c>
      <c r="CJ540" s="5" t="n">
        <v>0</v>
      </c>
      <c r="CK540" s="5" t="n">
        <v>0</v>
      </c>
      <c r="CL540" s="5" t="n">
        <v>0</v>
      </c>
      <c r="CM540" s="5" t="n">
        <v>0</v>
      </c>
      <c r="CN540" s="5" t="n">
        <v>0</v>
      </c>
      <c r="CO540" s="5" t="n">
        <v>0</v>
      </c>
      <c r="CP540" s="5" t="n">
        <v>1</v>
      </c>
      <c r="CQ540" s="5" t="n">
        <v>1.348</v>
      </c>
      <c r="CR540" s="5" t="n">
        <v>0</v>
      </c>
      <c r="CS540" s="5" t="n">
        <v>5.37</v>
      </c>
      <c r="CT540" s="5" t="n">
        <v>3.466</v>
      </c>
      <c r="CU540" s="5" t="n">
        <v>11.622</v>
      </c>
    </row>
    <row r="541">
      <c r="A541" s="5" t="inlineStr">
        <is>
          <t>MNE2024</t>
        </is>
      </c>
      <c r="B541" s="5" t="inlineStr">
        <is>
          <t>MNE</t>
        </is>
      </c>
      <c r="C541" s="5" t="inlineStr">
        <is>
          <t>MNE</t>
        </is>
      </c>
      <c r="D541" s="5" t="inlineStr">
        <is>
          <t>Montenegro, Rep. of</t>
        </is>
      </c>
      <c r="E541" s="5" t="n">
        <v>2024</v>
      </c>
      <c r="F541" s="5" t="n">
        <v>0.21</v>
      </c>
      <c r="G541" s="5" t="n">
        <v>2.049</v>
      </c>
      <c r="H541" s="5" t="n">
        <v>0.662</v>
      </c>
      <c r="I541" s="5" t="n">
        <v>2.689</v>
      </c>
      <c r="J541" s="5" t="n">
        <v>4.738</v>
      </c>
      <c r="K541" s="5" t="n">
        <v>0</v>
      </c>
      <c r="L541" s="5" t="n">
        <v>1</v>
      </c>
      <c r="M541" s="5" t="n">
        <v>3.373</v>
      </c>
      <c r="N541" s="5" t="n">
        <v>1.985</v>
      </c>
      <c r="O541" s="5" t="n">
        <v>2.671</v>
      </c>
      <c r="P541" s="5" t="n">
        <v>6.044</v>
      </c>
      <c r="Q541" s="5" t="n">
        <v>0</v>
      </c>
      <c r="R541" s="5" t="n">
        <v>1</v>
      </c>
      <c r="S541" s="5" t="n">
        <v>5.358</v>
      </c>
      <c r="T541" s="5" t="n">
        <v>3.971</v>
      </c>
      <c r="U541" s="5" t="n">
        <v>0.153</v>
      </c>
      <c r="V541" s="5" t="n">
        <v>6.483</v>
      </c>
      <c r="W541" s="5" t="n">
        <v>0.21</v>
      </c>
      <c r="X541" s="5" t="n">
        <v>1</v>
      </c>
      <c r="Y541" s="5" t="n">
        <v>11.492</v>
      </c>
      <c r="Z541" s="5" t="n">
        <v>1.324</v>
      </c>
      <c r="AA541" s="5" t="n">
        <v>1.95</v>
      </c>
      <c r="AB541" s="5" t="n">
        <v>13.442</v>
      </c>
      <c r="AC541" s="5" t="n">
        <v>0</v>
      </c>
      <c r="AD541" s="5" t="n">
        <v>1</v>
      </c>
      <c r="AE541" s="5" t="n">
        <v>12.815</v>
      </c>
      <c r="AF541" s="5" t="n">
        <v>2.647</v>
      </c>
      <c r="AG541" s="5" t="n">
        <v>1.95</v>
      </c>
      <c r="AH541" s="5" t="n">
        <v>14.766</v>
      </c>
      <c r="AI541" s="5" t="n">
        <v>0</v>
      </c>
      <c r="AJ541" s="5" t="n">
        <v>1</v>
      </c>
      <c r="AK541" s="5" t="n">
        <v>20.757</v>
      </c>
      <c r="AL541" s="5" t="n">
        <v>10.589</v>
      </c>
      <c r="AM541" s="5" t="n">
        <v>0.594</v>
      </c>
      <c r="AN541" s="5" t="n">
        <v>25.116</v>
      </c>
      <c r="AO541" s="5" t="n">
        <v>0.21</v>
      </c>
      <c r="AP541" s="5" t="n">
        <v>1</v>
      </c>
      <c r="AQ541" s="5" t="n">
        <v>0.724</v>
      </c>
      <c r="AR541" s="5" t="n">
        <v>0.132</v>
      </c>
      <c r="AS541" s="5" t="n">
        <v>0.625</v>
      </c>
      <c r="AT541" s="5" t="n">
        <v>1.632</v>
      </c>
      <c r="AU541" s="5" t="n">
        <v>0.21</v>
      </c>
      <c r="AV541" s="5" t="n">
        <v>1</v>
      </c>
      <c r="AW541" s="5" t="n">
        <v>0.75</v>
      </c>
      <c r="AX541" s="5" t="n">
        <v>0.132</v>
      </c>
      <c r="AY541" s="5" t="n">
        <v>0.511</v>
      </c>
      <c r="AZ541" s="5" t="n">
        <v>1.526</v>
      </c>
      <c r="BA541" s="5" t="n">
        <v>0.21</v>
      </c>
      <c r="BB541" s="5" t="n">
        <v>1</v>
      </c>
      <c r="BC541" s="5" t="n">
        <v>0.513</v>
      </c>
      <c r="BD541" s="5" t="n">
        <v>0.132</v>
      </c>
      <c r="BE541" s="5" t="n">
        <v>0.239</v>
      </c>
      <c r="BF541" s="5" t="n">
        <v>0.884</v>
      </c>
      <c r="BG541" s="5" t="n">
        <v>0.21</v>
      </c>
      <c r="BH541" s="5" t="n">
        <v>1</v>
      </c>
      <c r="BI541" s="5" t="n">
        <v>0.591</v>
      </c>
      <c r="BJ541" s="5" t="n">
        <v>0.132</v>
      </c>
      <c r="BK541" s="5" t="n">
        <v>0.017</v>
      </c>
      <c r="BL541" s="5" t="n">
        <v>0.716</v>
      </c>
      <c r="BM541" s="5" t="n">
        <v>0.21</v>
      </c>
      <c r="BN541" s="5" t="n">
        <v>1</v>
      </c>
      <c r="BO541" s="5" t="n">
        <v>0</v>
      </c>
      <c r="BP541" s="5" t="n">
        <v>0.005</v>
      </c>
      <c r="BQ541" s="5" t="n">
        <v>0.055</v>
      </c>
      <c r="BR541" s="5" t="n">
        <v>0</v>
      </c>
      <c r="BS541" s="5" t="n">
        <v>1</v>
      </c>
      <c r="BT541" s="5" t="n">
        <v>0</v>
      </c>
      <c r="BU541" s="5" t="n">
        <v>-0.008999999999999999</v>
      </c>
      <c r="BV541" s="5" t="n">
        <v>0.107</v>
      </c>
      <c r="BW541" s="5" t="n">
        <v>0.21</v>
      </c>
      <c r="BX541" s="5" t="n">
        <v>0.5</v>
      </c>
      <c r="BY541" s="5" t="n">
        <v>13.646</v>
      </c>
      <c r="BZ541" s="5" t="n">
        <v>0</v>
      </c>
      <c r="CA541" s="5" t="n">
        <v>13.646</v>
      </c>
      <c r="CB541" s="5" t="n">
        <v>0</v>
      </c>
      <c r="CC541" s="5" t="n">
        <v>82.58799999999999</v>
      </c>
      <c r="CD541" s="5" t="n">
        <v>7.95</v>
      </c>
      <c r="CE541" s="5" t="n">
        <v>112.451</v>
      </c>
      <c r="CF541" s="5" t="n">
        <v>235.997</v>
      </c>
      <c r="CG541" s="5" t="n">
        <v>0.21</v>
      </c>
      <c r="CH541" s="5" t="n">
        <v>1</v>
      </c>
      <c r="CI541" s="5" t="n">
        <v>0</v>
      </c>
      <c r="CJ541" s="5" t="n">
        <v>0</v>
      </c>
      <c r="CK541" s="5" t="n">
        <v>0</v>
      </c>
      <c r="CL541" s="5" t="n">
        <v>0</v>
      </c>
      <c r="CM541" s="5" t="n">
        <v>0</v>
      </c>
      <c r="CN541" s="5" t="n">
        <v>0</v>
      </c>
      <c r="CO541" s="5" t="n">
        <v>0</v>
      </c>
      <c r="CP541" s="5" t="n">
        <v>1</v>
      </c>
      <c r="CQ541" s="5" t="n">
        <v>1.387</v>
      </c>
      <c r="CR541" s="5" t="n">
        <v>0</v>
      </c>
      <c r="CS541" s="5" t="n">
        <v>5.529</v>
      </c>
      <c r="CT541" s="5" t="n">
        <v>3.027</v>
      </c>
      <c r="CU541" s="5" t="n">
        <v>10.168</v>
      </c>
    </row>
    <row r="542">
      <c r="A542" s="5" t="inlineStr">
        <is>
          <t>MSR2021</t>
        </is>
      </c>
      <c r="B542" s="5" t="inlineStr">
        <is>
          <t>MSR</t>
        </is>
      </c>
      <c r="C542" s="5" t="inlineStr">
        <is>
          <t>MSR</t>
        </is>
      </c>
      <c r="D542" s="5" t="inlineStr">
        <is>
          <t>Montserrat</t>
        </is>
      </c>
      <c r="E542" s="5" t="n">
        <v>2021</v>
      </c>
      <c r="F542" s="5" t="n">
        <v>0</v>
      </c>
      <c r="G542" s="5" t="n">
        <v>5.897</v>
      </c>
      <c r="H542" s="5" t="n">
        <v>1.143</v>
      </c>
      <c r="I542" s="5" t="n">
        <v>0</v>
      </c>
      <c r="J542" s="5" t="n">
        <v>5.897</v>
      </c>
      <c r="K542" s="5" t="n">
        <v>0</v>
      </c>
      <c r="L542" s="5" t="n">
        <v>1</v>
      </c>
      <c r="M542" s="5" t="n">
        <v>7.964</v>
      </c>
      <c r="N542" s="5" t="n">
        <v>3.43</v>
      </c>
      <c r="O542" s="5" t="n">
        <v>0</v>
      </c>
      <c r="P542" s="5" t="n">
        <v>7.964</v>
      </c>
      <c r="Q542" s="5" t="n">
        <v>0</v>
      </c>
      <c r="R542" s="5" t="n">
        <v>1</v>
      </c>
      <c r="S542" s="5" t="n">
        <v>11.613</v>
      </c>
      <c r="T542" s="5" t="n">
        <v>6.86</v>
      </c>
      <c r="U542" s="5" t="n">
        <v>0</v>
      </c>
      <c r="V542" s="5" t="n">
        <v>11.613</v>
      </c>
      <c r="W542" s="5" t="n">
        <v>0</v>
      </c>
      <c r="X542" s="5" t="n">
        <v>1</v>
      </c>
      <c r="Y542" s="5" t="n">
        <v>5.849</v>
      </c>
      <c r="Z542" s="5" t="n">
        <v>0.787</v>
      </c>
      <c r="AA542" s="5" t="n">
        <v>0</v>
      </c>
      <c r="AB542" s="5" t="n">
        <v>5.849</v>
      </c>
      <c r="AC542" s="5" t="n">
        <v>0</v>
      </c>
      <c r="AD542" s="5" t="n">
        <v>1</v>
      </c>
      <c r="AE542" s="5" t="n">
        <v>6.992</v>
      </c>
      <c r="AF542" s="5" t="n">
        <v>1.637</v>
      </c>
      <c r="AG542" s="5" t="n">
        <v>0</v>
      </c>
      <c r="AH542" s="5" t="n">
        <v>6.992</v>
      </c>
      <c r="AI542" s="5" t="n">
        <v>0</v>
      </c>
      <c r="AJ542" s="5" t="n">
        <v>1</v>
      </c>
      <c r="AK542" s="5" t="n">
        <v>13.852</v>
      </c>
      <c r="AL542" s="5" t="n">
        <v>7.443</v>
      </c>
      <c r="AM542" s="5" t="n">
        <v>0</v>
      </c>
      <c r="AN542" s="5" t="n">
        <v>13.852</v>
      </c>
      <c r="AO542" s="5" t="n">
        <v>0</v>
      </c>
      <c r="AP542" s="5" t="n">
        <v>1</v>
      </c>
      <c r="AQ542" s="5" t="n">
        <v>0.649</v>
      </c>
      <c r="AR542" s="5" t="n">
        <v>0.114</v>
      </c>
      <c r="AS542" s="5" t="n">
        <v>0.896</v>
      </c>
      <c r="AT542" s="5" t="n">
        <v>1.545</v>
      </c>
      <c r="AU542" s="5" t="n">
        <v>0</v>
      </c>
      <c r="AV542" s="5" t="n">
        <v>1</v>
      </c>
      <c r="AW542" s="5" t="n">
        <v>0.577</v>
      </c>
      <c r="AX542" s="5" t="n">
        <v>0.114</v>
      </c>
      <c r="AY542" s="5" t="n">
        <v>0.6870000000000001</v>
      </c>
      <c r="AZ542" s="5" t="n">
        <v>1.264</v>
      </c>
      <c r="BA542" s="5" t="n">
        <v>0</v>
      </c>
      <c r="BB542" s="5" t="n">
        <v>1</v>
      </c>
      <c r="BC542" s="5" t="n">
        <v>0.458</v>
      </c>
      <c r="BD542" s="5" t="n">
        <v>0.114</v>
      </c>
      <c r="BE542" s="5" t="n">
        <v>0.504</v>
      </c>
      <c r="BF542" s="5" t="n">
        <v>0.962</v>
      </c>
      <c r="BG542" s="5" t="n">
        <v>0</v>
      </c>
      <c r="BH542" s="5" t="n">
        <v>1</v>
      </c>
      <c r="BI542" s="5" t="n">
        <v>0.491</v>
      </c>
      <c r="BJ542" s="5" t="n">
        <v>0.114</v>
      </c>
      <c r="BK542" s="5" t="n">
        <v>0</v>
      </c>
      <c r="BL542" s="5" t="n">
        <v>0.491</v>
      </c>
      <c r="BM542" s="5" t="n">
        <v>0</v>
      </c>
      <c r="BN542" s="5" t="n">
        <v>1</v>
      </c>
      <c r="BO542" s="5" t="n">
        <v>0</v>
      </c>
      <c r="BP542" s="5" t="n">
        <v>0</v>
      </c>
      <c r="BQ542" s="5" t="n">
        <v>0</v>
      </c>
      <c r="BR542" s="5" t="n">
        <v>0</v>
      </c>
      <c r="BS542" s="5" t="n">
        <v>1</v>
      </c>
      <c r="BT542" s="5" t="n">
        <v>0</v>
      </c>
      <c r="BU542" s="5" t="n">
        <v>0</v>
      </c>
      <c r="BV542" s="5" t="n">
        <v>0</v>
      </c>
      <c r="BW542" s="5" t="n">
        <v>0</v>
      </c>
      <c r="BX542" s="5" t="n">
        <v>1</v>
      </c>
      <c r="BY542" s="5" t="n">
        <v>11.787</v>
      </c>
      <c r="BZ542" s="5" t="n">
        <v>0</v>
      </c>
      <c r="CA542" s="5" t="n">
        <v>11.787</v>
      </c>
      <c r="CB542" s="5" t="n">
        <v>0</v>
      </c>
      <c r="CC542" s="5" t="n">
        <v>78.125</v>
      </c>
      <c r="CD542" s="5" t="n">
        <v>7.95</v>
      </c>
      <c r="CE542" s="5" t="n">
        <v>0</v>
      </c>
      <c r="CF542" s="5" t="n">
        <v>78.125</v>
      </c>
      <c r="CG542" s="5" t="n">
        <v>0</v>
      </c>
      <c r="CH542" s="5" t="n">
        <v>1</v>
      </c>
      <c r="CI542" s="5" t="n">
        <v>0</v>
      </c>
      <c r="CJ542" s="5" t="n">
        <v>0</v>
      </c>
      <c r="CK542" s="5" t="n">
        <v>0</v>
      </c>
      <c r="CL542" s="5" t="n">
        <v>0</v>
      </c>
      <c r="CM542" s="5" t="n">
        <v>0</v>
      </c>
      <c r="CN542" s="5" t="n">
        <v>0</v>
      </c>
      <c r="CO542" s="5" t="n">
        <v>0</v>
      </c>
      <c r="CP542" s="5" t="n">
        <v>0</v>
      </c>
      <c r="CQ542" s="5" t="n">
        <v>1.198</v>
      </c>
      <c r="CR542" s="5" t="n">
        <v>0</v>
      </c>
      <c r="CS542" s="5" t="n">
        <v>4.776</v>
      </c>
      <c r="CT542" s="5" t="n">
        <v>4.753</v>
      </c>
      <c r="CU542" s="5" t="n">
        <v>15.983</v>
      </c>
    </row>
    <row r="543">
      <c r="A543" s="5" t="inlineStr">
        <is>
          <t>MSR2022</t>
        </is>
      </c>
      <c r="B543" s="5" t="inlineStr">
        <is>
          <t>MSR</t>
        </is>
      </c>
      <c r="C543" s="5" t="inlineStr">
        <is>
          <t>MSR</t>
        </is>
      </c>
      <c r="D543" s="5" t="inlineStr">
        <is>
          <t>Montserrat</t>
        </is>
      </c>
      <c r="E543" s="5" t="n">
        <v>2022</v>
      </c>
      <c r="F543" s="5" t="n">
        <v>0</v>
      </c>
      <c r="G543" s="5" t="n">
        <v>11.72</v>
      </c>
      <c r="H543" s="5" t="n">
        <v>1.235</v>
      </c>
      <c r="I543" s="5" t="n">
        <v>0</v>
      </c>
      <c r="J543" s="5" t="n">
        <v>11.72</v>
      </c>
      <c r="K543" s="5" t="n">
        <v>0</v>
      </c>
      <c r="L543" s="5" t="n">
        <v>1</v>
      </c>
      <c r="M543" s="5" t="n">
        <v>9.782999999999999</v>
      </c>
      <c r="N543" s="5" t="n">
        <v>3.704</v>
      </c>
      <c r="O543" s="5" t="n">
        <v>0</v>
      </c>
      <c r="P543" s="5" t="n">
        <v>9.782999999999999</v>
      </c>
      <c r="Q543" s="5" t="n">
        <v>0</v>
      </c>
      <c r="R543" s="5" t="n">
        <v>1</v>
      </c>
      <c r="S543" s="5" t="n">
        <v>17.893</v>
      </c>
      <c r="T543" s="5" t="n">
        <v>7.408</v>
      </c>
      <c r="U543" s="5" t="n">
        <v>0</v>
      </c>
      <c r="V543" s="5" t="n">
        <v>17.893</v>
      </c>
      <c r="W543" s="5" t="n">
        <v>0</v>
      </c>
      <c r="X543" s="5" t="n">
        <v>1</v>
      </c>
      <c r="Y543" s="5" t="n">
        <v>6.316</v>
      </c>
      <c r="Z543" s="5" t="n">
        <v>0.85</v>
      </c>
      <c r="AA543" s="5" t="n">
        <v>0</v>
      </c>
      <c r="AB543" s="5" t="n">
        <v>6.316</v>
      </c>
      <c r="AC543" s="5" t="n">
        <v>0</v>
      </c>
      <c r="AD543" s="5" t="n">
        <v>1</v>
      </c>
      <c r="AE543" s="5" t="n">
        <v>7.551</v>
      </c>
      <c r="AF543" s="5" t="n">
        <v>1.768</v>
      </c>
      <c r="AG543" s="5" t="n">
        <v>0</v>
      </c>
      <c r="AH543" s="5" t="n">
        <v>7.551</v>
      </c>
      <c r="AI543" s="5" t="n">
        <v>0</v>
      </c>
      <c r="AJ543" s="5" t="n">
        <v>1</v>
      </c>
      <c r="AK543" s="5" t="n">
        <v>14.959</v>
      </c>
      <c r="AL543" s="5" t="n">
        <v>8.038</v>
      </c>
      <c r="AM543" s="5" t="n">
        <v>0</v>
      </c>
      <c r="AN543" s="5" t="n">
        <v>14.959</v>
      </c>
      <c r="AO543" s="5" t="n">
        <v>0</v>
      </c>
      <c r="AP543" s="5" t="n">
        <v>1</v>
      </c>
      <c r="AQ543" s="5" t="n">
        <v>0.896</v>
      </c>
      <c r="AR543" s="5" t="n">
        <v>0.123</v>
      </c>
      <c r="AS543" s="5" t="n">
        <v>0.968</v>
      </c>
      <c r="AT543" s="5" t="n">
        <v>1.864</v>
      </c>
      <c r="AU543" s="5" t="n">
        <v>0</v>
      </c>
      <c r="AV543" s="5" t="n">
        <v>1</v>
      </c>
      <c r="AW543" s="5" t="n">
        <v>0.89</v>
      </c>
      <c r="AX543" s="5" t="n">
        <v>0.123</v>
      </c>
      <c r="AY543" s="5" t="n">
        <v>0.742</v>
      </c>
      <c r="AZ543" s="5" t="n">
        <v>1.632</v>
      </c>
      <c r="BA543" s="5" t="n">
        <v>0</v>
      </c>
      <c r="BB543" s="5" t="n">
        <v>1</v>
      </c>
      <c r="BC543" s="5" t="n">
        <v>0.62</v>
      </c>
      <c r="BD543" s="5" t="n">
        <v>0.123</v>
      </c>
      <c r="BE543" s="5" t="n">
        <v>0.514</v>
      </c>
      <c r="BF543" s="5" t="n">
        <v>1.134</v>
      </c>
      <c r="BG543" s="5" t="n">
        <v>0</v>
      </c>
      <c r="BH543" s="5" t="n">
        <v>1</v>
      </c>
      <c r="BI543" s="5" t="n">
        <v>0.608</v>
      </c>
      <c r="BJ543" s="5" t="n">
        <v>0.123</v>
      </c>
      <c r="BK543" s="5" t="n">
        <v>0</v>
      </c>
      <c r="BL543" s="5" t="n">
        <v>0.608</v>
      </c>
      <c r="BM543" s="5" t="n">
        <v>0</v>
      </c>
      <c r="BN543" s="5" t="n">
        <v>1</v>
      </c>
      <c r="BO543" s="5" t="n">
        <v>0</v>
      </c>
      <c r="BP543" s="5" t="n">
        <v>0</v>
      </c>
      <c r="BQ543" s="5" t="n">
        <v>0</v>
      </c>
      <c r="BR543" s="5" t="n">
        <v>0</v>
      </c>
      <c r="BS543" s="5" t="n">
        <v>1</v>
      </c>
      <c r="BT543" s="5" t="n">
        <v>0</v>
      </c>
      <c r="BU543" s="5" t="n">
        <v>0</v>
      </c>
      <c r="BV543" s="5" t="n">
        <v>0</v>
      </c>
      <c r="BW543" s="5" t="n">
        <v>0</v>
      </c>
      <c r="BX543" s="5" t="n">
        <v>1</v>
      </c>
      <c r="BY543" s="5" t="n">
        <v>12.729</v>
      </c>
      <c r="BZ543" s="5" t="n">
        <v>0</v>
      </c>
      <c r="CA543" s="5" t="n">
        <v>12.729</v>
      </c>
      <c r="CB543" s="5" t="n">
        <v>0</v>
      </c>
      <c r="CC543" s="5" t="n">
        <v>97.90000000000001</v>
      </c>
      <c r="CD543" s="5" t="n">
        <v>7.95</v>
      </c>
      <c r="CE543" s="5" t="n">
        <v>0</v>
      </c>
      <c r="CF543" s="5" t="n">
        <v>97.90000000000001</v>
      </c>
      <c r="CG543" s="5" t="n">
        <v>0</v>
      </c>
      <c r="CH543" s="5" t="n">
        <v>1</v>
      </c>
      <c r="CI543" s="5" t="n">
        <v>0</v>
      </c>
      <c r="CJ543" s="5" t="n">
        <v>0</v>
      </c>
      <c r="CK543" s="5" t="n">
        <v>0</v>
      </c>
      <c r="CL543" s="5" t="n">
        <v>0</v>
      </c>
      <c r="CM543" s="5" t="n">
        <v>0</v>
      </c>
      <c r="CN543" s="5" t="n">
        <v>0</v>
      </c>
      <c r="CO543" s="5" t="n">
        <v>0</v>
      </c>
      <c r="CP543" s="5" t="n">
        <v>0</v>
      </c>
      <c r="CQ543" s="5" t="n">
        <v>1.294</v>
      </c>
      <c r="CR543" s="5" t="n">
        <v>0</v>
      </c>
      <c r="CS543" s="5" t="n">
        <v>5.158</v>
      </c>
      <c r="CT543" s="5" t="n">
        <v>10.485</v>
      </c>
      <c r="CU543" s="5" t="n">
        <v>29.494</v>
      </c>
    </row>
    <row r="544">
      <c r="A544" s="5" t="inlineStr">
        <is>
          <t>MSR2023</t>
        </is>
      </c>
      <c r="B544" s="5" t="inlineStr">
        <is>
          <t>MSR</t>
        </is>
      </c>
      <c r="C544" s="5" t="inlineStr">
        <is>
          <t>MSR</t>
        </is>
      </c>
      <c r="D544" s="5" t="inlineStr">
        <is>
          <t>Montserrat</t>
        </is>
      </c>
      <c r="E544" s="5" t="n">
        <v>2023</v>
      </c>
      <c r="F544" s="5" t="n">
        <v>0</v>
      </c>
      <c r="G544" s="5" t="n">
        <v>6.147</v>
      </c>
      <c r="H544" s="5" t="n">
        <v>1.286</v>
      </c>
      <c r="I544" s="5" t="n">
        <v>0</v>
      </c>
      <c r="J544" s="5" t="n">
        <v>6.147</v>
      </c>
      <c r="K544" s="5" t="n">
        <v>0</v>
      </c>
      <c r="L544" s="5" t="n">
        <v>1</v>
      </c>
      <c r="M544" s="5" t="n">
        <v>7.886</v>
      </c>
      <c r="N544" s="5" t="n">
        <v>3.857</v>
      </c>
      <c r="O544" s="5" t="n">
        <v>0</v>
      </c>
      <c r="P544" s="5" t="n">
        <v>7.886</v>
      </c>
      <c r="Q544" s="5" t="n">
        <v>0</v>
      </c>
      <c r="R544" s="5" t="n">
        <v>1</v>
      </c>
      <c r="S544" s="5" t="n">
        <v>12.575</v>
      </c>
      <c r="T544" s="5" t="n">
        <v>7.714</v>
      </c>
      <c r="U544" s="5" t="n">
        <v>0</v>
      </c>
      <c r="V544" s="5" t="n">
        <v>12.575</v>
      </c>
      <c r="W544" s="5" t="n">
        <v>0</v>
      </c>
      <c r="X544" s="5" t="n">
        <v>1</v>
      </c>
      <c r="Y544" s="5" t="n">
        <v>6.577</v>
      </c>
      <c r="Z544" s="5" t="n">
        <v>0.885</v>
      </c>
      <c r="AA544" s="5" t="n">
        <v>0</v>
      </c>
      <c r="AB544" s="5" t="n">
        <v>6.577</v>
      </c>
      <c r="AC544" s="5" t="n">
        <v>0</v>
      </c>
      <c r="AD544" s="5" t="n">
        <v>1</v>
      </c>
      <c r="AE544" s="5" t="n">
        <v>7.862</v>
      </c>
      <c r="AF544" s="5" t="n">
        <v>1.841</v>
      </c>
      <c r="AG544" s="5" t="n">
        <v>0</v>
      </c>
      <c r="AH544" s="5" t="n">
        <v>7.862</v>
      </c>
      <c r="AI544" s="5" t="n">
        <v>0</v>
      </c>
      <c r="AJ544" s="5" t="n">
        <v>1</v>
      </c>
      <c r="AK544" s="5" t="n">
        <v>15.576</v>
      </c>
      <c r="AL544" s="5" t="n">
        <v>8.369999999999999</v>
      </c>
      <c r="AM544" s="5" t="n">
        <v>0</v>
      </c>
      <c r="AN544" s="5" t="n">
        <v>15.576</v>
      </c>
      <c r="AO544" s="5" t="n">
        <v>0</v>
      </c>
      <c r="AP544" s="5" t="n">
        <v>1</v>
      </c>
      <c r="AQ544" s="5" t="n">
        <v>0.791</v>
      </c>
      <c r="AR544" s="5" t="n">
        <v>0.129</v>
      </c>
      <c r="AS544" s="5" t="n">
        <v>1.007</v>
      </c>
      <c r="AT544" s="5" t="n">
        <v>1.798</v>
      </c>
      <c r="AU544" s="5" t="n">
        <v>0</v>
      </c>
      <c r="AV544" s="5" t="n">
        <v>1</v>
      </c>
      <c r="AW544" s="5" t="n">
        <v>0.618</v>
      </c>
      <c r="AX544" s="5" t="n">
        <v>0.129</v>
      </c>
      <c r="AY544" s="5" t="n">
        <v>0.773</v>
      </c>
      <c r="AZ544" s="5" t="n">
        <v>1.391</v>
      </c>
      <c r="BA544" s="5" t="n">
        <v>0</v>
      </c>
      <c r="BB544" s="5" t="n">
        <v>1</v>
      </c>
      <c r="BC544" s="5" t="n">
        <v>0.554</v>
      </c>
      <c r="BD544" s="5" t="n">
        <v>0.129</v>
      </c>
      <c r="BE544" s="5" t="n">
        <v>0.5570000000000001</v>
      </c>
      <c r="BF544" s="5" t="n">
        <v>1.112</v>
      </c>
      <c r="BG544" s="5" t="n">
        <v>0</v>
      </c>
      <c r="BH544" s="5" t="n">
        <v>1</v>
      </c>
      <c r="BI544" s="5" t="n">
        <v>0.5570000000000001</v>
      </c>
      <c r="BJ544" s="5" t="n">
        <v>0.129</v>
      </c>
      <c r="BK544" s="5" t="n">
        <v>0</v>
      </c>
      <c r="BL544" s="5" t="n">
        <v>0.5570000000000001</v>
      </c>
      <c r="BM544" s="5" t="n">
        <v>0</v>
      </c>
      <c r="BN544" s="5" t="n">
        <v>1</v>
      </c>
      <c r="BO544" s="5" t="n">
        <v>0</v>
      </c>
      <c r="BP544" s="5" t="n">
        <v>0</v>
      </c>
      <c r="BQ544" s="5" t="n">
        <v>0</v>
      </c>
      <c r="BR544" s="5" t="n">
        <v>0</v>
      </c>
      <c r="BS544" s="5" t="n">
        <v>1</v>
      </c>
      <c r="BT544" s="5" t="n">
        <v>0</v>
      </c>
      <c r="BU544" s="5" t="n">
        <v>0</v>
      </c>
      <c r="BV544" s="5" t="n">
        <v>0</v>
      </c>
      <c r="BW544" s="5" t="n">
        <v>0</v>
      </c>
      <c r="BX544" s="5" t="n">
        <v>1</v>
      </c>
      <c r="BY544" s="5" t="n">
        <v>13.254</v>
      </c>
      <c r="BZ544" s="5" t="n">
        <v>0</v>
      </c>
      <c r="CA544" s="5" t="n">
        <v>13.254</v>
      </c>
      <c r="CB544" s="5" t="n">
        <v>0</v>
      </c>
      <c r="CC544" s="5" t="n">
        <v>83.248</v>
      </c>
      <c r="CD544" s="5" t="n">
        <v>7.95</v>
      </c>
      <c r="CE544" s="5" t="n">
        <v>0</v>
      </c>
      <c r="CF544" s="5" t="n">
        <v>83.248</v>
      </c>
      <c r="CG544" s="5" t="n">
        <v>0</v>
      </c>
      <c r="CH544" s="5" t="n">
        <v>1</v>
      </c>
      <c r="CI544" s="5" t="n">
        <v>0</v>
      </c>
      <c r="CJ544" s="5" t="n">
        <v>0</v>
      </c>
      <c r="CK544" s="5" t="n">
        <v>0</v>
      </c>
      <c r="CL544" s="5" t="n">
        <v>0</v>
      </c>
      <c r="CM544" s="5" t="n">
        <v>0</v>
      </c>
      <c r="CN544" s="5" t="n">
        <v>0</v>
      </c>
      <c r="CO544" s="5" t="n">
        <v>0</v>
      </c>
      <c r="CP544" s="5" t="n">
        <v>0</v>
      </c>
      <c r="CQ544" s="5" t="n">
        <v>1.348</v>
      </c>
      <c r="CR544" s="5" t="n">
        <v>0</v>
      </c>
      <c r="CS544" s="5" t="n">
        <v>5.37</v>
      </c>
      <c r="CT544" s="5" t="n">
        <v>4.861</v>
      </c>
      <c r="CU544" s="5" t="n">
        <v>11.192</v>
      </c>
    </row>
    <row r="545">
      <c r="A545" s="5" t="inlineStr">
        <is>
          <t>MSR2024</t>
        </is>
      </c>
      <c r="B545" s="5" t="inlineStr">
        <is>
          <t>MSR</t>
        </is>
      </c>
      <c r="C545" s="5" t="inlineStr">
        <is>
          <t>MSR</t>
        </is>
      </c>
      <c r="D545" s="5" t="inlineStr">
        <is>
          <t>Montserrat</t>
        </is>
      </c>
      <c r="E545" s="5" t="n">
        <v>2024</v>
      </c>
      <c r="F545" s="5" t="n">
        <v>0</v>
      </c>
      <c r="G545" s="5" t="n">
        <v>5.575</v>
      </c>
      <c r="H545" s="5" t="n">
        <v>1.324</v>
      </c>
      <c r="I545" s="5" t="n">
        <v>0</v>
      </c>
      <c r="J545" s="5" t="n">
        <v>5.575</v>
      </c>
      <c r="K545" s="5" t="n">
        <v>0</v>
      </c>
      <c r="L545" s="5" t="n">
        <v>1</v>
      </c>
      <c r="M545" s="5" t="n">
        <v>7.124</v>
      </c>
      <c r="N545" s="5" t="n">
        <v>3.971</v>
      </c>
      <c r="O545" s="5" t="n">
        <v>0</v>
      </c>
      <c r="P545" s="5" t="n">
        <v>7.124</v>
      </c>
      <c r="Q545" s="5" t="n">
        <v>0</v>
      </c>
      <c r="R545" s="5" t="n">
        <v>1</v>
      </c>
      <c r="S545" s="5" t="n">
        <v>12.193</v>
      </c>
      <c r="T545" s="5" t="n">
        <v>7.942</v>
      </c>
      <c r="U545" s="5" t="n">
        <v>0</v>
      </c>
      <c r="V545" s="5" t="n">
        <v>12.193</v>
      </c>
      <c r="W545" s="5" t="n">
        <v>0</v>
      </c>
      <c r="X545" s="5" t="n">
        <v>1</v>
      </c>
      <c r="Y545" s="5" t="n">
        <v>6.771</v>
      </c>
      <c r="Z545" s="5" t="n">
        <v>0.911</v>
      </c>
      <c r="AA545" s="5" t="n">
        <v>0</v>
      </c>
      <c r="AB545" s="5" t="n">
        <v>6.771</v>
      </c>
      <c r="AC545" s="5" t="n">
        <v>0</v>
      </c>
      <c r="AD545" s="5" t="n">
        <v>1</v>
      </c>
      <c r="AE545" s="5" t="n">
        <v>8.095000000000001</v>
      </c>
      <c r="AF545" s="5" t="n">
        <v>1.896</v>
      </c>
      <c r="AG545" s="5" t="n">
        <v>0</v>
      </c>
      <c r="AH545" s="5" t="n">
        <v>8.095000000000001</v>
      </c>
      <c r="AI545" s="5" t="n">
        <v>0</v>
      </c>
      <c r="AJ545" s="5" t="n">
        <v>1</v>
      </c>
      <c r="AK545" s="5" t="n">
        <v>16.036</v>
      </c>
      <c r="AL545" s="5" t="n">
        <v>8.617000000000001</v>
      </c>
      <c r="AM545" s="5" t="n">
        <v>0</v>
      </c>
      <c r="AN545" s="5" t="n">
        <v>16.036</v>
      </c>
      <c r="AO545" s="5" t="n">
        <v>0</v>
      </c>
      <c r="AP545" s="5" t="n">
        <v>1</v>
      </c>
      <c r="AQ545" s="5" t="n">
        <v>0.756</v>
      </c>
      <c r="AR545" s="5" t="n">
        <v>0.132</v>
      </c>
      <c r="AS545" s="5" t="n">
        <v>1.037</v>
      </c>
      <c r="AT545" s="5" t="n">
        <v>1.793</v>
      </c>
      <c r="AU545" s="5" t="n">
        <v>0</v>
      </c>
      <c r="AV545" s="5" t="n">
        <v>1</v>
      </c>
      <c r="AW545" s="5" t="n">
        <v>0.655</v>
      </c>
      <c r="AX545" s="5" t="n">
        <v>0.132</v>
      </c>
      <c r="AY545" s="5" t="n">
        <v>0.796</v>
      </c>
      <c r="AZ545" s="5" t="n">
        <v>1.451</v>
      </c>
      <c r="BA545" s="5" t="n">
        <v>0</v>
      </c>
      <c r="BB545" s="5" t="n">
        <v>1</v>
      </c>
      <c r="BC545" s="5" t="n">
        <v>0.534</v>
      </c>
      <c r="BD545" s="5" t="n">
        <v>0.132</v>
      </c>
      <c r="BE545" s="5" t="n">
        <v>0.583</v>
      </c>
      <c r="BF545" s="5" t="n">
        <v>1.116</v>
      </c>
      <c r="BG545" s="5" t="n">
        <v>0</v>
      </c>
      <c r="BH545" s="5" t="n">
        <v>1</v>
      </c>
      <c r="BI545" s="5" t="n">
        <v>0.5679999999999999</v>
      </c>
      <c r="BJ545" s="5" t="n">
        <v>0.132</v>
      </c>
      <c r="BK545" s="5" t="n">
        <v>0</v>
      </c>
      <c r="BL545" s="5" t="n">
        <v>0.5679999999999999</v>
      </c>
      <c r="BM545" s="5" t="n">
        <v>0</v>
      </c>
      <c r="BN545" s="5" t="n">
        <v>1</v>
      </c>
      <c r="BO545" s="5" t="n">
        <v>0</v>
      </c>
      <c r="BP545" s="5" t="n">
        <v>0</v>
      </c>
      <c r="BQ545" s="5" t="n">
        <v>0</v>
      </c>
      <c r="BR545" s="5" t="n">
        <v>0</v>
      </c>
      <c r="BS545" s="5" t="n">
        <v>1</v>
      </c>
      <c r="BT545" s="5" t="n">
        <v>0</v>
      </c>
      <c r="BU545" s="5" t="n">
        <v>0</v>
      </c>
      <c r="BV545" s="5" t="n">
        <v>0</v>
      </c>
      <c r="BW545" s="5" t="n">
        <v>0</v>
      </c>
      <c r="BX545" s="5" t="n">
        <v>1</v>
      </c>
      <c r="BY545" s="5" t="n">
        <v>13.646</v>
      </c>
      <c r="BZ545" s="5" t="n">
        <v>0</v>
      </c>
      <c r="CA545" s="5" t="n">
        <v>13.646</v>
      </c>
      <c r="CB545" s="5" t="n">
        <v>0</v>
      </c>
      <c r="CC545" s="5" t="n">
        <v>82.58799999999999</v>
      </c>
      <c r="CD545" s="5" t="n">
        <v>7.95</v>
      </c>
      <c r="CE545" s="5" t="n">
        <v>0</v>
      </c>
      <c r="CF545" s="5" t="n">
        <v>82.58799999999999</v>
      </c>
      <c r="CG545" s="5" t="n">
        <v>0</v>
      </c>
      <c r="CH545" s="5" t="n">
        <v>1</v>
      </c>
      <c r="CI545" s="5" t="n">
        <v>0</v>
      </c>
      <c r="CJ545" s="5" t="n">
        <v>0</v>
      </c>
      <c r="CK545" s="5" t="n">
        <v>0</v>
      </c>
      <c r="CL545" s="5" t="n">
        <v>0</v>
      </c>
      <c r="CM545" s="5" t="n">
        <v>0</v>
      </c>
      <c r="CN545" s="5" t="n">
        <v>0</v>
      </c>
      <c r="CO545" s="5" t="n">
        <v>0</v>
      </c>
      <c r="CP545" s="5" t="n">
        <v>0</v>
      </c>
      <c r="CQ545" s="5" t="n">
        <v>1.387</v>
      </c>
      <c r="CR545" s="5" t="n">
        <v>0</v>
      </c>
      <c r="CS545" s="5" t="n">
        <v>5.529</v>
      </c>
      <c r="CT545" s="5" t="n">
        <v>4.251</v>
      </c>
      <c r="CU545" s="5" t="n">
        <v>10.123</v>
      </c>
    </row>
    <row r="546">
      <c r="A546" s="5" t="inlineStr">
        <is>
          <t>MAR2021</t>
        </is>
      </c>
      <c r="B546" s="5" t="inlineStr">
        <is>
          <t>MAR</t>
        </is>
      </c>
      <c r="C546" s="5" t="inlineStr">
        <is>
          <t>MAR</t>
        </is>
      </c>
      <c r="D546" s="5" t="inlineStr">
        <is>
          <t>Morocco</t>
        </is>
      </c>
      <c r="E546" s="5" t="n">
        <v>2021</v>
      </c>
      <c r="F546" s="5" t="n">
        <v>0.2</v>
      </c>
      <c r="G546" s="5" t="n">
        <v>7.191</v>
      </c>
      <c r="H546" s="5" t="n">
        <v>1.573</v>
      </c>
      <c r="I546" s="5" t="n">
        <v>0.119</v>
      </c>
      <c r="J546" s="5" t="n">
        <v>7.31</v>
      </c>
      <c r="K546" s="5" t="n">
        <v>0</v>
      </c>
      <c r="L546" s="5" t="n">
        <v>1</v>
      </c>
      <c r="M546" s="5" t="n">
        <v>7.447</v>
      </c>
      <c r="N546" s="5" t="n">
        <v>3.375</v>
      </c>
      <c r="O546" s="5" t="n">
        <v>0.339</v>
      </c>
      <c r="P546" s="5" t="n">
        <v>7.787</v>
      </c>
      <c r="Q546" s="5" t="n">
        <v>0</v>
      </c>
      <c r="R546" s="5" t="n">
        <v>1</v>
      </c>
      <c r="S546" s="5" t="n">
        <v>11.613</v>
      </c>
      <c r="T546" s="5" t="n">
        <v>6.86</v>
      </c>
      <c r="U546" s="5" t="n">
        <v>0</v>
      </c>
      <c r="V546" s="5" t="n">
        <v>11.613</v>
      </c>
      <c r="W546" s="5" t="n">
        <v>0</v>
      </c>
      <c r="X546" s="5" t="n">
        <v>1</v>
      </c>
      <c r="Y546" s="5" t="n">
        <v>4.568</v>
      </c>
      <c r="Z546" s="5" t="n">
        <v>0.725</v>
      </c>
      <c r="AA546" s="5" t="n">
        <v>0.311</v>
      </c>
      <c r="AB546" s="5" t="n">
        <v>4.879</v>
      </c>
      <c r="AC546" s="5" t="n">
        <v>0</v>
      </c>
      <c r="AD546" s="5" t="n">
        <v>1</v>
      </c>
      <c r="AE546" s="5" t="n">
        <v>5.642</v>
      </c>
      <c r="AF546" s="5" t="n">
        <v>1.509</v>
      </c>
      <c r="AG546" s="5" t="n">
        <v>0.311</v>
      </c>
      <c r="AH546" s="5" t="n">
        <v>5.952</v>
      </c>
      <c r="AI546" s="5" t="n">
        <v>0</v>
      </c>
      <c r="AJ546" s="5" t="n">
        <v>1</v>
      </c>
      <c r="AK546" s="5" t="n">
        <v>12.08</v>
      </c>
      <c r="AL546" s="5" t="n">
        <v>6.925</v>
      </c>
      <c r="AM546" s="5" t="n">
        <v>0</v>
      </c>
      <c r="AN546" s="5" t="n">
        <v>12.08</v>
      </c>
      <c r="AO546" s="5" t="n">
        <v>0</v>
      </c>
      <c r="AP546" s="5" t="n">
        <v>1</v>
      </c>
      <c r="AQ546" s="5" t="n">
        <v>0.621</v>
      </c>
      <c r="AR546" s="5" t="n">
        <v>0.114</v>
      </c>
      <c r="AS546" s="5" t="n">
        <v>0.504</v>
      </c>
      <c r="AT546" s="5" t="n">
        <v>1.237</v>
      </c>
      <c r="AU546" s="5" t="n">
        <v>0.1</v>
      </c>
      <c r="AV546" s="5" t="n">
        <v>1</v>
      </c>
      <c r="AW546" s="5" t="n">
        <v>0.593</v>
      </c>
      <c r="AX546" s="5" t="n">
        <v>0.114</v>
      </c>
      <c r="AY546" s="5" t="n">
        <v>0.351</v>
      </c>
      <c r="AZ546" s="5" t="n">
        <v>1.038</v>
      </c>
      <c r="BA546" s="5" t="n">
        <v>0.1</v>
      </c>
      <c r="BB546" s="5" t="n">
        <v>1</v>
      </c>
      <c r="BC546" s="5" t="n">
        <v>0.44</v>
      </c>
      <c r="BD546" s="5" t="n">
        <v>0.114</v>
      </c>
      <c r="BE546" s="5" t="n">
        <v>-0.251</v>
      </c>
      <c r="BF546" s="5" t="n">
        <v>0.189</v>
      </c>
      <c r="BG546" s="5" t="n">
        <v>0</v>
      </c>
      <c r="BH546" s="5" t="n">
        <v>0</v>
      </c>
      <c r="BI546" s="5" t="n">
        <v>0.5600000000000001</v>
      </c>
      <c r="BJ546" s="5" t="n">
        <v>0.114</v>
      </c>
      <c r="BK546" s="5" t="n">
        <v>0.035</v>
      </c>
      <c r="BL546" s="5" t="n">
        <v>0.595</v>
      </c>
      <c r="BM546" s="5" t="n">
        <v>0</v>
      </c>
      <c r="BN546" s="5" t="n">
        <v>1</v>
      </c>
      <c r="BO546" s="5" t="n">
        <v>0</v>
      </c>
      <c r="BP546" s="5" t="n">
        <v>0</v>
      </c>
      <c r="BQ546" s="5" t="n">
        <v>0.108</v>
      </c>
      <c r="BR546" s="5" t="n">
        <v>0</v>
      </c>
      <c r="BS546" s="5" t="n">
        <v>0.833</v>
      </c>
      <c r="BT546" s="5" t="n">
        <v>0</v>
      </c>
      <c r="BU546" s="5" t="n">
        <v>0</v>
      </c>
      <c r="BV546" s="5" t="n">
        <v>0.1</v>
      </c>
      <c r="BW546" s="5" t="n">
        <v>0</v>
      </c>
      <c r="BX546" s="5" t="n">
        <v>0.833</v>
      </c>
      <c r="BY546" s="5" t="n">
        <v>11.787</v>
      </c>
      <c r="BZ546" s="5" t="n">
        <v>0</v>
      </c>
      <c r="CA546" s="5" t="n">
        <v>11.787</v>
      </c>
      <c r="CB546" s="5" t="n">
        <v>0</v>
      </c>
      <c r="CC546" s="5" t="n">
        <v>81.69499999999999</v>
      </c>
      <c r="CD546" s="5" t="n">
        <v>7.95</v>
      </c>
      <c r="CE546" s="5" t="n">
        <v>-3.099</v>
      </c>
      <c r="CF546" s="5" t="n">
        <v>78.596</v>
      </c>
      <c r="CG546" s="5" t="n">
        <v>0</v>
      </c>
      <c r="CH546" s="5" t="n">
        <v>1</v>
      </c>
      <c r="CI546" s="5" t="n">
        <v>0</v>
      </c>
      <c r="CJ546" s="5" t="n">
        <v>0</v>
      </c>
      <c r="CK546" s="5" t="n">
        <v>0</v>
      </c>
      <c r="CL546" s="5" t="n">
        <v>0</v>
      </c>
      <c r="CM546" s="5" t="n">
        <v>0</v>
      </c>
      <c r="CN546" s="5" t="n">
        <v>0</v>
      </c>
      <c r="CO546" s="5" t="n">
        <v>0</v>
      </c>
      <c r="CP546" s="5" t="n">
        <v>0</v>
      </c>
      <c r="CQ546" s="5" t="n">
        <v>1.198</v>
      </c>
      <c r="CR546" s="5" t="n">
        <v>0.123</v>
      </c>
      <c r="CS546" s="5" t="n">
        <v>5.407</v>
      </c>
      <c r="CT546" s="5" t="n">
        <v>4.753</v>
      </c>
      <c r="CU546" s="5" t="n">
        <v>14.162</v>
      </c>
    </row>
    <row r="547">
      <c r="A547" s="5" t="inlineStr">
        <is>
          <t>MAR2022</t>
        </is>
      </c>
      <c r="B547" s="5" t="inlineStr">
        <is>
          <t>MAR</t>
        </is>
      </c>
      <c r="C547" s="5" t="inlineStr">
        <is>
          <t>MAR</t>
        </is>
      </c>
      <c r="D547" s="5" t="inlineStr">
        <is>
          <t>Morocco</t>
        </is>
      </c>
      <c r="E547" s="5" t="n">
        <v>2022</v>
      </c>
      <c r="F547" s="5" t="n">
        <v>0.2</v>
      </c>
      <c r="G547" s="5" t="n">
        <v>13.009</v>
      </c>
      <c r="H547" s="5" t="n">
        <v>2.02</v>
      </c>
      <c r="I547" s="5" t="n">
        <v>0.262</v>
      </c>
      <c r="J547" s="5" t="n">
        <v>13.271</v>
      </c>
      <c r="K547" s="5" t="n">
        <v>0</v>
      </c>
      <c r="L547" s="5" t="n">
        <v>1</v>
      </c>
      <c r="M547" s="5" t="n">
        <v>9.262</v>
      </c>
      <c r="N547" s="5" t="n">
        <v>3.825</v>
      </c>
      <c r="O547" s="5" t="n">
        <v>0.365</v>
      </c>
      <c r="P547" s="5" t="n">
        <v>9.627000000000001</v>
      </c>
      <c r="Q547" s="5" t="n">
        <v>0</v>
      </c>
      <c r="R547" s="5" t="n">
        <v>1</v>
      </c>
      <c r="S547" s="5" t="n">
        <v>17.886</v>
      </c>
      <c r="T547" s="5" t="n">
        <v>7.406</v>
      </c>
      <c r="U547" s="5" t="n">
        <v>0</v>
      </c>
      <c r="V547" s="5" t="n">
        <v>17.886</v>
      </c>
      <c r="W547" s="5" t="n">
        <v>0</v>
      </c>
      <c r="X547" s="5" t="n">
        <v>1</v>
      </c>
      <c r="Y547" s="5" t="n">
        <v>6.885</v>
      </c>
      <c r="Z547" s="5" t="n">
        <v>1.092</v>
      </c>
      <c r="AA547" s="5" t="n">
        <v>0.526</v>
      </c>
      <c r="AB547" s="5" t="n">
        <v>7.411</v>
      </c>
      <c r="AC547" s="5" t="n">
        <v>0</v>
      </c>
      <c r="AD547" s="5" t="n">
        <v>1</v>
      </c>
      <c r="AE547" s="5" t="n">
        <v>7.931</v>
      </c>
      <c r="AF547" s="5" t="n">
        <v>2.122</v>
      </c>
      <c r="AG547" s="5" t="n">
        <v>0.526</v>
      </c>
      <c r="AH547" s="5" t="n">
        <v>8.457000000000001</v>
      </c>
      <c r="AI547" s="5" t="n">
        <v>0</v>
      </c>
      <c r="AJ547" s="5" t="n">
        <v>1</v>
      </c>
      <c r="AK547" s="5" t="n">
        <v>14.207</v>
      </c>
      <c r="AL547" s="5" t="n">
        <v>8.144</v>
      </c>
      <c r="AM547" s="5" t="n">
        <v>0</v>
      </c>
      <c r="AN547" s="5" t="n">
        <v>14.207</v>
      </c>
      <c r="AO547" s="5" t="n">
        <v>0</v>
      </c>
      <c r="AP547" s="5" t="n">
        <v>1</v>
      </c>
      <c r="AQ547" s="5" t="n">
        <v>0.847</v>
      </c>
      <c r="AR547" s="5" t="n">
        <v>0.123</v>
      </c>
      <c r="AS547" s="5" t="n">
        <v>0.46</v>
      </c>
      <c r="AT547" s="5" t="n">
        <v>1.437</v>
      </c>
      <c r="AU547" s="5" t="n">
        <v>0.1</v>
      </c>
      <c r="AV547" s="5" t="n">
        <v>1</v>
      </c>
      <c r="AW547" s="5" t="n">
        <v>0.947</v>
      </c>
      <c r="AX547" s="5" t="n">
        <v>0.123</v>
      </c>
      <c r="AY547" s="5" t="n">
        <v>0.201</v>
      </c>
      <c r="AZ547" s="5" t="n">
        <v>1.262</v>
      </c>
      <c r="BA547" s="5" t="n">
        <v>0.1</v>
      </c>
      <c r="BB547" s="5" t="n">
        <v>1</v>
      </c>
      <c r="BC547" s="5" t="n">
        <v>0.589</v>
      </c>
      <c r="BD547" s="5" t="n">
        <v>0.123</v>
      </c>
      <c r="BE547" s="5" t="n">
        <v>-0.421</v>
      </c>
      <c r="BF547" s="5" t="n">
        <v>0.167</v>
      </c>
      <c r="BG547" s="5" t="n">
        <v>0</v>
      </c>
      <c r="BH547" s="5" t="n">
        <v>0</v>
      </c>
      <c r="BI547" s="5" t="n">
        <v>0.6889999999999999</v>
      </c>
      <c r="BJ547" s="5" t="n">
        <v>0.123</v>
      </c>
      <c r="BK547" s="5" t="n">
        <v>0.044</v>
      </c>
      <c r="BL547" s="5" t="n">
        <v>0.733</v>
      </c>
      <c r="BM547" s="5" t="n">
        <v>0</v>
      </c>
      <c r="BN547" s="5" t="n">
        <v>1</v>
      </c>
      <c r="BO547" s="5" t="n">
        <v>0</v>
      </c>
      <c r="BP547" s="5" t="n">
        <v>0</v>
      </c>
      <c r="BQ547" s="5" t="n">
        <v>0.1</v>
      </c>
      <c r="BR547" s="5" t="n">
        <v>0</v>
      </c>
      <c r="BS547" s="5" t="n">
        <v>0.833</v>
      </c>
      <c r="BT547" s="5" t="n">
        <v>0</v>
      </c>
      <c r="BU547" s="5" t="n">
        <v>0</v>
      </c>
      <c r="BV547" s="5" t="n">
        <v>0.089</v>
      </c>
      <c r="BW547" s="5" t="n">
        <v>0</v>
      </c>
      <c r="BX547" s="5" t="n">
        <v>0.833</v>
      </c>
      <c r="BY547" s="5" t="n">
        <v>12.729</v>
      </c>
      <c r="BZ547" s="5" t="n">
        <v>0</v>
      </c>
      <c r="CA547" s="5" t="n">
        <v>12.729</v>
      </c>
      <c r="CB547" s="5" t="n">
        <v>0</v>
      </c>
      <c r="CC547" s="5" t="n">
        <v>102.477</v>
      </c>
      <c r="CD547" s="5" t="n">
        <v>7.95</v>
      </c>
      <c r="CE547" s="5" t="n">
        <v>-3.347</v>
      </c>
      <c r="CF547" s="5" t="n">
        <v>99.129</v>
      </c>
      <c r="CG547" s="5" t="n">
        <v>0</v>
      </c>
      <c r="CH547" s="5" t="n">
        <v>1</v>
      </c>
      <c r="CI547" s="5" t="n">
        <v>0</v>
      </c>
      <c r="CJ547" s="5" t="n">
        <v>0</v>
      </c>
      <c r="CK547" s="5" t="n">
        <v>0</v>
      </c>
      <c r="CL547" s="5" t="n">
        <v>0</v>
      </c>
      <c r="CM547" s="5" t="n">
        <v>0</v>
      </c>
      <c r="CN547" s="5" t="n">
        <v>0</v>
      </c>
      <c r="CO547" s="5" t="n">
        <v>0</v>
      </c>
      <c r="CP547" s="5" t="n">
        <v>0</v>
      </c>
      <c r="CQ547" s="5" t="n">
        <v>1.294</v>
      </c>
      <c r="CR547" s="5" t="n">
        <v>0.306</v>
      </c>
      <c r="CS547" s="5" t="n">
        <v>5.839</v>
      </c>
      <c r="CT547" s="5" t="n">
        <v>10.485</v>
      </c>
      <c r="CU547" s="5" t="n">
        <v>30.326</v>
      </c>
    </row>
    <row r="548">
      <c r="A548" s="5" t="inlineStr">
        <is>
          <t>MAR2023</t>
        </is>
      </c>
      <c r="B548" s="5" t="inlineStr">
        <is>
          <t>MAR</t>
        </is>
      </c>
      <c r="C548" s="5" t="inlineStr">
        <is>
          <t>MAR</t>
        </is>
      </c>
      <c r="D548" s="5" t="inlineStr">
        <is>
          <t>Morocco</t>
        </is>
      </c>
      <c r="E548" s="5" t="n">
        <v>2023</v>
      </c>
      <c r="F548" s="5" t="n">
        <v>0.2</v>
      </c>
      <c r="G548" s="5" t="n">
        <v>7.441</v>
      </c>
      <c r="H548" s="5" t="n">
        <v>1.695</v>
      </c>
      <c r="I548" s="5" t="n">
        <v>0.122</v>
      </c>
      <c r="J548" s="5" t="n">
        <v>7.562</v>
      </c>
      <c r="K548" s="5" t="n">
        <v>0</v>
      </c>
      <c r="L548" s="5" t="n">
        <v>1</v>
      </c>
      <c r="M548" s="5" t="n">
        <v>7.369</v>
      </c>
      <c r="N548" s="5" t="n">
        <v>3.655</v>
      </c>
      <c r="O548" s="5" t="n">
        <v>0.301</v>
      </c>
      <c r="P548" s="5" t="n">
        <v>7.67</v>
      </c>
      <c r="Q548" s="5" t="n">
        <v>0</v>
      </c>
      <c r="R548" s="5" t="n">
        <v>1</v>
      </c>
      <c r="S548" s="5" t="n">
        <v>12.575</v>
      </c>
      <c r="T548" s="5" t="n">
        <v>7.714</v>
      </c>
      <c r="U548" s="5" t="n">
        <v>0</v>
      </c>
      <c r="V548" s="5" t="n">
        <v>12.575</v>
      </c>
      <c r="W548" s="5" t="n">
        <v>0</v>
      </c>
      <c r="X548" s="5" t="n">
        <v>1</v>
      </c>
      <c r="Y548" s="5" t="n">
        <v>3.884</v>
      </c>
      <c r="Z548" s="5" t="n">
        <v>0.616</v>
      </c>
      <c r="AA548" s="5" t="n">
        <v>0.252</v>
      </c>
      <c r="AB548" s="5" t="n">
        <v>4.136</v>
      </c>
      <c r="AC548" s="5" t="n">
        <v>0</v>
      </c>
      <c r="AD548" s="5" t="n">
        <v>1</v>
      </c>
      <c r="AE548" s="5" t="n">
        <v>5.137</v>
      </c>
      <c r="AF548" s="5" t="n">
        <v>1.374</v>
      </c>
      <c r="AG548" s="5" t="n">
        <v>0.252</v>
      </c>
      <c r="AH548" s="5" t="n">
        <v>5.389</v>
      </c>
      <c r="AI548" s="5" t="n">
        <v>0</v>
      </c>
      <c r="AJ548" s="5" t="n">
        <v>1</v>
      </c>
      <c r="AK548" s="5" t="n">
        <v>12.653</v>
      </c>
      <c r="AL548" s="5" t="n">
        <v>7.254</v>
      </c>
      <c r="AM548" s="5" t="n">
        <v>0</v>
      </c>
      <c r="AN548" s="5" t="n">
        <v>12.653</v>
      </c>
      <c r="AO548" s="5" t="n">
        <v>0</v>
      </c>
      <c r="AP548" s="5" t="n">
        <v>1</v>
      </c>
      <c r="AQ548" s="5" t="n">
        <v>0.749</v>
      </c>
      <c r="AR548" s="5" t="n">
        <v>0.129</v>
      </c>
      <c r="AS548" s="5" t="n">
        <v>0.574</v>
      </c>
      <c r="AT548" s="5" t="n">
        <v>1.455</v>
      </c>
      <c r="AU548" s="5" t="n">
        <v>0.1</v>
      </c>
      <c r="AV548" s="5" t="n">
        <v>1</v>
      </c>
      <c r="AW548" s="5" t="n">
        <v>0.783</v>
      </c>
      <c r="AX548" s="5" t="n">
        <v>0.129</v>
      </c>
      <c r="AY548" s="5" t="n">
        <v>0.397</v>
      </c>
      <c r="AZ548" s="5" t="n">
        <v>1.297</v>
      </c>
      <c r="BA548" s="5" t="n">
        <v>0.1</v>
      </c>
      <c r="BB548" s="5" t="n">
        <v>1</v>
      </c>
      <c r="BC548" s="5" t="n">
        <v>0.527</v>
      </c>
      <c r="BD548" s="5" t="n">
        <v>0.129</v>
      </c>
      <c r="BE548" s="5" t="n">
        <v>-0.36</v>
      </c>
      <c r="BF548" s="5" t="n">
        <v>0.168</v>
      </c>
      <c r="BG548" s="5" t="n">
        <v>0</v>
      </c>
      <c r="BH548" s="5" t="n">
        <v>0</v>
      </c>
      <c r="BI548" s="5" t="n">
        <v>0.64</v>
      </c>
      <c r="BJ548" s="5" t="n">
        <v>0.129</v>
      </c>
      <c r="BK548" s="5" t="n">
        <v>0.04</v>
      </c>
      <c r="BL548" s="5" t="n">
        <v>0.68</v>
      </c>
      <c r="BM548" s="5" t="n">
        <v>0</v>
      </c>
      <c r="BN548" s="5" t="n">
        <v>1</v>
      </c>
      <c r="BO548" s="5" t="n">
        <v>0</v>
      </c>
      <c r="BP548" s="5" t="n">
        <v>0</v>
      </c>
      <c r="BQ548" s="5" t="n">
        <v>0.1</v>
      </c>
      <c r="BR548" s="5" t="n">
        <v>0</v>
      </c>
      <c r="BS548" s="5" t="n">
        <v>0.833</v>
      </c>
      <c r="BT548" s="5" t="n">
        <v>0</v>
      </c>
      <c r="BU548" s="5" t="n">
        <v>0</v>
      </c>
      <c r="BV548" s="5" t="n">
        <v>0.089</v>
      </c>
      <c r="BW548" s="5" t="n">
        <v>0.14</v>
      </c>
      <c r="BX548" s="5" t="n">
        <v>0.833</v>
      </c>
      <c r="BY548" s="5" t="n">
        <v>13.254</v>
      </c>
      <c r="BZ548" s="5" t="n">
        <v>0</v>
      </c>
      <c r="CA548" s="5" t="n">
        <v>13.254</v>
      </c>
      <c r="CB548" s="5" t="n">
        <v>0</v>
      </c>
      <c r="CC548" s="5" t="n">
        <v>87.07899999999999</v>
      </c>
      <c r="CD548" s="5" t="n">
        <v>7.95</v>
      </c>
      <c r="CE548" s="5" t="n">
        <v>-3.485</v>
      </c>
      <c r="CF548" s="5" t="n">
        <v>83.59399999999999</v>
      </c>
      <c r="CG548" s="5" t="n">
        <v>0</v>
      </c>
      <c r="CH548" s="5" t="n">
        <v>1</v>
      </c>
      <c r="CI548" s="5" t="n">
        <v>0</v>
      </c>
      <c r="CJ548" s="5" t="n">
        <v>0</v>
      </c>
      <c r="CK548" s="5" t="n">
        <v>0</v>
      </c>
      <c r="CL548" s="5" t="n">
        <v>0</v>
      </c>
      <c r="CM548" s="5" t="n">
        <v>0</v>
      </c>
      <c r="CN548" s="5" t="n">
        <v>0</v>
      </c>
      <c r="CO548" s="5" t="n">
        <v>0</v>
      </c>
      <c r="CP548" s="5" t="n">
        <v>0</v>
      </c>
      <c r="CQ548" s="5" t="n">
        <v>1.348</v>
      </c>
      <c r="CR548" s="5" t="n">
        <v>0.051</v>
      </c>
      <c r="CS548" s="5" t="n">
        <v>6.08</v>
      </c>
      <c r="CT548" s="5" t="n">
        <v>4.861</v>
      </c>
      <c r="CU548" s="5" t="n">
        <v>10.622</v>
      </c>
    </row>
    <row r="549">
      <c r="A549" s="5" t="inlineStr">
        <is>
          <t>MAR2024</t>
        </is>
      </c>
      <c r="B549" s="5" t="inlineStr">
        <is>
          <t>MAR</t>
        </is>
      </c>
      <c r="C549" s="5" t="inlineStr">
        <is>
          <t>MAR</t>
        </is>
      </c>
      <c r="D549" s="5" t="inlineStr">
        <is>
          <t>Morocco</t>
        </is>
      </c>
      <c r="E549" s="5" t="n">
        <v>2024</v>
      </c>
      <c r="F549" s="5" t="n">
        <v>0.2</v>
      </c>
      <c r="G549" s="5" t="n">
        <v>6.869</v>
      </c>
      <c r="H549" s="5" t="n">
        <v>1.74</v>
      </c>
      <c r="I549" s="5" t="n">
        <v>0.106</v>
      </c>
      <c r="J549" s="5" t="n">
        <v>6.975</v>
      </c>
      <c r="K549" s="5" t="n">
        <v>0</v>
      </c>
      <c r="L549" s="5" t="n">
        <v>1</v>
      </c>
      <c r="M549" s="5" t="n">
        <v>6.606</v>
      </c>
      <c r="N549" s="5" t="n">
        <v>3.599</v>
      </c>
      <c r="O549" s="5" t="n">
        <v>0.285</v>
      </c>
      <c r="P549" s="5" t="n">
        <v>6.892</v>
      </c>
      <c r="Q549" s="5" t="n">
        <v>0</v>
      </c>
      <c r="R549" s="5" t="n">
        <v>1</v>
      </c>
      <c r="S549" s="5" t="n">
        <v>12.193</v>
      </c>
      <c r="T549" s="5" t="n">
        <v>7.942</v>
      </c>
      <c r="U549" s="5" t="n">
        <v>0</v>
      </c>
      <c r="V549" s="5" t="n">
        <v>12.193</v>
      </c>
      <c r="W549" s="5" t="n">
        <v>0</v>
      </c>
      <c r="X549" s="5" t="n">
        <v>1</v>
      </c>
      <c r="Y549" s="5" t="n">
        <v>3.999</v>
      </c>
      <c r="Z549" s="5" t="n">
        <v>0.634</v>
      </c>
      <c r="AA549" s="5" t="n">
        <v>0.217</v>
      </c>
      <c r="AB549" s="5" t="n">
        <v>4.216</v>
      </c>
      <c r="AC549" s="5" t="n">
        <v>0</v>
      </c>
      <c r="AD549" s="5" t="n">
        <v>1</v>
      </c>
      <c r="AE549" s="5" t="n">
        <v>5.289</v>
      </c>
      <c r="AF549" s="5" t="n">
        <v>1.415</v>
      </c>
      <c r="AG549" s="5" t="n">
        <v>0.217</v>
      </c>
      <c r="AH549" s="5" t="n">
        <v>5.506</v>
      </c>
      <c r="AI549" s="5" t="n">
        <v>0</v>
      </c>
      <c r="AJ549" s="5" t="n">
        <v>1</v>
      </c>
      <c r="AK549" s="5" t="n">
        <v>13.026</v>
      </c>
      <c r="AL549" s="5" t="n">
        <v>7.468</v>
      </c>
      <c r="AM549" s="5" t="n">
        <v>0</v>
      </c>
      <c r="AN549" s="5" t="n">
        <v>13.026</v>
      </c>
      <c r="AO549" s="5" t="n">
        <v>0</v>
      </c>
      <c r="AP549" s="5" t="n">
        <v>1</v>
      </c>
      <c r="AQ549" s="5" t="n">
        <v>0.72</v>
      </c>
      <c r="AR549" s="5" t="n">
        <v>0.132</v>
      </c>
      <c r="AS549" s="5" t="n">
        <v>0.614</v>
      </c>
      <c r="AT549" s="5" t="n">
        <v>1.447</v>
      </c>
      <c r="AU549" s="5" t="n">
        <v>0.1</v>
      </c>
      <c r="AV549" s="5" t="n">
        <v>1</v>
      </c>
      <c r="AW549" s="5" t="n">
        <v>0.734</v>
      </c>
      <c r="AX549" s="5" t="n">
        <v>0.132</v>
      </c>
      <c r="AY549" s="5" t="n">
        <v>0.462</v>
      </c>
      <c r="AZ549" s="5" t="n">
        <v>1.298</v>
      </c>
      <c r="BA549" s="5" t="n">
        <v>0.1</v>
      </c>
      <c r="BB549" s="5" t="n">
        <v>1</v>
      </c>
      <c r="BC549" s="5" t="n">
        <v>0.51</v>
      </c>
      <c r="BD549" s="5" t="n">
        <v>0.132</v>
      </c>
      <c r="BE549" s="5" t="n">
        <v>-0.344</v>
      </c>
      <c r="BF549" s="5" t="n">
        <v>0.166</v>
      </c>
      <c r="BG549" s="5" t="n">
        <v>0</v>
      </c>
      <c r="BH549" s="5" t="n">
        <v>0</v>
      </c>
      <c r="BI549" s="5" t="n">
        <v>0.652</v>
      </c>
      <c r="BJ549" s="5" t="n">
        <v>0.132</v>
      </c>
      <c r="BK549" s="5" t="n">
        <v>0.041</v>
      </c>
      <c r="BL549" s="5" t="n">
        <v>0.6929999999999999</v>
      </c>
      <c r="BM549" s="5" t="n">
        <v>0</v>
      </c>
      <c r="BN549" s="5" t="n">
        <v>1</v>
      </c>
      <c r="BO549" s="5" t="n">
        <v>0</v>
      </c>
      <c r="BP549" s="5" t="n">
        <v>0</v>
      </c>
      <c r="BQ549" s="5" t="n">
        <v>0.099</v>
      </c>
      <c r="BR549" s="5" t="n">
        <v>0</v>
      </c>
      <c r="BS549" s="5" t="n">
        <v>0.833</v>
      </c>
      <c r="BT549" s="5" t="n">
        <v>0</v>
      </c>
      <c r="BU549" s="5" t="n">
        <v>0</v>
      </c>
      <c r="BV549" s="5" t="n">
        <v>0.09</v>
      </c>
      <c r="BW549" s="5" t="n">
        <v>0.16</v>
      </c>
      <c r="BX549" s="5" t="n">
        <v>0.833</v>
      </c>
      <c r="BY549" s="5" t="n">
        <v>13.646</v>
      </c>
      <c r="BZ549" s="5" t="n">
        <v>0</v>
      </c>
      <c r="CA549" s="5" t="n">
        <v>13.646</v>
      </c>
      <c r="CB549" s="5" t="n">
        <v>0</v>
      </c>
      <c r="CC549" s="5" t="n">
        <v>86.38500000000001</v>
      </c>
      <c r="CD549" s="5" t="n">
        <v>7.95</v>
      </c>
      <c r="CE549" s="5" t="n">
        <v>-3.588</v>
      </c>
      <c r="CF549" s="5" t="n">
        <v>82.797</v>
      </c>
      <c r="CG549" s="5" t="n">
        <v>0</v>
      </c>
      <c r="CH549" s="5" t="n">
        <v>1</v>
      </c>
      <c r="CI549" s="5" t="n">
        <v>0</v>
      </c>
      <c r="CJ549" s="5" t="n">
        <v>0</v>
      </c>
      <c r="CK549" s="5" t="n">
        <v>0</v>
      </c>
      <c r="CL549" s="5" t="n">
        <v>0</v>
      </c>
      <c r="CM549" s="5" t="n">
        <v>0</v>
      </c>
      <c r="CN549" s="5" t="n">
        <v>0</v>
      </c>
      <c r="CO549" s="5" t="n">
        <v>0</v>
      </c>
      <c r="CP549" s="5" t="n">
        <v>0</v>
      </c>
      <c r="CQ549" s="5" t="n">
        <v>1.387</v>
      </c>
      <c r="CR549" s="5" t="n">
        <v>0.051</v>
      </c>
      <c r="CS549" s="5" t="n">
        <v>6.26</v>
      </c>
      <c r="CT549" s="5" t="n">
        <v>4.251</v>
      </c>
      <c r="CU549" s="5" t="n">
        <v>9.167999999999999</v>
      </c>
    </row>
    <row r="550">
      <c r="A550" s="5" t="inlineStr">
        <is>
          <t>MOZ2021</t>
        </is>
      </c>
      <c r="B550" s="5" t="inlineStr">
        <is>
          <t>MOZ</t>
        </is>
      </c>
      <c r="C550" s="5" t="inlineStr">
        <is>
          <t>MOZ</t>
        </is>
      </c>
      <c r="D550" s="5" t="inlineStr">
        <is>
          <t>Mozambique</t>
        </is>
      </c>
      <c r="E550" s="5" t="n">
        <v>2021</v>
      </c>
      <c r="F550" s="5" t="n">
        <v>0.17</v>
      </c>
      <c r="G550" s="5" t="n">
        <v>1.77</v>
      </c>
      <c r="H550" s="5" t="n">
        <v>0.572</v>
      </c>
      <c r="I550" s="5" t="n">
        <v>0</v>
      </c>
      <c r="J550" s="5" t="n">
        <v>1.77</v>
      </c>
      <c r="K550" s="5" t="n">
        <v>0</v>
      </c>
      <c r="L550" s="5" t="n">
        <v>1</v>
      </c>
      <c r="M550" s="5" t="n">
        <v>2.913</v>
      </c>
      <c r="N550" s="5" t="n">
        <v>1.715</v>
      </c>
      <c r="O550" s="5" t="n">
        <v>0</v>
      </c>
      <c r="P550" s="5" t="n">
        <v>2.913</v>
      </c>
      <c r="Q550" s="5" t="n">
        <v>0</v>
      </c>
      <c r="R550" s="5" t="n">
        <v>1</v>
      </c>
      <c r="S550" s="5" t="n">
        <v>4.628</v>
      </c>
      <c r="T550" s="5" t="n">
        <v>3.43</v>
      </c>
      <c r="U550" s="5" t="n">
        <v>0</v>
      </c>
      <c r="V550" s="5" t="n">
        <v>5.415</v>
      </c>
      <c r="W550" s="5" t="n">
        <v>0.17</v>
      </c>
      <c r="X550" s="5" t="n">
        <v>1</v>
      </c>
      <c r="Y550" s="5" t="n">
        <v>3.661</v>
      </c>
      <c r="Z550" s="5" t="n">
        <v>0.402</v>
      </c>
      <c r="AA550" s="5" t="n">
        <v>0</v>
      </c>
      <c r="AB550" s="5" t="n">
        <v>3.661</v>
      </c>
      <c r="AC550" s="5" t="n">
        <v>0</v>
      </c>
      <c r="AD550" s="5" t="n">
        <v>1</v>
      </c>
      <c r="AE550" s="5" t="n">
        <v>4.233</v>
      </c>
      <c r="AF550" s="5" t="n">
        <v>0.823</v>
      </c>
      <c r="AG550" s="5" t="n">
        <v>0</v>
      </c>
      <c r="AH550" s="5" t="n">
        <v>4.233</v>
      </c>
      <c r="AI550" s="5" t="n">
        <v>0</v>
      </c>
      <c r="AJ550" s="5" t="n">
        <v>1</v>
      </c>
      <c r="AK550" s="5" t="n">
        <v>7.663</v>
      </c>
      <c r="AL550" s="5" t="n">
        <v>3.615</v>
      </c>
      <c r="AM550" s="5" t="n">
        <v>0</v>
      </c>
      <c r="AN550" s="5" t="n">
        <v>8.965999999999999</v>
      </c>
      <c r="AO550" s="5" t="n">
        <v>0.17</v>
      </c>
      <c r="AP550" s="5" t="n">
        <v>1</v>
      </c>
      <c r="AQ550" s="5" t="n">
        <v>0.619</v>
      </c>
      <c r="AR550" s="5" t="n">
        <v>0.114</v>
      </c>
      <c r="AS550" s="5" t="n">
        <v>0.282</v>
      </c>
      <c r="AT550" s="5" t="n">
        <v>1.055</v>
      </c>
      <c r="AU550" s="5" t="n">
        <v>0.17</v>
      </c>
      <c r="AV550" s="5" t="n">
        <v>1</v>
      </c>
      <c r="AW550" s="5" t="n">
        <v>0.599</v>
      </c>
      <c r="AX550" s="5" t="n">
        <v>0.114</v>
      </c>
      <c r="AY550" s="5" t="n">
        <v>0.206</v>
      </c>
      <c r="AZ550" s="5" t="n">
        <v>0.9429999999999999</v>
      </c>
      <c r="BA550" s="5" t="n">
        <v>0.17</v>
      </c>
      <c r="BB550" s="5" t="n">
        <v>1</v>
      </c>
      <c r="BC550" s="5" t="n">
        <v>0.439</v>
      </c>
      <c r="BD550" s="5" t="n">
        <v>0.114</v>
      </c>
      <c r="BE550" s="5" t="n">
        <v>0.115</v>
      </c>
      <c r="BF550" s="5" t="n">
        <v>0.553</v>
      </c>
      <c r="BG550" s="5" t="n">
        <v>0</v>
      </c>
      <c r="BH550" s="5" t="n">
        <v>1</v>
      </c>
      <c r="BI550" s="5" t="n">
        <v>0.505</v>
      </c>
      <c r="BJ550" s="5" t="n">
        <v>0.114</v>
      </c>
      <c r="BK550" s="5" t="n">
        <v>0.228</v>
      </c>
      <c r="BL550" s="5" t="n">
        <v>0.732</v>
      </c>
      <c r="BM550" s="5" t="n">
        <v>0</v>
      </c>
      <c r="BN550" s="5" t="n">
        <v>1</v>
      </c>
      <c r="BO550" s="5" t="n">
        <v>0</v>
      </c>
      <c r="BP550" s="5" t="n">
        <v>0</v>
      </c>
      <c r="BQ550" s="5" t="n">
        <v>0.08799999999999999</v>
      </c>
      <c r="BR550" s="5" t="n">
        <v>0</v>
      </c>
      <c r="BS550" s="5" t="n">
        <v>0.667</v>
      </c>
      <c r="BT550" s="5" t="n">
        <v>0</v>
      </c>
      <c r="BU550" s="5" t="n">
        <v>0</v>
      </c>
      <c r="BV550" s="5" t="n">
        <v>0.119</v>
      </c>
      <c r="BW550" s="5" t="n">
        <v>0.17</v>
      </c>
      <c r="BX550" s="5" t="n">
        <v>1</v>
      </c>
      <c r="BY550" s="5" t="n">
        <v>11.787</v>
      </c>
      <c r="BZ550" s="5" t="n">
        <v>0</v>
      </c>
      <c r="CA550" s="5" t="n">
        <v>11.787</v>
      </c>
      <c r="CB550" s="5" t="n">
        <v>0</v>
      </c>
      <c r="CC550" s="5" t="n">
        <v>78.125</v>
      </c>
      <c r="CD550" s="5" t="n">
        <v>7.95</v>
      </c>
      <c r="CE550" s="5" t="n">
        <v>13.469</v>
      </c>
      <c r="CF550" s="5" t="n">
        <v>107.165</v>
      </c>
      <c r="CG550" s="5" t="n">
        <v>0.17</v>
      </c>
      <c r="CH550" s="5" t="n">
        <v>1</v>
      </c>
      <c r="CI550" s="5" t="n">
        <v>0</v>
      </c>
      <c r="CJ550" s="5" t="n">
        <v>0</v>
      </c>
      <c r="CK550" s="5" t="n">
        <v>0</v>
      </c>
      <c r="CL550" s="5" t="n">
        <v>0</v>
      </c>
      <c r="CM550" s="5" t="n">
        <v>0</v>
      </c>
      <c r="CN550" s="5" t="n">
        <v>0</v>
      </c>
      <c r="CO550" s="5" t="n">
        <v>0</v>
      </c>
      <c r="CP550" s="5" t="n">
        <v>1</v>
      </c>
      <c r="CQ550" s="5" t="n">
        <v>1.198</v>
      </c>
      <c r="CR550" s="5" t="n">
        <v>1</v>
      </c>
      <c r="CS550" s="5" t="n">
        <v>3.09</v>
      </c>
      <c r="CT550" s="5" t="n">
        <v>4.753</v>
      </c>
      <c r="CU550" s="5" t="n">
        <v>14.129</v>
      </c>
    </row>
    <row r="551">
      <c r="A551" s="5" t="inlineStr">
        <is>
          <t>MOZ2022</t>
        </is>
      </c>
      <c r="B551" s="5" t="inlineStr">
        <is>
          <t>MOZ</t>
        </is>
      </c>
      <c r="C551" s="5" t="inlineStr">
        <is>
          <t>MOZ</t>
        </is>
      </c>
      <c r="D551" s="5" t="inlineStr">
        <is>
          <t>Mozambique</t>
        </is>
      </c>
      <c r="E551" s="5" t="n">
        <v>2022</v>
      </c>
      <c r="F551" s="5" t="n">
        <v>0.17</v>
      </c>
      <c r="G551" s="5" t="n">
        <v>1.911</v>
      </c>
      <c r="H551" s="5" t="n">
        <v>0.617</v>
      </c>
      <c r="I551" s="5" t="n">
        <v>0</v>
      </c>
      <c r="J551" s="5" t="n">
        <v>1.911</v>
      </c>
      <c r="K551" s="5" t="n">
        <v>0</v>
      </c>
      <c r="L551" s="5" t="n">
        <v>1</v>
      </c>
      <c r="M551" s="5" t="n">
        <v>3.146</v>
      </c>
      <c r="N551" s="5" t="n">
        <v>1.852</v>
      </c>
      <c r="O551" s="5" t="n">
        <v>0</v>
      </c>
      <c r="P551" s="5" t="n">
        <v>3.146</v>
      </c>
      <c r="Q551" s="5" t="n">
        <v>0</v>
      </c>
      <c r="R551" s="5" t="n">
        <v>1</v>
      </c>
      <c r="S551" s="5" t="n">
        <v>4.998</v>
      </c>
      <c r="T551" s="5" t="n">
        <v>3.704</v>
      </c>
      <c r="U551" s="5" t="n">
        <v>0.063</v>
      </c>
      <c r="V551" s="5" t="n">
        <v>5.848</v>
      </c>
      <c r="W551" s="5" t="n">
        <v>0.17</v>
      </c>
      <c r="X551" s="5" t="n">
        <v>1</v>
      </c>
      <c r="Y551" s="5" t="n">
        <v>3.954</v>
      </c>
      <c r="Z551" s="5" t="n">
        <v>0.434</v>
      </c>
      <c r="AA551" s="5" t="n">
        <v>0</v>
      </c>
      <c r="AB551" s="5" t="n">
        <v>3.954</v>
      </c>
      <c r="AC551" s="5" t="n">
        <v>0</v>
      </c>
      <c r="AD551" s="5" t="n">
        <v>1</v>
      </c>
      <c r="AE551" s="5" t="n">
        <v>4.571</v>
      </c>
      <c r="AF551" s="5" t="n">
        <v>0.889</v>
      </c>
      <c r="AG551" s="5" t="n">
        <v>0</v>
      </c>
      <c r="AH551" s="5" t="n">
        <v>4.571</v>
      </c>
      <c r="AI551" s="5" t="n">
        <v>0</v>
      </c>
      <c r="AJ551" s="5" t="n">
        <v>1</v>
      </c>
      <c r="AK551" s="5" t="n">
        <v>8.276</v>
      </c>
      <c r="AL551" s="5" t="n">
        <v>3.904</v>
      </c>
      <c r="AM551" s="5" t="n">
        <v>0.104</v>
      </c>
      <c r="AN551" s="5" t="n">
        <v>9.682</v>
      </c>
      <c r="AO551" s="5" t="n">
        <v>0.17</v>
      </c>
      <c r="AP551" s="5" t="n">
        <v>1</v>
      </c>
      <c r="AQ551" s="5" t="n">
        <v>0.861</v>
      </c>
      <c r="AR551" s="5" t="n">
        <v>0.123</v>
      </c>
      <c r="AS551" s="5" t="n">
        <v>0.303</v>
      </c>
      <c r="AT551" s="5" t="n">
        <v>1.362</v>
      </c>
      <c r="AU551" s="5" t="n">
        <v>0.17</v>
      </c>
      <c r="AV551" s="5" t="n">
        <v>1</v>
      </c>
      <c r="AW551" s="5" t="n">
        <v>0.986</v>
      </c>
      <c r="AX551" s="5" t="n">
        <v>0.123</v>
      </c>
      <c r="AY551" s="5" t="n">
        <v>0.191</v>
      </c>
      <c r="AZ551" s="5" t="n">
        <v>1.378</v>
      </c>
      <c r="BA551" s="5" t="n">
        <v>0.17</v>
      </c>
      <c r="BB551" s="5" t="n">
        <v>1</v>
      </c>
      <c r="BC551" s="5" t="n">
        <v>0.598</v>
      </c>
      <c r="BD551" s="5" t="n">
        <v>0.123</v>
      </c>
      <c r="BE551" s="5" t="n">
        <v>0.162</v>
      </c>
      <c r="BF551" s="5" t="n">
        <v>0.759</v>
      </c>
      <c r="BG551" s="5" t="n">
        <v>0</v>
      </c>
      <c r="BH551" s="5" t="n">
        <v>1</v>
      </c>
      <c r="BI551" s="5" t="n">
        <v>0.612</v>
      </c>
      <c r="BJ551" s="5" t="n">
        <v>0.123</v>
      </c>
      <c r="BK551" s="5" t="n">
        <v>0.571</v>
      </c>
      <c r="BL551" s="5" t="n">
        <v>1.184</v>
      </c>
      <c r="BM551" s="5" t="n">
        <v>0</v>
      </c>
      <c r="BN551" s="5" t="n">
        <v>1</v>
      </c>
      <c r="BO551" s="5" t="n">
        <v>0</v>
      </c>
      <c r="BP551" s="5" t="n">
        <v>0</v>
      </c>
      <c r="BQ551" s="5" t="n">
        <v>0.09</v>
      </c>
      <c r="BR551" s="5" t="n">
        <v>0</v>
      </c>
      <c r="BS551" s="5" t="n">
        <v>0.667</v>
      </c>
      <c r="BT551" s="5" t="n">
        <v>0</v>
      </c>
      <c r="BU551" s="5" t="n">
        <v>0</v>
      </c>
      <c r="BV551" s="5" t="n">
        <v>0.094</v>
      </c>
      <c r="BW551" s="5" t="n">
        <v>0.17</v>
      </c>
      <c r="BX551" s="5" t="n">
        <v>1</v>
      </c>
      <c r="BY551" s="5" t="n">
        <v>12.729</v>
      </c>
      <c r="BZ551" s="5" t="n">
        <v>0</v>
      </c>
      <c r="CA551" s="5" t="n">
        <v>12.729</v>
      </c>
      <c r="CB551" s="5" t="n">
        <v>0</v>
      </c>
      <c r="CC551" s="5" t="n">
        <v>97.90000000000001</v>
      </c>
      <c r="CD551" s="5" t="n">
        <v>7.95</v>
      </c>
      <c r="CE551" s="5" t="n">
        <v>60.244</v>
      </c>
      <c r="CF551" s="5" t="n">
        <v>185.028</v>
      </c>
      <c r="CG551" s="5" t="n">
        <v>0.17</v>
      </c>
      <c r="CH551" s="5" t="n">
        <v>1</v>
      </c>
      <c r="CI551" s="5" t="n">
        <v>0</v>
      </c>
      <c r="CJ551" s="5" t="n">
        <v>0</v>
      </c>
      <c r="CK551" s="5" t="n">
        <v>0</v>
      </c>
      <c r="CL551" s="5" t="n">
        <v>0</v>
      </c>
      <c r="CM551" s="5" t="n">
        <v>0</v>
      </c>
      <c r="CN551" s="5" t="n">
        <v>0</v>
      </c>
      <c r="CO551" s="5" t="n">
        <v>0</v>
      </c>
      <c r="CP551" s="5" t="n">
        <v>1</v>
      </c>
      <c r="CQ551" s="5" t="n">
        <v>1.294</v>
      </c>
      <c r="CR551" s="5" t="n">
        <v>1</v>
      </c>
      <c r="CS551" s="5" t="n">
        <v>3.337</v>
      </c>
      <c r="CT551" s="5" t="n">
        <v>10.485</v>
      </c>
      <c r="CU551" s="5" t="n">
        <v>28.059</v>
      </c>
    </row>
    <row r="552">
      <c r="A552" s="5" t="inlineStr">
        <is>
          <t>MOZ2023</t>
        </is>
      </c>
      <c r="B552" s="5" t="inlineStr">
        <is>
          <t>MOZ</t>
        </is>
      </c>
      <c r="C552" s="5" t="inlineStr">
        <is>
          <t>MOZ</t>
        </is>
      </c>
      <c r="D552" s="5" t="inlineStr">
        <is>
          <t>Mozambique</t>
        </is>
      </c>
      <c r="E552" s="5" t="n">
        <v>2023</v>
      </c>
      <c r="F552" s="5" t="n">
        <v>0.17</v>
      </c>
      <c r="G552" s="5" t="n">
        <v>1.99</v>
      </c>
      <c r="H552" s="5" t="n">
        <v>0.643</v>
      </c>
      <c r="I552" s="5" t="n">
        <v>0</v>
      </c>
      <c r="J552" s="5" t="n">
        <v>1.99</v>
      </c>
      <c r="K552" s="5" t="n">
        <v>0</v>
      </c>
      <c r="L552" s="5" t="n">
        <v>1</v>
      </c>
      <c r="M552" s="5" t="n">
        <v>3.276</v>
      </c>
      <c r="N552" s="5" t="n">
        <v>1.928</v>
      </c>
      <c r="O552" s="5" t="n">
        <v>0</v>
      </c>
      <c r="P552" s="5" t="n">
        <v>3.276</v>
      </c>
      <c r="Q552" s="5" t="n">
        <v>0</v>
      </c>
      <c r="R552" s="5" t="n">
        <v>1</v>
      </c>
      <c r="S552" s="5" t="n">
        <v>5.205</v>
      </c>
      <c r="T552" s="5" t="n">
        <v>3.857</v>
      </c>
      <c r="U552" s="5" t="n">
        <v>0.098</v>
      </c>
      <c r="V552" s="5" t="n">
        <v>6.089</v>
      </c>
      <c r="W552" s="5" t="n">
        <v>0.17</v>
      </c>
      <c r="X552" s="5" t="n">
        <v>1</v>
      </c>
      <c r="Y552" s="5" t="n">
        <v>4.117</v>
      </c>
      <c r="Z552" s="5" t="n">
        <v>0.452</v>
      </c>
      <c r="AA552" s="5" t="n">
        <v>0</v>
      </c>
      <c r="AB552" s="5" t="n">
        <v>4.117</v>
      </c>
      <c r="AC552" s="5" t="n">
        <v>0</v>
      </c>
      <c r="AD552" s="5" t="n">
        <v>1</v>
      </c>
      <c r="AE552" s="5" t="n">
        <v>4.76</v>
      </c>
      <c r="AF552" s="5" t="n">
        <v>0.926</v>
      </c>
      <c r="AG552" s="5" t="n">
        <v>0</v>
      </c>
      <c r="AH552" s="5" t="n">
        <v>4.76</v>
      </c>
      <c r="AI552" s="5" t="n">
        <v>0</v>
      </c>
      <c r="AJ552" s="5" t="n">
        <v>1</v>
      </c>
      <c r="AK552" s="5" t="n">
        <v>8.617000000000001</v>
      </c>
      <c r="AL552" s="5" t="n">
        <v>4.065</v>
      </c>
      <c r="AM552" s="5" t="n">
        <v>0.162</v>
      </c>
      <c r="AN552" s="5" t="n">
        <v>10.082</v>
      </c>
      <c r="AO552" s="5" t="n">
        <v>0.17</v>
      </c>
      <c r="AP552" s="5" t="n">
        <v>1</v>
      </c>
      <c r="AQ552" s="5" t="n">
        <v>0.76</v>
      </c>
      <c r="AR552" s="5" t="n">
        <v>0.129</v>
      </c>
      <c r="AS552" s="5" t="n">
        <v>0.393</v>
      </c>
      <c r="AT552" s="5" t="n">
        <v>1.35</v>
      </c>
      <c r="AU552" s="5" t="n">
        <v>0.17</v>
      </c>
      <c r="AV552" s="5" t="n">
        <v>1</v>
      </c>
      <c r="AW552" s="5" t="n">
        <v>0.8110000000000001</v>
      </c>
      <c r="AX552" s="5" t="n">
        <v>0.129</v>
      </c>
      <c r="AY552" s="5" t="n">
        <v>0.409</v>
      </c>
      <c r="AZ552" s="5" t="n">
        <v>1.428</v>
      </c>
      <c r="BA552" s="5" t="n">
        <v>0.17</v>
      </c>
      <c r="BB552" s="5" t="n">
        <v>1</v>
      </c>
      <c r="BC552" s="5" t="n">
        <v>0.535</v>
      </c>
      <c r="BD552" s="5" t="n">
        <v>0.129</v>
      </c>
      <c r="BE552" s="5" t="n">
        <v>0.152</v>
      </c>
      <c r="BF552" s="5" t="n">
        <v>0.6870000000000001</v>
      </c>
      <c r="BG552" s="5" t="n">
        <v>0</v>
      </c>
      <c r="BH552" s="5" t="n">
        <v>1</v>
      </c>
      <c r="BI552" s="5" t="n">
        <v>0.579</v>
      </c>
      <c r="BJ552" s="5" t="n">
        <v>0.129</v>
      </c>
      <c r="BK552" s="5" t="n">
        <v>0.783</v>
      </c>
      <c r="BL552" s="5" t="n">
        <v>1.363</v>
      </c>
      <c r="BM552" s="5" t="n">
        <v>0</v>
      </c>
      <c r="BN552" s="5" t="n">
        <v>1</v>
      </c>
      <c r="BO552" s="5" t="n">
        <v>0</v>
      </c>
      <c r="BP552" s="5" t="n">
        <v>0</v>
      </c>
      <c r="BQ552" s="5" t="n">
        <v>0.09</v>
      </c>
      <c r="BR552" s="5" t="n">
        <v>0</v>
      </c>
      <c r="BS552" s="5" t="n">
        <v>0.667</v>
      </c>
      <c r="BT552" s="5" t="n">
        <v>0</v>
      </c>
      <c r="BU552" s="5" t="n">
        <v>0</v>
      </c>
      <c r="BV552" s="5" t="n">
        <v>0.146</v>
      </c>
      <c r="BW552" s="5" t="n">
        <v>0.17</v>
      </c>
      <c r="BX552" s="5" t="n">
        <v>1</v>
      </c>
      <c r="BY552" s="5" t="n">
        <v>13.254</v>
      </c>
      <c r="BZ552" s="5" t="n">
        <v>0</v>
      </c>
      <c r="CA552" s="5" t="n">
        <v>13.254</v>
      </c>
      <c r="CB552" s="5" t="n">
        <v>0</v>
      </c>
      <c r="CC552" s="5" t="n">
        <v>83.248</v>
      </c>
      <c r="CD552" s="5" t="n">
        <v>7.95</v>
      </c>
      <c r="CE552" s="5" t="n">
        <v>109.708</v>
      </c>
      <c r="CF552" s="5" t="n">
        <v>225.758</v>
      </c>
      <c r="CG552" s="5" t="n">
        <v>0.17</v>
      </c>
      <c r="CH552" s="5" t="n">
        <v>1</v>
      </c>
      <c r="CI552" s="5" t="n">
        <v>0</v>
      </c>
      <c r="CJ552" s="5" t="n">
        <v>0</v>
      </c>
      <c r="CK552" s="5" t="n">
        <v>0</v>
      </c>
      <c r="CL552" s="5" t="n">
        <v>0</v>
      </c>
      <c r="CM552" s="5" t="n">
        <v>0</v>
      </c>
      <c r="CN552" s="5" t="n">
        <v>0</v>
      </c>
      <c r="CO552" s="5" t="n">
        <v>0</v>
      </c>
      <c r="CP552" s="5" t="n">
        <v>1</v>
      </c>
      <c r="CQ552" s="5" t="n">
        <v>1.348</v>
      </c>
      <c r="CR552" s="5" t="n">
        <v>1</v>
      </c>
      <c r="CS552" s="5" t="n">
        <v>3.474</v>
      </c>
      <c r="CT552" s="5" t="n">
        <v>4.861</v>
      </c>
      <c r="CU552" s="5" t="n">
        <v>9.260999999999999</v>
      </c>
    </row>
    <row r="553">
      <c r="A553" s="5" t="inlineStr">
        <is>
          <t>MOZ2024</t>
        </is>
      </c>
      <c r="B553" s="5" t="inlineStr">
        <is>
          <t>MOZ</t>
        </is>
      </c>
      <c r="C553" s="5" t="inlineStr">
        <is>
          <t>MOZ</t>
        </is>
      </c>
      <c r="D553" s="5" t="inlineStr">
        <is>
          <t>Mozambique</t>
        </is>
      </c>
      <c r="E553" s="5" t="n">
        <v>2024</v>
      </c>
      <c r="F553" s="5" t="n">
        <v>0.17</v>
      </c>
      <c r="G553" s="5" t="n">
        <v>2.049</v>
      </c>
      <c r="H553" s="5" t="n">
        <v>0.662</v>
      </c>
      <c r="I553" s="5" t="n">
        <v>0</v>
      </c>
      <c r="J553" s="5" t="n">
        <v>2.049</v>
      </c>
      <c r="K553" s="5" t="n">
        <v>0</v>
      </c>
      <c r="L553" s="5" t="n">
        <v>1</v>
      </c>
      <c r="M553" s="5" t="n">
        <v>3.373</v>
      </c>
      <c r="N553" s="5" t="n">
        <v>1.985</v>
      </c>
      <c r="O553" s="5" t="n">
        <v>0</v>
      </c>
      <c r="P553" s="5" t="n">
        <v>3.373</v>
      </c>
      <c r="Q553" s="5" t="n">
        <v>0</v>
      </c>
      <c r="R553" s="5" t="n">
        <v>1</v>
      </c>
      <c r="S553" s="5" t="n">
        <v>5.358</v>
      </c>
      <c r="T553" s="5" t="n">
        <v>3.971</v>
      </c>
      <c r="U553" s="5" t="n">
        <v>0.124</v>
      </c>
      <c r="V553" s="5" t="n">
        <v>6.269</v>
      </c>
      <c r="W553" s="5" t="n">
        <v>0.17</v>
      </c>
      <c r="X553" s="5" t="n">
        <v>1</v>
      </c>
      <c r="Y553" s="5" t="n">
        <v>4.239</v>
      </c>
      <c r="Z553" s="5" t="n">
        <v>0.465</v>
      </c>
      <c r="AA553" s="5" t="n">
        <v>0</v>
      </c>
      <c r="AB553" s="5" t="n">
        <v>4.239</v>
      </c>
      <c r="AC553" s="5" t="n">
        <v>0</v>
      </c>
      <c r="AD553" s="5" t="n">
        <v>1</v>
      </c>
      <c r="AE553" s="5" t="n">
        <v>4.901</v>
      </c>
      <c r="AF553" s="5" t="n">
        <v>0.953</v>
      </c>
      <c r="AG553" s="5" t="n">
        <v>0</v>
      </c>
      <c r="AH553" s="5" t="n">
        <v>4.901</v>
      </c>
      <c r="AI553" s="5" t="n">
        <v>0</v>
      </c>
      <c r="AJ553" s="5" t="n">
        <v>1</v>
      </c>
      <c r="AK553" s="5" t="n">
        <v>8.871</v>
      </c>
      <c r="AL553" s="5" t="n">
        <v>4.185</v>
      </c>
      <c r="AM553" s="5" t="n">
        <v>0.205</v>
      </c>
      <c r="AN553" s="5" t="n">
        <v>10.38</v>
      </c>
      <c r="AO553" s="5" t="n">
        <v>0.17</v>
      </c>
      <c r="AP553" s="5" t="n">
        <v>1</v>
      </c>
      <c r="AQ553" s="5" t="n">
        <v>0.724</v>
      </c>
      <c r="AR553" s="5" t="n">
        <v>0.132</v>
      </c>
      <c r="AS553" s="5" t="n">
        <v>0.439</v>
      </c>
      <c r="AT553" s="5" t="n">
        <v>1.35</v>
      </c>
      <c r="AU553" s="5" t="n">
        <v>0.16</v>
      </c>
      <c r="AV553" s="5" t="n">
        <v>1</v>
      </c>
      <c r="AW553" s="5" t="n">
        <v>0.75</v>
      </c>
      <c r="AX553" s="5" t="n">
        <v>0.132</v>
      </c>
      <c r="AY553" s="5" t="n">
        <v>0.48</v>
      </c>
      <c r="AZ553" s="5" t="n">
        <v>1.428</v>
      </c>
      <c r="BA553" s="5" t="n">
        <v>0.16</v>
      </c>
      <c r="BB553" s="5" t="n">
        <v>1</v>
      </c>
      <c r="BC553" s="5" t="n">
        <v>0.513</v>
      </c>
      <c r="BD553" s="5" t="n">
        <v>0.132</v>
      </c>
      <c r="BE553" s="5" t="n">
        <v>0.174</v>
      </c>
      <c r="BF553" s="5" t="n">
        <v>0.6870000000000001</v>
      </c>
      <c r="BG553" s="5" t="n">
        <v>0</v>
      </c>
      <c r="BH553" s="5" t="n">
        <v>1</v>
      </c>
      <c r="BI553" s="5" t="n">
        <v>0.591</v>
      </c>
      <c r="BJ553" s="5" t="n">
        <v>0.132</v>
      </c>
      <c r="BK553" s="5" t="n">
        <v>0.771</v>
      </c>
      <c r="BL553" s="5" t="n">
        <v>1.362</v>
      </c>
      <c r="BM553" s="5" t="n">
        <v>0</v>
      </c>
      <c r="BN553" s="5" t="n">
        <v>1</v>
      </c>
      <c r="BO553" s="5" t="n">
        <v>0</v>
      </c>
      <c r="BP553" s="5" t="n">
        <v>0</v>
      </c>
      <c r="BQ553" s="5" t="n">
        <v>0.08500000000000001</v>
      </c>
      <c r="BR553" s="5" t="n">
        <v>0</v>
      </c>
      <c r="BS553" s="5" t="n">
        <v>0.667</v>
      </c>
      <c r="BT553" s="5" t="n">
        <v>0</v>
      </c>
      <c r="BU553" s="5" t="n">
        <v>0</v>
      </c>
      <c r="BV553" s="5" t="n">
        <v>0.109</v>
      </c>
      <c r="BW553" s="5" t="n">
        <v>0.17</v>
      </c>
      <c r="BX553" s="5" t="n">
        <v>1</v>
      </c>
      <c r="BY553" s="5" t="n">
        <v>13.646</v>
      </c>
      <c r="BZ553" s="5" t="n">
        <v>0</v>
      </c>
      <c r="CA553" s="5" t="n">
        <v>13.646</v>
      </c>
      <c r="CB553" s="5" t="n">
        <v>0</v>
      </c>
      <c r="CC553" s="5" t="n">
        <v>82.58799999999999</v>
      </c>
      <c r="CD553" s="5" t="n">
        <v>7.95</v>
      </c>
      <c r="CE553" s="5" t="n">
        <v>111.418</v>
      </c>
      <c r="CF553" s="5" t="n">
        <v>226.986</v>
      </c>
      <c r="CG553" s="5" t="n">
        <v>0.17</v>
      </c>
      <c r="CH553" s="5" t="n">
        <v>1</v>
      </c>
      <c r="CI553" s="5" t="n">
        <v>0</v>
      </c>
      <c r="CJ553" s="5" t="n">
        <v>0</v>
      </c>
      <c r="CK553" s="5" t="n">
        <v>0</v>
      </c>
      <c r="CL553" s="5" t="n">
        <v>0</v>
      </c>
      <c r="CM553" s="5" t="n">
        <v>0</v>
      </c>
      <c r="CN553" s="5" t="n">
        <v>0</v>
      </c>
      <c r="CO553" s="5" t="n">
        <v>0</v>
      </c>
      <c r="CP553" s="5" t="n">
        <v>1</v>
      </c>
      <c r="CQ553" s="5" t="n">
        <v>1.387</v>
      </c>
      <c r="CR553" s="5" t="n">
        <v>1</v>
      </c>
      <c r="CS553" s="5" t="n">
        <v>3.577</v>
      </c>
      <c r="CT553" s="5" t="n">
        <v>4.251</v>
      </c>
      <c r="CU553" s="5" t="n">
        <v>7.598</v>
      </c>
    </row>
    <row r="554">
      <c r="A554" s="5" t="inlineStr">
        <is>
          <t>MMR2021</t>
        </is>
      </c>
      <c r="B554" s="5" t="inlineStr">
        <is>
          <t>MMR</t>
        </is>
      </c>
      <c r="C554" s="5" t="inlineStr">
        <is>
          <t>MMR</t>
        </is>
      </c>
      <c r="D554" s="5" t="inlineStr">
        <is>
          <t>Myanmar</t>
        </is>
      </c>
      <c r="E554" s="5" t="n">
        <v>2021</v>
      </c>
      <c r="F554" s="5" t="n">
        <v>0</v>
      </c>
      <c r="G554" s="5" t="n">
        <v>3.117</v>
      </c>
      <c r="H554" s="5" t="n">
        <v>0.83</v>
      </c>
      <c r="I554" s="5" t="n">
        <v>0</v>
      </c>
      <c r="J554" s="5" t="n">
        <v>3.117</v>
      </c>
      <c r="K554" s="5" t="n">
        <v>0</v>
      </c>
      <c r="L554" s="5" t="n">
        <v>1</v>
      </c>
      <c r="M554" s="5" t="n">
        <v>5.199</v>
      </c>
      <c r="N554" s="5" t="n">
        <v>2.491</v>
      </c>
      <c r="O554" s="5" t="n">
        <v>0</v>
      </c>
      <c r="P554" s="5" t="n">
        <v>5.199</v>
      </c>
      <c r="Q554" s="5" t="n">
        <v>0</v>
      </c>
      <c r="R554" s="5" t="n">
        <v>1</v>
      </c>
      <c r="S554" s="5" t="n">
        <v>7.269</v>
      </c>
      <c r="T554" s="5" t="n">
        <v>4.982</v>
      </c>
      <c r="U554" s="5" t="n">
        <v>0</v>
      </c>
      <c r="V554" s="5" t="n">
        <v>7.269</v>
      </c>
      <c r="W554" s="5" t="n">
        <v>0</v>
      </c>
      <c r="X554" s="5" t="n">
        <v>1</v>
      </c>
      <c r="Y554" s="5" t="n">
        <v>5.305</v>
      </c>
      <c r="Z554" s="5" t="n">
        <v>0.582</v>
      </c>
      <c r="AA554" s="5" t="n">
        <v>0</v>
      </c>
      <c r="AB554" s="5" t="n">
        <v>5.305</v>
      </c>
      <c r="AC554" s="5" t="n">
        <v>0</v>
      </c>
      <c r="AD554" s="5" t="n">
        <v>1</v>
      </c>
      <c r="AE554" s="5" t="n">
        <v>5.877</v>
      </c>
      <c r="AF554" s="5" t="n">
        <v>1.143</v>
      </c>
      <c r="AG554" s="5" t="n">
        <v>0</v>
      </c>
      <c r="AH554" s="5" t="n">
        <v>5.877</v>
      </c>
      <c r="AI554" s="5" t="n">
        <v>0</v>
      </c>
      <c r="AJ554" s="5" t="n">
        <v>1</v>
      </c>
      <c r="AK554" s="5" t="n">
        <v>9.307</v>
      </c>
      <c r="AL554" s="5" t="n">
        <v>4.39</v>
      </c>
      <c r="AM554" s="5" t="n">
        <v>0</v>
      </c>
      <c r="AN554" s="5" t="n">
        <v>9.307</v>
      </c>
      <c r="AO554" s="5" t="n">
        <v>0</v>
      </c>
      <c r="AP554" s="5" t="n">
        <v>1</v>
      </c>
      <c r="AQ554" s="5" t="n">
        <v>0.621</v>
      </c>
      <c r="AR554" s="5" t="n">
        <v>0.114</v>
      </c>
      <c r="AS554" s="5" t="n">
        <v>0.036</v>
      </c>
      <c r="AT554" s="5" t="n">
        <v>0.657</v>
      </c>
      <c r="AU554" s="5" t="n">
        <v>0</v>
      </c>
      <c r="AV554" s="5" t="n">
        <v>1</v>
      </c>
      <c r="AW554" s="5" t="n">
        <v>0.593</v>
      </c>
      <c r="AX554" s="5" t="n">
        <v>0.114</v>
      </c>
      <c r="AY554" s="5" t="n">
        <v>-0.047</v>
      </c>
      <c r="AZ554" s="5" t="n">
        <v>0.546</v>
      </c>
      <c r="BA554" s="5" t="n">
        <v>0</v>
      </c>
      <c r="BB554" s="5" t="n">
        <v>1</v>
      </c>
      <c r="BC554" s="5" t="n">
        <v>0.44</v>
      </c>
      <c r="BD554" s="5" t="n">
        <v>0.114</v>
      </c>
      <c r="BE554" s="5" t="n">
        <v>0</v>
      </c>
      <c r="BF554" s="5" t="n">
        <v>0.44</v>
      </c>
      <c r="BG554" s="5" t="n">
        <v>0</v>
      </c>
      <c r="BH554" s="5" t="n">
        <v>1</v>
      </c>
      <c r="BI554" s="5" t="n">
        <v>0.5600000000000001</v>
      </c>
      <c r="BJ554" s="5" t="n">
        <v>0.114</v>
      </c>
      <c r="BK554" s="5" t="n">
        <v>0</v>
      </c>
      <c r="BL554" s="5" t="n">
        <v>0.5600000000000001</v>
      </c>
      <c r="BM554" s="5" t="n">
        <v>0</v>
      </c>
      <c r="BN554" s="5" t="n">
        <v>1</v>
      </c>
      <c r="BO554" s="5" t="n">
        <v>0</v>
      </c>
      <c r="BP554" s="5" t="n">
        <v>0</v>
      </c>
      <c r="BQ554" s="5" t="n">
        <v>0.081</v>
      </c>
      <c r="BR554" s="5" t="n">
        <v>0</v>
      </c>
      <c r="BS554" s="5" t="n">
        <v>0.833</v>
      </c>
      <c r="BT554" s="5" t="n">
        <v>0</v>
      </c>
      <c r="BU554" s="5" t="n">
        <v>0</v>
      </c>
      <c r="BV554" s="5" t="n">
        <v>0.021</v>
      </c>
      <c r="BW554" s="5" t="n">
        <v>0</v>
      </c>
      <c r="BX554" s="5" t="n">
        <v>0.667</v>
      </c>
      <c r="BY554" s="5" t="n">
        <v>11.787</v>
      </c>
      <c r="BZ554" s="5" t="n">
        <v>0</v>
      </c>
      <c r="CA554" s="5" t="n">
        <v>11.787</v>
      </c>
      <c r="CB554" s="5" t="n">
        <v>0</v>
      </c>
      <c r="CC554" s="5" t="n">
        <v>81.69499999999999</v>
      </c>
      <c r="CD554" s="5" t="n">
        <v>7.95</v>
      </c>
      <c r="CE554" s="5" t="n">
        <v>0</v>
      </c>
      <c r="CF554" s="5" t="n">
        <v>81.69499999999999</v>
      </c>
      <c r="CG554" s="5" t="n">
        <v>0</v>
      </c>
      <c r="CH554" s="5" t="n">
        <v>1</v>
      </c>
      <c r="CI554" s="5" t="n">
        <v>0</v>
      </c>
      <c r="CJ554" s="5" t="n">
        <v>0</v>
      </c>
      <c r="CK554" s="5" t="n">
        <v>0</v>
      </c>
      <c r="CL554" s="5" t="n">
        <v>0</v>
      </c>
      <c r="CM554" s="5" t="n">
        <v>0</v>
      </c>
      <c r="CN554" s="5" t="n">
        <v>0</v>
      </c>
      <c r="CO554" s="5" t="n">
        <v>0</v>
      </c>
      <c r="CP554" s="5" t="n">
        <v>0.548</v>
      </c>
      <c r="CQ554" s="5" t="n">
        <v>1.198</v>
      </c>
      <c r="CR554" s="5" t="n">
        <v>1</v>
      </c>
      <c r="CS554" s="5" t="n">
        <v>4.733</v>
      </c>
      <c r="CT554" s="5" t="n">
        <v>3.604</v>
      </c>
      <c r="CU554" s="5" t="n">
        <v>14.129</v>
      </c>
    </row>
    <row r="555">
      <c r="A555" s="5" t="inlineStr">
        <is>
          <t>MMR2022</t>
        </is>
      </c>
      <c r="B555" s="5" t="inlineStr">
        <is>
          <t>MMR</t>
        </is>
      </c>
      <c r="C555" s="5" t="inlineStr">
        <is>
          <t>MMR</t>
        </is>
      </c>
      <c r="D555" s="5" t="inlineStr">
        <is>
          <t>Myanmar</t>
        </is>
      </c>
      <c r="E555" s="5" t="n">
        <v>2022</v>
      </c>
      <c r="F555" s="5" t="n">
        <v>0</v>
      </c>
      <c r="G555" s="5" t="n">
        <v>1.912</v>
      </c>
      <c r="H555" s="5" t="n">
        <v>0.617</v>
      </c>
      <c r="I555" s="5" t="n">
        <v>0</v>
      </c>
      <c r="J555" s="5" t="n">
        <v>1.912</v>
      </c>
      <c r="K555" s="5" t="n">
        <v>0</v>
      </c>
      <c r="L555" s="5" t="n">
        <v>1</v>
      </c>
      <c r="M555" s="5" t="n">
        <v>3.147</v>
      </c>
      <c r="N555" s="5" t="n">
        <v>1.852</v>
      </c>
      <c r="O555" s="5" t="n">
        <v>0</v>
      </c>
      <c r="P555" s="5" t="n">
        <v>3.147</v>
      </c>
      <c r="Q555" s="5" t="n">
        <v>0</v>
      </c>
      <c r="R555" s="5" t="n">
        <v>1</v>
      </c>
      <c r="S555" s="5" t="n">
        <v>4.999</v>
      </c>
      <c r="T555" s="5" t="n">
        <v>3.704</v>
      </c>
      <c r="U555" s="5" t="n">
        <v>0</v>
      </c>
      <c r="V555" s="5" t="n">
        <v>4.999</v>
      </c>
      <c r="W555" s="5" t="n">
        <v>0</v>
      </c>
      <c r="X555" s="5" t="n">
        <v>1</v>
      </c>
      <c r="Y555" s="5" t="n">
        <v>5.729</v>
      </c>
      <c r="Z555" s="5" t="n">
        <v>0.629</v>
      </c>
      <c r="AA555" s="5" t="n">
        <v>0</v>
      </c>
      <c r="AB555" s="5" t="n">
        <v>5.729</v>
      </c>
      <c r="AC555" s="5" t="n">
        <v>0</v>
      </c>
      <c r="AD555" s="5" t="n">
        <v>1</v>
      </c>
      <c r="AE555" s="5" t="n">
        <v>6.347</v>
      </c>
      <c r="AF555" s="5" t="n">
        <v>1.234</v>
      </c>
      <c r="AG555" s="5" t="n">
        <v>0</v>
      </c>
      <c r="AH555" s="5" t="n">
        <v>6.347</v>
      </c>
      <c r="AI555" s="5" t="n">
        <v>0</v>
      </c>
      <c r="AJ555" s="5" t="n">
        <v>1</v>
      </c>
      <c r="AK555" s="5" t="n">
        <v>10.051</v>
      </c>
      <c r="AL555" s="5" t="n">
        <v>4.741</v>
      </c>
      <c r="AM555" s="5" t="n">
        <v>0</v>
      </c>
      <c r="AN555" s="5" t="n">
        <v>10.051</v>
      </c>
      <c r="AO555" s="5" t="n">
        <v>0</v>
      </c>
      <c r="AP555" s="5" t="n">
        <v>1</v>
      </c>
      <c r="AQ555" s="5" t="n">
        <v>0.847</v>
      </c>
      <c r="AR555" s="5" t="n">
        <v>0.123</v>
      </c>
      <c r="AS555" s="5" t="n">
        <v>0.129</v>
      </c>
      <c r="AT555" s="5" t="n">
        <v>0.975</v>
      </c>
      <c r="AU555" s="5" t="n">
        <v>0</v>
      </c>
      <c r="AV555" s="5" t="n">
        <v>1</v>
      </c>
      <c r="AW555" s="5" t="n">
        <v>0.947</v>
      </c>
      <c r="AX555" s="5" t="n">
        <v>0.123</v>
      </c>
      <c r="AY555" s="5" t="n">
        <v>0.109</v>
      </c>
      <c r="AZ555" s="5" t="n">
        <v>1.056</v>
      </c>
      <c r="BA555" s="5" t="n">
        <v>0</v>
      </c>
      <c r="BB555" s="5" t="n">
        <v>1</v>
      </c>
      <c r="BC555" s="5" t="n">
        <v>0.589</v>
      </c>
      <c r="BD555" s="5" t="n">
        <v>0.123</v>
      </c>
      <c r="BE555" s="5" t="n">
        <v>0</v>
      </c>
      <c r="BF555" s="5" t="n">
        <v>0.589</v>
      </c>
      <c r="BG555" s="5" t="n">
        <v>0</v>
      </c>
      <c r="BH555" s="5" t="n">
        <v>1</v>
      </c>
      <c r="BI555" s="5" t="n">
        <v>0.6889999999999999</v>
      </c>
      <c r="BJ555" s="5" t="n">
        <v>0.123</v>
      </c>
      <c r="BK555" s="5" t="n">
        <v>0</v>
      </c>
      <c r="BL555" s="5" t="n">
        <v>0.6889999999999999</v>
      </c>
      <c r="BM555" s="5" t="n">
        <v>0</v>
      </c>
      <c r="BN555" s="5" t="n">
        <v>1</v>
      </c>
      <c r="BO555" s="5" t="n">
        <v>0</v>
      </c>
      <c r="BP555" s="5" t="n">
        <v>0</v>
      </c>
      <c r="BQ555" s="5" t="n">
        <v>0.07000000000000001</v>
      </c>
      <c r="BR555" s="5" t="n">
        <v>0</v>
      </c>
      <c r="BS555" s="5" t="n">
        <v>0.833</v>
      </c>
      <c r="BT555" s="5" t="n">
        <v>0</v>
      </c>
      <c r="BU555" s="5" t="n">
        <v>0</v>
      </c>
      <c r="BV555" s="5" t="n">
        <v>0.018</v>
      </c>
      <c r="BW555" s="5" t="n">
        <v>0</v>
      </c>
      <c r="BX555" s="5" t="n">
        <v>0.667</v>
      </c>
      <c r="BY555" s="5" t="n">
        <v>12.729</v>
      </c>
      <c r="BZ555" s="5" t="n">
        <v>0</v>
      </c>
      <c r="CA555" s="5" t="n">
        <v>12.729</v>
      </c>
      <c r="CB555" s="5" t="n">
        <v>0</v>
      </c>
      <c r="CC555" s="5" t="n">
        <v>102.477</v>
      </c>
      <c r="CD555" s="5" t="n">
        <v>7.95</v>
      </c>
      <c r="CE555" s="5" t="n">
        <v>0</v>
      </c>
      <c r="CF555" s="5" t="n">
        <v>102.477</v>
      </c>
      <c r="CG555" s="5" t="n">
        <v>0</v>
      </c>
      <c r="CH555" s="5" t="n">
        <v>1</v>
      </c>
      <c r="CI555" s="5" t="n">
        <v>0</v>
      </c>
      <c r="CJ555" s="5" t="n">
        <v>0</v>
      </c>
      <c r="CK555" s="5" t="n">
        <v>0</v>
      </c>
      <c r="CL555" s="5" t="n">
        <v>0</v>
      </c>
      <c r="CM555" s="5" t="n">
        <v>0</v>
      </c>
      <c r="CN555" s="5" t="n">
        <v>0</v>
      </c>
      <c r="CO555" s="5" t="n">
        <v>0</v>
      </c>
      <c r="CP555" s="5" t="n">
        <v>1</v>
      </c>
      <c r="CQ555" s="5" t="n">
        <v>1.294</v>
      </c>
      <c r="CR555" s="5" t="n">
        <v>1</v>
      </c>
      <c r="CS555" s="5" t="n">
        <v>5.112</v>
      </c>
      <c r="CT555" s="5" t="n">
        <v>7.554</v>
      </c>
      <c r="CU555" s="5" t="n">
        <v>28.059</v>
      </c>
    </row>
    <row r="556">
      <c r="A556" s="5" t="inlineStr">
        <is>
          <t>MMR2023</t>
        </is>
      </c>
      <c r="B556" s="5" t="inlineStr">
        <is>
          <t>MMR</t>
        </is>
      </c>
      <c r="C556" s="5" t="inlineStr">
        <is>
          <t>MMR</t>
        </is>
      </c>
      <c r="D556" s="5" t="inlineStr">
        <is>
          <t>Myanmar</t>
        </is>
      </c>
      <c r="E556" s="5" t="n">
        <v>2023</v>
      </c>
      <c r="F556" s="5" t="n">
        <v>0</v>
      </c>
      <c r="G556" s="5" t="n">
        <v>1.99</v>
      </c>
      <c r="H556" s="5" t="n">
        <v>0.643</v>
      </c>
      <c r="I556" s="5" t="n">
        <v>0</v>
      </c>
      <c r="J556" s="5" t="n">
        <v>1.99</v>
      </c>
      <c r="K556" s="5" t="n">
        <v>0</v>
      </c>
      <c r="L556" s="5" t="n">
        <v>1</v>
      </c>
      <c r="M556" s="5" t="n">
        <v>3.276</v>
      </c>
      <c r="N556" s="5" t="n">
        <v>1.928</v>
      </c>
      <c r="O556" s="5" t="n">
        <v>0</v>
      </c>
      <c r="P556" s="5" t="n">
        <v>3.276</v>
      </c>
      <c r="Q556" s="5" t="n">
        <v>0</v>
      </c>
      <c r="R556" s="5" t="n">
        <v>1</v>
      </c>
      <c r="S556" s="5" t="n">
        <v>5.205</v>
      </c>
      <c r="T556" s="5" t="n">
        <v>3.857</v>
      </c>
      <c r="U556" s="5" t="n">
        <v>0</v>
      </c>
      <c r="V556" s="5" t="n">
        <v>5.205</v>
      </c>
      <c r="W556" s="5" t="n">
        <v>0</v>
      </c>
      <c r="X556" s="5" t="n">
        <v>1</v>
      </c>
      <c r="Y556" s="5" t="n">
        <v>5.966</v>
      </c>
      <c r="Z556" s="5" t="n">
        <v>0.655</v>
      </c>
      <c r="AA556" s="5" t="n">
        <v>0</v>
      </c>
      <c r="AB556" s="5" t="n">
        <v>5.966</v>
      </c>
      <c r="AC556" s="5" t="n">
        <v>0</v>
      </c>
      <c r="AD556" s="5" t="n">
        <v>1</v>
      </c>
      <c r="AE556" s="5" t="n">
        <v>6.608</v>
      </c>
      <c r="AF556" s="5" t="n">
        <v>1.285</v>
      </c>
      <c r="AG556" s="5" t="n">
        <v>0</v>
      </c>
      <c r="AH556" s="5" t="n">
        <v>6.608</v>
      </c>
      <c r="AI556" s="5" t="n">
        <v>0</v>
      </c>
      <c r="AJ556" s="5" t="n">
        <v>1</v>
      </c>
      <c r="AK556" s="5" t="n">
        <v>10.465</v>
      </c>
      <c r="AL556" s="5" t="n">
        <v>4.937</v>
      </c>
      <c r="AM556" s="5" t="n">
        <v>0</v>
      </c>
      <c r="AN556" s="5" t="n">
        <v>10.465</v>
      </c>
      <c r="AO556" s="5" t="n">
        <v>0</v>
      </c>
      <c r="AP556" s="5" t="n">
        <v>1</v>
      </c>
      <c r="AQ556" s="5" t="n">
        <v>0.749</v>
      </c>
      <c r="AR556" s="5" t="n">
        <v>0.129</v>
      </c>
      <c r="AS556" s="5" t="n">
        <v>0.581</v>
      </c>
      <c r="AT556" s="5" t="n">
        <v>1.33</v>
      </c>
      <c r="AU556" s="5" t="n">
        <v>0</v>
      </c>
      <c r="AV556" s="5" t="n">
        <v>1</v>
      </c>
      <c r="AW556" s="5" t="n">
        <v>0.783</v>
      </c>
      <c r="AX556" s="5" t="n">
        <v>0.129</v>
      </c>
      <c r="AY556" s="5" t="n">
        <v>0.49</v>
      </c>
      <c r="AZ556" s="5" t="n">
        <v>1.272</v>
      </c>
      <c r="BA556" s="5" t="n">
        <v>0</v>
      </c>
      <c r="BB556" s="5" t="n">
        <v>1</v>
      </c>
      <c r="BC556" s="5" t="n">
        <v>0.527</v>
      </c>
      <c r="BD556" s="5" t="n">
        <v>0.129</v>
      </c>
      <c r="BE556" s="5" t="n">
        <v>0</v>
      </c>
      <c r="BF556" s="5" t="n">
        <v>0.527</v>
      </c>
      <c r="BG556" s="5" t="n">
        <v>0</v>
      </c>
      <c r="BH556" s="5" t="n">
        <v>1</v>
      </c>
      <c r="BI556" s="5" t="n">
        <v>0.64</v>
      </c>
      <c r="BJ556" s="5" t="n">
        <v>0.129</v>
      </c>
      <c r="BK556" s="5" t="n">
        <v>0</v>
      </c>
      <c r="BL556" s="5" t="n">
        <v>0.64</v>
      </c>
      <c r="BM556" s="5" t="n">
        <v>0</v>
      </c>
      <c r="BN556" s="5" t="n">
        <v>1</v>
      </c>
      <c r="BO556" s="5" t="n">
        <v>0</v>
      </c>
      <c r="BP556" s="5" t="n">
        <v>0</v>
      </c>
      <c r="BQ556" s="5" t="n">
        <v>0.064</v>
      </c>
      <c r="BR556" s="5" t="n">
        <v>0</v>
      </c>
      <c r="BS556" s="5" t="n">
        <v>0.833</v>
      </c>
      <c r="BT556" s="5" t="n">
        <v>0</v>
      </c>
      <c r="BU556" s="5" t="n">
        <v>0</v>
      </c>
      <c r="BV556" s="5" t="n">
        <v>0.017</v>
      </c>
      <c r="BW556" s="5" t="n">
        <v>0</v>
      </c>
      <c r="BX556" s="5" t="n">
        <v>0.667</v>
      </c>
      <c r="BY556" s="5" t="n">
        <v>13.254</v>
      </c>
      <c r="BZ556" s="5" t="n">
        <v>0</v>
      </c>
      <c r="CA556" s="5" t="n">
        <v>13.254</v>
      </c>
      <c r="CB556" s="5" t="n">
        <v>0</v>
      </c>
      <c r="CC556" s="5" t="n">
        <v>87.07899999999999</v>
      </c>
      <c r="CD556" s="5" t="n">
        <v>7.95</v>
      </c>
      <c r="CE556" s="5" t="n">
        <v>0</v>
      </c>
      <c r="CF556" s="5" t="n">
        <v>87.07899999999999</v>
      </c>
      <c r="CG556" s="5" t="n">
        <v>0</v>
      </c>
      <c r="CH556" s="5" t="n">
        <v>1</v>
      </c>
      <c r="CI556" s="5" t="n">
        <v>0</v>
      </c>
      <c r="CJ556" s="5" t="n">
        <v>0</v>
      </c>
      <c r="CK556" s="5" t="n">
        <v>0</v>
      </c>
      <c r="CL556" s="5" t="n">
        <v>0</v>
      </c>
      <c r="CM556" s="5" t="n">
        <v>0</v>
      </c>
      <c r="CN556" s="5" t="n">
        <v>0</v>
      </c>
      <c r="CO556" s="5" t="n">
        <v>0</v>
      </c>
      <c r="CP556" s="5" t="n">
        <v>1</v>
      </c>
      <c r="CQ556" s="5" t="n">
        <v>1.348</v>
      </c>
      <c r="CR556" s="5" t="n">
        <v>1</v>
      </c>
      <c r="CS556" s="5" t="n">
        <v>5.323</v>
      </c>
      <c r="CT556" s="5" t="n">
        <v>4.484</v>
      </c>
      <c r="CU556" s="5" t="n">
        <v>9.260999999999999</v>
      </c>
    </row>
    <row r="557">
      <c r="A557" s="5" t="inlineStr">
        <is>
          <t>MMR2024</t>
        </is>
      </c>
      <c r="B557" s="5" t="inlineStr">
        <is>
          <t>MMR</t>
        </is>
      </c>
      <c r="C557" s="5" t="inlineStr">
        <is>
          <t>MMR</t>
        </is>
      </c>
      <c r="D557" s="5" t="inlineStr">
        <is>
          <t>Myanmar</t>
        </is>
      </c>
      <c r="E557" s="5" t="n">
        <v>2024</v>
      </c>
      <c r="F557" s="5" t="n">
        <v>0</v>
      </c>
      <c r="G557" s="5" t="n">
        <v>2.049</v>
      </c>
      <c r="H557" s="5" t="n">
        <v>0.662</v>
      </c>
      <c r="I557" s="5" t="n">
        <v>0</v>
      </c>
      <c r="J557" s="5" t="n">
        <v>2.049</v>
      </c>
      <c r="K557" s="5" t="n">
        <v>0</v>
      </c>
      <c r="L557" s="5" t="n">
        <v>1</v>
      </c>
      <c r="M557" s="5" t="n">
        <v>3.373</v>
      </c>
      <c r="N557" s="5" t="n">
        <v>1.985</v>
      </c>
      <c r="O557" s="5" t="n">
        <v>0</v>
      </c>
      <c r="P557" s="5" t="n">
        <v>3.373</v>
      </c>
      <c r="Q557" s="5" t="n">
        <v>0</v>
      </c>
      <c r="R557" s="5" t="n">
        <v>1</v>
      </c>
      <c r="S557" s="5" t="n">
        <v>5.358</v>
      </c>
      <c r="T557" s="5" t="n">
        <v>3.971</v>
      </c>
      <c r="U557" s="5" t="n">
        <v>0</v>
      </c>
      <c r="V557" s="5" t="n">
        <v>5.358</v>
      </c>
      <c r="W557" s="5" t="n">
        <v>0</v>
      </c>
      <c r="X557" s="5" t="n">
        <v>1</v>
      </c>
      <c r="Y557" s="5" t="n">
        <v>6.142</v>
      </c>
      <c r="Z557" s="5" t="n">
        <v>0.674</v>
      </c>
      <c r="AA557" s="5" t="n">
        <v>0</v>
      </c>
      <c r="AB557" s="5" t="n">
        <v>6.142</v>
      </c>
      <c r="AC557" s="5" t="n">
        <v>0</v>
      </c>
      <c r="AD557" s="5" t="n">
        <v>1</v>
      </c>
      <c r="AE557" s="5" t="n">
        <v>6.804</v>
      </c>
      <c r="AF557" s="5" t="n">
        <v>1.323</v>
      </c>
      <c r="AG557" s="5" t="n">
        <v>0</v>
      </c>
      <c r="AH557" s="5" t="n">
        <v>6.804</v>
      </c>
      <c r="AI557" s="5" t="n">
        <v>0</v>
      </c>
      <c r="AJ557" s="5" t="n">
        <v>1</v>
      </c>
      <c r="AK557" s="5" t="n">
        <v>10.774</v>
      </c>
      <c r="AL557" s="5" t="n">
        <v>5.083</v>
      </c>
      <c r="AM557" s="5" t="n">
        <v>0</v>
      </c>
      <c r="AN557" s="5" t="n">
        <v>10.774</v>
      </c>
      <c r="AO557" s="5" t="n">
        <v>0</v>
      </c>
      <c r="AP557" s="5" t="n">
        <v>1</v>
      </c>
      <c r="AQ557" s="5" t="n">
        <v>0.72</v>
      </c>
      <c r="AR557" s="5" t="n">
        <v>0.132</v>
      </c>
      <c r="AS557" s="5" t="n">
        <v>0.673</v>
      </c>
      <c r="AT557" s="5" t="n">
        <v>1.392</v>
      </c>
      <c r="AU557" s="5" t="n">
        <v>0</v>
      </c>
      <c r="AV557" s="5" t="n">
        <v>1</v>
      </c>
      <c r="AW557" s="5" t="n">
        <v>0.734</v>
      </c>
      <c r="AX557" s="5" t="n">
        <v>0.132</v>
      </c>
      <c r="AY557" s="5" t="n">
        <v>0.377</v>
      </c>
      <c r="AZ557" s="5" t="n">
        <v>1.111</v>
      </c>
      <c r="BA557" s="5" t="n">
        <v>0</v>
      </c>
      <c r="BB557" s="5" t="n">
        <v>1</v>
      </c>
      <c r="BC557" s="5" t="n">
        <v>0.51</v>
      </c>
      <c r="BD557" s="5" t="n">
        <v>0.132</v>
      </c>
      <c r="BE557" s="5" t="n">
        <v>0</v>
      </c>
      <c r="BF557" s="5" t="n">
        <v>0.51</v>
      </c>
      <c r="BG557" s="5" t="n">
        <v>0</v>
      </c>
      <c r="BH557" s="5" t="n">
        <v>1</v>
      </c>
      <c r="BI557" s="5" t="n">
        <v>0.652</v>
      </c>
      <c r="BJ557" s="5" t="n">
        <v>0.132</v>
      </c>
      <c r="BK557" s="5" t="n">
        <v>0</v>
      </c>
      <c r="BL557" s="5" t="n">
        <v>0.652</v>
      </c>
      <c r="BM557" s="5" t="n">
        <v>0</v>
      </c>
      <c r="BN557" s="5" t="n">
        <v>1</v>
      </c>
      <c r="BO557" s="5" t="n">
        <v>0</v>
      </c>
      <c r="BP557" s="5" t="n">
        <v>0</v>
      </c>
      <c r="BQ557" s="5" t="n">
        <v>0.066</v>
      </c>
      <c r="BR557" s="5" t="n">
        <v>0</v>
      </c>
      <c r="BS557" s="5" t="n">
        <v>0.833</v>
      </c>
      <c r="BT557" s="5" t="n">
        <v>0</v>
      </c>
      <c r="BU557" s="5" t="n">
        <v>0</v>
      </c>
      <c r="BV557" s="5" t="n">
        <v>0.017</v>
      </c>
      <c r="BW557" s="5" t="n">
        <v>0</v>
      </c>
      <c r="BX557" s="5" t="n">
        <v>0.667</v>
      </c>
      <c r="BY557" s="5" t="n">
        <v>13.646</v>
      </c>
      <c r="BZ557" s="5" t="n">
        <v>0</v>
      </c>
      <c r="CA557" s="5" t="n">
        <v>13.646</v>
      </c>
      <c r="CB557" s="5" t="n">
        <v>0</v>
      </c>
      <c r="CC557" s="5" t="n">
        <v>86.38500000000001</v>
      </c>
      <c r="CD557" s="5" t="n">
        <v>7.95</v>
      </c>
      <c r="CE557" s="5" t="n">
        <v>0</v>
      </c>
      <c r="CF557" s="5" t="n">
        <v>86.38500000000001</v>
      </c>
      <c r="CG557" s="5" t="n">
        <v>0</v>
      </c>
      <c r="CH557" s="5" t="n">
        <v>1</v>
      </c>
      <c r="CI557" s="5" t="n">
        <v>0</v>
      </c>
      <c r="CJ557" s="5" t="n">
        <v>0</v>
      </c>
      <c r="CK557" s="5" t="n">
        <v>0</v>
      </c>
      <c r="CL557" s="5" t="n">
        <v>0</v>
      </c>
      <c r="CM557" s="5" t="n">
        <v>0</v>
      </c>
      <c r="CN557" s="5" t="n">
        <v>0</v>
      </c>
      <c r="CO557" s="5" t="n">
        <v>0</v>
      </c>
      <c r="CP557" s="5" t="n">
        <v>1</v>
      </c>
      <c r="CQ557" s="5" t="n">
        <v>1.387</v>
      </c>
      <c r="CR557" s="5" t="n">
        <v>1</v>
      </c>
      <c r="CS557" s="5" t="n">
        <v>5.48</v>
      </c>
      <c r="CT557" s="5" t="n">
        <v>3.509</v>
      </c>
      <c r="CU557" s="5" t="n">
        <v>7.598</v>
      </c>
    </row>
    <row r="558">
      <c r="A558" s="5" t="inlineStr">
        <is>
          <t>NAM2021</t>
        </is>
      </c>
      <c r="B558" s="5" t="inlineStr">
        <is>
          <t>NAM</t>
        </is>
      </c>
      <c r="C558" s="5" t="inlineStr">
        <is>
          <t>NAM</t>
        </is>
      </c>
      <c r="D558" s="5" t="inlineStr">
        <is>
          <t>Namibia</t>
        </is>
      </c>
      <c r="E558" s="5" t="n">
        <v>2021</v>
      </c>
      <c r="F558" s="5" t="n">
        <v>0.15</v>
      </c>
      <c r="G558" s="5" t="n">
        <v>5.897</v>
      </c>
      <c r="H558" s="5" t="n">
        <v>1.143</v>
      </c>
      <c r="I558" s="5" t="n">
        <v>0</v>
      </c>
      <c r="J558" s="5" t="n">
        <v>5.897</v>
      </c>
      <c r="K558" s="5" t="n">
        <v>0</v>
      </c>
      <c r="L558" s="5" t="n">
        <v>1</v>
      </c>
      <c r="M558" s="5" t="n">
        <v>7.964</v>
      </c>
      <c r="N558" s="5" t="n">
        <v>3.43</v>
      </c>
      <c r="O558" s="5" t="n">
        <v>0</v>
      </c>
      <c r="P558" s="5" t="n">
        <v>7.964</v>
      </c>
      <c r="Q558" s="5" t="n">
        <v>0</v>
      </c>
      <c r="R558" s="5" t="n">
        <v>1</v>
      </c>
      <c r="S558" s="5" t="n">
        <v>11.613</v>
      </c>
      <c r="T558" s="5" t="n">
        <v>6.86</v>
      </c>
      <c r="U558" s="5" t="n">
        <v>0</v>
      </c>
      <c r="V558" s="5" t="n">
        <v>13.355</v>
      </c>
      <c r="W558" s="5" t="n">
        <v>0.15</v>
      </c>
      <c r="X558" s="5" t="n">
        <v>1</v>
      </c>
      <c r="Y558" s="5" t="n">
        <v>16.268</v>
      </c>
      <c r="Z558" s="5" t="n">
        <v>2.199</v>
      </c>
      <c r="AA558" s="5" t="n">
        <v>0</v>
      </c>
      <c r="AB558" s="5" t="n">
        <v>16.268</v>
      </c>
      <c r="AC558" s="5" t="n">
        <v>0</v>
      </c>
      <c r="AD558" s="5" t="n">
        <v>1</v>
      </c>
      <c r="AE558" s="5" t="n">
        <v>17.411</v>
      </c>
      <c r="AF558" s="5" t="n">
        <v>4.071</v>
      </c>
      <c r="AG558" s="5" t="n">
        <v>0</v>
      </c>
      <c r="AH558" s="5" t="n">
        <v>17.411</v>
      </c>
      <c r="AI558" s="5" t="n">
        <v>0</v>
      </c>
      <c r="AJ558" s="5" t="n">
        <v>1</v>
      </c>
      <c r="AK558" s="5" t="n">
        <v>24.271</v>
      </c>
      <c r="AL558" s="5" t="n">
        <v>12.927</v>
      </c>
      <c r="AM558" s="5" t="n">
        <v>0</v>
      </c>
      <c r="AN558" s="5" t="n">
        <v>27.911</v>
      </c>
      <c r="AO558" s="5" t="n">
        <v>0.15</v>
      </c>
      <c r="AP558" s="5" t="n">
        <v>1</v>
      </c>
      <c r="AQ558" s="5" t="n">
        <v>0.619</v>
      </c>
      <c r="AR558" s="5" t="n">
        <v>0.114</v>
      </c>
      <c r="AS558" s="5" t="n">
        <v>0.171</v>
      </c>
      <c r="AT558" s="5" t="n">
        <v>0.909</v>
      </c>
      <c r="AU558" s="5" t="n">
        <v>0.15</v>
      </c>
      <c r="AV558" s="5" t="n">
        <v>1</v>
      </c>
      <c r="AW558" s="5" t="n">
        <v>0.599</v>
      </c>
      <c r="AX558" s="5" t="n">
        <v>0.114</v>
      </c>
      <c r="AY558" s="5" t="n">
        <v>0.189</v>
      </c>
      <c r="AZ558" s="5" t="n">
        <v>0.907</v>
      </c>
      <c r="BA558" s="5" t="n">
        <v>0.15</v>
      </c>
      <c r="BB558" s="5" t="n">
        <v>1</v>
      </c>
      <c r="BC558" s="5" t="n">
        <v>0.439</v>
      </c>
      <c r="BD558" s="5" t="n">
        <v>0.114</v>
      </c>
      <c r="BE558" s="5" t="n">
        <v>0</v>
      </c>
      <c r="BF558" s="5" t="n">
        <v>0.505</v>
      </c>
      <c r="BG558" s="5" t="n">
        <v>0.15</v>
      </c>
      <c r="BH558" s="5" t="n">
        <v>1</v>
      </c>
      <c r="BI558" s="5" t="n">
        <v>0.505</v>
      </c>
      <c r="BJ558" s="5" t="n">
        <v>0.114</v>
      </c>
      <c r="BK558" s="5" t="n">
        <v>0</v>
      </c>
      <c r="BL558" s="5" t="n">
        <v>0.58</v>
      </c>
      <c r="BM558" s="5" t="n">
        <v>0.15</v>
      </c>
      <c r="BN558" s="5" t="n">
        <v>1</v>
      </c>
      <c r="BO558" s="5" t="n">
        <v>0</v>
      </c>
      <c r="BP558" s="5" t="n">
        <v>0</v>
      </c>
      <c r="BQ558" s="5" t="n">
        <v>0.148</v>
      </c>
      <c r="BR558" s="5" t="n">
        <v>0</v>
      </c>
      <c r="BS558" s="5" t="n">
        <v>0.833</v>
      </c>
      <c r="BT558" s="5" t="n">
        <v>0</v>
      </c>
      <c r="BU558" s="5" t="n">
        <v>0</v>
      </c>
      <c r="BV558" s="5" t="n">
        <v>0.138</v>
      </c>
      <c r="BW558" s="5" t="n">
        <v>0.15</v>
      </c>
      <c r="BX558" s="5" t="n">
        <v>1</v>
      </c>
      <c r="BY558" s="5" t="n">
        <v>11.787</v>
      </c>
      <c r="BZ558" s="5" t="n">
        <v>0</v>
      </c>
      <c r="CA558" s="5" t="n">
        <v>11.787</v>
      </c>
      <c r="CB558" s="5" t="n">
        <v>0</v>
      </c>
      <c r="CC558" s="5" t="n">
        <v>78.125</v>
      </c>
      <c r="CD558" s="5" t="n">
        <v>7.95</v>
      </c>
      <c r="CE558" s="5" t="n">
        <v>0</v>
      </c>
      <c r="CF558" s="5" t="n">
        <v>89.84399999999999</v>
      </c>
      <c r="CG558" s="5" t="n">
        <v>0.15</v>
      </c>
      <c r="CH558" s="5" t="n">
        <v>1</v>
      </c>
      <c r="CI558" s="5" t="n">
        <v>0</v>
      </c>
      <c r="CJ558" s="5" t="n">
        <v>0</v>
      </c>
      <c r="CK558" s="5" t="n">
        <v>0</v>
      </c>
      <c r="CL558" s="5" t="n">
        <v>0</v>
      </c>
      <c r="CM558" s="5" t="n">
        <v>0</v>
      </c>
      <c r="CN558" s="5" t="n">
        <v>0</v>
      </c>
      <c r="CO558" s="5" t="n">
        <v>0</v>
      </c>
      <c r="CP558" s="5" t="n">
        <v>0</v>
      </c>
      <c r="CQ558" s="5" t="n">
        <v>1.198</v>
      </c>
      <c r="CR558" s="5" t="n">
        <v>0</v>
      </c>
      <c r="CS558" s="5" t="n">
        <v>10.295</v>
      </c>
      <c r="CT558" s="5" t="n">
        <v>4.753</v>
      </c>
      <c r="CU558" s="5" t="n">
        <v>15.162</v>
      </c>
    </row>
    <row r="559">
      <c r="A559" s="5" t="inlineStr">
        <is>
          <t>NAM2022</t>
        </is>
      </c>
      <c r="B559" s="5" t="inlineStr">
        <is>
          <t>NAM</t>
        </is>
      </c>
      <c r="C559" s="5" t="inlineStr">
        <is>
          <t>NAM</t>
        </is>
      </c>
      <c r="D559" s="5" t="inlineStr">
        <is>
          <t>Namibia</t>
        </is>
      </c>
      <c r="E559" s="5" t="n">
        <v>2022</v>
      </c>
      <c r="F559" s="5" t="n">
        <v>0.15</v>
      </c>
      <c r="G559" s="5" t="n">
        <v>11.72</v>
      </c>
      <c r="H559" s="5" t="n">
        <v>1.235</v>
      </c>
      <c r="I559" s="5" t="n">
        <v>0</v>
      </c>
      <c r="J559" s="5" t="n">
        <v>11.72</v>
      </c>
      <c r="K559" s="5" t="n">
        <v>0</v>
      </c>
      <c r="L559" s="5" t="n">
        <v>1</v>
      </c>
      <c r="M559" s="5" t="n">
        <v>9.782999999999999</v>
      </c>
      <c r="N559" s="5" t="n">
        <v>3.704</v>
      </c>
      <c r="O559" s="5" t="n">
        <v>0</v>
      </c>
      <c r="P559" s="5" t="n">
        <v>9.782999999999999</v>
      </c>
      <c r="Q559" s="5" t="n">
        <v>0</v>
      </c>
      <c r="R559" s="5" t="n">
        <v>1</v>
      </c>
      <c r="S559" s="5" t="n">
        <v>17.893</v>
      </c>
      <c r="T559" s="5" t="n">
        <v>7.408</v>
      </c>
      <c r="U559" s="5" t="n">
        <v>0.199</v>
      </c>
      <c r="V559" s="5" t="n">
        <v>20.577</v>
      </c>
      <c r="W559" s="5" t="n">
        <v>0.15</v>
      </c>
      <c r="X559" s="5" t="n">
        <v>1</v>
      </c>
      <c r="Y559" s="5" t="n">
        <v>32.398</v>
      </c>
      <c r="Z559" s="5" t="n">
        <v>4.379</v>
      </c>
      <c r="AA559" s="5" t="n">
        <v>0</v>
      </c>
      <c r="AB559" s="5" t="n">
        <v>32.398</v>
      </c>
      <c r="AC559" s="5" t="n">
        <v>0</v>
      </c>
      <c r="AD559" s="5" t="n">
        <v>1</v>
      </c>
      <c r="AE559" s="5" t="n">
        <v>33.633</v>
      </c>
      <c r="AF559" s="5" t="n">
        <v>7.864</v>
      </c>
      <c r="AG559" s="5" t="n">
        <v>0</v>
      </c>
      <c r="AH559" s="5" t="n">
        <v>33.633</v>
      </c>
      <c r="AI559" s="5" t="n">
        <v>0</v>
      </c>
      <c r="AJ559" s="5" t="n">
        <v>1</v>
      </c>
      <c r="AK559" s="5" t="n">
        <v>41.041</v>
      </c>
      <c r="AL559" s="5" t="n">
        <v>21.858</v>
      </c>
      <c r="AM559" s="5" t="n">
        <v>0.456</v>
      </c>
      <c r="AN559" s="5" t="n">
        <v>47.197</v>
      </c>
      <c r="AO559" s="5" t="n">
        <v>0.15</v>
      </c>
      <c r="AP559" s="5" t="n">
        <v>1</v>
      </c>
      <c r="AQ559" s="5" t="n">
        <v>0.861</v>
      </c>
      <c r="AR559" s="5" t="n">
        <v>0.123</v>
      </c>
      <c r="AS559" s="5" t="n">
        <v>0.154</v>
      </c>
      <c r="AT559" s="5" t="n">
        <v>1.167</v>
      </c>
      <c r="AU559" s="5" t="n">
        <v>0.15</v>
      </c>
      <c r="AV559" s="5" t="n">
        <v>1</v>
      </c>
      <c r="AW559" s="5" t="n">
        <v>0.986</v>
      </c>
      <c r="AX559" s="5" t="n">
        <v>0.123</v>
      </c>
      <c r="AY559" s="5" t="n">
        <v>0.105</v>
      </c>
      <c r="AZ559" s="5" t="n">
        <v>1.255</v>
      </c>
      <c r="BA559" s="5" t="n">
        <v>0.15</v>
      </c>
      <c r="BB559" s="5" t="n">
        <v>1</v>
      </c>
      <c r="BC559" s="5" t="n">
        <v>0.598</v>
      </c>
      <c r="BD559" s="5" t="n">
        <v>0.123</v>
      </c>
      <c r="BE559" s="5" t="n">
        <v>0.007</v>
      </c>
      <c r="BF559" s="5" t="n">
        <v>0.6879999999999999</v>
      </c>
      <c r="BG559" s="5" t="n">
        <v>0.15</v>
      </c>
      <c r="BH559" s="5" t="n">
        <v>1</v>
      </c>
      <c r="BI559" s="5" t="n">
        <v>0.612</v>
      </c>
      <c r="BJ559" s="5" t="n">
        <v>0.123</v>
      </c>
      <c r="BK559" s="5" t="n">
        <v>0.007</v>
      </c>
      <c r="BL559" s="5" t="n">
        <v>0.704</v>
      </c>
      <c r="BM559" s="5" t="n">
        <v>0.15</v>
      </c>
      <c r="BN559" s="5" t="n">
        <v>1</v>
      </c>
      <c r="BO559" s="5" t="n">
        <v>0</v>
      </c>
      <c r="BP559" s="5" t="n">
        <v>0</v>
      </c>
      <c r="BQ559" s="5" t="n">
        <v>0.136</v>
      </c>
      <c r="BR559" s="5" t="n">
        <v>0</v>
      </c>
      <c r="BS559" s="5" t="n">
        <v>0.833</v>
      </c>
      <c r="BT559" s="5" t="n">
        <v>0</v>
      </c>
      <c r="BU559" s="5" t="n">
        <v>0</v>
      </c>
      <c r="BV559" s="5" t="n">
        <v>0.127</v>
      </c>
      <c r="BW559" s="5" t="n">
        <v>0.15</v>
      </c>
      <c r="BX559" s="5" t="n">
        <v>1</v>
      </c>
      <c r="BY559" s="5" t="n">
        <v>12.729</v>
      </c>
      <c r="BZ559" s="5" t="n">
        <v>0</v>
      </c>
      <c r="CA559" s="5" t="n">
        <v>12.729</v>
      </c>
      <c r="CB559" s="5" t="n">
        <v>0</v>
      </c>
      <c r="CC559" s="5" t="n">
        <v>97.90000000000001</v>
      </c>
      <c r="CD559" s="5" t="n">
        <v>7.95</v>
      </c>
      <c r="CE559" s="5" t="n">
        <v>1.087</v>
      </c>
      <c r="CF559" s="5" t="n">
        <v>112.585</v>
      </c>
      <c r="CG559" s="5" t="n">
        <v>0.15</v>
      </c>
      <c r="CH559" s="5" t="n">
        <v>1</v>
      </c>
      <c r="CI559" s="5" t="n">
        <v>0</v>
      </c>
      <c r="CJ559" s="5" t="n">
        <v>0</v>
      </c>
      <c r="CK559" s="5" t="n">
        <v>0</v>
      </c>
      <c r="CL559" s="5" t="n">
        <v>0</v>
      </c>
      <c r="CM559" s="5" t="n">
        <v>0</v>
      </c>
      <c r="CN559" s="5" t="n">
        <v>0</v>
      </c>
      <c r="CO559" s="5" t="n">
        <v>0</v>
      </c>
      <c r="CP559" s="5" t="n">
        <v>0</v>
      </c>
      <c r="CQ559" s="5" t="n">
        <v>1.294</v>
      </c>
      <c r="CR559" s="5" t="n">
        <v>0</v>
      </c>
      <c r="CS559" s="5" t="n">
        <v>11.117</v>
      </c>
      <c r="CT559" s="5" t="n">
        <v>10.485</v>
      </c>
      <c r="CU559" s="5" t="n">
        <v>31.326</v>
      </c>
    </row>
    <row r="560">
      <c r="A560" s="5" t="inlineStr">
        <is>
          <t>NAM2023</t>
        </is>
      </c>
      <c r="B560" s="5" t="inlineStr">
        <is>
          <t>NAM</t>
        </is>
      </c>
      <c r="C560" s="5" t="inlineStr">
        <is>
          <t>NAM</t>
        </is>
      </c>
      <c r="D560" s="5" t="inlineStr">
        <is>
          <t>Namibia</t>
        </is>
      </c>
      <c r="E560" s="5" t="n">
        <v>2023</v>
      </c>
      <c r="F560" s="5" t="n">
        <v>0.15</v>
      </c>
      <c r="G560" s="5" t="n">
        <v>6.147</v>
      </c>
      <c r="H560" s="5" t="n">
        <v>1.286</v>
      </c>
      <c r="I560" s="5" t="n">
        <v>0</v>
      </c>
      <c r="J560" s="5" t="n">
        <v>6.147</v>
      </c>
      <c r="K560" s="5" t="n">
        <v>0</v>
      </c>
      <c r="L560" s="5" t="n">
        <v>1</v>
      </c>
      <c r="M560" s="5" t="n">
        <v>7.886</v>
      </c>
      <c r="N560" s="5" t="n">
        <v>3.857</v>
      </c>
      <c r="O560" s="5" t="n">
        <v>0</v>
      </c>
      <c r="P560" s="5" t="n">
        <v>7.886</v>
      </c>
      <c r="Q560" s="5" t="n">
        <v>0</v>
      </c>
      <c r="R560" s="5" t="n">
        <v>1</v>
      </c>
      <c r="S560" s="5" t="n">
        <v>12.575</v>
      </c>
      <c r="T560" s="5" t="n">
        <v>7.714</v>
      </c>
      <c r="U560" s="5" t="n">
        <v>0.209</v>
      </c>
      <c r="V560" s="5" t="n">
        <v>14.461</v>
      </c>
      <c r="W560" s="5" t="n">
        <v>0.15</v>
      </c>
      <c r="X560" s="5" t="n">
        <v>1</v>
      </c>
      <c r="Y560" s="5" t="n">
        <v>12.851</v>
      </c>
      <c r="Z560" s="5" t="n">
        <v>1.737</v>
      </c>
      <c r="AA560" s="5" t="n">
        <v>0</v>
      </c>
      <c r="AB560" s="5" t="n">
        <v>12.851</v>
      </c>
      <c r="AC560" s="5" t="n">
        <v>0</v>
      </c>
      <c r="AD560" s="5" t="n">
        <v>1</v>
      </c>
      <c r="AE560" s="5" t="n">
        <v>14.136</v>
      </c>
      <c r="AF560" s="5" t="n">
        <v>3.306</v>
      </c>
      <c r="AG560" s="5" t="n">
        <v>0</v>
      </c>
      <c r="AH560" s="5" t="n">
        <v>14.136</v>
      </c>
      <c r="AI560" s="5" t="n">
        <v>0</v>
      </c>
      <c r="AJ560" s="5" t="n">
        <v>1</v>
      </c>
      <c r="AK560" s="5" t="n">
        <v>21.85</v>
      </c>
      <c r="AL560" s="5" t="n">
        <v>11.637</v>
      </c>
      <c r="AM560" s="5" t="n">
        <v>0.363</v>
      </c>
      <c r="AN560" s="5" t="n">
        <v>25.128</v>
      </c>
      <c r="AO560" s="5" t="n">
        <v>0.15</v>
      </c>
      <c r="AP560" s="5" t="n">
        <v>1</v>
      </c>
      <c r="AQ560" s="5" t="n">
        <v>0.76</v>
      </c>
      <c r="AR560" s="5" t="n">
        <v>0.129</v>
      </c>
      <c r="AS560" s="5" t="n">
        <v>0.196</v>
      </c>
      <c r="AT560" s="5" t="n">
        <v>1.1</v>
      </c>
      <c r="AU560" s="5" t="n">
        <v>0.15</v>
      </c>
      <c r="AV560" s="5" t="n">
        <v>1</v>
      </c>
      <c r="AW560" s="5" t="n">
        <v>0.8110000000000001</v>
      </c>
      <c r="AX560" s="5" t="n">
        <v>0.129</v>
      </c>
      <c r="AY560" s="5" t="n">
        <v>0.162</v>
      </c>
      <c r="AZ560" s="5" t="n">
        <v>1.12</v>
      </c>
      <c r="BA560" s="5" t="n">
        <v>0.15</v>
      </c>
      <c r="BB560" s="5" t="n">
        <v>1</v>
      </c>
      <c r="BC560" s="5" t="n">
        <v>0.535</v>
      </c>
      <c r="BD560" s="5" t="n">
        <v>0.129</v>
      </c>
      <c r="BE560" s="5" t="n">
        <v>0.008999999999999999</v>
      </c>
      <c r="BF560" s="5" t="n">
        <v>0.615</v>
      </c>
      <c r="BG560" s="5" t="n">
        <v>0.15</v>
      </c>
      <c r="BH560" s="5" t="n">
        <v>1</v>
      </c>
      <c r="BI560" s="5" t="n">
        <v>0.579</v>
      </c>
      <c r="BJ560" s="5" t="n">
        <v>0.129</v>
      </c>
      <c r="BK560" s="5" t="n">
        <v>0.01</v>
      </c>
      <c r="BL560" s="5" t="n">
        <v>0.666</v>
      </c>
      <c r="BM560" s="5" t="n">
        <v>0.15</v>
      </c>
      <c r="BN560" s="5" t="n">
        <v>1</v>
      </c>
      <c r="BO560" s="5" t="n">
        <v>0</v>
      </c>
      <c r="BP560" s="5" t="n">
        <v>0</v>
      </c>
      <c r="BQ560" s="5" t="n">
        <v>0.08699999999999999</v>
      </c>
      <c r="BR560" s="5" t="n">
        <v>0</v>
      </c>
      <c r="BS560" s="5" t="n">
        <v>0.833</v>
      </c>
      <c r="BT560" s="5" t="n">
        <v>0</v>
      </c>
      <c r="BU560" s="5" t="n">
        <v>0</v>
      </c>
      <c r="BV560" s="5" t="n">
        <v>0.131</v>
      </c>
      <c r="BW560" s="5" t="n">
        <v>0.15</v>
      </c>
      <c r="BX560" s="5" t="n">
        <v>1</v>
      </c>
      <c r="BY560" s="5" t="n">
        <v>13.254</v>
      </c>
      <c r="BZ560" s="5" t="n">
        <v>0</v>
      </c>
      <c r="CA560" s="5" t="n">
        <v>13.254</v>
      </c>
      <c r="CB560" s="5" t="n">
        <v>0</v>
      </c>
      <c r="CC560" s="5" t="n">
        <v>83.248</v>
      </c>
      <c r="CD560" s="5" t="n">
        <v>7.95</v>
      </c>
      <c r="CE560" s="5" t="n">
        <v>1.383</v>
      </c>
      <c r="CF560" s="5" t="n">
        <v>95.735</v>
      </c>
      <c r="CG560" s="5" t="n">
        <v>0.15</v>
      </c>
      <c r="CH560" s="5" t="n">
        <v>1</v>
      </c>
      <c r="CI560" s="5" t="n">
        <v>0</v>
      </c>
      <c r="CJ560" s="5" t="n">
        <v>0</v>
      </c>
      <c r="CK560" s="5" t="n">
        <v>0</v>
      </c>
      <c r="CL560" s="5" t="n">
        <v>0</v>
      </c>
      <c r="CM560" s="5" t="n">
        <v>0</v>
      </c>
      <c r="CN560" s="5" t="n">
        <v>0</v>
      </c>
      <c r="CO560" s="5" t="n">
        <v>0</v>
      </c>
      <c r="CP560" s="5" t="n">
        <v>0</v>
      </c>
      <c r="CQ560" s="5" t="n">
        <v>1.348</v>
      </c>
      <c r="CR560" s="5" t="n">
        <v>0</v>
      </c>
      <c r="CS560" s="5" t="n">
        <v>11.576</v>
      </c>
      <c r="CT560" s="5" t="n">
        <v>4.861</v>
      </c>
      <c r="CU560" s="5" t="n">
        <v>11.622</v>
      </c>
    </row>
    <row r="561">
      <c r="A561" s="5" t="inlineStr">
        <is>
          <t>NAM2024</t>
        </is>
      </c>
      <c r="B561" s="5" t="inlineStr">
        <is>
          <t>NAM</t>
        </is>
      </c>
      <c r="C561" s="5" t="inlineStr">
        <is>
          <t>NAM</t>
        </is>
      </c>
      <c r="D561" s="5" t="inlineStr">
        <is>
          <t>Namibia</t>
        </is>
      </c>
      <c r="E561" s="5" t="n">
        <v>2024</v>
      </c>
      <c r="F561" s="5" t="n">
        <v>0.15</v>
      </c>
      <c r="G561" s="5" t="n">
        <v>5.575</v>
      </c>
      <c r="H561" s="5" t="n">
        <v>1.324</v>
      </c>
      <c r="I561" s="5" t="n">
        <v>0</v>
      </c>
      <c r="J561" s="5" t="n">
        <v>5.575</v>
      </c>
      <c r="K561" s="5" t="n">
        <v>0</v>
      </c>
      <c r="L561" s="5" t="n">
        <v>1</v>
      </c>
      <c r="M561" s="5" t="n">
        <v>7.124</v>
      </c>
      <c r="N561" s="5" t="n">
        <v>3.971</v>
      </c>
      <c r="O561" s="5" t="n">
        <v>0</v>
      </c>
      <c r="P561" s="5" t="n">
        <v>7.124</v>
      </c>
      <c r="Q561" s="5" t="n">
        <v>0</v>
      </c>
      <c r="R561" s="5" t="n">
        <v>1</v>
      </c>
      <c r="S561" s="5" t="n">
        <v>12.193</v>
      </c>
      <c r="T561" s="5" t="n">
        <v>7.942</v>
      </c>
      <c r="U561" s="5" t="n">
        <v>0.249</v>
      </c>
      <c r="V561" s="5" t="n">
        <v>14.022</v>
      </c>
      <c r="W561" s="5" t="n">
        <v>0.15</v>
      </c>
      <c r="X561" s="5" t="n">
        <v>1</v>
      </c>
      <c r="Y561" s="5" t="n">
        <v>11.442</v>
      </c>
      <c r="Z561" s="5" t="n">
        <v>1.546</v>
      </c>
      <c r="AA561" s="5" t="n">
        <v>0</v>
      </c>
      <c r="AB561" s="5" t="n">
        <v>11.442</v>
      </c>
      <c r="AC561" s="5" t="n">
        <v>0</v>
      </c>
      <c r="AD561" s="5" t="n">
        <v>1</v>
      </c>
      <c r="AE561" s="5" t="n">
        <v>12.766</v>
      </c>
      <c r="AF561" s="5" t="n">
        <v>2.985</v>
      </c>
      <c r="AG561" s="5" t="n">
        <v>0</v>
      </c>
      <c r="AH561" s="5" t="n">
        <v>12.766</v>
      </c>
      <c r="AI561" s="5" t="n">
        <v>0</v>
      </c>
      <c r="AJ561" s="5" t="n">
        <v>1</v>
      </c>
      <c r="AK561" s="5" t="n">
        <v>20.707</v>
      </c>
      <c r="AL561" s="5" t="n">
        <v>11.029</v>
      </c>
      <c r="AM561" s="5" t="n">
        <v>0.423</v>
      </c>
      <c r="AN561" s="5" t="n">
        <v>23.813</v>
      </c>
      <c r="AO561" s="5" t="n">
        <v>0.15</v>
      </c>
      <c r="AP561" s="5" t="n">
        <v>1</v>
      </c>
      <c r="AQ561" s="5" t="n">
        <v>0.724</v>
      </c>
      <c r="AR561" s="5" t="n">
        <v>0.132</v>
      </c>
      <c r="AS561" s="5" t="n">
        <v>0.291</v>
      </c>
      <c r="AT561" s="5" t="n">
        <v>1.168</v>
      </c>
      <c r="AU561" s="5" t="n">
        <v>0.15</v>
      </c>
      <c r="AV561" s="5" t="n">
        <v>1</v>
      </c>
      <c r="AW561" s="5" t="n">
        <v>0.75</v>
      </c>
      <c r="AX561" s="5" t="n">
        <v>0.132</v>
      </c>
      <c r="AY561" s="5" t="n">
        <v>0.246</v>
      </c>
      <c r="AZ561" s="5" t="n">
        <v>1.146</v>
      </c>
      <c r="BA561" s="5" t="n">
        <v>0.15</v>
      </c>
      <c r="BB561" s="5" t="n">
        <v>1</v>
      </c>
      <c r="BC561" s="5" t="n">
        <v>0.513</v>
      </c>
      <c r="BD561" s="5" t="n">
        <v>0.132</v>
      </c>
      <c r="BE561" s="5" t="n">
        <v>0.01</v>
      </c>
      <c r="BF561" s="5" t="n">
        <v>0.59</v>
      </c>
      <c r="BG561" s="5" t="n">
        <v>0.15</v>
      </c>
      <c r="BH561" s="5" t="n">
        <v>1</v>
      </c>
      <c r="BI561" s="5" t="n">
        <v>0.591</v>
      </c>
      <c r="BJ561" s="5" t="n">
        <v>0.132</v>
      </c>
      <c r="BK561" s="5" t="n">
        <v>0.012</v>
      </c>
      <c r="BL561" s="5" t="n">
        <v>0.68</v>
      </c>
      <c r="BM561" s="5" t="n">
        <v>0.15</v>
      </c>
      <c r="BN561" s="5" t="n">
        <v>1</v>
      </c>
      <c r="BO561" s="5" t="n">
        <v>0</v>
      </c>
      <c r="BP561" s="5" t="n">
        <v>0</v>
      </c>
      <c r="BQ561" s="5" t="n">
        <v>0.089</v>
      </c>
      <c r="BR561" s="5" t="n">
        <v>0</v>
      </c>
      <c r="BS561" s="5" t="n">
        <v>0.833</v>
      </c>
      <c r="BT561" s="5" t="n">
        <v>0</v>
      </c>
      <c r="BU561" s="5" t="n">
        <v>0</v>
      </c>
      <c r="BV561" s="5" t="n">
        <v>0.148</v>
      </c>
      <c r="BW561" s="5" t="n">
        <v>0.15</v>
      </c>
      <c r="BX561" s="5" t="n">
        <v>1</v>
      </c>
      <c r="BY561" s="5" t="n">
        <v>13.646</v>
      </c>
      <c r="BZ561" s="5" t="n">
        <v>0</v>
      </c>
      <c r="CA561" s="5" t="n">
        <v>13.646</v>
      </c>
      <c r="CB561" s="5" t="n">
        <v>0</v>
      </c>
      <c r="CC561" s="5" t="n">
        <v>82.58799999999999</v>
      </c>
      <c r="CD561" s="5" t="n">
        <v>7.95</v>
      </c>
      <c r="CE561" s="5" t="n">
        <v>1.687</v>
      </c>
      <c r="CF561" s="5" t="n">
        <v>94.976</v>
      </c>
      <c r="CG561" s="5" t="n">
        <v>0.15</v>
      </c>
      <c r="CH561" s="5" t="n">
        <v>1</v>
      </c>
      <c r="CI561" s="5" t="n">
        <v>0</v>
      </c>
      <c r="CJ561" s="5" t="n">
        <v>0</v>
      </c>
      <c r="CK561" s="5" t="n">
        <v>0</v>
      </c>
      <c r="CL561" s="5" t="n">
        <v>0</v>
      </c>
      <c r="CM561" s="5" t="n">
        <v>0</v>
      </c>
      <c r="CN561" s="5" t="n">
        <v>0</v>
      </c>
      <c r="CO561" s="5" t="n">
        <v>0</v>
      </c>
      <c r="CP561" s="5" t="n">
        <v>0</v>
      </c>
      <c r="CQ561" s="5" t="n">
        <v>1.387</v>
      </c>
      <c r="CR561" s="5" t="n">
        <v>0</v>
      </c>
      <c r="CS561" s="5" t="n">
        <v>10.168</v>
      </c>
      <c r="CT561" s="5" t="n">
        <v>4.251</v>
      </c>
      <c r="CU561" s="5" t="n">
        <v>10.168</v>
      </c>
    </row>
    <row r="562">
      <c r="A562" s="5" t="inlineStr">
        <is>
          <t>NRU2021</t>
        </is>
      </c>
      <c r="B562" s="5" t="inlineStr">
        <is>
          <t>NRU</t>
        </is>
      </c>
      <c r="C562" s="5" t="inlineStr">
        <is>
          <t>NRU</t>
        </is>
      </c>
      <c r="D562" s="5" t="inlineStr">
        <is>
          <t>Nauru</t>
        </is>
      </c>
      <c r="E562" s="5" t="n">
        <v>2021</v>
      </c>
      <c r="F562" s="5" t="n">
        <v>0</v>
      </c>
      <c r="G562" s="5" t="n">
        <v>4.747</v>
      </c>
      <c r="H562" s="5" t="n">
        <v>1.143</v>
      </c>
      <c r="I562" s="5" t="n">
        <v>0</v>
      </c>
      <c r="J562" s="5" t="n">
        <v>4.747</v>
      </c>
      <c r="K562" s="5" t="n">
        <v>0</v>
      </c>
      <c r="L562" s="5" t="n">
        <v>1</v>
      </c>
      <c r="M562" s="5" t="n">
        <v>7.964</v>
      </c>
      <c r="N562" s="5" t="n">
        <v>3.43</v>
      </c>
      <c r="O562" s="5" t="n">
        <v>0</v>
      </c>
      <c r="P562" s="5" t="n">
        <v>7.964</v>
      </c>
      <c r="Q562" s="5" t="n">
        <v>0</v>
      </c>
      <c r="R562" s="5" t="n">
        <v>1</v>
      </c>
      <c r="S562" s="5" t="n">
        <v>10.464</v>
      </c>
      <c r="T562" s="5" t="n">
        <v>6.86</v>
      </c>
      <c r="U562" s="5" t="n">
        <v>0</v>
      </c>
      <c r="V562" s="5" t="n">
        <v>10.464</v>
      </c>
      <c r="W562" s="5" t="n">
        <v>0</v>
      </c>
      <c r="X562" s="5" t="n">
        <v>1</v>
      </c>
      <c r="Y562" s="5" t="n">
        <v>10.551</v>
      </c>
      <c r="Z562" s="5" t="n">
        <v>1.302</v>
      </c>
      <c r="AA562" s="5" t="n">
        <v>0</v>
      </c>
      <c r="AB562" s="5" t="n">
        <v>10.551</v>
      </c>
      <c r="AC562" s="5" t="n">
        <v>0</v>
      </c>
      <c r="AD562" s="5" t="n">
        <v>1</v>
      </c>
      <c r="AE562" s="5" t="n">
        <v>11.694</v>
      </c>
      <c r="AF562" s="5" t="n">
        <v>2.549</v>
      </c>
      <c r="AG562" s="5" t="n">
        <v>0</v>
      </c>
      <c r="AH562" s="5" t="n">
        <v>11.694</v>
      </c>
      <c r="AI562" s="5" t="n">
        <v>0</v>
      </c>
      <c r="AJ562" s="5" t="n">
        <v>1</v>
      </c>
      <c r="AK562" s="5" t="n">
        <v>18.554</v>
      </c>
      <c r="AL562" s="5" t="n">
        <v>9.627000000000001</v>
      </c>
      <c r="AM562" s="5" t="n">
        <v>0</v>
      </c>
      <c r="AN562" s="5" t="n">
        <v>18.554</v>
      </c>
      <c r="AO562" s="5" t="n">
        <v>0</v>
      </c>
      <c r="AP562" s="5" t="n">
        <v>1</v>
      </c>
      <c r="AQ562" s="5" t="n">
        <v>0.621</v>
      </c>
      <c r="AR562" s="5" t="n">
        <v>0.114</v>
      </c>
      <c r="AS562" s="5" t="n">
        <v>0</v>
      </c>
      <c r="AT562" s="5" t="n">
        <v>0.621</v>
      </c>
      <c r="AU562" s="5" t="n">
        <v>0</v>
      </c>
      <c r="AV562" s="5" t="n">
        <v>1</v>
      </c>
      <c r="AW562" s="5" t="n">
        <v>0.593</v>
      </c>
      <c r="AX562" s="5" t="n">
        <v>0.114</v>
      </c>
      <c r="AY562" s="5" t="n">
        <v>0</v>
      </c>
      <c r="AZ562" s="5" t="n">
        <v>0.593</v>
      </c>
      <c r="BA562" s="5" t="n">
        <v>0</v>
      </c>
      <c r="BB562" s="5" t="n">
        <v>1</v>
      </c>
      <c r="BC562" s="5" t="n">
        <v>0.44</v>
      </c>
      <c r="BD562" s="5" t="n">
        <v>0.114</v>
      </c>
      <c r="BE562" s="5" t="n">
        <v>0</v>
      </c>
      <c r="BF562" s="5" t="n">
        <v>0.44</v>
      </c>
      <c r="BG562" s="5" t="n">
        <v>0</v>
      </c>
      <c r="BH562" s="5" t="n">
        <v>1</v>
      </c>
      <c r="BI562" s="5" t="n">
        <v>0.5600000000000001</v>
      </c>
      <c r="BJ562" s="5" t="n">
        <v>0.114</v>
      </c>
      <c r="BK562" s="5" t="n">
        <v>0</v>
      </c>
      <c r="BL562" s="5" t="n">
        <v>0.5600000000000001</v>
      </c>
      <c r="BM562" s="5" t="n">
        <v>0</v>
      </c>
      <c r="BN562" s="5" t="n">
        <v>1</v>
      </c>
      <c r="BO562" s="5" t="n">
        <v>0</v>
      </c>
      <c r="BP562" s="5" t="n">
        <v>0</v>
      </c>
      <c r="BQ562" s="5" t="n">
        <v>0</v>
      </c>
      <c r="BR562" s="5" t="n">
        <v>0</v>
      </c>
      <c r="BS562" s="5" t="n">
        <v>1</v>
      </c>
      <c r="BT562" s="5" t="n">
        <v>0</v>
      </c>
      <c r="BU562" s="5" t="n">
        <v>0</v>
      </c>
      <c r="BV562" s="5" t="n">
        <v>0</v>
      </c>
      <c r="BW562" s="5" t="n">
        <v>0</v>
      </c>
      <c r="BX562" s="5" t="n">
        <v>1</v>
      </c>
      <c r="BY562" s="5" t="n">
        <v>11.787</v>
      </c>
      <c r="BZ562" s="5" t="n">
        <v>0</v>
      </c>
      <c r="CA562" s="5" t="n">
        <v>11.787</v>
      </c>
      <c r="CB562" s="5" t="n">
        <v>0</v>
      </c>
      <c r="CC562" s="5" t="n">
        <v>81.69499999999999</v>
      </c>
      <c r="CD562" s="5" t="n">
        <v>7.95</v>
      </c>
      <c r="CE562" s="5" t="n">
        <v>0</v>
      </c>
      <c r="CF562" s="5" t="n">
        <v>81.69499999999999</v>
      </c>
      <c r="CG562" s="5" t="n">
        <v>0</v>
      </c>
      <c r="CH562" s="5" t="n">
        <v>1</v>
      </c>
      <c r="CI562" s="5" t="n">
        <v>0</v>
      </c>
      <c r="CJ562" s="5" t="n">
        <v>0</v>
      </c>
      <c r="CK562" s="5" t="n">
        <v>0</v>
      </c>
      <c r="CL562" s="5" t="n">
        <v>0</v>
      </c>
      <c r="CM562" s="5" t="n">
        <v>0</v>
      </c>
      <c r="CN562" s="5" t="n">
        <v>0</v>
      </c>
      <c r="CO562" s="5" t="n">
        <v>0</v>
      </c>
      <c r="CP562" s="5" t="n">
        <v>0</v>
      </c>
      <c r="CQ562" s="5" t="n">
        <v>1.198</v>
      </c>
      <c r="CR562" s="5" t="n">
        <v>0</v>
      </c>
      <c r="CS562" s="5" t="n">
        <v>4.776</v>
      </c>
      <c r="CT562" s="5" t="n">
        <v>3.604</v>
      </c>
      <c r="CU562" s="5" t="n">
        <v>9.407999999999999</v>
      </c>
    </row>
    <row r="563">
      <c r="A563" s="5" t="inlineStr">
        <is>
          <t>NRU2022</t>
        </is>
      </c>
      <c r="B563" s="5" t="inlineStr">
        <is>
          <t>NRU</t>
        </is>
      </c>
      <c r="C563" s="5" t="inlineStr">
        <is>
          <t>NRU</t>
        </is>
      </c>
      <c r="D563" s="5" t="inlineStr">
        <is>
          <t>Nauru</t>
        </is>
      </c>
      <c r="E563" s="5" t="n">
        <v>2022</v>
      </c>
      <c r="F563" s="5" t="n">
        <v>0</v>
      </c>
      <c r="G563" s="5" t="n">
        <v>8.788</v>
      </c>
      <c r="H563" s="5" t="n">
        <v>1.235</v>
      </c>
      <c r="I563" s="5" t="n">
        <v>0</v>
      </c>
      <c r="J563" s="5" t="n">
        <v>8.788</v>
      </c>
      <c r="K563" s="5" t="n">
        <v>0</v>
      </c>
      <c r="L563" s="5" t="n">
        <v>1</v>
      </c>
      <c r="M563" s="5" t="n">
        <v>9.782999999999999</v>
      </c>
      <c r="N563" s="5" t="n">
        <v>3.704</v>
      </c>
      <c r="O563" s="5" t="n">
        <v>0</v>
      </c>
      <c r="P563" s="5" t="n">
        <v>9.782999999999999</v>
      </c>
      <c r="Q563" s="5" t="n">
        <v>0</v>
      </c>
      <c r="R563" s="5" t="n">
        <v>1</v>
      </c>
      <c r="S563" s="5" t="n">
        <v>14.962</v>
      </c>
      <c r="T563" s="5" t="n">
        <v>7.408</v>
      </c>
      <c r="U563" s="5" t="n">
        <v>0</v>
      </c>
      <c r="V563" s="5" t="n">
        <v>14.962</v>
      </c>
      <c r="W563" s="5" t="n">
        <v>0</v>
      </c>
      <c r="X563" s="5" t="n">
        <v>1</v>
      </c>
      <c r="Y563" s="5" t="n">
        <v>17.332</v>
      </c>
      <c r="Z563" s="5" t="n">
        <v>2.139</v>
      </c>
      <c r="AA563" s="5" t="n">
        <v>0</v>
      </c>
      <c r="AB563" s="5" t="n">
        <v>17.332</v>
      </c>
      <c r="AC563" s="5" t="n">
        <v>0</v>
      </c>
      <c r="AD563" s="5" t="n">
        <v>1</v>
      </c>
      <c r="AE563" s="5" t="n">
        <v>18.566</v>
      </c>
      <c r="AF563" s="5" t="n">
        <v>4.048</v>
      </c>
      <c r="AG563" s="5" t="n">
        <v>0</v>
      </c>
      <c r="AH563" s="5" t="n">
        <v>18.566</v>
      </c>
      <c r="AI563" s="5" t="n">
        <v>0</v>
      </c>
      <c r="AJ563" s="5" t="n">
        <v>1</v>
      </c>
      <c r="AK563" s="5" t="n">
        <v>25.974</v>
      </c>
      <c r="AL563" s="5" t="n">
        <v>13.478</v>
      </c>
      <c r="AM563" s="5" t="n">
        <v>0</v>
      </c>
      <c r="AN563" s="5" t="n">
        <v>25.974</v>
      </c>
      <c r="AO563" s="5" t="n">
        <v>0</v>
      </c>
      <c r="AP563" s="5" t="n">
        <v>1</v>
      </c>
      <c r="AQ563" s="5" t="n">
        <v>0.847</v>
      </c>
      <c r="AR563" s="5" t="n">
        <v>0.123</v>
      </c>
      <c r="AS563" s="5" t="n">
        <v>0</v>
      </c>
      <c r="AT563" s="5" t="n">
        <v>0.847</v>
      </c>
      <c r="AU563" s="5" t="n">
        <v>0</v>
      </c>
      <c r="AV563" s="5" t="n">
        <v>1</v>
      </c>
      <c r="AW563" s="5" t="n">
        <v>0.947</v>
      </c>
      <c r="AX563" s="5" t="n">
        <v>0.123</v>
      </c>
      <c r="AY563" s="5" t="n">
        <v>0</v>
      </c>
      <c r="AZ563" s="5" t="n">
        <v>0.947</v>
      </c>
      <c r="BA563" s="5" t="n">
        <v>0</v>
      </c>
      <c r="BB563" s="5" t="n">
        <v>1</v>
      </c>
      <c r="BC563" s="5" t="n">
        <v>0.589</v>
      </c>
      <c r="BD563" s="5" t="n">
        <v>0.123</v>
      </c>
      <c r="BE563" s="5" t="n">
        <v>0</v>
      </c>
      <c r="BF563" s="5" t="n">
        <v>0.589</v>
      </c>
      <c r="BG563" s="5" t="n">
        <v>0</v>
      </c>
      <c r="BH563" s="5" t="n">
        <v>1</v>
      </c>
      <c r="BI563" s="5" t="n">
        <v>0.6889999999999999</v>
      </c>
      <c r="BJ563" s="5" t="n">
        <v>0.123</v>
      </c>
      <c r="BK563" s="5" t="n">
        <v>0</v>
      </c>
      <c r="BL563" s="5" t="n">
        <v>0.6889999999999999</v>
      </c>
      <c r="BM563" s="5" t="n">
        <v>0</v>
      </c>
      <c r="BN563" s="5" t="n">
        <v>1</v>
      </c>
      <c r="BO563" s="5" t="n">
        <v>0</v>
      </c>
      <c r="BP563" s="5" t="n">
        <v>0</v>
      </c>
      <c r="BQ563" s="5" t="n">
        <v>0</v>
      </c>
      <c r="BR563" s="5" t="n">
        <v>0</v>
      </c>
      <c r="BS563" s="5" t="n">
        <v>1</v>
      </c>
      <c r="BT563" s="5" t="n">
        <v>0</v>
      </c>
      <c r="BU563" s="5" t="n">
        <v>0</v>
      </c>
      <c r="BV563" s="5" t="n">
        <v>0</v>
      </c>
      <c r="BW563" s="5" t="n">
        <v>0</v>
      </c>
      <c r="BX563" s="5" t="n">
        <v>1</v>
      </c>
      <c r="BY563" s="5" t="n">
        <v>12.729</v>
      </c>
      <c r="BZ563" s="5" t="n">
        <v>0</v>
      </c>
      <c r="CA563" s="5" t="n">
        <v>12.729</v>
      </c>
      <c r="CB563" s="5" t="n">
        <v>0</v>
      </c>
      <c r="CC563" s="5" t="n">
        <v>102.477</v>
      </c>
      <c r="CD563" s="5" t="n">
        <v>7.95</v>
      </c>
      <c r="CE563" s="5" t="n">
        <v>0</v>
      </c>
      <c r="CF563" s="5" t="n">
        <v>102.477</v>
      </c>
      <c r="CG563" s="5" t="n">
        <v>0</v>
      </c>
      <c r="CH563" s="5" t="n">
        <v>1</v>
      </c>
      <c r="CI563" s="5" t="n">
        <v>0</v>
      </c>
      <c r="CJ563" s="5" t="n">
        <v>0</v>
      </c>
      <c r="CK563" s="5" t="n">
        <v>0</v>
      </c>
      <c r="CL563" s="5" t="n">
        <v>0</v>
      </c>
      <c r="CM563" s="5" t="n">
        <v>0</v>
      </c>
      <c r="CN563" s="5" t="n">
        <v>0</v>
      </c>
      <c r="CO563" s="5" t="n">
        <v>0</v>
      </c>
      <c r="CP563" s="5" t="n">
        <v>0</v>
      </c>
      <c r="CQ563" s="5" t="n">
        <v>1.294</v>
      </c>
      <c r="CR563" s="5" t="n">
        <v>0</v>
      </c>
      <c r="CS563" s="5" t="n">
        <v>5.158</v>
      </c>
      <c r="CT563" s="5" t="n">
        <v>7.554</v>
      </c>
      <c r="CU563" s="5" t="n">
        <v>16.097</v>
      </c>
    </row>
    <row r="564">
      <c r="A564" s="5" t="inlineStr">
        <is>
          <t>NRU2023</t>
        </is>
      </c>
      <c r="B564" s="5" t="inlineStr">
        <is>
          <t>NRU</t>
        </is>
      </c>
      <c r="C564" s="5" t="inlineStr">
        <is>
          <t>NRU</t>
        </is>
      </c>
      <c r="D564" s="5" t="inlineStr">
        <is>
          <t>Nauru</t>
        </is>
      </c>
      <c r="E564" s="5" t="n">
        <v>2023</v>
      </c>
      <c r="F564" s="5" t="n">
        <v>0</v>
      </c>
      <c r="G564" s="5" t="n">
        <v>5.77</v>
      </c>
      <c r="H564" s="5" t="n">
        <v>1.286</v>
      </c>
      <c r="I564" s="5" t="n">
        <v>0</v>
      </c>
      <c r="J564" s="5" t="n">
        <v>5.77</v>
      </c>
      <c r="K564" s="5" t="n">
        <v>0</v>
      </c>
      <c r="L564" s="5" t="n">
        <v>1</v>
      </c>
      <c r="M564" s="5" t="n">
        <v>7.886</v>
      </c>
      <c r="N564" s="5" t="n">
        <v>3.857</v>
      </c>
      <c r="O564" s="5" t="n">
        <v>0</v>
      </c>
      <c r="P564" s="5" t="n">
        <v>7.886</v>
      </c>
      <c r="Q564" s="5" t="n">
        <v>0</v>
      </c>
      <c r="R564" s="5" t="n">
        <v>1</v>
      </c>
      <c r="S564" s="5" t="n">
        <v>12.198</v>
      </c>
      <c r="T564" s="5" t="n">
        <v>7.714</v>
      </c>
      <c r="U564" s="5" t="n">
        <v>0</v>
      </c>
      <c r="V564" s="5" t="n">
        <v>12.198</v>
      </c>
      <c r="W564" s="5" t="n">
        <v>0</v>
      </c>
      <c r="X564" s="5" t="n">
        <v>1</v>
      </c>
      <c r="Y564" s="5" t="n">
        <v>13.814</v>
      </c>
      <c r="Z564" s="5" t="n">
        <v>1.705</v>
      </c>
      <c r="AA564" s="5" t="n">
        <v>0</v>
      </c>
      <c r="AB564" s="5" t="n">
        <v>13.814</v>
      </c>
      <c r="AC564" s="5" t="n">
        <v>0</v>
      </c>
      <c r="AD564" s="5" t="n">
        <v>1</v>
      </c>
      <c r="AE564" s="5" t="n">
        <v>15.1</v>
      </c>
      <c r="AF564" s="5" t="n">
        <v>3.292</v>
      </c>
      <c r="AG564" s="5" t="n">
        <v>0</v>
      </c>
      <c r="AH564" s="5" t="n">
        <v>15.1</v>
      </c>
      <c r="AI564" s="5" t="n">
        <v>0</v>
      </c>
      <c r="AJ564" s="5" t="n">
        <v>1</v>
      </c>
      <c r="AK564" s="5" t="n">
        <v>22.814</v>
      </c>
      <c r="AL564" s="5" t="n">
        <v>11.838</v>
      </c>
      <c r="AM564" s="5" t="n">
        <v>0</v>
      </c>
      <c r="AN564" s="5" t="n">
        <v>22.814</v>
      </c>
      <c r="AO564" s="5" t="n">
        <v>0</v>
      </c>
      <c r="AP564" s="5" t="n">
        <v>1</v>
      </c>
      <c r="AQ564" s="5" t="n">
        <v>0.749</v>
      </c>
      <c r="AR564" s="5" t="n">
        <v>0.129</v>
      </c>
      <c r="AS564" s="5" t="n">
        <v>0</v>
      </c>
      <c r="AT564" s="5" t="n">
        <v>0.749</v>
      </c>
      <c r="AU564" s="5" t="n">
        <v>0</v>
      </c>
      <c r="AV564" s="5" t="n">
        <v>1</v>
      </c>
      <c r="AW564" s="5" t="n">
        <v>0.783</v>
      </c>
      <c r="AX564" s="5" t="n">
        <v>0.129</v>
      </c>
      <c r="AY564" s="5" t="n">
        <v>0</v>
      </c>
      <c r="AZ564" s="5" t="n">
        <v>0.783</v>
      </c>
      <c r="BA564" s="5" t="n">
        <v>0</v>
      </c>
      <c r="BB564" s="5" t="n">
        <v>1</v>
      </c>
      <c r="BC564" s="5" t="n">
        <v>0.527</v>
      </c>
      <c r="BD564" s="5" t="n">
        <v>0.129</v>
      </c>
      <c r="BE564" s="5" t="n">
        <v>0</v>
      </c>
      <c r="BF564" s="5" t="n">
        <v>0.527</v>
      </c>
      <c r="BG564" s="5" t="n">
        <v>0</v>
      </c>
      <c r="BH564" s="5" t="n">
        <v>1</v>
      </c>
      <c r="BI564" s="5" t="n">
        <v>0.64</v>
      </c>
      <c r="BJ564" s="5" t="n">
        <v>0.129</v>
      </c>
      <c r="BK564" s="5" t="n">
        <v>0</v>
      </c>
      <c r="BL564" s="5" t="n">
        <v>0.64</v>
      </c>
      <c r="BM564" s="5" t="n">
        <v>0</v>
      </c>
      <c r="BN564" s="5" t="n">
        <v>1</v>
      </c>
      <c r="BO564" s="5" t="n">
        <v>0</v>
      </c>
      <c r="BP564" s="5" t="n">
        <v>0</v>
      </c>
      <c r="BQ564" s="5" t="n">
        <v>0</v>
      </c>
      <c r="BR564" s="5" t="n">
        <v>0</v>
      </c>
      <c r="BS564" s="5" t="n">
        <v>1</v>
      </c>
      <c r="BT564" s="5" t="n">
        <v>0</v>
      </c>
      <c r="BU564" s="5" t="n">
        <v>0</v>
      </c>
      <c r="BV564" s="5" t="n">
        <v>0</v>
      </c>
      <c r="BW564" s="5" t="n">
        <v>0</v>
      </c>
      <c r="BX564" s="5" t="n">
        <v>1</v>
      </c>
      <c r="BY564" s="5" t="n">
        <v>13.254</v>
      </c>
      <c r="BZ564" s="5" t="n">
        <v>0</v>
      </c>
      <c r="CA564" s="5" t="n">
        <v>13.254</v>
      </c>
      <c r="CB564" s="5" t="n">
        <v>0</v>
      </c>
      <c r="CC564" s="5" t="n">
        <v>87.07899999999999</v>
      </c>
      <c r="CD564" s="5" t="n">
        <v>7.95</v>
      </c>
      <c r="CE564" s="5" t="n">
        <v>0</v>
      </c>
      <c r="CF564" s="5" t="n">
        <v>87.07899999999999</v>
      </c>
      <c r="CG564" s="5" t="n">
        <v>0</v>
      </c>
      <c r="CH564" s="5" t="n">
        <v>1</v>
      </c>
      <c r="CI564" s="5" t="n">
        <v>0</v>
      </c>
      <c r="CJ564" s="5" t="n">
        <v>0</v>
      </c>
      <c r="CK564" s="5" t="n">
        <v>0</v>
      </c>
      <c r="CL564" s="5" t="n">
        <v>0</v>
      </c>
      <c r="CM564" s="5" t="n">
        <v>0</v>
      </c>
      <c r="CN564" s="5" t="n">
        <v>0</v>
      </c>
      <c r="CO564" s="5" t="n">
        <v>0</v>
      </c>
      <c r="CP564" s="5" t="n">
        <v>0</v>
      </c>
      <c r="CQ564" s="5" t="n">
        <v>1.348</v>
      </c>
      <c r="CR564" s="5" t="n">
        <v>0</v>
      </c>
      <c r="CS564" s="5" t="n">
        <v>5.37</v>
      </c>
      <c r="CT564" s="5" t="n">
        <v>4.484</v>
      </c>
      <c r="CU564" s="5" t="n">
        <v>12.529</v>
      </c>
    </row>
    <row r="565">
      <c r="A565" s="5" t="inlineStr">
        <is>
          <t>NRU2024</t>
        </is>
      </c>
      <c r="B565" s="5" t="inlineStr">
        <is>
          <t>NRU</t>
        </is>
      </c>
      <c r="C565" s="5" t="inlineStr">
        <is>
          <t>NRU</t>
        </is>
      </c>
      <c r="D565" s="5" t="inlineStr">
        <is>
          <t>Nauru</t>
        </is>
      </c>
      <c r="E565" s="5" t="n">
        <v>2024</v>
      </c>
      <c r="F565" s="5" t="n">
        <v>0</v>
      </c>
      <c r="G565" s="5" t="n">
        <v>4.833</v>
      </c>
      <c r="H565" s="5" t="n">
        <v>1.324</v>
      </c>
      <c r="I565" s="5" t="n">
        <v>0</v>
      </c>
      <c r="J565" s="5" t="n">
        <v>4.833</v>
      </c>
      <c r="K565" s="5" t="n">
        <v>0</v>
      </c>
      <c r="L565" s="5" t="n">
        <v>1</v>
      </c>
      <c r="M565" s="5" t="n">
        <v>7.124</v>
      </c>
      <c r="N565" s="5" t="n">
        <v>3.971</v>
      </c>
      <c r="O565" s="5" t="n">
        <v>0</v>
      </c>
      <c r="P565" s="5" t="n">
        <v>7.124</v>
      </c>
      <c r="Q565" s="5" t="n">
        <v>0</v>
      </c>
      <c r="R565" s="5" t="n">
        <v>1</v>
      </c>
      <c r="S565" s="5" t="n">
        <v>11.451</v>
      </c>
      <c r="T565" s="5" t="n">
        <v>7.942</v>
      </c>
      <c r="U565" s="5" t="n">
        <v>0</v>
      </c>
      <c r="V565" s="5" t="n">
        <v>11.451</v>
      </c>
      <c r="W565" s="5" t="n">
        <v>0</v>
      </c>
      <c r="X565" s="5" t="n">
        <v>1</v>
      </c>
      <c r="Y565" s="5" t="n">
        <v>12.219</v>
      </c>
      <c r="Z565" s="5" t="n">
        <v>1.508</v>
      </c>
      <c r="AA565" s="5" t="n">
        <v>0</v>
      </c>
      <c r="AB565" s="5" t="n">
        <v>12.219</v>
      </c>
      <c r="AC565" s="5" t="n">
        <v>0</v>
      </c>
      <c r="AD565" s="5" t="n">
        <v>1</v>
      </c>
      <c r="AE565" s="5" t="n">
        <v>13.543</v>
      </c>
      <c r="AF565" s="5" t="n">
        <v>2.952</v>
      </c>
      <c r="AG565" s="5" t="n">
        <v>0</v>
      </c>
      <c r="AH565" s="5" t="n">
        <v>13.543</v>
      </c>
      <c r="AI565" s="5" t="n">
        <v>0</v>
      </c>
      <c r="AJ565" s="5" t="n">
        <v>1</v>
      </c>
      <c r="AK565" s="5" t="n">
        <v>21.484</v>
      </c>
      <c r="AL565" s="5" t="n">
        <v>11.148</v>
      </c>
      <c r="AM565" s="5" t="n">
        <v>0</v>
      </c>
      <c r="AN565" s="5" t="n">
        <v>21.484</v>
      </c>
      <c r="AO565" s="5" t="n">
        <v>0</v>
      </c>
      <c r="AP565" s="5" t="n">
        <v>1</v>
      </c>
      <c r="AQ565" s="5" t="n">
        <v>0.72</v>
      </c>
      <c r="AR565" s="5" t="n">
        <v>0.132</v>
      </c>
      <c r="AS565" s="5" t="n">
        <v>0</v>
      </c>
      <c r="AT565" s="5" t="n">
        <v>0.72</v>
      </c>
      <c r="AU565" s="5" t="n">
        <v>0</v>
      </c>
      <c r="AV565" s="5" t="n">
        <v>1</v>
      </c>
      <c r="AW565" s="5" t="n">
        <v>0.734</v>
      </c>
      <c r="AX565" s="5" t="n">
        <v>0.132</v>
      </c>
      <c r="AY565" s="5" t="n">
        <v>0</v>
      </c>
      <c r="AZ565" s="5" t="n">
        <v>0.734</v>
      </c>
      <c r="BA565" s="5" t="n">
        <v>0</v>
      </c>
      <c r="BB565" s="5" t="n">
        <v>1</v>
      </c>
      <c r="BC565" s="5" t="n">
        <v>0.51</v>
      </c>
      <c r="BD565" s="5" t="n">
        <v>0.132</v>
      </c>
      <c r="BE565" s="5" t="n">
        <v>0</v>
      </c>
      <c r="BF565" s="5" t="n">
        <v>0.51</v>
      </c>
      <c r="BG565" s="5" t="n">
        <v>0</v>
      </c>
      <c r="BH565" s="5" t="n">
        <v>1</v>
      </c>
      <c r="BI565" s="5" t="n">
        <v>0.652</v>
      </c>
      <c r="BJ565" s="5" t="n">
        <v>0.132</v>
      </c>
      <c r="BK565" s="5" t="n">
        <v>0</v>
      </c>
      <c r="BL565" s="5" t="n">
        <v>0.652</v>
      </c>
      <c r="BM565" s="5" t="n">
        <v>0</v>
      </c>
      <c r="BN565" s="5" t="n">
        <v>1</v>
      </c>
      <c r="BO565" s="5" t="n">
        <v>0</v>
      </c>
      <c r="BP565" s="5" t="n">
        <v>0</v>
      </c>
      <c r="BQ565" s="5" t="n">
        <v>0</v>
      </c>
      <c r="BR565" s="5" t="n">
        <v>0</v>
      </c>
      <c r="BS565" s="5" t="n">
        <v>1</v>
      </c>
      <c r="BT565" s="5" t="n">
        <v>0</v>
      </c>
      <c r="BU565" s="5" t="n">
        <v>0</v>
      </c>
      <c r="BV565" s="5" t="n">
        <v>0</v>
      </c>
      <c r="BW565" s="5" t="n">
        <v>0</v>
      </c>
      <c r="BX565" s="5" t="n">
        <v>1</v>
      </c>
      <c r="BY565" s="5" t="n">
        <v>13.646</v>
      </c>
      <c r="BZ565" s="5" t="n">
        <v>0</v>
      </c>
      <c r="CA565" s="5" t="n">
        <v>13.646</v>
      </c>
      <c r="CB565" s="5" t="n">
        <v>0</v>
      </c>
      <c r="CC565" s="5" t="n">
        <v>86.38500000000001</v>
      </c>
      <c r="CD565" s="5" t="n">
        <v>7.95</v>
      </c>
      <c r="CE565" s="5" t="n">
        <v>0</v>
      </c>
      <c r="CF565" s="5" t="n">
        <v>86.38500000000001</v>
      </c>
      <c r="CG565" s="5" t="n">
        <v>0</v>
      </c>
      <c r="CH565" s="5" t="n">
        <v>1</v>
      </c>
      <c r="CI565" s="5" t="n">
        <v>0</v>
      </c>
      <c r="CJ565" s="5" t="n">
        <v>0</v>
      </c>
      <c r="CK565" s="5" t="n">
        <v>0</v>
      </c>
      <c r="CL565" s="5" t="n">
        <v>0</v>
      </c>
      <c r="CM565" s="5" t="n">
        <v>0</v>
      </c>
      <c r="CN565" s="5" t="n">
        <v>0</v>
      </c>
      <c r="CO565" s="5" t="n">
        <v>0</v>
      </c>
      <c r="CP565" s="5" t="n">
        <v>0</v>
      </c>
      <c r="CQ565" s="5" t="n">
        <v>1.387</v>
      </c>
      <c r="CR565" s="5" t="n">
        <v>0</v>
      </c>
      <c r="CS565" s="5" t="n">
        <v>5.529</v>
      </c>
      <c r="CT565" s="5" t="n">
        <v>3.509</v>
      </c>
      <c r="CU565" s="5" t="n">
        <v>10.896</v>
      </c>
    </row>
    <row r="566">
      <c r="A566" s="5" t="inlineStr">
        <is>
          <t>NPL2021</t>
        </is>
      </c>
      <c r="B566" s="5" t="inlineStr">
        <is>
          <t>NPL</t>
        </is>
      </c>
      <c r="C566" s="5" t="inlineStr">
        <is>
          <t>NPL</t>
        </is>
      </c>
      <c r="D566" s="5" t="inlineStr">
        <is>
          <t>Nepal</t>
        </is>
      </c>
      <c r="E566" s="5" t="n">
        <v>2021</v>
      </c>
      <c r="F566" s="5" t="n">
        <v>0.13</v>
      </c>
      <c r="G566" s="5" t="n">
        <v>4.736</v>
      </c>
      <c r="H566" s="5" t="n">
        <v>1.141</v>
      </c>
      <c r="I566" s="5" t="n">
        <v>0</v>
      </c>
      <c r="J566" s="5" t="n">
        <v>4.736</v>
      </c>
      <c r="K566" s="5" t="n">
        <v>0</v>
      </c>
      <c r="L566" s="5" t="n">
        <v>1</v>
      </c>
      <c r="M566" s="5" t="n">
        <v>7.946</v>
      </c>
      <c r="N566" s="5" t="n">
        <v>3.424</v>
      </c>
      <c r="O566" s="5" t="n">
        <v>0</v>
      </c>
      <c r="P566" s="5" t="n">
        <v>7.946</v>
      </c>
      <c r="Q566" s="5" t="n">
        <v>0</v>
      </c>
      <c r="R566" s="5" t="n">
        <v>1</v>
      </c>
      <c r="S566" s="5" t="n">
        <v>10.442</v>
      </c>
      <c r="T566" s="5" t="n">
        <v>6.847</v>
      </c>
      <c r="U566" s="5" t="n">
        <v>0</v>
      </c>
      <c r="V566" s="5" t="n">
        <v>11.8</v>
      </c>
      <c r="W566" s="5" t="n">
        <v>0.13</v>
      </c>
      <c r="X566" s="5" t="n">
        <v>1</v>
      </c>
      <c r="Y566" s="5" t="n">
        <v>5.581</v>
      </c>
      <c r="Z566" s="5" t="n">
        <v>0.652</v>
      </c>
      <c r="AA566" s="5" t="n">
        <v>0</v>
      </c>
      <c r="AB566" s="5" t="n">
        <v>5.581</v>
      </c>
      <c r="AC566" s="5" t="n">
        <v>0</v>
      </c>
      <c r="AD566" s="5" t="n">
        <v>1</v>
      </c>
      <c r="AE566" s="5" t="n">
        <v>6.724</v>
      </c>
      <c r="AF566" s="5" t="n">
        <v>1.39</v>
      </c>
      <c r="AG566" s="5" t="n">
        <v>0</v>
      </c>
      <c r="AH566" s="5" t="n">
        <v>6.724</v>
      </c>
      <c r="AI566" s="5" t="n">
        <v>0</v>
      </c>
      <c r="AJ566" s="5" t="n">
        <v>1</v>
      </c>
      <c r="AK566" s="5" t="n">
        <v>13.584</v>
      </c>
      <c r="AL566" s="5" t="n">
        <v>6.77</v>
      </c>
      <c r="AM566" s="5" t="n">
        <v>0</v>
      </c>
      <c r="AN566" s="5" t="n">
        <v>15.35</v>
      </c>
      <c r="AO566" s="5" t="n">
        <v>0.13</v>
      </c>
      <c r="AP566" s="5" t="n">
        <v>1</v>
      </c>
      <c r="AQ566" s="5" t="n">
        <v>0.621</v>
      </c>
      <c r="AR566" s="5" t="n">
        <v>0.114</v>
      </c>
      <c r="AS566" s="5" t="n">
        <v>0.315</v>
      </c>
      <c r="AT566" s="5" t="n">
        <v>1.057</v>
      </c>
      <c r="AU566" s="5" t="n">
        <v>0.13</v>
      </c>
      <c r="AV566" s="5" t="n">
        <v>1</v>
      </c>
      <c r="AW566" s="5" t="n">
        <v>0.593</v>
      </c>
      <c r="AX566" s="5" t="n">
        <v>0.114</v>
      </c>
      <c r="AY566" s="5" t="n">
        <v>0.219</v>
      </c>
      <c r="AZ566" s="5" t="n">
        <v>0.918</v>
      </c>
      <c r="BA566" s="5" t="n">
        <v>0.13</v>
      </c>
      <c r="BB566" s="5" t="n">
        <v>1</v>
      </c>
      <c r="BC566" s="5" t="n">
        <v>0.44</v>
      </c>
      <c r="BD566" s="5" t="n">
        <v>0.114</v>
      </c>
      <c r="BE566" s="5" t="n">
        <v>0.327</v>
      </c>
      <c r="BF566" s="5" t="n">
        <v>0.867</v>
      </c>
      <c r="BG566" s="5" t="n">
        <v>0.13</v>
      </c>
      <c r="BH566" s="5" t="n">
        <v>1</v>
      </c>
      <c r="BI566" s="5" t="n">
        <v>0.5600000000000001</v>
      </c>
      <c r="BJ566" s="5" t="n">
        <v>0.114</v>
      </c>
      <c r="BK566" s="5" t="n">
        <v>0.363</v>
      </c>
      <c r="BL566" s="5" t="n">
        <v>0.923</v>
      </c>
      <c r="BM566" s="5" t="n">
        <v>0</v>
      </c>
      <c r="BN566" s="5" t="n">
        <v>1</v>
      </c>
      <c r="BO566" s="5" t="n">
        <v>0</v>
      </c>
      <c r="BP566" s="5" t="n">
        <v>0</v>
      </c>
      <c r="BQ566" s="5" t="n">
        <v>0.07099999999999999</v>
      </c>
      <c r="BR566" s="5" t="n">
        <v>0</v>
      </c>
      <c r="BS566" s="5" t="n">
        <v>0.833</v>
      </c>
      <c r="BT566" s="5" t="n">
        <v>0</v>
      </c>
      <c r="BU566" s="5" t="n">
        <v>0</v>
      </c>
      <c r="BV566" s="5" t="n">
        <v>0.08</v>
      </c>
      <c r="BW566" s="5" t="n">
        <v>0</v>
      </c>
      <c r="BX566" s="5" t="n">
        <v>0.833</v>
      </c>
      <c r="BY566" s="5" t="n">
        <v>11.787</v>
      </c>
      <c r="BZ566" s="5" t="n">
        <v>0</v>
      </c>
      <c r="CA566" s="5" t="n">
        <v>11.787</v>
      </c>
      <c r="CB566" s="5" t="n">
        <v>0</v>
      </c>
      <c r="CC566" s="5" t="n">
        <v>81.69499999999999</v>
      </c>
      <c r="CD566" s="5" t="n">
        <v>7.95</v>
      </c>
      <c r="CE566" s="5" t="n">
        <v>46.545</v>
      </c>
      <c r="CF566" s="5" t="n">
        <v>144.912</v>
      </c>
      <c r="CG566" s="5" t="n">
        <v>0.13</v>
      </c>
      <c r="CH566" s="5" t="n">
        <v>1</v>
      </c>
      <c r="CI566" s="5" t="n">
        <v>0</v>
      </c>
      <c r="CJ566" s="5" t="n">
        <v>0</v>
      </c>
      <c r="CK566" s="5" t="n">
        <v>0</v>
      </c>
      <c r="CL566" s="5" t="n">
        <v>0</v>
      </c>
      <c r="CM566" s="5" t="n">
        <v>0</v>
      </c>
      <c r="CN566" s="5" t="n">
        <v>0</v>
      </c>
      <c r="CO566" s="5" t="n">
        <v>0</v>
      </c>
      <c r="CP566" s="5" t="n">
        <v>0.004</v>
      </c>
      <c r="CQ566" s="5" t="n">
        <v>1.198</v>
      </c>
      <c r="CR566" s="5" t="n">
        <v>0</v>
      </c>
      <c r="CS566" s="5" t="n">
        <v>4.776</v>
      </c>
      <c r="CT566" s="5" t="n">
        <v>3.604</v>
      </c>
      <c r="CU566" s="5" t="n">
        <v>16.843</v>
      </c>
    </row>
    <row r="567">
      <c r="A567" s="5" t="inlineStr">
        <is>
          <t>NPL2022</t>
        </is>
      </c>
      <c r="B567" s="5" t="inlineStr">
        <is>
          <t>NPL</t>
        </is>
      </c>
      <c r="C567" s="5" t="inlineStr">
        <is>
          <t>NPL</t>
        </is>
      </c>
      <c r="D567" s="5" t="inlineStr">
        <is>
          <t>Nepal</t>
        </is>
      </c>
      <c r="E567" s="5" t="n">
        <v>2022</v>
      </c>
      <c r="F567" s="5" t="n">
        <v>0.13</v>
      </c>
      <c r="G567" s="5" t="n">
        <v>8.75</v>
      </c>
      <c r="H567" s="5" t="n">
        <v>1.231</v>
      </c>
      <c r="I567" s="5" t="n">
        <v>0</v>
      </c>
      <c r="J567" s="5" t="n">
        <v>8.75</v>
      </c>
      <c r="K567" s="5" t="n">
        <v>0</v>
      </c>
      <c r="L567" s="5" t="n">
        <v>1</v>
      </c>
      <c r="M567" s="5" t="n">
        <v>9.746</v>
      </c>
      <c r="N567" s="5" t="n">
        <v>3.694</v>
      </c>
      <c r="O567" s="5" t="n">
        <v>0</v>
      </c>
      <c r="P567" s="5" t="n">
        <v>9.746</v>
      </c>
      <c r="Q567" s="5" t="n">
        <v>0</v>
      </c>
      <c r="R567" s="5" t="n">
        <v>1</v>
      </c>
      <c r="S567" s="5" t="n">
        <v>14.906</v>
      </c>
      <c r="T567" s="5" t="n">
        <v>7.387</v>
      </c>
      <c r="U567" s="5" t="n">
        <v>0.143</v>
      </c>
      <c r="V567" s="5" t="n">
        <v>16.844</v>
      </c>
      <c r="W567" s="5" t="n">
        <v>0.13</v>
      </c>
      <c r="X567" s="5" t="n">
        <v>1</v>
      </c>
      <c r="Y567" s="5" t="n">
        <v>6.027</v>
      </c>
      <c r="Z567" s="5" t="n">
        <v>0.704</v>
      </c>
      <c r="AA567" s="5" t="n">
        <v>0</v>
      </c>
      <c r="AB567" s="5" t="n">
        <v>6.027</v>
      </c>
      <c r="AC567" s="5" t="n">
        <v>0</v>
      </c>
      <c r="AD567" s="5" t="n">
        <v>1</v>
      </c>
      <c r="AE567" s="5" t="n">
        <v>7.262</v>
      </c>
      <c r="AF567" s="5" t="n">
        <v>1.502</v>
      </c>
      <c r="AG567" s="5" t="n">
        <v>0</v>
      </c>
      <c r="AH567" s="5" t="n">
        <v>7.262</v>
      </c>
      <c r="AI567" s="5" t="n">
        <v>0</v>
      </c>
      <c r="AJ567" s="5" t="n">
        <v>1</v>
      </c>
      <c r="AK567" s="5" t="n">
        <v>14.67</v>
      </c>
      <c r="AL567" s="5" t="n">
        <v>7.311</v>
      </c>
      <c r="AM567" s="5" t="n">
        <v>0.141</v>
      </c>
      <c r="AN567" s="5" t="n">
        <v>16.577</v>
      </c>
      <c r="AO567" s="5" t="n">
        <v>0.13</v>
      </c>
      <c r="AP567" s="5" t="n">
        <v>1</v>
      </c>
      <c r="AQ567" s="5" t="n">
        <v>0.847</v>
      </c>
      <c r="AR567" s="5" t="n">
        <v>0.123</v>
      </c>
      <c r="AS567" s="5" t="n">
        <v>0.349</v>
      </c>
      <c r="AT567" s="5" t="n">
        <v>1.351</v>
      </c>
      <c r="AU567" s="5" t="n">
        <v>0.13</v>
      </c>
      <c r="AV567" s="5" t="n">
        <v>1</v>
      </c>
      <c r="AW567" s="5" t="n">
        <v>0.947</v>
      </c>
      <c r="AX567" s="5" t="n">
        <v>0.123</v>
      </c>
      <c r="AY567" s="5" t="n">
        <v>0.178</v>
      </c>
      <c r="AZ567" s="5" t="n">
        <v>1.271</v>
      </c>
      <c r="BA567" s="5" t="n">
        <v>0.13</v>
      </c>
      <c r="BB567" s="5" t="n">
        <v>1</v>
      </c>
      <c r="BC567" s="5" t="n">
        <v>0.589</v>
      </c>
      <c r="BD567" s="5" t="n">
        <v>0.123</v>
      </c>
      <c r="BE567" s="5" t="n">
        <v>0.231</v>
      </c>
      <c r="BF567" s="5" t="n">
        <v>0.926</v>
      </c>
      <c r="BG567" s="5" t="n">
        <v>0.13</v>
      </c>
      <c r="BH567" s="5" t="n">
        <v>1</v>
      </c>
      <c r="BI567" s="5" t="n">
        <v>0.6889999999999999</v>
      </c>
      <c r="BJ567" s="5" t="n">
        <v>0.123</v>
      </c>
      <c r="BK567" s="5" t="n">
        <v>0.585</v>
      </c>
      <c r="BL567" s="5" t="n">
        <v>1.274</v>
      </c>
      <c r="BM567" s="5" t="n">
        <v>0</v>
      </c>
      <c r="BN567" s="5" t="n">
        <v>1</v>
      </c>
      <c r="BO567" s="5" t="n">
        <v>0</v>
      </c>
      <c r="BP567" s="5" t="n">
        <v>0</v>
      </c>
      <c r="BQ567" s="5" t="n">
        <v>0.073</v>
      </c>
      <c r="BR567" s="5" t="n">
        <v>0</v>
      </c>
      <c r="BS567" s="5" t="n">
        <v>0.833</v>
      </c>
      <c r="BT567" s="5" t="n">
        <v>0</v>
      </c>
      <c r="BU567" s="5" t="n">
        <v>0</v>
      </c>
      <c r="BV567" s="5" t="n">
        <v>0.046</v>
      </c>
      <c r="BW567" s="5" t="n">
        <v>0</v>
      </c>
      <c r="BX567" s="5" t="n">
        <v>0.833</v>
      </c>
      <c r="BY567" s="5" t="n">
        <v>12.729</v>
      </c>
      <c r="BZ567" s="5" t="n">
        <v>0</v>
      </c>
      <c r="CA567" s="5" t="n">
        <v>12.729</v>
      </c>
      <c r="CB567" s="5" t="n">
        <v>0</v>
      </c>
      <c r="CC567" s="5" t="n">
        <v>102.477</v>
      </c>
      <c r="CD567" s="5" t="n">
        <v>7.95</v>
      </c>
      <c r="CE567" s="5" t="n">
        <v>75.86499999999999</v>
      </c>
      <c r="CF567" s="5" t="n">
        <v>201.526</v>
      </c>
      <c r="CG567" s="5" t="n">
        <v>0.13</v>
      </c>
      <c r="CH567" s="5" t="n">
        <v>1</v>
      </c>
      <c r="CI567" s="5" t="n">
        <v>0</v>
      </c>
      <c r="CJ567" s="5" t="n">
        <v>0</v>
      </c>
      <c r="CK567" s="5" t="n">
        <v>0</v>
      </c>
      <c r="CL567" s="5" t="n">
        <v>0</v>
      </c>
      <c r="CM567" s="5" t="n">
        <v>0</v>
      </c>
      <c r="CN567" s="5" t="n">
        <v>0</v>
      </c>
      <c r="CO567" s="5" t="n">
        <v>0</v>
      </c>
      <c r="CP567" s="5" t="n">
        <v>0.006</v>
      </c>
      <c r="CQ567" s="5" t="n">
        <v>1.294</v>
      </c>
      <c r="CR567" s="5" t="n">
        <v>0</v>
      </c>
      <c r="CS567" s="5" t="n">
        <v>5.158</v>
      </c>
      <c r="CT567" s="5" t="n">
        <v>7.554</v>
      </c>
      <c r="CU567" s="5" t="n">
        <v>30.149</v>
      </c>
    </row>
    <row r="568">
      <c r="A568" s="5" t="inlineStr">
        <is>
          <t>NPL2023</t>
        </is>
      </c>
      <c r="B568" s="5" t="inlineStr">
        <is>
          <t>NPL</t>
        </is>
      </c>
      <c r="C568" s="5" t="inlineStr">
        <is>
          <t>NPL</t>
        </is>
      </c>
      <c r="D568" s="5" t="inlineStr">
        <is>
          <t>Nepal</t>
        </is>
      </c>
      <c r="E568" s="5" t="n">
        <v>2023</v>
      </c>
      <c r="F568" s="5" t="n">
        <v>0.13</v>
      </c>
      <c r="G568" s="5" t="n">
        <v>5.749</v>
      </c>
      <c r="H568" s="5" t="n">
        <v>1.282</v>
      </c>
      <c r="I568" s="5" t="n">
        <v>0</v>
      </c>
      <c r="J568" s="5" t="n">
        <v>5.749</v>
      </c>
      <c r="K568" s="5" t="n">
        <v>0</v>
      </c>
      <c r="L568" s="5" t="n">
        <v>1</v>
      </c>
      <c r="M568" s="5" t="n">
        <v>7.861</v>
      </c>
      <c r="N568" s="5" t="n">
        <v>3.846</v>
      </c>
      <c r="O568" s="5" t="n">
        <v>0</v>
      </c>
      <c r="P568" s="5" t="n">
        <v>7.861</v>
      </c>
      <c r="Q568" s="5" t="n">
        <v>0</v>
      </c>
      <c r="R568" s="5" t="n">
        <v>1</v>
      </c>
      <c r="S568" s="5" t="n">
        <v>12.16</v>
      </c>
      <c r="T568" s="5" t="n">
        <v>7.693</v>
      </c>
      <c r="U568" s="5" t="n">
        <v>0.175</v>
      </c>
      <c r="V568" s="5" t="n">
        <v>13.741</v>
      </c>
      <c r="W568" s="5" t="n">
        <v>0.13</v>
      </c>
      <c r="X568" s="5" t="n">
        <v>1</v>
      </c>
      <c r="Y568" s="5" t="n">
        <v>6.276</v>
      </c>
      <c r="Z568" s="5" t="n">
        <v>0.733</v>
      </c>
      <c r="AA568" s="5" t="n">
        <v>0</v>
      </c>
      <c r="AB568" s="5" t="n">
        <v>6.276</v>
      </c>
      <c r="AC568" s="5" t="n">
        <v>0</v>
      </c>
      <c r="AD568" s="5" t="n">
        <v>1</v>
      </c>
      <c r="AE568" s="5" t="n">
        <v>7.561</v>
      </c>
      <c r="AF568" s="5" t="n">
        <v>1.564</v>
      </c>
      <c r="AG568" s="5" t="n">
        <v>0</v>
      </c>
      <c r="AH568" s="5" t="n">
        <v>7.561</v>
      </c>
      <c r="AI568" s="5" t="n">
        <v>0</v>
      </c>
      <c r="AJ568" s="5" t="n">
        <v>1</v>
      </c>
      <c r="AK568" s="5" t="n">
        <v>15.275</v>
      </c>
      <c r="AL568" s="5" t="n">
        <v>7.613</v>
      </c>
      <c r="AM568" s="5" t="n">
        <v>0.22</v>
      </c>
      <c r="AN568" s="5" t="n">
        <v>17.261</v>
      </c>
      <c r="AO568" s="5" t="n">
        <v>0.13</v>
      </c>
      <c r="AP568" s="5" t="n">
        <v>1</v>
      </c>
      <c r="AQ568" s="5" t="n">
        <v>0.749</v>
      </c>
      <c r="AR568" s="5" t="n">
        <v>0.129</v>
      </c>
      <c r="AS568" s="5" t="n">
        <v>0.427</v>
      </c>
      <c r="AT568" s="5" t="n">
        <v>1.329</v>
      </c>
      <c r="AU568" s="5" t="n">
        <v>0.13</v>
      </c>
      <c r="AV568" s="5" t="n">
        <v>1</v>
      </c>
      <c r="AW568" s="5" t="n">
        <v>0.783</v>
      </c>
      <c r="AX568" s="5" t="n">
        <v>0.129</v>
      </c>
      <c r="AY568" s="5" t="n">
        <v>0.328</v>
      </c>
      <c r="AZ568" s="5" t="n">
        <v>1.255</v>
      </c>
      <c r="BA568" s="5" t="n">
        <v>0.13</v>
      </c>
      <c r="BB568" s="5" t="n">
        <v>1</v>
      </c>
      <c r="BC568" s="5" t="n">
        <v>0.527</v>
      </c>
      <c r="BD568" s="5" t="n">
        <v>0.129</v>
      </c>
      <c r="BE568" s="5" t="n">
        <v>0.294</v>
      </c>
      <c r="BF568" s="5" t="n">
        <v>0.928</v>
      </c>
      <c r="BG568" s="5" t="n">
        <v>0.13</v>
      </c>
      <c r="BH568" s="5" t="n">
        <v>1</v>
      </c>
      <c r="BI568" s="5" t="n">
        <v>0.64</v>
      </c>
      <c r="BJ568" s="5" t="n">
        <v>0.129</v>
      </c>
      <c r="BK568" s="5" t="n">
        <v>0.618</v>
      </c>
      <c r="BL568" s="5" t="n">
        <v>1.258</v>
      </c>
      <c r="BM568" s="5" t="n">
        <v>0</v>
      </c>
      <c r="BN568" s="5" t="n">
        <v>1</v>
      </c>
      <c r="BO568" s="5" t="n">
        <v>0</v>
      </c>
      <c r="BP568" s="5" t="n">
        <v>0</v>
      </c>
      <c r="BQ568" s="5" t="n">
        <v>0.063</v>
      </c>
      <c r="BR568" s="5" t="n">
        <v>0</v>
      </c>
      <c r="BS568" s="5" t="n">
        <v>0.833</v>
      </c>
      <c r="BT568" s="5" t="n">
        <v>0</v>
      </c>
      <c r="BU568" s="5" t="n">
        <v>0</v>
      </c>
      <c r="BV568" s="5" t="n">
        <v>0.064</v>
      </c>
      <c r="BW568" s="5" t="n">
        <v>0</v>
      </c>
      <c r="BX568" s="5" t="n">
        <v>0.833</v>
      </c>
      <c r="BY568" s="5" t="n">
        <v>13.254</v>
      </c>
      <c r="BZ568" s="5" t="n">
        <v>0</v>
      </c>
      <c r="CA568" s="5" t="n">
        <v>13.254</v>
      </c>
      <c r="CB568" s="5" t="n">
        <v>0</v>
      </c>
      <c r="CC568" s="5" t="n">
        <v>87.07899999999999</v>
      </c>
      <c r="CD568" s="5" t="n">
        <v>7.95</v>
      </c>
      <c r="CE568" s="5" t="n">
        <v>89.206</v>
      </c>
      <c r="CF568" s="5" t="n">
        <v>199.202</v>
      </c>
      <c r="CG568" s="5" t="n">
        <v>0.13</v>
      </c>
      <c r="CH568" s="5" t="n">
        <v>1</v>
      </c>
      <c r="CI568" s="5" t="n">
        <v>0</v>
      </c>
      <c r="CJ568" s="5" t="n">
        <v>0</v>
      </c>
      <c r="CK568" s="5" t="n">
        <v>0</v>
      </c>
      <c r="CL568" s="5" t="n">
        <v>0</v>
      </c>
      <c r="CM568" s="5" t="n">
        <v>0</v>
      </c>
      <c r="CN568" s="5" t="n">
        <v>0</v>
      </c>
      <c r="CO568" s="5" t="n">
        <v>0</v>
      </c>
      <c r="CP568" s="5" t="n">
        <v>0.006</v>
      </c>
      <c r="CQ568" s="5" t="n">
        <v>1.348</v>
      </c>
      <c r="CR568" s="5" t="n">
        <v>0</v>
      </c>
      <c r="CS568" s="5" t="n">
        <v>5.37</v>
      </c>
      <c r="CT568" s="5" t="n">
        <v>4.484</v>
      </c>
      <c r="CU568" s="5" t="n">
        <v>12.392</v>
      </c>
    </row>
    <row r="569">
      <c r="A569" s="5" t="inlineStr">
        <is>
          <t>NPL2024</t>
        </is>
      </c>
      <c r="B569" s="5" t="inlineStr">
        <is>
          <t>NPL</t>
        </is>
      </c>
      <c r="C569" s="5" t="inlineStr">
        <is>
          <t>NPL</t>
        </is>
      </c>
      <c r="D569" s="5" t="inlineStr">
        <is>
          <t>Nepal</t>
        </is>
      </c>
      <c r="E569" s="5" t="n">
        <v>2024</v>
      </c>
      <c r="F569" s="5" t="n">
        <v>0.13</v>
      </c>
      <c r="G569" s="5" t="n">
        <v>4.817</v>
      </c>
      <c r="H569" s="5" t="n">
        <v>1.32</v>
      </c>
      <c r="I569" s="5" t="n">
        <v>0</v>
      </c>
      <c r="J569" s="5" t="n">
        <v>4.817</v>
      </c>
      <c r="K569" s="5" t="n">
        <v>0</v>
      </c>
      <c r="L569" s="5" t="n">
        <v>1</v>
      </c>
      <c r="M569" s="5" t="n">
        <v>7.103</v>
      </c>
      <c r="N569" s="5" t="n">
        <v>3.96</v>
      </c>
      <c r="O569" s="5" t="n">
        <v>0</v>
      </c>
      <c r="P569" s="5" t="n">
        <v>7.103</v>
      </c>
      <c r="Q569" s="5" t="n">
        <v>0</v>
      </c>
      <c r="R569" s="5" t="n">
        <v>1</v>
      </c>
      <c r="S569" s="5" t="n">
        <v>11.417</v>
      </c>
      <c r="T569" s="5" t="n">
        <v>7.92</v>
      </c>
      <c r="U569" s="5" t="n">
        <v>0.202</v>
      </c>
      <c r="V569" s="5" t="n">
        <v>12.901</v>
      </c>
      <c r="W569" s="5" t="n">
        <v>0.13</v>
      </c>
      <c r="X569" s="5" t="n">
        <v>1</v>
      </c>
      <c r="Y569" s="5" t="n">
        <v>6.461</v>
      </c>
      <c r="Z569" s="5" t="n">
        <v>0.755</v>
      </c>
      <c r="AA569" s="5" t="n">
        <v>0</v>
      </c>
      <c r="AB569" s="5" t="n">
        <v>6.461</v>
      </c>
      <c r="AC569" s="5" t="n">
        <v>0</v>
      </c>
      <c r="AD569" s="5" t="n">
        <v>1</v>
      </c>
      <c r="AE569" s="5" t="n">
        <v>7.785</v>
      </c>
      <c r="AF569" s="5" t="n">
        <v>1.61</v>
      </c>
      <c r="AG569" s="5" t="n">
        <v>0</v>
      </c>
      <c r="AH569" s="5" t="n">
        <v>7.785</v>
      </c>
      <c r="AI569" s="5" t="n">
        <v>0</v>
      </c>
      <c r="AJ569" s="5" t="n">
        <v>1</v>
      </c>
      <c r="AK569" s="5" t="n">
        <v>15.726</v>
      </c>
      <c r="AL569" s="5" t="n">
        <v>7.837</v>
      </c>
      <c r="AM569" s="5" t="n">
        <v>0.278</v>
      </c>
      <c r="AN569" s="5" t="n">
        <v>17.771</v>
      </c>
      <c r="AO569" s="5" t="n">
        <v>0.13</v>
      </c>
      <c r="AP569" s="5" t="n">
        <v>1</v>
      </c>
      <c r="AQ569" s="5" t="n">
        <v>0.72</v>
      </c>
      <c r="AR569" s="5" t="n">
        <v>0.132</v>
      </c>
      <c r="AS569" s="5" t="n">
        <v>0.387</v>
      </c>
      <c r="AT569" s="5" t="n">
        <v>1.251</v>
      </c>
      <c r="AU569" s="5" t="n">
        <v>0.13</v>
      </c>
      <c r="AV569" s="5" t="n">
        <v>1</v>
      </c>
      <c r="AW569" s="5" t="n">
        <v>0.734</v>
      </c>
      <c r="AX569" s="5" t="n">
        <v>0.132</v>
      </c>
      <c r="AY569" s="5" t="n">
        <v>0.301</v>
      </c>
      <c r="AZ569" s="5" t="n">
        <v>1.17</v>
      </c>
      <c r="BA569" s="5" t="n">
        <v>0.13</v>
      </c>
      <c r="BB569" s="5" t="n">
        <v>1</v>
      </c>
      <c r="BC569" s="5" t="n">
        <v>0.51</v>
      </c>
      <c r="BD569" s="5" t="n">
        <v>0.132</v>
      </c>
      <c r="BE569" s="5" t="n">
        <v>0.325</v>
      </c>
      <c r="BF569" s="5" t="n">
        <v>0.944</v>
      </c>
      <c r="BG569" s="5" t="n">
        <v>0.13</v>
      </c>
      <c r="BH569" s="5" t="n">
        <v>1</v>
      </c>
      <c r="BI569" s="5" t="n">
        <v>0.652</v>
      </c>
      <c r="BJ569" s="5" t="n">
        <v>0.132</v>
      </c>
      <c r="BK569" s="5" t="n">
        <v>0.518</v>
      </c>
      <c r="BL569" s="5" t="n">
        <v>1.17</v>
      </c>
      <c r="BM569" s="5" t="n">
        <v>0</v>
      </c>
      <c r="BN569" s="5" t="n">
        <v>1</v>
      </c>
      <c r="BO569" s="5" t="n">
        <v>0</v>
      </c>
      <c r="BP569" s="5" t="n">
        <v>0</v>
      </c>
      <c r="BQ569" s="5" t="n">
        <v>0.068</v>
      </c>
      <c r="BR569" s="5" t="n">
        <v>0</v>
      </c>
      <c r="BS569" s="5" t="n">
        <v>0.833</v>
      </c>
      <c r="BT569" s="5" t="n">
        <v>0</v>
      </c>
      <c r="BU569" s="5" t="n">
        <v>0</v>
      </c>
      <c r="BV569" s="5" t="n">
        <v>0.058</v>
      </c>
      <c r="BW569" s="5" t="n">
        <v>0</v>
      </c>
      <c r="BX569" s="5" t="n">
        <v>0.833</v>
      </c>
      <c r="BY569" s="5" t="n">
        <v>13.646</v>
      </c>
      <c r="BZ569" s="5" t="n">
        <v>0</v>
      </c>
      <c r="CA569" s="5" t="n">
        <v>13.646</v>
      </c>
      <c r="CB569" s="5" t="n">
        <v>0</v>
      </c>
      <c r="CC569" s="5" t="n">
        <v>86.38500000000001</v>
      </c>
      <c r="CD569" s="5" t="n">
        <v>7.95</v>
      </c>
      <c r="CE569" s="5" t="n">
        <v>95.377</v>
      </c>
      <c r="CF569" s="5" t="n">
        <v>201.818</v>
      </c>
      <c r="CG569" s="5" t="n">
        <v>0.13</v>
      </c>
      <c r="CH569" s="5" t="n">
        <v>1</v>
      </c>
      <c r="CI569" s="5" t="n">
        <v>0</v>
      </c>
      <c r="CJ569" s="5" t="n">
        <v>0</v>
      </c>
      <c r="CK569" s="5" t="n">
        <v>0</v>
      </c>
      <c r="CL569" s="5" t="n">
        <v>0</v>
      </c>
      <c r="CM569" s="5" t="n">
        <v>0</v>
      </c>
      <c r="CN569" s="5" t="n">
        <v>0</v>
      </c>
      <c r="CO569" s="5" t="n">
        <v>0</v>
      </c>
      <c r="CP569" s="5" t="n">
        <v>0.006</v>
      </c>
      <c r="CQ569" s="5" t="n">
        <v>1.387</v>
      </c>
      <c r="CR569" s="5" t="n">
        <v>0</v>
      </c>
      <c r="CS569" s="5" t="n">
        <v>5.529</v>
      </c>
      <c r="CT569" s="5" t="n">
        <v>3.509</v>
      </c>
      <c r="CU569" s="5" t="n">
        <v>10.792</v>
      </c>
    </row>
    <row r="570">
      <c r="A570" s="5" t="inlineStr">
        <is>
          <t>NLD2021</t>
        </is>
      </c>
      <c r="B570" s="5" t="inlineStr">
        <is>
          <t>NLD</t>
        </is>
      </c>
      <c r="C570" s="5" t="inlineStr">
        <is>
          <t>NLD</t>
        </is>
      </c>
      <c r="D570" s="5" t="inlineStr">
        <is>
          <t>Netherlands</t>
        </is>
      </c>
      <c r="E570" s="5" t="n">
        <v>2021</v>
      </c>
      <c r="F570" s="5" t="n">
        <v>0.21</v>
      </c>
      <c r="G570" s="5" t="n">
        <v>5.795</v>
      </c>
      <c r="H570" s="5" t="n">
        <v>1.143</v>
      </c>
      <c r="I570" s="5" t="n">
        <v>1.676</v>
      </c>
      <c r="J570" s="5" t="n">
        <v>7.47</v>
      </c>
      <c r="K570" s="5" t="n">
        <v>0</v>
      </c>
      <c r="L570" s="5" t="n">
        <v>1</v>
      </c>
      <c r="M570" s="5" t="n">
        <v>8.943</v>
      </c>
      <c r="N570" s="5" t="n">
        <v>3.43</v>
      </c>
      <c r="O570" s="5" t="n">
        <v>1.76</v>
      </c>
      <c r="P570" s="5" t="n">
        <v>10.704</v>
      </c>
      <c r="Q570" s="5" t="n">
        <v>0</v>
      </c>
      <c r="R570" s="5" t="n">
        <v>1</v>
      </c>
      <c r="S570" s="5" t="n">
        <v>11.511</v>
      </c>
      <c r="T570" s="5" t="n">
        <v>6.86</v>
      </c>
      <c r="U570" s="5" t="n">
        <v>1.068</v>
      </c>
      <c r="V570" s="5" t="n">
        <v>15.221</v>
      </c>
      <c r="W570" s="5" t="n">
        <v>0.21</v>
      </c>
      <c r="X570" s="5" t="n">
        <v>1</v>
      </c>
      <c r="Y570" s="5" t="n">
        <v>17.804</v>
      </c>
      <c r="Z570" s="5" t="n">
        <v>1.967</v>
      </c>
      <c r="AA570" s="5" t="n">
        <v>-2.505</v>
      </c>
      <c r="AB570" s="5" t="n">
        <v>15.299</v>
      </c>
      <c r="AC570" s="5" t="n">
        <v>0</v>
      </c>
      <c r="AD570" s="5" t="n">
        <v>1</v>
      </c>
      <c r="AE570" s="5" t="n">
        <v>17.76</v>
      </c>
      <c r="AF570" s="5" t="n">
        <v>3.495</v>
      </c>
      <c r="AG570" s="5" t="n">
        <v>-2.462</v>
      </c>
      <c r="AH570" s="5" t="n">
        <v>15.299</v>
      </c>
      <c r="AI570" s="5" t="n">
        <v>0</v>
      </c>
      <c r="AJ570" s="5" t="n">
        <v>1</v>
      </c>
      <c r="AK570" s="5" t="n">
        <v>27.505</v>
      </c>
      <c r="AL570" s="5" t="n">
        <v>13.5</v>
      </c>
      <c r="AM570" s="5" t="n">
        <v>0.432</v>
      </c>
      <c r="AN570" s="5" t="n">
        <v>33.804</v>
      </c>
      <c r="AO570" s="5" t="n">
        <v>0.21</v>
      </c>
      <c r="AP570" s="5" t="n">
        <v>1</v>
      </c>
      <c r="AQ570" s="5" t="n">
        <v>0.637</v>
      </c>
      <c r="AR570" s="5" t="n">
        <v>0.114</v>
      </c>
      <c r="AS570" s="5" t="n">
        <v>1.14</v>
      </c>
      <c r="AT570" s="5" t="n">
        <v>2.15</v>
      </c>
      <c r="AU570" s="5" t="n">
        <v>0.21</v>
      </c>
      <c r="AV570" s="5" t="n">
        <v>1</v>
      </c>
      <c r="AW570" s="5" t="n">
        <v>0.599</v>
      </c>
      <c r="AX570" s="5" t="n">
        <v>0.114</v>
      </c>
      <c r="AY570" s="5" t="n">
        <v>0.832</v>
      </c>
      <c r="AZ570" s="5" t="n">
        <v>1.732</v>
      </c>
      <c r="BA570" s="5" t="n">
        <v>0.21</v>
      </c>
      <c r="BB570" s="5" t="n">
        <v>1</v>
      </c>
      <c r="BC570" s="5" t="n">
        <v>0.45</v>
      </c>
      <c r="BD570" s="5" t="n">
        <v>0.114</v>
      </c>
      <c r="BE570" s="5" t="n">
        <v>0.315</v>
      </c>
      <c r="BF570" s="5" t="n">
        <v>0.926</v>
      </c>
      <c r="BG570" s="5" t="n">
        <v>0.21</v>
      </c>
      <c r="BH570" s="5" t="n">
        <v>1</v>
      </c>
      <c r="BI570" s="5" t="n">
        <v>0.505</v>
      </c>
      <c r="BJ570" s="5" t="n">
        <v>0.114</v>
      </c>
      <c r="BK570" s="5" t="n">
        <v>0.75</v>
      </c>
      <c r="BL570" s="5" t="n">
        <v>1.519</v>
      </c>
      <c r="BM570" s="5" t="n">
        <v>0.21</v>
      </c>
      <c r="BN570" s="5" t="n">
        <v>1</v>
      </c>
      <c r="BO570" s="5" t="n">
        <v>0</v>
      </c>
      <c r="BP570" s="5" t="n">
        <v>0.012</v>
      </c>
      <c r="BQ570" s="5" t="n">
        <v>0.1</v>
      </c>
      <c r="BR570" s="5" t="n">
        <v>0</v>
      </c>
      <c r="BS570" s="5" t="n">
        <v>1</v>
      </c>
      <c r="BT570" s="5" t="n">
        <v>0</v>
      </c>
      <c r="BU570" s="5" t="n">
        <v>-0.035</v>
      </c>
      <c r="BV570" s="5" t="n">
        <v>0.161</v>
      </c>
      <c r="BW570" s="5" t="n">
        <v>0.21</v>
      </c>
      <c r="BX570" s="5" t="n">
        <v>1</v>
      </c>
      <c r="BY570" s="5" t="n">
        <v>11.787</v>
      </c>
      <c r="BZ570" s="5" t="n">
        <v>0</v>
      </c>
      <c r="CA570" s="5" t="n">
        <v>11.787</v>
      </c>
      <c r="CB570" s="5" t="n">
        <v>0</v>
      </c>
      <c r="CC570" s="5" t="n">
        <v>73.012</v>
      </c>
      <c r="CD570" s="5" t="n">
        <v>7.95</v>
      </c>
      <c r="CE570" s="5" t="n">
        <v>134.248</v>
      </c>
      <c r="CF570" s="5" t="n">
        <v>250.785</v>
      </c>
      <c r="CG570" s="5" t="n">
        <v>0.21</v>
      </c>
      <c r="CH570" s="5" t="n">
        <v>1</v>
      </c>
      <c r="CI570" s="5" t="n">
        <v>0</v>
      </c>
      <c r="CJ570" s="5" t="n">
        <v>0</v>
      </c>
      <c r="CK570" s="5" t="n">
        <v>0</v>
      </c>
      <c r="CL570" s="5" t="n">
        <v>0</v>
      </c>
      <c r="CM570" s="5" t="n">
        <v>0</v>
      </c>
      <c r="CN570" s="5" t="n">
        <v>0</v>
      </c>
      <c r="CO570" s="5" t="n">
        <v>0</v>
      </c>
      <c r="CP570" s="5" t="n">
        <v>0</v>
      </c>
      <c r="CQ570" s="5" t="n">
        <v>1.198</v>
      </c>
      <c r="CR570" s="5" t="n">
        <v>0</v>
      </c>
      <c r="CS570" s="5" t="n">
        <v>4.446</v>
      </c>
      <c r="CT570" s="5" t="n">
        <v>4.651</v>
      </c>
      <c r="CU570" s="5" t="n">
        <v>15.087</v>
      </c>
    </row>
    <row r="571">
      <c r="A571" s="5" t="inlineStr">
        <is>
          <t>NLD2022</t>
        </is>
      </c>
      <c r="B571" s="5" t="inlineStr">
        <is>
          <t>NLD</t>
        </is>
      </c>
      <c r="C571" s="5" t="inlineStr">
        <is>
          <t>NLD</t>
        </is>
      </c>
      <c r="D571" s="5" t="inlineStr">
        <is>
          <t>Netherlands</t>
        </is>
      </c>
      <c r="E571" s="5" t="n">
        <v>2022</v>
      </c>
      <c r="F571" s="5" t="n">
        <v>0.21</v>
      </c>
      <c r="G571" s="5" t="n">
        <v>12.95</v>
      </c>
      <c r="H571" s="5" t="n">
        <v>1.235</v>
      </c>
      <c r="I571" s="5" t="n">
        <v>8.159000000000001</v>
      </c>
      <c r="J571" s="5" t="n">
        <v>21.109</v>
      </c>
      <c r="K571" s="5" t="n">
        <v>0</v>
      </c>
      <c r="L571" s="5" t="n">
        <v>1</v>
      </c>
      <c r="M571" s="5" t="n">
        <v>15.919</v>
      </c>
      <c r="N571" s="5" t="n">
        <v>3.704</v>
      </c>
      <c r="O571" s="5" t="n">
        <v>8.298</v>
      </c>
      <c r="P571" s="5" t="n">
        <v>24.218</v>
      </c>
      <c r="Q571" s="5" t="n">
        <v>0</v>
      </c>
      <c r="R571" s="5" t="n">
        <v>1</v>
      </c>
      <c r="S571" s="5" t="n">
        <v>19.123</v>
      </c>
      <c r="T571" s="5" t="n">
        <v>7.408</v>
      </c>
      <c r="U571" s="5" t="n">
        <v>1.411</v>
      </c>
      <c r="V571" s="5" t="n">
        <v>24.466</v>
      </c>
      <c r="W571" s="5" t="n">
        <v>0.21</v>
      </c>
      <c r="X571" s="5" t="n">
        <v>1</v>
      </c>
      <c r="Y571" s="5" t="n">
        <v>38.49</v>
      </c>
      <c r="Z571" s="5" t="n">
        <v>4.038</v>
      </c>
      <c r="AA571" s="5" t="n">
        <v>-12.196</v>
      </c>
      <c r="AB571" s="5" t="n">
        <v>26.295</v>
      </c>
      <c r="AC571" s="5" t="n">
        <v>0</v>
      </c>
      <c r="AD571" s="5" t="n">
        <v>1</v>
      </c>
      <c r="AE571" s="5" t="n">
        <v>38.538</v>
      </c>
      <c r="AF571" s="5" t="n">
        <v>7.144</v>
      </c>
      <c r="AG571" s="5" t="n">
        <v>-12.243</v>
      </c>
      <c r="AH571" s="5" t="n">
        <v>26.295</v>
      </c>
      <c r="AI571" s="5" t="n">
        <v>0</v>
      </c>
      <c r="AJ571" s="5" t="n">
        <v>1</v>
      </c>
      <c r="AK571" s="5" t="n">
        <v>48.832</v>
      </c>
      <c r="AL571" s="5" t="n">
        <v>23.319</v>
      </c>
      <c r="AM571" s="5" t="n">
        <v>-10.527</v>
      </c>
      <c r="AN571" s="5" t="n">
        <v>46.348</v>
      </c>
      <c r="AO571" s="5" t="n">
        <v>0.21</v>
      </c>
      <c r="AP571" s="5" t="n">
        <v>1</v>
      </c>
      <c r="AQ571" s="5" t="n">
        <v>0.92</v>
      </c>
      <c r="AR571" s="5" t="n">
        <v>0.123</v>
      </c>
      <c r="AS571" s="5" t="n">
        <v>0.885</v>
      </c>
      <c r="AT571" s="5" t="n">
        <v>2.184</v>
      </c>
      <c r="AU571" s="5" t="n">
        <v>0.21</v>
      </c>
      <c r="AV571" s="5" t="n">
        <v>1</v>
      </c>
      <c r="AW571" s="5" t="n">
        <v>0.986</v>
      </c>
      <c r="AX571" s="5" t="n">
        <v>0.123</v>
      </c>
      <c r="AY571" s="5" t="n">
        <v>0.716</v>
      </c>
      <c r="AZ571" s="5" t="n">
        <v>2.06</v>
      </c>
      <c r="BA571" s="5" t="n">
        <v>0.21</v>
      </c>
      <c r="BB571" s="5" t="n">
        <v>1</v>
      </c>
      <c r="BC571" s="5" t="n">
        <v>0.636</v>
      </c>
      <c r="BD571" s="5" t="n">
        <v>0.123</v>
      </c>
      <c r="BE571" s="5" t="n">
        <v>0.171</v>
      </c>
      <c r="BF571" s="5" t="n">
        <v>0.975</v>
      </c>
      <c r="BG571" s="5" t="n">
        <v>0.21</v>
      </c>
      <c r="BH571" s="5" t="n">
        <v>1</v>
      </c>
      <c r="BI571" s="5" t="n">
        <v>0.612</v>
      </c>
      <c r="BJ571" s="5" t="n">
        <v>0.123</v>
      </c>
      <c r="BK571" s="5" t="n">
        <v>0.995</v>
      </c>
      <c r="BL571" s="5" t="n">
        <v>1.945</v>
      </c>
      <c r="BM571" s="5" t="n">
        <v>0.21</v>
      </c>
      <c r="BN571" s="5" t="n">
        <v>1</v>
      </c>
      <c r="BO571" s="5" t="n">
        <v>0</v>
      </c>
      <c r="BP571" s="5" t="n">
        <v>0.011</v>
      </c>
      <c r="BQ571" s="5" t="n">
        <v>0.169</v>
      </c>
      <c r="BR571" s="5" t="n">
        <v>0</v>
      </c>
      <c r="BS571" s="5" t="n">
        <v>1</v>
      </c>
      <c r="BT571" s="5" t="n">
        <v>0</v>
      </c>
      <c r="BU571" s="5" t="n">
        <v>-0.199</v>
      </c>
      <c r="BV571" s="5" t="n">
        <v>0.095</v>
      </c>
      <c r="BW571" s="5" t="n">
        <v>0.21</v>
      </c>
      <c r="BX571" s="5" t="n">
        <v>1</v>
      </c>
      <c r="BY571" s="5" t="n">
        <v>12.729</v>
      </c>
      <c r="BZ571" s="5" t="n">
        <v>0</v>
      </c>
      <c r="CA571" s="5" t="n">
        <v>12.729</v>
      </c>
      <c r="CB571" s="5" t="n">
        <v>0</v>
      </c>
      <c r="CC571" s="5" t="n">
        <v>90.494</v>
      </c>
      <c r="CD571" s="5" t="n">
        <v>7.95</v>
      </c>
      <c r="CE571" s="5" t="n">
        <v>198.331</v>
      </c>
      <c r="CF571" s="5" t="n">
        <v>349.478</v>
      </c>
      <c r="CG571" s="5" t="n">
        <v>0.21</v>
      </c>
      <c r="CH571" s="5" t="n">
        <v>1</v>
      </c>
      <c r="CI571" s="5" t="n">
        <v>0</v>
      </c>
      <c r="CJ571" s="5" t="n">
        <v>0</v>
      </c>
      <c r="CK571" s="5" t="n">
        <v>0</v>
      </c>
      <c r="CL571" s="5" t="n">
        <v>0</v>
      </c>
      <c r="CM571" s="5" t="n">
        <v>0</v>
      </c>
      <c r="CN571" s="5" t="n">
        <v>0</v>
      </c>
      <c r="CO571" s="5" t="n">
        <v>0</v>
      </c>
      <c r="CP571" s="5" t="n">
        <v>0</v>
      </c>
      <c r="CQ571" s="5" t="n">
        <v>1.294</v>
      </c>
      <c r="CR571" s="5" t="n">
        <v>0</v>
      </c>
      <c r="CS571" s="5" t="n">
        <v>4.801</v>
      </c>
      <c r="CT571" s="5" t="n">
        <v>11.715</v>
      </c>
      <c r="CU571" s="5" t="n">
        <v>35.682</v>
      </c>
    </row>
    <row r="572">
      <c r="A572" s="5" t="inlineStr">
        <is>
          <t>NLD2023</t>
        </is>
      </c>
      <c r="B572" s="5" t="inlineStr">
        <is>
          <t>NLD</t>
        </is>
      </c>
      <c r="C572" s="5" t="inlineStr">
        <is>
          <t>NLD</t>
        </is>
      </c>
      <c r="D572" s="5" t="inlineStr">
        <is>
          <t>Netherlands</t>
        </is>
      </c>
      <c r="E572" s="5" t="n">
        <v>2023</v>
      </c>
      <c r="F572" s="5" t="n">
        <v>0.21</v>
      </c>
      <c r="G572" s="5" t="n">
        <v>7.262</v>
      </c>
      <c r="H572" s="5" t="n">
        <v>1.286</v>
      </c>
      <c r="I572" s="5" t="n">
        <v>9.456</v>
      </c>
      <c r="J572" s="5" t="n">
        <v>16.718</v>
      </c>
      <c r="K572" s="5" t="n">
        <v>0</v>
      </c>
      <c r="L572" s="5" t="n">
        <v>1</v>
      </c>
      <c r="M572" s="5" t="n">
        <v>10.341</v>
      </c>
      <c r="N572" s="5" t="n">
        <v>3.857</v>
      </c>
      <c r="O572" s="5" t="n">
        <v>9.605</v>
      </c>
      <c r="P572" s="5" t="n">
        <v>19.945</v>
      </c>
      <c r="Q572" s="5" t="n">
        <v>0</v>
      </c>
      <c r="R572" s="5" t="n">
        <v>1</v>
      </c>
      <c r="S572" s="5" t="n">
        <v>13.69</v>
      </c>
      <c r="T572" s="5" t="n">
        <v>7.714</v>
      </c>
      <c r="U572" s="5" t="n">
        <v>1.471</v>
      </c>
      <c r="V572" s="5" t="n">
        <v>17.928</v>
      </c>
      <c r="W572" s="5" t="n">
        <v>0.21</v>
      </c>
      <c r="X572" s="5" t="n">
        <v>1</v>
      </c>
      <c r="Y572" s="5" t="n">
        <v>15.112</v>
      </c>
      <c r="Z572" s="5" t="n">
        <v>1.693</v>
      </c>
      <c r="AA572" s="5" t="n">
        <v>13.057</v>
      </c>
      <c r="AB572" s="5" t="n">
        <v>28.169</v>
      </c>
      <c r="AC572" s="5" t="n">
        <v>0</v>
      </c>
      <c r="AD572" s="5" t="n">
        <v>1</v>
      </c>
      <c r="AE572" s="5" t="n">
        <v>15.211</v>
      </c>
      <c r="AF572" s="5" t="n">
        <v>3.029</v>
      </c>
      <c r="AG572" s="5" t="n">
        <v>12.958</v>
      </c>
      <c r="AH572" s="5" t="n">
        <v>28.169</v>
      </c>
      <c r="AI572" s="5" t="n">
        <v>0</v>
      </c>
      <c r="AJ572" s="5" t="n">
        <v>1</v>
      </c>
      <c r="AK572" s="5" t="n">
        <v>25.81</v>
      </c>
      <c r="AL572" s="5" t="n">
        <v>12.786</v>
      </c>
      <c r="AM572" s="5" t="n">
        <v>17.476</v>
      </c>
      <c r="AN572" s="5" t="n">
        <v>52.376</v>
      </c>
      <c r="AO572" s="5" t="n">
        <v>0.21</v>
      </c>
      <c r="AP572" s="5" t="n">
        <v>1</v>
      </c>
      <c r="AQ572" s="5" t="n">
        <v>0.789</v>
      </c>
      <c r="AR572" s="5" t="n">
        <v>0.129</v>
      </c>
      <c r="AS572" s="5" t="n">
        <v>0.929</v>
      </c>
      <c r="AT572" s="5" t="n">
        <v>2.078</v>
      </c>
      <c r="AU572" s="5" t="n">
        <v>0.21</v>
      </c>
      <c r="AV572" s="5" t="n">
        <v>1</v>
      </c>
      <c r="AW572" s="5" t="n">
        <v>0.8110000000000001</v>
      </c>
      <c r="AX572" s="5" t="n">
        <v>0.129</v>
      </c>
      <c r="AY572" s="5" t="n">
        <v>0.721</v>
      </c>
      <c r="AZ572" s="5" t="n">
        <v>1.854</v>
      </c>
      <c r="BA572" s="5" t="n">
        <v>0.21</v>
      </c>
      <c r="BB572" s="5" t="n">
        <v>1</v>
      </c>
      <c r="BC572" s="5" t="n">
        <v>0.553</v>
      </c>
      <c r="BD572" s="5" t="n">
        <v>0.129</v>
      </c>
      <c r="BE572" s="5" t="n">
        <v>0.148</v>
      </c>
      <c r="BF572" s="5" t="n">
        <v>0.848</v>
      </c>
      <c r="BG572" s="5" t="n">
        <v>0.21</v>
      </c>
      <c r="BH572" s="5" t="n">
        <v>1</v>
      </c>
      <c r="BI572" s="5" t="n">
        <v>0.579</v>
      </c>
      <c r="BJ572" s="5" t="n">
        <v>0.129</v>
      </c>
      <c r="BK572" s="5" t="n">
        <v>1.036</v>
      </c>
      <c r="BL572" s="5" t="n">
        <v>1.954</v>
      </c>
      <c r="BM572" s="5" t="n">
        <v>0.21</v>
      </c>
      <c r="BN572" s="5" t="n">
        <v>1</v>
      </c>
      <c r="BO572" s="5" t="n">
        <v>0</v>
      </c>
      <c r="BP572" s="5" t="n">
        <v>0.013</v>
      </c>
      <c r="BQ572" s="5" t="n">
        <v>0.214</v>
      </c>
      <c r="BR572" s="5" t="n">
        <v>0</v>
      </c>
      <c r="BS572" s="5" t="n">
        <v>1</v>
      </c>
      <c r="BT572" s="5" t="n">
        <v>0</v>
      </c>
      <c r="BU572" s="5" t="n">
        <v>-0.102</v>
      </c>
      <c r="BV572" s="5" t="n">
        <v>0.341</v>
      </c>
      <c r="BW572" s="5" t="n">
        <v>0.21</v>
      </c>
      <c r="BX572" s="5" t="n">
        <v>1</v>
      </c>
      <c r="BY572" s="5" t="n">
        <v>13.254</v>
      </c>
      <c r="BZ572" s="5" t="n">
        <v>0</v>
      </c>
      <c r="CA572" s="5" t="n">
        <v>13.254</v>
      </c>
      <c r="CB572" s="5" t="n">
        <v>0</v>
      </c>
      <c r="CC572" s="5" t="n">
        <v>79.035</v>
      </c>
      <c r="CD572" s="5" t="n">
        <v>7.95</v>
      </c>
      <c r="CE572" s="5" t="n">
        <v>230.132</v>
      </c>
      <c r="CF572" s="5" t="n">
        <v>374.092</v>
      </c>
      <c r="CG572" s="5" t="n">
        <v>0.21</v>
      </c>
      <c r="CH572" s="5" t="n">
        <v>1</v>
      </c>
      <c r="CI572" s="5" t="n">
        <v>0</v>
      </c>
      <c r="CJ572" s="5" t="n">
        <v>0</v>
      </c>
      <c r="CK572" s="5" t="n">
        <v>0</v>
      </c>
      <c r="CL572" s="5" t="n">
        <v>0</v>
      </c>
      <c r="CM572" s="5" t="n">
        <v>0</v>
      </c>
      <c r="CN572" s="5" t="n">
        <v>0</v>
      </c>
      <c r="CO572" s="5" t="n">
        <v>0</v>
      </c>
      <c r="CP572" s="5" t="n">
        <v>0</v>
      </c>
      <c r="CQ572" s="5" t="n">
        <v>1.348</v>
      </c>
      <c r="CR572" s="5" t="n">
        <v>0</v>
      </c>
      <c r="CS572" s="5" t="n">
        <v>4.999</v>
      </c>
      <c r="CT572" s="5" t="n">
        <v>5.976</v>
      </c>
      <c r="CU572" s="5" t="n">
        <v>12.253</v>
      </c>
    </row>
    <row r="573">
      <c r="A573" s="5" t="inlineStr">
        <is>
          <t>NLD2024</t>
        </is>
      </c>
      <c r="B573" s="5" t="inlineStr">
        <is>
          <t>NLD</t>
        </is>
      </c>
      <c r="C573" s="5" t="inlineStr">
        <is>
          <t>NLD</t>
        </is>
      </c>
      <c r="D573" s="5" t="inlineStr">
        <is>
          <t>Netherlands</t>
        </is>
      </c>
      <c r="E573" s="5" t="n">
        <v>2024</v>
      </c>
      <c r="F573" s="5" t="n">
        <v>0.21</v>
      </c>
      <c r="G573" s="5" t="n">
        <v>6.635</v>
      </c>
      <c r="H573" s="5" t="n">
        <v>1.324</v>
      </c>
      <c r="I573" s="5" t="n">
        <v>6.197</v>
      </c>
      <c r="J573" s="5" t="n">
        <v>12.833</v>
      </c>
      <c r="K573" s="5" t="n">
        <v>0</v>
      </c>
      <c r="L573" s="5" t="n">
        <v>1</v>
      </c>
      <c r="M573" s="5" t="n">
        <v>9.912000000000001</v>
      </c>
      <c r="N573" s="5" t="n">
        <v>3.971</v>
      </c>
      <c r="O573" s="5" t="n">
        <v>6.318</v>
      </c>
      <c r="P573" s="5" t="n">
        <v>16.231</v>
      </c>
      <c r="Q573" s="5" t="n">
        <v>0</v>
      </c>
      <c r="R573" s="5" t="n">
        <v>1</v>
      </c>
      <c r="S573" s="5" t="n">
        <v>13.253</v>
      </c>
      <c r="T573" s="5" t="n">
        <v>7.942</v>
      </c>
      <c r="U573" s="5" t="n">
        <v>1.572</v>
      </c>
      <c r="V573" s="5" t="n">
        <v>17.44</v>
      </c>
      <c r="W573" s="5" t="n">
        <v>0.21</v>
      </c>
      <c r="X573" s="5" t="n">
        <v>1</v>
      </c>
      <c r="Y573" s="5" t="n">
        <v>12.708</v>
      </c>
      <c r="Z573" s="5" t="n">
        <v>1.605</v>
      </c>
      <c r="AA573" s="5" t="n">
        <v>11.561</v>
      </c>
      <c r="AB573" s="5" t="n">
        <v>24.269</v>
      </c>
      <c r="AC573" s="5" t="n">
        <v>0</v>
      </c>
      <c r="AD573" s="5" t="n">
        <v>1</v>
      </c>
      <c r="AE573" s="5" t="n">
        <v>12.708</v>
      </c>
      <c r="AF573" s="5" t="n">
        <v>2.784</v>
      </c>
      <c r="AG573" s="5" t="n">
        <v>11.561</v>
      </c>
      <c r="AH573" s="5" t="n">
        <v>24.269</v>
      </c>
      <c r="AI573" s="5" t="n">
        <v>0</v>
      </c>
      <c r="AJ573" s="5" t="n">
        <v>1</v>
      </c>
      <c r="AK573" s="5" t="n">
        <v>23.009</v>
      </c>
      <c r="AL573" s="5" t="n">
        <v>11.703</v>
      </c>
      <c r="AM573" s="5" t="n">
        <v>17.943</v>
      </c>
      <c r="AN573" s="5" t="n">
        <v>49.551</v>
      </c>
      <c r="AO573" s="5" t="n">
        <v>0.21</v>
      </c>
      <c r="AP573" s="5" t="n">
        <v>1</v>
      </c>
      <c r="AQ573" s="5" t="n">
        <v>0.751</v>
      </c>
      <c r="AR573" s="5" t="n">
        <v>0.132</v>
      </c>
      <c r="AS573" s="5" t="n">
        <v>1.012</v>
      </c>
      <c r="AT573" s="5" t="n">
        <v>2.132</v>
      </c>
      <c r="AU573" s="5" t="n">
        <v>0.21</v>
      </c>
      <c r="AV573" s="5" t="n">
        <v>1</v>
      </c>
      <c r="AW573" s="5" t="n">
        <v>0.75</v>
      </c>
      <c r="AX573" s="5" t="n">
        <v>0.132</v>
      </c>
      <c r="AY573" s="5" t="n">
        <v>0.793</v>
      </c>
      <c r="AZ573" s="5" t="n">
        <v>1.867</v>
      </c>
      <c r="BA573" s="5" t="n">
        <v>0.21</v>
      </c>
      <c r="BB573" s="5" t="n">
        <v>1</v>
      </c>
      <c r="BC573" s="5" t="n">
        <v>0.53</v>
      </c>
      <c r="BD573" s="5" t="n">
        <v>0.132</v>
      </c>
      <c r="BE573" s="5" t="n">
        <v>0.181</v>
      </c>
      <c r="BF573" s="5" t="n">
        <v>0.86</v>
      </c>
      <c r="BG573" s="5" t="n">
        <v>0.21</v>
      </c>
      <c r="BH573" s="5" t="n">
        <v>1</v>
      </c>
      <c r="BI573" s="5" t="n">
        <v>0.591</v>
      </c>
      <c r="BJ573" s="5" t="n">
        <v>0.132</v>
      </c>
      <c r="BK573" s="5" t="n">
        <v>1.01</v>
      </c>
      <c r="BL573" s="5" t="n">
        <v>1.938</v>
      </c>
      <c r="BM573" s="5" t="n">
        <v>0.21</v>
      </c>
      <c r="BN573" s="5" t="n">
        <v>1</v>
      </c>
      <c r="BO573" s="5" t="n">
        <v>0</v>
      </c>
      <c r="BP573" s="5" t="n">
        <v>0.015</v>
      </c>
      <c r="BQ573" s="5" t="n">
        <v>0.168</v>
      </c>
      <c r="BR573" s="5" t="n">
        <v>0</v>
      </c>
      <c r="BS573" s="5" t="n">
        <v>1</v>
      </c>
      <c r="BT573" s="5" t="n">
        <v>0</v>
      </c>
      <c r="BU573" s="5" t="n">
        <v>-0.078</v>
      </c>
      <c r="BV573" s="5" t="n">
        <v>0.262</v>
      </c>
      <c r="BW573" s="5" t="n">
        <v>0.21</v>
      </c>
      <c r="BX573" s="5" t="n">
        <v>1</v>
      </c>
      <c r="BY573" s="5" t="n">
        <v>13.646</v>
      </c>
      <c r="BZ573" s="5" t="n">
        <v>0</v>
      </c>
      <c r="CA573" s="5" t="n">
        <v>13.646</v>
      </c>
      <c r="CB573" s="5" t="n">
        <v>0</v>
      </c>
      <c r="CC573" s="5" t="n">
        <v>78.41200000000001</v>
      </c>
      <c r="CD573" s="5" t="n">
        <v>7.95</v>
      </c>
      <c r="CE573" s="5" t="n">
        <v>228.151</v>
      </c>
      <c r="CF573" s="5" t="n">
        <v>370.941</v>
      </c>
      <c r="CG573" s="5" t="n">
        <v>0.21</v>
      </c>
      <c r="CH573" s="5" t="n">
        <v>1</v>
      </c>
      <c r="CI573" s="5" t="n">
        <v>0</v>
      </c>
      <c r="CJ573" s="5" t="n">
        <v>0</v>
      </c>
      <c r="CK573" s="5" t="n">
        <v>0</v>
      </c>
      <c r="CL573" s="5" t="n">
        <v>0</v>
      </c>
      <c r="CM573" s="5" t="n">
        <v>0</v>
      </c>
      <c r="CN573" s="5" t="n">
        <v>0</v>
      </c>
      <c r="CO573" s="5" t="n">
        <v>0</v>
      </c>
      <c r="CP573" s="5" t="n">
        <v>0</v>
      </c>
      <c r="CQ573" s="5" t="n">
        <v>1.387</v>
      </c>
      <c r="CR573" s="5" t="n">
        <v>0</v>
      </c>
      <c r="CS573" s="5" t="n">
        <v>5.147</v>
      </c>
      <c r="CT573" s="5" t="n">
        <v>5.312</v>
      </c>
      <c r="CU573" s="5" t="n">
        <v>10.135</v>
      </c>
    </row>
    <row r="574">
      <c r="A574" s="5" t="inlineStr">
        <is>
          <t>NCL2021</t>
        </is>
      </c>
      <c r="B574" s="5" t="inlineStr">
        <is>
          <t>NCL</t>
        </is>
      </c>
      <c r="C574" s="5" t="inlineStr">
        <is>
          <t>NCL</t>
        </is>
      </c>
      <c r="D574" s="5" t="inlineStr">
        <is>
          <t>New Caledonia</t>
        </is>
      </c>
      <c r="E574" s="5" t="n">
        <v>2021</v>
      </c>
      <c r="F574" s="5" t="n">
        <v>0.11</v>
      </c>
      <c r="G574" s="5" t="n">
        <v>4.747</v>
      </c>
      <c r="H574" s="5" t="n">
        <v>1.143</v>
      </c>
      <c r="I574" s="5" t="n">
        <v>0</v>
      </c>
      <c r="J574" s="5" t="n">
        <v>4.747</v>
      </c>
      <c r="K574" s="5" t="n">
        <v>0</v>
      </c>
      <c r="L574" s="5" t="n">
        <v>1</v>
      </c>
      <c r="M574" s="5" t="n">
        <v>7.964</v>
      </c>
      <c r="N574" s="5" t="n">
        <v>3.43</v>
      </c>
      <c r="O574" s="5" t="n">
        <v>0</v>
      </c>
      <c r="P574" s="5" t="n">
        <v>7.964</v>
      </c>
      <c r="Q574" s="5" t="n">
        <v>0</v>
      </c>
      <c r="R574" s="5" t="n">
        <v>1</v>
      </c>
      <c r="S574" s="5" t="n">
        <v>10.464</v>
      </c>
      <c r="T574" s="5" t="n">
        <v>6.86</v>
      </c>
      <c r="U574" s="5" t="n">
        <v>0</v>
      </c>
      <c r="V574" s="5" t="n">
        <v>11.615</v>
      </c>
      <c r="W574" s="5" t="n">
        <v>0.11</v>
      </c>
      <c r="X574" s="5" t="n">
        <v>1</v>
      </c>
      <c r="Y574" s="5" t="n">
        <v>5.626</v>
      </c>
      <c r="Z574" s="5" t="n">
        <v>0.694</v>
      </c>
      <c r="AA574" s="5" t="n">
        <v>0</v>
      </c>
      <c r="AB574" s="5" t="n">
        <v>5.626</v>
      </c>
      <c r="AC574" s="5" t="n">
        <v>0</v>
      </c>
      <c r="AD574" s="5" t="n">
        <v>1</v>
      </c>
      <c r="AE574" s="5" t="n">
        <v>6.769</v>
      </c>
      <c r="AF574" s="5" t="n">
        <v>1.476</v>
      </c>
      <c r="AG574" s="5" t="n">
        <v>0</v>
      </c>
      <c r="AH574" s="5" t="n">
        <v>6.769</v>
      </c>
      <c r="AI574" s="5" t="n">
        <v>0</v>
      </c>
      <c r="AJ574" s="5" t="n">
        <v>1</v>
      </c>
      <c r="AK574" s="5" t="n">
        <v>13.629</v>
      </c>
      <c r="AL574" s="5" t="n">
        <v>7.072</v>
      </c>
      <c r="AM574" s="5" t="n">
        <v>0</v>
      </c>
      <c r="AN574" s="5" t="n">
        <v>15.128</v>
      </c>
      <c r="AO574" s="5" t="n">
        <v>0.11</v>
      </c>
      <c r="AP574" s="5" t="n">
        <v>1</v>
      </c>
      <c r="AQ574" s="5" t="n">
        <v>0.621</v>
      </c>
      <c r="AR574" s="5" t="n">
        <v>0.114</v>
      </c>
      <c r="AS574" s="5" t="n">
        <v>0</v>
      </c>
      <c r="AT574" s="5" t="n">
        <v>0.6889999999999999</v>
      </c>
      <c r="AU574" s="5" t="n">
        <v>0.11</v>
      </c>
      <c r="AV574" s="5" t="n">
        <v>1</v>
      </c>
      <c r="AW574" s="5" t="n">
        <v>0.593</v>
      </c>
      <c r="AX574" s="5" t="n">
        <v>0.114</v>
      </c>
      <c r="AY574" s="5" t="n">
        <v>0</v>
      </c>
      <c r="AZ574" s="5" t="n">
        <v>0.658</v>
      </c>
      <c r="BA574" s="5" t="n">
        <v>0.11</v>
      </c>
      <c r="BB574" s="5" t="n">
        <v>1</v>
      </c>
      <c r="BC574" s="5" t="n">
        <v>0.44</v>
      </c>
      <c r="BD574" s="5" t="n">
        <v>0.114</v>
      </c>
      <c r="BE574" s="5" t="n">
        <v>0</v>
      </c>
      <c r="BF574" s="5" t="n">
        <v>0.488</v>
      </c>
      <c r="BG574" s="5" t="n">
        <v>0.11</v>
      </c>
      <c r="BH574" s="5" t="n">
        <v>1</v>
      </c>
      <c r="BI574" s="5" t="n">
        <v>0.5600000000000001</v>
      </c>
      <c r="BJ574" s="5" t="n">
        <v>0.114</v>
      </c>
      <c r="BK574" s="5" t="n">
        <v>0</v>
      </c>
      <c r="BL574" s="5" t="n">
        <v>0.622</v>
      </c>
      <c r="BM574" s="5" t="n">
        <v>0.11</v>
      </c>
      <c r="BN574" s="5" t="n">
        <v>1</v>
      </c>
      <c r="BO574" s="5" t="n">
        <v>0</v>
      </c>
      <c r="BP574" s="5" t="n">
        <v>0</v>
      </c>
      <c r="BQ574" s="5" t="n">
        <v>0</v>
      </c>
      <c r="BR574" s="5" t="n">
        <v>0</v>
      </c>
      <c r="BS574" s="5" t="n">
        <v>1</v>
      </c>
      <c r="BT574" s="5" t="n">
        <v>0</v>
      </c>
      <c r="BU574" s="5" t="n">
        <v>0</v>
      </c>
      <c r="BV574" s="5" t="n">
        <v>0</v>
      </c>
      <c r="BW574" s="5" t="n">
        <v>0.11</v>
      </c>
      <c r="BX574" s="5" t="n">
        <v>1</v>
      </c>
      <c r="BY574" s="5" t="n">
        <v>11.787</v>
      </c>
      <c r="BZ574" s="5" t="n">
        <v>0</v>
      </c>
      <c r="CA574" s="5" t="n">
        <v>11.787</v>
      </c>
      <c r="CB574" s="5" t="n">
        <v>0</v>
      </c>
      <c r="CC574" s="5" t="n">
        <v>81.69499999999999</v>
      </c>
      <c r="CD574" s="5" t="n">
        <v>7.95</v>
      </c>
      <c r="CE574" s="5" t="n">
        <v>0</v>
      </c>
      <c r="CF574" s="5" t="n">
        <v>90.682</v>
      </c>
      <c r="CG574" s="5" t="n">
        <v>0.11</v>
      </c>
      <c r="CH574" s="5" t="n">
        <v>1</v>
      </c>
      <c r="CI574" s="5" t="n">
        <v>0</v>
      </c>
      <c r="CJ574" s="5" t="n">
        <v>0</v>
      </c>
      <c r="CK574" s="5" t="n">
        <v>0</v>
      </c>
      <c r="CL574" s="5" t="n">
        <v>0</v>
      </c>
      <c r="CM574" s="5" t="n">
        <v>0</v>
      </c>
      <c r="CN574" s="5" t="n">
        <v>0</v>
      </c>
      <c r="CO574" s="5" t="n">
        <v>0</v>
      </c>
      <c r="CP574" s="5" t="n">
        <v>0</v>
      </c>
      <c r="CQ574" s="5" t="n">
        <v>1.198</v>
      </c>
      <c r="CR574" s="5" t="n">
        <v>0</v>
      </c>
      <c r="CS574" s="5" t="n">
        <v>4.776</v>
      </c>
      <c r="CT574" s="5" t="n">
        <v>3.604</v>
      </c>
      <c r="CU574" s="5" t="n">
        <v>9.407999999999999</v>
      </c>
    </row>
    <row r="575">
      <c r="A575" s="5" t="inlineStr">
        <is>
          <t>NCL2022</t>
        </is>
      </c>
      <c r="B575" s="5" t="inlineStr">
        <is>
          <t>NCL</t>
        </is>
      </c>
      <c r="C575" s="5" t="inlineStr">
        <is>
          <t>NCL</t>
        </is>
      </c>
      <c r="D575" s="5" t="inlineStr">
        <is>
          <t>New Caledonia</t>
        </is>
      </c>
      <c r="E575" s="5" t="n">
        <v>2022</v>
      </c>
      <c r="F575" s="5" t="n">
        <v>0.11</v>
      </c>
      <c r="G575" s="5" t="n">
        <v>8.788</v>
      </c>
      <c r="H575" s="5" t="n">
        <v>1.235</v>
      </c>
      <c r="I575" s="5" t="n">
        <v>0</v>
      </c>
      <c r="J575" s="5" t="n">
        <v>8.788</v>
      </c>
      <c r="K575" s="5" t="n">
        <v>0</v>
      </c>
      <c r="L575" s="5" t="n">
        <v>1</v>
      </c>
      <c r="M575" s="5" t="n">
        <v>9.782999999999999</v>
      </c>
      <c r="N575" s="5" t="n">
        <v>3.704</v>
      </c>
      <c r="O575" s="5" t="n">
        <v>0</v>
      </c>
      <c r="P575" s="5" t="n">
        <v>9.782999999999999</v>
      </c>
      <c r="Q575" s="5" t="n">
        <v>0</v>
      </c>
      <c r="R575" s="5" t="n">
        <v>1</v>
      </c>
      <c r="S575" s="5" t="n">
        <v>14.962</v>
      </c>
      <c r="T575" s="5" t="n">
        <v>7.408</v>
      </c>
      <c r="U575" s="5" t="n">
        <v>0.122</v>
      </c>
      <c r="V575" s="5" t="n">
        <v>16.608</v>
      </c>
      <c r="W575" s="5" t="n">
        <v>0.11</v>
      </c>
      <c r="X575" s="5" t="n">
        <v>1</v>
      </c>
      <c r="Y575" s="5" t="n">
        <v>6.599</v>
      </c>
      <c r="Z575" s="5" t="n">
        <v>0.8139999999999999</v>
      </c>
      <c r="AA575" s="5" t="n">
        <v>0</v>
      </c>
      <c r="AB575" s="5" t="n">
        <v>6.599</v>
      </c>
      <c r="AC575" s="5" t="n">
        <v>0</v>
      </c>
      <c r="AD575" s="5" t="n">
        <v>1</v>
      </c>
      <c r="AE575" s="5" t="n">
        <v>7.834</v>
      </c>
      <c r="AF575" s="5" t="n">
        <v>1.708</v>
      </c>
      <c r="AG575" s="5" t="n">
        <v>0</v>
      </c>
      <c r="AH575" s="5" t="n">
        <v>7.834</v>
      </c>
      <c r="AI575" s="5" t="n">
        <v>0</v>
      </c>
      <c r="AJ575" s="5" t="n">
        <v>1</v>
      </c>
      <c r="AK575" s="5" t="n">
        <v>15.242</v>
      </c>
      <c r="AL575" s="5" t="n">
        <v>7.909</v>
      </c>
      <c r="AM575" s="5" t="n">
        <v>0.124</v>
      </c>
      <c r="AN575" s="5" t="n">
        <v>16.919</v>
      </c>
      <c r="AO575" s="5" t="n">
        <v>0.11</v>
      </c>
      <c r="AP575" s="5" t="n">
        <v>1</v>
      </c>
      <c r="AQ575" s="5" t="n">
        <v>0.847</v>
      </c>
      <c r="AR575" s="5" t="n">
        <v>0.123</v>
      </c>
      <c r="AS575" s="5" t="n">
        <v>0.007</v>
      </c>
      <c r="AT575" s="5" t="n">
        <v>0.9399999999999999</v>
      </c>
      <c r="AU575" s="5" t="n">
        <v>0.11</v>
      </c>
      <c r="AV575" s="5" t="n">
        <v>1</v>
      </c>
      <c r="AW575" s="5" t="n">
        <v>0.947</v>
      </c>
      <c r="AX575" s="5" t="n">
        <v>0.123</v>
      </c>
      <c r="AY575" s="5" t="n">
        <v>0.008</v>
      </c>
      <c r="AZ575" s="5" t="n">
        <v>1.051</v>
      </c>
      <c r="BA575" s="5" t="n">
        <v>0.11</v>
      </c>
      <c r="BB575" s="5" t="n">
        <v>1</v>
      </c>
      <c r="BC575" s="5" t="n">
        <v>0.589</v>
      </c>
      <c r="BD575" s="5" t="n">
        <v>0.123</v>
      </c>
      <c r="BE575" s="5" t="n">
        <v>0.005</v>
      </c>
      <c r="BF575" s="5" t="n">
        <v>0.653</v>
      </c>
      <c r="BG575" s="5" t="n">
        <v>0.11</v>
      </c>
      <c r="BH575" s="5" t="n">
        <v>1</v>
      </c>
      <c r="BI575" s="5" t="n">
        <v>0.6889999999999999</v>
      </c>
      <c r="BJ575" s="5" t="n">
        <v>0.123</v>
      </c>
      <c r="BK575" s="5" t="n">
        <v>0.006</v>
      </c>
      <c r="BL575" s="5" t="n">
        <v>0.765</v>
      </c>
      <c r="BM575" s="5" t="n">
        <v>0.11</v>
      </c>
      <c r="BN575" s="5" t="n">
        <v>1</v>
      </c>
      <c r="BO575" s="5" t="n">
        <v>0</v>
      </c>
      <c r="BP575" s="5" t="n">
        <v>0</v>
      </c>
      <c r="BQ575" s="5" t="n">
        <v>0</v>
      </c>
      <c r="BR575" s="5" t="n">
        <v>0</v>
      </c>
      <c r="BS575" s="5" t="n">
        <v>1</v>
      </c>
      <c r="BT575" s="5" t="n">
        <v>0</v>
      </c>
      <c r="BU575" s="5" t="n">
        <v>0</v>
      </c>
      <c r="BV575" s="5" t="n">
        <v>0</v>
      </c>
      <c r="BW575" s="5" t="n">
        <v>0.11</v>
      </c>
      <c r="BX575" s="5" t="n">
        <v>1</v>
      </c>
      <c r="BY575" s="5" t="n">
        <v>12.729</v>
      </c>
      <c r="BZ575" s="5" t="n">
        <v>0</v>
      </c>
      <c r="CA575" s="5" t="n">
        <v>12.729</v>
      </c>
      <c r="CB575" s="5" t="n">
        <v>0</v>
      </c>
      <c r="CC575" s="5" t="n">
        <v>102.477</v>
      </c>
      <c r="CD575" s="5" t="n">
        <v>7.95</v>
      </c>
      <c r="CE575" s="5" t="n">
        <v>0.834</v>
      </c>
      <c r="CF575" s="5" t="n">
        <v>113.749</v>
      </c>
      <c r="CG575" s="5" t="n">
        <v>0.11</v>
      </c>
      <c r="CH575" s="5" t="n">
        <v>1</v>
      </c>
      <c r="CI575" s="5" t="n">
        <v>0</v>
      </c>
      <c r="CJ575" s="5" t="n">
        <v>0</v>
      </c>
      <c r="CK575" s="5" t="n">
        <v>0</v>
      </c>
      <c r="CL575" s="5" t="n">
        <v>0</v>
      </c>
      <c r="CM575" s="5" t="n">
        <v>0</v>
      </c>
      <c r="CN575" s="5" t="n">
        <v>0</v>
      </c>
      <c r="CO575" s="5" t="n">
        <v>0</v>
      </c>
      <c r="CP575" s="5" t="n">
        <v>0</v>
      </c>
      <c r="CQ575" s="5" t="n">
        <v>1.294</v>
      </c>
      <c r="CR575" s="5" t="n">
        <v>0</v>
      </c>
      <c r="CS575" s="5" t="n">
        <v>5.158</v>
      </c>
      <c r="CT575" s="5" t="n">
        <v>7.554</v>
      </c>
      <c r="CU575" s="5" t="n">
        <v>16.097</v>
      </c>
    </row>
    <row r="576">
      <c r="A576" s="5" t="inlineStr">
        <is>
          <t>NCL2023</t>
        </is>
      </c>
      <c r="B576" s="5" t="inlineStr">
        <is>
          <t>NCL</t>
        </is>
      </c>
      <c r="C576" s="5" t="inlineStr">
        <is>
          <t>NCL</t>
        </is>
      </c>
      <c r="D576" s="5" t="inlineStr">
        <is>
          <t>New Caledonia</t>
        </is>
      </c>
      <c r="E576" s="5" t="n">
        <v>2023</v>
      </c>
      <c r="F576" s="5" t="n">
        <v>0.11</v>
      </c>
      <c r="G576" s="5" t="n">
        <v>5.77</v>
      </c>
      <c r="H576" s="5" t="n">
        <v>1.286</v>
      </c>
      <c r="I576" s="5" t="n">
        <v>0</v>
      </c>
      <c r="J576" s="5" t="n">
        <v>5.77</v>
      </c>
      <c r="K576" s="5" t="n">
        <v>0</v>
      </c>
      <c r="L576" s="5" t="n">
        <v>1</v>
      </c>
      <c r="M576" s="5" t="n">
        <v>7.886</v>
      </c>
      <c r="N576" s="5" t="n">
        <v>3.857</v>
      </c>
      <c r="O576" s="5" t="n">
        <v>0</v>
      </c>
      <c r="P576" s="5" t="n">
        <v>7.886</v>
      </c>
      <c r="Q576" s="5" t="n">
        <v>0</v>
      </c>
      <c r="R576" s="5" t="n">
        <v>1</v>
      </c>
      <c r="S576" s="5" t="n">
        <v>12.198</v>
      </c>
      <c r="T576" s="5" t="n">
        <v>7.714</v>
      </c>
      <c r="U576" s="5" t="n">
        <v>0.149</v>
      </c>
      <c r="V576" s="5" t="n">
        <v>13.54</v>
      </c>
      <c r="W576" s="5" t="n">
        <v>0.11</v>
      </c>
      <c r="X576" s="5" t="n">
        <v>1</v>
      </c>
      <c r="Y576" s="5" t="n">
        <v>6.498</v>
      </c>
      <c r="Z576" s="5" t="n">
        <v>0.802</v>
      </c>
      <c r="AA576" s="5" t="n">
        <v>0</v>
      </c>
      <c r="AB576" s="5" t="n">
        <v>6.498</v>
      </c>
      <c r="AC576" s="5" t="n">
        <v>0</v>
      </c>
      <c r="AD576" s="5" t="n">
        <v>1</v>
      </c>
      <c r="AE576" s="5" t="n">
        <v>7.784</v>
      </c>
      <c r="AF576" s="5" t="n">
        <v>1.697</v>
      </c>
      <c r="AG576" s="5" t="n">
        <v>0</v>
      </c>
      <c r="AH576" s="5" t="n">
        <v>7.784</v>
      </c>
      <c r="AI576" s="5" t="n">
        <v>0</v>
      </c>
      <c r="AJ576" s="5" t="n">
        <v>1</v>
      </c>
      <c r="AK576" s="5" t="n">
        <v>15.498</v>
      </c>
      <c r="AL576" s="5" t="n">
        <v>8.042</v>
      </c>
      <c r="AM576" s="5" t="n">
        <v>0.189</v>
      </c>
      <c r="AN576" s="5" t="n">
        <v>17.202</v>
      </c>
      <c r="AO576" s="5" t="n">
        <v>0.11</v>
      </c>
      <c r="AP576" s="5" t="n">
        <v>1</v>
      </c>
      <c r="AQ576" s="5" t="n">
        <v>0.749</v>
      </c>
      <c r="AR576" s="5" t="n">
        <v>0.129</v>
      </c>
      <c r="AS576" s="5" t="n">
        <v>0.008999999999999999</v>
      </c>
      <c r="AT576" s="5" t="n">
        <v>0.831</v>
      </c>
      <c r="AU576" s="5" t="n">
        <v>0.11</v>
      </c>
      <c r="AV576" s="5" t="n">
        <v>1</v>
      </c>
      <c r="AW576" s="5" t="n">
        <v>0.783</v>
      </c>
      <c r="AX576" s="5" t="n">
        <v>0.129</v>
      </c>
      <c r="AY576" s="5" t="n">
        <v>0.01</v>
      </c>
      <c r="AZ576" s="5" t="n">
        <v>0.869</v>
      </c>
      <c r="BA576" s="5" t="n">
        <v>0.11</v>
      </c>
      <c r="BB576" s="5" t="n">
        <v>1</v>
      </c>
      <c r="BC576" s="5" t="n">
        <v>0.527</v>
      </c>
      <c r="BD576" s="5" t="n">
        <v>0.129</v>
      </c>
      <c r="BE576" s="5" t="n">
        <v>0.006</v>
      </c>
      <c r="BF576" s="5" t="n">
        <v>0.585</v>
      </c>
      <c r="BG576" s="5" t="n">
        <v>0.11</v>
      </c>
      <c r="BH576" s="5" t="n">
        <v>1</v>
      </c>
      <c r="BI576" s="5" t="n">
        <v>0.64</v>
      </c>
      <c r="BJ576" s="5" t="n">
        <v>0.129</v>
      </c>
      <c r="BK576" s="5" t="n">
        <v>0.008</v>
      </c>
      <c r="BL576" s="5" t="n">
        <v>0.71</v>
      </c>
      <c r="BM576" s="5" t="n">
        <v>0.11</v>
      </c>
      <c r="BN576" s="5" t="n">
        <v>1</v>
      </c>
      <c r="BO576" s="5" t="n">
        <v>0</v>
      </c>
      <c r="BP576" s="5" t="n">
        <v>0</v>
      </c>
      <c r="BQ576" s="5" t="n">
        <v>0</v>
      </c>
      <c r="BR576" s="5" t="n">
        <v>0</v>
      </c>
      <c r="BS576" s="5" t="n">
        <v>1</v>
      </c>
      <c r="BT576" s="5" t="n">
        <v>0</v>
      </c>
      <c r="BU576" s="5" t="n">
        <v>0</v>
      </c>
      <c r="BV576" s="5" t="n">
        <v>0</v>
      </c>
      <c r="BW576" s="5" t="n">
        <v>0.11</v>
      </c>
      <c r="BX576" s="5" t="n">
        <v>1</v>
      </c>
      <c r="BY576" s="5" t="n">
        <v>13.254</v>
      </c>
      <c r="BZ576" s="5" t="n">
        <v>0</v>
      </c>
      <c r="CA576" s="5" t="n">
        <v>13.254</v>
      </c>
      <c r="CB576" s="5" t="n">
        <v>0</v>
      </c>
      <c r="CC576" s="5" t="n">
        <v>87.07899999999999</v>
      </c>
      <c r="CD576" s="5" t="n">
        <v>7.95</v>
      </c>
      <c r="CE576" s="5" t="n">
        <v>1.061</v>
      </c>
      <c r="CF576" s="5" t="n">
        <v>96.658</v>
      </c>
      <c r="CG576" s="5" t="n">
        <v>0.11</v>
      </c>
      <c r="CH576" s="5" t="n">
        <v>1</v>
      </c>
      <c r="CI576" s="5" t="n">
        <v>0</v>
      </c>
      <c r="CJ576" s="5" t="n">
        <v>0</v>
      </c>
      <c r="CK576" s="5" t="n">
        <v>0</v>
      </c>
      <c r="CL576" s="5" t="n">
        <v>0</v>
      </c>
      <c r="CM576" s="5" t="n">
        <v>0</v>
      </c>
      <c r="CN576" s="5" t="n">
        <v>0</v>
      </c>
      <c r="CO576" s="5" t="n">
        <v>0</v>
      </c>
      <c r="CP576" s="5" t="n">
        <v>0</v>
      </c>
      <c r="CQ576" s="5" t="n">
        <v>1.348</v>
      </c>
      <c r="CR576" s="5" t="n">
        <v>0</v>
      </c>
      <c r="CS576" s="5" t="n">
        <v>5.37</v>
      </c>
      <c r="CT576" s="5" t="n">
        <v>4.484</v>
      </c>
      <c r="CU576" s="5" t="n">
        <v>12.529</v>
      </c>
    </row>
    <row r="577">
      <c r="A577" s="5" t="inlineStr">
        <is>
          <t>NCL2024</t>
        </is>
      </c>
      <c r="B577" s="5" t="inlineStr">
        <is>
          <t>NCL</t>
        </is>
      </c>
      <c r="C577" s="5" t="inlineStr">
        <is>
          <t>NCL</t>
        </is>
      </c>
      <c r="D577" s="5" t="inlineStr">
        <is>
          <t>New Caledonia</t>
        </is>
      </c>
      <c r="E577" s="5" t="n">
        <v>2024</v>
      </c>
      <c r="F577" s="5" t="n">
        <v>0.11</v>
      </c>
      <c r="G577" s="5" t="n">
        <v>4.833</v>
      </c>
      <c r="H577" s="5" t="n">
        <v>1.324</v>
      </c>
      <c r="I577" s="5" t="n">
        <v>0</v>
      </c>
      <c r="J577" s="5" t="n">
        <v>4.833</v>
      </c>
      <c r="K577" s="5" t="n">
        <v>0</v>
      </c>
      <c r="L577" s="5" t="n">
        <v>1</v>
      </c>
      <c r="M577" s="5" t="n">
        <v>7.124</v>
      </c>
      <c r="N577" s="5" t="n">
        <v>3.971</v>
      </c>
      <c r="O577" s="5" t="n">
        <v>0</v>
      </c>
      <c r="P577" s="5" t="n">
        <v>7.124</v>
      </c>
      <c r="Q577" s="5" t="n">
        <v>0</v>
      </c>
      <c r="R577" s="5" t="n">
        <v>1</v>
      </c>
      <c r="S577" s="5" t="n">
        <v>11.451</v>
      </c>
      <c r="T577" s="5" t="n">
        <v>7.942</v>
      </c>
      <c r="U577" s="5" t="n">
        <v>0.172</v>
      </c>
      <c r="V577" s="5" t="n">
        <v>12.71</v>
      </c>
      <c r="W577" s="5" t="n">
        <v>0.11</v>
      </c>
      <c r="X577" s="5" t="n">
        <v>1</v>
      </c>
      <c r="Y577" s="5" t="n">
        <v>6.513</v>
      </c>
      <c r="Z577" s="5" t="n">
        <v>0.804</v>
      </c>
      <c r="AA577" s="5" t="n">
        <v>0</v>
      </c>
      <c r="AB577" s="5" t="n">
        <v>6.513</v>
      </c>
      <c r="AC577" s="5" t="n">
        <v>0</v>
      </c>
      <c r="AD577" s="5" t="n">
        <v>1</v>
      </c>
      <c r="AE577" s="5" t="n">
        <v>7.837</v>
      </c>
      <c r="AF577" s="5" t="n">
        <v>1.708</v>
      </c>
      <c r="AG577" s="5" t="n">
        <v>0</v>
      </c>
      <c r="AH577" s="5" t="n">
        <v>7.837</v>
      </c>
      <c r="AI577" s="5" t="n">
        <v>0</v>
      </c>
      <c r="AJ577" s="5" t="n">
        <v>1</v>
      </c>
      <c r="AK577" s="5" t="n">
        <v>15.778</v>
      </c>
      <c r="AL577" s="5" t="n">
        <v>8.186999999999999</v>
      </c>
      <c r="AM577" s="5" t="n">
        <v>0.236</v>
      </c>
      <c r="AN577" s="5" t="n">
        <v>17.514</v>
      </c>
      <c r="AO577" s="5" t="n">
        <v>0.11</v>
      </c>
      <c r="AP577" s="5" t="n">
        <v>1</v>
      </c>
      <c r="AQ577" s="5" t="n">
        <v>0.72</v>
      </c>
      <c r="AR577" s="5" t="n">
        <v>0.132</v>
      </c>
      <c r="AS577" s="5" t="n">
        <v>0.011</v>
      </c>
      <c r="AT577" s="5" t="n">
        <v>0.799</v>
      </c>
      <c r="AU577" s="5" t="n">
        <v>0.11</v>
      </c>
      <c r="AV577" s="5" t="n">
        <v>1</v>
      </c>
      <c r="AW577" s="5" t="n">
        <v>0.734</v>
      </c>
      <c r="AX577" s="5" t="n">
        <v>0.132</v>
      </c>
      <c r="AY577" s="5" t="n">
        <v>0.011</v>
      </c>
      <c r="AZ577" s="5" t="n">
        <v>0.8139999999999999</v>
      </c>
      <c r="BA577" s="5" t="n">
        <v>0.11</v>
      </c>
      <c r="BB577" s="5" t="n">
        <v>1</v>
      </c>
      <c r="BC577" s="5" t="n">
        <v>0.51</v>
      </c>
      <c r="BD577" s="5" t="n">
        <v>0.132</v>
      </c>
      <c r="BE577" s="5" t="n">
        <v>0.008</v>
      </c>
      <c r="BF577" s="5" t="n">
        <v>0.5659999999999999</v>
      </c>
      <c r="BG577" s="5" t="n">
        <v>0.11</v>
      </c>
      <c r="BH577" s="5" t="n">
        <v>1</v>
      </c>
      <c r="BI577" s="5" t="n">
        <v>0.652</v>
      </c>
      <c r="BJ577" s="5" t="n">
        <v>0.132</v>
      </c>
      <c r="BK577" s="5" t="n">
        <v>0.01</v>
      </c>
      <c r="BL577" s="5" t="n">
        <v>0.724</v>
      </c>
      <c r="BM577" s="5" t="n">
        <v>0.11</v>
      </c>
      <c r="BN577" s="5" t="n">
        <v>1</v>
      </c>
      <c r="BO577" s="5" t="n">
        <v>0</v>
      </c>
      <c r="BP577" s="5" t="n">
        <v>0</v>
      </c>
      <c r="BQ577" s="5" t="n">
        <v>0</v>
      </c>
      <c r="BR577" s="5" t="n">
        <v>0</v>
      </c>
      <c r="BS577" s="5" t="n">
        <v>1</v>
      </c>
      <c r="BT577" s="5" t="n">
        <v>0</v>
      </c>
      <c r="BU577" s="5" t="n">
        <v>0</v>
      </c>
      <c r="BV577" s="5" t="n">
        <v>0</v>
      </c>
      <c r="BW577" s="5" t="n">
        <v>0.11</v>
      </c>
      <c r="BX577" s="5" t="n">
        <v>1</v>
      </c>
      <c r="BY577" s="5" t="n">
        <v>13.646</v>
      </c>
      <c r="BZ577" s="5" t="n">
        <v>0</v>
      </c>
      <c r="CA577" s="5" t="n">
        <v>13.646</v>
      </c>
      <c r="CB577" s="5" t="n">
        <v>0</v>
      </c>
      <c r="CC577" s="5" t="n">
        <v>86.38500000000001</v>
      </c>
      <c r="CD577" s="5" t="n">
        <v>7.95</v>
      </c>
      <c r="CE577" s="5" t="n">
        <v>1.294</v>
      </c>
      <c r="CF577" s="5" t="n">
        <v>95.88800000000001</v>
      </c>
      <c r="CG577" s="5" t="n">
        <v>0.11</v>
      </c>
      <c r="CH577" s="5" t="n">
        <v>1</v>
      </c>
      <c r="CI577" s="5" t="n">
        <v>0</v>
      </c>
      <c r="CJ577" s="5" t="n">
        <v>0</v>
      </c>
      <c r="CK577" s="5" t="n">
        <v>0</v>
      </c>
      <c r="CL577" s="5" t="n">
        <v>0</v>
      </c>
      <c r="CM577" s="5" t="n">
        <v>0</v>
      </c>
      <c r="CN577" s="5" t="n">
        <v>0</v>
      </c>
      <c r="CO577" s="5" t="n">
        <v>0</v>
      </c>
      <c r="CP577" s="5" t="n">
        <v>0</v>
      </c>
      <c r="CQ577" s="5" t="n">
        <v>1.387</v>
      </c>
      <c r="CR577" s="5" t="n">
        <v>0</v>
      </c>
      <c r="CS577" s="5" t="n">
        <v>5.529</v>
      </c>
      <c r="CT577" s="5" t="n">
        <v>3.509</v>
      </c>
      <c r="CU577" s="5" t="n">
        <v>10.896</v>
      </c>
    </row>
    <row r="578">
      <c r="A578" s="5" t="inlineStr">
        <is>
          <t>NZL2021</t>
        </is>
      </c>
      <c r="B578" s="5" t="inlineStr">
        <is>
          <t>NZL</t>
        </is>
      </c>
      <c r="C578" s="5" t="inlineStr">
        <is>
          <t>NZL</t>
        </is>
      </c>
      <c r="D578" s="5" t="inlineStr">
        <is>
          <t>New Zealand</t>
        </is>
      </c>
      <c r="E578" s="5" t="n">
        <v>2021</v>
      </c>
      <c r="F578" s="5" t="n">
        <v>0.15</v>
      </c>
      <c r="G578" s="5" t="n">
        <v>3.496</v>
      </c>
      <c r="H578" s="5" t="n">
        <v>0.903</v>
      </c>
      <c r="I578" s="5" t="n">
        <v>1.873</v>
      </c>
      <c r="J578" s="5" t="n">
        <v>5.369</v>
      </c>
      <c r="K578" s="5" t="n">
        <v>0</v>
      </c>
      <c r="L578" s="5" t="n">
        <v>1</v>
      </c>
      <c r="M578" s="5" t="n">
        <v>5.842</v>
      </c>
      <c r="N578" s="5" t="n">
        <v>2.709</v>
      </c>
      <c r="O578" s="5" t="n">
        <v>1.883</v>
      </c>
      <c r="P578" s="5" t="n">
        <v>7.725</v>
      </c>
      <c r="Q578" s="5" t="n">
        <v>0</v>
      </c>
      <c r="R578" s="5" t="n">
        <v>1</v>
      </c>
      <c r="S578" s="5" t="n">
        <v>8.012</v>
      </c>
      <c r="T578" s="5" t="n">
        <v>5.419</v>
      </c>
      <c r="U578" s="5" t="n">
        <v>1.928</v>
      </c>
      <c r="V578" s="5" t="n">
        <v>11.431</v>
      </c>
      <c r="W578" s="5" t="n">
        <v>0.15</v>
      </c>
      <c r="X578" s="5" t="n">
        <v>1</v>
      </c>
      <c r="Y578" s="5" t="n">
        <v>5.849</v>
      </c>
      <c r="Z578" s="5" t="n">
        <v>0.646</v>
      </c>
      <c r="AA578" s="5" t="n">
        <v>2.404</v>
      </c>
      <c r="AB578" s="5" t="n">
        <v>8.253</v>
      </c>
      <c r="AC578" s="5" t="n">
        <v>0</v>
      </c>
      <c r="AD578" s="5" t="n">
        <v>1</v>
      </c>
      <c r="AE578" s="5" t="n">
        <v>5.779</v>
      </c>
      <c r="AF578" s="5" t="n">
        <v>1.137</v>
      </c>
      <c r="AG578" s="5" t="n">
        <v>2.475</v>
      </c>
      <c r="AH578" s="5" t="n">
        <v>8.253</v>
      </c>
      <c r="AI578" s="5" t="n">
        <v>0</v>
      </c>
      <c r="AJ578" s="5" t="n">
        <v>1</v>
      </c>
      <c r="AK578" s="5" t="n">
        <v>22.175</v>
      </c>
      <c r="AL578" s="5" t="n">
        <v>10.884</v>
      </c>
      <c r="AM578" s="5" t="n">
        <v>1.9</v>
      </c>
      <c r="AN578" s="5" t="n">
        <v>27.686</v>
      </c>
      <c r="AO578" s="5" t="n">
        <v>0.15</v>
      </c>
      <c r="AP578" s="5" t="n">
        <v>1</v>
      </c>
      <c r="AQ578" s="5" t="n">
        <v>0.621</v>
      </c>
      <c r="AR578" s="5" t="n">
        <v>0.114</v>
      </c>
      <c r="AS578" s="5" t="n">
        <v>0.737</v>
      </c>
      <c r="AT578" s="5" t="n">
        <v>1.562</v>
      </c>
      <c r="AU578" s="5" t="n">
        <v>0.15</v>
      </c>
      <c r="AV578" s="5" t="n">
        <v>1</v>
      </c>
      <c r="AW578" s="5" t="n">
        <v>0.593</v>
      </c>
      <c r="AX578" s="5" t="n">
        <v>0.114</v>
      </c>
      <c r="AY578" s="5" t="n">
        <v>0.28</v>
      </c>
      <c r="AZ578" s="5" t="n">
        <v>1.004</v>
      </c>
      <c r="BA578" s="5" t="n">
        <v>0.15</v>
      </c>
      <c r="BB578" s="5" t="n">
        <v>1</v>
      </c>
      <c r="BC578" s="5" t="n">
        <v>0.44</v>
      </c>
      <c r="BD578" s="5" t="n">
        <v>0.114</v>
      </c>
      <c r="BE578" s="5" t="n">
        <v>0.536</v>
      </c>
      <c r="BF578" s="5" t="n">
        <v>1.122</v>
      </c>
      <c r="BG578" s="5" t="n">
        <v>0.15</v>
      </c>
      <c r="BH578" s="5" t="n">
        <v>1</v>
      </c>
      <c r="BI578" s="5" t="n">
        <v>0.5600000000000001</v>
      </c>
      <c r="BJ578" s="5" t="n">
        <v>0.114</v>
      </c>
      <c r="BK578" s="5" t="n">
        <v>-0.023</v>
      </c>
      <c r="BL578" s="5" t="n">
        <v>0.618</v>
      </c>
      <c r="BM578" s="5" t="n">
        <v>0.15</v>
      </c>
      <c r="BN578" s="5" t="n">
        <v>1</v>
      </c>
      <c r="BO578" s="5" t="n">
        <v>0</v>
      </c>
      <c r="BP578" s="5" t="n">
        <v>0.008999999999999999</v>
      </c>
      <c r="BQ578" s="5" t="n">
        <v>0.113</v>
      </c>
      <c r="BR578" s="5" t="n">
        <v>0</v>
      </c>
      <c r="BS578" s="5" t="n">
        <v>1</v>
      </c>
      <c r="BT578" s="5" t="n">
        <v>0</v>
      </c>
      <c r="BU578" s="5" t="n">
        <v>0</v>
      </c>
      <c r="BV578" s="5" t="n">
        <v>0.203</v>
      </c>
      <c r="BW578" s="5" t="n">
        <v>0.15</v>
      </c>
      <c r="BX578" s="5" t="n">
        <v>0.667</v>
      </c>
      <c r="BY578" s="5" t="n">
        <v>11.787</v>
      </c>
      <c r="BZ578" s="5" t="n">
        <v>0</v>
      </c>
      <c r="CA578" s="5" t="n">
        <v>11.787</v>
      </c>
      <c r="CB578" s="5" t="n">
        <v>0</v>
      </c>
      <c r="CC578" s="5" t="n">
        <v>81.69499999999999</v>
      </c>
      <c r="CD578" s="5" t="n">
        <v>7.95</v>
      </c>
      <c r="CE578" s="5" t="n">
        <v>-8.095000000000001</v>
      </c>
      <c r="CF578" s="5" t="n">
        <v>84.64</v>
      </c>
      <c r="CG578" s="5" t="n">
        <v>0</v>
      </c>
      <c r="CH578" s="5" t="n">
        <v>1</v>
      </c>
      <c r="CI578" s="5" t="n">
        <v>0</v>
      </c>
      <c r="CJ578" s="5" t="n">
        <v>0</v>
      </c>
      <c r="CK578" s="5" t="n">
        <v>0</v>
      </c>
      <c r="CL578" s="5" t="n">
        <v>0</v>
      </c>
      <c r="CM578" s="5" t="n">
        <v>0</v>
      </c>
      <c r="CN578" s="5" t="n">
        <v>0</v>
      </c>
      <c r="CO578" s="5" t="n">
        <v>0</v>
      </c>
      <c r="CP578" s="5" t="n">
        <v>0.42</v>
      </c>
      <c r="CQ578" s="5" t="n">
        <v>1.198</v>
      </c>
      <c r="CR578" s="5" t="n">
        <v>0</v>
      </c>
      <c r="CS578" s="5" t="n">
        <v>5.042</v>
      </c>
      <c r="CT578" s="5" t="n">
        <v>3.604</v>
      </c>
      <c r="CU578" s="5" t="n">
        <v>9.407999999999999</v>
      </c>
    </row>
    <row r="579">
      <c r="A579" s="5" t="inlineStr">
        <is>
          <t>NZL2022</t>
        </is>
      </c>
      <c r="B579" s="5" t="inlineStr">
        <is>
          <t>NZL</t>
        </is>
      </c>
      <c r="C579" s="5" t="inlineStr">
        <is>
          <t>NZL</t>
        </is>
      </c>
      <c r="D579" s="5" t="inlineStr">
        <is>
          <t>New Zealand</t>
        </is>
      </c>
      <c r="E579" s="5" t="n">
        <v>2022</v>
      </c>
      <c r="F579" s="5" t="n">
        <v>0.15</v>
      </c>
      <c r="G579" s="5" t="n">
        <v>4.368</v>
      </c>
      <c r="H579" s="5" t="n">
        <v>0.838</v>
      </c>
      <c r="I579" s="5" t="n">
        <v>4.962</v>
      </c>
      <c r="J579" s="5" t="n">
        <v>9.33</v>
      </c>
      <c r="K579" s="5" t="n">
        <v>0</v>
      </c>
      <c r="L579" s="5" t="n">
        <v>1</v>
      </c>
      <c r="M579" s="5" t="n">
        <v>5.517</v>
      </c>
      <c r="N579" s="5" t="n">
        <v>2.514</v>
      </c>
      <c r="O579" s="5" t="n">
        <v>4.989</v>
      </c>
      <c r="P579" s="5" t="n">
        <v>10.506</v>
      </c>
      <c r="Q579" s="5" t="n">
        <v>0</v>
      </c>
      <c r="R579" s="5" t="n">
        <v>1</v>
      </c>
      <c r="S579" s="5" t="n">
        <v>8.558</v>
      </c>
      <c r="T579" s="5" t="n">
        <v>5.027</v>
      </c>
      <c r="U579" s="5" t="n">
        <v>5.26</v>
      </c>
      <c r="V579" s="5" t="n">
        <v>15.716</v>
      </c>
      <c r="W579" s="5" t="n">
        <v>0.15</v>
      </c>
      <c r="X579" s="5" t="n">
        <v>1</v>
      </c>
      <c r="Y579" s="5" t="n">
        <v>12.63</v>
      </c>
      <c r="Z579" s="5" t="n">
        <v>1.325</v>
      </c>
      <c r="AA579" s="5" t="n">
        <v>-1.354</v>
      </c>
      <c r="AB579" s="5" t="n">
        <v>11.276</v>
      </c>
      <c r="AC579" s="5" t="n">
        <v>0</v>
      </c>
      <c r="AD579" s="5" t="n">
        <v>1</v>
      </c>
      <c r="AE579" s="5" t="n">
        <v>12.651</v>
      </c>
      <c r="AF579" s="5" t="n">
        <v>2.345</v>
      </c>
      <c r="AG579" s="5" t="n">
        <v>-1.374</v>
      </c>
      <c r="AH579" s="5" t="n">
        <v>11.276</v>
      </c>
      <c r="AI579" s="5" t="n">
        <v>0</v>
      </c>
      <c r="AJ579" s="5" t="n">
        <v>1</v>
      </c>
      <c r="AK579" s="5" t="n">
        <v>29.595</v>
      </c>
      <c r="AL579" s="5" t="n">
        <v>14.133</v>
      </c>
      <c r="AM579" s="5" t="n">
        <v>-6.076</v>
      </c>
      <c r="AN579" s="5" t="n">
        <v>27.047</v>
      </c>
      <c r="AO579" s="5" t="n">
        <v>0.15</v>
      </c>
      <c r="AP579" s="5" t="n">
        <v>1</v>
      </c>
      <c r="AQ579" s="5" t="n">
        <v>0.847</v>
      </c>
      <c r="AR579" s="5" t="n">
        <v>0.123</v>
      </c>
      <c r="AS579" s="5" t="n">
        <v>0.63</v>
      </c>
      <c r="AT579" s="5" t="n">
        <v>1.699</v>
      </c>
      <c r="AU579" s="5" t="n">
        <v>0.15</v>
      </c>
      <c r="AV579" s="5" t="n">
        <v>1</v>
      </c>
      <c r="AW579" s="5" t="n">
        <v>0.947</v>
      </c>
      <c r="AX579" s="5" t="n">
        <v>0.123</v>
      </c>
      <c r="AY579" s="5" t="n">
        <v>0.347</v>
      </c>
      <c r="AZ579" s="5" t="n">
        <v>1.488</v>
      </c>
      <c r="BA579" s="5" t="n">
        <v>0.15</v>
      </c>
      <c r="BB579" s="5" t="n">
        <v>1</v>
      </c>
      <c r="BC579" s="5" t="n">
        <v>0.589</v>
      </c>
      <c r="BD579" s="5" t="n">
        <v>0.123</v>
      </c>
      <c r="BE579" s="5" t="n">
        <v>0.516</v>
      </c>
      <c r="BF579" s="5" t="n">
        <v>1.27</v>
      </c>
      <c r="BG579" s="5" t="n">
        <v>0.15</v>
      </c>
      <c r="BH579" s="5" t="n">
        <v>1</v>
      </c>
      <c r="BI579" s="5" t="n">
        <v>0.6889999999999999</v>
      </c>
      <c r="BJ579" s="5" t="n">
        <v>0.123</v>
      </c>
      <c r="BK579" s="5" t="n">
        <v>-0.081</v>
      </c>
      <c r="BL579" s="5" t="n">
        <v>0.699</v>
      </c>
      <c r="BM579" s="5" t="n">
        <v>0.15</v>
      </c>
      <c r="BN579" s="5" t="n">
        <v>1</v>
      </c>
      <c r="BO579" s="5" t="n">
        <v>0</v>
      </c>
      <c r="BP579" s="5" t="n">
        <v>0</v>
      </c>
      <c r="BQ579" s="5" t="n">
        <v>0.102</v>
      </c>
      <c r="BR579" s="5" t="n">
        <v>0</v>
      </c>
      <c r="BS579" s="5" t="n">
        <v>1</v>
      </c>
      <c r="BT579" s="5" t="n">
        <v>0</v>
      </c>
      <c r="BU579" s="5" t="n">
        <v>0</v>
      </c>
      <c r="BV579" s="5" t="n">
        <v>0.187</v>
      </c>
      <c r="BW579" s="5" t="n">
        <v>0.15</v>
      </c>
      <c r="BX579" s="5" t="n">
        <v>0.667</v>
      </c>
      <c r="BY579" s="5" t="n">
        <v>12.729</v>
      </c>
      <c r="BZ579" s="5" t="n">
        <v>0</v>
      </c>
      <c r="CA579" s="5" t="n">
        <v>12.729</v>
      </c>
      <c r="CB579" s="5" t="n">
        <v>0</v>
      </c>
      <c r="CC579" s="5" t="n">
        <v>102.477</v>
      </c>
      <c r="CD579" s="5" t="n">
        <v>7.95</v>
      </c>
      <c r="CE579" s="5" t="n">
        <v>-23.306</v>
      </c>
      <c r="CF579" s="5" t="n">
        <v>91.04600000000001</v>
      </c>
      <c r="CG579" s="5" t="n">
        <v>0</v>
      </c>
      <c r="CH579" s="5" t="n">
        <v>1</v>
      </c>
      <c r="CI579" s="5" t="n">
        <v>0</v>
      </c>
      <c r="CJ579" s="5" t="n">
        <v>0</v>
      </c>
      <c r="CK579" s="5" t="n">
        <v>0</v>
      </c>
      <c r="CL579" s="5" t="n">
        <v>0</v>
      </c>
      <c r="CM579" s="5" t="n">
        <v>0</v>
      </c>
      <c r="CN579" s="5" t="n">
        <v>0</v>
      </c>
      <c r="CO579" s="5" t="n">
        <v>0</v>
      </c>
      <c r="CP579" s="5" t="n">
        <v>0.643</v>
      </c>
      <c r="CQ579" s="5" t="n">
        <v>1.294</v>
      </c>
      <c r="CR579" s="5" t="n">
        <v>0</v>
      </c>
      <c r="CS579" s="5" t="n">
        <v>5.445</v>
      </c>
      <c r="CT579" s="5" t="n">
        <v>7.554</v>
      </c>
      <c r="CU579" s="5" t="n">
        <v>16.097</v>
      </c>
    </row>
    <row r="580">
      <c r="A580" s="5" t="inlineStr">
        <is>
          <t>NZL2023</t>
        </is>
      </c>
      <c r="B580" s="5" t="inlineStr">
        <is>
          <t>NZL</t>
        </is>
      </c>
      <c r="C580" s="5" t="inlineStr">
        <is>
          <t>NZL</t>
        </is>
      </c>
      <c r="D580" s="5" t="inlineStr">
        <is>
          <t>New Zealand</t>
        </is>
      </c>
      <c r="E580" s="5" t="n">
        <v>2023</v>
      </c>
      <c r="F580" s="5" t="n">
        <v>0.15</v>
      </c>
      <c r="G580" s="5" t="n">
        <v>2.517</v>
      </c>
      <c r="H580" s="5" t="n">
        <v>0.732</v>
      </c>
      <c r="I580" s="5" t="n">
        <v>3.358</v>
      </c>
      <c r="J580" s="5" t="n">
        <v>5.875</v>
      </c>
      <c r="K580" s="5" t="n">
        <v>0</v>
      </c>
      <c r="L580" s="5" t="n">
        <v>1</v>
      </c>
      <c r="M580" s="5" t="n">
        <v>3.919</v>
      </c>
      <c r="N580" s="5" t="n">
        <v>2.197</v>
      </c>
      <c r="O580" s="5" t="n">
        <v>3.376</v>
      </c>
      <c r="P580" s="5" t="n">
        <v>7.295</v>
      </c>
      <c r="Q580" s="5" t="n">
        <v>0</v>
      </c>
      <c r="R580" s="5" t="n">
        <v>1</v>
      </c>
      <c r="S580" s="5" t="n">
        <v>6.18</v>
      </c>
      <c r="T580" s="5" t="n">
        <v>4.395</v>
      </c>
      <c r="U580" s="5" t="n">
        <v>3.617</v>
      </c>
      <c r="V580" s="5" t="n">
        <v>11.082</v>
      </c>
      <c r="W580" s="5" t="n">
        <v>0.15</v>
      </c>
      <c r="X580" s="5" t="n">
        <v>1</v>
      </c>
      <c r="Y580" s="5" t="n">
        <v>9.112</v>
      </c>
      <c r="Z580" s="5" t="n">
        <v>1.021</v>
      </c>
      <c r="AA580" s="5" t="n">
        <v>0.12</v>
      </c>
      <c r="AB580" s="5" t="n">
        <v>9.231999999999999</v>
      </c>
      <c r="AC580" s="5" t="n">
        <v>0</v>
      </c>
      <c r="AD580" s="5" t="n">
        <v>1</v>
      </c>
      <c r="AE580" s="5" t="n">
        <v>9.183999999999999</v>
      </c>
      <c r="AF580" s="5" t="n">
        <v>1.829</v>
      </c>
      <c r="AG580" s="5" t="n">
        <v>0.048</v>
      </c>
      <c r="AH580" s="5" t="n">
        <v>9.231999999999999</v>
      </c>
      <c r="AI580" s="5" t="n">
        <v>0</v>
      </c>
      <c r="AJ580" s="5" t="n">
        <v>1</v>
      </c>
      <c r="AK580" s="5" t="n">
        <v>26.435</v>
      </c>
      <c r="AL580" s="5" t="n">
        <v>13.095</v>
      </c>
      <c r="AM580" s="5" t="n">
        <v>-1.395</v>
      </c>
      <c r="AN580" s="5" t="n">
        <v>28.795</v>
      </c>
      <c r="AO580" s="5" t="n">
        <v>0.15</v>
      </c>
      <c r="AP580" s="5" t="n">
        <v>1</v>
      </c>
      <c r="AQ580" s="5" t="n">
        <v>0.749</v>
      </c>
      <c r="AR580" s="5" t="n">
        <v>0.129</v>
      </c>
      <c r="AS580" s="5" t="n">
        <v>0.623</v>
      </c>
      <c r="AT580" s="5" t="n">
        <v>1.577</v>
      </c>
      <c r="AU580" s="5" t="n">
        <v>0.15</v>
      </c>
      <c r="AV580" s="5" t="n">
        <v>1</v>
      </c>
      <c r="AW580" s="5" t="n">
        <v>0.783</v>
      </c>
      <c r="AX580" s="5" t="n">
        <v>0.129</v>
      </c>
      <c r="AY580" s="5" t="n">
        <v>0.31</v>
      </c>
      <c r="AZ580" s="5" t="n">
        <v>1.257</v>
      </c>
      <c r="BA580" s="5" t="n">
        <v>0.15</v>
      </c>
      <c r="BB580" s="5" t="n">
        <v>1</v>
      </c>
      <c r="BC580" s="5" t="n">
        <v>0.527</v>
      </c>
      <c r="BD580" s="5" t="n">
        <v>0.129</v>
      </c>
      <c r="BE580" s="5" t="n">
        <v>0.577</v>
      </c>
      <c r="BF580" s="5" t="n">
        <v>1.271</v>
      </c>
      <c r="BG580" s="5" t="n">
        <v>0.15</v>
      </c>
      <c r="BH580" s="5" t="n">
        <v>1</v>
      </c>
      <c r="BI580" s="5" t="n">
        <v>0.64</v>
      </c>
      <c r="BJ580" s="5" t="n">
        <v>0.129</v>
      </c>
      <c r="BK580" s="5" t="n">
        <v>-0.031</v>
      </c>
      <c r="BL580" s="5" t="n">
        <v>0.7</v>
      </c>
      <c r="BM580" s="5" t="n">
        <v>0.15</v>
      </c>
      <c r="BN580" s="5" t="n">
        <v>1</v>
      </c>
      <c r="BO580" s="5" t="n">
        <v>0</v>
      </c>
      <c r="BP580" s="5" t="n">
        <v>0</v>
      </c>
      <c r="BQ580" s="5" t="n">
        <v>0.098</v>
      </c>
      <c r="BR580" s="5" t="n">
        <v>0</v>
      </c>
      <c r="BS580" s="5" t="n">
        <v>1</v>
      </c>
      <c r="BT580" s="5" t="n">
        <v>0</v>
      </c>
      <c r="BU580" s="5" t="n">
        <v>0</v>
      </c>
      <c r="BV580" s="5" t="n">
        <v>0.188</v>
      </c>
      <c r="BW580" s="5" t="n">
        <v>0.15</v>
      </c>
      <c r="BX580" s="5" t="n">
        <v>0.667</v>
      </c>
      <c r="BY580" s="5" t="n">
        <v>13.254</v>
      </c>
      <c r="BZ580" s="5" t="n">
        <v>0</v>
      </c>
      <c r="CA580" s="5" t="n">
        <v>13.254</v>
      </c>
      <c r="CB580" s="5" t="n">
        <v>0</v>
      </c>
      <c r="CC580" s="5" t="n">
        <v>87.07899999999999</v>
      </c>
      <c r="CD580" s="5" t="n">
        <v>7.95</v>
      </c>
      <c r="CE580" s="5" t="n">
        <v>-7.863</v>
      </c>
      <c r="CF580" s="5" t="n">
        <v>91.098</v>
      </c>
      <c r="CG580" s="5" t="n">
        <v>0</v>
      </c>
      <c r="CH580" s="5" t="n">
        <v>1</v>
      </c>
      <c r="CI580" s="5" t="n">
        <v>0</v>
      </c>
      <c r="CJ580" s="5" t="n">
        <v>0</v>
      </c>
      <c r="CK580" s="5" t="n">
        <v>0</v>
      </c>
      <c r="CL580" s="5" t="n">
        <v>0</v>
      </c>
      <c r="CM580" s="5" t="n">
        <v>0</v>
      </c>
      <c r="CN580" s="5" t="n">
        <v>0</v>
      </c>
      <c r="CO580" s="5" t="n">
        <v>0</v>
      </c>
      <c r="CP580" s="5" t="n">
        <v>0.861</v>
      </c>
      <c r="CQ580" s="5" t="n">
        <v>1.348</v>
      </c>
      <c r="CR580" s="5" t="n">
        <v>0</v>
      </c>
      <c r="CS580" s="5" t="n">
        <v>5.669</v>
      </c>
      <c r="CT580" s="5" t="n">
        <v>4.484</v>
      </c>
      <c r="CU580" s="5" t="n">
        <v>12.529</v>
      </c>
    </row>
    <row r="581">
      <c r="A581" s="5" t="inlineStr">
        <is>
          <t>NZL2024</t>
        </is>
      </c>
      <c r="B581" s="5" t="inlineStr">
        <is>
          <t>NZL</t>
        </is>
      </c>
      <c r="C581" s="5" t="inlineStr">
        <is>
          <t>NZL</t>
        </is>
      </c>
      <c r="D581" s="5" t="inlineStr">
        <is>
          <t>New Zealand</t>
        </is>
      </c>
      <c r="E581" s="5" t="n">
        <v>2024</v>
      </c>
      <c r="F581" s="5" t="n">
        <v>0.15</v>
      </c>
      <c r="G581" s="5" t="n">
        <v>2.437</v>
      </c>
      <c r="H581" s="5" t="n">
        <v>0.754</v>
      </c>
      <c r="I581" s="5" t="n">
        <v>3.548</v>
      </c>
      <c r="J581" s="5" t="n">
        <v>5.986</v>
      </c>
      <c r="K581" s="5" t="n">
        <v>0</v>
      </c>
      <c r="L581" s="5" t="n">
        <v>1</v>
      </c>
      <c r="M581" s="5" t="n">
        <v>3.896</v>
      </c>
      <c r="N581" s="5" t="n">
        <v>2.262</v>
      </c>
      <c r="O581" s="5" t="n">
        <v>3.568</v>
      </c>
      <c r="P581" s="5" t="n">
        <v>7.463</v>
      </c>
      <c r="Q581" s="5" t="n">
        <v>0</v>
      </c>
      <c r="R581" s="5" t="n">
        <v>1</v>
      </c>
      <c r="S581" s="5" t="n">
        <v>6.208</v>
      </c>
      <c r="T581" s="5" t="n">
        <v>4.524</v>
      </c>
      <c r="U581" s="5" t="n">
        <v>3.855</v>
      </c>
      <c r="V581" s="5" t="n">
        <v>11.34</v>
      </c>
      <c r="W581" s="5" t="n">
        <v>0.15</v>
      </c>
      <c r="X581" s="5" t="n">
        <v>1</v>
      </c>
      <c r="Y581" s="5" t="n">
        <v>9.395</v>
      </c>
      <c r="Z581" s="5" t="n">
        <v>1.186</v>
      </c>
      <c r="AA581" s="5" t="n">
        <v>2.1</v>
      </c>
      <c r="AB581" s="5" t="n">
        <v>11.495</v>
      </c>
      <c r="AC581" s="5" t="n">
        <v>0</v>
      </c>
      <c r="AD581" s="5" t="n">
        <v>1</v>
      </c>
      <c r="AE581" s="5" t="n">
        <v>9.364000000000001</v>
      </c>
      <c r="AF581" s="5" t="n">
        <v>2.051</v>
      </c>
      <c r="AG581" s="5" t="n">
        <v>2.131</v>
      </c>
      <c r="AH581" s="5" t="n">
        <v>11.495</v>
      </c>
      <c r="AI581" s="5" t="n">
        <v>0</v>
      </c>
      <c r="AJ581" s="5" t="n">
        <v>1</v>
      </c>
      <c r="AK581" s="5" t="n">
        <v>24.008</v>
      </c>
      <c r="AL581" s="5" t="n">
        <v>12.211</v>
      </c>
      <c r="AM581" s="5" t="n">
        <v>0.103</v>
      </c>
      <c r="AN581" s="5" t="n">
        <v>27.728</v>
      </c>
      <c r="AO581" s="5" t="n">
        <v>0.15</v>
      </c>
      <c r="AP581" s="5" t="n">
        <v>1</v>
      </c>
      <c r="AQ581" s="5" t="n">
        <v>0.72</v>
      </c>
      <c r="AR581" s="5" t="n">
        <v>0.132</v>
      </c>
      <c r="AS581" s="5" t="n">
        <v>0.677</v>
      </c>
      <c r="AT581" s="5" t="n">
        <v>1.606</v>
      </c>
      <c r="AU581" s="5" t="n">
        <v>0.15</v>
      </c>
      <c r="AV581" s="5" t="n">
        <v>1</v>
      </c>
      <c r="AW581" s="5" t="n">
        <v>0.734</v>
      </c>
      <c r="AX581" s="5" t="n">
        <v>0.132</v>
      </c>
      <c r="AY581" s="5" t="n">
        <v>0.312</v>
      </c>
      <c r="AZ581" s="5" t="n">
        <v>1.203</v>
      </c>
      <c r="BA581" s="5" t="n">
        <v>0.15</v>
      </c>
      <c r="BB581" s="5" t="n">
        <v>1</v>
      </c>
      <c r="BC581" s="5" t="n">
        <v>0.51</v>
      </c>
      <c r="BD581" s="5" t="n">
        <v>0.132</v>
      </c>
      <c r="BE581" s="5" t="n">
        <v>0.614</v>
      </c>
      <c r="BF581" s="5" t="n">
        <v>1.293</v>
      </c>
      <c r="BG581" s="5" t="n">
        <v>0.15</v>
      </c>
      <c r="BH581" s="5" t="n">
        <v>1</v>
      </c>
      <c r="BI581" s="5" t="n">
        <v>0.652</v>
      </c>
      <c r="BJ581" s="5" t="n">
        <v>0.132</v>
      </c>
      <c r="BK581" s="5" t="n">
        <v>-0.033</v>
      </c>
      <c r="BL581" s="5" t="n">
        <v>0.712</v>
      </c>
      <c r="BM581" s="5" t="n">
        <v>0.15</v>
      </c>
      <c r="BN581" s="5" t="n">
        <v>1</v>
      </c>
      <c r="BO581" s="5" t="n">
        <v>0</v>
      </c>
      <c r="BP581" s="5" t="n">
        <v>0</v>
      </c>
      <c r="BQ581" s="5" t="n">
        <v>0.1</v>
      </c>
      <c r="BR581" s="5" t="n">
        <v>0</v>
      </c>
      <c r="BS581" s="5" t="n">
        <v>1</v>
      </c>
      <c r="BT581" s="5" t="n">
        <v>0</v>
      </c>
      <c r="BU581" s="5" t="n">
        <v>0</v>
      </c>
      <c r="BV581" s="5" t="n">
        <v>0.191</v>
      </c>
      <c r="BW581" s="5" t="n">
        <v>0.15</v>
      </c>
      <c r="BX581" s="5" t="n">
        <v>0.667</v>
      </c>
      <c r="BY581" s="5" t="n">
        <v>13.646</v>
      </c>
      <c r="BZ581" s="5" t="n">
        <v>0</v>
      </c>
      <c r="CA581" s="5" t="n">
        <v>13.646</v>
      </c>
      <c r="CB581" s="5" t="n">
        <v>0</v>
      </c>
      <c r="CC581" s="5" t="n">
        <v>86.38500000000001</v>
      </c>
      <c r="CD581" s="5" t="n">
        <v>7.95</v>
      </c>
      <c r="CE581" s="5" t="n">
        <v>-5.777</v>
      </c>
      <c r="CF581" s="5" t="n">
        <v>92.699</v>
      </c>
      <c r="CG581" s="5" t="n">
        <v>0</v>
      </c>
      <c r="CH581" s="5" t="n">
        <v>1</v>
      </c>
      <c r="CI581" s="5" t="n">
        <v>0</v>
      </c>
      <c r="CJ581" s="5" t="n">
        <v>0</v>
      </c>
      <c r="CK581" s="5" t="n">
        <v>0</v>
      </c>
      <c r="CL581" s="5" t="n">
        <v>0</v>
      </c>
      <c r="CM581" s="5" t="n">
        <v>0</v>
      </c>
      <c r="CN581" s="5" t="n">
        <v>0</v>
      </c>
      <c r="CO581" s="5" t="n">
        <v>0</v>
      </c>
      <c r="CP581" s="5" t="n">
        <v>0.861</v>
      </c>
      <c r="CQ581" s="5" t="n">
        <v>1.387</v>
      </c>
      <c r="CR581" s="5" t="n">
        <v>0</v>
      </c>
      <c r="CS581" s="5" t="n">
        <v>5.837</v>
      </c>
      <c r="CT581" s="5" t="n">
        <v>3.509</v>
      </c>
      <c r="CU581" s="5" t="n">
        <v>10.896</v>
      </c>
    </row>
    <row r="582">
      <c r="A582" s="5" t="inlineStr">
        <is>
          <t>NIC2021</t>
        </is>
      </c>
      <c r="B582" s="5" t="inlineStr">
        <is>
          <t>NIC</t>
        </is>
      </c>
      <c r="C582" s="5" t="inlineStr">
        <is>
          <t>NIC</t>
        </is>
      </c>
      <c r="D582" s="5" t="inlineStr">
        <is>
          <t>Nicaragua</t>
        </is>
      </c>
      <c r="E582" s="5" t="n">
        <v>2021</v>
      </c>
      <c r="F582" s="5" t="n">
        <v>0.15</v>
      </c>
      <c r="G582" s="5" t="n">
        <v>5.897</v>
      </c>
      <c r="H582" s="5" t="n">
        <v>1.143</v>
      </c>
      <c r="I582" s="5" t="n">
        <v>0</v>
      </c>
      <c r="J582" s="5" t="n">
        <v>5.897</v>
      </c>
      <c r="K582" s="5" t="n">
        <v>0</v>
      </c>
      <c r="L582" s="5" t="n">
        <v>1</v>
      </c>
      <c r="M582" s="5" t="n">
        <v>7.964</v>
      </c>
      <c r="N582" s="5" t="n">
        <v>3.43</v>
      </c>
      <c r="O582" s="5" t="n">
        <v>0</v>
      </c>
      <c r="P582" s="5" t="n">
        <v>7.964</v>
      </c>
      <c r="Q582" s="5" t="n">
        <v>0</v>
      </c>
      <c r="R582" s="5" t="n">
        <v>1</v>
      </c>
      <c r="S582" s="5" t="n">
        <v>11.613</v>
      </c>
      <c r="T582" s="5" t="n">
        <v>6.86</v>
      </c>
      <c r="U582" s="5" t="n">
        <v>0</v>
      </c>
      <c r="V582" s="5" t="n">
        <v>13.355</v>
      </c>
      <c r="W582" s="5" t="n">
        <v>0.15</v>
      </c>
      <c r="X582" s="5" t="n">
        <v>1</v>
      </c>
      <c r="Y582" s="5" t="n">
        <v>5.261</v>
      </c>
      <c r="Z582" s="5" t="n">
        <v>0.708</v>
      </c>
      <c r="AA582" s="5" t="n">
        <v>0</v>
      </c>
      <c r="AB582" s="5" t="n">
        <v>5.261</v>
      </c>
      <c r="AC582" s="5" t="n">
        <v>0</v>
      </c>
      <c r="AD582" s="5" t="n">
        <v>1</v>
      </c>
      <c r="AE582" s="5" t="n">
        <v>6.404</v>
      </c>
      <c r="AF582" s="5" t="n">
        <v>1.5</v>
      </c>
      <c r="AG582" s="5" t="n">
        <v>0</v>
      </c>
      <c r="AH582" s="5" t="n">
        <v>6.404</v>
      </c>
      <c r="AI582" s="5" t="n">
        <v>0</v>
      </c>
      <c r="AJ582" s="5" t="n">
        <v>1</v>
      </c>
      <c r="AK582" s="5" t="n">
        <v>13.264</v>
      </c>
      <c r="AL582" s="5" t="n">
        <v>7.127</v>
      </c>
      <c r="AM582" s="5" t="n">
        <v>0</v>
      </c>
      <c r="AN582" s="5" t="n">
        <v>15.253</v>
      </c>
      <c r="AO582" s="5" t="n">
        <v>0.15</v>
      </c>
      <c r="AP582" s="5" t="n">
        <v>1</v>
      </c>
      <c r="AQ582" s="5" t="n">
        <v>0.649</v>
      </c>
      <c r="AR582" s="5" t="n">
        <v>0.114</v>
      </c>
      <c r="AS582" s="5" t="n">
        <v>0.281</v>
      </c>
      <c r="AT582" s="5" t="n">
        <v>1.07</v>
      </c>
      <c r="AU582" s="5" t="n">
        <v>0.15</v>
      </c>
      <c r="AV582" s="5" t="n">
        <v>1</v>
      </c>
      <c r="AW582" s="5" t="n">
        <v>0.577</v>
      </c>
      <c r="AX582" s="5" t="n">
        <v>0.114</v>
      </c>
      <c r="AY582" s="5" t="n">
        <v>0.217</v>
      </c>
      <c r="AZ582" s="5" t="n">
        <v>0.913</v>
      </c>
      <c r="BA582" s="5" t="n">
        <v>0.15</v>
      </c>
      <c r="BB582" s="5" t="n">
        <v>1</v>
      </c>
      <c r="BC582" s="5" t="n">
        <v>0.458</v>
      </c>
      <c r="BD582" s="5" t="n">
        <v>0.114</v>
      </c>
      <c r="BE582" s="5" t="n">
        <v>0.08500000000000001</v>
      </c>
      <c r="BF582" s="5" t="n">
        <v>0.624</v>
      </c>
      <c r="BG582" s="5" t="n">
        <v>0.15</v>
      </c>
      <c r="BH582" s="5" t="n">
        <v>1</v>
      </c>
      <c r="BI582" s="5" t="n">
        <v>0.491</v>
      </c>
      <c r="BJ582" s="5" t="n">
        <v>0.114</v>
      </c>
      <c r="BK582" s="5" t="n">
        <v>0.292</v>
      </c>
      <c r="BL582" s="5" t="n">
        <v>0.901</v>
      </c>
      <c r="BM582" s="5" t="n">
        <v>0.15</v>
      </c>
      <c r="BN582" s="5" t="n">
        <v>1</v>
      </c>
      <c r="BO582" s="5" t="n">
        <v>0</v>
      </c>
      <c r="BP582" s="5" t="n">
        <v>0</v>
      </c>
      <c r="BQ582" s="5" t="n">
        <v>0.179</v>
      </c>
      <c r="BR582" s="5" t="n">
        <v>0</v>
      </c>
      <c r="BS582" s="5" t="n">
        <v>0.667</v>
      </c>
      <c r="BT582" s="5" t="n">
        <v>0</v>
      </c>
      <c r="BU582" s="5" t="n">
        <v>0</v>
      </c>
      <c r="BV582" s="5" t="n">
        <v>0.179</v>
      </c>
      <c r="BW582" s="5" t="n">
        <v>0.15</v>
      </c>
      <c r="BX582" s="5" t="n">
        <v>0.833</v>
      </c>
      <c r="BY582" s="5" t="n">
        <v>11.787</v>
      </c>
      <c r="BZ582" s="5" t="n">
        <v>0</v>
      </c>
      <c r="CA582" s="5" t="n">
        <v>11.787</v>
      </c>
      <c r="CB582" s="5" t="n">
        <v>0</v>
      </c>
      <c r="CC582" s="5" t="n">
        <v>78.125</v>
      </c>
      <c r="CD582" s="5" t="n">
        <v>7.95</v>
      </c>
      <c r="CE582" s="5" t="n">
        <v>1.58</v>
      </c>
      <c r="CF582" s="5" t="n">
        <v>91.66</v>
      </c>
      <c r="CG582" s="5" t="n">
        <v>0.15</v>
      </c>
      <c r="CH582" s="5" t="n">
        <v>1</v>
      </c>
      <c r="CI582" s="5" t="n">
        <v>0</v>
      </c>
      <c r="CJ582" s="5" t="n">
        <v>0</v>
      </c>
      <c r="CK582" s="5" t="n">
        <v>0</v>
      </c>
      <c r="CL582" s="5" t="n">
        <v>0</v>
      </c>
      <c r="CM582" s="5" t="n">
        <v>0</v>
      </c>
      <c r="CN582" s="5" t="n">
        <v>0</v>
      </c>
      <c r="CO582" s="5" t="n">
        <v>0</v>
      </c>
      <c r="CP582" s="5" t="n">
        <v>0</v>
      </c>
      <c r="CQ582" s="5" t="n">
        <v>1.198</v>
      </c>
      <c r="CR582" s="5" t="n">
        <v>0</v>
      </c>
      <c r="CS582" s="5" t="n">
        <v>4.776</v>
      </c>
      <c r="CT582" s="5" t="n">
        <v>4.753</v>
      </c>
      <c r="CU582" s="5" t="n">
        <v>15.983</v>
      </c>
    </row>
    <row r="583">
      <c r="A583" s="5" t="inlineStr">
        <is>
          <t>NIC2022</t>
        </is>
      </c>
      <c r="B583" s="5" t="inlineStr">
        <is>
          <t>NIC</t>
        </is>
      </c>
      <c r="C583" s="5" t="inlineStr">
        <is>
          <t>NIC</t>
        </is>
      </c>
      <c r="D583" s="5" t="inlineStr">
        <is>
          <t>Nicaragua</t>
        </is>
      </c>
      <c r="E583" s="5" t="n">
        <v>2022</v>
      </c>
      <c r="F583" s="5" t="n">
        <v>0.15</v>
      </c>
      <c r="G583" s="5" t="n">
        <v>11.72</v>
      </c>
      <c r="H583" s="5" t="n">
        <v>1.235</v>
      </c>
      <c r="I583" s="5" t="n">
        <v>0</v>
      </c>
      <c r="J583" s="5" t="n">
        <v>11.72</v>
      </c>
      <c r="K583" s="5" t="n">
        <v>0</v>
      </c>
      <c r="L583" s="5" t="n">
        <v>1</v>
      </c>
      <c r="M583" s="5" t="n">
        <v>9.782999999999999</v>
      </c>
      <c r="N583" s="5" t="n">
        <v>3.704</v>
      </c>
      <c r="O583" s="5" t="n">
        <v>0</v>
      </c>
      <c r="P583" s="5" t="n">
        <v>9.782999999999999</v>
      </c>
      <c r="Q583" s="5" t="n">
        <v>0</v>
      </c>
      <c r="R583" s="5" t="n">
        <v>1</v>
      </c>
      <c r="S583" s="5" t="n">
        <v>17.893</v>
      </c>
      <c r="T583" s="5" t="n">
        <v>7.408</v>
      </c>
      <c r="U583" s="5" t="n">
        <v>0.199</v>
      </c>
      <c r="V583" s="5" t="n">
        <v>20.577</v>
      </c>
      <c r="W583" s="5" t="n">
        <v>0.15</v>
      </c>
      <c r="X583" s="5" t="n">
        <v>1</v>
      </c>
      <c r="Y583" s="5" t="n">
        <v>5.681</v>
      </c>
      <c r="Z583" s="5" t="n">
        <v>0.764</v>
      </c>
      <c r="AA583" s="5" t="n">
        <v>0</v>
      </c>
      <c r="AB583" s="5" t="n">
        <v>5.681</v>
      </c>
      <c r="AC583" s="5" t="n">
        <v>0</v>
      </c>
      <c r="AD583" s="5" t="n">
        <v>1</v>
      </c>
      <c r="AE583" s="5" t="n">
        <v>6.916</v>
      </c>
      <c r="AF583" s="5" t="n">
        <v>1.619</v>
      </c>
      <c r="AG583" s="5" t="n">
        <v>0</v>
      </c>
      <c r="AH583" s="5" t="n">
        <v>6.916</v>
      </c>
      <c r="AI583" s="5" t="n">
        <v>0</v>
      </c>
      <c r="AJ583" s="5" t="n">
        <v>1</v>
      </c>
      <c r="AK583" s="5" t="n">
        <v>14.324</v>
      </c>
      <c r="AL583" s="5" t="n">
        <v>7.697</v>
      </c>
      <c r="AM583" s="5" t="n">
        <v>0.159</v>
      </c>
      <c r="AN583" s="5" t="n">
        <v>16.472</v>
      </c>
      <c r="AO583" s="5" t="n">
        <v>0.15</v>
      </c>
      <c r="AP583" s="5" t="n">
        <v>1</v>
      </c>
      <c r="AQ583" s="5" t="n">
        <v>0.896</v>
      </c>
      <c r="AR583" s="5" t="n">
        <v>0.123</v>
      </c>
      <c r="AS583" s="5" t="n">
        <v>0.234</v>
      </c>
      <c r="AT583" s="5" t="n">
        <v>1.3</v>
      </c>
      <c r="AU583" s="5" t="n">
        <v>0.15</v>
      </c>
      <c r="AV583" s="5" t="n">
        <v>1</v>
      </c>
      <c r="AW583" s="5" t="n">
        <v>0.89</v>
      </c>
      <c r="AX583" s="5" t="n">
        <v>0.123</v>
      </c>
      <c r="AY583" s="5" t="n">
        <v>0.134</v>
      </c>
      <c r="AZ583" s="5" t="n">
        <v>1.178</v>
      </c>
      <c r="BA583" s="5" t="n">
        <v>0.15</v>
      </c>
      <c r="BB583" s="5" t="n">
        <v>1</v>
      </c>
      <c r="BC583" s="5" t="n">
        <v>0.62</v>
      </c>
      <c r="BD583" s="5" t="n">
        <v>0.123</v>
      </c>
      <c r="BE583" s="5" t="n">
        <v>-0.044</v>
      </c>
      <c r="BF583" s="5" t="n">
        <v>0.663</v>
      </c>
      <c r="BG583" s="5" t="n">
        <v>0.15</v>
      </c>
      <c r="BH583" s="5" t="n">
        <v>1</v>
      </c>
      <c r="BI583" s="5" t="n">
        <v>0.608</v>
      </c>
      <c r="BJ583" s="5" t="n">
        <v>0.123</v>
      </c>
      <c r="BK583" s="5" t="n">
        <v>0.597</v>
      </c>
      <c r="BL583" s="5" t="n">
        <v>1.386</v>
      </c>
      <c r="BM583" s="5" t="n">
        <v>0.15</v>
      </c>
      <c r="BN583" s="5" t="n">
        <v>1</v>
      </c>
      <c r="BO583" s="5" t="n">
        <v>0</v>
      </c>
      <c r="BP583" s="5" t="n">
        <v>0</v>
      </c>
      <c r="BQ583" s="5" t="n">
        <v>0.179</v>
      </c>
      <c r="BR583" s="5" t="n">
        <v>0</v>
      </c>
      <c r="BS583" s="5" t="n">
        <v>0.667</v>
      </c>
      <c r="BT583" s="5" t="n">
        <v>0</v>
      </c>
      <c r="BU583" s="5" t="n">
        <v>0</v>
      </c>
      <c r="BV583" s="5" t="n">
        <v>0.177</v>
      </c>
      <c r="BW583" s="5" t="n">
        <v>0.15</v>
      </c>
      <c r="BX583" s="5" t="n">
        <v>0.833</v>
      </c>
      <c r="BY583" s="5" t="n">
        <v>12.729</v>
      </c>
      <c r="BZ583" s="5" t="n">
        <v>0</v>
      </c>
      <c r="CA583" s="5" t="n">
        <v>12.729</v>
      </c>
      <c r="CB583" s="5" t="n">
        <v>0</v>
      </c>
      <c r="CC583" s="5" t="n">
        <v>97.90000000000001</v>
      </c>
      <c r="CD583" s="5" t="n">
        <v>7.95</v>
      </c>
      <c r="CE583" s="5" t="n">
        <v>1.027</v>
      </c>
      <c r="CF583" s="5" t="n">
        <v>112.517</v>
      </c>
      <c r="CG583" s="5" t="n">
        <v>0.15</v>
      </c>
      <c r="CH583" s="5" t="n">
        <v>1</v>
      </c>
      <c r="CI583" s="5" t="n">
        <v>0</v>
      </c>
      <c r="CJ583" s="5" t="n">
        <v>0</v>
      </c>
      <c r="CK583" s="5" t="n">
        <v>0</v>
      </c>
      <c r="CL583" s="5" t="n">
        <v>0</v>
      </c>
      <c r="CM583" s="5" t="n">
        <v>0</v>
      </c>
      <c r="CN583" s="5" t="n">
        <v>0</v>
      </c>
      <c r="CO583" s="5" t="n">
        <v>0</v>
      </c>
      <c r="CP583" s="5" t="n">
        <v>0</v>
      </c>
      <c r="CQ583" s="5" t="n">
        <v>1.294</v>
      </c>
      <c r="CR583" s="5" t="n">
        <v>0</v>
      </c>
      <c r="CS583" s="5" t="n">
        <v>5.158</v>
      </c>
      <c r="CT583" s="5" t="n">
        <v>10.485</v>
      </c>
      <c r="CU583" s="5" t="n">
        <v>29.494</v>
      </c>
    </row>
    <row r="584">
      <c r="A584" s="5" t="inlineStr">
        <is>
          <t>NIC2023</t>
        </is>
      </c>
      <c r="B584" s="5" t="inlineStr">
        <is>
          <t>NIC</t>
        </is>
      </c>
      <c r="C584" s="5" t="inlineStr">
        <is>
          <t>NIC</t>
        </is>
      </c>
      <c r="D584" s="5" t="inlineStr">
        <is>
          <t>Nicaragua</t>
        </is>
      </c>
      <c r="E584" s="5" t="n">
        <v>2023</v>
      </c>
      <c r="F584" s="5" t="n">
        <v>0.15</v>
      </c>
      <c r="G584" s="5" t="n">
        <v>6.147</v>
      </c>
      <c r="H584" s="5" t="n">
        <v>1.286</v>
      </c>
      <c r="I584" s="5" t="n">
        <v>0</v>
      </c>
      <c r="J584" s="5" t="n">
        <v>6.147</v>
      </c>
      <c r="K584" s="5" t="n">
        <v>0</v>
      </c>
      <c r="L584" s="5" t="n">
        <v>1</v>
      </c>
      <c r="M584" s="5" t="n">
        <v>7.886</v>
      </c>
      <c r="N584" s="5" t="n">
        <v>3.857</v>
      </c>
      <c r="O584" s="5" t="n">
        <v>0</v>
      </c>
      <c r="P584" s="5" t="n">
        <v>7.886</v>
      </c>
      <c r="Q584" s="5" t="n">
        <v>0</v>
      </c>
      <c r="R584" s="5" t="n">
        <v>1</v>
      </c>
      <c r="S584" s="5" t="n">
        <v>12.575</v>
      </c>
      <c r="T584" s="5" t="n">
        <v>7.714</v>
      </c>
      <c r="U584" s="5" t="n">
        <v>0.209</v>
      </c>
      <c r="V584" s="5" t="n">
        <v>14.461</v>
      </c>
      <c r="W584" s="5" t="n">
        <v>0.15</v>
      </c>
      <c r="X584" s="5" t="n">
        <v>1</v>
      </c>
      <c r="Y584" s="5" t="n">
        <v>5.916</v>
      </c>
      <c r="Z584" s="5" t="n">
        <v>0.796</v>
      </c>
      <c r="AA584" s="5" t="n">
        <v>0</v>
      </c>
      <c r="AB584" s="5" t="n">
        <v>5.916</v>
      </c>
      <c r="AC584" s="5" t="n">
        <v>0</v>
      </c>
      <c r="AD584" s="5" t="n">
        <v>1</v>
      </c>
      <c r="AE584" s="5" t="n">
        <v>7.201</v>
      </c>
      <c r="AF584" s="5" t="n">
        <v>1.686</v>
      </c>
      <c r="AG584" s="5" t="n">
        <v>0</v>
      </c>
      <c r="AH584" s="5" t="n">
        <v>7.201</v>
      </c>
      <c r="AI584" s="5" t="n">
        <v>0</v>
      </c>
      <c r="AJ584" s="5" t="n">
        <v>1</v>
      </c>
      <c r="AK584" s="5" t="n">
        <v>14.915</v>
      </c>
      <c r="AL584" s="5" t="n">
        <v>8.013999999999999</v>
      </c>
      <c r="AM584" s="5" t="n">
        <v>0.248</v>
      </c>
      <c r="AN584" s="5" t="n">
        <v>17.152</v>
      </c>
      <c r="AO584" s="5" t="n">
        <v>0.15</v>
      </c>
      <c r="AP584" s="5" t="n">
        <v>1</v>
      </c>
      <c r="AQ584" s="5" t="n">
        <v>0.791</v>
      </c>
      <c r="AR584" s="5" t="n">
        <v>0.129</v>
      </c>
      <c r="AS584" s="5" t="n">
        <v>0.345</v>
      </c>
      <c r="AT584" s="5" t="n">
        <v>1.306</v>
      </c>
      <c r="AU584" s="5" t="n">
        <v>0.15</v>
      </c>
      <c r="AV584" s="5" t="n">
        <v>1</v>
      </c>
      <c r="AW584" s="5" t="n">
        <v>0.618</v>
      </c>
      <c r="AX584" s="5" t="n">
        <v>0.129</v>
      </c>
      <c r="AY584" s="5" t="n">
        <v>0.423</v>
      </c>
      <c r="AZ584" s="5" t="n">
        <v>1.197</v>
      </c>
      <c r="BA584" s="5" t="n">
        <v>0.15</v>
      </c>
      <c r="BB584" s="5" t="n">
        <v>1</v>
      </c>
      <c r="BC584" s="5" t="n">
        <v>0.554</v>
      </c>
      <c r="BD584" s="5" t="n">
        <v>0.129</v>
      </c>
      <c r="BE584" s="5" t="n">
        <v>0.017</v>
      </c>
      <c r="BF584" s="5" t="n">
        <v>0.657</v>
      </c>
      <c r="BG584" s="5" t="n">
        <v>0.15</v>
      </c>
      <c r="BH584" s="5" t="n">
        <v>1</v>
      </c>
      <c r="BI584" s="5" t="n">
        <v>0.5570000000000001</v>
      </c>
      <c r="BJ584" s="5" t="n">
        <v>0.129</v>
      </c>
      <c r="BK584" s="5" t="n">
        <v>0.651</v>
      </c>
      <c r="BL584" s="5" t="n">
        <v>1.389</v>
      </c>
      <c r="BM584" s="5" t="n">
        <v>0.15</v>
      </c>
      <c r="BN584" s="5" t="n">
        <v>1</v>
      </c>
      <c r="BO584" s="5" t="n">
        <v>0</v>
      </c>
      <c r="BP584" s="5" t="n">
        <v>0</v>
      </c>
      <c r="BQ584" s="5" t="n">
        <v>0.176</v>
      </c>
      <c r="BR584" s="5" t="n">
        <v>0</v>
      </c>
      <c r="BS584" s="5" t="n">
        <v>0.667</v>
      </c>
      <c r="BT584" s="5" t="n">
        <v>0</v>
      </c>
      <c r="BU584" s="5" t="n">
        <v>0</v>
      </c>
      <c r="BV584" s="5" t="n">
        <v>0.174</v>
      </c>
      <c r="BW584" s="5" t="n">
        <v>0.15</v>
      </c>
      <c r="BX584" s="5" t="n">
        <v>0.833</v>
      </c>
      <c r="BY584" s="5" t="n">
        <v>13.254</v>
      </c>
      <c r="BZ584" s="5" t="n">
        <v>0</v>
      </c>
      <c r="CA584" s="5" t="n">
        <v>13.254</v>
      </c>
      <c r="CB584" s="5" t="n">
        <v>0</v>
      </c>
      <c r="CC584" s="5" t="n">
        <v>83.248</v>
      </c>
      <c r="CD584" s="5" t="n">
        <v>7.95</v>
      </c>
      <c r="CE584" s="5" t="n">
        <v>3.799</v>
      </c>
      <c r="CF584" s="5" t="n">
        <v>98.46899999999999</v>
      </c>
      <c r="CG584" s="5" t="n">
        <v>0.15</v>
      </c>
      <c r="CH584" s="5" t="n">
        <v>1</v>
      </c>
      <c r="CI584" s="5" t="n">
        <v>0</v>
      </c>
      <c r="CJ584" s="5" t="n">
        <v>0</v>
      </c>
      <c r="CK584" s="5" t="n">
        <v>0</v>
      </c>
      <c r="CL584" s="5" t="n">
        <v>0</v>
      </c>
      <c r="CM584" s="5" t="n">
        <v>0</v>
      </c>
      <c r="CN584" s="5" t="n">
        <v>0</v>
      </c>
      <c r="CO584" s="5" t="n">
        <v>0</v>
      </c>
      <c r="CP584" s="5" t="n">
        <v>0</v>
      </c>
      <c r="CQ584" s="5" t="n">
        <v>1.348</v>
      </c>
      <c r="CR584" s="5" t="n">
        <v>0</v>
      </c>
      <c r="CS584" s="5" t="n">
        <v>5.37</v>
      </c>
      <c r="CT584" s="5" t="n">
        <v>4.861</v>
      </c>
      <c r="CU584" s="5" t="n">
        <v>11.192</v>
      </c>
    </row>
    <row r="585">
      <c r="A585" s="5" t="inlineStr">
        <is>
          <t>NIC2024</t>
        </is>
      </c>
      <c r="B585" s="5" t="inlineStr">
        <is>
          <t>NIC</t>
        </is>
      </c>
      <c r="C585" s="5" t="inlineStr">
        <is>
          <t>NIC</t>
        </is>
      </c>
      <c r="D585" s="5" t="inlineStr">
        <is>
          <t>Nicaragua</t>
        </is>
      </c>
      <c r="E585" s="5" t="n">
        <v>2024</v>
      </c>
      <c r="F585" s="5" t="n">
        <v>0.15</v>
      </c>
      <c r="G585" s="5" t="n">
        <v>5.575</v>
      </c>
      <c r="H585" s="5" t="n">
        <v>1.324</v>
      </c>
      <c r="I585" s="5" t="n">
        <v>0</v>
      </c>
      <c r="J585" s="5" t="n">
        <v>5.575</v>
      </c>
      <c r="K585" s="5" t="n">
        <v>0</v>
      </c>
      <c r="L585" s="5" t="n">
        <v>1</v>
      </c>
      <c r="M585" s="5" t="n">
        <v>7.124</v>
      </c>
      <c r="N585" s="5" t="n">
        <v>3.971</v>
      </c>
      <c r="O585" s="5" t="n">
        <v>0</v>
      </c>
      <c r="P585" s="5" t="n">
        <v>7.124</v>
      </c>
      <c r="Q585" s="5" t="n">
        <v>0</v>
      </c>
      <c r="R585" s="5" t="n">
        <v>1</v>
      </c>
      <c r="S585" s="5" t="n">
        <v>12.193</v>
      </c>
      <c r="T585" s="5" t="n">
        <v>7.942</v>
      </c>
      <c r="U585" s="5" t="n">
        <v>0.249</v>
      </c>
      <c r="V585" s="5" t="n">
        <v>14.022</v>
      </c>
      <c r="W585" s="5" t="n">
        <v>0.15</v>
      </c>
      <c r="X585" s="5" t="n">
        <v>1</v>
      </c>
      <c r="Y585" s="5" t="n">
        <v>6.09</v>
      </c>
      <c r="Z585" s="5" t="n">
        <v>0.819</v>
      </c>
      <c r="AA585" s="5" t="n">
        <v>0</v>
      </c>
      <c r="AB585" s="5" t="n">
        <v>6.09</v>
      </c>
      <c r="AC585" s="5" t="n">
        <v>0</v>
      </c>
      <c r="AD585" s="5" t="n">
        <v>1</v>
      </c>
      <c r="AE585" s="5" t="n">
        <v>7.414</v>
      </c>
      <c r="AF585" s="5" t="n">
        <v>1.736</v>
      </c>
      <c r="AG585" s="5" t="n">
        <v>0</v>
      </c>
      <c r="AH585" s="5" t="n">
        <v>7.414</v>
      </c>
      <c r="AI585" s="5" t="n">
        <v>0</v>
      </c>
      <c r="AJ585" s="5" t="n">
        <v>1</v>
      </c>
      <c r="AK585" s="5" t="n">
        <v>15.355</v>
      </c>
      <c r="AL585" s="5" t="n">
        <v>8.250999999999999</v>
      </c>
      <c r="AM585" s="5" t="n">
        <v>0.314</v>
      </c>
      <c r="AN585" s="5" t="n">
        <v>17.659</v>
      </c>
      <c r="AO585" s="5" t="n">
        <v>0.15</v>
      </c>
      <c r="AP585" s="5" t="n">
        <v>1</v>
      </c>
      <c r="AQ585" s="5" t="n">
        <v>0.756</v>
      </c>
      <c r="AR585" s="5" t="n">
        <v>0.132</v>
      </c>
      <c r="AS585" s="5" t="n">
        <v>0.381</v>
      </c>
      <c r="AT585" s="5" t="n">
        <v>1.308</v>
      </c>
      <c r="AU585" s="5" t="n">
        <v>0.15</v>
      </c>
      <c r="AV585" s="5" t="n">
        <v>1</v>
      </c>
      <c r="AW585" s="5" t="n">
        <v>0.655</v>
      </c>
      <c r="AX585" s="5" t="n">
        <v>0.132</v>
      </c>
      <c r="AY585" s="5" t="n">
        <v>0.387</v>
      </c>
      <c r="AZ585" s="5" t="n">
        <v>1.199</v>
      </c>
      <c r="BA585" s="5" t="n">
        <v>0.15</v>
      </c>
      <c r="BB585" s="5" t="n">
        <v>1</v>
      </c>
      <c r="BC585" s="5" t="n">
        <v>0.534</v>
      </c>
      <c r="BD585" s="5" t="n">
        <v>0.132</v>
      </c>
      <c r="BE585" s="5" t="n">
        <v>0.036</v>
      </c>
      <c r="BF585" s="5" t="n">
        <v>0.655</v>
      </c>
      <c r="BG585" s="5" t="n">
        <v>0.15</v>
      </c>
      <c r="BH585" s="5" t="n">
        <v>1</v>
      </c>
      <c r="BI585" s="5" t="n">
        <v>0.5679999999999999</v>
      </c>
      <c r="BJ585" s="5" t="n">
        <v>0.132</v>
      </c>
      <c r="BK585" s="5" t="n">
        <v>0.591</v>
      </c>
      <c r="BL585" s="5" t="n">
        <v>1.333</v>
      </c>
      <c r="BM585" s="5" t="n">
        <v>0.15</v>
      </c>
      <c r="BN585" s="5" t="n">
        <v>1</v>
      </c>
      <c r="BO585" s="5" t="n">
        <v>0</v>
      </c>
      <c r="BP585" s="5" t="n">
        <v>0</v>
      </c>
      <c r="BQ585" s="5" t="n">
        <v>0.183</v>
      </c>
      <c r="BR585" s="5" t="n">
        <v>0</v>
      </c>
      <c r="BS585" s="5" t="n">
        <v>0.667</v>
      </c>
      <c r="BT585" s="5" t="n">
        <v>0</v>
      </c>
      <c r="BU585" s="5" t="n">
        <v>0</v>
      </c>
      <c r="BV585" s="5" t="n">
        <v>0.183</v>
      </c>
      <c r="BW585" s="5" t="n">
        <v>0.15</v>
      </c>
      <c r="BX585" s="5" t="n">
        <v>0.833</v>
      </c>
      <c r="BY585" s="5" t="n">
        <v>13.646</v>
      </c>
      <c r="BZ585" s="5" t="n">
        <v>0</v>
      </c>
      <c r="CA585" s="5" t="n">
        <v>13.646</v>
      </c>
      <c r="CB585" s="5" t="n">
        <v>0</v>
      </c>
      <c r="CC585" s="5" t="n">
        <v>82.58799999999999</v>
      </c>
      <c r="CD585" s="5" t="n">
        <v>7.95</v>
      </c>
      <c r="CE585" s="5" t="n">
        <v>4.599</v>
      </c>
      <c r="CF585" s="5" t="n">
        <v>98.258</v>
      </c>
      <c r="CG585" s="5" t="n">
        <v>0.15</v>
      </c>
      <c r="CH585" s="5" t="n">
        <v>1</v>
      </c>
      <c r="CI585" s="5" t="n">
        <v>0</v>
      </c>
      <c r="CJ585" s="5" t="n">
        <v>0</v>
      </c>
      <c r="CK585" s="5" t="n">
        <v>0</v>
      </c>
      <c r="CL585" s="5" t="n">
        <v>0</v>
      </c>
      <c r="CM585" s="5" t="n">
        <v>0</v>
      </c>
      <c r="CN585" s="5" t="n">
        <v>0</v>
      </c>
      <c r="CO585" s="5" t="n">
        <v>0</v>
      </c>
      <c r="CP585" s="5" t="n">
        <v>0</v>
      </c>
      <c r="CQ585" s="5" t="n">
        <v>1.387</v>
      </c>
      <c r="CR585" s="5" t="n">
        <v>0</v>
      </c>
      <c r="CS585" s="5" t="n">
        <v>5.529</v>
      </c>
      <c r="CT585" s="5" t="n">
        <v>4.251</v>
      </c>
      <c r="CU585" s="5" t="n">
        <v>10.123</v>
      </c>
    </row>
    <row r="586">
      <c r="A586" s="5" t="inlineStr">
        <is>
          <t>NER2021</t>
        </is>
      </c>
      <c r="B586" s="5" t="inlineStr">
        <is>
          <t>NER</t>
        </is>
      </c>
      <c r="C586" s="5" t="inlineStr">
        <is>
          <t>NER</t>
        </is>
      </c>
      <c r="D586" s="5" t="inlineStr">
        <is>
          <t>Niger</t>
        </is>
      </c>
      <c r="E586" s="5" t="n">
        <v>2021</v>
      </c>
      <c r="F586" s="5" t="n">
        <v>0.19</v>
      </c>
      <c r="G586" s="5" t="n">
        <v>1.77</v>
      </c>
      <c r="H586" s="5" t="n">
        <v>0.572</v>
      </c>
      <c r="I586" s="5" t="n">
        <v>0</v>
      </c>
      <c r="J586" s="5" t="n">
        <v>1.77</v>
      </c>
      <c r="K586" s="5" t="n">
        <v>0</v>
      </c>
      <c r="L586" s="5" t="n">
        <v>1</v>
      </c>
      <c r="M586" s="5" t="n">
        <v>2.913</v>
      </c>
      <c r="N586" s="5" t="n">
        <v>1.715</v>
      </c>
      <c r="O586" s="5" t="n">
        <v>0</v>
      </c>
      <c r="P586" s="5" t="n">
        <v>2.913</v>
      </c>
      <c r="Q586" s="5" t="n">
        <v>0</v>
      </c>
      <c r="R586" s="5" t="n">
        <v>1</v>
      </c>
      <c r="S586" s="5" t="n">
        <v>4.628</v>
      </c>
      <c r="T586" s="5" t="n">
        <v>3.43</v>
      </c>
      <c r="U586" s="5" t="n">
        <v>0</v>
      </c>
      <c r="V586" s="5" t="n">
        <v>5.508</v>
      </c>
      <c r="W586" s="5" t="n">
        <v>0.19</v>
      </c>
      <c r="X586" s="5" t="n">
        <v>1</v>
      </c>
      <c r="Y586" s="5" t="n">
        <v>5.347</v>
      </c>
      <c r="Z586" s="5" t="n">
        <v>0.393</v>
      </c>
      <c r="AA586" s="5" t="n">
        <v>0</v>
      </c>
      <c r="AB586" s="5" t="n">
        <v>5.347</v>
      </c>
      <c r="AC586" s="5" t="n">
        <v>0</v>
      </c>
      <c r="AD586" s="5" t="n">
        <v>1</v>
      </c>
      <c r="AE586" s="5" t="n">
        <v>5.919</v>
      </c>
      <c r="AF586" s="5" t="n">
        <v>0.8</v>
      </c>
      <c r="AG586" s="5" t="n">
        <v>0</v>
      </c>
      <c r="AH586" s="5" t="n">
        <v>5.919</v>
      </c>
      <c r="AI586" s="5" t="n">
        <v>0</v>
      </c>
      <c r="AJ586" s="5" t="n">
        <v>1</v>
      </c>
      <c r="AK586" s="5" t="n">
        <v>9.349</v>
      </c>
      <c r="AL586" s="5" t="n">
        <v>3.473</v>
      </c>
      <c r="AM586" s="5" t="n">
        <v>0</v>
      </c>
      <c r="AN586" s="5" t="n">
        <v>11.125</v>
      </c>
      <c r="AO586" s="5" t="n">
        <v>0.19</v>
      </c>
      <c r="AP586" s="5" t="n">
        <v>1</v>
      </c>
      <c r="AQ586" s="5" t="n">
        <v>0.619</v>
      </c>
      <c r="AR586" s="5" t="n">
        <v>0.114</v>
      </c>
      <c r="AS586" s="5" t="n">
        <v>0.199</v>
      </c>
      <c r="AT586" s="5" t="n">
        <v>0.974</v>
      </c>
      <c r="AU586" s="5" t="n">
        <v>0.19</v>
      </c>
      <c r="AV586" s="5" t="n">
        <v>1</v>
      </c>
      <c r="AW586" s="5" t="n">
        <v>0.599</v>
      </c>
      <c r="AX586" s="5" t="n">
        <v>0.114</v>
      </c>
      <c r="AY586" s="5" t="n">
        <v>0.367</v>
      </c>
      <c r="AZ586" s="5" t="n">
        <v>1.151</v>
      </c>
      <c r="BA586" s="5" t="n">
        <v>0.19</v>
      </c>
      <c r="BB586" s="5" t="n">
        <v>1</v>
      </c>
      <c r="BC586" s="5" t="n">
        <v>0.439</v>
      </c>
      <c r="BD586" s="5" t="n">
        <v>0.114</v>
      </c>
      <c r="BE586" s="5" t="n">
        <v>-0.2</v>
      </c>
      <c r="BF586" s="5" t="n">
        <v>0.285</v>
      </c>
      <c r="BG586" s="5" t="n">
        <v>0</v>
      </c>
      <c r="BH586" s="5" t="n">
        <v>0</v>
      </c>
      <c r="BI586" s="5" t="n">
        <v>0.505</v>
      </c>
      <c r="BJ586" s="5" t="n">
        <v>0.114</v>
      </c>
      <c r="BK586" s="5" t="n">
        <v>0.247</v>
      </c>
      <c r="BL586" s="5" t="n">
        <v>0.895</v>
      </c>
      <c r="BM586" s="5" t="n">
        <v>0.19</v>
      </c>
      <c r="BN586" s="5" t="n">
        <v>1</v>
      </c>
      <c r="BO586" s="5" t="n">
        <v>0</v>
      </c>
      <c r="BP586" s="5" t="n">
        <v>0</v>
      </c>
      <c r="BQ586" s="5" t="n">
        <v>0.131</v>
      </c>
      <c r="BR586" s="5" t="n">
        <v>0</v>
      </c>
      <c r="BS586" s="5" t="n">
        <v>0.167</v>
      </c>
      <c r="BT586" s="5" t="n">
        <v>0</v>
      </c>
      <c r="BU586" s="5" t="n">
        <v>0</v>
      </c>
      <c r="BV586" s="5" t="n">
        <v>0.155</v>
      </c>
      <c r="BW586" s="5" t="n">
        <v>0.19</v>
      </c>
      <c r="BX586" s="5" t="n">
        <v>0.167</v>
      </c>
      <c r="BY586" s="5" t="n">
        <v>11.787</v>
      </c>
      <c r="BZ586" s="5" t="n">
        <v>0</v>
      </c>
      <c r="CA586" s="5" t="n">
        <v>11.787</v>
      </c>
      <c r="CB586" s="5" t="n">
        <v>0</v>
      </c>
      <c r="CC586" s="5" t="n">
        <v>78.125</v>
      </c>
      <c r="CD586" s="5" t="n">
        <v>7.95</v>
      </c>
      <c r="CE586" s="5" t="n">
        <v>41.386</v>
      </c>
      <c r="CF586" s="5" t="n">
        <v>142.218</v>
      </c>
      <c r="CG586" s="5" t="n">
        <v>0.19</v>
      </c>
      <c r="CH586" s="5" t="n">
        <v>1</v>
      </c>
      <c r="CI586" s="5" t="n">
        <v>0</v>
      </c>
      <c r="CJ586" s="5" t="n">
        <v>0</v>
      </c>
      <c r="CK586" s="5" t="n">
        <v>0</v>
      </c>
      <c r="CL586" s="5" t="n">
        <v>0</v>
      </c>
      <c r="CM586" s="5" t="n">
        <v>0</v>
      </c>
      <c r="CN586" s="5" t="n">
        <v>0</v>
      </c>
      <c r="CO586" s="5" t="n">
        <v>0</v>
      </c>
      <c r="CP586" s="5" t="n">
        <v>1</v>
      </c>
      <c r="CQ586" s="5" t="n">
        <v>1.198</v>
      </c>
      <c r="CR586" s="5" t="n">
        <v>1</v>
      </c>
      <c r="CS586" s="5" t="n">
        <v>4.776</v>
      </c>
      <c r="CT586" s="5" t="n">
        <v>4.753</v>
      </c>
      <c r="CU586" s="5" t="n">
        <v>15.162</v>
      </c>
    </row>
    <row r="587">
      <c r="A587" s="5" t="inlineStr">
        <is>
          <t>NER2022</t>
        </is>
      </c>
      <c r="B587" s="5" t="inlineStr">
        <is>
          <t>NER</t>
        </is>
      </c>
      <c r="C587" s="5" t="inlineStr">
        <is>
          <t>NER</t>
        </is>
      </c>
      <c r="D587" s="5" t="inlineStr">
        <is>
          <t>Niger</t>
        </is>
      </c>
      <c r="E587" s="5" t="n">
        <v>2022</v>
      </c>
      <c r="F587" s="5" t="n">
        <v>0.19</v>
      </c>
      <c r="G587" s="5" t="n">
        <v>1.911</v>
      </c>
      <c r="H587" s="5" t="n">
        <v>0.617</v>
      </c>
      <c r="I587" s="5" t="n">
        <v>0</v>
      </c>
      <c r="J587" s="5" t="n">
        <v>1.911</v>
      </c>
      <c r="K587" s="5" t="n">
        <v>0</v>
      </c>
      <c r="L587" s="5" t="n">
        <v>1</v>
      </c>
      <c r="M587" s="5" t="n">
        <v>3.146</v>
      </c>
      <c r="N587" s="5" t="n">
        <v>1.852</v>
      </c>
      <c r="O587" s="5" t="n">
        <v>0</v>
      </c>
      <c r="P587" s="5" t="n">
        <v>3.146</v>
      </c>
      <c r="Q587" s="5" t="n">
        <v>0</v>
      </c>
      <c r="R587" s="5" t="n">
        <v>1</v>
      </c>
      <c r="S587" s="5" t="n">
        <v>4.998</v>
      </c>
      <c r="T587" s="5" t="n">
        <v>3.704</v>
      </c>
      <c r="U587" s="5" t="n">
        <v>0.07000000000000001</v>
      </c>
      <c r="V587" s="5" t="n">
        <v>5.948</v>
      </c>
      <c r="W587" s="5" t="n">
        <v>0.19</v>
      </c>
      <c r="X587" s="5" t="n">
        <v>1</v>
      </c>
      <c r="Y587" s="5" t="n">
        <v>5.775</v>
      </c>
      <c r="Z587" s="5" t="n">
        <v>0.425</v>
      </c>
      <c r="AA587" s="5" t="n">
        <v>0</v>
      </c>
      <c r="AB587" s="5" t="n">
        <v>5.775</v>
      </c>
      <c r="AC587" s="5" t="n">
        <v>0</v>
      </c>
      <c r="AD587" s="5" t="n">
        <v>1</v>
      </c>
      <c r="AE587" s="5" t="n">
        <v>6.392</v>
      </c>
      <c r="AF587" s="5" t="n">
        <v>0.864</v>
      </c>
      <c r="AG587" s="5" t="n">
        <v>0</v>
      </c>
      <c r="AH587" s="5" t="n">
        <v>6.392</v>
      </c>
      <c r="AI587" s="5" t="n">
        <v>0</v>
      </c>
      <c r="AJ587" s="5" t="n">
        <v>1</v>
      </c>
      <c r="AK587" s="5" t="n">
        <v>10.096</v>
      </c>
      <c r="AL587" s="5" t="n">
        <v>3.751</v>
      </c>
      <c r="AM587" s="5" t="n">
        <v>0.142</v>
      </c>
      <c r="AN587" s="5" t="n">
        <v>12.015</v>
      </c>
      <c r="AO587" s="5" t="n">
        <v>0.19</v>
      </c>
      <c r="AP587" s="5" t="n">
        <v>1</v>
      </c>
      <c r="AQ587" s="5" t="n">
        <v>0.861</v>
      </c>
      <c r="AR587" s="5" t="n">
        <v>0.123</v>
      </c>
      <c r="AS587" s="5" t="n">
        <v>-0.134</v>
      </c>
      <c r="AT587" s="5" t="n">
        <v>0.866</v>
      </c>
      <c r="AU587" s="5" t="n">
        <v>0.19</v>
      </c>
      <c r="AV587" s="5" t="n">
        <v>1</v>
      </c>
      <c r="AW587" s="5" t="n">
        <v>0.986</v>
      </c>
      <c r="AX587" s="5" t="n">
        <v>0.123</v>
      </c>
      <c r="AY587" s="5" t="n">
        <v>-0.127</v>
      </c>
      <c r="AZ587" s="5" t="n">
        <v>1.023</v>
      </c>
      <c r="BA587" s="5" t="n">
        <v>0.19</v>
      </c>
      <c r="BB587" s="5" t="n">
        <v>1</v>
      </c>
      <c r="BC587" s="5" t="n">
        <v>0.598</v>
      </c>
      <c r="BD587" s="5" t="n">
        <v>0.123</v>
      </c>
      <c r="BE587" s="5" t="n">
        <v>-0.385</v>
      </c>
      <c r="BF587" s="5" t="n">
        <v>0.253</v>
      </c>
      <c r="BG587" s="5" t="n">
        <v>0</v>
      </c>
      <c r="BH587" s="5" t="n">
        <v>0</v>
      </c>
      <c r="BI587" s="5" t="n">
        <v>0.612</v>
      </c>
      <c r="BJ587" s="5" t="n">
        <v>0.123</v>
      </c>
      <c r="BK587" s="5" t="n">
        <v>0.057</v>
      </c>
      <c r="BL587" s="5" t="n">
        <v>0.796</v>
      </c>
      <c r="BM587" s="5" t="n">
        <v>0.19</v>
      </c>
      <c r="BN587" s="5" t="n">
        <v>1</v>
      </c>
      <c r="BO587" s="5" t="n">
        <v>0</v>
      </c>
      <c r="BP587" s="5" t="n">
        <v>0</v>
      </c>
      <c r="BQ587" s="5" t="n">
        <v>0.116</v>
      </c>
      <c r="BR587" s="5" t="n">
        <v>0</v>
      </c>
      <c r="BS587" s="5" t="n">
        <v>0.167</v>
      </c>
      <c r="BT587" s="5" t="n">
        <v>0</v>
      </c>
      <c r="BU587" s="5" t="n">
        <v>0</v>
      </c>
      <c r="BV587" s="5" t="n">
        <v>0.138</v>
      </c>
      <c r="BW587" s="5" t="n">
        <v>0.19</v>
      </c>
      <c r="BX587" s="5" t="n">
        <v>0.167</v>
      </c>
      <c r="BY587" s="5" t="n">
        <v>12.729</v>
      </c>
      <c r="BZ587" s="5" t="n">
        <v>0</v>
      </c>
      <c r="CA587" s="5" t="n">
        <v>12.729</v>
      </c>
      <c r="CB587" s="5" t="n">
        <v>0</v>
      </c>
      <c r="CC587" s="5" t="n">
        <v>97.90000000000001</v>
      </c>
      <c r="CD587" s="5" t="n">
        <v>7.95</v>
      </c>
      <c r="CE587" s="5" t="n">
        <v>8.346</v>
      </c>
      <c r="CF587" s="5" t="n">
        <v>126.433</v>
      </c>
      <c r="CG587" s="5" t="n">
        <v>0.19</v>
      </c>
      <c r="CH587" s="5" t="n">
        <v>1</v>
      </c>
      <c r="CI587" s="5" t="n">
        <v>0</v>
      </c>
      <c r="CJ587" s="5" t="n">
        <v>0</v>
      </c>
      <c r="CK587" s="5" t="n">
        <v>0</v>
      </c>
      <c r="CL587" s="5" t="n">
        <v>0</v>
      </c>
      <c r="CM587" s="5" t="n">
        <v>0</v>
      </c>
      <c r="CN587" s="5" t="n">
        <v>0</v>
      </c>
      <c r="CO587" s="5" t="n">
        <v>0</v>
      </c>
      <c r="CP587" s="5" t="n">
        <v>1</v>
      </c>
      <c r="CQ587" s="5" t="n">
        <v>1.294</v>
      </c>
      <c r="CR587" s="5" t="n">
        <v>1</v>
      </c>
      <c r="CS587" s="5" t="n">
        <v>5.158</v>
      </c>
      <c r="CT587" s="5" t="n">
        <v>10.485</v>
      </c>
      <c r="CU587" s="5" t="n">
        <v>31.326</v>
      </c>
    </row>
    <row r="588">
      <c r="A588" s="5" t="inlineStr">
        <is>
          <t>NER2023</t>
        </is>
      </c>
      <c r="B588" s="5" t="inlineStr">
        <is>
          <t>NER</t>
        </is>
      </c>
      <c r="C588" s="5" t="inlineStr">
        <is>
          <t>NER</t>
        </is>
      </c>
      <c r="D588" s="5" t="inlineStr">
        <is>
          <t>Niger</t>
        </is>
      </c>
      <c r="E588" s="5" t="n">
        <v>2023</v>
      </c>
      <c r="F588" s="5" t="n">
        <v>0.19</v>
      </c>
      <c r="G588" s="5" t="n">
        <v>1.99</v>
      </c>
      <c r="H588" s="5" t="n">
        <v>0.643</v>
      </c>
      <c r="I588" s="5" t="n">
        <v>0</v>
      </c>
      <c r="J588" s="5" t="n">
        <v>1.99</v>
      </c>
      <c r="K588" s="5" t="n">
        <v>0</v>
      </c>
      <c r="L588" s="5" t="n">
        <v>1</v>
      </c>
      <c r="M588" s="5" t="n">
        <v>3.276</v>
      </c>
      <c r="N588" s="5" t="n">
        <v>1.928</v>
      </c>
      <c r="O588" s="5" t="n">
        <v>0</v>
      </c>
      <c r="P588" s="5" t="n">
        <v>3.276</v>
      </c>
      <c r="Q588" s="5" t="n">
        <v>0</v>
      </c>
      <c r="R588" s="5" t="n">
        <v>1</v>
      </c>
      <c r="S588" s="5" t="n">
        <v>5.205</v>
      </c>
      <c r="T588" s="5" t="n">
        <v>3.857</v>
      </c>
      <c r="U588" s="5" t="n">
        <v>0.109</v>
      </c>
      <c r="V588" s="5" t="n">
        <v>6.193</v>
      </c>
      <c r="W588" s="5" t="n">
        <v>0.19</v>
      </c>
      <c r="X588" s="5" t="n">
        <v>1</v>
      </c>
      <c r="Y588" s="5" t="n">
        <v>6.013</v>
      </c>
      <c r="Z588" s="5" t="n">
        <v>0.442</v>
      </c>
      <c r="AA588" s="5" t="n">
        <v>0</v>
      </c>
      <c r="AB588" s="5" t="n">
        <v>6.013</v>
      </c>
      <c r="AC588" s="5" t="n">
        <v>0</v>
      </c>
      <c r="AD588" s="5" t="n">
        <v>1</v>
      </c>
      <c r="AE588" s="5" t="n">
        <v>6.656</v>
      </c>
      <c r="AF588" s="5" t="n">
        <v>0.9</v>
      </c>
      <c r="AG588" s="5" t="n">
        <v>0</v>
      </c>
      <c r="AH588" s="5" t="n">
        <v>6.656</v>
      </c>
      <c r="AI588" s="5" t="n">
        <v>0</v>
      </c>
      <c r="AJ588" s="5" t="n">
        <v>1</v>
      </c>
      <c r="AK588" s="5" t="n">
        <v>10.513</v>
      </c>
      <c r="AL588" s="5" t="n">
        <v>3.906</v>
      </c>
      <c r="AM588" s="5" t="n">
        <v>0.221</v>
      </c>
      <c r="AN588" s="5" t="n">
        <v>12.511</v>
      </c>
      <c r="AO588" s="5" t="n">
        <v>0.19</v>
      </c>
      <c r="AP588" s="5" t="n">
        <v>1</v>
      </c>
      <c r="AQ588" s="5" t="n">
        <v>0.76</v>
      </c>
      <c r="AR588" s="5" t="n">
        <v>0.129</v>
      </c>
      <c r="AS588" s="5" t="n">
        <v>-0.037</v>
      </c>
      <c r="AT588" s="5" t="n">
        <v>0.861</v>
      </c>
      <c r="AU588" s="5" t="n">
        <v>0.19</v>
      </c>
      <c r="AV588" s="5" t="n">
        <v>1</v>
      </c>
      <c r="AW588" s="5" t="n">
        <v>0.8110000000000001</v>
      </c>
      <c r="AX588" s="5" t="n">
        <v>0.129</v>
      </c>
      <c r="AY588" s="5" t="n">
        <v>0.06</v>
      </c>
      <c r="AZ588" s="5" t="n">
        <v>1.037</v>
      </c>
      <c r="BA588" s="5" t="n">
        <v>0.19</v>
      </c>
      <c r="BB588" s="5" t="n">
        <v>1</v>
      </c>
      <c r="BC588" s="5" t="n">
        <v>0.535</v>
      </c>
      <c r="BD588" s="5" t="n">
        <v>0.129</v>
      </c>
      <c r="BE588" s="5" t="n">
        <v>-0.316</v>
      </c>
      <c r="BF588" s="5" t="n">
        <v>0.26</v>
      </c>
      <c r="BG588" s="5" t="n">
        <v>0</v>
      </c>
      <c r="BH588" s="5" t="n">
        <v>0</v>
      </c>
      <c r="BI588" s="5" t="n">
        <v>0.579</v>
      </c>
      <c r="BJ588" s="5" t="n">
        <v>0.129</v>
      </c>
      <c r="BK588" s="5" t="n">
        <v>0.109</v>
      </c>
      <c r="BL588" s="5" t="n">
        <v>0.819</v>
      </c>
      <c r="BM588" s="5" t="n">
        <v>0.19</v>
      </c>
      <c r="BN588" s="5" t="n">
        <v>1</v>
      </c>
      <c r="BO588" s="5" t="n">
        <v>0</v>
      </c>
      <c r="BP588" s="5" t="n">
        <v>0</v>
      </c>
      <c r="BQ588" s="5" t="n">
        <v>0.12</v>
      </c>
      <c r="BR588" s="5" t="n">
        <v>0</v>
      </c>
      <c r="BS588" s="5" t="n">
        <v>0.167</v>
      </c>
      <c r="BT588" s="5" t="n">
        <v>0</v>
      </c>
      <c r="BU588" s="5" t="n">
        <v>0</v>
      </c>
      <c r="BV588" s="5" t="n">
        <v>0.142</v>
      </c>
      <c r="BW588" s="5" t="n">
        <v>0.19</v>
      </c>
      <c r="BX588" s="5" t="n">
        <v>0.167</v>
      </c>
      <c r="BY588" s="5" t="n">
        <v>13.254</v>
      </c>
      <c r="BZ588" s="5" t="n">
        <v>0</v>
      </c>
      <c r="CA588" s="5" t="n">
        <v>13.254</v>
      </c>
      <c r="CB588" s="5" t="n">
        <v>0</v>
      </c>
      <c r="CC588" s="5" t="n">
        <v>83.248</v>
      </c>
      <c r="CD588" s="5" t="n">
        <v>7.95</v>
      </c>
      <c r="CE588" s="5" t="n">
        <v>26.009</v>
      </c>
      <c r="CF588" s="5" t="n">
        <v>130.016</v>
      </c>
      <c r="CG588" s="5" t="n">
        <v>0.19</v>
      </c>
      <c r="CH588" s="5" t="n">
        <v>1</v>
      </c>
      <c r="CI588" s="5" t="n">
        <v>0</v>
      </c>
      <c r="CJ588" s="5" t="n">
        <v>0</v>
      </c>
      <c r="CK588" s="5" t="n">
        <v>0</v>
      </c>
      <c r="CL588" s="5" t="n">
        <v>0</v>
      </c>
      <c r="CM588" s="5" t="n">
        <v>0</v>
      </c>
      <c r="CN588" s="5" t="n">
        <v>0</v>
      </c>
      <c r="CO588" s="5" t="n">
        <v>0</v>
      </c>
      <c r="CP588" s="5" t="n">
        <v>1</v>
      </c>
      <c r="CQ588" s="5" t="n">
        <v>1.348</v>
      </c>
      <c r="CR588" s="5" t="n">
        <v>1</v>
      </c>
      <c r="CS588" s="5" t="n">
        <v>5.37</v>
      </c>
      <c r="CT588" s="5" t="n">
        <v>4.861</v>
      </c>
      <c r="CU588" s="5" t="n">
        <v>11.622</v>
      </c>
    </row>
    <row r="589">
      <c r="A589" s="5" t="inlineStr">
        <is>
          <t>NER2024</t>
        </is>
      </c>
      <c r="B589" s="5" t="inlineStr">
        <is>
          <t>NER</t>
        </is>
      </c>
      <c r="C589" s="5" t="inlineStr">
        <is>
          <t>NER</t>
        </is>
      </c>
      <c r="D589" s="5" t="inlineStr">
        <is>
          <t>Niger</t>
        </is>
      </c>
      <c r="E589" s="5" t="n">
        <v>2024</v>
      </c>
      <c r="F589" s="5" t="n">
        <v>0.19</v>
      </c>
      <c r="G589" s="5" t="n">
        <v>2.049</v>
      </c>
      <c r="H589" s="5" t="n">
        <v>0.662</v>
      </c>
      <c r="I589" s="5" t="n">
        <v>0</v>
      </c>
      <c r="J589" s="5" t="n">
        <v>2.049</v>
      </c>
      <c r="K589" s="5" t="n">
        <v>0</v>
      </c>
      <c r="L589" s="5" t="n">
        <v>1</v>
      </c>
      <c r="M589" s="5" t="n">
        <v>3.373</v>
      </c>
      <c r="N589" s="5" t="n">
        <v>1.985</v>
      </c>
      <c r="O589" s="5" t="n">
        <v>0</v>
      </c>
      <c r="P589" s="5" t="n">
        <v>3.373</v>
      </c>
      <c r="Q589" s="5" t="n">
        <v>0</v>
      </c>
      <c r="R589" s="5" t="n">
        <v>1</v>
      </c>
      <c r="S589" s="5" t="n">
        <v>5.358</v>
      </c>
      <c r="T589" s="5" t="n">
        <v>3.971</v>
      </c>
      <c r="U589" s="5" t="n">
        <v>0.139</v>
      </c>
      <c r="V589" s="5" t="n">
        <v>6.376</v>
      </c>
      <c r="W589" s="5" t="n">
        <v>0.19</v>
      </c>
      <c r="X589" s="5" t="n">
        <v>1</v>
      </c>
      <c r="Y589" s="5" t="n">
        <v>6.191</v>
      </c>
      <c r="Z589" s="5" t="n">
        <v>0.455</v>
      </c>
      <c r="AA589" s="5" t="n">
        <v>0</v>
      </c>
      <c r="AB589" s="5" t="n">
        <v>6.191</v>
      </c>
      <c r="AC589" s="5" t="n">
        <v>0</v>
      </c>
      <c r="AD589" s="5" t="n">
        <v>1</v>
      </c>
      <c r="AE589" s="5" t="n">
        <v>6.853</v>
      </c>
      <c r="AF589" s="5" t="n">
        <v>0.926</v>
      </c>
      <c r="AG589" s="5" t="n">
        <v>0</v>
      </c>
      <c r="AH589" s="5" t="n">
        <v>6.853</v>
      </c>
      <c r="AI589" s="5" t="n">
        <v>0</v>
      </c>
      <c r="AJ589" s="5" t="n">
        <v>1</v>
      </c>
      <c r="AK589" s="5" t="n">
        <v>10.823</v>
      </c>
      <c r="AL589" s="5" t="n">
        <v>4.021</v>
      </c>
      <c r="AM589" s="5" t="n">
        <v>0.28</v>
      </c>
      <c r="AN589" s="5" t="n">
        <v>12.88</v>
      </c>
      <c r="AO589" s="5" t="n">
        <v>0.19</v>
      </c>
      <c r="AP589" s="5" t="n">
        <v>1</v>
      </c>
      <c r="AQ589" s="5" t="n">
        <v>0.724</v>
      </c>
      <c r="AR589" s="5" t="n">
        <v>0.132</v>
      </c>
      <c r="AS589" s="5" t="n">
        <v>-0.006</v>
      </c>
      <c r="AT589" s="5" t="n">
        <v>0.855</v>
      </c>
      <c r="AU589" s="5" t="n">
        <v>0.19</v>
      </c>
      <c r="AV589" s="5" t="n">
        <v>1</v>
      </c>
      <c r="AW589" s="5" t="n">
        <v>0.75</v>
      </c>
      <c r="AX589" s="5" t="n">
        <v>0.132</v>
      </c>
      <c r="AY589" s="5" t="n">
        <v>0.261</v>
      </c>
      <c r="AZ589" s="5" t="n">
        <v>1.204</v>
      </c>
      <c r="BA589" s="5" t="n">
        <v>0.19</v>
      </c>
      <c r="BB589" s="5" t="n">
        <v>1</v>
      </c>
      <c r="BC589" s="5" t="n">
        <v>0.513</v>
      </c>
      <c r="BD589" s="5" t="n">
        <v>0.132</v>
      </c>
      <c r="BE589" s="5" t="n">
        <v>-0.294</v>
      </c>
      <c r="BF589" s="5" t="n">
        <v>0.261</v>
      </c>
      <c r="BG589" s="5" t="n">
        <v>0</v>
      </c>
      <c r="BH589" s="5" t="n">
        <v>0</v>
      </c>
      <c r="BI589" s="5" t="n">
        <v>0.591</v>
      </c>
      <c r="BJ589" s="5" t="n">
        <v>0.132</v>
      </c>
      <c r="BK589" s="5" t="n">
        <v>0.134</v>
      </c>
      <c r="BL589" s="5" t="n">
        <v>0.841</v>
      </c>
      <c r="BM589" s="5" t="n">
        <v>0.19</v>
      </c>
      <c r="BN589" s="5" t="n">
        <v>1</v>
      </c>
      <c r="BO589" s="5" t="n">
        <v>0</v>
      </c>
      <c r="BP589" s="5" t="n">
        <v>0</v>
      </c>
      <c r="BQ589" s="5" t="n">
        <v>0.123</v>
      </c>
      <c r="BR589" s="5" t="n">
        <v>0</v>
      </c>
      <c r="BS589" s="5" t="n">
        <v>0.167</v>
      </c>
      <c r="BT589" s="5" t="n">
        <v>0</v>
      </c>
      <c r="BU589" s="5" t="n">
        <v>0</v>
      </c>
      <c r="BV589" s="5" t="n">
        <v>0.146</v>
      </c>
      <c r="BW589" s="5" t="n">
        <v>0.19</v>
      </c>
      <c r="BX589" s="5" t="n">
        <v>0.167</v>
      </c>
      <c r="BY589" s="5" t="n">
        <v>13.646</v>
      </c>
      <c r="BZ589" s="5" t="n">
        <v>0</v>
      </c>
      <c r="CA589" s="5" t="n">
        <v>13.646</v>
      </c>
      <c r="CB589" s="5" t="n">
        <v>0</v>
      </c>
      <c r="CC589" s="5" t="n">
        <v>82.58799999999999</v>
      </c>
      <c r="CD589" s="5" t="n">
        <v>7.95</v>
      </c>
      <c r="CE589" s="5" t="n">
        <v>32.064</v>
      </c>
      <c r="CF589" s="5" t="n">
        <v>132.994</v>
      </c>
      <c r="CG589" s="5" t="n">
        <v>0.19</v>
      </c>
      <c r="CH589" s="5" t="n">
        <v>1</v>
      </c>
      <c r="CI589" s="5" t="n">
        <v>0</v>
      </c>
      <c r="CJ589" s="5" t="n">
        <v>0</v>
      </c>
      <c r="CK589" s="5" t="n">
        <v>0</v>
      </c>
      <c r="CL589" s="5" t="n">
        <v>0</v>
      </c>
      <c r="CM589" s="5" t="n">
        <v>0</v>
      </c>
      <c r="CN589" s="5" t="n">
        <v>0</v>
      </c>
      <c r="CO589" s="5" t="n">
        <v>0</v>
      </c>
      <c r="CP589" s="5" t="n">
        <v>1</v>
      </c>
      <c r="CQ589" s="5" t="n">
        <v>1.387</v>
      </c>
      <c r="CR589" s="5" t="n">
        <v>1</v>
      </c>
      <c r="CS589" s="5" t="n">
        <v>5.529</v>
      </c>
      <c r="CT589" s="5" t="n">
        <v>4.251</v>
      </c>
      <c r="CU589" s="5" t="n">
        <v>10.168</v>
      </c>
    </row>
    <row r="590">
      <c r="A590" s="5" t="inlineStr">
        <is>
          <t>NGA2021</t>
        </is>
      </c>
      <c r="B590" s="5" t="inlineStr">
        <is>
          <t>NGA</t>
        </is>
      </c>
      <c r="C590" s="5" t="inlineStr">
        <is>
          <t>NGA</t>
        </is>
      </c>
      <c r="D590" s="5" t="inlineStr">
        <is>
          <t>Nigeria</t>
        </is>
      </c>
      <c r="E590" s="5" t="n">
        <v>2021</v>
      </c>
      <c r="F590" s="5" t="n">
        <v>0.075</v>
      </c>
      <c r="G590" s="5" t="n">
        <v>1.77</v>
      </c>
      <c r="H590" s="5" t="n">
        <v>0.572</v>
      </c>
      <c r="I590" s="5" t="n">
        <v>0</v>
      </c>
      <c r="J590" s="5" t="n">
        <v>1.77</v>
      </c>
      <c r="K590" s="5" t="n">
        <v>0</v>
      </c>
      <c r="L590" s="5" t="n">
        <v>1</v>
      </c>
      <c r="M590" s="5" t="n">
        <v>2.913</v>
      </c>
      <c r="N590" s="5" t="n">
        <v>1.715</v>
      </c>
      <c r="O590" s="5" t="n">
        <v>0</v>
      </c>
      <c r="P590" s="5" t="n">
        <v>2.913</v>
      </c>
      <c r="Q590" s="5" t="n">
        <v>0</v>
      </c>
      <c r="R590" s="5" t="n">
        <v>1</v>
      </c>
      <c r="S590" s="5" t="n">
        <v>4.628</v>
      </c>
      <c r="T590" s="5" t="n">
        <v>3.43</v>
      </c>
      <c r="U590" s="5" t="n">
        <v>0</v>
      </c>
      <c r="V590" s="5" t="n">
        <v>4.975</v>
      </c>
      <c r="W590" s="5" t="n">
        <v>0.075</v>
      </c>
      <c r="X590" s="5" t="n">
        <v>1</v>
      </c>
      <c r="Y590" s="5" t="n">
        <v>4.26</v>
      </c>
      <c r="Z590" s="5" t="n">
        <v>0.471</v>
      </c>
      <c r="AA590" s="5" t="n">
        <v>0</v>
      </c>
      <c r="AB590" s="5" t="n">
        <v>4.26</v>
      </c>
      <c r="AC590" s="5" t="n">
        <v>0</v>
      </c>
      <c r="AD590" s="5" t="n">
        <v>1</v>
      </c>
      <c r="AE590" s="5" t="n">
        <v>4.467</v>
      </c>
      <c r="AF590" s="5" t="n">
        <v>0.879</v>
      </c>
      <c r="AG590" s="5" t="n">
        <v>0</v>
      </c>
      <c r="AH590" s="5" t="n">
        <v>4.467</v>
      </c>
      <c r="AI590" s="5" t="n">
        <v>0</v>
      </c>
      <c r="AJ590" s="5" t="n">
        <v>1</v>
      </c>
      <c r="AK590" s="5" t="n">
        <v>11.001</v>
      </c>
      <c r="AL590" s="5" t="n">
        <v>5.4</v>
      </c>
      <c r="AM590" s="5" t="n">
        <v>0</v>
      </c>
      <c r="AN590" s="5" t="n">
        <v>11.827</v>
      </c>
      <c r="AO590" s="5" t="n">
        <v>0.075</v>
      </c>
      <c r="AP590" s="5" t="n">
        <v>1</v>
      </c>
      <c r="AQ590" s="5" t="n">
        <v>0.676</v>
      </c>
      <c r="AR590" s="5" t="n">
        <v>0.124</v>
      </c>
      <c r="AS590" s="5" t="n">
        <v>-0.287</v>
      </c>
      <c r="AT590" s="5" t="n">
        <v>0.418</v>
      </c>
      <c r="AU590" s="5" t="n">
        <v>0</v>
      </c>
      <c r="AV590" s="5" t="n">
        <v>0</v>
      </c>
      <c r="AW590" s="5" t="n">
        <v>0.619</v>
      </c>
      <c r="AX590" s="5" t="n">
        <v>0.12</v>
      </c>
      <c r="AY590" s="5" t="n">
        <v>0.012</v>
      </c>
      <c r="AZ590" s="5" t="n">
        <v>0.678</v>
      </c>
      <c r="BA590" s="5" t="n">
        <v>0.075</v>
      </c>
      <c r="BB590" s="5" t="n">
        <v>1</v>
      </c>
      <c r="BC590" s="5" t="n">
        <v>0.434</v>
      </c>
      <c r="BD590" s="5" t="n">
        <v>0.112</v>
      </c>
      <c r="BE590" s="5" t="n">
        <v>0.004</v>
      </c>
      <c r="BF590" s="5" t="n">
        <v>0.471</v>
      </c>
      <c r="BG590" s="5" t="n">
        <v>0.075</v>
      </c>
      <c r="BH590" s="5" t="n">
        <v>1</v>
      </c>
      <c r="BI590" s="5" t="n">
        <v>0.477</v>
      </c>
      <c r="BJ590" s="5" t="n">
        <v>0.105</v>
      </c>
      <c r="BK590" s="5" t="n">
        <v>0.008</v>
      </c>
      <c r="BL590" s="5" t="n">
        <v>0.521</v>
      </c>
      <c r="BM590" s="5" t="n">
        <v>0.075</v>
      </c>
      <c r="BN590" s="5" t="n">
        <v>1</v>
      </c>
      <c r="BO590" s="5" t="n">
        <v>0</v>
      </c>
      <c r="BP590" s="5" t="n">
        <v>-0.016</v>
      </c>
      <c r="BQ590" s="5" t="n">
        <v>0.137</v>
      </c>
      <c r="BR590" s="5" t="n">
        <v>0</v>
      </c>
      <c r="BS590" s="5" t="n">
        <v>0.833</v>
      </c>
      <c r="BT590" s="5" t="n">
        <v>0</v>
      </c>
      <c r="BU590" s="5" t="n">
        <v>-0.016</v>
      </c>
      <c r="BV590" s="5" t="n">
        <v>0.107</v>
      </c>
      <c r="BW590" s="5" t="n">
        <v>0</v>
      </c>
      <c r="BX590" s="5" t="n">
        <v>0.833</v>
      </c>
      <c r="BY590" s="5" t="n">
        <v>11.787</v>
      </c>
      <c r="BZ590" s="5" t="n">
        <v>0</v>
      </c>
      <c r="CA590" s="5" t="n">
        <v>11.787</v>
      </c>
      <c r="CB590" s="5" t="n">
        <v>0</v>
      </c>
      <c r="CC590" s="5" t="n">
        <v>78.125</v>
      </c>
      <c r="CD590" s="5" t="n">
        <v>7.95</v>
      </c>
      <c r="CE590" s="5" t="n">
        <v>67.154</v>
      </c>
      <c r="CF590" s="5" t="n">
        <v>156.175</v>
      </c>
      <c r="CG590" s="5" t="n">
        <v>0.075</v>
      </c>
      <c r="CH590" s="5" t="n">
        <v>1</v>
      </c>
      <c r="CI590" s="5" t="n">
        <v>0</v>
      </c>
      <c r="CJ590" s="5" t="n">
        <v>0</v>
      </c>
      <c r="CK590" s="5" t="n">
        <v>0</v>
      </c>
      <c r="CL590" s="5" t="n">
        <v>0</v>
      </c>
      <c r="CM590" s="5" t="n">
        <v>0</v>
      </c>
      <c r="CN590" s="5" t="n">
        <v>0</v>
      </c>
      <c r="CO590" s="5" t="n">
        <v>0</v>
      </c>
      <c r="CP590" s="5" t="n">
        <v>1</v>
      </c>
      <c r="CQ590" s="5" t="n">
        <v>1.198</v>
      </c>
      <c r="CR590" s="5" t="n">
        <v>0</v>
      </c>
      <c r="CS590" s="5" t="n">
        <v>4.578</v>
      </c>
      <c r="CT590" s="5" t="n">
        <v>4.753</v>
      </c>
      <c r="CU590" s="5" t="n">
        <v>15.629</v>
      </c>
    </row>
    <row r="591">
      <c r="A591" s="5" t="inlineStr">
        <is>
          <t>NGA2022</t>
        </is>
      </c>
      <c r="B591" s="5" t="inlineStr">
        <is>
          <t>NGA</t>
        </is>
      </c>
      <c r="C591" s="5" t="inlineStr">
        <is>
          <t>NGA</t>
        </is>
      </c>
      <c r="D591" s="5" t="inlineStr">
        <is>
          <t>Nigeria</t>
        </is>
      </c>
      <c r="E591" s="5" t="n">
        <v>2022</v>
      </c>
      <c r="F591" s="5" t="n">
        <v>0.075</v>
      </c>
      <c r="G591" s="5" t="n">
        <v>1.911</v>
      </c>
      <c r="H591" s="5" t="n">
        <v>0.617</v>
      </c>
      <c r="I591" s="5" t="n">
        <v>0</v>
      </c>
      <c r="J591" s="5" t="n">
        <v>1.911</v>
      </c>
      <c r="K591" s="5" t="n">
        <v>0</v>
      </c>
      <c r="L591" s="5" t="n">
        <v>1</v>
      </c>
      <c r="M591" s="5" t="n">
        <v>3.146</v>
      </c>
      <c r="N591" s="5" t="n">
        <v>1.852</v>
      </c>
      <c r="O591" s="5" t="n">
        <v>0</v>
      </c>
      <c r="P591" s="5" t="n">
        <v>3.146</v>
      </c>
      <c r="Q591" s="5" t="n">
        <v>0</v>
      </c>
      <c r="R591" s="5" t="n">
        <v>1</v>
      </c>
      <c r="S591" s="5" t="n">
        <v>4.998</v>
      </c>
      <c r="T591" s="5" t="n">
        <v>3.704</v>
      </c>
      <c r="U591" s="5" t="n">
        <v>0.028</v>
      </c>
      <c r="V591" s="5" t="n">
        <v>5.373</v>
      </c>
      <c r="W591" s="5" t="n">
        <v>0.075</v>
      </c>
      <c r="X591" s="5" t="n">
        <v>1</v>
      </c>
      <c r="Y591" s="5" t="n">
        <v>4.351</v>
      </c>
      <c r="Z591" s="5" t="n">
        <v>0.456</v>
      </c>
      <c r="AA591" s="5" t="n">
        <v>0</v>
      </c>
      <c r="AB591" s="5" t="n">
        <v>4.351</v>
      </c>
      <c r="AC591" s="5" t="n">
        <v>0</v>
      </c>
      <c r="AD591" s="5" t="n">
        <v>1</v>
      </c>
      <c r="AE591" s="5" t="n">
        <v>4.649</v>
      </c>
      <c r="AF591" s="5" t="n">
        <v>0.862</v>
      </c>
      <c r="AG591" s="5" t="n">
        <v>0</v>
      </c>
      <c r="AH591" s="5" t="n">
        <v>4.649</v>
      </c>
      <c r="AI591" s="5" t="n">
        <v>0</v>
      </c>
      <c r="AJ591" s="5" t="n">
        <v>1</v>
      </c>
      <c r="AK591" s="5" t="n">
        <v>11.681</v>
      </c>
      <c r="AL591" s="5" t="n">
        <v>5.578</v>
      </c>
      <c r="AM591" s="5" t="n">
        <v>0</v>
      </c>
      <c r="AN591" s="5" t="n">
        <v>12.558</v>
      </c>
      <c r="AO591" s="5" t="n">
        <v>0.075</v>
      </c>
      <c r="AP591" s="5" t="n">
        <v>1</v>
      </c>
      <c r="AQ591" s="5" t="n">
        <v>0.979</v>
      </c>
      <c r="AR591" s="5" t="n">
        <v>0.14</v>
      </c>
      <c r="AS591" s="5" t="n">
        <v>-0.573</v>
      </c>
      <c r="AT591" s="5" t="n">
        <v>0.436</v>
      </c>
      <c r="AU591" s="5" t="n">
        <v>0</v>
      </c>
      <c r="AV591" s="5" t="n">
        <v>0</v>
      </c>
      <c r="AW591" s="5" t="n">
        <v>1.078</v>
      </c>
      <c r="AX591" s="5" t="n">
        <v>0.14</v>
      </c>
      <c r="AY591" s="5" t="n">
        <v>0.018</v>
      </c>
      <c r="AZ591" s="5" t="n">
        <v>1.178</v>
      </c>
      <c r="BA591" s="5" t="n">
        <v>0.075</v>
      </c>
      <c r="BB591" s="5" t="n">
        <v>1</v>
      </c>
      <c r="BC591" s="5" t="n">
        <v>0.526</v>
      </c>
      <c r="BD591" s="5" t="n">
        <v>0.108</v>
      </c>
      <c r="BE591" s="5" t="n">
        <v>0.005</v>
      </c>
      <c r="BF591" s="5" t="n">
        <v>0.571</v>
      </c>
      <c r="BG591" s="5" t="n">
        <v>0.075</v>
      </c>
      <c r="BH591" s="5" t="n">
        <v>1</v>
      </c>
      <c r="BI591" s="5" t="n">
        <v>0.801</v>
      </c>
      <c r="BJ591" s="5" t="n">
        <v>0.156</v>
      </c>
      <c r="BK591" s="5" t="n">
        <v>0.008</v>
      </c>
      <c r="BL591" s="5" t="n">
        <v>0.87</v>
      </c>
      <c r="BM591" s="5" t="n">
        <v>0.075</v>
      </c>
      <c r="BN591" s="5" t="n">
        <v>1</v>
      </c>
      <c r="BO591" s="5" t="n">
        <v>0</v>
      </c>
      <c r="BP591" s="5" t="n">
        <v>-0.016</v>
      </c>
      <c r="BQ591" s="5" t="n">
        <v>0.127</v>
      </c>
      <c r="BR591" s="5" t="n">
        <v>0</v>
      </c>
      <c r="BS591" s="5" t="n">
        <v>0.833</v>
      </c>
      <c r="BT591" s="5" t="n">
        <v>0</v>
      </c>
      <c r="BU591" s="5" t="n">
        <v>-0.016</v>
      </c>
      <c r="BV591" s="5" t="n">
        <v>0.119</v>
      </c>
      <c r="BW591" s="5" t="n">
        <v>0</v>
      </c>
      <c r="BX591" s="5" t="n">
        <v>0.833</v>
      </c>
      <c r="BY591" s="5" t="n">
        <v>12.729</v>
      </c>
      <c r="BZ591" s="5" t="n">
        <v>0</v>
      </c>
      <c r="CA591" s="5" t="n">
        <v>12.729</v>
      </c>
      <c r="CB591" s="5" t="n">
        <v>0</v>
      </c>
      <c r="CC591" s="5" t="n">
        <v>97.90000000000001</v>
      </c>
      <c r="CD591" s="5" t="n">
        <v>7.95</v>
      </c>
      <c r="CE591" s="5" t="n">
        <v>170.073</v>
      </c>
      <c r="CF591" s="5" t="n">
        <v>288.071</v>
      </c>
      <c r="CG591" s="5" t="n">
        <v>0.075</v>
      </c>
      <c r="CH591" s="5" t="n">
        <v>1</v>
      </c>
      <c r="CI591" s="5" t="n">
        <v>0</v>
      </c>
      <c r="CJ591" s="5" t="n">
        <v>0</v>
      </c>
      <c r="CK591" s="5" t="n">
        <v>0</v>
      </c>
      <c r="CL591" s="5" t="n">
        <v>0</v>
      </c>
      <c r="CM591" s="5" t="n">
        <v>0</v>
      </c>
      <c r="CN591" s="5" t="n">
        <v>0</v>
      </c>
      <c r="CO591" s="5" t="n">
        <v>0</v>
      </c>
      <c r="CP591" s="5" t="n">
        <v>1</v>
      </c>
      <c r="CQ591" s="5" t="n">
        <v>1.294</v>
      </c>
      <c r="CR591" s="5" t="n">
        <v>0</v>
      </c>
      <c r="CS591" s="5" t="n">
        <v>4.944</v>
      </c>
      <c r="CT591" s="5" t="n">
        <v>10.485</v>
      </c>
      <c r="CU591" s="5" t="n">
        <v>29.559</v>
      </c>
    </row>
    <row r="592">
      <c r="A592" s="5" t="inlineStr">
        <is>
          <t>NGA2023</t>
        </is>
      </c>
      <c r="B592" s="5" t="inlineStr">
        <is>
          <t>NGA</t>
        </is>
      </c>
      <c r="C592" s="5" t="inlineStr">
        <is>
          <t>NGA</t>
        </is>
      </c>
      <c r="D592" s="5" t="inlineStr">
        <is>
          <t>Nigeria</t>
        </is>
      </c>
      <c r="E592" s="5" t="n">
        <v>2023</v>
      </c>
      <c r="F592" s="5" t="n">
        <v>0.075</v>
      </c>
      <c r="G592" s="5" t="n">
        <v>1.99</v>
      </c>
      <c r="H592" s="5" t="n">
        <v>0.643</v>
      </c>
      <c r="I592" s="5" t="n">
        <v>0</v>
      </c>
      <c r="J592" s="5" t="n">
        <v>1.99</v>
      </c>
      <c r="K592" s="5" t="n">
        <v>0</v>
      </c>
      <c r="L592" s="5" t="n">
        <v>1</v>
      </c>
      <c r="M592" s="5" t="n">
        <v>3.276</v>
      </c>
      <c r="N592" s="5" t="n">
        <v>1.928</v>
      </c>
      <c r="O592" s="5" t="n">
        <v>0</v>
      </c>
      <c r="P592" s="5" t="n">
        <v>3.276</v>
      </c>
      <c r="Q592" s="5" t="n">
        <v>0</v>
      </c>
      <c r="R592" s="5" t="n">
        <v>1</v>
      </c>
      <c r="S592" s="5" t="n">
        <v>5.205</v>
      </c>
      <c r="T592" s="5" t="n">
        <v>3.857</v>
      </c>
      <c r="U592" s="5" t="n">
        <v>0.043</v>
      </c>
      <c r="V592" s="5" t="n">
        <v>5.595</v>
      </c>
      <c r="W592" s="5" t="n">
        <v>0.075</v>
      </c>
      <c r="X592" s="5" t="n">
        <v>1</v>
      </c>
      <c r="Y592" s="5" t="n">
        <v>4.402</v>
      </c>
      <c r="Z592" s="5" t="n">
        <v>0.493</v>
      </c>
      <c r="AA592" s="5" t="n">
        <v>0</v>
      </c>
      <c r="AB592" s="5" t="n">
        <v>4.402</v>
      </c>
      <c r="AC592" s="5" t="n">
        <v>0</v>
      </c>
      <c r="AD592" s="5" t="n">
        <v>1</v>
      </c>
      <c r="AE592" s="5" t="n">
        <v>4.751</v>
      </c>
      <c r="AF592" s="5" t="n">
        <v>0.946</v>
      </c>
      <c r="AG592" s="5" t="n">
        <v>0</v>
      </c>
      <c r="AH592" s="5" t="n">
        <v>4.751</v>
      </c>
      <c r="AI592" s="5" t="n">
        <v>0</v>
      </c>
      <c r="AJ592" s="5" t="n">
        <v>1</v>
      </c>
      <c r="AK592" s="5" t="n">
        <v>12.061</v>
      </c>
      <c r="AL592" s="5" t="n">
        <v>5.975</v>
      </c>
      <c r="AM592" s="5" t="n">
        <v>0</v>
      </c>
      <c r="AN592" s="5" t="n">
        <v>12.965</v>
      </c>
      <c r="AO592" s="5" t="n">
        <v>0.075</v>
      </c>
      <c r="AP592" s="5" t="n">
        <v>1</v>
      </c>
      <c r="AQ592" s="5" t="n">
        <v>0.835</v>
      </c>
      <c r="AR592" s="5" t="n">
        <v>0.141</v>
      </c>
      <c r="AS592" s="5" t="n">
        <v>-0.183</v>
      </c>
      <c r="AT592" s="5" t="n">
        <v>0.702</v>
      </c>
      <c r="AU592" s="5" t="n">
        <v>0</v>
      </c>
      <c r="AV592" s="5" t="n">
        <v>0</v>
      </c>
      <c r="AW592" s="5" t="n">
        <v>0.864</v>
      </c>
      <c r="AX592" s="5" t="n">
        <v>0.148</v>
      </c>
      <c r="AY592" s="5" t="n">
        <v>0.014</v>
      </c>
      <c r="AZ592" s="5" t="n">
        <v>0.945</v>
      </c>
      <c r="BA592" s="5" t="n">
        <v>0.075</v>
      </c>
      <c r="BB592" s="5" t="n">
        <v>1</v>
      </c>
      <c r="BC592" s="5" t="n">
        <v>0.42</v>
      </c>
      <c r="BD592" s="5" t="n">
        <v>0.101</v>
      </c>
      <c r="BE592" s="5" t="n">
        <v>0.004</v>
      </c>
      <c r="BF592" s="5" t="n">
        <v>0.456</v>
      </c>
      <c r="BG592" s="5" t="n">
        <v>0.075</v>
      </c>
      <c r="BH592" s="5" t="n">
        <v>1</v>
      </c>
      <c r="BI592" s="5" t="n">
        <v>0.6830000000000001</v>
      </c>
      <c r="BJ592" s="5" t="n">
        <v>0.149</v>
      </c>
      <c r="BK592" s="5" t="n">
        <v>0.008</v>
      </c>
      <c r="BL592" s="5" t="n">
        <v>0.742</v>
      </c>
      <c r="BM592" s="5" t="n">
        <v>0.075</v>
      </c>
      <c r="BN592" s="5" t="n">
        <v>1</v>
      </c>
      <c r="BO592" s="5" t="n">
        <v>0</v>
      </c>
      <c r="BP592" s="5" t="n">
        <v>-0.016</v>
      </c>
      <c r="BQ592" s="5" t="n">
        <v>0.08400000000000001</v>
      </c>
      <c r="BR592" s="5" t="n">
        <v>0</v>
      </c>
      <c r="BS592" s="5" t="n">
        <v>0.833</v>
      </c>
      <c r="BT592" s="5" t="n">
        <v>0</v>
      </c>
      <c r="BU592" s="5" t="n">
        <v>-0.016</v>
      </c>
      <c r="BV592" s="5" t="n">
        <v>0.078</v>
      </c>
      <c r="BW592" s="5" t="n">
        <v>0</v>
      </c>
      <c r="BX592" s="5" t="n">
        <v>0.833</v>
      </c>
      <c r="BY592" s="5" t="n">
        <v>13.254</v>
      </c>
      <c r="BZ592" s="5" t="n">
        <v>0</v>
      </c>
      <c r="CA592" s="5" t="n">
        <v>13.254</v>
      </c>
      <c r="CB592" s="5" t="n">
        <v>0</v>
      </c>
      <c r="CC592" s="5" t="n">
        <v>83.248</v>
      </c>
      <c r="CD592" s="5" t="n">
        <v>7.95</v>
      </c>
      <c r="CE592" s="5" t="n">
        <v>200.582</v>
      </c>
      <c r="CF592" s="5" t="n">
        <v>305.117</v>
      </c>
      <c r="CG592" s="5" t="n">
        <v>0.075</v>
      </c>
      <c r="CH592" s="5" t="n">
        <v>1</v>
      </c>
      <c r="CI592" s="5" t="n">
        <v>0</v>
      </c>
      <c r="CJ592" s="5" t="n">
        <v>0</v>
      </c>
      <c r="CK592" s="5" t="n">
        <v>0</v>
      </c>
      <c r="CL592" s="5" t="n">
        <v>0</v>
      </c>
      <c r="CM592" s="5" t="n">
        <v>0</v>
      </c>
      <c r="CN592" s="5" t="n">
        <v>0</v>
      </c>
      <c r="CO592" s="5" t="n">
        <v>0</v>
      </c>
      <c r="CP592" s="5" t="n">
        <v>1</v>
      </c>
      <c r="CQ592" s="5" t="n">
        <v>1.348</v>
      </c>
      <c r="CR592" s="5" t="n">
        <v>0</v>
      </c>
      <c r="CS592" s="5" t="n">
        <v>5.148</v>
      </c>
      <c r="CT592" s="5" t="n">
        <v>4.861</v>
      </c>
      <c r="CU592" s="5" t="n">
        <v>10.761</v>
      </c>
    </row>
    <row r="593">
      <c r="A593" s="5" t="inlineStr">
        <is>
          <t>NGA2024</t>
        </is>
      </c>
      <c r="B593" s="5" t="inlineStr">
        <is>
          <t>NGA</t>
        </is>
      </c>
      <c r="C593" s="5" t="inlineStr">
        <is>
          <t>NGA</t>
        </is>
      </c>
      <c r="D593" s="5" t="inlineStr">
        <is>
          <t>Nigeria</t>
        </is>
      </c>
      <c r="E593" s="5" t="n">
        <v>2024</v>
      </c>
      <c r="F593" s="5" t="n">
        <v>0.075</v>
      </c>
      <c r="G593" s="5" t="n">
        <v>2.049</v>
      </c>
      <c r="H593" s="5" t="n">
        <v>0.662</v>
      </c>
      <c r="I593" s="5" t="n">
        <v>0</v>
      </c>
      <c r="J593" s="5" t="n">
        <v>2.049</v>
      </c>
      <c r="K593" s="5" t="n">
        <v>0</v>
      </c>
      <c r="L593" s="5" t="n">
        <v>1</v>
      </c>
      <c r="M593" s="5" t="n">
        <v>3.373</v>
      </c>
      <c r="N593" s="5" t="n">
        <v>1.985</v>
      </c>
      <c r="O593" s="5" t="n">
        <v>0</v>
      </c>
      <c r="P593" s="5" t="n">
        <v>3.373</v>
      </c>
      <c r="Q593" s="5" t="n">
        <v>0</v>
      </c>
      <c r="R593" s="5" t="n">
        <v>1</v>
      </c>
      <c r="S593" s="5" t="n">
        <v>5.358</v>
      </c>
      <c r="T593" s="5" t="n">
        <v>3.971</v>
      </c>
      <c r="U593" s="5" t="n">
        <v>0.055</v>
      </c>
      <c r="V593" s="5" t="n">
        <v>5.76</v>
      </c>
      <c r="W593" s="5" t="n">
        <v>0.075</v>
      </c>
      <c r="X593" s="5" t="n">
        <v>1</v>
      </c>
      <c r="Y593" s="5" t="n">
        <v>4.62</v>
      </c>
      <c r="Z593" s="5" t="n">
        <v>0.583</v>
      </c>
      <c r="AA593" s="5" t="n">
        <v>0</v>
      </c>
      <c r="AB593" s="5" t="n">
        <v>4.62</v>
      </c>
      <c r="AC593" s="5" t="n">
        <v>0</v>
      </c>
      <c r="AD593" s="5" t="n">
        <v>1</v>
      </c>
      <c r="AE593" s="5" t="n">
        <v>5.007</v>
      </c>
      <c r="AF593" s="5" t="n">
        <v>1.097</v>
      </c>
      <c r="AG593" s="5" t="n">
        <v>0</v>
      </c>
      <c r="AH593" s="5" t="n">
        <v>5.007</v>
      </c>
      <c r="AI593" s="5" t="n">
        <v>0</v>
      </c>
      <c r="AJ593" s="5" t="n">
        <v>1</v>
      </c>
      <c r="AK593" s="5" t="n">
        <v>13.449</v>
      </c>
      <c r="AL593" s="5" t="n">
        <v>6.84</v>
      </c>
      <c r="AM593" s="5" t="n">
        <v>0</v>
      </c>
      <c r="AN593" s="5" t="n">
        <v>13.449</v>
      </c>
      <c r="AO593" s="5" t="n">
        <v>0</v>
      </c>
      <c r="AP593" s="5" t="n">
        <v>1</v>
      </c>
      <c r="AQ593" s="5" t="n">
        <v>0.866</v>
      </c>
      <c r="AR593" s="5" t="n">
        <v>0.157</v>
      </c>
      <c r="AS593" s="5" t="n">
        <v>-0.274</v>
      </c>
      <c r="AT593" s="5" t="n">
        <v>0.592</v>
      </c>
      <c r="AU593" s="5" t="n">
        <v>0</v>
      </c>
      <c r="AV593" s="5" t="n">
        <v>0</v>
      </c>
      <c r="AW593" s="5" t="n">
        <v>0.877</v>
      </c>
      <c r="AX593" s="5" t="n">
        <v>0.161</v>
      </c>
      <c r="AY593" s="5" t="n">
        <v>0.013</v>
      </c>
      <c r="AZ593" s="5" t="n">
        <v>0.89</v>
      </c>
      <c r="BA593" s="5" t="n">
        <v>0</v>
      </c>
      <c r="BB593" s="5" t="n">
        <v>1</v>
      </c>
      <c r="BC593" s="5" t="n">
        <v>0.513</v>
      </c>
      <c r="BD593" s="5" t="n">
        <v>0.132</v>
      </c>
      <c r="BE593" s="5" t="n">
        <v>0.004</v>
      </c>
      <c r="BF593" s="5" t="n">
        <v>0.517</v>
      </c>
      <c r="BG593" s="5" t="n">
        <v>0</v>
      </c>
      <c r="BH593" s="5" t="n">
        <v>1</v>
      </c>
      <c r="BI593" s="5" t="n">
        <v>0.714</v>
      </c>
      <c r="BJ593" s="5" t="n">
        <v>0.157</v>
      </c>
      <c r="BK593" s="5" t="n">
        <v>0.008</v>
      </c>
      <c r="BL593" s="5" t="n">
        <v>0.722</v>
      </c>
      <c r="BM593" s="5" t="n">
        <v>0</v>
      </c>
      <c r="BN593" s="5" t="n">
        <v>1</v>
      </c>
      <c r="BO593" s="5" t="n">
        <v>0</v>
      </c>
      <c r="BP593" s="5" t="n">
        <v>-0.016</v>
      </c>
      <c r="BQ593" s="5" t="n">
        <v>0.126</v>
      </c>
      <c r="BR593" s="5" t="n">
        <v>0</v>
      </c>
      <c r="BS593" s="5" t="n">
        <v>0.833</v>
      </c>
      <c r="BT593" s="5" t="n">
        <v>0</v>
      </c>
      <c r="BU593" s="5" t="n">
        <v>-0.016</v>
      </c>
      <c r="BV593" s="5" t="n">
        <v>0.07000000000000001</v>
      </c>
      <c r="BW593" s="5" t="n">
        <v>0</v>
      </c>
      <c r="BX593" s="5" t="n">
        <v>0.833</v>
      </c>
      <c r="BY593" s="5" t="n">
        <v>13.646</v>
      </c>
      <c r="BZ593" s="5" t="n">
        <v>0</v>
      </c>
      <c r="CA593" s="5" t="n">
        <v>13.646</v>
      </c>
      <c r="CB593" s="5" t="n">
        <v>0</v>
      </c>
      <c r="CC593" s="5" t="n">
        <v>82.58799999999999</v>
      </c>
      <c r="CD593" s="5" t="n">
        <v>7.95</v>
      </c>
      <c r="CE593" s="5" t="n">
        <v>210.682</v>
      </c>
      <c r="CF593" s="5" t="n">
        <v>312.077</v>
      </c>
      <c r="CG593" s="5" t="n">
        <v>0.075</v>
      </c>
      <c r="CH593" s="5" t="n">
        <v>1</v>
      </c>
      <c r="CI593" s="5" t="n">
        <v>0</v>
      </c>
      <c r="CJ593" s="5" t="n">
        <v>0</v>
      </c>
      <c r="CK593" s="5" t="n">
        <v>0</v>
      </c>
      <c r="CL593" s="5" t="n">
        <v>0</v>
      </c>
      <c r="CM593" s="5" t="n">
        <v>0</v>
      </c>
      <c r="CN593" s="5" t="n">
        <v>0</v>
      </c>
      <c r="CO593" s="5" t="n">
        <v>0</v>
      </c>
      <c r="CP593" s="5" t="n">
        <v>1</v>
      </c>
      <c r="CQ593" s="5" t="n">
        <v>1.387</v>
      </c>
      <c r="CR593" s="5" t="n">
        <v>0</v>
      </c>
      <c r="CS593" s="5" t="n">
        <v>5.3</v>
      </c>
      <c r="CT593" s="5" t="n">
        <v>4.251</v>
      </c>
      <c r="CU593" s="5" t="n">
        <v>9.098000000000001</v>
      </c>
    </row>
    <row r="594">
      <c r="A594" s="5" t="inlineStr">
        <is>
          <t>MKD2021</t>
        </is>
      </c>
      <c r="B594" s="5" t="inlineStr">
        <is>
          <t>MKD</t>
        </is>
      </c>
      <c r="C594" s="5" t="inlineStr">
        <is>
          <t>MKD</t>
        </is>
      </c>
      <c r="D594" s="5" t="inlineStr">
        <is>
          <t>North Macedonia</t>
        </is>
      </c>
      <c r="E594" s="5" t="n">
        <v>2021</v>
      </c>
      <c r="F594" s="5" t="n">
        <v>0.18</v>
      </c>
      <c r="G594" s="5" t="n">
        <v>2.429</v>
      </c>
      <c r="H594" s="5" t="n">
        <v>0.671</v>
      </c>
      <c r="I594" s="5" t="n">
        <v>0</v>
      </c>
      <c r="J594" s="5" t="n">
        <v>2.429</v>
      </c>
      <c r="K594" s="5" t="n">
        <v>0</v>
      </c>
      <c r="L594" s="5" t="n">
        <v>1</v>
      </c>
      <c r="M594" s="5" t="n">
        <v>3.793</v>
      </c>
      <c r="N594" s="5" t="n">
        <v>2.014</v>
      </c>
      <c r="O594" s="5" t="n">
        <v>0</v>
      </c>
      <c r="P594" s="5" t="n">
        <v>3.793</v>
      </c>
      <c r="Q594" s="5" t="n">
        <v>0</v>
      </c>
      <c r="R594" s="5" t="n">
        <v>1</v>
      </c>
      <c r="S594" s="5" t="n">
        <v>5.785</v>
      </c>
      <c r="T594" s="5" t="n">
        <v>4.027</v>
      </c>
      <c r="U594" s="5" t="n">
        <v>0</v>
      </c>
      <c r="V594" s="5" t="n">
        <v>6.826</v>
      </c>
      <c r="W594" s="5" t="n">
        <v>0.18</v>
      </c>
      <c r="X594" s="5" t="n">
        <v>1</v>
      </c>
      <c r="Y594" s="5" t="n">
        <v>12.393</v>
      </c>
      <c r="Z594" s="5" t="n">
        <v>1.369</v>
      </c>
      <c r="AA594" s="5" t="n">
        <v>-3.434</v>
      </c>
      <c r="AB594" s="5" t="n">
        <v>8.959</v>
      </c>
      <c r="AC594" s="5" t="n">
        <v>0</v>
      </c>
      <c r="AD594" s="5" t="n">
        <v>1</v>
      </c>
      <c r="AE594" s="5" t="n">
        <v>12.35</v>
      </c>
      <c r="AF594" s="5" t="n">
        <v>2.43</v>
      </c>
      <c r="AG594" s="5" t="n">
        <v>-3.391</v>
      </c>
      <c r="AH594" s="5" t="n">
        <v>8.959</v>
      </c>
      <c r="AI594" s="5" t="n">
        <v>0</v>
      </c>
      <c r="AJ594" s="5" t="n">
        <v>1</v>
      </c>
      <c r="AK594" s="5" t="n">
        <v>18.855</v>
      </c>
      <c r="AL594" s="5" t="n">
        <v>9.254</v>
      </c>
      <c r="AM594" s="5" t="n">
        <v>-4.125</v>
      </c>
      <c r="AN594" s="5" t="n">
        <v>17.38</v>
      </c>
      <c r="AO594" s="5" t="n">
        <v>0.18</v>
      </c>
      <c r="AP594" s="5" t="n">
        <v>1</v>
      </c>
      <c r="AQ594" s="5" t="n">
        <v>0.619</v>
      </c>
      <c r="AR594" s="5" t="n">
        <v>0.114</v>
      </c>
      <c r="AS594" s="5" t="n">
        <v>0.511</v>
      </c>
      <c r="AT594" s="5" t="n">
        <v>1.333</v>
      </c>
      <c r="AU594" s="5" t="n">
        <v>0.18</v>
      </c>
      <c r="AV594" s="5" t="n">
        <v>1</v>
      </c>
      <c r="AW594" s="5" t="n">
        <v>0.599</v>
      </c>
      <c r="AX594" s="5" t="n">
        <v>0.114</v>
      </c>
      <c r="AY594" s="5" t="n">
        <v>0.385</v>
      </c>
      <c r="AZ594" s="5" t="n">
        <v>1.162</v>
      </c>
      <c r="BA594" s="5" t="n">
        <v>0.18</v>
      </c>
      <c r="BB594" s="5" t="n">
        <v>1</v>
      </c>
      <c r="BC594" s="5" t="n">
        <v>0.439</v>
      </c>
      <c r="BD594" s="5" t="n">
        <v>0.114</v>
      </c>
      <c r="BE594" s="5" t="n">
        <v>0.145</v>
      </c>
      <c r="BF594" s="5" t="n">
        <v>0.6889999999999999</v>
      </c>
      <c r="BG594" s="5" t="n">
        <v>0.18</v>
      </c>
      <c r="BH594" s="5" t="n">
        <v>1</v>
      </c>
      <c r="BI594" s="5" t="n">
        <v>0.505</v>
      </c>
      <c r="BJ594" s="5" t="n">
        <v>0.114</v>
      </c>
      <c r="BK594" s="5" t="n">
        <v>0</v>
      </c>
      <c r="BL594" s="5" t="n">
        <v>0.596</v>
      </c>
      <c r="BM594" s="5" t="n">
        <v>0.18</v>
      </c>
      <c r="BN594" s="5" t="n">
        <v>1</v>
      </c>
      <c r="BO594" s="5" t="n">
        <v>0</v>
      </c>
      <c r="BP594" s="5" t="n">
        <v>0</v>
      </c>
      <c r="BQ594" s="5" t="n">
        <v>0.099</v>
      </c>
      <c r="BR594" s="5" t="n">
        <v>0</v>
      </c>
      <c r="BS594" s="5" t="n">
        <v>1</v>
      </c>
      <c r="BT594" s="5" t="n">
        <v>0</v>
      </c>
      <c r="BU594" s="5" t="n">
        <v>0</v>
      </c>
      <c r="BV594" s="5" t="n">
        <v>0.099</v>
      </c>
      <c r="BW594" s="5" t="n">
        <v>0.18</v>
      </c>
      <c r="BX594" s="5" t="n">
        <v>0.833</v>
      </c>
      <c r="BY594" s="5" t="n">
        <v>11.787</v>
      </c>
      <c r="BZ594" s="5" t="n">
        <v>0</v>
      </c>
      <c r="CA594" s="5" t="n">
        <v>11.787</v>
      </c>
      <c r="CB594" s="5" t="n">
        <v>0</v>
      </c>
      <c r="CC594" s="5" t="n">
        <v>78.125</v>
      </c>
      <c r="CD594" s="5" t="n">
        <v>7.95</v>
      </c>
      <c r="CE594" s="5" t="n">
        <v>71.649</v>
      </c>
      <c r="CF594" s="5" t="n">
        <v>176.733</v>
      </c>
      <c r="CG594" s="5" t="n">
        <v>0.18</v>
      </c>
      <c r="CH594" s="5" t="n">
        <v>1</v>
      </c>
      <c r="CI594" s="5" t="n">
        <v>0</v>
      </c>
      <c r="CJ594" s="5" t="n">
        <v>0</v>
      </c>
      <c r="CK594" s="5" t="n">
        <v>0</v>
      </c>
      <c r="CL594" s="5" t="n">
        <v>0</v>
      </c>
      <c r="CM594" s="5" t="n">
        <v>0</v>
      </c>
      <c r="CN594" s="5" t="n">
        <v>0</v>
      </c>
      <c r="CO594" s="5" t="n">
        <v>0</v>
      </c>
      <c r="CP594" s="5" t="n">
        <v>0.826</v>
      </c>
      <c r="CQ594" s="5" t="n">
        <v>1.198</v>
      </c>
      <c r="CR594" s="5" t="n">
        <v>0</v>
      </c>
      <c r="CS594" s="5" t="n">
        <v>4.776</v>
      </c>
      <c r="CT594" s="5" t="n">
        <v>4.41</v>
      </c>
      <c r="CU594" s="5" t="n">
        <v>7.753</v>
      </c>
    </row>
    <row r="595">
      <c r="A595" s="5" t="inlineStr">
        <is>
          <t>MKD2022</t>
        </is>
      </c>
      <c r="B595" s="5" t="inlineStr">
        <is>
          <t>MKD</t>
        </is>
      </c>
      <c r="C595" s="5" t="inlineStr">
        <is>
          <t>MKD</t>
        </is>
      </c>
      <c r="D595" s="5" t="inlineStr">
        <is>
          <t>North Macedonia</t>
        </is>
      </c>
      <c r="E595" s="5" t="n">
        <v>2022</v>
      </c>
      <c r="F595" s="5" t="n">
        <v>0.18</v>
      </c>
      <c r="G595" s="5" t="n">
        <v>2.758</v>
      </c>
      <c r="H595" s="5" t="n">
        <v>0.719</v>
      </c>
      <c r="I595" s="5" t="n">
        <v>0</v>
      </c>
      <c r="J595" s="5" t="n">
        <v>2.758</v>
      </c>
      <c r="K595" s="5" t="n">
        <v>0</v>
      </c>
      <c r="L595" s="5" t="n">
        <v>1</v>
      </c>
      <c r="M595" s="5" t="n">
        <v>4.234</v>
      </c>
      <c r="N595" s="5" t="n">
        <v>2.156</v>
      </c>
      <c r="O595" s="5" t="n">
        <v>0</v>
      </c>
      <c r="P595" s="5" t="n">
        <v>4.234</v>
      </c>
      <c r="Q595" s="5" t="n">
        <v>0</v>
      </c>
      <c r="R595" s="5" t="n">
        <v>1</v>
      </c>
      <c r="S595" s="5" t="n">
        <v>6.351</v>
      </c>
      <c r="T595" s="5" t="n">
        <v>4.311</v>
      </c>
      <c r="U595" s="5" t="n">
        <v>0.08500000000000001</v>
      </c>
      <c r="V595" s="5" t="n">
        <v>7.495</v>
      </c>
      <c r="W595" s="5" t="n">
        <v>0.18</v>
      </c>
      <c r="X595" s="5" t="n">
        <v>1</v>
      </c>
      <c r="Y595" s="5" t="n">
        <v>34.673</v>
      </c>
      <c r="Z595" s="5" t="n">
        <v>3.637</v>
      </c>
      <c r="AA595" s="5" t="n">
        <v>-2.016</v>
      </c>
      <c r="AB595" s="5" t="n">
        <v>32.656</v>
      </c>
      <c r="AC595" s="5" t="n">
        <v>0</v>
      </c>
      <c r="AD595" s="5" t="n">
        <v>1</v>
      </c>
      <c r="AE595" s="5" t="n">
        <v>34.721</v>
      </c>
      <c r="AF595" s="5" t="n">
        <v>6.437</v>
      </c>
      <c r="AG595" s="5" t="n">
        <v>-2.064</v>
      </c>
      <c r="AH595" s="5" t="n">
        <v>32.656</v>
      </c>
      <c r="AI595" s="5" t="n">
        <v>0</v>
      </c>
      <c r="AJ595" s="5" t="n">
        <v>1</v>
      </c>
      <c r="AK595" s="5" t="n">
        <v>41.774</v>
      </c>
      <c r="AL595" s="5" t="n">
        <v>19.949</v>
      </c>
      <c r="AM595" s="5" t="n">
        <v>-9.423</v>
      </c>
      <c r="AN595" s="5" t="n">
        <v>38.174</v>
      </c>
      <c r="AO595" s="5" t="n">
        <v>0.18</v>
      </c>
      <c r="AP595" s="5" t="n">
        <v>1</v>
      </c>
      <c r="AQ595" s="5" t="n">
        <v>0.861</v>
      </c>
      <c r="AR595" s="5" t="n">
        <v>0.123</v>
      </c>
      <c r="AS595" s="5" t="n">
        <v>0.414</v>
      </c>
      <c r="AT595" s="5" t="n">
        <v>1.505</v>
      </c>
      <c r="AU595" s="5" t="n">
        <v>0.18</v>
      </c>
      <c r="AV595" s="5" t="n">
        <v>1</v>
      </c>
      <c r="AW595" s="5" t="n">
        <v>0.986</v>
      </c>
      <c r="AX595" s="5" t="n">
        <v>0.123</v>
      </c>
      <c r="AY595" s="5" t="n">
        <v>0.295</v>
      </c>
      <c r="AZ595" s="5" t="n">
        <v>1.512</v>
      </c>
      <c r="BA595" s="5" t="n">
        <v>0.18</v>
      </c>
      <c r="BB595" s="5" t="n">
        <v>1</v>
      </c>
      <c r="BC595" s="5" t="n">
        <v>0.598</v>
      </c>
      <c r="BD595" s="5" t="n">
        <v>0.123</v>
      </c>
      <c r="BE595" s="5" t="n">
        <v>0.114</v>
      </c>
      <c r="BF595" s="5" t="n">
        <v>0.84</v>
      </c>
      <c r="BG595" s="5" t="n">
        <v>0.18</v>
      </c>
      <c r="BH595" s="5" t="n">
        <v>1</v>
      </c>
      <c r="BI595" s="5" t="n">
        <v>0.612</v>
      </c>
      <c r="BJ595" s="5" t="n">
        <v>0.123</v>
      </c>
      <c r="BK595" s="5" t="n">
        <v>0.008</v>
      </c>
      <c r="BL595" s="5" t="n">
        <v>0.723</v>
      </c>
      <c r="BM595" s="5" t="n">
        <v>0.18</v>
      </c>
      <c r="BN595" s="5" t="n">
        <v>1</v>
      </c>
      <c r="BO595" s="5" t="n">
        <v>0</v>
      </c>
      <c r="BP595" s="5" t="n">
        <v>0</v>
      </c>
      <c r="BQ595" s="5" t="n">
        <v>0.27</v>
      </c>
      <c r="BR595" s="5" t="n">
        <v>0</v>
      </c>
      <c r="BS595" s="5" t="n">
        <v>1</v>
      </c>
      <c r="BT595" s="5" t="n">
        <v>0</v>
      </c>
      <c r="BU595" s="5" t="n">
        <v>0</v>
      </c>
      <c r="BV595" s="5" t="n">
        <v>0.104</v>
      </c>
      <c r="BW595" s="5" t="n">
        <v>0.18</v>
      </c>
      <c r="BX595" s="5" t="n">
        <v>0.833</v>
      </c>
      <c r="BY595" s="5" t="n">
        <v>12.729</v>
      </c>
      <c r="BZ595" s="5" t="n">
        <v>0</v>
      </c>
      <c r="CA595" s="5" t="n">
        <v>12.729</v>
      </c>
      <c r="CB595" s="5" t="n">
        <v>0</v>
      </c>
      <c r="CC595" s="5" t="n">
        <v>97.90000000000001</v>
      </c>
      <c r="CD595" s="5" t="n">
        <v>7.95</v>
      </c>
      <c r="CE595" s="5" t="n">
        <v>99.20699999999999</v>
      </c>
      <c r="CF595" s="5" t="n">
        <v>232.586</v>
      </c>
      <c r="CG595" s="5" t="n">
        <v>0.18</v>
      </c>
      <c r="CH595" s="5" t="n">
        <v>1</v>
      </c>
      <c r="CI595" s="5" t="n">
        <v>0</v>
      </c>
      <c r="CJ595" s="5" t="n">
        <v>0</v>
      </c>
      <c r="CK595" s="5" t="n">
        <v>0</v>
      </c>
      <c r="CL595" s="5" t="n">
        <v>0</v>
      </c>
      <c r="CM595" s="5" t="n">
        <v>0</v>
      </c>
      <c r="CN595" s="5" t="n">
        <v>0</v>
      </c>
      <c r="CO595" s="5" t="n">
        <v>0</v>
      </c>
      <c r="CP595" s="5" t="n">
        <v>0.836</v>
      </c>
      <c r="CQ595" s="5" t="n">
        <v>1.294</v>
      </c>
      <c r="CR595" s="5" t="n">
        <v>0</v>
      </c>
      <c r="CS595" s="5" t="n">
        <v>5.158</v>
      </c>
      <c r="CT595" s="5" t="n">
        <v>5.842</v>
      </c>
      <c r="CU595" s="5" t="n">
        <v>29.941</v>
      </c>
    </row>
    <row r="596">
      <c r="A596" s="5" t="inlineStr">
        <is>
          <t>MKD2023</t>
        </is>
      </c>
      <c r="B596" s="5" t="inlineStr">
        <is>
          <t>MKD</t>
        </is>
      </c>
      <c r="C596" s="5" t="inlineStr">
        <is>
          <t>MKD</t>
        </is>
      </c>
      <c r="D596" s="5" t="inlineStr">
        <is>
          <t>North Macedonia</t>
        </is>
      </c>
      <c r="E596" s="5" t="n">
        <v>2023</v>
      </c>
      <c r="F596" s="5" t="n">
        <v>0.18</v>
      </c>
      <c r="G596" s="5" t="n">
        <v>2.76</v>
      </c>
      <c r="H596" s="5" t="n">
        <v>0.822</v>
      </c>
      <c r="I596" s="5" t="n">
        <v>0</v>
      </c>
      <c r="J596" s="5" t="n">
        <v>2.76</v>
      </c>
      <c r="K596" s="5" t="n">
        <v>0</v>
      </c>
      <c r="L596" s="5" t="n">
        <v>1</v>
      </c>
      <c r="M596" s="5" t="n">
        <v>4.561</v>
      </c>
      <c r="N596" s="5" t="n">
        <v>2.466</v>
      </c>
      <c r="O596" s="5" t="n">
        <v>0</v>
      </c>
      <c r="P596" s="5" t="n">
        <v>4.561</v>
      </c>
      <c r="Q596" s="5" t="n">
        <v>0</v>
      </c>
      <c r="R596" s="5" t="n">
        <v>1</v>
      </c>
      <c r="S596" s="5" t="n">
        <v>6.87</v>
      </c>
      <c r="T596" s="5" t="n">
        <v>4.932</v>
      </c>
      <c r="U596" s="5" t="n">
        <v>0.137</v>
      </c>
      <c r="V596" s="5" t="n">
        <v>8.106999999999999</v>
      </c>
      <c r="W596" s="5" t="n">
        <v>0.18</v>
      </c>
      <c r="X596" s="5" t="n">
        <v>1</v>
      </c>
      <c r="Y596" s="5" t="n">
        <v>15.063</v>
      </c>
      <c r="Z596" s="5" t="n">
        <v>1.687</v>
      </c>
      <c r="AA596" s="5" t="n">
        <v>3.549</v>
      </c>
      <c r="AB596" s="5" t="n">
        <v>18.613</v>
      </c>
      <c r="AC596" s="5" t="n">
        <v>0</v>
      </c>
      <c r="AD596" s="5" t="n">
        <v>1</v>
      </c>
      <c r="AE596" s="5" t="n">
        <v>15.162</v>
      </c>
      <c r="AF596" s="5" t="n">
        <v>3.02</v>
      </c>
      <c r="AG596" s="5" t="n">
        <v>3.45</v>
      </c>
      <c r="AH596" s="5" t="n">
        <v>18.613</v>
      </c>
      <c r="AI596" s="5" t="n">
        <v>0</v>
      </c>
      <c r="AJ596" s="5" t="n">
        <v>1</v>
      </c>
      <c r="AK596" s="5" t="n">
        <v>22.521</v>
      </c>
      <c r="AL596" s="5" t="n">
        <v>11.156</v>
      </c>
      <c r="AM596" s="5" t="n">
        <v>2.295</v>
      </c>
      <c r="AN596" s="5" t="n">
        <v>29.283</v>
      </c>
      <c r="AO596" s="5" t="n">
        <v>0.18</v>
      </c>
      <c r="AP596" s="5" t="n">
        <v>1</v>
      </c>
      <c r="AQ596" s="5" t="n">
        <v>0.76</v>
      </c>
      <c r="AR596" s="5" t="n">
        <v>0.129</v>
      </c>
      <c r="AS596" s="5" t="n">
        <v>0.458</v>
      </c>
      <c r="AT596" s="5" t="n">
        <v>1.438</v>
      </c>
      <c r="AU596" s="5" t="n">
        <v>0.18</v>
      </c>
      <c r="AV596" s="5" t="n">
        <v>1</v>
      </c>
      <c r="AW596" s="5" t="n">
        <v>0.8110000000000001</v>
      </c>
      <c r="AX596" s="5" t="n">
        <v>0.129</v>
      </c>
      <c r="AY596" s="5" t="n">
        <v>0.328</v>
      </c>
      <c r="AZ596" s="5" t="n">
        <v>1.345</v>
      </c>
      <c r="BA596" s="5" t="n">
        <v>0.18</v>
      </c>
      <c r="BB596" s="5" t="n">
        <v>1</v>
      </c>
      <c r="BC596" s="5" t="n">
        <v>0.535</v>
      </c>
      <c r="BD596" s="5" t="n">
        <v>0.129</v>
      </c>
      <c r="BE596" s="5" t="n">
        <v>0.139</v>
      </c>
      <c r="BF596" s="5" t="n">
        <v>0.795</v>
      </c>
      <c r="BG596" s="5" t="n">
        <v>0.18</v>
      </c>
      <c r="BH596" s="5" t="n">
        <v>1</v>
      </c>
      <c r="BI596" s="5" t="n">
        <v>0.579</v>
      </c>
      <c r="BJ596" s="5" t="n">
        <v>0.129</v>
      </c>
      <c r="BK596" s="5" t="n">
        <v>0.012</v>
      </c>
      <c r="BL596" s="5" t="n">
        <v>0.6840000000000001</v>
      </c>
      <c r="BM596" s="5" t="n">
        <v>0.18</v>
      </c>
      <c r="BN596" s="5" t="n">
        <v>1</v>
      </c>
      <c r="BO596" s="5" t="n">
        <v>0</v>
      </c>
      <c r="BP596" s="5" t="n">
        <v>0</v>
      </c>
      <c r="BQ596" s="5" t="n">
        <v>0.144</v>
      </c>
      <c r="BR596" s="5" t="n">
        <v>0</v>
      </c>
      <c r="BS596" s="5" t="n">
        <v>1</v>
      </c>
      <c r="BT596" s="5" t="n">
        <v>0</v>
      </c>
      <c r="BU596" s="5" t="n">
        <v>0</v>
      </c>
      <c r="BV596" s="5" t="n">
        <v>0.12</v>
      </c>
      <c r="BW596" s="5" t="n">
        <v>0.18</v>
      </c>
      <c r="BX596" s="5" t="n">
        <v>0.833</v>
      </c>
      <c r="BY596" s="5" t="n">
        <v>13.254</v>
      </c>
      <c r="BZ596" s="5" t="n">
        <v>0</v>
      </c>
      <c r="CA596" s="5" t="n">
        <v>13.254</v>
      </c>
      <c r="CB596" s="5" t="n">
        <v>0</v>
      </c>
      <c r="CC596" s="5" t="n">
        <v>83.248</v>
      </c>
      <c r="CD596" s="5" t="n">
        <v>7.95</v>
      </c>
      <c r="CE596" s="5" t="n">
        <v>95.69199999999999</v>
      </c>
      <c r="CF596" s="5" t="n">
        <v>211.15</v>
      </c>
      <c r="CG596" s="5" t="n">
        <v>0.18</v>
      </c>
      <c r="CH596" s="5" t="n">
        <v>1</v>
      </c>
      <c r="CI596" s="5" t="n">
        <v>0</v>
      </c>
      <c r="CJ596" s="5" t="n">
        <v>0</v>
      </c>
      <c r="CK596" s="5" t="n">
        <v>0</v>
      </c>
      <c r="CL596" s="5" t="n">
        <v>0</v>
      </c>
      <c r="CM596" s="5" t="n">
        <v>0</v>
      </c>
      <c r="CN596" s="5" t="n">
        <v>0</v>
      </c>
      <c r="CO596" s="5" t="n">
        <v>0</v>
      </c>
      <c r="CP596" s="5" t="n">
        <v>0.721</v>
      </c>
      <c r="CQ596" s="5" t="n">
        <v>1.348</v>
      </c>
      <c r="CR596" s="5" t="n">
        <v>0</v>
      </c>
      <c r="CS596" s="5" t="n">
        <v>5.37</v>
      </c>
      <c r="CT596" s="5" t="n">
        <v>3.466</v>
      </c>
      <c r="CU596" s="5" t="n">
        <v>10.281</v>
      </c>
    </row>
    <row r="597">
      <c r="A597" s="5" t="inlineStr">
        <is>
          <t>MKD2024</t>
        </is>
      </c>
      <c r="B597" s="5" t="inlineStr">
        <is>
          <t>MKD</t>
        </is>
      </c>
      <c r="C597" s="5" t="inlineStr">
        <is>
          <t>MKD</t>
        </is>
      </c>
      <c r="D597" s="5" t="inlineStr">
        <is>
          <t>North Macedonia</t>
        </is>
      </c>
      <c r="E597" s="5" t="n">
        <v>2024</v>
      </c>
      <c r="F597" s="5" t="n">
        <v>0.18</v>
      </c>
      <c r="G597" s="5" t="n">
        <v>2.691</v>
      </c>
      <c r="H597" s="5" t="n">
        <v>0.846</v>
      </c>
      <c r="I597" s="5" t="n">
        <v>0</v>
      </c>
      <c r="J597" s="5" t="n">
        <v>2.691</v>
      </c>
      <c r="K597" s="5" t="n">
        <v>0</v>
      </c>
      <c r="L597" s="5" t="n">
        <v>1</v>
      </c>
      <c r="M597" s="5" t="n">
        <v>4.418</v>
      </c>
      <c r="N597" s="5" t="n">
        <v>2.539</v>
      </c>
      <c r="O597" s="5" t="n">
        <v>0</v>
      </c>
      <c r="P597" s="5" t="n">
        <v>4.418</v>
      </c>
      <c r="Q597" s="5" t="n">
        <v>0</v>
      </c>
      <c r="R597" s="5" t="n">
        <v>1</v>
      </c>
      <c r="S597" s="5" t="n">
        <v>6.922</v>
      </c>
      <c r="T597" s="5" t="n">
        <v>5.078</v>
      </c>
      <c r="U597" s="5" t="n">
        <v>0.17</v>
      </c>
      <c r="V597" s="5" t="n">
        <v>8.167999999999999</v>
      </c>
      <c r="W597" s="5" t="n">
        <v>0.18</v>
      </c>
      <c r="X597" s="5" t="n">
        <v>1</v>
      </c>
      <c r="Y597" s="5" t="n">
        <v>14.265</v>
      </c>
      <c r="Z597" s="5" t="n">
        <v>1.801</v>
      </c>
      <c r="AA597" s="5" t="n">
        <v>0.174</v>
      </c>
      <c r="AB597" s="5" t="n">
        <v>14.439</v>
      </c>
      <c r="AC597" s="5" t="n">
        <v>0</v>
      </c>
      <c r="AD597" s="5" t="n">
        <v>1</v>
      </c>
      <c r="AE597" s="5" t="n">
        <v>14.265</v>
      </c>
      <c r="AF597" s="5" t="n">
        <v>3.125</v>
      </c>
      <c r="AG597" s="5" t="n">
        <v>0.174</v>
      </c>
      <c r="AH597" s="5" t="n">
        <v>14.439</v>
      </c>
      <c r="AI597" s="5" t="n">
        <v>0</v>
      </c>
      <c r="AJ597" s="5" t="n">
        <v>1</v>
      </c>
      <c r="AK597" s="5" t="n">
        <v>25.345</v>
      </c>
      <c r="AL597" s="5" t="n">
        <v>12.891</v>
      </c>
      <c r="AM597" s="5" t="n">
        <v>0.174</v>
      </c>
      <c r="AN597" s="5" t="n">
        <v>30.112</v>
      </c>
      <c r="AO597" s="5" t="n">
        <v>0.18</v>
      </c>
      <c r="AP597" s="5" t="n">
        <v>1</v>
      </c>
      <c r="AQ597" s="5" t="n">
        <v>0.724</v>
      </c>
      <c r="AR597" s="5" t="n">
        <v>0.132</v>
      </c>
      <c r="AS597" s="5" t="n">
        <v>0.468</v>
      </c>
      <c r="AT597" s="5" t="n">
        <v>1.406</v>
      </c>
      <c r="AU597" s="5" t="n">
        <v>0.18</v>
      </c>
      <c r="AV597" s="5" t="n">
        <v>1</v>
      </c>
      <c r="AW597" s="5" t="n">
        <v>0.75</v>
      </c>
      <c r="AX597" s="5" t="n">
        <v>0.132</v>
      </c>
      <c r="AY597" s="5" t="n">
        <v>0.34</v>
      </c>
      <c r="AZ597" s="5" t="n">
        <v>1.287</v>
      </c>
      <c r="BA597" s="5" t="n">
        <v>0.18</v>
      </c>
      <c r="BB597" s="5" t="n">
        <v>1</v>
      </c>
      <c r="BC597" s="5" t="n">
        <v>0.513</v>
      </c>
      <c r="BD597" s="5" t="n">
        <v>0.132</v>
      </c>
      <c r="BE597" s="5" t="n">
        <v>0.141</v>
      </c>
      <c r="BF597" s="5" t="n">
        <v>0.771</v>
      </c>
      <c r="BG597" s="5" t="n">
        <v>0.18</v>
      </c>
      <c r="BH597" s="5" t="n">
        <v>1</v>
      </c>
      <c r="BI597" s="5" t="n">
        <v>0.591</v>
      </c>
      <c r="BJ597" s="5" t="n">
        <v>0.132</v>
      </c>
      <c r="BK597" s="5" t="n">
        <v>0.014</v>
      </c>
      <c r="BL597" s="5" t="n">
        <v>0.698</v>
      </c>
      <c r="BM597" s="5" t="n">
        <v>0.18</v>
      </c>
      <c r="BN597" s="5" t="n">
        <v>1</v>
      </c>
      <c r="BO597" s="5" t="n">
        <v>0</v>
      </c>
      <c r="BP597" s="5" t="n">
        <v>0</v>
      </c>
      <c r="BQ597" s="5" t="n">
        <v>0.089</v>
      </c>
      <c r="BR597" s="5" t="n">
        <v>0</v>
      </c>
      <c r="BS597" s="5" t="n">
        <v>1</v>
      </c>
      <c r="BT597" s="5" t="n">
        <v>0</v>
      </c>
      <c r="BU597" s="5" t="n">
        <v>0</v>
      </c>
      <c r="BV597" s="5" t="n">
        <v>0.118</v>
      </c>
      <c r="BW597" s="5" t="n">
        <v>0.18</v>
      </c>
      <c r="BX597" s="5" t="n">
        <v>0.833</v>
      </c>
      <c r="BY597" s="5" t="n">
        <v>13.646</v>
      </c>
      <c r="BZ597" s="5" t="n">
        <v>0</v>
      </c>
      <c r="CA597" s="5" t="n">
        <v>13.646</v>
      </c>
      <c r="CB597" s="5" t="n">
        <v>0</v>
      </c>
      <c r="CC597" s="5" t="n">
        <v>82.58799999999999</v>
      </c>
      <c r="CD597" s="5" t="n">
        <v>7.95</v>
      </c>
      <c r="CE597" s="5" t="n">
        <v>88.624</v>
      </c>
      <c r="CF597" s="5" t="n">
        <v>202.03</v>
      </c>
      <c r="CG597" s="5" t="n">
        <v>0.18</v>
      </c>
      <c r="CH597" s="5" t="n">
        <v>1</v>
      </c>
      <c r="CI597" s="5" t="n">
        <v>0</v>
      </c>
      <c r="CJ597" s="5" t="n">
        <v>0</v>
      </c>
      <c r="CK597" s="5" t="n">
        <v>0</v>
      </c>
      <c r="CL597" s="5" t="n">
        <v>0</v>
      </c>
      <c r="CM597" s="5" t="n">
        <v>0</v>
      </c>
      <c r="CN597" s="5" t="n">
        <v>0</v>
      </c>
      <c r="CO597" s="5" t="n">
        <v>0</v>
      </c>
      <c r="CP597" s="5" t="n">
        <v>0.721</v>
      </c>
      <c r="CQ597" s="5" t="n">
        <v>1.387</v>
      </c>
      <c r="CR597" s="5" t="n">
        <v>0</v>
      </c>
      <c r="CS597" s="5" t="n">
        <v>5.529</v>
      </c>
      <c r="CT597" s="5" t="n">
        <v>3.027</v>
      </c>
      <c r="CU597" s="5" t="n">
        <v>8.691000000000001</v>
      </c>
    </row>
    <row r="598">
      <c r="A598" s="5" t="inlineStr">
        <is>
          <t>MNP2021</t>
        </is>
      </c>
      <c r="B598" s="5" t="inlineStr">
        <is>
          <t>MNP</t>
        </is>
      </c>
      <c r="C598" s="5" t="inlineStr">
        <is>
          <t>MNP</t>
        </is>
      </c>
      <c r="D598" s="5" t="inlineStr">
        <is>
          <t>Northern Mariana Islands</t>
        </is>
      </c>
      <c r="E598" s="5" t="n">
        <v>2021</v>
      </c>
      <c r="F598" s="5" t="n">
        <v>0.05</v>
      </c>
      <c r="G598" s="5" t="n">
        <v>4.747</v>
      </c>
      <c r="H598" s="5" t="n">
        <v>1.143</v>
      </c>
      <c r="I598" s="5" t="n">
        <v>0</v>
      </c>
      <c r="J598" s="5" t="n">
        <v>4.747</v>
      </c>
      <c r="K598" s="5" t="n">
        <v>0</v>
      </c>
      <c r="L598" s="5" t="n">
        <v>1</v>
      </c>
      <c r="M598" s="5" t="n">
        <v>7.964</v>
      </c>
      <c r="N598" s="5" t="n">
        <v>3.43</v>
      </c>
      <c r="O598" s="5" t="n">
        <v>0</v>
      </c>
      <c r="P598" s="5" t="n">
        <v>7.964</v>
      </c>
      <c r="Q598" s="5" t="n">
        <v>0</v>
      </c>
      <c r="R598" s="5" t="n">
        <v>1</v>
      </c>
      <c r="S598" s="5" t="n">
        <v>10.464</v>
      </c>
      <c r="T598" s="5" t="n">
        <v>6.86</v>
      </c>
      <c r="U598" s="5" t="n">
        <v>0</v>
      </c>
      <c r="V598" s="5" t="n">
        <v>10.987</v>
      </c>
      <c r="W598" s="5" t="n">
        <v>0.05</v>
      </c>
      <c r="X598" s="5" t="n">
        <v>1</v>
      </c>
      <c r="Y598" s="5" t="n">
        <v>10.551</v>
      </c>
      <c r="Z598" s="5" t="n">
        <v>1.302</v>
      </c>
      <c r="AA598" s="5" t="n">
        <v>0</v>
      </c>
      <c r="AB598" s="5" t="n">
        <v>10.551</v>
      </c>
      <c r="AC598" s="5" t="n">
        <v>0</v>
      </c>
      <c r="AD598" s="5" t="n">
        <v>1</v>
      </c>
      <c r="AE598" s="5" t="n">
        <v>11.694</v>
      </c>
      <c r="AF598" s="5" t="n">
        <v>2.549</v>
      </c>
      <c r="AG598" s="5" t="n">
        <v>0</v>
      </c>
      <c r="AH598" s="5" t="n">
        <v>11.694</v>
      </c>
      <c r="AI598" s="5" t="n">
        <v>0</v>
      </c>
      <c r="AJ598" s="5" t="n">
        <v>1</v>
      </c>
      <c r="AK598" s="5" t="n">
        <v>18.554</v>
      </c>
      <c r="AL598" s="5" t="n">
        <v>9.627000000000001</v>
      </c>
      <c r="AM598" s="5" t="n">
        <v>0</v>
      </c>
      <c r="AN598" s="5" t="n">
        <v>19.482</v>
      </c>
      <c r="AO598" s="5" t="n">
        <v>0.05</v>
      </c>
      <c r="AP598" s="5" t="n">
        <v>1</v>
      </c>
      <c r="AQ598" s="5" t="n">
        <v>0.621</v>
      </c>
      <c r="AR598" s="5" t="n">
        <v>0.114</v>
      </c>
      <c r="AS598" s="5" t="n">
        <v>0</v>
      </c>
      <c r="AT598" s="5" t="n">
        <v>0.652</v>
      </c>
      <c r="AU598" s="5" t="n">
        <v>0.05</v>
      </c>
      <c r="AV598" s="5" t="n">
        <v>1</v>
      </c>
      <c r="AW598" s="5" t="n">
        <v>0.593</v>
      </c>
      <c r="AX598" s="5" t="n">
        <v>0.114</v>
      </c>
      <c r="AY598" s="5" t="n">
        <v>0</v>
      </c>
      <c r="AZ598" s="5" t="n">
        <v>0.623</v>
      </c>
      <c r="BA598" s="5" t="n">
        <v>0.05</v>
      </c>
      <c r="BB598" s="5" t="n">
        <v>1</v>
      </c>
      <c r="BC598" s="5" t="n">
        <v>0.44</v>
      </c>
      <c r="BD598" s="5" t="n">
        <v>0.114</v>
      </c>
      <c r="BE598" s="5" t="n">
        <v>0</v>
      </c>
      <c r="BF598" s="5" t="n">
        <v>0.462</v>
      </c>
      <c r="BG598" s="5" t="n">
        <v>0.05</v>
      </c>
      <c r="BH598" s="5" t="n">
        <v>1</v>
      </c>
      <c r="BI598" s="5" t="n">
        <v>0.5600000000000001</v>
      </c>
      <c r="BJ598" s="5" t="n">
        <v>0.114</v>
      </c>
      <c r="BK598" s="5" t="n">
        <v>0</v>
      </c>
      <c r="BL598" s="5" t="n">
        <v>0.588</v>
      </c>
      <c r="BM598" s="5" t="n">
        <v>0.05</v>
      </c>
      <c r="BN598" s="5" t="n">
        <v>1</v>
      </c>
      <c r="BO598" s="5" t="n">
        <v>0</v>
      </c>
      <c r="BP598" s="5" t="n">
        <v>0</v>
      </c>
      <c r="BQ598" s="5" t="n">
        <v>0</v>
      </c>
      <c r="BR598" s="5" t="n">
        <v>0</v>
      </c>
      <c r="BS598" s="5" t="n">
        <v>1</v>
      </c>
      <c r="BT598" s="5" t="n">
        <v>0</v>
      </c>
      <c r="BU598" s="5" t="n">
        <v>0</v>
      </c>
      <c r="BV598" s="5" t="n">
        <v>0</v>
      </c>
      <c r="BW598" s="5" t="n">
        <v>0.05</v>
      </c>
      <c r="BX598" s="5" t="n">
        <v>1</v>
      </c>
      <c r="BY598" s="5" t="n">
        <v>11.787</v>
      </c>
      <c r="BZ598" s="5" t="n">
        <v>0</v>
      </c>
      <c r="CA598" s="5" t="n">
        <v>11.787</v>
      </c>
      <c r="CB598" s="5" t="n">
        <v>0</v>
      </c>
      <c r="CC598" s="5" t="n">
        <v>81.69499999999999</v>
      </c>
      <c r="CD598" s="5" t="n">
        <v>7.95</v>
      </c>
      <c r="CE598" s="5" t="n">
        <v>0</v>
      </c>
      <c r="CF598" s="5" t="n">
        <v>85.78</v>
      </c>
      <c r="CG598" s="5" t="n">
        <v>0.05</v>
      </c>
      <c r="CH598" s="5" t="n">
        <v>1</v>
      </c>
      <c r="CI598" s="5" t="n">
        <v>0</v>
      </c>
      <c r="CJ598" s="5" t="n">
        <v>0</v>
      </c>
      <c r="CK598" s="5" t="n">
        <v>0</v>
      </c>
      <c r="CL598" s="5" t="n">
        <v>0</v>
      </c>
      <c r="CM598" s="5" t="n">
        <v>0</v>
      </c>
      <c r="CN598" s="5" t="n">
        <v>0</v>
      </c>
      <c r="CO598" s="5" t="n">
        <v>0</v>
      </c>
      <c r="CP598" s="5" t="n">
        <v>0</v>
      </c>
      <c r="CQ598" s="5" t="n">
        <v>1.198</v>
      </c>
      <c r="CR598" s="5" t="n">
        <v>0</v>
      </c>
      <c r="CS598" s="5" t="n">
        <v>4.776</v>
      </c>
      <c r="CT598" s="5" t="n">
        <v>3.604</v>
      </c>
      <c r="CU598" s="5" t="n">
        <v>9.407999999999999</v>
      </c>
    </row>
    <row r="599">
      <c r="A599" s="5" t="inlineStr">
        <is>
          <t>MNP2022</t>
        </is>
      </c>
      <c r="B599" s="5" t="inlineStr">
        <is>
          <t>MNP</t>
        </is>
      </c>
      <c r="C599" s="5" t="inlineStr">
        <is>
          <t>MNP</t>
        </is>
      </c>
      <c r="D599" s="5" t="inlineStr">
        <is>
          <t>Northern Mariana Islands</t>
        </is>
      </c>
      <c r="E599" s="5" t="n">
        <v>2022</v>
      </c>
      <c r="F599" s="5" t="n">
        <v>0.05</v>
      </c>
      <c r="G599" s="5" t="n">
        <v>8.788</v>
      </c>
      <c r="H599" s="5" t="n">
        <v>1.235</v>
      </c>
      <c r="I599" s="5" t="n">
        <v>0</v>
      </c>
      <c r="J599" s="5" t="n">
        <v>8.788</v>
      </c>
      <c r="K599" s="5" t="n">
        <v>0</v>
      </c>
      <c r="L599" s="5" t="n">
        <v>1</v>
      </c>
      <c r="M599" s="5" t="n">
        <v>9.782999999999999</v>
      </c>
      <c r="N599" s="5" t="n">
        <v>3.704</v>
      </c>
      <c r="O599" s="5" t="n">
        <v>0</v>
      </c>
      <c r="P599" s="5" t="n">
        <v>9.782999999999999</v>
      </c>
      <c r="Q599" s="5" t="n">
        <v>0</v>
      </c>
      <c r="R599" s="5" t="n">
        <v>1</v>
      </c>
      <c r="S599" s="5" t="n">
        <v>14.962</v>
      </c>
      <c r="T599" s="5" t="n">
        <v>7.408</v>
      </c>
      <c r="U599" s="5" t="n">
        <v>0.055</v>
      </c>
      <c r="V599" s="5" t="n">
        <v>15.71</v>
      </c>
      <c r="W599" s="5" t="n">
        <v>0.05</v>
      </c>
      <c r="X599" s="5" t="n">
        <v>1</v>
      </c>
      <c r="Y599" s="5" t="n">
        <v>17.332</v>
      </c>
      <c r="Z599" s="5" t="n">
        <v>2.139</v>
      </c>
      <c r="AA599" s="5" t="n">
        <v>0</v>
      </c>
      <c r="AB599" s="5" t="n">
        <v>17.332</v>
      </c>
      <c r="AC599" s="5" t="n">
        <v>0</v>
      </c>
      <c r="AD599" s="5" t="n">
        <v>1</v>
      </c>
      <c r="AE599" s="5" t="n">
        <v>18.566</v>
      </c>
      <c r="AF599" s="5" t="n">
        <v>4.048</v>
      </c>
      <c r="AG599" s="5" t="n">
        <v>0</v>
      </c>
      <c r="AH599" s="5" t="n">
        <v>18.566</v>
      </c>
      <c r="AI599" s="5" t="n">
        <v>0</v>
      </c>
      <c r="AJ599" s="5" t="n">
        <v>1</v>
      </c>
      <c r="AK599" s="5" t="n">
        <v>25.974</v>
      </c>
      <c r="AL599" s="5" t="n">
        <v>13.478</v>
      </c>
      <c r="AM599" s="5" t="n">
        <v>0.096</v>
      </c>
      <c r="AN599" s="5" t="n">
        <v>27.273</v>
      </c>
      <c r="AO599" s="5" t="n">
        <v>0.05</v>
      </c>
      <c r="AP599" s="5" t="n">
        <v>1</v>
      </c>
      <c r="AQ599" s="5" t="n">
        <v>0.847</v>
      </c>
      <c r="AR599" s="5" t="n">
        <v>0.123</v>
      </c>
      <c r="AS599" s="5" t="n">
        <v>0.003</v>
      </c>
      <c r="AT599" s="5" t="n">
        <v>0.889</v>
      </c>
      <c r="AU599" s="5" t="n">
        <v>0.05</v>
      </c>
      <c r="AV599" s="5" t="n">
        <v>1</v>
      </c>
      <c r="AW599" s="5" t="n">
        <v>0.947</v>
      </c>
      <c r="AX599" s="5" t="n">
        <v>0.123</v>
      </c>
      <c r="AY599" s="5" t="n">
        <v>0.004</v>
      </c>
      <c r="AZ599" s="5" t="n">
        <v>0.994</v>
      </c>
      <c r="BA599" s="5" t="n">
        <v>0.05</v>
      </c>
      <c r="BB599" s="5" t="n">
        <v>1</v>
      </c>
      <c r="BC599" s="5" t="n">
        <v>0.589</v>
      </c>
      <c r="BD599" s="5" t="n">
        <v>0.123</v>
      </c>
      <c r="BE599" s="5" t="n">
        <v>0.002</v>
      </c>
      <c r="BF599" s="5" t="n">
        <v>0.618</v>
      </c>
      <c r="BG599" s="5" t="n">
        <v>0.05</v>
      </c>
      <c r="BH599" s="5" t="n">
        <v>1</v>
      </c>
      <c r="BI599" s="5" t="n">
        <v>0.6889999999999999</v>
      </c>
      <c r="BJ599" s="5" t="n">
        <v>0.123</v>
      </c>
      <c r="BK599" s="5" t="n">
        <v>0.003</v>
      </c>
      <c r="BL599" s="5" t="n">
        <v>0.723</v>
      </c>
      <c r="BM599" s="5" t="n">
        <v>0.05</v>
      </c>
      <c r="BN599" s="5" t="n">
        <v>1</v>
      </c>
      <c r="BO599" s="5" t="n">
        <v>0</v>
      </c>
      <c r="BP599" s="5" t="n">
        <v>0</v>
      </c>
      <c r="BQ599" s="5" t="n">
        <v>0</v>
      </c>
      <c r="BR599" s="5" t="n">
        <v>0</v>
      </c>
      <c r="BS599" s="5" t="n">
        <v>1</v>
      </c>
      <c r="BT599" s="5" t="n">
        <v>0</v>
      </c>
      <c r="BU599" s="5" t="n">
        <v>0</v>
      </c>
      <c r="BV599" s="5" t="n">
        <v>0</v>
      </c>
      <c r="BW599" s="5" t="n">
        <v>0.05</v>
      </c>
      <c r="BX599" s="5" t="n">
        <v>1</v>
      </c>
      <c r="BY599" s="5" t="n">
        <v>12.729</v>
      </c>
      <c r="BZ599" s="5" t="n">
        <v>0</v>
      </c>
      <c r="CA599" s="5" t="n">
        <v>12.729</v>
      </c>
      <c r="CB599" s="5" t="n">
        <v>0</v>
      </c>
      <c r="CC599" s="5" t="n">
        <v>102.477</v>
      </c>
      <c r="CD599" s="5" t="n">
        <v>7.95</v>
      </c>
      <c r="CE599" s="5" t="n">
        <v>0.379</v>
      </c>
      <c r="CF599" s="5" t="n">
        <v>107.6</v>
      </c>
      <c r="CG599" s="5" t="n">
        <v>0.05</v>
      </c>
      <c r="CH599" s="5" t="n">
        <v>1</v>
      </c>
      <c r="CI599" s="5" t="n">
        <v>0</v>
      </c>
      <c r="CJ599" s="5" t="n">
        <v>0</v>
      </c>
      <c r="CK599" s="5" t="n">
        <v>0</v>
      </c>
      <c r="CL599" s="5" t="n">
        <v>0</v>
      </c>
      <c r="CM599" s="5" t="n">
        <v>0</v>
      </c>
      <c r="CN599" s="5" t="n">
        <v>0</v>
      </c>
      <c r="CO599" s="5" t="n">
        <v>0</v>
      </c>
      <c r="CP599" s="5" t="n">
        <v>0</v>
      </c>
      <c r="CQ599" s="5" t="n">
        <v>1.294</v>
      </c>
      <c r="CR599" s="5" t="n">
        <v>0</v>
      </c>
      <c r="CS599" s="5" t="n">
        <v>5.158</v>
      </c>
      <c r="CT599" s="5" t="n">
        <v>7.554</v>
      </c>
      <c r="CU599" s="5" t="n">
        <v>16.097</v>
      </c>
    </row>
    <row r="600">
      <c r="A600" s="5" t="inlineStr">
        <is>
          <t>MNP2023</t>
        </is>
      </c>
      <c r="B600" s="5" t="inlineStr">
        <is>
          <t>MNP</t>
        </is>
      </c>
      <c r="C600" s="5" t="inlineStr">
        <is>
          <t>MNP</t>
        </is>
      </c>
      <c r="D600" s="5" t="inlineStr">
        <is>
          <t>Northern Mariana Islands</t>
        </is>
      </c>
      <c r="E600" s="5" t="n">
        <v>2023</v>
      </c>
      <c r="F600" s="5" t="n">
        <v>0.05</v>
      </c>
      <c r="G600" s="5" t="n">
        <v>5.77</v>
      </c>
      <c r="H600" s="5" t="n">
        <v>1.286</v>
      </c>
      <c r="I600" s="5" t="n">
        <v>0</v>
      </c>
      <c r="J600" s="5" t="n">
        <v>5.77</v>
      </c>
      <c r="K600" s="5" t="n">
        <v>0</v>
      </c>
      <c r="L600" s="5" t="n">
        <v>1</v>
      </c>
      <c r="M600" s="5" t="n">
        <v>7.886</v>
      </c>
      <c r="N600" s="5" t="n">
        <v>3.857</v>
      </c>
      <c r="O600" s="5" t="n">
        <v>0</v>
      </c>
      <c r="P600" s="5" t="n">
        <v>7.886</v>
      </c>
      <c r="Q600" s="5" t="n">
        <v>0</v>
      </c>
      <c r="R600" s="5" t="n">
        <v>1</v>
      </c>
      <c r="S600" s="5" t="n">
        <v>12.198</v>
      </c>
      <c r="T600" s="5" t="n">
        <v>7.714</v>
      </c>
      <c r="U600" s="5" t="n">
        <v>0.068</v>
      </c>
      <c r="V600" s="5" t="n">
        <v>12.808</v>
      </c>
      <c r="W600" s="5" t="n">
        <v>0.05</v>
      </c>
      <c r="X600" s="5" t="n">
        <v>1</v>
      </c>
      <c r="Y600" s="5" t="n">
        <v>13.814</v>
      </c>
      <c r="Z600" s="5" t="n">
        <v>1.705</v>
      </c>
      <c r="AA600" s="5" t="n">
        <v>0</v>
      </c>
      <c r="AB600" s="5" t="n">
        <v>13.814</v>
      </c>
      <c r="AC600" s="5" t="n">
        <v>0</v>
      </c>
      <c r="AD600" s="5" t="n">
        <v>1</v>
      </c>
      <c r="AE600" s="5" t="n">
        <v>15.1</v>
      </c>
      <c r="AF600" s="5" t="n">
        <v>3.292</v>
      </c>
      <c r="AG600" s="5" t="n">
        <v>0</v>
      </c>
      <c r="AH600" s="5" t="n">
        <v>15.1</v>
      </c>
      <c r="AI600" s="5" t="n">
        <v>0</v>
      </c>
      <c r="AJ600" s="5" t="n">
        <v>1</v>
      </c>
      <c r="AK600" s="5" t="n">
        <v>22.814</v>
      </c>
      <c r="AL600" s="5" t="n">
        <v>11.838</v>
      </c>
      <c r="AM600" s="5" t="n">
        <v>0.126</v>
      </c>
      <c r="AN600" s="5" t="n">
        <v>23.955</v>
      </c>
      <c r="AO600" s="5" t="n">
        <v>0.05</v>
      </c>
      <c r="AP600" s="5" t="n">
        <v>1</v>
      </c>
      <c r="AQ600" s="5" t="n">
        <v>0.749</v>
      </c>
      <c r="AR600" s="5" t="n">
        <v>0.129</v>
      </c>
      <c r="AS600" s="5" t="n">
        <v>0.004</v>
      </c>
      <c r="AT600" s="5" t="n">
        <v>0.786</v>
      </c>
      <c r="AU600" s="5" t="n">
        <v>0.05</v>
      </c>
      <c r="AV600" s="5" t="n">
        <v>1</v>
      </c>
      <c r="AW600" s="5" t="n">
        <v>0.783</v>
      </c>
      <c r="AX600" s="5" t="n">
        <v>0.129</v>
      </c>
      <c r="AY600" s="5" t="n">
        <v>0.004</v>
      </c>
      <c r="AZ600" s="5" t="n">
        <v>0.822</v>
      </c>
      <c r="BA600" s="5" t="n">
        <v>0.05</v>
      </c>
      <c r="BB600" s="5" t="n">
        <v>1</v>
      </c>
      <c r="BC600" s="5" t="n">
        <v>0.527</v>
      </c>
      <c r="BD600" s="5" t="n">
        <v>0.129</v>
      </c>
      <c r="BE600" s="5" t="n">
        <v>0.003</v>
      </c>
      <c r="BF600" s="5" t="n">
        <v>0.554</v>
      </c>
      <c r="BG600" s="5" t="n">
        <v>0.05</v>
      </c>
      <c r="BH600" s="5" t="n">
        <v>1</v>
      </c>
      <c r="BI600" s="5" t="n">
        <v>0.64</v>
      </c>
      <c r="BJ600" s="5" t="n">
        <v>0.129</v>
      </c>
      <c r="BK600" s="5" t="n">
        <v>0.004</v>
      </c>
      <c r="BL600" s="5" t="n">
        <v>0.672</v>
      </c>
      <c r="BM600" s="5" t="n">
        <v>0.05</v>
      </c>
      <c r="BN600" s="5" t="n">
        <v>1</v>
      </c>
      <c r="BO600" s="5" t="n">
        <v>0</v>
      </c>
      <c r="BP600" s="5" t="n">
        <v>0</v>
      </c>
      <c r="BQ600" s="5" t="n">
        <v>0</v>
      </c>
      <c r="BR600" s="5" t="n">
        <v>0</v>
      </c>
      <c r="BS600" s="5" t="n">
        <v>1</v>
      </c>
      <c r="BT600" s="5" t="n">
        <v>0</v>
      </c>
      <c r="BU600" s="5" t="n">
        <v>0</v>
      </c>
      <c r="BV600" s="5" t="n">
        <v>0</v>
      </c>
      <c r="BW600" s="5" t="n">
        <v>0.05</v>
      </c>
      <c r="BX600" s="5" t="n">
        <v>1</v>
      </c>
      <c r="BY600" s="5" t="n">
        <v>13.254</v>
      </c>
      <c r="BZ600" s="5" t="n">
        <v>0</v>
      </c>
      <c r="CA600" s="5" t="n">
        <v>13.254</v>
      </c>
      <c r="CB600" s="5" t="n">
        <v>0</v>
      </c>
      <c r="CC600" s="5" t="n">
        <v>87.07899999999999</v>
      </c>
      <c r="CD600" s="5" t="n">
        <v>7.95</v>
      </c>
      <c r="CE600" s="5" t="n">
        <v>0.482</v>
      </c>
      <c r="CF600" s="5" t="n">
        <v>91.43300000000001</v>
      </c>
      <c r="CG600" s="5" t="n">
        <v>0.05</v>
      </c>
      <c r="CH600" s="5" t="n">
        <v>1</v>
      </c>
      <c r="CI600" s="5" t="n">
        <v>0</v>
      </c>
      <c r="CJ600" s="5" t="n">
        <v>0</v>
      </c>
      <c r="CK600" s="5" t="n">
        <v>0</v>
      </c>
      <c r="CL600" s="5" t="n">
        <v>0</v>
      </c>
      <c r="CM600" s="5" t="n">
        <v>0</v>
      </c>
      <c r="CN600" s="5" t="n">
        <v>0</v>
      </c>
      <c r="CO600" s="5" t="n">
        <v>0</v>
      </c>
      <c r="CP600" s="5" t="n">
        <v>0</v>
      </c>
      <c r="CQ600" s="5" t="n">
        <v>1.348</v>
      </c>
      <c r="CR600" s="5" t="n">
        <v>0</v>
      </c>
      <c r="CS600" s="5" t="n">
        <v>5.37</v>
      </c>
      <c r="CT600" s="5" t="n">
        <v>4.484</v>
      </c>
      <c r="CU600" s="5" t="n">
        <v>12.529</v>
      </c>
    </row>
    <row r="601">
      <c r="A601" s="5" t="inlineStr">
        <is>
          <t>MNP2024</t>
        </is>
      </c>
      <c r="B601" s="5" t="inlineStr">
        <is>
          <t>MNP</t>
        </is>
      </c>
      <c r="C601" s="5" t="inlineStr">
        <is>
          <t>MNP</t>
        </is>
      </c>
      <c r="D601" s="5" t="inlineStr">
        <is>
          <t>Northern Mariana Islands</t>
        </is>
      </c>
      <c r="E601" s="5" t="n">
        <v>2024</v>
      </c>
      <c r="F601" s="5" t="n">
        <v>0.05</v>
      </c>
      <c r="G601" s="5" t="n">
        <v>4.833</v>
      </c>
      <c r="H601" s="5" t="n">
        <v>1.324</v>
      </c>
      <c r="I601" s="5" t="n">
        <v>0</v>
      </c>
      <c r="J601" s="5" t="n">
        <v>4.833</v>
      </c>
      <c r="K601" s="5" t="n">
        <v>0</v>
      </c>
      <c r="L601" s="5" t="n">
        <v>1</v>
      </c>
      <c r="M601" s="5" t="n">
        <v>7.124</v>
      </c>
      <c r="N601" s="5" t="n">
        <v>3.971</v>
      </c>
      <c r="O601" s="5" t="n">
        <v>0</v>
      </c>
      <c r="P601" s="5" t="n">
        <v>7.124</v>
      </c>
      <c r="Q601" s="5" t="n">
        <v>0</v>
      </c>
      <c r="R601" s="5" t="n">
        <v>1</v>
      </c>
      <c r="S601" s="5" t="n">
        <v>11.451</v>
      </c>
      <c r="T601" s="5" t="n">
        <v>7.942</v>
      </c>
      <c r="U601" s="5" t="n">
        <v>0.078</v>
      </c>
      <c r="V601" s="5" t="n">
        <v>12.023</v>
      </c>
      <c r="W601" s="5" t="n">
        <v>0.05</v>
      </c>
      <c r="X601" s="5" t="n">
        <v>1</v>
      </c>
      <c r="Y601" s="5" t="n">
        <v>12.219</v>
      </c>
      <c r="Z601" s="5" t="n">
        <v>1.508</v>
      </c>
      <c r="AA601" s="5" t="n">
        <v>0</v>
      </c>
      <c r="AB601" s="5" t="n">
        <v>12.219</v>
      </c>
      <c r="AC601" s="5" t="n">
        <v>0</v>
      </c>
      <c r="AD601" s="5" t="n">
        <v>1</v>
      </c>
      <c r="AE601" s="5" t="n">
        <v>13.543</v>
      </c>
      <c r="AF601" s="5" t="n">
        <v>2.952</v>
      </c>
      <c r="AG601" s="5" t="n">
        <v>0</v>
      </c>
      <c r="AH601" s="5" t="n">
        <v>13.543</v>
      </c>
      <c r="AI601" s="5" t="n">
        <v>0</v>
      </c>
      <c r="AJ601" s="5" t="n">
        <v>1</v>
      </c>
      <c r="AK601" s="5" t="n">
        <v>21.484</v>
      </c>
      <c r="AL601" s="5" t="n">
        <v>11.148</v>
      </c>
      <c r="AM601" s="5" t="n">
        <v>0.146</v>
      </c>
      <c r="AN601" s="5" t="n">
        <v>22.559</v>
      </c>
      <c r="AO601" s="5" t="n">
        <v>0.05</v>
      </c>
      <c r="AP601" s="5" t="n">
        <v>1</v>
      </c>
      <c r="AQ601" s="5" t="n">
        <v>0.72</v>
      </c>
      <c r="AR601" s="5" t="n">
        <v>0.132</v>
      </c>
      <c r="AS601" s="5" t="n">
        <v>0.005</v>
      </c>
      <c r="AT601" s="5" t="n">
        <v>0.756</v>
      </c>
      <c r="AU601" s="5" t="n">
        <v>0.05</v>
      </c>
      <c r="AV601" s="5" t="n">
        <v>1</v>
      </c>
      <c r="AW601" s="5" t="n">
        <v>0.734</v>
      </c>
      <c r="AX601" s="5" t="n">
        <v>0.132</v>
      </c>
      <c r="AY601" s="5" t="n">
        <v>0.005</v>
      </c>
      <c r="AZ601" s="5" t="n">
        <v>0.77</v>
      </c>
      <c r="BA601" s="5" t="n">
        <v>0.05</v>
      </c>
      <c r="BB601" s="5" t="n">
        <v>1</v>
      </c>
      <c r="BC601" s="5" t="n">
        <v>0.51</v>
      </c>
      <c r="BD601" s="5" t="n">
        <v>0.132</v>
      </c>
      <c r="BE601" s="5" t="n">
        <v>0.003</v>
      </c>
      <c r="BF601" s="5" t="n">
        <v>0.536</v>
      </c>
      <c r="BG601" s="5" t="n">
        <v>0.05</v>
      </c>
      <c r="BH601" s="5" t="n">
        <v>1</v>
      </c>
      <c r="BI601" s="5" t="n">
        <v>0.652</v>
      </c>
      <c r="BJ601" s="5" t="n">
        <v>0.132</v>
      </c>
      <c r="BK601" s="5" t="n">
        <v>0.004</v>
      </c>
      <c r="BL601" s="5" t="n">
        <v>0.6850000000000001</v>
      </c>
      <c r="BM601" s="5" t="n">
        <v>0.05</v>
      </c>
      <c r="BN601" s="5" t="n">
        <v>1</v>
      </c>
      <c r="BO601" s="5" t="n">
        <v>0</v>
      </c>
      <c r="BP601" s="5" t="n">
        <v>0</v>
      </c>
      <c r="BQ601" s="5" t="n">
        <v>0</v>
      </c>
      <c r="BR601" s="5" t="n">
        <v>0</v>
      </c>
      <c r="BS601" s="5" t="n">
        <v>1</v>
      </c>
      <c r="BT601" s="5" t="n">
        <v>0</v>
      </c>
      <c r="BU601" s="5" t="n">
        <v>0</v>
      </c>
      <c r="BV601" s="5" t="n">
        <v>0</v>
      </c>
      <c r="BW601" s="5" t="n">
        <v>0.05</v>
      </c>
      <c r="BX601" s="5" t="n">
        <v>1</v>
      </c>
      <c r="BY601" s="5" t="n">
        <v>13.646</v>
      </c>
      <c r="BZ601" s="5" t="n">
        <v>0</v>
      </c>
      <c r="CA601" s="5" t="n">
        <v>13.646</v>
      </c>
      <c r="CB601" s="5" t="n">
        <v>0</v>
      </c>
      <c r="CC601" s="5" t="n">
        <v>86.38500000000001</v>
      </c>
      <c r="CD601" s="5" t="n">
        <v>7.95</v>
      </c>
      <c r="CE601" s="5" t="n">
        <v>0.588</v>
      </c>
      <c r="CF601" s="5" t="n">
        <v>90.705</v>
      </c>
      <c r="CG601" s="5" t="n">
        <v>0.05</v>
      </c>
      <c r="CH601" s="5" t="n">
        <v>1</v>
      </c>
      <c r="CI601" s="5" t="n">
        <v>0</v>
      </c>
      <c r="CJ601" s="5" t="n">
        <v>0</v>
      </c>
      <c r="CK601" s="5" t="n">
        <v>0</v>
      </c>
      <c r="CL601" s="5" t="n">
        <v>0</v>
      </c>
      <c r="CM601" s="5" t="n">
        <v>0</v>
      </c>
      <c r="CN601" s="5" t="n">
        <v>0</v>
      </c>
      <c r="CO601" s="5" t="n">
        <v>0</v>
      </c>
      <c r="CP601" s="5" t="n">
        <v>0</v>
      </c>
      <c r="CQ601" s="5" t="n">
        <v>1.387</v>
      </c>
      <c r="CR601" s="5" t="n">
        <v>0</v>
      </c>
      <c r="CS601" s="5" t="n">
        <v>5.529</v>
      </c>
      <c r="CT601" s="5" t="n">
        <v>3.509</v>
      </c>
      <c r="CU601" s="5" t="n">
        <v>10.896</v>
      </c>
    </row>
    <row r="602">
      <c r="A602" s="5" t="inlineStr">
        <is>
          <t>NOR2021</t>
        </is>
      </c>
      <c r="B602" s="5" t="inlineStr">
        <is>
          <t>NOR</t>
        </is>
      </c>
      <c r="C602" s="5" t="inlineStr">
        <is>
          <t>NOR</t>
        </is>
      </c>
      <c r="D602" s="5" t="inlineStr">
        <is>
          <t>Norway</t>
        </is>
      </c>
      <c r="E602" s="5" t="n">
        <v>2021</v>
      </c>
      <c r="F602" s="5" t="n">
        <v>0.25</v>
      </c>
      <c r="G602" s="5" t="n">
        <v>5.82</v>
      </c>
      <c r="H602" s="5" t="n">
        <v>1.124</v>
      </c>
      <c r="I602" s="5" t="n">
        <v>1.208</v>
      </c>
      <c r="J602" s="5" t="n">
        <v>7.028</v>
      </c>
      <c r="K602" s="5" t="n">
        <v>0</v>
      </c>
      <c r="L602" s="5" t="n">
        <v>1</v>
      </c>
      <c r="M602" s="5" t="n">
        <v>7.793</v>
      </c>
      <c r="N602" s="5" t="n">
        <v>3.372</v>
      </c>
      <c r="O602" s="5" t="n">
        <v>1.226</v>
      </c>
      <c r="P602" s="5" t="n">
        <v>9.019</v>
      </c>
      <c r="Q602" s="5" t="n">
        <v>0</v>
      </c>
      <c r="R602" s="5" t="n">
        <v>1</v>
      </c>
      <c r="S602" s="5" t="n">
        <v>11.44</v>
      </c>
      <c r="T602" s="5" t="n">
        <v>6.744</v>
      </c>
      <c r="U602" s="5" t="n">
        <v>0.514</v>
      </c>
      <c r="V602" s="5" t="n">
        <v>14.943</v>
      </c>
      <c r="W602" s="5" t="n">
        <v>0.25</v>
      </c>
      <c r="X602" s="5" t="n">
        <v>1</v>
      </c>
      <c r="Y602" s="5" t="n">
        <v>3.092</v>
      </c>
      <c r="Z602" s="5" t="n">
        <v>0.248</v>
      </c>
      <c r="AA602" s="5" t="n">
        <v>1.698</v>
      </c>
      <c r="AB602" s="5" t="n">
        <v>4.79</v>
      </c>
      <c r="AC602" s="5" t="n">
        <v>0</v>
      </c>
      <c r="AD602" s="5" t="n">
        <v>1</v>
      </c>
      <c r="AE602" s="5" t="n">
        <v>3.679</v>
      </c>
      <c r="AF602" s="5" t="n">
        <v>0.54</v>
      </c>
      <c r="AG602" s="5" t="n">
        <v>1.698</v>
      </c>
      <c r="AH602" s="5" t="n">
        <v>5.378</v>
      </c>
      <c r="AI602" s="5" t="n">
        <v>0</v>
      </c>
      <c r="AJ602" s="5" t="n">
        <v>1</v>
      </c>
      <c r="AK602" s="5" t="n">
        <v>7.202</v>
      </c>
      <c r="AL602" s="5" t="n">
        <v>2.852</v>
      </c>
      <c r="AM602" s="5" t="n">
        <v>0.984</v>
      </c>
      <c r="AN602" s="5" t="n">
        <v>10.232</v>
      </c>
      <c r="AO602" s="5" t="n">
        <v>0.25</v>
      </c>
      <c r="AP602" s="5" t="n">
        <v>1</v>
      </c>
      <c r="AQ602" s="5" t="n">
        <v>0.619</v>
      </c>
      <c r="AR602" s="5" t="n">
        <v>0.114</v>
      </c>
      <c r="AS602" s="5" t="n">
        <v>1.021</v>
      </c>
      <c r="AT602" s="5" t="n">
        <v>2.05</v>
      </c>
      <c r="AU602" s="5" t="n">
        <v>0.25</v>
      </c>
      <c r="AV602" s="5" t="n">
        <v>1</v>
      </c>
      <c r="AW602" s="5" t="n">
        <v>0.599</v>
      </c>
      <c r="AX602" s="5" t="n">
        <v>0.114</v>
      </c>
      <c r="AY602" s="5" t="n">
        <v>0.882</v>
      </c>
      <c r="AZ602" s="5" t="n">
        <v>1.852</v>
      </c>
      <c r="BA602" s="5" t="n">
        <v>0.25</v>
      </c>
      <c r="BB602" s="5" t="n">
        <v>1</v>
      </c>
      <c r="BC602" s="5" t="n">
        <v>0.439</v>
      </c>
      <c r="BD602" s="5" t="n">
        <v>0.114</v>
      </c>
      <c r="BE602" s="5" t="n">
        <v>0.029</v>
      </c>
      <c r="BF602" s="5" t="n">
        <v>0.585</v>
      </c>
      <c r="BG602" s="5" t="n">
        <v>0.25</v>
      </c>
      <c r="BH602" s="5" t="n">
        <v>1</v>
      </c>
      <c r="BI602" s="5" t="n">
        <v>0.505</v>
      </c>
      <c r="BJ602" s="5" t="n">
        <v>0.114</v>
      </c>
      <c r="BK602" s="5" t="n">
        <v>0.833</v>
      </c>
      <c r="BL602" s="5" t="n">
        <v>1.672</v>
      </c>
      <c r="BM602" s="5" t="n">
        <v>0.25</v>
      </c>
      <c r="BN602" s="5" t="n">
        <v>1</v>
      </c>
      <c r="BO602" s="5" t="n">
        <v>0</v>
      </c>
      <c r="BP602" s="5" t="n">
        <v>0.011</v>
      </c>
      <c r="BQ602" s="5" t="n">
        <v>0.092</v>
      </c>
      <c r="BR602" s="5" t="n">
        <v>0</v>
      </c>
      <c r="BS602" s="5" t="n">
        <v>1</v>
      </c>
      <c r="BT602" s="5" t="n">
        <v>0</v>
      </c>
      <c r="BU602" s="5" t="n">
        <v>0.02</v>
      </c>
      <c r="BV602" s="5" t="n">
        <v>0.238</v>
      </c>
      <c r="BW602" s="5" t="n">
        <v>0.25</v>
      </c>
      <c r="BX602" s="5" t="n">
        <v>1</v>
      </c>
      <c r="BY602" s="5" t="n">
        <v>11.787</v>
      </c>
      <c r="BZ602" s="5" t="n">
        <v>0</v>
      </c>
      <c r="CA602" s="5" t="n">
        <v>11.787</v>
      </c>
      <c r="CB602" s="5" t="n">
        <v>0</v>
      </c>
      <c r="CC602" s="5" t="n">
        <v>78.125</v>
      </c>
      <c r="CD602" s="5" t="n">
        <v>7.95</v>
      </c>
      <c r="CE602" s="5" t="n">
        <v>65.407</v>
      </c>
      <c r="CF602" s="5" t="n">
        <v>179.415</v>
      </c>
      <c r="CG602" s="5" t="n">
        <v>0.25</v>
      </c>
      <c r="CH602" s="5" t="n">
        <v>1</v>
      </c>
      <c r="CI602" s="5" t="n">
        <v>0</v>
      </c>
      <c r="CJ602" s="5" t="n">
        <v>0</v>
      </c>
      <c r="CK602" s="5" t="n">
        <v>0</v>
      </c>
      <c r="CL602" s="5" t="n">
        <v>0</v>
      </c>
      <c r="CM602" s="5" t="n">
        <v>0</v>
      </c>
      <c r="CN602" s="5" t="n">
        <v>0.001</v>
      </c>
      <c r="CO602" s="5" t="n">
        <v>0.001</v>
      </c>
      <c r="CP602" s="5" t="n">
        <v>0.034</v>
      </c>
      <c r="CQ602" s="5" t="n">
        <v>1.198</v>
      </c>
      <c r="CR602" s="5" t="n">
        <v>0.973</v>
      </c>
      <c r="CS602" s="5" t="n">
        <v>2.211</v>
      </c>
      <c r="CT602" s="5" t="n">
        <v>4.819</v>
      </c>
      <c r="CU602" s="5" t="n">
        <v>13.099</v>
      </c>
    </row>
    <row r="603">
      <c r="A603" s="5" t="inlineStr">
        <is>
          <t>NOR2022</t>
        </is>
      </c>
      <c r="B603" s="5" t="inlineStr">
        <is>
          <t>NOR</t>
        </is>
      </c>
      <c r="C603" s="5" t="inlineStr">
        <is>
          <t>NOR</t>
        </is>
      </c>
      <c r="D603" s="5" t="inlineStr">
        <is>
          <t>Norway</t>
        </is>
      </c>
      <c r="E603" s="5" t="n">
        <v>2022</v>
      </c>
      <c r="F603" s="5" t="n">
        <v>0.25</v>
      </c>
      <c r="G603" s="5" t="n">
        <v>12.798</v>
      </c>
      <c r="H603" s="5" t="n">
        <v>1.235</v>
      </c>
      <c r="I603" s="5" t="n">
        <v>8.159000000000001</v>
      </c>
      <c r="J603" s="5" t="n">
        <v>20.957</v>
      </c>
      <c r="K603" s="5" t="n">
        <v>0</v>
      </c>
      <c r="L603" s="5" t="n">
        <v>1</v>
      </c>
      <c r="M603" s="5" t="n">
        <v>9.782999999999999</v>
      </c>
      <c r="N603" s="5" t="n">
        <v>3.704</v>
      </c>
      <c r="O603" s="5" t="n">
        <v>8.284000000000001</v>
      </c>
      <c r="P603" s="5" t="n">
        <v>18.067</v>
      </c>
      <c r="Q603" s="5" t="n">
        <v>0</v>
      </c>
      <c r="R603" s="5" t="n">
        <v>1</v>
      </c>
      <c r="S603" s="5" t="n">
        <v>18.971</v>
      </c>
      <c r="T603" s="5" t="n">
        <v>7.408</v>
      </c>
      <c r="U603" s="5" t="n">
        <v>2.969</v>
      </c>
      <c r="V603" s="5" t="n">
        <v>26.927</v>
      </c>
      <c r="W603" s="5" t="n">
        <v>0.25</v>
      </c>
      <c r="X603" s="5" t="n">
        <v>1</v>
      </c>
      <c r="Y603" s="5" t="n">
        <v>3.365</v>
      </c>
      <c r="Z603" s="5" t="n">
        <v>0.27</v>
      </c>
      <c r="AA603" s="5" t="n">
        <v>7.049</v>
      </c>
      <c r="AB603" s="5" t="n">
        <v>10.414</v>
      </c>
      <c r="AC603" s="5" t="n">
        <v>0</v>
      </c>
      <c r="AD603" s="5" t="n">
        <v>1</v>
      </c>
      <c r="AE603" s="5" t="n">
        <v>3.991</v>
      </c>
      <c r="AF603" s="5" t="n">
        <v>0.586</v>
      </c>
      <c r="AG603" s="5" t="n">
        <v>7.049</v>
      </c>
      <c r="AH603" s="5" t="n">
        <v>11.04</v>
      </c>
      <c r="AI603" s="5" t="n">
        <v>0</v>
      </c>
      <c r="AJ603" s="5" t="n">
        <v>1</v>
      </c>
      <c r="AK603" s="5" t="n">
        <v>7.748</v>
      </c>
      <c r="AL603" s="5" t="n">
        <v>3.068</v>
      </c>
      <c r="AM603" s="5" t="n">
        <v>2.405</v>
      </c>
      <c r="AN603" s="5" t="n">
        <v>12.462</v>
      </c>
      <c r="AO603" s="5" t="n">
        <v>0.25</v>
      </c>
      <c r="AP603" s="5" t="n">
        <v>1</v>
      </c>
      <c r="AQ603" s="5" t="n">
        <v>0.861</v>
      </c>
      <c r="AR603" s="5" t="n">
        <v>0.123</v>
      </c>
      <c r="AS603" s="5" t="n">
        <v>0.991</v>
      </c>
      <c r="AT603" s="5" t="n">
        <v>2.315</v>
      </c>
      <c r="AU603" s="5" t="n">
        <v>0.25</v>
      </c>
      <c r="AV603" s="5" t="n">
        <v>1</v>
      </c>
      <c r="AW603" s="5" t="n">
        <v>0.986</v>
      </c>
      <c r="AX603" s="5" t="n">
        <v>0.123</v>
      </c>
      <c r="AY603" s="5" t="n">
        <v>0.85</v>
      </c>
      <c r="AZ603" s="5" t="n">
        <v>2.296</v>
      </c>
      <c r="BA603" s="5" t="n">
        <v>0.25</v>
      </c>
      <c r="BB603" s="5" t="n">
        <v>1</v>
      </c>
      <c r="BC603" s="5" t="n">
        <v>0.598</v>
      </c>
      <c r="BD603" s="5" t="n">
        <v>0.123</v>
      </c>
      <c r="BE603" s="5" t="n">
        <v>0.078</v>
      </c>
      <c r="BF603" s="5" t="n">
        <v>0.83</v>
      </c>
      <c r="BG603" s="5" t="n">
        <v>0.25</v>
      </c>
      <c r="BH603" s="5" t="n">
        <v>1</v>
      </c>
      <c r="BI603" s="5" t="n">
        <v>0.612</v>
      </c>
      <c r="BJ603" s="5" t="n">
        <v>0.123</v>
      </c>
      <c r="BK603" s="5" t="n">
        <v>0.899</v>
      </c>
      <c r="BL603" s="5" t="n">
        <v>1.889</v>
      </c>
      <c r="BM603" s="5" t="n">
        <v>0.25</v>
      </c>
      <c r="BN603" s="5" t="n">
        <v>1</v>
      </c>
      <c r="BO603" s="5" t="n">
        <v>0</v>
      </c>
      <c r="BP603" s="5" t="n">
        <v>0.01</v>
      </c>
      <c r="BQ603" s="5" t="n">
        <v>0.162</v>
      </c>
      <c r="BR603" s="5" t="n">
        <v>0</v>
      </c>
      <c r="BS603" s="5" t="n">
        <v>1</v>
      </c>
      <c r="BT603" s="5" t="n">
        <v>0</v>
      </c>
      <c r="BU603" s="5" t="n">
        <v>-0.065</v>
      </c>
      <c r="BV603" s="5" t="n">
        <v>0.226</v>
      </c>
      <c r="BW603" s="5" t="n">
        <v>0.25</v>
      </c>
      <c r="BX603" s="5" t="n">
        <v>1</v>
      </c>
      <c r="BY603" s="5" t="n">
        <v>12.729</v>
      </c>
      <c r="BZ603" s="5" t="n">
        <v>0</v>
      </c>
      <c r="CA603" s="5" t="n">
        <v>12.729</v>
      </c>
      <c r="CB603" s="5" t="n">
        <v>0</v>
      </c>
      <c r="CC603" s="5" t="n">
        <v>97.90000000000001</v>
      </c>
      <c r="CD603" s="5" t="n">
        <v>7.95</v>
      </c>
      <c r="CE603" s="5" t="n">
        <v>121.228</v>
      </c>
      <c r="CF603" s="5" t="n">
        <v>273.91</v>
      </c>
      <c r="CG603" s="5" t="n">
        <v>0.25</v>
      </c>
      <c r="CH603" s="5" t="n">
        <v>1</v>
      </c>
      <c r="CI603" s="5" t="n">
        <v>0</v>
      </c>
      <c r="CJ603" s="5" t="n">
        <v>0</v>
      </c>
      <c r="CK603" s="5" t="n">
        <v>0</v>
      </c>
      <c r="CL603" s="5" t="n">
        <v>0</v>
      </c>
      <c r="CM603" s="5" t="n">
        <v>0</v>
      </c>
      <c r="CN603" s="5" t="n">
        <v>0.001</v>
      </c>
      <c r="CO603" s="5" t="n">
        <v>0.001</v>
      </c>
      <c r="CP603" s="5" t="n">
        <v>0</v>
      </c>
      <c r="CQ603" s="5" t="n">
        <v>1.294</v>
      </c>
      <c r="CR603" s="5" t="n">
        <v>0.986</v>
      </c>
      <c r="CS603" s="5" t="n">
        <v>2.388</v>
      </c>
      <c r="CT603" s="5" t="n">
        <v>11.563</v>
      </c>
      <c r="CU603" s="5" t="n">
        <v>26.643</v>
      </c>
    </row>
    <row r="604">
      <c r="A604" s="5" t="inlineStr">
        <is>
          <t>NOR2023</t>
        </is>
      </c>
      <c r="B604" s="5" t="inlineStr">
        <is>
          <t>NOR</t>
        </is>
      </c>
      <c r="C604" s="5" t="inlineStr">
        <is>
          <t>NOR</t>
        </is>
      </c>
      <c r="D604" s="5" t="inlineStr">
        <is>
          <t>Norway</t>
        </is>
      </c>
      <c r="E604" s="5" t="n">
        <v>2023</v>
      </c>
      <c r="F604" s="5" t="n">
        <v>0.25</v>
      </c>
      <c r="G604" s="5" t="n">
        <v>6.174</v>
      </c>
      <c r="H604" s="5" t="n">
        <v>1.254</v>
      </c>
      <c r="I604" s="5" t="n">
        <v>9.456</v>
      </c>
      <c r="J604" s="5" t="n">
        <v>15.63</v>
      </c>
      <c r="K604" s="5" t="n">
        <v>0</v>
      </c>
      <c r="L604" s="5" t="n">
        <v>1</v>
      </c>
      <c r="M604" s="5" t="n">
        <v>7.66</v>
      </c>
      <c r="N604" s="5" t="n">
        <v>3.763</v>
      </c>
      <c r="O604" s="5" t="n">
        <v>9.601000000000001</v>
      </c>
      <c r="P604" s="5" t="n">
        <v>17.261</v>
      </c>
      <c r="Q604" s="5" t="n">
        <v>0</v>
      </c>
      <c r="R604" s="5" t="n">
        <v>1</v>
      </c>
      <c r="S604" s="5" t="n">
        <v>12.445</v>
      </c>
      <c r="T604" s="5" t="n">
        <v>7.525</v>
      </c>
      <c r="U604" s="5" t="n">
        <v>5.099</v>
      </c>
      <c r="V604" s="5" t="n">
        <v>21.338</v>
      </c>
      <c r="W604" s="5" t="n">
        <v>0.25</v>
      </c>
      <c r="X604" s="5" t="n">
        <v>1</v>
      </c>
      <c r="Y604" s="5" t="n">
        <v>3.328</v>
      </c>
      <c r="Z604" s="5" t="n">
        <v>0.267</v>
      </c>
      <c r="AA604" s="5" t="n">
        <v>7.838</v>
      </c>
      <c r="AB604" s="5" t="n">
        <v>11.166</v>
      </c>
      <c r="AC604" s="5" t="n">
        <v>0</v>
      </c>
      <c r="AD604" s="5" t="n">
        <v>1</v>
      </c>
      <c r="AE604" s="5" t="n">
        <v>3.984</v>
      </c>
      <c r="AF604" s="5" t="n">
        <v>0.585</v>
      </c>
      <c r="AG604" s="5" t="n">
        <v>7.838</v>
      </c>
      <c r="AH604" s="5" t="n">
        <v>11.822</v>
      </c>
      <c r="AI604" s="5" t="n">
        <v>0</v>
      </c>
      <c r="AJ604" s="5" t="n">
        <v>1</v>
      </c>
      <c r="AK604" s="5" t="n">
        <v>7.918</v>
      </c>
      <c r="AL604" s="5" t="n">
        <v>3.135</v>
      </c>
      <c r="AM604" s="5" t="n">
        <v>2.524</v>
      </c>
      <c r="AN604" s="5" t="n">
        <v>12.701</v>
      </c>
      <c r="AO604" s="5" t="n">
        <v>0.25</v>
      </c>
      <c r="AP604" s="5" t="n">
        <v>1</v>
      </c>
      <c r="AQ604" s="5" t="n">
        <v>0.76</v>
      </c>
      <c r="AR604" s="5" t="n">
        <v>0.129</v>
      </c>
      <c r="AS604" s="5" t="n">
        <v>0.955</v>
      </c>
      <c r="AT604" s="5" t="n">
        <v>2.144</v>
      </c>
      <c r="AU604" s="5" t="n">
        <v>0.25</v>
      </c>
      <c r="AV604" s="5" t="n">
        <v>1</v>
      </c>
      <c r="AW604" s="5" t="n">
        <v>0.8110000000000001</v>
      </c>
      <c r="AX604" s="5" t="n">
        <v>0.129</v>
      </c>
      <c r="AY604" s="5" t="n">
        <v>0.767</v>
      </c>
      <c r="AZ604" s="5" t="n">
        <v>1.972</v>
      </c>
      <c r="BA604" s="5" t="n">
        <v>0.25</v>
      </c>
      <c r="BB604" s="5" t="n">
        <v>1</v>
      </c>
      <c r="BC604" s="5" t="n">
        <v>0.535</v>
      </c>
      <c r="BD604" s="5" t="n">
        <v>0.129</v>
      </c>
      <c r="BE604" s="5" t="n">
        <v>0.083</v>
      </c>
      <c r="BF604" s="5" t="n">
        <v>0.752</v>
      </c>
      <c r="BG604" s="5" t="n">
        <v>0.25</v>
      </c>
      <c r="BH604" s="5" t="n">
        <v>1</v>
      </c>
      <c r="BI604" s="5" t="n">
        <v>0.579</v>
      </c>
      <c r="BJ604" s="5" t="n">
        <v>0.129</v>
      </c>
      <c r="BK604" s="5" t="n">
        <v>0.912</v>
      </c>
      <c r="BL604" s="5" t="n">
        <v>1.864</v>
      </c>
      <c r="BM604" s="5" t="n">
        <v>0.25</v>
      </c>
      <c r="BN604" s="5" t="n">
        <v>1</v>
      </c>
      <c r="BO604" s="5" t="n">
        <v>0</v>
      </c>
      <c r="BP604" s="5" t="n">
        <v>0.008999999999999999</v>
      </c>
      <c r="BQ604" s="5" t="n">
        <v>0.08599999999999999</v>
      </c>
      <c r="BR604" s="5" t="n">
        <v>0</v>
      </c>
      <c r="BS604" s="5" t="n">
        <v>1</v>
      </c>
      <c r="BT604" s="5" t="n">
        <v>0</v>
      </c>
      <c r="BU604" s="5" t="n">
        <v>-0.005</v>
      </c>
      <c r="BV604" s="5" t="n">
        <v>0.205</v>
      </c>
      <c r="BW604" s="5" t="n">
        <v>0.25</v>
      </c>
      <c r="BX604" s="5" t="n">
        <v>1</v>
      </c>
      <c r="BY604" s="5" t="n">
        <v>13.254</v>
      </c>
      <c r="BZ604" s="5" t="n">
        <v>0</v>
      </c>
      <c r="CA604" s="5" t="n">
        <v>13.254</v>
      </c>
      <c r="CB604" s="5" t="n">
        <v>0</v>
      </c>
      <c r="CC604" s="5" t="n">
        <v>83.248</v>
      </c>
      <c r="CD604" s="5" t="n">
        <v>7.95</v>
      </c>
      <c r="CE604" s="5" t="n">
        <v>112.488</v>
      </c>
      <c r="CF604" s="5" t="n">
        <v>244.67</v>
      </c>
      <c r="CG604" s="5" t="n">
        <v>0.25</v>
      </c>
      <c r="CH604" s="5" t="n">
        <v>1</v>
      </c>
      <c r="CI604" s="5" t="n">
        <v>0</v>
      </c>
      <c r="CJ604" s="5" t="n">
        <v>0</v>
      </c>
      <c r="CK604" s="5" t="n">
        <v>0</v>
      </c>
      <c r="CL604" s="5" t="n">
        <v>0</v>
      </c>
      <c r="CM604" s="5" t="n">
        <v>0</v>
      </c>
      <c r="CN604" s="5" t="n">
        <v>0.001</v>
      </c>
      <c r="CO604" s="5" t="n">
        <v>0.001</v>
      </c>
      <c r="CP604" s="5" t="n">
        <v>0.049</v>
      </c>
      <c r="CQ604" s="5" t="n">
        <v>1.348</v>
      </c>
      <c r="CR604" s="5" t="n">
        <v>0.98</v>
      </c>
      <c r="CS604" s="5" t="n">
        <v>2.487</v>
      </c>
      <c r="CT604" s="5" t="n">
        <v>5.104</v>
      </c>
      <c r="CU604" s="5" t="n">
        <v>11.809</v>
      </c>
    </row>
    <row r="605">
      <c r="A605" s="5" t="inlineStr">
        <is>
          <t>NOR2024</t>
        </is>
      </c>
      <c r="B605" s="5" t="inlineStr">
        <is>
          <t>NOR</t>
        </is>
      </c>
      <c r="C605" s="5" t="inlineStr">
        <is>
          <t>NOR</t>
        </is>
      </c>
      <c r="D605" s="5" t="inlineStr">
        <is>
          <t>Norway</t>
        </is>
      </c>
      <c r="E605" s="5" t="n">
        <v>2024</v>
      </c>
      <c r="F605" s="5" t="n">
        <v>0.25</v>
      </c>
      <c r="G605" s="5" t="n">
        <v>5.604</v>
      </c>
      <c r="H605" s="5" t="n">
        <v>1.291</v>
      </c>
      <c r="I605" s="5" t="n">
        <v>6.197</v>
      </c>
      <c r="J605" s="5" t="n">
        <v>11.801</v>
      </c>
      <c r="K605" s="5" t="n">
        <v>0</v>
      </c>
      <c r="L605" s="5" t="n">
        <v>1</v>
      </c>
      <c r="M605" s="5" t="n">
        <v>6.94</v>
      </c>
      <c r="N605" s="5" t="n">
        <v>3.874</v>
      </c>
      <c r="O605" s="5" t="n">
        <v>6.292</v>
      </c>
      <c r="P605" s="5" t="n">
        <v>13.232</v>
      </c>
      <c r="Q605" s="5" t="n">
        <v>0</v>
      </c>
      <c r="R605" s="5" t="n">
        <v>1</v>
      </c>
      <c r="S605" s="5" t="n">
        <v>12.06</v>
      </c>
      <c r="T605" s="5" t="n">
        <v>7.747</v>
      </c>
      <c r="U605" s="5" t="n">
        <v>5.335</v>
      </c>
      <c r="V605" s="5" t="n">
        <v>21.028</v>
      </c>
      <c r="W605" s="5" t="n">
        <v>0.25</v>
      </c>
      <c r="X605" s="5" t="n">
        <v>1</v>
      </c>
      <c r="Y605" s="5" t="n">
        <v>3.383</v>
      </c>
      <c r="Z605" s="5" t="n">
        <v>0.271</v>
      </c>
      <c r="AA605" s="5" t="n">
        <v>6.301</v>
      </c>
      <c r="AB605" s="5" t="n">
        <v>9.683999999999999</v>
      </c>
      <c r="AC605" s="5" t="n">
        <v>0</v>
      </c>
      <c r="AD605" s="5" t="n">
        <v>1</v>
      </c>
      <c r="AE605" s="5" t="n">
        <v>4.058</v>
      </c>
      <c r="AF605" s="5" t="n">
        <v>0.596</v>
      </c>
      <c r="AG605" s="5" t="n">
        <v>6.301</v>
      </c>
      <c r="AH605" s="5" t="n">
        <v>10.359</v>
      </c>
      <c r="AI605" s="5" t="n">
        <v>0</v>
      </c>
      <c r="AJ605" s="5" t="n">
        <v>1</v>
      </c>
      <c r="AK605" s="5" t="n">
        <v>8.108000000000001</v>
      </c>
      <c r="AL605" s="5" t="n">
        <v>3.211</v>
      </c>
      <c r="AM605" s="5" t="n">
        <v>3</v>
      </c>
      <c r="AN605" s="5" t="n">
        <v>13.428</v>
      </c>
      <c r="AO605" s="5" t="n">
        <v>0.25</v>
      </c>
      <c r="AP605" s="5" t="n">
        <v>1</v>
      </c>
      <c r="AQ605" s="5" t="n">
        <v>0.724</v>
      </c>
      <c r="AR605" s="5" t="n">
        <v>0.132</v>
      </c>
      <c r="AS605" s="5" t="n">
        <v>0.909</v>
      </c>
      <c r="AT605" s="5" t="n">
        <v>2.041</v>
      </c>
      <c r="AU605" s="5" t="n">
        <v>0.25</v>
      </c>
      <c r="AV605" s="5" t="n">
        <v>1</v>
      </c>
      <c r="AW605" s="5" t="n">
        <v>0.75</v>
      </c>
      <c r="AX605" s="5" t="n">
        <v>0.132</v>
      </c>
      <c r="AY605" s="5" t="n">
        <v>0.764</v>
      </c>
      <c r="AZ605" s="5" t="n">
        <v>1.893</v>
      </c>
      <c r="BA605" s="5" t="n">
        <v>0.25</v>
      </c>
      <c r="BB605" s="5" t="n">
        <v>1</v>
      </c>
      <c r="BC605" s="5" t="n">
        <v>0.513</v>
      </c>
      <c r="BD605" s="5" t="n">
        <v>0.132</v>
      </c>
      <c r="BE605" s="5" t="n">
        <v>0.098</v>
      </c>
      <c r="BF605" s="5" t="n">
        <v>0.739</v>
      </c>
      <c r="BG605" s="5" t="n">
        <v>0.25</v>
      </c>
      <c r="BH605" s="5" t="n">
        <v>1</v>
      </c>
      <c r="BI605" s="5" t="n">
        <v>0.591</v>
      </c>
      <c r="BJ605" s="5" t="n">
        <v>0.132</v>
      </c>
      <c r="BK605" s="5" t="n">
        <v>1.019</v>
      </c>
      <c r="BL605" s="5" t="n">
        <v>2.013</v>
      </c>
      <c r="BM605" s="5" t="n">
        <v>0.25</v>
      </c>
      <c r="BN605" s="5" t="n">
        <v>1</v>
      </c>
      <c r="BO605" s="5" t="n">
        <v>0</v>
      </c>
      <c r="BP605" s="5" t="n">
        <v>0.008999999999999999</v>
      </c>
      <c r="BQ605" s="5" t="n">
        <v>0.064</v>
      </c>
      <c r="BR605" s="5" t="n">
        <v>0</v>
      </c>
      <c r="BS605" s="5" t="n">
        <v>1</v>
      </c>
      <c r="BT605" s="5" t="n">
        <v>0</v>
      </c>
      <c r="BU605" s="5" t="n">
        <v>0.008</v>
      </c>
      <c r="BV605" s="5" t="n">
        <v>0.211</v>
      </c>
      <c r="BW605" s="5" t="n">
        <v>0.25</v>
      </c>
      <c r="BX605" s="5" t="n">
        <v>1</v>
      </c>
      <c r="BY605" s="5" t="n">
        <v>13.646</v>
      </c>
      <c r="BZ605" s="5" t="n">
        <v>0</v>
      </c>
      <c r="CA605" s="5" t="n">
        <v>13.646</v>
      </c>
      <c r="CB605" s="5" t="n">
        <v>0</v>
      </c>
      <c r="CC605" s="5" t="n">
        <v>82.58799999999999</v>
      </c>
      <c r="CD605" s="5" t="n">
        <v>7.95</v>
      </c>
      <c r="CE605" s="5" t="n">
        <v>94.55500000000001</v>
      </c>
      <c r="CF605" s="5" t="n">
        <v>221.429</v>
      </c>
      <c r="CG605" s="5" t="n">
        <v>0.25</v>
      </c>
      <c r="CH605" s="5" t="n">
        <v>1</v>
      </c>
      <c r="CI605" s="5" t="n">
        <v>0</v>
      </c>
      <c r="CJ605" s="5" t="n">
        <v>0</v>
      </c>
      <c r="CK605" s="5" t="n">
        <v>0</v>
      </c>
      <c r="CL605" s="5" t="n">
        <v>0</v>
      </c>
      <c r="CM605" s="5" t="n">
        <v>0</v>
      </c>
      <c r="CN605" s="5" t="n">
        <v>0.001</v>
      </c>
      <c r="CO605" s="5" t="n">
        <v>0.001</v>
      </c>
      <c r="CP605" s="5" t="n">
        <v>0.049</v>
      </c>
      <c r="CQ605" s="5" t="n">
        <v>1.387</v>
      </c>
      <c r="CR605" s="5" t="n">
        <v>0.98</v>
      </c>
      <c r="CS605" s="5" t="n">
        <v>2.56</v>
      </c>
      <c r="CT605" s="5" t="n">
        <v>4.463</v>
      </c>
      <c r="CU605" s="5" t="n">
        <v>9.983000000000001</v>
      </c>
    </row>
    <row r="606">
      <c r="A606" s="5" t="inlineStr">
        <is>
          <t>OMN2021</t>
        </is>
      </c>
      <c r="B606" s="5" t="inlineStr">
        <is>
          <t>OMN</t>
        </is>
      </c>
      <c r="C606" s="5" t="inlineStr">
        <is>
          <t>OMN</t>
        </is>
      </c>
      <c r="D606" s="5" t="inlineStr">
        <is>
          <t>Oman</t>
        </is>
      </c>
      <c r="E606" s="5" t="n">
        <v>2021</v>
      </c>
      <c r="F606" s="5" t="n">
        <v>0.05</v>
      </c>
      <c r="G606" s="5" t="n">
        <v>5.897</v>
      </c>
      <c r="H606" s="5" t="n">
        <v>1.143</v>
      </c>
      <c r="I606" s="5" t="n">
        <v>0.238</v>
      </c>
      <c r="J606" s="5" t="n">
        <v>6.134</v>
      </c>
      <c r="K606" s="5" t="n">
        <v>0</v>
      </c>
      <c r="L606" s="5" t="n">
        <v>1</v>
      </c>
      <c r="M606" s="5" t="n">
        <v>7.964</v>
      </c>
      <c r="N606" s="5" t="n">
        <v>3.43</v>
      </c>
      <c r="O606" s="5" t="n">
        <v>0.227</v>
      </c>
      <c r="P606" s="5" t="n">
        <v>8.191000000000001</v>
      </c>
      <c r="Q606" s="5" t="n">
        <v>0</v>
      </c>
      <c r="R606" s="5" t="n">
        <v>1</v>
      </c>
      <c r="S606" s="5" t="n">
        <v>11.613</v>
      </c>
      <c r="T606" s="5" t="n">
        <v>6.86</v>
      </c>
      <c r="U606" s="5" t="n">
        <v>0.238</v>
      </c>
      <c r="V606" s="5" t="n">
        <v>12.444</v>
      </c>
      <c r="W606" s="5" t="n">
        <v>0.05</v>
      </c>
      <c r="X606" s="5" t="n">
        <v>1</v>
      </c>
      <c r="Y606" s="5" t="n">
        <v>5.869</v>
      </c>
      <c r="Z606" s="5" t="n">
        <v>0.6879999999999999</v>
      </c>
      <c r="AA606" s="5" t="n">
        <v>-2.666</v>
      </c>
      <c r="AB606" s="5" t="n">
        <v>3.202</v>
      </c>
      <c r="AC606" s="5" t="n">
        <v>0</v>
      </c>
      <c r="AD606" s="5" t="n">
        <v>0</v>
      </c>
      <c r="AE606" s="5" t="n">
        <v>6.472</v>
      </c>
      <c r="AF606" s="5" t="n">
        <v>1.334</v>
      </c>
      <c r="AG606" s="5" t="n">
        <v>-3.437</v>
      </c>
      <c r="AH606" s="5" t="n">
        <v>3.034</v>
      </c>
      <c r="AI606" s="5" t="n">
        <v>0</v>
      </c>
      <c r="AJ606" s="5" t="n">
        <v>0</v>
      </c>
      <c r="AK606" s="5" t="n">
        <v>10.091</v>
      </c>
      <c r="AL606" s="5" t="n">
        <v>4.936</v>
      </c>
      <c r="AM606" s="5" t="n">
        <v>0.037</v>
      </c>
      <c r="AN606" s="5" t="n">
        <v>10.635</v>
      </c>
      <c r="AO606" s="5" t="n">
        <v>0.05</v>
      </c>
      <c r="AP606" s="5" t="n">
        <v>1</v>
      </c>
      <c r="AQ606" s="5" t="n">
        <v>0.621</v>
      </c>
      <c r="AR606" s="5" t="n">
        <v>0.114</v>
      </c>
      <c r="AS606" s="5" t="n">
        <v>-0.061</v>
      </c>
      <c r="AT606" s="5" t="n">
        <v>0.588</v>
      </c>
      <c r="AU606" s="5" t="n">
        <v>0</v>
      </c>
      <c r="AV606" s="5" t="n">
        <v>0</v>
      </c>
      <c r="AW606" s="5" t="n">
        <v>0.593</v>
      </c>
      <c r="AX606" s="5" t="n">
        <v>0.114</v>
      </c>
      <c r="AY606" s="5" t="n">
        <v>-0.004</v>
      </c>
      <c r="AZ606" s="5" t="n">
        <v>0.619</v>
      </c>
      <c r="BA606" s="5" t="n">
        <v>0.05</v>
      </c>
      <c r="BB606" s="5" t="n">
        <v>1</v>
      </c>
      <c r="BC606" s="5" t="n">
        <v>0.44</v>
      </c>
      <c r="BD606" s="5" t="n">
        <v>0.114</v>
      </c>
      <c r="BE606" s="5" t="n">
        <v>0</v>
      </c>
      <c r="BF606" s="5" t="n">
        <v>0.462</v>
      </c>
      <c r="BG606" s="5" t="n">
        <v>0.05</v>
      </c>
      <c r="BH606" s="5" t="n">
        <v>1</v>
      </c>
      <c r="BI606" s="5" t="n">
        <v>0.5600000000000001</v>
      </c>
      <c r="BJ606" s="5" t="n">
        <v>0.114</v>
      </c>
      <c r="BK606" s="5" t="n">
        <v>0</v>
      </c>
      <c r="BL606" s="5" t="n">
        <v>0.588</v>
      </c>
      <c r="BM606" s="5" t="n">
        <v>0.05</v>
      </c>
      <c r="BN606" s="5" t="n">
        <v>1</v>
      </c>
      <c r="BO606" s="5" t="n">
        <v>0</v>
      </c>
      <c r="BP606" s="5" t="n">
        <v>0</v>
      </c>
      <c r="BQ606" s="5" t="n">
        <v>0.065</v>
      </c>
      <c r="BR606" s="5" t="n">
        <v>0</v>
      </c>
      <c r="BS606" s="5" t="n">
        <v>0.667</v>
      </c>
      <c r="BT606" s="5" t="n">
        <v>0</v>
      </c>
      <c r="BU606" s="5" t="n">
        <v>0</v>
      </c>
      <c r="BV606" s="5" t="n">
        <v>0.052</v>
      </c>
      <c r="BW606" s="5" t="n">
        <v>0.05</v>
      </c>
      <c r="BX606" s="5" t="n">
        <v>0.833</v>
      </c>
      <c r="BY606" s="5" t="n">
        <v>11.787</v>
      </c>
      <c r="BZ606" s="5" t="n">
        <v>0</v>
      </c>
      <c r="CA606" s="5" t="n">
        <v>11.787</v>
      </c>
      <c r="CB606" s="5" t="n">
        <v>0</v>
      </c>
      <c r="CC606" s="5" t="n">
        <v>81.69499999999999</v>
      </c>
      <c r="CD606" s="5" t="n">
        <v>7.95</v>
      </c>
      <c r="CE606" s="5" t="n">
        <v>0</v>
      </c>
      <c r="CF606" s="5" t="n">
        <v>85.78</v>
      </c>
      <c r="CG606" s="5" t="n">
        <v>0.05</v>
      </c>
      <c r="CH606" s="5" t="n">
        <v>1</v>
      </c>
      <c r="CI606" s="5" t="n">
        <v>0</v>
      </c>
      <c r="CJ606" s="5" t="n">
        <v>0</v>
      </c>
      <c r="CK606" s="5" t="n">
        <v>0</v>
      </c>
      <c r="CL606" s="5" t="n">
        <v>0</v>
      </c>
      <c r="CM606" s="5" t="n">
        <v>0</v>
      </c>
      <c r="CN606" s="5" t="n">
        <v>0</v>
      </c>
      <c r="CO606" s="5" t="n">
        <v>0</v>
      </c>
      <c r="CP606" s="5" t="n">
        <v>0</v>
      </c>
      <c r="CQ606" s="5" t="n">
        <v>1.198</v>
      </c>
      <c r="CR606" s="5" t="n">
        <v>0.945</v>
      </c>
      <c r="CS606" s="5" t="n">
        <v>4.908</v>
      </c>
      <c r="CT606" s="5" t="n">
        <v>4.753</v>
      </c>
      <c r="CU606" s="5" t="n">
        <v>14.129</v>
      </c>
    </row>
    <row r="607">
      <c r="A607" s="5" t="inlineStr">
        <is>
          <t>OMN2022</t>
        </is>
      </c>
      <c r="B607" s="5" t="inlineStr">
        <is>
          <t>OMN</t>
        </is>
      </c>
      <c r="C607" s="5" t="inlineStr">
        <is>
          <t>OMN</t>
        </is>
      </c>
      <c r="D607" s="5" t="inlineStr">
        <is>
          <t>Oman</t>
        </is>
      </c>
      <c r="E607" s="5" t="n">
        <v>2022</v>
      </c>
      <c r="F607" s="5" t="n">
        <v>0.05</v>
      </c>
      <c r="G607" s="5" t="n">
        <v>11.72</v>
      </c>
      <c r="H607" s="5" t="n">
        <v>1.235</v>
      </c>
      <c r="I607" s="5" t="n">
        <v>0.5659999999999999</v>
      </c>
      <c r="J607" s="5" t="n">
        <v>12.286</v>
      </c>
      <c r="K607" s="5" t="n">
        <v>0</v>
      </c>
      <c r="L607" s="5" t="n">
        <v>1</v>
      </c>
      <c r="M607" s="5" t="n">
        <v>9.782999999999999</v>
      </c>
      <c r="N607" s="5" t="n">
        <v>3.704</v>
      </c>
      <c r="O607" s="5" t="n">
        <v>0.328</v>
      </c>
      <c r="P607" s="5" t="n">
        <v>10.111</v>
      </c>
      <c r="Q607" s="5" t="n">
        <v>0</v>
      </c>
      <c r="R607" s="5" t="n">
        <v>1</v>
      </c>
      <c r="S607" s="5" t="n">
        <v>17.893</v>
      </c>
      <c r="T607" s="5" t="n">
        <v>7.408</v>
      </c>
      <c r="U607" s="5" t="n">
        <v>0.634</v>
      </c>
      <c r="V607" s="5" t="n">
        <v>19.382</v>
      </c>
      <c r="W607" s="5" t="n">
        <v>0.05</v>
      </c>
      <c r="X607" s="5" t="n">
        <v>1</v>
      </c>
      <c r="Y607" s="5" t="n">
        <v>6.876</v>
      </c>
      <c r="Z607" s="5" t="n">
        <v>0.806</v>
      </c>
      <c r="AA607" s="5" t="n">
        <v>-2.879</v>
      </c>
      <c r="AB607" s="5" t="n">
        <v>3.997</v>
      </c>
      <c r="AC607" s="5" t="n">
        <v>0</v>
      </c>
      <c r="AD607" s="5" t="n">
        <v>0</v>
      </c>
      <c r="AE607" s="5" t="n">
        <v>7.528</v>
      </c>
      <c r="AF607" s="5" t="n">
        <v>1.552</v>
      </c>
      <c r="AG607" s="5" t="n">
        <v>-4.115</v>
      </c>
      <c r="AH607" s="5" t="n">
        <v>3.412</v>
      </c>
      <c r="AI607" s="5" t="n">
        <v>0</v>
      </c>
      <c r="AJ607" s="5" t="n">
        <v>0</v>
      </c>
      <c r="AK607" s="5" t="n">
        <v>11.434</v>
      </c>
      <c r="AL607" s="5" t="n">
        <v>5.593</v>
      </c>
      <c r="AM607" s="5" t="n">
        <v>0.121</v>
      </c>
      <c r="AN607" s="5" t="n">
        <v>12.088</v>
      </c>
      <c r="AO607" s="5" t="n">
        <v>0.05</v>
      </c>
      <c r="AP607" s="5" t="n">
        <v>1</v>
      </c>
      <c r="AQ607" s="5" t="n">
        <v>0.847</v>
      </c>
      <c r="AR607" s="5" t="n">
        <v>0.123</v>
      </c>
      <c r="AS607" s="5" t="n">
        <v>-0.255</v>
      </c>
      <c r="AT607" s="5" t="n">
        <v>0.622</v>
      </c>
      <c r="AU607" s="5" t="n">
        <v>0</v>
      </c>
      <c r="AV607" s="5" t="n">
        <v>0</v>
      </c>
      <c r="AW607" s="5" t="n">
        <v>0.947</v>
      </c>
      <c r="AX607" s="5" t="n">
        <v>0.123</v>
      </c>
      <c r="AY607" s="5" t="n">
        <v>-0.308</v>
      </c>
      <c r="AZ607" s="5" t="n">
        <v>0.671</v>
      </c>
      <c r="BA607" s="5" t="n">
        <v>0.05</v>
      </c>
      <c r="BB607" s="5" t="n">
        <v>1</v>
      </c>
      <c r="BC607" s="5" t="n">
        <v>0.589</v>
      </c>
      <c r="BD607" s="5" t="n">
        <v>0.123</v>
      </c>
      <c r="BE607" s="5" t="n">
        <v>0.002</v>
      </c>
      <c r="BF607" s="5" t="n">
        <v>0.618</v>
      </c>
      <c r="BG607" s="5" t="n">
        <v>0.05</v>
      </c>
      <c r="BH607" s="5" t="n">
        <v>1</v>
      </c>
      <c r="BI607" s="5" t="n">
        <v>0.6889999999999999</v>
      </c>
      <c r="BJ607" s="5" t="n">
        <v>0.123</v>
      </c>
      <c r="BK607" s="5" t="n">
        <v>0.003</v>
      </c>
      <c r="BL607" s="5" t="n">
        <v>0.723</v>
      </c>
      <c r="BM607" s="5" t="n">
        <v>0.05</v>
      </c>
      <c r="BN607" s="5" t="n">
        <v>1</v>
      </c>
      <c r="BO607" s="5" t="n">
        <v>0</v>
      </c>
      <c r="BP607" s="5" t="n">
        <v>0</v>
      </c>
      <c r="BQ607" s="5" t="n">
        <v>0.065</v>
      </c>
      <c r="BR607" s="5" t="n">
        <v>0</v>
      </c>
      <c r="BS607" s="5" t="n">
        <v>0.667</v>
      </c>
      <c r="BT607" s="5" t="n">
        <v>0</v>
      </c>
      <c r="BU607" s="5" t="n">
        <v>0</v>
      </c>
      <c r="BV607" s="5" t="n">
        <v>0.055</v>
      </c>
      <c r="BW607" s="5" t="n">
        <v>0.05</v>
      </c>
      <c r="BX607" s="5" t="n">
        <v>0.833</v>
      </c>
      <c r="BY607" s="5" t="n">
        <v>12.729</v>
      </c>
      <c r="BZ607" s="5" t="n">
        <v>0</v>
      </c>
      <c r="CA607" s="5" t="n">
        <v>12.729</v>
      </c>
      <c r="CB607" s="5" t="n">
        <v>0</v>
      </c>
      <c r="CC607" s="5" t="n">
        <v>102.477</v>
      </c>
      <c r="CD607" s="5" t="n">
        <v>7.95</v>
      </c>
      <c r="CE607" s="5" t="n">
        <v>0.379</v>
      </c>
      <c r="CF607" s="5" t="n">
        <v>107.6</v>
      </c>
      <c r="CG607" s="5" t="n">
        <v>0.05</v>
      </c>
      <c r="CH607" s="5" t="n">
        <v>1</v>
      </c>
      <c r="CI607" s="5" t="n">
        <v>0</v>
      </c>
      <c r="CJ607" s="5" t="n">
        <v>0</v>
      </c>
      <c r="CK607" s="5" t="n">
        <v>0</v>
      </c>
      <c r="CL607" s="5" t="n">
        <v>0</v>
      </c>
      <c r="CM607" s="5" t="n">
        <v>0</v>
      </c>
      <c r="CN607" s="5" t="n">
        <v>0</v>
      </c>
      <c r="CO607" s="5" t="n">
        <v>0</v>
      </c>
      <c r="CP607" s="5" t="n">
        <v>0</v>
      </c>
      <c r="CQ607" s="5" t="n">
        <v>1.294</v>
      </c>
      <c r="CR607" s="5" t="n">
        <v>0.945</v>
      </c>
      <c r="CS607" s="5" t="n">
        <v>5.3</v>
      </c>
      <c r="CT607" s="5" t="n">
        <v>10.485</v>
      </c>
      <c r="CU607" s="5" t="n">
        <v>28.059</v>
      </c>
    </row>
    <row r="608">
      <c r="A608" s="5" t="inlineStr">
        <is>
          <t>OMN2023</t>
        </is>
      </c>
      <c r="B608" s="5" t="inlineStr">
        <is>
          <t>OMN</t>
        </is>
      </c>
      <c r="C608" s="5" t="inlineStr">
        <is>
          <t>OMN</t>
        </is>
      </c>
      <c r="D608" s="5" t="inlineStr">
        <is>
          <t>Oman</t>
        </is>
      </c>
      <c r="E608" s="5" t="n">
        <v>2023</v>
      </c>
      <c r="F608" s="5" t="n">
        <v>0.05</v>
      </c>
      <c r="G608" s="5" t="n">
        <v>6.147</v>
      </c>
      <c r="H608" s="5" t="n">
        <v>1.286</v>
      </c>
      <c r="I608" s="5" t="n">
        <v>0.273</v>
      </c>
      <c r="J608" s="5" t="n">
        <v>6.42</v>
      </c>
      <c r="K608" s="5" t="n">
        <v>0</v>
      </c>
      <c r="L608" s="5" t="n">
        <v>1</v>
      </c>
      <c r="M608" s="5" t="n">
        <v>7.886</v>
      </c>
      <c r="N608" s="5" t="n">
        <v>3.857</v>
      </c>
      <c r="O608" s="5" t="n">
        <v>0.227</v>
      </c>
      <c r="P608" s="5" t="n">
        <v>8.113</v>
      </c>
      <c r="Q608" s="5" t="n">
        <v>0</v>
      </c>
      <c r="R608" s="5" t="n">
        <v>1</v>
      </c>
      <c r="S608" s="5" t="n">
        <v>12.575</v>
      </c>
      <c r="T608" s="5" t="n">
        <v>7.714</v>
      </c>
      <c r="U608" s="5" t="n">
        <v>0.344</v>
      </c>
      <c r="V608" s="5" t="n">
        <v>13.491</v>
      </c>
      <c r="W608" s="5" t="n">
        <v>0.05</v>
      </c>
      <c r="X608" s="5" t="n">
        <v>1</v>
      </c>
      <c r="Y608" s="5" t="n">
        <v>6.442</v>
      </c>
      <c r="Z608" s="5" t="n">
        <v>0.755</v>
      </c>
      <c r="AA608" s="5" t="n">
        <v>-2.421</v>
      </c>
      <c r="AB608" s="5" t="n">
        <v>4.021</v>
      </c>
      <c r="AC608" s="5" t="n">
        <v>0</v>
      </c>
      <c r="AD608" s="5" t="n">
        <v>0</v>
      </c>
      <c r="AE608" s="5" t="n">
        <v>7.128</v>
      </c>
      <c r="AF608" s="5" t="n">
        <v>1.469</v>
      </c>
      <c r="AG608" s="5" t="n">
        <v>-3.716</v>
      </c>
      <c r="AH608" s="5" t="n">
        <v>3.412</v>
      </c>
      <c r="AI608" s="5" t="n">
        <v>0</v>
      </c>
      <c r="AJ608" s="5" t="n">
        <v>0</v>
      </c>
      <c r="AK608" s="5" t="n">
        <v>11.241</v>
      </c>
      <c r="AL608" s="5" t="n">
        <v>5.499</v>
      </c>
      <c r="AM608" s="5" t="n">
        <v>0.095</v>
      </c>
      <c r="AN608" s="5" t="n">
        <v>11.838</v>
      </c>
      <c r="AO608" s="5" t="n">
        <v>0.05</v>
      </c>
      <c r="AP608" s="5" t="n">
        <v>1</v>
      </c>
      <c r="AQ608" s="5" t="n">
        <v>0.749</v>
      </c>
      <c r="AR608" s="5" t="n">
        <v>0.129</v>
      </c>
      <c r="AS608" s="5" t="n">
        <v>-0.157</v>
      </c>
      <c r="AT608" s="5" t="n">
        <v>0.622</v>
      </c>
      <c r="AU608" s="5" t="n">
        <v>0</v>
      </c>
      <c r="AV608" s="5" t="n">
        <v>0</v>
      </c>
      <c r="AW608" s="5" t="n">
        <v>0.783</v>
      </c>
      <c r="AX608" s="5" t="n">
        <v>0.129</v>
      </c>
      <c r="AY608" s="5" t="n">
        <v>-0.143</v>
      </c>
      <c r="AZ608" s="5" t="n">
        <v>0.671</v>
      </c>
      <c r="BA608" s="5" t="n">
        <v>0.05</v>
      </c>
      <c r="BB608" s="5" t="n">
        <v>1</v>
      </c>
      <c r="BC608" s="5" t="n">
        <v>0.527</v>
      </c>
      <c r="BD608" s="5" t="n">
        <v>0.129</v>
      </c>
      <c r="BE608" s="5" t="n">
        <v>0.003</v>
      </c>
      <c r="BF608" s="5" t="n">
        <v>0.554</v>
      </c>
      <c r="BG608" s="5" t="n">
        <v>0.05</v>
      </c>
      <c r="BH608" s="5" t="n">
        <v>1</v>
      </c>
      <c r="BI608" s="5" t="n">
        <v>0.64</v>
      </c>
      <c r="BJ608" s="5" t="n">
        <v>0.129</v>
      </c>
      <c r="BK608" s="5" t="n">
        <v>0.004</v>
      </c>
      <c r="BL608" s="5" t="n">
        <v>0.672</v>
      </c>
      <c r="BM608" s="5" t="n">
        <v>0.05</v>
      </c>
      <c r="BN608" s="5" t="n">
        <v>1</v>
      </c>
      <c r="BO608" s="5" t="n">
        <v>0</v>
      </c>
      <c r="BP608" s="5" t="n">
        <v>0</v>
      </c>
      <c r="BQ608" s="5" t="n">
        <v>0.12</v>
      </c>
      <c r="BR608" s="5" t="n">
        <v>0</v>
      </c>
      <c r="BS608" s="5" t="n">
        <v>0.667</v>
      </c>
      <c r="BT608" s="5" t="n">
        <v>0</v>
      </c>
      <c r="BU608" s="5" t="n">
        <v>0</v>
      </c>
      <c r="BV608" s="5" t="n">
        <v>0.036</v>
      </c>
      <c r="BW608" s="5" t="n">
        <v>0.05</v>
      </c>
      <c r="BX608" s="5" t="n">
        <v>0.833</v>
      </c>
      <c r="BY608" s="5" t="n">
        <v>13.254</v>
      </c>
      <c r="BZ608" s="5" t="n">
        <v>0</v>
      </c>
      <c r="CA608" s="5" t="n">
        <v>13.254</v>
      </c>
      <c r="CB608" s="5" t="n">
        <v>0</v>
      </c>
      <c r="CC608" s="5" t="n">
        <v>87.07899999999999</v>
      </c>
      <c r="CD608" s="5" t="n">
        <v>7.95</v>
      </c>
      <c r="CE608" s="5" t="n">
        <v>0.482</v>
      </c>
      <c r="CF608" s="5" t="n">
        <v>91.43300000000001</v>
      </c>
      <c r="CG608" s="5" t="n">
        <v>0.05</v>
      </c>
      <c r="CH608" s="5" t="n">
        <v>1</v>
      </c>
      <c r="CI608" s="5" t="n">
        <v>0</v>
      </c>
      <c r="CJ608" s="5" t="n">
        <v>0</v>
      </c>
      <c r="CK608" s="5" t="n">
        <v>0</v>
      </c>
      <c r="CL608" s="5" t="n">
        <v>0</v>
      </c>
      <c r="CM608" s="5" t="n">
        <v>0</v>
      </c>
      <c r="CN608" s="5" t="n">
        <v>0</v>
      </c>
      <c r="CO608" s="5" t="n">
        <v>0</v>
      </c>
      <c r="CP608" s="5" t="n">
        <v>0</v>
      </c>
      <c r="CQ608" s="5" t="n">
        <v>1.348</v>
      </c>
      <c r="CR608" s="5" t="n">
        <v>0.9330000000000001</v>
      </c>
      <c r="CS608" s="5" t="n">
        <v>5.519</v>
      </c>
      <c r="CT608" s="5" t="n">
        <v>4.861</v>
      </c>
      <c r="CU608" s="5" t="n">
        <v>9.260999999999999</v>
      </c>
    </row>
    <row r="609">
      <c r="A609" s="5" t="inlineStr">
        <is>
          <t>OMN2024</t>
        </is>
      </c>
      <c r="B609" s="5" t="inlineStr">
        <is>
          <t>OMN</t>
        </is>
      </c>
      <c r="C609" s="5" t="inlineStr">
        <is>
          <t>OMN</t>
        </is>
      </c>
      <c r="D609" s="5" t="inlineStr">
        <is>
          <t>Oman</t>
        </is>
      </c>
      <c r="E609" s="5" t="n">
        <v>2024</v>
      </c>
      <c r="F609" s="5" t="n">
        <v>0.05</v>
      </c>
      <c r="G609" s="5" t="n">
        <v>5.575</v>
      </c>
      <c r="H609" s="5" t="n">
        <v>1.324</v>
      </c>
      <c r="I609" s="5" t="n">
        <v>0.213</v>
      </c>
      <c r="J609" s="5" t="n">
        <v>5.787</v>
      </c>
      <c r="K609" s="5" t="n">
        <v>0</v>
      </c>
      <c r="L609" s="5" t="n">
        <v>1</v>
      </c>
      <c r="M609" s="5" t="n">
        <v>7.124</v>
      </c>
      <c r="N609" s="5" t="n">
        <v>3.971</v>
      </c>
      <c r="O609" s="5" t="n">
        <v>0.158</v>
      </c>
      <c r="P609" s="5" t="n">
        <v>7.281</v>
      </c>
      <c r="Q609" s="5" t="n">
        <v>0</v>
      </c>
      <c r="R609" s="5" t="n">
        <v>1</v>
      </c>
      <c r="S609" s="5" t="n">
        <v>12.193</v>
      </c>
      <c r="T609" s="5" t="n">
        <v>7.942</v>
      </c>
      <c r="U609" s="5" t="n">
        <v>0.297</v>
      </c>
      <c r="V609" s="5" t="n">
        <v>13.026</v>
      </c>
      <c r="W609" s="5" t="n">
        <v>0.05</v>
      </c>
      <c r="X609" s="5" t="n">
        <v>1</v>
      </c>
      <c r="Y609" s="5" t="n">
        <v>6.506</v>
      </c>
      <c r="Z609" s="5" t="n">
        <v>0.762</v>
      </c>
      <c r="AA609" s="5" t="n">
        <v>-2.492</v>
      </c>
      <c r="AB609" s="5" t="n">
        <v>4.014</v>
      </c>
      <c r="AC609" s="5" t="n">
        <v>0</v>
      </c>
      <c r="AD609" s="5" t="n">
        <v>0</v>
      </c>
      <c r="AE609" s="5" t="n">
        <v>7.212</v>
      </c>
      <c r="AF609" s="5" t="n">
        <v>1.487</v>
      </c>
      <c r="AG609" s="5" t="n">
        <v>-3.699</v>
      </c>
      <c r="AH609" s="5" t="n">
        <v>3.513</v>
      </c>
      <c r="AI609" s="5" t="n">
        <v>0</v>
      </c>
      <c r="AJ609" s="5" t="n">
        <v>0</v>
      </c>
      <c r="AK609" s="5" t="n">
        <v>11.447</v>
      </c>
      <c r="AL609" s="5" t="n">
        <v>5.599</v>
      </c>
      <c r="AM609" s="5" t="n">
        <v>0.103</v>
      </c>
      <c r="AN609" s="5" t="n">
        <v>12.046</v>
      </c>
      <c r="AO609" s="5" t="n">
        <v>0.05</v>
      </c>
      <c r="AP609" s="5" t="n">
        <v>1</v>
      </c>
      <c r="AQ609" s="5" t="n">
        <v>0.72</v>
      </c>
      <c r="AR609" s="5" t="n">
        <v>0.132</v>
      </c>
      <c r="AS609" s="5" t="n">
        <v>-0.128</v>
      </c>
      <c r="AT609" s="5" t="n">
        <v>0.622</v>
      </c>
      <c r="AU609" s="5" t="n">
        <v>0</v>
      </c>
      <c r="AV609" s="5" t="n">
        <v>0</v>
      </c>
      <c r="AW609" s="5" t="n">
        <v>0.734</v>
      </c>
      <c r="AX609" s="5" t="n">
        <v>0.132</v>
      </c>
      <c r="AY609" s="5" t="n">
        <v>-0.095</v>
      </c>
      <c r="AZ609" s="5" t="n">
        <v>0.671</v>
      </c>
      <c r="BA609" s="5" t="n">
        <v>0.05</v>
      </c>
      <c r="BB609" s="5" t="n">
        <v>1</v>
      </c>
      <c r="BC609" s="5" t="n">
        <v>0.51</v>
      </c>
      <c r="BD609" s="5" t="n">
        <v>0.132</v>
      </c>
      <c r="BE609" s="5" t="n">
        <v>0.003</v>
      </c>
      <c r="BF609" s="5" t="n">
        <v>0.536</v>
      </c>
      <c r="BG609" s="5" t="n">
        <v>0.05</v>
      </c>
      <c r="BH609" s="5" t="n">
        <v>1</v>
      </c>
      <c r="BI609" s="5" t="n">
        <v>0.652</v>
      </c>
      <c r="BJ609" s="5" t="n">
        <v>0.132</v>
      </c>
      <c r="BK609" s="5" t="n">
        <v>0.004</v>
      </c>
      <c r="BL609" s="5" t="n">
        <v>0.6850000000000001</v>
      </c>
      <c r="BM609" s="5" t="n">
        <v>0.05</v>
      </c>
      <c r="BN609" s="5" t="n">
        <v>1</v>
      </c>
      <c r="BO609" s="5" t="n">
        <v>0</v>
      </c>
      <c r="BP609" s="5" t="n">
        <v>0</v>
      </c>
      <c r="BQ609" s="5" t="n">
        <v>0.09</v>
      </c>
      <c r="BR609" s="5" t="n">
        <v>0</v>
      </c>
      <c r="BS609" s="5" t="n">
        <v>0.667</v>
      </c>
      <c r="BT609" s="5" t="n">
        <v>0</v>
      </c>
      <c r="BU609" s="5" t="n">
        <v>0</v>
      </c>
      <c r="BV609" s="5" t="n">
        <v>0.048</v>
      </c>
      <c r="BW609" s="5" t="n">
        <v>0.05</v>
      </c>
      <c r="BX609" s="5" t="n">
        <v>0.833</v>
      </c>
      <c r="BY609" s="5" t="n">
        <v>13.646</v>
      </c>
      <c r="BZ609" s="5" t="n">
        <v>0</v>
      </c>
      <c r="CA609" s="5" t="n">
        <v>13.646</v>
      </c>
      <c r="CB609" s="5" t="n">
        <v>0</v>
      </c>
      <c r="CC609" s="5" t="n">
        <v>86.38500000000001</v>
      </c>
      <c r="CD609" s="5" t="n">
        <v>7.95</v>
      </c>
      <c r="CE609" s="5" t="n">
        <v>0.588</v>
      </c>
      <c r="CF609" s="5" t="n">
        <v>90.705</v>
      </c>
      <c r="CG609" s="5" t="n">
        <v>0.05</v>
      </c>
      <c r="CH609" s="5" t="n">
        <v>1</v>
      </c>
      <c r="CI609" s="5" t="n">
        <v>0</v>
      </c>
      <c r="CJ609" s="5" t="n">
        <v>0</v>
      </c>
      <c r="CK609" s="5" t="n">
        <v>0</v>
      </c>
      <c r="CL609" s="5" t="n">
        <v>0</v>
      </c>
      <c r="CM609" s="5" t="n">
        <v>0</v>
      </c>
      <c r="CN609" s="5" t="n">
        <v>0</v>
      </c>
      <c r="CO609" s="5" t="n">
        <v>0</v>
      </c>
      <c r="CP609" s="5" t="n">
        <v>0</v>
      </c>
      <c r="CQ609" s="5" t="n">
        <v>1.387</v>
      </c>
      <c r="CR609" s="5" t="n">
        <v>0.9330000000000001</v>
      </c>
      <c r="CS609" s="5" t="n">
        <v>5.681</v>
      </c>
      <c r="CT609" s="5" t="n">
        <v>4.251</v>
      </c>
      <c r="CU609" s="5" t="n">
        <v>7.598</v>
      </c>
    </row>
    <row r="610">
      <c r="A610" s="5" t="inlineStr">
        <is>
          <t>PAK2021</t>
        </is>
      </c>
      <c r="B610" s="5" t="inlineStr">
        <is>
          <t>PAK</t>
        </is>
      </c>
      <c r="C610" s="5" t="inlineStr">
        <is>
          <t>PAK</t>
        </is>
      </c>
      <c r="D610" s="5" t="inlineStr">
        <is>
          <t>Pakistan</t>
        </is>
      </c>
      <c r="E610" s="5" t="n">
        <v>2021</v>
      </c>
      <c r="F610" s="5" t="n">
        <v>0.17</v>
      </c>
      <c r="G610" s="5" t="n">
        <v>4.075</v>
      </c>
      <c r="H610" s="5" t="n">
        <v>1.014</v>
      </c>
      <c r="I610" s="5" t="n">
        <v>0.08400000000000001</v>
      </c>
      <c r="J610" s="5" t="n">
        <v>4.158</v>
      </c>
      <c r="K610" s="5" t="n">
        <v>0</v>
      </c>
      <c r="L610" s="5" t="n">
        <v>1</v>
      </c>
      <c r="M610" s="5" t="n">
        <v>6.823</v>
      </c>
      <c r="N610" s="5" t="n">
        <v>3.042</v>
      </c>
      <c r="O610" s="5" t="n">
        <v>0.105</v>
      </c>
      <c r="P610" s="5" t="n">
        <v>6.928</v>
      </c>
      <c r="Q610" s="5" t="n">
        <v>0</v>
      </c>
      <c r="R610" s="5" t="n">
        <v>1</v>
      </c>
      <c r="S610" s="5" t="n">
        <v>9.145</v>
      </c>
      <c r="T610" s="5" t="n">
        <v>6.085</v>
      </c>
      <c r="U610" s="5" t="n">
        <v>0.08400000000000001</v>
      </c>
      <c r="V610" s="5" t="n">
        <v>10.798</v>
      </c>
      <c r="W610" s="5" t="n">
        <v>0.17</v>
      </c>
      <c r="X610" s="5" t="n">
        <v>1</v>
      </c>
      <c r="Y610" s="5" t="n">
        <v>4.212</v>
      </c>
      <c r="Z610" s="5" t="n">
        <v>0.464</v>
      </c>
      <c r="AA610" s="5" t="n">
        <v>2.346</v>
      </c>
      <c r="AB610" s="5" t="n">
        <v>6.558</v>
      </c>
      <c r="AC610" s="5" t="n">
        <v>0</v>
      </c>
      <c r="AD610" s="5" t="n">
        <v>1</v>
      </c>
      <c r="AE610" s="5" t="n">
        <v>4.963</v>
      </c>
      <c r="AF610" s="5" t="n">
        <v>0.962</v>
      </c>
      <c r="AG610" s="5" t="n">
        <v>1.169</v>
      </c>
      <c r="AH610" s="5" t="n">
        <v>6.132</v>
      </c>
      <c r="AI610" s="5" t="n">
        <v>0</v>
      </c>
      <c r="AJ610" s="5" t="n">
        <v>1</v>
      </c>
      <c r="AK610" s="5" t="n">
        <v>9.471</v>
      </c>
      <c r="AL610" s="5" t="n">
        <v>4.441</v>
      </c>
      <c r="AM610" s="5" t="n">
        <v>-7.979</v>
      </c>
      <c r="AN610" s="5" t="n">
        <v>1.745</v>
      </c>
      <c r="AO610" s="5" t="n">
        <v>0</v>
      </c>
      <c r="AP610" s="5" t="n">
        <v>0</v>
      </c>
      <c r="AQ610" s="5" t="n">
        <v>0.621</v>
      </c>
      <c r="AR610" s="5" t="n">
        <v>0.114</v>
      </c>
      <c r="AS610" s="5" t="n">
        <v>-0.051</v>
      </c>
      <c r="AT610" s="5" t="n">
        <v>0.666</v>
      </c>
      <c r="AU610" s="5" t="n">
        <v>0.17</v>
      </c>
      <c r="AV610" s="5" t="n">
        <v>1</v>
      </c>
      <c r="AW610" s="5" t="n">
        <v>0.593</v>
      </c>
      <c r="AX610" s="5" t="n">
        <v>0.114</v>
      </c>
      <c r="AY610" s="5" t="n">
        <v>-0.012</v>
      </c>
      <c r="AZ610" s="5" t="n">
        <v>0.68</v>
      </c>
      <c r="BA610" s="5" t="n">
        <v>0.17</v>
      </c>
      <c r="BB610" s="5" t="n">
        <v>1</v>
      </c>
      <c r="BC610" s="5" t="n">
        <v>0.44</v>
      </c>
      <c r="BD610" s="5" t="n">
        <v>0.114</v>
      </c>
      <c r="BE610" s="5" t="n">
        <v>0.024</v>
      </c>
      <c r="BF610" s="5" t="n">
        <v>0.543</v>
      </c>
      <c r="BG610" s="5" t="n">
        <v>0.17</v>
      </c>
      <c r="BH610" s="5" t="n">
        <v>1</v>
      </c>
      <c r="BI610" s="5" t="n">
        <v>0.5600000000000001</v>
      </c>
      <c r="BJ610" s="5" t="n">
        <v>0.114</v>
      </c>
      <c r="BK610" s="5" t="n">
        <v>-0.14</v>
      </c>
      <c r="BL610" s="5" t="n">
        <v>0.491</v>
      </c>
      <c r="BM610" s="5" t="n">
        <v>0</v>
      </c>
      <c r="BN610" s="5" t="n">
        <v>0</v>
      </c>
      <c r="BO610" s="5" t="n">
        <v>0</v>
      </c>
      <c r="BP610" s="5" t="n">
        <v>-0.008999999999999999</v>
      </c>
      <c r="BQ610" s="5" t="n">
        <v>0.107</v>
      </c>
      <c r="BR610" s="5" t="n">
        <v>0</v>
      </c>
      <c r="BS610" s="5" t="n">
        <v>1</v>
      </c>
      <c r="BT610" s="5" t="n">
        <v>0</v>
      </c>
      <c r="BU610" s="5" t="n">
        <v>-0.008999999999999999</v>
      </c>
      <c r="BV610" s="5" t="n">
        <v>0.108</v>
      </c>
      <c r="BW610" s="5" t="n">
        <v>0</v>
      </c>
      <c r="BX610" s="5" t="n">
        <v>1</v>
      </c>
      <c r="BY610" s="5" t="n">
        <v>11.787</v>
      </c>
      <c r="BZ610" s="5" t="n">
        <v>0</v>
      </c>
      <c r="CA610" s="5" t="n">
        <v>11.787</v>
      </c>
      <c r="CB610" s="5" t="n">
        <v>0</v>
      </c>
      <c r="CC610" s="5" t="n">
        <v>81.69499999999999</v>
      </c>
      <c r="CD610" s="5" t="n">
        <v>7.95</v>
      </c>
      <c r="CE610" s="5" t="n">
        <v>45.811</v>
      </c>
      <c r="CF610" s="5" t="n">
        <v>149.182</v>
      </c>
      <c r="CG610" s="5" t="n">
        <v>0.17</v>
      </c>
      <c r="CH610" s="5" t="n">
        <v>1</v>
      </c>
      <c r="CI610" s="5" t="n">
        <v>0</v>
      </c>
      <c r="CJ610" s="5" t="n">
        <v>0</v>
      </c>
      <c r="CK610" s="5" t="n">
        <v>0</v>
      </c>
      <c r="CL610" s="5" t="n">
        <v>0</v>
      </c>
      <c r="CM610" s="5" t="n">
        <v>0</v>
      </c>
      <c r="CN610" s="5" t="n">
        <v>0</v>
      </c>
      <c r="CO610" s="5" t="n">
        <v>0</v>
      </c>
      <c r="CP610" s="5" t="n">
        <v>0.226</v>
      </c>
      <c r="CQ610" s="5" t="n">
        <v>1.198</v>
      </c>
      <c r="CR610" s="5" t="n">
        <v>0.6860000000000001</v>
      </c>
      <c r="CS610" s="5" t="n">
        <v>2.13</v>
      </c>
      <c r="CT610" s="5" t="n">
        <v>3.604</v>
      </c>
      <c r="CU610" s="5" t="n">
        <v>6.361</v>
      </c>
    </row>
    <row r="611">
      <c r="A611" s="5" t="inlineStr">
        <is>
          <t>PAK2022</t>
        </is>
      </c>
      <c r="B611" s="5" t="inlineStr">
        <is>
          <t>PAK</t>
        </is>
      </c>
      <c r="C611" s="5" t="inlineStr">
        <is>
          <t>PAK</t>
        </is>
      </c>
      <c r="D611" s="5" t="inlineStr">
        <is>
          <t>Pakistan</t>
        </is>
      </c>
      <c r="E611" s="5" t="n">
        <v>2022</v>
      </c>
      <c r="F611" s="5" t="n">
        <v>0.17</v>
      </c>
      <c r="G611" s="5" t="n">
        <v>7.234</v>
      </c>
      <c r="H611" s="5" t="n">
        <v>1.095</v>
      </c>
      <c r="I611" s="5" t="n">
        <v>0.189</v>
      </c>
      <c r="J611" s="5" t="n">
        <v>7.424</v>
      </c>
      <c r="K611" s="5" t="n">
        <v>0</v>
      </c>
      <c r="L611" s="5" t="n">
        <v>1</v>
      </c>
      <c r="M611" s="5" t="n">
        <v>8.282999999999999</v>
      </c>
      <c r="N611" s="5" t="n">
        <v>3.286</v>
      </c>
      <c r="O611" s="5" t="n">
        <v>0.152</v>
      </c>
      <c r="P611" s="5" t="n">
        <v>8.435</v>
      </c>
      <c r="Q611" s="5" t="n">
        <v>0</v>
      </c>
      <c r="R611" s="5" t="n">
        <v>1</v>
      </c>
      <c r="S611" s="5" t="n">
        <v>12.71</v>
      </c>
      <c r="T611" s="5" t="n">
        <v>6.571</v>
      </c>
      <c r="U611" s="5" t="n">
        <v>0.352</v>
      </c>
      <c r="V611" s="5" t="n">
        <v>15.093</v>
      </c>
      <c r="W611" s="5" t="n">
        <v>0.17</v>
      </c>
      <c r="X611" s="5" t="n">
        <v>1</v>
      </c>
      <c r="Y611" s="5" t="n">
        <v>5.475</v>
      </c>
      <c r="Z611" s="5" t="n">
        <v>0.603</v>
      </c>
      <c r="AA611" s="5" t="n">
        <v>2.534</v>
      </c>
      <c r="AB611" s="5" t="n">
        <v>8.007999999999999</v>
      </c>
      <c r="AC611" s="5" t="n">
        <v>0</v>
      </c>
      <c r="AD611" s="5" t="n">
        <v>1</v>
      </c>
      <c r="AE611" s="5" t="n">
        <v>6.255</v>
      </c>
      <c r="AF611" s="5" t="n">
        <v>1.213</v>
      </c>
      <c r="AG611" s="5" t="n">
        <v>-1.379</v>
      </c>
      <c r="AH611" s="5" t="n">
        <v>4.876</v>
      </c>
      <c r="AI611" s="5" t="n">
        <v>0</v>
      </c>
      <c r="AJ611" s="5" t="n">
        <v>1</v>
      </c>
      <c r="AK611" s="5" t="n">
        <v>10.935</v>
      </c>
      <c r="AL611" s="5" t="n">
        <v>5.127</v>
      </c>
      <c r="AM611" s="5" t="n">
        <v>-9.749000000000001</v>
      </c>
      <c r="AN611" s="5" t="n">
        <v>1.388</v>
      </c>
      <c r="AO611" s="5" t="n">
        <v>0</v>
      </c>
      <c r="AP611" s="5" t="n">
        <v>0</v>
      </c>
      <c r="AQ611" s="5" t="n">
        <v>0.847</v>
      </c>
      <c r="AR611" s="5" t="n">
        <v>0.123</v>
      </c>
      <c r="AS611" s="5" t="n">
        <v>-0.047</v>
      </c>
      <c r="AT611" s="5" t="n">
        <v>0.9360000000000001</v>
      </c>
      <c r="AU611" s="5" t="n">
        <v>0.17</v>
      </c>
      <c r="AV611" s="5" t="n">
        <v>1</v>
      </c>
      <c r="AW611" s="5" t="n">
        <v>0.947</v>
      </c>
      <c r="AX611" s="5" t="n">
        <v>0.123</v>
      </c>
      <c r="AY611" s="5" t="n">
        <v>-0.143</v>
      </c>
      <c r="AZ611" s="5" t="n">
        <v>0.9409999999999999</v>
      </c>
      <c r="BA611" s="5" t="n">
        <v>0.17</v>
      </c>
      <c r="BB611" s="5" t="n">
        <v>1</v>
      </c>
      <c r="BC611" s="5" t="n">
        <v>0.589</v>
      </c>
      <c r="BD611" s="5" t="n">
        <v>0.123</v>
      </c>
      <c r="BE611" s="5" t="n">
        <v>-0.06900000000000001</v>
      </c>
      <c r="BF611" s="5" t="n">
        <v>0.607</v>
      </c>
      <c r="BG611" s="5" t="n">
        <v>0.17</v>
      </c>
      <c r="BH611" s="5" t="n">
        <v>1</v>
      </c>
      <c r="BI611" s="5" t="n">
        <v>0.6889999999999999</v>
      </c>
      <c r="BJ611" s="5" t="n">
        <v>0.123</v>
      </c>
      <c r="BK611" s="5" t="n">
        <v>-0.049</v>
      </c>
      <c r="BL611" s="5" t="n">
        <v>0.749</v>
      </c>
      <c r="BM611" s="5" t="n">
        <v>0</v>
      </c>
      <c r="BN611" s="5" t="n">
        <v>0</v>
      </c>
      <c r="BO611" s="5" t="n">
        <v>0</v>
      </c>
      <c r="BP611" s="5" t="n">
        <v>-0.052</v>
      </c>
      <c r="BQ611" s="5" t="n">
        <v>0.124</v>
      </c>
      <c r="BR611" s="5" t="n">
        <v>0</v>
      </c>
      <c r="BS611" s="5" t="n">
        <v>1</v>
      </c>
      <c r="BT611" s="5" t="n">
        <v>0</v>
      </c>
      <c r="BU611" s="5" t="n">
        <v>-0.052</v>
      </c>
      <c r="BV611" s="5" t="n">
        <v>0.114</v>
      </c>
      <c r="BW611" s="5" t="n">
        <v>0</v>
      </c>
      <c r="BX611" s="5" t="n">
        <v>1</v>
      </c>
      <c r="BY611" s="5" t="n">
        <v>12.729</v>
      </c>
      <c r="BZ611" s="5" t="n">
        <v>0</v>
      </c>
      <c r="CA611" s="5" t="n">
        <v>12.729</v>
      </c>
      <c r="CB611" s="5" t="n">
        <v>0</v>
      </c>
      <c r="CC611" s="5" t="n">
        <v>102.477</v>
      </c>
      <c r="CD611" s="5" t="n">
        <v>7.95</v>
      </c>
      <c r="CE611" s="5" t="n">
        <v>49.287</v>
      </c>
      <c r="CF611" s="5" t="n">
        <v>175.357</v>
      </c>
      <c r="CG611" s="5" t="n">
        <v>0.17</v>
      </c>
      <c r="CH611" s="5" t="n">
        <v>1</v>
      </c>
      <c r="CI611" s="5" t="n">
        <v>0</v>
      </c>
      <c r="CJ611" s="5" t="n">
        <v>0</v>
      </c>
      <c r="CK611" s="5" t="n">
        <v>0</v>
      </c>
      <c r="CL611" s="5" t="n">
        <v>0</v>
      </c>
      <c r="CM611" s="5" t="n">
        <v>0</v>
      </c>
      <c r="CN611" s="5" t="n">
        <v>0</v>
      </c>
      <c r="CO611" s="5" t="n">
        <v>0</v>
      </c>
      <c r="CP611" s="5" t="n">
        <v>0.226</v>
      </c>
      <c r="CQ611" s="5" t="n">
        <v>1.294</v>
      </c>
      <c r="CR611" s="5" t="n">
        <v>0.736</v>
      </c>
      <c r="CS611" s="5" t="n">
        <v>2.3</v>
      </c>
      <c r="CT611" s="5" t="n">
        <v>7.554</v>
      </c>
      <c r="CU611" s="5" t="n">
        <v>11.388</v>
      </c>
    </row>
    <row r="612">
      <c r="A612" s="5" t="inlineStr">
        <is>
          <t>PAK2023</t>
        </is>
      </c>
      <c r="B612" s="5" t="inlineStr">
        <is>
          <t>PAK</t>
        </is>
      </c>
      <c r="C612" s="5" t="inlineStr">
        <is>
          <t>PAK</t>
        </is>
      </c>
      <c r="D612" s="5" t="inlineStr">
        <is>
          <t>Pakistan</t>
        </is>
      </c>
      <c r="E612" s="5" t="n">
        <v>2023</v>
      </c>
      <c r="F612" s="5" t="n">
        <v>0.17</v>
      </c>
      <c r="G612" s="5" t="n">
        <v>4.916</v>
      </c>
      <c r="H612" s="5" t="n">
        <v>1.14</v>
      </c>
      <c r="I612" s="5" t="n">
        <v>0.117</v>
      </c>
      <c r="J612" s="5" t="n">
        <v>5.033</v>
      </c>
      <c r="K612" s="5" t="n">
        <v>0</v>
      </c>
      <c r="L612" s="5" t="n">
        <v>1</v>
      </c>
      <c r="M612" s="5" t="n">
        <v>6.844</v>
      </c>
      <c r="N612" s="5" t="n">
        <v>3.421</v>
      </c>
      <c r="O612" s="5" t="n">
        <v>0.105</v>
      </c>
      <c r="P612" s="5" t="n">
        <v>6.95</v>
      </c>
      <c r="Q612" s="5" t="n">
        <v>0</v>
      </c>
      <c r="R612" s="5" t="n">
        <v>1</v>
      </c>
      <c r="S612" s="5" t="n">
        <v>10.618</v>
      </c>
      <c r="T612" s="5" t="n">
        <v>6.842</v>
      </c>
      <c r="U612" s="5" t="n">
        <v>0.319</v>
      </c>
      <c r="V612" s="5" t="n">
        <v>12.56</v>
      </c>
      <c r="W612" s="5" t="n">
        <v>0.17</v>
      </c>
      <c r="X612" s="5" t="n">
        <v>1</v>
      </c>
      <c r="Y612" s="5" t="n">
        <v>3.79</v>
      </c>
      <c r="Z612" s="5" t="n">
        <v>0.417</v>
      </c>
      <c r="AA612" s="5" t="n">
        <v>2.638</v>
      </c>
      <c r="AB612" s="5" t="n">
        <v>6.429</v>
      </c>
      <c r="AC612" s="5" t="n">
        <v>0</v>
      </c>
      <c r="AD612" s="5" t="n">
        <v>1</v>
      </c>
      <c r="AE612" s="5" t="n">
        <v>4.603</v>
      </c>
      <c r="AF612" s="5" t="n">
        <v>0.892</v>
      </c>
      <c r="AG612" s="5" t="n">
        <v>0.044</v>
      </c>
      <c r="AH612" s="5" t="n">
        <v>4.647</v>
      </c>
      <c r="AI612" s="5" t="n">
        <v>0</v>
      </c>
      <c r="AJ612" s="5" t="n">
        <v>1</v>
      </c>
      <c r="AK612" s="5" t="n">
        <v>9.477</v>
      </c>
      <c r="AL612" s="5" t="n">
        <v>4.444</v>
      </c>
      <c r="AM612" s="5" t="n">
        <v>-8.023</v>
      </c>
      <c r="AN612" s="5" t="n">
        <v>1.701</v>
      </c>
      <c r="AO612" s="5" t="n">
        <v>0</v>
      </c>
      <c r="AP612" s="5" t="n">
        <v>0</v>
      </c>
      <c r="AQ612" s="5" t="n">
        <v>0.749</v>
      </c>
      <c r="AR612" s="5" t="n">
        <v>0.129</v>
      </c>
      <c r="AS612" s="5" t="n">
        <v>-0.032</v>
      </c>
      <c r="AT612" s="5" t="n">
        <v>0.839</v>
      </c>
      <c r="AU612" s="5" t="n">
        <v>0.17</v>
      </c>
      <c r="AV612" s="5" t="n">
        <v>1</v>
      </c>
      <c r="AW612" s="5" t="n">
        <v>0.783</v>
      </c>
      <c r="AX612" s="5" t="n">
        <v>0.129</v>
      </c>
      <c r="AY612" s="5" t="n">
        <v>-0.04</v>
      </c>
      <c r="AZ612" s="5" t="n">
        <v>0.868</v>
      </c>
      <c r="BA612" s="5" t="n">
        <v>0.17</v>
      </c>
      <c r="BB612" s="5" t="n">
        <v>1</v>
      </c>
      <c r="BC612" s="5" t="n">
        <v>0.527</v>
      </c>
      <c r="BD612" s="5" t="n">
        <v>0.129</v>
      </c>
      <c r="BE612" s="5" t="n">
        <v>-0.063</v>
      </c>
      <c r="BF612" s="5" t="n">
        <v>0.543</v>
      </c>
      <c r="BG612" s="5" t="n">
        <v>0.17</v>
      </c>
      <c r="BH612" s="5" t="n">
        <v>1</v>
      </c>
      <c r="BI612" s="5" t="n">
        <v>0.64</v>
      </c>
      <c r="BJ612" s="5" t="n">
        <v>0.129</v>
      </c>
      <c r="BK612" s="5" t="n">
        <v>-0.097</v>
      </c>
      <c r="BL612" s="5" t="n">
        <v>0.634</v>
      </c>
      <c r="BM612" s="5" t="n">
        <v>0</v>
      </c>
      <c r="BN612" s="5" t="n">
        <v>0</v>
      </c>
      <c r="BO612" s="5" t="n">
        <v>0</v>
      </c>
      <c r="BP612" s="5" t="n">
        <v>-0.016</v>
      </c>
      <c r="BQ612" s="5" t="n">
        <v>0.093</v>
      </c>
      <c r="BR612" s="5" t="n">
        <v>0</v>
      </c>
      <c r="BS612" s="5" t="n">
        <v>1</v>
      </c>
      <c r="BT612" s="5" t="n">
        <v>0</v>
      </c>
      <c r="BU612" s="5" t="n">
        <v>-0.016</v>
      </c>
      <c r="BV612" s="5" t="n">
        <v>0.08500000000000001</v>
      </c>
      <c r="BW612" s="5" t="n">
        <v>0</v>
      </c>
      <c r="BX612" s="5" t="n">
        <v>1</v>
      </c>
      <c r="BY612" s="5" t="n">
        <v>13.254</v>
      </c>
      <c r="BZ612" s="5" t="n">
        <v>0</v>
      </c>
      <c r="CA612" s="5" t="n">
        <v>13.254</v>
      </c>
      <c r="CB612" s="5" t="n">
        <v>0</v>
      </c>
      <c r="CC612" s="5" t="n">
        <v>87.07899999999999</v>
      </c>
      <c r="CD612" s="5" t="n">
        <v>7.95</v>
      </c>
      <c r="CE612" s="5" t="n">
        <v>54.831</v>
      </c>
      <c r="CF612" s="5" t="n">
        <v>162.968</v>
      </c>
      <c r="CG612" s="5" t="n">
        <v>0.17</v>
      </c>
      <c r="CH612" s="5" t="n">
        <v>1</v>
      </c>
      <c r="CI612" s="5" t="n">
        <v>0</v>
      </c>
      <c r="CJ612" s="5" t="n">
        <v>0</v>
      </c>
      <c r="CK612" s="5" t="n">
        <v>0</v>
      </c>
      <c r="CL612" s="5" t="n">
        <v>0</v>
      </c>
      <c r="CM612" s="5" t="n">
        <v>0</v>
      </c>
      <c r="CN612" s="5" t="n">
        <v>0</v>
      </c>
      <c r="CO612" s="5" t="n">
        <v>0</v>
      </c>
      <c r="CP612" s="5" t="n">
        <v>0.226</v>
      </c>
      <c r="CQ612" s="5" t="n">
        <v>1.348</v>
      </c>
      <c r="CR612" s="5" t="n">
        <v>0.736</v>
      </c>
      <c r="CS612" s="5" t="n">
        <v>2.395</v>
      </c>
      <c r="CT612" s="5" t="n">
        <v>4.484</v>
      </c>
      <c r="CU612" s="5" t="n">
        <v>4.605</v>
      </c>
    </row>
    <row r="613">
      <c r="A613" s="5" t="inlineStr">
        <is>
          <t>PAK2024</t>
        </is>
      </c>
      <c r="B613" s="5" t="inlineStr">
        <is>
          <t>PAK</t>
        </is>
      </c>
      <c r="C613" s="5" t="inlineStr">
        <is>
          <t>PAK</t>
        </is>
      </c>
      <c r="D613" s="5" t="inlineStr">
        <is>
          <t>Pakistan</t>
        </is>
      </c>
      <c r="E613" s="5" t="n">
        <v>2024</v>
      </c>
      <c r="F613" s="5" t="n">
        <v>0.17</v>
      </c>
      <c r="G613" s="5" t="n">
        <v>4.204</v>
      </c>
      <c r="H613" s="5" t="n">
        <v>1.174</v>
      </c>
      <c r="I613" s="5" t="n">
        <v>0.081</v>
      </c>
      <c r="J613" s="5" t="n">
        <v>4.285</v>
      </c>
      <c r="K613" s="5" t="n">
        <v>0</v>
      </c>
      <c r="L613" s="5" t="n">
        <v>1</v>
      </c>
      <c r="M613" s="5" t="n">
        <v>6.276</v>
      </c>
      <c r="N613" s="5" t="n">
        <v>3.522</v>
      </c>
      <c r="O613" s="5" t="n">
        <v>0.073</v>
      </c>
      <c r="P613" s="5" t="n">
        <v>6.349</v>
      </c>
      <c r="Q613" s="5" t="n">
        <v>0</v>
      </c>
      <c r="R613" s="5" t="n">
        <v>1</v>
      </c>
      <c r="S613" s="5" t="n">
        <v>10.074</v>
      </c>
      <c r="T613" s="5" t="n">
        <v>7.044</v>
      </c>
      <c r="U613" s="5" t="n">
        <v>0.317</v>
      </c>
      <c r="V613" s="5" t="n">
        <v>11.882</v>
      </c>
      <c r="W613" s="5" t="n">
        <v>0.17</v>
      </c>
      <c r="X613" s="5" t="n">
        <v>1</v>
      </c>
      <c r="Y613" s="5" t="n">
        <v>3.708</v>
      </c>
      <c r="Z613" s="5" t="n">
        <v>0.408</v>
      </c>
      <c r="AA613" s="5" t="n">
        <v>2.716</v>
      </c>
      <c r="AB613" s="5" t="n">
        <v>6.424</v>
      </c>
      <c r="AC613" s="5" t="n">
        <v>0</v>
      </c>
      <c r="AD613" s="5" t="n">
        <v>1</v>
      </c>
      <c r="AE613" s="5" t="n">
        <v>4.545</v>
      </c>
      <c r="AF613" s="5" t="n">
        <v>0.881</v>
      </c>
      <c r="AG613" s="5" t="n">
        <v>4.236</v>
      </c>
      <c r="AH613" s="5" t="n">
        <v>8.779999999999999</v>
      </c>
      <c r="AI613" s="5" t="n">
        <v>0</v>
      </c>
      <c r="AJ613" s="5" t="n">
        <v>1</v>
      </c>
      <c r="AK613" s="5" t="n">
        <v>9.563000000000001</v>
      </c>
      <c r="AL613" s="5" t="n">
        <v>4.484</v>
      </c>
      <c r="AM613" s="5" t="n">
        <v>-6.01</v>
      </c>
      <c r="AN613" s="5" t="n">
        <v>4.157</v>
      </c>
      <c r="AO613" s="5" t="n">
        <v>0</v>
      </c>
      <c r="AP613" s="5" t="n">
        <v>0</v>
      </c>
      <c r="AQ613" s="5" t="n">
        <v>0.72</v>
      </c>
      <c r="AR613" s="5" t="n">
        <v>0.132</v>
      </c>
      <c r="AS613" s="5" t="n">
        <v>0.004</v>
      </c>
      <c r="AT613" s="5" t="n">
        <v>0.847</v>
      </c>
      <c r="AU613" s="5" t="n">
        <v>0.17</v>
      </c>
      <c r="AV613" s="5" t="n">
        <v>1</v>
      </c>
      <c r="AW613" s="5" t="n">
        <v>0.734</v>
      </c>
      <c r="AX613" s="5" t="n">
        <v>0.132</v>
      </c>
      <c r="AY613" s="5" t="n">
        <v>-0.015</v>
      </c>
      <c r="AZ613" s="5" t="n">
        <v>0.84</v>
      </c>
      <c r="BA613" s="5" t="n">
        <v>0.17</v>
      </c>
      <c r="BB613" s="5" t="n">
        <v>1</v>
      </c>
      <c r="BC613" s="5" t="n">
        <v>0.51</v>
      </c>
      <c r="BD613" s="5" t="n">
        <v>0.132</v>
      </c>
      <c r="BE613" s="5" t="n">
        <v>-0.028</v>
      </c>
      <c r="BF613" s="5" t="n">
        <v>0.5639999999999999</v>
      </c>
      <c r="BG613" s="5" t="n">
        <v>0.17</v>
      </c>
      <c r="BH613" s="5" t="n">
        <v>1</v>
      </c>
      <c r="BI613" s="5" t="n">
        <v>0.652</v>
      </c>
      <c r="BJ613" s="5" t="n">
        <v>0.132</v>
      </c>
      <c r="BK613" s="5" t="n">
        <v>-0.162</v>
      </c>
      <c r="BL613" s="5" t="n">
        <v>0.573</v>
      </c>
      <c r="BM613" s="5" t="n">
        <v>0</v>
      </c>
      <c r="BN613" s="5" t="n">
        <v>0</v>
      </c>
      <c r="BO613" s="5" t="n">
        <v>0</v>
      </c>
      <c r="BP613" s="5" t="n">
        <v>-0.017</v>
      </c>
      <c r="BQ613" s="5" t="n">
        <v>0.143</v>
      </c>
      <c r="BR613" s="5" t="n">
        <v>0</v>
      </c>
      <c r="BS613" s="5" t="n">
        <v>1</v>
      </c>
      <c r="BT613" s="5" t="n">
        <v>0</v>
      </c>
      <c r="BU613" s="5" t="n">
        <v>-0.017</v>
      </c>
      <c r="BV613" s="5" t="n">
        <v>0.122</v>
      </c>
      <c r="BW613" s="5" t="n">
        <v>0</v>
      </c>
      <c r="BX613" s="5" t="n">
        <v>1</v>
      </c>
      <c r="BY613" s="5" t="n">
        <v>13.646</v>
      </c>
      <c r="BZ613" s="5" t="n">
        <v>0</v>
      </c>
      <c r="CA613" s="5" t="n">
        <v>13.646</v>
      </c>
      <c r="CB613" s="5" t="n">
        <v>0</v>
      </c>
      <c r="CC613" s="5" t="n">
        <v>86.38500000000001</v>
      </c>
      <c r="CD613" s="5" t="n">
        <v>7.95</v>
      </c>
      <c r="CE613" s="5" t="n">
        <v>57.481</v>
      </c>
      <c r="CF613" s="5" t="n">
        <v>164.514</v>
      </c>
      <c r="CG613" s="5" t="n">
        <v>0.17</v>
      </c>
      <c r="CH613" s="5" t="n">
        <v>1</v>
      </c>
      <c r="CI613" s="5" t="n">
        <v>0</v>
      </c>
      <c r="CJ613" s="5" t="n">
        <v>0</v>
      </c>
      <c r="CK613" s="5" t="n">
        <v>0</v>
      </c>
      <c r="CL613" s="5" t="n">
        <v>0</v>
      </c>
      <c r="CM613" s="5" t="n">
        <v>0</v>
      </c>
      <c r="CN613" s="5" t="n">
        <v>0</v>
      </c>
      <c r="CO613" s="5" t="n">
        <v>0</v>
      </c>
      <c r="CP613" s="5" t="n">
        <v>0.226</v>
      </c>
      <c r="CQ613" s="5" t="n">
        <v>1.387</v>
      </c>
      <c r="CR613" s="5" t="n">
        <v>0.736</v>
      </c>
      <c r="CS613" s="5" t="n">
        <v>2.466</v>
      </c>
      <c r="CT613" s="5" t="n">
        <v>3.509</v>
      </c>
      <c r="CU613" s="5" t="n">
        <v>4.004</v>
      </c>
    </row>
    <row r="614">
      <c r="A614" s="5" t="inlineStr">
        <is>
          <t>PLW2021</t>
        </is>
      </c>
      <c r="B614" s="5" t="inlineStr">
        <is>
          <t>PLW</t>
        </is>
      </c>
      <c r="C614" s="5" t="inlineStr">
        <is>
          <t>PLW</t>
        </is>
      </c>
      <c r="D614" s="5" t="inlineStr">
        <is>
          <t>Palau</t>
        </is>
      </c>
      <c r="E614" s="5" t="n">
        <v>2021</v>
      </c>
      <c r="F614" s="5" t="n">
        <v>0</v>
      </c>
      <c r="G614" s="5" t="n">
        <v>4.747</v>
      </c>
      <c r="H614" s="5" t="n">
        <v>1.143</v>
      </c>
      <c r="I614" s="5" t="n">
        <v>0</v>
      </c>
      <c r="J614" s="5" t="n">
        <v>4.747</v>
      </c>
      <c r="K614" s="5" t="n">
        <v>0</v>
      </c>
      <c r="L614" s="5" t="n">
        <v>1</v>
      </c>
      <c r="M614" s="5" t="n">
        <v>7.964</v>
      </c>
      <c r="N614" s="5" t="n">
        <v>3.43</v>
      </c>
      <c r="O614" s="5" t="n">
        <v>0</v>
      </c>
      <c r="P614" s="5" t="n">
        <v>7.964</v>
      </c>
      <c r="Q614" s="5" t="n">
        <v>0</v>
      </c>
      <c r="R614" s="5" t="n">
        <v>1</v>
      </c>
      <c r="S614" s="5" t="n">
        <v>10.464</v>
      </c>
      <c r="T614" s="5" t="n">
        <v>6.86</v>
      </c>
      <c r="U614" s="5" t="n">
        <v>0</v>
      </c>
      <c r="V614" s="5" t="n">
        <v>10.464</v>
      </c>
      <c r="W614" s="5" t="n">
        <v>0</v>
      </c>
      <c r="X614" s="5" t="n">
        <v>1</v>
      </c>
      <c r="Y614" s="5" t="n">
        <v>4.333</v>
      </c>
      <c r="Z614" s="5" t="n">
        <v>0.535</v>
      </c>
      <c r="AA614" s="5" t="n">
        <v>0</v>
      </c>
      <c r="AB614" s="5" t="n">
        <v>4.333</v>
      </c>
      <c r="AC614" s="5" t="n">
        <v>0</v>
      </c>
      <c r="AD614" s="5" t="n">
        <v>1</v>
      </c>
      <c r="AE614" s="5" t="n">
        <v>5.477</v>
      </c>
      <c r="AF614" s="5" t="n">
        <v>1.194</v>
      </c>
      <c r="AG614" s="5" t="n">
        <v>0</v>
      </c>
      <c r="AH614" s="5" t="n">
        <v>5.477</v>
      </c>
      <c r="AI614" s="5" t="n">
        <v>0</v>
      </c>
      <c r="AJ614" s="5" t="n">
        <v>1</v>
      </c>
      <c r="AK614" s="5" t="n">
        <v>12.337</v>
      </c>
      <c r="AL614" s="5" t="n">
        <v>6.401</v>
      </c>
      <c r="AM614" s="5" t="n">
        <v>0</v>
      </c>
      <c r="AN614" s="5" t="n">
        <v>12.337</v>
      </c>
      <c r="AO614" s="5" t="n">
        <v>0</v>
      </c>
      <c r="AP614" s="5" t="n">
        <v>1</v>
      </c>
      <c r="AQ614" s="5" t="n">
        <v>0.621</v>
      </c>
      <c r="AR614" s="5" t="n">
        <v>0.114</v>
      </c>
      <c r="AS614" s="5" t="n">
        <v>0.712</v>
      </c>
      <c r="AT614" s="5" t="n">
        <v>1.332</v>
      </c>
      <c r="AU614" s="5" t="n">
        <v>0</v>
      </c>
      <c r="AV614" s="5" t="n">
        <v>1</v>
      </c>
      <c r="AW614" s="5" t="n">
        <v>0.593</v>
      </c>
      <c r="AX614" s="5" t="n">
        <v>0.114</v>
      </c>
      <c r="AY614" s="5" t="n">
        <v>0.753</v>
      </c>
      <c r="AZ614" s="5" t="n">
        <v>1.346</v>
      </c>
      <c r="BA614" s="5" t="n">
        <v>0</v>
      </c>
      <c r="BB614" s="5" t="n">
        <v>1</v>
      </c>
      <c r="BC614" s="5" t="n">
        <v>0.44</v>
      </c>
      <c r="BD614" s="5" t="n">
        <v>0.114</v>
      </c>
      <c r="BE614" s="5" t="n">
        <v>0.888</v>
      </c>
      <c r="BF614" s="5" t="n">
        <v>1.328</v>
      </c>
      <c r="BG614" s="5" t="n">
        <v>0</v>
      </c>
      <c r="BH614" s="5" t="n">
        <v>1</v>
      </c>
      <c r="BI614" s="5" t="n">
        <v>0.5600000000000001</v>
      </c>
      <c r="BJ614" s="5" t="n">
        <v>0.114</v>
      </c>
      <c r="BK614" s="5" t="n">
        <v>1.65</v>
      </c>
      <c r="BL614" s="5" t="n">
        <v>2.211</v>
      </c>
      <c r="BM614" s="5" t="n">
        <v>0</v>
      </c>
      <c r="BN614" s="5" t="n">
        <v>1</v>
      </c>
      <c r="BO614" s="5" t="n">
        <v>0</v>
      </c>
      <c r="BP614" s="5" t="n">
        <v>0</v>
      </c>
      <c r="BQ614" s="5" t="n">
        <v>0</v>
      </c>
      <c r="BR614" s="5" t="n">
        <v>0</v>
      </c>
      <c r="BS614" s="5" t="n">
        <v>1</v>
      </c>
      <c r="BT614" s="5" t="n">
        <v>0</v>
      </c>
      <c r="BU614" s="5" t="n">
        <v>0</v>
      </c>
      <c r="BV614" s="5" t="n">
        <v>0</v>
      </c>
      <c r="BW614" s="5" t="n">
        <v>0</v>
      </c>
      <c r="BX614" s="5" t="n">
        <v>1</v>
      </c>
      <c r="BY614" s="5" t="n">
        <v>11.787</v>
      </c>
      <c r="BZ614" s="5" t="n">
        <v>0</v>
      </c>
      <c r="CA614" s="5" t="n">
        <v>11.787</v>
      </c>
      <c r="CB614" s="5" t="n">
        <v>0</v>
      </c>
      <c r="CC614" s="5" t="n">
        <v>81.69499999999999</v>
      </c>
      <c r="CD614" s="5" t="n">
        <v>7.95</v>
      </c>
      <c r="CE614" s="5" t="n">
        <v>0</v>
      </c>
      <c r="CF614" s="5" t="n">
        <v>81.69499999999999</v>
      </c>
      <c r="CG614" s="5" t="n">
        <v>0</v>
      </c>
      <c r="CH614" s="5" t="n">
        <v>1</v>
      </c>
      <c r="CI614" s="5" t="n">
        <v>0</v>
      </c>
      <c r="CJ614" s="5" t="n">
        <v>0</v>
      </c>
      <c r="CK614" s="5" t="n">
        <v>0</v>
      </c>
      <c r="CL614" s="5" t="n">
        <v>0</v>
      </c>
      <c r="CM614" s="5" t="n">
        <v>0</v>
      </c>
      <c r="CN614" s="5" t="n">
        <v>0</v>
      </c>
      <c r="CO614" s="5" t="n">
        <v>0</v>
      </c>
      <c r="CP614" s="5" t="n">
        <v>0</v>
      </c>
      <c r="CQ614" s="5" t="n">
        <v>1.198</v>
      </c>
      <c r="CR614" s="5" t="n">
        <v>0</v>
      </c>
      <c r="CS614" s="5" t="n">
        <v>4.776</v>
      </c>
      <c r="CT614" s="5" t="n">
        <v>3.604</v>
      </c>
      <c r="CU614" s="5" t="n">
        <v>9.407999999999999</v>
      </c>
    </row>
    <row r="615">
      <c r="A615" s="5" t="inlineStr">
        <is>
          <t>PLW2022</t>
        </is>
      </c>
      <c r="B615" s="5" t="inlineStr">
        <is>
          <t>PLW</t>
        </is>
      </c>
      <c r="C615" s="5" t="inlineStr">
        <is>
          <t>PLW</t>
        </is>
      </c>
      <c r="D615" s="5" t="inlineStr">
        <is>
          <t>Palau</t>
        </is>
      </c>
      <c r="E615" s="5" t="n">
        <v>2022</v>
      </c>
      <c r="F615" s="5" t="n">
        <v>0</v>
      </c>
      <c r="G615" s="5" t="n">
        <v>8.788</v>
      </c>
      <c r="H615" s="5" t="n">
        <v>1.235</v>
      </c>
      <c r="I615" s="5" t="n">
        <v>0</v>
      </c>
      <c r="J615" s="5" t="n">
        <v>8.788</v>
      </c>
      <c r="K615" s="5" t="n">
        <v>0</v>
      </c>
      <c r="L615" s="5" t="n">
        <v>1</v>
      </c>
      <c r="M615" s="5" t="n">
        <v>9.782999999999999</v>
      </c>
      <c r="N615" s="5" t="n">
        <v>3.704</v>
      </c>
      <c r="O615" s="5" t="n">
        <v>0</v>
      </c>
      <c r="P615" s="5" t="n">
        <v>9.782999999999999</v>
      </c>
      <c r="Q615" s="5" t="n">
        <v>0</v>
      </c>
      <c r="R615" s="5" t="n">
        <v>1</v>
      </c>
      <c r="S615" s="5" t="n">
        <v>14.962</v>
      </c>
      <c r="T615" s="5" t="n">
        <v>7.408</v>
      </c>
      <c r="U615" s="5" t="n">
        <v>0</v>
      </c>
      <c r="V615" s="5" t="n">
        <v>14.962</v>
      </c>
      <c r="W615" s="5" t="n">
        <v>0</v>
      </c>
      <c r="X615" s="5" t="n">
        <v>1</v>
      </c>
      <c r="Y615" s="5" t="n">
        <v>4.68</v>
      </c>
      <c r="Z615" s="5" t="n">
        <v>0.577</v>
      </c>
      <c r="AA615" s="5" t="n">
        <v>0</v>
      </c>
      <c r="AB615" s="5" t="n">
        <v>4.68</v>
      </c>
      <c r="AC615" s="5" t="n">
        <v>0</v>
      </c>
      <c r="AD615" s="5" t="n">
        <v>1</v>
      </c>
      <c r="AE615" s="5" t="n">
        <v>5.914</v>
      </c>
      <c r="AF615" s="5" t="n">
        <v>1.289</v>
      </c>
      <c r="AG615" s="5" t="n">
        <v>0</v>
      </c>
      <c r="AH615" s="5" t="n">
        <v>5.914</v>
      </c>
      <c r="AI615" s="5" t="n">
        <v>0</v>
      </c>
      <c r="AJ615" s="5" t="n">
        <v>1</v>
      </c>
      <c r="AK615" s="5" t="n">
        <v>13.322</v>
      </c>
      <c r="AL615" s="5" t="n">
        <v>6.913</v>
      </c>
      <c r="AM615" s="5" t="n">
        <v>0</v>
      </c>
      <c r="AN615" s="5" t="n">
        <v>13.322</v>
      </c>
      <c r="AO615" s="5" t="n">
        <v>0</v>
      </c>
      <c r="AP615" s="5" t="n">
        <v>1</v>
      </c>
      <c r="AQ615" s="5" t="n">
        <v>0.847</v>
      </c>
      <c r="AR615" s="5" t="n">
        <v>0.123</v>
      </c>
      <c r="AS615" s="5" t="n">
        <v>0.733</v>
      </c>
      <c r="AT615" s="5" t="n">
        <v>1.579</v>
      </c>
      <c r="AU615" s="5" t="n">
        <v>0</v>
      </c>
      <c r="AV615" s="5" t="n">
        <v>1</v>
      </c>
      <c r="AW615" s="5" t="n">
        <v>0.947</v>
      </c>
      <c r="AX615" s="5" t="n">
        <v>0.123</v>
      </c>
      <c r="AY615" s="5" t="n">
        <v>0.8090000000000001</v>
      </c>
      <c r="AZ615" s="5" t="n">
        <v>1.756</v>
      </c>
      <c r="BA615" s="5" t="n">
        <v>0</v>
      </c>
      <c r="BB615" s="5" t="n">
        <v>1</v>
      </c>
      <c r="BC615" s="5" t="n">
        <v>0.589</v>
      </c>
      <c r="BD615" s="5" t="n">
        <v>0.123</v>
      </c>
      <c r="BE615" s="5" t="n">
        <v>0.973</v>
      </c>
      <c r="BF615" s="5" t="n">
        <v>1.561</v>
      </c>
      <c r="BG615" s="5" t="n">
        <v>0</v>
      </c>
      <c r="BH615" s="5" t="n">
        <v>1</v>
      </c>
      <c r="BI615" s="5" t="n">
        <v>0.6889999999999999</v>
      </c>
      <c r="BJ615" s="5" t="n">
        <v>0.123</v>
      </c>
      <c r="BK615" s="5" t="n">
        <v>1.676</v>
      </c>
      <c r="BL615" s="5" t="n">
        <v>2.365</v>
      </c>
      <c r="BM615" s="5" t="n">
        <v>0</v>
      </c>
      <c r="BN615" s="5" t="n">
        <v>1</v>
      </c>
      <c r="BO615" s="5" t="n">
        <v>0</v>
      </c>
      <c r="BP615" s="5" t="n">
        <v>0</v>
      </c>
      <c r="BQ615" s="5" t="n">
        <v>0</v>
      </c>
      <c r="BR615" s="5" t="n">
        <v>0</v>
      </c>
      <c r="BS615" s="5" t="n">
        <v>1</v>
      </c>
      <c r="BT615" s="5" t="n">
        <v>0</v>
      </c>
      <c r="BU615" s="5" t="n">
        <v>0</v>
      </c>
      <c r="BV615" s="5" t="n">
        <v>0</v>
      </c>
      <c r="BW615" s="5" t="n">
        <v>0</v>
      </c>
      <c r="BX615" s="5" t="n">
        <v>1</v>
      </c>
      <c r="BY615" s="5" t="n">
        <v>12.729</v>
      </c>
      <c r="BZ615" s="5" t="n">
        <v>0</v>
      </c>
      <c r="CA615" s="5" t="n">
        <v>12.729</v>
      </c>
      <c r="CB615" s="5" t="n">
        <v>0</v>
      </c>
      <c r="CC615" s="5" t="n">
        <v>102.477</v>
      </c>
      <c r="CD615" s="5" t="n">
        <v>7.95</v>
      </c>
      <c r="CE615" s="5" t="n">
        <v>0</v>
      </c>
      <c r="CF615" s="5" t="n">
        <v>102.477</v>
      </c>
      <c r="CG615" s="5" t="n">
        <v>0</v>
      </c>
      <c r="CH615" s="5" t="n">
        <v>1</v>
      </c>
      <c r="CI615" s="5" t="n">
        <v>0</v>
      </c>
      <c r="CJ615" s="5" t="n">
        <v>0</v>
      </c>
      <c r="CK615" s="5" t="n">
        <v>0</v>
      </c>
      <c r="CL615" s="5" t="n">
        <v>0</v>
      </c>
      <c r="CM615" s="5" t="n">
        <v>0</v>
      </c>
      <c r="CN615" s="5" t="n">
        <v>0</v>
      </c>
      <c r="CO615" s="5" t="n">
        <v>0</v>
      </c>
      <c r="CP615" s="5" t="n">
        <v>0</v>
      </c>
      <c r="CQ615" s="5" t="n">
        <v>1.294</v>
      </c>
      <c r="CR615" s="5" t="n">
        <v>0</v>
      </c>
      <c r="CS615" s="5" t="n">
        <v>5.158</v>
      </c>
      <c r="CT615" s="5" t="n">
        <v>7.554</v>
      </c>
      <c r="CU615" s="5" t="n">
        <v>16.097</v>
      </c>
    </row>
    <row r="616">
      <c r="A616" s="5" t="inlineStr">
        <is>
          <t>PLW2023</t>
        </is>
      </c>
      <c r="B616" s="5" t="inlineStr">
        <is>
          <t>PLW</t>
        </is>
      </c>
      <c r="C616" s="5" t="inlineStr">
        <is>
          <t>PLW</t>
        </is>
      </c>
      <c r="D616" s="5" t="inlineStr">
        <is>
          <t>Palau</t>
        </is>
      </c>
      <c r="E616" s="5" t="n">
        <v>2023</v>
      </c>
      <c r="F616" s="5" t="n">
        <v>0</v>
      </c>
      <c r="G616" s="5" t="n">
        <v>5.77</v>
      </c>
      <c r="H616" s="5" t="n">
        <v>1.286</v>
      </c>
      <c r="I616" s="5" t="n">
        <v>0</v>
      </c>
      <c r="J616" s="5" t="n">
        <v>5.77</v>
      </c>
      <c r="K616" s="5" t="n">
        <v>0</v>
      </c>
      <c r="L616" s="5" t="n">
        <v>1</v>
      </c>
      <c r="M616" s="5" t="n">
        <v>7.886</v>
      </c>
      <c r="N616" s="5" t="n">
        <v>3.857</v>
      </c>
      <c r="O616" s="5" t="n">
        <v>0</v>
      </c>
      <c r="P616" s="5" t="n">
        <v>7.886</v>
      </c>
      <c r="Q616" s="5" t="n">
        <v>0</v>
      </c>
      <c r="R616" s="5" t="n">
        <v>1</v>
      </c>
      <c r="S616" s="5" t="n">
        <v>12.198</v>
      </c>
      <c r="T616" s="5" t="n">
        <v>7.714</v>
      </c>
      <c r="U616" s="5" t="n">
        <v>0</v>
      </c>
      <c r="V616" s="5" t="n">
        <v>12.198</v>
      </c>
      <c r="W616" s="5" t="n">
        <v>0</v>
      </c>
      <c r="X616" s="5" t="n">
        <v>1</v>
      </c>
      <c r="Y616" s="5" t="n">
        <v>4.873</v>
      </c>
      <c r="Z616" s="5" t="n">
        <v>0.601</v>
      </c>
      <c r="AA616" s="5" t="n">
        <v>0</v>
      </c>
      <c r="AB616" s="5" t="n">
        <v>4.873</v>
      </c>
      <c r="AC616" s="5" t="n">
        <v>0</v>
      </c>
      <c r="AD616" s="5" t="n">
        <v>1</v>
      </c>
      <c r="AE616" s="5" t="n">
        <v>6.158</v>
      </c>
      <c r="AF616" s="5" t="n">
        <v>1.343</v>
      </c>
      <c r="AG616" s="5" t="n">
        <v>0</v>
      </c>
      <c r="AH616" s="5" t="n">
        <v>6.158</v>
      </c>
      <c r="AI616" s="5" t="n">
        <v>0</v>
      </c>
      <c r="AJ616" s="5" t="n">
        <v>1</v>
      </c>
      <c r="AK616" s="5" t="n">
        <v>13.872</v>
      </c>
      <c r="AL616" s="5" t="n">
        <v>7.198</v>
      </c>
      <c r="AM616" s="5" t="n">
        <v>0</v>
      </c>
      <c r="AN616" s="5" t="n">
        <v>13.872</v>
      </c>
      <c r="AO616" s="5" t="n">
        <v>0</v>
      </c>
      <c r="AP616" s="5" t="n">
        <v>1</v>
      </c>
      <c r="AQ616" s="5" t="n">
        <v>0.749</v>
      </c>
      <c r="AR616" s="5" t="n">
        <v>0.129</v>
      </c>
      <c r="AS616" s="5" t="n">
        <v>0.802</v>
      </c>
      <c r="AT616" s="5" t="n">
        <v>1.551</v>
      </c>
      <c r="AU616" s="5" t="n">
        <v>0</v>
      </c>
      <c r="AV616" s="5" t="n">
        <v>1</v>
      </c>
      <c r="AW616" s="5" t="n">
        <v>0.783</v>
      </c>
      <c r="AX616" s="5" t="n">
        <v>0.129</v>
      </c>
      <c r="AY616" s="5" t="n">
        <v>0.896</v>
      </c>
      <c r="AZ616" s="5" t="n">
        <v>1.678</v>
      </c>
      <c r="BA616" s="5" t="n">
        <v>0</v>
      </c>
      <c r="BB616" s="5" t="n">
        <v>1</v>
      </c>
      <c r="BC616" s="5" t="n">
        <v>0.527</v>
      </c>
      <c r="BD616" s="5" t="n">
        <v>0.129</v>
      </c>
      <c r="BE616" s="5" t="n">
        <v>1.071</v>
      </c>
      <c r="BF616" s="5" t="n">
        <v>1.599</v>
      </c>
      <c r="BG616" s="5" t="n">
        <v>0</v>
      </c>
      <c r="BH616" s="5" t="n">
        <v>1</v>
      </c>
      <c r="BI616" s="5" t="n">
        <v>0.64</v>
      </c>
      <c r="BJ616" s="5" t="n">
        <v>0.129</v>
      </c>
      <c r="BK616" s="5" t="n">
        <v>1.823</v>
      </c>
      <c r="BL616" s="5" t="n">
        <v>2.463</v>
      </c>
      <c r="BM616" s="5" t="n">
        <v>0</v>
      </c>
      <c r="BN616" s="5" t="n">
        <v>1</v>
      </c>
      <c r="BO616" s="5" t="n">
        <v>0</v>
      </c>
      <c r="BP616" s="5" t="n">
        <v>0</v>
      </c>
      <c r="BQ616" s="5" t="n">
        <v>0</v>
      </c>
      <c r="BR616" s="5" t="n">
        <v>0</v>
      </c>
      <c r="BS616" s="5" t="n">
        <v>1</v>
      </c>
      <c r="BT616" s="5" t="n">
        <v>0</v>
      </c>
      <c r="BU616" s="5" t="n">
        <v>0</v>
      </c>
      <c r="BV616" s="5" t="n">
        <v>0</v>
      </c>
      <c r="BW616" s="5" t="n">
        <v>0</v>
      </c>
      <c r="BX616" s="5" t="n">
        <v>1</v>
      </c>
      <c r="BY616" s="5" t="n">
        <v>13.254</v>
      </c>
      <c r="BZ616" s="5" t="n">
        <v>0</v>
      </c>
      <c r="CA616" s="5" t="n">
        <v>13.254</v>
      </c>
      <c r="CB616" s="5" t="n">
        <v>0</v>
      </c>
      <c r="CC616" s="5" t="n">
        <v>87.07899999999999</v>
      </c>
      <c r="CD616" s="5" t="n">
        <v>7.95</v>
      </c>
      <c r="CE616" s="5" t="n">
        <v>0</v>
      </c>
      <c r="CF616" s="5" t="n">
        <v>87.07899999999999</v>
      </c>
      <c r="CG616" s="5" t="n">
        <v>0</v>
      </c>
      <c r="CH616" s="5" t="n">
        <v>1</v>
      </c>
      <c r="CI616" s="5" t="n">
        <v>0</v>
      </c>
      <c r="CJ616" s="5" t="n">
        <v>0</v>
      </c>
      <c r="CK616" s="5" t="n">
        <v>0</v>
      </c>
      <c r="CL616" s="5" t="n">
        <v>0</v>
      </c>
      <c r="CM616" s="5" t="n">
        <v>0</v>
      </c>
      <c r="CN616" s="5" t="n">
        <v>0</v>
      </c>
      <c r="CO616" s="5" t="n">
        <v>0</v>
      </c>
      <c r="CP616" s="5" t="n">
        <v>0</v>
      </c>
      <c r="CQ616" s="5" t="n">
        <v>1.348</v>
      </c>
      <c r="CR616" s="5" t="n">
        <v>0</v>
      </c>
      <c r="CS616" s="5" t="n">
        <v>5.37</v>
      </c>
      <c r="CT616" s="5" t="n">
        <v>4.484</v>
      </c>
      <c r="CU616" s="5" t="n">
        <v>12.529</v>
      </c>
    </row>
    <row r="617">
      <c r="A617" s="5" t="inlineStr">
        <is>
          <t>PLW2024</t>
        </is>
      </c>
      <c r="B617" s="5" t="inlineStr">
        <is>
          <t>PLW</t>
        </is>
      </c>
      <c r="C617" s="5" t="inlineStr">
        <is>
          <t>PLW</t>
        </is>
      </c>
      <c r="D617" s="5" t="inlineStr">
        <is>
          <t>Palau</t>
        </is>
      </c>
      <c r="E617" s="5" t="n">
        <v>2024</v>
      </c>
      <c r="F617" s="5" t="n">
        <v>0</v>
      </c>
      <c r="G617" s="5" t="n">
        <v>4.833</v>
      </c>
      <c r="H617" s="5" t="n">
        <v>1.324</v>
      </c>
      <c r="I617" s="5" t="n">
        <v>0</v>
      </c>
      <c r="J617" s="5" t="n">
        <v>4.833</v>
      </c>
      <c r="K617" s="5" t="n">
        <v>0</v>
      </c>
      <c r="L617" s="5" t="n">
        <v>1</v>
      </c>
      <c r="M617" s="5" t="n">
        <v>7.124</v>
      </c>
      <c r="N617" s="5" t="n">
        <v>3.971</v>
      </c>
      <c r="O617" s="5" t="n">
        <v>0</v>
      </c>
      <c r="P617" s="5" t="n">
        <v>7.124</v>
      </c>
      <c r="Q617" s="5" t="n">
        <v>0</v>
      </c>
      <c r="R617" s="5" t="n">
        <v>1</v>
      </c>
      <c r="S617" s="5" t="n">
        <v>11.451</v>
      </c>
      <c r="T617" s="5" t="n">
        <v>7.942</v>
      </c>
      <c r="U617" s="5" t="n">
        <v>0</v>
      </c>
      <c r="V617" s="5" t="n">
        <v>11.451</v>
      </c>
      <c r="W617" s="5" t="n">
        <v>0</v>
      </c>
      <c r="X617" s="5" t="n">
        <v>1</v>
      </c>
      <c r="Y617" s="5" t="n">
        <v>5.017</v>
      </c>
      <c r="Z617" s="5" t="n">
        <v>0.619</v>
      </c>
      <c r="AA617" s="5" t="n">
        <v>0</v>
      </c>
      <c r="AB617" s="5" t="n">
        <v>5.017</v>
      </c>
      <c r="AC617" s="5" t="n">
        <v>0</v>
      </c>
      <c r="AD617" s="5" t="n">
        <v>1</v>
      </c>
      <c r="AE617" s="5" t="n">
        <v>6.34</v>
      </c>
      <c r="AF617" s="5" t="n">
        <v>1.382</v>
      </c>
      <c r="AG617" s="5" t="n">
        <v>0</v>
      </c>
      <c r="AH617" s="5" t="n">
        <v>6.34</v>
      </c>
      <c r="AI617" s="5" t="n">
        <v>0</v>
      </c>
      <c r="AJ617" s="5" t="n">
        <v>1</v>
      </c>
      <c r="AK617" s="5" t="n">
        <v>14.282</v>
      </c>
      <c r="AL617" s="5" t="n">
        <v>7.411</v>
      </c>
      <c r="AM617" s="5" t="n">
        <v>0</v>
      </c>
      <c r="AN617" s="5" t="n">
        <v>14.282</v>
      </c>
      <c r="AO617" s="5" t="n">
        <v>0</v>
      </c>
      <c r="AP617" s="5" t="n">
        <v>1</v>
      </c>
      <c r="AQ617" s="5" t="n">
        <v>0.72</v>
      </c>
      <c r="AR617" s="5" t="n">
        <v>0.132</v>
      </c>
      <c r="AS617" s="5" t="n">
        <v>0.841</v>
      </c>
      <c r="AT617" s="5" t="n">
        <v>1.561</v>
      </c>
      <c r="AU617" s="5" t="n">
        <v>0</v>
      </c>
      <c r="AV617" s="5" t="n">
        <v>1</v>
      </c>
      <c r="AW617" s="5" t="n">
        <v>0.734</v>
      </c>
      <c r="AX617" s="5" t="n">
        <v>0.132</v>
      </c>
      <c r="AY617" s="5" t="n">
        <v>0.9409999999999999</v>
      </c>
      <c r="AZ617" s="5" t="n">
        <v>1.675</v>
      </c>
      <c r="BA617" s="5" t="n">
        <v>0</v>
      </c>
      <c r="BB617" s="5" t="n">
        <v>1</v>
      </c>
      <c r="BC617" s="5" t="n">
        <v>0.51</v>
      </c>
      <c r="BD617" s="5" t="n">
        <v>0.132</v>
      </c>
      <c r="BE617" s="5" t="n">
        <v>1.125</v>
      </c>
      <c r="BF617" s="5" t="n">
        <v>1.636</v>
      </c>
      <c r="BG617" s="5" t="n">
        <v>0</v>
      </c>
      <c r="BH617" s="5" t="n">
        <v>1</v>
      </c>
      <c r="BI617" s="5" t="n">
        <v>0.652</v>
      </c>
      <c r="BJ617" s="5" t="n">
        <v>0.132</v>
      </c>
      <c r="BK617" s="5" t="n">
        <v>1.883</v>
      </c>
      <c r="BL617" s="5" t="n">
        <v>2.535</v>
      </c>
      <c r="BM617" s="5" t="n">
        <v>0</v>
      </c>
      <c r="BN617" s="5" t="n">
        <v>1</v>
      </c>
      <c r="BO617" s="5" t="n">
        <v>0</v>
      </c>
      <c r="BP617" s="5" t="n">
        <v>0</v>
      </c>
      <c r="BQ617" s="5" t="n">
        <v>0</v>
      </c>
      <c r="BR617" s="5" t="n">
        <v>0</v>
      </c>
      <c r="BS617" s="5" t="n">
        <v>1</v>
      </c>
      <c r="BT617" s="5" t="n">
        <v>0</v>
      </c>
      <c r="BU617" s="5" t="n">
        <v>0</v>
      </c>
      <c r="BV617" s="5" t="n">
        <v>0</v>
      </c>
      <c r="BW617" s="5" t="n">
        <v>0</v>
      </c>
      <c r="BX617" s="5" t="n">
        <v>1</v>
      </c>
      <c r="BY617" s="5" t="n">
        <v>13.646</v>
      </c>
      <c r="BZ617" s="5" t="n">
        <v>0</v>
      </c>
      <c r="CA617" s="5" t="n">
        <v>13.646</v>
      </c>
      <c r="CB617" s="5" t="n">
        <v>0</v>
      </c>
      <c r="CC617" s="5" t="n">
        <v>86.38500000000001</v>
      </c>
      <c r="CD617" s="5" t="n">
        <v>7.95</v>
      </c>
      <c r="CE617" s="5" t="n">
        <v>0</v>
      </c>
      <c r="CF617" s="5" t="n">
        <v>86.38500000000001</v>
      </c>
      <c r="CG617" s="5" t="n">
        <v>0</v>
      </c>
      <c r="CH617" s="5" t="n">
        <v>1</v>
      </c>
      <c r="CI617" s="5" t="n">
        <v>0</v>
      </c>
      <c r="CJ617" s="5" t="n">
        <v>0</v>
      </c>
      <c r="CK617" s="5" t="n">
        <v>0</v>
      </c>
      <c r="CL617" s="5" t="n">
        <v>0</v>
      </c>
      <c r="CM617" s="5" t="n">
        <v>0</v>
      </c>
      <c r="CN617" s="5" t="n">
        <v>0</v>
      </c>
      <c r="CO617" s="5" t="n">
        <v>0</v>
      </c>
      <c r="CP617" s="5" t="n">
        <v>0</v>
      </c>
      <c r="CQ617" s="5" t="n">
        <v>1.387</v>
      </c>
      <c r="CR617" s="5" t="n">
        <v>0</v>
      </c>
      <c r="CS617" s="5" t="n">
        <v>5.529</v>
      </c>
      <c r="CT617" s="5" t="n">
        <v>3.509</v>
      </c>
      <c r="CU617" s="5" t="n">
        <v>10.896</v>
      </c>
    </row>
    <row r="618">
      <c r="A618" s="5" t="inlineStr">
        <is>
          <t>PAN2021</t>
        </is>
      </c>
      <c r="B618" s="5" t="inlineStr">
        <is>
          <t>PAN</t>
        </is>
      </c>
      <c r="C618" s="5" t="inlineStr">
        <is>
          <t>PAN</t>
        </is>
      </c>
      <c r="D618" s="5" t="inlineStr">
        <is>
          <t>Panama</t>
        </is>
      </c>
      <c r="E618" s="5" t="n">
        <v>2021</v>
      </c>
      <c r="F618" s="5" t="n">
        <v>0.07000000000000001</v>
      </c>
      <c r="G618" s="5" t="n">
        <v>5.897</v>
      </c>
      <c r="H618" s="5" t="n">
        <v>1.143</v>
      </c>
      <c r="I618" s="5" t="n">
        <v>0</v>
      </c>
      <c r="J618" s="5" t="n">
        <v>5.897</v>
      </c>
      <c r="K618" s="5" t="n">
        <v>0</v>
      </c>
      <c r="L618" s="5" t="n">
        <v>1</v>
      </c>
      <c r="M618" s="5" t="n">
        <v>7.964</v>
      </c>
      <c r="N618" s="5" t="n">
        <v>3.43</v>
      </c>
      <c r="O618" s="5" t="n">
        <v>0.227</v>
      </c>
      <c r="P618" s="5" t="n">
        <v>8.191000000000001</v>
      </c>
      <c r="Q618" s="5" t="n">
        <v>0</v>
      </c>
      <c r="R618" s="5" t="n">
        <v>1</v>
      </c>
      <c r="S618" s="5" t="n">
        <v>11.613</v>
      </c>
      <c r="T618" s="5" t="n">
        <v>6.86</v>
      </c>
      <c r="U618" s="5" t="n">
        <v>0</v>
      </c>
      <c r="V618" s="5" t="n">
        <v>12.426</v>
      </c>
      <c r="W618" s="5" t="n">
        <v>0.07000000000000001</v>
      </c>
      <c r="X618" s="5" t="n">
        <v>1</v>
      </c>
      <c r="Y618" s="5" t="n">
        <v>5.919</v>
      </c>
      <c r="Z618" s="5" t="n">
        <v>0.796</v>
      </c>
      <c r="AA618" s="5" t="n">
        <v>0</v>
      </c>
      <c r="AB618" s="5" t="n">
        <v>5.919</v>
      </c>
      <c r="AC618" s="5" t="n">
        <v>0</v>
      </c>
      <c r="AD618" s="5" t="n">
        <v>1</v>
      </c>
      <c r="AE618" s="5" t="n">
        <v>7.062</v>
      </c>
      <c r="AF618" s="5" t="n">
        <v>1.654</v>
      </c>
      <c r="AG618" s="5" t="n">
        <v>0</v>
      </c>
      <c r="AH618" s="5" t="n">
        <v>7.062</v>
      </c>
      <c r="AI618" s="5" t="n">
        <v>0</v>
      </c>
      <c r="AJ618" s="5" t="n">
        <v>1</v>
      </c>
      <c r="AK618" s="5" t="n">
        <v>13.922</v>
      </c>
      <c r="AL618" s="5" t="n">
        <v>7.481</v>
      </c>
      <c r="AM618" s="5" t="n">
        <v>0</v>
      </c>
      <c r="AN618" s="5" t="n">
        <v>14.897</v>
      </c>
      <c r="AO618" s="5" t="n">
        <v>0.07000000000000001</v>
      </c>
      <c r="AP618" s="5" t="n">
        <v>1</v>
      </c>
      <c r="AQ618" s="5" t="n">
        <v>0.649</v>
      </c>
      <c r="AR618" s="5" t="n">
        <v>0.114</v>
      </c>
      <c r="AS618" s="5" t="n">
        <v>0.143</v>
      </c>
      <c r="AT618" s="5" t="n">
        <v>0.847</v>
      </c>
      <c r="AU618" s="5" t="n">
        <v>0.07000000000000001</v>
      </c>
      <c r="AV618" s="5" t="n">
        <v>1</v>
      </c>
      <c r="AW618" s="5" t="n">
        <v>0.577</v>
      </c>
      <c r="AX618" s="5" t="n">
        <v>0.114</v>
      </c>
      <c r="AY618" s="5" t="n">
        <v>0.118</v>
      </c>
      <c r="AZ618" s="5" t="n">
        <v>0.743</v>
      </c>
      <c r="BA618" s="5" t="n">
        <v>0.07000000000000001</v>
      </c>
      <c r="BB618" s="5" t="n">
        <v>1</v>
      </c>
      <c r="BC618" s="5" t="n">
        <v>0.458</v>
      </c>
      <c r="BD618" s="5" t="n">
        <v>0.114</v>
      </c>
      <c r="BE618" s="5" t="n">
        <v>-0.07199999999999999</v>
      </c>
      <c r="BF618" s="5" t="n">
        <v>0.386</v>
      </c>
      <c r="BG618" s="5" t="n">
        <v>0</v>
      </c>
      <c r="BH618" s="5" t="n">
        <v>0</v>
      </c>
      <c r="BI618" s="5" t="n">
        <v>0.491</v>
      </c>
      <c r="BJ618" s="5" t="n">
        <v>0.114</v>
      </c>
      <c r="BK618" s="5" t="n">
        <v>0.07000000000000001</v>
      </c>
      <c r="BL618" s="5" t="n">
        <v>0.6</v>
      </c>
      <c r="BM618" s="5" t="n">
        <v>0.07000000000000001</v>
      </c>
      <c r="BN618" s="5" t="n">
        <v>1</v>
      </c>
      <c r="BO618" s="5" t="n">
        <v>0</v>
      </c>
      <c r="BP618" s="5" t="n">
        <v>0</v>
      </c>
      <c r="BQ618" s="5" t="n">
        <v>0.153</v>
      </c>
      <c r="BR618" s="5" t="n">
        <v>0</v>
      </c>
      <c r="BS618" s="5" t="n">
        <v>1</v>
      </c>
      <c r="BT618" s="5" t="n">
        <v>0</v>
      </c>
      <c r="BU618" s="5" t="n">
        <v>0</v>
      </c>
      <c r="BV618" s="5" t="n">
        <v>0.177</v>
      </c>
      <c r="BW618" s="5" t="n">
        <v>0.07000000000000001</v>
      </c>
      <c r="BX618" s="5" t="n">
        <v>1</v>
      </c>
      <c r="BY618" s="5" t="n">
        <v>11.787</v>
      </c>
      <c r="BZ618" s="5" t="n">
        <v>0</v>
      </c>
      <c r="CA618" s="5" t="n">
        <v>11.787</v>
      </c>
      <c r="CB618" s="5" t="n">
        <v>0</v>
      </c>
      <c r="CC618" s="5" t="n">
        <v>78.125</v>
      </c>
      <c r="CD618" s="5" t="n">
        <v>7.95</v>
      </c>
      <c r="CE618" s="5" t="n">
        <v>-2.731</v>
      </c>
      <c r="CF618" s="5" t="n">
        <v>75.39400000000001</v>
      </c>
      <c r="CG618" s="5" t="n">
        <v>0</v>
      </c>
      <c r="CH618" s="5" t="n">
        <v>1</v>
      </c>
      <c r="CI618" s="5" t="n">
        <v>0</v>
      </c>
      <c r="CJ618" s="5" t="n">
        <v>0</v>
      </c>
      <c r="CK618" s="5" t="n">
        <v>0</v>
      </c>
      <c r="CL618" s="5" t="n">
        <v>0</v>
      </c>
      <c r="CM618" s="5" t="n">
        <v>0</v>
      </c>
      <c r="CN618" s="5" t="n">
        <v>0</v>
      </c>
      <c r="CO618" s="5" t="n">
        <v>0</v>
      </c>
      <c r="CP618" s="5" t="n">
        <v>0</v>
      </c>
      <c r="CQ618" s="5" t="n">
        <v>1.198</v>
      </c>
      <c r="CR618" s="5" t="n">
        <v>0</v>
      </c>
      <c r="CS618" s="5" t="n">
        <v>4.776</v>
      </c>
      <c r="CT618" s="5" t="n">
        <v>4.753</v>
      </c>
      <c r="CU618" s="5" t="n">
        <v>15.983</v>
      </c>
    </row>
    <row r="619">
      <c r="A619" s="5" t="inlineStr">
        <is>
          <t>PAN2022</t>
        </is>
      </c>
      <c r="B619" s="5" t="inlineStr">
        <is>
          <t>PAN</t>
        </is>
      </c>
      <c r="C619" s="5" t="inlineStr">
        <is>
          <t>PAN</t>
        </is>
      </c>
      <c r="D619" s="5" t="inlineStr">
        <is>
          <t>Panama</t>
        </is>
      </c>
      <c r="E619" s="5" t="n">
        <v>2022</v>
      </c>
      <c r="F619" s="5" t="n">
        <v>0.07000000000000001</v>
      </c>
      <c r="G619" s="5" t="n">
        <v>11.72</v>
      </c>
      <c r="H619" s="5" t="n">
        <v>1.235</v>
      </c>
      <c r="I619" s="5" t="n">
        <v>0</v>
      </c>
      <c r="J619" s="5" t="n">
        <v>11.72</v>
      </c>
      <c r="K619" s="5" t="n">
        <v>0</v>
      </c>
      <c r="L619" s="5" t="n">
        <v>1</v>
      </c>
      <c r="M619" s="5" t="n">
        <v>9.782999999999999</v>
      </c>
      <c r="N619" s="5" t="n">
        <v>3.704</v>
      </c>
      <c r="O619" s="5" t="n">
        <v>0.304</v>
      </c>
      <c r="P619" s="5" t="n">
        <v>10.087</v>
      </c>
      <c r="Q619" s="5" t="n">
        <v>0</v>
      </c>
      <c r="R619" s="5" t="n">
        <v>1</v>
      </c>
      <c r="S619" s="5" t="n">
        <v>17.893</v>
      </c>
      <c r="T619" s="5" t="n">
        <v>7.408</v>
      </c>
      <c r="U619" s="5" t="n">
        <v>0.093</v>
      </c>
      <c r="V619" s="5" t="n">
        <v>19.146</v>
      </c>
      <c r="W619" s="5" t="n">
        <v>0.07000000000000001</v>
      </c>
      <c r="X619" s="5" t="n">
        <v>1</v>
      </c>
      <c r="Y619" s="5" t="n">
        <v>6.392</v>
      </c>
      <c r="Z619" s="5" t="n">
        <v>0.86</v>
      </c>
      <c r="AA619" s="5" t="n">
        <v>0</v>
      </c>
      <c r="AB619" s="5" t="n">
        <v>6.392</v>
      </c>
      <c r="AC619" s="5" t="n">
        <v>0</v>
      </c>
      <c r="AD619" s="5" t="n">
        <v>1</v>
      </c>
      <c r="AE619" s="5" t="n">
        <v>7.627</v>
      </c>
      <c r="AF619" s="5" t="n">
        <v>1.786</v>
      </c>
      <c r="AG619" s="5" t="n">
        <v>0</v>
      </c>
      <c r="AH619" s="5" t="n">
        <v>7.627</v>
      </c>
      <c r="AI619" s="5" t="n">
        <v>0</v>
      </c>
      <c r="AJ619" s="5" t="n">
        <v>1</v>
      </c>
      <c r="AK619" s="5" t="n">
        <v>15.035</v>
      </c>
      <c r="AL619" s="5" t="n">
        <v>8.079000000000001</v>
      </c>
      <c r="AM619" s="5" t="n">
        <v>0.078</v>
      </c>
      <c r="AN619" s="5" t="n">
        <v>16.088</v>
      </c>
      <c r="AO619" s="5" t="n">
        <v>0.07000000000000001</v>
      </c>
      <c r="AP619" s="5" t="n">
        <v>1</v>
      </c>
      <c r="AQ619" s="5" t="n">
        <v>0.896</v>
      </c>
      <c r="AR619" s="5" t="n">
        <v>0.123</v>
      </c>
      <c r="AS619" s="5" t="n">
        <v>0.054</v>
      </c>
      <c r="AT619" s="5" t="n">
        <v>1.017</v>
      </c>
      <c r="AU619" s="5" t="n">
        <v>0.07000000000000001</v>
      </c>
      <c r="AV619" s="5" t="n">
        <v>1</v>
      </c>
      <c r="AW619" s="5" t="n">
        <v>0.89</v>
      </c>
      <c r="AX619" s="5" t="n">
        <v>0.123</v>
      </c>
      <c r="AY619" s="5" t="n">
        <v>0.053</v>
      </c>
      <c r="AZ619" s="5" t="n">
        <v>1.009</v>
      </c>
      <c r="BA619" s="5" t="n">
        <v>0.07000000000000001</v>
      </c>
      <c r="BB619" s="5" t="n">
        <v>1</v>
      </c>
      <c r="BC619" s="5" t="n">
        <v>0.62</v>
      </c>
      <c r="BD619" s="5" t="n">
        <v>0.123</v>
      </c>
      <c r="BE619" s="5" t="n">
        <v>-0.078</v>
      </c>
      <c r="BF619" s="5" t="n">
        <v>0.542</v>
      </c>
      <c r="BG619" s="5" t="n">
        <v>0</v>
      </c>
      <c r="BH619" s="5" t="n">
        <v>0</v>
      </c>
      <c r="BI619" s="5" t="n">
        <v>0.608</v>
      </c>
      <c r="BJ619" s="5" t="n">
        <v>0.123</v>
      </c>
      <c r="BK619" s="5" t="n">
        <v>0.074</v>
      </c>
      <c r="BL619" s="5" t="n">
        <v>0.726</v>
      </c>
      <c r="BM619" s="5" t="n">
        <v>0.07000000000000001</v>
      </c>
      <c r="BN619" s="5" t="n">
        <v>1</v>
      </c>
      <c r="BO619" s="5" t="n">
        <v>0</v>
      </c>
      <c r="BP619" s="5" t="n">
        <v>0</v>
      </c>
      <c r="BQ619" s="5" t="n">
        <v>0.169</v>
      </c>
      <c r="BR619" s="5" t="n">
        <v>0</v>
      </c>
      <c r="BS619" s="5" t="n">
        <v>1</v>
      </c>
      <c r="BT619" s="5" t="n">
        <v>0</v>
      </c>
      <c r="BU619" s="5" t="n">
        <v>0</v>
      </c>
      <c r="BV619" s="5" t="n">
        <v>0.205</v>
      </c>
      <c r="BW619" s="5" t="n">
        <v>0.07000000000000001</v>
      </c>
      <c r="BX619" s="5" t="n">
        <v>1</v>
      </c>
      <c r="BY619" s="5" t="n">
        <v>12.729</v>
      </c>
      <c r="BZ619" s="5" t="n">
        <v>0</v>
      </c>
      <c r="CA619" s="5" t="n">
        <v>12.729</v>
      </c>
      <c r="CB619" s="5" t="n">
        <v>0</v>
      </c>
      <c r="CC619" s="5" t="n">
        <v>97.90000000000001</v>
      </c>
      <c r="CD619" s="5" t="n">
        <v>7.95</v>
      </c>
      <c r="CE619" s="5" t="n">
        <v>-2.949</v>
      </c>
      <c r="CF619" s="5" t="n">
        <v>94.95099999999999</v>
      </c>
      <c r="CG619" s="5" t="n">
        <v>0</v>
      </c>
      <c r="CH619" s="5" t="n">
        <v>1</v>
      </c>
      <c r="CI619" s="5" t="n">
        <v>0</v>
      </c>
      <c r="CJ619" s="5" t="n">
        <v>0</v>
      </c>
      <c r="CK619" s="5" t="n">
        <v>0</v>
      </c>
      <c r="CL619" s="5" t="n">
        <v>0</v>
      </c>
      <c r="CM619" s="5" t="n">
        <v>0</v>
      </c>
      <c r="CN619" s="5" t="n">
        <v>0</v>
      </c>
      <c r="CO619" s="5" t="n">
        <v>0</v>
      </c>
      <c r="CP619" s="5" t="n">
        <v>0</v>
      </c>
      <c r="CQ619" s="5" t="n">
        <v>1.294</v>
      </c>
      <c r="CR619" s="5" t="n">
        <v>0</v>
      </c>
      <c r="CS619" s="5" t="n">
        <v>5.158</v>
      </c>
      <c r="CT619" s="5" t="n">
        <v>10.485</v>
      </c>
      <c r="CU619" s="5" t="n">
        <v>29.494</v>
      </c>
    </row>
    <row r="620">
      <c r="A620" s="5" t="inlineStr">
        <is>
          <t>PAN2023</t>
        </is>
      </c>
      <c r="B620" s="5" t="inlineStr">
        <is>
          <t>PAN</t>
        </is>
      </c>
      <c r="C620" s="5" t="inlineStr">
        <is>
          <t>PAN</t>
        </is>
      </c>
      <c r="D620" s="5" t="inlineStr">
        <is>
          <t>Panama</t>
        </is>
      </c>
      <c r="E620" s="5" t="n">
        <v>2023</v>
      </c>
      <c r="F620" s="5" t="n">
        <v>0.07000000000000001</v>
      </c>
      <c r="G620" s="5" t="n">
        <v>6.147</v>
      </c>
      <c r="H620" s="5" t="n">
        <v>1.286</v>
      </c>
      <c r="I620" s="5" t="n">
        <v>0</v>
      </c>
      <c r="J620" s="5" t="n">
        <v>6.147</v>
      </c>
      <c r="K620" s="5" t="n">
        <v>0</v>
      </c>
      <c r="L620" s="5" t="n">
        <v>1</v>
      </c>
      <c r="M620" s="5" t="n">
        <v>7.886</v>
      </c>
      <c r="N620" s="5" t="n">
        <v>3.857</v>
      </c>
      <c r="O620" s="5" t="n">
        <v>0.201</v>
      </c>
      <c r="P620" s="5" t="n">
        <v>8.087999999999999</v>
      </c>
      <c r="Q620" s="5" t="n">
        <v>0</v>
      </c>
      <c r="R620" s="5" t="n">
        <v>1</v>
      </c>
      <c r="S620" s="5" t="n">
        <v>12.575</v>
      </c>
      <c r="T620" s="5" t="n">
        <v>7.714</v>
      </c>
      <c r="U620" s="5" t="n">
        <v>0.097</v>
      </c>
      <c r="V620" s="5" t="n">
        <v>13.455</v>
      </c>
      <c r="W620" s="5" t="n">
        <v>0.07000000000000001</v>
      </c>
      <c r="X620" s="5" t="n">
        <v>1</v>
      </c>
      <c r="Y620" s="5" t="n">
        <v>6.656</v>
      </c>
      <c r="Z620" s="5" t="n">
        <v>0.895</v>
      </c>
      <c r="AA620" s="5" t="n">
        <v>0</v>
      </c>
      <c r="AB620" s="5" t="n">
        <v>6.656</v>
      </c>
      <c r="AC620" s="5" t="n">
        <v>0</v>
      </c>
      <c r="AD620" s="5" t="n">
        <v>1</v>
      </c>
      <c r="AE620" s="5" t="n">
        <v>7.942</v>
      </c>
      <c r="AF620" s="5" t="n">
        <v>1.86</v>
      </c>
      <c r="AG620" s="5" t="n">
        <v>0</v>
      </c>
      <c r="AH620" s="5" t="n">
        <v>7.942</v>
      </c>
      <c r="AI620" s="5" t="n">
        <v>0</v>
      </c>
      <c r="AJ620" s="5" t="n">
        <v>1</v>
      </c>
      <c r="AK620" s="5" t="n">
        <v>15.656</v>
      </c>
      <c r="AL620" s="5" t="n">
        <v>8.412000000000001</v>
      </c>
      <c r="AM620" s="5" t="n">
        <v>0.121</v>
      </c>
      <c r="AN620" s="5" t="n">
        <v>16.752</v>
      </c>
      <c r="AO620" s="5" t="n">
        <v>0.07000000000000001</v>
      </c>
      <c r="AP620" s="5" t="n">
        <v>1</v>
      </c>
      <c r="AQ620" s="5" t="n">
        <v>0.791</v>
      </c>
      <c r="AR620" s="5" t="n">
        <v>0.129</v>
      </c>
      <c r="AS620" s="5" t="n">
        <v>0.103</v>
      </c>
      <c r="AT620" s="5" t="n">
        <v>0.957</v>
      </c>
      <c r="AU620" s="5" t="n">
        <v>0.07000000000000001</v>
      </c>
      <c r="AV620" s="5" t="n">
        <v>1</v>
      </c>
      <c r="AW620" s="5" t="n">
        <v>0.618</v>
      </c>
      <c r="AX620" s="5" t="n">
        <v>0.129</v>
      </c>
      <c r="AY620" s="5" t="n">
        <v>0.256</v>
      </c>
      <c r="AZ620" s="5" t="n">
        <v>0.9350000000000001</v>
      </c>
      <c r="BA620" s="5" t="n">
        <v>0.07000000000000001</v>
      </c>
      <c r="BB620" s="5" t="n">
        <v>1</v>
      </c>
      <c r="BC620" s="5" t="n">
        <v>0.554</v>
      </c>
      <c r="BD620" s="5" t="n">
        <v>0.129</v>
      </c>
      <c r="BE620" s="5" t="n">
        <v>-0.081</v>
      </c>
      <c r="BF620" s="5" t="n">
        <v>0.473</v>
      </c>
      <c r="BG620" s="5" t="n">
        <v>0</v>
      </c>
      <c r="BH620" s="5" t="n">
        <v>0</v>
      </c>
      <c r="BI620" s="5" t="n">
        <v>0.5570000000000001</v>
      </c>
      <c r="BJ620" s="5" t="n">
        <v>0.129</v>
      </c>
      <c r="BK620" s="5" t="n">
        <v>0.083</v>
      </c>
      <c r="BL620" s="5" t="n">
        <v>0.68</v>
      </c>
      <c r="BM620" s="5" t="n">
        <v>0.07000000000000001</v>
      </c>
      <c r="BN620" s="5" t="n">
        <v>1</v>
      </c>
      <c r="BO620" s="5" t="n">
        <v>0</v>
      </c>
      <c r="BP620" s="5" t="n">
        <v>0</v>
      </c>
      <c r="BQ620" s="5" t="n">
        <v>0.21</v>
      </c>
      <c r="BR620" s="5" t="n">
        <v>0</v>
      </c>
      <c r="BS620" s="5" t="n">
        <v>1</v>
      </c>
      <c r="BT620" s="5" t="n">
        <v>0</v>
      </c>
      <c r="BU620" s="5" t="n">
        <v>0</v>
      </c>
      <c r="BV620" s="5" t="n">
        <v>0.193</v>
      </c>
      <c r="BW620" s="5" t="n">
        <v>0.07000000000000001</v>
      </c>
      <c r="BX620" s="5" t="n">
        <v>1</v>
      </c>
      <c r="BY620" s="5" t="n">
        <v>13.254</v>
      </c>
      <c r="BZ620" s="5" t="n">
        <v>0</v>
      </c>
      <c r="CA620" s="5" t="n">
        <v>13.254</v>
      </c>
      <c r="CB620" s="5" t="n">
        <v>0</v>
      </c>
      <c r="CC620" s="5" t="n">
        <v>83.248</v>
      </c>
      <c r="CD620" s="5" t="n">
        <v>7.95</v>
      </c>
      <c r="CE620" s="5" t="n">
        <v>-3.071</v>
      </c>
      <c r="CF620" s="5" t="n">
        <v>80.17700000000001</v>
      </c>
      <c r="CG620" s="5" t="n">
        <v>0</v>
      </c>
      <c r="CH620" s="5" t="n">
        <v>1</v>
      </c>
      <c r="CI620" s="5" t="n">
        <v>0</v>
      </c>
      <c r="CJ620" s="5" t="n">
        <v>0</v>
      </c>
      <c r="CK620" s="5" t="n">
        <v>0</v>
      </c>
      <c r="CL620" s="5" t="n">
        <v>0</v>
      </c>
      <c r="CM620" s="5" t="n">
        <v>0</v>
      </c>
      <c r="CN620" s="5" t="n">
        <v>0</v>
      </c>
      <c r="CO620" s="5" t="n">
        <v>0</v>
      </c>
      <c r="CP620" s="5" t="n">
        <v>0</v>
      </c>
      <c r="CQ620" s="5" t="n">
        <v>1.348</v>
      </c>
      <c r="CR620" s="5" t="n">
        <v>0</v>
      </c>
      <c r="CS620" s="5" t="n">
        <v>5.37</v>
      </c>
      <c r="CT620" s="5" t="n">
        <v>4.861</v>
      </c>
      <c r="CU620" s="5" t="n">
        <v>11.192</v>
      </c>
    </row>
    <row r="621">
      <c r="A621" s="5" t="inlineStr">
        <is>
          <t>PAN2024</t>
        </is>
      </c>
      <c r="B621" s="5" t="inlineStr">
        <is>
          <t>PAN</t>
        </is>
      </c>
      <c r="C621" s="5" t="inlineStr">
        <is>
          <t>PAN</t>
        </is>
      </c>
      <c r="D621" s="5" t="inlineStr">
        <is>
          <t>Panama</t>
        </is>
      </c>
      <c r="E621" s="5" t="n">
        <v>2024</v>
      </c>
      <c r="F621" s="5" t="n">
        <v>0.07000000000000001</v>
      </c>
      <c r="G621" s="5" t="n">
        <v>5.575</v>
      </c>
      <c r="H621" s="5" t="n">
        <v>1.324</v>
      </c>
      <c r="I621" s="5" t="n">
        <v>0</v>
      </c>
      <c r="J621" s="5" t="n">
        <v>5.575</v>
      </c>
      <c r="K621" s="5" t="n">
        <v>0</v>
      </c>
      <c r="L621" s="5" t="n">
        <v>1</v>
      </c>
      <c r="M621" s="5" t="n">
        <v>7.124</v>
      </c>
      <c r="N621" s="5" t="n">
        <v>3.971</v>
      </c>
      <c r="O621" s="5" t="n">
        <v>0.158</v>
      </c>
      <c r="P621" s="5" t="n">
        <v>7.281</v>
      </c>
      <c r="Q621" s="5" t="n">
        <v>0</v>
      </c>
      <c r="R621" s="5" t="n">
        <v>1</v>
      </c>
      <c r="S621" s="5" t="n">
        <v>12.193</v>
      </c>
      <c r="T621" s="5" t="n">
        <v>7.942</v>
      </c>
      <c r="U621" s="5" t="n">
        <v>0.116</v>
      </c>
      <c r="V621" s="5" t="n">
        <v>13.046</v>
      </c>
      <c r="W621" s="5" t="n">
        <v>0.07000000000000001</v>
      </c>
      <c r="X621" s="5" t="n">
        <v>1</v>
      </c>
      <c r="Y621" s="5" t="n">
        <v>6.853</v>
      </c>
      <c r="Z621" s="5" t="n">
        <v>0.922</v>
      </c>
      <c r="AA621" s="5" t="n">
        <v>0</v>
      </c>
      <c r="AB621" s="5" t="n">
        <v>6.853</v>
      </c>
      <c r="AC621" s="5" t="n">
        <v>0</v>
      </c>
      <c r="AD621" s="5" t="n">
        <v>1</v>
      </c>
      <c r="AE621" s="5" t="n">
        <v>8.176</v>
      </c>
      <c r="AF621" s="5" t="n">
        <v>1.915</v>
      </c>
      <c r="AG621" s="5" t="n">
        <v>0</v>
      </c>
      <c r="AH621" s="5" t="n">
        <v>8.176</v>
      </c>
      <c r="AI621" s="5" t="n">
        <v>0</v>
      </c>
      <c r="AJ621" s="5" t="n">
        <v>1</v>
      </c>
      <c r="AK621" s="5" t="n">
        <v>16.118</v>
      </c>
      <c r="AL621" s="5" t="n">
        <v>8.66</v>
      </c>
      <c r="AM621" s="5" t="n">
        <v>0.154</v>
      </c>
      <c r="AN621" s="5" t="n">
        <v>17.246</v>
      </c>
      <c r="AO621" s="5" t="n">
        <v>0.07000000000000001</v>
      </c>
      <c r="AP621" s="5" t="n">
        <v>1</v>
      </c>
      <c r="AQ621" s="5" t="n">
        <v>0.756</v>
      </c>
      <c r="AR621" s="5" t="n">
        <v>0.132</v>
      </c>
      <c r="AS621" s="5" t="n">
        <v>0.121</v>
      </c>
      <c r="AT621" s="5" t="n">
        <v>0.9389999999999999</v>
      </c>
      <c r="AU621" s="5" t="n">
        <v>0.07000000000000001</v>
      </c>
      <c r="AV621" s="5" t="n">
        <v>1</v>
      </c>
      <c r="AW621" s="5" t="n">
        <v>0.655</v>
      </c>
      <c r="AX621" s="5" t="n">
        <v>0.132</v>
      </c>
      <c r="AY621" s="5" t="n">
        <v>0.154</v>
      </c>
      <c r="AZ621" s="5" t="n">
        <v>0.865</v>
      </c>
      <c r="BA621" s="5" t="n">
        <v>0.07000000000000001</v>
      </c>
      <c r="BB621" s="5" t="n">
        <v>1</v>
      </c>
      <c r="BC621" s="5" t="n">
        <v>0.534</v>
      </c>
      <c r="BD621" s="5" t="n">
        <v>0.132</v>
      </c>
      <c r="BE621" s="5" t="n">
        <v>-0.08400000000000001</v>
      </c>
      <c r="BF621" s="5" t="n">
        <v>0.45</v>
      </c>
      <c r="BG621" s="5" t="n">
        <v>0</v>
      </c>
      <c r="BH621" s="5" t="n">
        <v>0</v>
      </c>
      <c r="BI621" s="5" t="n">
        <v>0.5679999999999999</v>
      </c>
      <c r="BJ621" s="5" t="n">
        <v>0.132</v>
      </c>
      <c r="BK621" s="5" t="n">
        <v>0.08699999999999999</v>
      </c>
      <c r="BL621" s="5" t="n">
        <v>0.694</v>
      </c>
      <c r="BM621" s="5" t="n">
        <v>0.07000000000000001</v>
      </c>
      <c r="BN621" s="5" t="n">
        <v>1</v>
      </c>
      <c r="BO621" s="5" t="n">
        <v>0</v>
      </c>
      <c r="BP621" s="5" t="n">
        <v>0</v>
      </c>
      <c r="BQ621" s="5" t="n">
        <v>0.179</v>
      </c>
      <c r="BR621" s="5" t="n">
        <v>0</v>
      </c>
      <c r="BS621" s="5" t="n">
        <v>1</v>
      </c>
      <c r="BT621" s="5" t="n">
        <v>0</v>
      </c>
      <c r="BU621" s="5" t="n">
        <v>0</v>
      </c>
      <c r="BV621" s="5" t="n">
        <v>0.179</v>
      </c>
      <c r="BW621" s="5" t="n">
        <v>0.07000000000000001</v>
      </c>
      <c r="BX621" s="5" t="n">
        <v>1</v>
      </c>
      <c r="BY621" s="5" t="n">
        <v>13.646</v>
      </c>
      <c r="BZ621" s="5" t="n">
        <v>0</v>
      </c>
      <c r="CA621" s="5" t="n">
        <v>13.646</v>
      </c>
      <c r="CB621" s="5" t="n">
        <v>0</v>
      </c>
      <c r="CC621" s="5" t="n">
        <v>82.58799999999999</v>
      </c>
      <c r="CD621" s="5" t="n">
        <v>7.95</v>
      </c>
      <c r="CE621" s="5" t="n">
        <v>-3.161</v>
      </c>
      <c r="CF621" s="5" t="n">
        <v>79.42700000000001</v>
      </c>
      <c r="CG621" s="5" t="n">
        <v>0</v>
      </c>
      <c r="CH621" s="5" t="n">
        <v>1</v>
      </c>
      <c r="CI621" s="5" t="n">
        <v>0</v>
      </c>
      <c r="CJ621" s="5" t="n">
        <v>0</v>
      </c>
      <c r="CK621" s="5" t="n">
        <v>0</v>
      </c>
      <c r="CL621" s="5" t="n">
        <v>0</v>
      </c>
      <c r="CM621" s="5" t="n">
        <v>0</v>
      </c>
      <c r="CN621" s="5" t="n">
        <v>0</v>
      </c>
      <c r="CO621" s="5" t="n">
        <v>0</v>
      </c>
      <c r="CP621" s="5" t="n">
        <v>0</v>
      </c>
      <c r="CQ621" s="5" t="n">
        <v>1.387</v>
      </c>
      <c r="CR621" s="5" t="n">
        <v>0</v>
      </c>
      <c r="CS621" s="5" t="n">
        <v>5.529</v>
      </c>
      <c r="CT621" s="5" t="n">
        <v>4.251</v>
      </c>
      <c r="CU621" s="5" t="n">
        <v>10.123</v>
      </c>
    </row>
    <row r="622">
      <c r="A622" s="5" t="inlineStr">
        <is>
          <t>PNG2021</t>
        </is>
      </c>
      <c r="B622" s="5" t="inlineStr">
        <is>
          <t>PNG</t>
        </is>
      </c>
      <c r="C622" s="5" t="inlineStr">
        <is>
          <t>PNG</t>
        </is>
      </c>
      <c r="D622" s="5" t="inlineStr">
        <is>
          <t>Papua New Guinea</t>
        </is>
      </c>
      <c r="E622" s="5" t="n">
        <v>2021</v>
      </c>
      <c r="F622" s="5" t="n">
        <v>0.1</v>
      </c>
      <c r="G622" s="5" t="n">
        <v>4.747</v>
      </c>
      <c r="H622" s="5" t="n">
        <v>1.143</v>
      </c>
      <c r="I622" s="5" t="n">
        <v>0</v>
      </c>
      <c r="J622" s="5" t="n">
        <v>4.747</v>
      </c>
      <c r="K622" s="5" t="n">
        <v>0</v>
      </c>
      <c r="L622" s="5" t="n">
        <v>1</v>
      </c>
      <c r="M622" s="5" t="n">
        <v>7.964</v>
      </c>
      <c r="N622" s="5" t="n">
        <v>3.43</v>
      </c>
      <c r="O622" s="5" t="n">
        <v>0</v>
      </c>
      <c r="P622" s="5" t="n">
        <v>7.964</v>
      </c>
      <c r="Q622" s="5" t="n">
        <v>0</v>
      </c>
      <c r="R622" s="5" t="n">
        <v>1</v>
      </c>
      <c r="S622" s="5" t="n">
        <v>10.464</v>
      </c>
      <c r="T622" s="5" t="n">
        <v>6.86</v>
      </c>
      <c r="U622" s="5" t="n">
        <v>0</v>
      </c>
      <c r="V622" s="5" t="n">
        <v>11.51</v>
      </c>
      <c r="W622" s="5" t="n">
        <v>0.1</v>
      </c>
      <c r="X622" s="5" t="n">
        <v>1</v>
      </c>
      <c r="Y622" s="5" t="n">
        <v>10.251</v>
      </c>
      <c r="Z622" s="5" t="n">
        <v>1.265</v>
      </c>
      <c r="AA622" s="5" t="n">
        <v>0</v>
      </c>
      <c r="AB622" s="5" t="n">
        <v>10.251</v>
      </c>
      <c r="AC622" s="5" t="n">
        <v>0</v>
      </c>
      <c r="AD622" s="5" t="n">
        <v>1</v>
      </c>
      <c r="AE622" s="5" t="n">
        <v>11.395</v>
      </c>
      <c r="AF622" s="5" t="n">
        <v>2.484</v>
      </c>
      <c r="AG622" s="5" t="n">
        <v>0</v>
      </c>
      <c r="AH622" s="5" t="n">
        <v>11.395</v>
      </c>
      <c r="AI622" s="5" t="n">
        <v>0</v>
      </c>
      <c r="AJ622" s="5" t="n">
        <v>1</v>
      </c>
      <c r="AK622" s="5" t="n">
        <v>18.255</v>
      </c>
      <c r="AL622" s="5" t="n">
        <v>9.472</v>
      </c>
      <c r="AM622" s="5" t="n">
        <v>0</v>
      </c>
      <c r="AN622" s="5" t="n">
        <v>20.08</v>
      </c>
      <c r="AO622" s="5" t="n">
        <v>0.1</v>
      </c>
      <c r="AP622" s="5" t="n">
        <v>1</v>
      </c>
      <c r="AQ622" s="5" t="n">
        <v>0.621</v>
      </c>
      <c r="AR622" s="5" t="n">
        <v>0.114</v>
      </c>
      <c r="AS622" s="5" t="n">
        <v>0.381</v>
      </c>
      <c r="AT622" s="5" t="n">
        <v>1.102</v>
      </c>
      <c r="AU622" s="5" t="n">
        <v>0.1</v>
      </c>
      <c r="AV622" s="5" t="n">
        <v>1</v>
      </c>
      <c r="AW622" s="5" t="n">
        <v>0.593</v>
      </c>
      <c r="AX622" s="5" t="n">
        <v>0.114</v>
      </c>
      <c r="AY622" s="5" t="n">
        <v>0.238</v>
      </c>
      <c r="AZ622" s="5" t="n">
        <v>0.915</v>
      </c>
      <c r="BA622" s="5" t="n">
        <v>0.1</v>
      </c>
      <c r="BB622" s="5" t="n">
        <v>1</v>
      </c>
      <c r="BC622" s="5" t="n">
        <v>0.44</v>
      </c>
      <c r="BD622" s="5" t="n">
        <v>0.114</v>
      </c>
      <c r="BE622" s="5" t="n">
        <v>0</v>
      </c>
      <c r="BF622" s="5" t="n">
        <v>0.484</v>
      </c>
      <c r="BG622" s="5" t="n">
        <v>0.1</v>
      </c>
      <c r="BH622" s="5" t="n">
        <v>1</v>
      </c>
      <c r="BI622" s="5" t="n">
        <v>0.5600000000000001</v>
      </c>
      <c r="BJ622" s="5" t="n">
        <v>0.114</v>
      </c>
      <c r="BK622" s="5" t="n">
        <v>0.164</v>
      </c>
      <c r="BL622" s="5" t="n">
        <v>0.797</v>
      </c>
      <c r="BM622" s="5" t="n">
        <v>0.1</v>
      </c>
      <c r="BN622" s="5" t="n">
        <v>1</v>
      </c>
      <c r="BO622" s="5" t="n">
        <v>0</v>
      </c>
      <c r="BP622" s="5" t="n">
        <v>0</v>
      </c>
      <c r="BQ622" s="5" t="n">
        <v>0.181</v>
      </c>
      <c r="BR622" s="5" t="n">
        <v>0</v>
      </c>
      <c r="BS622" s="5" t="n">
        <v>0.333</v>
      </c>
      <c r="BT622" s="5" t="n">
        <v>0</v>
      </c>
      <c r="BU622" s="5" t="n">
        <v>0</v>
      </c>
      <c r="BV622" s="5" t="n">
        <v>0.253</v>
      </c>
      <c r="BW622" s="5" t="n">
        <v>0.1</v>
      </c>
      <c r="BX622" s="5" t="n">
        <v>0.333</v>
      </c>
      <c r="BY622" s="5" t="n">
        <v>11.787</v>
      </c>
      <c r="BZ622" s="5" t="n">
        <v>0</v>
      </c>
      <c r="CA622" s="5" t="n">
        <v>11.787</v>
      </c>
      <c r="CB622" s="5" t="n">
        <v>0</v>
      </c>
      <c r="CC622" s="5" t="n">
        <v>81.69499999999999</v>
      </c>
      <c r="CD622" s="5" t="n">
        <v>7.95</v>
      </c>
      <c r="CE622" s="5" t="n">
        <v>33.284</v>
      </c>
      <c r="CF622" s="5" t="n">
        <v>126.477</v>
      </c>
      <c r="CG622" s="5" t="n">
        <v>0.1</v>
      </c>
      <c r="CH622" s="5" t="n">
        <v>1</v>
      </c>
      <c r="CI622" s="5" t="n">
        <v>0</v>
      </c>
      <c r="CJ622" s="5" t="n">
        <v>0</v>
      </c>
      <c r="CK622" s="5" t="n">
        <v>0</v>
      </c>
      <c r="CL622" s="5" t="n">
        <v>0</v>
      </c>
      <c r="CM622" s="5" t="n">
        <v>0</v>
      </c>
      <c r="CN622" s="5" t="n">
        <v>0</v>
      </c>
      <c r="CO622" s="5" t="n">
        <v>0</v>
      </c>
      <c r="CP622" s="5" t="n">
        <v>0</v>
      </c>
      <c r="CQ622" s="5" t="n">
        <v>1.198</v>
      </c>
      <c r="CR622" s="5" t="n">
        <v>0</v>
      </c>
      <c r="CS622" s="5" t="n">
        <v>3.279</v>
      </c>
      <c r="CT622" s="5" t="n">
        <v>3.604</v>
      </c>
      <c r="CU622" s="5" t="n">
        <v>9.407999999999999</v>
      </c>
    </row>
    <row r="623">
      <c r="A623" s="5" t="inlineStr">
        <is>
          <t>PNG2022</t>
        </is>
      </c>
      <c r="B623" s="5" t="inlineStr">
        <is>
          <t>PNG</t>
        </is>
      </c>
      <c r="C623" s="5" t="inlineStr">
        <is>
          <t>PNG</t>
        </is>
      </c>
      <c r="D623" s="5" t="inlineStr">
        <is>
          <t>Papua New Guinea</t>
        </is>
      </c>
      <c r="E623" s="5" t="n">
        <v>2022</v>
      </c>
      <c r="F623" s="5" t="n">
        <v>0.1</v>
      </c>
      <c r="G623" s="5" t="n">
        <v>8.788</v>
      </c>
      <c r="H623" s="5" t="n">
        <v>1.235</v>
      </c>
      <c r="I623" s="5" t="n">
        <v>0</v>
      </c>
      <c r="J623" s="5" t="n">
        <v>8.788</v>
      </c>
      <c r="K623" s="5" t="n">
        <v>0</v>
      </c>
      <c r="L623" s="5" t="n">
        <v>1</v>
      </c>
      <c r="M623" s="5" t="n">
        <v>9.782999999999999</v>
      </c>
      <c r="N623" s="5" t="n">
        <v>3.704</v>
      </c>
      <c r="O623" s="5" t="n">
        <v>0</v>
      </c>
      <c r="P623" s="5" t="n">
        <v>9.782999999999999</v>
      </c>
      <c r="Q623" s="5" t="n">
        <v>0</v>
      </c>
      <c r="R623" s="5" t="n">
        <v>1</v>
      </c>
      <c r="S623" s="5" t="n">
        <v>14.962</v>
      </c>
      <c r="T623" s="5" t="n">
        <v>7.408</v>
      </c>
      <c r="U623" s="5" t="n">
        <v>0.111</v>
      </c>
      <c r="V623" s="5" t="n">
        <v>16.458</v>
      </c>
      <c r="W623" s="5" t="n">
        <v>0.1</v>
      </c>
      <c r="X623" s="5" t="n">
        <v>1</v>
      </c>
      <c r="Y623" s="5" t="n">
        <v>16.718</v>
      </c>
      <c r="Z623" s="5" t="n">
        <v>2.063</v>
      </c>
      <c r="AA623" s="5" t="n">
        <v>0</v>
      </c>
      <c r="AB623" s="5" t="n">
        <v>16.718</v>
      </c>
      <c r="AC623" s="5" t="n">
        <v>0</v>
      </c>
      <c r="AD623" s="5" t="n">
        <v>1</v>
      </c>
      <c r="AE623" s="5" t="n">
        <v>17.953</v>
      </c>
      <c r="AF623" s="5" t="n">
        <v>3.914</v>
      </c>
      <c r="AG623" s="5" t="n">
        <v>0</v>
      </c>
      <c r="AH623" s="5" t="n">
        <v>17.953</v>
      </c>
      <c r="AI623" s="5" t="n">
        <v>0</v>
      </c>
      <c r="AJ623" s="5" t="n">
        <v>1</v>
      </c>
      <c r="AK623" s="5" t="n">
        <v>25.361</v>
      </c>
      <c r="AL623" s="5" t="n">
        <v>13.159</v>
      </c>
      <c r="AM623" s="5" t="n">
        <v>0.188</v>
      </c>
      <c r="AN623" s="5" t="n">
        <v>27.897</v>
      </c>
      <c r="AO623" s="5" t="n">
        <v>0.1</v>
      </c>
      <c r="AP623" s="5" t="n">
        <v>1</v>
      </c>
      <c r="AQ623" s="5" t="n">
        <v>0.847</v>
      </c>
      <c r="AR623" s="5" t="n">
        <v>0.123</v>
      </c>
      <c r="AS623" s="5" t="n">
        <v>0.268</v>
      </c>
      <c r="AT623" s="5" t="n">
        <v>1.226</v>
      </c>
      <c r="AU623" s="5" t="n">
        <v>0.1</v>
      </c>
      <c r="AV623" s="5" t="n">
        <v>1</v>
      </c>
      <c r="AW623" s="5" t="n">
        <v>0.947</v>
      </c>
      <c r="AX623" s="5" t="n">
        <v>0.123</v>
      </c>
      <c r="AY623" s="5" t="n">
        <v>0.129</v>
      </c>
      <c r="AZ623" s="5" t="n">
        <v>1.184</v>
      </c>
      <c r="BA623" s="5" t="n">
        <v>0.1</v>
      </c>
      <c r="BB623" s="5" t="n">
        <v>1</v>
      </c>
      <c r="BC623" s="5" t="n">
        <v>0.589</v>
      </c>
      <c r="BD623" s="5" t="n">
        <v>0.123</v>
      </c>
      <c r="BE623" s="5" t="n">
        <v>0.004</v>
      </c>
      <c r="BF623" s="5" t="n">
        <v>0.647</v>
      </c>
      <c r="BG623" s="5" t="n">
        <v>0.1</v>
      </c>
      <c r="BH623" s="5" t="n">
        <v>1</v>
      </c>
      <c r="BI623" s="5" t="n">
        <v>0.6889999999999999</v>
      </c>
      <c r="BJ623" s="5" t="n">
        <v>0.123</v>
      </c>
      <c r="BK623" s="5" t="n">
        <v>0.354</v>
      </c>
      <c r="BL623" s="5" t="n">
        <v>1.148</v>
      </c>
      <c r="BM623" s="5" t="n">
        <v>0.1</v>
      </c>
      <c r="BN623" s="5" t="n">
        <v>1</v>
      </c>
      <c r="BO623" s="5" t="n">
        <v>0</v>
      </c>
      <c r="BP623" s="5" t="n">
        <v>0</v>
      </c>
      <c r="BQ623" s="5" t="n">
        <v>0.181</v>
      </c>
      <c r="BR623" s="5" t="n">
        <v>0</v>
      </c>
      <c r="BS623" s="5" t="n">
        <v>0.333</v>
      </c>
      <c r="BT623" s="5" t="n">
        <v>0</v>
      </c>
      <c r="BU623" s="5" t="n">
        <v>0</v>
      </c>
      <c r="BV623" s="5" t="n">
        <v>0.252</v>
      </c>
      <c r="BW623" s="5" t="n">
        <v>0.1</v>
      </c>
      <c r="BX623" s="5" t="n">
        <v>0.333</v>
      </c>
      <c r="BY623" s="5" t="n">
        <v>12.729</v>
      </c>
      <c r="BZ623" s="5" t="n">
        <v>0</v>
      </c>
      <c r="CA623" s="5" t="n">
        <v>12.729</v>
      </c>
      <c r="CB623" s="5" t="n">
        <v>0</v>
      </c>
      <c r="CC623" s="5" t="n">
        <v>102.477</v>
      </c>
      <c r="CD623" s="5" t="n">
        <v>7.95</v>
      </c>
      <c r="CE623" s="5" t="n">
        <v>63.302</v>
      </c>
      <c r="CF623" s="5" t="n">
        <v>182.356</v>
      </c>
      <c r="CG623" s="5" t="n">
        <v>0.1</v>
      </c>
      <c r="CH623" s="5" t="n">
        <v>1</v>
      </c>
      <c r="CI623" s="5" t="n">
        <v>0</v>
      </c>
      <c r="CJ623" s="5" t="n">
        <v>0</v>
      </c>
      <c r="CK623" s="5" t="n">
        <v>0</v>
      </c>
      <c r="CL623" s="5" t="n">
        <v>0</v>
      </c>
      <c r="CM623" s="5" t="n">
        <v>0</v>
      </c>
      <c r="CN623" s="5" t="n">
        <v>0</v>
      </c>
      <c r="CO623" s="5" t="n">
        <v>0</v>
      </c>
      <c r="CP623" s="5" t="n">
        <v>0</v>
      </c>
      <c r="CQ623" s="5" t="n">
        <v>1.294</v>
      </c>
      <c r="CR623" s="5" t="n">
        <v>0</v>
      </c>
      <c r="CS623" s="5" t="n">
        <v>3.541</v>
      </c>
      <c r="CT623" s="5" t="n">
        <v>7.554</v>
      </c>
      <c r="CU623" s="5" t="n">
        <v>16.097</v>
      </c>
    </row>
    <row r="624">
      <c r="A624" s="5" t="inlineStr">
        <is>
          <t>PNG2023</t>
        </is>
      </c>
      <c r="B624" s="5" t="inlineStr">
        <is>
          <t>PNG</t>
        </is>
      </c>
      <c r="C624" s="5" t="inlineStr">
        <is>
          <t>PNG</t>
        </is>
      </c>
      <c r="D624" s="5" t="inlineStr">
        <is>
          <t>Papua New Guinea</t>
        </is>
      </c>
      <c r="E624" s="5" t="n">
        <v>2023</v>
      </c>
      <c r="F624" s="5" t="n">
        <v>0.1</v>
      </c>
      <c r="G624" s="5" t="n">
        <v>5.77</v>
      </c>
      <c r="H624" s="5" t="n">
        <v>1.286</v>
      </c>
      <c r="I624" s="5" t="n">
        <v>0</v>
      </c>
      <c r="J624" s="5" t="n">
        <v>5.77</v>
      </c>
      <c r="K624" s="5" t="n">
        <v>0</v>
      </c>
      <c r="L624" s="5" t="n">
        <v>1</v>
      </c>
      <c r="M624" s="5" t="n">
        <v>7.886</v>
      </c>
      <c r="N624" s="5" t="n">
        <v>3.857</v>
      </c>
      <c r="O624" s="5" t="n">
        <v>0</v>
      </c>
      <c r="P624" s="5" t="n">
        <v>7.886</v>
      </c>
      <c r="Q624" s="5" t="n">
        <v>0</v>
      </c>
      <c r="R624" s="5" t="n">
        <v>1</v>
      </c>
      <c r="S624" s="5" t="n">
        <v>12.198</v>
      </c>
      <c r="T624" s="5" t="n">
        <v>7.714</v>
      </c>
      <c r="U624" s="5" t="n">
        <v>0.135</v>
      </c>
      <c r="V624" s="5" t="n">
        <v>13.418</v>
      </c>
      <c r="W624" s="5" t="n">
        <v>0.1</v>
      </c>
      <c r="X624" s="5" t="n">
        <v>1</v>
      </c>
      <c r="Y624" s="5" t="n">
        <v>13.382</v>
      </c>
      <c r="Z624" s="5" t="n">
        <v>1.651</v>
      </c>
      <c r="AA624" s="5" t="n">
        <v>0</v>
      </c>
      <c r="AB624" s="5" t="n">
        <v>13.382</v>
      </c>
      <c r="AC624" s="5" t="n">
        <v>0</v>
      </c>
      <c r="AD624" s="5" t="n">
        <v>1</v>
      </c>
      <c r="AE624" s="5" t="n">
        <v>14.668</v>
      </c>
      <c r="AF624" s="5" t="n">
        <v>3.198</v>
      </c>
      <c r="AG624" s="5" t="n">
        <v>0</v>
      </c>
      <c r="AH624" s="5" t="n">
        <v>14.668</v>
      </c>
      <c r="AI624" s="5" t="n">
        <v>0</v>
      </c>
      <c r="AJ624" s="5" t="n">
        <v>1</v>
      </c>
      <c r="AK624" s="5" t="n">
        <v>22.382</v>
      </c>
      <c r="AL624" s="5" t="n">
        <v>11.613</v>
      </c>
      <c r="AM624" s="5" t="n">
        <v>0.248</v>
      </c>
      <c r="AN624" s="5" t="n">
        <v>24.62</v>
      </c>
      <c r="AO624" s="5" t="n">
        <v>0.1</v>
      </c>
      <c r="AP624" s="5" t="n">
        <v>1</v>
      </c>
      <c r="AQ624" s="5" t="n">
        <v>0.749</v>
      </c>
      <c r="AR624" s="5" t="n">
        <v>0.129</v>
      </c>
      <c r="AS624" s="5" t="n">
        <v>0.347</v>
      </c>
      <c r="AT624" s="5" t="n">
        <v>1.206</v>
      </c>
      <c r="AU624" s="5" t="n">
        <v>0.1</v>
      </c>
      <c r="AV624" s="5" t="n">
        <v>1</v>
      </c>
      <c r="AW624" s="5" t="n">
        <v>0.783</v>
      </c>
      <c r="AX624" s="5" t="n">
        <v>0.129</v>
      </c>
      <c r="AY624" s="5" t="n">
        <v>0.29</v>
      </c>
      <c r="AZ624" s="5" t="n">
        <v>1.18</v>
      </c>
      <c r="BA624" s="5" t="n">
        <v>0.1</v>
      </c>
      <c r="BB624" s="5" t="n">
        <v>1</v>
      </c>
      <c r="BC624" s="5" t="n">
        <v>0.527</v>
      </c>
      <c r="BD624" s="5" t="n">
        <v>0.129</v>
      </c>
      <c r="BE624" s="5" t="n">
        <v>0.006</v>
      </c>
      <c r="BF624" s="5" t="n">
        <v>0.58</v>
      </c>
      <c r="BG624" s="5" t="n">
        <v>0.1</v>
      </c>
      <c r="BH624" s="5" t="n">
        <v>1</v>
      </c>
      <c r="BI624" s="5" t="n">
        <v>0.64</v>
      </c>
      <c r="BJ624" s="5" t="n">
        <v>0.129</v>
      </c>
      <c r="BK624" s="5" t="n">
        <v>0.367</v>
      </c>
      <c r="BL624" s="5" t="n">
        <v>1.107</v>
      </c>
      <c r="BM624" s="5" t="n">
        <v>0.1</v>
      </c>
      <c r="BN624" s="5" t="n">
        <v>1</v>
      </c>
      <c r="BO624" s="5" t="n">
        <v>0</v>
      </c>
      <c r="BP624" s="5" t="n">
        <v>0</v>
      </c>
      <c r="BQ624" s="5" t="n">
        <v>0.18</v>
      </c>
      <c r="BR624" s="5" t="n">
        <v>0</v>
      </c>
      <c r="BS624" s="5" t="n">
        <v>0.333</v>
      </c>
      <c r="BT624" s="5" t="n">
        <v>0</v>
      </c>
      <c r="BU624" s="5" t="n">
        <v>0</v>
      </c>
      <c r="BV624" s="5" t="n">
        <v>0.25</v>
      </c>
      <c r="BW624" s="5" t="n">
        <v>0.1</v>
      </c>
      <c r="BX624" s="5" t="n">
        <v>0.333</v>
      </c>
      <c r="BY624" s="5" t="n">
        <v>13.254</v>
      </c>
      <c r="BZ624" s="5" t="n">
        <v>0</v>
      </c>
      <c r="CA624" s="5" t="n">
        <v>13.254</v>
      </c>
      <c r="CB624" s="5" t="n">
        <v>0</v>
      </c>
      <c r="CC624" s="5" t="n">
        <v>87.07899999999999</v>
      </c>
      <c r="CD624" s="5" t="n">
        <v>7.95</v>
      </c>
      <c r="CE624" s="5" t="n">
        <v>73.708</v>
      </c>
      <c r="CF624" s="5" t="n">
        <v>176.866</v>
      </c>
      <c r="CG624" s="5" t="n">
        <v>0.1</v>
      </c>
      <c r="CH624" s="5" t="n">
        <v>1</v>
      </c>
      <c r="CI624" s="5" t="n">
        <v>0</v>
      </c>
      <c r="CJ624" s="5" t="n">
        <v>0</v>
      </c>
      <c r="CK624" s="5" t="n">
        <v>0</v>
      </c>
      <c r="CL624" s="5" t="n">
        <v>0</v>
      </c>
      <c r="CM624" s="5" t="n">
        <v>0</v>
      </c>
      <c r="CN624" s="5" t="n">
        <v>0</v>
      </c>
      <c r="CO624" s="5" t="n">
        <v>0</v>
      </c>
      <c r="CP624" s="5" t="n">
        <v>0</v>
      </c>
      <c r="CQ624" s="5" t="n">
        <v>1.348</v>
      </c>
      <c r="CR624" s="5" t="n">
        <v>0</v>
      </c>
      <c r="CS624" s="5" t="n">
        <v>3.687</v>
      </c>
      <c r="CT624" s="5" t="n">
        <v>4.484</v>
      </c>
      <c r="CU624" s="5" t="n">
        <v>12.529</v>
      </c>
    </row>
    <row r="625">
      <c r="A625" s="5" t="inlineStr">
        <is>
          <t>PNG2024</t>
        </is>
      </c>
      <c r="B625" s="5" t="inlineStr">
        <is>
          <t>PNG</t>
        </is>
      </c>
      <c r="C625" s="5" t="inlineStr">
        <is>
          <t>PNG</t>
        </is>
      </c>
      <c r="D625" s="5" t="inlineStr">
        <is>
          <t>Papua New Guinea</t>
        </is>
      </c>
      <c r="E625" s="5" t="n">
        <v>2024</v>
      </c>
      <c r="F625" s="5" t="n">
        <v>0.1</v>
      </c>
      <c r="G625" s="5" t="n">
        <v>4.833</v>
      </c>
      <c r="H625" s="5" t="n">
        <v>1.324</v>
      </c>
      <c r="I625" s="5" t="n">
        <v>0</v>
      </c>
      <c r="J625" s="5" t="n">
        <v>4.833</v>
      </c>
      <c r="K625" s="5" t="n">
        <v>0</v>
      </c>
      <c r="L625" s="5" t="n">
        <v>1</v>
      </c>
      <c r="M625" s="5" t="n">
        <v>7.124</v>
      </c>
      <c r="N625" s="5" t="n">
        <v>3.971</v>
      </c>
      <c r="O625" s="5" t="n">
        <v>0</v>
      </c>
      <c r="P625" s="5" t="n">
        <v>7.124</v>
      </c>
      <c r="Q625" s="5" t="n">
        <v>0</v>
      </c>
      <c r="R625" s="5" t="n">
        <v>1</v>
      </c>
      <c r="S625" s="5" t="n">
        <v>11.451</v>
      </c>
      <c r="T625" s="5" t="n">
        <v>7.942</v>
      </c>
      <c r="U625" s="5" t="n">
        <v>0.156</v>
      </c>
      <c r="V625" s="5" t="n">
        <v>12.596</v>
      </c>
      <c r="W625" s="5" t="n">
        <v>0.1</v>
      </c>
      <c r="X625" s="5" t="n">
        <v>1</v>
      </c>
      <c r="Y625" s="5" t="n">
        <v>11.872</v>
      </c>
      <c r="Z625" s="5" t="n">
        <v>1.465</v>
      </c>
      <c r="AA625" s="5" t="n">
        <v>0</v>
      </c>
      <c r="AB625" s="5" t="n">
        <v>11.872</v>
      </c>
      <c r="AC625" s="5" t="n">
        <v>0</v>
      </c>
      <c r="AD625" s="5" t="n">
        <v>1</v>
      </c>
      <c r="AE625" s="5" t="n">
        <v>13.196</v>
      </c>
      <c r="AF625" s="5" t="n">
        <v>2.877</v>
      </c>
      <c r="AG625" s="5" t="n">
        <v>0</v>
      </c>
      <c r="AH625" s="5" t="n">
        <v>13.196</v>
      </c>
      <c r="AI625" s="5" t="n">
        <v>0</v>
      </c>
      <c r="AJ625" s="5" t="n">
        <v>1</v>
      </c>
      <c r="AK625" s="5" t="n">
        <v>21.137</v>
      </c>
      <c r="AL625" s="5" t="n">
        <v>10.968</v>
      </c>
      <c r="AM625" s="5" t="n">
        <v>0.288</v>
      </c>
      <c r="AN625" s="5" t="n">
        <v>23.251</v>
      </c>
      <c r="AO625" s="5" t="n">
        <v>0.1</v>
      </c>
      <c r="AP625" s="5" t="n">
        <v>1</v>
      </c>
      <c r="AQ625" s="5" t="n">
        <v>0.72</v>
      </c>
      <c r="AR625" s="5" t="n">
        <v>0.132</v>
      </c>
      <c r="AS625" s="5" t="n">
        <v>0.4</v>
      </c>
      <c r="AT625" s="5" t="n">
        <v>1.231</v>
      </c>
      <c r="AU625" s="5" t="n">
        <v>0.1</v>
      </c>
      <c r="AV625" s="5" t="n">
        <v>1</v>
      </c>
      <c r="AW625" s="5" t="n">
        <v>0.734</v>
      </c>
      <c r="AX625" s="5" t="n">
        <v>0.132</v>
      </c>
      <c r="AY625" s="5" t="n">
        <v>0.286</v>
      </c>
      <c r="AZ625" s="5" t="n">
        <v>1.121</v>
      </c>
      <c r="BA625" s="5" t="n">
        <v>0.1</v>
      </c>
      <c r="BB625" s="5" t="n">
        <v>1</v>
      </c>
      <c r="BC625" s="5" t="n">
        <v>0.51</v>
      </c>
      <c r="BD625" s="5" t="n">
        <v>0.132</v>
      </c>
      <c r="BE625" s="5" t="n">
        <v>0.007</v>
      </c>
      <c r="BF625" s="5" t="n">
        <v>0.5610000000000001</v>
      </c>
      <c r="BG625" s="5" t="n">
        <v>0.1</v>
      </c>
      <c r="BH625" s="5" t="n">
        <v>1</v>
      </c>
      <c r="BI625" s="5" t="n">
        <v>0.652</v>
      </c>
      <c r="BJ625" s="5" t="n">
        <v>0.132</v>
      </c>
      <c r="BK625" s="5" t="n">
        <v>0.274</v>
      </c>
      <c r="BL625" s="5" t="n">
        <v>1.019</v>
      </c>
      <c r="BM625" s="5" t="n">
        <v>0.1</v>
      </c>
      <c r="BN625" s="5" t="n">
        <v>1</v>
      </c>
      <c r="BO625" s="5" t="n">
        <v>0</v>
      </c>
      <c r="BP625" s="5" t="n">
        <v>0</v>
      </c>
      <c r="BQ625" s="5" t="n">
        <v>0.185</v>
      </c>
      <c r="BR625" s="5" t="n">
        <v>0</v>
      </c>
      <c r="BS625" s="5" t="n">
        <v>0.333</v>
      </c>
      <c r="BT625" s="5" t="n">
        <v>0</v>
      </c>
      <c r="BU625" s="5" t="n">
        <v>0</v>
      </c>
      <c r="BV625" s="5" t="n">
        <v>0.258</v>
      </c>
      <c r="BW625" s="5" t="n">
        <v>0.1</v>
      </c>
      <c r="BX625" s="5" t="n">
        <v>0.333</v>
      </c>
      <c r="BY625" s="5" t="n">
        <v>13.646</v>
      </c>
      <c r="BZ625" s="5" t="n">
        <v>0</v>
      </c>
      <c r="CA625" s="5" t="n">
        <v>13.646</v>
      </c>
      <c r="CB625" s="5" t="n">
        <v>0</v>
      </c>
      <c r="CC625" s="5" t="n">
        <v>86.38500000000001</v>
      </c>
      <c r="CD625" s="5" t="n">
        <v>7.95</v>
      </c>
      <c r="CE625" s="5" t="n">
        <v>60.985</v>
      </c>
      <c r="CF625" s="5" t="n">
        <v>162.107</v>
      </c>
      <c r="CG625" s="5" t="n">
        <v>0.1</v>
      </c>
      <c r="CH625" s="5" t="n">
        <v>1</v>
      </c>
      <c r="CI625" s="5" t="n">
        <v>0</v>
      </c>
      <c r="CJ625" s="5" t="n">
        <v>0</v>
      </c>
      <c r="CK625" s="5" t="n">
        <v>0</v>
      </c>
      <c r="CL625" s="5" t="n">
        <v>0</v>
      </c>
      <c r="CM625" s="5" t="n">
        <v>0</v>
      </c>
      <c r="CN625" s="5" t="n">
        <v>0</v>
      </c>
      <c r="CO625" s="5" t="n">
        <v>0</v>
      </c>
      <c r="CP625" s="5" t="n">
        <v>0</v>
      </c>
      <c r="CQ625" s="5" t="n">
        <v>1.387</v>
      </c>
      <c r="CR625" s="5" t="n">
        <v>0</v>
      </c>
      <c r="CS625" s="5" t="n">
        <v>3.796</v>
      </c>
      <c r="CT625" s="5" t="n">
        <v>3.509</v>
      </c>
      <c r="CU625" s="5" t="n">
        <v>10.896</v>
      </c>
    </row>
    <row r="626">
      <c r="A626" s="5" t="inlineStr">
        <is>
          <t>PRY2021</t>
        </is>
      </c>
      <c r="B626" s="5" t="inlineStr">
        <is>
          <t>PRY</t>
        </is>
      </c>
      <c r="C626" s="5" t="inlineStr">
        <is>
          <t>PRY</t>
        </is>
      </c>
      <c r="D626" s="5" t="inlineStr">
        <is>
          <t>Paraguay</t>
        </is>
      </c>
      <c r="E626" s="5" t="n">
        <v>2021</v>
      </c>
      <c r="F626" s="5" t="n">
        <v>0.1</v>
      </c>
      <c r="G626" s="5" t="n">
        <v>5.897</v>
      </c>
      <c r="H626" s="5" t="n">
        <v>1.143</v>
      </c>
      <c r="I626" s="5" t="n">
        <v>0</v>
      </c>
      <c r="J626" s="5" t="n">
        <v>5.897</v>
      </c>
      <c r="K626" s="5" t="n">
        <v>0</v>
      </c>
      <c r="L626" s="5" t="n">
        <v>1</v>
      </c>
      <c r="M626" s="5" t="n">
        <v>7.964</v>
      </c>
      <c r="N626" s="5" t="n">
        <v>3.43</v>
      </c>
      <c r="O626" s="5" t="n">
        <v>0</v>
      </c>
      <c r="P626" s="5" t="n">
        <v>7.964</v>
      </c>
      <c r="Q626" s="5" t="n">
        <v>0</v>
      </c>
      <c r="R626" s="5" t="n">
        <v>1</v>
      </c>
      <c r="S626" s="5" t="n">
        <v>11.613</v>
      </c>
      <c r="T626" s="5" t="n">
        <v>6.86</v>
      </c>
      <c r="U626" s="5" t="n">
        <v>0</v>
      </c>
      <c r="V626" s="5" t="n">
        <v>12.775</v>
      </c>
      <c r="W626" s="5" t="n">
        <v>0.1</v>
      </c>
      <c r="X626" s="5" t="n">
        <v>1</v>
      </c>
      <c r="Y626" s="5" t="n">
        <v>17.127</v>
      </c>
      <c r="Z626" s="5" t="n">
        <v>2.304</v>
      </c>
      <c r="AA626" s="5" t="n">
        <v>0</v>
      </c>
      <c r="AB626" s="5" t="n">
        <v>17.127</v>
      </c>
      <c r="AC626" s="5" t="n">
        <v>0</v>
      </c>
      <c r="AD626" s="5" t="n">
        <v>1</v>
      </c>
      <c r="AE626" s="5" t="n">
        <v>18.27</v>
      </c>
      <c r="AF626" s="5" t="n">
        <v>4.278</v>
      </c>
      <c r="AG626" s="5" t="n">
        <v>0</v>
      </c>
      <c r="AH626" s="5" t="n">
        <v>18.27</v>
      </c>
      <c r="AI626" s="5" t="n">
        <v>0</v>
      </c>
      <c r="AJ626" s="5" t="n">
        <v>1</v>
      </c>
      <c r="AK626" s="5" t="n">
        <v>25.13</v>
      </c>
      <c r="AL626" s="5" t="n">
        <v>13.503</v>
      </c>
      <c r="AM626" s="5" t="n">
        <v>0</v>
      </c>
      <c r="AN626" s="5" t="n">
        <v>27.643</v>
      </c>
      <c r="AO626" s="5" t="n">
        <v>0.1</v>
      </c>
      <c r="AP626" s="5" t="n">
        <v>1</v>
      </c>
      <c r="AQ626" s="5" t="n">
        <v>0.649</v>
      </c>
      <c r="AR626" s="5" t="n">
        <v>0.114</v>
      </c>
      <c r="AS626" s="5" t="n">
        <v>0.237</v>
      </c>
      <c r="AT626" s="5" t="n">
        <v>0.886</v>
      </c>
      <c r="AU626" s="5" t="n">
        <v>0</v>
      </c>
      <c r="AV626" s="5" t="n">
        <v>1</v>
      </c>
      <c r="AW626" s="5" t="n">
        <v>0.577</v>
      </c>
      <c r="AX626" s="5" t="n">
        <v>0.114</v>
      </c>
      <c r="AY626" s="5" t="n">
        <v>0.224</v>
      </c>
      <c r="AZ626" s="5" t="n">
        <v>0.801</v>
      </c>
      <c r="BA626" s="5" t="n">
        <v>0</v>
      </c>
      <c r="BB626" s="5" t="n">
        <v>1</v>
      </c>
      <c r="BC626" s="5" t="n">
        <v>0.458</v>
      </c>
      <c r="BD626" s="5" t="n">
        <v>0.114</v>
      </c>
      <c r="BE626" s="5" t="n">
        <v>0.089</v>
      </c>
      <c r="BF626" s="5" t="n">
        <v>0.547</v>
      </c>
      <c r="BG626" s="5" t="n">
        <v>0</v>
      </c>
      <c r="BH626" s="5" t="n">
        <v>1</v>
      </c>
      <c r="BI626" s="5" t="n">
        <v>0.491</v>
      </c>
      <c r="BJ626" s="5" t="n">
        <v>0.114</v>
      </c>
      <c r="BK626" s="5" t="n">
        <v>0.55</v>
      </c>
      <c r="BL626" s="5" t="n">
        <v>1.041</v>
      </c>
      <c r="BM626" s="5" t="n">
        <v>0</v>
      </c>
      <c r="BN626" s="5" t="n">
        <v>1</v>
      </c>
      <c r="BO626" s="5" t="n">
        <v>0</v>
      </c>
      <c r="BP626" s="5" t="n">
        <v>0</v>
      </c>
      <c r="BQ626" s="5" t="n">
        <v>0.061</v>
      </c>
      <c r="BR626" s="5" t="n">
        <v>0</v>
      </c>
      <c r="BS626" s="5" t="n">
        <v>0.833</v>
      </c>
      <c r="BT626" s="5" t="n">
        <v>0</v>
      </c>
      <c r="BU626" s="5" t="n">
        <v>0</v>
      </c>
      <c r="BV626" s="5" t="n">
        <v>0.057</v>
      </c>
      <c r="BW626" s="5" t="n">
        <v>0.1</v>
      </c>
      <c r="BX626" s="5" t="n">
        <v>0.833</v>
      </c>
      <c r="BY626" s="5" t="n">
        <v>11.787</v>
      </c>
      <c r="BZ626" s="5" t="n">
        <v>0</v>
      </c>
      <c r="CA626" s="5" t="n">
        <v>11.787</v>
      </c>
      <c r="CB626" s="5" t="n">
        <v>0</v>
      </c>
      <c r="CC626" s="5" t="n">
        <v>78.125</v>
      </c>
      <c r="CD626" s="5" t="n">
        <v>7.95</v>
      </c>
      <c r="CE626" s="5" t="n">
        <v>78.56399999999999</v>
      </c>
      <c r="CF626" s="5" t="n">
        <v>172.358</v>
      </c>
      <c r="CG626" s="5" t="n">
        <v>0.1</v>
      </c>
      <c r="CH626" s="5" t="n">
        <v>1</v>
      </c>
      <c r="CI626" s="5" t="n">
        <v>0</v>
      </c>
      <c r="CJ626" s="5" t="n">
        <v>0</v>
      </c>
      <c r="CK626" s="5" t="n">
        <v>0</v>
      </c>
      <c r="CL626" s="5" t="n">
        <v>0</v>
      </c>
      <c r="CM626" s="5" t="n">
        <v>0</v>
      </c>
      <c r="CN626" s="5" t="n">
        <v>0</v>
      </c>
      <c r="CO626" s="5" t="n">
        <v>0</v>
      </c>
      <c r="CP626" s="5" t="n">
        <v>0</v>
      </c>
      <c r="CQ626" s="5" t="n">
        <v>1.198</v>
      </c>
      <c r="CR626" s="5" t="n">
        <v>0</v>
      </c>
      <c r="CS626" s="5" t="n">
        <v>4.776</v>
      </c>
      <c r="CT626" s="5" t="n">
        <v>4.753</v>
      </c>
      <c r="CU626" s="5" t="n">
        <v>15.983</v>
      </c>
    </row>
    <row r="627">
      <c r="A627" s="5" t="inlineStr">
        <is>
          <t>PRY2022</t>
        </is>
      </c>
      <c r="B627" s="5" t="inlineStr">
        <is>
          <t>PRY</t>
        </is>
      </c>
      <c r="C627" s="5" t="inlineStr">
        <is>
          <t>PRY</t>
        </is>
      </c>
      <c r="D627" s="5" t="inlineStr">
        <is>
          <t>Paraguay</t>
        </is>
      </c>
      <c r="E627" s="5" t="n">
        <v>2022</v>
      </c>
      <c r="F627" s="5" t="n">
        <v>0.1</v>
      </c>
      <c r="G627" s="5" t="n">
        <v>11.72</v>
      </c>
      <c r="H627" s="5" t="n">
        <v>1.235</v>
      </c>
      <c r="I627" s="5" t="n">
        <v>0</v>
      </c>
      <c r="J627" s="5" t="n">
        <v>11.72</v>
      </c>
      <c r="K627" s="5" t="n">
        <v>0</v>
      </c>
      <c r="L627" s="5" t="n">
        <v>1</v>
      </c>
      <c r="M627" s="5" t="n">
        <v>9.782999999999999</v>
      </c>
      <c r="N627" s="5" t="n">
        <v>3.704</v>
      </c>
      <c r="O627" s="5" t="n">
        <v>0</v>
      </c>
      <c r="P627" s="5" t="n">
        <v>9.782999999999999</v>
      </c>
      <c r="Q627" s="5" t="n">
        <v>0</v>
      </c>
      <c r="R627" s="5" t="n">
        <v>1</v>
      </c>
      <c r="S627" s="5" t="n">
        <v>17.893</v>
      </c>
      <c r="T627" s="5" t="n">
        <v>7.408</v>
      </c>
      <c r="U627" s="5" t="n">
        <v>0.132</v>
      </c>
      <c r="V627" s="5" t="n">
        <v>19.683</v>
      </c>
      <c r="W627" s="5" t="n">
        <v>0.1</v>
      </c>
      <c r="X627" s="5" t="n">
        <v>1</v>
      </c>
      <c r="Y627" s="5" t="n">
        <v>30.728</v>
      </c>
      <c r="Z627" s="5" t="n">
        <v>4.133</v>
      </c>
      <c r="AA627" s="5" t="n">
        <v>0</v>
      </c>
      <c r="AB627" s="5" t="n">
        <v>30.728</v>
      </c>
      <c r="AC627" s="5" t="n">
        <v>0</v>
      </c>
      <c r="AD627" s="5" t="n">
        <v>1</v>
      </c>
      <c r="AE627" s="5" t="n">
        <v>31.963</v>
      </c>
      <c r="AF627" s="5" t="n">
        <v>7.485</v>
      </c>
      <c r="AG627" s="5" t="n">
        <v>0</v>
      </c>
      <c r="AH627" s="5" t="n">
        <v>31.963</v>
      </c>
      <c r="AI627" s="5" t="n">
        <v>0</v>
      </c>
      <c r="AJ627" s="5" t="n">
        <v>1</v>
      </c>
      <c r="AK627" s="5" t="n">
        <v>39.371</v>
      </c>
      <c r="AL627" s="5" t="n">
        <v>21.155</v>
      </c>
      <c r="AM627" s="5" t="n">
        <v>0.291</v>
      </c>
      <c r="AN627" s="5" t="n">
        <v>43.308</v>
      </c>
      <c r="AO627" s="5" t="n">
        <v>0.1</v>
      </c>
      <c r="AP627" s="5" t="n">
        <v>1</v>
      </c>
      <c r="AQ627" s="5" t="n">
        <v>0.896</v>
      </c>
      <c r="AR627" s="5" t="n">
        <v>0.123</v>
      </c>
      <c r="AS627" s="5" t="n">
        <v>0.211</v>
      </c>
      <c r="AT627" s="5" t="n">
        <v>1.107</v>
      </c>
      <c r="AU627" s="5" t="n">
        <v>0</v>
      </c>
      <c r="AV627" s="5" t="n">
        <v>1</v>
      </c>
      <c r="AW627" s="5" t="n">
        <v>0.89</v>
      </c>
      <c r="AX627" s="5" t="n">
        <v>0.123</v>
      </c>
      <c r="AY627" s="5" t="n">
        <v>0.149</v>
      </c>
      <c r="AZ627" s="5" t="n">
        <v>1.039</v>
      </c>
      <c r="BA627" s="5" t="n">
        <v>0</v>
      </c>
      <c r="BB627" s="5" t="n">
        <v>1</v>
      </c>
      <c r="BC627" s="5" t="n">
        <v>0.62</v>
      </c>
      <c r="BD627" s="5" t="n">
        <v>0.123</v>
      </c>
      <c r="BE627" s="5" t="n">
        <v>0.096</v>
      </c>
      <c r="BF627" s="5" t="n">
        <v>0.716</v>
      </c>
      <c r="BG627" s="5" t="n">
        <v>0</v>
      </c>
      <c r="BH627" s="5" t="n">
        <v>1</v>
      </c>
      <c r="BI627" s="5" t="n">
        <v>0.608</v>
      </c>
      <c r="BJ627" s="5" t="n">
        <v>0.123</v>
      </c>
      <c r="BK627" s="5" t="n">
        <v>0.594</v>
      </c>
      <c r="BL627" s="5" t="n">
        <v>1.201</v>
      </c>
      <c r="BM627" s="5" t="n">
        <v>0</v>
      </c>
      <c r="BN627" s="5" t="n">
        <v>1</v>
      </c>
      <c r="BO627" s="5" t="n">
        <v>0</v>
      </c>
      <c r="BP627" s="5" t="n">
        <v>0</v>
      </c>
      <c r="BQ627" s="5" t="n">
        <v>0.04</v>
      </c>
      <c r="BR627" s="5" t="n">
        <v>0</v>
      </c>
      <c r="BS627" s="5" t="n">
        <v>0.833</v>
      </c>
      <c r="BT627" s="5" t="n">
        <v>0</v>
      </c>
      <c r="BU627" s="5" t="n">
        <v>0</v>
      </c>
      <c r="BV627" s="5" t="n">
        <v>0.034</v>
      </c>
      <c r="BW627" s="5" t="n">
        <v>0.1</v>
      </c>
      <c r="BX627" s="5" t="n">
        <v>0.833</v>
      </c>
      <c r="BY627" s="5" t="n">
        <v>12.729</v>
      </c>
      <c r="BZ627" s="5" t="n">
        <v>0</v>
      </c>
      <c r="CA627" s="5" t="n">
        <v>12.729</v>
      </c>
      <c r="CB627" s="5" t="n">
        <v>0</v>
      </c>
      <c r="CC627" s="5" t="n">
        <v>97.90000000000001</v>
      </c>
      <c r="CD627" s="5" t="n">
        <v>7.95</v>
      </c>
      <c r="CE627" s="5" t="n">
        <v>84.95699999999999</v>
      </c>
      <c r="CF627" s="5" t="n">
        <v>199.665</v>
      </c>
      <c r="CG627" s="5" t="n">
        <v>0.1</v>
      </c>
      <c r="CH627" s="5" t="n">
        <v>1</v>
      </c>
      <c r="CI627" s="5" t="n">
        <v>0</v>
      </c>
      <c r="CJ627" s="5" t="n">
        <v>0</v>
      </c>
      <c r="CK627" s="5" t="n">
        <v>0</v>
      </c>
      <c r="CL627" s="5" t="n">
        <v>0</v>
      </c>
      <c r="CM627" s="5" t="n">
        <v>0</v>
      </c>
      <c r="CN627" s="5" t="n">
        <v>0</v>
      </c>
      <c r="CO627" s="5" t="n">
        <v>0</v>
      </c>
      <c r="CP627" s="5" t="n">
        <v>0</v>
      </c>
      <c r="CQ627" s="5" t="n">
        <v>1.294</v>
      </c>
      <c r="CR627" s="5" t="n">
        <v>0</v>
      </c>
      <c r="CS627" s="5" t="n">
        <v>5.158</v>
      </c>
      <c r="CT627" s="5" t="n">
        <v>10.485</v>
      </c>
      <c r="CU627" s="5" t="n">
        <v>29.494</v>
      </c>
    </row>
    <row r="628">
      <c r="A628" s="5" t="inlineStr">
        <is>
          <t>PRY2023</t>
        </is>
      </c>
      <c r="B628" s="5" t="inlineStr">
        <is>
          <t>PRY</t>
        </is>
      </c>
      <c r="C628" s="5" t="inlineStr">
        <is>
          <t>PRY</t>
        </is>
      </c>
      <c r="D628" s="5" t="inlineStr">
        <is>
          <t>Paraguay</t>
        </is>
      </c>
      <c r="E628" s="5" t="n">
        <v>2023</v>
      </c>
      <c r="F628" s="5" t="n">
        <v>0.1</v>
      </c>
      <c r="G628" s="5" t="n">
        <v>6.147</v>
      </c>
      <c r="H628" s="5" t="n">
        <v>1.286</v>
      </c>
      <c r="I628" s="5" t="n">
        <v>0</v>
      </c>
      <c r="J628" s="5" t="n">
        <v>6.147</v>
      </c>
      <c r="K628" s="5" t="n">
        <v>0</v>
      </c>
      <c r="L628" s="5" t="n">
        <v>1</v>
      </c>
      <c r="M628" s="5" t="n">
        <v>7.886</v>
      </c>
      <c r="N628" s="5" t="n">
        <v>3.857</v>
      </c>
      <c r="O628" s="5" t="n">
        <v>0</v>
      </c>
      <c r="P628" s="5" t="n">
        <v>7.886</v>
      </c>
      <c r="Q628" s="5" t="n">
        <v>0</v>
      </c>
      <c r="R628" s="5" t="n">
        <v>1</v>
      </c>
      <c r="S628" s="5" t="n">
        <v>12.575</v>
      </c>
      <c r="T628" s="5" t="n">
        <v>7.714</v>
      </c>
      <c r="U628" s="5" t="n">
        <v>0.139</v>
      </c>
      <c r="V628" s="5" t="n">
        <v>13.833</v>
      </c>
      <c r="W628" s="5" t="n">
        <v>0.1</v>
      </c>
      <c r="X628" s="5" t="n">
        <v>1</v>
      </c>
      <c r="Y628" s="5" t="n">
        <v>12.478</v>
      </c>
      <c r="Z628" s="5" t="n">
        <v>1.678</v>
      </c>
      <c r="AA628" s="5" t="n">
        <v>0</v>
      </c>
      <c r="AB628" s="5" t="n">
        <v>12.478</v>
      </c>
      <c r="AC628" s="5" t="n">
        <v>0</v>
      </c>
      <c r="AD628" s="5" t="n">
        <v>1</v>
      </c>
      <c r="AE628" s="5" t="n">
        <v>13.763</v>
      </c>
      <c r="AF628" s="5" t="n">
        <v>3.223</v>
      </c>
      <c r="AG628" s="5" t="n">
        <v>0</v>
      </c>
      <c r="AH628" s="5" t="n">
        <v>13.763</v>
      </c>
      <c r="AI628" s="5" t="n">
        <v>0</v>
      </c>
      <c r="AJ628" s="5" t="n">
        <v>1</v>
      </c>
      <c r="AK628" s="5" t="n">
        <v>21.477</v>
      </c>
      <c r="AL628" s="5" t="n">
        <v>11.54</v>
      </c>
      <c r="AM628" s="5" t="n">
        <v>0.238</v>
      </c>
      <c r="AN628" s="5" t="n">
        <v>23.625</v>
      </c>
      <c r="AO628" s="5" t="n">
        <v>0.1</v>
      </c>
      <c r="AP628" s="5" t="n">
        <v>1</v>
      </c>
      <c r="AQ628" s="5" t="n">
        <v>0.791</v>
      </c>
      <c r="AR628" s="5" t="n">
        <v>0.129</v>
      </c>
      <c r="AS628" s="5" t="n">
        <v>0.124</v>
      </c>
      <c r="AT628" s="5" t="n">
        <v>0.915</v>
      </c>
      <c r="AU628" s="5" t="n">
        <v>0</v>
      </c>
      <c r="AV628" s="5" t="n">
        <v>1</v>
      </c>
      <c r="AW628" s="5" t="n">
        <v>0.618</v>
      </c>
      <c r="AX628" s="5" t="n">
        <v>0.129</v>
      </c>
      <c r="AY628" s="5" t="n">
        <v>0.442</v>
      </c>
      <c r="AZ628" s="5" t="n">
        <v>1.06</v>
      </c>
      <c r="BA628" s="5" t="n">
        <v>0</v>
      </c>
      <c r="BB628" s="5" t="n">
        <v>1</v>
      </c>
      <c r="BC628" s="5" t="n">
        <v>0.554</v>
      </c>
      <c r="BD628" s="5" t="n">
        <v>0.129</v>
      </c>
      <c r="BE628" s="5" t="n">
        <v>0.1</v>
      </c>
      <c r="BF628" s="5" t="n">
        <v>0.655</v>
      </c>
      <c r="BG628" s="5" t="n">
        <v>0</v>
      </c>
      <c r="BH628" s="5" t="n">
        <v>1</v>
      </c>
      <c r="BI628" s="5" t="n">
        <v>0.5570000000000001</v>
      </c>
      <c r="BJ628" s="5" t="n">
        <v>0.129</v>
      </c>
      <c r="BK628" s="5" t="n">
        <v>0.618</v>
      </c>
      <c r="BL628" s="5" t="n">
        <v>1.176</v>
      </c>
      <c r="BM628" s="5" t="n">
        <v>0</v>
      </c>
      <c r="BN628" s="5" t="n">
        <v>1</v>
      </c>
      <c r="BO628" s="5" t="n">
        <v>0</v>
      </c>
      <c r="BP628" s="5" t="n">
        <v>0</v>
      </c>
      <c r="BQ628" s="5" t="n">
        <v>0.04</v>
      </c>
      <c r="BR628" s="5" t="n">
        <v>0</v>
      </c>
      <c r="BS628" s="5" t="n">
        <v>0.833</v>
      </c>
      <c r="BT628" s="5" t="n">
        <v>0</v>
      </c>
      <c r="BU628" s="5" t="n">
        <v>0</v>
      </c>
      <c r="BV628" s="5" t="n">
        <v>0.035</v>
      </c>
      <c r="BW628" s="5" t="n">
        <v>0.1</v>
      </c>
      <c r="BX628" s="5" t="n">
        <v>0.833</v>
      </c>
      <c r="BY628" s="5" t="n">
        <v>13.254</v>
      </c>
      <c r="BZ628" s="5" t="n">
        <v>0</v>
      </c>
      <c r="CA628" s="5" t="n">
        <v>13.254</v>
      </c>
      <c r="CB628" s="5" t="n">
        <v>0</v>
      </c>
      <c r="CC628" s="5" t="n">
        <v>83.248</v>
      </c>
      <c r="CD628" s="5" t="n">
        <v>7.95</v>
      </c>
      <c r="CE628" s="5" t="n">
        <v>90.669</v>
      </c>
      <c r="CF628" s="5" t="n">
        <v>189.213</v>
      </c>
      <c r="CG628" s="5" t="n">
        <v>0.1</v>
      </c>
      <c r="CH628" s="5" t="n">
        <v>1</v>
      </c>
      <c r="CI628" s="5" t="n">
        <v>0</v>
      </c>
      <c r="CJ628" s="5" t="n">
        <v>0</v>
      </c>
      <c r="CK628" s="5" t="n">
        <v>0</v>
      </c>
      <c r="CL628" s="5" t="n">
        <v>0</v>
      </c>
      <c r="CM628" s="5" t="n">
        <v>0</v>
      </c>
      <c r="CN628" s="5" t="n">
        <v>0</v>
      </c>
      <c r="CO628" s="5" t="n">
        <v>0</v>
      </c>
      <c r="CP628" s="5" t="n">
        <v>0</v>
      </c>
      <c r="CQ628" s="5" t="n">
        <v>1.348</v>
      </c>
      <c r="CR628" s="5" t="n">
        <v>0</v>
      </c>
      <c r="CS628" s="5" t="n">
        <v>5.37</v>
      </c>
      <c r="CT628" s="5" t="n">
        <v>4.861</v>
      </c>
      <c r="CU628" s="5" t="n">
        <v>11.192</v>
      </c>
    </row>
    <row r="629">
      <c r="A629" s="5" t="inlineStr">
        <is>
          <t>PRY2024</t>
        </is>
      </c>
      <c r="B629" s="5" t="inlineStr">
        <is>
          <t>PRY</t>
        </is>
      </c>
      <c r="C629" s="5" t="inlineStr">
        <is>
          <t>PRY</t>
        </is>
      </c>
      <c r="D629" s="5" t="inlineStr">
        <is>
          <t>Paraguay</t>
        </is>
      </c>
      <c r="E629" s="5" t="n">
        <v>2024</v>
      </c>
      <c r="F629" s="5" t="n">
        <v>0.1</v>
      </c>
      <c r="G629" s="5" t="n">
        <v>5.575</v>
      </c>
      <c r="H629" s="5" t="n">
        <v>1.324</v>
      </c>
      <c r="I629" s="5" t="n">
        <v>0</v>
      </c>
      <c r="J629" s="5" t="n">
        <v>5.575</v>
      </c>
      <c r="K629" s="5" t="n">
        <v>0</v>
      </c>
      <c r="L629" s="5" t="n">
        <v>1</v>
      </c>
      <c r="M629" s="5" t="n">
        <v>7.124</v>
      </c>
      <c r="N629" s="5" t="n">
        <v>3.971</v>
      </c>
      <c r="O629" s="5" t="n">
        <v>0</v>
      </c>
      <c r="P629" s="5" t="n">
        <v>7.124</v>
      </c>
      <c r="Q629" s="5" t="n">
        <v>0</v>
      </c>
      <c r="R629" s="5" t="n">
        <v>1</v>
      </c>
      <c r="S629" s="5" t="n">
        <v>12.193</v>
      </c>
      <c r="T629" s="5" t="n">
        <v>7.942</v>
      </c>
      <c r="U629" s="5" t="n">
        <v>0.166</v>
      </c>
      <c r="V629" s="5" t="n">
        <v>13.412</v>
      </c>
      <c r="W629" s="5" t="n">
        <v>0.1</v>
      </c>
      <c r="X629" s="5" t="n">
        <v>1</v>
      </c>
      <c r="Y629" s="5" t="n">
        <v>11.447</v>
      </c>
      <c r="Z629" s="5" t="n">
        <v>1.54</v>
      </c>
      <c r="AA629" s="5" t="n">
        <v>0</v>
      </c>
      <c r="AB629" s="5" t="n">
        <v>11.447</v>
      </c>
      <c r="AC629" s="5" t="n">
        <v>0</v>
      </c>
      <c r="AD629" s="5" t="n">
        <v>1</v>
      </c>
      <c r="AE629" s="5" t="n">
        <v>12.771</v>
      </c>
      <c r="AF629" s="5" t="n">
        <v>2.991</v>
      </c>
      <c r="AG629" s="5" t="n">
        <v>0</v>
      </c>
      <c r="AH629" s="5" t="n">
        <v>12.771</v>
      </c>
      <c r="AI629" s="5" t="n">
        <v>0</v>
      </c>
      <c r="AJ629" s="5" t="n">
        <v>1</v>
      </c>
      <c r="AK629" s="5" t="n">
        <v>20.712</v>
      </c>
      <c r="AL629" s="5" t="n">
        <v>11.129</v>
      </c>
      <c r="AM629" s="5" t="n">
        <v>0.282</v>
      </c>
      <c r="AN629" s="5" t="n">
        <v>22.784</v>
      </c>
      <c r="AO629" s="5" t="n">
        <v>0.1</v>
      </c>
      <c r="AP629" s="5" t="n">
        <v>1</v>
      </c>
      <c r="AQ629" s="5" t="n">
        <v>0.756</v>
      </c>
      <c r="AR629" s="5" t="n">
        <v>0.132</v>
      </c>
      <c r="AS629" s="5" t="n">
        <v>-0.024</v>
      </c>
      <c r="AT629" s="5" t="n">
        <v>0.732</v>
      </c>
      <c r="AU629" s="5" t="n">
        <v>0</v>
      </c>
      <c r="AV629" s="5" t="n">
        <v>1</v>
      </c>
      <c r="AW629" s="5" t="n">
        <v>0.655</v>
      </c>
      <c r="AX629" s="5" t="n">
        <v>0.132</v>
      </c>
      <c r="AY629" s="5" t="n">
        <v>0.362</v>
      </c>
      <c r="AZ629" s="5" t="n">
        <v>1.017</v>
      </c>
      <c r="BA629" s="5" t="n">
        <v>0</v>
      </c>
      <c r="BB629" s="5" t="n">
        <v>1</v>
      </c>
      <c r="BC629" s="5" t="n">
        <v>0.534</v>
      </c>
      <c r="BD629" s="5" t="n">
        <v>0.132</v>
      </c>
      <c r="BE629" s="5" t="n">
        <v>0.103</v>
      </c>
      <c r="BF629" s="5" t="n">
        <v>0.637</v>
      </c>
      <c r="BG629" s="5" t="n">
        <v>0</v>
      </c>
      <c r="BH629" s="5" t="n">
        <v>1</v>
      </c>
      <c r="BI629" s="5" t="n">
        <v>0.5679999999999999</v>
      </c>
      <c r="BJ629" s="5" t="n">
        <v>0.132</v>
      </c>
      <c r="BK629" s="5" t="n">
        <v>0.637</v>
      </c>
      <c r="BL629" s="5" t="n">
        <v>1.204</v>
      </c>
      <c r="BM629" s="5" t="n">
        <v>0</v>
      </c>
      <c r="BN629" s="5" t="n">
        <v>1</v>
      </c>
      <c r="BO629" s="5" t="n">
        <v>0</v>
      </c>
      <c r="BP629" s="5" t="n">
        <v>0</v>
      </c>
      <c r="BQ629" s="5" t="n">
        <v>0.041</v>
      </c>
      <c r="BR629" s="5" t="n">
        <v>0</v>
      </c>
      <c r="BS629" s="5" t="n">
        <v>0.833</v>
      </c>
      <c r="BT629" s="5" t="n">
        <v>0</v>
      </c>
      <c r="BU629" s="5" t="n">
        <v>0</v>
      </c>
      <c r="BV629" s="5" t="n">
        <v>0.046</v>
      </c>
      <c r="BW629" s="5" t="n">
        <v>0.1</v>
      </c>
      <c r="BX629" s="5" t="n">
        <v>0.833</v>
      </c>
      <c r="BY629" s="5" t="n">
        <v>13.646</v>
      </c>
      <c r="BZ629" s="5" t="n">
        <v>0</v>
      </c>
      <c r="CA629" s="5" t="n">
        <v>13.646</v>
      </c>
      <c r="CB629" s="5" t="n">
        <v>0</v>
      </c>
      <c r="CC629" s="5" t="n">
        <v>82.58799999999999</v>
      </c>
      <c r="CD629" s="5" t="n">
        <v>7.95</v>
      </c>
      <c r="CE629" s="5" t="n">
        <v>94.041</v>
      </c>
      <c r="CF629" s="5" t="n">
        <v>191.681</v>
      </c>
      <c r="CG629" s="5" t="n">
        <v>0.1</v>
      </c>
      <c r="CH629" s="5" t="n">
        <v>1</v>
      </c>
      <c r="CI629" s="5" t="n">
        <v>0</v>
      </c>
      <c r="CJ629" s="5" t="n">
        <v>0</v>
      </c>
      <c r="CK629" s="5" t="n">
        <v>0</v>
      </c>
      <c r="CL629" s="5" t="n">
        <v>0</v>
      </c>
      <c r="CM629" s="5" t="n">
        <v>0</v>
      </c>
      <c r="CN629" s="5" t="n">
        <v>0</v>
      </c>
      <c r="CO629" s="5" t="n">
        <v>0</v>
      </c>
      <c r="CP629" s="5" t="n">
        <v>0</v>
      </c>
      <c r="CQ629" s="5" t="n">
        <v>1.387</v>
      </c>
      <c r="CR629" s="5" t="n">
        <v>0</v>
      </c>
      <c r="CS629" s="5" t="n">
        <v>5.529</v>
      </c>
      <c r="CT629" s="5" t="n">
        <v>4.251</v>
      </c>
      <c r="CU629" s="5" t="n">
        <v>10.123</v>
      </c>
    </row>
    <row r="630">
      <c r="A630" s="5" t="inlineStr">
        <is>
          <t>PER2021</t>
        </is>
      </c>
      <c r="B630" s="5" t="inlineStr">
        <is>
          <t>PER</t>
        </is>
      </c>
      <c r="C630" s="5" t="inlineStr">
        <is>
          <t>PER</t>
        </is>
      </c>
      <c r="D630" s="5" t="inlineStr">
        <is>
          <t>Peru</t>
        </is>
      </c>
      <c r="E630" s="5" t="n">
        <v>2021</v>
      </c>
      <c r="F630" s="5" t="n">
        <v>0.18</v>
      </c>
      <c r="G630" s="5" t="n">
        <v>3.135</v>
      </c>
      <c r="H630" s="5" t="n">
        <v>0.761</v>
      </c>
      <c r="I630" s="5" t="n">
        <v>0.485</v>
      </c>
      <c r="J630" s="5" t="n">
        <v>3.62</v>
      </c>
      <c r="K630" s="5" t="n">
        <v>0</v>
      </c>
      <c r="L630" s="5" t="n">
        <v>1</v>
      </c>
      <c r="M630" s="5" t="n">
        <v>4.584</v>
      </c>
      <c r="N630" s="5" t="n">
        <v>2.282</v>
      </c>
      <c r="O630" s="5" t="n">
        <v>0.451</v>
      </c>
      <c r="P630" s="5" t="n">
        <v>5.035</v>
      </c>
      <c r="Q630" s="5" t="n">
        <v>0</v>
      </c>
      <c r="R630" s="5" t="n">
        <v>1</v>
      </c>
      <c r="S630" s="5" t="n">
        <v>6.938</v>
      </c>
      <c r="T630" s="5" t="n">
        <v>4.564</v>
      </c>
      <c r="U630" s="5" t="n">
        <v>0.485</v>
      </c>
      <c r="V630" s="5" t="n">
        <v>8.76</v>
      </c>
      <c r="W630" s="5" t="n">
        <v>0.18</v>
      </c>
      <c r="X630" s="5" t="n">
        <v>1</v>
      </c>
      <c r="Y630" s="5" t="n">
        <v>4.539</v>
      </c>
      <c r="Z630" s="5" t="n">
        <v>0.498</v>
      </c>
      <c r="AA630" s="5" t="n">
        <v>0</v>
      </c>
      <c r="AB630" s="5" t="n">
        <v>4.539</v>
      </c>
      <c r="AC630" s="5" t="n">
        <v>0</v>
      </c>
      <c r="AD630" s="5" t="n">
        <v>1</v>
      </c>
      <c r="AE630" s="5" t="n">
        <v>5.111</v>
      </c>
      <c r="AF630" s="5" t="n">
        <v>0.994</v>
      </c>
      <c r="AG630" s="5" t="n">
        <v>0</v>
      </c>
      <c r="AH630" s="5" t="n">
        <v>5.111</v>
      </c>
      <c r="AI630" s="5" t="n">
        <v>0</v>
      </c>
      <c r="AJ630" s="5" t="n">
        <v>1</v>
      </c>
      <c r="AK630" s="5" t="n">
        <v>8.541</v>
      </c>
      <c r="AL630" s="5" t="n">
        <v>4.029</v>
      </c>
      <c r="AM630" s="5" t="n">
        <v>0</v>
      </c>
      <c r="AN630" s="5" t="n">
        <v>10.078</v>
      </c>
      <c r="AO630" s="5" t="n">
        <v>0.18</v>
      </c>
      <c r="AP630" s="5" t="n">
        <v>1</v>
      </c>
      <c r="AQ630" s="5" t="n">
        <v>0.649</v>
      </c>
      <c r="AR630" s="5" t="n">
        <v>0.114</v>
      </c>
      <c r="AS630" s="5" t="n">
        <v>0.193</v>
      </c>
      <c r="AT630" s="5" t="n">
        <v>0.993</v>
      </c>
      <c r="AU630" s="5" t="n">
        <v>0.18</v>
      </c>
      <c r="AV630" s="5" t="n">
        <v>1</v>
      </c>
      <c r="AW630" s="5" t="n">
        <v>0.577</v>
      </c>
      <c r="AX630" s="5" t="n">
        <v>0.114</v>
      </c>
      <c r="AY630" s="5" t="n">
        <v>0.256</v>
      </c>
      <c r="AZ630" s="5" t="n">
        <v>0.983</v>
      </c>
      <c r="BA630" s="5" t="n">
        <v>0.18</v>
      </c>
      <c r="BB630" s="5" t="n">
        <v>1</v>
      </c>
      <c r="BC630" s="5" t="n">
        <v>0.458</v>
      </c>
      <c r="BD630" s="5" t="n">
        <v>0.114</v>
      </c>
      <c r="BE630" s="5" t="n">
        <v>0.08599999999999999</v>
      </c>
      <c r="BF630" s="5" t="n">
        <v>0.642</v>
      </c>
      <c r="BG630" s="5" t="n">
        <v>0.18</v>
      </c>
      <c r="BH630" s="5" t="n">
        <v>1</v>
      </c>
      <c r="BI630" s="5" t="n">
        <v>0.491</v>
      </c>
      <c r="BJ630" s="5" t="n">
        <v>0.114</v>
      </c>
      <c r="BK630" s="5" t="n">
        <v>0.336</v>
      </c>
      <c r="BL630" s="5" t="n">
        <v>0.976</v>
      </c>
      <c r="BM630" s="5" t="n">
        <v>0.18</v>
      </c>
      <c r="BN630" s="5" t="n">
        <v>1</v>
      </c>
      <c r="BO630" s="5" t="n">
        <v>0</v>
      </c>
      <c r="BP630" s="5" t="n">
        <v>0</v>
      </c>
      <c r="BQ630" s="5" t="n">
        <v>0.091</v>
      </c>
      <c r="BR630" s="5" t="n">
        <v>0</v>
      </c>
      <c r="BS630" s="5" t="n">
        <v>1</v>
      </c>
      <c r="BT630" s="5" t="n">
        <v>0</v>
      </c>
      <c r="BU630" s="5" t="n">
        <v>0</v>
      </c>
      <c r="BV630" s="5" t="n">
        <v>0.153</v>
      </c>
      <c r="BW630" s="5" t="n">
        <v>0.18</v>
      </c>
      <c r="BX630" s="5" t="n">
        <v>0.833</v>
      </c>
      <c r="BY630" s="5" t="n">
        <v>11.787</v>
      </c>
      <c r="BZ630" s="5" t="n">
        <v>0</v>
      </c>
      <c r="CA630" s="5" t="n">
        <v>11.787</v>
      </c>
      <c r="CB630" s="5" t="n">
        <v>0</v>
      </c>
      <c r="CC630" s="5" t="n">
        <v>78.125</v>
      </c>
      <c r="CD630" s="5" t="n">
        <v>7.95</v>
      </c>
      <c r="CE630" s="5" t="n">
        <v>21.472</v>
      </c>
      <c r="CF630" s="5" t="n">
        <v>117.525</v>
      </c>
      <c r="CG630" s="5" t="n">
        <v>0.18</v>
      </c>
      <c r="CH630" s="5" t="n">
        <v>1</v>
      </c>
      <c r="CI630" s="5" t="n">
        <v>0</v>
      </c>
      <c r="CJ630" s="5" t="n">
        <v>0</v>
      </c>
      <c r="CK630" s="5" t="n">
        <v>0</v>
      </c>
      <c r="CL630" s="5" t="n">
        <v>0</v>
      </c>
      <c r="CM630" s="5" t="n">
        <v>0</v>
      </c>
      <c r="CN630" s="5" t="n">
        <v>0</v>
      </c>
      <c r="CO630" s="5" t="n">
        <v>0</v>
      </c>
      <c r="CP630" s="5" t="n">
        <v>0.669</v>
      </c>
      <c r="CQ630" s="5" t="n">
        <v>1.198</v>
      </c>
      <c r="CR630" s="5" t="n">
        <v>1</v>
      </c>
      <c r="CS630" s="5" t="n">
        <v>3.967</v>
      </c>
      <c r="CT630" s="5" t="n">
        <v>4.753</v>
      </c>
      <c r="CU630" s="5" t="n">
        <v>14.129</v>
      </c>
    </row>
    <row r="631">
      <c r="A631" s="5" t="inlineStr">
        <is>
          <t>PER2022</t>
        </is>
      </c>
      <c r="B631" s="5" t="inlineStr">
        <is>
          <t>PER</t>
        </is>
      </c>
      <c r="C631" s="5" t="inlineStr">
        <is>
          <t>PER</t>
        </is>
      </c>
      <c r="D631" s="5" t="inlineStr">
        <is>
          <t>Peru</t>
        </is>
      </c>
      <c r="E631" s="5" t="n">
        <v>2022</v>
      </c>
      <c r="F631" s="5" t="n">
        <v>0.18</v>
      </c>
      <c r="G631" s="5" t="n">
        <v>6.429</v>
      </c>
      <c r="H631" s="5" t="n">
        <v>0.902</v>
      </c>
      <c r="I631" s="5" t="n">
        <v>0.494</v>
      </c>
      <c r="J631" s="5" t="n">
        <v>6.923</v>
      </c>
      <c r="K631" s="5" t="n">
        <v>0</v>
      </c>
      <c r="L631" s="5" t="n">
        <v>1</v>
      </c>
      <c r="M631" s="5" t="n">
        <v>6.203</v>
      </c>
      <c r="N631" s="5" t="n">
        <v>2.705</v>
      </c>
      <c r="O631" s="5" t="n">
        <v>0.476</v>
      </c>
      <c r="P631" s="5" t="n">
        <v>6.678</v>
      </c>
      <c r="Q631" s="5" t="n">
        <v>0</v>
      </c>
      <c r="R631" s="5" t="n">
        <v>1</v>
      </c>
      <c r="S631" s="5" t="n">
        <v>10.937</v>
      </c>
      <c r="T631" s="5" t="n">
        <v>5.41</v>
      </c>
      <c r="U631" s="5" t="n">
        <v>0.646</v>
      </c>
      <c r="V631" s="5" t="n">
        <v>13.489</v>
      </c>
      <c r="W631" s="5" t="n">
        <v>0.18</v>
      </c>
      <c r="X631" s="5" t="n">
        <v>1</v>
      </c>
      <c r="Y631" s="5" t="n">
        <v>4.902</v>
      </c>
      <c r="Z631" s="5" t="n">
        <v>0.538</v>
      </c>
      <c r="AA631" s="5" t="n">
        <v>0</v>
      </c>
      <c r="AB631" s="5" t="n">
        <v>4.902</v>
      </c>
      <c r="AC631" s="5" t="n">
        <v>0</v>
      </c>
      <c r="AD631" s="5" t="n">
        <v>1</v>
      </c>
      <c r="AE631" s="5" t="n">
        <v>5.519</v>
      </c>
      <c r="AF631" s="5" t="n">
        <v>1.073</v>
      </c>
      <c r="AG631" s="5" t="n">
        <v>0</v>
      </c>
      <c r="AH631" s="5" t="n">
        <v>5.519</v>
      </c>
      <c r="AI631" s="5" t="n">
        <v>0</v>
      </c>
      <c r="AJ631" s="5" t="n">
        <v>1</v>
      </c>
      <c r="AK631" s="5" t="n">
        <v>9.223000000000001</v>
      </c>
      <c r="AL631" s="5" t="n">
        <v>4.351</v>
      </c>
      <c r="AM631" s="5" t="n">
        <v>0.123</v>
      </c>
      <c r="AN631" s="5" t="n">
        <v>10.884</v>
      </c>
      <c r="AO631" s="5" t="n">
        <v>0.18</v>
      </c>
      <c r="AP631" s="5" t="n">
        <v>1</v>
      </c>
      <c r="AQ631" s="5" t="n">
        <v>0.896</v>
      </c>
      <c r="AR631" s="5" t="n">
        <v>0.123</v>
      </c>
      <c r="AS631" s="5" t="n">
        <v>0.234</v>
      </c>
      <c r="AT631" s="5" t="n">
        <v>1.333</v>
      </c>
      <c r="AU631" s="5" t="n">
        <v>0.18</v>
      </c>
      <c r="AV631" s="5" t="n">
        <v>1</v>
      </c>
      <c r="AW631" s="5" t="n">
        <v>0.89</v>
      </c>
      <c r="AX631" s="5" t="n">
        <v>0.123</v>
      </c>
      <c r="AY631" s="5" t="n">
        <v>0.141</v>
      </c>
      <c r="AZ631" s="5" t="n">
        <v>1.217</v>
      </c>
      <c r="BA631" s="5" t="n">
        <v>0.18</v>
      </c>
      <c r="BB631" s="5" t="n">
        <v>1</v>
      </c>
      <c r="BC631" s="5" t="n">
        <v>0.62</v>
      </c>
      <c r="BD631" s="5" t="n">
        <v>0.123</v>
      </c>
      <c r="BE631" s="5" t="n">
        <v>0.033</v>
      </c>
      <c r="BF631" s="5" t="n">
        <v>0.771</v>
      </c>
      <c r="BG631" s="5" t="n">
        <v>0.18</v>
      </c>
      <c r="BH631" s="5" t="n">
        <v>1</v>
      </c>
      <c r="BI631" s="5" t="n">
        <v>0.608</v>
      </c>
      <c r="BJ631" s="5" t="n">
        <v>0.123</v>
      </c>
      <c r="BK631" s="5" t="n">
        <v>0.364</v>
      </c>
      <c r="BL631" s="5" t="n">
        <v>1.131</v>
      </c>
      <c r="BM631" s="5" t="n">
        <v>0.18</v>
      </c>
      <c r="BN631" s="5" t="n">
        <v>1</v>
      </c>
      <c r="BO631" s="5" t="n">
        <v>0</v>
      </c>
      <c r="BP631" s="5" t="n">
        <v>0</v>
      </c>
      <c r="BQ631" s="5" t="n">
        <v>0.045</v>
      </c>
      <c r="BR631" s="5" t="n">
        <v>0</v>
      </c>
      <c r="BS631" s="5" t="n">
        <v>1</v>
      </c>
      <c r="BT631" s="5" t="n">
        <v>0</v>
      </c>
      <c r="BU631" s="5" t="n">
        <v>0</v>
      </c>
      <c r="BV631" s="5" t="n">
        <v>0.233</v>
      </c>
      <c r="BW631" s="5" t="n">
        <v>0.18</v>
      </c>
      <c r="BX631" s="5" t="n">
        <v>0.833</v>
      </c>
      <c r="BY631" s="5" t="n">
        <v>12.729</v>
      </c>
      <c r="BZ631" s="5" t="n">
        <v>0</v>
      </c>
      <c r="CA631" s="5" t="n">
        <v>12.729</v>
      </c>
      <c r="CB631" s="5" t="n">
        <v>0</v>
      </c>
      <c r="CC631" s="5" t="n">
        <v>97.90000000000001</v>
      </c>
      <c r="CD631" s="5" t="n">
        <v>7.95</v>
      </c>
      <c r="CE631" s="5" t="n">
        <v>35.826</v>
      </c>
      <c r="CF631" s="5" t="n">
        <v>157.797</v>
      </c>
      <c r="CG631" s="5" t="n">
        <v>0.18</v>
      </c>
      <c r="CH631" s="5" t="n">
        <v>1</v>
      </c>
      <c r="CI631" s="5" t="n">
        <v>0</v>
      </c>
      <c r="CJ631" s="5" t="n">
        <v>0</v>
      </c>
      <c r="CK631" s="5" t="n">
        <v>0</v>
      </c>
      <c r="CL631" s="5" t="n">
        <v>0</v>
      </c>
      <c r="CM631" s="5" t="n">
        <v>0</v>
      </c>
      <c r="CN631" s="5" t="n">
        <v>0</v>
      </c>
      <c r="CO631" s="5" t="n">
        <v>0</v>
      </c>
      <c r="CP631" s="5" t="n">
        <v>0.539</v>
      </c>
      <c r="CQ631" s="5" t="n">
        <v>1.294</v>
      </c>
      <c r="CR631" s="5" t="n">
        <v>1</v>
      </c>
      <c r="CS631" s="5" t="n">
        <v>4.285</v>
      </c>
      <c r="CT631" s="5" t="n">
        <v>10.485</v>
      </c>
      <c r="CU631" s="5" t="n">
        <v>28.059</v>
      </c>
    </row>
    <row r="632">
      <c r="A632" s="5" t="inlineStr">
        <is>
          <t>PER2023</t>
        </is>
      </c>
      <c r="B632" s="5" t="inlineStr">
        <is>
          <t>PER</t>
        </is>
      </c>
      <c r="C632" s="5" t="inlineStr">
        <is>
          <t>PER</t>
        </is>
      </c>
      <c r="D632" s="5" t="inlineStr">
        <is>
          <t>Peru</t>
        </is>
      </c>
      <c r="E632" s="5" t="n">
        <v>2023</v>
      </c>
      <c r="F632" s="5" t="n">
        <v>0.18</v>
      </c>
      <c r="G632" s="5" t="n">
        <v>3.901</v>
      </c>
      <c r="H632" s="5" t="n">
        <v>0.9379999999999999</v>
      </c>
      <c r="I632" s="5" t="n">
        <v>0.503</v>
      </c>
      <c r="J632" s="5" t="n">
        <v>4.404</v>
      </c>
      <c r="K632" s="5" t="n">
        <v>0</v>
      </c>
      <c r="L632" s="5" t="n">
        <v>1</v>
      </c>
      <c r="M632" s="5" t="n">
        <v>5.396</v>
      </c>
      <c r="N632" s="5" t="n">
        <v>2.815</v>
      </c>
      <c r="O632" s="5" t="n">
        <v>0.5</v>
      </c>
      <c r="P632" s="5" t="n">
        <v>5.896</v>
      </c>
      <c r="Q632" s="5" t="n">
        <v>0</v>
      </c>
      <c r="R632" s="5" t="n">
        <v>1</v>
      </c>
      <c r="S632" s="5" t="n">
        <v>8.593</v>
      </c>
      <c r="T632" s="5" t="n">
        <v>5.63</v>
      </c>
      <c r="U632" s="5" t="n">
        <v>0.6840000000000001</v>
      </c>
      <c r="V632" s="5" t="n">
        <v>10.734</v>
      </c>
      <c r="W632" s="5" t="n">
        <v>0.18</v>
      </c>
      <c r="X632" s="5" t="n">
        <v>1</v>
      </c>
      <c r="Y632" s="5" t="n">
        <v>5.104</v>
      </c>
      <c r="Z632" s="5" t="n">
        <v>0.5600000000000001</v>
      </c>
      <c r="AA632" s="5" t="n">
        <v>0</v>
      </c>
      <c r="AB632" s="5" t="n">
        <v>5.104</v>
      </c>
      <c r="AC632" s="5" t="n">
        <v>0</v>
      </c>
      <c r="AD632" s="5" t="n">
        <v>1</v>
      </c>
      <c r="AE632" s="5" t="n">
        <v>5.747</v>
      </c>
      <c r="AF632" s="5" t="n">
        <v>1.118</v>
      </c>
      <c r="AG632" s="5" t="n">
        <v>0</v>
      </c>
      <c r="AH632" s="5" t="n">
        <v>5.747</v>
      </c>
      <c r="AI632" s="5" t="n">
        <v>0</v>
      </c>
      <c r="AJ632" s="5" t="n">
        <v>1</v>
      </c>
      <c r="AK632" s="5" t="n">
        <v>9.603999999999999</v>
      </c>
      <c r="AL632" s="5" t="n">
        <v>4.53</v>
      </c>
      <c r="AM632" s="5" t="n">
        <v>0.191</v>
      </c>
      <c r="AN632" s="5" t="n">
        <v>11.333</v>
      </c>
      <c r="AO632" s="5" t="n">
        <v>0.18</v>
      </c>
      <c r="AP632" s="5" t="n">
        <v>1</v>
      </c>
      <c r="AQ632" s="5" t="n">
        <v>0.791</v>
      </c>
      <c r="AR632" s="5" t="n">
        <v>0.129</v>
      </c>
      <c r="AS632" s="5" t="n">
        <v>0.23</v>
      </c>
      <c r="AT632" s="5" t="n">
        <v>1.205</v>
      </c>
      <c r="AU632" s="5" t="n">
        <v>0.18</v>
      </c>
      <c r="AV632" s="5" t="n">
        <v>1</v>
      </c>
      <c r="AW632" s="5" t="n">
        <v>0.618</v>
      </c>
      <c r="AX632" s="5" t="n">
        <v>0.129</v>
      </c>
      <c r="AY632" s="5" t="n">
        <v>0.424</v>
      </c>
      <c r="AZ632" s="5" t="n">
        <v>1.23</v>
      </c>
      <c r="BA632" s="5" t="n">
        <v>0.18</v>
      </c>
      <c r="BB632" s="5" t="n">
        <v>1</v>
      </c>
      <c r="BC632" s="5" t="n">
        <v>0.554</v>
      </c>
      <c r="BD632" s="5" t="n">
        <v>0.129</v>
      </c>
      <c r="BE632" s="5" t="n">
        <v>0.035</v>
      </c>
      <c r="BF632" s="5" t="n">
        <v>0.696</v>
      </c>
      <c r="BG632" s="5" t="n">
        <v>0.18</v>
      </c>
      <c r="BH632" s="5" t="n">
        <v>1</v>
      </c>
      <c r="BI632" s="5" t="n">
        <v>0.5570000000000001</v>
      </c>
      <c r="BJ632" s="5" t="n">
        <v>0.129</v>
      </c>
      <c r="BK632" s="5" t="n">
        <v>0.395</v>
      </c>
      <c r="BL632" s="5" t="n">
        <v>1.102</v>
      </c>
      <c r="BM632" s="5" t="n">
        <v>0.18</v>
      </c>
      <c r="BN632" s="5" t="n">
        <v>1</v>
      </c>
      <c r="BO632" s="5" t="n">
        <v>0</v>
      </c>
      <c r="BP632" s="5" t="n">
        <v>0</v>
      </c>
      <c r="BQ632" s="5" t="n">
        <v>0.041</v>
      </c>
      <c r="BR632" s="5" t="n">
        <v>0</v>
      </c>
      <c r="BS632" s="5" t="n">
        <v>1</v>
      </c>
      <c r="BT632" s="5" t="n">
        <v>0</v>
      </c>
      <c r="BU632" s="5" t="n">
        <v>0</v>
      </c>
      <c r="BV632" s="5" t="n">
        <v>0.184</v>
      </c>
      <c r="BW632" s="5" t="n">
        <v>0.18</v>
      </c>
      <c r="BX632" s="5" t="n">
        <v>0.833</v>
      </c>
      <c r="BY632" s="5" t="n">
        <v>13.254</v>
      </c>
      <c r="BZ632" s="5" t="n">
        <v>0</v>
      </c>
      <c r="CA632" s="5" t="n">
        <v>13.254</v>
      </c>
      <c r="CB632" s="5" t="n">
        <v>0</v>
      </c>
      <c r="CC632" s="5" t="n">
        <v>83.248</v>
      </c>
      <c r="CD632" s="5" t="n">
        <v>7.95</v>
      </c>
      <c r="CE632" s="5" t="n">
        <v>40.454</v>
      </c>
      <c r="CF632" s="5" t="n">
        <v>145.968</v>
      </c>
      <c r="CG632" s="5" t="n">
        <v>0.18</v>
      </c>
      <c r="CH632" s="5" t="n">
        <v>1</v>
      </c>
      <c r="CI632" s="5" t="n">
        <v>0</v>
      </c>
      <c r="CJ632" s="5" t="n">
        <v>0</v>
      </c>
      <c r="CK632" s="5" t="n">
        <v>0</v>
      </c>
      <c r="CL632" s="5" t="n">
        <v>0</v>
      </c>
      <c r="CM632" s="5" t="n">
        <v>0</v>
      </c>
      <c r="CN632" s="5" t="n">
        <v>0</v>
      </c>
      <c r="CO632" s="5" t="n">
        <v>0</v>
      </c>
      <c r="CP632" s="5" t="n">
        <v>0.54</v>
      </c>
      <c r="CQ632" s="5" t="n">
        <v>1.348</v>
      </c>
      <c r="CR632" s="5" t="n">
        <v>1</v>
      </c>
      <c r="CS632" s="5" t="n">
        <v>4.461</v>
      </c>
      <c r="CT632" s="5" t="n">
        <v>4.861</v>
      </c>
      <c r="CU632" s="5" t="n">
        <v>9.260999999999999</v>
      </c>
    </row>
    <row r="633">
      <c r="A633" s="5" t="inlineStr">
        <is>
          <t>PER2024</t>
        </is>
      </c>
      <c r="B633" s="5" t="inlineStr">
        <is>
          <t>PER</t>
        </is>
      </c>
      <c r="C633" s="5" t="inlineStr">
        <is>
          <t>PER</t>
        </is>
      </c>
      <c r="D633" s="5" t="inlineStr">
        <is>
          <t>Peru</t>
        </is>
      </c>
      <c r="E633" s="5" t="n">
        <v>2024</v>
      </c>
      <c r="F633" s="5" t="n">
        <v>0.18</v>
      </c>
      <c r="G633" s="5" t="n">
        <v>3.67</v>
      </c>
      <c r="H633" s="5" t="n">
        <v>0.966</v>
      </c>
      <c r="I633" s="5" t="n">
        <v>0.518</v>
      </c>
      <c r="J633" s="5" t="n">
        <v>4.188</v>
      </c>
      <c r="K633" s="5" t="n">
        <v>0</v>
      </c>
      <c r="L633" s="5" t="n">
        <v>1</v>
      </c>
      <c r="M633" s="5" t="n">
        <v>5.097</v>
      </c>
      <c r="N633" s="5" t="n">
        <v>2.898</v>
      </c>
      <c r="O633" s="5" t="n">
        <v>0.515</v>
      </c>
      <c r="P633" s="5" t="n">
        <v>5.612</v>
      </c>
      <c r="Q633" s="5" t="n">
        <v>0</v>
      </c>
      <c r="R633" s="5" t="n">
        <v>1</v>
      </c>
      <c r="S633" s="5" t="n">
        <v>8.500999999999999</v>
      </c>
      <c r="T633" s="5" t="n">
        <v>5.797</v>
      </c>
      <c r="U633" s="5" t="n">
        <v>0.739</v>
      </c>
      <c r="V633" s="5" t="n">
        <v>10.642</v>
      </c>
      <c r="W633" s="5" t="n">
        <v>0.18</v>
      </c>
      <c r="X633" s="5" t="n">
        <v>1</v>
      </c>
      <c r="Y633" s="5" t="n">
        <v>5.255</v>
      </c>
      <c r="Z633" s="5" t="n">
        <v>0.577</v>
      </c>
      <c r="AA633" s="5" t="n">
        <v>0</v>
      </c>
      <c r="AB633" s="5" t="n">
        <v>5.255</v>
      </c>
      <c r="AC633" s="5" t="n">
        <v>0</v>
      </c>
      <c r="AD633" s="5" t="n">
        <v>1</v>
      </c>
      <c r="AE633" s="5" t="n">
        <v>5.917</v>
      </c>
      <c r="AF633" s="5" t="n">
        <v>1.151</v>
      </c>
      <c r="AG633" s="5" t="n">
        <v>0</v>
      </c>
      <c r="AH633" s="5" t="n">
        <v>5.917</v>
      </c>
      <c r="AI633" s="5" t="n">
        <v>0</v>
      </c>
      <c r="AJ633" s="5" t="n">
        <v>1</v>
      </c>
      <c r="AK633" s="5" t="n">
        <v>9.888</v>
      </c>
      <c r="AL633" s="5" t="n">
        <v>4.664</v>
      </c>
      <c r="AM633" s="5" t="n">
        <v>0.242</v>
      </c>
      <c r="AN633" s="5" t="n">
        <v>11.667</v>
      </c>
      <c r="AO633" s="5" t="n">
        <v>0.18</v>
      </c>
      <c r="AP633" s="5" t="n">
        <v>1</v>
      </c>
      <c r="AQ633" s="5" t="n">
        <v>0.756</v>
      </c>
      <c r="AR633" s="5" t="n">
        <v>0.132</v>
      </c>
      <c r="AS633" s="5" t="n">
        <v>0.225</v>
      </c>
      <c r="AT633" s="5" t="n">
        <v>1.157</v>
      </c>
      <c r="AU633" s="5" t="n">
        <v>0.18</v>
      </c>
      <c r="AV633" s="5" t="n">
        <v>1</v>
      </c>
      <c r="AW633" s="5" t="n">
        <v>0.655</v>
      </c>
      <c r="AX633" s="5" t="n">
        <v>0.132</v>
      </c>
      <c r="AY633" s="5" t="n">
        <v>0.366</v>
      </c>
      <c r="AZ633" s="5" t="n">
        <v>1.205</v>
      </c>
      <c r="BA633" s="5" t="n">
        <v>0.18</v>
      </c>
      <c r="BB633" s="5" t="n">
        <v>1</v>
      </c>
      <c r="BC633" s="5" t="n">
        <v>0.534</v>
      </c>
      <c r="BD633" s="5" t="n">
        <v>0.132</v>
      </c>
      <c r="BE633" s="5" t="n">
        <v>0.062</v>
      </c>
      <c r="BF633" s="5" t="n">
        <v>0.702</v>
      </c>
      <c r="BG633" s="5" t="n">
        <v>0.18</v>
      </c>
      <c r="BH633" s="5" t="n">
        <v>1</v>
      </c>
      <c r="BI633" s="5" t="n">
        <v>0.5679999999999999</v>
      </c>
      <c r="BJ633" s="5" t="n">
        <v>0.132</v>
      </c>
      <c r="BK633" s="5" t="n">
        <v>0.412</v>
      </c>
      <c r="BL633" s="5" t="n">
        <v>1.129</v>
      </c>
      <c r="BM633" s="5" t="n">
        <v>0.18</v>
      </c>
      <c r="BN633" s="5" t="n">
        <v>1</v>
      </c>
      <c r="BO633" s="5" t="n">
        <v>0</v>
      </c>
      <c r="BP633" s="5" t="n">
        <v>0</v>
      </c>
      <c r="BQ633" s="5" t="n">
        <v>0.083</v>
      </c>
      <c r="BR633" s="5" t="n">
        <v>0</v>
      </c>
      <c r="BS633" s="5" t="n">
        <v>1</v>
      </c>
      <c r="BT633" s="5" t="n">
        <v>0</v>
      </c>
      <c r="BU633" s="5" t="n">
        <v>0</v>
      </c>
      <c r="BV633" s="5" t="n">
        <v>0.146</v>
      </c>
      <c r="BW633" s="5" t="n">
        <v>0.18</v>
      </c>
      <c r="BX633" s="5" t="n">
        <v>0.833</v>
      </c>
      <c r="BY633" s="5" t="n">
        <v>13.646</v>
      </c>
      <c r="BZ633" s="5" t="n">
        <v>0</v>
      </c>
      <c r="CA633" s="5" t="n">
        <v>13.646</v>
      </c>
      <c r="CB633" s="5" t="n">
        <v>0</v>
      </c>
      <c r="CC633" s="5" t="n">
        <v>82.58799999999999</v>
      </c>
      <c r="CD633" s="5" t="n">
        <v>7.95</v>
      </c>
      <c r="CE633" s="5" t="n">
        <v>42.429</v>
      </c>
      <c r="CF633" s="5" t="n">
        <v>147.52</v>
      </c>
      <c r="CG633" s="5" t="n">
        <v>0.18</v>
      </c>
      <c r="CH633" s="5" t="n">
        <v>1</v>
      </c>
      <c r="CI633" s="5" t="n">
        <v>0</v>
      </c>
      <c r="CJ633" s="5" t="n">
        <v>0</v>
      </c>
      <c r="CK633" s="5" t="n">
        <v>0</v>
      </c>
      <c r="CL633" s="5" t="n">
        <v>0</v>
      </c>
      <c r="CM633" s="5" t="n">
        <v>0</v>
      </c>
      <c r="CN633" s="5" t="n">
        <v>0</v>
      </c>
      <c r="CO633" s="5" t="n">
        <v>0</v>
      </c>
      <c r="CP633" s="5" t="n">
        <v>0.54</v>
      </c>
      <c r="CQ633" s="5" t="n">
        <v>1.387</v>
      </c>
      <c r="CR633" s="5" t="n">
        <v>1</v>
      </c>
      <c r="CS633" s="5" t="n">
        <v>4.593</v>
      </c>
      <c r="CT633" s="5" t="n">
        <v>4.251</v>
      </c>
      <c r="CU633" s="5" t="n">
        <v>7.598</v>
      </c>
    </row>
    <row r="634">
      <c r="A634" s="5" t="inlineStr">
        <is>
          <t>PHL2021</t>
        </is>
      </c>
      <c r="B634" s="5" t="inlineStr">
        <is>
          <t>PHL</t>
        </is>
      </c>
      <c r="C634" s="5" t="inlineStr">
        <is>
          <t>PHL</t>
        </is>
      </c>
      <c r="D634" s="5" t="inlineStr">
        <is>
          <t>Philippines</t>
        </is>
      </c>
      <c r="E634" s="5" t="n">
        <v>2021</v>
      </c>
      <c r="F634" s="5" t="n">
        <v>0.12</v>
      </c>
      <c r="G634" s="5" t="n">
        <v>4.668</v>
      </c>
      <c r="H634" s="5" t="n">
        <v>1.021</v>
      </c>
      <c r="I634" s="5" t="n">
        <v>0.366</v>
      </c>
      <c r="J634" s="5" t="n">
        <v>5.033</v>
      </c>
      <c r="K634" s="5" t="n">
        <v>0</v>
      </c>
      <c r="L634" s="5" t="n">
        <v>1</v>
      </c>
      <c r="M634" s="5" t="n">
        <v>3.11</v>
      </c>
      <c r="N634" s="5" t="n">
        <v>1.41</v>
      </c>
      <c r="O634" s="5" t="n">
        <v>0.179</v>
      </c>
      <c r="P634" s="5" t="n">
        <v>3.289</v>
      </c>
      <c r="Q634" s="5" t="n">
        <v>0</v>
      </c>
      <c r="R634" s="5" t="n">
        <v>1</v>
      </c>
      <c r="S634" s="5" t="n">
        <v>9.896000000000001</v>
      </c>
      <c r="T634" s="5" t="n">
        <v>6.526</v>
      </c>
      <c r="U634" s="5" t="n">
        <v>0</v>
      </c>
      <c r="V634" s="5" t="n">
        <v>11.083</v>
      </c>
      <c r="W634" s="5" t="n">
        <v>0.12</v>
      </c>
      <c r="X634" s="5" t="n">
        <v>1</v>
      </c>
      <c r="Y634" s="5" t="n">
        <v>5.197</v>
      </c>
      <c r="Z634" s="5" t="n">
        <v>0.354</v>
      </c>
      <c r="AA634" s="5" t="n">
        <v>2.12</v>
      </c>
      <c r="AB634" s="5" t="n">
        <v>7.317</v>
      </c>
      <c r="AC634" s="5" t="n">
        <v>0</v>
      </c>
      <c r="AD634" s="5" t="n">
        <v>1</v>
      </c>
      <c r="AE634" s="5" t="n">
        <v>5.769</v>
      </c>
      <c r="AF634" s="5" t="n">
        <v>0.731</v>
      </c>
      <c r="AG634" s="5" t="n">
        <v>3.83</v>
      </c>
      <c r="AH634" s="5" t="n">
        <v>9.599</v>
      </c>
      <c r="AI634" s="5" t="n">
        <v>0</v>
      </c>
      <c r="AJ634" s="5" t="n">
        <v>1</v>
      </c>
      <c r="AK634" s="5" t="n">
        <v>9.199</v>
      </c>
      <c r="AL634" s="5" t="n">
        <v>3.325</v>
      </c>
      <c r="AM634" s="5" t="n">
        <v>0</v>
      </c>
      <c r="AN634" s="5" t="n">
        <v>10.302</v>
      </c>
      <c r="AO634" s="5" t="n">
        <v>0.12</v>
      </c>
      <c r="AP634" s="5" t="n">
        <v>1</v>
      </c>
      <c r="AQ634" s="5" t="n">
        <v>0.805</v>
      </c>
      <c r="AR634" s="5" t="n">
        <v>0.147</v>
      </c>
      <c r="AS634" s="5" t="n">
        <v>0.203</v>
      </c>
      <c r="AT634" s="5" t="n">
        <v>1.129</v>
      </c>
      <c r="AU634" s="5" t="n">
        <v>0.12</v>
      </c>
      <c r="AV634" s="5" t="n">
        <v>1</v>
      </c>
      <c r="AW634" s="5" t="n">
        <v>0.656</v>
      </c>
      <c r="AX634" s="5" t="n">
        <v>0.127</v>
      </c>
      <c r="AY634" s="5" t="n">
        <v>0.122</v>
      </c>
      <c r="AZ634" s="5" t="n">
        <v>0.871</v>
      </c>
      <c r="BA634" s="5" t="n">
        <v>0.12</v>
      </c>
      <c r="BB634" s="5" t="n">
        <v>1</v>
      </c>
      <c r="BC634" s="5" t="n">
        <v>0.679</v>
      </c>
      <c r="BD634" s="5" t="n">
        <v>0.175</v>
      </c>
      <c r="BE634" s="5" t="n">
        <v>0.031</v>
      </c>
      <c r="BF634" s="5" t="n">
        <v>0.795</v>
      </c>
      <c r="BG634" s="5" t="n">
        <v>0.12</v>
      </c>
      <c r="BH634" s="5" t="n">
        <v>1</v>
      </c>
      <c r="BI634" s="5" t="n">
        <v>0.772</v>
      </c>
      <c r="BJ634" s="5" t="n">
        <v>0.171</v>
      </c>
      <c r="BK634" s="5" t="n">
        <v>0.102</v>
      </c>
      <c r="BL634" s="5" t="n">
        <v>0.979</v>
      </c>
      <c r="BM634" s="5" t="n">
        <v>0.12</v>
      </c>
      <c r="BN634" s="5" t="n">
        <v>1</v>
      </c>
      <c r="BO634" s="5" t="n">
        <v>0</v>
      </c>
      <c r="BP634" s="5" t="n">
        <v>0</v>
      </c>
      <c r="BQ634" s="5" t="n">
        <v>0.139</v>
      </c>
      <c r="BR634" s="5" t="n">
        <v>0</v>
      </c>
      <c r="BS634" s="5" t="n">
        <v>1</v>
      </c>
      <c r="BT634" s="5" t="n">
        <v>0</v>
      </c>
      <c r="BU634" s="5" t="n">
        <v>0.001</v>
      </c>
      <c r="BV634" s="5" t="n">
        <v>0.2</v>
      </c>
      <c r="BW634" s="5" t="n">
        <v>0</v>
      </c>
      <c r="BX634" s="5" t="n">
        <v>1</v>
      </c>
      <c r="BY634" s="5" t="n">
        <v>3.307</v>
      </c>
      <c r="BZ634" s="5" t="n">
        <v>0</v>
      </c>
      <c r="CA634" s="5" t="n">
        <v>3.307</v>
      </c>
      <c r="CB634" s="5" t="n">
        <v>0</v>
      </c>
      <c r="CC634" s="5" t="n">
        <v>118.117</v>
      </c>
      <c r="CD634" s="5" t="n">
        <v>44.372</v>
      </c>
      <c r="CE634" s="5" t="n">
        <v>19.369</v>
      </c>
      <c r="CF634" s="5" t="n">
        <v>153.984</v>
      </c>
      <c r="CG634" s="5" t="n">
        <v>0.12</v>
      </c>
      <c r="CH634" s="5" t="n">
        <v>1</v>
      </c>
      <c r="CI634" s="5" t="n">
        <v>0</v>
      </c>
      <c r="CJ634" s="5" t="n">
        <v>0</v>
      </c>
      <c r="CK634" s="5" t="n">
        <v>0</v>
      </c>
      <c r="CL634" s="5" t="n">
        <v>0</v>
      </c>
      <c r="CM634" s="5" t="n">
        <v>0</v>
      </c>
      <c r="CN634" s="5" t="n">
        <v>0</v>
      </c>
      <c r="CO634" s="5" t="n">
        <v>0</v>
      </c>
      <c r="CP634" s="5" t="n">
        <v>0</v>
      </c>
      <c r="CQ634" s="5" t="n">
        <v>1.198</v>
      </c>
      <c r="CR634" s="5" t="n">
        <v>1</v>
      </c>
      <c r="CS634" s="5" t="n">
        <v>4.625</v>
      </c>
      <c r="CT634" s="5" t="n">
        <v>3.604</v>
      </c>
      <c r="CU634" s="5" t="n">
        <v>9.407999999999999</v>
      </c>
    </row>
    <row r="635">
      <c r="A635" s="5" t="inlineStr">
        <is>
          <t>PHL2022</t>
        </is>
      </c>
      <c r="B635" s="5" t="inlineStr">
        <is>
          <t>PHL</t>
        </is>
      </c>
      <c r="C635" s="5" t="inlineStr">
        <is>
          <t>PHL</t>
        </is>
      </c>
      <c r="D635" s="5" t="inlineStr">
        <is>
          <t>Philippines</t>
        </is>
      </c>
      <c r="E635" s="5" t="n">
        <v>2022</v>
      </c>
      <c r="F635" s="5" t="n">
        <v>0.12</v>
      </c>
      <c r="G635" s="5" t="n">
        <v>8.343</v>
      </c>
      <c r="H635" s="5" t="n">
        <v>1.296</v>
      </c>
      <c r="I635" s="5" t="n">
        <v>0.608</v>
      </c>
      <c r="J635" s="5" t="n">
        <v>8.951000000000001</v>
      </c>
      <c r="K635" s="5" t="n">
        <v>0</v>
      </c>
      <c r="L635" s="5" t="n">
        <v>1</v>
      </c>
      <c r="M635" s="5" t="n">
        <v>3.808</v>
      </c>
      <c r="N635" s="5" t="n">
        <v>1.572</v>
      </c>
      <c r="O635" s="5" t="n">
        <v>0.185</v>
      </c>
      <c r="P635" s="5" t="n">
        <v>3.993</v>
      </c>
      <c r="Q635" s="5" t="n">
        <v>0</v>
      </c>
      <c r="R635" s="5" t="n">
        <v>1</v>
      </c>
      <c r="S635" s="5" t="n">
        <v>14.012</v>
      </c>
      <c r="T635" s="5" t="n">
        <v>7.055</v>
      </c>
      <c r="U635" s="5" t="n">
        <v>0.124</v>
      </c>
      <c r="V635" s="5" t="n">
        <v>15.694</v>
      </c>
      <c r="W635" s="5" t="n">
        <v>0.12</v>
      </c>
      <c r="X635" s="5" t="n">
        <v>1</v>
      </c>
      <c r="Y635" s="5" t="n">
        <v>5.612</v>
      </c>
      <c r="Z635" s="5" t="n">
        <v>0.382</v>
      </c>
      <c r="AA635" s="5" t="n">
        <v>2.29</v>
      </c>
      <c r="AB635" s="5" t="n">
        <v>7.902</v>
      </c>
      <c r="AC635" s="5" t="n">
        <v>0</v>
      </c>
      <c r="AD635" s="5" t="n">
        <v>1</v>
      </c>
      <c r="AE635" s="5" t="n">
        <v>6.23</v>
      </c>
      <c r="AF635" s="5" t="n">
        <v>0.79</v>
      </c>
      <c r="AG635" s="5" t="n">
        <v>4.137</v>
      </c>
      <c r="AH635" s="5" t="n">
        <v>10.366</v>
      </c>
      <c r="AI635" s="5" t="n">
        <v>0</v>
      </c>
      <c r="AJ635" s="5" t="n">
        <v>1</v>
      </c>
      <c r="AK635" s="5" t="n">
        <v>9.933999999999999</v>
      </c>
      <c r="AL635" s="5" t="n">
        <v>3.591</v>
      </c>
      <c r="AM635" s="5" t="n">
        <v>0.08799999999999999</v>
      </c>
      <c r="AN635" s="5" t="n">
        <v>11.126</v>
      </c>
      <c r="AO635" s="5" t="n">
        <v>0.12</v>
      </c>
      <c r="AP635" s="5" t="n">
        <v>1</v>
      </c>
      <c r="AQ635" s="5" t="n">
        <v>0.998</v>
      </c>
      <c r="AR635" s="5" t="n">
        <v>0.143</v>
      </c>
      <c r="AS635" s="5" t="n">
        <v>0.184</v>
      </c>
      <c r="AT635" s="5" t="n">
        <v>1.324</v>
      </c>
      <c r="AU635" s="5" t="n">
        <v>0.12</v>
      </c>
      <c r="AV635" s="5" t="n">
        <v>1</v>
      </c>
      <c r="AW635" s="5" t="n">
        <v>1.053</v>
      </c>
      <c r="AX635" s="5" t="n">
        <v>0.137</v>
      </c>
      <c r="AY635" s="5" t="n">
        <v>0.11</v>
      </c>
      <c r="AZ635" s="5" t="n">
        <v>1.303</v>
      </c>
      <c r="BA635" s="5" t="n">
        <v>0.12</v>
      </c>
      <c r="BB635" s="5" t="n">
        <v>1</v>
      </c>
      <c r="BC635" s="5" t="n">
        <v>0.828</v>
      </c>
      <c r="BD635" s="5" t="n">
        <v>0.171</v>
      </c>
      <c r="BE635" s="5" t="n">
        <v>0.036</v>
      </c>
      <c r="BF635" s="5" t="n">
        <v>0.958</v>
      </c>
      <c r="BG635" s="5" t="n">
        <v>0.12</v>
      </c>
      <c r="BH635" s="5" t="n">
        <v>1</v>
      </c>
      <c r="BI635" s="5" t="n">
        <v>1.138</v>
      </c>
      <c r="BJ635" s="5" t="n">
        <v>0.222</v>
      </c>
      <c r="BK635" s="5" t="n">
        <v>0.092</v>
      </c>
      <c r="BL635" s="5" t="n">
        <v>1.378</v>
      </c>
      <c r="BM635" s="5" t="n">
        <v>0.12</v>
      </c>
      <c r="BN635" s="5" t="n">
        <v>1</v>
      </c>
      <c r="BO635" s="5" t="n">
        <v>0</v>
      </c>
      <c r="BP635" s="5" t="n">
        <v>0</v>
      </c>
      <c r="BQ635" s="5" t="n">
        <v>0.141</v>
      </c>
      <c r="BR635" s="5" t="n">
        <v>0</v>
      </c>
      <c r="BS635" s="5" t="n">
        <v>1</v>
      </c>
      <c r="BT635" s="5" t="n">
        <v>0</v>
      </c>
      <c r="BU635" s="5" t="n">
        <v>0.001</v>
      </c>
      <c r="BV635" s="5" t="n">
        <v>0.187</v>
      </c>
      <c r="BW635" s="5" t="n">
        <v>0</v>
      </c>
      <c r="BX635" s="5" t="n">
        <v>1</v>
      </c>
      <c r="BY635" s="5" t="n">
        <v>3.571</v>
      </c>
      <c r="BZ635" s="5" t="n">
        <v>0</v>
      </c>
      <c r="CA635" s="5" t="n">
        <v>3.571</v>
      </c>
      <c r="CB635" s="5" t="n">
        <v>0</v>
      </c>
      <c r="CC635" s="5" t="n">
        <v>174.916</v>
      </c>
      <c r="CD635" s="5" t="n">
        <v>80.39</v>
      </c>
      <c r="CE635" s="5" t="n">
        <v>17.512</v>
      </c>
      <c r="CF635" s="5" t="n">
        <v>215.519</v>
      </c>
      <c r="CG635" s="5" t="n">
        <v>0.12</v>
      </c>
      <c r="CH635" s="5" t="n">
        <v>1</v>
      </c>
      <c r="CI635" s="5" t="n">
        <v>0</v>
      </c>
      <c r="CJ635" s="5" t="n">
        <v>0</v>
      </c>
      <c r="CK635" s="5" t="n">
        <v>0</v>
      </c>
      <c r="CL635" s="5" t="n">
        <v>0</v>
      </c>
      <c r="CM635" s="5" t="n">
        <v>0</v>
      </c>
      <c r="CN635" s="5" t="n">
        <v>0</v>
      </c>
      <c r="CO635" s="5" t="n">
        <v>0</v>
      </c>
      <c r="CP635" s="5" t="n">
        <v>0</v>
      </c>
      <c r="CQ635" s="5" t="n">
        <v>1.294</v>
      </c>
      <c r="CR635" s="5" t="n">
        <v>1</v>
      </c>
      <c r="CS635" s="5" t="n">
        <v>4.995</v>
      </c>
      <c r="CT635" s="5" t="n">
        <v>7.554</v>
      </c>
      <c r="CU635" s="5" t="n">
        <v>16.097</v>
      </c>
    </row>
    <row r="636">
      <c r="A636" s="5" t="inlineStr">
        <is>
          <t>PHL2023</t>
        </is>
      </c>
      <c r="B636" s="5" t="inlineStr">
        <is>
          <t>PHL</t>
        </is>
      </c>
      <c r="C636" s="5" t="inlineStr">
        <is>
          <t>PHL</t>
        </is>
      </c>
      <c r="D636" s="5" t="inlineStr">
        <is>
          <t>Philippines</t>
        </is>
      </c>
      <c r="E636" s="5" t="n">
        <v>2023</v>
      </c>
      <c r="F636" s="5" t="n">
        <v>0.12</v>
      </c>
      <c r="G636" s="5" t="n">
        <v>5.215</v>
      </c>
      <c r="H636" s="5" t="n">
        <v>1.188</v>
      </c>
      <c r="I636" s="5" t="n">
        <v>0.247</v>
      </c>
      <c r="J636" s="5" t="n">
        <v>5.462</v>
      </c>
      <c r="K636" s="5" t="n">
        <v>0</v>
      </c>
      <c r="L636" s="5" t="n">
        <v>1</v>
      </c>
      <c r="M636" s="5" t="n">
        <v>2.894</v>
      </c>
      <c r="N636" s="5" t="n">
        <v>1.435</v>
      </c>
      <c r="O636" s="5" t="n">
        <v>0.154</v>
      </c>
      <c r="P636" s="5" t="n">
        <v>3.048</v>
      </c>
      <c r="Q636" s="5" t="n">
        <v>0</v>
      </c>
      <c r="R636" s="5" t="n">
        <v>1</v>
      </c>
      <c r="S636" s="5" t="n">
        <v>10.783</v>
      </c>
      <c r="T636" s="5" t="n">
        <v>6.933</v>
      </c>
      <c r="U636" s="5" t="n">
        <v>0.143</v>
      </c>
      <c r="V636" s="5" t="n">
        <v>12.076</v>
      </c>
      <c r="W636" s="5" t="n">
        <v>0.12</v>
      </c>
      <c r="X636" s="5" t="n">
        <v>1</v>
      </c>
      <c r="Y636" s="5" t="n">
        <v>5.488</v>
      </c>
      <c r="Z636" s="5" t="n">
        <v>0.373</v>
      </c>
      <c r="AA636" s="5" t="n">
        <v>2.512</v>
      </c>
      <c r="AB636" s="5" t="n">
        <v>8</v>
      </c>
      <c r="AC636" s="5" t="n">
        <v>0</v>
      </c>
      <c r="AD636" s="5" t="n">
        <v>1</v>
      </c>
      <c r="AE636" s="5" t="n">
        <v>6.236</v>
      </c>
      <c r="AF636" s="5" t="n">
        <v>0.791</v>
      </c>
      <c r="AG636" s="5" t="n">
        <v>4.307</v>
      </c>
      <c r="AH636" s="5" t="n">
        <v>10.543</v>
      </c>
      <c r="AI636" s="5" t="n">
        <v>0</v>
      </c>
      <c r="AJ636" s="5" t="n">
        <v>1</v>
      </c>
      <c r="AK636" s="5" t="n">
        <v>10.726</v>
      </c>
      <c r="AL636" s="5" t="n">
        <v>3.878</v>
      </c>
      <c r="AM636" s="5" t="n">
        <v>0.143</v>
      </c>
      <c r="AN636" s="5" t="n">
        <v>12.013</v>
      </c>
      <c r="AO636" s="5" t="n">
        <v>0.12</v>
      </c>
      <c r="AP636" s="5" t="n">
        <v>1</v>
      </c>
      <c r="AQ636" s="5" t="n">
        <v>0.891</v>
      </c>
      <c r="AR636" s="5" t="n">
        <v>0.15</v>
      </c>
      <c r="AS636" s="5" t="n">
        <v>0.18</v>
      </c>
      <c r="AT636" s="5" t="n">
        <v>1.199</v>
      </c>
      <c r="AU636" s="5" t="n">
        <v>0.12</v>
      </c>
      <c r="AV636" s="5" t="n">
        <v>1</v>
      </c>
      <c r="AW636" s="5" t="n">
        <v>0.866</v>
      </c>
      <c r="AX636" s="5" t="n">
        <v>0.148</v>
      </c>
      <c r="AY636" s="5" t="n">
        <v>0.108</v>
      </c>
      <c r="AZ636" s="5" t="n">
        <v>1.091</v>
      </c>
      <c r="BA636" s="5" t="n">
        <v>0.12</v>
      </c>
      <c r="BB636" s="5" t="n">
        <v>1</v>
      </c>
      <c r="BC636" s="5" t="n">
        <v>0.767</v>
      </c>
      <c r="BD636" s="5" t="n">
        <v>0.184</v>
      </c>
      <c r="BE636" s="5" t="n">
        <v>0.038</v>
      </c>
      <c r="BF636" s="5" t="n">
        <v>0.889</v>
      </c>
      <c r="BG636" s="5" t="n">
        <v>0.12</v>
      </c>
      <c r="BH636" s="5" t="n">
        <v>1</v>
      </c>
      <c r="BI636" s="5" t="n">
        <v>1.079</v>
      </c>
      <c r="BJ636" s="5" t="n">
        <v>0.235</v>
      </c>
      <c r="BK636" s="5" t="n">
        <v>0.09</v>
      </c>
      <c r="BL636" s="5" t="n">
        <v>1.309</v>
      </c>
      <c r="BM636" s="5" t="n">
        <v>0.12</v>
      </c>
      <c r="BN636" s="5" t="n">
        <v>1</v>
      </c>
      <c r="BO636" s="5" t="n">
        <v>0</v>
      </c>
      <c r="BP636" s="5" t="n">
        <v>0</v>
      </c>
      <c r="BQ636" s="5" t="n">
        <v>0.164</v>
      </c>
      <c r="BR636" s="5" t="n">
        <v>0</v>
      </c>
      <c r="BS636" s="5" t="n">
        <v>1</v>
      </c>
      <c r="BT636" s="5" t="n">
        <v>0</v>
      </c>
      <c r="BU636" s="5" t="n">
        <v>0.001</v>
      </c>
      <c r="BV636" s="5" t="n">
        <v>0.213</v>
      </c>
      <c r="BW636" s="5" t="n">
        <v>0</v>
      </c>
      <c r="BX636" s="5" t="n">
        <v>1</v>
      </c>
      <c r="BY636" s="5" t="n">
        <v>3.718</v>
      </c>
      <c r="BZ636" s="5" t="n">
        <v>0</v>
      </c>
      <c r="CA636" s="5" t="n">
        <v>3.718</v>
      </c>
      <c r="CB636" s="5" t="n">
        <v>0</v>
      </c>
      <c r="CC636" s="5" t="n">
        <v>168.954</v>
      </c>
      <c r="CD636" s="5" t="n">
        <v>89.825</v>
      </c>
      <c r="CE636" s="5" t="n">
        <v>17.149</v>
      </c>
      <c r="CF636" s="5" t="n">
        <v>208.435</v>
      </c>
      <c r="CG636" s="5" t="n">
        <v>0.12</v>
      </c>
      <c r="CH636" s="5" t="n">
        <v>1</v>
      </c>
      <c r="CI636" s="5" t="n">
        <v>0</v>
      </c>
      <c r="CJ636" s="5" t="n">
        <v>0</v>
      </c>
      <c r="CK636" s="5" t="n">
        <v>0</v>
      </c>
      <c r="CL636" s="5" t="n">
        <v>0</v>
      </c>
      <c r="CM636" s="5" t="n">
        <v>0</v>
      </c>
      <c r="CN636" s="5" t="n">
        <v>0</v>
      </c>
      <c r="CO636" s="5" t="n">
        <v>0</v>
      </c>
      <c r="CP636" s="5" t="n">
        <v>0</v>
      </c>
      <c r="CQ636" s="5" t="n">
        <v>1.348</v>
      </c>
      <c r="CR636" s="5" t="n">
        <v>0.836</v>
      </c>
      <c r="CS636" s="5" t="n">
        <v>5.201</v>
      </c>
      <c r="CT636" s="5" t="n">
        <v>4.484</v>
      </c>
      <c r="CU636" s="5" t="n">
        <v>12.529</v>
      </c>
    </row>
    <row r="637">
      <c r="A637" s="5" t="inlineStr">
        <is>
          <t>PHL2024</t>
        </is>
      </c>
      <c r="B637" s="5" t="inlineStr">
        <is>
          <t>PHL</t>
        </is>
      </c>
      <c r="C637" s="5" t="inlineStr">
        <is>
          <t>PHL</t>
        </is>
      </c>
      <c r="D637" s="5" t="inlineStr">
        <is>
          <t>Philippines</t>
        </is>
      </c>
      <c r="E637" s="5" t="n">
        <v>2024</v>
      </c>
      <c r="F637" s="5" t="n">
        <v>0.12</v>
      </c>
      <c r="G637" s="5" t="n">
        <v>4.479</v>
      </c>
      <c r="H637" s="5" t="n">
        <v>1.135</v>
      </c>
      <c r="I637" s="5" t="n">
        <v>0.224</v>
      </c>
      <c r="J637" s="5" t="n">
        <v>4.703</v>
      </c>
      <c r="K637" s="5" t="n">
        <v>0</v>
      </c>
      <c r="L637" s="5" t="n">
        <v>1</v>
      </c>
      <c r="M637" s="5" t="n">
        <v>2.649</v>
      </c>
      <c r="N637" s="5" t="n">
        <v>1.443</v>
      </c>
      <c r="O637" s="5" t="n">
        <v>0.151</v>
      </c>
      <c r="P637" s="5" t="n">
        <v>2.799</v>
      </c>
      <c r="Q637" s="5" t="n">
        <v>0</v>
      </c>
      <c r="R637" s="5" t="n">
        <v>1</v>
      </c>
      <c r="S637" s="5" t="n">
        <v>10.217</v>
      </c>
      <c r="T637" s="5" t="n">
        <v>7.138</v>
      </c>
      <c r="U637" s="5" t="n">
        <v>0.167</v>
      </c>
      <c r="V637" s="5" t="n">
        <v>11.443</v>
      </c>
      <c r="W637" s="5" t="n">
        <v>0.12</v>
      </c>
      <c r="X637" s="5" t="n">
        <v>1</v>
      </c>
      <c r="Y637" s="5" t="n">
        <v>7.034</v>
      </c>
      <c r="Z637" s="5" t="n">
        <v>0.479</v>
      </c>
      <c r="AA637" s="5" t="n">
        <v>2.088</v>
      </c>
      <c r="AB637" s="5" t="n">
        <v>9.122999999999999</v>
      </c>
      <c r="AC637" s="5" t="n">
        <v>0</v>
      </c>
      <c r="AD637" s="5" t="n">
        <v>1</v>
      </c>
      <c r="AE637" s="5" t="n">
        <v>7.805</v>
      </c>
      <c r="AF637" s="5" t="n">
        <v>0.989</v>
      </c>
      <c r="AG637" s="5" t="n">
        <v>4.435</v>
      </c>
      <c r="AH637" s="5" t="n">
        <v>12.239</v>
      </c>
      <c r="AI637" s="5" t="n">
        <v>0</v>
      </c>
      <c r="AJ637" s="5" t="n">
        <v>1</v>
      </c>
      <c r="AK637" s="5" t="n">
        <v>12.427</v>
      </c>
      <c r="AL637" s="5" t="n">
        <v>4.493</v>
      </c>
      <c r="AM637" s="5" t="n">
        <v>0.203</v>
      </c>
      <c r="AN637" s="5" t="n">
        <v>13.918</v>
      </c>
      <c r="AO637" s="5" t="n">
        <v>0.12</v>
      </c>
      <c r="AP637" s="5" t="n">
        <v>1</v>
      </c>
      <c r="AQ637" s="5" t="n">
        <v>0.839</v>
      </c>
      <c r="AR637" s="5" t="n">
        <v>0.152</v>
      </c>
      <c r="AS637" s="5" t="n">
        <v>0.175</v>
      </c>
      <c r="AT637" s="5" t="n">
        <v>1.135</v>
      </c>
      <c r="AU637" s="5" t="n">
        <v>0.12</v>
      </c>
      <c r="AV637" s="5" t="n">
        <v>1</v>
      </c>
      <c r="AW637" s="5" t="n">
        <v>0.784</v>
      </c>
      <c r="AX637" s="5" t="n">
        <v>0.144</v>
      </c>
      <c r="AY637" s="5" t="n">
        <v>0.105</v>
      </c>
      <c r="AZ637" s="5" t="n">
        <v>0.996</v>
      </c>
      <c r="BA637" s="5" t="n">
        <v>0.12</v>
      </c>
      <c r="BB637" s="5" t="n">
        <v>1</v>
      </c>
      <c r="BC637" s="5" t="n">
        <v>0.749</v>
      </c>
      <c r="BD637" s="5" t="n">
        <v>0.192</v>
      </c>
      <c r="BE637" s="5" t="n">
        <v>0.039</v>
      </c>
      <c r="BF637" s="5" t="n">
        <v>0.869</v>
      </c>
      <c r="BG637" s="5" t="n">
        <v>0.12</v>
      </c>
      <c r="BH637" s="5" t="n">
        <v>1</v>
      </c>
      <c r="BI637" s="5" t="n">
        <v>1.037</v>
      </c>
      <c r="BJ637" s="5" t="n">
        <v>0.228</v>
      </c>
      <c r="BK637" s="5" t="n">
        <v>0.08699999999999999</v>
      </c>
      <c r="BL637" s="5" t="n">
        <v>1.259</v>
      </c>
      <c r="BM637" s="5" t="n">
        <v>0.12</v>
      </c>
      <c r="BN637" s="5" t="n">
        <v>1</v>
      </c>
      <c r="BO637" s="5" t="n">
        <v>0</v>
      </c>
      <c r="BP637" s="5" t="n">
        <v>0</v>
      </c>
      <c r="BQ637" s="5" t="n">
        <v>0.154</v>
      </c>
      <c r="BR637" s="5" t="n">
        <v>0</v>
      </c>
      <c r="BS637" s="5" t="n">
        <v>1</v>
      </c>
      <c r="BT637" s="5" t="n">
        <v>0</v>
      </c>
      <c r="BU637" s="5" t="n">
        <v>0.002</v>
      </c>
      <c r="BV637" s="5" t="n">
        <v>0.202</v>
      </c>
      <c r="BW637" s="5" t="n">
        <v>0</v>
      </c>
      <c r="BX637" s="5" t="n">
        <v>1</v>
      </c>
      <c r="BY637" s="5" t="n">
        <v>3.828</v>
      </c>
      <c r="BZ637" s="5" t="n">
        <v>0</v>
      </c>
      <c r="CA637" s="5" t="n">
        <v>3.828</v>
      </c>
      <c r="CB637" s="5" t="n">
        <v>0</v>
      </c>
      <c r="CC637" s="5" t="n">
        <v>162.963</v>
      </c>
      <c r="CD637" s="5" t="n">
        <v>84.52800000000001</v>
      </c>
      <c r="CE637" s="5" t="n">
        <v>16.652</v>
      </c>
      <c r="CF637" s="5" t="n">
        <v>201.169</v>
      </c>
      <c r="CG637" s="5" t="n">
        <v>0.12</v>
      </c>
      <c r="CH637" s="5" t="n">
        <v>1</v>
      </c>
      <c r="CI637" s="5" t="n">
        <v>0</v>
      </c>
      <c r="CJ637" s="5" t="n">
        <v>0</v>
      </c>
      <c r="CK637" s="5" t="n">
        <v>0</v>
      </c>
      <c r="CL637" s="5" t="n">
        <v>0</v>
      </c>
      <c r="CM637" s="5" t="n">
        <v>0</v>
      </c>
      <c r="CN637" s="5" t="n">
        <v>0</v>
      </c>
      <c r="CO637" s="5" t="n">
        <v>0</v>
      </c>
      <c r="CP637" s="5" t="n">
        <v>0</v>
      </c>
      <c r="CQ637" s="5" t="n">
        <v>1.387</v>
      </c>
      <c r="CR637" s="5" t="n">
        <v>0.836</v>
      </c>
      <c r="CS637" s="5" t="n">
        <v>5.355</v>
      </c>
      <c r="CT637" s="5" t="n">
        <v>3.509</v>
      </c>
      <c r="CU637" s="5" t="n">
        <v>10.896</v>
      </c>
    </row>
    <row r="638">
      <c r="A638" s="5" t="inlineStr">
        <is>
          <t>POL2021</t>
        </is>
      </c>
      <c r="B638" s="5" t="inlineStr">
        <is>
          <t>POL</t>
        </is>
      </c>
      <c r="C638" s="5" t="inlineStr">
        <is>
          <t>POL</t>
        </is>
      </c>
      <c r="D638" s="5" t="inlineStr">
        <is>
          <t>Poland</t>
        </is>
      </c>
      <c r="E638" s="5" t="n">
        <v>2021</v>
      </c>
      <c r="F638" s="5" t="n">
        <v>0.23</v>
      </c>
      <c r="G638" s="5" t="n">
        <v>7.076</v>
      </c>
      <c r="H638" s="5" t="n">
        <v>1.548</v>
      </c>
      <c r="I638" s="5" t="n">
        <v>1.879</v>
      </c>
      <c r="J638" s="5" t="n">
        <v>8.956</v>
      </c>
      <c r="K638" s="5" t="n">
        <v>0</v>
      </c>
      <c r="L638" s="5" t="n">
        <v>1</v>
      </c>
      <c r="M638" s="5" t="n">
        <v>9.444000000000001</v>
      </c>
      <c r="N638" s="5" t="n">
        <v>4.281</v>
      </c>
      <c r="O638" s="5" t="n">
        <v>1.964</v>
      </c>
      <c r="P638" s="5" t="n">
        <v>11.408</v>
      </c>
      <c r="Q638" s="5" t="n">
        <v>0</v>
      </c>
      <c r="R638" s="5" t="n">
        <v>1</v>
      </c>
      <c r="S638" s="5" t="n">
        <v>12.606</v>
      </c>
      <c r="T638" s="5" t="n">
        <v>7.812</v>
      </c>
      <c r="U638" s="5" t="n">
        <v>0.028</v>
      </c>
      <c r="V638" s="5" t="n">
        <v>15.539</v>
      </c>
      <c r="W638" s="5" t="n">
        <v>0.23</v>
      </c>
      <c r="X638" s="5" t="n">
        <v>1</v>
      </c>
      <c r="Y638" s="5" t="n">
        <v>22.447</v>
      </c>
      <c r="Z638" s="5" t="n">
        <v>2.479</v>
      </c>
      <c r="AA638" s="5" t="n">
        <v>-9.981</v>
      </c>
      <c r="AB638" s="5" t="n">
        <v>12.467</v>
      </c>
      <c r="AC638" s="5" t="n">
        <v>0</v>
      </c>
      <c r="AD638" s="5" t="n">
        <v>1</v>
      </c>
      <c r="AE638" s="5" t="n">
        <v>22.477</v>
      </c>
      <c r="AF638" s="5" t="n">
        <v>4.423</v>
      </c>
      <c r="AG638" s="5" t="n">
        <v>-10.01</v>
      </c>
      <c r="AH638" s="5" t="n">
        <v>12.467</v>
      </c>
      <c r="AI638" s="5" t="n">
        <v>0</v>
      </c>
      <c r="AJ638" s="5" t="n">
        <v>1</v>
      </c>
      <c r="AK638" s="5" t="n">
        <v>24.12</v>
      </c>
      <c r="AL638" s="5" t="n">
        <v>11.838</v>
      </c>
      <c r="AM638" s="5" t="n">
        <v>-12.784</v>
      </c>
      <c r="AN638" s="5" t="n">
        <v>13.944</v>
      </c>
      <c r="AO638" s="5" t="n">
        <v>0.23</v>
      </c>
      <c r="AP638" s="5" t="n">
        <v>1</v>
      </c>
      <c r="AQ638" s="5" t="n">
        <v>0.68</v>
      </c>
      <c r="AR638" s="5" t="n">
        <v>0.124</v>
      </c>
      <c r="AS638" s="5" t="n">
        <v>0.474</v>
      </c>
      <c r="AT638" s="5" t="n">
        <v>1.42</v>
      </c>
      <c r="AU638" s="5" t="n">
        <v>0.23</v>
      </c>
      <c r="AV638" s="5" t="n">
        <v>1</v>
      </c>
      <c r="AW638" s="5" t="n">
        <v>0.668</v>
      </c>
      <c r="AX638" s="5" t="n">
        <v>0.129</v>
      </c>
      <c r="AY638" s="5" t="n">
        <v>0.468</v>
      </c>
      <c r="AZ638" s="5" t="n">
        <v>1.397</v>
      </c>
      <c r="BA638" s="5" t="n">
        <v>0.23</v>
      </c>
      <c r="BB638" s="5" t="n">
        <v>1</v>
      </c>
      <c r="BC638" s="5" t="n">
        <v>0.439</v>
      </c>
      <c r="BD638" s="5" t="n">
        <v>0.114</v>
      </c>
      <c r="BE638" s="5" t="n">
        <v>0.126</v>
      </c>
      <c r="BF638" s="5" t="n">
        <v>0.695</v>
      </c>
      <c r="BG638" s="5" t="n">
        <v>0.23</v>
      </c>
      <c r="BH638" s="5" t="n">
        <v>1</v>
      </c>
      <c r="BI638" s="5" t="n">
        <v>0.505</v>
      </c>
      <c r="BJ638" s="5" t="n">
        <v>0.114</v>
      </c>
      <c r="BK638" s="5" t="n">
        <v>-0.018</v>
      </c>
      <c r="BL638" s="5" t="n">
        <v>0.599</v>
      </c>
      <c r="BM638" s="5" t="n">
        <v>0.23</v>
      </c>
      <c r="BN638" s="5" t="n">
        <v>1</v>
      </c>
      <c r="BO638" s="5" t="n">
        <v>0</v>
      </c>
      <c r="BP638" s="5" t="n">
        <v>0.041</v>
      </c>
      <c r="BQ638" s="5" t="n">
        <v>0.107</v>
      </c>
      <c r="BR638" s="5" t="n">
        <v>0</v>
      </c>
      <c r="BS638" s="5" t="n">
        <v>1</v>
      </c>
      <c r="BT638" s="5" t="n">
        <v>0</v>
      </c>
      <c r="BU638" s="5" t="n">
        <v>0.043</v>
      </c>
      <c r="BV638" s="5" t="n">
        <v>0.185</v>
      </c>
      <c r="BW638" s="5" t="n">
        <v>0.23</v>
      </c>
      <c r="BX638" s="5" t="n">
        <v>1</v>
      </c>
      <c r="BY638" s="5" t="n">
        <v>11.787</v>
      </c>
      <c r="BZ638" s="5" t="n">
        <v>0</v>
      </c>
      <c r="CA638" s="5" t="n">
        <v>11.787</v>
      </c>
      <c r="CB638" s="5" t="n">
        <v>0</v>
      </c>
      <c r="CC638" s="5" t="n">
        <v>78.125</v>
      </c>
      <c r="CD638" s="5" t="n">
        <v>7.95</v>
      </c>
      <c r="CE638" s="5" t="n">
        <v>49.868</v>
      </c>
      <c r="CF638" s="5" t="n">
        <v>157.432</v>
      </c>
      <c r="CG638" s="5" t="n">
        <v>0.23</v>
      </c>
      <c r="CH638" s="5" t="n">
        <v>1</v>
      </c>
      <c r="CI638" s="5" t="n">
        <v>0</v>
      </c>
      <c r="CJ638" s="5" t="n">
        <v>0</v>
      </c>
      <c r="CK638" s="5" t="n">
        <v>0</v>
      </c>
      <c r="CL638" s="5" t="n">
        <v>0.8179999999999999</v>
      </c>
      <c r="CM638" s="5" t="n">
        <v>0</v>
      </c>
      <c r="CN638" s="5" t="n">
        <v>0.008999999999999999</v>
      </c>
      <c r="CO638" s="5" t="n">
        <v>0</v>
      </c>
      <c r="CP638" s="5" t="n">
        <v>0</v>
      </c>
      <c r="CQ638" s="5" t="n">
        <v>1.198</v>
      </c>
      <c r="CR638" s="5" t="n">
        <v>0</v>
      </c>
      <c r="CS638" s="5" t="n">
        <v>3.981</v>
      </c>
      <c r="CT638" s="5" t="n">
        <v>3.456</v>
      </c>
      <c r="CU638" s="5" t="n">
        <v>12.489</v>
      </c>
    </row>
    <row r="639">
      <c r="A639" s="5" t="inlineStr">
        <is>
          <t>POL2022</t>
        </is>
      </c>
      <c r="B639" s="5" t="inlineStr">
        <is>
          <t>POL</t>
        </is>
      </c>
      <c r="C639" s="5" t="inlineStr">
        <is>
          <t>POL</t>
        </is>
      </c>
      <c r="D639" s="5" t="inlineStr">
        <is>
          <t>Poland</t>
        </is>
      </c>
      <c r="E639" s="5" t="n">
        <v>2022</v>
      </c>
      <c r="F639" s="5" t="n">
        <v>0.23</v>
      </c>
      <c r="G639" s="5" t="n">
        <v>14.057</v>
      </c>
      <c r="H639" s="5" t="n">
        <v>2.183</v>
      </c>
      <c r="I639" s="5" t="n">
        <v>8.353999999999999</v>
      </c>
      <c r="J639" s="5" t="n">
        <v>22.411</v>
      </c>
      <c r="K639" s="5" t="n">
        <v>0</v>
      </c>
      <c r="L639" s="5" t="n">
        <v>1</v>
      </c>
      <c r="M639" s="5" t="n">
        <v>11.627</v>
      </c>
      <c r="N639" s="5" t="n">
        <v>4.801</v>
      </c>
      <c r="O639" s="5" t="n">
        <v>8.336</v>
      </c>
      <c r="P639" s="5" t="n">
        <v>19.963</v>
      </c>
      <c r="Q639" s="5" t="n">
        <v>0</v>
      </c>
      <c r="R639" s="5" t="n">
        <v>1</v>
      </c>
      <c r="S639" s="5" t="n">
        <v>19.43</v>
      </c>
      <c r="T639" s="5" t="n">
        <v>9.516</v>
      </c>
      <c r="U639" s="5" t="n">
        <v>0.034</v>
      </c>
      <c r="V639" s="5" t="n">
        <v>23.941</v>
      </c>
      <c r="W639" s="5" t="n">
        <v>0.23</v>
      </c>
      <c r="X639" s="5" t="n">
        <v>1</v>
      </c>
      <c r="Y639" s="5" t="n">
        <v>39.508</v>
      </c>
      <c r="Z639" s="5" t="n">
        <v>4.145</v>
      </c>
      <c r="AA639" s="5" t="n">
        <v>-9.605</v>
      </c>
      <c r="AB639" s="5" t="n">
        <v>29.903</v>
      </c>
      <c r="AC639" s="5" t="n">
        <v>0</v>
      </c>
      <c r="AD639" s="5" t="n">
        <v>1</v>
      </c>
      <c r="AE639" s="5" t="n">
        <v>39.629</v>
      </c>
      <c r="AF639" s="5" t="n">
        <v>7.346</v>
      </c>
      <c r="AG639" s="5" t="n">
        <v>-9.725</v>
      </c>
      <c r="AH639" s="5" t="n">
        <v>29.903</v>
      </c>
      <c r="AI639" s="5" t="n">
        <v>0</v>
      </c>
      <c r="AJ639" s="5" t="n">
        <v>1</v>
      </c>
      <c r="AK639" s="5" t="n">
        <v>41.82</v>
      </c>
      <c r="AL639" s="5" t="n">
        <v>19.971</v>
      </c>
      <c r="AM639" s="5" t="n">
        <v>-27.066</v>
      </c>
      <c r="AN639" s="5" t="n">
        <v>16.119</v>
      </c>
      <c r="AO639" s="5" t="n">
        <v>0.093</v>
      </c>
      <c r="AP639" s="5" t="n">
        <v>1</v>
      </c>
      <c r="AQ639" s="5" t="n">
        <v>1.039</v>
      </c>
      <c r="AR639" s="5" t="n">
        <v>0.149</v>
      </c>
      <c r="AS639" s="5" t="n">
        <v>0.33</v>
      </c>
      <c r="AT639" s="5" t="n">
        <v>1.496</v>
      </c>
      <c r="AU639" s="5" t="n">
        <v>0.093</v>
      </c>
      <c r="AV639" s="5" t="n">
        <v>1</v>
      </c>
      <c r="AW639" s="5" t="n">
        <v>1.181</v>
      </c>
      <c r="AX639" s="5" t="n">
        <v>0.153</v>
      </c>
      <c r="AY639" s="5" t="n">
        <v>0.301</v>
      </c>
      <c r="AZ639" s="5" t="n">
        <v>1.619</v>
      </c>
      <c r="BA639" s="5" t="n">
        <v>0.093</v>
      </c>
      <c r="BB639" s="5" t="n">
        <v>1</v>
      </c>
      <c r="BC639" s="5" t="n">
        <v>0.598</v>
      </c>
      <c r="BD639" s="5" t="n">
        <v>0.123</v>
      </c>
      <c r="BE639" s="5" t="n">
        <v>0.07099999999999999</v>
      </c>
      <c r="BF639" s="5" t="n">
        <v>0.731</v>
      </c>
      <c r="BG639" s="5" t="n">
        <v>0.093</v>
      </c>
      <c r="BH639" s="5" t="n">
        <v>1</v>
      </c>
      <c r="BI639" s="5" t="n">
        <v>0.612</v>
      </c>
      <c r="BJ639" s="5" t="n">
        <v>0.123</v>
      </c>
      <c r="BK639" s="5" t="n">
        <v>0.292</v>
      </c>
      <c r="BL639" s="5" t="n">
        <v>1.112</v>
      </c>
      <c r="BM639" s="5" t="n">
        <v>0.23</v>
      </c>
      <c r="BN639" s="5" t="n">
        <v>1</v>
      </c>
      <c r="BO639" s="5" t="n">
        <v>0</v>
      </c>
      <c r="BP639" s="5" t="n">
        <v>0.052</v>
      </c>
      <c r="BQ639" s="5" t="n">
        <v>0.145</v>
      </c>
      <c r="BR639" s="5" t="n">
        <v>0</v>
      </c>
      <c r="BS639" s="5" t="n">
        <v>1</v>
      </c>
      <c r="BT639" s="5" t="n">
        <v>0</v>
      </c>
      <c r="BU639" s="5" t="n">
        <v>0.051</v>
      </c>
      <c r="BV639" s="5" t="n">
        <v>0.162</v>
      </c>
      <c r="BW639" s="5" t="n">
        <v>0.065</v>
      </c>
      <c r="BX639" s="5" t="n">
        <v>1</v>
      </c>
      <c r="BY639" s="5" t="n">
        <v>12.729</v>
      </c>
      <c r="BZ639" s="5" t="n">
        <v>0</v>
      </c>
      <c r="CA639" s="5" t="n">
        <v>12.729</v>
      </c>
      <c r="CB639" s="5" t="n">
        <v>0</v>
      </c>
      <c r="CC639" s="5" t="n">
        <v>97.90000000000001</v>
      </c>
      <c r="CD639" s="5" t="n">
        <v>7.95</v>
      </c>
      <c r="CE639" s="5" t="n">
        <v>124.162</v>
      </c>
      <c r="CF639" s="5" t="n">
        <v>273.136</v>
      </c>
      <c r="CG639" s="5" t="n">
        <v>0.23</v>
      </c>
      <c r="CH639" s="5" t="n">
        <v>1</v>
      </c>
      <c r="CI639" s="5" t="n">
        <v>0</v>
      </c>
      <c r="CJ639" s="5" t="n">
        <v>0</v>
      </c>
      <c r="CK639" s="5" t="n">
        <v>0</v>
      </c>
      <c r="CL639" s="5" t="n">
        <v>0.483</v>
      </c>
      <c r="CM639" s="5" t="n">
        <v>20</v>
      </c>
      <c r="CN639" s="5" t="n">
        <v>0.01</v>
      </c>
      <c r="CO639" s="5" t="n">
        <v>0</v>
      </c>
      <c r="CP639" s="5" t="n">
        <v>0</v>
      </c>
      <c r="CQ639" s="5" t="n">
        <v>1.294</v>
      </c>
      <c r="CR639" s="5" t="n">
        <v>0</v>
      </c>
      <c r="CS639" s="5" t="n">
        <v>4.299</v>
      </c>
      <c r="CT639" s="5" t="n">
        <v>9.295</v>
      </c>
      <c r="CU639" s="5" t="n">
        <v>29.459</v>
      </c>
    </row>
    <row r="640">
      <c r="A640" s="5" t="inlineStr">
        <is>
          <t>POL2023</t>
        </is>
      </c>
      <c r="B640" s="5" t="inlineStr">
        <is>
          <t>POL</t>
        </is>
      </c>
      <c r="C640" s="5" t="inlineStr">
        <is>
          <t>POL</t>
        </is>
      </c>
      <c r="D640" s="5" t="inlineStr">
        <is>
          <t>Poland</t>
        </is>
      </c>
      <c r="E640" s="5" t="n">
        <v>2023</v>
      </c>
      <c r="F640" s="5" t="n">
        <v>0.23</v>
      </c>
      <c r="G640" s="5" t="n">
        <v>7.369</v>
      </c>
      <c r="H640" s="5" t="n">
        <v>1.678</v>
      </c>
      <c r="I640" s="5" t="n">
        <v>9.680999999999999</v>
      </c>
      <c r="J640" s="5" t="n">
        <v>17.05</v>
      </c>
      <c r="K640" s="5" t="n">
        <v>0</v>
      </c>
      <c r="L640" s="5" t="n">
        <v>1</v>
      </c>
      <c r="M640" s="5" t="n">
        <v>9.352</v>
      </c>
      <c r="N640" s="5" t="n">
        <v>4.638</v>
      </c>
      <c r="O640" s="5" t="n">
        <v>9.641</v>
      </c>
      <c r="P640" s="5" t="n">
        <v>18.993</v>
      </c>
      <c r="Q640" s="5" t="n">
        <v>0</v>
      </c>
      <c r="R640" s="5" t="n">
        <v>1</v>
      </c>
      <c r="S640" s="5" t="n">
        <v>13.645</v>
      </c>
      <c r="T640" s="5" t="n">
        <v>8.557</v>
      </c>
      <c r="U640" s="5" t="n">
        <v>0.034</v>
      </c>
      <c r="V640" s="5" t="n">
        <v>16.825</v>
      </c>
      <c r="W640" s="5" t="n">
        <v>0.23</v>
      </c>
      <c r="X640" s="5" t="n">
        <v>1</v>
      </c>
      <c r="Y640" s="5" t="n">
        <v>20.215</v>
      </c>
      <c r="Z640" s="5" t="n">
        <v>2.264</v>
      </c>
      <c r="AA640" s="5" t="n">
        <v>13.865</v>
      </c>
      <c r="AB640" s="5" t="n">
        <v>34.08</v>
      </c>
      <c r="AC640" s="5" t="n">
        <v>0</v>
      </c>
      <c r="AD640" s="5" t="n">
        <v>1</v>
      </c>
      <c r="AE640" s="5" t="n">
        <v>20.387</v>
      </c>
      <c r="AF640" s="5" t="n">
        <v>4.06</v>
      </c>
      <c r="AG640" s="5" t="n">
        <v>13.693</v>
      </c>
      <c r="AH640" s="5" t="n">
        <v>34.08</v>
      </c>
      <c r="AI640" s="5" t="n">
        <v>0</v>
      </c>
      <c r="AJ640" s="5" t="n">
        <v>1</v>
      </c>
      <c r="AK640" s="5" t="n">
        <v>22.885</v>
      </c>
      <c r="AL640" s="5" t="n">
        <v>11.336</v>
      </c>
      <c r="AM640" s="5" t="n">
        <v>-5.636</v>
      </c>
      <c r="AN640" s="5" t="n">
        <v>21.216</v>
      </c>
      <c r="AO640" s="5" t="n">
        <v>0.23</v>
      </c>
      <c r="AP640" s="5" t="n">
        <v>1</v>
      </c>
      <c r="AQ640" s="5" t="n">
        <v>0.8110000000000001</v>
      </c>
      <c r="AR640" s="5" t="n">
        <v>0.137</v>
      </c>
      <c r="AS640" s="5" t="n">
        <v>0.45</v>
      </c>
      <c r="AT640" s="5" t="n">
        <v>1.551</v>
      </c>
      <c r="AU640" s="5" t="n">
        <v>0.23</v>
      </c>
      <c r="AV640" s="5" t="n">
        <v>1</v>
      </c>
      <c r="AW640" s="5" t="n">
        <v>0.865</v>
      </c>
      <c r="AX640" s="5" t="n">
        <v>0.148</v>
      </c>
      <c r="AY640" s="5" t="n">
        <v>0.413</v>
      </c>
      <c r="AZ640" s="5" t="n">
        <v>1.573</v>
      </c>
      <c r="BA640" s="5" t="n">
        <v>0.23</v>
      </c>
      <c r="BB640" s="5" t="n">
        <v>1</v>
      </c>
      <c r="BC640" s="5" t="n">
        <v>0.535</v>
      </c>
      <c r="BD640" s="5" t="n">
        <v>0.129</v>
      </c>
      <c r="BE640" s="5" t="n">
        <v>0.048</v>
      </c>
      <c r="BF640" s="5" t="n">
        <v>0.718</v>
      </c>
      <c r="BG640" s="5" t="n">
        <v>0.23</v>
      </c>
      <c r="BH640" s="5" t="n">
        <v>1</v>
      </c>
      <c r="BI640" s="5" t="n">
        <v>0.579</v>
      </c>
      <c r="BJ640" s="5" t="n">
        <v>0.129</v>
      </c>
      <c r="BK640" s="5" t="n">
        <v>0.226</v>
      </c>
      <c r="BL640" s="5" t="n">
        <v>0.99</v>
      </c>
      <c r="BM640" s="5" t="n">
        <v>0.23</v>
      </c>
      <c r="BN640" s="5" t="n">
        <v>1</v>
      </c>
      <c r="BO640" s="5" t="n">
        <v>0</v>
      </c>
      <c r="BP640" s="5" t="n">
        <v>0.075</v>
      </c>
      <c r="BQ640" s="5" t="n">
        <v>0.216</v>
      </c>
      <c r="BR640" s="5" t="n">
        <v>0</v>
      </c>
      <c r="BS640" s="5" t="n">
        <v>1</v>
      </c>
      <c r="BT640" s="5" t="n">
        <v>0</v>
      </c>
      <c r="BU640" s="5" t="n">
        <v>0.06</v>
      </c>
      <c r="BV640" s="5" t="n">
        <v>0.213</v>
      </c>
      <c r="BW640" s="5" t="n">
        <v>0.23</v>
      </c>
      <c r="BX640" s="5" t="n">
        <v>1</v>
      </c>
      <c r="BY640" s="5" t="n">
        <v>13.254</v>
      </c>
      <c r="BZ640" s="5" t="n">
        <v>0</v>
      </c>
      <c r="CA640" s="5" t="n">
        <v>13.254</v>
      </c>
      <c r="CB640" s="5" t="n">
        <v>0</v>
      </c>
      <c r="CC640" s="5" t="n">
        <v>83.248</v>
      </c>
      <c r="CD640" s="5" t="n">
        <v>7.95</v>
      </c>
      <c r="CE640" s="5" t="n">
        <v>124.29</v>
      </c>
      <c r="CF640" s="5" t="n">
        <v>255.271</v>
      </c>
      <c r="CG640" s="5" t="n">
        <v>0.23</v>
      </c>
      <c r="CH640" s="5" t="n">
        <v>1</v>
      </c>
      <c r="CI640" s="5" t="n">
        <v>0</v>
      </c>
      <c r="CJ640" s="5" t="n">
        <v>0</v>
      </c>
      <c r="CK640" s="5" t="n">
        <v>0</v>
      </c>
      <c r="CL640" s="5" t="n">
        <v>0.503</v>
      </c>
      <c r="CM640" s="5" t="n">
        <v>20.826</v>
      </c>
      <c r="CN640" s="5" t="n">
        <v>0.01</v>
      </c>
      <c r="CO640" s="5" t="n">
        <v>0</v>
      </c>
      <c r="CP640" s="5" t="n">
        <v>0</v>
      </c>
      <c r="CQ640" s="5" t="n">
        <v>1.348</v>
      </c>
      <c r="CR640" s="5" t="n">
        <v>0</v>
      </c>
      <c r="CS640" s="5" t="n">
        <v>4.477</v>
      </c>
      <c r="CT640" s="5" t="n">
        <v>7.086</v>
      </c>
      <c r="CU640" s="5" t="n">
        <v>10.115</v>
      </c>
    </row>
    <row r="641">
      <c r="A641" s="5" t="inlineStr">
        <is>
          <t>POL2024</t>
        </is>
      </c>
      <c r="B641" s="5" t="inlineStr">
        <is>
          <t>POL</t>
        </is>
      </c>
      <c r="C641" s="5" t="inlineStr">
        <is>
          <t>POL</t>
        </is>
      </c>
      <c r="D641" s="5" t="inlineStr">
        <is>
          <t>Poland</t>
        </is>
      </c>
      <c r="E641" s="5" t="n">
        <v>2024</v>
      </c>
      <c r="F641" s="5" t="n">
        <v>0.23</v>
      </c>
      <c r="G641" s="5" t="n">
        <v>6.682</v>
      </c>
      <c r="H641" s="5" t="n">
        <v>1.693</v>
      </c>
      <c r="I641" s="5" t="n">
        <v>6.347</v>
      </c>
      <c r="J641" s="5" t="n">
        <v>13.03</v>
      </c>
      <c r="K641" s="5" t="n">
        <v>0</v>
      </c>
      <c r="L641" s="5" t="n">
        <v>1</v>
      </c>
      <c r="M641" s="5" t="n">
        <v>8.462</v>
      </c>
      <c r="N641" s="5" t="n">
        <v>4.61</v>
      </c>
      <c r="O641" s="5" t="n">
        <v>6.358</v>
      </c>
      <c r="P641" s="5" t="n">
        <v>14.82</v>
      </c>
      <c r="Q641" s="5" t="n">
        <v>0</v>
      </c>
      <c r="R641" s="5" t="n">
        <v>1</v>
      </c>
      <c r="S641" s="5" t="n">
        <v>13.232</v>
      </c>
      <c r="T641" s="5" t="n">
        <v>8.76</v>
      </c>
      <c r="U641" s="5" t="n">
        <v>0.035</v>
      </c>
      <c r="V641" s="5" t="n">
        <v>16.318</v>
      </c>
      <c r="W641" s="5" t="n">
        <v>0.23</v>
      </c>
      <c r="X641" s="5" t="n">
        <v>1</v>
      </c>
      <c r="Y641" s="5" t="n">
        <v>21.212</v>
      </c>
      <c r="Z641" s="5" t="n">
        <v>2.678</v>
      </c>
      <c r="AA641" s="5" t="n">
        <v>4.393</v>
      </c>
      <c r="AB641" s="5" t="n">
        <v>25.605</v>
      </c>
      <c r="AC641" s="5" t="n">
        <v>0</v>
      </c>
      <c r="AD641" s="5" t="n">
        <v>1</v>
      </c>
      <c r="AE641" s="5" t="n">
        <v>21.653</v>
      </c>
      <c r="AF641" s="5" t="n">
        <v>4.743</v>
      </c>
      <c r="AG641" s="5" t="n">
        <v>3.952</v>
      </c>
      <c r="AH641" s="5" t="n">
        <v>25.605</v>
      </c>
      <c r="AI641" s="5" t="n">
        <v>0</v>
      </c>
      <c r="AJ641" s="5" t="n">
        <v>1</v>
      </c>
      <c r="AK641" s="5" t="n">
        <v>23.304</v>
      </c>
      <c r="AL641" s="5" t="n">
        <v>11.853</v>
      </c>
      <c r="AM641" s="5" t="n">
        <v>-4.083</v>
      </c>
      <c r="AN641" s="5" t="n">
        <v>23.641</v>
      </c>
      <c r="AO641" s="5" t="n">
        <v>0.23</v>
      </c>
      <c r="AP641" s="5" t="n">
        <v>1</v>
      </c>
      <c r="AQ641" s="5" t="n">
        <v>0.789</v>
      </c>
      <c r="AR641" s="5" t="n">
        <v>0.143</v>
      </c>
      <c r="AS641" s="5" t="n">
        <v>0.512</v>
      </c>
      <c r="AT641" s="5" t="n">
        <v>1.601</v>
      </c>
      <c r="AU641" s="5" t="n">
        <v>0.23</v>
      </c>
      <c r="AV641" s="5" t="n">
        <v>1</v>
      </c>
      <c r="AW641" s="5" t="n">
        <v>0.822</v>
      </c>
      <c r="AX641" s="5" t="n">
        <v>0.151</v>
      </c>
      <c r="AY641" s="5" t="n">
        <v>0.494</v>
      </c>
      <c r="AZ641" s="5" t="n">
        <v>1.618</v>
      </c>
      <c r="BA641" s="5" t="n">
        <v>0.23</v>
      </c>
      <c r="BB641" s="5" t="n">
        <v>1</v>
      </c>
      <c r="BC641" s="5" t="n">
        <v>0.513</v>
      </c>
      <c r="BD641" s="5" t="n">
        <v>0.132</v>
      </c>
      <c r="BE641" s="5" t="n">
        <v>0.079</v>
      </c>
      <c r="BF641" s="5" t="n">
        <v>0.728</v>
      </c>
      <c r="BG641" s="5" t="n">
        <v>0.23</v>
      </c>
      <c r="BH641" s="5" t="n">
        <v>1</v>
      </c>
      <c r="BI641" s="5" t="n">
        <v>0.591</v>
      </c>
      <c r="BJ641" s="5" t="n">
        <v>0.132</v>
      </c>
      <c r="BK641" s="5" t="n">
        <v>0.191</v>
      </c>
      <c r="BL641" s="5" t="n">
        <v>0.963</v>
      </c>
      <c r="BM641" s="5" t="n">
        <v>0.23</v>
      </c>
      <c r="BN641" s="5" t="n">
        <v>1</v>
      </c>
      <c r="BO641" s="5" t="n">
        <v>0</v>
      </c>
      <c r="BP641" s="5" t="n">
        <v>0.067</v>
      </c>
      <c r="BQ641" s="5" t="n">
        <v>0.182</v>
      </c>
      <c r="BR641" s="5" t="n">
        <v>0</v>
      </c>
      <c r="BS641" s="5" t="n">
        <v>1</v>
      </c>
      <c r="BT641" s="5" t="n">
        <v>0</v>
      </c>
      <c r="BU641" s="5" t="n">
        <v>0.06900000000000001</v>
      </c>
      <c r="BV641" s="5" t="n">
        <v>0.247</v>
      </c>
      <c r="BW641" s="5" t="n">
        <v>0.23</v>
      </c>
      <c r="BX641" s="5" t="n">
        <v>1</v>
      </c>
      <c r="BY641" s="5" t="n">
        <v>13.646</v>
      </c>
      <c r="BZ641" s="5" t="n">
        <v>0</v>
      </c>
      <c r="CA641" s="5" t="n">
        <v>13.646</v>
      </c>
      <c r="CB641" s="5" t="n">
        <v>0</v>
      </c>
      <c r="CC641" s="5" t="n">
        <v>82.58799999999999</v>
      </c>
      <c r="CD641" s="5" t="n">
        <v>7.95</v>
      </c>
      <c r="CE641" s="5" t="n">
        <v>102.469</v>
      </c>
      <c r="CF641" s="5" t="n">
        <v>227.62</v>
      </c>
      <c r="CG641" s="5" t="n">
        <v>0.23</v>
      </c>
      <c r="CH641" s="5" t="n">
        <v>1</v>
      </c>
      <c r="CI641" s="5" t="n">
        <v>0</v>
      </c>
      <c r="CJ641" s="5" t="n">
        <v>0</v>
      </c>
      <c r="CK641" s="5" t="n">
        <v>0</v>
      </c>
      <c r="CL641" s="5" t="n">
        <v>1.8</v>
      </c>
      <c r="CM641" s="5" t="n">
        <v>21.44</v>
      </c>
      <c r="CN641" s="5" t="n">
        <v>0.01</v>
      </c>
      <c r="CO641" s="5" t="n">
        <v>0</v>
      </c>
      <c r="CP641" s="5" t="n">
        <v>0</v>
      </c>
      <c r="CQ641" s="5" t="n">
        <v>1.387</v>
      </c>
      <c r="CR641" s="5" t="n">
        <v>0</v>
      </c>
      <c r="CS641" s="5" t="n">
        <v>4.609</v>
      </c>
      <c r="CT641" s="5" t="n">
        <v>4.705</v>
      </c>
      <c r="CU641" s="5" t="n">
        <v>8.551</v>
      </c>
    </row>
    <row r="642">
      <c r="A642" s="5" t="inlineStr">
        <is>
          <t>PRT2021</t>
        </is>
      </c>
      <c r="B642" s="5" t="inlineStr">
        <is>
          <t>PRT</t>
        </is>
      </c>
      <c r="C642" s="5" t="inlineStr">
        <is>
          <t>PRT</t>
        </is>
      </c>
      <c r="D642" s="5" t="inlineStr">
        <is>
          <t>Portugal</t>
        </is>
      </c>
      <c r="E642" s="5" t="n">
        <v>2021</v>
      </c>
      <c r="F642" s="5" t="n">
        <v>0.23</v>
      </c>
      <c r="G642" s="5" t="n">
        <v>3.432</v>
      </c>
      <c r="H642" s="5" t="n">
        <v>0.751</v>
      </c>
      <c r="I642" s="5" t="n">
        <v>1.422</v>
      </c>
      <c r="J642" s="5" t="n">
        <v>4.854</v>
      </c>
      <c r="K642" s="5" t="n">
        <v>0</v>
      </c>
      <c r="L642" s="5" t="n">
        <v>1</v>
      </c>
      <c r="M642" s="5" t="n">
        <v>6.871</v>
      </c>
      <c r="N642" s="5" t="n">
        <v>3.114</v>
      </c>
      <c r="O642" s="5" t="n">
        <v>2.495</v>
      </c>
      <c r="P642" s="5" t="n">
        <v>9.366</v>
      </c>
      <c r="Q642" s="5" t="n">
        <v>0</v>
      </c>
      <c r="R642" s="5" t="n">
        <v>1</v>
      </c>
      <c r="S642" s="5" t="n">
        <v>5.808</v>
      </c>
      <c r="T642" s="5" t="n">
        <v>3.586</v>
      </c>
      <c r="U642" s="5" t="n">
        <v>1.183</v>
      </c>
      <c r="V642" s="5" t="n">
        <v>8.599</v>
      </c>
      <c r="W642" s="5" t="n">
        <v>0.23</v>
      </c>
      <c r="X642" s="5" t="n">
        <v>1</v>
      </c>
      <c r="Y642" s="5" t="n">
        <v>11.872</v>
      </c>
      <c r="Z642" s="5" t="n">
        <v>1.311</v>
      </c>
      <c r="AA642" s="5" t="n">
        <v>-1.571</v>
      </c>
      <c r="AB642" s="5" t="n">
        <v>10.301</v>
      </c>
      <c r="AC642" s="5" t="n">
        <v>0</v>
      </c>
      <c r="AD642" s="5" t="n">
        <v>1</v>
      </c>
      <c r="AE642" s="5" t="n">
        <v>11.828</v>
      </c>
      <c r="AF642" s="5" t="n">
        <v>2.328</v>
      </c>
      <c r="AG642" s="5" t="n">
        <v>-1.528</v>
      </c>
      <c r="AH642" s="5" t="n">
        <v>10.301</v>
      </c>
      <c r="AI642" s="5" t="n">
        <v>0</v>
      </c>
      <c r="AJ642" s="5" t="n">
        <v>1</v>
      </c>
      <c r="AK642" s="5" t="n">
        <v>21.934</v>
      </c>
      <c r="AL642" s="5" t="n">
        <v>10.765</v>
      </c>
      <c r="AM642" s="5" t="n">
        <v>-1.437</v>
      </c>
      <c r="AN642" s="5" t="n">
        <v>25.21</v>
      </c>
      <c r="AO642" s="5" t="n">
        <v>0.23</v>
      </c>
      <c r="AP642" s="5" t="n">
        <v>1</v>
      </c>
      <c r="AQ642" s="5" t="n">
        <v>0.619</v>
      </c>
      <c r="AR642" s="5" t="n">
        <v>0.114</v>
      </c>
      <c r="AS642" s="5" t="n">
        <v>0.9399999999999999</v>
      </c>
      <c r="AT642" s="5" t="n">
        <v>1.918</v>
      </c>
      <c r="AU642" s="5" t="n">
        <v>0.23</v>
      </c>
      <c r="AV642" s="5" t="n">
        <v>1</v>
      </c>
      <c r="AW642" s="5" t="n">
        <v>0.599</v>
      </c>
      <c r="AX642" s="5" t="n">
        <v>0.114</v>
      </c>
      <c r="AY642" s="5" t="n">
        <v>0.772</v>
      </c>
      <c r="AZ642" s="5" t="n">
        <v>1.687</v>
      </c>
      <c r="BA642" s="5" t="n">
        <v>0.23</v>
      </c>
      <c r="BB642" s="5" t="n">
        <v>1</v>
      </c>
      <c r="BC642" s="5" t="n">
        <v>0.439</v>
      </c>
      <c r="BD642" s="5" t="n">
        <v>0.114</v>
      </c>
      <c r="BE642" s="5" t="n">
        <v>0.258</v>
      </c>
      <c r="BF642" s="5" t="n">
        <v>0.857</v>
      </c>
      <c r="BG642" s="5" t="n">
        <v>0.23</v>
      </c>
      <c r="BH642" s="5" t="n">
        <v>1</v>
      </c>
      <c r="BI642" s="5" t="n">
        <v>0.505</v>
      </c>
      <c r="BJ642" s="5" t="n">
        <v>0.114</v>
      </c>
      <c r="BK642" s="5" t="n">
        <v>0.668</v>
      </c>
      <c r="BL642" s="5" t="n">
        <v>1.442</v>
      </c>
      <c r="BM642" s="5" t="n">
        <v>0.23</v>
      </c>
      <c r="BN642" s="5" t="n">
        <v>1</v>
      </c>
      <c r="BO642" s="5" t="n">
        <v>0</v>
      </c>
      <c r="BP642" s="5" t="n">
        <v>0.028</v>
      </c>
      <c r="BQ642" s="5" t="n">
        <v>0.127</v>
      </c>
      <c r="BR642" s="5" t="n">
        <v>0</v>
      </c>
      <c r="BS642" s="5" t="n">
        <v>1</v>
      </c>
      <c r="BT642" s="5" t="n">
        <v>0</v>
      </c>
      <c r="BU642" s="5" t="n">
        <v>0.074</v>
      </c>
      <c r="BV642" s="5" t="n">
        <v>0.252</v>
      </c>
      <c r="BW642" s="5" t="n">
        <v>0.23</v>
      </c>
      <c r="BX642" s="5" t="n">
        <v>0.667</v>
      </c>
      <c r="BY642" s="5" t="n">
        <v>11.787</v>
      </c>
      <c r="BZ642" s="5" t="n">
        <v>0</v>
      </c>
      <c r="CA642" s="5" t="n">
        <v>11.787</v>
      </c>
      <c r="CB642" s="5" t="n">
        <v>0</v>
      </c>
      <c r="CC642" s="5" t="n">
        <v>78.125</v>
      </c>
      <c r="CD642" s="5" t="n">
        <v>7.95</v>
      </c>
      <c r="CE642" s="5" t="n">
        <v>113.66</v>
      </c>
      <c r="CF642" s="5" t="n">
        <v>235.895</v>
      </c>
      <c r="CG642" s="5" t="n">
        <v>0.23</v>
      </c>
      <c r="CH642" s="5" t="n">
        <v>1</v>
      </c>
      <c r="CI642" s="5" t="n">
        <v>0</v>
      </c>
      <c r="CJ642" s="5" t="n">
        <v>0</v>
      </c>
      <c r="CK642" s="5" t="n">
        <v>0</v>
      </c>
      <c r="CL642" s="5" t="n">
        <v>0</v>
      </c>
      <c r="CM642" s="5" t="n">
        <v>0</v>
      </c>
      <c r="CN642" s="5" t="n">
        <v>0</v>
      </c>
      <c r="CO642" s="5" t="n">
        <v>0</v>
      </c>
      <c r="CP642" s="5" t="n">
        <v>0</v>
      </c>
      <c r="CQ642" s="5" t="n">
        <v>1.198</v>
      </c>
      <c r="CR642" s="5" t="n">
        <v>0</v>
      </c>
      <c r="CS642" s="5" t="n">
        <v>4.776</v>
      </c>
      <c r="CT642" s="5" t="n">
        <v>23.769</v>
      </c>
      <c r="CU642" s="5" t="n">
        <v>8.331</v>
      </c>
    </row>
    <row r="643">
      <c r="A643" s="5" t="inlineStr">
        <is>
          <t>PRT2022</t>
        </is>
      </c>
      <c r="B643" s="5" t="inlineStr">
        <is>
          <t>PRT</t>
        </is>
      </c>
      <c r="C643" s="5" t="inlineStr">
        <is>
          <t>PRT</t>
        </is>
      </c>
      <c r="D643" s="5" t="inlineStr">
        <is>
          <t>Portugal</t>
        </is>
      </c>
      <c r="E643" s="5" t="n">
        <v>2022</v>
      </c>
      <c r="F643" s="5" t="n">
        <v>0.23</v>
      </c>
      <c r="G643" s="5" t="n">
        <v>3.23</v>
      </c>
      <c r="H643" s="5" t="n">
        <v>0.502</v>
      </c>
      <c r="I643" s="5" t="n">
        <v>8.583</v>
      </c>
      <c r="J643" s="5" t="n">
        <v>11.813</v>
      </c>
      <c r="K643" s="5" t="n">
        <v>0</v>
      </c>
      <c r="L643" s="5" t="n">
        <v>1</v>
      </c>
      <c r="M643" s="5" t="n">
        <v>7.063</v>
      </c>
      <c r="N643" s="5" t="n">
        <v>2.917</v>
      </c>
      <c r="O643" s="5" t="n">
        <v>8.829000000000001</v>
      </c>
      <c r="P643" s="5" t="n">
        <v>15.892</v>
      </c>
      <c r="Q643" s="5" t="n">
        <v>0</v>
      </c>
      <c r="R643" s="5" t="n">
        <v>1</v>
      </c>
      <c r="S643" s="5" t="n">
        <v>68.13500000000001</v>
      </c>
      <c r="T643" s="5" t="n">
        <v>7.408</v>
      </c>
      <c r="U643" s="5" t="n">
        <v>2.603</v>
      </c>
      <c r="V643" s="5" t="n">
        <v>85.55200000000001</v>
      </c>
      <c r="W643" s="5" t="n">
        <v>0.23</v>
      </c>
      <c r="X643" s="5" t="n">
        <v>1</v>
      </c>
      <c r="Y643" s="5" t="n">
        <v>24.702</v>
      </c>
      <c r="Z643" s="5" t="n">
        <v>2.591</v>
      </c>
      <c r="AA643" s="5" t="n">
        <v>4.965</v>
      </c>
      <c r="AB643" s="5" t="n">
        <v>29.666</v>
      </c>
      <c r="AC643" s="5" t="n">
        <v>0</v>
      </c>
      <c r="AD643" s="5" t="n">
        <v>1</v>
      </c>
      <c r="AE643" s="5" t="n">
        <v>24.749</v>
      </c>
      <c r="AF643" s="5" t="n">
        <v>4.588</v>
      </c>
      <c r="AG643" s="5" t="n">
        <v>4.917</v>
      </c>
      <c r="AH643" s="5" t="n">
        <v>29.666</v>
      </c>
      <c r="AI643" s="5" t="n">
        <v>0</v>
      </c>
      <c r="AJ643" s="5" t="n">
        <v>1</v>
      </c>
      <c r="AK643" s="5" t="n">
        <v>35.403</v>
      </c>
      <c r="AL643" s="5" t="n">
        <v>16.906</v>
      </c>
      <c r="AM643" s="5" t="n">
        <v>-10.27</v>
      </c>
      <c r="AN643" s="5" t="n">
        <v>30.914</v>
      </c>
      <c r="AO643" s="5" t="n">
        <v>0.23</v>
      </c>
      <c r="AP643" s="5" t="n">
        <v>1</v>
      </c>
      <c r="AQ643" s="5" t="n">
        <v>0.861</v>
      </c>
      <c r="AR643" s="5" t="n">
        <v>0.123</v>
      </c>
      <c r="AS643" s="5" t="n">
        <v>0.72</v>
      </c>
      <c r="AT643" s="5" t="n">
        <v>1.945</v>
      </c>
      <c r="AU643" s="5" t="n">
        <v>0.23</v>
      </c>
      <c r="AV643" s="5" t="n">
        <v>1</v>
      </c>
      <c r="AW643" s="5" t="n">
        <v>0.986</v>
      </c>
      <c r="AX643" s="5" t="n">
        <v>0.123</v>
      </c>
      <c r="AY643" s="5" t="n">
        <v>0.551</v>
      </c>
      <c r="AZ643" s="5" t="n">
        <v>1.891</v>
      </c>
      <c r="BA643" s="5" t="n">
        <v>0.23</v>
      </c>
      <c r="BB643" s="5" t="n">
        <v>1</v>
      </c>
      <c r="BC643" s="5" t="n">
        <v>0.598</v>
      </c>
      <c r="BD643" s="5" t="n">
        <v>0.123</v>
      </c>
      <c r="BE643" s="5" t="n">
        <v>0.168</v>
      </c>
      <c r="BF643" s="5" t="n">
        <v>0.9409999999999999</v>
      </c>
      <c r="BG643" s="5" t="n">
        <v>0.23</v>
      </c>
      <c r="BH643" s="5" t="n">
        <v>1</v>
      </c>
      <c r="BI643" s="5" t="n">
        <v>0.612</v>
      </c>
      <c r="BJ643" s="5" t="n">
        <v>0.123</v>
      </c>
      <c r="BK643" s="5" t="n">
        <v>0.874</v>
      </c>
      <c r="BL643" s="5" t="n">
        <v>1.828</v>
      </c>
      <c r="BM643" s="5" t="n">
        <v>0.23</v>
      </c>
      <c r="BN643" s="5" t="n">
        <v>1</v>
      </c>
      <c r="BO643" s="5" t="n">
        <v>0</v>
      </c>
      <c r="BP643" s="5" t="n">
        <v>-0.028</v>
      </c>
      <c r="BQ643" s="5" t="n">
        <v>0.152</v>
      </c>
      <c r="BR643" s="5" t="n">
        <v>0</v>
      </c>
      <c r="BS643" s="5" t="n">
        <v>1</v>
      </c>
      <c r="BT643" s="5" t="n">
        <v>0</v>
      </c>
      <c r="BU643" s="5" t="n">
        <v>0.002</v>
      </c>
      <c r="BV643" s="5" t="n">
        <v>0.233</v>
      </c>
      <c r="BW643" s="5" t="n">
        <v>0.23</v>
      </c>
      <c r="BX643" s="5" t="n">
        <v>0.667</v>
      </c>
      <c r="BY643" s="5" t="n">
        <v>12.729</v>
      </c>
      <c r="BZ643" s="5" t="n">
        <v>0</v>
      </c>
      <c r="CA643" s="5" t="n">
        <v>12.729</v>
      </c>
      <c r="CB643" s="5" t="n">
        <v>0</v>
      </c>
      <c r="CC643" s="5" t="n">
        <v>97.90000000000001</v>
      </c>
      <c r="CD643" s="5" t="n">
        <v>7.95</v>
      </c>
      <c r="CE643" s="5" t="n">
        <v>171.492</v>
      </c>
      <c r="CF643" s="5" t="n">
        <v>331.352</v>
      </c>
      <c r="CG643" s="5" t="n">
        <v>0.23</v>
      </c>
      <c r="CH643" s="5" t="n">
        <v>1</v>
      </c>
      <c r="CI643" s="5" t="n">
        <v>0</v>
      </c>
      <c r="CJ643" s="5" t="n">
        <v>0</v>
      </c>
      <c r="CK643" s="5" t="n">
        <v>0</v>
      </c>
      <c r="CL643" s="5" t="n">
        <v>0</v>
      </c>
      <c r="CM643" s="5" t="n">
        <v>0</v>
      </c>
      <c r="CN643" s="5" t="n">
        <v>0</v>
      </c>
      <c r="CO643" s="5" t="n">
        <v>0</v>
      </c>
      <c r="CP643" s="5" t="n">
        <v>0</v>
      </c>
      <c r="CQ643" s="5" t="n">
        <v>1.294</v>
      </c>
      <c r="CR643" s="5" t="n">
        <v>0</v>
      </c>
      <c r="CS643" s="5" t="n">
        <v>5.158</v>
      </c>
      <c r="CT643" s="5" t="n">
        <v>60.727</v>
      </c>
      <c r="CU643" s="5" t="n">
        <v>21.07</v>
      </c>
    </row>
    <row r="644">
      <c r="A644" s="5" t="inlineStr">
        <is>
          <t>PRT2023</t>
        </is>
      </c>
      <c r="B644" s="5" t="inlineStr">
        <is>
          <t>PRT</t>
        </is>
      </c>
      <c r="C644" s="5" t="inlineStr">
        <is>
          <t>PRT</t>
        </is>
      </c>
      <c r="D644" s="5" t="inlineStr">
        <is>
          <t>Portugal</t>
        </is>
      </c>
      <c r="E644" s="5" t="n">
        <v>2023</v>
      </c>
      <c r="F644" s="5" t="n">
        <v>0.23</v>
      </c>
      <c r="G644" s="5" t="n">
        <v>4.148</v>
      </c>
      <c r="H644" s="5" t="n">
        <v>0.945</v>
      </c>
      <c r="I644" s="5" t="n">
        <v>9.936999999999999</v>
      </c>
      <c r="J644" s="5" t="n">
        <v>14.084</v>
      </c>
      <c r="K644" s="5" t="n">
        <v>0</v>
      </c>
      <c r="L644" s="5" t="n">
        <v>1</v>
      </c>
      <c r="M644" s="5" t="n">
        <v>9.368</v>
      </c>
      <c r="N644" s="5" t="n">
        <v>4.646</v>
      </c>
      <c r="O644" s="5" t="n">
        <v>9.945</v>
      </c>
      <c r="P644" s="5" t="n">
        <v>19.313</v>
      </c>
      <c r="Q644" s="5" t="n">
        <v>0</v>
      </c>
      <c r="R644" s="5" t="n">
        <v>1</v>
      </c>
      <c r="S644" s="5" t="n">
        <v>30.904</v>
      </c>
      <c r="T644" s="5" t="n">
        <v>6.981</v>
      </c>
      <c r="U644" s="5" t="n">
        <v>2.279</v>
      </c>
      <c r="V644" s="5" t="n">
        <v>39.801</v>
      </c>
      <c r="W644" s="5" t="n">
        <v>0.23</v>
      </c>
      <c r="X644" s="5" t="n">
        <v>1</v>
      </c>
      <c r="Y644" s="5" t="n">
        <v>19.331</v>
      </c>
      <c r="Z644" s="5" t="n">
        <v>2.165</v>
      </c>
      <c r="AA644" s="5" t="n">
        <v>5.348</v>
      </c>
      <c r="AB644" s="5" t="n">
        <v>24.679</v>
      </c>
      <c r="AC644" s="5" t="n">
        <v>0</v>
      </c>
      <c r="AD644" s="5" t="n">
        <v>1</v>
      </c>
      <c r="AE644" s="5" t="n">
        <v>19.43</v>
      </c>
      <c r="AF644" s="5" t="n">
        <v>3.87</v>
      </c>
      <c r="AG644" s="5" t="n">
        <v>5.249</v>
      </c>
      <c r="AH644" s="5" t="n">
        <v>24.679</v>
      </c>
      <c r="AI644" s="5" t="n">
        <v>0</v>
      </c>
      <c r="AJ644" s="5" t="n">
        <v>1</v>
      </c>
      <c r="AK644" s="5" t="n">
        <v>30.389</v>
      </c>
      <c r="AL644" s="5" t="n">
        <v>15.054</v>
      </c>
      <c r="AM644" s="5" t="n">
        <v>3.557</v>
      </c>
      <c r="AN644" s="5" t="n">
        <v>41.754</v>
      </c>
      <c r="AO644" s="5" t="n">
        <v>0.23</v>
      </c>
      <c r="AP644" s="5" t="n">
        <v>1</v>
      </c>
      <c r="AQ644" s="5" t="n">
        <v>0.76</v>
      </c>
      <c r="AR644" s="5" t="n">
        <v>0.129</v>
      </c>
      <c r="AS644" s="5" t="n">
        <v>0.751</v>
      </c>
      <c r="AT644" s="5" t="n">
        <v>1.859</v>
      </c>
      <c r="AU644" s="5" t="n">
        <v>0.23</v>
      </c>
      <c r="AV644" s="5" t="n">
        <v>1</v>
      </c>
      <c r="AW644" s="5" t="n">
        <v>0.8110000000000001</v>
      </c>
      <c r="AX644" s="5" t="n">
        <v>0.129</v>
      </c>
      <c r="AY644" s="5" t="n">
        <v>0.586</v>
      </c>
      <c r="AZ644" s="5" t="n">
        <v>1.719</v>
      </c>
      <c r="BA644" s="5" t="n">
        <v>0.23</v>
      </c>
      <c r="BB644" s="5" t="n">
        <v>1</v>
      </c>
      <c r="BC644" s="5" t="n">
        <v>0.535</v>
      </c>
      <c r="BD644" s="5" t="n">
        <v>0.129</v>
      </c>
      <c r="BE644" s="5" t="n">
        <v>0.186</v>
      </c>
      <c r="BF644" s="5" t="n">
        <v>0.887</v>
      </c>
      <c r="BG644" s="5" t="n">
        <v>0.23</v>
      </c>
      <c r="BH644" s="5" t="n">
        <v>1</v>
      </c>
      <c r="BI644" s="5" t="n">
        <v>0.579</v>
      </c>
      <c r="BJ644" s="5" t="n">
        <v>0.129</v>
      </c>
      <c r="BK644" s="5" t="n">
        <v>0.821</v>
      </c>
      <c r="BL644" s="5" t="n">
        <v>1.722</v>
      </c>
      <c r="BM644" s="5" t="n">
        <v>0.23</v>
      </c>
      <c r="BN644" s="5" t="n">
        <v>1</v>
      </c>
      <c r="BO644" s="5" t="n">
        <v>0</v>
      </c>
      <c r="BP644" s="5" t="n">
        <v>-0.038</v>
      </c>
      <c r="BQ644" s="5" t="n">
        <v>0.094</v>
      </c>
      <c r="BR644" s="5" t="n">
        <v>0</v>
      </c>
      <c r="BS644" s="5" t="n">
        <v>1</v>
      </c>
      <c r="BT644" s="5" t="n">
        <v>0</v>
      </c>
      <c r="BU644" s="5" t="n">
        <v>-0.07099999999999999</v>
      </c>
      <c r="BV644" s="5" t="n">
        <v>0.236</v>
      </c>
      <c r="BW644" s="5" t="n">
        <v>0.23</v>
      </c>
      <c r="BX644" s="5" t="n">
        <v>0.667</v>
      </c>
      <c r="BY644" s="5" t="n">
        <v>13.254</v>
      </c>
      <c r="BZ644" s="5" t="n">
        <v>0</v>
      </c>
      <c r="CA644" s="5" t="n">
        <v>13.254</v>
      </c>
      <c r="CB644" s="5" t="n">
        <v>0</v>
      </c>
      <c r="CC644" s="5" t="n">
        <v>83.248</v>
      </c>
      <c r="CD644" s="5" t="n">
        <v>7.95</v>
      </c>
      <c r="CE644" s="5" t="n">
        <v>177.631</v>
      </c>
      <c r="CF644" s="5" t="n">
        <v>320.881</v>
      </c>
      <c r="CG644" s="5" t="n">
        <v>0.23</v>
      </c>
      <c r="CH644" s="5" t="n">
        <v>1</v>
      </c>
      <c r="CI644" s="5" t="n">
        <v>0</v>
      </c>
      <c r="CJ644" s="5" t="n">
        <v>0</v>
      </c>
      <c r="CK644" s="5" t="n">
        <v>0</v>
      </c>
      <c r="CL644" s="5" t="n">
        <v>0</v>
      </c>
      <c r="CM644" s="5" t="n">
        <v>0</v>
      </c>
      <c r="CN644" s="5" t="n">
        <v>0</v>
      </c>
      <c r="CO644" s="5" t="n">
        <v>0</v>
      </c>
      <c r="CP644" s="5" t="n">
        <v>0</v>
      </c>
      <c r="CQ644" s="5" t="n">
        <v>1.348</v>
      </c>
      <c r="CR644" s="5" t="n">
        <v>0</v>
      </c>
      <c r="CS644" s="5" t="n">
        <v>5.37</v>
      </c>
      <c r="CT644" s="5" t="n">
        <v>29.221</v>
      </c>
      <c r="CU644" s="5" t="n">
        <v>15.648</v>
      </c>
    </row>
    <row r="645">
      <c r="A645" s="5" t="inlineStr">
        <is>
          <t>PRT2024</t>
        </is>
      </c>
      <c r="B645" s="5" t="inlineStr">
        <is>
          <t>PRT</t>
        </is>
      </c>
      <c r="C645" s="5" t="inlineStr">
        <is>
          <t>PRT</t>
        </is>
      </c>
      <c r="D645" s="5" t="inlineStr">
        <is>
          <t>Portugal</t>
        </is>
      </c>
      <c r="E645" s="5" t="n">
        <v>2024</v>
      </c>
      <c r="F645" s="5" t="n">
        <v>0.23</v>
      </c>
      <c r="G645" s="5" t="n">
        <v>4.039</v>
      </c>
      <c r="H645" s="5" t="n">
        <v>1.023</v>
      </c>
      <c r="I645" s="5" t="n">
        <v>6.576</v>
      </c>
      <c r="J645" s="5" t="n">
        <v>10.615</v>
      </c>
      <c r="K645" s="5" t="n">
        <v>0</v>
      </c>
      <c r="L645" s="5" t="n">
        <v>1</v>
      </c>
      <c r="M645" s="5" t="n">
        <v>8.81</v>
      </c>
      <c r="N645" s="5" t="n">
        <v>4.799</v>
      </c>
      <c r="O645" s="5" t="n">
        <v>6.989</v>
      </c>
      <c r="P645" s="5" t="n">
        <v>15.799</v>
      </c>
      <c r="Q645" s="5" t="n">
        <v>0</v>
      </c>
      <c r="R645" s="5" t="n">
        <v>1</v>
      </c>
      <c r="S645" s="5" t="n">
        <v>25.97</v>
      </c>
      <c r="T645" s="5" t="n">
        <v>7.187</v>
      </c>
      <c r="U645" s="5" t="n">
        <v>2.358</v>
      </c>
      <c r="V645" s="5" t="n">
        <v>33.785</v>
      </c>
      <c r="W645" s="5" t="n">
        <v>0.23</v>
      </c>
      <c r="X645" s="5" t="n">
        <v>1</v>
      </c>
      <c r="Y645" s="5" t="n">
        <v>14.363</v>
      </c>
      <c r="Z645" s="5" t="n">
        <v>1.814</v>
      </c>
      <c r="AA645" s="5" t="n">
        <v>4.561</v>
      </c>
      <c r="AB645" s="5" t="n">
        <v>18.924</v>
      </c>
      <c r="AC645" s="5" t="n">
        <v>0</v>
      </c>
      <c r="AD645" s="5" t="n">
        <v>1</v>
      </c>
      <c r="AE645" s="5" t="n">
        <v>14.363</v>
      </c>
      <c r="AF645" s="5" t="n">
        <v>3.146</v>
      </c>
      <c r="AG645" s="5" t="n">
        <v>4.561</v>
      </c>
      <c r="AH645" s="5" t="n">
        <v>18.924</v>
      </c>
      <c r="AI645" s="5" t="n">
        <v>0</v>
      </c>
      <c r="AJ645" s="5" t="n">
        <v>1</v>
      </c>
      <c r="AK645" s="5" t="n">
        <v>26.173</v>
      </c>
      <c r="AL645" s="5" t="n">
        <v>13.312</v>
      </c>
      <c r="AM645" s="5" t="n">
        <v>5.094</v>
      </c>
      <c r="AN645" s="5" t="n">
        <v>38.458</v>
      </c>
      <c r="AO645" s="5" t="n">
        <v>0.23</v>
      </c>
      <c r="AP645" s="5" t="n">
        <v>1</v>
      </c>
      <c r="AQ645" s="5" t="n">
        <v>0.724</v>
      </c>
      <c r="AR645" s="5" t="n">
        <v>0.132</v>
      </c>
      <c r="AS645" s="5" t="n">
        <v>0.786</v>
      </c>
      <c r="AT645" s="5" t="n">
        <v>1.857</v>
      </c>
      <c r="AU645" s="5" t="n">
        <v>0.23</v>
      </c>
      <c r="AV645" s="5" t="n">
        <v>1</v>
      </c>
      <c r="AW645" s="5" t="n">
        <v>0.75</v>
      </c>
      <c r="AX645" s="5" t="n">
        <v>0.132</v>
      </c>
      <c r="AY645" s="5" t="n">
        <v>0.641</v>
      </c>
      <c r="AZ645" s="5" t="n">
        <v>1.711</v>
      </c>
      <c r="BA645" s="5" t="n">
        <v>0.23</v>
      </c>
      <c r="BB645" s="5" t="n">
        <v>1</v>
      </c>
      <c r="BC645" s="5" t="n">
        <v>0.513</v>
      </c>
      <c r="BD645" s="5" t="n">
        <v>0.132</v>
      </c>
      <c r="BE645" s="5" t="n">
        <v>0.238</v>
      </c>
      <c r="BF645" s="5" t="n">
        <v>0.924</v>
      </c>
      <c r="BG645" s="5" t="n">
        <v>0.23</v>
      </c>
      <c r="BH645" s="5" t="n">
        <v>1</v>
      </c>
      <c r="BI645" s="5" t="n">
        <v>0.591</v>
      </c>
      <c r="BJ645" s="5" t="n">
        <v>0.132</v>
      </c>
      <c r="BK645" s="5" t="n">
        <v>0.769</v>
      </c>
      <c r="BL645" s="5" t="n">
        <v>1.673</v>
      </c>
      <c r="BM645" s="5" t="n">
        <v>0.23</v>
      </c>
      <c r="BN645" s="5" t="n">
        <v>1</v>
      </c>
      <c r="BO645" s="5" t="n">
        <v>0</v>
      </c>
      <c r="BP645" s="5" t="n">
        <v>0.008</v>
      </c>
      <c r="BQ645" s="5" t="n">
        <v>0.108</v>
      </c>
      <c r="BR645" s="5" t="n">
        <v>0</v>
      </c>
      <c r="BS645" s="5" t="n">
        <v>1</v>
      </c>
      <c r="BT645" s="5" t="n">
        <v>0</v>
      </c>
      <c r="BU645" s="5" t="n">
        <v>0.041</v>
      </c>
      <c r="BV645" s="5" t="n">
        <v>0.273</v>
      </c>
      <c r="BW645" s="5" t="n">
        <v>0.23</v>
      </c>
      <c r="BX645" s="5" t="n">
        <v>0.667</v>
      </c>
      <c r="BY645" s="5" t="n">
        <v>13.646</v>
      </c>
      <c r="BZ645" s="5" t="n">
        <v>0</v>
      </c>
      <c r="CA645" s="5" t="n">
        <v>13.646</v>
      </c>
      <c r="CB645" s="5" t="n">
        <v>0</v>
      </c>
      <c r="CC645" s="5" t="n">
        <v>82.58799999999999</v>
      </c>
      <c r="CD645" s="5" t="n">
        <v>7.95</v>
      </c>
      <c r="CE645" s="5" t="n">
        <v>166.731</v>
      </c>
      <c r="CF645" s="5" t="n">
        <v>306.663</v>
      </c>
      <c r="CG645" s="5" t="n">
        <v>0.23</v>
      </c>
      <c r="CH645" s="5" t="n">
        <v>1</v>
      </c>
      <c r="CI645" s="5" t="n">
        <v>0</v>
      </c>
      <c r="CJ645" s="5" t="n">
        <v>0</v>
      </c>
      <c r="CK645" s="5" t="n">
        <v>0</v>
      </c>
      <c r="CL645" s="5" t="n">
        <v>0</v>
      </c>
      <c r="CM645" s="5" t="n">
        <v>0</v>
      </c>
      <c r="CN645" s="5" t="n">
        <v>0</v>
      </c>
      <c r="CO645" s="5" t="n">
        <v>0</v>
      </c>
      <c r="CP645" s="5" t="n">
        <v>0</v>
      </c>
      <c r="CQ645" s="5" t="n">
        <v>1.387</v>
      </c>
      <c r="CR645" s="5" t="n">
        <v>0</v>
      </c>
      <c r="CS645" s="5" t="n">
        <v>5.529</v>
      </c>
      <c r="CT645" s="5" t="n">
        <v>22.865</v>
      </c>
      <c r="CU645" s="5" t="n">
        <v>8.265000000000001</v>
      </c>
    </row>
    <row r="646">
      <c r="A646" s="5" t="inlineStr">
        <is>
          <t>PRI2021</t>
        </is>
      </c>
      <c r="B646" s="5" t="inlineStr">
        <is>
          <t>PRI</t>
        </is>
      </c>
      <c r="C646" s="5" t="inlineStr">
        <is>
          <t>PRI</t>
        </is>
      </c>
      <c r="D646" s="5" t="inlineStr">
        <is>
          <t>Puerto Rico</t>
        </is>
      </c>
      <c r="E646" s="5" t="n">
        <v>2021</v>
      </c>
      <c r="F646" s="5" t="n">
        <v>0.115</v>
      </c>
      <c r="G646" s="5" t="n">
        <v>5.897</v>
      </c>
      <c r="H646" s="5" t="n">
        <v>1.143</v>
      </c>
      <c r="I646" s="5" t="n">
        <v>0</v>
      </c>
      <c r="J646" s="5" t="n">
        <v>5.897</v>
      </c>
      <c r="K646" s="5" t="n">
        <v>0</v>
      </c>
      <c r="L646" s="5" t="n">
        <v>1</v>
      </c>
      <c r="M646" s="5" t="n">
        <v>7.964</v>
      </c>
      <c r="N646" s="5" t="n">
        <v>3.43</v>
      </c>
      <c r="O646" s="5" t="n">
        <v>0</v>
      </c>
      <c r="P646" s="5" t="n">
        <v>7.964</v>
      </c>
      <c r="Q646" s="5" t="n">
        <v>0</v>
      </c>
      <c r="R646" s="5" t="n">
        <v>1</v>
      </c>
      <c r="S646" s="5" t="n">
        <v>11.613</v>
      </c>
      <c r="T646" s="5" t="n">
        <v>6.86</v>
      </c>
      <c r="U646" s="5" t="n">
        <v>0</v>
      </c>
      <c r="V646" s="5" t="n">
        <v>12.949</v>
      </c>
      <c r="W646" s="5" t="n">
        <v>0.115</v>
      </c>
      <c r="X646" s="5" t="n">
        <v>1</v>
      </c>
      <c r="Y646" s="5" t="n">
        <v>17.127</v>
      </c>
      <c r="Z646" s="5" t="n">
        <v>2.304</v>
      </c>
      <c r="AA646" s="5" t="n">
        <v>0</v>
      </c>
      <c r="AB646" s="5" t="n">
        <v>17.127</v>
      </c>
      <c r="AC646" s="5" t="n">
        <v>0</v>
      </c>
      <c r="AD646" s="5" t="n">
        <v>1</v>
      </c>
      <c r="AE646" s="5" t="n">
        <v>18.27</v>
      </c>
      <c r="AF646" s="5" t="n">
        <v>4.278</v>
      </c>
      <c r="AG646" s="5" t="n">
        <v>0</v>
      </c>
      <c r="AH646" s="5" t="n">
        <v>18.27</v>
      </c>
      <c r="AI646" s="5" t="n">
        <v>0</v>
      </c>
      <c r="AJ646" s="5" t="n">
        <v>1</v>
      </c>
      <c r="AK646" s="5" t="n">
        <v>25.13</v>
      </c>
      <c r="AL646" s="5" t="n">
        <v>13.503</v>
      </c>
      <c r="AM646" s="5" t="n">
        <v>0</v>
      </c>
      <c r="AN646" s="5" t="n">
        <v>28.02</v>
      </c>
      <c r="AO646" s="5" t="n">
        <v>0.115</v>
      </c>
      <c r="AP646" s="5" t="n">
        <v>1</v>
      </c>
      <c r="AQ646" s="5" t="n">
        <v>0.649</v>
      </c>
      <c r="AR646" s="5" t="n">
        <v>0.114</v>
      </c>
      <c r="AS646" s="5" t="n">
        <v>0.123</v>
      </c>
      <c r="AT646" s="5" t="n">
        <v>0.861</v>
      </c>
      <c r="AU646" s="5" t="n">
        <v>0.115</v>
      </c>
      <c r="AV646" s="5" t="n">
        <v>1</v>
      </c>
      <c r="AW646" s="5" t="n">
        <v>0.577</v>
      </c>
      <c r="AX646" s="5" t="n">
        <v>0.114</v>
      </c>
      <c r="AY646" s="5" t="n">
        <v>0.052</v>
      </c>
      <c r="AZ646" s="5" t="n">
        <v>0.701</v>
      </c>
      <c r="BA646" s="5" t="n">
        <v>0.115</v>
      </c>
      <c r="BB646" s="5" t="n">
        <v>1</v>
      </c>
      <c r="BC646" s="5" t="n">
        <v>0.458</v>
      </c>
      <c r="BD646" s="5" t="n">
        <v>0.114</v>
      </c>
      <c r="BE646" s="5" t="n">
        <v>0</v>
      </c>
      <c r="BF646" s="5" t="n">
        <v>0.511</v>
      </c>
      <c r="BG646" s="5" t="n">
        <v>0.115</v>
      </c>
      <c r="BH646" s="5" t="n">
        <v>1</v>
      </c>
      <c r="BI646" s="5" t="n">
        <v>0.491</v>
      </c>
      <c r="BJ646" s="5" t="n">
        <v>0.114</v>
      </c>
      <c r="BK646" s="5" t="n">
        <v>0</v>
      </c>
      <c r="BL646" s="5" t="n">
        <v>0.548</v>
      </c>
      <c r="BM646" s="5" t="n">
        <v>0.115</v>
      </c>
      <c r="BN646" s="5" t="n">
        <v>1</v>
      </c>
      <c r="BO646" s="5" t="n">
        <v>0</v>
      </c>
      <c r="BP646" s="5" t="n">
        <v>0</v>
      </c>
      <c r="BQ646" s="5" t="n">
        <v>0</v>
      </c>
      <c r="BR646" s="5" t="n">
        <v>0</v>
      </c>
      <c r="BS646" s="5" t="n">
        <v>1</v>
      </c>
      <c r="BT646" s="5" t="n">
        <v>0</v>
      </c>
      <c r="BU646" s="5" t="n">
        <v>0</v>
      </c>
      <c r="BV646" s="5" t="n">
        <v>0</v>
      </c>
      <c r="BW646" s="5" t="n">
        <v>0.115</v>
      </c>
      <c r="BX646" s="5" t="n">
        <v>1</v>
      </c>
      <c r="BY646" s="5" t="n">
        <v>11.787</v>
      </c>
      <c r="BZ646" s="5" t="n">
        <v>0</v>
      </c>
      <c r="CA646" s="5" t="n">
        <v>11.787</v>
      </c>
      <c r="CB646" s="5" t="n">
        <v>0</v>
      </c>
      <c r="CC646" s="5" t="n">
        <v>78.125</v>
      </c>
      <c r="CD646" s="5" t="n">
        <v>7.95</v>
      </c>
      <c r="CE646" s="5" t="n">
        <v>0</v>
      </c>
      <c r="CF646" s="5" t="n">
        <v>87.10899999999999</v>
      </c>
      <c r="CG646" s="5" t="n">
        <v>0.115</v>
      </c>
      <c r="CH646" s="5" t="n">
        <v>1</v>
      </c>
      <c r="CI646" s="5" t="n">
        <v>0</v>
      </c>
      <c r="CJ646" s="5" t="n">
        <v>0</v>
      </c>
      <c r="CK646" s="5" t="n">
        <v>0</v>
      </c>
      <c r="CL646" s="5" t="n">
        <v>0</v>
      </c>
      <c r="CM646" s="5" t="n">
        <v>0</v>
      </c>
      <c r="CN646" s="5" t="n">
        <v>0</v>
      </c>
      <c r="CO646" s="5" t="n">
        <v>0</v>
      </c>
      <c r="CP646" s="5" t="n">
        <v>0</v>
      </c>
      <c r="CQ646" s="5" t="n">
        <v>1.198</v>
      </c>
      <c r="CR646" s="5" t="n">
        <v>0</v>
      </c>
      <c r="CS646" s="5" t="n">
        <v>4.776</v>
      </c>
      <c r="CT646" s="5" t="n">
        <v>4.753</v>
      </c>
      <c r="CU646" s="5" t="n">
        <v>15.983</v>
      </c>
    </row>
    <row r="647">
      <c r="A647" s="5" t="inlineStr">
        <is>
          <t>PRI2022</t>
        </is>
      </c>
      <c r="B647" s="5" t="inlineStr">
        <is>
          <t>PRI</t>
        </is>
      </c>
      <c r="C647" s="5" t="inlineStr">
        <is>
          <t>PRI</t>
        </is>
      </c>
      <c r="D647" s="5" t="inlineStr">
        <is>
          <t>Puerto Rico</t>
        </is>
      </c>
      <c r="E647" s="5" t="n">
        <v>2022</v>
      </c>
      <c r="F647" s="5" t="n">
        <v>0.115</v>
      </c>
      <c r="G647" s="5" t="n">
        <v>11.72</v>
      </c>
      <c r="H647" s="5" t="n">
        <v>1.235</v>
      </c>
      <c r="I647" s="5" t="n">
        <v>0</v>
      </c>
      <c r="J647" s="5" t="n">
        <v>11.72</v>
      </c>
      <c r="K647" s="5" t="n">
        <v>0</v>
      </c>
      <c r="L647" s="5" t="n">
        <v>1</v>
      </c>
      <c r="M647" s="5" t="n">
        <v>9.782999999999999</v>
      </c>
      <c r="N647" s="5" t="n">
        <v>3.704</v>
      </c>
      <c r="O647" s="5" t="n">
        <v>0</v>
      </c>
      <c r="P647" s="5" t="n">
        <v>9.782999999999999</v>
      </c>
      <c r="Q647" s="5" t="n">
        <v>0</v>
      </c>
      <c r="R647" s="5" t="n">
        <v>1</v>
      </c>
      <c r="S647" s="5" t="n">
        <v>17.893</v>
      </c>
      <c r="T647" s="5" t="n">
        <v>7.408</v>
      </c>
      <c r="U647" s="5" t="n">
        <v>0.152</v>
      </c>
      <c r="V647" s="5" t="n">
        <v>19.951</v>
      </c>
      <c r="W647" s="5" t="n">
        <v>0.115</v>
      </c>
      <c r="X647" s="5" t="n">
        <v>1</v>
      </c>
      <c r="Y647" s="5" t="n">
        <v>30.728</v>
      </c>
      <c r="Z647" s="5" t="n">
        <v>4.133</v>
      </c>
      <c r="AA647" s="5" t="n">
        <v>0</v>
      </c>
      <c r="AB647" s="5" t="n">
        <v>30.728</v>
      </c>
      <c r="AC647" s="5" t="n">
        <v>0</v>
      </c>
      <c r="AD647" s="5" t="n">
        <v>1</v>
      </c>
      <c r="AE647" s="5" t="n">
        <v>31.963</v>
      </c>
      <c r="AF647" s="5" t="n">
        <v>7.485</v>
      </c>
      <c r="AG647" s="5" t="n">
        <v>0</v>
      </c>
      <c r="AH647" s="5" t="n">
        <v>31.963</v>
      </c>
      <c r="AI647" s="5" t="n">
        <v>0</v>
      </c>
      <c r="AJ647" s="5" t="n">
        <v>1</v>
      </c>
      <c r="AK647" s="5" t="n">
        <v>39.371</v>
      </c>
      <c r="AL647" s="5" t="n">
        <v>21.155</v>
      </c>
      <c r="AM647" s="5" t="n">
        <v>0.335</v>
      </c>
      <c r="AN647" s="5" t="n">
        <v>43.899</v>
      </c>
      <c r="AO647" s="5" t="n">
        <v>0.115</v>
      </c>
      <c r="AP647" s="5" t="n">
        <v>1</v>
      </c>
      <c r="AQ647" s="5" t="n">
        <v>0.896</v>
      </c>
      <c r="AR647" s="5" t="n">
        <v>0.123</v>
      </c>
      <c r="AS647" s="5" t="n">
        <v>0.14</v>
      </c>
      <c r="AT647" s="5" t="n">
        <v>1.155</v>
      </c>
      <c r="AU647" s="5" t="n">
        <v>0.115</v>
      </c>
      <c r="AV647" s="5" t="n">
        <v>1</v>
      </c>
      <c r="AW647" s="5" t="n">
        <v>0.89</v>
      </c>
      <c r="AX647" s="5" t="n">
        <v>0.123</v>
      </c>
      <c r="AY647" s="5" t="n">
        <v>0.167</v>
      </c>
      <c r="AZ647" s="5" t="n">
        <v>1.179</v>
      </c>
      <c r="BA647" s="5" t="n">
        <v>0.115</v>
      </c>
      <c r="BB647" s="5" t="n">
        <v>1</v>
      </c>
      <c r="BC647" s="5" t="n">
        <v>0.62</v>
      </c>
      <c r="BD647" s="5" t="n">
        <v>0.123</v>
      </c>
      <c r="BE647" s="5" t="n">
        <v>0.005</v>
      </c>
      <c r="BF647" s="5" t="n">
        <v>0.6919999999999999</v>
      </c>
      <c r="BG647" s="5" t="n">
        <v>0.115</v>
      </c>
      <c r="BH647" s="5" t="n">
        <v>1</v>
      </c>
      <c r="BI647" s="5" t="n">
        <v>0.608</v>
      </c>
      <c r="BJ647" s="5" t="n">
        <v>0.123</v>
      </c>
      <c r="BK647" s="5" t="n">
        <v>0.005</v>
      </c>
      <c r="BL647" s="5" t="n">
        <v>0.677</v>
      </c>
      <c r="BM647" s="5" t="n">
        <v>0.115</v>
      </c>
      <c r="BN647" s="5" t="n">
        <v>1</v>
      </c>
      <c r="BO647" s="5" t="n">
        <v>0</v>
      </c>
      <c r="BP647" s="5" t="n">
        <v>0</v>
      </c>
      <c r="BQ647" s="5" t="n">
        <v>0</v>
      </c>
      <c r="BR647" s="5" t="n">
        <v>0</v>
      </c>
      <c r="BS647" s="5" t="n">
        <v>1</v>
      </c>
      <c r="BT647" s="5" t="n">
        <v>0</v>
      </c>
      <c r="BU647" s="5" t="n">
        <v>0</v>
      </c>
      <c r="BV647" s="5" t="n">
        <v>0</v>
      </c>
      <c r="BW647" s="5" t="n">
        <v>0.115</v>
      </c>
      <c r="BX647" s="5" t="n">
        <v>1</v>
      </c>
      <c r="BY647" s="5" t="n">
        <v>12.729</v>
      </c>
      <c r="BZ647" s="5" t="n">
        <v>0</v>
      </c>
      <c r="CA647" s="5" t="n">
        <v>12.729</v>
      </c>
      <c r="CB647" s="5" t="n">
        <v>0</v>
      </c>
      <c r="CC647" s="5" t="n">
        <v>97.90000000000001</v>
      </c>
      <c r="CD647" s="5" t="n">
        <v>7.95</v>
      </c>
      <c r="CE647" s="5" t="n">
        <v>0.833</v>
      </c>
      <c r="CF647" s="5" t="n">
        <v>109.159</v>
      </c>
      <c r="CG647" s="5" t="n">
        <v>0.115</v>
      </c>
      <c r="CH647" s="5" t="n">
        <v>1</v>
      </c>
      <c r="CI647" s="5" t="n">
        <v>0</v>
      </c>
      <c r="CJ647" s="5" t="n">
        <v>0</v>
      </c>
      <c r="CK647" s="5" t="n">
        <v>0</v>
      </c>
      <c r="CL647" s="5" t="n">
        <v>0</v>
      </c>
      <c r="CM647" s="5" t="n">
        <v>0</v>
      </c>
      <c r="CN647" s="5" t="n">
        <v>0</v>
      </c>
      <c r="CO647" s="5" t="n">
        <v>0</v>
      </c>
      <c r="CP647" s="5" t="n">
        <v>0</v>
      </c>
      <c r="CQ647" s="5" t="n">
        <v>1.294</v>
      </c>
      <c r="CR647" s="5" t="n">
        <v>0</v>
      </c>
      <c r="CS647" s="5" t="n">
        <v>5.158</v>
      </c>
      <c r="CT647" s="5" t="n">
        <v>10.485</v>
      </c>
      <c r="CU647" s="5" t="n">
        <v>29.494</v>
      </c>
    </row>
    <row r="648">
      <c r="A648" s="5" t="inlineStr">
        <is>
          <t>PRI2023</t>
        </is>
      </c>
      <c r="B648" s="5" t="inlineStr">
        <is>
          <t>PRI</t>
        </is>
      </c>
      <c r="C648" s="5" t="inlineStr">
        <is>
          <t>PRI</t>
        </is>
      </c>
      <c r="D648" s="5" t="inlineStr">
        <is>
          <t>Puerto Rico</t>
        </is>
      </c>
      <c r="E648" s="5" t="n">
        <v>2023</v>
      </c>
      <c r="F648" s="5" t="n">
        <v>0.115</v>
      </c>
      <c r="G648" s="5" t="n">
        <v>6.147</v>
      </c>
      <c r="H648" s="5" t="n">
        <v>1.286</v>
      </c>
      <c r="I648" s="5" t="n">
        <v>0</v>
      </c>
      <c r="J648" s="5" t="n">
        <v>6.147</v>
      </c>
      <c r="K648" s="5" t="n">
        <v>0</v>
      </c>
      <c r="L648" s="5" t="n">
        <v>1</v>
      </c>
      <c r="M648" s="5" t="n">
        <v>7.886</v>
      </c>
      <c r="N648" s="5" t="n">
        <v>3.857</v>
      </c>
      <c r="O648" s="5" t="n">
        <v>0</v>
      </c>
      <c r="P648" s="5" t="n">
        <v>7.886</v>
      </c>
      <c r="Q648" s="5" t="n">
        <v>0</v>
      </c>
      <c r="R648" s="5" t="n">
        <v>1</v>
      </c>
      <c r="S648" s="5" t="n">
        <v>12.575</v>
      </c>
      <c r="T648" s="5" t="n">
        <v>7.714</v>
      </c>
      <c r="U648" s="5" t="n">
        <v>0.16</v>
      </c>
      <c r="V648" s="5" t="n">
        <v>14.021</v>
      </c>
      <c r="W648" s="5" t="n">
        <v>0.115</v>
      </c>
      <c r="X648" s="5" t="n">
        <v>1</v>
      </c>
      <c r="Y648" s="5" t="n">
        <v>12.478</v>
      </c>
      <c r="Z648" s="5" t="n">
        <v>1.678</v>
      </c>
      <c r="AA648" s="5" t="n">
        <v>0</v>
      </c>
      <c r="AB648" s="5" t="n">
        <v>12.478</v>
      </c>
      <c r="AC648" s="5" t="n">
        <v>0</v>
      </c>
      <c r="AD648" s="5" t="n">
        <v>1</v>
      </c>
      <c r="AE648" s="5" t="n">
        <v>13.763</v>
      </c>
      <c r="AF648" s="5" t="n">
        <v>3.223</v>
      </c>
      <c r="AG648" s="5" t="n">
        <v>0</v>
      </c>
      <c r="AH648" s="5" t="n">
        <v>13.763</v>
      </c>
      <c r="AI648" s="5" t="n">
        <v>0</v>
      </c>
      <c r="AJ648" s="5" t="n">
        <v>1</v>
      </c>
      <c r="AK648" s="5" t="n">
        <v>21.477</v>
      </c>
      <c r="AL648" s="5" t="n">
        <v>11.54</v>
      </c>
      <c r="AM648" s="5" t="n">
        <v>0.273</v>
      </c>
      <c r="AN648" s="5" t="n">
        <v>23.947</v>
      </c>
      <c r="AO648" s="5" t="n">
        <v>0.115</v>
      </c>
      <c r="AP648" s="5" t="n">
        <v>1</v>
      </c>
      <c r="AQ648" s="5" t="n">
        <v>0.791</v>
      </c>
      <c r="AR648" s="5" t="n">
        <v>0.129</v>
      </c>
      <c r="AS648" s="5" t="n">
        <v>0.139</v>
      </c>
      <c r="AT648" s="5" t="n">
        <v>1.037</v>
      </c>
      <c r="AU648" s="5" t="n">
        <v>0.115</v>
      </c>
      <c r="AV648" s="5" t="n">
        <v>1</v>
      </c>
      <c r="AW648" s="5" t="n">
        <v>0.618</v>
      </c>
      <c r="AX648" s="5" t="n">
        <v>0.129</v>
      </c>
      <c r="AY648" s="5" t="n">
        <v>0.264</v>
      </c>
      <c r="AZ648" s="5" t="n">
        <v>0.984</v>
      </c>
      <c r="BA648" s="5" t="n">
        <v>0.115</v>
      </c>
      <c r="BB648" s="5" t="n">
        <v>1</v>
      </c>
      <c r="BC648" s="5" t="n">
        <v>0.554</v>
      </c>
      <c r="BD648" s="5" t="n">
        <v>0.129</v>
      </c>
      <c r="BE648" s="5" t="n">
        <v>0.007</v>
      </c>
      <c r="BF648" s="5" t="n">
        <v>0.618</v>
      </c>
      <c r="BG648" s="5" t="n">
        <v>0.115</v>
      </c>
      <c r="BH648" s="5" t="n">
        <v>1</v>
      </c>
      <c r="BI648" s="5" t="n">
        <v>0.5570000000000001</v>
      </c>
      <c r="BJ648" s="5" t="n">
        <v>0.129</v>
      </c>
      <c r="BK648" s="5" t="n">
        <v>0.007</v>
      </c>
      <c r="BL648" s="5" t="n">
        <v>0.621</v>
      </c>
      <c r="BM648" s="5" t="n">
        <v>0.115</v>
      </c>
      <c r="BN648" s="5" t="n">
        <v>1</v>
      </c>
      <c r="BO648" s="5" t="n">
        <v>0</v>
      </c>
      <c r="BP648" s="5" t="n">
        <v>0</v>
      </c>
      <c r="BQ648" s="5" t="n">
        <v>0</v>
      </c>
      <c r="BR648" s="5" t="n">
        <v>0</v>
      </c>
      <c r="BS648" s="5" t="n">
        <v>1</v>
      </c>
      <c r="BT648" s="5" t="n">
        <v>0</v>
      </c>
      <c r="BU648" s="5" t="n">
        <v>0</v>
      </c>
      <c r="BV648" s="5" t="n">
        <v>0</v>
      </c>
      <c r="BW648" s="5" t="n">
        <v>0.115</v>
      </c>
      <c r="BX648" s="5" t="n">
        <v>1</v>
      </c>
      <c r="BY648" s="5" t="n">
        <v>13.254</v>
      </c>
      <c r="BZ648" s="5" t="n">
        <v>0</v>
      </c>
      <c r="CA648" s="5" t="n">
        <v>13.254</v>
      </c>
      <c r="CB648" s="5" t="n">
        <v>0</v>
      </c>
      <c r="CC648" s="5" t="n">
        <v>83.248</v>
      </c>
      <c r="CD648" s="5" t="n">
        <v>7.95</v>
      </c>
      <c r="CE648" s="5" t="n">
        <v>1.06</v>
      </c>
      <c r="CF648" s="5" t="n">
        <v>92.822</v>
      </c>
      <c r="CG648" s="5" t="n">
        <v>0.115</v>
      </c>
      <c r="CH648" s="5" t="n">
        <v>1</v>
      </c>
      <c r="CI648" s="5" t="n">
        <v>0</v>
      </c>
      <c r="CJ648" s="5" t="n">
        <v>0</v>
      </c>
      <c r="CK648" s="5" t="n">
        <v>0</v>
      </c>
      <c r="CL648" s="5" t="n">
        <v>0</v>
      </c>
      <c r="CM648" s="5" t="n">
        <v>0</v>
      </c>
      <c r="CN648" s="5" t="n">
        <v>0</v>
      </c>
      <c r="CO648" s="5" t="n">
        <v>0</v>
      </c>
      <c r="CP648" s="5" t="n">
        <v>0</v>
      </c>
      <c r="CQ648" s="5" t="n">
        <v>1.348</v>
      </c>
      <c r="CR648" s="5" t="n">
        <v>0</v>
      </c>
      <c r="CS648" s="5" t="n">
        <v>5.37</v>
      </c>
      <c r="CT648" s="5" t="n">
        <v>4.861</v>
      </c>
      <c r="CU648" s="5" t="n">
        <v>11.192</v>
      </c>
    </row>
    <row r="649">
      <c r="A649" s="5" t="inlineStr">
        <is>
          <t>PRI2024</t>
        </is>
      </c>
      <c r="B649" s="5" t="inlineStr">
        <is>
          <t>PRI</t>
        </is>
      </c>
      <c r="C649" s="5" t="inlineStr">
        <is>
          <t>PRI</t>
        </is>
      </c>
      <c r="D649" s="5" t="inlineStr">
        <is>
          <t>Puerto Rico</t>
        </is>
      </c>
      <c r="E649" s="5" t="n">
        <v>2024</v>
      </c>
      <c r="F649" s="5" t="n">
        <v>0.115</v>
      </c>
      <c r="G649" s="5" t="n">
        <v>5.575</v>
      </c>
      <c r="H649" s="5" t="n">
        <v>1.324</v>
      </c>
      <c r="I649" s="5" t="n">
        <v>0</v>
      </c>
      <c r="J649" s="5" t="n">
        <v>5.575</v>
      </c>
      <c r="K649" s="5" t="n">
        <v>0</v>
      </c>
      <c r="L649" s="5" t="n">
        <v>1</v>
      </c>
      <c r="M649" s="5" t="n">
        <v>7.124</v>
      </c>
      <c r="N649" s="5" t="n">
        <v>3.971</v>
      </c>
      <c r="O649" s="5" t="n">
        <v>0</v>
      </c>
      <c r="P649" s="5" t="n">
        <v>7.124</v>
      </c>
      <c r="Q649" s="5" t="n">
        <v>0</v>
      </c>
      <c r="R649" s="5" t="n">
        <v>1</v>
      </c>
      <c r="S649" s="5" t="n">
        <v>12.193</v>
      </c>
      <c r="T649" s="5" t="n">
        <v>7.942</v>
      </c>
      <c r="U649" s="5" t="n">
        <v>0.191</v>
      </c>
      <c r="V649" s="5" t="n">
        <v>13.595</v>
      </c>
      <c r="W649" s="5" t="n">
        <v>0.115</v>
      </c>
      <c r="X649" s="5" t="n">
        <v>1</v>
      </c>
      <c r="Y649" s="5" t="n">
        <v>11.447</v>
      </c>
      <c r="Z649" s="5" t="n">
        <v>1.54</v>
      </c>
      <c r="AA649" s="5" t="n">
        <v>0</v>
      </c>
      <c r="AB649" s="5" t="n">
        <v>11.447</v>
      </c>
      <c r="AC649" s="5" t="n">
        <v>0</v>
      </c>
      <c r="AD649" s="5" t="n">
        <v>1</v>
      </c>
      <c r="AE649" s="5" t="n">
        <v>12.771</v>
      </c>
      <c r="AF649" s="5" t="n">
        <v>2.991</v>
      </c>
      <c r="AG649" s="5" t="n">
        <v>0</v>
      </c>
      <c r="AH649" s="5" t="n">
        <v>12.771</v>
      </c>
      <c r="AI649" s="5" t="n">
        <v>0</v>
      </c>
      <c r="AJ649" s="5" t="n">
        <v>1</v>
      </c>
      <c r="AK649" s="5" t="n">
        <v>20.712</v>
      </c>
      <c r="AL649" s="5" t="n">
        <v>11.129</v>
      </c>
      <c r="AM649" s="5" t="n">
        <v>0.324</v>
      </c>
      <c r="AN649" s="5" t="n">
        <v>23.094</v>
      </c>
      <c r="AO649" s="5" t="n">
        <v>0.115</v>
      </c>
      <c r="AP649" s="5" t="n">
        <v>1</v>
      </c>
      <c r="AQ649" s="5" t="n">
        <v>0.756</v>
      </c>
      <c r="AR649" s="5" t="n">
        <v>0.132</v>
      </c>
      <c r="AS649" s="5" t="n">
        <v>0.141</v>
      </c>
      <c r="AT649" s="5" t="n">
        <v>1</v>
      </c>
      <c r="AU649" s="5" t="n">
        <v>0.115</v>
      </c>
      <c r="AV649" s="5" t="n">
        <v>1</v>
      </c>
      <c r="AW649" s="5" t="n">
        <v>0.655</v>
      </c>
      <c r="AX649" s="5" t="n">
        <v>0.132</v>
      </c>
      <c r="AY649" s="5" t="n">
        <v>0.126</v>
      </c>
      <c r="AZ649" s="5" t="n">
        <v>0.871</v>
      </c>
      <c r="BA649" s="5" t="n">
        <v>0.115</v>
      </c>
      <c r="BB649" s="5" t="n">
        <v>1</v>
      </c>
      <c r="BC649" s="5" t="n">
        <v>0.534</v>
      </c>
      <c r="BD649" s="5" t="n">
        <v>0.132</v>
      </c>
      <c r="BE649" s="5" t="n">
        <v>0.008</v>
      </c>
      <c r="BF649" s="5" t="n">
        <v>0.595</v>
      </c>
      <c r="BG649" s="5" t="n">
        <v>0.115</v>
      </c>
      <c r="BH649" s="5" t="n">
        <v>1</v>
      </c>
      <c r="BI649" s="5" t="n">
        <v>0.5679999999999999</v>
      </c>
      <c r="BJ649" s="5" t="n">
        <v>0.132</v>
      </c>
      <c r="BK649" s="5" t="n">
        <v>0.008999999999999999</v>
      </c>
      <c r="BL649" s="5" t="n">
        <v>0.633</v>
      </c>
      <c r="BM649" s="5" t="n">
        <v>0.115</v>
      </c>
      <c r="BN649" s="5" t="n">
        <v>1</v>
      </c>
      <c r="BO649" s="5" t="n">
        <v>0</v>
      </c>
      <c r="BP649" s="5" t="n">
        <v>0</v>
      </c>
      <c r="BQ649" s="5" t="n">
        <v>0</v>
      </c>
      <c r="BR649" s="5" t="n">
        <v>0</v>
      </c>
      <c r="BS649" s="5" t="n">
        <v>1</v>
      </c>
      <c r="BT649" s="5" t="n">
        <v>0</v>
      </c>
      <c r="BU649" s="5" t="n">
        <v>0</v>
      </c>
      <c r="BV649" s="5" t="n">
        <v>0</v>
      </c>
      <c r="BW649" s="5" t="n">
        <v>0.115</v>
      </c>
      <c r="BX649" s="5" t="n">
        <v>1</v>
      </c>
      <c r="BY649" s="5" t="n">
        <v>13.646</v>
      </c>
      <c r="BZ649" s="5" t="n">
        <v>0</v>
      </c>
      <c r="CA649" s="5" t="n">
        <v>13.646</v>
      </c>
      <c r="CB649" s="5" t="n">
        <v>0</v>
      </c>
      <c r="CC649" s="5" t="n">
        <v>82.58799999999999</v>
      </c>
      <c r="CD649" s="5" t="n">
        <v>7.95</v>
      </c>
      <c r="CE649" s="5" t="n">
        <v>1.294</v>
      </c>
      <c r="CF649" s="5" t="n">
        <v>92.086</v>
      </c>
      <c r="CG649" s="5" t="n">
        <v>0.115</v>
      </c>
      <c r="CH649" s="5" t="n">
        <v>1</v>
      </c>
      <c r="CI649" s="5" t="n">
        <v>0</v>
      </c>
      <c r="CJ649" s="5" t="n">
        <v>0</v>
      </c>
      <c r="CK649" s="5" t="n">
        <v>0</v>
      </c>
      <c r="CL649" s="5" t="n">
        <v>0</v>
      </c>
      <c r="CM649" s="5" t="n">
        <v>0</v>
      </c>
      <c r="CN649" s="5" t="n">
        <v>0</v>
      </c>
      <c r="CO649" s="5" t="n">
        <v>0</v>
      </c>
      <c r="CP649" s="5" t="n">
        <v>0</v>
      </c>
      <c r="CQ649" s="5" t="n">
        <v>1.387</v>
      </c>
      <c r="CR649" s="5" t="n">
        <v>0</v>
      </c>
      <c r="CS649" s="5" t="n">
        <v>5.529</v>
      </c>
      <c r="CT649" s="5" t="n">
        <v>4.251</v>
      </c>
      <c r="CU649" s="5" t="n">
        <v>10.123</v>
      </c>
    </row>
    <row r="650">
      <c r="A650" s="5" t="inlineStr">
        <is>
          <t>QAT2021</t>
        </is>
      </c>
      <c r="B650" s="5" t="inlineStr">
        <is>
          <t>QAT</t>
        </is>
      </c>
      <c r="C650" s="5" t="inlineStr">
        <is>
          <t>QAT</t>
        </is>
      </c>
      <c r="D650" s="5" t="inlineStr">
        <is>
          <t>Qatar</t>
        </is>
      </c>
      <c r="E650" s="5" t="n">
        <v>2021</v>
      </c>
      <c r="F650" s="5" t="n">
        <v>0</v>
      </c>
      <c r="G650" s="5" t="n">
        <v>5.897</v>
      </c>
      <c r="H650" s="5" t="n">
        <v>1.143</v>
      </c>
      <c r="I650" s="5" t="n">
        <v>0.238</v>
      </c>
      <c r="J650" s="5" t="n">
        <v>6.134</v>
      </c>
      <c r="K650" s="5" t="n">
        <v>0</v>
      </c>
      <c r="L650" s="5" t="n">
        <v>1</v>
      </c>
      <c r="M650" s="5" t="n">
        <v>7.964</v>
      </c>
      <c r="N650" s="5" t="n">
        <v>3.43</v>
      </c>
      <c r="O650" s="5" t="n">
        <v>0.227</v>
      </c>
      <c r="P650" s="5" t="n">
        <v>8.191000000000001</v>
      </c>
      <c r="Q650" s="5" t="n">
        <v>0</v>
      </c>
      <c r="R650" s="5" t="n">
        <v>1</v>
      </c>
      <c r="S650" s="5" t="n">
        <v>11.613</v>
      </c>
      <c r="T650" s="5" t="n">
        <v>6.86</v>
      </c>
      <c r="U650" s="5" t="n">
        <v>0.238</v>
      </c>
      <c r="V650" s="5" t="n">
        <v>11.851</v>
      </c>
      <c r="W650" s="5" t="n">
        <v>0</v>
      </c>
      <c r="X650" s="5" t="n">
        <v>1</v>
      </c>
      <c r="Y650" s="5" t="n">
        <v>1.802</v>
      </c>
      <c r="Z650" s="5" t="n">
        <v>0</v>
      </c>
      <c r="AA650" s="5" t="n">
        <v>-0.837</v>
      </c>
      <c r="AB650" s="5" t="n">
        <v>0.965</v>
      </c>
      <c r="AC650" s="5" t="n">
        <v>0</v>
      </c>
      <c r="AD650" s="5" t="n">
        <v>0</v>
      </c>
      <c r="AE650" s="5" t="n">
        <v>1.802</v>
      </c>
      <c r="AF650" s="5" t="n">
        <v>0</v>
      </c>
      <c r="AG650" s="5" t="n">
        <v>-0.837</v>
      </c>
      <c r="AH650" s="5" t="n">
        <v>0.965</v>
      </c>
      <c r="AI650" s="5" t="n">
        <v>0</v>
      </c>
      <c r="AJ650" s="5" t="n">
        <v>0</v>
      </c>
      <c r="AK650" s="5" t="n">
        <v>5.232</v>
      </c>
      <c r="AL650" s="5" t="n">
        <v>1.855</v>
      </c>
      <c r="AM650" s="5" t="n">
        <v>-0.493</v>
      </c>
      <c r="AN650" s="5" t="n">
        <v>4.739</v>
      </c>
      <c r="AO650" s="5" t="n">
        <v>0</v>
      </c>
      <c r="AP650" s="5" t="n">
        <v>1</v>
      </c>
      <c r="AQ650" s="5" t="n">
        <v>0.621</v>
      </c>
      <c r="AR650" s="5" t="n">
        <v>0.114</v>
      </c>
      <c r="AS650" s="5" t="n">
        <v>-0.104</v>
      </c>
      <c r="AT650" s="5" t="n">
        <v>0.516</v>
      </c>
      <c r="AU650" s="5" t="n">
        <v>0</v>
      </c>
      <c r="AV650" s="5" t="n">
        <v>0</v>
      </c>
      <c r="AW650" s="5" t="n">
        <v>0.593</v>
      </c>
      <c r="AX650" s="5" t="n">
        <v>0.114</v>
      </c>
      <c r="AY650" s="5" t="n">
        <v>-0.106</v>
      </c>
      <c r="AZ650" s="5" t="n">
        <v>0.487</v>
      </c>
      <c r="BA650" s="5" t="n">
        <v>0</v>
      </c>
      <c r="BB650" s="5" t="n">
        <v>0</v>
      </c>
      <c r="BC650" s="5" t="n">
        <v>0.44</v>
      </c>
      <c r="BD650" s="5" t="n">
        <v>0.114</v>
      </c>
      <c r="BE650" s="5" t="n">
        <v>0</v>
      </c>
      <c r="BF650" s="5" t="n">
        <v>0.44</v>
      </c>
      <c r="BG650" s="5" t="n">
        <v>0</v>
      </c>
      <c r="BH650" s="5" t="n">
        <v>1</v>
      </c>
      <c r="BI650" s="5" t="n">
        <v>0.5600000000000001</v>
      </c>
      <c r="BJ650" s="5" t="n">
        <v>0.114</v>
      </c>
      <c r="BK650" s="5" t="n">
        <v>0</v>
      </c>
      <c r="BL650" s="5" t="n">
        <v>0.5600000000000001</v>
      </c>
      <c r="BM650" s="5" t="n">
        <v>0</v>
      </c>
      <c r="BN650" s="5" t="n">
        <v>1</v>
      </c>
      <c r="BO650" s="5" t="n">
        <v>0</v>
      </c>
      <c r="BP650" s="5" t="n">
        <v>-0.038</v>
      </c>
      <c r="BQ650" s="5" t="n">
        <v>0.035</v>
      </c>
      <c r="BR650" s="5" t="n">
        <v>0</v>
      </c>
      <c r="BS650" s="5" t="n">
        <v>0.333</v>
      </c>
      <c r="BT650" s="5" t="n">
        <v>0</v>
      </c>
      <c r="BU650" s="5" t="n">
        <v>-0.038</v>
      </c>
      <c r="BV650" s="5" t="n">
        <v>0.038</v>
      </c>
      <c r="BW650" s="5" t="n">
        <v>0</v>
      </c>
      <c r="BX650" s="5" t="n">
        <v>0</v>
      </c>
      <c r="BY650" s="5" t="n">
        <v>11.787</v>
      </c>
      <c r="BZ650" s="5" t="n">
        <v>0</v>
      </c>
      <c r="CA650" s="5" t="n">
        <v>11.787</v>
      </c>
      <c r="CB650" s="5" t="n">
        <v>0</v>
      </c>
      <c r="CC650" s="5" t="n">
        <v>81.69499999999999</v>
      </c>
      <c r="CD650" s="5" t="n">
        <v>7.95</v>
      </c>
      <c r="CE650" s="5" t="n">
        <v>0</v>
      </c>
      <c r="CF650" s="5" t="n">
        <v>81.69499999999999</v>
      </c>
      <c r="CG650" s="5" t="n">
        <v>0</v>
      </c>
      <c r="CH650" s="5" t="n">
        <v>1</v>
      </c>
      <c r="CI650" s="5" t="n">
        <v>0</v>
      </c>
      <c r="CJ650" s="5" t="n">
        <v>0</v>
      </c>
      <c r="CK650" s="5" t="n">
        <v>0</v>
      </c>
      <c r="CL650" s="5" t="n">
        <v>0</v>
      </c>
      <c r="CM650" s="5" t="n">
        <v>0</v>
      </c>
      <c r="CN650" s="5" t="n">
        <v>0</v>
      </c>
      <c r="CO650" s="5" t="n">
        <v>0</v>
      </c>
      <c r="CP650" s="5" t="n">
        <v>0</v>
      </c>
      <c r="CQ650" s="5" t="n">
        <v>1.198</v>
      </c>
      <c r="CR650" s="5" t="n">
        <v>1</v>
      </c>
      <c r="CS650" s="5" t="n">
        <v>1.802</v>
      </c>
      <c r="CT650" s="5" t="n">
        <v>4.753</v>
      </c>
      <c r="CU650" s="5" t="n">
        <v>15.929</v>
      </c>
    </row>
    <row r="651">
      <c r="A651" s="5" t="inlineStr">
        <is>
          <t>QAT2022</t>
        </is>
      </c>
      <c r="B651" s="5" t="inlineStr">
        <is>
          <t>QAT</t>
        </is>
      </c>
      <c r="C651" s="5" t="inlineStr">
        <is>
          <t>QAT</t>
        </is>
      </c>
      <c r="D651" s="5" t="inlineStr">
        <is>
          <t>Qatar</t>
        </is>
      </c>
      <c r="E651" s="5" t="n">
        <v>2022</v>
      </c>
      <c r="F651" s="5" t="n">
        <v>0</v>
      </c>
      <c r="G651" s="5" t="n">
        <v>11.72</v>
      </c>
      <c r="H651" s="5" t="n">
        <v>1.235</v>
      </c>
      <c r="I651" s="5" t="n">
        <v>0.5659999999999999</v>
      </c>
      <c r="J651" s="5" t="n">
        <v>12.286</v>
      </c>
      <c r="K651" s="5" t="n">
        <v>0</v>
      </c>
      <c r="L651" s="5" t="n">
        <v>1</v>
      </c>
      <c r="M651" s="5" t="n">
        <v>9.782999999999999</v>
      </c>
      <c r="N651" s="5" t="n">
        <v>3.704</v>
      </c>
      <c r="O651" s="5" t="n">
        <v>0.328</v>
      </c>
      <c r="P651" s="5" t="n">
        <v>10.111</v>
      </c>
      <c r="Q651" s="5" t="n">
        <v>0</v>
      </c>
      <c r="R651" s="5" t="n">
        <v>1</v>
      </c>
      <c r="S651" s="5" t="n">
        <v>17.893</v>
      </c>
      <c r="T651" s="5" t="n">
        <v>7.408</v>
      </c>
      <c r="U651" s="5" t="n">
        <v>0.5659999999999999</v>
      </c>
      <c r="V651" s="5" t="n">
        <v>18.459</v>
      </c>
      <c r="W651" s="5" t="n">
        <v>0</v>
      </c>
      <c r="X651" s="5" t="n">
        <v>1</v>
      </c>
      <c r="Y651" s="5" t="n">
        <v>1.946</v>
      </c>
      <c r="Z651" s="5" t="n">
        <v>0</v>
      </c>
      <c r="AA651" s="5" t="n">
        <v>-0.904</v>
      </c>
      <c r="AB651" s="5" t="n">
        <v>1.043</v>
      </c>
      <c r="AC651" s="5" t="n">
        <v>0</v>
      </c>
      <c r="AD651" s="5" t="n">
        <v>0</v>
      </c>
      <c r="AE651" s="5" t="n">
        <v>1.946</v>
      </c>
      <c r="AF651" s="5" t="n">
        <v>0</v>
      </c>
      <c r="AG651" s="5" t="n">
        <v>-0.904</v>
      </c>
      <c r="AH651" s="5" t="n">
        <v>1.043</v>
      </c>
      <c r="AI651" s="5" t="n">
        <v>0</v>
      </c>
      <c r="AJ651" s="5" t="n">
        <v>0</v>
      </c>
      <c r="AK651" s="5" t="n">
        <v>5.65</v>
      </c>
      <c r="AL651" s="5" t="n">
        <v>2.003</v>
      </c>
      <c r="AM651" s="5" t="n">
        <v>-0.532</v>
      </c>
      <c r="AN651" s="5" t="n">
        <v>5.118</v>
      </c>
      <c r="AO651" s="5" t="n">
        <v>0</v>
      </c>
      <c r="AP651" s="5" t="n">
        <v>1</v>
      </c>
      <c r="AQ651" s="5" t="n">
        <v>0.847</v>
      </c>
      <c r="AR651" s="5" t="n">
        <v>0.123</v>
      </c>
      <c r="AS651" s="5" t="n">
        <v>-0.27</v>
      </c>
      <c r="AT651" s="5" t="n">
        <v>0.577</v>
      </c>
      <c r="AU651" s="5" t="n">
        <v>0</v>
      </c>
      <c r="AV651" s="5" t="n">
        <v>0</v>
      </c>
      <c r="AW651" s="5" t="n">
        <v>0.947</v>
      </c>
      <c r="AX651" s="5" t="n">
        <v>0.123</v>
      </c>
      <c r="AY651" s="5" t="n">
        <v>-0.384</v>
      </c>
      <c r="AZ651" s="5" t="n">
        <v>0.5629999999999999</v>
      </c>
      <c r="BA651" s="5" t="n">
        <v>0</v>
      </c>
      <c r="BB651" s="5" t="n">
        <v>0</v>
      </c>
      <c r="BC651" s="5" t="n">
        <v>0.589</v>
      </c>
      <c r="BD651" s="5" t="n">
        <v>0.123</v>
      </c>
      <c r="BE651" s="5" t="n">
        <v>0</v>
      </c>
      <c r="BF651" s="5" t="n">
        <v>0.589</v>
      </c>
      <c r="BG651" s="5" t="n">
        <v>0</v>
      </c>
      <c r="BH651" s="5" t="n">
        <v>1</v>
      </c>
      <c r="BI651" s="5" t="n">
        <v>0.6889999999999999</v>
      </c>
      <c r="BJ651" s="5" t="n">
        <v>0.123</v>
      </c>
      <c r="BK651" s="5" t="n">
        <v>0</v>
      </c>
      <c r="BL651" s="5" t="n">
        <v>0.6889999999999999</v>
      </c>
      <c r="BM651" s="5" t="n">
        <v>0</v>
      </c>
      <c r="BN651" s="5" t="n">
        <v>1</v>
      </c>
      <c r="BO651" s="5" t="n">
        <v>0</v>
      </c>
      <c r="BP651" s="5" t="n">
        <v>-0.038</v>
      </c>
      <c r="BQ651" s="5" t="n">
        <v>0.035</v>
      </c>
      <c r="BR651" s="5" t="n">
        <v>0</v>
      </c>
      <c r="BS651" s="5" t="n">
        <v>0.333</v>
      </c>
      <c r="BT651" s="5" t="n">
        <v>0</v>
      </c>
      <c r="BU651" s="5" t="n">
        <v>-0.038</v>
      </c>
      <c r="BV651" s="5" t="n">
        <v>0.038</v>
      </c>
      <c r="BW651" s="5" t="n">
        <v>0</v>
      </c>
      <c r="BX651" s="5" t="n">
        <v>0</v>
      </c>
      <c r="BY651" s="5" t="n">
        <v>12.729</v>
      </c>
      <c r="BZ651" s="5" t="n">
        <v>0</v>
      </c>
      <c r="CA651" s="5" t="n">
        <v>12.729</v>
      </c>
      <c r="CB651" s="5" t="n">
        <v>0</v>
      </c>
      <c r="CC651" s="5" t="n">
        <v>102.477</v>
      </c>
      <c r="CD651" s="5" t="n">
        <v>7.95</v>
      </c>
      <c r="CE651" s="5" t="n">
        <v>0</v>
      </c>
      <c r="CF651" s="5" t="n">
        <v>102.477</v>
      </c>
      <c r="CG651" s="5" t="n">
        <v>0</v>
      </c>
      <c r="CH651" s="5" t="n">
        <v>1</v>
      </c>
      <c r="CI651" s="5" t="n">
        <v>0</v>
      </c>
      <c r="CJ651" s="5" t="n">
        <v>0</v>
      </c>
      <c r="CK651" s="5" t="n">
        <v>0</v>
      </c>
      <c r="CL651" s="5" t="n">
        <v>0</v>
      </c>
      <c r="CM651" s="5" t="n">
        <v>0</v>
      </c>
      <c r="CN651" s="5" t="n">
        <v>0</v>
      </c>
      <c r="CO651" s="5" t="n">
        <v>0</v>
      </c>
      <c r="CP651" s="5" t="n">
        <v>0</v>
      </c>
      <c r="CQ651" s="5" t="n">
        <v>1.294</v>
      </c>
      <c r="CR651" s="5" t="n">
        <v>1</v>
      </c>
      <c r="CS651" s="5" t="n">
        <v>1.946</v>
      </c>
      <c r="CT651" s="5" t="n">
        <v>10.485</v>
      </c>
      <c r="CU651" s="5" t="n">
        <v>29.859</v>
      </c>
    </row>
    <row r="652">
      <c r="A652" s="5" t="inlineStr">
        <is>
          <t>QAT2023</t>
        </is>
      </c>
      <c r="B652" s="5" t="inlineStr">
        <is>
          <t>QAT</t>
        </is>
      </c>
      <c r="C652" s="5" t="inlineStr">
        <is>
          <t>QAT</t>
        </is>
      </c>
      <c r="D652" s="5" t="inlineStr">
        <is>
          <t>Qatar</t>
        </is>
      </c>
      <c r="E652" s="5" t="n">
        <v>2023</v>
      </c>
      <c r="F652" s="5" t="n">
        <v>0</v>
      </c>
      <c r="G652" s="5" t="n">
        <v>6.147</v>
      </c>
      <c r="H652" s="5" t="n">
        <v>1.286</v>
      </c>
      <c r="I652" s="5" t="n">
        <v>0.273</v>
      </c>
      <c r="J652" s="5" t="n">
        <v>6.42</v>
      </c>
      <c r="K652" s="5" t="n">
        <v>0</v>
      </c>
      <c r="L652" s="5" t="n">
        <v>1</v>
      </c>
      <c r="M652" s="5" t="n">
        <v>7.886</v>
      </c>
      <c r="N652" s="5" t="n">
        <v>3.857</v>
      </c>
      <c r="O652" s="5" t="n">
        <v>0.227</v>
      </c>
      <c r="P652" s="5" t="n">
        <v>8.113</v>
      </c>
      <c r="Q652" s="5" t="n">
        <v>0</v>
      </c>
      <c r="R652" s="5" t="n">
        <v>1</v>
      </c>
      <c r="S652" s="5" t="n">
        <v>12.575</v>
      </c>
      <c r="T652" s="5" t="n">
        <v>7.714</v>
      </c>
      <c r="U652" s="5" t="n">
        <v>0.273</v>
      </c>
      <c r="V652" s="5" t="n">
        <v>12.848</v>
      </c>
      <c r="W652" s="5" t="n">
        <v>0</v>
      </c>
      <c r="X652" s="5" t="n">
        <v>1</v>
      </c>
      <c r="Y652" s="5" t="n">
        <v>2.027</v>
      </c>
      <c r="Z652" s="5" t="n">
        <v>0</v>
      </c>
      <c r="AA652" s="5" t="n">
        <v>-0.984</v>
      </c>
      <c r="AB652" s="5" t="n">
        <v>1.043</v>
      </c>
      <c r="AC652" s="5" t="n">
        <v>0</v>
      </c>
      <c r="AD652" s="5" t="n">
        <v>0</v>
      </c>
      <c r="AE652" s="5" t="n">
        <v>2.027</v>
      </c>
      <c r="AF652" s="5" t="n">
        <v>0</v>
      </c>
      <c r="AG652" s="5" t="n">
        <v>-0.984</v>
      </c>
      <c r="AH652" s="5" t="n">
        <v>1.043</v>
      </c>
      <c r="AI652" s="5" t="n">
        <v>0</v>
      </c>
      <c r="AJ652" s="5" t="n">
        <v>0</v>
      </c>
      <c r="AK652" s="5" t="n">
        <v>5.884</v>
      </c>
      <c r="AL652" s="5" t="n">
        <v>2.086</v>
      </c>
      <c r="AM652" s="5" t="n">
        <v>-0.554</v>
      </c>
      <c r="AN652" s="5" t="n">
        <v>5.329</v>
      </c>
      <c r="AO652" s="5" t="n">
        <v>0</v>
      </c>
      <c r="AP652" s="5" t="n">
        <v>1</v>
      </c>
      <c r="AQ652" s="5" t="n">
        <v>0.749</v>
      </c>
      <c r="AR652" s="5" t="n">
        <v>0.129</v>
      </c>
      <c r="AS652" s="5" t="n">
        <v>-0.172</v>
      </c>
      <c r="AT652" s="5" t="n">
        <v>0.577</v>
      </c>
      <c r="AU652" s="5" t="n">
        <v>0</v>
      </c>
      <c r="AV652" s="5" t="n">
        <v>0</v>
      </c>
      <c r="AW652" s="5" t="n">
        <v>0.783</v>
      </c>
      <c r="AX652" s="5" t="n">
        <v>0.129</v>
      </c>
      <c r="AY652" s="5" t="n">
        <v>-0.219</v>
      </c>
      <c r="AZ652" s="5" t="n">
        <v>0.5629999999999999</v>
      </c>
      <c r="BA652" s="5" t="n">
        <v>0</v>
      </c>
      <c r="BB652" s="5" t="n">
        <v>0</v>
      </c>
      <c r="BC652" s="5" t="n">
        <v>0.527</v>
      </c>
      <c r="BD652" s="5" t="n">
        <v>0.129</v>
      </c>
      <c r="BE652" s="5" t="n">
        <v>0</v>
      </c>
      <c r="BF652" s="5" t="n">
        <v>0.527</v>
      </c>
      <c r="BG652" s="5" t="n">
        <v>0</v>
      </c>
      <c r="BH652" s="5" t="n">
        <v>1</v>
      </c>
      <c r="BI652" s="5" t="n">
        <v>0.64</v>
      </c>
      <c r="BJ652" s="5" t="n">
        <v>0.129</v>
      </c>
      <c r="BK652" s="5" t="n">
        <v>0</v>
      </c>
      <c r="BL652" s="5" t="n">
        <v>0.64</v>
      </c>
      <c r="BM652" s="5" t="n">
        <v>0</v>
      </c>
      <c r="BN652" s="5" t="n">
        <v>1</v>
      </c>
      <c r="BO652" s="5" t="n">
        <v>0</v>
      </c>
      <c r="BP652" s="5" t="n">
        <v>-0.038</v>
      </c>
      <c r="BQ652" s="5" t="n">
        <v>0.036</v>
      </c>
      <c r="BR652" s="5" t="n">
        <v>0</v>
      </c>
      <c r="BS652" s="5" t="n">
        <v>0.333</v>
      </c>
      <c r="BT652" s="5" t="n">
        <v>0</v>
      </c>
      <c r="BU652" s="5" t="n">
        <v>-0.038</v>
      </c>
      <c r="BV652" s="5" t="n">
        <v>0.038</v>
      </c>
      <c r="BW652" s="5" t="n">
        <v>0</v>
      </c>
      <c r="BX652" s="5" t="n">
        <v>0</v>
      </c>
      <c r="BY652" s="5" t="n">
        <v>13.254</v>
      </c>
      <c r="BZ652" s="5" t="n">
        <v>0</v>
      </c>
      <c r="CA652" s="5" t="n">
        <v>13.254</v>
      </c>
      <c r="CB652" s="5" t="n">
        <v>0</v>
      </c>
      <c r="CC652" s="5" t="n">
        <v>87.07899999999999</v>
      </c>
      <c r="CD652" s="5" t="n">
        <v>7.95</v>
      </c>
      <c r="CE652" s="5" t="n">
        <v>0</v>
      </c>
      <c r="CF652" s="5" t="n">
        <v>87.07899999999999</v>
      </c>
      <c r="CG652" s="5" t="n">
        <v>0</v>
      </c>
      <c r="CH652" s="5" t="n">
        <v>1</v>
      </c>
      <c r="CI652" s="5" t="n">
        <v>0</v>
      </c>
      <c r="CJ652" s="5" t="n">
        <v>0</v>
      </c>
      <c r="CK652" s="5" t="n">
        <v>0</v>
      </c>
      <c r="CL652" s="5" t="n">
        <v>0</v>
      </c>
      <c r="CM652" s="5" t="n">
        <v>0</v>
      </c>
      <c r="CN652" s="5" t="n">
        <v>0</v>
      </c>
      <c r="CO652" s="5" t="n">
        <v>0</v>
      </c>
      <c r="CP652" s="5" t="n">
        <v>0</v>
      </c>
      <c r="CQ652" s="5" t="n">
        <v>1.348</v>
      </c>
      <c r="CR652" s="5" t="n">
        <v>1</v>
      </c>
      <c r="CS652" s="5" t="n">
        <v>2.027</v>
      </c>
      <c r="CT652" s="5" t="n">
        <v>4.861</v>
      </c>
      <c r="CU652" s="5" t="n">
        <v>11.061</v>
      </c>
    </row>
    <row r="653">
      <c r="A653" s="5" t="inlineStr">
        <is>
          <t>QAT2024</t>
        </is>
      </c>
      <c r="B653" s="5" t="inlineStr">
        <is>
          <t>QAT</t>
        </is>
      </c>
      <c r="C653" s="5" t="inlineStr">
        <is>
          <t>QAT</t>
        </is>
      </c>
      <c r="D653" s="5" t="inlineStr">
        <is>
          <t>Qatar</t>
        </is>
      </c>
      <c r="E653" s="5" t="n">
        <v>2024</v>
      </c>
      <c r="F653" s="5" t="n">
        <v>0</v>
      </c>
      <c r="G653" s="5" t="n">
        <v>5.575</v>
      </c>
      <c r="H653" s="5" t="n">
        <v>1.324</v>
      </c>
      <c r="I653" s="5" t="n">
        <v>0.213</v>
      </c>
      <c r="J653" s="5" t="n">
        <v>5.787</v>
      </c>
      <c r="K653" s="5" t="n">
        <v>0</v>
      </c>
      <c r="L653" s="5" t="n">
        <v>1</v>
      </c>
      <c r="M653" s="5" t="n">
        <v>7.124</v>
      </c>
      <c r="N653" s="5" t="n">
        <v>3.971</v>
      </c>
      <c r="O653" s="5" t="n">
        <v>0.158</v>
      </c>
      <c r="P653" s="5" t="n">
        <v>7.281</v>
      </c>
      <c r="Q653" s="5" t="n">
        <v>0</v>
      </c>
      <c r="R653" s="5" t="n">
        <v>1</v>
      </c>
      <c r="S653" s="5" t="n">
        <v>12.193</v>
      </c>
      <c r="T653" s="5" t="n">
        <v>7.942</v>
      </c>
      <c r="U653" s="5" t="n">
        <v>0.213</v>
      </c>
      <c r="V653" s="5" t="n">
        <v>12.405</v>
      </c>
      <c r="W653" s="5" t="n">
        <v>0</v>
      </c>
      <c r="X653" s="5" t="n">
        <v>1</v>
      </c>
      <c r="Y653" s="5" t="n">
        <v>2.086</v>
      </c>
      <c r="Z653" s="5" t="n">
        <v>0</v>
      </c>
      <c r="AA653" s="5" t="n">
        <v>-1.013</v>
      </c>
      <c r="AB653" s="5" t="n">
        <v>1.073</v>
      </c>
      <c r="AC653" s="5" t="n">
        <v>0</v>
      </c>
      <c r="AD653" s="5" t="n">
        <v>0</v>
      </c>
      <c r="AE653" s="5" t="n">
        <v>2.086</v>
      </c>
      <c r="AF653" s="5" t="n">
        <v>0</v>
      </c>
      <c r="AG653" s="5" t="n">
        <v>-1.013</v>
      </c>
      <c r="AH653" s="5" t="n">
        <v>1.073</v>
      </c>
      <c r="AI653" s="5" t="n">
        <v>0</v>
      </c>
      <c r="AJ653" s="5" t="n">
        <v>0</v>
      </c>
      <c r="AK653" s="5" t="n">
        <v>6.057</v>
      </c>
      <c r="AL653" s="5" t="n">
        <v>2.147</v>
      </c>
      <c r="AM653" s="5" t="n">
        <v>-0.507</v>
      </c>
      <c r="AN653" s="5" t="n">
        <v>5.55</v>
      </c>
      <c r="AO653" s="5" t="n">
        <v>0</v>
      </c>
      <c r="AP653" s="5" t="n">
        <v>1</v>
      </c>
      <c r="AQ653" s="5" t="n">
        <v>0.72</v>
      </c>
      <c r="AR653" s="5" t="n">
        <v>0.132</v>
      </c>
      <c r="AS653" s="5" t="n">
        <v>-0.144</v>
      </c>
      <c r="AT653" s="5" t="n">
        <v>0.576</v>
      </c>
      <c r="AU653" s="5" t="n">
        <v>0</v>
      </c>
      <c r="AV653" s="5" t="n">
        <v>0</v>
      </c>
      <c r="AW653" s="5" t="n">
        <v>0.734</v>
      </c>
      <c r="AX653" s="5" t="n">
        <v>0.132</v>
      </c>
      <c r="AY653" s="5" t="n">
        <v>-0.172</v>
      </c>
      <c r="AZ653" s="5" t="n">
        <v>0.5620000000000001</v>
      </c>
      <c r="BA653" s="5" t="n">
        <v>0</v>
      </c>
      <c r="BB653" s="5" t="n">
        <v>0</v>
      </c>
      <c r="BC653" s="5" t="n">
        <v>0.51</v>
      </c>
      <c r="BD653" s="5" t="n">
        <v>0.132</v>
      </c>
      <c r="BE653" s="5" t="n">
        <v>0</v>
      </c>
      <c r="BF653" s="5" t="n">
        <v>0.51</v>
      </c>
      <c r="BG653" s="5" t="n">
        <v>0</v>
      </c>
      <c r="BH653" s="5" t="n">
        <v>1</v>
      </c>
      <c r="BI653" s="5" t="n">
        <v>0.652</v>
      </c>
      <c r="BJ653" s="5" t="n">
        <v>0.132</v>
      </c>
      <c r="BK653" s="5" t="n">
        <v>0</v>
      </c>
      <c r="BL653" s="5" t="n">
        <v>0.652</v>
      </c>
      <c r="BM653" s="5" t="n">
        <v>0</v>
      </c>
      <c r="BN653" s="5" t="n">
        <v>1</v>
      </c>
      <c r="BO653" s="5" t="n">
        <v>0</v>
      </c>
      <c r="BP653" s="5" t="n">
        <v>-0.039</v>
      </c>
      <c r="BQ653" s="5" t="n">
        <v>0.039</v>
      </c>
      <c r="BR653" s="5" t="n">
        <v>0</v>
      </c>
      <c r="BS653" s="5" t="n">
        <v>0.333</v>
      </c>
      <c r="BT653" s="5" t="n">
        <v>0</v>
      </c>
      <c r="BU653" s="5" t="n">
        <v>-0.039</v>
      </c>
      <c r="BV653" s="5" t="n">
        <v>0.038</v>
      </c>
      <c r="BW653" s="5" t="n">
        <v>0</v>
      </c>
      <c r="BX653" s="5" t="n">
        <v>0</v>
      </c>
      <c r="BY653" s="5" t="n">
        <v>13.646</v>
      </c>
      <c r="BZ653" s="5" t="n">
        <v>0</v>
      </c>
      <c r="CA653" s="5" t="n">
        <v>13.646</v>
      </c>
      <c r="CB653" s="5" t="n">
        <v>0</v>
      </c>
      <c r="CC653" s="5" t="n">
        <v>86.38500000000001</v>
      </c>
      <c r="CD653" s="5" t="n">
        <v>7.95</v>
      </c>
      <c r="CE653" s="5" t="n">
        <v>0</v>
      </c>
      <c r="CF653" s="5" t="n">
        <v>86.38500000000001</v>
      </c>
      <c r="CG653" s="5" t="n">
        <v>0</v>
      </c>
      <c r="CH653" s="5" t="n">
        <v>1</v>
      </c>
      <c r="CI653" s="5" t="n">
        <v>0</v>
      </c>
      <c r="CJ653" s="5" t="n">
        <v>0</v>
      </c>
      <c r="CK653" s="5" t="n">
        <v>0</v>
      </c>
      <c r="CL653" s="5" t="n">
        <v>0</v>
      </c>
      <c r="CM653" s="5" t="n">
        <v>0</v>
      </c>
      <c r="CN653" s="5" t="n">
        <v>0</v>
      </c>
      <c r="CO653" s="5" t="n">
        <v>0</v>
      </c>
      <c r="CP653" s="5" t="n">
        <v>0</v>
      </c>
      <c r="CQ653" s="5" t="n">
        <v>1.387</v>
      </c>
      <c r="CR653" s="5" t="n">
        <v>1</v>
      </c>
      <c r="CS653" s="5" t="n">
        <v>2.086</v>
      </c>
      <c r="CT653" s="5" t="n">
        <v>4.251</v>
      </c>
      <c r="CU653" s="5" t="n">
        <v>9.398</v>
      </c>
    </row>
    <row r="654">
      <c r="A654" s="5" t="inlineStr">
        <is>
          <t>ROU2021</t>
        </is>
      </c>
      <c r="B654" s="5" t="inlineStr">
        <is>
          <t>ROU</t>
        </is>
      </c>
      <c r="C654" s="5" t="inlineStr">
        <is>
          <t>ROU</t>
        </is>
      </c>
      <c r="D654" s="5" t="inlineStr">
        <is>
          <t>Romania</t>
        </is>
      </c>
      <c r="E654" s="5" t="n">
        <v>2021</v>
      </c>
      <c r="F654" s="5" t="n">
        <v>0.19</v>
      </c>
      <c r="G654" s="5" t="n">
        <v>2.657</v>
      </c>
      <c r="H654" s="5" t="n">
        <v>0.709</v>
      </c>
      <c r="I654" s="5" t="n">
        <v>0.8110000000000001</v>
      </c>
      <c r="J654" s="5" t="n">
        <v>3.469</v>
      </c>
      <c r="K654" s="5" t="n">
        <v>0</v>
      </c>
      <c r="L654" s="5" t="n">
        <v>1</v>
      </c>
      <c r="M654" s="5" t="n">
        <v>4.128</v>
      </c>
      <c r="N654" s="5" t="n">
        <v>2.127</v>
      </c>
      <c r="O654" s="5" t="n">
        <v>0.797</v>
      </c>
      <c r="P654" s="5" t="n">
        <v>4.925</v>
      </c>
      <c r="Q654" s="5" t="n">
        <v>0</v>
      </c>
      <c r="R654" s="5" t="n">
        <v>1</v>
      </c>
      <c r="S654" s="5" t="n">
        <v>6.203</v>
      </c>
      <c r="T654" s="5" t="n">
        <v>4.254</v>
      </c>
      <c r="U654" s="5" t="n">
        <v>0.281</v>
      </c>
      <c r="V654" s="5" t="n">
        <v>7.716</v>
      </c>
      <c r="W654" s="5" t="n">
        <v>0.19</v>
      </c>
      <c r="X654" s="5" t="n">
        <v>1</v>
      </c>
      <c r="Y654" s="5" t="n">
        <v>12.354</v>
      </c>
      <c r="Z654" s="5" t="n">
        <v>1.365</v>
      </c>
      <c r="AA654" s="5" t="n">
        <v>-0.743</v>
      </c>
      <c r="AB654" s="5" t="n">
        <v>11.611</v>
      </c>
      <c r="AC654" s="5" t="n">
        <v>0</v>
      </c>
      <c r="AD654" s="5" t="n">
        <v>1</v>
      </c>
      <c r="AE654" s="5" t="n">
        <v>12.31</v>
      </c>
      <c r="AF654" s="5" t="n">
        <v>2.422</v>
      </c>
      <c r="AG654" s="5" t="n">
        <v>-0.699</v>
      </c>
      <c r="AH654" s="5" t="n">
        <v>11.611</v>
      </c>
      <c r="AI654" s="5" t="n">
        <v>0</v>
      </c>
      <c r="AJ654" s="5" t="n">
        <v>1</v>
      </c>
      <c r="AK654" s="5" t="n">
        <v>15.241</v>
      </c>
      <c r="AL654" s="5" t="n">
        <v>7.481</v>
      </c>
      <c r="AM654" s="5" t="n">
        <v>-2.238</v>
      </c>
      <c r="AN654" s="5" t="n">
        <v>13.004</v>
      </c>
      <c r="AO654" s="5" t="n">
        <v>0</v>
      </c>
      <c r="AP654" s="5" t="n">
        <v>1</v>
      </c>
      <c r="AQ654" s="5" t="n">
        <v>0.619</v>
      </c>
      <c r="AR654" s="5" t="n">
        <v>0.114</v>
      </c>
      <c r="AS654" s="5" t="n">
        <v>0.631</v>
      </c>
      <c r="AT654" s="5" t="n">
        <v>1.373</v>
      </c>
      <c r="AU654" s="5" t="n">
        <v>0.098</v>
      </c>
      <c r="AV654" s="5" t="n">
        <v>1</v>
      </c>
      <c r="AW654" s="5" t="n">
        <v>0.599</v>
      </c>
      <c r="AX654" s="5" t="n">
        <v>0.114</v>
      </c>
      <c r="AY654" s="5" t="n">
        <v>0.623</v>
      </c>
      <c r="AZ654" s="5" t="n">
        <v>1.353</v>
      </c>
      <c r="BA654" s="5" t="n">
        <v>0.107</v>
      </c>
      <c r="BB654" s="5" t="n">
        <v>1</v>
      </c>
      <c r="BC654" s="5" t="n">
        <v>0.439</v>
      </c>
      <c r="BD654" s="5" t="n">
        <v>0.114</v>
      </c>
      <c r="BE654" s="5" t="n">
        <v>0.207</v>
      </c>
      <c r="BF654" s="5" t="n">
        <v>0.734</v>
      </c>
      <c r="BG654" s="5" t="n">
        <v>0.137</v>
      </c>
      <c r="BH654" s="5" t="n">
        <v>1</v>
      </c>
      <c r="BI654" s="5" t="n">
        <v>0.505</v>
      </c>
      <c r="BJ654" s="5" t="n">
        <v>0.114</v>
      </c>
      <c r="BK654" s="5" t="n">
        <v>0.442</v>
      </c>
      <c r="BL654" s="5" t="n">
        <v>1.126</v>
      </c>
      <c r="BM654" s="5" t="n">
        <v>0.19</v>
      </c>
      <c r="BN654" s="5" t="n">
        <v>1</v>
      </c>
      <c r="BO654" s="5" t="n">
        <v>0</v>
      </c>
      <c r="BP654" s="5" t="n">
        <v>0.018</v>
      </c>
      <c r="BQ654" s="5" t="n">
        <v>0.128</v>
      </c>
      <c r="BR654" s="5" t="n">
        <v>0</v>
      </c>
      <c r="BS654" s="5" t="n">
        <v>1</v>
      </c>
      <c r="BT654" s="5" t="n">
        <v>0</v>
      </c>
      <c r="BU654" s="5" t="n">
        <v>0.021</v>
      </c>
      <c r="BV654" s="5" t="n">
        <v>0.186</v>
      </c>
      <c r="BW654" s="5" t="n">
        <v>0.19</v>
      </c>
      <c r="BX654" s="5" t="n">
        <v>1</v>
      </c>
      <c r="BY654" s="5" t="n">
        <v>4.634</v>
      </c>
      <c r="BZ654" s="5" t="n">
        <v>0</v>
      </c>
      <c r="CA654" s="5" t="n">
        <v>4.634</v>
      </c>
      <c r="CB654" s="5" t="n">
        <v>0</v>
      </c>
      <c r="CC654" s="5" t="n">
        <v>78.125</v>
      </c>
      <c r="CD654" s="5" t="n">
        <v>7.95</v>
      </c>
      <c r="CE654" s="5" t="n">
        <v>76.261</v>
      </c>
      <c r="CF654" s="5" t="n">
        <v>183.72</v>
      </c>
      <c r="CG654" s="5" t="n">
        <v>0.19</v>
      </c>
      <c r="CH654" s="5" t="n">
        <v>1</v>
      </c>
      <c r="CI654" s="5" t="n">
        <v>0</v>
      </c>
      <c r="CJ654" s="5" t="n">
        <v>0</v>
      </c>
      <c r="CK654" s="5" t="n">
        <v>0</v>
      </c>
      <c r="CL654" s="5" t="n">
        <v>0</v>
      </c>
      <c r="CM654" s="5" t="n">
        <v>0.023</v>
      </c>
      <c r="CN654" s="5" t="n">
        <v>0.292</v>
      </c>
      <c r="CO654" s="5" t="n">
        <v>0</v>
      </c>
      <c r="CP654" s="5" t="n">
        <v>0.76</v>
      </c>
      <c r="CQ654" s="5" t="n">
        <v>1.198</v>
      </c>
      <c r="CR654" s="5" t="n">
        <v>0</v>
      </c>
      <c r="CS654" s="5" t="n">
        <v>1.301</v>
      </c>
      <c r="CT654" s="5" t="n">
        <v>4.318</v>
      </c>
      <c r="CU654" s="5" t="n">
        <v>1.301</v>
      </c>
    </row>
    <row r="655">
      <c r="A655" s="5" t="inlineStr">
        <is>
          <t>ROU2022</t>
        </is>
      </c>
      <c r="B655" s="5" t="inlineStr">
        <is>
          <t>ROU</t>
        </is>
      </c>
      <c r="C655" s="5" t="inlineStr">
        <is>
          <t>ROU</t>
        </is>
      </c>
      <c r="D655" s="5" t="inlineStr">
        <is>
          <t>Romania</t>
        </is>
      </c>
      <c r="E655" s="5" t="n">
        <v>2022</v>
      </c>
      <c r="F655" s="5" t="n">
        <v>0.19</v>
      </c>
      <c r="G655" s="5" t="n">
        <v>4.446</v>
      </c>
      <c r="H655" s="5" t="n">
        <v>0.749</v>
      </c>
      <c r="I655" s="5" t="n">
        <v>8.585000000000001</v>
      </c>
      <c r="J655" s="5" t="n">
        <v>13.031</v>
      </c>
      <c r="K655" s="5" t="n">
        <v>0</v>
      </c>
      <c r="L655" s="5" t="n">
        <v>1</v>
      </c>
      <c r="M655" s="5" t="n">
        <v>4.562</v>
      </c>
      <c r="N655" s="5" t="n">
        <v>2.247</v>
      </c>
      <c r="O655" s="5" t="n">
        <v>8.438000000000001</v>
      </c>
      <c r="P655" s="5" t="n">
        <v>13</v>
      </c>
      <c r="Q655" s="5" t="n">
        <v>0</v>
      </c>
      <c r="R655" s="5" t="n">
        <v>1</v>
      </c>
      <c r="S655" s="5" t="n">
        <v>8.191000000000001</v>
      </c>
      <c r="T655" s="5" t="n">
        <v>4.495</v>
      </c>
      <c r="U655" s="5" t="n">
        <v>0.423</v>
      </c>
      <c r="V655" s="5" t="n">
        <v>10.109</v>
      </c>
      <c r="W655" s="5" t="n">
        <v>0.19</v>
      </c>
      <c r="X655" s="5" t="n">
        <v>1</v>
      </c>
      <c r="Y655" s="5" t="n">
        <v>12.627</v>
      </c>
      <c r="Z655" s="5" t="n">
        <v>1.325</v>
      </c>
      <c r="AA655" s="5" t="n">
        <v>26.05</v>
      </c>
      <c r="AB655" s="5" t="n">
        <v>38.677</v>
      </c>
      <c r="AC655" s="5" t="n">
        <v>0</v>
      </c>
      <c r="AD655" s="5" t="n">
        <v>1</v>
      </c>
      <c r="AE655" s="5" t="n">
        <v>12.675</v>
      </c>
      <c r="AF655" s="5" t="n">
        <v>2.35</v>
      </c>
      <c r="AG655" s="5" t="n">
        <v>26.002</v>
      </c>
      <c r="AH655" s="5" t="n">
        <v>38.677</v>
      </c>
      <c r="AI655" s="5" t="n">
        <v>0</v>
      </c>
      <c r="AJ655" s="5" t="n">
        <v>1</v>
      </c>
      <c r="AK655" s="5" t="n">
        <v>15.823</v>
      </c>
      <c r="AL655" s="5" t="n">
        <v>7.556</v>
      </c>
      <c r="AM655" s="5" t="n">
        <v>11.613</v>
      </c>
      <c r="AN655" s="5" t="n">
        <v>27.436</v>
      </c>
      <c r="AO655" s="5" t="n">
        <v>0</v>
      </c>
      <c r="AP655" s="5" t="n">
        <v>1</v>
      </c>
      <c r="AQ655" s="5" t="n">
        <v>0.861</v>
      </c>
      <c r="AR655" s="5" t="n">
        <v>0.123</v>
      </c>
      <c r="AS655" s="5" t="n">
        <v>0.612</v>
      </c>
      <c r="AT655" s="5" t="n">
        <v>1.617</v>
      </c>
      <c r="AU655" s="5" t="n">
        <v>0.098</v>
      </c>
      <c r="AV655" s="5" t="n">
        <v>1</v>
      </c>
      <c r="AW655" s="5" t="n">
        <v>0.986</v>
      </c>
      <c r="AX655" s="5" t="n">
        <v>0.123</v>
      </c>
      <c r="AY655" s="5" t="n">
        <v>0.603</v>
      </c>
      <c r="AZ655" s="5" t="n">
        <v>1.759</v>
      </c>
      <c r="BA655" s="5" t="n">
        <v>0.107</v>
      </c>
      <c r="BB655" s="5" t="n">
        <v>1</v>
      </c>
      <c r="BC655" s="5" t="n">
        <v>0.598</v>
      </c>
      <c r="BD655" s="5" t="n">
        <v>0.123</v>
      </c>
      <c r="BE655" s="5" t="n">
        <v>0.159</v>
      </c>
      <c r="BF655" s="5" t="n">
        <v>0.86</v>
      </c>
      <c r="BG655" s="5" t="n">
        <v>0.137</v>
      </c>
      <c r="BH655" s="5" t="n">
        <v>1</v>
      </c>
      <c r="BI655" s="5" t="n">
        <v>0.612</v>
      </c>
      <c r="BJ655" s="5" t="n">
        <v>0.123</v>
      </c>
      <c r="BK655" s="5" t="n">
        <v>0.798</v>
      </c>
      <c r="BL655" s="5" t="n">
        <v>1.679</v>
      </c>
      <c r="BM655" s="5" t="n">
        <v>0.19</v>
      </c>
      <c r="BN655" s="5" t="n">
        <v>1</v>
      </c>
      <c r="BO655" s="5" t="n">
        <v>0</v>
      </c>
      <c r="BP655" s="5" t="n">
        <v>0.017</v>
      </c>
      <c r="BQ655" s="5" t="n">
        <v>0.238</v>
      </c>
      <c r="BR655" s="5" t="n">
        <v>0</v>
      </c>
      <c r="BS655" s="5" t="n">
        <v>1</v>
      </c>
      <c r="BT655" s="5" t="n">
        <v>0</v>
      </c>
      <c r="BU655" s="5" t="n">
        <v>0.021</v>
      </c>
      <c r="BV655" s="5" t="n">
        <v>0.304</v>
      </c>
      <c r="BW655" s="5" t="n">
        <v>0.19</v>
      </c>
      <c r="BX655" s="5" t="n">
        <v>1</v>
      </c>
      <c r="BY655" s="5" t="n">
        <v>5.005</v>
      </c>
      <c r="BZ655" s="5" t="n">
        <v>0</v>
      </c>
      <c r="CA655" s="5" t="n">
        <v>5.005</v>
      </c>
      <c r="CB655" s="5" t="n">
        <v>0</v>
      </c>
      <c r="CC655" s="5" t="n">
        <v>97.90000000000001</v>
      </c>
      <c r="CD655" s="5" t="n">
        <v>7.95</v>
      </c>
      <c r="CE655" s="5" t="n">
        <v>161.932</v>
      </c>
      <c r="CF655" s="5" t="n">
        <v>309.2</v>
      </c>
      <c r="CG655" s="5" t="n">
        <v>0.19</v>
      </c>
      <c r="CH655" s="5" t="n">
        <v>1</v>
      </c>
      <c r="CI655" s="5" t="n">
        <v>0</v>
      </c>
      <c r="CJ655" s="5" t="n">
        <v>0</v>
      </c>
      <c r="CK655" s="5" t="n">
        <v>0</v>
      </c>
      <c r="CL655" s="5" t="n">
        <v>0</v>
      </c>
      <c r="CM655" s="5" t="n">
        <v>0.025</v>
      </c>
      <c r="CN655" s="5" t="n">
        <v>0.314</v>
      </c>
      <c r="CO655" s="5" t="n">
        <v>0</v>
      </c>
      <c r="CP655" s="5" t="n">
        <v>0.787</v>
      </c>
      <c r="CQ655" s="5" t="n">
        <v>1.294</v>
      </c>
      <c r="CR655" s="5" t="n">
        <v>0</v>
      </c>
      <c r="CS655" s="5" t="n">
        <v>1.483</v>
      </c>
      <c r="CT655" s="5" t="n">
        <v>12.553</v>
      </c>
      <c r="CU655" s="5" t="n">
        <v>1.483</v>
      </c>
    </row>
    <row r="656">
      <c r="A656" s="5" t="inlineStr">
        <is>
          <t>ROU2023</t>
        </is>
      </c>
      <c r="B656" s="5" t="inlineStr">
        <is>
          <t>ROU</t>
        </is>
      </c>
      <c r="C656" s="5" t="inlineStr">
        <is>
          <t>ROU</t>
        </is>
      </c>
      <c r="D656" s="5" t="inlineStr">
        <is>
          <t>Romania</t>
        </is>
      </c>
      <c r="E656" s="5" t="n">
        <v>2023</v>
      </c>
      <c r="F656" s="5" t="n">
        <v>0.19</v>
      </c>
      <c r="G656" s="5" t="n">
        <v>3.52</v>
      </c>
      <c r="H656" s="5" t="n">
        <v>0.739</v>
      </c>
      <c r="I656" s="5" t="n">
        <v>9.664999999999999</v>
      </c>
      <c r="J656" s="5" t="n">
        <v>13.186</v>
      </c>
      <c r="K656" s="5" t="n">
        <v>0</v>
      </c>
      <c r="L656" s="5" t="n">
        <v>1</v>
      </c>
      <c r="M656" s="5" t="n">
        <v>3.968</v>
      </c>
      <c r="N656" s="5" t="n">
        <v>2.218</v>
      </c>
      <c r="O656" s="5" t="n">
        <v>9.726000000000001</v>
      </c>
      <c r="P656" s="5" t="n">
        <v>13.694</v>
      </c>
      <c r="Q656" s="5" t="n">
        <v>0</v>
      </c>
      <c r="R656" s="5" t="n">
        <v>1</v>
      </c>
      <c r="S656" s="5" t="n">
        <v>7.217</v>
      </c>
      <c r="T656" s="5" t="n">
        <v>4.436</v>
      </c>
      <c r="U656" s="5" t="n">
        <v>0.474</v>
      </c>
      <c r="V656" s="5" t="n">
        <v>8.964</v>
      </c>
      <c r="W656" s="5" t="n">
        <v>0.19</v>
      </c>
      <c r="X656" s="5" t="n">
        <v>1</v>
      </c>
      <c r="Y656" s="5" t="n">
        <v>12.508</v>
      </c>
      <c r="Z656" s="5" t="n">
        <v>1.401</v>
      </c>
      <c r="AA656" s="5" t="n">
        <v>10.124</v>
      </c>
      <c r="AB656" s="5" t="n">
        <v>22.631</v>
      </c>
      <c r="AC656" s="5" t="n">
        <v>0</v>
      </c>
      <c r="AD656" s="5" t="n">
        <v>1</v>
      </c>
      <c r="AE656" s="5" t="n">
        <v>12.607</v>
      </c>
      <c r="AF656" s="5" t="n">
        <v>2.511</v>
      </c>
      <c r="AG656" s="5" t="n">
        <v>10.025</v>
      </c>
      <c r="AH656" s="5" t="n">
        <v>22.631</v>
      </c>
      <c r="AI656" s="5" t="n">
        <v>0</v>
      </c>
      <c r="AJ656" s="5" t="n">
        <v>1</v>
      </c>
      <c r="AK656" s="5" t="n">
        <v>15.9</v>
      </c>
      <c r="AL656" s="5" t="n">
        <v>7.876</v>
      </c>
      <c r="AM656" s="5" t="n">
        <v>0.723</v>
      </c>
      <c r="AN656" s="5" t="n">
        <v>16.623</v>
      </c>
      <c r="AO656" s="5" t="n">
        <v>0</v>
      </c>
      <c r="AP656" s="5" t="n">
        <v>1</v>
      </c>
      <c r="AQ656" s="5" t="n">
        <v>0.76</v>
      </c>
      <c r="AR656" s="5" t="n">
        <v>0.129</v>
      </c>
      <c r="AS656" s="5" t="n">
        <v>0.59</v>
      </c>
      <c r="AT656" s="5" t="n">
        <v>1.483</v>
      </c>
      <c r="AU656" s="5" t="n">
        <v>0.098</v>
      </c>
      <c r="AV656" s="5" t="n">
        <v>1</v>
      </c>
      <c r="AW656" s="5" t="n">
        <v>0.8110000000000001</v>
      </c>
      <c r="AX656" s="5" t="n">
        <v>0.129</v>
      </c>
      <c r="AY656" s="5" t="n">
        <v>0.603</v>
      </c>
      <c r="AZ656" s="5" t="n">
        <v>1.565</v>
      </c>
      <c r="BA656" s="5" t="n">
        <v>0.107</v>
      </c>
      <c r="BB656" s="5" t="n">
        <v>1</v>
      </c>
      <c r="BC656" s="5" t="n">
        <v>0.535</v>
      </c>
      <c r="BD656" s="5" t="n">
        <v>0.129</v>
      </c>
      <c r="BE656" s="5" t="n">
        <v>0.17</v>
      </c>
      <c r="BF656" s="5" t="n">
        <v>0.802</v>
      </c>
      <c r="BG656" s="5" t="n">
        <v>0.137</v>
      </c>
      <c r="BH656" s="5" t="n">
        <v>1</v>
      </c>
      <c r="BI656" s="5" t="n">
        <v>0.579</v>
      </c>
      <c r="BJ656" s="5" t="n">
        <v>0.129</v>
      </c>
      <c r="BK656" s="5" t="n">
        <v>0.647</v>
      </c>
      <c r="BL656" s="5" t="n">
        <v>1.46</v>
      </c>
      <c r="BM656" s="5" t="n">
        <v>0.19</v>
      </c>
      <c r="BN656" s="5" t="n">
        <v>1</v>
      </c>
      <c r="BO656" s="5" t="n">
        <v>0</v>
      </c>
      <c r="BP656" s="5" t="n">
        <v>0.014</v>
      </c>
      <c r="BQ656" s="5" t="n">
        <v>0.173</v>
      </c>
      <c r="BR656" s="5" t="n">
        <v>0</v>
      </c>
      <c r="BS656" s="5" t="n">
        <v>1</v>
      </c>
      <c r="BT656" s="5" t="n">
        <v>0</v>
      </c>
      <c r="BU656" s="5" t="n">
        <v>0.017</v>
      </c>
      <c r="BV656" s="5" t="n">
        <v>0.206</v>
      </c>
      <c r="BW656" s="5" t="n">
        <v>0.19</v>
      </c>
      <c r="BX656" s="5" t="n">
        <v>1</v>
      </c>
      <c r="BY656" s="5" t="n">
        <v>5.211</v>
      </c>
      <c r="BZ656" s="5" t="n">
        <v>0</v>
      </c>
      <c r="CA656" s="5" t="n">
        <v>5.211</v>
      </c>
      <c r="CB656" s="5" t="n">
        <v>0</v>
      </c>
      <c r="CC656" s="5" t="n">
        <v>83.248</v>
      </c>
      <c r="CD656" s="5" t="n">
        <v>7.95</v>
      </c>
      <c r="CE656" s="5" t="n">
        <v>152.661</v>
      </c>
      <c r="CF656" s="5" t="n">
        <v>280.731</v>
      </c>
      <c r="CG656" s="5" t="n">
        <v>0.19</v>
      </c>
      <c r="CH656" s="5" t="n">
        <v>1</v>
      </c>
      <c r="CI656" s="5" t="n">
        <v>0</v>
      </c>
      <c r="CJ656" s="5" t="n">
        <v>0</v>
      </c>
      <c r="CK656" s="5" t="n">
        <v>0</v>
      </c>
      <c r="CL656" s="5" t="n">
        <v>0</v>
      </c>
      <c r="CM656" s="5" t="n">
        <v>0.026</v>
      </c>
      <c r="CN656" s="5" t="n">
        <v>0.328</v>
      </c>
      <c r="CO656" s="5" t="n">
        <v>0</v>
      </c>
      <c r="CP656" s="5" t="n">
        <v>0.85</v>
      </c>
      <c r="CQ656" s="5" t="n">
        <v>1.348</v>
      </c>
      <c r="CR656" s="5" t="n">
        <v>0</v>
      </c>
      <c r="CS656" s="5" t="n">
        <v>1.313</v>
      </c>
      <c r="CT656" s="5" t="n">
        <v>10.896</v>
      </c>
      <c r="CU656" s="5" t="n">
        <v>1.313</v>
      </c>
    </row>
    <row r="657">
      <c r="A657" s="5" t="inlineStr">
        <is>
          <t>ROU2024</t>
        </is>
      </c>
      <c r="B657" s="5" t="inlineStr">
        <is>
          <t>ROU</t>
        </is>
      </c>
      <c r="C657" s="5" t="inlineStr">
        <is>
          <t>ROU</t>
        </is>
      </c>
      <c r="D657" s="5" t="inlineStr">
        <is>
          <t>Romania</t>
        </is>
      </c>
      <c r="E657" s="5" t="n">
        <v>2024</v>
      </c>
      <c r="F657" s="5" t="n">
        <v>0.19</v>
      </c>
      <c r="G657" s="5" t="n">
        <v>3.141</v>
      </c>
      <c r="H657" s="5" t="n">
        <v>0.761</v>
      </c>
      <c r="I657" s="5" t="n">
        <v>6.237</v>
      </c>
      <c r="J657" s="5" t="n">
        <v>9.377000000000001</v>
      </c>
      <c r="K657" s="5" t="n">
        <v>0</v>
      </c>
      <c r="L657" s="5" t="n">
        <v>1</v>
      </c>
      <c r="M657" s="5" t="n">
        <v>3.936</v>
      </c>
      <c r="N657" s="5" t="n">
        <v>2.283</v>
      </c>
      <c r="O657" s="5" t="n">
        <v>6.357</v>
      </c>
      <c r="P657" s="5" t="n">
        <v>10.292</v>
      </c>
      <c r="Q657" s="5" t="n">
        <v>0</v>
      </c>
      <c r="R657" s="5" t="n">
        <v>1</v>
      </c>
      <c r="S657" s="5" t="n">
        <v>6.946</v>
      </c>
      <c r="T657" s="5" t="n">
        <v>4.567</v>
      </c>
      <c r="U657" s="5" t="n">
        <v>0.514</v>
      </c>
      <c r="V657" s="5" t="n">
        <v>8.653</v>
      </c>
      <c r="W657" s="5" t="n">
        <v>0.19</v>
      </c>
      <c r="X657" s="5" t="n">
        <v>1</v>
      </c>
      <c r="Y657" s="5" t="n">
        <v>14.578</v>
      </c>
      <c r="Z657" s="5" t="n">
        <v>1.841</v>
      </c>
      <c r="AA657" s="5" t="n">
        <v>3.912</v>
      </c>
      <c r="AB657" s="5" t="n">
        <v>18.49</v>
      </c>
      <c r="AC657" s="5" t="n">
        <v>0</v>
      </c>
      <c r="AD657" s="5" t="n">
        <v>1</v>
      </c>
      <c r="AE657" s="5" t="n">
        <v>14.578</v>
      </c>
      <c r="AF657" s="5" t="n">
        <v>3.193</v>
      </c>
      <c r="AG657" s="5" t="n">
        <v>3.912</v>
      </c>
      <c r="AH657" s="5" t="n">
        <v>18.49</v>
      </c>
      <c r="AI657" s="5" t="n">
        <v>0</v>
      </c>
      <c r="AJ657" s="5" t="n">
        <v>1</v>
      </c>
      <c r="AK657" s="5" t="n">
        <v>17.969</v>
      </c>
      <c r="AL657" s="5" t="n">
        <v>9.138999999999999</v>
      </c>
      <c r="AM657" s="5" t="n">
        <v>-1.107</v>
      </c>
      <c r="AN657" s="5" t="n">
        <v>16.862</v>
      </c>
      <c r="AO657" s="5" t="n">
        <v>0</v>
      </c>
      <c r="AP657" s="5" t="n">
        <v>1</v>
      </c>
      <c r="AQ657" s="5" t="n">
        <v>0.724</v>
      </c>
      <c r="AR657" s="5" t="n">
        <v>0.132</v>
      </c>
      <c r="AS657" s="5" t="n">
        <v>0.694</v>
      </c>
      <c r="AT657" s="5" t="n">
        <v>1.557</v>
      </c>
      <c r="AU657" s="5" t="n">
        <v>0.098</v>
      </c>
      <c r="AV657" s="5" t="n">
        <v>1</v>
      </c>
      <c r="AW657" s="5" t="n">
        <v>0.75</v>
      </c>
      <c r="AX657" s="5" t="n">
        <v>0.132</v>
      </c>
      <c r="AY657" s="5" t="n">
        <v>0.681</v>
      </c>
      <c r="AZ657" s="5" t="n">
        <v>1.583</v>
      </c>
      <c r="BA657" s="5" t="n">
        <v>0.107</v>
      </c>
      <c r="BB657" s="5" t="n">
        <v>1</v>
      </c>
      <c r="BC657" s="5" t="n">
        <v>0.513</v>
      </c>
      <c r="BD657" s="5" t="n">
        <v>0.132</v>
      </c>
      <c r="BE657" s="5" t="n">
        <v>0.148</v>
      </c>
      <c r="BF657" s="5" t="n">
        <v>0.752</v>
      </c>
      <c r="BG657" s="5" t="n">
        <v>0.137</v>
      </c>
      <c r="BH657" s="5" t="n">
        <v>1</v>
      </c>
      <c r="BI657" s="5" t="n">
        <v>0.591</v>
      </c>
      <c r="BJ657" s="5" t="n">
        <v>0.132</v>
      </c>
      <c r="BK657" s="5" t="n">
        <v>0.7</v>
      </c>
      <c r="BL657" s="5" t="n">
        <v>1.498</v>
      </c>
      <c r="BM657" s="5" t="n">
        <v>0.19</v>
      </c>
      <c r="BN657" s="5" t="n">
        <v>1</v>
      </c>
      <c r="BO657" s="5" t="n">
        <v>0</v>
      </c>
      <c r="BP657" s="5" t="n">
        <v>0.017</v>
      </c>
      <c r="BQ657" s="5" t="n">
        <v>0.167</v>
      </c>
      <c r="BR657" s="5" t="n">
        <v>0</v>
      </c>
      <c r="BS657" s="5" t="n">
        <v>1</v>
      </c>
      <c r="BT657" s="5" t="n">
        <v>0</v>
      </c>
      <c r="BU657" s="5" t="n">
        <v>0.02</v>
      </c>
      <c r="BV657" s="5" t="n">
        <v>0.203</v>
      </c>
      <c r="BW657" s="5" t="n">
        <v>0.19</v>
      </c>
      <c r="BX657" s="5" t="n">
        <v>1</v>
      </c>
      <c r="BY657" s="5" t="n">
        <v>5.365</v>
      </c>
      <c r="BZ657" s="5" t="n">
        <v>0</v>
      </c>
      <c r="CA657" s="5" t="n">
        <v>5.365</v>
      </c>
      <c r="CB657" s="5" t="n">
        <v>0</v>
      </c>
      <c r="CC657" s="5" t="n">
        <v>82.58799999999999</v>
      </c>
      <c r="CD657" s="5" t="n">
        <v>7.95</v>
      </c>
      <c r="CE657" s="5" t="n">
        <v>81.268</v>
      </c>
      <c r="CF657" s="5" t="n">
        <v>194.989</v>
      </c>
      <c r="CG657" s="5" t="n">
        <v>0.19</v>
      </c>
      <c r="CH657" s="5" t="n">
        <v>1</v>
      </c>
      <c r="CI657" s="5" t="n">
        <v>0</v>
      </c>
      <c r="CJ657" s="5" t="n">
        <v>0</v>
      </c>
      <c r="CK657" s="5" t="n">
        <v>0</v>
      </c>
      <c r="CL657" s="5" t="n">
        <v>0</v>
      </c>
      <c r="CM657" s="5" t="n">
        <v>0.027</v>
      </c>
      <c r="CN657" s="5" t="n">
        <v>0.313</v>
      </c>
      <c r="CO657" s="5" t="n">
        <v>0</v>
      </c>
      <c r="CP657" s="5" t="n">
        <v>0.85</v>
      </c>
      <c r="CQ657" s="5" t="n">
        <v>1.387</v>
      </c>
      <c r="CR657" s="5" t="n">
        <v>0</v>
      </c>
      <c r="CS657" s="5" t="n">
        <v>1.569</v>
      </c>
      <c r="CT657" s="5" t="n">
        <v>7.996</v>
      </c>
      <c r="CU657" s="5" t="n">
        <v>1.569</v>
      </c>
    </row>
    <row r="658">
      <c r="A658" s="5" t="inlineStr">
        <is>
          <t>RUS2021</t>
        </is>
      </c>
      <c r="B658" s="5" t="inlineStr">
        <is>
          <t>RUS</t>
        </is>
      </c>
      <c r="C658" s="5" t="inlineStr">
        <is>
          <t>RUS</t>
        </is>
      </c>
      <c r="D658" s="5" t="inlineStr">
        <is>
          <t>Russia</t>
        </is>
      </c>
      <c r="E658" s="5" t="n">
        <v>2021</v>
      </c>
      <c r="F658" s="5" t="n">
        <v>0.2</v>
      </c>
      <c r="G658" s="5" t="n">
        <v>1.501</v>
      </c>
      <c r="H658" s="5" t="n">
        <v>0.328</v>
      </c>
      <c r="I658" s="5" t="n">
        <v>0.008999999999999999</v>
      </c>
      <c r="J658" s="5" t="n">
        <v>1.51</v>
      </c>
      <c r="K658" s="5" t="n">
        <v>0</v>
      </c>
      <c r="L658" s="5" t="n">
        <v>1</v>
      </c>
      <c r="M658" s="5" t="n">
        <v>6.714</v>
      </c>
      <c r="N658" s="5" t="n">
        <v>3.043</v>
      </c>
      <c r="O658" s="5" t="n">
        <v>0.026</v>
      </c>
      <c r="P658" s="5" t="n">
        <v>6.74</v>
      </c>
      <c r="Q658" s="5" t="n">
        <v>0</v>
      </c>
      <c r="R658" s="5" t="n">
        <v>1</v>
      </c>
      <c r="S658" s="5" t="n">
        <v>2.561</v>
      </c>
      <c r="T658" s="5" t="n">
        <v>1.587</v>
      </c>
      <c r="U658" s="5" t="n">
        <v>0.014</v>
      </c>
      <c r="V658" s="5" t="n">
        <v>3.09</v>
      </c>
      <c r="W658" s="5" t="n">
        <v>0.2</v>
      </c>
      <c r="X658" s="5" t="n">
        <v>1</v>
      </c>
      <c r="Y658" s="5" t="n">
        <v>6.678</v>
      </c>
      <c r="Z658" s="5" t="n">
        <v>0</v>
      </c>
      <c r="AA658" s="5" t="n">
        <v>-4.088</v>
      </c>
      <c r="AB658" s="5" t="n">
        <v>2.59</v>
      </c>
      <c r="AC658" s="5" t="n">
        <v>0</v>
      </c>
      <c r="AD658" s="5" t="n">
        <v>1</v>
      </c>
      <c r="AE658" s="5" t="n">
        <v>6.678</v>
      </c>
      <c r="AF658" s="5" t="n">
        <v>0</v>
      </c>
      <c r="AG658" s="5" t="n">
        <v>-4.088</v>
      </c>
      <c r="AH658" s="5" t="n">
        <v>2.59</v>
      </c>
      <c r="AI658" s="5" t="n">
        <v>0</v>
      </c>
      <c r="AJ658" s="5" t="n">
        <v>1</v>
      </c>
      <c r="AK658" s="5" t="n">
        <v>10.16</v>
      </c>
      <c r="AL658" s="5" t="n">
        <v>4.418</v>
      </c>
      <c r="AM658" s="5" t="n">
        <v>-8.385</v>
      </c>
      <c r="AN658" s="5" t="n">
        <v>2.13</v>
      </c>
      <c r="AO658" s="5" t="n">
        <v>0</v>
      </c>
      <c r="AP658" s="5" t="n">
        <v>0</v>
      </c>
      <c r="AQ658" s="5" t="n">
        <v>0.614</v>
      </c>
      <c r="AR658" s="5" t="n">
        <v>0.112</v>
      </c>
      <c r="AS658" s="5" t="n">
        <v>-0.089</v>
      </c>
      <c r="AT658" s="5" t="n">
        <v>0.63</v>
      </c>
      <c r="AU658" s="5" t="n">
        <v>0.2</v>
      </c>
      <c r="AV658" s="5" t="n">
        <v>1</v>
      </c>
      <c r="AW658" s="5" t="n">
        <v>0.626</v>
      </c>
      <c r="AX658" s="5" t="n">
        <v>0.121</v>
      </c>
      <c r="AY658" s="5" t="n">
        <v>-0.008999999999999999</v>
      </c>
      <c r="AZ658" s="5" t="n">
        <v>0.74</v>
      </c>
      <c r="BA658" s="5" t="n">
        <v>0.2</v>
      </c>
      <c r="BB658" s="5" t="n">
        <v>1</v>
      </c>
      <c r="BC658" s="5" t="n">
        <v>0.439</v>
      </c>
      <c r="BD658" s="5" t="n">
        <v>0.114</v>
      </c>
      <c r="BE658" s="5" t="n">
        <v>-0.153</v>
      </c>
      <c r="BF658" s="5" t="n">
        <v>0.343</v>
      </c>
      <c r="BG658" s="5" t="n">
        <v>0</v>
      </c>
      <c r="BH658" s="5" t="n">
        <v>0</v>
      </c>
      <c r="BI658" s="5" t="n">
        <v>0.578</v>
      </c>
      <c r="BJ658" s="5" t="n">
        <v>0.128</v>
      </c>
      <c r="BK658" s="5" t="n">
        <v>-0.019</v>
      </c>
      <c r="BL658" s="5" t="n">
        <v>0.67</v>
      </c>
      <c r="BM658" s="5" t="n">
        <v>0.2</v>
      </c>
      <c r="BN658" s="5" t="n">
        <v>1</v>
      </c>
      <c r="BO658" s="5" t="n">
        <v>0</v>
      </c>
      <c r="BP658" s="5" t="n">
        <v>-0.035</v>
      </c>
      <c r="BQ658" s="5" t="n">
        <v>0.032</v>
      </c>
      <c r="BR658" s="5" t="n">
        <v>0</v>
      </c>
      <c r="BS658" s="5" t="n">
        <v>1</v>
      </c>
      <c r="BT658" s="5" t="n">
        <v>0</v>
      </c>
      <c r="BU658" s="5" t="n">
        <v>-0.035</v>
      </c>
      <c r="BV658" s="5" t="n">
        <v>0.048</v>
      </c>
      <c r="BW658" s="5" t="n">
        <v>0</v>
      </c>
      <c r="BX658" s="5" t="n">
        <v>1</v>
      </c>
      <c r="BY658" s="5" t="n">
        <v>1.431</v>
      </c>
      <c r="BZ658" s="5" t="n">
        <v>0</v>
      </c>
      <c r="CA658" s="5" t="n">
        <v>1.431</v>
      </c>
      <c r="CB658" s="5" t="n">
        <v>0</v>
      </c>
      <c r="CC658" s="5" t="n">
        <v>78.125</v>
      </c>
      <c r="CD658" s="5" t="n">
        <v>7.95</v>
      </c>
      <c r="CE658" s="5" t="n">
        <v>-22.475</v>
      </c>
      <c r="CF658" s="5" t="n">
        <v>66.78</v>
      </c>
      <c r="CG658" s="5" t="n">
        <v>0</v>
      </c>
      <c r="CH658" s="5" t="n">
        <v>1</v>
      </c>
      <c r="CI658" s="5" t="n">
        <v>0</v>
      </c>
      <c r="CJ658" s="5" t="n">
        <v>0</v>
      </c>
      <c r="CK658" s="5" t="n">
        <v>0</v>
      </c>
      <c r="CL658" s="5" t="n">
        <v>0.043</v>
      </c>
      <c r="CM658" s="5" t="n">
        <v>0</v>
      </c>
      <c r="CN658" s="5" t="n">
        <v>1.568</v>
      </c>
      <c r="CO658" s="5" t="n">
        <v>9.936999999999999</v>
      </c>
      <c r="CP658" s="5" t="n">
        <v>0</v>
      </c>
      <c r="CQ658" s="5" t="n">
        <v>1.137</v>
      </c>
      <c r="CR658" s="5" t="n">
        <v>0.985</v>
      </c>
      <c r="CS658" s="5" t="n">
        <v>6.678</v>
      </c>
      <c r="CT658" s="5" t="n">
        <v>3.312</v>
      </c>
      <c r="CU658" s="5" t="n">
        <v>7.249</v>
      </c>
    </row>
    <row r="659">
      <c r="A659" s="5" t="inlineStr">
        <is>
          <t>RUS2022</t>
        </is>
      </c>
      <c r="B659" s="5" t="inlineStr">
        <is>
          <t>RUS</t>
        </is>
      </c>
      <c r="C659" s="5" t="inlineStr">
        <is>
          <t>RUS</t>
        </is>
      </c>
      <c r="D659" s="5" t="inlineStr">
        <is>
          <t>Russia</t>
        </is>
      </c>
      <c r="E659" s="5" t="n">
        <v>2022</v>
      </c>
      <c r="F659" s="5" t="n">
        <v>0.2</v>
      </c>
      <c r="G659" s="5" t="n">
        <v>1.52</v>
      </c>
      <c r="H659" s="5" t="n">
        <v>0.236</v>
      </c>
      <c r="I659" s="5" t="n">
        <v>0.01</v>
      </c>
      <c r="J659" s="5" t="n">
        <v>1.53</v>
      </c>
      <c r="K659" s="5" t="n">
        <v>0</v>
      </c>
      <c r="L659" s="5" t="n">
        <v>1</v>
      </c>
      <c r="M659" s="5" t="n">
        <v>6.298</v>
      </c>
      <c r="N659" s="5" t="n">
        <v>2.601</v>
      </c>
      <c r="O659" s="5" t="n">
        <v>0.032</v>
      </c>
      <c r="P659" s="5" t="n">
        <v>6.33</v>
      </c>
      <c r="Q659" s="5" t="n">
        <v>0</v>
      </c>
      <c r="R659" s="5" t="n">
        <v>1</v>
      </c>
      <c r="S659" s="5" t="n">
        <v>3.075</v>
      </c>
      <c r="T659" s="5" t="n">
        <v>1.506</v>
      </c>
      <c r="U659" s="5" t="n">
        <v>0.017</v>
      </c>
      <c r="V659" s="5" t="n">
        <v>3.71</v>
      </c>
      <c r="W659" s="5" t="n">
        <v>0.2</v>
      </c>
      <c r="X659" s="5" t="n">
        <v>1</v>
      </c>
      <c r="Y659" s="5" t="n">
        <v>7.212</v>
      </c>
      <c r="Z659" s="5" t="n">
        <v>0</v>
      </c>
      <c r="AA659" s="5" t="n">
        <v>-4.202</v>
      </c>
      <c r="AB659" s="5" t="n">
        <v>3.01</v>
      </c>
      <c r="AC659" s="5" t="n">
        <v>0</v>
      </c>
      <c r="AD659" s="5" t="n">
        <v>1</v>
      </c>
      <c r="AE659" s="5" t="n">
        <v>7.212</v>
      </c>
      <c r="AF659" s="5" t="n">
        <v>0</v>
      </c>
      <c r="AG659" s="5" t="n">
        <v>-4.202</v>
      </c>
      <c r="AH659" s="5" t="n">
        <v>3.01</v>
      </c>
      <c r="AI659" s="5" t="n">
        <v>0</v>
      </c>
      <c r="AJ659" s="5" t="n">
        <v>1</v>
      </c>
      <c r="AK659" s="5" t="n">
        <v>10.972</v>
      </c>
      <c r="AL659" s="5" t="n">
        <v>4.771</v>
      </c>
      <c r="AM659" s="5" t="n">
        <v>-9.071999999999999</v>
      </c>
      <c r="AN659" s="5" t="n">
        <v>2.28</v>
      </c>
      <c r="AO659" s="5" t="n">
        <v>0</v>
      </c>
      <c r="AP659" s="5" t="n">
        <v>0</v>
      </c>
      <c r="AQ659" s="5" t="n">
        <v>0.528</v>
      </c>
      <c r="AR659" s="5" t="n">
        <v>0.076</v>
      </c>
      <c r="AS659" s="5" t="n">
        <v>0.031</v>
      </c>
      <c r="AT659" s="5" t="n">
        <v>0.67</v>
      </c>
      <c r="AU659" s="5" t="n">
        <v>0.2</v>
      </c>
      <c r="AV659" s="5" t="n">
        <v>1</v>
      </c>
      <c r="AW659" s="5" t="n">
        <v>0.826</v>
      </c>
      <c r="AX659" s="5" t="n">
        <v>0.107</v>
      </c>
      <c r="AY659" s="5" t="n">
        <v>-0.109</v>
      </c>
      <c r="AZ659" s="5" t="n">
        <v>0.86</v>
      </c>
      <c r="BA659" s="5" t="n">
        <v>0.2</v>
      </c>
      <c r="BB659" s="5" t="n">
        <v>1</v>
      </c>
      <c r="BC659" s="5" t="n">
        <v>0.598</v>
      </c>
      <c r="BD659" s="5" t="n">
        <v>0.123</v>
      </c>
      <c r="BE659" s="5" t="n">
        <v>-0.442</v>
      </c>
      <c r="BF659" s="5" t="n">
        <v>0.187</v>
      </c>
      <c r="BG659" s="5" t="n">
        <v>0</v>
      </c>
      <c r="BH659" s="5" t="n">
        <v>0</v>
      </c>
      <c r="BI659" s="5" t="n">
        <v>0.983</v>
      </c>
      <c r="BJ659" s="5" t="n">
        <v>0.192</v>
      </c>
      <c r="BK659" s="5" t="n">
        <v>-0.25</v>
      </c>
      <c r="BL659" s="5" t="n">
        <v>0.88</v>
      </c>
      <c r="BM659" s="5" t="n">
        <v>0.2</v>
      </c>
      <c r="BN659" s="5" t="n">
        <v>1</v>
      </c>
      <c r="BO659" s="5" t="n">
        <v>0</v>
      </c>
      <c r="BP659" s="5" t="n">
        <v>-0.035</v>
      </c>
      <c r="BQ659" s="5" t="n">
        <v>0.038</v>
      </c>
      <c r="BR659" s="5" t="n">
        <v>0</v>
      </c>
      <c r="BS659" s="5" t="n">
        <v>1</v>
      </c>
      <c r="BT659" s="5" t="n">
        <v>0</v>
      </c>
      <c r="BU659" s="5" t="n">
        <v>-0.035</v>
      </c>
      <c r="BV659" s="5" t="n">
        <v>0.057</v>
      </c>
      <c r="BW659" s="5" t="n">
        <v>0</v>
      </c>
      <c r="BX659" s="5" t="n">
        <v>1</v>
      </c>
      <c r="BY659" s="5" t="n">
        <v>1.545</v>
      </c>
      <c r="BZ659" s="5" t="n">
        <v>0</v>
      </c>
      <c r="CA659" s="5" t="n">
        <v>1.545</v>
      </c>
      <c r="CB659" s="5" t="n">
        <v>0</v>
      </c>
      <c r="CC659" s="5" t="n">
        <v>97.90000000000001</v>
      </c>
      <c r="CD659" s="5" t="n">
        <v>7.95</v>
      </c>
      <c r="CE659" s="5" t="n">
        <v>-68.75</v>
      </c>
      <c r="CF659" s="5" t="n">
        <v>34.98</v>
      </c>
      <c r="CG659" s="5" t="n">
        <v>0</v>
      </c>
      <c r="CH659" s="5" t="n">
        <v>1</v>
      </c>
      <c r="CI659" s="5" t="n">
        <v>0</v>
      </c>
      <c r="CJ659" s="5" t="n">
        <v>0</v>
      </c>
      <c r="CK659" s="5" t="n">
        <v>0</v>
      </c>
      <c r="CL659" s="5" t="n">
        <v>0.046</v>
      </c>
      <c r="CM659" s="5" t="n">
        <v>0</v>
      </c>
      <c r="CN659" s="5" t="n">
        <v>1.468</v>
      </c>
      <c r="CO659" s="5" t="n">
        <v>10.89</v>
      </c>
      <c r="CP659" s="5" t="n">
        <v>0</v>
      </c>
      <c r="CQ659" s="5" t="n">
        <v>1.227</v>
      </c>
      <c r="CR659" s="5" t="n">
        <v>0.985</v>
      </c>
      <c r="CS659" s="5" t="n">
        <v>7.212</v>
      </c>
      <c r="CT659" s="5" t="n">
        <v>4.358</v>
      </c>
      <c r="CU659" s="5" t="n">
        <v>10.577</v>
      </c>
    </row>
    <row r="660">
      <c r="A660" s="5" t="inlineStr">
        <is>
          <t>RUS2023</t>
        </is>
      </c>
      <c r="B660" s="5" t="inlineStr">
        <is>
          <t>RUS</t>
        </is>
      </c>
      <c r="C660" s="5" t="inlineStr">
        <is>
          <t>RUS</t>
        </is>
      </c>
      <c r="D660" s="5" t="inlineStr">
        <is>
          <t>Russia</t>
        </is>
      </c>
      <c r="E660" s="5" t="n">
        <v>2023</v>
      </c>
      <c r="F660" s="5" t="n">
        <v>0.2</v>
      </c>
      <c r="G660" s="5" t="n">
        <v>1.415</v>
      </c>
      <c r="H660" s="5" t="n">
        <v>0.322</v>
      </c>
      <c r="I660" s="5" t="n">
        <v>0.005</v>
      </c>
      <c r="J660" s="5" t="n">
        <v>1.42</v>
      </c>
      <c r="K660" s="5" t="n">
        <v>0</v>
      </c>
      <c r="L660" s="5" t="n">
        <v>1</v>
      </c>
      <c r="M660" s="5" t="n">
        <v>5.905</v>
      </c>
      <c r="N660" s="5" t="n">
        <v>2.929</v>
      </c>
      <c r="O660" s="5" t="n">
        <v>0.015</v>
      </c>
      <c r="P660" s="5" t="n">
        <v>5.92</v>
      </c>
      <c r="Q660" s="5" t="n">
        <v>0</v>
      </c>
      <c r="R660" s="5" t="n">
        <v>1</v>
      </c>
      <c r="S660" s="5" t="n">
        <v>2.442</v>
      </c>
      <c r="T660" s="5" t="n">
        <v>1.531</v>
      </c>
      <c r="U660" s="5" t="n">
        <v>0.008</v>
      </c>
      <c r="V660" s="5" t="n">
        <v>2.94</v>
      </c>
      <c r="W660" s="5" t="n">
        <v>0.2</v>
      </c>
      <c r="X660" s="5" t="n">
        <v>1</v>
      </c>
      <c r="Y660" s="5" t="n">
        <v>2.905</v>
      </c>
      <c r="Z660" s="5" t="n">
        <v>0</v>
      </c>
      <c r="AA660" s="5" t="n">
        <v>-0.485</v>
      </c>
      <c r="AB660" s="5" t="n">
        <v>2.42</v>
      </c>
      <c r="AC660" s="5" t="n">
        <v>0</v>
      </c>
      <c r="AD660" s="5" t="n">
        <v>1</v>
      </c>
      <c r="AE660" s="5" t="n">
        <v>2.905</v>
      </c>
      <c r="AF660" s="5" t="n">
        <v>0</v>
      </c>
      <c r="AG660" s="5" t="n">
        <v>-0.485</v>
      </c>
      <c r="AH660" s="5" t="n">
        <v>2.42</v>
      </c>
      <c r="AI660" s="5" t="n">
        <v>0</v>
      </c>
      <c r="AJ660" s="5" t="n">
        <v>1</v>
      </c>
      <c r="AK660" s="5" t="n">
        <v>6.805</v>
      </c>
      <c r="AL660" s="5" t="n">
        <v>2.959</v>
      </c>
      <c r="AM660" s="5" t="n">
        <v>-5.188</v>
      </c>
      <c r="AN660" s="5" t="n">
        <v>1.94</v>
      </c>
      <c r="AO660" s="5" t="n">
        <v>0</v>
      </c>
      <c r="AP660" s="5" t="n">
        <v>0</v>
      </c>
      <c r="AQ660" s="5" t="n">
        <v>0.626</v>
      </c>
      <c r="AR660" s="5" t="n">
        <v>0.106</v>
      </c>
      <c r="AS660" s="5" t="n">
        <v>-0.16</v>
      </c>
      <c r="AT660" s="5" t="n">
        <v>0.5600000000000001</v>
      </c>
      <c r="AU660" s="5" t="n">
        <v>0.2</v>
      </c>
      <c r="AV660" s="5" t="n">
        <v>1</v>
      </c>
      <c r="AW660" s="5" t="n">
        <v>0.746</v>
      </c>
      <c r="AX660" s="5" t="n">
        <v>0.128</v>
      </c>
      <c r="AY660" s="5" t="n">
        <v>-0.13</v>
      </c>
      <c r="AZ660" s="5" t="n">
        <v>0.74</v>
      </c>
      <c r="BA660" s="5" t="n">
        <v>0.2</v>
      </c>
      <c r="BB660" s="5" t="n">
        <v>1</v>
      </c>
      <c r="BC660" s="5" t="n">
        <v>0.454</v>
      </c>
      <c r="BD660" s="5" t="n">
        <v>0.129</v>
      </c>
      <c r="BE660" s="5" t="n">
        <v>-0.247</v>
      </c>
      <c r="BF660" s="5" t="n">
        <v>0.248</v>
      </c>
      <c r="BG660" s="5" t="n">
        <v>0</v>
      </c>
      <c r="BH660" s="5" t="n">
        <v>0</v>
      </c>
      <c r="BI660" s="5" t="n">
        <v>0.873</v>
      </c>
      <c r="BJ660" s="5" t="n">
        <v>0.19</v>
      </c>
      <c r="BK660" s="5" t="n">
        <v>-0.19</v>
      </c>
      <c r="BL660" s="5" t="n">
        <v>0.82</v>
      </c>
      <c r="BM660" s="5" t="n">
        <v>0.2</v>
      </c>
      <c r="BN660" s="5" t="n">
        <v>1</v>
      </c>
      <c r="BO660" s="5" t="n">
        <v>0</v>
      </c>
      <c r="BP660" s="5" t="n">
        <v>-0.035</v>
      </c>
      <c r="BQ660" s="5" t="n">
        <v>0.03</v>
      </c>
      <c r="BR660" s="5" t="n">
        <v>0</v>
      </c>
      <c r="BS660" s="5" t="n">
        <v>1</v>
      </c>
      <c r="BT660" s="5" t="n">
        <v>0</v>
      </c>
      <c r="BU660" s="5" t="n">
        <v>-0.035</v>
      </c>
      <c r="BV660" s="5" t="n">
        <v>0.045</v>
      </c>
      <c r="BW660" s="5" t="n">
        <v>0</v>
      </c>
      <c r="BX660" s="5" t="n">
        <v>1</v>
      </c>
      <c r="BY660" s="5" t="n">
        <v>1.609</v>
      </c>
      <c r="BZ660" s="5" t="n">
        <v>0</v>
      </c>
      <c r="CA660" s="5" t="n">
        <v>1.609</v>
      </c>
      <c r="CB660" s="5" t="n">
        <v>0</v>
      </c>
      <c r="CC660" s="5" t="n">
        <v>68.188</v>
      </c>
      <c r="CD660" s="5" t="n">
        <v>7.95</v>
      </c>
      <c r="CE660" s="5" t="n">
        <v>-24.463</v>
      </c>
      <c r="CF660" s="5" t="n">
        <v>52.47</v>
      </c>
      <c r="CG660" s="5" t="n">
        <v>0</v>
      </c>
      <c r="CH660" s="5" t="n">
        <v>1</v>
      </c>
      <c r="CI660" s="5" t="n">
        <v>0</v>
      </c>
      <c r="CJ660" s="5" t="n">
        <v>0</v>
      </c>
      <c r="CK660" s="5" t="n">
        <v>0</v>
      </c>
      <c r="CL660" s="5" t="n">
        <v>0.048</v>
      </c>
      <c r="CM660" s="5" t="n">
        <v>0</v>
      </c>
      <c r="CN660" s="5" t="n">
        <v>1.467</v>
      </c>
      <c r="CO660" s="5" t="n">
        <v>11.195</v>
      </c>
      <c r="CP660" s="5" t="n">
        <v>0</v>
      </c>
      <c r="CQ660" s="5" t="n">
        <v>1.278</v>
      </c>
      <c r="CR660" s="5" t="n">
        <v>0.989</v>
      </c>
      <c r="CS660" s="5" t="n">
        <v>2.905</v>
      </c>
      <c r="CT660" s="5" t="n">
        <v>2.138</v>
      </c>
      <c r="CU660" s="5" t="n">
        <v>2.905</v>
      </c>
    </row>
    <row r="661">
      <c r="A661" s="5" t="inlineStr">
        <is>
          <t>RUS2024</t>
        </is>
      </c>
      <c r="B661" s="5" t="inlineStr">
        <is>
          <t>RUS</t>
        </is>
      </c>
      <c r="C661" s="5" t="inlineStr">
        <is>
          <t>RUS</t>
        </is>
      </c>
      <c r="D661" s="5" t="inlineStr">
        <is>
          <t>Russia</t>
        </is>
      </c>
      <c r="E661" s="5" t="n">
        <v>2024</v>
      </c>
      <c r="F661" s="5" t="n">
        <v>0.2</v>
      </c>
      <c r="G661" s="5" t="n">
        <v>1.376</v>
      </c>
      <c r="H661" s="5" t="n">
        <v>0.349</v>
      </c>
      <c r="I661" s="5" t="n">
        <v>0.004</v>
      </c>
      <c r="J661" s="5" t="n">
        <v>1.38</v>
      </c>
      <c r="K661" s="5" t="n">
        <v>0</v>
      </c>
      <c r="L661" s="5" t="n">
        <v>1</v>
      </c>
      <c r="M661" s="5" t="n">
        <v>4.347</v>
      </c>
      <c r="N661" s="5" t="n">
        <v>2.368</v>
      </c>
      <c r="O661" s="5" t="n">
        <v>0.013</v>
      </c>
      <c r="P661" s="5" t="n">
        <v>4.36</v>
      </c>
      <c r="Q661" s="5" t="n">
        <v>0</v>
      </c>
      <c r="R661" s="5" t="n">
        <v>1</v>
      </c>
      <c r="S661" s="5" t="n">
        <v>2.593</v>
      </c>
      <c r="T661" s="5" t="n">
        <v>1.717</v>
      </c>
      <c r="U661" s="5" t="n">
        <v>0.007</v>
      </c>
      <c r="V661" s="5" t="n">
        <v>3.12</v>
      </c>
      <c r="W661" s="5" t="n">
        <v>0.2</v>
      </c>
      <c r="X661" s="5" t="n">
        <v>1</v>
      </c>
      <c r="Y661" s="5" t="n">
        <v>2.456</v>
      </c>
      <c r="Z661" s="5" t="n">
        <v>0</v>
      </c>
      <c r="AA661" s="5" t="n">
        <v>-0.106</v>
      </c>
      <c r="AB661" s="5" t="n">
        <v>2.35</v>
      </c>
      <c r="AC661" s="5" t="n">
        <v>0</v>
      </c>
      <c r="AD661" s="5" t="n">
        <v>1</v>
      </c>
      <c r="AE661" s="5" t="n">
        <v>2.456</v>
      </c>
      <c r="AF661" s="5" t="n">
        <v>0</v>
      </c>
      <c r="AG661" s="5" t="n">
        <v>-0.106</v>
      </c>
      <c r="AH661" s="5" t="n">
        <v>2.35</v>
      </c>
      <c r="AI661" s="5" t="n">
        <v>0</v>
      </c>
      <c r="AJ661" s="5" t="n">
        <v>1</v>
      </c>
      <c r="AK661" s="5" t="n">
        <v>6.471</v>
      </c>
      <c r="AL661" s="5" t="n">
        <v>2.814</v>
      </c>
      <c r="AM661" s="5" t="n">
        <v>-4.879</v>
      </c>
      <c r="AN661" s="5" t="n">
        <v>1.91</v>
      </c>
      <c r="AO661" s="5" t="n">
        <v>0</v>
      </c>
      <c r="AP661" s="5" t="n">
        <v>0</v>
      </c>
      <c r="AQ661" s="5" t="n">
        <v>0.55</v>
      </c>
      <c r="AR661" s="5" t="n">
        <v>0.1</v>
      </c>
      <c r="AS661" s="5" t="n">
        <v>-0.1</v>
      </c>
      <c r="AT661" s="5" t="n">
        <v>0.54</v>
      </c>
      <c r="AU661" s="5" t="n">
        <v>0.2</v>
      </c>
      <c r="AV661" s="5" t="n">
        <v>1</v>
      </c>
      <c r="AW661" s="5" t="n">
        <v>0.655</v>
      </c>
      <c r="AX661" s="5" t="n">
        <v>0.12</v>
      </c>
      <c r="AY661" s="5" t="n">
        <v>-0.08</v>
      </c>
      <c r="AZ661" s="5" t="n">
        <v>0.6899999999999999</v>
      </c>
      <c r="BA661" s="5" t="n">
        <v>0.2</v>
      </c>
      <c r="BB661" s="5" t="n">
        <v>1</v>
      </c>
      <c r="BC661" s="5" t="n">
        <v>0.437</v>
      </c>
      <c r="BD661" s="5" t="n">
        <v>0.132</v>
      </c>
      <c r="BE661" s="5" t="n">
        <v>-0.256</v>
      </c>
      <c r="BF661" s="5" t="n">
        <v>0.217</v>
      </c>
      <c r="BG661" s="5" t="n">
        <v>0</v>
      </c>
      <c r="BH661" s="5" t="n">
        <v>0</v>
      </c>
      <c r="BI661" s="5" t="n">
        <v>0.781</v>
      </c>
      <c r="BJ661" s="5" t="n">
        <v>0.172</v>
      </c>
      <c r="BK661" s="5" t="n">
        <v>-0.14</v>
      </c>
      <c r="BL661" s="5" t="n">
        <v>0.77</v>
      </c>
      <c r="BM661" s="5" t="n">
        <v>0.2</v>
      </c>
      <c r="BN661" s="5" t="n">
        <v>1</v>
      </c>
      <c r="BO661" s="5" t="n">
        <v>0</v>
      </c>
      <c r="BP661" s="5" t="n">
        <v>-0.036</v>
      </c>
      <c r="BQ661" s="5" t="n">
        <v>0.03</v>
      </c>
      <c r="BR661" s="5" t="n">
        <v>0</v>
      </c>
      <c r="BS661" s="5" t="n">
        <v>1</v>
      </c>
      <c r="BT661" s="5" t="n">
        <v>0</v>
      </c>
      <c r="BU661" s="5" t="n">
        <v>-0.036</v>
      </c>
      <c r="BV661" s="5" t="n">
        <v>0.043</v>
      </c>
      <c r="BW661" s="5" t="n">
        <v>0</v>
      </c>
      <c r="BX661" s="5" t="n">
        <v>1</v>
      </c>
      <c r="BY661" s="5" t="n">
        <v>1.657</v>
      </c>
      <c r="BZ661" s="5" t="n">
        <v>0</v>
      </c>
      <c r="CA661" s="5" t="n">
        <v>1.657</v>
      </c>
      <c r="CB661" s="5" t="n">
        <v>0</v>
      </c>
      <c r="CC661" s="5" t="n">
        <v>67.66</v>
      </c>
      <c r="CD661" s="5" t="n">
        <v>7.95</v>
      </c>
      <c r="CE661" s="5" t="n">
        <v>-14.66</v>
      </c>
      <c r="CF661" s="5" t="n">
        <v>63.6</v>
      </c>
      <c r="CG661" s="5" t="n">
        <v>0</v>
      </c>
      <c r="CH661" s="5" t="n">
        <v>1</v>
      </c>
      <c r="CI661" s="5" t="n">
        <v>0</v>
      </c>
      <c r="CJ661" s="5" t="n">
        <v>0</v>
      </c>
      <c r="CK661" s="5" t="n">
        <v>0</v>
      </c>
      <c r="CL661" s="5" t="n">
        <v>0.05</v>
      </c>
      <c r="CM661" s="5" t="n">
        <v>0</v>
      </c>
      <c r="CN661" s="5" t="n">
        <v>1.606</v>
      </c>
      <c r="CO661" s="5" t="n">
        <v>11.462</v>
      </c>
      <c r="CP661" s="5" t="n">
        <v>0</v>
      </c>
      <c r="CQ661" s="5" t="n">
        <v>1.316</v>
      </c>
      <c r="CR661" s="5" t="n">
        <v>0.989</v>
      </c>
      <c r="CS661" s="5" t="n">
        <v>2.456</v>
      </c>
      <c r="CT661" s="5" t="n">
        <v>1.895</v>
      </c>
      <c r="CU661" s="5" t="n">
        <v>2.456</v>
      </c>
    </row>
    <row r="662">
      <c r="A662" s="5" t="inlineStr">
        <is>
          <t>RWA2021</t>
        </is>
      </c>
      <c r="B662" s="5" t="inlineStr">
        <is>
          <t>RWA</t>
        </is>
      </c>
      <c r="C662" s="5" t="inlineStr">
        <is>
          <t>RWA</t>
        </is>
      </c>
      <c r="D662" s="5" t="inlineStr">
        <is>
          <t>Rwanda</t>
        </is>
      </c>
      <c r="E662" s="5" t="n">
        <v>2021</v>
      </c>
      <c r="F662" s="5" t="n">
        <v>0.18</v>
      </c>
      <c r="G662" s="5" t="n">
        <v>2.321</v>
      </c>
      <c r="H662" s="5" t="n">
        <v>0.508</v>
      </c>
      <c r="I662" s="5" t="n">
        <v>0</v>
      </c>
      <c r="J662" s="5" t="n">
        <v>2.321</v>
      </c>
      <c r="K662" s="5" t="n">
        <v>0</v>
      </c>
      <c r="L662" s="5" t="n">
        <v>1</v>
      </c>
      <c r="M662" s="5" t="n">
        <v>1.906</v>
      </c>
      <c r="N662" s="5" t="n">
        <v>0.864</v>
      </c>
      <c r="O662" s="5" t="n">
        <v>0</v>
      </c>
      <c r="P662" s="5" t="n">
        <v>1.906</v>
      </c>
      <c r="Q662" s="5" t="n">
        <v>0</v>
      </c>
      <c r="R662" s="5" t="n">
        <v>1</v>
      </c>
      <c r="S662" s="5" t="n">
        <v>1.733</v>
      </c>
      <c r="T662" s="5" t="n">
        <v>1.074</v>
      </c>
      <c r="U662" s="5" t="n">
        <v>0</v>
      </c>
      <c r="V662" s="5" t="n">
        <v>2.045</v>
      </c>
      <c r="W662" s="5" t="n">
        <v>0.18</v>
      </c>
      <c r="X662" s="5" t="n">
        <v>1</v>
      </c>
      <c r="Y662" s="5" t="n">
        <v>16.287</v>
      </c>
      <c r="Z662" s="5" t="n">
        <v>2.201</v>
      </c>
      <c r="AA662" s="5" t="n">
        <v>-8.888999999999999</v>
      </c>
      <c r="AB662" s="5" t="n">
        <v>7.397</v>
      </c>
      <c r="AC662" s="5" t="n">
        <v>0</v>
      </c>
      <c r="AD662" s="5" t="n">
        <v>0</v>
      </c>
      <c r="AE662" s="5" t="n">
        <v>17.43</v>
      </c>
      <c r="AF662" s="5" t="n">
        <v>4.076</v>
      </c>
      <c r="AG662" s="5" t="n">
        <v>-10.032</v>
      </c>
      <c r="AH662" s="5" t="n">
        <v>7.397</v>
      </c>
      <c r="AI662" s="5" t="n">
        <v>0</v>
      </c>
      <c r="AJ662" s="5" t="n">
        <v>0</v>
      </c>
      <c r="AK662" s="5" t="n">
        <v>24.29</v>
      </c>
      <c r="AL662" s="5" t="n">
        <v>12.937</v>
      </c>
      <c r="AM662" s="5" t="n">
        <v>-15.545</v>
      </c>
      <c r="AN662" s="5" t="n">
        <v>8.744999999999999</v>
      </c>
      <c r="AO662" s="5" t="n">
        <v>0</v>
      </c>
      <c r="AP662" s="5" t="n">
        <v>0</v>
      </c>
      <c r="AQ662" s="5" t="n">
        <v>0.619</v>
      </c>
      <c r="AR662" s="5" t="n">
        <v>0.114</v>
      </c>
      <c r="AS662" s="5" t="n">
        <v>0.266</v>
      </c>
      <c r="AT662" s="5" t="n">
        <v>1.044</v>
      </c>
      <c r="AU662" s="5" t="n">
        <v>0.18</v>
      </c>
      <c r="AV662" s="5" t="n">
        <v>1</v>
      </c>
      <c r="AW662" s="5" t="n">
        <v>0.599</v>
      </c>
      <c r="AX662" s="5" t="n">
        <v>0.114</v>
      </c>
      <c r="AY662" s="5" t="n">
        <v>0.298</v>
      </c>
      <c r="AZ662" s="5" t="n">
        <v>1.058</v>
      </c>
      <c r="BA662" s="5" t="n">
        <v>0.18</v>
      </c>
      <c r="BB662" s="5" t="n">
        <v>1</v>
      </c>
      <c r="BC662" s="5" t="n">
        <v>0.439</v>
      </c>
      <c r="BD662" s="5" t="n">
        <v>0.114</v>
      </c>
      <c r="BE662" s="5" t="n">
        <v>0.102</v>
      </c>
      <c r="BF662" s="5" t="n">
        <v>0.638</v>
      </c>
      <c r="BG662" s="5" t="n">
        <v>0.18</v>
      </c>
      <c r="BH662" s="5" t="n">
        <v>1</v>
      </c>
      <c r="BI662" s="5" t="n">
        <v>0.505</v>
      </c>
      <c r="BJ662" s="5" t="n">
        <v>0.114</v>
      </c>
      <c r="BK662" s="5" t="n">
        <v>0.06</v>
      </c>
      <c r="BL662" s="5" t="n">
        <v>0.666</v>
      </c>
      <c r="BM662" s="5" t="n">
        <v>0.18</v>
      </c>
      <c r="BN662" s="5" t="n">
        <v>1</v>
      </c>
      <c r="BO662" s="5" t="n">
        <v>0</v>
      </c>
      <c r="BP662" s="5" t="n">
        <v>0</v>
      </c>
      <c r="BQ662" s="5" t="n">
        <v>0.094</v>
      </c>
      <c r="BR662" s="5" t="n">
        <v>0</v>
      </c>
      <c r="BS662" s="5" t="n">
        <v>0.667</v>
      </c>
      <c r="BT662" s="5" t="n">
        <v>0</v>
      </c>
      <c r="BU662" s="5" t="n">
        <v>0</v>
      </c>
      <c r="BV662" s="5" t="n">
        <v>0.249</v>
      </c>
      <c r="BW662" s="5" t="n">
        <v>0.18</v>
      </c>
      <c r="BX662" s="5" t="n">
        <v>0.5</v>
      </c>
      <c r="BY662" s="5" t="n">
        <v>13.912</v>
      </c>
      <c r="BZ662" s="5" t="n">
        <v>0</v>
      </c>
      <c r="CA662" s="5" t="n">
        <v>13.912</v>
      </c>
      <c r="CB662" s="5" t="n">
        <v>0</v>
      </c>
      <c r="CC662" s="5" t="n">
        <v>78.125</v>
      </c>
      <c r="CD662" s="5" t="n">
        <v>7.95</v>
      </c>
      <c r="CE662" s="5" t="n">
        <v>18.221</v>
      </c>
      <c r="CF662" s="5" t="n">
        <v>113.689</v>
      </c>
      <c r="CG662" s="5" t="n">
        <v>0.18</v>
      </c>
      <c r="CH662" s="5" t="n">
        <v>1</v>
      </c>
      <c r="CI662" s="5" t="n">
        <v>0</v>
      </c>
      <c r="CJ662" s="5" t="n">
        <v>0</v>
      </c>
      <c r="CK662" s="5" t="n">
        <v>0</v>
      </c>
      <c r="CL662" s="5" t="n">
        <v>0</v>
      </c>
      <c r="CM662" s="5" t="n">
        <v>0</v>
      </c>
      <c r="CN662" s="5" t="n">
        <v>0</v>
      </c>
      <c r="CO662" s="5" t="n">
        <v>0</v>
      </c>
      <c r="CP662" s="5" t="n">
        <v>0</v>
      </c>
      <c r="CQ662" s="5" t="n">
        <v>1.198</v>
      </c>
      <c r="CR662" s="5" t="n">
        <v>0</v>
      </c>
      <c r="CS662" s="5" t="n">
        <v>4.776</v>
      </c>
      <c r="CT662" s="5" t="n">
        <v>4.753</v>
      </c>
      <c r="CU662" s="5" t="n">
        <v>15.162</v>
      </c>
    </row>
    <row r="663">
      <c r="A663" s="5" t="inlineStr">
        <is>
          <t>RWA2022</t>
        </is>
      </c>
      <c r="B663" s="5" t="inlineStr">
        <is>
          <t>RWA</t>
        </is>
      </c>
      <c r="C663" s="5" t="inlineStr">
        <is>
          <t>RWA</t>
        </is>
      </c>
      <c r="D663" s="5" t="inlineStr">
        <is>
          <t>Rwanda</t>
        </is>
      </c>
      <c r="E663" s="5" t="n">
        <v>2022</v>
      </c>
      <c r="F663" s="5" t="n">
        <v>0.18</v>
      </c>
      <c r="G663" s="5" t="n">
        <v>4.196</v>
      </c>
      <c r="H663" s="5" t="n">
        <v>0.652</v>
      </c>
      <c r="I663" s="5" t="n">
        <v>0</v>
      </c>
      <c r="J663" s="5" t="n">
        <v>4.196</v>
      </c>
      <c r="K663" s="5" t="n">
        <v>0</v>
      </c>
      <c r="L663" s="5" t="n">
        <v>1</v>
      </c>
      <c r="M663" s="5" t="n">
        <v>2.049</v>
      </c>
      <c r="N663" s="5" t="n">
        <v>0.846</v>
      </c>
      <c r="O663" s="5" t="n">
        <v>0</v>
      </c>
      <c r="P663" s="5" t="n">
        <v>2.049</v>
      </c>
      <c r="Q663" s="5" t="n">
        <v>0</v>
      </c>
      <c r="R663" s="5" t="n">
        <v>1</v>
      </c>
      <c r="S663" s="5" t="n">
        <v>2.168</v>
      </c>
      <c r="T663" s="5" t="n">
        <v>1.062</v>
      </c>
      <c r="U663" s="5" t="n">
        <v>0.029</v>
      </c>
      <c r="V663" s="5" t="n">
        <v>2.558</v>
      </c>
      <c r="W663" s="5" t="n">
        <v>0.18</v>
      </c>
      <c r="X663" s="5" t="n">
        <v>1</v>
      </c>
      <c r="Y663" s="5" t="n">
        <v>32.517</v>
      </c>
      <c r="Z663" s="5" t="n">
        <v>4.395</v>
      </c>
      <c r="AA663" s="5" t="n">
        <v>-19.662</v>
      </c>
      <c r="AB663" s="5" t="n">
        <v>12.855</v>
      </c>
      <c r="AC663" s="5" t="n">
        <v>0</v>
      </c>
      <c r="AD663" s="5" t="n">
        <v>0</v>
      </c>
      <c r="AE663" s="5" t="n">
        <v>33.751</v>
      </c>
      <c r="AF663" s="5" t="n">
        <v>7.892</v>
      </c>
      <c r="AG663" s="5" t="n">
        <v>-20.896</v>
      </c>
      <c r="AH663" s="5" t="n">
        <v>12.855</v>
      </c>
      <c r="AI663" s="5" t="n">
        <v>0</v>
      </c>
      <c r="AJ663" s="5" t="n">
        <v>0</v>
      </c>
      <c r="AK663" s="5" t="n">
        <v>41.16</v>
      </c>
      <c r="AL663" s="5" t="n">
        <v>21.921</v>
      </c>
      <c r="AM663" s="5" t="n">
        <v>-25.953</v>
      </c>
      <c r="AN663" s="5" t="n">
        <v>15.207</v>
      </c>
      <c r="AO663" s="5" t="n">
        <v>0</v>
      </c>
      <c r="AP663" s="5" t="n">
        <v>0</v>
      </c>
      <c r="AQ663" s="5" t="n">
        <v>0.861</v>
      </c>
      <c r="AR663" s="5" t="n">
        <v>0.123</v>
      </c>
      <c r="AS663" s="5" t="n">
        <v>0.252</v>
      </c>
      <c r="AT663" s="5" t="n">
        <v>1.313</v>
      </c>
      <c r="AU663" s="5" t="n">
        <v>0.18</v>
      </c>
      <c r="AV663" s="5" t="n">
        <v>1</v>
      </c>
      <c r="AW663" s="5" t="n">
        <v>0.986</v>
      </c>
      <c r="AX663" s="5" t="n">
        <v>0.123</v>
      </c>
      <c r="AY663" s="5" t="n">
        <v>0.156</v>
      </c>
      <c r="AZ663" s="5" t="n">
        <v>1.347</v>
      </c>
      <c r="BA663" s="5" t="n">
        <v>0.18</v>
      </c>
      <c r="BB663" s="5" t="n">
        <v>1</v>
      </c>
      <c r="BC663" s="5" t="n">
        <v>0.598</v>
      </c>
      <c r="BD663" s="5" t="n">
        <v>0.123</v>
      </c>
      <c r="BE663" s="5" t="n">
        <v>0.1</v>
      </c>
      <c r="BF663" s="5" t="n">
        <v>0.8129999999999999</v>
      </c>
      <c r="BG663" s="5" t="n">
        <v>0.18</v>
      </c>
      <c r="BH663" s="5" t="n">
        <v>1</v>
      </c>
      <c r="BI663" s="5" t="n">
        <v>0.612</v>
      </c>
      <c r="BJ663" s="5" t="n">
        <v>0.123</v>
      </c>
      <c r="BK663" s="5" t="n">
        <v>0.063</v>
      </c>
      <c r="BL663" s="5" t="n">
        <v>0.787</v>
      </c>
      <c r="BM663" s="5" t="n">
        <v>0.18</v>
      </c>
      <c r="BN663" s="5" t="n">
        <v>1</v>
      </c>
      <c r="BO663" s="5" t="n">
        <v>0</v>
      </c>
      <c r="BP663" s="5" t="n">
        <v>0</v>
      </c>
      <c r="BQ663" s="5" t="n">
        <v>0.103</v>
      </c>
      <c r="BR663" s="5" t="n">
        <v>0</v>
      </c>
      <c r="BS663" s="5" t="n">
        <v>0.667</v>
      </c>
      <c r="BT663" s="5" t="n">
        <v>0</v>
      </c>
      <c r="BU663" s="5" t="n">
        <v>0</v>
      </c>
      <c r="BV663" s="5" t="n">
        <v>0.241</v>
      </c>
      <c r="BW663" s="5" t="n">
        <v>0.18</v>
      </c>
      <c r="BX663" s="5" t="n">
        <v>0.5</v>
      </c>
      <c r="BY663" s="5" t="n">
        <v>15.024</v>
      </c>
      <c r="BZ663" s="5" t="n">
        <v>0</v>
      </c>
      <c r="CA663" s="5" t="n">
        <v>15.024</v>
      </c>
      <c r="CB663" s="5" t="n">
        <v>0</v>
      </c>
      <c r="CC663" s="5" t="n">
        <v>97.90000000000001</v>
      </c>
      <c r="CD663" s="5" t="n">
        <v>7.95</v>
      </c>
      <c r="CE663" s="5" t="n">
        <v>40.098</v>
      </c>
      <c r="CF663" s="5" t="n">
        <v>160.697</v>
      </c>
      <c r="CG663" s="5" t="n">
        <v>0.18</v>
      </c>
      <c r="CH663" s="5" t="n">
        <v>1</v>
      </c>
      <c r="CI663" s="5" t="n">
        <v>0</v>
      </c>
      <c r="CJ663" s="5" t="n">
        <v>0</v>
      </c>
      <c r="CK663" s="5" t="n">
        <v>0</v>
      </c>
      <c r="CL663" s="5" t="n">
        <v>0</v>
      </c>
      <c r="CM663" s="5" t="n">
        <v>0</v>
      </c>
      <c r="CN663" s="5" t="n">
        <v>0</v>
      </c>
      <c r="CO663" s="5" t="n">
        <v>0</v>
      </c>
      <c r="CP663" s="5" t="n">
        <v>0</v>
      </c>
      <c r="CQ663" s="5" t="n">
        <v>1.294</v>
      </c>
      <c r="CR663" s="5" t="n">
        <v>0</v>
      </c>
      <c r="CS663" s="5" t="n">
        <v>5.158</v>
      </c>
      <c r="CT663" s="5" t="n">
        <v>10.485</v>
      </c>
      <c r="CU663" s="5" t="n">
        <v>31.326</v>
      </c>
    </row>
    <row r="664">
      <c r="A664" s="5" t="inlineStr">
        <is>
          <t>RWA2023</t>
        </is>
      </c>
      <c r="B664" s="5" t="inlineStr">
        <is>
          <t>RWA</t>
        </is>
      </c>
      <c r="C664" s="5" t="inlineStr">
        <is>
          <t>RWA</t>
        </is>
      </c>
      <c r="D664" s="5" t="inlineStr">
        <is>
          <t>Rwanda</t>
        </is>
      </c>
      <c r="E664" s="5" t="n">
        <v>2023</v>
      </c>
      <c r="F664" s="5" t="n">
        <v>0.18</v>
      </c>
      <c r="G664" s="5" t="n">
        <v>4.84</v>
      </c>
      <c r="H664" s="5" t="n">
        <v>1.102</v>
      </c>
      <c r="I664" s="5" t="n">
        <v>0</v>
      </c>
      <c r="J664" s="5" t="n">
        <v>4.84</v>
      </c>
      <c r="K664" s="5" t="n">
        <v>0</v>
      </c>
      <c r="L664" s="5" t="n">
        <v>1</v>
      </c>
      <c r="M664" s="5" t="n">
        <v>2.898</v>
      </c>
      <c r="N664" s="5" t="n">
        <v>1.437</v>
      </c>
      <c r="O664" s="5" t="n">
        <v>0</v>
      </c>
      <c r="P664" s="5" t="n">
        <v>2.898</v>
      </c>
      <c r="Q664" s="5" t="n">
        <v>0</v>
      </c>
      <c r="R664" s="5" t="n">
        <v>1</v>
      </c>
      <c r="S664" s="5" t="n">
        <v>2.804</v>
      </c>
      <c r="T664" s="5" t="n">
        <v>1.759</v>
      </c>
      <c r="U664" s="5" t="n">
        <v>0.056</v>
      </c>
      <c r="V664" s="5" t="n">
        <v>3.309</v>
      </c>
      <c r="W664" s="5" t="n">
        <v>0.18</v>
      </c>
      <c r="X664" s="5" t="n">
        <v>1</v>
      </c>
      <c r="Y664" s="5" t="n">
        <v>12.895</v>
      </c>
      <c r="Z664" s="5" t="n">
        <v>1.743</v>
      </c>
      <c r="AA664" s="5" t="n">
        <v>-6.343</v>
      </c>
      <c r="AB664" s="5" t="n">
        <v>6.552</v>
      </c>
      <c r="AC664" s="5" t="n">
        <v>0</v>
      </c>
      <c r="AD664" s="5" t="n">
        <v>0</v>
      </c>
      <c r="AE664" s="5" t="n">
        <v>14.181</v>
      </c>
      <c r="AF664" s="5" t="n">
        <v>3.316</v>
      </c>
      <c r="AG664" s="5" t="n">
        <v>-7.629</v>
      </c>
      <c r="AH664" s="5" t="n">
        <v>6.552</v>
      </c>
      <c r="AI664" s="5" t="n">
        <v>0</v>
      </c>
      <c r="AJ664" s="5" t="n">
        <v>0</v>
      </c>
      <c r="AK664" s="5" t="n">
        <v>21.895</v>
      </c>
      <c r="AL664" s="5" t="n">
        <v>11.661</v>
      </c>
      <c r="AM664" s="5" t="n">
        <v>-14.154</v>
      </c>
      <c r="AN664" s="5" t="n">
        <v>7.741</v>
      </c>
      <c r="AO664" s="5" t="n">
        <v>0</v>
      </c>
      <c r="AP664" s="5" t="n">
        <v>0</v>
      </c>
      <c r="AQ664" s="5" t="n">
        <v>0.76</v>
      </c>
      <c r="AR664" s="5" t="n">
        <v>0.129</v>
      </c>
      <c r="AS664" s="5" t="n">
        <v>0.376</v>
      </c>
      <c r="AT664" s="5" t="n">
        <v>1.341</v>
      </c>
      <c r="AU664" s="5" t="n">
        <v>0.18</v>
      </c>
      <c r="AV664" s="5" t="n">
        <v>1</v>
      </c>
      <c r="AW664" s="5" t="n">
        <v>0.8110000000000001</v>
      </c>
      <c r="AX664" s="5" t="n">
        <v>0.129</v>
      </c>
      <c r="AY664" s="5" t="n">
        <v>0.333</v>
      </c>
      <c r="AZ664" s="5" t="n">
        <v>1.35</v>
      </c>
      <c r="BA664" s="5" t="n">
        <v>0.18</v>
      </c>
      <c r="BB664" s="5" t="n">
        <v>1</v>
      </c>
      <c r="BC664" s="5" t="n">
        <v>0.535</v>
      </c>
      <c r="BD664" s="5" t="n">
        <v>0.129</v>
      </c>
      <c r="BE664" s="5" t="n">
        <v>0.121</v>
      </c>
      <c r="BF664" s="5" t="n">
        <v>0.759</v>
      </c>
      <c r="BG664" s="5" t="n">
        <v>0.18</v>
      </c>
      <c r="BH664" s="5" t="n">
        <v>1</v>
      </c>
      <c r="BI664" s="5" t="n">
        <v>0.579</v>
      </c>
      <c r="BJ664" s="5" t="n">
        <v>0.129</v>
      </c>
      <c r="BK664" s="5" t="n">
        <v>0.078</v>
      </c>
      <c r="BL664" s="5" t="n">
        <v>0.761</v>
      </c>
      <c r="BM664" s="5" t="n">
        <v>0.18</v>
      </c>
      <c r="BN664" s="5" t="n">
        <v>1</v>
      </c>
      <c r="BO664" s="5" t="n">
        <v>0</v>
      </c>
      <c r="BP664" s="5" t="n">
        <v>0</v>
      </c>
      <c r="BQ664" s="5" t="n">
        <v>0.095</v>
      </c>
      <c r="BR664" s="5" t="n">
        <v>0</v>
      </c>
      <c r="BS664" s="5" t="n">
        <v>0.667</v>
      </c>
      <c r="BT664" s="5" t="n">
        <v>0</v>
      </c>
      <c r="BU664" s="5" t="n">
        <v>0</v>
      </c>
      <c r="BV664" s="5" t="n">
        <v>0.215</v>
      </c>
      <c r="BW664" s="5" t="n">
        <v>0.18</v>
      </c>
      <c r="BX664" s="5" t="n">
        <v>0.5</v>
      </c>
      <c r="BY664" s="5" t="n">
        <v>15.644</v>
      </c>
      <c r="BZ664" s="5" t="n">
        <v>0</v>
      </c>
      <c r="CA664" s="5" t="n">
        <v>15.644</v>
      </c>
      <c r="CB664" s="5" t="n">
        <v>0</v>
      </c>
      <c r="CC664" s="5" t="n">
        <v>83.248</v>
      </c>
      <c r="CD664" s="5" t="n">
        <v>7.95</v>
      </c>
      <c r="CE664" s="5" t="n">
        <v>41.036</v>
      </c>
      <c r="CF664" s="5" t="n">
        <v>143.79</v>
      </c>
      <c r="CG664" s="5" t="n">
        <v>0.18</v>
      </c>
      <c r="CH664" s="5" t="n">
        <v>1</v>
      </c>
      <c r="CI664" s="5" t="n">
        <v>0</v>
      </c>
      <c r="CJ664" s="5" t="n">
        <v>0</v>
      </c>
      <c r="CK664" s="5" t="n">
        <v>0</v>
      </c>
      <c r="CL664" s="5" t="n">
        <v>0</v>
      </c>
      <c r="CM664" s="5" t="n">
        <v>0</v>
      </c>
      <c r="CN664" s="5" t="n">
        <v>0</v>
      </c>
      <c r="CO664" s="5" t="n">
        <v>0</v>
      </c>
      <c r="CP664" s="5" t="n">
        <v>0</v>
      </c>
      <c r="CQ664" s="5" t="n">
        <v>1.348</v>
      </c>
      <c r="CR664" s="5" t="n">
        <v>0</v>
      </c>
      <c r="CS664" s="5" t="n">
        <v>5.37</v>
      </c>
      <c r="CT664" s="5" t="n">
        <v>4.861</v>
      </c>
      <c r="CU664" s="5" t="n">
        <v>11.622</v>
      </c>
    </row>
    <row r="665">
      <c r="A665" s="5" t="inlineStr">
        <is>
          <t>RWA2024</t>
        </is>
      </c>
      <c r="B665" s="5" t="inlineStr">
        <is>
          <t>RWA</t>
        </is>
      </c>
      <c r="C665" s="5" t="inlineStr">
        <is>
          <t>RWA</t>
        </is>
      </c>
      <c r="D665" s="5" t="inlineStr">
        <is>
          <t>Rwanda</t>
        </is>
      </c>
      <c r="E665" s="5" t="n">
        <v>2024</v>
      </c>
      <c r="F665" s="5" t="n">
        <v>0.18</v>
      </c>
      <c r="G665" s="5" t="n">
        <v>4.268</v>
      </c>
      <c r="H665" s="5" t="n">
        <v>1.081</v>
      </c>
      <c r="I665" s="5" t="n">
        <v>0</v>
      </c>
      <c r="J665" s="5" t="n">
        <v>4.268</v>
      </c>
      <c r="K665" s="5" t="n">
        <v>0</v>
      </c>
      <c r="L665" s="5" t="n">
        <v>1</v>
      </c>
      <c r="M665" s="5" t="n">
        <v>2.618</v>
      </c>
      <c r="N665" s="5" t="n">
        <v>1.426</v>
      </c>
      <c r="O665" s="5" t="n">
        <v>0</v>
      </c>
      <c r="P665" s="5" t="n">
        <v>2.618</v>
      </c>
      <c r="Q665" s="5" t="n">
        <v>0</v>
      </c>
      <c r="R665" s="5" t="n">
        <v>1</v>
      </c>
      <c r="S665" s="5" t="n">
        <v>2.719</v>
      </c>
      <c r="T665" s="5" t="n">
        <v>1.8</v>
      </c>
      <c r="U665" s="5" t="n">
        <v>0.067</v>
      </c>
      <c r="V665" s="5" t="n">
        <v>3.208</v>
      </c>
      <c r="W665" s="5" t="n">
        <v>0.18</v>
      </c>
      <c r="X665" s="5" t="n">
        <v>1</v>
      </c>
      <c r="Y665" s="5" t="n">
        <v>11.482</v>
      </c>
      <c r="Z665" s="5" t="n">
        <v>1.552</v>
      </c>
      <c r="AA665" s="5" t="n">
        <v>-5.321</v>
      </c>
      <c r="AB665" s="5" t="n">
        <v>6.161</v>
      </c>
      <c r="AC665" s="5" t="n">
        <v>0</v>
      </c>
      <c r="AD665" s="5" t="n">
        <v>0</v>
      </c>
      <c r="AE665" s="5" t="n">
        <v>12.805</v>
      </c>
      <c r="AF665" s="5" t="n">
        <v>2.994</v>
      </c>
      <c r="AG665" s="5" t="n">
        <v>-6.645</v>
      </c>
      <c r="AH665" s="5" t="n">
        <v>6.161</v>
      </c>
      <c r="AI665" s="5" t="n">
        <v>0</v>
      </c>
      <c r="AJ665" s="5" t="n">
        <v>0</v>
      </c>
      <c r="AK665" s="5" t="n">
        <v>20.747</v>
      </c>
      <c r="AL665" s="5" t="n">
        <v>11.05</v>
      </c>
      <c r="AM665" s="5" t="n">
        <v>-13.47</v>
      </c>
      <c r="AN665" s="5" t="n">
        <v>7.277</v>
      </c>
      <c r="AO665" s="5" t="n">
        <v>0</v>
      </c>
      <c r="AP665" s="5" t="n">
        <v>0</v>
      </c>
      <c r="AQ665" s="5" t="n">
        <v>0.724</v>
      </c>
      <c r="AR665" s="5" t="n">
        <v>0.132</v>
      </c>
      <c r="AS665" s="5" t="n">
        <v>0.292</v>
      </c>
      <c r="AT665" s="5" t="n">
        <v>1.199</v>
      </c>
      <c r="AU665" s="5" t="n">
        <v>0.18</v>
      </c>
      <c r="AV665" s="5" t="n">
        <v>1</v>
      </c>
      <c r="AW665" s="5" t="n">
        <v>0.75</v>
      </c>
      <c r="AX665" s="5" t="n">
        <v>0.132</v>
      </c>
      <c r="AY665" s="5" t="n">
        <v>0.307</v>
      </c>
      <c r="AZ665" s="5" t="n">
        <v>1.248</v>
      </c>
      <c r="BA665" s="5" t="n">
        <v>0.18</v>
      </c>
      <c r="BB665" s="5" t="n">
        <v>1</v>
      </c>
      <c r="BC665" s="5" t="n">
        <v>0.513</v>
      </c>
      <c r="BD665" s="5" t="n">
        <v>0.132</v>
      </c>
      <c r="BE665" s="5" t="n">
        <v>0.133</v>
      </c>
      <c r="BF665" s="5" t="n">
        <v>0.744</v>
      </c>
      <c r="BG665" s="5" t="n">
        <v>0.18</v>
      </c>
      <c r="BH665" s="5" t="n">
        <v>1</v>
      </c>
      <c r="BI665" s="5" t="n">
        <v>0.591</v>
      </c>
      <c r="BJ665" s="5" t="n">
        <v>0.132</v>
      </c>
      <c r="BK665" s="5" t="n">
        <v>0.08400000000000001</v>
      </c>
      <c r="BL665" s="5" t="n">
        <v>0.778</v>
      </c>
      <c r="BM665" s="5" t="n">
        <v>0.18</v>
      </c>
      <c r="BN665" s="5" t="n">
        <v>1</v>
      </c>
      <c r="BO665" s="5" t="n">
        <v>0</v>
      </c>
      <c r="BP665" s="5" t="n">
        <v>0</v>
      </c>
      <c r="BQ665" s="5" t="n">
        <v>0.054</v>
      </c>
      <c r="BR665" s="5" t="n">
        <v>0</v>
      </c>
      <c r="BS665" s="5" t="n">
        <v>0.667</v>
      </c>
      <c r="BT665" s="5" t="n">
        <v>0</v>
      </c>
      <c r="BU665" s="5" t="n">
        <v>0</v>
      </c>
      <c r="BV665" s="5" t="n">
        <v>0.165</v>
      </c>
      <c r="BW665" s="5" t="n">
        <v>0.18</v>
      </c>
      <c r="BX665" s="5" t="n">
        <v>0.5</v>
      </c>
      <c r="BY665" s="5" t="n">
        <v>16.106</v>
      </c>
      <c r="BZ665" s="5" t="n">
        <v>0</v>
      </c>
      <c r="CA665" s="5" t="n">
        <v>16.106</v>
      </c>
      <c r="CB665" s="5" t="n">
        <v>0</v>
      </c>
      <c r="CC665" s="5" t="n">
        <v>82.58799999999999</v>
      </c>
      <c r="CD665" s="5" t="n">
        <v>7.95</v>
      </c>
      <c r="CE665" s="5" t="n">
        <v>42.545</v>
      </c>
      <c r="CF665" s="5" t="n">
        <v>144.123</v>
      </c>
      <c r="CG665" s="5" t="n">
        <v>0.18</v>
      </c>
      <c r="CH665" s="5" t="n">
        <v>1</v>
      </c>
      <c r="CI665" s="5" t="n">
        <v>0</v>
      </c>
      <c r="CJ665" s="5" t="n">
        <v>0</v>
      </c>
      <c r="CK665" s="5" t="n">
        <v>0</v>
      </c>
      <c r="CL665" s="5" t="n">
        <v>0</v>
      </c>
      <c r="CM665" s="5" t="n">
        <v>0</v>
      </c>
      <c r="CN665" s="5" t="n">
        <v>0</v>
      </c>
      <c r="CO665" s="5" t="n">
        <v>0</v>
      </c>
      <c r="CP665" s="5" t="n">
        <v>0</v>
      </c>
      <c r="CQ665" s="5" t="n">
        <v>1.387</v>
      </c>
      <c r="CR665" s="5" t="n">
        <v>0</v>
      </c>
      <c r="CS665" s="5" t="n">
        <v>5.529</v>
      </c>
      <c r="CT665" s="5" t="n">
        <v>4.251</v>
      </c>
      <c r="CU665" s="5" t="n">
        <v>10.168</v>
      </c>
    </row>
    <row r="666">
      <c r="A666" s="5" t="inlineStr">
        <is>
          <t>WSM2021</t>
        </is>
      </c>
      <c r="B666" s="5" t="inlineStr">
        <is>
          <t>WSM</t>
        </is>
      </c>
      <c r="C666" s="5" t="inlineStr">
        <is>
          <t>WSM</t>
        </is>
      </c>
      <c r="D666" s="5" t="inlineStr">
        <is>
          <t>Samoa</t>
        </is>
      </c>
      <c r="E666" s="5" t="n">
        <v>2021</v>
      </c>
      <c r="F666" s="5" t="n">
        <v>0.15</v>
      </c>
      <c r="G666" s="5" t="n">
        <v>4.747</v>
      </c>
      <c r="H666" s="5" t="n">
        <v>1.143</v>
      </c>
      <c r="I666" s="5" t="n">
        <v>0</v>
      </c>
      <c r="J666" s="5" t="n">
        <v>4.747</v>
      </c>
      <c r="K666" s="5" t="n">
        <v>0</v>
      </c>
      <c r="L666" s="5" t="n">
        <v>1</v>
      </c>
      <c r="M666" s="5" t="n">
        <v>7.964</v>
      </c>
      <c r="N666" s="5" t="n">
        <v>3.43</v>
      </c>
      <c r="O666" s="5" t="n">
        <v>0</v>
      </c>
      <c r="P666" s="5" t="n">
        <v>7.964</v>
      </c>
      <c r="Q666" s="5" t="n">
        <v>0</v>
      </c>
      <c r="R666" s="5" t="n">
        <v>1</v>
      </c>
      <c r="S666" s="5" t="n">
        <v>10.464</v>
      </c>
      <c r="T666" s="5" t="n">
        <v>6.86</v>
      </c>
      <c r="U666" s="5" t="n">
        <v>0</v>
      </c>
      <c r="V666" s="5" t="n">
        <v>12.034</v>
      </c>
      <c r="W666" s="5" t="n">
        <v>0.15</v>
      </c>
      <c r="X666" s="5" t="n">
        <v>1</v>
      </c>
      <c r="Y666" s="5" t="n">
        <v>9.503</v>
      </c>
      <c r="Z666" s="5" t="n">
        <v>1.173</v>
      </c>
      <c r="AA666" s="5" t="n">
        <v>0</v>
      </c>
      <c r="AB666" s="5" t="n">
        <v>9.503</v>
      </c>
      <c r="AC666" s="5" t="n">
        <v>0</v>
      </c>
      <c r="AD666" s="5" t="n">
        <v>1</v>
      </c>
      <c r="AE666" s="5" t="n">
        <v>10.647</v>
      </c>
      <c r="AF666" s="5" t="n">
        <v>2.321</v>
      </c>
      <c r="AG666" s="5" t="n">
        <v>0</v>
      </c>
      <c r="AH666" s="5" t="n">
        <v>10.647</v>
      </c>
      <c r="AI666" s="5" t="n">
        <v>0</v>
      </c>
      <c r="AJ666" s="5" t="n">
        <v>1</v>
      </c>
      <c r="AK666" s="5" t="n">
        <v>17.507</v>
      </c>
      <c r="AL666" s="5" t="n">
        <v>9.084</v>
      </c>
      <c r="AM666" s="5" t="n">
        <v>0</v>
      </c>
      <c r="AN666" s="5" t="n">
        <v>20.132</v>
      </c>
      <c r="AO666" s="5" t="n">
        <v>0.15</v>
      </c>
      <c r="AP666" s="5" t="n">
        <v>1</v>
      </c>
      <c r="AQ666" s="5" t="n">
        <v>0.621</v>
      </c>
      <c r="AR666" s="5" t="n">
        <v>0.114</v>
      </c>
      <c r="AS666" s="5" t="n">
        <v>0</v>
      </c>
      <c r="AT666" s="5" t="n">
        <v>0.714</v>
      </c>
      <c r="AU666" s="5" t="n">
        <v>0.15</v>
      </c>
      <c r="AV666" s="5" t="n">
        <v>1</v>
      </c>
      <c r="AW666" s="5" t="n">
        <v>0.593</v>
      </c>
      <c r="AX666" s="5" t="n">
        <v>0.114</v>
      </c>
      <c r="AY666" s="5" t="n">
        <v>0</v>
      </c>
      <c r="AZ666" s="5" t="n">
        <v>0.6820000000000001</v>
      </c>
      <c r="BA666" s="5" t="n">
        <v>0.15</v>
      </c>
      <c r="BB666" s="5" t="n">
        <v>1</v>
      </c>
      <c r="BC666" s="5" t="n">
        <v>0.44</v>
      </c>
      <c r="BD666" s="5" t="n">
        <v>0.114</v>
      </c>
      <c r="BE666" s="5" t="n">
        <v>0</v>
      </c>
      <c r="BF666" s="5" t="n">
        <v>0.506</v>
      </c>
      <c r="BG666" s="5" t="n">
        <v>0.15</v>
      </c>
      <c r="BH666" s="5" t="n">
        <v>1</v>
      </c>
      <c r="BI666" s="5" t="n">
        <v>0.5600000000000001</v>
      </c>
      <c r="BJ666" s="5" t="n">
        <v>0.114</v>
      </c>
      <c r="BK666" s="5" t="n">
        <v>0</v>
      </c>
      <c r="BL666" s="5" t="n">
        <v>0.644</v>
      </c>
      <c r="BM666" s="5" t="n">
        <v>0.15</v>
      </c>
      <c r="BN666" s="5" t="n">
        <v>1</v>
      </c>
      <c r="BO666" s="5" t="n">
        <v>0</v>
      </c>
      <c r="BP666" s="5" t="n">
        <v>0</v>
      </c>
      <c r="BQ666" s="5" t="n">
        <v>0</v>
      </c>
      <c r="BR666" s="5" t="n">
        <v>0</v>
      </c>
      <c r="BS666" s="5" t="n">
        <v>1</v>
      </c>
      <c r="BT666" s="5" t="n">
        <v>0</v>
      </c>
      <c r="BU666" s="5" t="n">
        <v>0</v>
      </c>
      <c r="BV666" s="5" t="n">
        <v>0</v>
      </c>
      <c r="BW666" s="5" t="n">
        <v>0.15</v>
      </c>
      <c r="BX666" s="5" t="n">
        <v>1</v>
      </c>
      <c r="BY666" s="5" t="n">
        <v>11.787</v>
      </c>
      <c r="BZ666" s="5" t="n">
        <v>0</v>
      </c>
      <c r="CA666" s="5" t="n">
        <v>11.787</v>
      </c>
      <c r="CB666" s="5" t="n">
        <v>0</v>
      </c>
      <c r="CC666" s="5" t="n">
        <v>81.69499999999999</v>
      </c>
      <c r="CD666" s="5" t="n">
        <v>7.95</v>
      </c>
      <c r="CE666" s="5" t="n">
        <v>0</v>
      </c>
      <c r="CF666" s="5" t="n">
        <v>93.95</v>
      </c>
      <c r="CG666" s="5" t="n">
        <v>0.15</v>
      </c>
      <c r="CH666" s="5" t="n">
        <v>1</v>
      </c>
      <c r="CI666" s="5" t="n">
        <v>0</v>
      </c>
      <c r="CJ666" s="5" t="n">
        <v>0</v>
      </c>
      <c r="CK666" s="5" t="n">
        <v>0</v>
      </c>
      <c r="CL666" s="5" t="n">
        <v>0</v>
      </c>
      <c r="CM666" s="5" t="n">
        <v>0</v>
      </c>
      <c r="CN666" s="5" t="n">
        <v>0</v>
      </c>
      <c r="CO666" s="5" t="n">
        <v>0</v>
      </c>
      <c r="CP666" s="5" t="n">
        <v>0</v>
      </c>
      <c r="CQ666" s="5" t="n">
        <v>1.198</v>
      </c>
      <c r="CR666" s="5" t="n">
        <v>0</v>
      </c>
      <c r="CS666" s="5" t="n">
        <v>4.776</v>
      </c>
      <c r="CT666" s="5" t="n">
        <v>3.604</v>
      </c>
      <c r="CU666" s="5" t="n">
        <v>9.407999999999999</v>
      </c>
    </row>
    <row r="667">
      <c r="A667" s="5" t="inlineStr">
        <is>
          <t>WSM2022</t>
        </is>
      </c>
      <c r="B667" s="5" t="inlineStr">
        <is>
          <t>WSM</t>
        </is>
      </c>
      <c r="C667" s="5" t="inlineStr">
        <is>
          <t>WSM</t>
        </is>
      </c>
      <c r="D667" s="5" t="inlineStr">
        <is>
          <t>Samoa</t>
        </is>
      </c>
      <c r="E667" s="5" t="n">
        <v>2022</v>
      </c>
      <c r="F667" s="5" t="n">
        <v>0.15</v>
      </c>
      <c r="G667" s="5" t="n">
        <v>8.788</v>
      </c>
      <c r="H667" s="5" t="n">
        <v>1.235</v>
      </c>
      <c r="I667" s="5" t="n">
        <v>0</v>
      </c>
      <c r="J667" s="5" t="n">
        <v>8.788</v>
      </c>
      <c r="K667" s="5" t="n">
        <v>0</v>
      </c>
      <c r="L667" s="5" t="n">
        <v>1</v>
      </c>
      <c r="M667" s="5" t="n">
        <v>9.782999999999999</v>
      </c>
      <c r="N667" s="5" t="n">
        <v>3.704</v>
      </c>
      <c r="O667" s="5" t="n">
        <v>0</v>
      </c>
      <c r="P667" s="5" t="n">
        <v>9.782999999999999</v>
      </c>
      <c r="Q667" s="5" t="n">
        <v>0</v>
      </c>
      <c r="R667" s="5" t="n">
        <v>1</v>
      </c>
      <c r="S667" s="5" t="n">
        <v>14.962</v>
      </c>
      <c r="T667" s="5" t="n">
        <v>7.408</v>
      </c>
      <c r="U667" s="5" t="n">
        <v>0.166</v>
      </c>
      <c r="V667" s="5" t="n">
        <v>17.206</v>
      </c>
      <c r="W667" s="5" t="n">
        <v>0.15</v>
      </c>
      <c r="X667" s="5" t="n">
        <v>1</v>
      </c>
      <c r="Y667" s="5" t="n">
        <v>15.491</v>
      </c>
      <c r="Z667" s="5" t="n">
        <v>1.911</v>
      </c>
      <c r="AA667" s="5" t="n">
        <v>0</v>
      </c>
      <c r="AB667" s="5" t="n">
        <v>15.491</v>
      </c>
      <c r="AC667" s="5" t="n">
        <v>0</v>
      </c>
      <c r="AD667" s="5" t="n">
        <v>1</v>
      </c>
      <c r="AE667" s="5" t="n">
        <v>16.726</v>
      </c>
      <c r="AF667" s="5" t="n">
        <v>3.646</v>
      </c>
      <c r="AG667" s="5" t="n">
        <v>0</v>
      </c>
      <c r="AH667" s="5" t="n">
        <v>16.726</v>
      </c>
      <c r="AI667" s="5" t="n">
        <v>0</v>
      </c>
      <c r="AJ667" s="5" t="n">
        <v>1</v>
      </c>
      <c r="AK667" s="5" t="n">
        <v>24.134</v>
      </c>
      <c r="AL667" s="5" t="n">
        <v>12.523</v>
      </c>
      <c r="AM667" s="5" t="n">
        <v>0.268</v>
      </c>
      <c r="AN667" s="5" t="n">
        <v>27.754</v>
      </c>
      <c r="AO667" s="5" t="n">
        <v>0.15</v>
      </c>
      <c r="AP667" s="5" t="n">
        <v>1</v>
      </c>
      <c r="AQ667" s="5" t="n">
        <v>0.847</v>
      </c>
      <c r="AR667" s="5" t="n">
        <v>0.123</v>
      </c>
      <c r="AS667" s="5" t="n">
        <v>0.008999999999999999</v>
      </c>
      <c r="AT667" s="5" t="n">
        <v>0.974</v>
      </c>
      <c r="AU667" s="5" t="n">
        <v>0.15</v>
      </c>
      <c r="AV667" s="5" t="n">
        <v>1</v>
      </c>
      <c r="AW667" s="5" t="n">
        <v>0.947</v>
      </c>
      <c r="AX667" s="5" t="n">
        <v>0.123</v>
      </c>
      <c r="AY667" s="5" t="n">
        <v>0.011</v>
      </c>
      <c r="AZ667" s="5" t="n">
        <v>1.089</v>
      </c>
      <c r="BA667" s="5" t="n">
        <v>0.15</v>
      </c>
      <c r="BB667" s="5" t="n">
        <v>1</v>
      </c>
      <c r="BC667" s="5" t="n">
        <v>0.589</v>
      </c>
      <c r="BD667" s="5" t="n">
        <v>0.123</v>
      </c>
      <c r="BE667" s="5" t="n">
        <v>0.007</v>
      </c>
      <c r="BF667" s="5" t="n">
        <v>0.677</v>
      </c>
      <c r="BG667" s="5" t="n">
        <v>0.15</v>
      </c>
      <c r="BH667" s="5" t="n">
        <v>1</v>
      </c>
      <c r="BI667" s="5" t="n">
        <v>0.6889999999999999</v>
      </c>
      <c r="BJ667" s="5" t="n">
        <v>0.123</v>
      </c>
      <c r="BK667" s="5" t="n">
        <v>0.008</v>
      </c>
      <c r="BL667" s="5" t="n">
        <v>0.792</v>
      </c>
      <c r="BM667" s="5" t="n">
        <v>0.15</v>
      </c>
      <c r="BN667" s="5" t="n">
        <v>1</v>
      </c>
      <c r="BO667" s="5" t="n">
        <v>0</v>
      </c>
      <c r="BP667" s="5" t="n">
        <v>0</v>
      </c>
      <c r="BQ667" s="5" t="n">
        <v>0</v>
      </c>
      <c r="BR667" s="5" t="n">
        <v>0</v>
      </c>
      <c r="BS667" s="5" t="n">
        <v>1</v>
      </c>
      <c r="BT667" s="5" t="n">
        <v>0</v>
      </c>
      <c r="BU667" s="5" t="n">
        <v>0</v>
      </c>
      <c r="BV667" s="5" t="n">
        <v>0</v>
      </c>
      <c r="BW667" s="5" t="n">
        <v>0.15</v>
      </c>
      <c r="BX667" s="5" t="n">
        <v>1</v>
      </c>
      <c r="BY667" s="5" t="n">
        <v>12.729</v>
      </c>
      <c r="BZ667" s="5" t="n">
        <v>0</v>
      </c>
      <c r="CA667" s="5" t="n">
        <v>12.729</v>
      </c>
      <c r="CB667" s="5" t="n">
        <v>0</v>
      </c>
      <c r="CC667" s="5" t="n">
        <v>102.477</v>
      </c>
      <c r="CD667" s="5" t="n">
        <v>7.95</v>
      </c>
      <c r="CE667" s="5" t="n">
        <v>1.138</v>
      </c>
      <c r="CF667" s="5" t="n">
        <v>117.848</v>
      </c>
      <c r="CG667" s="5" t="n">
        <v>0.15</v>
      </c>
      <c r="CH667" s="5" t="n">
        <v>1</v>
      </c>
      <c r="CI667" s="5" t="n">
        <v>0</v>
      </c>
      <c r="CJ667" s="5" t="n">
        <v>0</v>
      </c>
      <c r="CK667" s="5" t="n">
        <v>0</v>
      </c>
      <c r="CL667" s="5" t="n">
        <v>0</v>
      </c>
      <c r="CM667" s="5" t="n">
        <v>0</v>
      </c>
      <c r="CN667" s="5" t="n">
        <v>0</v>
      </c>
      <c r="CO667" s="5" t="n">
        <v>0</v>
      </c>
      <c r="CP667" s="5" t="n">
        <v>0</v>
      </c>
      <c r="CQ667" s="5" t="n">
        <v>1.294</v>
      </c>
      <c r="CR667" s="5" t="n">
        <v>0</v>
      </c>
      <c r="CS667" s="5" t="n">
        <v>5.158</v>
      </c>
      <c r="CT667" s="5" t="n">
        <v>7.554</v>
      </c>
      <c r="CU667" s="5" t="n">
        <v>16.097</v>
      </c>
    </row>
    <row r="668">
      <c r="A668" s="5" t="inlineStr">
        <is>
          <t>WSM2023</t>
        </is>
      </c>
      <c r="B668" s="5" t="inlineStr">
        <is>
          <t>WSM</t>
        </is>
      </c>
      <c r="C668" s="5" t="inlineStr">
        <is>
          <t>WSM</t>
        </is>
      </c>
      <c r="D668" s="5" t="inlineStr">
        <is>
          <t>Samoa</t>
        </is>
      </c>
      <c r="E668" s="5" t="n">
        <v>2023</v>
      </c>
      <c r="F668" s="5" t="n">
        <v>0.15</v>
      </c>
      <c r="G668" s="5" t="n">
        <v>5.77</v>
      </c>
      <c r="H668" s="5" t="n">
        <v>1.286</v>
      </c>
      <c r="I668" s="5" t="n">
        <v>0</v>
      </c>
      <c r="J668" s="5" t="n">
        <v>5.77</v>
      </c>
      <c r="K668" s="5" t="n">
        <v>0</v>
      </c>
      <c r="L668" s="5" t="n">
        <v>1</v>
      </c>
      <c r="M668" s="5" t="n">
        <v>7.886</v>
      </c>
      <c r="N668" s="5" t="n">
        <v>3.857</v>
      </c>
      <c r="O668" s="5" t="n">
        <v>0</v>
      </c>
      <c r="P668" s="5" t="n">
        <v>7.886</v>
      </c>
      <c r="Q668" s="5" t="n">
        <v>0</v>
      </c>
      <c r="R668" s="5" t="n">
        <v>1</v>
      </c>
      <c r="S668" s="5" t="n">
        <v>12.198</v>
      </c>
      <c r="T668" s="5" t="n">
        <v>7.714</v>
      </c>
      <c r="U668" s="5" t="n">
        <v>0.203</v>
      </c>
      <c r="V668" s="5" t="n">
        <v>14.028</v>
      </c>
      <c r="W668" s="5" t="n">
        <v>0.15</v>
      </c>
      <c r="X668" s="5" t="n">
        <v>1</v>
      </c>
      <c r="Y668" s="5" t="n">
        <v>12.479</v>
      </c>
      <c r="Z668" s="5" t="n">
        <v>1.54</v>
      </c>
      <c r="AA668" s="5" t="n">
        <v>0</v>
      </c>
      <c r="AB668" s="5" t="n">
        <v>12.479</v>
      </c>
      <c r="AC668" s="5" t="n">
        <v>0</v>
      </c>
      <c r="AD668" s="5" t="n">
        <v>1</v>
      </c>
      <c r="AE668" s="5" t="n">
        <v>13.764</v>
      </c>
      <c r="AF668" s="5" t="n">
        <v>3.001</v>
      </c>
      <c r="AG668" s="5" t="n">
        <v>0</v>
      </c>
      <c r="AH668" s="5" t="n">
        <v>13.764</v>
      </c>
      <c r="AI668" s="5" t="n">
        <v>0</v>
      </c>
      <c r="AJ668" s="5" t="n">
        <v>1</v>
      </c>
      <c r="AK668" s="5" t="n">
        <v>21.478</v>
      </c>
      <c r="AL668" s="5" t="n">
        <v>11.145</v>
      </c>
      <c r="AM668" s="5" t="n">
        <v>0.357</v>
      </c>
      <c r="AN668" s="5" t="n">
        <v>24.7</v>
      </c>
      <c r="AO668" s="5" t="n">
        <v>0.15</v>
      </c>
      <c r="AP668" s="5" t="n">
        <v>1</v>
      </c>
      <c r="AQ668" s="5" t="n">
        <v>0.749</v>
      </c>
      <c r="AR668" s="5" t="n">
        <v>0.129</v>
      </c>
      <c r="AS668" s="5" t="n">
        <v>0.012</v>
      </c>
      <c r="AT668" s="5" t="n">
        <v>0.861</v>
      </c>
      <c r="AU668" s="5" t="n">
        <v>0.15</v>
      </c>
      <c r="AV668" s="5" t="n">
        <v>1</v>
      </c>
      <c r="AW668" s="5" t="n">
        <v>0.783</v>
      </c>
      <c r="AX668" s="5" t="n">
        <v>0.129</v>
      </c>
      <c r="AY668" s="5" t="n">
        <v>0.013</v>
      </c>
      <c r="AZ668" s="5" t="n">
        <v>0.9</v>
      </c>
      <c r="BA668" s="5" t="n">
        <v>0.15</v>
      </c>
      <c r="BB668" s="5" t="n">
        <v>1</v>
      </c>
      <c r="BC668" s="5" t="n">
        <v>0.527</v>
      </c>
      <c r="BD668" s="5" t="n">
        <v>0.129</v>
      </c>
      <c r="BE668" s="5" t="n">
        <v>0.008999999999999999</v>
      </c>
      <c r="BF668" s="5" t="n">
        <v>0.607</v>
      </c>
      <c r="BG668" s="5" t="n">
        <v>0.15</v>
      </c>
      <c r="BH668" s="5" t="n">
        <v>1</v>
      </c>
      <c r="BI668" s="5" t="n">
        <v>0.64</v>
      </c>
      <c r="BJ668" s="5" t="n">
        <v>0.129</v>
      </c>
      <c r="BK668" s="5" t="n">
        <v>0.011</v>
      </c>
      <c r="BL668" s="5" t="n">
        <v>0.736</v>
      </c>
      <c r="BM668" s="5" t="n">
        <v>0.15</v>
      </c>
      <c r="BN668" s="5" t="n">
        <v>1</v>
      </c>
      <c r="BO668" s="5" t="n">
        <v>0</v>
      </c>
      <c r="BP668" s="5" t="n">
        <v>0</v>
      </c>
      <c r="BQ668" s="5" t="n">
        <v>0</v>
      </c>
      <c r="BR668" s="5" t="n">
        <v>0</v>
      </c>
      <c r="BS668" s="5" t="n">
        <v>1</v>
      </c>
      <c r="BT668" s="5" t="n">
        <v>0</v>
      </c>
      <c r="BU668" s="5" t="n">
        <v>0</v>
      </c>
      <c r="BV668" s="5" t="n">
        <v>0</v>
      </c>
      <c r="BW668" s="5" t="n">
        <v>0.15</v>
      </c>
      <c r="BX668" s="5" t="n">
        <v>1</v>
      </c>
      <c r="BY668" s="5" t="n">
        <v>13.254</v>
      </c>
      <c r="BZ668" s="5" t="n">
        <v>0</v>
      </c>
      <c r="CA668" s="5" t="n">
        <v>13.254</v>
      </c>
      <c r="CB668" s="5" t="n">
        <v>0</v>
      </c>
      <c r="CC668" s="5" t="n">
        <v>87.07899999999999</v>
      </c>
      <c r="CD668" s="5" t="n">
        <v>7.95</v>
      </c>
      <c r="CE668" s="5" t="n">
        <v>1.446</v>
      </c>
      <c r="CF668" s="5" t="n">
        <v>100.141</v>
      </c>
      <c r="CG668" s="5" t="n">
        <v>0.15</v>
      </c>
      <c r="CH668" s="5" t="n">
        <v>1</v>
      </c>
      <c r="CI668" s="5" t="n">
        <v>0</v>
      </c>
      <c r="CJ668" s="5" t="n">
        <v>0</v>
      </c>
      <c r="CK668" s="5" t="n">
        <v>0</v>
      </c>
      <c r="CL668" s="5" t="n">
        <v>0</v>
      </c>
      <c r="CM668" s="5" t="n">
        <v>0</v>
      </c>
      <c r="CN668" s="5" t="n">
        <v>0</v>
      </c>
      <c r="CO668" s="5" t="n">
        <v>0</v>
      </c>
      <c r="CP668" s="5" t="n">
        <v>0</v>
      </c>
      <c r="CQ668" s="5" t="n">
        <v>1.348</v>
      </c>
      <c r="CR668" s="5" t="n">
        <v>0</v>
      </c>
      <c r="CS668" s="5" t="n">
        <v>5.37</v>
      </c>
      <c r="CT668" s="5" t="n">
        <v>4.484</v>
      </c>
      <c r="CU668" s="5" t="n">
        <v>12.529</v>
      </c>
    </row>
    <row r="669">
      <c r="A669" s="5" t="inlineStr">
        <is>
          <t>WSM2024</t>
        </is>
      </c>
      <c r="B669" s="5" t="inlineStr">
        <is>
          <t>WSM</t>
        </is>
      </c>
      <c r="C669" s="5" t="inlineStr">
        <is>
          <t>WSM</t>
        </is>
      </c>
      <c r="D669" s="5" t="inlineStr">
        <is>
          <t>Samoa</t>
        </is>
      </c>
      <c r="E669" s="5" t="n">
        <v>2024</v>
      </c>
      <c r="F669" s="5" t="n">
        <v>0.15</v>
      </c>
      <c r="G669" s="5" t="n">
        <v>4.833</v>
      </c>
      <c r="H669" s="5" t="n">
        <v>1.324</v>
      </c>
      <c r="I669" s="5" t="n">
        <v>0</v>
      </c>
      <c r="J669" s="5" t="n">
        <v>4.833</v>
      </c>
      <c r="K669" s="5" t="n">
        <v>0</v>
      </c>
      <c r="L669" s="5" t="n">
        <v>1</v>
      </c>
      <c r="M669" s="5" t="n">
        <v>7.124</v>
      </c>
      <c r="N669" s="5" t="n">
        <v>3.971</v>
      </c>
      <c r="O669" s="5" t="n">
        <v>0</v>
      </c>
      <c r="P669" s="5" t="n">
        <v>7.124</v>
      </c>
      <c r="Q669" s="5" t="n">
        <v>0</v>
      </c>
      <c r="R669" s="5" t="n">
        <v>1</v>
      </c>
      <c r="S669" s="5" t="n">
        <v>11.451</v>
      </c>
      <c r="T669" s="5" t="n">
        <v>7.942</v>
      </c>
      <c r="U669" s="5" t="n">
        <v>0.234</v>
      </c>
      <c r="V669" s="5" t="n">
        <v>13.168</v>
      </c>
      <c r="W669" s="5" t="n">
        <v>0.15</v>
      </c>
      <c r="X669" s="5" t="n">
        <v>1</v>
      </c>
      <c r="Y669" s="5" t="n">
        <v>11.218</v>
      </c>
      <c r="Z669" s="5" t="n">
        <v>1.384</v>
      </c>
      <c r="AA669" s="5" t="n">
        <v>0</v>
      </c>
      <c r="AB669" s="5" t="n">
        <v>11.218</v>
      </c>
      <c r="AC669" s="5" t="n">
        <v>0</v>
      </c>
      <c r="AD669" s="5" t="n">
        <v>1</v>
      </c>
      <c r="AE669" s="5" t="n">
        <v>12.541</v>
      </c>
      <c r="AF669" s="5" t="n">
        <v>2.734</v>
      </c>
      <c r="AG669" s="5" t="n">
        <v>0</v>
      </c>
      <c r="AH669" s="5" t="n">
        <v>12.541</v>
      </c>
      <c r="AI669" s="5" t="n">
        <v>0</v>
      </c>
      <c r="AJ669" s="5" t="n">
        <v>1</v>
      </c>
      <c r="AK669" s="5" t="n">
        <v>20.483</v>
      </c>
      <c r="AL669" s="5" t="n">
        <v>10.628</v>
      </c>
      <c r="AM669" s="5" t="n">
        <v>0.419</v>
      </c>
      <c r="AN669" s="5" t="n">
        <v>23.555</v>
      </c>
      <c r="AO669" s="5" t="n">
        <v>0.15</v>
      </c>
      <c r="AP669" s="5" t="n">
        <v>1</v>
      </c>
      <c r="AQ669" s="5" t="n">
        <v>0.72</v>
      </c>
      <c r="AR669" s="5" t="n">
        <v>0.132</v>
      </c>
      <c r="AS669" s="5" t="n">
        <v>0.015</v>
      </c>
      <c r="AT669" s="5" t="n">
        <v>0.828</v>
      </c>
      <c r="AU669" s="5" t="n">
        <v>0.15</v>
      </c>
      <c r="AV669" s="5" t="n">
        <v>1</v>
      </c>
      <c r="AW669" s="5" t="n">
        <v>0.734</v>
      </c>
      <c r="AX669" s="5" t="n">
        <v>0.132</v>
      </c>
      <c r="AY669" s="5" t="n">
        <v>0.015</v>
      </c>
      <c r="AZ669" s="5" t="n">
        <v>0.844</v>
      </c>
      <c r="BA669" s="5" t="n">
        <v>0.15</v>
      </c>
      <c r="BB669" s="5" t="n">
        <v>1</v>
      </c>
      <c r="BC669" s="5" t="n">
        <v>0.51</v>
      </c>
      <c r="BD669" s="5" t="n">
        <v>0.132</v>
      </c>
      <c r="BE669" s="5" t="n">
        <v>0.01</v>
      </c>
      <c r="BF669" s="5" t="n">
        <v>0.587</v>
      </c>
      <c r="BG669" s="5" t="n">
        <v>0.15</v>
      </c>
      <c r="BH669" s="5" t="n">
        <v>1</v>
      </c>
      <c r="BI669" s="5" t="n">
        <v>0.652</v>
      </c>
      <c r="BJ669" s="5" t="n">
        <v>0.132</v>
      </c>
      <c r="BK669" s="5" t="n">
        <v>0.013</v>
      </c>
      <c r="BL669" s="5" t="n">
        <v>0.75</v>
      </c>
      <c r="BM669" s="5" t="n">
        <v>0.15</v>
      </c>
      <c r="BN669" s="5" t="n">
        <v>1</v>
      </c>
      <c r="BO669" s="5" t="n">
        <v>0</v>
      </c>
      <c r="BP669" s="5" t="n">
        <v>0</v>
      </c>
      <c r="BQ669" s="5" t="n">
        <v>0</v>
      </c>
      <c r="BR669" s="5" t="n">
        <v>0</v>
      </c>
      <c r="BS669" s="5" t="n">
        <v>1</v>
      </c>
      <c r="BT669" s="5" t="n">
        <v>0</v>
      </c>
      <c r="BU669" s="5" t="n">
        <v>0</v>
      </c>
      <c r="BV669" s="5" t="n">
        <v>0</v>
      </c>
      <c r="BW669" s="5" t="n">
        <v>0.15</v>
      </c>
      <c r="BX669" s="5" t="n">
        <v>1</v>
      </c>
      <c r="BY669" s="5" t="n">
        <v>13.646</v>
      </c>
      <c r="BZ669" s="5" t="n">
        <v>0</v>
      </c>
      <c r="CA669" s="5" t="n">
        <v>13.646</v>
      </c>
      <c r="CB669" s="5" t="n">
        <v>0</v>
      </c>
      <c r="CC669" s="5" t="n">
        <v>86.38500000000001</v>
      </c>
      <c r="CD669" s="5" t="n">
        <v>7.95</v>
      </c>
      <c r="CE669" s="5" t="n">
        <v>1.765</v>
      </c>
      <c r="CF669" s="5" t="n">
        <v>99.343</v>
      </c>
      <c r="CG669" s="5" t="n">
        <v>0.15</v>
      </c>
      <c r="CH669" s="5" t="n">
        <v>1</v>
      </c>
      <c r="CI669" s="5" t="n">
        <v>0</v>
      </c>
      <c r="CJ669" s="5" t="n">
        <v>0</v>
      </c>
      <c r="CK669" s="5" t="n">
        <v>0</v>
      </c>
      <c r="CL669" s="5" t="n">
        <v>0</v>
      </c>
      <c r="CM669" s="5" t="n">
        <v>0</v>
      </c>
      <c r="CN669" s="5" t="n">
        <v>0</v>
      </c>
      <c r="CO669" s="5" t="n">
        <v>0</v>
      </c>
      <c r="CP669" s="5" t="n">
        <v>0</v>
      </c>
      <c r="CQ669" s="5" t="n">
        <v>1.387</v>
      </c>
      <c r="CR669" s="5" t="n">
        <v>0</v>
      </c>
      <c r="CS669" s="5" t="n">
        <v>5.529</v>
      </c>
      <c r="CT669" s="5" t="n">
        <v>3.509</v>
      </c>
      <c r="CU669" s="5" t="n">
        <v>10.896</v>
      </c>
    </row>
    <row r="670">
      <c r="A670" s="5" t="inlineStr">
        <is>
          <t>SMR2021</t>
        </is>
      </c>
      <c r="B670" s="5" t="inlineStr">
        <is>
          <t>SMR</t>
        </is>
      </c>
      <c r="C670" s="5" t="inlineStr">
        <is>
          <t>SMR</t>
        </is>
      </c>
      <c r="D670" s="5" t="inlineStr">
        <is>
          <t>San Marino</t>
        </is>
      </c>
      <c r="E670" s="5" t="n">
        <v>2021</v>
      </c>
      <c r="F670" s="5" t="n">
        <v>0</v>
      </c>
      <c r="G670" s="5" t="n">
        <v>5.553</v>
      </c>
      <c r="H670" s="5" t="n">
        <v>1.143</v>
      </c>
      <c r="I670" s="5" t="n">
        <v>0</v>
      </c>
      <c r="J670" s="5" t="n">
        <v>5.553</v>
      </c>
      <c r="K670" s="5" t="n">
        <v>0</v>
      </c>
      <c r="L670" s="5" t="n">
        <v>1</v>
      </c>
      <c r="M670" s="5" t="n">
        <v>7.964</v>
      </c>
      <c r="N670" s="5" t="n">
        <v>3.43</v>
      </c>
      <c r="O670" s="5" t="n">
        <v>0</v>
      </c>
      <c r="P670" s="5" t="n">
        <v>7.964</v>
      </c>
      <c r="Q670" s="5" t="n">
        <v>0</v>
      </c>
      <c r="R670" s="5" t="n">
        <v>1</v>
      </c>
      <c r="S670" s="5" t="n">
        <v>11.27</v>
      </c>
      <c r="T670" s="5" t="n">
        <v>6.86</v>
      </c>
      <c r="U670" s="5" t="n">
        <v>0</v>
      </c>
      <c r="V670" s="5" t="n">
        <v>11.27</v>
      </c>
      <c r="W670" s="5" t="n">
        <v>0</v>
      </c>
      <c r="X670" s="5" t="n">
        <v>1</v>
      </c>
      <c r="Y670" s="5" t="n">
        <v>16.305</v>
      </c>
      <c r="Z670" s="5" t="n">
        <v>2.204</v>
      </c>
      <c r="AA670" s="5" t="n">
        <v>0</v>
      </c>
      <c r="AB670" s="5" t="n">
        <v>16.305</v>
      </c>
      <c r="AC670" s="5" t="n">
        <v>0</v>
      </c>
      <c r="AD670" s="5" t="n">
        <v>1</v>
      </c>
      <c r="AE670" s="5" t="n">
        <v>17.449</v>
      </c>
      <c r="AF670" s="5" t="n">
        <v>4.08</v>
      </c>
      <c r="AG670" s="5" t="n">
        <v>0</v>
      </c>
      <c r="AH670" s="5" t="n">
        <v>17.449</v>
      </c>
      <c r="AI670" s="5" t="n">
        <v>0</v>
      </c>
      <c r="AJ670" s="5" t="n">
        <v>1</v>
      </c>
      <c r="AK670" s="5" t="n">
        <v>24.309</v>
      </c>
      <c r="AL670" s="5" t="n">
        <v>12.947</v>
      </c>
      <c r="AM670" s="5" t="n">
        <v>0</v>
      </c>
      <c r="AN670" s="5" t="n">
        <v>24.309</v>
      </c>
      <c r="AO670" s="5" t="n">
        <v>0</v>
      </c>
      <c r="AP670" s="5" t="n">
        <v>1</v>
      </c>
      <c r="AQ670" s="5" t="n">
        <v>0.619</v>
      </c>
      <c r="AR670" s="5" t="n">
        <v>0.114</v>
      </c>
      <c r="AS670" s="5" t="n">
        <v>0</v>
      </c>
      <c r="AT670" s="5" t="n">
        <v>0.619</v>
      </c>
      <c r="AU670" s="5" t="n">
        <v>0</v>
      </c>
      <c r="AV670" s="5" t="n">
        <v>1</v>
      </c>
      <c r="AW670" s="5" t="n">
        <v>0.599</v>
      </c>
      <c r="AX670" s="5" t="n">
        <v>0.114</v>
      </c>
      <c r="AY670" s="5" t="n">
        <v>0</v>
      </c>
      <c r="AZ670" s="5" t="n">
        <v>0.599</v>
      </c>
      <c r="BA670" s="5" t="n">
        <v>0</v>
      </c>
      <c r="BB670" s="5" t="n">
        <v>1</v>
      </c>
      <c r="BC670" s="5" t="n">
        <v>0.439</v>
      </c>
      <c r="BD670" s="5" t="n">
        <v>0.114</v>
      </c>
      <c r="BE670" s="5" t="n">
        <v>0</v>
      </c>
      <c r="BF670" s="5" t="n">
        <v>0.439</v>
      </c>
      <c r="BG670" s="5" t="n">
        <v>0</v>
      </c>
      <c r="BH670" s="5" t="n">
        <v>1</v>
      </c>
      <c r="BI670" s="5" t="n">
        <v>0.505</v>
      </c>
      <c r="BJ670" s="5" t="n">
        <v>0.114</v>
      </c>
      <c r="BK670" s="5" t="n">
        <v>0</v>
      </c>
      <c r="BL670" s="5" t="n">
        <v>0.505</v>
      </c>
      <c r="BM670" s="5" t="n">
        <v>0</v>
      </c>
      <c r="BN670" s="5" t="n">
        <v>1</v>
      </c>
      <c r="BO670" s="5" t="n">
        <v>0</v>
      </c>
      <c r="BP670" s="5" t="n">
        <v>0</v>
      </c>
      <c r="BQ670" s="5" t="n">
        <v>0</v>
      </c>
      <c r="BR670" s="5" t="n">
        <v>0</v>
      </c>
      <c r="BS670" s="5" t="n">
        <v>1</v>
      </c>
      <c r="BT670" s="5" t="n">
        <v>0</v>
      </c>
      <c r="BU670" s="5" t="n">
        <v>0</v>
      </c>
      <c r="BV670" s="5" t="n">
        <v>0</v>
      </c>
      <c r="BW670" s="5" t="n">
        <v>0</v>
      </c>
      <c r="BX670" s="5" t="n">
        <v>1</v>
      </c>
      <c r="BY670" s="5" t="n">
        <v>11.787</v>
      </c>
      <c r="BZ670" s="5" t="n">
        <v>0</v>
      </c>
      <c r="CA670" s="5" t="n">
        <v>11.787</v>
      </c>
      <c r="CB670" s="5" t="n">
        <v>0</v>
      </c>
      <c r="CC670" s="5" t="n">
        <v>78.125</v>
      </c>
      <c r="CD670" s="5" t="n">
        <v>7.95</v>
      </c>
      <c r="CE670" s="5" t="n">
        <v>0</v>
      </c>
      <c r="CF670" s="5" t="n">
        <v>78.125</v>
      </c>
      <c r="CG670" s="5" t="n">
        <v>0</v>
      </c>
      <c r="CH670" s="5" t="n">
        <v>1</v>
      </c>
      <c r="CI670" s="5" t="n">
        <v>0</v>
      </c>
      <c r="CJ670" s="5" t="n">
        <v>0</v>
      </c>
      <c r="CK670" s="5" t="n">
        <v>0</v>
      </c>
      <c r="CL670" s="5" t="n">
        <v>0</v>
      </c>
      <c r="CM670" s="5" t="n">
        <v>0</v>
      </c>
      <c r="CN670" s="5" t="n">
        <v>0</v>
      </c>
      <c r="CO670" s="5" t="n">
        <v>0</v>
      </c>
      <c r="CP670" s="5" t="n">
        <v>0</v>
      </c>
      <c r="CQ670" s="5" t="n">
        <v>1.198</v>
      </c>
      <c r="CR670" s="5" t="n">
        <v>0</v>
      </c>
      <c r="CS670" s="5" t="n">
        <v>4.776</v>
      </c>
      <c r="CT670" s="5" t="n">
        <v>4.41</v>
      </c>
      <c r="CU670" s="5" t="n">
        <v>15.162</v>
      </c>
    </row>
    <row r="671">
      <c r="A671" s="5" t="inlineStr">
        <is>
          <t>SMR2022</t>
        </is>
      </c>
      <c r="B671" s="5" t="inlineStr">
        <is>
          <t>SMR</t>
        </is>
      </c>
      <c r="C671" s="5" t="inlineStr">
        <is>
          <t>SMR</t>
        </is>
      </c>
      <c r="D671" s="5" t="inlineStr">
        <is>
          <t>San Marino</t>
        </is>
      </c>
      <c r="E671" s="5" t="n">
        <v>2022</v>
      </c>
      <c r="F671" s="5" t="n">
        <v>0</v>
      </c>
      <c r="G671" s="5" t="n">
        <v>7.077</v>
      </c>
      <c r="H671" s="5" t="n">
        <v>1.235</v>
      </c>
      <c r="I671" s="5" t="n">
        <v>0</v>
      </c>
      <c r="J671" s="5" t="n">
        <v>7.077</v>
      </c>
      <c r="K671" s="5" t="n">
        <v>0</v>
      </c>
      <c r="L671" s="5" t="n">
        <v>1</v>
      </c>
      <c r="M671" s="5" t="n">
        <v>9.782999999999999</v>
      </c>
      <c r="N671" s="5" t="n">
        <v>3.704</v>
      </c>
      <c r="O671" s="5" t="n">
        <v>0</v>
      </c>
      <c r="P671" s="5" t="n">
        <v>9.782999999999999</v>
      </c>
      <c r="Q671" s="5" t="n">
        <v>0</v>
      </c>
      <c r="R671" s="5" t="n">
        <v>1</v>
      </c>
      <c r="S671" s="5" t="n">
        <v>13.25</v>
      </c>
      <c r="T671" s="5" t="n">
        <v>7.408</v>
      </c>
      <c r="U671" s="5" t="n">
        <v>0</v>
      </c>
      <c r="V671" s="5" t="n">
        <v>13.25</v>
      </c>
      <c r="W671" s="5" t="n">
        <v>0</v>
      </c>
      <c r="X671" s="5" t="n">
        <v>1</v>
      </c>
      <c r="Y671" s="5" t="n">
        <v>32.56</v>
      </c>
      <c r="Z671" s="5" t="n">
        <v>4.401</v>
      </c>
      <c r="AA671" s="5" t="n">
        <v>0</v>
      </c>
      <c r="AB671" s="5" t="n">
        <v>32.56</v>
      </c>
      <c r="AC671" s="5" t="n">
        <v>0</v>
      </c>
      <c r="AD671" s="5" t="n">
        <v>1</v>
      </c>
      <c r="AE671" s="5" t="n">
        <v>33.795</v>
      </c>
      <c r="AF671" s="5" t="n">
        <v>7.902</v>
      </c>
      <c r="AG671" s="5" t="n">
        <v>0</v>
      </c>
      <c r="AH671" s="5" t="n">
        <v>33.795</v>
      </c>
      <c r="AI671" s="5" t="n">
        <v>0</v>
      </c>
      <c r="AJ671" s="5" t="n">
        <v>1</v>
      </c>
      <c r="AK671" s="5" t="n">
        <v>41.203</v>
      </c>
      <c r="AL671" s="5" t="n">
        <v>21.945</v>
      </c>
      <c r="AM671" s="5" t="n">
        <v>0</v>
      </c>
      <c r="AN671" s="5" t="n">
        <v>41.203</v>
      </c>
      <c r="AO671" s="5" t="n">
        <v>0</v>
      </c>
      <c r="AP671" s="5" t="n">
        <v>1</v>
      </c>
      <c r="AQ671" s="5" t="n">
        <v>0.861</v>
      </c>
      <c r="AR671" s="5" t="n">
        <v>0.123</v>
      </c>
      <c r="AS671" s="5" t="n">
        <v>0</v>
      </c>
      <c r="AT671" s="5" t="n">
        <v>0.861</v>
      </c>
      <c r="AU671" s="5" t="n">
        <v>0</v>
      </c>
      <c r="AV671" s="5" t="n">
        <v>1</v>
      </c>
      <c r="AW671" s="5" t="n">
        <v>0.986</v>
      </c>
      <c r="AX671" s="5" t="n">
        <v>0.123</v>
      </c>
      <c r="AY671" s="5" t="n">
        <v>0</v>
      </c>
      <c r="AZ671" s="5" t="n">
        <v>0.986</v>
      </c>
      <c r="BA671" s="5" t="n">
        <v>0</v>
      </c>
      <c r="BB671" s="5" t="n">
        <v>1</v>
      </c>
      <c r="BC671" s="5" t="n">
        <v>0.598</v>
      </c>
      <c r="BD671" s="5" t="n">
        <v>0.123</v>
      </c>
      <c r="BE671" s="5" t="n">
        <v>0</v>
      </c>
      <c r="BF671" s="5" t="n">
        <v>0.598</v>
      </c>
      <c r="BG671" s="5" t="n">
        <v>0</v>
      </c>
      <c r="BH671" s="5" t="n">
        <v>1</v>
      </c>
      <c r="BI671" s="5" t="n">
        <v>0.612</v>
      </c>
      <c r="BJ671" s="5" t="n">
        <v>0.123</v>
      </c>
      <c r="BK671" s="5" t="n">
        <v>0</v>
      </c>
      <c r="BL671" s="5" t="n">
        <v>0.612</v>
      </c>
      <c r="BM671" s="5" t="n">
        <v>0</v>
      </c>
      <c r="BN671" s="5" t="n">
        <v>1</v>
      </c>
      <c r="BO671" s="5" t="n">
        <v>0</v>
      </c>
      <c r="BP671" s="5" t="n">
        <v>0</v>
      </c>
      <c r="BQ671" s="5" t="n">
        <v>0</v>
      </c>
      <c r="BR671" s="5" t="n">
        <v>0</v>
      </c>
      <c r="BS671" s="5" t="n">
        <v>1</v>
      </c>
      <c r="BT671" s="5" t="n">
        <v>0</v>
      </c>
      <c r="BU671" s="5" t="n">
        <v>0</v>
      </c>
      <c r="BV671" s="5" t="n">
        <v>0</v>
      </c>
      <c r="BW671" s="5" t="n">
        <v>0</v>
      </c>
      <c r="BX671" s="5" t="n">
        <v>1</v>
      </c>
      <c r="BY671" s="5" t="n">
        <v>12.729</v>
      </c>
      <c r="BZ671" s="5" t="n">
        <v>0</v>
      </c>
      <c r="CA671" s="5" t="n">
        <v>12.729</v>
      </c>
      <c r="CB671" s="5" t="n">
        <v>0</v>
      </c>
      <c r="CC671" s="5" t="n">
        <v>97.90000000000001</v>
      </c>
      <c r="CD671" s="5" t="n">
        <v>7.95</v>
      </c>
      <c r="CE671" s="5" t="n">
        <v>0</v>
      </c>
      <c r="CF671" s="5" t="n">
        <v>97.90000000000001</v>
      </c>
      <c r="CG671" s="5" t="n">
        <v>0</v>
      </c>
      <c r="CH671" s="5" t="n">
        <v>1</v>
      </c>
      <c r="CI671" s="5" t="n">
        <v>0</v>
      </c>
      <c r="CJ671" s="5" t="n">
        <v>0</v>
      </c>
      <c r="CK671" s="5" t="n">
        <v>0</v>
      </c>
      <c r="CL671" s="5" t="n">
        <v>0</v>
      </c>
      <c r="CM671" s="5" t="n">
        <v>0</v>
      </c>
      <c r="CN671" s="5" t="n">
        <v>0</v>
      </c>
      <c r="CO671" s="5" t="n">
        <v>0</v>
      </c>
      <c r="CP671" s="5" t="n">
        <v>0</v>
      </c>
      <c r="CQ671" s="5" t="n">
        <v>1.294</v>
      </c>
      <c r="CR671" s="5" t="n">
        <v>0</v>
      </c>
      <c r="CS671" s="5" t="n">
        <v>5.158</v>
      </c>
      <c r="CT671" s="5" t="n">
        <v>5.842</v>
      </c>
      <c r="CU671" s="5" t="n">
        <v>31.326</v>
      </c>
    </row>
    <row r="672">
      <c r="A672" s="5" t="inlineStr">
        <is>
          <t>SMR2023</t>
        </is>
      </c>
      <c r="B672" s="5" t="inlineStr">
        <is>
          <t>SMR</t>
        </is>
      </c>
      <c r="C672" s="5" t="inlineStr">
        <is>
          <t>SMR</t>
        </is>
      </c>
      <c r="D672" s="5" t="inlineStr">
        <is>
          <t>San Marino</t>
        </is>
      </c>
      <c r="E672" s="5" t="n">
        <v>2023</v>
      </c>
      <c r="F672" s="5" t="n">
        <v>0</v>
      </c>
      <c r="G672" s="5" t="n">
        <v>4.752</v>
      </c>
      <c r="H672" s="5" t="n">
        <v>1.286</v>
      </c>
      <c r="I672" s="5" t="n">
        <v>0</v>
      </c>
      <c r="J672" s="5" t="n">
        <v>4.752</v>
      </c>
      <c r="K672" s="5" t="n">
        <v>0</v>
      </c>
      <c r="L672" s="5" t="n">
        <v>1</v>
      </c>
      <c r="M672" s="5" t="n">
        <v>7.886</v>
      </c>
      <c r="N672" s="5" t="n">
        <v>3.857</v>
      </c>
      <c r="O672" s="5" t="n">
        <v>0</v>
      </c>
      <c r="P672" s="5" t="n">
        <v>7.886</v>
      </c>
      <c r="Q672" s="5" t="n">
        <v>0</v>
      </c>
      <c r="R672" s="5" t="n">
        <v>1</v>
      </c>
      <c r="S672" s="5" t="n">
        <v>11.18</v>
      </c>
      <c r="T672" s="5" t="n">
        <v>7.714</v>
      </c>
      <c r="U672" s="5" t="n">
        <v>0</v>
      </c>
      <c r="V672" s="5" t="n">
        <v>11.18</v>
      </c>
      <c r="W672" s="5" t="n">
        <v>0</v>
      </c>
      <c r="X672" s="5" t="n">
        <v>1</v>
      </c>
      <c r="Y672" s="5" t="n">
        <v>12.908</v>
      </c>
      <c r="Z672" s="5" t="n">
        <v>1.745</v>
      </c>
      <c r="AA672" s="5" t="n">
        <v>0</v>
      </c>
      <c r="AB672" s="5" t="n">
        <v>12.908</v>
      </c>
      <c r="AC672" s="5" t="n">
        <v>0</v>
      </c>
      <c r="AD672" s="5" t="n">
        <v>1</v>
      </c>
      <c r="AE672" s="5" t="n">
        <v>14.194</v>
      </c>
      <c r="AF672" s="5" t="n">
        <v>3.319</v>
      </c>
      <c r="AG672" s="5" t="n">
        <v>0</v>
      </c>
      <c r="AH672" s="5" t="n">
        <v>14.194</v>
      </c>
      <c r="AI672" s="5" t="n">
        <v>0</v>
      </c>
      <c r="AJ672" s="5" t="n">
        <v>1</v>
      </c>
      <c r="AK672" s="5" t="n">
        <v>21.908</v>
      </c>
      <c r="AL672" s="5" t="n">
        <v>11.668</v>
      </c>
      <c r="AM672" s="5" t="n">
        <v>0</v>
      </c>
      <c r="AN672" s="5" t="n">
        <v>21.908</v>
      </c>
      <c r="AO672" s="5" t="n">
        <v>0</v>
      </c>
      <c r="AP672" s="5" t="n">
        <v>1</v>
      </c>
      <c r="AQ672" s="5" t="n">
        <v>0.76</v>
      </c>
      <c r="AR672" s="5" t="n">
        <v>0.129</v>
      </c>
      <c r="AS672" s="5" t="n">
        <v>0</v>
      </c>
      <c r="AT672" s="5" t="n">
        <v>0.76</v>
      </c>
      <c r="AU672" s="5" t="n">
        <v>0</v>
      </c>
      <c r="AV672" s="5" t="n">
        <v>1</v>
      </c>
      <c r="AW672" s="5" t="n">
        <v>0.8110000000000001</v>
      </c>
      <c r="AX672" s="5" t="n">
        <v>0.129</v>
      </c>
      <c r="AY672" s="5" t="n">
        <v>0</v>
      </c>
      <c r="AZ672" s="5" t="n">
        <v>0.8110000000000001</v>
      </c>
      <c r="BA672" s="5" t="n">
        <v>0</v>
      </c>
      <c r="BB672" s="5" t="n">
        <v>1</v>
      </c>
      <c r="BC672" s="5" t="n">
        <v>0.535</v>
      </c>
      <c r="BD672" s="5" t="n">
        <v>0.129</v>
      </c>
      <c r="BE672" s="5" t="n">
        <v>0</v>
      </c>
      <c r="BF672" s="5" t="n">
        <v>0.535</v>
      </c>
      <c r="BG672" s="5" t="n">
        <v>0</v>
      </c>
      <c r="BH672" s="5" t="n">
        <v>1</v>
      </c>
      <c r="BI672" s="5" t="n">
        <v>0.579</v>
      </c>
      <c r="BJ672" s="5" t="n">
        <v>0.129</v>
      </c>
      <c r="BK672" s="5" t="n">
        <v>0</v>
      </c>
      <c r="BL672" s="5" t="n">
        <v>0.579</v>
      </c>
      <c r="BM672" s="5" t="n">
        <v>0</v>
      </c>
      <c r="BN672" s="5" t="n">
        <v>1</v>
      </c>
      <c r="BO672" s="5" t="n">
        <v>0</v>
      </c>
      <c r="BP672" s="5" t="n">
        <v>0</v>
      </c>
      <c r="BQ672" s="5" t="n">
        <v>0</v>
      </c>
      <c r="BR672" s="5" t="n">
        <v>0</v>
      </c>
      <c r="BS672" s="5" t="n">
        <v>1</v>
      </c>
      <c r="BT672" s="5" t="n">
        <v>0</v>
      </c>
      <c r="BU672" s="5" t="n">
        <v>0</v>
      </c>
      <c r="BV672" s="5" t="n">
        <v>0</v>
      </c>
      <c r="BW672" s="5" t="n">
        <v>0</v>
      </c>
      <c r="BX672" s="5" t="n">
        <v>1</v>
      </c>
      <c r="BY672" s="5" t="n">
        <v>13.254</v>
      </c>
      <c r="BZ672" s="5" t="n">
        <v>0</v>
      </c>
      <c r="CA672" s="5" t="n">
        <v>13.254</v>
      </c>
      <c r="CB672" s="5" t="n">
        <v>0</v>
      </c>
      <c r="CC672" s="5" t="n">
        <v>83.248</v>
      </c>
      <c r="CD672" s="5" t="n">
        <v>7.95</v>
      </c>
      <c r="CE672" s="5" t="n">
        <v>0</v>
      </c>
      <c r="CF672" s="5" t="n">
        <v>83.248</v>
      </c>
      <c r="CG672" s="5" t="n">
        <v>0</v>
      </c>
      <c r="CH672" s="5" t="n">
        <v>1</v>
      </c>
      <c r="CI672" s="5" t="n">
        <v>0</v>
      </c>
      <c r="CJ672" s="5" t="n">
        <v>0</v>
      </c>
      <c r="CK672" s="5" t="n">
        <v>0</v>
      </c>
      <c r="CL672" s="5" t="n">
        <v>0</v>
      </c>
      <c r="CM672" s="5" t="n">
        <v>0</v>
      </c>
      <c r="CN672" s="5" t="n">
        <v>0</v>
      </c>
      <c r="CO672" s="5" t="n">
        <v>0</v>
      </c>
      <c r="CP672" s="5" t="n">
        <v>0</v>
      </c>
      <c r="CQ672" s="5" t="n">
        <v>1.348</v>
      </c>
      <c r="CR672" s="5" t="n">
        <v>0</v>
      </c>
      <c r="CS672" s="5" t="n">
        <v>5.37</v>
      </c>
      <c r="CT672" s="5" t="n">
        <v>3.466</v>
      </c>
      <c r="CU672" s="5" t="n">
        <v>11.622</v>
      </c>
    </row>
    <row r="673">
      <c r="A673" s="5" t="inlineStr">
        <is>
          <t>SMR2024</t>
        </is>
      </c>
      <c r="B673" s="5" t="inlineStr">
        <is>
          <t>SMR</t>
        </is>
      </c>
      <c r="C673" s="5" t="inlineStr">
        <is>
          <t>SMR</t>
        </is>
      </c>
      <c r="D673" s="5" t="inlineStr">
        <is>
          <t>San Marino</t>
        </is>
      </c>
      <c r="E673" s="5" t="n">
        <v>2024</v>
      </c>
      <c r="F673" s="5" t="n">
        <v>0</v>
      </c>
      <c r="G673" s="5" t="n">
        <v>4.351</v>
      </c>
      <c r="H673" s="5" t="n">
        <v>1.324</v>
      </c>
      <c r="I673" s="5" t="n">
        <v>0</v>
      </c>
      <c r="J673" s="5" t="n">
        <v>4.351</v>
      </c>
      <c r="K673" s="5" t="n">
        <v>0</v>
      </c>
      <c r="L673" s="5" t="n">
        <v>1</v>
      </c>
      <c r="M673" s="5" t="n">
        <v>7.124</v>
      </c>
      <c r="N673" s="5" t="n">
        <v>3.971</v>
      </c>
      <c r="O673" s="5" t="n">
        <v>0</v>
      </c>
      <c r="P673" s="5" t="n">
        <v>7.124</v>
      </c>
      <c r="Q673" s="5" t="n">
        <v>0</v>
      </c>
      <c r="R673" s="5" t="n">
        <v>1</v>
      </c>
      <c r="S673" s="5" t="n">
        <v>10.969</v>
      </c>
      <c r="T673" s="5" t="n">
        <v>7.942</v>
      </c>
      <c r="U673" s="5" t="n">
        <v>0</v>
      </c>
      <c r="V673" s="5" t="n">
        <v>10.969</v>
      </c>
      <c r="W673" s="5" t="n">
        <v>0</v>
      </c>
      <c r="X673" s="5" t="n">
        <v>1</v>
      </c>
      <c r="Y673" s="5" t="n">
        <v>11.492</v>
      </c>
      <c r="Z673" s="5" t="n">
        <v>1.553</v>
      </c>
      <c r="AA673" s="5" t="n">
        <v>0</v>
      </c>
      <c r="AB673" s="5" t="n">
        <v>11.492</v>
      </c>
      <c r="AC673" s="5" t="n">
        <v>0</v>
      </c>
      <c r="AD673" s="5" t="n">
        <v>1</v>
      </c>
      <c r="AE673" s="5" t="n">
        <v>12.815</v>
      </c>
      <c r="AF673" s="5" t="n">
        <v>2.997</v>
      </c>
      <c r="AG673" s="5" t="n">
        <v>0</v>
      </c>
      <c r="AH673" s="5" t="n">
        <v>12.815</v>
      </c>
      <c r="AI673" s="5" t="n">
        <v>0</v>
      </c>
      <c r="AJ673" s="5" t="n">
        <v>1</v>
      </c>
      <c r="AK673" s="5" t="n">
        <v>20.757</v>
      </c>
      <c r="AL673" s="5" t="n">
        <v>11.055</v>
      </c>
      <c r="AM673" s="5" t="n">
        <v>0</v>
      </c>
      <c r="AN673" s="5" t="n">
        <v>20.757</v>
      </c>
      <c r="AO673" s="5" t="n">
        <v>0</v>
      </c>
      <c r="AP673" s="5" t="n">
        <v>1</v>
      </c>
      <c r="AQ673" s="5" t="n">
        <v>0.724</v>
      </c>
      <c r="AR673" s="5" t="n">
        <v>0.132</v>
      </c>
      <c r="AS673" s="5" t="n">
        <v>0</v>
      </c>
      <c r="AT673" s="5" t="n">
        <v>0.724</v>
      </c>
      <c r="AU673" s="5" t="n">
        <v>0</v>
      </c>
      <c r="AV673" s="5" t="n">
        <v>1</v>
      </c>
      <c r="AW673" s="5" t="n">
        <v>0.75</v>
      </c>
      <c r="AX673" s="5" t="n">
        <v>0.132</v>
      </c>
      <c r="AY673" s="5" t="n">
        <v>0</v>
      </c>
      <c r="AZ673" s="5" t="n">
        <v>0.75</v>
      </c>
      <c r="BA673" s="5" t="n">
        <v>0</v>
      </c>
      <c r="BB673" s="5" t="n">
        <v>1</v>
      </c>
      <c r="BC673" s="5" t="n">
        <v>0.513</v>
      </c>
      <c r="BD673" s="5" t="n">
        <v>0.132</v>
      </c>
      <c r="BE673" s="5" t="n">
        <v>0</v>
      </c>
      <c r="BF673" s="5" t="n">
        <v>0.513</v>
      </c>
      <c r="BG673" s="5" t="n">
        <v>0</v>
      </c>
      <c r="BH673" s="5" t="n">
        <v>1</v>
      </c>
      <c r="BI673" s="5" t="n">
        <v>0.591</v>
      </c>
      <c r="BJ673" s="5" t="n">
        <v>0.132</v>
      </c>
      <c r="BK673" s="5" t="n">
        <v>0</v>
      </c>
      <c r="BL673" s="5" t="n">
        <v>0.591</v>
      </c>
      <c r="BM673" s="5" t="n">
        <v>0</v>
      </c>
      <c r="BN673" s="5" t="n">
        <v>1</v>
      </c>
      <c r="BO673" s="5" t="n">
        <v>0</v>
      </c>
      <c r="BP673" s="5" t="n">
        <v>0</v>
      </c>
      <c r="BQ673" s="5" t="n">
        <v>0</v>
      </c>
      <c r="BR673" s="5" t="n">
        <v>0</v>
      </c>
      <c r="BS673" s="5" t="n">
        <v>1</v>
      </c>
      <c r="BT673" s="5" t="n">
        <v>0</v>
      </c>
      <c r="BU673" s="5" t="n">
        <v>0</v>
      </c>
      <c r="BV673" s="5" t="n">
        <v>0</v>
      </c>
      <c r="BW673" s="5" t="n">
        <v>0</v>
      </c>
      <c r="BX673" s="5" t="n">
        <v>1</v>
      </c>
      <c r="BY673" s="5" t="n">
        <v>13.646</v>
      </c>
      <c r="BZ673" s="5" t="n">
        <v>0</v>
      </c>
      <c r="CA673" s="5" t="n">
        <v>13.646</v>
      </c>
      <c r="CB673" s="5" t="n">
        <v>0</v>
      </c>
      <c r="CC673" s="5" t="n">
        <v>82.58799999999999</v>
      </c>
      <c r="CD673" s="5" t="n">
        <v>7.95</v>
      </c>
      <c r="CE673" s="5" t="n">
        <v>0</v>
      </c>
      <c r="CF673" s="5" t="n">
        <v>82.58799999999999</v>
      </c>
      <c r="CG673" s="5" t="n">
        <v>0</v>
      </c>
      <c r="CH673" s="5" t="n">
        <v>1</v>
      </c>
      <c r="CI673" s="5" t="n">
        <v>0</v>
      </c>
      <c r="CJ673" s="5" t="n">
        <v>0</v>
      </c>
      <c r="CK673" s="5" t="n">
        <v>0</v>
      </c>
      <c r="CL673" s="5" t="n">
        <v>0</v>
      </c>
      <c r="CM673" s="5" t="n">
        <v>0</v>
      </c>
      <c r="CN673" s="5" t="n">
        <v>0</v>
      </c>
      <c r="CO673" s="5" t="n">
        <v>0</v>
      </c>
      <c r="CP673" s="5" t="n">
        <v>0</v>
      </c>
      <c r="CQ673" s="5" t="n">
        <v>1.387</v>
      </c>
      <c r="CR673" s="5" t="n">
        <v>0</v>
      </c>
      <c r="CS673" s="5" t="n">
        <v>5.529</v>
      </c>
      <c r="CT673" s="5" t="n">
        <v>3.027</v>
      </c>
      <c r="CU673" s="5" t="n">
        <v>10.168</v>
      </c>
    </row>
    <row r="674">
      <c r="A674" s="5" t="inlineStr">
        <is>
          <t>SAU2021</t>
        </is>
      </c>
      <c r="B674" s="5" t="inlineStr">
        <is>
          <t>SAU</t>
        </is>
      </c>
      <c r="C674" s="5" t="inlineStr">
        <is>
          <t>SAU</t>
        </is>
      </c>
      <c r="D674" s="5" t="inlineStr">
        <is>
          <t>Saudi Arabia</t>
        </is>
      </c>
      <c r="E674" s="5" t="n">
        <v>2021</v>
      </c>
      <c r="F674" s="5" t="n">
        <v>0.15</v>
      </c>
      <c r="G674" s="5" t="n">
        <v>5.897</v>
      </c>
      <c r="H674" s="5" t="n">
        <v>1.143</v>
      </c>
      <c r="I674" s="5" t="n">
        <v>0.238</v>
      </c>
      <c r="J674" s="5" t="n">
        <v>6.134</v>
      </c>
      <c r="K674" s="5" t="n">
        <v>0</v>
      </c>
      <c r="L674" s="5" t="n">
        <v>1</v>
      </c>
      <c r="M674" s="5" t="n">
        <v>7.964</v>
      </c>
      <c r="N674" s="5" t="n">
        <v>3.43</v>
      </c>
      <c r="O674" s="5" t="n">
        <v>0.227</v>
      </c>
      <c r="P674" s="5" t="n">
        <v>8.191000000000001</v>
      </c>
      <c r="Q674" s="5" t="n">
        <v>0</v>
      </c>
      <c r="R674" s="5" t="n">
        <v>1</v>
      </c>
      <c r="S674" s="5" t="n">
        <v>11.613</v>
      </c>
      <c r="T674" s="5" t="n">
        <v>6.86</v>
      </c>
      <c r="U674" s="5" t="n">
        <v>0.238</v>
      </c>
      <c r="V674" s="5" t="n">
        <v>13.629</v>
      </c>
      <c r="W674" s="5" t="n">
        <v>0.15</v>
      </c>
      <c r="X674" s="5" t="n">
        <v>1</v>
      </c>
      <c r="Y674" s="5" t="n">
        <v>4.013</v>
      </c>
      <c r="Z674" s="5" t="n">
        <v>0.364</v>
      </c>
      <c r="AA674" s="5" t="n">
        <v>-2.553</v>
      </c>
      <c r="AB674" s="5" t="n">
        <v>1.46</v>
      </c>
      <c r="AC674" s="5" t="n">
        <v>0</v>
      </c>
      <c r="AD674" s="5" t="n">
        <v>0</v>
      </c>
      <c r="AE674" s="5" t="n">
        <v>4.584</v>
      </c>
      <c r="AF674" s="5" t="n">
        <v>0.748</v>
      </c>
      <c r="AG674" s="5" t="n">
        <v>-3.355</v>
      </c>
      <c r="AH674" s="5" t="n">
        <v>1.229</v>
      </c>
      <c r="AI674" s="5" t="n">
        <v>0</v>
      </c>
      <c r="AJ674" s="5" t="n">
        <v>0</v>
      </c>
      <c r="AK674" s="5" t="n">
        <v>8.013999999999999</v>
      </c>
      <c r="AL674" s="5" t="n">
        <v>3.369</v>
      </c>
      <c r="AM674" s="5" t="n">
        <v>-3.326</v>
      </c>
      <c r="AN674" s="5" t="n">
        <v>4.689</v>
      </c>
      <c r="AO674" s="5" t="n">
        <v>0</v>
      </c>
      <c r="AP674" s="5" t="n">
        <v>0</v>
      </c>
      <c r="AQ674" s="5" t="n">
        <v>0.621</v>
      </c>
      <c r="AR674" s="5" t="n">
        <v>0.114</v>
      </c>
      <c r="AS674" s="5" t="n">
        <v>-0.11</v>
      </c>
      <c r="AT674" s="5" t="n">
        <v>0.587</v>
      </c>
      <c r="AU674" s="5" t="n">
        <v>0</v>
      </c>
      <c r="AV674" s="5" t="n">
        <v>0</v>
      </c>
      <c r="AW674" s="5" t="n">
        <v>0.593</v>
      </c>
      <c r="AX674" s="5" t="n">
        <v>0.114</v>
      </c>
      <c r="AY674" s="5" t="n">
        <v>-0.473</v>
      </c>
      <c r="AZ674" s="5" t="n">
        <v>0.139</v>
      </c>
      <c r="BA674" s="5" t="n">
        <v>0</v>
      </c>
      <c r="BB674" s="5" t="n">
        <v>0</v>
      </c>
      <c r="BC674" s="5" t="n">
        <v>0.44</v>
      </c>
      <c r="BD674" s="5" t="n">
        <v>0.114</v>
      </c>
      <c r="BE674" s="5" t="n">
        <v>-0.266</v>
      </c>
      <c r="BF674" s="5" t="n">
        <v>0.2</v>
      </c>
      <c r="BG674" s="5" t="n">
        <v>0</v>
      </c>
      <c r="BH674" s="5" t="n">
        <v>0</v>
      </c>
      <c r="BI674" s="5" t="n">
        <v>0.5600000000000001</v>
      </c>
      <c r="BJ674" s="5" t="n">
        <v>0.114</v>
      </c>
      <c r="BK674" s="5" t="n">
        <v>-0.398</v>
      </c>
      <c r="BL674" s="5" t="n">
        <v>0.187</v>
      </c>
      <c r="BM674" s="5" t="n">
        <v>0</v>
      </c>
      <c r="BN674" s="5" t="n">
        <v>0</v>
      </c>
      <c r="BO674" s="5" t="n">
        <v>0</v>
      </c>
      <c r="BP674" s="5" t="n">
        <v>-0.036</v>
      </c>
      <c r="BQ674" s="5" t="n">
        <v>0.048</v>
      </c>
      <c r="BR674" s="5" t="n">
        <v>0</v>
      </c>
      <c r="BS674" s="5" t="n">
        <v>0</v>
      </c>
      <c r="BT674" s="5" t="n">
        <v>0</v>
      </c>
      <c r="BU674" s="5" t="n">
        <v>-0.036</v>
      </c>
      <c r="BV674" s="5" t="n">
        <v>0.048</v>
      </c>
      <c r="BW674" s="5" t="n">
        <v>0</v>
      </c>
      <c r="BX674" s="5" t="n">
        <v>0.333</v>
      </c>
      <c r="BY674" s="5" t="n">
        <v>11.787</v>
      </c>
      <c r="BZ674" s="5" t="n">
        <v>0</v>
      </c>
      <c r="CA674" s="5" t="n">
        <v>11.787</v>
      </c>
      <c r="CB674" s="5" t="n">
        <v>0</v>
      </c>
      <c r="CC674" s="5" t="n">
        <v>81.69499999999999</v>
      </c>
      <c r="CD674" s="5" t="n">
        <v>7.95</v>
      </c>
      <c r="CE674" s="5" t="n">
        <v>-55.887</v>
      </c>
      <c r="CF674" s="5" t="n">
        <v>29.68</v>
      </c>
      <c r="CG674" s="5" t="n">
        <v>0</v>
      </c>
      <c r="CH674" s="5" t="n">
        <v>0</v>
      </c>
      <c r="CI674" s="5" t="n">
        <v>0</v>
      </c>
      <c r="CJ674" s="5" t="n">
        <v>0</v>
      </c>
      <c r="CK674" s="5" t="n">
        <v>0</v>
      </c>
      <c r="CL674" s="5" t="n">
        <v>0</v>
      </c>
      <c r="CM674" s="5" t="n">
        <v>0</v>
      </c>
      <c r="CN674" s="5" t="n">
        <v>0</v>
      </c>
      <c r="CO674" s="5" t="n">
        <v>0</v>
      </c>
      <c r="CP674" s="5" t="n">
        <v>0</v>
      </c>
      <c r="CQ674" s="5" t="n">
        <v>1.198</v>
      </c>
      <c r="CR674" s="5" t="n">
        <v>1</v>
      </c>
      <c r="CS674" s="5" t="n">
        <v>3.441</v>
      </c>
      <c r="CT674" s="5" t="n">
        <v>4.753</v>
      </c>
      <c r="CU674" s="5" t="n">
        <v>14.162</v>
      </c>
    </row>
    <row r="675">
      <c r="A675" s="5" t="inlineStr">
        <is>
          <t>SAU2022</t>
        </is>
      </c>
      <c r="B675" s="5" t="inlineStr">
        <is>
          <t>SAU</t>
        </is>
      </c>
      <c r="C675" s="5" t="inlineStr">
        <is>
          <t>SAU</t>
        </is>
      </c>
      <c r="D675" s="5" t="inlineStr">
        <is>
          <t>Saudi Arabia</t>
        </is>
      </c>
      <c r="E675" s="5" t="n">
        <v>2022</v>
      </c>
      <c r="F675" s="5" t="n">
        <v>0.15</v>
      </c>
      <c r="G675" s="5" t="n">
        <v>11.72</v>
      </c>
      <c r="H675" s="5" t="n">
        <v>1.235</v>
      </c>
      <c r="I675" s="5" t="n">
        <v>0.5659999999999999</v>
      </c>
      <c r="J675" s="5" t="n">
        <v>12.286</v>
      </c>
      <c r="K675" s="5" t="n">
        <v>0</v>
      </c>
      <c r="L675" s="5" t="n">
        <v>1</v>
      </c>
      <c r="M675" s="5" t="n">
        <v>9.782999999999999</v>
      </c>
      <c r="N675" s="5" t="n">
        <v>3.704</v>
      </c>
      <c r="O675" s="5" t="n">
        <v>0.328</v>
      </c>
      <c r="P675" s="5" t="n">
        <v>10.111</v>
      </c>
      <c r="Q675" s="5" t="n">
        <v>0</v>
      </c>
      <c r="R675" s="5" t="n">
        <v>1</v>
      </c>
      <c r="S675" s="5" t="n">
        <v>17.893</v>
      </c>
      <c r="T675" s="5" t="n">
        <v>7.408</v>
      </c>
      <c r="U675" s="5" t="n">
        <v>0.771</v>
      </c>
      <c r="V675" s="5" t="n">
        <v>21.228</v>
      </c>
      <c r="W675" s="5" t="n">
        <v>0.15</v>
      </c>
      <c r="X675" s="5" t="n">
        <v>1</v>
      </c>
      <c r="Y675" s="5" t="n">
        <v>4.334</v>
      </c>
      <c r="Z675" s="5" t="n">
        <v>0.393</v>
      </c>
      <c r="AA675" s="5" t="n">
        <v>-2.88</v>
      </c>
      <c r="AB675" s="5" t="n">
        <v>1.454</v>
      </c>
      <c r="AC675" s="5" t="n">
        <v>0</v>
      </c>
      <c r="AD675" s="5" t="n">
        <v>0</v>
      </c>
      <c r="AE675" s="5" t="n">
        <v>4.951</v>
      </c>
      <c r="AF675" s="5" t="n">
        <v>0.8080000000000001</v>
      </c>
      <c r="AG675" s="5" t="n">
        <v>-3.721</v>
      </c>
      <c r="AH675" s="5" t="n">
        <v>1.229</v>
      </c>
      <c r="AI675" s="5" t="n">
        <v>0</v>
      </c>
      <c r="AJ675" s="5" t="n">
        <v>0</v>
      </c>
      <c r="AK675" s="5" t="n">
        <v>8.654999999999999</v>
      </c>
      <c r="AL675" s="5" t="n">
        <v>3.639</v>
      </c>
      <c r="AM675" s="5" t="n">
        <v>-3.592</v>
      </c>
      <c r="AN675" s="5" t="n">
        <v>5.063</v>
      </c>
      <c r="AO675" s="5" t="n">
        <v>0</v>
      </c>
      <c r="AP675" s="5" t="n">
        <v>0</v>
      </c>
      <c r="AQ675" s="5" t="n">
        <v>0.847</v>
      </c>
      <c r="AR675" s="5" t="n">
        <v>0.123</v>
      </c>
      <c r="AS675" s="5" t="n">
        <v>-0.306</v>
      </c>
      <c r="AT675" s="5" t="n">
        <v>0.621</v>
      </c>
      <c r="AU675" s="5" t="n">
        <v>0</v>
      </c>
      <c r="AV675" s="5" t="n">
        <v>0</v>
      </c>
      <c r="AW675" s="5" t="n">
        <v>0.947</v>
      </c>
      <c r="AX675" s="5" t="n">
        <v>0.123</v>
      </c>
      <c r="AY675" s="5" t="n">
        <v>-0.801</v>
      </c>
      <c r="AZ675" s="5" t="n">
        <v>0.168</v>
      </c>
      <c r="BA675" s="5" t="n">
        <v>0</v>
      </c>
      <c r="BB675" s="5" t="n">
        <v>0</v>
      </c>
      <c r="BC675" s="5" t="n">
        <v>0.589</v>
      </c>
      <c r="BD675" s="5" t="n">
        <v>0.123</v>
      </c>
      <c r="BE675" s="5" t="n">
        <v>-0.394</v>
      </c>
      <c r="BF675" s="5" t="n">
        <v>0.223</v>
      </c>
      <c r="BG675" s="5" t="n">
        <v>0</v>
      </c>
      <c r="BH675" s="5" t="n">
        <v>0</v>
      </c>
      <c r="BI675" s="5" t="n">
        <v>0.6889999999999999</v>
      </c>
      <c r="BJ675" s="5" t="n">
        <v>0.123</v>
      </c>
      <c r="BK675" s="5" t="n">
        <v>-0.512</v>
      </c>
      <c r="BL675" s="5" t="n">
        <v>0.204</v>
      </c>
      <c r="BM675" s="5" t="n">
        <v>0</v>
      </c>
      <c r="BN675" s="5" t="n">
        <v>0</v>
      </c>
      <c r="BO675" s="5" t="n">
        <v>0</v>
      </c>
      <c r="BP675" s="5" t="n">
        <v>-0.036</v>
      </c>
      <c r="BQ675" s="5" t="n">
        <v>0.048</v>
      </c>
      <c r="BR675" s="5" t="n">
        <v>0</v>
      </c>
      <c r="BS675" s="5" t="n">
        <v>0</v>
      </c>
      <c r="BT675" s="5" t="n">
        <v>0</v>
      </c>
      <c r="BU675" s="5" t="n">
        <v>-0.036</v>
      </c>
      <c r="BV675" s="5" t="n">
        <v>0.064</v>
      </c>
      <c r="BW675" s="5" t="n">
        <v>0</v>
      </c>
      <c r="BX675" s="5" t="n">
        <v>0.333</v>
      </c>
      <c r="BY675" s="5" t="n">
        <v>12.729</v>
      </c>
      <c r="BZ675" s="5" t="n">
        <v>0</v>
      </c>
      <c r="CA675" s="5" t="n">
        <v>12.729</v>
      </c>
      <c r="CB675" s="5" t="n">
        <v>0</v>
      </c>
      <c r="CC675" s="5" t="n">
        <v>102.477</v>
      </c>
      <c r="CD675" s="5" t="n">
        <v>7.95</v>
      </c>
      <c r="CE675" s="5" t="n">
        <v>-74.36199999999999</v>
      </c>
      <c r="CF675" s="5" t="n">
        <v>32.331</v>
      </c>
      <c r="CG675" s="5" t="n">
        <v>0</v>
      </c>
      <c r="CH675" s="5" t="n">
        <v>0</v>
      </c>
      <c r="CI675" s="5" t="n">
        <v>0</v>
      </c>
      <c r="CJ675" s="5" t="n">
        <v>0</v>
      </c>
      <c r="CK675" s="5" t="n">
        <v>0</v>
      </c>
      <c r="CL675" s="5" t="n">
        <v>0</v>
      </c>
      <c r="CM675" s="5" t="n">
        <v>0</v>
      </c>
      <c r="CN675" s="5" t="n">
        <v>0</v>
      </c>
      <c r="CO675" s="5" t="n">
        <v>0</v>
      </c>
      <c r="CP675" s="5" t="n">
        <v>0</v>
      </c>
      <c r="CQ675" s="5" t="n">
        <v>1.294</v>
      </c>
      <c r="CR675" s="5" t="n">
        <v>1</v>
      </c>
      <c r="CS675" s="5" t="n">
        <v>3.716</v>
      </c>
      <c r="CT675" s="5" t="n">
        <v>10.485</v>
      </c>
      <c r="CU675" s="5" t="n">
        <v>30.326</v>
      </c>
    </row>
    <row r="676">
      <c r="A676" s="5" t="inlineStr">
        <is>
          <t>SAU2023</t>
        </is>
      </c>
      <c r="B676" s="5" t="inlineStr">
        <is>
          <t>SAU</t>
        </is>
      </c>
      <c r="C676" s="5" t="inlineStr">
        <is>
          <t>SAU</t>
        </is>
      </c>
      <c r="D676" s="5" t="inlineStr">
        <is>
          <t>Saudi Arabia</t>
        </is>
      </c>
      <c r="E676" s="5" t="n">
        <v>2023</v>
      </c>
      <c r="F676" s="5" t="n">
        <v>0.15</v>
      </c>
      <c r="G676" s="5" t="n">
        <v>6.147</v>
      </c>
      <c r="H676" s="5" t="n">
        <v>1.286</v>
      </c>
      <c r="I676" s="5" t="n">
        <v>0.273</v>
      </c>
      <c r="J676" s="5" t="n">
        <v>6.42</v>
      </c>
      <c r="K676" s="5" t="n">
        <v>0</v>
      </c>
      <c r="L676" s="5" t="n">
        <v>1</v>
      </c>
      <c r="M676" s="5" t="n">
        <v>7.886</v>
      </c>
      <c r="N676" s="5" t="n">
        <v>3.857</v>
      </c>
      <c r="O676" s="5" t="n">
        <v>0.227</v>
      </c>
      <c r="P676" s="5" t="n">
        <v>8.113</v>
      </c>
      <c r="Q676" s="5" t="n">
        <v>0</v>
      </c>
      <c r="R676" s="5" t="n">
        <v>1</v>
      </c>
      <c r="S676" s="5" t="n">
        <v>12.575</v>
      </c>
      <c r="T676" s="5" t="n">
        <v>7.714</v>
      </c>
      <c r="U676" s="5" t="n">
        <v>0.487</v>
      </c>
      <c r="V676" s="5" t="n">
        <v>14.776</v>
      </c>
      <c r="W676" s="5" t="n">
        <v>0.15</v>
      </c>
      <c r="X676" s="5" t="n">
        <v>1</v>
      </c>
      <c r="Y676" s="5" t="n">
        <v>4.512</v>
      </c>
      <c r="Z676" s="5" t="n">
        <v>0.409</v>
      </c>
      <c r="AA676" s="5" t="n">
        <v>-3.047</v>
      </c>
      <c r="AB676" s="5" t="n">
        <v>1.466</v>
      </c>
      <c r="AC676" s="5" t="n">
        <v>0</v>
      </c>
      <c r="AD676" s="5" t="n">
        <v>0</v>
      </c>
      <c r="AE676" s="5" t="n">
        <v>5.155</v>
      </c>
      <c r="AF676" s="5" t="n">
        <v>0.841</v>
      </c>
      <c r="AG676" s="5" t="n">
        <v>-3.926</v>
      </c>
      <c r="AH676" s="5" t="n">
        <v>1.229</v>
      </c>
      <c r="AI676" s="5" t="n">
        <v>0</v>
      </c>
      <c r="AJ676" s="5" t="n">
        <v>0</v>
      </c>
      <c r="AK676" s="5" t="n">
        <v>9.012</v>
      </c>
      <c r="AL676" s="5" t="n">
        <v>3.789</v>
      </c>
      <c r="AM676" s="5" t="n">
        <v>-3.74</v>
      </c>
      <c r="AN676" s="5" t="n">
        <v>5.272</v>
      </c>
      <c r="AO676" s="5" t="n">
        <v>0</v>
      </c>
      <c r="AP676" s="5" t="n">
        <v>0</v>
      </c>
      <c r="AQ676" s="5" t="n">
        <v>0.749</v>
      </c>
      <c r="AR676" s="5" t="n">
        <v>0.129</v>
      </c>
      <c r="AS676" s="5" t="n">
        <v>-0.209</v>
      </c>
      <c r="AT676" s="5" t="n">
        <v>0.621</v>
      </c>
      <c r="AU676" s="5" t="n">
        <v>0</v>
      </c>
      <c r="AV676" s="5" t="n">
        <v>0</v>
      </c>
      <c r="AW676" s="5" t="n">
        <v>0.783</v>
      </c>
      <c r="AX676" s="5" t="n">
        <v>0.129</v>
      </c>
      <c r="AY676" s="5" t="n">
        <v>-0.609</v>
      </c>
      <c r="AZ676" s="5" t="n">
        <v>0.2</v>
      </c>
      <c r="BA676" s="5" t="n">
        <v>0</v>
      </c>
      <c r="BB676" s="5" t="n">
        <v>0</v>
      </c>
      <c r="BC676" s="5" t="n">
        <v>0.527</v>
      </c>
      <c r="BD676" s="5" t="n">
        <v>0.129</v>
      </c>
      <c r="BE676" s="5" t="n">
        <v>-0.312</v>
      </c>
      <c r="BF676" s="5" t="n">
        <v>0.248</v>
      </c>
      <c r="BG676" s="5" t="n">
        <v>0</v>
      </c>
      <c r="BH676" s="5" t="n">
        <v>0</v>
      </c>
      <c r="BI676" s="5" t="n">
        <v>0.64</v>
      </c>
      <c r="BJ676" s="5" t="n">
        <v>0.129</v>
      </c>
      <c r="BK676" s="5" t="n">
        <v>-0.436</v>
      </c>
      <c r="BL676" s="5" t="n">
        <v>0.235</v>
      </c>
      <c r="BM676" s="5" t="n">
        <v>0</v>
      </c>
      <c r="BN676" s="5" t="n">
        <v>0</v>
      </c>
      <c r="BO676" s="5" t="n">
        <v>0</v>
      </c>
      <c r="BP676" s="5" t="n">
        <v>-0.036</v>
      </c>
      <c r="BQ676" s="5" t="n">
        <v>0.048</v>
      </c>
      <c r="BR676" s="5" t="n">
        <v>0</v>
      </c>
      <c r="BS676" s="5" t="n">
        <v>0</v>
      </c>
      <c r="BT676" s="5" t="n">
        <v>0</v>
      </c>
      <c r="BU676" s="5" t="n">
        <v>-0.036</v>
      </c>
      <c r="BV676" s="5" t="n">
        <v>0.064</v>
      </c>
      <c r="BW676" s="5" t="n">
        <v>0</v>
      </c>
      <c r="BX676" s="5" t="n">
        <v>0.333</v>
      </c>
      <c r="BY676" s="5" t="n">
        <v>13.254</v>
      </c>
      <c r="BZ676" s="5" t="n">
        <v>0</v>
      </c>
      <c r="CA676" s="5" t="n">
        <v>13.254</v>
      </c>
      <c r="CB676" s="5" t="n">
        <v>0</v>
      </c>
      <c r="CC676" s="5" t="n">
        <v>87.07899999999999</v>
      </c>
      <c r="CD676" s="5" t="n">
        <v>7.95</v>
      </c>
      <c r="CE676" s="5" t="n">
        <v>-54.713</v>
      </c>
      <c r="CF676" s="5" t="n">
        <v>37.221</v>
      </c>
      <c r="CG676" s="5" t="n">
        <v>0</v>
      </c>
      <c r="CH676" s="5" t="n">
        <v>0</v>
      </c>
      <c r="CI676" s="5" t="n">
        <v>0</v>
      </c>
      <c r="CJ676" s="5" t="n">
        <v>0</v>
      </c>
      <c r="CK676" s="5" t="n">
        <v>0</v>
      </c>
      <c r="CL676" s="5" t="n">
        <v>0</v>
      </c>
      <c r="CM676" s="5" t="n">
        <v>0</v>
      </c>
      <c r="CN676" s="5" t="n">
        <v>0</v>
      </c>
      <c r="CO676" s="5" t="n">
        <v>0</v>
      </c>
      <c r="CP676" s="5" t="n">
        <v>0</v>
      </c>
      <c r="CQ676" s="5" t="n">
        <v>1.348</v>
      </c>
      <c r="CR676" s="5" t="n">
        <v>1</v>
      </c>
      <c r="CS676" s="5" t="n">
        <v>3.87</v>
      </c>
      <c r="CT676" s="5" t="n">
        <v>4.861</v>
      </c>
      <c r="CU676" s="5" t="n">
        <v>10.622</v>
      </c>
    </row>
    <row r="677">
      <c r="A677" s="5" t="inlineStr">
        <is>
          <t>SAU2024</t>
        </is>
      </c>
      <c r="B677" s="5" t="inlineStr">
        <is>
          <t>SAU</t>
        </is>
      </c>
      <c r="C677" s="5" t="inlineStr">
        <is>
          <t>SAU</t>
        </is>
      </c>
      <c r="D677" s="5" t="inlineStr">
        <is>
          <t>Saudi Arabia</t>
        </is>
      </c>
      <c r="E677" s="5" t="n">
        <v>2024</v>
      </c>
      <c r="F677" s="5" t="n">
        <v>0.15</v>
      </c>
      <c r="G677" s="5" t="n">
        <v>5.575</v>
      </c>
      <c r="H677" s="5" t="n">
        <v>1.324</v>
      </c>
      <c r="I677" s="5" t="n">
        <v>0.213</v>
      </c>
      <c r="J677" s="5" t="n">
        <v>5.787</v>
      </c>
      <c r="K677" s="5" t="n">
        <v>0</v>
      </c>
      <c r="L677" s="5" t="n">
        <v>1</v>
      </c>
      <c r="M677" s="5" t="n">
        <v>7.124</v>
      </c>
      <c r="N677" s="5" t="n">
        <v>3.971</v>
      </c>
      <c r="O677" s="5" t="n">
        <v>0.158</v>
      </c>
      <c r="P677" s="5" t="n">
        <v>7.281</v>
      </c>
      <c r="Q677" s="5" t="n">
        <v>0</v>
      </c>
      <c r="R677" s="5" t="n">
        <v>1</v>
      </c>
      <c r="S677" s="5" t="n">
        <v>12.193</v>
      </c>
      <c r="T677" s="5" t="n">
        <v>7.942</v>
      </c>
      <c r="U677" s="5" t="n">
        <v>0.466</v>
      </c>
      <c r="V677" s="5" t="n">
        <v>14.266</v>
      </c>
      <c r="W677" s="5" t="n">
        <v>0.15</v>
      </c>
      <c r="X677" s="5" t="n">
        <v>1</v>
      </c>
      <c r="Y677" s="5" t="n">
        <v>4.646</v>
      </c>
      <c r="Z677" s="5" t="n">
        <v>0.421</v>
      </c>
      <c r="AA677" s="5" t="n">
        <v>-3.137</v>
      </c>
      <c r="AB677" s="5" t="n">
        <v>1.509</v>
      </c>
      <c r="AC677" s="5" t="n">
        <v>0</v>
      </c>
      <c r="AD677" s="5" t="n">
        <v>0</v>
      </c>
      <c r="AE677" s="5" t="n">
        <v>5.307</v>
      </c>
      <c r="AF677" s="5" t="n">
        <v>0.866</v>
      </c>
      <c r="AG677" s="5" t="n">
        <v>-4.042</v>
      </c>
      <c r="AH677" s="5" t="n">
        <v>1.266</v>
      </c>
      <c r="AI677" s="5" t="n">
        <v>0</v>
      </c>
      <c r="AJ677" s="5" t="n">
        <v>0</v>
      </c>
      <c r="AK677" s="5" t="n">
        <v>9.278</v>
      </c>
      <c r="AL677" s="5" t="n">
        <v>3.901</v>
      </c>
      <c r="AM677" s="5" t="n">
        <v>-3.969</v>
      </c>
      <c r="AN677" s="5" t="n">
        <v>5.309</v>
      </c>
      <c r="AO677" s="5" t="n">
        <v>0</v>
      </c>
      <c r="AP677" s="5" t="n">
        <v>0</v>
      </c>
      <c r="AQ677" s="5" t="n">
        <v>0.72</v>
      </c>
      <c r="AR677" s="5" t="n">
        <v>0.132</v>
      </c>
      <c r="AS677" s="5" t="n">
        <v>-0.18</v>
      </c>
      <c r="AT677" s="5" t="n">
        <v>0.621</v>
      </c>
      <c r="AU677" s="5" t="n">
        <v>0</v>
      </c>
      <c r="AV677" s="5" t="n">
        <v>0</v>
      </c>
      <c r="AW677" s="5" t="n">
        <v>0.734</v>
      </c>
      <c r="AX677" s="5" t="n">
        <v>0.132</v>
      </c>
      <c r="AY677" s="5" t="n">
        <v>-0.467</v>
      </c>
      <c r="AZ677" s="5" t="n">
        <v>0.307</v>
      </c>
      <c r="BA677" s="5" t="n">
        <v>0</v>
      </c>
      <c r="BB677" s="5" t="n">
        <v>0</v>
      </c>
      <c r="BC677" s="5" t="n">
        <v>0.51</v>
      </c>
      <c r="BD677" s="5" t="n">
        <v>0.132</v>
      </c>
      <c r="BE677" s="5" t="n">
        <v>-0.278</v>
      </c>
      <c r="BF677" s="5" t="n">
        <v>0.267</v>
      </c>
      <c r="BG677" s="5" t="n">
        <v>0</v>
      </c>
      <c r="BH677" s="5" t="n">
        <v>0</v>
      </c>
      <c r="BI677" s="5" t="n">
        <v>0.652</v>
      </c>
      <c r="BJ677" s="5" t="n">
        <v>0.132</v>
      </c>
      <c r="BK677" s="5" t="n">
        <v>-0.382</v>
      </c>
      <c r="BL677" s="5" t="n">
        <v>0.31</v>
      </c>
      <c r="BM677" s="5" t="n">
        <v>0</v>
      </c>
      <c r="BN677" s="5" t="n">
        <v>0</v>
      </c>
      <c r="BO677" s="5" t="n">
        <v>0</v>
      </c>
      <c r="BP677" s="5" t="n">
        <v>-0.037</v>
      </c>
      <c r="BQ677" s="5" t="n">
        <v>0.048</v>
      </c>
      <c r="BR677" s="5" t="n">
        <v>0</v>
      </c>
      <c r="BS677" s="5" t="n">
        <v>0</v>
      </c>
      <c r="BT677" s="5" t="n">
        <v>0</v>
      </c>
      <c r="BU677" s="5" t="n">
        <v>-0.037</v>
      </c>
      <c r="BV677" s="5" t="n">
        <v>0.057</v>
      </c>
      <c r="BW677" s="5" t="n">
        <v>0</v>
      </c>
      <c r="BX677" s="5" t="n">
        <v>0.333</v>
      </c>
      <c r="BY677" s="5" t="n">
        <v>13.646</v>
      </c>
      <c r="BZ677" s="5" t="n">
        <v>0</v>
      </c>
      <c r="CA677" s="5" t="n">
        <v>13.646</v>
      </c>
      <c r="CB677" s="5" t="n">
        <v>0</v>
      </c>
      <c r="CC677" s="5" t="n">
        <v>86.38500000000001</v>
      </c>
      <c r="CD677" s="5" t="n">
        <v>7.95</v>
      </c>
      <c r="CE677" s="5" t="n">
        <v>-37.7</v>
      </c>
      <c r="CF677" s="5" t="n">
        <v>55.988</v>
      </c>
      <c r="CG677" s="5" t="n">
        <v>0</v>
      </c>
      <c r="CH677" s="5" t="n">
        <v>0</v>
      </c>
      <c r="CI677" s="5" t="n">
        <v>0</v>
      </c>
      <c r="CJ677" s="5" t="n">
        <v>0</v>
      </c>
      <c r="CK677" s="5" t="n">
        <v>0</v>
      </c>
      <c r="CL677" s="5" t="n">
        <v>0</v>
      </c>
      <c r="CM677" s="5" t="n">
        <v>0</v>
      </c>
      <c r="CN677" s="5" t="n">
        <v>0</v>
      </c>
      <c r="CO677" s="5" t="n">
        <v>0</v>
      </c>
      <c r="CP677" s="5" t="n">
        <v>0</v>
      </c>
      <c r="CQ677" s="5" t="n">
        <v>1.387</v>
      </c>
      <c r="CR677" s="5" t="n">
        <v>1</v>
      </c>
      <c r="CS677" s="5" t="n">
        <v>3.984</v>
      </c>
      <c r="CT677" s="5" t="n">
        <v>4.251</v>
      </c>
      <c r="CU677" s="5" t="n">
        <v>9.167999999999999</v>
      </c>
    </row>
    <row r="678">
      <c r="A678" s="5" t="inlineStr">
        <is>
          <t>SEN2021</t>
        </is>
      </c>
      <c r="B678" s="5" t="inlineStr">
        <is>
          <t>SEN</t>
        </is>
      </c>
      <c r="C678" s="5" t="inlineStr">
        <is>
          <t>SEN</t>
        </is>
      </c>
      <c r="D678" s="5" t="inlineStr">
        <is>
          <t>Senegal</t>
        </is>
      </c>
      <c r="E678" s="5" t="n">
        <v>2021</v>
      </c>
      <c r="F678" s="5" t="n">
        <v>0.18</v>
      </c>
      <c r="G678" s="5" t="n">
        <v>5.897</v>
      </c>
      <c r="H678" s="5" t="n">
        <v>1.143</v>
      </c>
      <c r="I678" s="5" t="n">
        <v>0</v>
      </c>
      <c r="J678" s="5" t="n">
        <v>5.897</v>
      </c>
      <c r="K678" s="5" t="n">
        <v>0</v>
      </c>
      <c r="L678" s="5" t="n">
        <v>1</v>
      </c>
      <c r="M678" s="5" t="n">
        <v>7.964</v>
      </c>
      <c r="N678" s="5" t="n">
        <v>3.43</v>
      </c>
      <c r="O678" s="5" t="n">
        <v>0</v>
      </c>
      <c r="P678" s="5" t="n">
        <v>7.964</v>
      </c>
      <c r="Q678" s="5" t="n">
        <v>0</v>
      </c>
      <c r="R678" s="5" t="n">
        <v>1</v>
      </c>
      <c r="S678" s="5" t="n">
        <v>11.613</v>
      </c>
      <c r="T678" s="5" t="n">
        <v>6.86</v>
      </c>
      <c r="U678" s="5" t="n">
        <v>0</v>
      </c>
      <c r="V678" s="5" t="n">
        <v>13.704</v>
      </c>
      <c r="W678" s="5" t="n">
        <v>0.18</v>
      </c>
      <c r="X678" s="5" t="n">
        <v>1</v>
      </c>
      <c r="Y678" s="5" t="n">
        <v>4.848</v>
      </c>
      <c r="Z678" s="5" t="n">
        <v>0.356</v>
      </c>
      <c r="AA678" s="5" t="n">
        <v>0</v>
      </c>
      <c r="AB678" s="5" t="n">
        <v>4.848</v>
      </c>
      <c r="AC678" s="5" t="n">
        <v>0</v>
      </c>
      <c r="AD678" s="5" t="n">
        <v>1</v>
      </c>
      <c r="AE678" s="5" t="n">
        <v>5.42</v>
      </c>
      <c r="AF678" s="5" t="n">
        <v>0.733</v>
      </c>
      <c r="AG678" s="5" t="n">
        <v>0</v>
      </c>
      <c r="AH678" s="5" t="n">
        <v>5.42</v>
      </c>
      <c r="AI678" s="5" t="n">
        <v>0</v>
      </c>
      <c r="AJ678" s="5" t="n">
        <v>1</v>
      </c>
      <c r="AK678" s="5" t="n">
        <v>8.85</v>
      </c>
      <c r="AL678" s="5" t="n">
        <v>3.288</v>
      </c>
      <c r="AM678" s="5" t="n">
        <v>0</v>
      </c>
      <c r="AN678" s="5" t="n">
        <v>10.443</v>
      </c>
      <c r="AO678" s="5" t="n">
        <v>0.18</v>
      </c>
      <c r="AP678" s="5" t="n">
        <v>1</v>
      </c>
      <c r="AQ678" s="5" t="n">
        <v>0.619</v>
      </c>
      <c r="AR678" s="5" t="n">
        <v>0.114</v>
      </c>
      <c r="AS678" s="5" t="n">
        <v>0.469</v>
      </c>
      <c r="AT678" s="5" t="n">
        <v>1.284</v>
      </c>
      <c r="AU678" s="5" t="n">
        <v>0.18</v>
      </c>
      <c r="AV678" s="5" t="n">
        <v>1</v>
      </c>
      <c r="AW678" s="5" t="n">
        <v>0.599</v>
      </c>
      <c r="AX678" s="5" t="n">
        <v>0.114</v>
      </c>
      <c r="AY678" s="5" t="n">
        <v>0.401</v>
      </c>
      <c r="AZ678" s="5" t="n">
        <v>1.18</v>
      </c>
      <c r="BA678" s="5" t="n">
        <v>0.18</v>
      </c>
      <c r="BB678" s="5" t="n">
        <v>1</v>
      </c>
      <c r="BC678" s="5" t="n">
        <v>0.439</v>
      </c>
      <c r="BD678" s="5" t="n">
        <v>0.114</v>
      </c>
      <c r="BE678" s="5" t="n">
        <v>0.034</v>
      </c>
      <c r="BF678" s="5" t="n">
        <v>0.5580000000000001</v>
      </c>
      <c r="BG678" s="5" t="n">
        <v>0.18</v>
      </c>
      <c r="BH678" s="5" t="n">
        <v>1</v>
      </c>
      <c r="BI678" s="5" t="n">
        <v>0.505</v>
      </c>
      <c r="BJ678" s="5" t="n">
        <v>0.114</v>
      </c>
      <c r="BK678" s="5" t="n">
        <v>0.122</v>
      </c>
      <c r="BL678" s="5" t="n">
        <v>0.74</v>
      </c>
      <c r="BM678" s="5" t="n">
        <v>0.18</v>
      </c>
      <c r="BN678" s="5" t="n">
        <v>1</v>
      </c>
      <c r="BO678" s="5" t="n">
        <v>0</v>
      </c>
      <c r="BP678" s="5" t="n">
        <v>0</v>
      </c>
      <c r="BQ678" s="5" t="n">
        <v>0.153</v>
      </c>
      <c r="BR678" s="5" t="n">
        <v>0</v>
      </c>
      <c r="BS678" s="5" t="n">
        <v>0.667</v>
      </c>
      <c r="BT678" s="5" t="n">
        <v>0</v>
      </c>
      <c r="BU678" s="5" t="n">
        <v>0</v>
      </c>
      <c r="BV678" s="5" t="n">
        <v>0.207</v>
      </c>
      <c r="BW678" s="5" t="n">
        <v>0.18</v>
      </c>
      <c r="BX678" s="5" t="n">
        <v>0.833</v>
      </c>
      <c r="BY678" s="5" t="n">
        <v>11.787</v>
      </c>
      <c r="BZ678" s="5" t="n">
        <v>0</v>
      </c>
      <c r="CA678" s="5" t="n">
        <v>11.787</v>
      </c>
      <c r="CB678" s="5" t="n">
        <v>0</v>
      </c>
      <c r="CC678" s="5" t="n">
        <v>78.125</v>
      </c>
      <c r="CD678" s="5" t="n">
        <v>7.95</v>
      </c>
      <c r="CE678" s="5" t="n">
        <v>3.819</v>
      </c>
      <c r="CF678" s="5" t="n">
        <v>96.694</v>
      </c>
      <c r="CG678" s="5" t="n">
        <v>0.18</v>
      </c>
      <c r="CH678" s="5" t="n">
        <v>1</v>
      </c>
      <c r="CI678" s="5" t="n">
        <v>0</v>
      </c>
      <c r="CJ678" s="5" t="n">
        <v>0</v>
      </c>
      <c r="CK678" s="5" t="n">
        <v>0</v>
      </c>
      <c r="CL678" s="5" t="n">
        <v>0</v>
      </c>
      <c r="CM678" s="5" t="n">
        <v>0</v>
      </c>
      <c r="CN678" s="5" t="n">
        <v>0</v>
      </c>
      <c r="CO678" s="5" t="n">
        <v>0</v>
      </c>
      <c r="CP678" s="5" t="n">
        <v>0</v>
      </c>
      <c r="CQ678" s="5" t="n">
        <v>1.198</v>
      </c>
      <c r="CR678" s="5" t="n">
        <v>1</v>
      </c>
      <c r="CS678" s="5" t="n">
        <v>4.276</v>
      </c>
      <c r="CT678" s="5" t="n">
        <v>4.753</v>
      </c>
      <c r="CU678" s="5" t="n">
        <v>15.162</v>
      </c>
    </row>
    <row r="679">
      <c r="A679" s="5" t="inlineStr">
        <is>
          <t>SEN2022</t>
        </is>
      </c>
      <c r="B679" s="5" t="inlineStr">
        <is>
          <t>SEN</t>
        </is>
      </c>
      <c r="C679" s="5" t="inlineStr">
        <is>
          <t>SEN</t>
        </is>
      </c>
      <c r="D679" s="5" t="inlineStr">
        <is>
          <t>Senegal</t>
        </is>
      </c>
      <c r="E679" s="5" t="n">
        <v>2022</v>
      </c>
      <c r="F679" s="5" t="n">
        <v>0.18</v>
      </c>
      <c r="G679" s="5" t="n">
        <v>11.72</v>
      </c>
      <c r="H679" s="5" t="n">
        <v>1.235</v>
      </c>
      <c r="I679" s="5" t="n">
        <v>0</v>
      </c>
      <c r="J679" s="5" t="n">
        <v>11.72</v>
      </c>
      <c r="K679" s="5" t="n">
        <v>0</v>
      </c>
      <c r="L679" s="5" t="n">
        <v>1</v>
      </c>
      <c r="M679" s="5" t="n">
        <v>9.782999999999999</v>
      </c>
      <c r="N679" s="5" t="n">
        <v>3.704</v>
      </c>
      <c r="O679" s="5" t="n">
        <v>0</v>
      </c>
      <c r="P679" s="5" t="n">
        <v>9.782999999999999</v>
      </c>
      <c r="Q679" s="5" t="n">
        <v>0</v>
      </c>
      <c r="R679" s="5" t="n">
        <v>1</v>
      </c>
      <c r="S679" s="5" t="n">
        <v>17.893</v>
      </c>
      <c r="T679" s="5" t="n">
        <v>7.408</v>
      </c>
      <c r="U679" s="5" t="n">
        <v>0.238</v>
      </c>
      <c r="V679" s="5" t="n">
        <v>21.114</v>
      </c>
      <c r="W679" s="5" t="n">
        <v>0.18</v>
      </c>
      <c r="X679" s="5" t="n">
        <v>1</v>
      </c>
      <c r="Y679" s="5" t="n">
        <v>5.236</v>
      </c>
      <c r="Z679" s="5" t="n">
        <v>0.385</v>
      </c>
      <c r="AA679" s="5" t="n">
        <v>0</v>
      </c>
      <c r="AB679" s="5" t="n">
        <v>5.236</v>
      </c>
      <c r="AC679" s="5" t="n">
        <v>0</v>
      </c>
      <c r="AD679" s="5" t="n">
        <v>1</v>
      </c>
      <c r="AE679" s="5" t="n">
        <v>5.853</v>
      </c>
      <c r="AF679" s="5" t="n">
        <v>0.791</v>
      </c>
      <c r="AG679" s="5" t="n">
        <v>0</v>
      </c>
      <c r="AH679" s="5" t="n">
        <v>5.853</v>
      </c>
      <c r="AI679" s="5" t="n">
        <v>0</v>
      </c>
      <c r="AJ679" s="5" t="n">
        <v>1</v>
      </c>
      <c r="AK679" s="5" t="n">
        <v>9.557</v>
      </c>
      <c r="AL679" s="5" t="n">
        <v>3.55</v>
      </c>
      <c r="AM679" s="5" t="n">
        <v>0.127</v>
      </c>
      <c r="AN679" s="5" t="n">
        <v>11.277</v>
      </c>
      <c r="AO679" s="5" t="n">
        <v>0.18</v>
      </c>
      <c r="AP679" s="5" t="n">
        <v>1</v>
      </c>
      <c r="AQ679" s="5" t="n">
        <v>0.861</v>
      </c>
      <c r="AR679" s="5" t="n">
        <v>0.123</v>
      </c>
      <c r="AS679" s="5" t="n">
        <v>0.137</v>
      </c>
      <c r="AT679" s="5" t="n">
        <v>1.178</v>
      </c>
      <c r="AU679" s="5" t="n">
        <v>0.18</v>
      </c>
      <c r="AV679" s="5" t="n">
        <v>1</v>
      </c>
      <c r="AW679" s="5" t="n">
        <v>0.986</v>
      </c>
      <c r="AX679" s="5" t="n">
        <v>0.123</v>
      </c>
      <c r="AY679" s="5" t="n">
        <v>-0.096</v>
      </c>
      <c r="AZ679" s="5" t="n">
        <v>1.05</v>
      </c>
      <c r="BA679" s="5" t="n">
        <v>0.18</v>
      </c>
      <c r="BB679" s="5" t="n">
        <v>1</v>
      </c>
      <c r="BC679" s="5" t="n">
        <v>0.598</v>
      </c>
      <c r="BD679" s="5" t="n">
        <v>0.123</v>
      </c>
      <c r="BE679" s="5" t="n">
        <v>0.023</v>
      </c>
      <c r="BF679" s="5" t="n">
        <v>0.732</v>
      </c>
      <c r="BG679" s="5" t="n">
        <v>0.18</v>
      </c>
      <c r="BH679" s="5" t="n">
        <v>1</v>
      </c>
      <c r="BI679" s="5" t="n">
        <v>0.612</v>
      </c>
      <c r="BJ679" s="5" t="n">
        <v>0.123</v>
      </c>
      <c r="BK679" s="5" t="n">
        <v>-0.055</v>
      </c>
      <c r="BL679" s="5" t="n">
        <v>0.658</v>
      </c>
      <c r="BM679" s="5" t="n">
        <v>0.18</v>
      </c>
      <c r="BN679" s="5" t="n">
        <v>1</v>
      </c>
      <c r="BO679" s="5" t="n">
        <v>0</v>
      </c>
      <c r="BP679" s="5" t="n">
        <v>0</v>
      </c>
      <c r="BQ679" s="5" t="n">
        <v>0.136</v>
      </c>
      <c r="BR679" s="5" t="n">
        <v>0</v>
      </c>
      <c r="BS679" s="5" t="n">
        <v>0.667</v>
      </c>
      <c r="BT679" s="5" t="n">
        <v>0</v>
      </c>
      <c r="BU679" s="5" t="n">
        <v>0</v>
      </c>
      <c r="BV679" s="5" t="n">
        <v>0.184</v>
      </c>
      <c r="BW679" s="5" t="n">
        <v>0.18</v>
      </c>
      <c r="BX679" s="5" t="n">
        <v>0.833</v>
      </c>
      <c r="BY679" s="5" t="n">
        <v>12.729</v>
      </c>
      <c r="BZ679" s="5" t="n">
        <v>0</v>
      </c>
      <c r="CA679" s="5" t="n">
        <v>12.729</v>
      </c>
      <c r="CB679" s="5" t="n">
        <v>0</v>
      </c>
      <c r="CC679" s="5" t="n">
        <v>97.90000000000001</v>
      </c>
      <c r="CD679" s="5" t="n">
        <v>7.95</v>
      </c>
      <c r="CE679" s="5" t="n">
        <v>1.37</v>
      </c>
      <c r="CF679" s="5" t="n">
        <v>117.138</v>
      </c>
      <c r="CG679" s="5" t="n">
        <v>0.18</v>
      </c>
      <c r="CH679" s="5" t="n">
        <v>1</v>
      </c>
      <c r="CI679" s="5" t="n">
        <v>0</v>
      </c>
      <c r="CJ679" s="5" t="n">
        <v>0</v>
      </c>
      <c r="CK679" s="5" t="n">
        <v>0</v>
      </c>
      <c r="CL679" s="5" t="n">
        <v>0</v>
      </c>
      <c r="CM679" s="5" t="n">
        <v>0</v>
      </c>
      <c r="CN679" s="5" t="n">
        <v>0</v>
      </c>
      <c r="CO679" s="5" t="n">
        <v>0</v>
      </c>
      <c r="CP679" s="5" t="n">
        <v>0</v>
      </c>
      <c r="CQ679" s="5" t="n">
        <v>1.294</v>
      </c>
      <c r="CR679" s="5" t="n">
        <v>1</v>
      </c>
      <c r="CS679" s="5" t="n">
        <v>4.618</v>
      </c>
      <c r="CT679" s="5" t="n">
        <v>10.485</v>
      </c>
      <c r="CU679" s="5" t="n">
        <v>31.326</v>
      </c>
    </row>
    <row r="680">
      <c r="A680" s="5" t="inlineStr">
        <is>
          <t>SEN2023</t>
        </is>
      </c>
      <c r="B680" s="5" t="inlineStr">
        <is>
          <t>SEN</t>
        </is>
      </c>
      <c r="C680" s="5" t="inlineStr">
        <is>
          <t>SEN</t>
        </is>
      </c>
      <c r="D680" s="5" t="inlineStr">
        <is>
          <t>Senegal</t>
        </is>
      </c>
      <c r="E680" s="5" t="n">
        <v>2023</v>
      </c>
      <c r="F680" s="5" t="n">
        <v>0.18</v>
      </c>
      <c r="G680" s="5" t="n">
        <v>6.147</v>
      </c>
      <c r="H680" s="5" t="n">
        <v>1.286</v>
      </c>
      <c r="I680" s="5" t="n">
        <v>0</v>
      </c>
      <c r="J680" s="5" t="n">
        <v>6.147</v>
      </c>
      <c r="K680" s="5" t="n">
        <v>0</v>
      </c>
      <c r="L680" s="5" t="n">
        <v>1</v>
      </c>
      <c r="M680" s="5" t="n">
        <v>7.886</v>
      </c>
      <c r="N680" s="5" t="n">
        <v>3.857</v>
      </c>
      <c r="O680" s="5" t="n">
        <v>0</v>
      </c>
      <c r="P680" s="5" t="n">
        <v>7.886</v>
      </c>
      <c r="Q680" s="5" t="n">
        <v>0</v>
      </c>
      <c r="R680" s="5" t="n">
        <v>1</v>
      </c>
      <c r="S680" s="5" t="n">
        <v>12.575</v>
      </c>
      <c r="T680" s="5" t="n">
        <v>7.714</v>
      </c>
      <c r="U680" s="5" t="n">
        <v>0.251</v>
      </c>
      <c r="V680" s="5" t="n">
        <v>14.839</v>
      </c>
      <c r="W680" s="5" t="n">
        <v>0.18</v>
      </c>
      <c r="X680" s="5" t="n">
        <v>1</v>
      </c>
      <c r="Y680" s="5" t="n">
        <v>5.452</v>
      </c>
      <c r="Z680" s="5" t="n">
        <v>0.401</v>
      </c>
      <c r="AA680" s="5" t="n">
        <v>0</v>
      </c>
      <c r="AB680" s="5" t="n">
        <v>5.452</v>
      </c>
      <c r="AC680" s="5" t="n">
        <v>0</v>
      </c>
      <c r="AD680" s="5" t="n">
        <v>1</v>
      </c>
      <c r="AE680" s="5" t="n">
        <v>6.095</v>
      </c>
      <c r="AF680" s="5" t="n">
        <v>0.824</v>
      </c>
      <c r="AG680" s="5" t="n">
        <v>0</v>
      </c>
      <c r="AH680" s="5" t="n">
        <v>6.095</v>
      </c>
      <c r="AI680" s="5" t="n">
        <v>0</v>
      </c>
      <c r="AJ680" s="5" t="n">
        <v>1</v>
      </c>
      <c r="AK680" s="5" t="n">
        <v>9.952</v>
      </c>
      <c r="AL680" s="5" t="n">
        <v>3.697</v>
      </c>
      <c r="AM680" s="5" t="n">
        <v>0.198</v>
      </c>
      <c r="AN680" s="5" t="n">
        <v>11.743</v>
      </c>
      <c r="AO680" s="5" t="n">
        <v>0.18</v>
      </c>
      <c r="AP680" s="5" t="n">
        <v>1</v>
      </c>
      <c r="AQ680" s="5" t="n">
        <v>0.76</v>
      </c>
      <c r="AR680" s="5" t="n">
        <v>0.129</v>
      </c>
      <c r="AS680" s="5" t="n">
        <v>0.333</v>
      </c>
      <c r="AT680" s="5" t="n">
        <v>1.29</v>
      </c>
      <c r="AU680" s="5" t="n">
        <v>0.18</v>
      </c>
      <c r="AV680" s="5" t="n">
        <v>1</v>
      </c>
      <c r="AW680" s="5" t="n">
        <v>0.8110000000000001</v>
      </c>
      <c r="AX680" s="5" t="n">
        <v>0.129</v>
      </c>
      <c r="AY680" s="5" t="n">
        <v>0.242</v>
      </c>
      <c r="AZ680" s="5" t="n">
        <v>1.243</v>
      </c>
      <c r="BA680" s="5" t="n">
        <v>0.18</v>
      </c>
      <c r="BB680" s="5" t="n">
        <v>1</v>
      </c>
      <c r="BC680" s="5" t="n">
        <v>0.535</v>
      </c>
      <c r="BD680" s="5" t="n">
        <v>0.129</v>
      </c>
      <c r="BE680" s="5" t="n">
        <v>0</v>
      </c>
      <c r="BF680" s="5" t="n">
        <v>0.631</v>
      </c>
      <c r="BG680" s="5" t="n">
        <v>0.18</v>
      </c>
      <c r="BH680" s="5" t="n">
        <v>1</v>
      </c>
      <c r="BI680" s="5" t="n">
        <v>0.579</v>
      </c>
      <c r="BJ680" s="5" t="n">
        <v>0.129</v>
      </c>
      <c r="BK680" s="5" t="n">
        <v>-0.006</v>
      </c>
      <c r="BL680" s="5" t="n">
        <v>0.676</v>
      </c>
      <c r="BM680" s="5" t="n">
        <v>0.18</v>
      </c>
      <c r="BN680" s="5" t="n">
        <v>1</v>
      </c>
      <c r="BO680" s="5" t="n">
        <v>0</v>
      </c>
      <c r="BP680" s="5" t="n">
        <v>0</v>
      </c>
      <c r="BQ680" s="5" t="n">
        <v>0.13</v>
      </c>
      <c r="BR680" s="5" t="n">
        <v>0</v>
      </c>
      <c r="BS680" s="5" t="n">
        <v>0.667</v>
      </c>
      <c r="BT680" s="5" t="n">
        <v>0</v>
      </c>
      <c r="BU680" s="5" t="n">
        <v>0</v>
      </c>
      <c r="BV680" s="5" t="n">
        <v>0.192</v>
      </c>
      <c r="BW680" s="5" t="n">
        <v>0.18</v>
      </c>
      <c r="BX680" s="5" t="n">
        <v>0.833</v>
      </c>
      <c r="BY680" s="5" t="n">
        <v>13.254</v>
      </c>
      <c r="BZ680" s="5" t="n">
        <v>0</v>
      </c>
      <c r="CA680" s="5" t="n">
        <v>13.254</v>
      </c>
      <c r="CB680" s="5" t="n">
        <v>0</v>
      </c>
      <c r="CC680" s="5" t="n">
        <v>83.248</v>
      </c>
      <c r="CD680" s="5" t="n">
        <v>7.95</v>
      </c>
      <c r="CE680" s="5" t="n">
        <v>18.835</v>
      </c>
      <c r="CF680" s="5" t="n">
        <v>120.458</v>
      </c>
      <c r="CG680" s="5" t="n">
        <v>0.18</v>
      </c>
      <c r="CH680" s="5" t="n">
        <v>1</v>
      </c>
      <c r="CI680" s="5" t="n">
        <v>0</v>
      </c>
      <c r="CJ680" s="5" t="n">
        <v>0</v>
      </c>
      <c r="CK680" s="5" t="n">
        <v>0</v>
      </c>
      <c r="CL680" s="5" t="n">
        <v>0</v>
      </c>
      <c r="CM680" s="5" t="n">
        <v>0</v>
      </c>
      <c r="CN680" s="5" t="n">
        <v>0</v>
      </c>
      <c r="CO680" s="5" t="n">
        <v>0</v>
      </c>
      <c r="CP680" s="5" t="n">
        <v>0</v>
      </c>
      <c r="CQ680" s="5" t="n">
        <v>1.348</v>
      </c>
      <c r="CR680" s="5" t="n">
        <v>1</v>
      </c>
      <c r="CS680" s="5" t="n">
        <v>4.809</v>
      </c>
      <c r="CT680" s="5" t="n">
        <v>4.861</v>
      </c>
      <c r="CU680" s="5" t="n">
        <v>11.622</v>
      </c>
    </row>
    <row r="681">
      <c r="A681" s="5" t="inlineStr">
        <is>
          <t>SEN2024</t>
        </is>
      </c>
      <c r="B681" s="5" t="inlineStr">
        <is>
          <t>SEN</t>
        </is>
      </c>
      <c r="C681" s="5" t="inlineStr">
        <is>
          <t>SEN</t>
        </is>
      </c>
      <c r="D681" s="5" t="inlineStr">
        <is>
          <t>Senegal</t>
        </is>
      </c>
      <c r="E681" s="5" t="n">
        <v>2024</v>
      </c>
      <c r="F681" s="5" t="n">
        <v>0.18</v>
      </c>
      <c r="G681" s="5" t="n">
        <v>5.575</v>
      </c>
      <c r="H681" s="5" t="n">
        <v>1.324</v>
      </c>
      <c r="I681" s="5" t="n">
        <v>0</v>
      </c>
      <c r="J681" s="5" t="n">
        <v>5.575</v>
      </c>
      <c r="K681" s="5" t="n">
        <v>0</v>
      </c>
      <c r="L681" s="5" t="n">
        <v>1</v>
      </c>
      <c r="M681" s="5" t="n">
        <v>7.124</v>
      </c>
      <c r="N681" s="5" t="n">
        <v>3.971</v>
      </c>
      <c r="O681" s="5" t="n">
        <v>0</v>
      </c>
      <c r="P681" s="5" t="n">
        <v>7.124</v>
      </c>
      <c r="Q681" s="5" t="n">
        <v>0</v>
      </c>
      <c r="R681" s="5" t="n">
        <v>1</v>
      </c>
      <c r="S681" s="5" t="n">
        <v>12.193</v>
      </c>
      <c r="T681" s="5" t="n">
        <v>7.942</v>
      </c>
      <c r="U681" s="5" t="n">
        <v>0.299</v>
      </c>
      <c r="V681" s="5" t="n">
        <v>14.388</v>
      </c>
      <c r="W681" s="5" t="n">
        <v>0.18</v>
      </c>
      <c r="X681" s="5" t="n">
        <v>1</v>
      </c>
      <c r="Y681" s="5" t="n">
        <v>5.613</v>
      </c>
      <c r="Z681" s="5" t="n">
        <v>0.413</v>
      </c>
      <c r="AA681" s="5" t="n">
        <v>0</v>
      </c>
      <c r="AB681" s="5" t="n">
        <v>5.613</v>
      </c>
      <c r="AC681" s="5" t="n">
        <v>0</v>
      </c>
      <c r="AD681" s="5" t="n">
        <v>1</v>
      </c>
      <c r="AE681" s="5" t="n">
        <v>6.274</v>
      </c>
      <c r="AF681" s="5" t="n">
        <v>0.848</v>
      </c>
      <c r="AG681" s="5" t="n">
        <v>0</v>
      </c>
      <c r="AH681" s="5" t="n">
        <v>6.274</v>
      </c>
      <c r="AI681" s="5" t="n">
        <v>0</v>
      </c>
      <c r="AJ681" s="5" t="n">
        <v>1</v>
      </c>
      <c r="AK681" s="5" t="n">
        <v>10.245</v>
      </c>
      <c r="AL681" s="5" t="n">
        <v>3.806</v>
      </c>
      <c r="AM681" s="5" t="n">
        <v>0.251</v>
      </c>
      <c r="AN681" s="5" t="n">
        <v>12.089</v>
      </c>
      <c r="AO681" s="5" t="n">
        <v>0.18</v>
      </c>
      <c r="AP681" s="5" t="n">
        <v>1</v>
      </c>
      <c r="AQ681" s="5" t="n">
        <v>0.724</v>
      </c>
      <c r="AR681" s="5" t="n">
        <v>0.132</v>
      </c>
      <c r="AS681" s="5" t="n">
        <v>-0.022</v>
      </c>
      <c r="AT681" s="5" t="n">
        <v>0.829</v>
      </c>
      <c r="AU681" s="5" t="n">
        <v>0.18</v>
      </c>
      <c r="AV681" s="5" t="n">
        <v>1</v>
      </c>
      <c r="AW681" s="5" t="n">
        <v>0.75</v>
      </c>
      <c r="AX681" s="5" t="n">
        <v>0.132</v>
      </c>
      <c r="AY681" s="5" t="n">
        <v>0.304</v>
      </c>
      <c r="AZ681" s="5" t="n">
        <v>1.244</v>
      </c>
      <c r="BA681" s="5" t="n">
        <v>0.18</v>
      </c>
      <c r="BB681" s="5" t="n">
        <v>1</v>
      </c>
      <c r="BC681" s="5" t="n">
        <v>0.513</v>
      </c>
      <c r="BD681" s="5" t="n">
        <v>0.132</v>
      </c>
      <c r="BE681" s="5" t="n">
        <v>0.022</v>
      </c>
      <c r="BF681" s="5" t="n">
        <v>0.631</v>
      </c>
      <c r="BG681" s="5" t="n">
        <v>0.18</v>
      </c>
      <c r="BH681" s="5" t="n">
        <v>1</v>
      </c>
      <c r="BI681" s="5" t="n">
        <v>0.591</v>
      </c>
      <c r="BJ681" s="5" t="n">
        <v>0.132</v>
      </c>
      <c r="BK681" s="5" t="n">
        <v>-0.017</v>
      </c>
      <c r="BL681" s="5" t="n">
        <v>0.677</v>
      </c>
      <c r="BM681" s="5" t="n">
        <v>0.18</v>
      </c>
      <c r="BN681" s="5" t="n">
        <v>1</v>
      </c>
      <c r="BO681" s="5" t="n">
        <v>0</v>
      </c>
      <c r="BP681" s="5" t="n">
        <v>0</v>
      </c>
      <c r="BQ681" s="5" t="n">
        <v>0.164</v>
      </c>
      <c r="BR681" s="5" t="n">
        <v>0</v>
      </c>
      <c r="BS681" s="5" t="n">
        <v>0.667</v>
      </c>
      <c r="BT681" s="5" t="n">
        <v>0</v>
      </c>
      <c r="BU681" s="5" t="n">
        <v>0</v>
      </c>
      <c r="BV681" s="5" t="n">
        <v>0.204</v>
      </c>
      <c r="BW681" s="5" t="n">
        <v>0.18</v>
      </c>
      <c r="BX681" s="5" t="n">
        <v>0.833</v>
      </c>
      <c r="BY681" s="5" t="n">
        <v>13.646</v>
      </c>
      <c r="BZ681" s="5" t="n">
        <v>0</v>
      </c>
      <c r="CA681" s="5" t="n">
        <v>13.646</v>
      </c>
      <c r="CB681" s="5" t="n">
        <v>0</v>
      </c>
      <c r="CC681" s="5" t="n">
        <v>82.58799999999999</v>
      </c>
      <c r="CD681" s="5" t="n">
        <v>7.95</v>
      </c>
      <c r="CE681" s="5" t="n">
        <v>22.803</v>
      </c>
      <c r="CF681" s="5" t="n">
        <v>121.385</v>
      </c>
      <c r="CG681" s="5" t="n">
        <v>0.18</v>
      </c>
      <c r="CH681" s="5" t="n">
        <v>1</v>
      </c>
      <c r="CI681" s="5" t="n">
        <v>0</v>
      </c>
      <c r="CJ681" s="5" t="n">
        <v>0</v>
      </c>
      <c r="CK681" s="5" t="n">
        <v>0</v>
      </c>
      <c r="CL681" s="5" t="n">
        <v>0</v>
      </c>
      <c r="CM681" s="5" t="n">
        <v>0</v>
      </c>
      <c r="CN681" s="5" t="n">
        <v>0</v>
      </c>
      <c r="CO681" s="5" t="n">
        <v>0</v>
      </c>
      <c r="CP681" s="5" t="n">
        <v>0</v>
      </c>
      <c r="CQ681" s="5" t="n">
        <v>1.387</v>
      </c>
      <c r="CR681" s="5" t="n">
        <v>1</v>
      </c>
      <c r="CS681" s="5" t="n">
        <v>4.951</v>
      </c>
      <c r="CT681" s="5" t="n">
        <v>4.251</v>
      </c>
      <c r="CU681" s="5" t="n">
        <v>10.168</v>
      </c>
    </row>
    <row r="682">
      <c r="A682" s="5" t="inlineStr">
        <is>
          <t>SRB2021</t>
        </is>
      </c>
      <c r="B682" s="5" t="inlineStr">
        <is>
          <t>SRB</t>
        </is>
      </c>
      <c r="C682" s="5" t="inlineStr">
        <is>
          <t>SRB</t>
        </is>
      </c>
      <c r="D682" s="5" t="inlineStr">
        <is>
          <t>Serbia</t>
        </is>
      </c>
      <c r="E682" s="5" t="n">
        <v>2021</v>
      </c>
      <c r="F682" s="5" t="n">
        <v>0.2</v>
      </c>
      <c r="G682" s="5" t="n">
        <v>2.135</v>
      </c>
      <c r="H682" s="5" t="n">
        <v>0.627</v>
      </c>
      <c r="I682" s="5" t="n">
        <v>0.004</v>
      </c>
      <c r="J682" s="5" t="n">
        <v>2.14</v>
      </c>
      <c r="K682" s="5" t="n">
        <v>0</v>
      </c>
      <c r="L682" s="5" t="n">
        <v>1</v>
      </c>
      <c r="M682" s="5" t="n">
        <v>3.401</v>
      </c>
      <c r="N682" s="5" t="n">
        <v>1.881</v>
      </c>
      <c r="O682" s="5" t="n">
        <v>0.004</v>
      </c>
      <c r="P682" s="5" t="n">
        <v>3.405</v>
      </c>
      <c r="Q682" s="5" t="n">
        <v>0</v>
      </c>
      <c r="R682" s="5" t="n">
        <v>1</v>
      </c>
      <c r="S682" s="5" t="n">
        <v>6.051</v>
      </c>
      <c r="T682" s="5" t="n">
        <v>3.75</v>
      </c>
      <c r="U682" s="5" t="n">
        <v>0.004</v>
      </c>
      <c r="V682" s="5" t="n">
        <v>7.267</v>
      </c>
      <c r="W682" s="5" t="n">
        <v>0.2</v>
      </c>
      <c r="X682" s="5" t="n">
        <v>1</v>
      </c>
      <c r="Y682" s="5" t="n">
        <v>19.743</v>
      </c>
      <c r="Z682" s="5" t="n">
        <v>2.181</v>
      </c>
      <c r="AA682" s="5" t="n">
        <v>-9.276999999999999</v>
      </c>
      <c r="AB682" s="5" t="n">
        <v>10.466</v>
      </c>
      <c r="AC682" s="5" t="n">
        <v>0</v>
      </c>
      <c r="AD682" s="5" t="n">
        <v>1</v>
      </c>
      <c r="AE682" s="5" t="n">
        <v>19.7</v>
      </c>
      <c r="AF682" s="5" t="n">
        <v>3.877</v>
      </c>
      <c r="AG682" s="5" t="n">
        <v>-9.234</v>
      </c>
      <c r="AH682" s="5" t="n">
        <v>10.466</v>
      </c>
      <c r="AI682" s="5" t="n">
        <v>0</v>
      </c>
      <c r="AJ682" s="5" t="n">
        <v>1</v>
      </c>
      <c r="AK682" s="5" t="n">
        <v>23.335</v>
      </c>
      <c r="AL682" s="5" t="n">
        <v>11.453</v>
      </c>
      <c r="AM682" s="5" t="n">
        <v>-14.036</v>
      </c>
      <c r="AN682" s="5" t="n">
        <v>11.159</v>
      </c>
      <c r="AO682" s="5" t="n">
        <v>0</v>
      </c>
      <c r="AP682" s="5" t="n">
        <v>0</v>
      </c>
      <c r="AQ682" s="5" t="n">
        <v>0.619</v>
      </c>
      <c r="AR682" s="5" t="n">
        <v>0.114</v>
      </c>
      <c r="AS682" s="5" t="n">
        <v>0.655</v>
      </c>
      <c r="AT682" s="5" t="n">
        <v>1.529</v>
      </c>
      <c r="AU682" s="5" t="n">
        <v>0.2</v>
      </c>
      <c r="AV682" s="5" t="n">
        <v>1</v>
      </c>
      <c r="AW682" s="5" t="n">
        <v>0.599</v>
      </c>
      <c r="AX682" s="5" t="n">
        <v>0.114</v>
      </c>
      <c r="AY682" s="5" t="n">
        <v>0.716</v>
      </c>
      <c r="AZ682" s="5" t="n">
        <v>1.579</v>
      </c>
      <c r="BA682" s="5" t="n">
        <v>0.2</v>
      </c>
      <c r="BB682" s="5" t="n">
        <v>1</v>
      </c>
      <c r="BC682" s="5" t="n">
        <v>0.439</v>
      </c>
      <c r="BD682" s="5" t="n">
        <v>0.114</v>
      </c>
      <c r="BE682" s="5" t="n">
        <v>0.271</v>
      </c>
      <c r="BF682" s="5" t="n">
        <v>0.852</v>
      </c>
      <c r="BG682" s="5" t="n">
        <v>0.2</v>
      </c>
      <c r="BH682" s="5" t="n">
        <v>1</v>
      </c>
      <c r="BI682" s="5" t="n">
        <v>0.505</v>
      </c>
      <c r="BJ682" s="5" t="n">
        <v>0.114</v>
      </c>
      <c r="BK682" s="5" t="n">
        <v>0</v>
      </c>
      <c r="BL682" s="5" t="n">
        <v>0.606</v>
      </c>
      <c r="BM682" s="5" t="n">
        <v>0.2</v>
      </c>
      <c r="BN682" s="5" t="n">
        <v>1</v>
      </c>
      <c r="BO682" s="5" t="n">
        <v>0</v>
      </c>
      <c r="BP682" s="5" t="n">
        <v>0.01</v>
      </c>
      <c r="BQ682" s="5" t="n">
        <v>0.08599999999999999</v>
      </c>
      <c r="BR682" s="5" t="n">
        <v>0</v>
      </c>
      <c r="BS682" s="5" t="n">
        <v>1</v>
      </c>
      <c r="BT682" s="5" t="n">
        <v>0</v>
      </c>
      <c r="BU682" s="5" t="n">
        <v>0.01</v>
      </c>
      <c r="BV682" s="5" t="n">
        <v>0.095</v>
      </c>
      <c r="BW682" s="5" t="n">
        <v>0.2</v>
      </c>
      <c r="BX682" s="5" t="n">
        <v>1</v>
      </c>
      <c r="BY682" s="5" t="n">
        <v>11.787</v>
      </c>
      <c r="BZ682" s="5" t="n">
        <v>0</v>
      </c>
      <c r="CA682" s="5" t="n">
        <v>11.787</v>
      </c>
      <c r="CB682" s="5" t="n">
        <v>0</v>
      </c>
      <c r="CC682" s="5" t="n">
        <v>78.125</v>
      </c>
      <c r="CD682" s="5" t="n">
        <v>7.95</v>
      </c>
      <c r="CE682" s="5" t="n">
        <v>0</v>
      </c>
      <c r="CF682" s="5" t="n">
        <v>93.75</v>
      </c>
      <c r="CG682" s="5" t="n">
        <v>0.2</v>
      </c>
      <c r="CH682" s="5" t="n">
        <v>1</v>
      </c>
      <c r="CI682" s="5" t="n">
        <v>0</v>
      </c>
      <c r="CJ682" s="5" t="n">
        <v>0</v>
      </c>
      <c r="CK682" s="5" t="n">
        <v>0</v>
      </c>
      <c r="CL682" s="5" t="n">
        <v>0</v>
      </c>
      <c r="CM682" s="5" t="n">
        <v>0</v>
      </c>
      <c r="CN682" s="5" t="n">
        <v>0</v>
      </c>
      <c r="CO682" s="5" t="n">
        <v>0</v>
      </c>
      <c r="CP682" s="5" t="n">
        <v>0.903</v>
      </c>
      <c r="CQ682" s="5" t="n">
        <v>1.198</v>
      </c>
      <c r="CR682" s="5" t="n">
        <v>0</v>
      </c>
      <c r="CS682" s="5" t="n">
        <v>4.776</v>
      </c>
      <c r="CT682" s="5" t="n">
        <v>4.41</v>
      </c>
      <c r="CU682" s="5" t="n">
        <v>15.162</v>
      </c>
    </row>
    <row r="683">
      <c r="A683" s="5" t="inlineStr">
        <is>
          <t>SRB2022</t>
        </is>
      </c>
      <c r="B683" s="5" t="inlineStr">
        <is>
          <t>SRB</t>
        </is>
      </c>
      <c r="C683" s="5" t="inlineStr">
        <is>
          <t>SRB</t>
        </is>
      </c>
      <c r="D683" s="5" t="inlineStr">
        <is>
          <t>Serbia</t>
        </is>
      </c>
      <c r="E683" s="5" t="n">
        <v>2022</v>
      </c>
      <c r="F683" s="5" t="n">
        <v>0.2</v>
      </c>
      <c r="G683" s="5" t="n">
        <v>2.63</v>
      </c>
      <c r="H683" s="5" t="n">
        <v>0.703</v>
      </c>
      <c r="I683" s="5" t="n">
        <v>0.008</v>
      </c>
      <c r="J683" s="5" t="n">
        <v>2.638</v>
      </c>
      <c r="K683" s="5" t="n">
        <v>0</v>
      </c>
      <c r="L683" s="5" t="n">
        <v>1</v>
      </c>
      <c r="M683" s="5" t="n">
        <v>4.069</v>
      </c>
      <c r="N683" s="5" t="n">
        <v>2.11</v>
      </c>
      <c r="O683" s="5" t="n">
        <v>0.008</v>
      </c>
      <c r="P683" s="5" t="n">
        <v>4.078</v>
      </c>
      <c r="Q683" s="5" t="n">
        <v>0</v>
      </c>
      <c r="R683" s="5" t="n">
        <v>1</v>
      </c>
      <c r="S683" s="5" t="n">
        <v>6.928</v>
      </c>
      <c r="T683" s="5" t="n">
        <v>3.393</v>
      </c>
      <c r="U683" s="5" t="n">
        <v>0.111</v>
      </c>
      <c r="V683" s="5" t="n">
        <v>8.323</v>
      </c>
      <c r="W683" s="5" t="n">
        <v>0.2</v>
      </c>
      <c r="X683" s="5" t="n">
        <v>1</v>
      </c>
      <c r="Y683" s="5" t="n">
        <v>35.999</v>
      </c>
      <c r="Z683" s="5" t="n">
        <v>3.776</v>
      </c>
      <c r="AA683" s="5" t="n">
        <v>-24.578</v>
      </c>
      <c r="AB683" s="5" t="n">
        <v>11.42</v>
      </c>
      <c r="AC683" s="5" t="n">
        <v>0</v>
      </c>
      <c r="AD683" s="5" t="n">
        <v>1</v>
      </c>
      <c r="AE683" s="5" t="n">
        <v>36.046</v>
      </c>
      <c r="AF683" s="5" t="n">
        <v>6.682</v>
      </c>
      <c r="AG683" s="5" t="n">
        <v>-24.626</v>
      </c>
      <c r="AH683" s="5" t="n">
        <v>11.42</v>
      </c>
      <c r="AI683" s="5" t="n">
        <v>0</v>
      </c>
      <c r="AJ683" s="5" t="n">
        <v>1</v>
      </c>
      <c r="AK683" s="5" t="n">
        <v>40.23</v>
      </c>
      <c r="AL683" s="5" t="n">
        <v>19.211</v>
      </c>
      <c r="AM683" s="5" t="n">
        <v>-32.028</v>
      </c>
      <c r="AN683" s="5" t="n">
        <v>9.842000000000001</v>
      </c>
      <c r="AO683" s="5" t="n">
        <v>0</v>
      </c>
      <c r="AP683" s="5" t="n">
        <v>0</v>
      </c>
      <c r="AQ683" s="5" t="n">
        <v>0.861</v>
      </c>
      <c r="AR683" s="5" t="n">
        <v>0.123</v>
      </c>
      <c r="AS683" s="5" t="n">
        <v>0.425</v>
      </c>
      <c r="AT683" s="5" t="n">
        <v>1.543</v>
      </c>
      <c r="AU683" s="5" t="n">
        <v>0.2</v>
      </c>
      <c r="AV683" s="5" t="n">
        <v>1</v>
      </c>
      <c r="AW683" s="5" t="n">
        <v>0.986</v>
      </c>
      <c r="AX683" s="5" t="n">
        <v>0.123</v>
      </c>
      <c r="AY683" s="5" t="n">
        <v>0.437</v>
      </c>
      <c r="AZ683" s="5" t="n">
        <v>1.707</v>
      </c>
      <c r="BA683" s="5" t="n">
        <v>0.2</v>
      </c>
      <c r="BB683" s="5" t="n">
        <v>1</v>
      </c>
      <c r="BC683" s="5" t="n">
        <v>0.598</v>
      </c>
      <c r="BD683" s="5" t="n">
        <v>0.123</v>
      </c>
      <c r="BE683" s="5" t="n">
        <v>0.17</v>
      </c>
      <c r="BF683" s="5" t="n">
        <v>0.921</v>
      </c>
      <c r="BG683" s="5" t="n">
        <v>0.2</v>
      </c>
      <c r="BH683" s="5" t="n">
        <v>1</v>
      </c>
      <c r="BI683" s="5" t="n">
        <v>0.612</v>
      </c>
      <c r="BJ683" s="5" t="n">
        <v>0.123</v>
      </c>
      <c r="BK683" s="5" t="n">
        <v>0.008999999999999999</v>
      </c>
      <c r="BL683" s="5" t="n">
        <v>0.735</v>
      </c>
      <c r="BM683" s="5" t="n">
        <v>0.2</v>
      </c>
      <c r="BN683" s="5" t="n">
        <v>1</v>
      </c>
      <c r="BO683" s="5" t="n">
        <v>0</v>
      </c>
      <c r="BP683" s="5" t="n">
        <v>0.012</v>
      </c>
      <c r="BQ683" s="5" t="n">
        <v>0.093</v>
      </c>
      <c r="BR683" s="5" t="n">
        <v>0</v>
      </c>
      <c r="BS683" s="5" t="n">
        <v>1</v>
      </c>
      <c r="BT683" s="5" t="n">
        <v>0</v>
      </c>
      <c r="BU683" s="5" t="n">
        <v>0.01</v>
      </c>
      <c r="BV683" s="5" t="n">
        <v>0.08799999999999999</v>
      </c>
      <c r="BW683" s="5" t="n">
        <v>0.2</v>
      </c>
      <c r="BX683" s="5" t="n">
        <v>1</v>
      </c>
      <c r="BY683" s="5" t="n">
        <v>12.729</v>
      </c>
      <c r="BZ683" s="5" t="n">
        <v>0</v>
      </c>
      <c r="CA683" s="5" t="n">
        <v>12.729</v>
      </c>
      <c r="CB683" s="5" t="n">
        <v>0</v>
      </c>
      <c r="CC683" s="5" t="n">
        <v>97.90000000000001</v>
      </c>
      <c r="CD683" s="5" t="n">
        <v>7.95</v>
      </c>
      <c r="CE683" s="5" t="n">
        <v>1.449</v>
      </c>
      <c r="CF683" s="5" t="n">
        <v>117.48</v>
      </c>
      <c r="CG683" s="5" t="n">
        <v>0.2</v>
      </c>
      <c r="CH683" s="5" t="n">
        <v>1</v>
      </c>
      <c r="CI683" s="5" t="n">
        <v>0</v>
      </c>
      <c r="CJ683" s="5" t="n">
        <v>0</v>
      </c>
      <c r="CK683" s="5" t="n">
        <v>0</v>
      </c>
      <c r="CL683" s="5" t="n">
        <v>0</v>
      </c>
      <c r="CM683" s="5" t="n">
        <v>0</v>
      </c>
      <c r="CN683" s="5" t="n">
        <v>0</v>
      </c>
      <c r="CO683" s="5" t="n">
        <v>0</v>
      </c>
      <c r="CP683" s="5" t="n">
        <v>0.861</v>
      </c>
      <c r="CQ683" s="5" t="n">
        <v>1.294</v>
      </c>
      <c r="CR683" s="5" t="n">
        <v>0</v>
      </c>
      <c r="CS683" s="5" t="n">
        <v>5.158</v>
      </c>
      <c r="CT683" s="5" t="n">
        <v>5.842</v>
      </c>
      <c r="CU683" s="5" t="n">
        <v>31.326</v>
      </c>
    </row>
    <row r="684">
      <c r="A684" s="5" t="inlineStr">
        <is>
          <t>SRB2023</t>
        </is>
      </c>
      <c r="B684" s="5" t="inlineStr">
        <is>
          <t>SRB</t>
        </is>
      </c>
      <c r="C684" s="5" t="inlineStr">
        <is>
          <t>SRB</t>
        </is>
      </c>
      <c r="D684" s="5" t="inlineStr">
        <is>
          <t>Serbia</t>
        </is>
      </c>
      <c r="E684" s="5" t="n">
        <v>2023</v>
      </c>
      <c r="F684" s="5" t="n">
        <v>0.2</v>
      </c>
      <c r="G684" s="5" t="n">
        <v>2.484</v>
      </c>
      <c r="H684" s="5" t="n">
        <v>0.758</v>
      </c>
      <c r="I684" s="5" t="n">
        <v>0.006</v>
      </c>
      <c r="J684" s="5" t="n">
        <v>2.491</v>
      </c>
      <c r="K684" s="5" t="n">
        <v>0</v>
      </c>
      <c r="L684" s="5" t="n">
        <v>1</v>
      </c>
      <c r="M684" s="5" t="n">
        <v>4.101</v>
      </c>
      <c r="N684" s="5" t="n">
        <v>2.274</v>
      </c>
      <c r="O684" s="5" t="n">
        <v>0.007</v>
      </c>
      <c r="P684" s="5" t="n">
        <v>4.108</v>
      </c>
      <c r="Q684" s="5" t="n">
        <v>0</v>
      </c>
      <c r="R684" s="5" t="n">
        <v>1</v>
      </c>
      <c r="S684" s="5" t="n">
        <v>7.055</v>
      </c>
      <c r="T684" s="5" t="n">
        <v>4.424</v>
      </c>
      <c r="U684" s="5" t="n">
        <v>0.163</v>
      </c>
      <c r="V684" s="5" t="n">
        <v>8.474</v>
      </c>
      <c r="W684" s="5" t="n">
        <v>0.2</v>
      </c>
      <c r="X684" s="5" t="n">
        <v>1</v>
      </c>
      <c r="Y684" s="5" t="n">
        <v>16.346</v>
      </c>
      <c r="Z684" s="5" t="n">
        <v>1.831</v>
      </c>
      <c r="AA684" s="5" t="n">
        <v>-1.576</v>
      </c>
      <c r="AB684" s="5" t="n">
        <v>14.77</v>
      </c>
      <c r="AC684" s="5" t="n">
        <v>0</v>
      </c>
      <c r="AD684" s="5" t="n">
        <v>1</v>
      </c>
      <c r="AE684" s="5" t="n">
        <v>16.445</v>
      </c>
      <c r="AF684" s="5" t="n">
        <v>3.275</v>
      </c>
      <c r="AG684" s="5" t="n">
        <v>-1.675</v>
      </c>
      <c r="AH684" s="5" t="n">
        <v>14.77</v>
      </c>
      <c r="AI684" s="5" t="n">
        <v>0</v>
      </c>
      <c r="AJ684" s="5" t="n">
        <v>1</v>
      </c>
      <c r="AK684" s="5" t="n">
        <v>20.934</v>
      </c>
      <c r="AL684" s="5" t="n">
        <v>10.37</v>
      </c>
      <c r="AM684" s="5" t="n">
        <v>-9.712</v>
      </c>
      <c r="AN684" s="5" t="n">
        <v>13.467</v>
      </c>
      <c r="AO684" s="5" t="n">
        <v>0</v>
      </c>
      <c r="AP684" s="5" t="n">
        <v>0</v>
      </c>
      <c r="AQ684" s="5" t="n">
        <v>0.76</v>
      </c>
      <c r="AR684" s="5" t="n">
        <v>0.129</v>
      </c>
      <c r="AS684" s="5" t="n">
        <v>0.606</v>
      </c>
      <c r="AT684" s="5" t="n">
        <v>1.64</v>
      </c>
      <c r="AU684" s="5" t="n">
        <v>0.2</v>
      </c>
      <c r="AV684" s="5" t="n">
        <v>1</v>
      </c>
      <c r="AW684" s="5" t="n">
        <v>0.8110000000000001</v>
      </c>
      <c r="AX684" s="5" t="n">
        <v>0.129</v>
      </c>
      <c r="AY684" s="5" t="n">
        <v>0.651</v>
      </c>
      <c r="AZ684" s="5" t="n">
        <v>1.755</v>
      </c>
      <c r="BA684" s="5" t="n">
        <v>0.2</v>
      </c>
      <c r="BB684" s="5" t="n">
        <v>1</v>
      </c>
      <c r="BC684" s="5" t="n">
        <v>0.535</v>
      </c>
      <c r="BD684" s="5" t="n">
        <v>0.129</v>
      </c>
      <c r="BE684" s="5" t="n">
        <v>0.199</v>
      </c>
      <c r="BF684" s="5" t="n">
        <v>0.881</v>
      </c>
      <c r="BG684" s="5" t="n">
        <v>0.2</v>
      </c>
      <c r="BH684" s="5" t="n">
        <v>1</v>
      </c>
      <c r="BI684" s="5" t="n">
        <v>0.579</v>
      </c>
      <c r="BJ684" s="5" t="n">
        <v>0.129</v>
      </c>
      <c r="BK684" s="5" t="n">
        <v>0.013</v>
      </c>
      <c r="BL684" s="5" t="n">
        <v>0.695</v>
      </c>
      <c r="BM684" s="5" t="n">
        <v>0.2</v>
      </c>
      <c r="BN684" s="5" t="n">
        <v>1</v>
      </c>
      <c r="BO684" s="5" t="n">
        <v>0</v>
      </c>
      <c r="BP684" s="5" t="n">
        <v>0.018</v>
      </c>
      <c r="BQ684" s="5" t="n">
        <v>0.147</v>
      </c>
      <c r="BR684" s="5" t="n">
        <v>0</v>
      </c>
      <c r="BS684" s="5" t="n">
        <v>1</v>
      </c>
      <c r="BT684" s="5" t="n">
        <v>0</v>
      </c>
      <c r="BU684" s="5" t="n">
        <v>0.013</v>
      </c>
      <c r="BV684" s="5" t="n">
        <v>0.109</v>
      </c>
      <c r="BW684" s="5" t="n">
        <v>0.2</v>
      </c>
      <c r="BX684" s="5" t="n">
        <v>1</v>
      </c>
      <c r="BY684" s="5" t="n">
        <v>13.254</v>
      </c>
      <c r="BZ684" s="5" t="n">
        <v>0</v>
      </c>
      <c r="CA684" s="5" t="n">
        <v>13.254</v>
      </c>
      <c r="CB684" s="5" t="n">
        <v>0</v>
      </c>
      <c r="CC684" s="5" t="n">
        <v>83.248</v>
      </c>
      <c r="CD684" s="5" t="n">
        <v>7.95</v>
      </c>
      <c r="CE684" s="5" t="n">
        <v>1.843</v>
      </c>
      <c r="CF684" s="5" t="n">
        <v>99.898</v>
      </c>
      <c r="CG684" s="5" t="n">
        <v>0.2</v>
      </c>
      <c r="CH684" s="5" t="n">
        <v>1</v>
      </c>
      <c r="CI684" s="5" t="n">
        <v>0</v>
      </c>
      <c r="CJ684" s="5" t="n">
        <v>0</v>
      </c>
      <c r="CK684" s="5" t="n">
        <v>0</v>
      </c>
      <c r="CL684" s="5" t="n">
        <v>0</v>
      </c>
      <c r="CM684" s="5" t="n">
        <v>0</v>
      </c>
      <c r="CN684" s="5" t="n">
        <v>0</v>
      </c>
      <c r="CO684" s="5" t="n">
        <v>0</v>
      </c>
      <c r="CP684" s="5" t="n">
        <v>0.821</v>
      </c>
      <c r="CQ684" s="5" t="n">
        <v>1.348</v>
      </c>
      <c r="CR684" s="5" t="n">
        <v>0</v>
      </c>
      <c r="CS684" s="5" t="n">
        <v>5.37</v>
      </c>
      <c r="CT684" s="5" t="n">
        <v>3.466</v>
      </c>
      <c r="CU684" s="5" t="n">
        <v>11.622</v>
      </c>
    </row>
    <row r="685">
      <c r="A685" s="5" t="inlineStr">
        <is>
          <t>SRB2024</t>
        </is>
      </c>
      <c r="B685" s="5" t="inlineStr">
        <is>
          <t>SRB</t>
        </is>
      </c>
      <c r="C685" s="5" t="inlineStr">
        <is>
          <t>SRB</t>
        </is>
      </c>
      <c r="D685" s="5" t="inlineStr">
        <is>
          <t>Serbia</t>
        </is>
      </c>
      <c r="E685" s="5" t="n">
        <v>2024</v>
      </c>
      <c r="F685" s="5" t="n">
        <v>0.2</v>
      </c>
      <c r="G685" s="5" t="n">
        <v>2.461</v>
      </c>
      <c r="H685" s="5" t="n">
        <v>0.78</v>
      </c>
      <c r="I685" s="5" t="n">
        <v>0.005</v>
      </c>
      <c r="J685" s="5" t="n">
        <v>2.466</v>
      </c>
      <c r="K685" s="5" t="n">
        <v>0</v>
      </c>
      <c r="L685" s="5" t="n">
        <v>1</v>
      </c>
      <c r="M685" s="5" t="n">
        <v>4.044</v>
      </c>
      <c r="N685" s="5" t="n">
        <v>2.341</v>
      </c>
      <c r="O685" s="5" t="n">
        <v>0.006</v>
      </c>
      <c r="P685" s="5" t="n">
        <v>4.049</v>
      </c>
      <c r="Q685" s="5" t="n">
        <v>0</v>
      </c>
      <c r="R685" s="5" t="n">
        <v>1</v>
      </c>
      <c r="S685" s="5" t="n">
        <v>7.144</v>
      </c>
      <c r="T685" s="5" t="n">
        <v>4.729</v>
      </c>
      <c r="U685" s="5" t="n">
        <v>0.2</v>
      </c>
      <c r="V685" s="5" t="n">
        <v>8.579000000000001</v>
      </c>
      <c r="W685" s="5" t="n">
        <v>0.2</v>
      </c>
      <c r="X685" s="5" t="n">
        <v>1</v>
      </c>
      <c r="Y685" s="5" t="n">
        <v>14.922</v>
      </c>
      <c r="Z685" s="5" t="n">
        <v>1.884</v>
      </c>
      <c r="AA685" s="5" t="n">
        <v>0.505</v>
      </c>
      <c r="AB685" s="5" t="n">
        <v>15.427</v>
      </c>
      <c r="AC685" s="5" t="n">
        <v>0</v>
      </c>
      <c r="AD685" s="5" t="n">
        <v>1</v>
      </c>
      <c r="AE685" s="5" t="n">
        <v>14.922</v>
      </c>
      <c r="AF685" s="5" t="n">
        <v>3.269</v>
      </c>
      <c r="AG685" s="5" t="n">
        <v>0.505</v>
      </c>
      <c r="AH685" s="5" t="n">
        <v>15.427</v>
      </c>
      <c r="AI685" s="5" t="n">
        <v>0</v>
      </c>
      <c r="AJ685" s="5" t="n">
        <v>1</v>
      </c>
      <c r="AK685" s="5" t="n">
        <v>18.698</v>
      </c>
      <c r="AL685" s="5" t="n">
        <v>9.51</v>
      </c>
      <c r="AM685" s="5" t="n">
        <v>-6.417</v>
      </c>
      <c r="AN685" s="5" t="n">
        <v>14.737</v>
      </c>
      <c r="AO685" s="5" t="n">
        <v>0</v>
      </c>
      <c r="AP685" s="5" t="n">
        <v>0</v>
      </c>
      <c r="AQ685" s="5" t="n">
        <v>0.724</v>
      </c>
      <c r="AR685" s="5" t="n">
        <v>0.132</v>
      </c>
      <c r="AS685" s="5" t="n">
        <v>0.669</v>
      </c>
      <c r="AT685" s="5" t="n">
        <v>1.672</v>
      </c>
      <c r="AU685" s="5" t="n">
        <v>0.2</v>
      </c>
      <c r="AV685" s="5" t="n">
        <v>1</v>
      </c>
      <c r="AW685" s="5" t="n">
        <v>0.75</v>
      </c>
      <c r="AX685" s="5" t="n">
        <v>0.132</v>
      </c>
      <c r="AY685" s="5" t="n">
        <v>0.745</v>
      </c>
      <c r="AZ685" s="5" t="n">
        <v>1.794</v>
      </c>
      <c r="BA685" s="5" t="n">
        <v>0.2</v>
      </c>
      <c r="BB685" s="5" t="n">
        <v>1</v>
      </c>
      <c r="BC685" s="5" t="n">
        <v>0.513</v>
      </c>
      <c r="BD685" s="5" t="n">
        <v>0.132</v>
      </c>
      <c r="BE685" s="5" t="n">
        <v>0.216</v>
      </c>
      <c r="BF685" s="5" t="n">
        <v>0.875</v>
      </c>
      <c r="BG685" s="5" t="n">
        <v>0.2</v>
      </c>
      <c r="BH685" s="5" t="n">
        <v>1</v>
      </c>
      <c r="BI685" s="5" t="n">
        <v>0.591</v>
      </c>
      <c r="BJ685" s="5" t="n">
        <v>0.132</v>
      </c>
      <c r="BK685" s="5" t="n">
        <v>0.016</v>
      </c>
      <c r="BL685" s="5" t="n">
        <v>0.71</v>
      </c>
      <c r="BM685" s="5" t="n">
        <v>0.2</v>
      </c>
      <c r="BN685" s="5" t="n">
        <v>1</v>
      </c>
      <c r="BO685" s="5" t="n">
        <v>0</v>
      </c>
      <c r="BP685" s="5" t="n">
        <v>0.017</v>
      </c>
      <c r="BQ685" s="5" t="n">
        <v>0.145</v>
      </c>
      <c r="BR685" s="5" t="n">
        <v>0</v>
      </c>
      <c r="BS685" s="5" t="n">
        <v>1</v>
      </c>
      <c r="BT685" s="5" t="n">
        <v>0</v>
      </c>
      <c r="BU685" s="5" t="n">
        <v>0.014</v>
      </c>
      <c r="BV685" s="5" t="n">
        <v>0.119</v>
      </c>
      <c r="BW685" s="5" t="n">
        <v>0.2</v>
      </c>
      <c r="BX685" s="5" t="n">
        <v>1</v>
      </c>
      <c r="BY685" s="5" t="n">
        <v>13.646</v>
      </c>
      <c r="BZ685" s="5" t="n">
        <v>0</v>
      </c>
      <c r="CA685" s="5" t="n">
        <v>13.646</v>
      </c>
      <c r="CB685" s="5" t="n">
        <v>0</v>
      </c>
      <c r="CC685" s="5" t="n">
        <v>82.58799999999999</v>
      </c>
      <c r="CD685" s="5" t="n">
        <v>7.95</v>
      </c>
      <c r="CE685" s="5" t="n">
        <v>2.25</v>
      </c>
      <c r="CF685" s="5" t="n">
        <v>99.10599999999999</v>
      </c>
      <c r="CG685" s="5" t="n">
        <v>0.2</v>
      </c>
      <c r="CH685" s="5" t="n">
        <v>1</v>
      </c>
      <c r="CI685" s="5" t="n">
        <v>0</v>
      </c>
      <c r="CJ685" s="5" t="n">
        <v>0</v>
      </c>
      <c r="CK685" s="5" t="n">
        <v>0</v>
      </c>
      <c r="CL685" s="5" t="n">
        <v>0</v>
      </c>
      <c r="CM685" s="5" t="n">
        <v>0</v>
      </c>
      <c r="CN685" s="5" t="n">
        <v>0</v>
      </c>
      <c r="CO685" s="5" t="n">
        <v>0</v>
      </c>
      <c r="CP685" s="5" t="n">
        <v>0.821</v>
      </c>
      <c r="CQ685" s="5" t="n">
        <v>1.387</v>
      </c>
      <c r="CR685" s="5" t="n">
        <v>0</v>
      </c>
      <c r="CS685" s="5" t="n">
        <v>5.529</v>
      </c>
      <c r="CT685" s="5" t="n">
        <v>3.027</v>
      </c>
      <c r="CU685" s="5" t="n">
        <v>10.168</v>
      </c>
    </row>
    <row r="686">
      <c r="A686" s="5" t="inlineStr">
        <is>
          <t>SYC2021</t>
        </is>
      </c>
      <c r="B686" s="5" t="inlineStr">
        <is>
          <t>SYC</t>
        </is>
      </c>
      <c r="C686" s="5" t="inlineStr">
        <is>
          <t>SYC</t>
        </is>
      </c>
      <c r="D686" s="5" t="inlineStr">
        <is>
          <t>Seychelles</t>
        </is>
      </c>
      <c r="E686" s="5" t="n">
        <v>2021</v>
      </c>
      <c r="F686" s="5" t="n">
        <v>0.15</v>
      </c>
      <c r="G686" s="5" t="n">
        <v>5.897</v>
      </c>
      <c r="H686" s="5" t="n">
        <v>1.143</v>
      </c>
      <c r="I686" s="5" t="n">
        <v>0</v>
      </c>
      <c r="J686" s="5" t="n">
        <v>5.897</v>
      </c>
      <c r="K686" s="5" t="n">
        <v>0</v>
      </c>
      <c r="L686" s="5" t="n">
        <v>1</v>
      </c>
      <c r="M686" s="5" t="n">
        <v>7.964</v>
      </c>
      <c r="N686" s="5" t="n">
        <v>3.43</v>
      </c>
      <c r="O686" s="5" t="n">
        <v>0</v>
      </c>
      <c r="P686" s="5" t="n">
        <v>7.964</v>
      </c>
      <c r="Q686" s="5" t="n">
        <v>0</v>
      </c>
      <c r="R686" s="5" t="n">
        <v>1</v>
      </c>
      <c r="S686" s="5" t="n">
        <v>11.613</v>
      </c>
      <c r="T686" s="5" t="n">
        <v>6.86</v>
      </c>
      <c r="U686" s="5" t="n">
        <v>0</v>
      </c>
      <c r="V686" s="5" t="n">
        <v>13.355</v>
      </c>
      <c r="W686" s="5" t="n">
        <v>0.15</v>
      </c>
      <c r="X686" s="5" t="n">
        <v>1</v>
      </c>
      <c r="Y686" s="5" t="n">
        <v>8.823</v>
      </c>
      <c r="Z686" s="5" t="n">
        <v>1.192</v>
      </c>
      <c r="AA686" s="5" t="n">
        <v>0</v>
      </c>
      <c r="AB686" s="5" t="n">
        <v>8.823</v>
      </c>
      <c r="AC686" s="5" t="n">
        <v>0</v>
      </c>
      <c r="AD686" s="5" t="n">
        <v>1</v>
      </c>
      <c r="AE686" s="5" t="n">
        <v>9.965999999999999</v>
      </c>
      <c r="AF686" s="5" t="n">
        <v>2.33</v>
      </c>
      <c r="AG686" s="5" t="n">
        <v>0</v>
      </c>
      <c r="AH686" s="5" t="n">
        <v>9.965999999999999</v>
      </c>
      <c r="AI686" s="5" t="n">
        <v>0</v>
      </c>
      <c r="AJ686" s="5" t="n">
        <v>1</v>
      </c>
      <c r="AK686" s="5" t="n">
        <v>16.826</v>
      </c>
      <c r="AL686" s="5" t="n">
        <v>8.961</v>
      </c>
      <c r="AM686" s="5" t="n">
        <v>0</v>
      </c>
      <c r="AN686" s="5" t="n">
        <v>19.35</v>
      </c>
      <c r="AO686" s="5" t="n">
        <v>0.15</v>
      </c>
      <c r="AP686" s="5" t="n">
        <v>1</v>
      </c>
      <c r="AQ686" s="5" t="n">
        <v>0.619</v>
      </c>
      <c r="AR686" s="5" t="n">
        <v>0.114</v>
      </c>
      <c r="AS686" s="5" t="n">
        <v>0.446</v>
      </c>
      <c r="AT686" s="5" t="n">
        <v>1.225</v>
      </c>
      <c r="AU686" s="5" t="n">
        <v>0.15</v>
      </c>
      <c r="AV686" s="5" t="n">
        <v>1</v>
      </c>
      <c r="AW686" s="5" t="n">
        <v>0.599</v>
      </c>
      <c r="AX686" s="5" t="n">
        <v>0.114</v>
      </c>
      <c r="AY686" s="5" t="n">
        <v>0.414</v>
      </c>
      <c r="AZ686" s="5" t="n">
        <v>1.165</v>
      </c>
      <c r="BA686" s="5" t="n">
        <v>0.15</v>
      </c>
      <c r="BB686" s="5" t="n">
        <v>1</v>
      </c>
      <c r="BC686" s="5" t="n">
        <v>0.439</v>
      </c>
      <c r="BD686" s="5" t="n">
        <v>0.114</v>
      </c>
      <c r="BE686" s="5" t="n">
        <v>0.022</v>
      </c>
      <c r="BF686" s="5" t="n">
        <v>0.531</v>
      </c>
      <c r="BG686" s="5" t="n">
        <v>0.15</v>
      </c>
      <c r="BH686" s="5" t="n">
        <v>1</v>
      </c>
      <c r="BI686" s="5" t="n">
        <v>0.505</v>
      </c>
      <c r="BJ686" s="5" t="n">
        <v>0.114</v>
      </c>
      <c r="BK686" s="5" t="n">
        <v>0.991</v>
      </c>
      <c r="BL686" s="5" t="n">
        <v>1.72</v>
      </c>
      <c r="BM686" s="5" t="n">
        <v>0.15</v>
      </c>
      <c r="BN686" s="5" t="n">
        <v>1</v>
      </c>
      <c r="BO686" s="5" t="n">
        <v>0</v>
      </c>
      <c r="BP686" s="5" t="n">
        <v>0</v>
      </c>
      <c r="BQ686" s="5" t="n">
        <v>0</v>
      </c>
      <c r="BR686" s="5" t="n">
        <v>0</v>
      </c>
      <c r="BS686" s="5" t="n">
        <v>1</v>
      </c>
      <c r="BT686" s="5" t="n">
        <v>0</v>
      </c>
      <c r="BU686" s="5" t="n">
        <v>0</v>
      </c>
      <c r="BV686" s="5" t="n">
        <v>0</v>
      </c>
      <c r="BW686" s="5" t="n">
        <v>0.15</v>
      </c>
      <c r="BX686" s="5" t="n">
        <v>1</v>
      </c>
      <c r="BY686" s="5" t="n">
        <v>11.787</v>
      </c>
      <c r="BZ686" s="5" t="n">
        <v>0</v>
      </c>
      <c r="CA686" s="5" t="n">
        <v>11.787</v>
      </c>
      <c r="CB686" s="5" t="n">
        <v>0</v>
      </c>
      <c r="CC686" s="5" t="n">
        <v>78.125</v>
      </c>
      <c r="CD686" s="5" t="n">
        <v>7.95</v>
      </c>
      <c r="CE686" s="5" t="n">
        <v>0</v>
      </c>
      <c r="CF686" s="5" t="n">
        <v>89.84399999999999</v>
      </c>
      <c r="CG686" s="5" t="n">
        <v>0.15</v>
      </c>
      <c r="CH686" s="5" t="n">
        <v>1</v>
      </c>
      <c r="CI686" s="5" t="n">
        <v>0</v>
      </c>
      <c r="CJ686" s="5" t="n">
        <v>0</v>
      </c>
      <c r="CK686" s="5" t="n">
        <v>0</v>
      </c>
      <c r="CL686" s="5" t="n">
        <v>0</v>
      </c>
      <c r="CM686" s="5" t="n">
        <v>0</v>
      </c>
      <c r="CN686" s="5" t="n">
        <v>0</v>
      </c>
      <c r="CO686" s="5" t="n">
        <v>0</v>
      </c>
      <c r="CP686" s="5" t="n">
        <v>0</v>
      </c>
      <c r="CQ686" s="5" t="n">
        <v>1.198</v>
      </c>
      <c r="CR686" s="5" t="n">
        <v>0</v>
      </c>
      <c r="CS686" s="5" t="n">
        <v>4.776</v>
      </c>
      <c r="CT686" s="5" t="n">
        <v>4.753</v>
      </c>
      <c r="CU686" s="5" t="n">
        <v>15.162</v>
      </c>
    </row>
    <row r="687">
      <c r="A687" s="5" t="inlineStr">
        <is>
          <t>SYC2022</t>
        </is>
      </c>
      <c r="B687" s="5" t="inlineStr">
        <is>
          <t>SYC</t>
        </is>
      </c>
      <c r="C687" s="5" t="inlineStr">
        <is>
          <t>SYC</t>
        </is>
      </c>
      <c r="D687" s="5" t="inlineStr">
        <is>
          <t>Seychelles</t>
        </is>
      </c>
      <c r="E687" s="5" t="n">
        <v>2022</v>
      </c>
      <c r="F687" s="5" t="n">
        <v>0.15</v>
      </c>
      <c r="G687" s="5" t="n">
        <v>11.72</v>
      </c>
      <c r="H687" s="5" t="n">
        <v>1.235</v>
      </c>
      <c r="I687" s="5" t="n">
        <v>0</v>
      </c>
      <c r="J687" s="5" t="n">
        <v>11.72</v>
      </c>
      <c r="K687" s="5" t="n">
        <v>0</v>
      </c>
      <c r="L687" s="5" t="n">
        <v>1</v>
      </c>
      <c r="M687" s="5" t="n">
        <v>9.782999999999999</v>
      </c>
      <c r="N687" s="5" t="n">
        <v>3.704</v>
      </c>
      <c r="O687" s="5" t="n">
        <v>0</v>
      </c>
      <c r="P687" s="5" t="n">
        <v>9.782999999999999</v>
      </c>
      <c r="Q687" s="5" t="n">
        <v>0</v>
      </c>
      <c r="R687" s="5" t="n">
        <v>1</v>
      </c>
      <c r="S687" s="5" t="n">
        <v>17.893</v>
      </c>
      <c r="T687" s="5" t="n">
        <v>7.408</v>
      </c>
      <c r="U687" s="5" t="n">
        <v>0.199</v>
      </c>
      <c r="V687" s="5" t="n">
        <v>20.577</v>
      </c>
      <c r="W687" s="5" t="n">
        <v>0.15</v>
      </c>
      <c r="X687" s="5" t="n">
        <v>1</v>
      </c>
      <c r="Y687" s="5" t="n">
        <v>13.833</v>
      </c>
      <c r="Z687" s="5" t="n">
        <v>1.87</v>
      </c>
      <c r="AA687" s="5" t="n">
        <v>0</v>
      </c>
      <c r="AB687" s="5" t="n">
        <v>13.833</v>
      </c>
      <c r="AC687" s="5" t="n">
        <v>0</v>
      </c>
      <c r="AD687" s="5" t="n">
        <v>1</v>
      </c>
      <c r="AE687" s="5" t="n">
        <v>15.068</v>
      </c>
      <c r="AF687" s="5" t="n">
        <v>3.523</v>
      </c>
      <c r="AG687" s="5" t="n">
        <v>0</v>
      </c>
      <c r="AH687" s="5" t="n">
        <v>15.068</v>
      </c>
      <c r="AI687" s="5" t="n">
        <v>0</v>
      </c>
      <c r="AJ687" s="5" t="n">
        <v>1</v>
      </c>
      <c r="AK687" s="5" t="n">
        <v>22.476</v>
      </c>
      <c r="AL687" s="5" t="n">
        <v>11.97</v>
      </c>
      <c r="AM687" s="5" t="n">
        <v>0.25</v>
      </c>
      <c r="AN687" s="5" t="n">
        <v>25.847</v>
      </c>
      <c r="AO687" s="5" t="n">
        <v>0.15</v>
      </c>
      <c r="AP687" s="5" t="n">
        <v>1</v>
      </c>
      <c r="AQ687" s="5" t="n">
        <v>0.861</v>
      </c>
      <c r="AR687" s="5" t="n">
        <v>0.123</v>
      </c>
      <c r="AS687" s="5" t="n">
        <v>0.55</v>
      </c>
      <c r="AT687" s="5" t="n">
        <v>1.623</v>
      </c>
      <c r="AU687" s="5" t="n">
        <v>0.15</v>
      </c>
      <c r="AV687" s="5" t="n">
        <v>1</v>
      </c>
      <c r="AW687" s="5" t="n">
        <v>0.986</v>
      </c>
      <c r="AX687" s="5" t="n">
        <v>0.123</v>
      </c>
      <c r="AY687" s="5" t="n">
        <v>0.469</v>
      </c>
      <c r="AZ687" s="5" t="n">
        <v>1.673</v>
      </c>
      <c r="BA687" s="5" t="n">
        <v>0.15</v>
      </c>
      <c r="BB687" s="5" t="n">
        <v>1</v>
      </c>
      <c r="BC687" s="5" t="n">
        <v>0.598</v>
      </c>
      <c r="BD687" s="5" t="n">
        <v>0.123</v>
      </c>
      <c r="BE687" s="5" t="n">
        <v>-0.022</v>
      </c>
      <c r="BF687" s="5" t="n">
        <v>0.662</v>
      </c>
      <c r="BG687" s="5" t="n">
        <v>0.15</v>
      </c>
      <c r="BH687" s="5" t="n">
        <v>1</v>
      </c>
      <c r="BI687" s="5" t="n">
        <v>0.612</v>
      </c>
      <c r="BJ687" s="5" t="n">
        <v>0.123</v>
      </c>
      <c r="BK687" s="5" t="n">
        <v>1.08</v>
      </c>
      <c r="BL687" s="5" t="n">
        <v>1.925</v>
      </c>
      <c r="BM687" s="5" t="n">
        <v>0.15</v>
      </c>
      <c r="BN687" s="5" t="n">
        <v>1</v>
      </c>
      <c r="BO687" s="5" t="n">
        <v>0</v>
      </c>
      <c r="BP687" s="5" t="n">
        <v>0</v>
      </c>
      <c r="BQ687" s="5" t="n">
        <v>0</v>
      </c>
      <c r="BR687" s="5" t="n">
        <v>0</v>
      </c>
      <c r="BS687" s="5" t="n">
        <v>1</v>
      </c>
      <c r="BT687" s="5" t="n">
        <v>0</v>
      </c>
      <c r="BU687" s="5" t="n">
        <v>0</v>
      </c>
      <c r="BV687" s="5" t="n">
        <v>0</v>
      </c>
      <c r="BW687" s="5" t="n">
        <v>0.15</v>
      </c>
      <c r="BX687" s="5" t="n">
        <v>1</v>
      </c>
      <c r="BY687" s="5" t="n">
        <v>12.729</v>
      </c>
      <c r="BZ687" s="5" t="n">
        <v>0</v>
      </c>
      <c r="CA687" s="5" t="n">
        <v>12.729</v>
      </c>
      <c r="CB687" s="5" t="n">
        <v>0</v>
      </c>
      <c r="CC687" s="5" t="n">
        <v>97.90000000000001</v>
      </c>
      <c r="CD687" s="5" t="n">
        <v>7.95</v>
      </c>
      <c r="CE687" s="5" t="n">
        <v>1.087</v>
      </c>
      <c r="CF687" s="5" t="n">
        <v>112.585</v>
      </c>
      <c r="CG687" s="5" t="n">
        <v>0.15</v>
      </c>
      <c r="CH687" s="5" t="n">
        <v>1</v>
      </c>
      <c r="CI687" s="5" t="n">
        <v>0</v>
      </c>
      <c r="CJ687" s="5" t="n">
        <v>0</v>
      </c>
      <c r="CK687" s="5" t="n">
        <v>0</v>
      </c>
      <c r="CL687" s="5" t="n">
        <v>0</v>
      </c>
      <c r="CM687" s="5" t="n">
        <v>0</v>
      </c>
      <c r="CN687" s="5" t="n">
        <v>0</v>
      </c>
      <c r="CO687" s="5" t="n">
        <v>0</v>
      </c>
      <c r="CP687" s="5" t="n">
        <v>0</v>
      </c>
      <c r="CQ687" s="5" t="n">
        <v>1.294</v>
      </c>
      <c r="CR687" s="5" t="n">
        <v>0</v>
      </c>
      <c r="CS687" s="5" t="n">
        <v>5.158</v>
      </c>
      <c r="CT687" s="5" t="n">
        <v>10.485</v>
      </c>
      <c r="CU687" s="5" t="n">
        <v>31.326</v>
      </c>
    </row>
    <row r="688">
      <c r="A688" s="5" t="inlineStr">
        <is>
          <t>SYC2023</t>
        </is>
      </c>
      <c r="B688" s="5" t="inlineStr">
        <is>
          <t>SYC</t>
        </is>
      </c>
      <c r="C688" s="5" t="inlineStr">
        <is>
          <t>SYC</t>
        </is>
      </c>
      <c r="D688" s="5" t="inlineStr">
        <is>
          <t>Seychelles</t>
        </is>
      </c>
      <c r="E688" s="5" t="n">
        <v>2023</v>
      </c>
      <c r="F688" s="5" t="n">
        <v>0.15</v>
      </c>
      <c r="G688" s="5" t="n">
        <v>6.147</v>
      </c>
      <c r="H688" s="5" t="n">
        <v>1.286</v>
      </c>
      <c r="I688" s="5" t="n">
        <v>0</v>
      </c>
      <c r="J688" s="5" t="n">
        <v>6.147</v>
      </c>
      <c r="K688" s="5" t="n">
        <v>0</v>
      </c>
      <c r="L688" s="5" t="n">
        <v>1</v>
      </c>
      <c r="M688" s="5" t="n">
        <v>7.886</v>
      </c>
      <c r="N688" s="5" t="n">
        <v>3.857</v>
      </c>
      <c r="O688" s="5" t="n">
        <v>0</v>
      </c>
      <c r="P688" s="5" t="n">
        <v>7.886</v>
      </c>
      <c r="Q688" s="5" t="n">
        <v>0</v>
      </c>
      <c r="R688" s="5" t="n">
        <v>1</v>
      </c>
      <c r="S688" s="5" t="n">
        <v>12.575</v>
      </c>
      <c r="T688" s="5" t="n">
        <v>7.714</v>
      </c>
      <c r="U688" s="5" t="n">
        <v>0.209</v>
      </c>
      <c r="V688" s="5" t="n">
        <v>14.461</v>
      </c>
      <c r="W688" s="5" t="n">
        <v>0.15</v>
      </c>
      <c r="X688" s="5" t="n">
        <v>1</v>
      </c>
      <c r="Y688" s="5" t="n">
        <v>8.358000000000001</v>
      </c>
      <c r="Z688" s="5" t="n">
        <v>1.13</v>
      </c>
      <c r="AA688" s="5" t="n">
        <v>0</v>
      </c>
      <c r="AB688" s="5" t="n">
        <v>8.358000000000001</v>
      </c>
      <c r="AC688" s="5" t="n">
        <v>0</v>
      </c>
      <c r="AD688" s="5" t="n">
        <v>1</v>
      </c>
      <c r="AE688" s="5" t="n">
        <v>9.644</v>
      </c>
      <c r="AF688" s="5" t="n">
        <v>2.255</v>
      </c>
      <c r="AG688" s="5" t="n">
        <v>0</v>
      </c>
      <c r="AH688" s="5" t="n">
        <v>9.644</v>
      </c>
      <c r="AI688" s="5" t="n">
        <v>0</v>
      </c>
      <c r="AJ688" s="5" t="n">
        <v>1</v>
      </c>
      <c r="AK688" s="5" t="n">
        <v>17.358</v>
      </c>
      <c r="AL688" s="5" t="n">
        <v>9.244999999999999</v>
      </c>
      <c r="AM688" s="5" t="n">
        <v>0.288</v>
      </c>
      <c r="AN688" s="5" t="n">
        <v>19.962</v>
      </c>
      <c r="AO688" s="5" t="n">
        <v>0.15</v>
      </c>
      <c r="AP688" s="5" t="n">
        <v>1</v>
      </c>
      <c r="AQ688" s="5" t="n">
        <v>0.76</v>
      </c>
      <c r="AR688" s="5" t="n">
        <v>0.129</v>
      </c>
      <c r="AS688" s="5" t="n">
        <v>0.548</v>
      </c>
      <c r="AT688" s="5" t="n">
        <v>1.505</v>
      </c>
      <c r="AU688" s="5" t="n">
        <v>0.15</v>
      </c>
      <c r="AV688" s="5" t="n">
        <v>1</v>
      </c>
      <c r="AW688" s="5" t="n">
        <v>0.8110000000000001</v>
      </c>
      <c r="AX688" s="5" t="n">
        <v>0.129</v>
      </c>
      <c r="AY688" s="5" t="n">
        <v>0.538</v>
      </c>
      <c r="AZ688" s="5" t="n">
        <v>1.552</v>
      </c>
      <c r="BA688" s="5" t="n">
        <v>0.15</v>
      </c>
      <c r="BB688" s="5" t="n">
        <v>1</v>
      </c>
      <c r="BC688" s="5" t="n">
        <v>0.535</v>
      </c>
      <c r="BD688" s="5" t="n">
        <v>0.129</v>
      </c>
      <c r="BE688" s="5" t="n">
        <v>0.051</v>
      </c>
      <c r="BF688" s="5" t="n">
        <v>0.674</v>
      </c>
      <c r="BG688" s="5" t="n">
        <v>0.15</v>
      </c>
      <c r="BH688" s="5" t="n">
        <v>1</v>
      </c>
      <c r="BI688" s="5" t="n">
        <v>0.579</v>
      </c>
      <c r="BJ688" s="5" t="n">
        <v>0.129</v>
      </c>
      <c r="BK688" s="5" t="n">
        <v>1.141</v>
      </c>
      <c r="BL688" s="5" t="n">
        <v>1.946</v>
      </c>
      <c r="BM688" s="5" t="n">
        <v>0.15</v>
      </c>
      <c r="BN688" s="5" t="n">
        <v>1</v>
      </c>
      <c r="BO688" s="5" t="n">
        <v>0</v>
      </c>
      <c r="BP688" s="5" t="n">
        <v>0</v>
      </c>
      <c r="BQ688" s="5" t="n">
        <v>0</v>
      </c>
      <c r="BR688" s="5" t="n">
        <v>0</v>
      </c>
      <c r="BS688" s="5" t="n">
        <v>1</v>
      </c>
      <c r="BT688" s="5" t="n">
        <v>0</v>
      </c>
      <c r="BU688" s="5" t="n">
        <v>0</v>
      </c>
      <c r="BV688" s="5" t="n">
        <v>0</v>
      </c>
      <c r="BW688" s="5" t="n">
        <v>0.15</v>
      </c>
      <c r="BX688" s="5" t="n">
        <v>1</v>
      </c>
      <c r="BY688" s="5" t="n">
        <v>13.254</v>
      </c>
      <c r="BZ688" s="5" t="n">
        <v>0</v>
      </c>
      <c r="CA688" s="5" t="n">
        <v>13.254</v>
      </c>
      <c r="CB688" s="5" t="n">
        <v>0</v>
      </c>
      <c r="CC688" s="5" t="n">
        <v>83.248</v>
      </c>
      <c r="CD688" s="5" t="n">
        <v>7.95</v>
      </c>
      <c r="CE688" s="5" t="n">
        <v>1.383</v>
      </c>
      <c r="CF688" s="5" t="n">
        <v>95.735</v>
      </c>
      <c r="CG688" s="5" t="n">
        <v>0.15</v>
      </c>
      <c r="CH688" s="5" t="n">
        <v>1</v>
      </c>
      <c r="CI688" s="5" t="n">
        <v>0</v>
      </c>
      <c r="CJ688" s="5" t="n">
        <v>0</v>
      </c>
      <c r="CK688" s="5" t="n">
        <v>0</v>
      </c>
      <c r="CL688" s="5" t="n">
        <v>0</v>
      </c>
      <c r="CM688" s="5" t="n">
        <v>0</v>
      </c>
      <c r="CN688" s="5" t="n">
        <v>0</v>
      </c>
      <c r="CO688" s="5" t="n">
        <v>0</v>
      </c>
      <c r="CP688" s="5" t="n">
        <v>0</v>
      </c>
      <c r="CQ688" s="5" t="n">
        <v>1.348</v>
      </c>
      <c r="CR688" s="5" t="n">
        <v>0</v>
      </c>
      <c r="CS688" s="5" t="n">
        <v>5.37</v>
      </c>
      <c r="CT688" s="5" t="n">
        <v>4.861</v>
      </c>
      <c r="CU688" s="5" t="n">
        <v>11.622</v>
      </c>
    </row>
    <row r="689">
      <c r="A689" s="5" t="inlineStr">
        <is>
          <t>SYC2024</t>
        </is>
      </c>
      <c r="B689" s="5" t="inlineStr">
        <is>
          <t>SYC</t>
        </is>
      </c>
      <c r="C689" s="5" t="inlineStr">
        <is>
          <t>SYC</t>
        </is>
      </c>
      <c r="D689" s="5" t="inlineStr">
        <is>
          <t>Seychelles</t>
        </is>
      </c>
      <c r="E689" s="5" t="n">
        <v>2024</v>
      </c>
      <c r="F689" s="5" t="n">
        <v>0.15</v>
      </c>
      <c r="G689" s="5" t="n">
        <v>5.575</v>
      </c>
      <c r="H689" s="5" t="n">
        <v>1.324</v>
      </c>
      <c r="I689" s="5" t="n">
        <v>0</v>
      </c>
      <c r="J689" s="5" t="n">
        <v>5.575</v>
      </c>
      <c r="K689" s="5" t="n">
        <v>0</v>
      </c>
      <c r="L689" s="5" t="n">
        <v>1</v>
      </c>
      <c r="M689" s="5" t="n">
        <v>7.124</v>
      </c>
      <c r="N689" s="5" t="n">
        <v>3.971</v>
      </c>
      <c r="O689" s="5" t="n">
        <v>0</v>
      </c>
      <c r="P689" s="5" t="n">
        <v>7.124</v>
      </c>
      <c r="Q689" s="5" t="n">
        <v>0</v>
      </c>
      <c r="R689" s="5" t="n">
        <v>1</v>
      </c>
      <c r="S689" s="5" t="n">
        <v>12.193</v>
      </c>
      <c r="T689" s="5" t="n">
        <v>7.942</v>
      </c>
      <c r="U689" s="5" t="n">
        <v>0.249</v>
      </c>
      <c r="V689" s="5" t="n">
        <v>14.022</v>
      </c>
      <c r="W689" s="5" t="n">
        <v>0.15</v>
      </c>
      <c r="X689" s="5" t="n">
        <v>1</v>
      </c>
      <c r="Y689" s="5" t="n">
        <v>8.087</v>
      </c>
      <c r="Z689" s="5" t="n">
        <v>1.093</v>
      </c>
      <c r="AA689" s="5" t="n">
        <v>0</v>
      </c>
      <c r="AB689" s="5" t="n">
        <v>8.087</v>
      </c>
      <c r="AC689" s="5" t="n">
        <v>0</v>
      </c>
      <c r="AD689" s="5" t="n">
        <v>1</v>
      </c>
      <c r="AE689" s="5" t="n">
        <v>9.411</v>
      </c>
      <c r="AF689" s="5" t="n">
        <v>2.201</v>
      </c>
      <c r="AG689" s="5" t="n">
        <v>0</v>
      </c>
      <c r="AH689" s="5" t="n">
        <v>9.411</v>
      </c>
      <c r="AI689" s="5" t="n">
        <v>0</v>
      </c>
      <c r="AJ689" s="5" t="n">
        <v>1</v>
      </c>
      <c r="AK689" s="5" t="n">
        <v>17.353</v>
      </c>
      <c r="AL689" s="5" t="n">
        <v>9.242000000000001</v>
      </c>
      <c r="AM689" s="5" t="n">
        <v>0.355</v>
      </c>
      <c r="AN689" s="5" t="n">
        <v>19.956</v>
      </c>
      <c r="AO689" s="5" t="n">
        <v>0.15</v>
      </c>
      <c r="AP689" s="5" t="n">
        <v>1</v>
      </c>
      <c r="AQ689" s="5" t="n">
        <v>0.724</v>
      </c>
      <c r="AR689" s="5" t="n">
        <v>0.132</v>
      </c>
      <c r="AS689" s="5" t="n">
        <v>0.542</v>
      </c>
      <c r="AT689" s="5" t="n">
        <v>1.456</v>
      </c>
      <c r="AU689" s="5" t="n">
        <v>0.15</v>
      </c>
      <c r="AV689" s="5" t="n">
        <v>1</v>
      </c>
      <c r="AW689" s="5" t="n">
        <v>0.75</v>
      </c>
      <c r="AX689" s="5" t="n">
        <v>0.132</v>
      </c>
      <c r="AY689" s="5" t="n">
        <v>0.514</v>
      </c>
      <c r="AZ689" s="5" t="n">
        <v>1.454</v>
      </c>
      <c r="BA689" s="5" t="n">
        <v>0.15</v>
      </c>
      <c r="BB689" s="5" t="n">
        <v>1</v>
      </c>
      <c r="BC689" s="5" t="n">
        <v>0.513</v>
      </c>
      <c r="BD689" s="5" t="n">
        <v>0.132</v>
      </c>
      <c r="BE689" s="5" t="n">
        <v>0.053</v>
      </c>
      <c r="BF689" s="5" t="n">
        <v>0.65</v>
      </c>
      <c r="BG689" s="5" t="n">
        <v>0.15</v>
      </c>
      <c r="BH689" s="5" t="n">
        <v>1</v>
      </c>
      <c r="BI689" s="5" t="n">
        <v>0.591</v>
      </c>
      <c r="BJ689" s="5" t="n">
        <v>0.132</v>
      </c>
      <c r="BK689" s="5" t="n">
        <v>1.182</v>
      </c>
      <c r="BL689" s="5" t="n">
        <v>1.999</v>
      </c>
      <c r="BM689" s="5" t="n">
        <v>0.15</v>
      </c>
      <c r="BN689" s="5" t="n">
        <v>1</v>
      </c>
      <c r="BO689" s="5" t="n">
        <v>0</v>
      </c>
      <c r="BP689" s="5" t="n">
        <v>0</v>
      </c>
      <c r="BQ689" s="5" t="n">
        <v>0</v>
      </c>
      <c r="BR689" s="5" t="n">
        <v>0</v>
      </c>
      <c r="BS689" s="5" t="n">
        <v>1</v>
      </c>
      <c r="BT689" s="5" t="n">
        <v>0</v>
      </c>
      <c r="BU689" s="5" t="n">
        <v>0</v>
      </c>
      <c r="BV689" s="5" t="n">
        <v>0</v>
      </c>
      <c r="BW689" s="5" t="n">
        <v>0.15</v>
      </c>
      <c r="BX689" s="5" t="n">
        <v>1</v>
      </c>
      <c r="BY689" s="5" t="n">
        <v>13.646</v>
      </c>
      <c r="BZ689" s="5" t="n">
        <v>0</v>
      </c>
      <c r="CA689" s="5" t="n">
        <v>13.646</v>
      </c>
      <c r="CB689" s="5" t="n">
        <v>0</v>
      </c>
      <c r="CC689" s="5" t="n">
        <v>82.58799999999999</v>
      </c>
      <c r="CD689" s="5" t="n">
        <v>7.95</v>
      </c>
      <c r="CE689" s="5" t="n">
        <v>1.687</v>
      </c>
      <c r="CF689" s="5" t="n">
        <v>94.976</v>
      </c>
      <c r="CG689" s="5" t="n">
        <v>0.15</v>
      </c>
      <c r="CH689" s="5" t="n">
        <v>1</v>
      </c>
      <c r="CI689" s="5" t="n">
        <v>0</v>
      </c>
      <c r="CJ689" s="5" t="n">
        <v>0</v>
      </c>
      <c r="CK689" s="5" t="n">
        <v>0</v>
      </c>
      <c r="CL689" s="5" t="n">
        <v>0</v>
      </c>
      <c r="CM689" s="5" t="n">
        <v>0</v>
      </c>
      <c r="CN689" s="5" t="n">
        <v>0</v>
      </c>
      <c r="CO689" s="5" t="n">
        <v>0</v>
      </c>
      <c r="CP689" s="5" t="n">
        <v>0</v>
      </c>
      <c r="CQ689" s="5" t="n">
        <v>1.387</v>
      </c>
      <c r="CR689" s="5" t="n">
        <v>0</v>
      </c>
      <c r="CS689" s="5" t="n">
        <v>5.529</v>
      </c>
      <c r="CT689" s="5" t="n">
        <v>4.251</v>
      </c>
      <c r="CU689" s="5" t="n">
        <v>10.168</v>
      </c>
    </row>
    <row r="690">
      <c r="A690" s="5" t="inlineStr">
        <is>
          <t>SLE2021</t>
        </is>
      </c>
      <c r="B690" s="5" t="inlineStr">
        <is>
          <t>SLE</t>
        </is>
      </c>
      <c r="C690" s="5" t="inlineStr">
        <is>
          <t>SLE</t>
        </is>
      </c>
      <c r="D690" s="5" t="inlineStr">
        <is>
          <t>Sierra Leone</t>
        </is>
      </c>
      <c r="E690" s="5" t="n">
        <v>2021</v>
      </c>
      <c r="F690" s="5" t="n">
        <v>0.15</v>
      </c>
      <c r="G690" s="5" t="n">
        <v>5.897</v>
      </c>
      <c r="H690" s="5" t="n">
        <v>1.143</v>
      </c>
      <c r="I690" s="5" t="n">
        <v>0</v>
      </c>
      <c r="J690" s="5" t="n">
        <v>5.897</v>
      </c>
      <c r="K690" s="5" t="n">
        <v>0</v>
      </c>
      <c r="L690" s="5" t="n">
        <v>1</v>
      </c>
      <c r="M690" s="5" t="n">
        <v>7.964</v>
      </c>
      <c r="N690" s="5" t="n">
        <v>3.43</v>
      </c>
      <c r="O690" s="5" t="n">
        <v>0</v>
      </c>
      <c r="P690" s="5" t="n">
        <v>7.964</v>
      </c>
      <c r="Q690" s="5" t="n">
        <v>0</v>
      </c>
      <c r="R690" s="5" t="n">
        <v>1</v>
      </c>
      <c r="S690" s="5" t="n">
        <v>11.613</v>
      </c>
      <c r="T690" s="5" t="n">
        <v>6.86</v>
      </c>
      <c r="U690" s="5" t="n">
        <v>0</v>
      </c>
      <c r="V690" s="5" t="n">
        <v>13.355</v>
      </c>
      <c r="W690" s="5" t="n">
        <v>0.15</v>
      </c>
      <c r="X690" s="5" t="n">
        <v>1</v>
      </c>
      <c r="Y690" s="5" t="n">
        <v>16.305</v>
      </c>
      <c r="Z690" s="5" t="n">
        <v>2.204</v>
      </c>
      <c r="AA690" s="5" t="n">
        <v>0</v>
      </c>
      <c r="AB690" s="5" t="n">
        <v>16.305</v>
      </c>
      <c r="AC690" s="5" t="n">
        <v>0</v>
      </c>
      <c r="AD690" s="5" t="n">
        <v>1</v>
      </c>
      <c r="AE690" s="5" t="n">
        <v>17.449</v>
      </c>
      <c r="AF690" s="5" t="n">
        <v>4.08</v>
      </c>
      <c r="AG690" s="5" t="n">
        <v>0</v>
      </c>
      <c r="AH690" s="5" t="n">
        <v>17.449</v>
      </c>
      <c r="AI690" s="5" t="n">
        <v>0</v>
      </c>
      <c r="AJ690" s="5" t="n">
        <v>1</v>
      </c>
      <c r="AK690" s="5" t="n">
        <v>24.309</v>
      </c>
      <c r="AL690" s="5" t="n">
        <v>12.947</v>
      </c>
      <c r="AM690" s="5" t="n">
        <v>0</v>
      </c>
      <c r="AN690" s="5" t="n">
        <v>27.955</v>
      </c>
      <c r="AO690" s="5" t="n">
        <v>0.15</v>
      </c>
      <c r="AP690" s="5" t="n">
        <v>1</v>
      </c>
      <c r="AQ690" s="5" t="n">
        <v>0.525</v>
      </c>
      <c r="AR690" s="5" t="n">
        <v>0.096</v>
      </c>
      <c r="AS690" s="5" t="n">
        <v>0.179</v>
      </c>
      <c r="AT690" s="5" t="n">
        <v>0.704</v>
      </c>
      <c r="AU690" s="5" t="n">
        <v>0</v>
      </c>
      <c r="AV690" s="5" t="n">
        <v>1</v>
      </c>
      <c r="AW690" s="5" t="n">
        <v>1.053</v>
      </c>
      <c r="AX690" s="5" t="n">
        <v>0.204</v>
      </c>
      <c r="AY690" s="5" t="n">
        <v>0.202</v>
      </c>
      <c r="AZ690" s="5" t="n">
        <v>1.256</v>
      </c>
      <c r="BA690" s="5" t="n">
        <v>0</v>
      </c>
      <c r="BB690" s="5" t="n">
        <v>1</v>
      </c>
      <c r="BC690" s="5" t="n">
        <v>0.439</v>
      </c>
      <c r="BD690" s="5" t="n">
        <v>0.114</v>
      </c>
      <c r="BE690" s="5" t="n">
        <v>0</v>
      </c>
      <c r="BF690" s="5" t="n">
        <v>0.505</v>
      </c>
      <c r="BG690" s="5" t="n">
        <v>0.15</v>
      </c>
      <c r="BH690" s="5" t="n">
        <v>1</v>
      </c>
      <c r="BI690" s="5" t="n">
        <v>0.62</v>
      </c>
      <c r="BJ690" s="5" t="n">
        <v>0.137</v>
      </c>
      <c r="BK690" s="5" t="n">
        <v>0.103</v>
      </c>
      <c r="BL690" s="5" t="n">
        <v>0.723</v>
      </c>
      <c r="BM690" s="5" t="n">
        <v>0</v>
      </c>
      <c r="BN690" s="5" t="n">
        <v>1</v>
      </c>
      <c r="BO690" s="5" t="n">
        <v>0</v>
      </c>
      <c r="BP690" s="5" t="n">
        <v>0</v>
      </c>
      <c r="BQ690" s="5" t="n">
        <v>0.31</v>
      </c>
      <c r="BR690" s="5" t="n">
        <v>0</v>
      </c>
      <c r="BS690" s="5" t="n">
        <v>1</v>
      </c>
      <c r="BT690" s="5" t="n">
        <v>0</v>
      </c>
      <c r="BU690" s="5" t="n">
        <v>0</v>
      </c>
      <c r="BV690" s="5" t="n">
        <v>0.128</v>
      </c>
      <c r="BW690" s="5" t="n">
        <v>0.15</v>
      </c>
      <c r="BX690" s="5" t="n">
        <v>1</v>
      </c>
      <c r="BY690" s="5" t="n">
        <v>11.787</v>
      </c>
      <c r="BZ690" s="5" t="n">
        <v>0</v>
      </c>
      <c r="CA690" s="5" t="n">
        <v>11.787</v>
      </c>
      <c r="CB690" s="5" t="n">
        <v>0</v>
      </c>
      <c r="CC690" s="5" t="n">
        <v>87.935</v>
      </c>
      <c r="CD690" s="5" t="n">
        <v>17.76</v>
      </c>
      <c r="CE690" s="5" t="n">
        <v>26.959</v>
      </c>
      <c r="CF690" s="5" t="n">
        <v>114.894</v>
      </c>
      <c r="CG690" s="5" t="n">
        <v>0</v>
      </c>
      <c r="CH690" s="5" t="n">
        <v>1</v>
      </c>
      <c r="CI690" s="5" t="n">
        <v>0</v>
      </c>
      <c r="CJ690" s="5" t="n">
        <v>0</v>
      </c>
      <c r="CK690" s="5" t="n">
        <v>0</v>
      </c>
      <c r="CL690" s="5" t="n">
        <v>0</v>
      </c>
      <c r="CM690" s="5" t="n">
        <v>0</v>
      </c>
      <c r="CN690" s="5" t="n">
        <v>0</v>
      </c>
      <c r="CO690" s="5" t="n">
        <v>0</v>
      </c>
      <c r="CP690" s="5" t="n">
        <v>0</v>
      </c>
      <c r="CQ690" s="5" t="n">
        <v>1.198</v>
      </c>
      <c r="CR690" s="5" t="n">
        <v>0</v>
      </c>
      <c r="CS690" s="5" t="n">
        <v>4.776</v>
      </c>
      <c r="CT690" s="5" t="n">
        <v>4.753</v>
      </c>
      <c r="CU690" s="5" t="n">
        <v>15.162</v>
      </c>
    </row>
    <row r="691">
      <c r="A691" s="5" t="inlineStr">
        <is>
          <t>SLE2022</t>
        </is>
      </c>
      <c r="B691" s="5" t="inlineStr">
        <is>
          <t>SLE</t>
        </is>
      </c>
      <c r="C691" s="5" t="inlineStr">
        <is>
          <t>SLE</t>
        </is>
      </c>
      <c r="D691" s="5" t="inlineStr">
        <is>
          <t>Sierra Leone</t>
        </is>
      </c>
      <c r="E691" s="5" t="n">
        <v>2022</v>
      </c>
      <c r="F691" s="5" t="n">
        <v>0.15</v>
      </c>
      <c r="G691" s="5" t="n">
        <v>11.72</v>
      </c>
      <c r="H691" s="5" t="n">
        <v>1.235</v>
      </c>
      <c r="I691" s="5" t="n">
        <v>0</v>
      </c>
      <c r="J691" s="5" t="n">
        <v>11.72</v>
      </c>
      <c r="K691" s="5" t="n">
        <v>0</v>
      </c>
      <c r="L691" s="5" t="n">
        <v>1</v>
      </c>
      <c r="M691" s="5" t="n">
        <v>9.782999999999999</v>
      </c>
      <c r="N691" s="5" t="n">
        <v>3.704</v>
      </c>
      <c r="O691" s="5" t="n">
        <v>0</v>
      </c>
      <c r="P691" s="5" t="n">
        <v>9.782999999999999</v>
      </c>
      <c r="Q691" s="5" t="n">
        <v>0</v>
      </c>
      <c r="R691" s="5" t="n">
        <v>1</v>
      </c>
      <c r="S691" s="5" t="n">
        <v>17.893</v>
      </c>
      <c r="T691" s="5" t="n">
        <v>7.408</v>
      </c>
      <c r="U691" s="5" t="n">
        <v>0.199</v>
      </c>
      <c r="V691" s="5" t="n">
        <v>20.577</v>
      </c>
      <c r="W691" s="5" t="n">
        <v>0.15</v>
      </c>
      <c r="X691" s="5" t="n">
        <v>1</v>
      </c>
      <c r="Y691" s="5" t="n">
        <v>32.56</v>
      </c>
      <c r="Z691" s="5" t="n">
        <v>4.401</v>
      </c>
      <c r="AA691" s="5" t="n">
        <v>0</v>
      </c>
      <c r="AB691" s="5" t="n">
        <v>32.56</v>
      </c>
      <c r="AC691" s="5" t="n">
        <v>0</v>
      </c>
      <c r="AD691" s="5" t="n">
        <v>1</v>
      </c>
      <c r="AE691" s="5" t="n">
        <v>33.795</v>
      </c>
      <c r="AF691" s="5" t="n">
        <v>7.902</v>
      </c>
      <c r="AG691" s="5" t="n">
        <v>0</v>
      </c>
      <c r="AH691" s="5" t="n">
        <v>33.795</v>
      </c>
      <c r="AI691" s="5" t="n">
        <v>0</v>
      </c>
      <c r="AJ691" s="5" t="n">
        <v>1</v>
      </c>
      <c r="AK691" s="5" t="n">
        <v>41.203</v>
      </c>
      <c r="AL691" s="5" t="n">
        <v>21.945</v>
      </c>
      <c r="AM691" s="5" t="n">
        <v>0.457</v>
      </c>
      <c r="AN691" s="5" t="n">
        <v>47.384</v>
      </c>
      <c r="AO691" s="5" t="n">
        <v>0.15</v>
      </c>
      <c r="AP691" s="5" t="n">
        <v>1</v>
      </c>
      <c r="AQ691" s="5" t="n">
        <v>0.776</v>
      </c>
      <c r="AR691" s="5" t="n">
        <v>0.111</v>
      </c>
      <c r="AS691" s="5" t="n">
        <v>0.284</v>
      </c>
      <c r="AT691" s="5" t="n">
        <v>1.06</v>
      </c>
      <c r="AU691" s="5" t="n">
        <v>0</v>
      </c>
      <c r="AV691" s="5" t="n">
        <v>1</v>
      </c>
      <c r="AW691" s="5" t="n">
        <v>0.975</v>
      </c>
      <c r="AX691" s="5" t="n">
        <v>0.127</v>
      </c>
      <c r="AY691" s="5" t="n">
        <v>0.248</v>
      </c>
      <c r="AZ691" s="5" t="n">
        <v>1.223</v>
      </c>
      <c r="BA691" s="5" t="n">
        <v>0</v>
      </c>
      <c r="BB691" s="5" t="n">
        <v>1</v>
      </c>
      <c r="BC691" s="5" t="n">
        <v>0.598</v>
      </c>
      <c r="BD691" s="5" t="n">
        <v>0.123</v>
      </c>
      <c r="BE691" s="5" t="n">
        <v>0.007</v>
      </c>
      <c r="BF691" s="5" t="n">
        <v>0.6879999999999999</v>
      </c>
      <c r="BG691" s="5" t="n">
        <v>0.15</v>
      </c>
      <c r="BH691" s="5" t="n">
        <v>1</v>
      </c>
      <c r="BI691" s="5" t="n">
        <v>0.928</v>
      </c>
      <c r="BJ691" s="5" t="n">
        <v>0.181</v>
      </c>
      <c r="BK691" s="5" t="n">
        <v>0.155</v>
      </c>
      <c r="BL691" s="5" t="n">
        <v>1.083</v>
      </c>
      <c r="BM691" s="5" t="n">
        <v>0</v>
      </c>
      <c r="BN691" s="5" t="n">
        <v>1</v>
      </c>
      <c r="BO691" s="5" t="n">
        <v>0</v>
      </c>
      <c r="BP691" s="5" t="n">
        <v>0</v>
      </c>
      <c r="BQ691" s="5" t="n">
        <v>0.284</v>
      </c>
      <c r="BR691" s="5" t="n">
        <v>0</v>
      </c>
      <c r="BS691" s="5" t="n">
        <v>1</v>
      </c>
      <c r="BT691" s="5" t="n">
        <v>0</v>
      </c>
      <c r="BU691" s="5" t="n">
        <v>0</v>
      </c>
      <c r="BV691" s="5" t="n">
        <v>0.136</v>
      </c>
      <c r="BW691" s="5" t="n">
        <v>0.15</v>
      </c>
      <c r="BX691" s="5" t="n">
        <v>1</v>
      </c>
      <c r="BY691" s="5" t="n">
        <v>12.729</v>
      </c>
      <c r="BZ691" s="5" t="n">
        <v>0</v>
      </c>
      <c r="CA691" s="5" t="n">
        <v>12.729</v>
      </c>
      <c r="CB691" s="5" t="n">
        <v>0</v>
      </c>
      <c r="CC691" s="5" t="n">
        <v>121.934</v>
      </c>
      <c r="CD691" s="5" t="n">
        <v>31.984</v>
      </c>
      <c r="CE691" s="5" t="n">
        <v>39.589</v>
      </c>
      <c r="CF691" s="5" t="n">
        <v>161.523</v>
      </c>
      <c r="CG691" s="5" t="n">
        <v>0</v>
      </c>
      <c r="CH691" s="5" t="n">
        <v>1</v>
      </c>
      <c r="CI691" s="5" t="n">
        <v>0</v>
      </c>
      <c r="CJ691" s="5" t="n">
        <v>0</v>
      </c>
      <c r="CK691" s="5" t="n">
        <v>0</v>
      </c>
      <c r="CL691" s="5" t="n">
        <v>0</v>
      </c>
      <c r="CM691" s="5" t="n">
        <v>0</v>
      </c>
      <c r="CN691" s="5" t="n">
        <v>0</v>
      </c>
      <c r="CO691" s="5" t="n">
        <v>0</v>
      </c>
      <c r="CP691" s="5" t="n">
        <v>0</v>
      </c>
      <c r="CQ691" s="5" t="n">
        <v>1.294</v>
      </c>
      <c r="CR691" s="5" t="n">
        <v>0</v>
      </c>
      <c r="CS691" s="5" t="n">
        <v>5.158</v>
      </c>
      <c r="CT691" s="5" t="n">
        <v>10.485</v>
      </c>
      <c r="CU691" s="5" t="n">
        <v>31.326</v>
      </c>
    </row>
    <row r="692">
      <c r="A692" s="5" t="inlineStr">
        <is>
          <t>SLE2023</t>
        </is>
      </c>
      <c r="B692" s="5" t="inlineStr">
        <is>
          <t>SLE</t>
        </is>
      </c>
      <c r="C692" s="5" t="inlineStr">
        <is>
          <t>SLE</t>
        </is>
      </c>
      <c r="D692" s="5" t="inlineStr">
        <is>
          <t>Sierra Leone</t>
        </is>
      </c>
      <c r="E692" s="5" t="n">
        <v>2023</v>
      </c>
      <c r="F692" s="5" t="n">
        <v>0.15</v>
      </c>
      <c r="G692" s="5" t="n">
        <v>6.147</v>
      </c>
      <c r="H692" s="5" t="n">
        <v>1.286</v>
      </c>
      <c r="I692" s="5" t="n">
        <v>0</v>
      </c>
      <c r="J692" s="5" t="n">
        <v>6.147</v>
      </c>
      <c r="K692" s="5" t="n">
        <v>0</v>
      </c>
      <c r="L692" s="5" t="n">
        <v>1</v>
      </c>
      <c r="M692" s="5" t="n">
        <v>7.886</v>
      </c>
      <c r="N692" s="5" t="n">
        <v>3.857</v>
      </c>
      <c r="O692" s="5" t="n">
        <v>0</v>
      </c>
      <c r="P692" s="5" t="n">
        <v>7.886</v>
      </c>
      <c r="Q692" s="5" t="n">
        <v>0</v>
      </c>
      <c r="R692" s="5" t="n">
        <v>1</v>
      </c>
      <c r="S692" s="5" t="n">
        <v>12.575</v>
      </c>
      <c r="T692" s="5" t="n">
        <v>7.714</v>
      </c>
      <c r="U692" s="5" t="n">
        <v>0.209</v>
      </c>
      <c r="V692" s="5" t="n">
        <v>14.461</v>
      </c>
      <c r="W692" s="5" t="n">
        <v>0.15</v>
      </c>
      <c r="X692" s="5" t="n">
        <v>1</v>
      </c>
      <c r="Y692" s="5" t="n">
        <v>12.908</v>
      </c>
      <c r="Z692" s="5" t="n">
        <v>1.745</v>
      </c>
      <c r="AA692" s="5" t="n">
        <v>0</v>
      </c>
      <c r="AB692" s="5" t="n">
        <v>12.908</v>
      </c>
      <c r="AC692" s="5" t="n">
        <v>0</v>
      </c>
      <c r="AD692" s="5" t="n">
        <v>1</v>
      </c>
      <c r="AE692" s="5" t="n">
        <v>14.194</v>
      </c>
      <c r="AF692" s="5" t="n">
        <v>3.319</v>
      </c>
      <c r="AG692" s="5" t="n">
        <v>0</v>
      </c>
      <c r="AH692" s="5" t="n">
        <v>14.194</v>
      </c>
      <c r="AI692" s="5" t="n">
        <v>0</v>
      </c>
      <c r="AJ692" s="5" t="n">
        <v>1</v>
      </c>
      <c r="AK692" s="5" t="n">
        <v>21.908</v>
      </c>
      <c r="AL692" s="5" t="n">
        <v>11.668</v>
      </c>
      <c r="AM692" s="5" t="n">
        <v>0.364</v>
      </c>
      <c r="AN692" s="5" t="n">
        <v>25.194</v>
      </c>
      <c r="AO692" s="5" t="n">
        <v>0.15</v>
      </c>
      <c r="AP692" s="5" t="n">
        <v>1</v>
      </c>
      <c r="AQ692" s="5" t="n">
        <v>0.706</v>
      </c>
      <c r="AR692" s="5" t="n">
        <v>0.119</v>
      </c>
      <c r="AS692" s="5" t="n">
        <v>0.265</v>
      </c>
      <c r="AT692" s="5" t="n">
        <v>0.972</v>
      </c>
      <c r="AU692" s="5" t="n">
        <v>0</v>
      </c>
      <c r="AV692" s="5" t="n">
        <v>1</v>
      </c>
      <c r="AW692" s="5" t="n">
        <v>0.925</v>
      </c>
      <c r="AX692" s="5" t="n">
        <v>0.158</v>
      </c>
      <c r="AY692" s="5" t="n">
        <v>0.227</v>
      </c>
      <c r="AZ692" s="5" t="n">
        <v>1.151</v>
      </c>
      <c r="BA692" s="5" t="n">
        <v>0</v>
      </c>
      <c r="BB692" s="5" t="n">
        <v>1</v>
      </c>
      <c r="BC692" s="5" t="n">
        <v>0.535</v>
      </c>
      <c r="BD692" s="5" t="n">
        <v>0.129</v>
      </c>
      <c r="BE692" s="5" t="n">
        <v>0.008999999999999999</v>
      </c>
      <c r="BF692" s="5" t="n">
        <v>0.615</v>
      </c>
      <c r="BG692" s="5" t="n">
        <v>0.15</v>
      </c>
      <c r="BH692" s="5" t="n">
        <v>1</v>
      </c>
      <c r="BI692" s="5" t="n">
        <v>0.838</v>
      </c>
      <c r="BJ692" s="5" t="n">
        <v>0.182</v>
      </c>
      <c r="BK692" s="5" t="n">
        <v>0.146</v>
      </c>
      <c r="BL692" s="5" t="n">
        <v>0.983</v>
      </c>
      <c r="BM692" s="5" t="n">
        <v>0</v>
      </c>
      <c r="BN692" s="5" t="n">
        <v>1</v>
      </c>
      <c r="BO692" s="5" t="n">
        <v>0</v>
      </c>
      <c r="BP692" s="5" t="n">
        <v>0</v>
      </c>
      <c r="BQ692" s="5" t="n">
        <v>0.306</v>
      </c>
      <c r="BR692" s="5" t="n">
        <v>0</v>
      </c>
      <c r="BS692" s="5" t="n">
        <v>1</v>
      </c>
      <c r="BT692" s="5" t="n">
        <v>0</v>
      </c>
      <c r="BU692" s="5" t="n">
        <v>0</v>
      </c>
      <c r="BV692" s="5" t="n">
        <v>0.144</v>
      </c>
      <c r="BW692" s="5" t="n">
        <v>0.15</v>
      </c>
      <c r="BX692" s="5" t="n">
        <v>1</v>
      </c>
      <c r="BY692" s="5" t="n">
        <v>13.254</v>
      </c>
      <c r="BZ692" s="5" t="n">
        <v>0</v>
      </c>
      <c r="CA692" s="5" t="n">
        <v>13.254</v>
      </c>
      <c r="CB692" s="5" t="n">
        <v>0</v>
      </c>
      <c r="CC692" s="5" t="n">
        <v>119.788</v>
      </c>
      <c r="CD692" s="5" t="n">
        <v>44.49</v>
      </c>
      <c r="CE692" s="5" t="n">
        <v>39.215</v>
      </c>
      <c r="CF692" s="5" t="n">
        <v>159.003</v>
      </c>
      <c r="CG692" s="5" t="n">
        <v>0</v>
      </c>
      <c r="CH692" s="5" t="n">
        <v>1</v>
      </c>
      <c r="CI692" s="5" t="n">
        <v>0</v>
      </c>
      <c r="CJ692" s="5" t="n">
        <v>0</v>
      </c>
      <c r="CK692" s="5" t="n">
        <v>0</v>
      </c>
      <c r="CL692" s="5" t="n">
        <v>0</v>
      </c>
      <c r="CM692" s="5" t="n">
        <v>0</v>
      </c>
      <c r="CN692" s="5" t="n">
        <v>0</v>
      </c>
      <c r="CO692" s="5" t="n">
        <v>0</v>
      </c>
      <c r="CP692" s="5" t="n">
        <v>0</v>
      </c>
      <c r="CQ692" s="5" t="n">
        <v>1.348</v>
      </c>
      <c r="CR692" s="5" t="n">
        <v>0</v>
      </c>
      <c r="CS692" s="5" t="n">
        <v>5.37</v>
      </c>
      <c r="CT692" s="5" t="n">
        <v>4.861</v>
      </c>
      <c r="CU692" s="5" t="n">
        <v>11.622</v>
      </c>
    </row>
    <row r="693">
      <c r="A693" s="5" t="inlineStr">
        <is>
          <t>SLE2024</t>
        </is>
      </c>
      <c r="B693" s="5" t="inlineStr">
        <is>
          <t>SLE</t>
        </is>
      </c>
      <c r="C693" s="5" t="inlineStr">
        <is>
          <t>SLE</t>
        </is>
      </c>
      <c r="D693" s="5" t="inlineStr">
        <is>
          <t>Sierra Leone</t>
        </is>
      </c>
      <c r="E693" s="5" t="n">
        <v>2024</v>
      </c>
      <c r="F693" s="5" t="n">
        <v>0.15</v>
      </c>
      <c r="G693" s="5" t="n">
        <v>5.575</v>
      </c>
      <c r="H693" s="5" t="n">
        <v>1.324</v>
      </c>
      <c r="I693" s="5" t="n">
        <v>0</v>
      </c>
      <c r="J693" s="5" t="n">
        <v>5.575</v>
      </c>
      <c r="K693" s="5" t="n">
        <v>0</v>
      </c>
      <c r="L693" s="5" t="n">
        <v>1</v>
      </c>
      <c r="M693" s="5" t="n">
        <v>7.124</v>
      </c>
      <c r="N693" s="5" t="n">
        <v>3.971</v>
      </c>
      <c r="O693" s="5" t="n">
        <v>0</v>
      </c>
      <c r="P693" s="5" t="n">
        <v>7.124</v>
      </c>
      <c r="Q693" s="5" t="n">
        <v>0</v>
      </c>
      <c r="R693" s="5" t="n">
        <v>1</v>
      </c>
      <c r="S693" s="5" t="n">
        <v>12.193</v>
      </c>
      <c r="T693" s="5" t="n">
        <v>7.942</v>
      </c>
      <c r="U693" s="5" t="n">
        <v>0.249</v>
      </c>
      <c r="V693" s="5" t="n">
        <v>14.022</v>
      </c>
      <c r="W693" s="5" t="n">
        <v>0.15</v>
      </c>
      <c r="X693" s="5" t="n">
        <v>1</v>
      </c>
      <c r="Y693" s="5" t="n">
        <v>11.492</v>
      </c>
      <c r="Z693" s="5" t="n">
        <v>1.553</v>
      </c>
      <c r="AA693" s="5" t="n">
        <v>0</v>
      </c>
      <c r="AB693" s="5" t="n">
        <v>11.492</v>
      </c>
      <c r="AC693" s="5" t="n">
        <v>0</v>
      </c>
      <c r="AD693" s="5" t="n">
        <v>1</v>
      </c>
      <c r="AE693" s="5" t="n">
        <v>12.815</v>
      </c>
      <c r="AF693" s="5" t="n">
        <v>2.997</v>
      </c>
      <c r="AG693" s="5" t="n">
        <v>0</v>
      </c>
      <c r="AH693" s="5" t="n">
        <v>12.815</v>
      </c>
      <c r="AI693" s="5" t="n">
        <v>0</v>
      </c>
      <c r="AJ693" s="5" t="n">
        <v>1</v>
      </c>
      <c r="AK693" s="5" t="n">
        <v>20.757</v>
      </c>
      <c r="AL693" s="5" t="n">
        <v>11.055</v>
      </c>
      <c r="AM693" s="5" t="n">
        <v>0.424</v>
      </c>
      <c r="AN693" s="5" t="n">
        <v>23.871</v>
      </c>
      <c r="AO693" s="5" t="n">
        <v>0.15</v>
      </c>
      <c r="AP693" s="5" t="n">
        <v>1</v>
      </c>
      <c r="AQ693" s="5" t="n">
        <v>0.888</v>
      </c>
      <c r="AR693" s="5" t="n">
        <v>0.161</v>
      </c>
      <c r="AS693" s="5" t="n">
        <v>0.323</v>
      </c>
      <c r="AT693" s="5" t="n">
        <v>1.211</v>
      </c>
      <c r="AU693" s="5" t="n">
        <v>0</v>
      </c>
      <c r="AV693" s="5" t="n">
        <v>1</v>
      </c>
      <c r="AW693" s="5" t="n">
        <v>0.982</v>
      </c>
      <c r="AX693" s="5" t="n">
        <v>0.18</v>
      </c>
      <c r="AY693" s="5" t="n">
        <v>0.234</v>
      </c>
      <c r="AZ693" s="5" t="n">
        <v>1.216</v>
      </c>
      <c r="BA693" s="5" t="n">
        <v>0</v>
      </c>
      <c r="BB693" s="5" t="n">
        <v>1</v>
      </c>
      <c r="BC693" s="5" t="n">
        <v>0.513</v>
      </c>
      <c r="BD693" s="5" t="n">
        <v>0.132</v>
      </c>
      <c r="BE693" s="5" t="n">
        <v>0.01</v>
      </c>
      <c r="BF693" s="5" t="n">
        <v>0.59</v>
      </c>
      <c r="BG693" s="5" t="n">
        <v>0.15</v>
      </c>
      <c r="BH693" s="5" t="n">
        <v>1</v>
      </c>
      <c r="BI693" s="5" t="n">
        <v>0.998</v>
      </c>
      <c r="BJ693" s="5" t="n">
        <v>0.219</v>
      </c>
      <c r="BK693" s="5" t="n">
        <v>0.171</v>
      </c>
      <c r="BL693" s="5" t="n">
        <v>1.169</v>
      </c>
      <c r="BM693" s="5" t="n">
        <v>0</v>
      </c>
      <c r="BN693" s="5" t="n">
        <v>1</v>
      </c>
      <c r="BO693" s="5" t="n">
        <v>0</v>
      </c>
      <c r="BP693" s="5" t="n">
        <v>0</v>
      </c>
      <c r="BQ693" s="5" t="n">
        <v>0.43</v>
      </c>
      <c r="BR693" s="5" t="n">
        <v>0</v>
      </c>
      <c r="BS693" s="5" t="n">
        <v>1</v>
      </c>
      <c r="BT693" s="5" t="n">
        <v>0</v>
      </c>
      <c r="BU693" s="5" t="n">
        <v>0</v>
      </c>
      <c r="BV693" s="5" t="n">
        <v>0.213</v>
      </c>
      <c r="BW693" s="5" t="n">
        <v>0.15</v>
      </c>
      <c r="BX693" s="5" t="n">
        <v>1</v>
      </c>
      <c r="BY693" s="5" t="n">
        <v>13.646</v>
      </c>
      <c r="BZ693" s="5" t="n">
        <v>0</v>
      </c>
      <c r="CA693" s="5" t="n">
        <v>13.646</v>
      </c>
      <c r="CB693" s="5" t="n">
        <v>0</v>
      </c>
      <c r="CC693" s="5" t="n">
        <v>138.872</v>
      </c>
      <c r="CD693" s="5" t="n">
        <v>64.23399999999999</v>
      </c>
      <c r="CE693" s="5" t="n">
        <v>45.605</v>
      </c>
      <c r="CF693" s="5" t="n">
        <v>184.477</v>
      </c>
      <c r="CG693" s="5" t="n">
        <v>0</v>
      </c>
      <c r="CH693" s="5" t="n">
        <v>1</v>
      </c>
      <c r="CI693" s="5" t="n">
        <v>0</v>
      </c>
      <c r="CJ693" s="5" t="n">
        <v>0</v>
      </c>
      <c r="CK693" s="5" t="n">
        <v>0</v>
      </c>
      <c r="CL693" s="5" t="n">
        <v>0</v>
      </c>
      <c r="CM693" s="5" t="n">
        <v>0</v>
      </c>
      <c r="CN693" s="5" t="n">
        <v>0</v>
      </c>
      <c r="CO693" s="5" t="n">
        <v>0</v>
      </c>
      <c r="CP693" s="5" t="n">
        <v>0</v>
      </c>
      <c r="CQ693" s="5" t="n">
        <v>1.387</v>
      </c>
      <c r="CR693" s="5" t="n">
        <v>0</v>
      </c>
      <c r="CS693" s="5" t="n">
        <v>5.529</v>
      </c>
      <c r="CT693" s="5" t="n">
        <v>4.251</v>
      </c>
      <c r="CU693" s="5" t="n">
        <v>10.168</v>
      </c>
    </row>
    <row r="694">
      <c r="A694" s="5" t="inlineStr">
        <is>
          <t>SGP2021</t>
        </is>
      </c>
      <c r="B694" s="5" t="inlineStr">
        <is>
          <t>SGP</t>
        </is>
      </c>
      <c r="C694" s="5" t="inlineStr">
        <is>
          <t>SGP</t>
        </is>
      </c>
      <c r="D694" s="5" t="inlineStr">
        <is>
          <t>Singapore</t>
        </is>
      </c>
      <c r="E694" s="5" t="n">
        <v>2021</v>
      </c>
      <c r="F694" s="5" t="n">
        <v>0.07000000000000001</v>
      </c>
      <c r="G694" s="5" t="n">
        <v>4.747</v>
      </c>
      <c r="H694" s="5" t="n">
        <v>1.143</v>
      </c>
      <c r="I694" s="5" t="n">
        <v>0.279</v>
      </c>
      <c r="J694" s="5" t="n">
        <v>5.027</v>
      </c>
      <c r="K694" s="5" t="n">
        <v>0</v>
      </c>
      <c r="L694" s="5" t="n">
        <v>1</v>
      </c>
      <c r="M694" s="5" t="n">
        <v>7.964</v>
      </c>
      <c r="N694" s="5" t="n">
        <v>3.43</v>
      </c>
      <c r="O694" s="5" t="n">
        <v>0.28</v>
      </c>
      <c r="P694" s="5" t="n">
        <v>8.244999999999999</v>
      </c>
      <c r="Q694" s="5" t="n">
        <v>0</v>
      </c>
      <c r="R694" s="5" t="n">
        <v>1</v>
      </c>
      <c r="S694" s="5" t="n">
        <v>10.464</v>
      </c>
      <c r="T694" s="5" t="n">
        <v>6.86</v>
      </c>
      <c r="U694" s="5" t="n">
        <v>0</v>
      </c>
      <c r="V694" s="5" t="n">
        <v>11.196</v>
      </c>
      <c r="W694" s="5" t="n">
        <v>0.07000000000000001</v>
      </c>
      <c r="X694" s="5" t="n">
        <v>1</v>
      </c>
      <c r="Y694" s="5" t="n">
        <v>41.665</v>
      </c>
      <c r="Z694" s="5" t="n">
        <v>4.602</v>
      </c>
      <c r="AA694" s="5" t="n">
        <v>-4.965</v>
      </c>
      <c r="AB694" s="5" t="n">
        <v>36.7</v>
      </c>
      <c r="AC694" s="5" t="n">
        <v>0</v>
      </c>
      <c r="AD694" s="5" t="n">
        <v>1</v>
      </c>
      <c r="AE694" s="5" t="n">
        <v>41.622</v>
      </c>
      <c r="AF694" s="5" t="n">
        <v>8.19</v>
      </c>
      <c r="AG694" s="5" t="n">
        <v>-4.922</v>
      </c>
      <c r="AH694" s="5" t="n">
        <v>36.7</v>
      </c>
      <c r="AI694" s="5" t="n">
        <v>0</v>
      </c>
      <c r="AJ694" s="5" t="n">
        <v>1</v>
      </c>
      <c r="AK694" s="5" t="n">
        <v>45.721</v>
      </c>
      <c r="AL694" s="5" t="n">
        <v>22.44</v>
      </c>
      <c r="AM694" s="5" t="n">
        <v>-8.090999999999999</v>
      </c>
      <c r="AN694" s="5" t="n">
        <v>40.264</v>
      </c>
      <c r="AO694" s="5" t="n">
        <v>0</v>
      </c>
      <c r="AP694" s="5" t="n">
        <v>1</v>
      </c>
      <c r="AQ694" s="5" t="n">
        <v>0.624</v>
      </c>
      <c r="AR694" s="5" t="n">
        <v>0.114</v>
      </c>
      <c r="AS694" s="5" t="n">
        <v>0.997</v>
      </c>
      <c r="AT694" s="5" t="n">
        <v>1.751</v>
      </c>
      <c r="AU694" s="5" t="n">
        <v>0.08</v>
      </c>
      <c r="AV694" s="5" t="n">
        <v>1</v>
      </c>
      <c r="AW694" s="5" t="n">
        <v>0.593</v>
      </c>
      <c r="AX694" s="5" t="n">
        <v>0.114</v>
      </c>
      <c r="AY694" s="5" t="n">
        <v>0.742</v>
      </c>
      <c r="AZ694" s="5" t="n">
        <v>1.428</v>
      </c>
      <c r="BA694" s="5" t="n">
        <v>0.07000000000000001</v>
      </c>
      <c r="BB694" s="5" t="n">
        <v>1</v>
      </c>
      <c r="BC694" s="5" t="n">
        <v>0.442</v>
      </c>
      <c r="BD694" s="5" t="n">
        <v>0.114</v>
      </c>
      <c r="BE694" s="5" t="n">
        <v>0.856</v>
      </c>
      <c r="BF694" s="5" t="n">
        <v>1.389</v>
      </c>
      <c r="BG694" s="5" t="n">
        <v>0.07000000000000001</v>
      </c>
      <c r="BH694" s="5" t="n">
        <v>1</v>
      </c>
      <c r="BI694" s="5" t="n">
        <v>0.583</v>
      </c>
      <c r="BJ694" s="5" t="n">
        <v>0.114</v>
      </c>
      <c r="BK694" s="5" t="n">
        <v>0</v>
      </c>
      <c r="BL694" s="5" t="n">
        <v>0.623</v>
      </c>
      <c r="BM694" s="5" t="n">
        <v>0.07000000000000001</v>
      </c>
      <c r="BN694" s="5" t="n">
        <v>1</v>
      </c>
      <c r="BO694" s="5" t="n">
        <v>0</v>
      </c>
      <c r="BP694" s="5" t="n">
        <v>0</v>
      </c>
      <c r="BQ694" s="5" t="n">
        <v>0.127</v>
      </c>
      <c r="BR694" s="5" t="n">
        <v>0</v>
      </c>
      <c r="BS694" s="5" t="n">
        <v>1</v>
      </c>
      <c r="BT694" s="5" t="n">
        <v>0</v>
      </c>
      <c r="BU694" s="5" t="n">
        <v>0</v>
      </c>
      <c r="BV694" s="5" t="n">
        <v>0.169</v>
      </c>
      <c r="BW694" s="5" t="n">
        <v>0.07000000000000001</v>
      </c>
      <c r="BX694" s="5" t="n">
        <v>1</v>
      </c>
      <c r="BY694" s="5" t="n">
        <v>11.787</v>
      </c>
      <c r="BZ694" s="5" t="n">
        <v>0</v>
      </c>
      <c r="CA694" s="5" t="n">
        <v>11.787</v>
      </c>
      <c r="CB694" s="5" t="n">
        <v>0</v>
      </c>
      <c r="CC694" s="5" t="n">
        <v>73.753</v>
      </c>
      <c r="CD694" s="5" t="n">
        <v>7.95</v>
      </c>
      <c r="CE694" s="5" t="n">
        <v>1.538</v>
      </c>
      <c r="CF694" s="5" t="n">
        <v>80.56100000000001</v>
      </c>
      <c r="CG694" s="5" t="n">
        <v>0.07000000000000001</v>
      </c>
      <c r="CH694" s="5" t="n">
        <v>1</v>
      </c>
      <c r="CI694" s="5" t="n">
        <v>1</v>
      </c>
      <c r="CJ694" s="5" t="n">
        <v>1</v>
      </c>
      <c r="CK694" s="5" t="n">
        <v>0</v>
      </c>
      <c r="CL694" s="5" t="n">
        <v>0</v>
      </c>
      <c r="CM694" s="5" t="n">
        <v>0</v>
      </c>
      <c r="CN694" s="5" t="n">
        <v>0</v>
      </c>
      <c r="CO694" s="5" t="n">
        <v>0</v>
      </c>
      <c r="CP694" s="5" t="n">
        <v>0</v>
      </c>
      <c r="CQ694" s="5" t="n">
        <v>1.198</v>
      </c>
      <c r="CR694" s="5" t="n">
        <v>0</v>
      </c>
      <c r="CS694" s="5" t="n">
        <v>4.776</v>
      </c>
      <c r="CT694" s="5" t="n">
        <v>3.604</v>
      </c>
      <c r="CU694" s="5" t="n">
        <v>9.407999999999999</v>
      </c>
    </row>
    <row r="695">
      <c r="A695" s="5" t="inlineStr">
        <is>
          <t>SGP2022</t>
        </is>
      </c>
      <c r="B695" s="5" t="inlineStr">
        <is>
          <t>SGP</t>
        </is>
      </c>
      <c r="C695" s="5" t="inlineStr">
        <is>
          <t>SGP</t>
        </is>
      </c>
      <c r="D695" s="5" t="inlineStr">
        <is>
          <t>Singapore</t>
        </is>
      </c>
      <c r="E695" s="5" t="n">
        <v>2022</v>
      </c>
      <c r="F695" s="5" t="n">
        <v>0.07000000000000001</v>
      </c>
      <c r="G695" s="5" t="n">
        <v>8.788</v>
      </c>
      <c r="H695" s="5" t="n">
        <v>1.235</v>
      </c>
      <c r="I695" s="5" t="n">
        <v>0.314</v>
      </c>
      <c r="J695" s="5" t="n">
        <v>9.102</v>
      </c>
      <c r="K695" s="5" t="n">
        <v>0</v>
      </c>
      <c r="L695" s="5" t="n">
        <v>1</v>
      </c>
      <c r="M695" s="5" t="n">
        <v>9.782999999999999</v>
      </c>
      <c r="N695" s="5" t="n">
        <v>3.704</v>
      </c>
      <c r="O695" s="5" t="n">
        <v>0.315</v>
      </c>
      <c r="P695" s="5" t="n">
        <v>10.098</v>
      </c>
      <c r="Q695" s="5" t="n">
        <v>0</v>
      </c>
      <c r="R695" s="5" t="n">
        <v>1</v>
      </c>
      <c r="S695" s="5" t="n">
        <v>14.962</v>
      </c>
      <c r="T695" s="5" t="n">
        <v>7.408</v>
      </c>
      <c r="U695" s="5" t="n">
        <v>0.078</v>
      </c>
      <c r="V695" s="5" t="n">
        <v>16.009</v>
      </c>
      <c r="W695" s="5" t="n">
        <v>0.07000000000000001</v>
      </c>
      <c r="X695" s="5" t="n">
        <v>1</v>
      </c>
      <c r="Y695" s="5" t="n">
        <v>48.446</v>
      </c>
      <c r="Z695" s="5" t="n">
        <v>5.082</v>
      </c>
      <c r="AA695" s="5" t="n">
        <v>-4.674</v>
      </c>
      <c r="AB695" s="5" t="n">
        <v>43.772</v>
      </c>
      <c r="AC695" s="5" t="n">
        <v>0</v>
      </c>
      <c r="AD695" s="5" t="n">
        <v>1</v>
      </c>
      <c r="AE695" s="5" t="n">
        <v>48.494</v>
      </c>
      <c r="AF695" s="5" t="n">
        <v>8.99</v>
      </c>
      <c r="AG695" s="5" t="n">
        <v>-4.721</v>
      </c>
      <c r="AH695" s="5" t="n">
        <v>43.772</v>
      </c>
      <c r="AI695" s="5" t="n">
        <v>0</v>
      </c>
      <c r="AJ695" s="5" t="n">
        <v>1</v>
      </c>
      <c r="AK695" s="5" t="n">
        <v>53.141</v>
      </c>
      <c r="AL695" s="5" t="n">
        <v>25.377</v>
      </c>
      <c r="AM695" s="5" t="n">
        <v>-8.965999999999999</v>
      </c>
      <c r="AN695" s="5" t="n">
        <v>47.267</v>
      </c>
      <c r="AO695" s="5" t="n">
        <v>0</v>
      </c>
      <c r="AP695" s="5" t="n">
        <v>1</v>
      </c>
      <c r="AQ695" s="5" t="n">
        <v>0.855</v>
      </c>
      <c r="AR695" s="5" t="n">
        <v>0.123</v>
      </c>
      <c r="AS695" s="5" t="n">
        <v>1.026</v>
      </c>
      <c r="AT695" s="5" t="n">
        <v>2.031</v>
      </c>
      <c r="AU695" s="5" t="n">
        <v>0.08</v>
      </c>
      <c r="AV695" s="5" t="n">
        <v>1</v>
      </c>
      <c r="AW695" s="5" t="n">
        <v>0.947</v>
      </c>
      <c r="AX695" s="5" t="n">
        <v>0.123</v>
      </c>
      <c r="AY695" s="5" t="n">
        <v>0.847</v>
      </c>
      <c r="AZ695" s="5" t="n">
        <v>1.919</v>
      </c>
      <c r="BA695" s="5" t="n">
        <v>0.07000000000000001</v>
      </c>
      <c r="BB695" s="5" t="n">
        <v>1</v>
      </c>
      <c r="BC695" s="5" t="n">
        <v>0.594</v>
      </c>
      <c r="BD695" s="5" t="n">
        <v>0.123</v>
      </c>
      <c r="BE695" s="5" t="n">
        <v>0.924</v>
      </c>
      <c r="BF695" s="5" t="n">
        <v>1.616</v>
      </c>
      <c r="BG695" s="5" t="n">
        <v>0.07000000000000001</v>
      </c>
      <c r="BH695" s="5" t="n">
        <v>1</v>
      </c>
      <c r="BI695" s="5" t="n">
        <v>0.766</v>
      </c>
      <c r="BJ695" s="5" t="n">
        <v>0.123</v>
      </c>
      <c r="BK695" s="5" t="n">
        <v>0.004</v>
      </c>
      <c r="BL695" s="5" t="n">
        <v>0.819</v>
      </c>
      <c r="BM695" s="5" t="n">
        <v>0.07000000000000001</v>
      </c>
      <c r="BN695" s="5" t="n">
        <v>1</v>
      </c>
      <c r="BO695" s="5" t="n">
        <v>0</v>
      </c>
      <c r="BP695" s="5" t="n">
        <v>0</v>
      </c>
      <c r="BQ695" s="5" t="n">
        <v>0.161</v>
      </c>
      <c r="BR695" s="5" t="n">
        <v>0</v>
      </c>
      <c r="BS695" s="5" t="n">
        <v>1</v>
      </c>
      <c r="BT695" s="5" t="n">
        <v>0</v>
      </c>
      <c r="BU695" s="5" t="n">
        <v>0</v>
      </c>
      <c r="BV695" s="5" t="n">
        <v>0.205</v>
      </c>
      <c r="BW695" s="5" t="n">
        <v>0.07000000000000001</v>
      </c>
      <c r="BX695" s="5" t="n">
        <v>1</v>
      </c>
      <c r="BY695" s="5" t="n">
        <v>12.729</v>
      </c>
      <c r="BZ695" s="5" t="n">
        <v>0</v>
      </c>
      <c r="CA695" s="5" t="n">
        <v>12.729</v>
      </c>
      <c r="CB695" s="5" t="n">
        <v>0</v>
      </c>
      <c r="CC695" s="5" t="n">
        <v>89.188</v>
      </c>
      <c r="CD695" s="5" t="n">
        <v>7.95</v>
      </c>
      <c r="CE695" s="5" t="n">
        <v>2.027</v>
      </c>
      <c r="CF695" s="5" t="n">
        <v>97.09699999999999</v>
      </c>
      <c r="CG695" s="5" t="n">
        <v>0.07000000000000001</v>
      </c>
      <c r="CH695" s="5" t="n">
        <v>1</v>
      </c>
      <c r="CI695" s="5" t="n">
        <v>1</v>
      </c>
      <c r="CJ695" s="5" t="n">
        <v>1</v>
      </c>
      <c r="CK695" s="5" t="n">
        <v>0</v>
      </c>
      <c r="CL695" s="5" t="n">
        <v>0</v>
      </c>
      <c r="CM695" s="5" t="n">
        <v>0</v>
      </c>
      <c r="CN695" s="5" t="n">
        <v>0</v>
      </c>
      <c r="CO695" s="5" t="n">
        <v>0</v>
      </c>
      <c r="CP695" s="5" t="n">
        <v>0</v>
      </c>
      <c r="CQ695" s="5" t="n">
        <v>1.294</v>
      </c>
      <c r="CR695" s="5" t="n">
        <v>0</v>
      </c>
      <c r="CS695" s="5" t="n">
        <v>5.158</v>
      </c>
      <c r="CT695" s="5" t="n">
        <v>7.554</v>
      </c>
      <c r="CU695" s="5" t="n">
        <v>16.097</v>
      </c>
    </row>
    <row r="696">
      <c r="A696" s="5" t="inlineStr">
        <is>
          <t>SGP2023</t>
        </is>
      </c>
      <c r="B696" s="5" t="inlineStr">
        <is>
          <t>SGP</t>
        </is>
      </c>
      <c r="C696" s="5" t="inlineStr">
        <is>
          <t>SGP</t>
        </is>
      </c>
      <c r="D696" s="5" t="inlineStr">
        <is>
          <t>Singapore</t>
        </is>
      </c>
      <c r="E696" s="5" t="n">
        <v>2023</v>
      </c>
      <c r="F696" s="5" t="n">
        <v>0.07000000000000001</v>
      </c>
      <c r="G696" s="5" t="n">
        <v>5.77</v>
      </c>
      <c r="H696" s="5" t="n">
        <v>1.286</v>
      </c>
      <c r="I696" s="5" t="n">
        <v>0.334</v>
      </c>
      <c r="J696" s="5" t="n">
        <v>6.104</v>
      </c>
      <c r="K696" s="5" t="n">
        <v>0</v>
      </c>
      <c r="L696" s="5" t="n">
        <v>1</v>
      </c>
      <c r="M696" s="5" t="n">
        <v>7.886</v>
      </c>
      <c r="N696" s="5" t="n">
        <v>3.857</v>
      </c>
      <c r="O696" s="5" t="n">
        <v>0.335</v>
      </c>
      <c r="P696" s="5" t="n">
        <v>8.221</v>
      </c>
      <c r="Q696" s="5" t="n">
        <v>0</v>
      </c>
      <c r="R696" s="5" t="n">
        <v>1</v>
      </c>
      <c r="S696" s="5" t="n">
        <v>12.198</v>
      </c>
      <c r="T696" s="5" t="n">
        <v>7.714</v>
      </c>
      <c r="U696" s="5" t="n">
        <v>0.095</v>
      </c>
      <c r="V696" s="5" t="n">
        <v>13.052</v>
      </c>
      <c r="W696" s="5" t="n">
        <v>0.07000000000000001</v>
      </c>
      <c r="X696" s="5" t="n">
        <v>1</v>
      </c>
      <c r="Y696" s="5" t="n">
        <v>44.928</v>
      </c>
      <c r="Z696" s="5" t="n">
        <v>5.033</v>
      </c>
      <c r="AA696" s="5" t="n">
        <v>0.376</v>
      </c>
      <c r="AB696" s="5" t="n">
        <v>45.304</v>
      </c>
      <c r="AC696" s="5" t="n">
        <v>0</v>
      </c>
      <c r="AD696" s="5" t="n">
        <v>1</v>
      </c>
      <c r="AE696" s="5" t="n">
        <v>45.027</v>
      </c>
      <c r="AF696" s="5" t="n">
        <v>8.968</v>
      </c>
      <c r="AG696" s="5" t="n">
        <v>0.277</v>
      </c>
      <c r="AH696" s="5" t="n">
        <v>45.304</v>
      </c>
      <c r="AI696" s="5" t="n">
        <v>0</v>
      </c>
      <c r="AJ696" s="5" t="n">
        <v>1</v>
      </c>
      <c r="AK696" s="5" t="n">
        <v>49.981</v>
      </c>
      <c r="AL696" s="5" t="n">
        <v>24.759</v>
      </c>
      <c r="AM696" s="5" t="n">
        <v>-4.133</v>
      </c>
      <c r="AN696" s="5" t="n">
        <v>49.057</v>
      </c>
      <c r="AO696" s="5" t="n">
        <v>0</v>
      </c>
      <c r="AP696" s="5" t="n">
        <v>1</v>
      </c>
      <c r="AQ696" s="5" t="n">
        <v>0.752</v>
      </c>
      <c r="AR696" s="5" t="n">
        <v>0.129</v>
      </c>
      <c r="AS696" s="5" t="n">
        <v>1.101</v>
      </c>
      <c r="AT696" s="5" t="n">
        <v>2.001</v>
      </c>
      <c r="AU696" s="5" t="n">
        <v>0.08</v>
      </c>
      <c r="AV696" s="5" t="n">
        <v>1</v>
      </c>
      <c r="AW696" s="5" t="n">
        <v>0.783</v>
      </c>
      <c r="AX696" s="5" t="n">
        <v>0.129</v>
      </c>
      <c r="AY696" s="5" t="n">
        <v>0.925</v>
      </c>
      <c r="AZ696" s="5" t="n">
        <v>1.827</v>
      </c>
      <c r="BA696" s="5" t="n">
        <v>0.07000000000000001</v>
      </c>
      <c r="BB696" s="5" t="n">
        <v>1</v>
      </c>
      <c r="BC696" s="5" t="n">
        <v>0.529</v>
      </c>
      <c r="BD696" s="5" t="n">
        <v>0.129</v>
      </c>
      <c r="BE696" s="5" t="n">
        <v>0.972</v>
      </c>
      <c r="BF696" s="5" t="n">
        <v>1.594</v>
      </c>
      <c r="BG696" s="5" t="n">
        <v>0.07000000000000001</v>
      </c>
      <c r="BH696" s="5" t="n">
        <v>1</v>
      </c>
      <c r="BI696" s="5" t="n">
        <v>0.669</v>
      </c>
      <c r="BJ696" s="5" t="n">
        <v>0.129</v>
      </c>
      <c r="BK696" s="5" t="n">
        <v>0.005</v>
      </c>
      <c r="BL696" s="5" t="n">
        <v>0.715</v>
      </c>
      <c r="BM696" s="5" t="n">
        <v>0.07000000000000001</v>
      </c>
      <c r="BN696" s="5" t="n">
        <v>1</v>
      </c>
      <c r="BO696" s="5" t="n">
        <v>0</v>
      </c>
      <c r="BP696" s="5" t="n">
        <v>0</v>
      </c>
      <c r="BQ696" s="5" t="n">
        <v>0.243</v>
      </c>
      <c r="BR696" s="5" t="n">
        <v>0</v>
      </c>
      <c r="BS696" s="5" t="n">
        <v>1</v>
      </c>
      <c r="BT696" s="5" t="n">
        <v>0</v>
      </c>
      <c r="BU696" s="5" t="n">
        <v>0</v>
      </c>
      <c r="BV696" s="5" t="n">
        <v>0.227</v>
      </c>
      <c r="BW696" s="5" t="n">
        <v>0.07000000000000001</v>
      </c>
      <c r="BX696" s="5" t="n">
        <v>1</v>
      </c>
      <c r="BY696" s="5" t="n">
        <v>13.254</v>
      </c>
      <c r="BZ696" s="5" t="n">
        <v>0</v>
      </c>
      <c r="CA696" s="5" t="n">
        <v>13.254</v>
      </c>
      <c r="CB696" s="5" t="n">
        <v>0</v>
      </c>
      <c r="CC696" s="5" t="n">
        <v>72.967</v>
      </c>
      <c r="CD696" s="5" t="n">
        <v>7.95</v>
      </c>
      <c r="CE696" s="5" t="n">
        <v>2.247</v>
      </c>
      <c r="CF696" s="5" t="n">
        <v>79.86</v>
      </c>
      <c r="CG696" s="5" t="n">
        <v>0.07000000000000001</v>
      </c>
      <c r="CH696" s="5" t="n">
        <v>1</v>
      </c>
      <c r="CI696" s="5" t="n">
        <v>1</v>
      </c>
      <c r="CJ696" s="5" t="n">
        <v>1</v>
      </c>
      <c r="CK696" s="5" t="n">
        <v>0</v>
      </c>
      <c r="CL696" s="5" t="n">
        <v>0</v>
      </c>
      <c r="CM696" s="5" t="n">
        <v>0</v>
      </c>
      <c r="CN696" s="5" t="n">
        <v>0</v>
      </c>
      <c r="CO696" s="5" t="n">
        <v>0</v>
      </c>
      <c r="CP696" s="5" t="n">
        <v>0</v>
      </c>
      <c r="CQ696" s="5" t="n">
        <v>1.348</v>
      </c>
      <c r="CR696" s="5" t="n">
        <v>0</v>
      </c>
      <c r="CS696" s="5" t="n">
        <v>5.37</v>
      </c>
      <c r="CT696" s="5" t="n">
        <v>4.484</v>
      </c>
      <c r="CU696" s="5" t="n">
        <v>12.529</v>
      </c>
    </row>
    <row r="697">
      <c r="A697" s="5" t="inlineStr">
        <is>
          <t>SGP2024</t>
        </is>
      </c>
      <c r="B697" s="5" t="inlineStr">
        <is>
          <t>SGP</t>
        </is>
      </c>
      <c r="C697" s="5" t="inlineStr">
        <is>
          <t>SGP</t>
        </is>
      </c>
      <c r="D697" s="5" t="inlineStr">
        <is>
          <t>Singapore</t>
        </is>
      </c>
      <c r="E697" s="5" t="n">
        <v>2024</v>
      </c>
      <c r="F697" s="5" t="n">
        <v>0.07000000000000001</v>
      </c>
      <c r="G697" s="5" t="n">
        <v>4.833</v>
      </c>
      <c r="H697" s="5" t="n">
        <v>1.324</v>
      </c>
      <c r="I697" s="5" t="n">
        <v>1.689</v>
      </c>
      <c r="J697" s="5" t="n">
        <v>6.522</v>
      </c>
      <c r="K697" s="5" t="n">
        <v>0</v>
      </c>
      <c r="L697" s="5" t="n">
        <v>1</v>
      </c>
      <c r="M697" s="5" t="n">
        <v>7.124</v>
      </c>
      <c r="N697" s="5" t="n">
        <v>3.971</v>
      </c>
      <c r="O697" s="5" t="n">
        <v>1.695</v>
      </c>
      <c r="P697" s="5" t="n">
        <v>8.818</v>
      </c>
      <c r="Q697" s="5" t="n">
        <v>0</v>
      </c>
      <c r="R697" s="5" t="n">
        <v>1</v>
      </c>
      <c r="S697" s="5" t="n">
        <v>11.451</v>
      </c>
      <c r="T697" s="5" t="n">
        <v>7.942</v>
      </c>
      <c r="U697" s="5" t="n">
        <v>0.109</v>
      </c>
      <c r="V697" s="5" t="n">
        <v>12.252</v>
      </c>
      <c r="W697" s="5" t="n">
        <v>0.07000000000000001</v>
      </c>
      <c r="X697" s="5" t="n">
        <v>1</v>
      </c>
      <c r="Y697" s="5" t="n">
        <v>48.488</v>
      </c>
      <c r="Z697" s="5" t="n">
        <v>6.122</v>
      </c>
      <c r="AA697" s="5" t="n">
        <v>0</v>
      </c>
      <c r="AB697" s="5" t="n">
        <v>48.488</v>
      </c>
      <c r="AC697" s="5" t="n">
        <v>0</v>
      </c>
      <c r="AD697" s="5" t="n">
        <v>1</v>
      </c>
      <c r="AE697" s="5" t="n">
        <v>48.488</v>
      </c>
      <c r="AF697" s="5" t="n">
        <v>10.622</v>
      </c>
      <c r="AG697" s="5" t="n">
        <v>0</v>
      </c>
      <c r="AH697" s="5" t="n">
        <v>48.488</v>
      </c>
      <c r="AI697" s="5" t="n">
        <v>0</v>
      </c>
      <c r="AJ697" s="5" t="n">
        <v>1</v>
      </c>
      <c r="AK697" s="5" t="n">
        <v>53.142</v>
      </c>
      <c r="AL697" s="5" t="n">
        <v>27.029</v>
      </c>
      <c r="AM697" s="5" t="n">
        <v>-4.15</v>
      </c>
      <c r="AN697" s="5" t="n">
        <v>52.422</v>
      </c>
      <c r="AO697" s="5" t="n">
        <v>0</v>
      </c>
      <c r="AP697" s="5" t="n">
        <v>1</v>
      </c>
      <c r="AQ697" s="5" t="n">
        <v>0.723</v>
      </c>
      <c r="AR697" s="5" t="n">
        <v>0.132</v>
      </c>
      <c r="AS697" s="5" t="n">
        <v>1.167</v>
      </c>
      <c r="AT697" s="5" t="n">
        <v>2.06</v>
      </c>
      <c r="AU697" s="5" t="n">
        <v>0.09</v>
      </c>
      <c r="AV697" s="5" t="n">
        <v>1</v>
      </c>
      <c r="AW697" s="5" t="n">
        <v>0.734</v>
      </c>
      <c r="AX697" s="5" t="n">
        <v>0.132</v>
      </c>
      <c r="AY697" s="5" t="n">
        <v>1.03</v>
      </c>
      <c r="AZ697" s="5" t="n">
        <v>1.887</v>
      </c>
      <c r="BA697" s="5" t="n">
        <v>0.07000000000000001</v>
      </c>
      <c r="BB697" s="5" t="n">
        <v>1</v>
      </c>
      <c r="BC697" s="5" t="n">
        <v>0.512</v>
      </c>
      <c r="BD697" s="5" t="n">
        <v>0.132</v>
      </c>
      <c r="BE697" s="5" t="n">
        <v>1.005</v>
      </c>
      <c r="BF697" s="5" t="n">
        <v>1.608</v>
      </c>
      <c r="BG697" s="5" t="n">
        <v>0.07000000000000001</v>
      </c>
      <c r="BH697" s="5" t="n">
        <v>1</v>
      </c>
      <c r="BI697" s="5" t="n">
        <v>0.66</v>
      </c>
      <c r="BJ697" s="5" t="n">
        <v>0.132</v>
      </c>
      <c r="BK697" s="5" t="n">
        <v>0.006</v>
      </c>
      <c r="BL697" s="5" t="n">
        <v>0.707</v>
      </c>
      <c r="BM697" s="5" t="n">
        <v>0.07000000000000001</v>
      </c>
      <c r="BN697" s="5" t="n">
        <v>1</v>
      </c>
      <c r="BO697" s="5" t="n">
        <v>0</v>
      </c>
      <c r="BP697" s="5" t="n">
        <v>0</v>
      </c>
      <c r="BQ697" s="5" t="n">
        <v>0.207</v>
      </c>
      <c r="BR697" s="5" t="n">
        <v>0</v>
      </c>
      <c r="BS697" s="5" t="n">
        <v>1</v>
      </c>
      <c r="BT697" s="5" t="n">
        <v>0</v>
      </c>
      <c r="BU697" s="5" t="n">
        <v>0</v>
      </c>
      <c r="BV697" s="5" t="n">
        <v>0.231</v>
      </c>
      <c r="BW697" s="5" t="n">
        <v>0.07000000000000001</v>
      </c>
      <c r="BX697" s="5" t="n">
        <v>1</v>
      </c>
      <c r="BY697" s="5" t="n">
        <v>13.646</v>
      </c>
      <c r="BZ697" s="5" t="n">
        <v>0</v>
      </c>
      <c r="CA697" s="5" t="n">
        <v>13.646</v>
      </c>
      <c r="CB697" s="5" t="n">
        <v>0</v>
      </c>
      <c r="CC697" s="5" t="n">
        <v>71.05</v>
      </c>
      <c r="CD697" s="5" t="n">
        <v>7.95</v>
      </c>
      <c r="CE697" s="5" t="n">
        <v>9.138</v>
      </c>
      <c r="CF697" s="5" t="n">
        <v>84.991</v>
      </c>
      <c r="CG697" s="5" t="n">
        <v>0.07000000000000001</v>
      </c>
      <c r="CH697" s="5" t="n">
        <v>1</v>
      </c>
      <c r="CI697" s="5" t="n">
        <v>1</v>
      </c>
      <c r="CJ697" s="5" t="n">
        <v>1</v>
      </c>
      <c r="CK697" s="5" t="n">
        <v>0</v>
      </c>
      <c r="CL697" s="5" t="n">
        <v>0</v>
      </c>
      <c r="CM697" s="5" t="n">
        <v>0</v>
      </c>
      <c r="CN697" s="5" t="n">
        <v>0</v>
      </c>
      <c r="CO697" s="5" t="n">
        <v>0</v>
      </c>
      <c r="CP697" s="5" t="n">
        <v>0</v>
      </c>
      <c r="CQ697" s="5" t="n">
        <v>1.387</v>
      </c>
      <c r="CR697" s="5" t="n">
        <v>0</v>
      </c>
      <c r="CS697" s="5" t="n">
        <v>5.529</v>
      </c>
      <c r="CT697" s="5" t="n">
        <v>3.509</v>
      </c>
      <c r="CU697" s="5" t="n">
        <v>10.896</v>
      </c>
    </row>
    <row r="698">
      <c r="A698" s="5" t="inlineStr">
        <is>
          <t>SXM2021</t>
        </is>
      </c>
      <c r="B698" s="5" t="inlineStr">
        <is>
          <t>SXM</t>
        </is>
      </c>
      <c r="C698" s="5" t="inlineStr">
        <is>
          <t>SXM</t>
        </is>
      </c>
      <c r="D698" s="5" t="inlineStr">
        <is>
          <t>Sint Maarten (Dutch part)</t>
        </is>
      </c>
      <c r="E698" s="5" t="n">
        <v>2021</v>
      </c>
      <c r="F698" s="5" t="n">
        <v>0.05</v>
      </c>
      <c r="G698" s="5" t="n">
        <v>5.897</v>
      </c>
      <c r="H698" s="5" t="n">
        <v>1.143</v>
      </c>
      <c r="I698" s="5" t="n">
        <v>0</v>
      </c>
      <c r="J698" s="5" t="n">
        <v>5.897</v>
      </c>
      <c r="K698" s="5" t="n">
        <v>0</v>
      </c>
      <c r="L698" s="5" t="n">
        <v>1</v>
      </c>
      <c r="M698" s="5" t="n">
        <v>7.964</v>
      </c>
      <c r="N698" s="5" t="n">
        <v>3.43</v>
      </c>
      <c r="O698" s="5" t="n">
        <v>0</v>
      </c>
      <c r="P698" s="5" t="n">
        <v>7.964</v>
      </c>
      <c r="Q698" s="5" t="n">
        <v>0</v>
      </c>
      <c r="R698" s="5" t="n">
        <v>1</v>
      </c>
      <c r="S698" s="5" t="n">
        <v>11.613</v>
      </c>
      <c r="T698" s="5" t="n">
        <v>6.86</v>
      </c>
      <c r="U698" s="5" t="n">
        <v>0</v>
      </c>
      <c r="V698" s="5" t="n">
        <v>12.194</v>
      </c>
      <c r="W698" s="5" t="n">
        <v>0.05</v>
      </c>
      <c r="X698" s="5" t="n">
        <v>1</v>
      </c>
      <c r="Y698" s="5" t="n">
        <v>17.127</v>
      </c>
      <c r="Z698" s="5" t="n">
        <v>2.304</v>
      </c>
      <c r="AA698" s="5" t="n">
        <v>0</v>
      </c>
      <c r="AB698" s="5" t="n">
        <v>17.127</v>
      </c>
      <c r="AC698" s="5" t="n">
        <v>0</v>
      </c>
      <c r="AD698" s="5" t="n">
        <v>1</v>
      </c>
      <c r="AE698" s="5" t="n">
        <v>18.27</v>
      </c>
      <c r="AF698" s="5" t="n">
        <v>4.278</v>
      </c>
      <c r="AG698" s="5" t="n">
        <v>0</v>
      </c>
      <c r="AH698" s="5" t="n">
        <v>18.27</v>
      </c>
      <c r="AI698" s="5" t="n">
        <v>0</v>
      </c>
      <c r="AJ698" s="5" t="n">
        <v>1</v>
      </c>
      <c r="AK698" s="5" t="n">
        <v>25.13</v>
      </c>
      <c r="AL698" s="5" t="n">
        <v>13.503</v>
      </c>
      <c r="AM698" s="5" t="n">
        <v>0</v>
      </c>
      <c r="AN698" s="5" t="n">
        <v>26.386</v>
      </c>
      <c r="AO698" s="5" t="n">
        <v>0.05</v>
      </c>
      <c r="AP698" s="5" t="n">
        <v>1</v>
      </c>
      <c r="AQ698" s="5" t="n">
        <v>0.649</v>
      </c>
      <c r="AR698" s="5" t="n">
        <v>0.114</v>
      </c>
      <c r="AS698" s="5" t="n">
        <v>0</v>
      </c>
      <c r="AT698" s="5" t="n">
        <v>0.681</v>
      </c>
      <c r="AU698" s="5" t="n">
        <v>0.05</v>
      </c>
      <c r="AV698" s="5" t="n">
        <v>1</v>
      </c>
      <c r="AW698" s="5" t="n">
        <v>0.577</v>
      </c>
      <c r="AX698" s="5" t="n">
        <v>0.114</v>
      </c>
      <c r="AY698" s="5" t="n">
        <v>0</v>
      </c>
      <c r="AZ698" s="5" t="n">
        <v>0.605</v>
      </c>
      <c r="BA698" s="5" t="n">
        <v>0.05</v>
      </c>
      <c r="BB698" s="5" t="n">
        <v>1</v>
      </c>
      <c r="BC698" s="5" t="n">
        <v>0.458</v>
      </c>
      <c r="BD698" s="5" t="n">
        <v>0.114</v>
      </c>
      <c r="BE698" s="5" t="n">
        <v>0</v>
      </c>
      <c r="BF698" s="5" t="n">
        <v>0.481</v>
      </c>
      <c r="BG698" s="5" t="n">
        <v>0.05</v>
      </c>
      <c r="BH698" s="5" t="n">
        <v>1</v>
      </c>
      <c r="BI698" s="5" t="n">
        <v>0.491</v>
      </c>
      <c r="BJ698" s="5" t="n">
        <v>0.114</v>
      </c>
      <c r="BK698" s="5" t="n">
        <v>0</v>
      </c>
      <c r="BL698" s="5" t="n">
        <v>0.516</v>
      </c>
      <c r="BM698" s="5" t="n">
        <v>0.05</v>
      </c>
      <c r="BN698" s="5" t="n">
        <v>1</v>
      </c>
      <c r="BO698" s="5" t="n">
        <v>0</v>
      </c>
      <c r="BP698" s="5" t="n">
        <v>0</v>
      </c>
      <c r="BQ698" s="5" t="n">
        <v>0</v>
      </c>
      <c r="BR698" s="5" t="n">
        <v>0</v>
      </c>
      <c r="BS698" s="5" t="n">
        <v>1</v>
      </c>
      <c r="BT698" s="5" t="n">
        <v>0</v>
      </c>
      <c r="BU698" s="5" t="n">
        <v>0</v>
      </c>
      <c r="BV698" s="5" t="n">
        <v>0</v>
      </c>
      <c r="BW698" s="5" t="n">
        <v>0.05</v>
      </c>
      <c r="BX698" s="5" t="n">
        <v>1</v>
      </c>
      <c r="BY698" s="5" t="n">
        <v>11.787</v>
      </c>
      <c r="BZ698" s="5" t="n">
        <v>0</v>
      </c>
      <c r="CA698" s="5" t="n">
        <v>11.787</v>
      </c>
      <c r="CB698" s="5" t="n">
        <v>0</v>
      </c>
      <c r="CC698" s="5" t="n">
        <v>78.125</v>
      </c>
      <c r="CD698" s="5" t="n">
        <v>7.95</v>
      </c>
      <c r="CE698" s="5" t="n">
        <v>0</v>
      </c>
      <c r="CF698" s="5" t="n">
        <v>82.03100000000001</v>
      </c>
      <c r="CG698" s="5" t="n">
        <v>0.05</v>
      </c>
      <c r="CH698" s="5" t="n">
        <v>1</v>
      </c>
      <c r="CI698" s="5" t="n">
        <v>0</v>
      </c>
      <c r="CJ698" s="5" t="n">
        <v>0</v>
      </c>
      <c r="CK698" s="5" t="n">
        <v>0</v>
      </c>
      <c r="CL698" s="5" t="n">
        <v>0</v>
      </c>
      <c r="CM698" s="5" t="n">
        <v>0</v>
      </c>
      <c r="CN698" s="5" t="n">
        <v>0</v>
      </c>
      <c r="CO698" s="5" t="n">
        <v>0</v>
      </c>
      <c r="CP698" s="5" t="n">
        <v>0</v>
      </c>
      <c r="CQ698" s="5" t="n">
        <v>1.198</v>
      </c>
      <c r="CR698" s="5" t="n">
        <v>0</v>
      </c>
      <c r="CS698" s="5" t="n">
        <v>4.776</v>
      </c>
      <c r="CT698" s="5" t="n">
        <v>4.753</v>
      </c>
      <c r="CU698" s="5" t="n">
        <v>15.983</v>
      </c>
    </row>
    <row r="699">
      <c r="A699" s="5" t="inlineStr">
        <is>
          <t>SXM2022</t>
        </is>
      </c>
      <c r="B699" s="5" t="inlineStr">
        <is>
          <t>SXM</t>
        </is>
      </c>
      <c r="C699" s="5" t="inlineStr">
        <is>
          <t>SXM</t>
        </is>
      </c>
      <c r="D699" s="5" t="inlineStr">
        <is>
          <t>Sint Maarten (Dutch part)</t>
        </is>
      </c>
      <c r="E699" s="5" t="n">
        <v>2022</v>
      </c>
      <c r="F699" s="5" t="n">
        <v>0.05</v>
      </c>
      <c r="G699" s="5" t="n">
        <v>11.72</v>
      </c>
      <c r="H699" s="5" t="n">
        <v>1.235</v>
      </c>
      <c r="I699" s="5" t="n">
        <v>0</v>
      </c>
      <c r="J699" s="5" t="n">
        <v>11.72</v>
      </c>
      <c r="K699" s="5" t="n">
        <v>0</v>
      </c>
      <c r="L699" s="5" t="n">
        <v>1</v>
      </c>
      <c r="M699" s="5" t="n">
        <v>9.782999999999999</v>
      </c>
      <c r="N699" s="5" t="n">
        <v>3.704</v>
      </c>
      <c r="O699" s="5" t="n">
        <v>0</v>
      </c>
      <c r="P699" s="5" t="n">
        <v>9.782999999999999</v>
      </c>
      <c r="Q699" s="5" t="n">
        <v>0</v>
      </c>
      <c r="R699" s="5" t="n">
        <v>1</v>
      </c>
      <c r="S699" s="5" t="n">
        <v>17.893</v>
      </c>
      <c r="T699" s="5" t="n">
        <v>7.408</v>
      </c>
      <c r="U699" s="5" t="n">
        <v>0.066</v>
      </c>
      <c r="V699" s="5" t="n">
        <v>18.788</v>
      </c>
      <c r="W699" s="5" t="n">
        <v>0.05</v>
      </c>
      <c r="X699" s="5" t="n">
        <v>1</v>
      </c>
      <c r="Y699" s="5" t="n">
        <v>30.728</v>
      </c>
      <c r="Z699" s="5" t="n">
        <v>4.133</v>
      </c>
      <c r="AA699" s="5" t="n">
        <v>0</v>
      </c>
      <c r="AB699" s="5" t="n">
        <v>30.728</v>
      </c>
      <c r="AC699" s="5" t="n">
        <v>0</v>
      </c>
      <c r="AD699" s="5" t="n">
        <v>1</v>
      </c>
      <c r="AE699" s="5" t="n">
        <v>31.963</v>
      </c>
      <c r="AF699" s="5" t="n">
        <v>7.485</v>
      </c>
      <c r="AG699" s="5" t="n">
        <v>0</v>
      </c>
      <c r="AH699" s="5" t="n">
        <v>31.963</v>
      </c>
      <c r="AI699" s="5" t="n">
        <v>0</v>
      </c>
      <c r="AJ699" s="5" t="n">
        <v>1</v>
      </c>
      <c r="AK699" s="5" t="n">
        <v>39.371</v>
      </c>
      <c r="AL699" s="5" t="n">
        <v>21.155</v>
      </c>
      <c r="AM699" s="5" t="n">
        <v>0.146</v>
      </c>
      <c r="AN699" s="5" t="n">
        <v>41.34</v>
      </c>
      <c r="AO699" s="5" t="n">
        <v>0.05</v>
      </c>
      <c r="AP699" s="5" t="n">
        <v>1</v>
      </c>
      <c r="AQ699" s="5" t="n">
        <v>0.896</v>
      </c>
      <c r="AR699" s="5" t="n">
        <v>0.123</v>
      </c>
      <c r="AS699" s="5" t="n">
        <v>0.003</v>
      </c>
      <c r="AT699" s="5" t="n">
        <v>0.9409999999999999</v>
      </c>
      <c r="AU699" s="5" t="n">
        <v>0.05</v>
      </c>
      <c r="AV699" s="5" t="n">
        <v>1</v>
      </c>
      <c r="AW699" s="5" t="n">
        <v>0.89</v>
      </c>
      <c r="AX699" s="5" t="n">
        <v>0.123</v>
      </c>
      <c r="AY699" s="5" t="n">
        <v>0.003</v>
      </c>
      <c r="AZ699" s="5" t="n">
        <v>0.9350000000000001</v>
      </c>
      <c r="BA699" s="5" t="n">
        <v>0.05</v>
      </c>
      <c r="BB699" s="5" t="n">
        <v>1</v>
      </c>
      <c r="BC699" s="5" t="n">
        <v>0.62</v>
      </c>
      <c r="BD699" s="5" t="n">
        <v>0.123</v>
      </c>
      <c r="BE699" s="5" t="n">
        <v>0.002</v>
      </c>
      <c r="BF699" s="5" t="n">
        <v>0.651</v>
      </c>
      <c r="BG699" s="5" t="n">
        <v>0.05</v>
      </c>
      <c r="BH699" s="5" t="n">
        <v>1</v>
      </c>
      <c r="BI699" s="5" t="n">
        <v>0.608</v>
      </c>
      <c r="BJ699" s="5" t="n">
        <v>0.123</v>
      </c>
      <c r="BK699" s="5" t="n">
        <v>0.002</v>
      </c>
      <c r="BL699" s="5" t="n">
        <v>0.638</v>
      </c>
      <c r="BM699" s="5" t="n">
        <v>0.05</v>
      </c>
      <c r="BN699" s="5" t="n">
        <v>1</v>
      </c>
      <c r="BO699" s="5" t="n">
        <v>0</v>
      </c>
      <c r="BP699" s="5" t="n">
        <v>0</v>
      </c>
      <c r="BQ699" s="5" t="n">
        <v>0</v>
      </c>
      <c r="BR699" s="5" t="n">
        <v>0</v>
      </c>
      <c r="BS699" s="5" t="n">
        <v>1</v>
      </c>
      <c r="BT699" s="5" t="n">
        <v>0</v>
      </c>
      <c r="BU699" s="5" t="n">
        <v>0</v>
      </c>
      <c r="BV699" s="5" t="n">
        <v>0</v>
      </c>
      <c r="BW699" s="5" t="n">
        <v>0.05</v>
      </c>
      <c r="BX699" s="5" t="n">
        <v>1</v>
      </c>
      <c r="BY699" s="5" t="n">
        <v>12.729</v>
      </c>
      <c r="BZ699" s="5" t="n">
        <v>0</v>
      </c>
      <c r="CA699" s="5" t="n">
        <v>12.729</v>
      </c>
      <c r="CB699" s="5" t="n">
        <v>0</v>
      </c>
      <c r="CC699" s="5" t="n">
        <v>97.90000000000001</v>
      </c>
      <c r="CD699" s="5" t="n">
        <v>7.95</v>
      </c>
      <c r="CE699" s="5" t="n">
        <v>0.362</v>
      </c>
      <c r="CF699" s="5" t="n">
        <v>102.795</v>
      </c>
      <c r="CG699" s="5" t="n">
        <v>0.05</v>
      </c>
      <c r="CH699" s="5" t="n">
        <v>1</v>
      </c>
      <c r="CI699" s="5" t="n">
        <v>0</v>
      </c>
      <c r="CJ699" s="5" t="n">
        <v>0</v>
      </c>
      <c r="CK699" s="5" t="n">
        <v>0</v>
      </c>
      <c r="CL699" s="5" t="n">
        <v>0</v>
      </c>
      <c r="CM699" s="5" t="n">
        <v>0</v>
      </c>
      <c r="CN699" s="5" t="n">
        <v>0</v>
      </c>
      <c r="CO699" s="5" t="n">
        <v>0</v>
      </c>
      <c r="CP699" s="5" t="n">
        <v>0</v>
      </c>
      <c r="CQ699" s="5" t="n">
        <v>1.294</v>
      </c>
      <c r="CR699" s="5" t="n">
        <v>0</v>
      </c>
      <c r="CS699" s="5" t="n">
        <v>5.158</v>
      </c>
      <c r="CT699" s="5" t="n">
        <v>10.485</v>
      </c>
      <c r="CU699" s="5" t="n">
        <v>29.494</v>
      </c>
    </row>
    <row r="700">
      <c r="A700" s="5" t="inlineStr">
        <is>
          <t>SXM2023</t>
        </is>
      </c>
      <c r="B700" s="5" t="inlineStr">
        <is>
          <t>SXM</t>
        </is>
      </c>
      <c r="C700" s="5" t="inlineStr">
        <is>
          <t>SXM</t>
        </is>
      </c>
      <c r="D700" s="5" t="inlineStr">
        <is>
          <t>Sint Maarten (Dutch part)</t>
        </is>
      </c>
      <c r="E700" s="5" t="n">
        <v>2023</v>
      </c>
      <c r="F700" s="5" t="n">
        <v>0.05</v>
      </c>
      <c r="G700" s="5" t="n">
        <v>6.147</v>
      </c>
      <c r="H700" s="5" t="n">
        <v>1.286</v>
      </c>
      <c r="I700" s="5" t="n">
        <v>0</v>
      </c>
      <c r="J700" s="5" t="n">
        <v>6.147</v>
      </c>
      <c r="K700" s="5" t="n">
        <v>0</v>
      </c>
      <c r="L700" s="5" t="n">
        <v>1</v>
      </c>
      <c r="M700" s="5" t="n">
        <v>7.886</v>
      </c>
      <c r="N700" s="5" t="n">
        <v>3.857</v>
      </c>
      <c r="O700" s="5" t="n">
        <v>0</v>
      </c>
      <c r="P700" s="5" t="n">
        <v>7.886</v>
      </c>
      <c r="Q700" s="5" t="n">
        <v>0</v>
      </c>
      <c r="R700" s="5" t="n">
        <v>1</v>
      </c>
      <c r="S700" s="5" t="n">
        <v>12.575</v>
      </c>
      <c r="T700" s="5" t="n">
        <v>7.714</v>
      </c>
      <c r="U700" s="5" t="n">
        <v>0.07000000000000001</v>
      </c>
      <c r="V700" s="5" t="n">
        <v>13.204</v>
      </c>
      <c r="W700" s="5" t="n">
        <v>0.05</v>
      </c>
      <c r="X700" s="5" t="n">
        <v>1</v>
      </c>
      <c r="Y700" s="5" t="n">
        <v>12.478</v>
      </c>
      <c r="Z700" s="5" t="n">
        <v>1.678</v>
      </c>
      <c r="AA700" s="5" t="n">
        <v>0</v>
      </c>
      <c r="AB700" s="5" t="n">
        <v>12.478</v>
      </c>
      <c r="AC700" s="5" t="n">
        <v>0</v>
      </c>
      <c r="AD700" s="5" t="n">
        <v>1</v>
      </c>
      <c r="AE700" s="5" t="n">
        <v>13.763</v>
      </c>
      <c r="AF700" s="5" t="n">
        <v>3.223</v>
      </c>
      <c r="AG700" s="5" t="n">
        <v>0</v>
      </c>
      <c r="AH700" s="5" t="n">
        <v>13.763</v>
      </c>
      <c r="AI700" s="5" t="n">
        <v>0</v>
      </c>
      <c r="AJ700" s="5" t="n">
        <v>1</v>
      </c>
      <c r="AK700" s="5" t="n">
        <v>21.477</v>
      </c>
      <c r="AL700" s="5" t="n">
        <v>11.54</v>
      </c>
      <c r="AM700" s="5" t="n">
        <v>0.119</v>
      </c>
      <c r="AN700" s="5" t="n">
        <v>22.551</v>
      </c>
      <c r="AO700" s="5" t="n">
        <v>0.05</v>
      </c>
      <c r="AP700" s="5" t="n">
        <v>1</v>
      </c>
      <c r="AQ700" s="5" t="n">
        <v>0.791</v>
      </c>
      <c r="AR700" s="5" t="n">
        <v>0.129</v>
      </c>
      <c r="AS700" s="5" t="n">
        <v>0.004</v>
      </c>
      <c r="AT700" s="5" t="n">
        <v>0.83</v>
      </c>
      <c r="AU700" s="5" t="n">
        <v>0.05</v>
      </c>
      <c r="AV700" s="5" t="n">
        <v>1</v>
      </c>
      <c r="AW700" s="5" t="n">
        <v>0.618</v>
      </c>
      <c r="AX700" s="5" t="n">
        <v>0.129</v>
      </c>
      <c r="AY700" s="5" t="n">
        <v>0.003</v>
      </c>
      <c r="AZ700" s="5" t="n">
        <v>0.649</v>
      </c>
      <c r="BA700" s="5" t="n">
        <v>0.05</v>
      </c>
      <c r="BB700" s="5" t="n">
        <v>1</v>
      </c>
      <c r="BC700" s="5" t="n">
        <v>0.554</v>
      </c>
      <c r="BD700" s="5" t="n">
        <v>0.129</v>
      </c>
      <c r="BE700" s="5" t="n">
        <v>0.003</v>
      </c>
      <c r="BF700" s="5" t="n">
        <v>0.582</v>
      </c>
      <c r="BG700" s="5" t="n">
        <v>0.05</v>
      </c>
      <c r="BH700" s="5" t="n">
        <v>1</v>
      </c>
      <c r="BI700" s="5" t="n">
        <v>0.5570000000000001</v>
      </c>
      <c r="BJ700" s="5" t="n">
        <v>0.129</v>
      </c>
      <c r="BK700" s="5" t="n">
        <v>0.003</v>
      </c>
      <c r="BL700" s="5" t="n">
        <v>0.585</v>
      </c>
      <c r="BM700" s="5" t="n">
        <v>0.05</v>
      </c>
      <c r="BN700" s="5" t="n">
        <v>1</v>
      </c>
      <c r="BO700" s="5" t="n">
        <v>0</v>
      </c>
      <c r="BP700" s="5" t="n">
        <v>0</v>
      </c>
      <c r="BQ700" s="5" t="n">
        <v>0</v>
      </c>
      <c r="BR700" s="5" t="n">
        <v>0</v>
      </c>
      <c r="BS700" s="5" t="n">
        <v>1</v>
      </c>
      <c r="BT700" s="5" t="n">
        <v>0</v>
      </c>
      <c r="BU700" s="5" t="n">
        <v>0</v>
      </c>
      <c r="BV700" s="5" t="n">
        <v>0</v>
      </c>
      <c r="BW700" s="5" t="n">
        <v>0.05</v>
      </c>
      <c r="BX700" s="5" t="n">
        <v>1</v>
      </c>
      <c r="BY700" s="5" t="n">
        <v>13.254</v>
      </c>
      <c r="BZ700" s="5" t="n">
        <v>0</v>
      </c>
      <c r="CA700" s="5" t="n">
        <v>13.254</v>
      </c>
      <c r="CB700" s="5" t="n">
        <v>0</v>
      </c>
      <c r="CC700" s="5" t="n">
        <v>83.248</v>
      </c>
      <c r="CD700" s="5" t="n">
        <v>7.95</v>
      </c>
      <c r="CE700" s="5" t="n">
        <v>0.461</v>
      </c>
      <c r="CF700" s="5" t="n">
        <v>87.41</v>
      </c>
      <c r="CG700" s="5" t="n">
        <v>0.05</v>
      </c>
      <c r="CH700" s="5" t="n">
        <v>1</v>
      </c>
      <c r="CI700" s="5" t="n">
        <v>0</v>
      </c>
      <c r="CJ700" s="5" t="n">
        <v>0</v>
      </c>
      <c r="CK700" s="5" t="n">
        <v>0</v>
      </c>
      <c r="CL700" s="5" t="n">
        <v>0</v>
      </c>
      <c r="CM700" s="5" t="n">
        <v>0</v>
      </c>
      <c r="CN700" s="5" t="n">
        <v>0</v>
      </c>
      <c r="CO700" s="5" t="n">
        <v>0</v>
      </c>
      <c r="CP700" s="5" t="n">
        <v>0</v>
      </c>
      <c r="CQ700" s="5" t="n">
        <v>1.348</v>
      </c>
      <c r="CR700" s="5" t="n">
        <v>0</v>
      </c>
      <c r="CS700" s="5" t="n">
        <v>5.37</v>
      </c>
      <c r="CT700" s="5" t="n">
        <v>4.861</v>
      </c>
      <c r="CU700" s="5" t="n">
        <v>11.192</v>
      </c>
    </row>
    <row r="701">
      <c r="A701" s="5" t="inlineStr">
        <is>
          <t>SXM2024</t>
        </is>
      </c>
      <c r="B701" s="5" t="inlineStr">
        <is>
          <t>SXM</t>
        </is>
      </c>
      <c r="C701" s="5" t="inlineStr">
        <is>
          <t>SXM</t>
        </is>
      </c>
      <c r="D701" s="5" t="inlineStr">
        <is>
          <t>Sint Maarten (Dutch part)</t>
        </is>
      </c>
      <c r="E701" s="5" t="n">
        <v>2024</v>
      </c>
      <c r="F701" s="5" t="n">
        <v>0.05</v>
      </c>
      <c r="G701" s="5" t="n">
        <v>5.575</v>
      </c>
      <c r="H701" s="5" t="n">
        <v>1.324</v>
      </c>
      <c r="I701" s="5" t="n">
        <v>0</v>
      </c>
      <c r="J701" s="5" t="n">
        <v>5.575</v>
      </c>
      <c r="K701" s="5" t="n">
        <v>0</v>
      </c>
      <c r="L701" s="5" t="n">
        <v>1</v>
      </c>
      <c r="M701" s="5" t="n">
        <v>7.124</v>
      </c>
      <c r="N701" s="5" t="n">
        <v>3.971</v>
      </c>
      <c r="O701" s="5" t="n">
        <v>0</v>
      </c>
      <c r="P701" s="5" t="n">
        <v>7.124</v>
      </c>
      <c r="Q701" s="5" t="n">
        <v>0</v>
      </c>
      <c r="R701" s="5" t="n">
        <v>1</v>
      </c>
      <c r="S701" s="5" t="n">
        <v>12.193</v>
      </c>
      <c r="T701" s="5" t="n">
        <v>7.942</v>
      </c>
      <c r="U701" s="5" t="n">
        <v>0.083</v>
      </c>
      <c r="V701" s="5" t="n">
        <v>12.802</v>
      </c>
      <c r="W701" s="5" t="n">
        <v>0.05</v>
      </c>
      <c r="X701" s="5" t="n">
        <v>1</v>
      </c>
      <c r="Y701" s="5" t="n">
        <v>11.447</v>
      </c>
      <c r="Z701" s="5" t="n">
        <v>1.54</v>
      </c>
      <c r="AA701" s="5" t="n">
        <v>0</v>
      </c>
      <c r="AB701" s="5" t="n">
        <v>11.447</v>
      </c>
      <c r="AC701" s="5" t="n">
        <v>0</v>
      </c>
      <c r="AD701" s="5" t="n">
        <v>1</v>
      </c>
      <c r="AE701" s="5" t="n">
        <v>12.771</v>
      </c>
      <c r="AF701" s="5" t="n">
        <v>2.991</v>
      </c>
      <c r="AG701" s="5" t="n">
        <v>0</v>
      </c>
      <c r="AH701" s="5" t="n">
        <v>12.771</v>
      </c>
      <c r="AI701" s="5" t="n">
        <v>0</v>
      </c>
      <c r="AJ701" s="5" t="n">
        <v>1</v>
      </c>
      <c r="AK701" s="5" t="n">
        <v>20.712</v>
      </c>
      <c r="AL701" s="5" t="n">
        <v>11.129</v>
      </c>
      <c r="AM701" s="5" t="n">
        <v>0.141</v>
      </c>
      <c r="AN701" s="5" t="n">
        <v>21.748</v>
      </c>
      <c r="AO701" s="5" t="n">
        <v>0.05</v>
      </c>
      <c r="AP701" s="5" t="n">
        <v>1</v>
      </c>
      <c r="AQ701" s="5" t="n">
        <v>0.756</v>
      </c>
      <c r="AR701" s="5" t="n">
        <v>0.132</v>
      </c>
      <c r="AS701" s="5" t="n">
        <v>0.005</v>
      </c>
      <c r="AT701" s="5" t="n">
        <v>0.794</v>
      </c>
      <c r="AU701" s="5" t="n">
        <v>0.05</v>
      </c>
      <c r="AV701" s="5" t="n">
        <v>1</v>
      </c>
      <c r="AW701" s="5" t="n">
        <v>0.655</v>
      </c>
      <c r="AX701" s="5" t="n">
        <v>0.132</v>
      </c>
      <c r="AY701" s="5" t="n">
        <v>0.004</v>
      </c>
      <c r="AZ701" s="5" t="n">
        <v>0.6879999999999999</v>
      </c>
      <c r="BA701" s="5" t="n">
        <v>0.05</v>
      </c>
      <c r="BB701" s="5" t="n">
        <v>1</v>
      </c>
      <c r="BC701" s="5" t="n">
        <v>0.534</v>
      </c>
      <c r="BD701" s="5" t="n">
        <v>0.132</v>
      </c>
      <c r="BE701" s="5" t="n">
        <v>0.004</v>
      </c>
      <c r="BF701" s="5" t="n">
        <v>0.5600000000000001</v>
      </c>
      <c r="BG701" s="5" t="n">
        <v>0.05</v>
      </c>
      <c r="BH701" s="5" t="n">
        <v>1</v>
      </c>
      <c r="BI701" s="5" t="n">
        <v>0.5679999999999999</v>
      </c>
      <c r="BJ701" s="5" t="n">
        <v>0.132</v>
      </c>
      <c r="BK701" s="5" t="n">
        <v>0.004</v>
      </c>
      <c r="BL701" s="5" t="n">
        <v>0.596</v>
      </c>
      <c r="BM701" s="5" t="n">
        <v>0.05</v>
      </c>
      <c r="BN701" s="5" t="n">
        <v>1</v>
      </c>
      <c r="BO701" s="5" t="n">
        <v>0</v>
      </c>
      <c r="BP701" s="5" t="n">
        <v>0</v>
      </c>
      <c r="BQ701" s="5" t="n">
        <v>0</v>
      </c>
      <c r="BR701" s="5" t="n">
        <v>0</v>
      </c>
      <c r="BS701" s="5" t="n">
        <v>1</v>
      </c>
      <c r="BT701" s="5" t="n">
        <v>0</v>
      </c>
      <c r="BU701" s="5" t="n">
        <v>0</v>
      </c>
      <c r="BV701" s="5" t="n">
        <v>0</v>
      </c>
      <c r="BW701" s="5" t="n">
        <v>0.05</v>
      </c>
      <c r="BX701" s="5" t="n">
        <v>1</v>
      </c>
      <c r="BY701" s="5" t="n">
        <v>13.646</v>
      </c>
      <c r="BZ701" s="5" t="n">
        <v>0</v>
      </c>
      <c r="CA701" s="5" t="n">
        <v>13.646</v>
      </c>
      <c r="CB701" s="5" t="n">
        <v>0</v>
      </c>
      <c r="CC701" s="5" t="n">
        <v>82.58799999999999</v>
      </c>
      <c r="CD701" s="5" t="n">
        <v>7.95</v>
      </c>
      <c r="CE701" s="5" t="n">
        <v>0.5620000000000001</v>
      </c>
      <c r="CF701" s="5" t="n">
        <v>86.717</v>
      </c>
      <c r="CG701" s="5" t="n">
        <v>0.05</v>
      </c>
      <c r="CH701" s="5" t="n">
        <v>1</v>
      </c>
      <c r="CI701" s="5" t="n">
        <v>0</v>
      </c>
      <c r="CJ701" s="5" t="n">
        <v>0</v>
      </c>
      <c r="CK701" s="5" t="n">
        <v>0</v>
      </c>
      <c r="CL701" s="5" t="n">
        <v>0</v>
      </c>
      <c r="CM701" s="5" t="n">
        <v>0</v>
      </c>
      <c r="CN701" s="5" t="n">
        <v>0</v>
      </c>
      <c r="CO701" s="5" t="n">
        <v>0</v>
      </c>
      <c r="CP701" s="5" t="n">
        <v>0</v>
      </c>
      <c r="CQ701" s="5" t="n">
        <v>1.387</v>
      </c>
      <c r="CR701" s="5" t="n">
        <v>0</v>
      </c>
      <c r="CS701" s="5" t="n">
        <v>5.529</v>
      </c>
      <c r="CT701" s="5" t="n">
        <v>4.251</v>
      </c>
      <c r="CU701" s="5" t="n">
        <v>10.123</v>
      </c>
    </row>
    <row r="702">
      <c r="A702" s="5" t="inlineStr">
        <is>
          <t>SVK2021</t>
        </is>
      </c>
      <c r="B702" s="5" t="inlineStr">
        <is>
          <t>SVK</t>
        </is>
      </c>
      <c r="C702" s="5" t="inlineStr">
        <is>
          <t>SVK</t>
        </is>
      </c>
      <c r="D702" s="5" t="inlineStr">
        <is>
          <t>Slovak Republic</t>
        </is>
      </c>
      <c r="E702" s="5" t="n">
        <v>2021</v>
      </c>
      <c r="F702" s="5" t="n">
        <v>0.2</v>
      </c>
      <c r="G702" s="5" t="n">
        <v>10.192</v>
      </c>
      <c r="H702" s="5" t="n">
        <v>1.084</v>
      </c>
      <c r="I702" s="5" t="n">
        <v>-7.364</v>
      </c>
      <c r="J702" s="5" t="n">
        <v>2.829</v>
      </c>
      <c r="K702" s="5" t="n">
        <v>0</v>
      </c>
      <c r="L702" s="5" t="n">
        <v>1</v>
      </c>
      <c r="M702" s="5" t="n">
        <v>8.263</v>
      </c>
      <c r="N702" s="5" t="n">
        <v>3.253</v>
      </c>
      <c r="O702" s="5" t="n">
        <v>1.404</v>
      </c>
      <c r="P702" s="5" t="n">
        <v>9.667</v>
      </c>
      <c r="Q702" s="5" t="n">
        <v>0</v>
      </c>
      <c r="R702" s="5" t="n">
        <v>1</v>
      </c>
      <c r="S702" s="5" t="n">
        <v>6.098</v>
      </c>
      <c r="T702" s="5" t="n">
        <v>3.779</v>
      </c>
      <c r="U702" s="5" t="n">
        <v>0.007</v>
      </c>
      <c r="V702" s="5" t="n">
        <v>7.326</v>
      </c>
      <c r="W702" s="5" t="n">
        <v>0.2</v>
      </c>
      <c r="X702" s="5" t="n">
        <v>1</v>
      </c>
      <c r="Y702" s="5" t="n">
        <v>19.366</v>
      </c>
      <c r="Z702" s="5" t="n">
        <v>2.139</v>
      </c>
      <c r="AA702" s="5" t="n">
        <v>-8.664999999999999</v>
      </c>
      <c r="AB702" s="5" t="n">
        <v>10.701</v>
      </c>
      <c r="AC702" s="5" t="n">
        <v>0</v>
      </c>
      <c r="AD702" s="5" t="n">
        <v>1</v>
      </c>
      <c r="AE702" s="5" t="n">
        <v>19.322</v>
      </c>
      <c r="AF702" s="5" t="n">
        <v>3.802</v>
      </c>
      <c r="AG702" s="5" t="n">
        <v>-8.621</v>
      </c>
      <c r="AH702" s="5" t="n">
        <v>10.701</v>
      </c>
      <c r="AI702" s="5" t="n">
        <v>0</v>
      </c>
      <c r="AJ702" s="5" t="n">
        <v>1</v>
      </c>
      <c r="AK702" s="5" t="n">
        <v>21.746</v>
      </c>
      <c r="AL702" s="5" t="n">
        <v>10.673</v>
      </c>
      <c r="AM702" s="5" t="n">
        <v>-10.331</v>
      </c>
      <c r="AN702" s="5" t="n">
        <v>13.697</v>
      </c>
      <c r="AO702" s="5" t="n">
        <v>0</v>
      </c>
      <c r="AP702" s="5" t="n">
        <v>0</v>
      </c>
      <c r="AQ702" s="5" t="n">
        <v>0.619</v>
      </c>
      <c r="AR702" s="5" t="n">
        <v>0.114</v>
      </c>
      <c r="AS702" s="5" t="n">
        <v>0.746</v>
      </c>
      <c r="AT702" s="5" t="n">
        <v>1.638</v>
      </c>
      <c r="AU702" s="5" t="n">
        <v>0.2</v>
      </c>
      <c r="AV702" s="5" t="n">
        <v>1</v>
      </c>
      <c r="AW702" s="5" t="n">
        <v>0.599</v>
      </c>
      <c r="AX702" s="5" t="n">
        <v>0.114</v>
      </c>
      <c r="AY702" s="5" t="n">
        <v>0.621</v>
      </c>
      <c r="AZ702" s="5" t="n">
        <v>1.464</v>
      </c>
      <c r="BA702" s="5" t="n">
        <v>0.2</v>
      </c>
      <c r="BB702" s="5" t="n">
        <v>1</v>
      </c>
      <c r="BC702" s="5" t="n">
        <v>0.439</v>
      </c>
      <c r="BD702" s="5" t="n">
        <v>0.114</v>
      </c>
      <c r="BE702" s="5" t="n">
        <v>0.208</v>
      </c>
      <c r="BF702" s="5" t="n">
        <v>0.777</v>
      </c>
      <c r="BG702" s="5" t="n">
        <v>0.2</v>
      </c>
      <c r="BH702" s="5" t="n">
        <v>1</v>
      </c>
      <c r="BI702" s="5" t="n">
        <v>0.505</v>
      </c>
      <c r="BJ702" s="5" t="n">
        <v>0.114</v>
      </c>
      <c r="BK702" s="5" t="n">
        <v>0.107</v>
      </c>
      <c r="BL702" s="5" t="n">
        <v>0.734</v>
      </c>
      <c r="BM702" s="5" t="n">
        <v>0.2</v>
      </c>
      <c r="BN702" s="5" t="n">
        <v>1</v>
      </c>
      <c r="BO702" s="5" t="n">
        <v>0</v>
      </c>
      <c r="BP702" s="5" t="n">
        <v>0.041</v>
      </c>
      <c r="BQ702" s="5" t="n">
        <v>0.146</v>
      </c>
      <c r="BR702" s="5" t="n">
        <v>0</v>
      </c>
      <c r="BS702" s="5" t="n">
        <v>1</v>
      </c>
      <c r="BT702" s="5" t="n">
        <v>0</v>
      </c>
      <c r="BU702" s="5" t="n">
        <v>0.039</v>
      </c>
      <c r="BV702" s="5" t="n">
        <v>0.195</v>
      </c>
      <c r="BW702" s="5" t="n">
        <v>0.2</v>
      </c>
      <c r="BX702" s="5" t="n">
        <v>0.667</v>
      </c>
      <c r="BY702" s="5" t="n">
        <v>11.787</v>
      </c>
      <c r="BZ702" s="5" t="n">
        <v>0</v>
      </c>
      <c r="CA702" s="5" t="n">
        <v>11.787</v>
      </c>
      <c r="CB702" s="5" t="n">
        <v>0</v>
      </c>
      <c r="CC702" s="5" t="n">
        <v>78.125</v>
      </c>
      <c r="CD702" s="5" t="n">
        <v>7.95</v>
      </c>
      <c r="CE702" s="5" t="n">
        <v>17.499</v>
      </c>
      <c r="CF702" s="5" t="n">
        <v>114.748</v>
      </c>
      <c r="CG702" s="5" t="n">
        <v>0.2</v>
      </c>
      <c r="CH702" s="5" t="n">
        <v>1</v>
      </c>
      <c r="CI702" s="5" t="n">
        <v>0</v>
      </c>
      <c r="CJ702" s="5" t="n">
        <v>0</v>
      </c>
      <c r="CK702" s="5" t="n">
        <v>0</v>
      </c>
      <c r="CL702" s="5" t="n">
        <v>0</v>
      </c>
      <c r="CM702" s="5" t="n">
        <v>0</v>
      </c>
      <c r="CN702" s="5" t="n">
        <v>0</v>
      </c>
      <c r="CO702" s="5" t="n">
        <v>0</v>
      </c>
      <c r="CP702" s="5" t="n">
        <v>0.103</v>
      </c>
      <c r="CQ702" s="5" t="n">
        <v>1.198</v>
      </c>
      <c r="CR702" s="5" t="n">
        <v>0</v>
      </c>
      <c r="CS702" s="5" t="n">
        <v>4.776</v>
      </c>
      <c r="CT702" s="5" t="n">
        <v>5.309</v>
      </c>
      <c r="CU702" s="5" t="n">
        <v>11.629</v>
      </c>
    </row>
    <row r="703">
      <c r="A703" s="5" t="inlineStr">
        <is>
          <t>SVK2022</t>
        </is>
      </c>
      <c r="B703" s="5" t="inlineStr">
        <is>
          <t>SVK</t>
        </is>
      </c>
      <c r="C703" s="5" t="inlineStr">
        <is>
          <t>SVK</t>
        </is>
      </c>
      <c r="D703" s="5" t="inlineStr">
        <is>
          <t>Slovak Republic</t>
        </is>
      </c>
      <c r="E703" s="5" t="n">
        <v>2022</v>
      </c>
      <c r="F703" s="5" t="n">
        <v>0.2</v>
      </c>
      <c r="G703" s="5" t="n">
        <v>17.158</v>
      </c>
      <c r="H703" s="5" t="n">
        <v>1.225</v>
      </c>
      <c r="I703" s="5" t="n">
        <v>1.456</v>
      </c>
      <c r="J703" s="5" t="n">
        <v>18.614</v>
      </c>
      <c r="K703" s="5" t="n">
        <v>0</v>
      </c>
      <c r="L703" s="5" t="n">
        <v>1</v>
      </c>
      <c r="M703" s="5" t="n">
        <v>12.854</v>
      </c>
      <c r="N703" s="5" t="n">
        <v>3.675</v>
      </c>
      <c r="O703" s="5" t="n">
        <v>8.532</v>
      </c>
      <c r="P703" s="5" t="n">
        <v>21.386</v>
      </c>
      <c r="Q703" s="5" t="n">
        <v>0</v>
      </c>
      <c r="R703" s="5" t="n">
        <v>1</v>
      </c>
      <c r="S703" s="5" t="n">
        <v>6.9</v>
      </c>
      <c r="T703" s="5" t="n">
        <v>3.379</v>
      </c>
      <c r="U703" s="5" t="n">
        <v>0.008</v>
      </c>
      <c r="V703" s="5" t="n">
        <v>8.289999999999999</v>
      </c>
      <c r="W703" s="5" t="n">
        <v>0.2</v>
      </c>
      <c r="X703" s="5" t="n">
        <v>1</v>
      </c>
      <c r="Y703" s="5" t="n">
        <v>43.399</v>
      </c>
      <c r="Z703" s="5" t="n">
        <v>4.553</v>
      </c>
      <c r="AA703" s="5" t="n">
        <v>-18.486</v>
      </c>
      <c r="AB703" s="5" t="n">
        <v>24.913</v>
      </c>
      <c r="AC703" s="5" t="n">
        <v>0</v>
      </c>
      <c r="AD703" s="5" t="n">
        <v>1</v>
      </c>
      <c r="AE703" s="5" t="n">
        <v>43.447</v>
      </c>
      <c r="AF703" s="5" t="n">
        <v>8.054</v>
      </c>
      <c r="AG703" s="5" t="n">
        <v>-18.534</v>
      </c>
      <c r="AH703" s="5" t="n">
        <v>24.913</v>
      </c>
      <c r="AI703" s="5" t="n">
        <v>0</v>
      </c>
      <c r="AJ703" s="5" t="n">
        <v>1</v>
      </c>
      <c r="AK703" s="5" t="n">
        <v>46.419</v>
      </c>
      <c r="AL703" s="5" t="n">
        <v>22.167</v>
      </c>
      <c r="AM703" s="5" t="n">
        <v>-34.394</v>
      </c>
      <c r="AN703" s="5" t="n">
        <v>14.429</v>
      </c>
      <c r="AO703" s="5" t="n">
        <v>0</v>
      </c>
      <c r="AP703" s="5" t="n">
        <v>0</v>
      </c>
      <c r="AQ703" s="5" t="n">
        <v>0.861</v>
      </c>
      <c r="AR703" s="5" t="n">
        <v>0.123</v>
      </c>
      <c r="AS703" s="5" t="n">
        <v>0.623</v>
      </c>
      <c r="AT703" s="5" t="n">
        <v>1.78</v>
      </c>
      <c r="AU703" s="5" t="n">
        <v>0.2</v>
      </c>
      <c r="AV703" s="5" t="n">
        <v>1</v>
      </c>
      <c r="AW703" s="5" t="n">
        <v>0.986</v>
      </c>
      <c r="AX703" s="5" t="n">
        <v>0.123</v>
      </c>
      <c r="AY703" s="5" t="n">
        <v>0.52</v>
      </c>
      <c r="AZ703" s="5" t="n">
        <v>1.807</v>
      </c>
      <c r="BA703" s="5" t="n">
        <v>0.2</v>
      </c>
      <c r="BB703" s="5" t="n">
        <v>1</v>
      </c>
      <c r="BC703" s="5" t="n">
        <v>0.598</v>
      </c>
      <c r="BD703" s="5" t="n">
        <v>0.123</v>
      </c>
      <c r="BE703" s="5" t="n">
        <v>0.132</v>
      </c>
      <c r="BF703" s="5" t="n">
        <v>0.876</v>
      </c>
      <c r="BG703" s="5" t="n">
        <v>0.2</v>
      </c>
      <c r="BH703" s="5" t="n">
        <v>1</v>
      </c>
      <c r="BI703" s="5" t="n">
        <v>0.612</v>
      </c>
      <c r="BJ703" s="5" t="n">
        <v>0.123</v>
      </c>
      <c r="BK703" s="5" t="n">
        <v>0.089</v>
      </c>
      <c r="BL703" s="5" t="n">
        <v>0.842</v>
      </c>
      <c r="BM703" s="5" t="n">
        <v>0.2</v>
      </c>
      <c r="BN703" s="5" t="n">
        <v>1</v>
      </c>
      <c r="BO703" s="5" t="n">
        <v>0</v>
      </c>
      <c r="BP703" s="5" t="n">
        <v>0.024</v>
      </c>
      <c r="BQ703" s="5" t="n">
        <v>0.244</v>
      </c>
      <c r="BR703" s="5" t="n">
        <v>0</v>
      </c>
      <c r="BS703" s="5" t="n">
        <v>1</v>
      </c>
      <c r="BT703" s="5" t="n">
        <v>0</v>
      </c>
      <c r="BU703" s="5" t="n">
        <v>0.027</v>
      </c>
      <c r="BV703" s="5" t="n">
        <v>0.194</v>
      </c>
      <c r="BW703" s="5" t="n">
        <v>0.2</v>
      </c>
      <c r="BX703" s="5" t="n">
        <v>0.667</v>
      </c>
      <c r="BY703" s="5" t="n">
        <v>12.729</v>
      </c>
      <c r="BZ703" s="5" t="n">
        <v>0</v>
      </c>
      <c r="CA703" s="5" t="n">
        <v>12.729</v>
      </c>
      <c r="CB703" s="5" t="n">
        <v>0</v>
      </c>
      <c r="CC703" s="5" t="n">
        <v>97.90000000000001</v>
      </c>
      <c r="CD703" s="5" t="n">
        <v>7.95</v>
      </c>
      <c r="CE703" s="5" t="n">
        <v>41.988</v>
      </c>
      <c r="CF703" s="5" t="n">
        <v>167.866</v>
      </c>
      <c r="CG703" s="5" t="n">
        <v>0.2</v>
      </c>
      <c r="CH703" s="5" t="n">
        <v>1</v>
      </c>
      <c r="CI703" s="5" t="n">
        <v>0</v>
      </c>
      <c r="CJ703" s="5" t="n">
        <v>0</v>
      </c>
      <c r="CK703" s="5" t="n">
        <v>0</v>
      </c>
      <c r="CL703" s="5" t="n">
        <v>0</v>
      </c>
      <c r="CM703" s="5" t="n">
        <v>0</v>
      </c>
      <c r="CN703" s="5" t="n">
        <v>0</v>
      </c>
      <c r="CO703" s="5" t="n">
        <v>0</v>
      </c>
      <c r="CP703" s="5" t="n">
        <v>0.016</v>
      </c>
      <c r="CQ703" s="5" t="n">
        <v>1.294</v>
      </c>
      <c r="CR703" s="5" t="n">
        <v>0</v>
      </c>
      <c r="CS703" s="5" t="n">
        <v>5.158</v>
      </c>
      <c r="CT703" s="5" t="n">
        <v>11.532</v>
      </c>
      <c r="CU703" s="5" t="n">
        <v>35.571</v>
      </c>
    </row>
    <row r="704">
      <c r="A704" s="5" t="inlineStr">
        <is>
          <t>SVK2023</t>
        </is>
      </c>
      <c r="B704" s="5" t="inlineStr">
        <is>
          <t>SVK</t>
        </is>
      </c>
      <c r="C704" s="5" t="inlineStr">
        <is>
          <t>SVK</t>
        </is>
      </c>
      <c r="D704" s="5" t="inlineStr">
        <is>
          <t>Slovak Republic</t>
        </is>
      </c>
      <c r="E704" s="5" t="n">
        <v>2023</v>
      </c>
      <c r="F704" s="5" t="n">
        <v>0.2</v>
      </c>
      <c r="G704" s="5" t="n">
        <v>16.327</v>
      </c>
      <c r="H704" s="5" t="n">
        <v>1.228</v>
      </c>
      <c r="I704" s="5" t="n">
        <v>4.507</v>
      </c>
      <c r="J704" s="5" t="n">
        <v>20.834</v>
      </c>
      <c r="K704" s="5" t="n">
        <v>0</v>
      </c>
      <c r="L704" s="5" t="n">
        <v>1</v>
      </c>
      <c r="M704" s="5" t="n">
        <v>10.207</v>
      </c>
      <c r="N704" s="5" t="n">
        <v>3.685</v>
      </c>
      <c r="O704" s="5" t="n">
        <v>9.888</v>
      </c>
      <c r="P704" s="5" t="n">
        <v>20.095</v>
      </c>
      <c r="Q704" s="5" t="n">
        <v>0</v>
      </c>
      <c r="R704" s="5" t="n">
        <v>1</v>
      </c>
      <c r="S704" s="5" t="n">
        <v>9.571</v>
      </c>
      <c r="T704" s="5" t="n">
        <v>6.002</v>
      </c>
      <c r="U704" s="5" t="n">
        <v>0.01</v>
      </c>
      <c r="V704" s="5" t="n">
        <v>11.496</v>
      </c>
      <c r="W704" s="5" t="n">
        <v>0.2</v>
      </c>
      <c r="X704" s="5" t="n">
        <v>1</v>
      </c>
      <c r="Y704" s="5" t="n">
        <v>22.447</v>
      </c>
      <c r="Z704" s="5" t="n">
        <v>2.514</v>
      </c>
      <c r="AA704" s="5" t="n">
        <v>12.29</v>
      </c>
      <c r="AB704" s="5" t="n">
        <v>34.737</v>
      </c>
      <c r="AC704" s="5" t="n">
        <v>0</v>
      </c>
      <c r="AD704" s="5" t="n">
        <v>1</v>
      </c>
      <c r="AE704" s="5" t="n">
        <v>22.545</v>
      </c>
      <c r="AF704" s="5" t="n">
        <v>4.49</v>
      </c>
      <c r="AG704" s="5" t="n">
        <v>12.191</v>
      </c>
      <c r="AH704" s="5" t="n">
        <v>34.737</v>
      </c>
      <c r="AI704" s="5" t="n">
        <v>0</v>
      </c>
      <c r="AJ704" s="5" t="n">
        <v>1</v>
      </c>
      <c r="AK704" s="5" t="n">
        <v>25.823</v>
      </c>
      <c r="AL704" s="5" t="n">
        <v>12.792</v>
      </c>
      <c r="AM704" s="5" t="n">
        <v>-11.04</v>
      </c>
      <c r="AN704" s="5" t="n">
        <v>17.739</v>
      </c>
      <c r="AO704" s="5" t="n">
        <v>0</v>
      </c>
      <c r="AP704" s="5" t="n">
        <v>0</v>
      </c>
      <c r="AQ704" s="5" t="n">
        <v>0.76</v>
      </c>
      <c r="AR704" s="5" t="n">
        <v>0.129</v>
      </c>
      <c r="AS704" s="5" t="n">
        <v>0.674</v>
      </c>
      <c r="AT704" s="5" t="n">
        <v>1.722</v>
      </c>
      <c r="AU704" s="5" t="n">
        <v>0.2</v>
      </c>
      <c r="AV704" s="5" t="n">
        <v>1</v>
      </c>
      <c r="AW704" s="5" t="n">
        <v>0.8110000000000001</v>
      </c>
      <c r="AX704" s="5" t="n">
        <v>0.129</v>
      </c>
      <c r="AY704" s="5" t="n">
        <v>0.588</v>
      </c>
      <c r="AZ704" s="5" t="n">
        <v>1.679</v>
      </c>
      <c r="BA704" s="5" t="n">
        <v>0.2</v>
      </c>
      <c r="BB704" s="5" t="n">
        <v>1</v>
      </c>
      <c r="BC704" s="5" t="n">
        <v>0.535</v>
      </c>
      <c r="BD704" s="5" t="n">
        <v>0.129</v>
      </c>
      <c r="BE704" s="5" t="n">
        <v>0.117</v>
      </c>
      <c r="BF704" s="5" t="n">
        <v>0.783</v>
      </c>
      <c r="BG704" s="5" t="n">
        <v>0.2</v>
      </c>
      <c r="BH704" s="5" t="n">
        <v>1</v>
      </c>
      <c r="BI704" s="5" t="n">
        <v>0.579</v>
      </c>
      <c r="BJ704" s="5" t="n">
        <v>0.129</v>
      </c>
      <c r="BK704" s="5" t="n">
        <v>0.158</v>
      </c>
      <c r="BL704" s="5" t="n">
        <v>0.885</v>
      </c>
      <c r="BM704" s="5" t="n">
        <v>0.2</v>
      </c>
      <c r="BN704" s="5" t="n">
        <v>1</v>
      </c>
      <c r="BO704" s="5" t="n">
        <v>0</v>
      </c>
      <c r="BP704" s="5" t="n">
        <v>0.037</v>
      </c>
      <c r="BQ704" s="5" t="n">
        <v>0.253</v>
      </c>
      <c r="BR704" s="5" t="n">
        <v>0</v>
      </c>
      <c r="BS704" s="5" t="n">
        <v>1</v>
      </c>
      <c r="BT704" s="5" t="n">
        <v>0</v>
      </c>
      <c r="BU704" s="5" t="n">
        <v>0.035</v>
      </c>
      <c r="BV704" s="5" t="n">
        <v>0.207</v>
      </c>
      <c r="BW704" s="5" t="n">
        <v>0.2</v>
      </c>
      <c r="BX704" s="5" t="n">
        <v>0.667</v>
      </c>
      <c r="BY704" s="5" t="n">
        <v>13.254</v>
      </c>
      <c r="BZ704" s="5" t="n">
        <v>0</v>
      </c>
      <c r="CA704" s="5" t="n">
        <v>13.254</v>
      </c>
      <c r="CB704" s="5" t="n">
        <v>0</v>
      </c>
      <c r="CC704" s="5" t="n">
        <v>83.248</v>
      </c>
      <c r="CD704" s="5" t="n">
        <v>7.95</v>
      </c>
      <c r="CE704" s="5" t="n">
        <v>53.745</v>
      </c>
      <c r="CF704" s="5" t="n">
        <v>164.392</v>
      </c>
      <c r="CG704" s="5" t="n">
        <v>0.2</v>
      </c>
      <c r="CH704" s="5" t="n">
        <v>1</v>
      </c>
      <c r="CI704" s="5" t="n">
        <v>0</v>
      </c>
      <c r="CJ704" s="5" t="n">
        <v>0</v>
      </c>
      <c r="CK704" s="5" t="n">
        <v>0</v>
      </c>
      <c r="CL704" s="5" t="n">
        <v>0</v>
      </c>
      <c r="CM704" s="5" t="n">
        <v>0</v>
      </c>
      <c r="CN704" s="5" t="n">
        <v>0</v>
      </c>
      <c r="CO704" s="5" t="n">
        <v>0</v>
      </c>
      <c r="CP704" s="5" t="n">
        <v>0.089</v>
      </c>
      <c r="CQ704" s="5" t="n">
        <v>1.348</v>
      </c>
      <c r="CR704" s="5" t="n">
        <v>0</v>
      </c>
      <c r="CS704" s="5" t="n">
        <v>5.37</v>
      </c>
      <c r="CT704" s="5" t="n">
        <v>11.23</v>
      </c>
      <c r="CU704" s="5" t="n">
        <v>14.568</v>
      </c>
    </row>
    <row r="705">
      <c r="A705" s="5" t="inlineStr">
        <is>
          <t>SVK2024</t>
        </is>
      </c>
      <c r="B705" s="5" t="inlineStr">
        <is>
          <t>SVK</t>
        </is>
      </c>
      <c r="C705" s="5" t="inlineStr">
        <is>
          <t>SVK</t>
        </is>
      </c>
      <c r="D705" s="5" t="inlineStr">
        <is>
          <t>Slovak Republic</t>
        </is>
      </c>
      <c r="E705" s="5" t="n">
        <v>2024</v>
      </c>
      <c r="F705" s="5" t="n">
        <v>0.2</v>
      </c>
      <c r="G705" s="5" t="n">
        <v>14.427</v>
      </c>
      <c r="H705" s="5" t="n">
        <v>1.265</v>
      </c>
      <c r="I705" s="5" t="n">
        <v>1.156</v>
      </c>
      <c r="J705" s="5" t="n">
        <v>15.583</v>
      </c>
      <c r="K705" s="5" t="n">
        <v>0</v>
      </c>
      <c r="L705" s="5" t="n">
        <v>1</v>
      </c>
      <c r="M705" s="5" t="n">
        <v>10.275</v>
      </c>
      <c r="N705" s="5" t="n">
        <v>3.794</v>
      </c>
      <c r="O705" s="5" t="n">
        <v>6.48</v>
      </c>
      <c r="P705" s="5" t="n">
        <v>16.755</v>
      </c>
      <c r="Q705" s="5" t="n">
        <v>0</v>
      </c>
      <c r="R705" s="5" t="n">
        <v>1</v>
      </c>
      <c r="S705" s="5" t="n">
        <v>9.33</v>
      </c>
      <c r="T705" s="5" t="n">
        <v>6.177</v>
      </c>
      <c r="U705" s="5" t="n">
        <v>0.01</v>
      </c>
      <c r="V705" s="5" t="n">
        <v>11.208</v>
      </c>
      <c r="W705" s="5" t="n">
        <v>0.2</v>
      </c>
      <c r="X705" s="5" t="n">
        <v>1</v>
      </c>
      <c r="Y705" s="5" t="n">
        <v>21.08</v>
      </c>
      <c r="Z705" s="5" t="n">
        <v>2.662</v>
      </c>
      <c r="AA705" s="5" t="n">
        <v>4.065</v>
      </c>
      <c r="AB705" s="5" t="n">
        <v>25.144</v>
      </c>
      <c r="AC705" s="5" t="n">
        <v>0</v>
      </c>
      <c r="AD705" s="5" t="n">
        <v>1</v>
      </c>
      <c r="AE705" s="5" t="n">
        <v>21.08</v>
      </c>
      <c r="AF705" s="5" t="n">
        <v>4.618</v>
      </c>
      <c r="AG705" s="5" t="n">
        <v>4.065</v>
      </c>
      <c r="AH705" s="5" t="n">
        <v>25.144</v>
      </c>
      <c r="AI705" s="5" t="n">
        <v>0</v>
      </c>
      <c r="AJ705" s="5" t="n">
        <v>1</v>
      </c>
      <c r="AK705" s="5" t="n">
        <v>21.496</v>
      </c>
      <c r="AL705" s="5" t="n">
        <v>10.933</v>
      </c>
      <c r="AM705" s="5" t="n">
        <v>-6.649</v>
      </c>
      <c r="AN705" s="5" t="n">
        <v>17.815</v>
      </c>
      <c r="AO705" s="5" t="n">
        <v>0</v>
      </c>
      <c r="AP705" s="5" t="n">
        <v>0</v>
      </c>
      <c r="AQ705" s="5" t="n">
        <v>0.724</v>
      </c>
      <c r="AR705" s="5" t="n">
        <v>0.132</v>
      </c>
      <c r="AS705" s="5" t="n">
        <v>0.694</v>
      </c>
      <c r="AT705" s="5" t="n">
        <v>1.702</v>
      </c>
      <c r="AU705" s="5" t="n">
        <v>0.2</v>
      </c>
      <c r="AV705" s="5" t="n">
        <v>1</v>
      </c>
      <c r="AW705" s="5" t="n">
        <v>0.75</v>
      </c>
      <c r="AX705" s="5" t="n">
        <v>0.132</v>
      </c>
      <c r="AY705" s="5" t="n">
        <v>0.603</v>
      </c>
      <c r="AZ705" s="5" t="n">
        <v>1.624</v>
      </c>
      <c r="BA705" s="5" t="n">
        <v>0.2</v>
      </c>
      <c r="BB705" s="5" t="n">
        <v>1</v>
      </c>
      <c r="BC705" s="5" t="n">
        <v>0.513</v>
      </c>
      <c r="BD705" s="5" t="n">
        <v>0.132</v>
      </c>
      <c r="BE705" s="5" t="n">
        <v>0.128</v>
      </c>
      <c r="BF705" s="5" t="n">
        <v>0.77</v>
      </c>
      <c r="BG705" s="5" t="n">
        <v>0.2</v>
      </c>
      <c r="BH705" s="5" t="n">
        <v>1</v>
      </c>
      <c r="BI705" s="5" t="n">
        <v>0.591</v>
      </c>
      <c r="BJ705" s="5" t="n">
        <v>0.132</v>
      </c>
      <c r="BK705" s="5" t="n">
        <v>0.111</v>
      </c>
      <c r="BL705" s="5" t="n">
        <v>0.843</v>
      </c>
      <c r="BM705" s="5" t="n">
        <v>0.2</v>
      </c>
      <c r="BN705" s="5" t="n">
        <v>1</v>
      </c>
      <c r="BO705" s="5" t="n">
        <v>0</v>
      </c>
      <c r="BP705" s="5" t="n">
        <v>0.025</v>
      </c>
      <c r="BQ705" s="5" t="n">
        <v>0.186</v>
      </c>
      <c r="BR705" s="5" t="n">
        <v>0</v>
      </c>
      <c r="BS705" s="5" t="n">
        <v>1</v>
      </c>
      <c r="BT705" s="5" t="n">
        <v>0</v>
      </c>
      <c r="BU705" s="5" t="n">
        <v>0.028</v>
      </c>
      <c r="BV705" s="5" t="n">
        <v>0.194</v>
      </c>
      <c r="BW705" s="5" t="n">
        <v>0.2</v>
      </c>
      <c r="BX705" s="5" t="n">
        <v>0.667</v>
      </c>
      <c r="BY705" s="5" t="n">
        <v>13.646</v>
      </c>
      <c r="BZ705" s="5" t="n">
        <v>0</v>
      </c>
      <c r="CA705" s="5" t="n">
        <v>13.646</v>
      </c>
      <c r="CB705" s="5" t="n">
        <v>0</v>
      </c>
      <c r="CC705" s="5" t="n">
        <v>82.58799999999999</v>
      </c>
      <c r="CD705" s="5" t="n">
        <v>7.95</v>
      </c>
      <c r="CE705" s="5" t="n">
        <v>42.672</v>
      </c>
      <c r="CF705" s="5" t="n">
        <v>150.312</v>
      </c>
      <c r="CG705" s="5" t="n">
        <v>0.2</v>
      </c>
      <c r="CH705" s="5" t="n">
        <v>1</v>
      </c>
      <c r="CI705" s="5" t="n">
        <v>0</v>
      </c>
      <c r="CJ705" s="5" t="n">
        <v>0</v>
      </c>
      <c r="CK705" s="5" t="n">
        <v>0</v>
      </c>
      <c r="CL705" s="5" t="n">
        <v>0</v>
      </c>
      <c r="CM705" s="5" t="n">
        <v>0</v>
      </c>
      <c r="CN705" s="5" t="n">
        <v>0</v>
      </c>
      <c r="CO705" s="5" t="n">
        <v>0</v>
      </c>
      <c r="CP705" s="5" t="n">
        <v>0.089</v>
      </c>
      <c r="CQ705" s="5" t="n">
        <v>1.387</v>
      </c>
      <c r="CR705" s="5" t="n">
        <v>0</v>
      </c>
      <c r="CS705" s="5" t="n">
        <v>5.529</v>
      </c>
      <c r="CT705" s="5" t="n">
        <v>8.946999999999999</v>
      </c>
      <c r="CU705" s="5" t="n">
        <v>10.966</v>
      </c>
    </row>
    <row r="706">
      <c r="A706" s="5" t="inlineStr">
        <is>
          <t>SVN2021</t>
        </is>
      </c>
      <c r="B706" s="5" t="inlineStr">
        <is>
          <t>SVN</t>
        </is>
      </c>
      <c r="C706" s="5" t="inlineStr">
        <is>
          <t>SVN</t>
        </is>
      </c>
      <c r="D706" s="5" t="inlineStr">
        <is>
          <t>Slovenia</t>
        </is>
      </c>
      <c r="E706" s="5" t="n">
        <v>2021</v>
      </c>
      <c r="F706" s="5" t="n">
        <v>0.22</v>
      </c>
      <c r="G706" s="5" t="n">
        <v>2.58</v>
      </c>
      <c r="H706" s="5" t="n">
        <v>0.634</v>
      </c>
      <c r="I706" s="5" t="n">
        <v>1.787</v>
      </c>
      <c r="J706" s="5" t="n">
        <v>4.367</v>
      </c>
      <c r="K706" s="5" t="n">
        <v>0</v>
      </c>
      <c r="L706" s="5" t="n">
        <v>1</v>
      </c>
      <c r="M706" s="5" t="n">
        <v>3.466</v>
      </c>
      <c r="N706" s="5" t="n">
        <v>1.903</v>
      </c>
      <c r="O706" s="5" t="n">
        <v>2.137</v>
      </c>
      <c r="P706" s="5" t="n">
        <v>5.603</v>
      </c>
      <c r="Q706" s="5" t="n">
        <v>0</v>
      </c>
      <c r="R706" s="5" t="n">
        <v>1</v>
      </c>
      <c r="S706" s="5" t="n">
        <v>5.751</v>
      </c>
      <c r="T706" s="5" t="n">
        <v>3.805</v>
      </c>
      <c r="U706" s="5" t="n">
        <v>2.644</v>
      </c>
      <c r="V706" s="5" t="n">
        <v>10.242</v>
      </c>
      <c r="W706" s="5" t="n">
        <v>0.22</v>
      </c>
      <c r="X706" s="5" t="n">
        <v>1</v>
      </c>
      <c r="Y706" s="5" t="n">
        <v>10.622</v>
      </c>
      <c r="Z706" s="5" t="n">
        <v>1.173</v>
      </c>
      <c r="AA706" s="5" t="n">
        <v>3.015</v>
      </c>
      <c r="AB706" s="5" t="n">
        <v>13.637</v>
      </c>
      <c r="AC706" s="5" t="n">
        <v>0</v>
      </c>
      <c r="AD706" s="5" t="n">
        <v>1</v>
      </c>
      <c r="AE706" s="5" t="n">
        <v>10.579</v>
      </c>
      <c r="AF706" s="5" t="n">
        <v>2.082</v>
      </c>
      <c r="AG706" s="5" t="n">
        <v>3.059</v>
      </c>
      <c r="AH706" s="5" t="n">
        <v>13.637</v>
      </c>
      <c r="AI706" s="5" t="n">
        <v>0</v>
      </c>
      <c r="AJ706" s="5" t="n">
        <v>1</v>
      </c>
      <c r="AK706" s="5" t="n">
        <v>15.139</v>
      </c>
      <c r="AL706" s="5" t="n">
        <v>7.43</v>
      </c>
      <c r="AM706" s="5" t="n">
        <v>0.129</v>
      </c>
      <c r="AN706" s="5" t="n">
        <v>18.627</v>
      </c>
      <c r="AO706" s="5" t="n">
        <v>0.22</v>
      </c>
      <c r="AP706" s="5" t="n">
        <v>1</v>
      </c>
      <c r="AQ706" s="5" t="n">
        <v>0.619</v>
      </c>
      <c r="AR706" s="5" t="n">
        <v>0.114</v>
      </c>
      <c r="AS706" s="5" t="n">
        <v>0.5659999999999999</v>
      </c>
      <c r="AT706" s="5" t="n">
        <v>1.446</v>
      </c>
      <c r="AU706" s="5" t="n">
        <v>0.22</v>
      </c>
      <c r="AV706" s="5" t="n">
        <v>1</v>
      </c>
      <c r="AW706" s="5" t="n">
        <v>0.599</v>
      </c>
      <c r="AX706" s="5" t="n">
        <v>0.114</v>
      </c>
      <c r="AY706" s="5" t="n">
        <v>0.638</v>
      </c>
      <c r="AZ706" s="5" t="n">
        <v>1.509</v>
      </c>
      <c r="BA706" s="5" t="n">
        <v>0.22</v>
      </c>
      <c r="BB706" s="5" t="n">
        <v>1</v>
      </c>
      <c r="BC706" s="5" t="n">
        <v>0.439</v>
      </c>
      <c r="BD706" s="5" t="n">
        <v>0.114</v>
      </c>
      <c r="BE706" s="5" t="n">
        <v>0.248</v>
      </c>
      <c r="BF706" s="5" t="n">
        <v>0.838</v>
      </c>
      <c r="BG706" s="5" t="n">
        <v>0.22</v>
      </c>
      <c r="BH706" s="5" t="n">
        <v>1</v>
      </c>
      <c r="BI706" s="5" t="n">
        <v>0.505</v>
      </c>
      <c r="BJ706" s="5" t="n">
        <v>0.114</v>
      </c>
      <c r="BK706" s="5" t="n">
        <v>0.434</v>
      </c>
      <c r="BL706" s="5" t="n">
        <v>1.146</v>
      </c>
      <c r="BM706" s="5" t="n">
        <v>0.22</v>
      </c>
      <c r="BN706" s="5" t="n">
        <v>1</v>
      </c>
      <c r="BO706" s="5" t="n">
        <v>0</v>
      </c>
      <c r="BP706" s="5" t="n">
        <v>0.011</v>
      </c>
      <c r="BQ706" s="5" t="n">
        <v>0.098</v>
      </c>
      <c r="BR706" s="5" t="n">
        <v>0</v>
      </c>
      <c r="BS706" s="5" t="n">
        <v>1</v>
      </c>
      <c r="BT706" s="5" t="n">
        <v>0</v>
      </c>
      <c r="BU706" s="5" t="n">
        <v>0.025</v>
      </c>
      <c r="BV706" s="5" t="n">
        <v>0.199</v>
      </c>
      <c r="BW706" s="5" t="n">
        <v>0.22</v>
      </c>
      <c r="BX706" s="5" t="n">
        <v>1</v>
      </c>
      <c r="BY706" s="5" t="n">
        <v>11.787</v>
      </c>
      <c r="BZ706" s="5" t="n">
        <v>0</v>
      </c>
      <c r="CA706" s="5" t="n">
        <v>11.787</v>
      </c>
      <c r="CB706" s="5" t="n">
        <v>0</v>
      </c>
      <c r="CC706" s="5" t="n">
        <v>78.125</v>
      </c>
      <c r="CD706" s="5" t="n">
        <v>7.95</v>
      </c>
      <c r="CE706" s="5" t="n">
        <v>82.363</v>
      </c>
      <c r="CF706" s="5" t="n">
        <v>195.796</v>
      </c>
      <c r="CG706" s="5" t="n">
        <v>0.22</v>
      </c>
      <c r="CH706" s="5" t="n">
        <v>1</v>
      </c>
      <c r="CI706" s="5" t="n">
        <v>0</v>
      </c>
      <c r="CJ706" s="5" t="n">
        <v>0</v>
      </c>
      <c r="CK706" s="5" t="n">
        <v>0</v>
      </c>
      <c r="CL706" s="5" t="n">
        <v>0</v>
      </c>
      <c r="CM706" s="5" t="n">
        <v>0</v>
      </c>
      <c r="CN706" s="5" t="n">
        <v>0</v>
      </c>
      <c r="CO706" s="5" t="n">
        <v>0</v>
      </c>
      <c r="CP706" s="5" t="n">
        <v>0.891</v>
      </c>
      <c r="CQ706" s="5" t="n">
        <v>1.198</v>
      </c>
      <c r="CR706" s="5" t="n">
        <v>0</v>
      </c>
      <c r="CS706" s="5" t="n">
        <v>4.776</v>
      </c>
      <c r="CT706" s="5" t="n">
        <v>8.026</v>
      </c>
      <c r="CU706" s="5" t="n">
        <v>7.971</v>
      </c>
    </row>
    <row r="707">
      <c r="A707" s="5" t="inlineStr">
        <is>
          <t>SVN2022</t>
        </is>
      </c>
      <c r="B707" s="5" t="inlineStr">
        <is>
          <t>SVN</t>
        </is>
      </c>
      <c r="C707" s="5" t="inlineStr">
        <is>
          <t>SVN</t>
        </is>
      </c>
      <c r="D707" s="5" t="inlineStr">
        <is>
          <t>Slovenia</t>
        </is>
      </c>
      <c r="E707" s="5" t="n">
        <v>2022</v>
      </c>
      <c r="F707" s="5" t="n">
        <v>0.22</v>
      </c>
      <c r="G707" s="5" t="n">
        <v>7.491</v>
      </c>
      <c r="H707" s="5" t="n">
        <v>0.791</v>
      </c>
      <c r="I707" s="5" t="n">
        <v>8.552</v>
      </c>
      <c r="J707" s="5" t="n">
        <v>16.043</v>
      </c>
      <c r="K707" s="5" t="n">
        <v>0</v>
      </c>
      <c r="L707" s="5" t="n">
        <v>1</v>
      </c>
      <c r="M707" s="5" t="n">
        <v>5.014</v>
      </c>
      <c r="N707" s="5" t="n">
        <v>2.373</v>
      </c>
      <c r="O707" s="5" t="n">
        <v>8.77</v>
      </c>
      <c r="P707" s="5" t="n">
        <v>13.784</v>
      </c>
      <c r="Q707" s="5" t="n">
        <v>0</v>
      </c>
      <c r="R707" s="5" t="n">
        <v>1</v>
      </c>
      <c r="S707" s="5" t="n">
        <v>11.447</v>
      </c>
      <c r="T707" s="5" t="n">
        <v>4.746</v>
      </c>
      <c r="U707" s="5" t="n">
        <v>2.983</v>
      </c>
      <c r="V707" s="5" t="n">
        <v>17.323</v>
      </c>
      <c r="W707" s="5" t="n">
        <v>0.22</v>
      </c>
      <c r="X707" s="5" t="n">
        <v>1</v>
      </c>
      <c r="Y707" s="5" t="n">
        <v>28.201</v>
      </c>
      <c r="Z707" s="5" t="n">
        <v>2.958</v>
      </c>
      <c r="AA707" s="5" t="n">
        <v>-1.608</v>
      </c>
      <c r="AB707" s="5" t="n">
        <v>26.593</v>
      </c>
      <c r="AC707" s="5" t="n">
        <v>0</v>
      </c>
      <c r="AD707" s="5" t="n">
        <v>1</v>
      </c>
      <c r="AE707" s="5" t="n">
        <v>28.248</v>
      </c>
      <c r="AF707" s="5" t="n">
        <v>5.237</v>
      </c>
      <c r="AG707" s="5" t="n">
        <v>-1.656</v>
      </c>
      <c r="AH707" s="5" t="n">
        <v>26.593</v>
      </c>
      <c r="AI707" s="5" t="n">
        <v>0</v>
      </c>
      <c r="AJ707" s="5" t="n">
        <v>1</v>
      </c>
      <c r="AK707" s="5" t="n">
        <v>33.174</v>
      </c>
      <c r="AL707" s="5" t="n">
        <v>15.842</v>
      </c>
      <c r="AM707" s="5" t="n">
        <v>-13.604</v>
      </c>
      <c r="AN707" s="5" t="n">
        <v>23.875</v>
      </c>
      <c r="AO707" s="5" t="n">
        <v>0.22</v>
      </c>
      <c r="AP707" s="5" t="n">
        <v>1</v>
      </c>
      <c r="AQ707" s="5" t="n">
        <v>0.861</v>
      </c>
      <c r="AR707" s="5" t="n">
        <v>0.123</v>
      </c>
      <c r="AS707" s="5" t="n">
        <v>0.428</v>
      </c>
      <c r="AT707" s="5" t="n">
        <v>1.573</v>
      </c>
      <c r="AU707" s="5" t="n">
        <v>0.22</v>
      </c>
      <c r="AV707" s="5" t="n">
        <v>1</v>
      </c>
      <c r="AW707" s="5" t="n">
        <v>0.986</v>
      </c>
      <c r="AX707" s="5" t="n">
        <v>0.123</v>
      </c>
      <c r="AY707" s="5" t="n">
        <v>0.427</v>
      </c>
      <c r="AZ707" s="5" t="n">
        <v>1.724</v>
      </c>
      <c r="BA707" s="5" t="n">
        <v>0.22</v>
      </c>
      <c r="BB707" s="5" t="n">
        <v>1</v>
      </c>
      <c r="BC707" s="5" t="n">
        <v>0.598</v>
      </c>
      <c r="BD707" s="5" t="n">
        <v>0.123</v>
      </c>
      <c r="BE707" s="5" t="n">
        <v>0.244</v>
      </c>
      <c r="BF707" s="5" t="n">
        <v>1.027</v>
      </c>
      <c r="BG707" s="5" t="n">
        <v>0.22</v>
      </c>
      <c r="BH707" s="5" t="n">
        <v>1</v>
      </c>
      <c r="BI707" s="5" t="n">
        <v>0.612</v>
      </c>
      <c r="BJ707" s="5" t="n">
        <v>0.123</v>
      </c>
      <c r="BK707" s="5" t="n">
        <v>0.5</v>
      </c>
      <c r="BL707" s="5" t="n">
        <v>1.357</v>
      </c>
      <c r="BM707" s="5" t="n">
        <v>0.22</v>
      </c>
      <c r="BN707" s="5" t="n">
        <v>1</v>
      </c>
      <c r="BO707" s="5" t="n">
        <v>0</v>
      </c>
      <c r="BP707" s="5" t="n">
        <v>0.008</v>
      </c>
      <c r="BQ707" s="5" t="n">
        <v>0.18</v>
      </c>
      <c r="BR707" s="5" t="n">
        <v>0</v>
      </c>
      <c r="BS707" s="5" t="n">
        <v>1</v>
      </c>
      <c r="BT707" s="5" t="n">
        <v>0</v>
      </c>
      <c r="BU707" s="5" t="n">
        <v>0.014</v>
      </c>
      <c r="BV707" s="5" t="n">
        <v>0.176</v>
      </c>
      <c r="BW707" s="5" t="n">
        <v>0.22</v>
      </c>
      <c r="BX707" s="5" t="n">
        <v>1</v>
      </c>
      <c r="BY707" s="5" t="n">
        <v>12.729</v>
      </c>
      <c r="BZ707" s="5" t="n">
        <v>0</v>
      </c>
      <c r="CA707" s="5" t="n">
        <v>12.729</v>
      </c>
      <c r="CB707" s="5" t="n">
        <v>0</v>
      </c>
      <c r="CC707" s="5" t="n">
        <v>97.90000000000001</v>
      </c>
      <c r="CD707" s="5" t="n">
        <v>7.95</v>
      </c>
      <c r="CE707" s="5" t="n">
        <v>117.374</v>
      </c>
      <c r="CF707" s="5" t="n">
        <v>262.634</v>
      </c>
      <c r="CG707" s="5" t="n">
        <v>0.22</v>
      </c>
      <c r="CH707" s="5" t="n">
        <v>1</v>
      </c>
      <c r="CI707" s="5" t="n">
        <v>0</v>
      </c>
      <c r="CJ707" s="5" t="n">
        <v>0</v>
      </c>
      <c r="CK707" s="5" t="n">
        <v>0</v>
      </c>
      <c r="CL707" s="5" t="n">
        <v>0</v>
      </c>
      <c r="CM707" s="5" t="n">
        <v>0</v>
      </c>
      <c r="CN707" s="5" t="n">
        <v>0</v>
      </c>
      <c r="CO707" s="5" t="n">
        <v>0</v>
      </c>
      <c r="CP707" s="5" t="n">
        <v>0.719</v>
      </c>
      <c r="CQ707" s="5" t="n">
        <v>1.294</v>
      </c>
      <c r="CR707" s="5" t="n">
        <v>0</v>
      </c>
      <c r="CS707" s="5" t="n">
        <v>5.158</v>
      </c>
      <c r="CT707" s="5" t="n">
        <v>20.506</v>
      </c>
      <c r="CU707" s="5" t="n">
        <v>25.458</v>
      </c>
    </row>
    <row r="708">
      <c r="A708" s="5" t="inlineStr">
        <is>
          <t>SVN2023</t>
        </is>
      </c>
      <c r="B708" s="5" t="inlineStr">
        <is>
          <t>SVN</t>
        </is>
      </c>
      <c r="C708" s="5" t="inlineStr">
        <is>
          <t>SVN</t>
        </is>
      </c>
      <c r="D708" s="5" t="inlineStr">
        <is>
          <t>Slovenia</t>
        </is>
      </c>
      <c r="E708" s="5" t="n">
        <v>2023</v>
      </c>
      <c r="F708" s="5" t="n">
        <v>0.22</v>
      </c>
      <c r="G708" s="5" t="n">
        <v>4.555</v>
      </c>
      <c r="H708" s="5" t="n">
        <v>0.823</v>
      </c>
      <c r="I708" s="5" t="n">
        <v>9.911</v>
      </c>
      <c r="J708" s="5" t="n">
        <v>14.466</v>
      </c>
      <c r="K708" s="5" t="n">
        <v>0</v>
      </c>
      <c r="L708" s="5" t="n">
        <v>1</v>
      </c>
      <c r="M708" s="5" t="n">
        <v>4.566</v>
      </c>
      <c r="N708" s="5" t="n">
        <v>2.468</v>
      </c>
      <c r="O708" s="5" t="n">
        <v>10.093</v>
      </c>
      <c r="P708" s="5" t="n">
        <v>14.66</v>
      </c>
      <c r="Q708" s="5" t="n">
        <v>0</v>
      </c>
      <c r="R708" s="5" t="n">
        <v>1</v>
      </c>
      <c r="S708" s="5" t="n">
        <v>8.669</v>
      </c>
      <c r="T708" s="5" t="n">
        <v>4.937</v>
      </c>
      <c r="U708" s="5" t="n">
        <v>1.086</v>
      </c>
      <c r="V708" s="5" t="n">
        <v>11.618</v>
      </c>
      <c r="W708" s="5" t="n">
        <v>0.22</v>
      </c>
      <c r="X708" s="5" t="n">
        <v>1</v>
      </c>
      <c r="Y708" s="5" t="n">
        <v>22.754</v>
      </c>
      <c r="Z708" s="5" t="n">
        <v>2.549</v>
      </c>
      <c r="AA708" s="5" t="n">
        <v>5.215</v>
      </c>
      <c r="AB708" s="5" t="n">
        <v>27.969</v>
      </c>
      <c r="AC708" s="5" t="n">
        <v>0</v>
      </c>
      <c r="AD708" s="5" t="n">
        <v>1</v>
      </c>
      <c r="AE708" s="5" t="n">
        <v>22.853</v>
      </c>
      <c r="AF708" s="5" t="n">
        <v>4.551</v>
      </c>
      <c r="AG708" s="5" t="n">
        <v>5.116</v>
      </c>
      <c r="AH708" s="5" t="n">
        <v>27.969</v>
      </c>
      <c r="AI708" s="5" t="n">
        <v>0</v>
      </c>
      <c r="AJ708" s="5" t="n">
        <v>1</v>
      </c>
      <c r="AK708" s="5" t="n">
        <v>27.981</v>
      </c>
      <c r="AL708" s="5" t="n">
        <v>13.861</v>
      </c>
      <c r="AM708" s="5" t="n">
        <v>-2.404</v>
      </c>
      <c r="AN708" s="5" t="n">
        <v>31.203</v>
      </c>
      <c r="AO708" s="5" t="n">
        <v>0.22</v>
      </c>
      <c r="AP708" s="5" t="n">
        <v>1</v>
      </c>
      <c r="AQ708" s="5" t="n">
        <v>0.76</v>
      </c>
      <c r="AR708" s="5" t="n">
        <v>0.129</v>
      </c>
      <c r="AS708" s="5" t="n">
        <v>0.524</v>
      </c>
      <c r="AT708" s="5" t="n">
        <v>1.567</v>
      </c>
      <c r="AU708" s="5" t="n">
        <v>0.22</v>
      </c>
      <c r="AV708" s="5" t="n">
        <v>1</v>
      </c>
      <c r="AW708" s="5" t="n">
        <v>0.8110000000000001</v>
      </c>
      <c r="AX708" s="5" t="n">
        <v>0.129</v>
      </c>
      <c r="AY708" s="5" t="n">
        <v>0.5570000000000001</v>
      </c>
      <c r="AZ708" s="5" t="n">
        <v>1.669</v>
      </c>
      <c r="BA708" s="5" t="n">
        <v>0.22</v>
      </c>
      <c r="BB708" s="5" t="n">
        <v>1</v>
      </c>
      <c r="BC708" s="5" t="n">
        <v>0.535</v>
      </c>
      <c r="BD708" s="5" t="n">
        <v>0.129</v>
      </c>
      <c r="BE708" s="5" t="n">
        <v>0.253</v>
      </c>
      <c r="BF708" s="5" t="n">
        <v>0.961</v>
      </c>
      <c r="BG708" s="5" t="n">
        <v>0.22</v>
      </c>
      <c r="BH708" s="5" t="n">
        <v>1</v>
      </c>
      <c r="BI708" s="5" t="n">
        <v>0.579</v>
      </c>
      <c r="BJ708" s="5" t="n">
        <v>0.129</v>
      </c>
      <c r="BK708" s="5" t="n">
        <v>0.402</v>
      </c>
      <c r="BL708" s="5" t="n">
        <v>1.197</v>
      </c>
      <c r="BM708" s="5" t="n">
        <v>0.22</v>
      </c>
      <c r="BN708" s="5" t="n">
        <v>1</v>
      </c>
      <c r="BO708" s="5" t="n">
        <v>0</v>
      </c>
      <c r="BP708" s="5" t="n">
        <v>0.008</v>
      </c>
      <c r="BQ708" s="5" t="n">
        <v>0.199</v>
      </c>
      <c r="BR708" s="5" t="n">
        <v>0</v>
      </c>
      <c r="BS708" s="5" t="n">
        <v>1</v>
      </c>
      <c r="BT708" s="5" t="n">
        <v>0</v>
      </c>
      <c r="BU708" s="5" t="n">
        <v>0.013</v>
      </c>
      <c r="BV708" s="5" t="n">
        <v>0.218</v>
      </c>
      <c r="BW708" s="5" t="n">
        <v>0.22</v>
      </c>
      <c r="BX708" s="5" t="n">
        <v>1</v>
      </c>
      <c r="BY708" s="5" t="n">
        <v>13.254</v>
      </c>
      <c r="BZ708" s="5" t="n">
        <v>0</v>
      </c>
      <c r="CA708" s="5" t="n">
        <v>13.254</v>
      </c>
      <c r="CB708" s="5" t="n">
        <v>0</v>
      </c>
      <c r="CC708" s="5" t="n">
        <v>83.248</v>
      </c>
      <c r="CD708" s="5" t="n">
        <v>7.95</v>
      </c>
      <c r="CE708" s="5" t="n">
        <v>116.427</v>
      </c>
      <c r="CF708" s="5" t="n">
        <v>243.604</v>
      </c>
      <c r="CG708" s="5" t="n">
        <v>0.22</v>
      </c>
      <c r="CH708" s="5" t="n">
        <v>1</v>
      </c>
      <c r="CI708" s="5" t="n">
        <v>0</v>
      </c>
      <c r="CJ708" s="5" t="n">
        <v>0</v>
      </c>
      <c r="CK708" s="5" t="n">
        <v>0</v>
      </c>
      <c r="CL708" s="5" t="n">
        <v>0</v>
      </c>
      <c r="CM708" s="5" t="n">
        <v>0</v>
      </c>
      <c r="CN708" s="5" t="n">
        <v>0</v>
      </c>
      <c r="CO708" s="5" t="n">
        <v>0</v>
      </c>
      <c r="CP708" s="5" t="n">
        <v>0.72</v>
      </c>
      <c r="CQ708" s="5" t="n">
        <v>1.348</v>
      </c>
      <c r="CR708" s="5" t="n">
        <v>0</v>
      </c>
      <c r="CS708" s="5" t="n">
        <v>5.37</v>
      </c>
      <c r="CT708" s="5" t="n">
        <v>9.867000000000001</v>
      </c>
      <c r="CU708" s="5" t="n">
        <v>19.961</v>
      </c>
    </row>
    <row r="709">
      <c r="A709" s="5" t="inlineStr">
        <is>
          <t>SVN2024</t>
        </is>
      </c>
      <c r="B709" s="5" t="inlineStr">
        <is>
          <t>SVN</t>
        </is>
      </c>
      <c r="C709" s="5" t="inlineStr">
        <is>
          <t>SVN</t>
        </is>
      </c>
      <c r="D709" s="5" t="inlineStr">
        <is>
          <t>Slovenia</t>
        </is>
      </c>
      <c r="E709" s="5" t="n">
        <v>2024</v>
      </c>
      <c r="F709" s="5" t="n">
        <v>0.22</v>
      </c>
      <c r="G709" s="5" t="n">
        <v>4.007</v>
      </c>
      <c r="H709" s="5" t="n">
        <v>0.847</v>
      </c>
      <c r="I709" s="5" t="n">
        <v>6.495</v>
      </c>
      <c r="J709" s="5" t="n">
        <v>10.503</v>
      </c>
      <c r="K709" s="5" t="n">
        <v>0</v>
      </c>
      <c r="L709" s="5" t="n">
        <v>1</v>
      </c>
      <c r="M709" s="5" t="n">
        <v>4.423</v>
      </c>
      <c r="N709" s="5" t="n">
        <v>2.541</v>
      </c>
      <c r="O709" s="5" t="n">
        <v>6.739</v>
      </c>
      <c r="P709" s="5" t="n">
        <v>11.161</v>
      </c>
      <c r="Q709" s="5" t="n">
        <v>0</v>
      </c>
      <c r="R709" s="5" t="n">
        <v>1</v>
      </c>
      <c r="S709" s="5" t="n">
        <v>8.242000000000001</v>
      </c>
      <c r="T709" s="5" t="n">
        <v>5.082</v>
      </c>
      <c r="U709" s="5" t="n">
        <v>3.123</v>
      </c>
      <c r="V709" s="5" t="n">
        <v>13.463</v>
      </c>
      <c r="W709" s="5" t="n">
        <v>0.22</v>
      </c>
      <c r="X709" s="5" t="n">
        <v>1</v>
      </c>
      <c r="Y709" s="5" t="n">
        <v>15.716</v>
      </c>
      <c r="Z709" s="5" t="n">
        <v>1.984</v>
      </c>
      <c r="AA709" s="5" t="n">
        <v>5.339</v>
      </c>
      <c r="AB709" s="5" t="n">
        <v>21.055</v>
      </c>
      <c r="AC709" s="5" t="n">
        <v>0</v>
      </c>
      <c r="AD709" s="5" t="n">
        <v>1</v>
      </c>
      <c r="AE709" s="5" t="n">
        <v>15.716</v>
      </c>
      <c r="AF709" s="5" t="n">
        <v>3.443</v>
      </c>
      <c r="AG709" s="5" t="n">
        <v>5.339</v>
      </c>
      <c r="AH709" s="5" t="n">
        <v>21.055</v>
      </c>
      <c r="AI709" s="5" t="n">
        <v>0</v>
      </c>
      <c r="AJ709" s="5" t="n">
        <v>1</v>
      </c>
      <c r="AK709" s="5" t="n">
        <v>20.995</v>
      </c>
      <c r="AL709" s="5" t="n">
        <v>10.679</v>
      </c>
      <c r="AM709" s="5" t="n">
        <v>2.19</v>
      </c>
      <c r="AN709" s="5" t="n">
        <v>28.286</v>
      </c>
      <c r="AO709" s="5" t="n">
        <v>0.22</v>
      </c>
      <c r="AP709" s="5" t="n">
        <v>1</v>
      </c>
      <c r="AQ709" s="5" t="n">
        <v>0.724</v>
      </c>
      <c r="AR709" s="5" t="n">
        <v>0.132</v>
      </c>
      <c r="AS709" s="5" t="n">
        <v>0.6</v>
      </c>
      <c r="AT709" s="5" t="n">
        <v>1.616</v>
      </c>
      <c r="AU709" s="5" t="n">
        <v>0.22</v>
      </c>
      <c r="AV709" s="5" t="n">
        <v>1</v>
      </c>
      <c r="AW709" s="5" t="n">
        <v>0.75</v>
      </c>
      <c r="AX709" s="5" t="n">
        <v>0.132</v>
      </c>
      <c r="AY709" s="5" t="n">
        <v>0.604</v>
      </c>
      <c r="AZ709" s="5" t="n">
        <v>1.652</v>
      </c>
      <c r="BA709" s="5" t="n">
        <v>0.22</v>
      </c>
      <c r="BB709" s="5" t="n">
        <v>1</v>
      </c>
      <c r="BC709" s="5" t="n">
        <v>0.513</v>
      </c>
      <c r="BD709" s="5" t="n">
        <v>0.132</v>
      </c>
      <c r="BE709" s="5" t="n">
        <v>0.259</v>
      </c>
      <c r="BF709" s="5" t="n">
        <v>0.9409999999999999</v>
      </c>
      <c r="BG709" s="5" t="n">
        <v>0.22</v>
      </c>
      <c r="BH709" s="5" t="n">
        <v>1</v>
      </c>
      <c r="BI709" s="5" t="n">
        <v>0.591</v>
      </c>
      <c r="BJ709" s="5" t="n">
        <v>0.132</v>
      </c>
      <c r="BK709" s="5" t="n">
        <v>0.367</v>
      </c>
      <c r="BL709" s="5" t="n">
        <v>1.169</v>
      </c>
      <c r="BM709" s="5" t="n">
        <v>0.22</v>
      </c>
      <c r="BN709" s="5" t="n">
        <v>1</v>
      </c>
      <c r="BO709" s="5" t="n">
        <v>0</v>
      </c>
      <c r="BP709" s="5" t="n">
        <v>0.008</v>
      </c>
      <c r="BQ709" s="5" t="n">
        <v>0.158</v>
      </c>
      <c r="BR709" s="5" t="n">
        <v>0</v>
      </c>
      <c r="BS709" s="5" t="n">
        <v>1</v>
      </c>
      <c r="BT709" s="5" t="n">
        <v>0</v>
      </c>
      <c r="BU709" s="5" t="n">
        <v>0.003</v>
      </c>
      <c r="BV709" s="5" t="n">
        <v>0.221</v>
      </c>
      <c r="BW709" s="5" t="n">
        <v>0.22</v>
      </c>
      <c r="BX709" s="5" t="n">
        <v>1</v>
      </c>
      <c r="BY709" s="5" t="n">
        <v>13.646</v>
      </c>
      <c r="BZ709" s="5" t="n">
        <v>0</v>
      </c>
      <c r="CA709" s="5" t="n">
        <v>13.646</v>
      </c>
      <c r="CB709" s="5" t="n">
        <v>0</v>
      </c>
      <c r="CC709" s="5" t="n">
        <v>82.58799999999999</v>
      </c>
      <c r="CD709" s="5" t="n">
        <v>7.95</v>
      </c>
      <c r="CE709" s="5" t="n">
        <v>107.233</v>
      </c>
      <c r="CF709" s="5" t="n">
        <v>231.582</v>
      </c>
      <c r="CG709" s="5" t="n">
        <v>0.22</v>
      </c>
      <c r="CH709" s="5" t="n">
        <v>1</v>
      </c>
      <c r="CI709" s="5" t="n">
        <v>0</v>
      </c>
      <c r="CJ709" s="5" t="n">
        <v>0</v>
      </c>
      <c r="CK709" s="5" t="n">
        <v>0</v>
      </c>
      <c r="CL709" s="5" t="n">
        <v>0</v>
      </c>
      <c r="CM709" s="5" t="n">
        <v>0</v>
      </c>
      <c r="CN709" s="5" t="n">
        <v>0</v>
      </c>
      <c r="CO709" s="5" t="n">
        <v>0</v>
      </c>
      <c r="CP709" s="5" t="n">
        <v>0.72</v>
      </c>
      <c r="CQ709" s="5" t="n">
        <v>1.387</v>
      </c>
      <c r="CR709" s="5" t="n">
        <v>0</v>
      </c>
      <c r="CS709" s="5" t="n">
        <v>5.529</v>
      </c>
      <c r="CT709" s="5" t="n">
        <v>7.721</v>
      </c>
      <c r="CU709" s="5" t="n">
        <v>12.028</v>
      </c>
    </row>
    <row r="710">
      <c r="A710" s="5" t="inlineStr">
        <is>
          <t>SLB2021</t>
        </is>
      </c>
      <c r="B710" s="5" t="inlineStr">
        <is>
          <t>SLB</t>
        </is>
      </c>
      <c r="C710" s="5" t="inlineStr">
        <is>
          <t>SLB</t>
        </is>
      </c>
      <c r="D710" s="5" t="inlineStr">
        <is>
          <t>Solomon Islands</t>
        </is>
      </c>
      <c r="E710" s="5" t="n">
        <v>2021</v>
      </c>
      <c r="F710" s="5" t="n">
        <v>0</v>
      </c>
      <c r="G710" s="5" t="n">
        <v>4.747</v>
      </c>
      <c r="H710" s="5" t="n">
        <v>1.143</v>
      </c>
      <c r="I710" s="5" t="n">
        <v>0</v>
      </c>
      <c r="J710" s="5" t="n">
        <v>4.747</v>
      </c>
      <c r="K710" s="5" t="n">
        <v>0</v>
      </c>
      <c r="L710" s="5" t="n">
        <v>1</v>
      </c>
      <c r="M710" s="5" t="n">
        <v>7.964</v>
      </c>
      <c r="N710" s="5" t="n">
        <v>3.43</v>
      </c>
      <c r="O710" s="5" t="n">
        <v>0</v>
      </c>
      <c r="P710" s="5" t="n">
        <v>7.964</v>
      </c>
      <c r="Q710" s="5" t="n">
        <v>0</v>
      </c>
      <c r="R710" s="5" t="n">
        <v>1</v>
      </c>
      <c r="S710" s="5" t="n">
        <v>10.464</v>
      </c>
      <c r="T710" s="5" t="n">
        <v>6.86</v>
      </c>
      <c r="U710" s="5" t="n">
        <v>0</v>
      </c>
      <c r="V710" s="5" t="n">
        <v>10.464</v>
      </c>
      <c r="W710" s="5" t="n">
        <v>0</v>
      </c>
      <c r="X710" s="5" t="n">
        <v>1</v>
      </c>
      <c r="Y710" s="5" t="n">
        <v>5.989</v>
      </c>
      <c r="Z710" s="5" t="n">
        <v>0.739</v>
      </c>
      <c r="AA710" s="5" t="n">
        <v>0</v>
      </c>
      <c r="AB710" s="5" t="n">
        <v>5.989</v>
      </c>
      <c r="AC710" s="5" t="n">
        <v>0</v>
      </c>
      <c r="AD710" s="5" t="n">
        <v>1</v>
      </c>
      <c r="AE710" s="5" t="n">
        <v>7.132</v>
      </c>
      <c r="AF710" s="5" t="n">
        <v>1.555</v>
      </c>
      <c r="AG710" s="5" t="n">
        <v>0</v>
      </c>
      <c r="AH710" s="5" t="n">
        <v>7.132</v>
      </c>
      <c r="AI710" s="5" t="n">
        <v>0</v>
      </c>
      <c r="AJ710" s="5" t="n">
        <v>1</v>
      </c>
      <c r="AK710" s="5" t="n">
        <v>13.992</v>
      </c>
      <c r="AL710" s="5" t="n">
        <v>7.26</v>
      </c>
      <c r="AM710" s="5" t="n">
        <v>0</v>
      </c>
      <c r="AN710" s="5" t="n">
        <v>13.992</v>
      </c>
      <c r="AO710" s="5" t="n">
        <v>0</v>
      </c>
      <c r="AP710" s="5" t="n">
        <v>1</v>
      </c>
      <c r="AQ710" s="5" t="n">
        <v>0.621</v>
      </c>
      <c r="AR710" s="5" t="n">
        <v>0.114</v>
      </c>
      <c r="AS710" s="5" t="n">
        <v>0</v>
      </c>
      <c r="AT710" s="5" t="n">
        <v>0.621</v>
      </c>
      <c r="AU710" s="5" t="n">
        <v>0</v>
      </c>
      <c r="AV710" s="5" t="n">
        <v>1</v>
      </c>
      <c r="AW710" s="5" t="n">
        <v>0.593</v>
      </c>
      <c r="AX710" s="5" t="n">
        <v>0.114</v>
      </c>
      <c r="AY710" s="5" t="n">
        <v>0</v>
      </c>
      <c r="AZ710" s="5" t="n">
        <v>0.593</v>
      </c>
      <c r="BA710" s="5" t="n">
        <v>0</v>
      </c>
      <c r="BB710" s="5" t="n">
        <v>1</v>
      </c>
      <c r="BC710" s="5" t="n">
        <v>0.44</v>
      </c>
      <c r="BD710" s="5" t="n">
        <v>0.114</v>
      </c>
      <c r="BE710" s="5" t="n">
        <v>0</v>
      </c>
      <c r="BF710" s="5" t="n">
        <v>0.44</v>
      </c>
      <c r="BG710" s="5" t="n">
        <v>0</v>
      </c>
      <c r="BH710" s="5" t="n">
        <v>1</v>
      </c>
      <c r="BI710" s="5" t="n">
        <v>0.5600000000000001</v>
      </c>
      <c r="BJ710" s="5" t="n">
        <v>0.114</v>
      </c>
      <c r="BK710" s="5" t="n">
        <v>0</v>
      </c>
      <c r="BL710" s="5" t="n">
        <v>0.5600000000000001</v>
      </c>
      <c r="BM710" s="5" t="n">
        <v>0</v>
      </c>
      <c r="BN710" s="5" t="n">
        <v>1</v>
      </c>
      <c r="BO710" s="5" t="n">
        <v>0</v>
      </c>
      <c r="BP710" s="5" t="n">
        <v>0</v>
      </c>
      <c r="BQ710" s="5" t="n">
        <v>0</v>
      </c>
      <c r="BR710" s="5" t="n">
        <v>0</v>
      </c>
      <c r="BS710" s="5" t="n">
        <v>1</v>
      </c>
      <c r="BT710" s="5" t="n">
        <v>0</v>
      </c>
      <c r="BU710" s="5" t="n">
        <v>0</v>
      </c>
      <c r="BV710" s="5" t="n">
        <v>0</v>
      </c>
      <c r="BW710" s="5" t="n">
        <v>0</v>
      </c>
      <c r="BX710" s="5" t="n">
        <v>1</v>
      </c>
      <c r="BY710" s="5" t="n">
        <v>11.787</v>
      </c>
      <c r="BZ710" s="5" t="n">
        <v>0</v>
      </c>
      <c r="CA710" s="5" t="n">
        <v>11.787</v>
      </c>
      <c r="CB710" s="5" t="n">
        <v>0</v>
      </c>
      <c r="CC710" s="5" t="n">
        <v>81.69499999999999</v>
      </c>
      <c r="CD710" s="5" t="n">
        <v>7.95</v>
      </c>
      <c r="CE710" s="5" t="n">
        <v>0</v>
      </c>
      <c r="CF710" s="5" t="n">
        <v>81.69499999999999</v>
      </c>
      <c r="CG710" s="5" t="n">
        <v>0</v>
      </c>
      <c r="CH710" s="5" t="n">
        <v>1</v>
      </c>
      <c r="CI710" s="5" t="n">
        <v>0</v>
      </c>
      <c r="CJ710" s="5" t="n">
        <v>0</v>
      </c>
      <c r="CK710" s="5" t="n">
        <v>0</v>
      </c>
      <c r="CL710" s="5" t="n">
        <v>0</v>
      </c>
      <c r="CM710" s="5" t="n">
        <v>0</v>
      </c>
      <c r="CN710" s="5" t="n">
        <v>0</v>
      </c>
      <c r="CO710" s="5" t="n">
        <v>0</v>
      </c>
      <c r="CP710" s="5" t="n">
        <v>0</v>
      </c>
      <c r="CQ710" s="5" t="n">
        <v>1.198</v>
      </c>
      <c r="CR710" s="5" t="n">
        <v>0</v>
      </c>
      <c r="CS710" s="5" t="n">
        <v>4.776</v>
      </c>
      <c r="CT710" s="5" t="n">
        <v>3.604</v>
      </c>
      <c r="CU710" s="5" t="n">
        <v>9.407999999999999</v>
      </c>
    </row>
    <row r="711">
      <c r="A711" s="5" t="inlineStr">
        <is>
          <t>SLB2022</t>
        </is>
      </c>
      <c r="B711" s="5" t="inlineStr">
        <is>
          <t>SLB</t>
        </is>
      </c>
      <c r="C711" s="5" t="inlineStr">
        <is>
          <t>SLB</t>
        </is>
      </c>
      <c r="D711" s="5" t="inlineStr">
        <is>
          <t>Solomon Islands</t>
        </is>
      </c>
      <c r="E711" s="5" t="n">
        <v>2022</v>
      </c>
      <c r="F711" s="5" t="n">
        <v>0</v>
      </c>
      <c r="G711" s="5" t="n">
        <v>8.788</v>
      </c>
      <c r="H711" s="5" t="n">
        <v>1.235</v>
      </c>
      <c r="I711" s="5" t="n">
        <v>0</v>
      </c>
      <c r="J711" s="5" t="n">
        <v>8.788</v>
      </c>
      <c r="K711" s="5" t="n">
        <v>0</v>
      </c>
      <c r="L711" s="5" t="n">
        <v>1</v>
      </c>
      <c r="M711" s="5" t="n">
        <v>9.782999999999999</v>
      </c>
      <c r="N711" s="5" t="n">
        <v>3.704</v>
      </c>
      <c r="O711" s="5" t="n">
        <v>0</v>
      </c>
      <c r="P711" s="5" t="n">
        <v>9.782999999999999</v>
      </c>
      <c r="Q711" s="5" t="n">
        <v>0</v>
      </c>
      <c r="R711" s="5" t="n">
        <v>1</v>
      </c>
      <c r="S711" s="5" t="n">
        <v>14.962</v>
      </c>
      <c r="T711" s="5" t="n">
        <v>7.408</v>
      </c>
      <c r="U711" s="5" t="n">
        <v>0</v>
      </c>
      <c r="V711" s="5" t="n">
        <v>14.962</v>
      </c>
      <c r="W711" s="5" t="n">
        <v>0</v>
      </c>
      <c r="X711" s="5" t="n">
        <v>1</v>
      </c>
      <c r="Y711" s="5" t="n">
        <v>6.765</v>
      </c>
      <c r="Z711" s="5" t="n">
        <v>0.835</v>
      </c>
      <c r="AA711" s="5" t="n">
        <v>0</v>
      </c>
      <c r="AB711" s="5" t="n">
        <v>6.765</v>
      </c>
      <c r="AC711" s="5" t="n">
        <v>0</v>
      </c>
      <c r="AD711" s="5" t="n">
        <v>1</v>
      </c>
      <c r="AE711" s="5" t="n">
        <v>7.999</v>
      </c>
      <c r="AF711" s="5" t="n">
        <v>1.744</v>
      </c>
      <c r="AG711" s="5" t="n">
        <v>0</v>
      </c>
      <c r="AH711" s="5" t="n">
        <v>7.999</v>
      </c>
      <c r="AI711" s="5" t="n">
        <v>0</v>
      </c>
      <c r="AJ711" s="5" t="n">
        <v>1</v>
      </c>
      <c r="AK711" s="5" t="n">
        <v>15.407</v>
      </c>
      <c r="AL711" s="5" t="n">
        <v>7.995</v>
      </c>
      <c r="AM711" s="5" t="n">
        <v>0</v>
      </c>
      <c r="AN711" s="5" t="n">
        <v>15.407</v>
      </c>
      <c r="AO711" s="5" t="n">
        <v>0</v>
      </c>
      <c r="AP711" s="5" t="n">
        <v>1</v>
      </c>
      <c r="AQ711" s="5" t="n">
        <v>0.847</v>
      </c>
      <c r="AR711" s="5" t="n">
        <v>0.123</v>
      </c>
      <c r="AS711" s="5" t="n">
        <v>0</v>
      </c>
      <c r="AT711" s="5" t="n">
        <v>0.847</v>
      </c>
      <c r="AU711" s="5" t="n">
        <v>0</v>
      </c>
      <c r="AV711" s="5" t="n">
        <v>1</v>
      </c>
      <c r="AW711" s="5" t="n">
        <v>0.947</v>
      </c>
      <c r="AX711" s="5" t="n">
        <v>0.123</v>
      </c>
      <c r="AY711" s="5" t="n">
        <v>0</v>
      </c>
      <c r="AZ711" s="5" t="n">
        <v>0.947</v>
      </c>
      <c r="BA711" s="5" t="n">
        <v>0</v>
      </c>
      <c r="BB711" s="5" t="n">
        <v>1</v>
      </c>
      <c r="BC711" s="5" t="n">
        <v>0.589</v>
      </c>
      <c r="BD711" s="5" t="n">
        <v>0.123</v>
      </c>
      <c r="BE711" s="5" t="n">
        <v>0</v>
      </c>
      <c r="BF711" s="5" t="n">
        <v>0.589</v>
      </c>
      <c r="BG711" s="5" t="n">
        <v>0</v>
      </c>
      <c r="BH711" s="5" t="n">
        <v>1</v>
      </c>
      <c r="BI711" s="5" t="n">
        <v>0.6889999999999999</v>
      </c>
      <c r="BJ711" s="5" t="n">
        <v>0.123</v>
      </c>
      <c r="BK711" s="5" t="n">
        <v>0</v>
      </c>
      <c r="BL711" s="5" t="n">
        <v>0.6889999999999999</v>
      </c>
      <c r="BM711" s="5" t="n">
        <v>0</v>
      </c>
      <c r="BN711" s="5" t="n">
        <v>1</v>
      </c>
      <c r="BO711" s="5" t="n">
        <v>0</v>
      </c>
      <c r="BP711" s="5" t="n">
        <v>0</v>
      </c>
      <c r="BQ711" s="5" t="n">
        <v>0</v>
      </c>
      <c r="BR711" s="5" t="n">
        <v>0</v>
      </c>
      <c r="BS711" s="5" t="n">
        <v>1</v>
      </c>
      <c r="BT711" s="5" t="n">
        <v>0</v>
      </c>
      <c r="BU711" s="5" t="n">
        <v>0</v>
      </c>
      <c r="BV711" s="5" t="n">
        <v>0</v>
      </c>
      <c r="BW711" s="5" t="n">
        <v>0</v>
      </c>
      <c r="BX711" s="5" t="n">
        <v>1</v>
      </c>
      <c r="BY711" s="5" t="n">
        <v>12.729</v>
      </c>
      <c r="BZ711" s="5" t="n">
        <v>0</v>
      </c>
      <c r="CA711" s="5" t="n">
        <v>12.729</v>
      </c>
      <c r="CB711" s="5" t="n">
        <v>0</v>
      </c>
      <c r="CC711" s="5" t="n">
        <v>102.477</v>
      </c>
      <c r="CD711" s="5" t="n">
        <v>7.95</v>
      </c>
      <c r="CE711" s="5" t="n">
        <v>0</v>
      </c>
      <c r="CF711" s="5" t="n">
        <v>102.477</v>
      </c>
      <c r="CG711" s="5" t="n">
        <v>0</v>
      </c>
      <c r="CH711" s="5" t="n">
        <v>1</v>
      </c>
      <c r="CI711" s="5" t="n">
        <v>0</v>
      </c>
      <c r="CJ711" s="5" t="n">
        <v>0</v>
      </c>
      <c r="CK711" s="5" t="n">
        <v>0</v>
      </c>
      <c r="CL711" s="5" t="n">
        <v>0</v>
      </c>
      <c r="CM711" s="5" t="n">
        <v>0</v>
      </c>
      <c r="CN711" s="5" t="n">
        <v>0</v>
      </c>
      <c r="CO711" s="5" t="n">
        <v>0</v>
      </c>
      <c r="CP711" s="5" t="n">
        <v>0</v>
      </c>
      <c r="CQ711" s="5" t="n">
        <v>1.294</v>
      </c>
      <c r="CR711" s="5" t="n">
        <v>0</v>
      </c>
      <c r="CS711" s="5" t="n">
        <v>5.158</v>
      </c>
      <c r="CT711" s="5" t="n">
        <v>7.554</v>
      </c>
      <c r="CU711" s="5" t="n">
        <v>16.097</v>
      </c>
    </row>
    <row r="712">
      <c r="A712" s="5" t="inlineStr">
        <is>
          <t>SLB2023</t>
        </is>
      </c>
      <c r="B712" s="5" t="inlineStr">
        <is>
          <t>SLB</t>
        </is>
      </c>
      <c r="C712" s="5" t="inlineStr">
        <is>
          <t>SLB</t>
        </is>
      </c>
      <c r="D712" s="5" t="inlineStr">
        <is>
          <t>Solomon Islands</t>
        </is>
      </c>
      <c r="E712" s="5" t="n">
        <v>2023</v>
      </c>
      <c r="F712" s="5" t="n">
        <v>0</v>
      </c>
      <c r="G712" s="5" t="n">
        <v>5.77</v>
      </c>
      <c r="H712" s="5" t="n">
        <v>1.286</v>
      </c>
      <c r="I712" s="5" t="n">
        <v>0</v>
      </c>
      <c r="J712" s="5" t="n">
        <v>5.77</v>
      </c>
      <c r="K712" s="5" t="n">
        <v>0</v>
      </c>
      <c r="L712" s="5" t="n">
        <v>1</v>
      </c>
      <c r="M712" s="5" t="n">
        <v>7.886</v>
      </c>
      <c r="N712" s="5" t="n">
        <v>3.857</v>
      </c>
      <c r="O712" s="5" t="n">
        <v>0</v>
      </c>
      <c r="P712" s="5" t="n">
        <v>7.886</v>
      </c>
      <c r="Q712" s="5" t="n">
        <v>0</v>
      </c>
      <c r="R712" s="5" t="n">
        <v>1</v>
      </c>
      <c r="S712" s="5" t="n">
        <v>12.198</v>
      </c>
      <c r="T712" s="5" t="n">
        <v>7.714</v>
      </c>
      <c r="U712" s="5" t="n">
        <v>0</v>
      </c>
      <c r="V712" s="5" t="n">
        <v>12.198</v>
      </c>
      <c r="W712" s="5" t="n">
        <v>0</v>
      </c>
      <c r="X712" s="5" t="n">
        <v>1</v>
      </c>
      <c r="Y712" s="5" t="n">
        <v>6.832</v>
      </c>
      <c r="Z712" s="5" t="n">
        <v>0.843</v>
      </c>
      <c r="AA712" s="5" t="n">
        <v>0</v>
      </c>
      <c r="AB712" s="5" t="n">
        <v>6.832</v>
      </c>
      <c r="AC712" s="5" t="n">
        <v>0</v>
      </c>
      <c r="AD712" s="5" t="n">
        <v>1</v>
      </c>
      <c r="AE712" s="5" t="n">
        <v>8.118</v>
      </c>
      <c r="AF712" s="5" t="n">
        <v>1.77</v>
      </c>
      <c r="AG712" s="5" t="n">
        <v>0</v>
      </c>
      <c r="AH712" s="5" t="n">
        <v>8.118</v>
      </c>
      <c r="AI712" s="5" t="n">
        <v>0</v>
      </c>
      <c r="AJ712" s="5" t="n">
        <v>1</v>
      </c>
      <c r="AK712" s="5" t="n">
        <v>15.832</v>
      </c>
      <c r="AL712" s="5" t="n">
        <v>8.215</v>
      </c>
      <c r="AM712" s="5" t="n">
        <v>0</v>
      </c>
      <c r="AN712" s="5" t="n">
        <v>15.832</v>
      </c>
      <c r="AO712" s="5" t="n">
        <v>0</v>
      </c>
      <c r="AP712" s="5" t="n">
        <v>1</v>
      </c>
      <c r="AQ712" s="5" t="n">
        <v>0.749</v>
      </c>
      <c r="AR712" s="5" t="n">
        <v>0.129</v>
      </c>
      <c r="AS712" s="5" t="n">
        <v>0</v>
      </c>
      <c r="AT712" s="5" t="n">
        <v>0.749</v>
      </c>
      <c r="AU712" s="5" t="n">
        <v>0</v>
      </c>
      <c r="AV712" s="5" t="n">
        <v>1</v>
      </c>
      <c r="AW712" s="5" t="n">
        <v>0.783</v>
      </c>
      <c r="AX712" s="5" t="n">
        <v>0.129</v>
      </c>
      <c r="AY712" s="5" t="n">
        <v>0</v>
      </c>
      <c r="AZ712" s="5" t="n">
        <v>0.783</v>
      </c>
      <c r="BA712" s="5" t="n">
        <v>0</v>
      </c>
      <c r="BB712" s="5" t="n">
        <v>1</v>
      </c>
      <c r="BC712" s="5" t="n">
        <v>0.527</v>
      </c>
      <c r="BD712" s="5" t="n">
        <v>0.129</v>
      </c>
      <c r="BE712" s="5" t="n">
        <v>0</v>
      </c>
      <c r="BF712" s="5" t="n">
        <v>0.527</v>
      </c>
      <c r="BG712" s="5" t="n">
        <v>0</v>
      </c>
      <c r="BH712" s="5" t="n">
        <v>1</v>
      </c>
      <c r="BI712" s="5" t="n">
        <v>0.64</v>
      </c>
      <c r="BJ712" s="5" t="n">
        <v>0.129</v>
      </c>
      <c r="BK712" s="5" t="n">
        <v>0</v>
      </c>
      <c r="BL712" s="5" t="n">
        <v>0.64</v>
      </c>
      <c r="BM712" s="5" t="n">
        <v>0</v>
      </c>
      <c r="BN712" s="5" t="n">
        <v>1</v>
      </c>
      <c r="BO712" s="5" t="n">
        <v>0</v>
      </c>
      <c r="BP712" s="5" t="n">
        <v>0</v>
      </c>
      <c r="BQ712" s="5" t="n">
        <v>0</v>
      </c>
      <c r="BR712" s="5" t="n">
        <v>0</v>
      </c>
      <c r="BS712" s="5" t="n">
        <v>1</v>
      </c>
      <c r="BT712" s="5" t="n">
        <v>0</v>
      </c>
      <c r="BU712" s="5" t="n">
        <v>0</v>
      </c>
      <c r="BV712" s="5" t="n">
        <v>0</v>
      </c>
      <c r="BW712" s="5" t="n">
        <v>0</v>
      </c>
      <c r="BX712" s="5" t="n">
        <v>1</v>
      </c>
      <c r="BY712" s="5" t="n">
        <v>13.254</v>
      </c>
      <c r="BZ712" s="5" t="n">
        <v>0</v>
      </c>
      <c r="CA712" s="5" t="n">
        <v>13.254</v>
      </c>
      <c r="CB712" s="5" t="n">
        <v>0</v>
      </c>
      <c r="CC712" s="5" t="n">
        <v>87.07899999999999</v>
      </c>
      <c r="CD712" s="5" t="n">
        <v>7.95</v>
      </c>
      <c r="CE712" s="5" t="n">
        <v>0</v>
      </c>
      <c r="CF712" s="5" t="n">
        <v>87.07899999999999</v>
      </c>
      <c r="CG712" s="5" t="n">
        <v>0</v>
      </c>
      <c r="CH712" s="5" t="n">
        <v>1</v>
      </c>
      <c r="CI712" s="5" t="n">
        <v>0</v>
      </c>
      <c r="CJ712" s="5" t="n">
        <v>0</v>
      </c>
      <c r="CK712" s="5" t="n">
        <v>0</v>
      </c>
      <c r="CL712" s="5" t="n">
        <v>0</v>
      </c>
      <c r="CM712" s="5" t="n">
        <v>0</v>
      </c>
      <c r="CN712" s="5" t="n">
        <v>0</v>
      </c>
      <c r="CO712" s="5" t="n">
        <v>0</v>
      </c>
      <c r="CP712" s="5" t="n">
        <v>0</v>
      </c>
      <c r="CQ712" s="5" t="n">
        <v>1.348</v>
      </c>
      <c r="CR712" s="5" t="n">
        <v>0</v>
      </c>
      <c r="CS712" s="5" t="n">
        <v>5.37</v>
      </c>
      <c r="CT712" s="5" t="n">
        <v>4.484</v>
      </c>
      <c r="CU712" s="5" t="n">
        <v>12.529</v>
      </c>
    </row>
    <row r="713">
      <c r="A713" s="5" t="inlineStr">
        <is>
          <t>SLB2024</t>
        </is>
      </c>
      <c r="B713" s="5" t="inlineStr">
        <is>
          <t>SLB</t>
        </is>
      </c>
      <c r="C713" s="5" t="inlineStr">
        <is>
          <t>SLB</t>
        </is>
      </c>
      <c r="D713" s="5" t="inlineStr">
        <is>
          <t>Solomon Islands</t>
        </is>
      </c>
      <c r="E713" s="5" t="n">
        <v>2024</v>
      </c>
      <c r="F713" s="5" t="n">
        <v>0</v>
      </c>
      <c r="G713" s="5" t="n">
        <v>4.833</v>
      </c>
      <c r="H713" s="5" t="n">
        <v>1.324</v>
      </c>
      <c r="I713" s="5" t="n">
        <v>0</v>
      </c>
      <c r="J713" s="5" t="n">
        <v>4.833</v>
      </c>
      <c r="K713" s="5" t="n">
        <v>0</v>
      </c>
      <c r="L713" s="5" t="n">
        <v>1</v>
      </c>
      <c r="M713" s="5" t="n">
        <v>7.124</v>
      </c>
      <c r="N713" s="5" t="n">
        <v>3.971</v>
      </c>
      <c r="O713" s="5" t="n">
        <v>0</v>
      </c>
      <c r="P713" s="5" t="n">
        <v>7.124</v>
      </c>
      <c r="Q713" s="5" t="n">
        <v>0</v>
      </c>
      <c r="R713" s="5" t="n">
        <v>1</v>
      </c>
      <c r="S713" s="5" t="n">
        <v>11.451</v>
      </c>
      <c r="T713" s="5" t="n">
        <v>7.942</v>
      </c>
      <c r="U713" s="5" t="n">
        <v>0</v>
      </c>
      <c r="V713" s="5" t="n">
        <v>11.451</v>
      </c>
      <c r="W713" s="5" t="n">
        <v>0</v>
      </c>
      <c r="X713" s="5" t="n">
        <v>1</v>
      </c>
      <c r="Y713" s="5" t="n">
        <v>6.934</v>
      </c>
      <c r="Z713" s="5" t="n">
        <v>0.856</v>
      </c>
      <c r="AA713" s="5" t="n">
        <v>0</v>
      </c>
      <c r="AB713" s="5" t="n">
        <v>6.934</v>
      </c>
      <c r="AC713" s="5" t="n">
        <v>0</v>
      </c>
      <c r="AD713" s="5" t="n">
        <v>1</v>
      </c>
      <c r="AE713" s="5" t="n">
        <v>8.257</v>
      </c>
      <c r="AF713" s="5" t="n">
        <v>1.8</v>
      </c>
      <c r="AG713" s="5" t="n">
        <v>0</v>
      </c>
      <c r="AH713" s="5" t="n">
        <v>8.257</v>
      </c>
      <c r="AI713" s="5" t="n">
        <v>0</v>
      </c>
      <c r="AJ713" s="5" t="n">
        <v>1</v>
      </c>
      <c r="AK713" s="5" t="n">
        <v>16.199</v>
      </c>
      <c r="AL713" s="5" t="n">
        <v>8.404999999999999</v>
      </c>
      <c r="AM713" s="5" t="n">
        <v>0</v>
      </c>
      <c r="AN713" s="5" t="n">
        <v>16.199</v>
      </c>
      <c r="AO713" s="5" t="n">
        <v>0</v>
      </c>
      <c r="AP713" s="5" t="n">
        <v>1</v>
      </c>
      <c r="AQ713" s="5" t="n">
        <v>0.72</v>
      </c>
      <c r="AR713" s="5" t="n">
        <v>0.132</v>
      </c>
      <c r="AS713" s="5" t="n">
        <v>0</v>
      </c>
      <c r="AT713" s="5" t="n">
        <v>0.72</v>
      </c>
      <c r="AU713" s="5" t="n">
        <v>0</v>
      </c>
      <c r="AV713" s="5" t="n">
        <v>1</v>
      </c>
      <c r="AW713" s="5" t="n">
        <v>0.734</v>
      </c>
      <c r="AX713" s="5" t="n">
        <v>0.132</v>
      </c>
      <c r="AY713" s="5" t="n">
        <v>0</v>
      </c>
      <c r="AZ713" s="5" t="n">
        <v>0.734</v>
      </c>
      <c r="BA713" s="5" t="n">
        <v>0</v>
      </c>
      <c r="BB713" s="5" t="n">
        <v>1</v>
      </c>
      <c r="BC713" s="5" t="n">
        <v>0.51</v>
      </c>
      <c r="BD713" s="5" t="n">
        <v>0.132</v>
      </c>
      <c r="BE713" s="5" t="n">
        <v>0</v>
      </c>
      <c r="BF713" s="5" t="n">
        <v>0.51</v>
      </c>
      <c r="BG713" s="5" t="n">
        <v>0</v>
      </c>
      <c r="BH713" s="5" t="n">
        <v>1</v>
      </c>
      <c r="BI713" s="5" t="n">
        <v>0.652</v>
      </c>
      <c r="BJ713" s="5" t="n">
        <v>0.132</v>
      </c>
      <c r="BK713" s="5" t="n">
        <v>0</v>
      </c>
      <c r="BL713" s="5" t="n">
        <v>0.652</v>
      </c>
      <c r="BM713" s="5" t="n">
        <v>0</v>
      </c>
      <c r="BN713" s="5" t="n">
        <v>1</v>
      </c>
      <c r="BO713" s="5" t="n">
        <v>0</v>
      </c>
      <c r="BP713" s="5" t="n">
        <v>0</v>
      </c>
      <c r="BQ713" s="5" t="n">
        <v>0</v>
      </c>
      <c r="BR713" s="5" t="n">
        <v>0</v>
      </c>
      <c r="BS713" s="5" t="n">
        <v>1</v>
      </c>
      <c r="BT713" s="5" t="n">
        <v>0</v>
      </c>
      <c r="BU713" s="5" t="n">
        <v>0</v>
      </c>
      <c r="BV713" s="5" t="n">
        <v>0</v>
      </c>
      <c r="BW713" s="5" t="n">
        <v>0</v>
      </c>
      <c r="BX713" s="5" t="n">
        <v>1</v>
      </c>
      <c r="BY713" s="5" t="n">
        <v>13.646</v>
      </c>
      <c r="BZ713" s="5" t="n">
        <v>0</v>
      </c>
      <c r="CA713" s="5" t="n">
        <v>13.646</v>
      </c>
      <c r="CB713" s="5" t="n">
        <v>0</v>
      </c>
      <c r="CC713" s="5" t="n">
        <v>86.38500000000001</v>
      </c>
      <c r="CD713" s="5" t="n">
        <v>7.95</v>
      </c>
      <c r="CE713" s="5" t="n">
        <v>0</v>
      </c>
      <c r="CF713" s="5" t="n">
        <v>86.38500000000001</v>
      </c>
      <c r="CG713" s="5" t="n">
        <v>0</v>
      </c>
      <c r="CH713" s="5" t="n">
        <v>1</v>
      </c>
      <c r="CI713" s="5" t="n">
        <v>0</v>
      </c>
      <c r="CJ713" s="5" t="n">
        <v>0</v>
      </c>
      <c r="CK713" s="5" t="n">
        <v>0</v>
      </c>
      <c r="CL713" s="5" t="n">
        <v>0</v>
      </c>
      <c r="CM713" s="5" t="n">
        <v>0</v>
      </c>
      <c r="CN713" s="5" t="n">
        <v>0</v>
      </c>
      <c r="CO713" s="5" t="n">
        <v>0</v>
      </c>
      <c r="CP713" s="5" t="n">
        <v>0</v>
      </c>
      <c r="CQ713" s="5" t="n">
        <v>1.387</v>
      </c>
      <c r="CR713" s="5" t="n">
        <v>0</v>
      </c>
      <c r="CS713" s="5" t="n">
        <v>5.529</v>
      </c>
      <c r="CT713" s="5" t="n">
        <v>3.509</v>
      </c>
      <c r="CU713" s="5" t="n">
        <v>10.896</v>
      </c>
    </row>
    <row r="714">
      <c r="A714" s="5" t="inlineStr">
        <is>
          <t>SOM2021</t>
        </is>
      </c>
      <c r="B714" s="5" t="inlineStr">
        <is>
          <t>SOM</t>
        </is>
      </c>
      <c r="C714" s="5" t="inlineStr">
        <is>
          <t>SOM</t>
        </is>
      </c>
      <c r="D714" s="5" t="inlineStr">
        <is>
          <t>Somalia</t>
        </is>
      </c>
      <c r="E714" s="5" t="n">
        <v>2021</v>
      </c>
      <c r="F714" s="5" t="n">
        <v>0</v>
      </c>
      <c r="G714" s="5" t="n">
        <v>5.897</v>
      </c>
      <c r="H714" s="5" t="n">
        <v>1.143</v>
      </c>
      <c r="I714" s="5" t="n">
        <v>0</v>
      </c>
      <c r="J714" s="5" t="n">
        <v>5.897</v>
      </c>
      <c r="K714" s="5" t="n">
        <v>0</v>
      </c>
      <c r="L714" s="5" t="n">
        <v>1</v>
      </c>
      <c r="M714" s="5" t="n">
        <v>7.964</v>
      </c>
      <c r="N714" s="5" t="n">
        <v>3.43</v>
      </c>
      <c r="O714" s="5" t="n">
        <v>0</v>
      </c>
      <c r="P714" s="5" t="n">
        <v>7.964</v>
      </c>
      <c r="Q714" s="5" t="n">
        <v>0</v>
      </c>
      <c r="R714" s="5" t="n">
        <v>1</v>
      </c>
      <c r="S714" s="5" t="n">
        <v>11.613</v>
      </c>
      <c r="T714" s="5" t="n">
        <v>6.86</v>
      </c>
      <c r="U714" s="5" t="n">
        <v>0</v>
      </c>
      <c r="V714" s="5" t="n">
        <v>11.613</v>
      </c>
      <c r="W714" s="5" t="n">
        <v>0</v>
      </c>
      <c r="X714" s="5" t="n">
        <v>1</v>
      </c>
      <c r="Y714" s="5" t="n">
        <v>16.305</v>
      </c>
      <c r="Z714" s="5" t="n">
        <v>2.204</v>
      </c>
      <c r="AA714" s="5" t="n">
        <v>0</v>
      </c>
      <c r="AB714" s="5" t="n">
        <v>16.305</v>
      </c>
      <c r="AC714" s="5" t="n">
        <v>0</v>
      </c>
      <c r="AD714" s="5" t="n">
        <v>1</v>
      </c>
      <c r="AE714" s="5" t="n">
        <v>17.449</v>
      </c>
      <c r="AF714" s="5" t="n">
        <v>4.08</v>
      </c>
      <c r="AG714" s="5" t="n">
        <v>0</v>
      </c>
      <c r="AH714" s="5" t="n">
        <v>17.449</v>
      </c>
      <c r="AI714" s="5" t="n">
        <v>0</v>
      </c>
      <c r="AJ714" s="5" t="n">
        <v>1</v>
      </c>
      <c r="AK714" s="5" t="n">
        <v>24.309</v>
      </c>
      <c r="AL714" s="5" t="n">
        <v>12.947</v>
      </c>
      <c r="AM714" s="5" t="n">
        <v>0</v>
      </c>
      <c r="AN714" s="5" t="n">
        <v>24.309</v>
      </c>
      <c r="AO714" s="5" t="n">
        <v>0</v>
      </c>
      <c r="AP714" s="5" t="n">
        <v>1</v>
      </c>
      <c r="AQ714" s="5" t="n">
        <v>0.619</v>
      </c>
      <c r="AR714" s="5" t="n">
        <v>0.114</v>
      </c>
      <c r="AS714" s="5" t="n">
        <v>0.287</v>
      </c>
      <c r="AT714" s="5" t="n">
        <v>0.906</v>
      </c>
      <c r="AU714" s="5" t="n">
        <v>0</v>
      </c>
      <c r="AV714" s="5" t="n">
        <v>1</v>
      </c>
      <c r="AW714" s="5" t="n">
        <v>0.599</v>
      </c>
      <c r="AX714" s="5" t="n">
        <v>0.114</v>
      </c>
      <c r="AY714" s="5" t="n">
        <v>0.016</v>
      </c>
      <c r="AZ714" s="5" t="n">
        <v>0.616</v>
      </c>
      <c r="BA714" s="5" t="n">
        <v>0</v>
      </c>
      <c r="BB714" s="5" t="n">
        <v>0</v>
      </c>
      <c r="BC714" s="5" t="n">
        <v>0.439</v>
      </c>
      <c r="BD714" s="5" t="n">
        <v>0.114</v>
      </c>
      <c r="BE714" s="5" t="n">
        <v>0</v>
      </c>
      <c r="BF714" s="5" t="n">
        <v>0.439</v>
      </c>
      <c r="BG714" s="5" t="n">
        <v>0</v>
      </c>
      <c r="BH714" s="5" t="n">
        <v>1</v>
      </c>
      <c r="BI714" s="5" t="n">
        <v>0.505</v>
      </c>
      <c r="BJ714" s="5" t="n">
        <v>0.114</v>
      </c>
      <c r="BK714" s="5" t="n">
        <v>0.531</v>
      </c>
      <c r="BL714" s="5" t="n">
        <v>1.036</v>
      </c>
      <c r="BM714" s="5" t="n">
        <v>0</v>
      </c>
      <c r="BN714" s="5" t="n">
        <v>1</v>
      </c>
      <c r="BO714" s="5" t="n">
        <v>0</v>
      </c>
      <c r="BP714" s="5" t="n">
        <v>0</v>
      </c>
      <c r="BQ714" s="5" t="n">
        <v>0.079</v>
      </c>
      <c r="BR714" s="5" t="n">
        <v>0</v>
      </c>
      <c r="BS714" s="5" t="n">
        <v>0.667</v>
      </c>
      <c r="BT714" s="5" t="n">
        <v>0</v>
      </c>
      <c r="BU714" s="5" t="n">
        <v>0</v>
      </c>
      <c r="BV714" s="5" t="n">
        <v>0.079</v>
      </c>
      <c r="BW714" s="5" t="n">
        <v>0</v>
      </c>
      <c r="BX714" s="5" t="n">
        <v>0.667</v>
      </c>
      <c r="BY714" s="5" t="n">
        <v>11.787</v>
      </c>
      <c r="BZ714" s="5" t="n">
        <v>0</v>
      </c>
      <c r="CA714" s="5" t="n">
        <v>11.787</v>
      </c>
      <c r="CB714" s="5" t="n">
        <v>0</v>
      </c>
      <c r="CC714" s="5" t="n">
        <v>78.125</v>
      </c>
      <c r="CD714" s="5" t="n">
        <v>7.95</v>
      </c>
      <c r="CE714" s="5" t="n">
        <v>0</v>
      </c>
      <c r="CF714" s="5" t="n">
        <v>78.125</v>
      </c>
      <c r="CG714" s="5" t="n">
        <v>0</v>
      </c>
      <c r="CH714" s="5" t="n">
        <v>1</v>
      </c>
      <c r="CI714" s="5" t="n">
        <v>0</v>
      </c>
      <c r="CJ714" s="5" t="n">
        <v>0</v>
      </c>
      <c r="CK714" s="5" t="n">
        <v>0</v>
      </c>
      <c r="CL714" s="5" t="n">
        <v>0</v>
      </c>
      <c r="CM714" s="5" t="n">
        <v>0</v>
      </c>
      <c r="CN714" s="5" t="n">
        <v>0</v>
      </c>
      <c r="CO714" s="5" t="n">
        <v>0</v>
      </c>
      <c r="CP714" s="5" t="n">
        <v>0</v>
      </c>
      <c r="CQ714" s="5" t="n">
        <v>1.198</v>
      </c>
      <c r="CR714" s="5" t="n">
        <v>0</v>
      </c>
      <c r="CS714" s="5" t="n">
        <v>3.908</v>
      </c>
      <c r="CT714" s="5" t="n">
        <v>4.753</v>
      </c>
      <c r="CU714" s="5" t="n">
        <v>15.162</v>
      </c>
    </row>
    <row r="715">
      <c r="A715" s="5" t="inlineStr">
        <is>
          <t>SOM2022</t>
        </is>
      </c>
      <c r="B715" s="5" t="inlineStr">
        <is>
          <t>SOM</t>
        </is>
      </c>
      <c r="C715" s="5" t="inlineStr">
        <is>
          <t>SOM</t>
        </is>
      </c>
      <c r="D715" s="5" t="inlineStr">
        <is>
          <t>Somalia</t>
        </is>
      </c>
      <c r="E715" s="5" t="n">
        <v>2022</v>
      </c>
      <c r="F715" s="5" t="n">
        <v>0</v>
      </c>
      <c r="G715" s="5" t="n">
        <v>11.72</v>
      </c>
      <c r="H715" s="5" t="n">
        <v>1.235</v>
      </c>
      <c r="I715" s="5" t="n">
        <v>0</v>
      </c>
      <c r="J715" s="5" t="n">
        <v>11.72</v>
      </c>
      <c r="K715" s="5" t="n">
        <v>0</v>
      </c>
      <c r="L715" s="5" t="n">
        <v>1</v>
      </c>
      <c r="M715" s="5" t="n">
        <v>9.782999999999999</v>
      </c>
      <c r="N715" s="5" t="n">
        <v>3.704</v>
      </c>
      <c r="O715" s="5" t="n">
        <v>0</v>
      </c>
      <c r="P715" s="5" t="n">
        <v>9.782999999999999</v>
      </c>
      <c r="Q715" s="5" t="n">
        <v>0</v>
      </c>
      <c r="R715" s="5" t="n">
        <v>1</v>
      </c>
      <c r="S715" s="5" t="n">
        <v>17.893</v>
      </c>
      <c r="T715" s="5" t="n">
        <v>7.408</v>
      </c>
      <c r="U715" s="5" t="n">
        <v>0</v>
      </c>
      <c r="V715" s="5" t="n">
        <v>17.893</v>
      </c>
      <c r="W715" s="5" t="n">
        <v>0</v>
      </c>
      <c r="X715" s="5" t="n">
        <v>1</v>
      </c>
      <c r="Y715" s="5" t="n">
        <v>32.56</v>
      </c>
      <c r="Z715" s="5" t="n">
        <v>4.401</v>
      </c>
      <c r="AA715" s="5" t="n">
        <v>0</v>
      </c>
      <c r="AB715" s="5" t="n">
        <v>32.56</v>
      </c>
      <c r="AC715" s="5" t="n">
        <v>0</v>
      </c>
      <c r="AD715" s="5" t="n">
        <v>1</v>
      </c>
      <c r="AE715" s="5" t="n">
        <v>33.795</v>
      </c>
      <c r="AF715" s="5" t="n">
        <v>7.902</v>
      </c>
      <c r="AG715" s="5" t="n">
        <v>0</v>
      </c>
      <c r="AH715" s="5" t="n">
        <v>33.795</v>
      </c>
      <c r="AI715" s="5" t="n">
        <v>0</v>
      </c>
      <c r="AJ715" s="5" t="n">
        <v>1</v>
      </c>
      <c r="AK715" s="5" t="n">
        <v>41.203</v>
      </c>
      <c r="AL715" s="5" t="n">
        <v>21.945</v>
      </c>
      <c r="AM715" s="5" t="n">
        <v>0</v>
      </c>
      <c r="AN715" s="5" t="n">
        <v>41.203</v>
      </c>
      <c r="AO715" s="5" t="n">
        <v>0</v>
      </c>
      <c r="AP715" s="5" t="n">
        <v>1</v>
      </c>
      <c r="AQ715" s="5" t="n">
        <v>0.861</v>
      </c>
      <c r="AR715" s="5" t="n">
        <v>0.123</v>
      </c>
      <c r="AS715" s="5" t="n">
        <v>0.366</v>
      </c>
      <c r="AT715" s="5" t="n">
        <v>1.228</v>
      </c>
      <c r="AU715" s="5" t="n">
        <v>0</v>
      </c>
      <c r="AV715" s="5" t="n">
        <v>1</v>
      </c>
      <c r="AW715" s="5" t="n">
        <v>0.986</v>
      </c>
      <c r="AX715" s="5" t="n">
        <v>0.123</v>
      </c>
      <c r="AY715" s="5" t="n">
        <v>-0.389</v>
      </c>
      <c r="AZ715" s="5" t="n">
        <v>0.598</v>
      </c>
      <c r="BA715" s="5" t="n">
        <v>0</v>
      </c>
      <c r="BB715" s="5" t="n">
        <v>0</v>
      </c>
      <c r="BC715" s="5" t="n">
        <v>0.598</v>
      </c>
      <c r="BD715" s="5" t="n">
        <v>0.123</v>
      </c>
      <c r="BE715" s="5" t="n">
        <v>0</v>
      </c>
      <c r="BF715" s="5" t="n">
        <v>0.598</v>
      </c>
      <c r="BG715" s="5" t="n">
        <v>0</v>
      </c>
      <c r="BH715" s="5" t="n">
        <v>1</v>
      </c>
      <c r="BI715" s="5" t="n">
        <v>0.612</v>
      </c>
      <c r="BJ715" s="5" t="n">
        <v>0.123</v>
      </c>
      <c r="BK715" s="5" t="n">
        <v>0.393</v>
      </c>
      <c r="BL715" s="5" t="n">
        <v>1.005</v>
      </c>
      <c r="BM715" s="5" t="n">
        <v>0</v>
      </c>
      <c r="BN715" s="5" t="n">
        <v>1</v>
      </c>
      <c r="BO715" s="5" t="n">
        <v>0</v>
      </c>
      <c r="BP715" s="5" t="n">
        <v>0</v>
      </c>
      <c r="BQ715" s="5" t="n">
        <v>0.079</v>
      </c>
      <c r="BR715" s="5" t="n">
        <v>0</v>
      </c>
      <c r="BS715" s="5" t="n">
        <v>0.667</v>
      </c>
      <c r="BT715" s="5" t="n">
        <v>0</v>
      </c>
      <c r="BU715" s="5" t="n">
        <v>0</v>
      </c>
      <c r="BV715" s="5" t="n">
        <v>0.079</v>
      </c>
      <c r="BW715" s="5" t="n">
        <v>0</v>
      </c>
      <c r="BX715" s="5" t="n">
        <v>0.667</v>
      </c>
      <c r="BY715" s="5" t="n">
        <v>12.729</v>
      </c>
      <c r="BZ715" s="5" t="n">
        <v>0</v>
      </c>
      <c r="CA715" s="5" t="n">
        <v>12.729</v>
      </c>
      <c r="CB715" s="5" t="n">
        <v>0</v>
      </c>
      <c r="CC715" s="5" t="n">
        <v>97.90000000000001</v>
      </c>
      <c r="CD715" s="5" t="n">
        <v>7.95</v>
      </c>
      <c r="CE715" s="5" t="n">
        <v>0</v>
      </c>
      <c r="CF715" s="5" t="n">
        <v>97.90000000000001</v>
      </c>
      <c r="CG715" s="5" t="n">
        <v>0</v>
      </c>
      <c r="CH715" s="5" t="n">
        <v>1</v>
      </c>
      <c r="CI715" s="5" t="n">
        <v>0</v>
      </c>
      <c r="CJ715" s="5" t="n">
        <v>0</v>
      </c>
      <c r="CK715" s="5" t="n">
        <v>0</v>
      </c>
      <c r="CL715" s="5" t="n">
        <v>0</v>
      </c>
      <c r="CM715" s="5" t="n">
        <v>0</v>
      </c>
      <c r="CN715" s="5" t="n">
        <v>0</v>
      </c>
      <c r="CO715" s="5" t="n">
        <v>0</v>
      </c>
      <c r="CP715" s="5" t="n">
        <v>0</v>
      </c>
      <c r="CQ715" s="5" t="n">
        <v>1.294</v>
      </c>
      <c r="CR715" s="5" t="n">
        <v>0</v>
      </c>
      <c r="CS715" s="5" t="n">
        <v>4.221</v>
      </c>
      <c r="CT715" s="5" t="n">
        <v>10.485</v>
      </c>
      <c r="CU715" s="5" t="n">
        <v>31.326</v>
      </c>
    </row>
    <row r="716">
      <c r="A716" s="5" t="inlineStr">
        <is>
          <t>SOM2023</t>
        </is>
      </c>
      <c r="B716" s="5" t="inlineStr">
        <is>
          <t>SOM</t>
        </is>
      </c>
      <c r="C716" s="5" t="inlineStr">
        <is>
          <t>SOM</t>
        </is>
      </c>
      <c r="D716" s="5" t="inlineStr">
        <is>
          <t>Somalia</t>
        </is>
      </c>
      <c r="E716" s="5" t="n">
        <v>2023</v>
      </c>
      <c r="F716" s="5" t="n">
        <v>0</v>
      </c>
      <c r="G716" s="5" t="n">
        <v>6.147</v>
      </c>
      <c r="H716" s="5" t="n">
        <v>1.286</v>
      </c>
      <c r="I716" s="5" t="n">
        <v>0</v>
      </c>
      <c r="J716" s="5" t="n">
        <v>6.147</v>
      </c>
      <c r="K716" s="5" t="n">
        <v>0</v>
      </c>
      <c r="L716" s="5" t="n">
        <v>1</v>
      </c>
      <c r="M716" s="5" t="n">
        <v>7.886</v>
      </c>
      <c r="N716" s="5" t="n">
        <v>3.857</v>
      </c>
      <c r="O716" s="5" t="n">
        <v>0</v>
      </c>
      <c r="P716" s="5" t="n">
        <v>7.886</v>
      </c>
      <c r="Q716" s="5" t="n">
        <v>0</v>
      </c>
      <c r="R716" s="5" t="n">
        <v>1</v>
      </c>
      <c r="S716" s="5" t="n">
        <v>12.575</v>
      </c>
      <c r="T716" s="5" t="n">
        <v>7.714</v>
      </c>
      <c r="U716" s="5" t="n">
        <v>0</v>
      </c>
      <c r="V716" s="5" t="n">
        <v>12.575</v>
      </c>
      <c r="W716" s="5" t="n">
        <v>0</v>
      </c>
      <c r="X716" s="5" t="n">
        <v>1</v>
      </c>
      <c r="Y716" s="5" t="n">
        <v>12.908</v>
      </c>
      <c r="Z716" s="5" t="n">
        <v>1.745</v>
      </c>
      <c r="AA716" s="5" t="n">
        <v>0</v>
      </c>
      <c r="AB716" s="5" t="n">
        <v>12.908</v>
      </c>
      <c r="AC716" s="5" t="n">
        <v>0</v>
      </c>
      <c r="AD716" s="5" t="n">
        <v>1</v>
      </c>
      <c r="AE716" s="5" t="n">
        <v>14.194</v>
      </c>
      <c r="AF716" s="5" t="n">
        <v>3.319</v>
      </c>
      <c r="AG716" s="5" t="n">
        <v>0</v>
      </c>
      <c r="AH716" s="5" t="n">
        <v>14.194</v>
      </c>
      <c r="AI716" s="5" t="n">
        <v>0</v>
      </c>
      <c r="AJ716" s="5" t="n">
        <v>1</v>
      </c>
      <c r="AK716" s="5" t="n">
        <v>21.908</v>
      </c>
      <c r="AL716" s="5" t="n">
        <v>11.668</v>
      </c>
      <c r="AM716" s="5" t="n">
        <v>0</v>
      </c>
      <c r="AN716" s="5" t="n">
        <v>21.908</v>
      </c>
      <c r="AO716" s="5" t="n">
        <v>0</v>
      </c>
      <c r="AP716" s="5" t="n">
        <v>1</v>
      </c>
      <c r="AQ716" s="5" t="n">
        <v>0.76</v>
      </c>
      <c r="AR716" s="5" t="n">
        <v>0.129</v>
      </c>
      <c r="AS716" s="5" t="n">
        <v>0.437</v>
      </c>
      <c r="AT716" s="5" t="n">
        <v>1.197</v>
      </c>
      <c r="AU716" s="5" t="n">
        <v>0</v>
      </c>
      <c r="AV716" s="5" t="n">
        <v>1</v>
      </c>
      <c r="AW716" s="5" t="n">
        <v>0.8110000000000001</v>
      </c>
      <c r="AX716" s="5" t="n">
        <v>0.129</v>
      </c>
      <c r="AY716" s="5" t="n">
        <v>-0.221</v>
      </c>
      <c r="AZ716" s="5" t="n">
        <v>0.59</v>
      </c>
      <c r="BA716" s="5" t="n">
        <v>0</v>
      </c>
      <c r="BB716" s="5" t="n">
        <v>0</v>
      </c>
      <c r="BC716" s="5" t="n">
        <v>0.535</v>
      </c>
      <c r="BD716" s="5" t="n">
        <v>0.129</v>
      </c>
      <c r="BE716" s="5" t="n">
        <v>0</v>
      </c>
      <c r="BF716" s="5" t="n">
        <v>0.535</v>
      </c>
      <c r="BG716" s="5" t="n">
        <v>0</v>
      </c>
      <c r="BH716" s="5" t="n">
        <v>1</v>
      </c>
      <c r="BI716" s="5" t="n">
        <v>0.579</v>
      </c>
      <c r="BJ716" s="5" t="n">
        <v>0.129</v>
      </c>
      <c r="BK716" s="5" t="n">
        <v>0.413</v>
      </c>
      <c r="BL716" s="5" t="n">
        <v>0.992</v>
      </c>
      <c r="BM716" s="5" t="n">
        <v>0</v>
      </c>
      <c r="BN716" s="5" t="n">
        <v>1</v>
      </c>
      <c r="BO716" s="5" t="n">
        <v>0</v>
      </c>
      <c r="BP716" s="5" t="n">
        <v>0</v>
      </c>
      <c r="BQ716" s="5" t="n">
        <v>0.08</v>
      </c>
      <c r="BR716" s="5" t="n">
        <v>0</v>
      </c>
      <c r="BS716" s="5" t="n">
        <v>0.667</v>
      </c>
      <c r="BT716" s="5" t="n">
        <v>0</v>
      </c>
      <c r="BU716" s="5" t="n">
        <v>0</v>
      </c>
      <c r="BV716" s="5" t="n">
        <v>0.08</v>
      </c>
      <c r="BW716" s="5" t="n">
        <v>0</v>
      </c>
      <c r="BX716" s="5" t="n">
        <v>0.667</v>
      </c>
      <c r="BY716" s="5" t="n">
        <v>13.254</v>
      </c>
      <c r="BZ716" s="5" t="n">
        <v>0</v>
      </c>
      <c r="CA716" s="5" t="n">
        <v>13.254</v>
      </c>
      <c r="CB716" s="5" t="n">
        <v>0</v>
      </c>
      <c r="CC716" s="5" t="n">
        <v>83.248</v>
      </c>
      <c r="CD716" s="5" t="n">
        <v>7.95</v>
      </c>
      <c r="CE716" s="5" t="n">
        <v>0</v>
      </c>
      <c r="CF716" s="5" t="n">
        <v>83.248</v>
      </c>
      <c r="CG716" s="5" t="n">
        <v>0</v>
      </c>
      <c r="CH716" s="5" t="n">
        <v>1</v>
      </c>
      <c r="CI716" s="5" t="n">
        <v>0</v>
      </c>
      <c r="CJ716" s="5" t="n">
        <v>0</v>
      </c>
      <c r="CK716" s="5" t="n">
        <v>0</v>
      </c>
      <c r="CL716" s="5" t="n">
        <v>0</v>
      </c>
      <c r="CM716" s="5" t="n">
        <v>0</v>
      </c>
      <c r="CN716" s="5" t="n">
        <v>0</v>
      </c>
      <c r="CO716" s="5" t="n">
        <v>0</v>
      </c>
      <c r="CP716" s="5" t="n">
        <v>0</v>
      </c>
      <c r="CQ716" s="5" t="n">
        <v>1.348</v>
      </c>
      <c r="CR716" s="5" t="n">
        <v>0</v>
      </c>
      <c r="CS716" s="5" t="n">
        <v>4.395</v>
      </c>
      <c r="CT716" s="5" t="n">
        <v>4.861</v>
      </c>
      <c r="CU716" s="5" t="n">
        <v>11.622</v>
      </c>
    </row>
    <row r="717">
      <c r="A717" s="5" t="inlineStr">
        <is>
          <t>SOM2024</t>
        </is>
      </c>
      <c r="B717" s="5" t="inlineStr">
        <is>
          <t>SOM</t>
        </is>
      </c>
      <c r="C717" s="5" t="inlineStr">
        <is>
          <t>SOM</t>
        </is>
      </c>
      <c r="D717" s="5" t="inlineStr">
        <is>
          <t>Somalia</t>
        </is>
      </c>
      <c r="E717" s="5" t="n">
        <v>2024</v>
      </c>
      <c r="F717" s="5" t="n">
        <v>0</v>
      </c>
      <c r="G717" s="5" t="n">
        <v>5.575</v>
      </c>
      <c r="H717" s="5" t="n">
        <v>1.324</v>
      </c>
      <c r="I717" s="5" t="n">
        <v>0</v>
      </c>
      <c r="J717" s="5" t="n">
        <v>5.575</v>
      </c>
      <c r="K717" s="5" t="n">
        <v>0</v>
      </c>
      <c r="L717" s="5" t="n">
        <v>1</v>
      </c>
      <c r="M717" s="5" t="n">
        <v>7.124</v>
      </c>
      <c r="N717" s="5" t="n">
        <v>3.971</v>
      </c>
      <c r="O717" s="5" t="n">
        <v>0</v>
      </c>
      <c r="P717" s="5" t="n">
        <v>7.124</v>
      </c>
      <c r="Q717" s="5" t="n">
        <v>0</v>
      </c>
      <c r="R717" s="5" t="n">
        <v>1</v>
      </c>
      <c r="S717" s="5" t="n">
        <v>12.193</v>
      </c>
      <c r="T717" s="5" t="n">
        <v>7.942</v>
      </c>
      <c r="U717" s="5" t="n">
        <v>0</v>
      </c>
      <c r="V717" s="5" t="n">
        <v>12.193</v>
      </c>
      <c r="W717" s="5" t="n">
        <v>0</v>
      </c>
      <c r="X717" s="5" t="n">
        <v>1</v>
      </c>
      <c r="Y717" s="5" t="n">
        <v>11.492</v>
      </c>
      <c r="Z717" s="5" t="n">
        <v>1.553</v>
      </c>
      <c r="AA717" s="5" t="n">
        <v>0</v>
      </c>
      <c r="AB717" s="5" t="n">
        <v>11.492</v>
      </c>
      <c r="AC717" s="5" t="n">
        <v>0</v>
      </c>
      <c r="AD717" s="5" t="n">
        <v>1</v>
      </c>
      <c r="AE717" s="5" t="n">
        <v>12.815</v>
      </c>
      <c r="AF717" s="5" t="n">
        <v>2.997</v>
      </c>
      <c r="AG717" s="5" t="n">
        <v>0</v>
      </c>
      <c r="AH717" s="5" t="n">
        <v>12.815</v>
      </c>
      <c r="AI717" s="5" t="n">
        <v>0</v>
      </c>
      <c r="AJ717" s="5" t="n">
        <v>1</v>
      </c>
      <c r="AK717" s="5" t="n">
        <v>20.757</v>
      </c>
      <c r="AL717" s="5" t="n">
        <v>11.055</v>
      </c>
      <c r="AM717" s="5" t="n">
        <v>0</v>
      </c>
      <c r="AN717" s="5" t="n">
        <v>20.757</v>
      </c>
      <c r="AO717" s="5" t="n">
        <v>0</v>
      </c>
      <c r="AP717" s="5" t="n">
        <v>1</v>
      </c>
      <c r="AQ717" s="5" t="n">
        <v>0.724</v>
      </c>
      <c r="AR717" s="5" t="n">
        <v>0.132</v>
      </c>
      <c r="AS717" s="5" t="n">
        <v>0.397</v>
      </c>
      <c r="AT717" s="5" t="n">
        <v>1.121</v>
      </c>
      <c r="AU717" s="5" t="n">
        <v>0</v>
      </c>
      <c r="AV717" s="5" t="n">
        <v>1</v>
      </c>
      <c r="AW717" s="5" t="n">
        <v>0.75</v>
      </c>
      <c r="AX717" s="5" t="n">
        <v>0.132</v>
      </c>
      <c r="AY717" s="5" t="n">
        <v>-0.18</v>
      </c>
      <c r="AZ717" s="5" t="n">
        <v>0.57</v>
      </c>
      <c r="BA717" s="5" t="n">
        <v>0</v>
      </c>
      <c r="BB717" s="5" t="n">
        <v>0</v>
      </c>
      <c r="BC717" s="5" t="n">
        <v>0.513</v>
      </c>
      <c r="BD717" s="5" t="n">
        <v>0.132</v>
      </c>
      <c r="BE717" s="5" t="n">
        <v>0</v>
      </c>
      <c r="BF717" s="5" t="n">
        <v>0.513</v>
      </c>
      <c r="BG717" s="5" t="n">
        <v>0</v>
      </c>
      <c r="BH717" s="5" t="n">
        <v>1</v>
      </c>
      <c r="BI717" s="5" t="n">
        <v>0.591</v>
      </c>
      <c r="BJ717" s="5" t="n">
        <v>0.132</v>
      </c>
      <c r="BK717" s="5" t="n">
        <v>0.368</v>
      </c>
      <c r="BL717" s="5" t="n">
        <v>0.959</v>
      </c>
      <c r="BM717" s="5" t="n">
        <v>0</v>
      </c>
      <c r="BN717" s="5" t="n">
        <v>1</v>
      </c>
      <c r="BO717" s="5" t="n">
        <v>0</v>
      </c>
      <c r="BP717" s="5" t="n">
        <v>0</v>
      </c>
      <c r="BQ717" s="5" t="n">
        <v>0.082</v>
      </c>
      <c r="BR717" s="5" t="n">
        <v>0</v>
      </c>
      <c r="BS717" s="5" t="n">
        <v>0.667</v>
      </c>
      <c r="BT717" s="5" t="n">
        <v>0</v>
      </c>
      <c r="BU717" s="5" t="n">
        <v>0</v>
      </c>
      <c r="BV717" s="5" t="n">
        <v>0.082</v>
      </c>
      <c r="BW717" s="5" t="n">
        <v>0</v>
      </c>
      <c r="BX717" s="5" t="n">
        <v>0.667</v>
      </c>
      <c r="BY717" s="5" t="n">
        <v>13.646</v>
      </c>
      <c r="BZ717" s="5" t="n">
        <v>0</v>
      </c>
      <c r="CA717" s="5" t="n">
        <v>13.646</v>
      </c>
      <c r="CB717" s="5" t="n">
        <v>0</v>
      </c>
      <c r="CC717" s="5" t="n">
        <v>82.58799999999999</v>
      </c>
      <c r="CD717" s="5" t="n">
        <v>7.95</v>
      </c>
      <c r="CE717" s="5" t="n">
        <v>0</v>
      </c>
      <c r="CF717" s="5" t="n">
        <v>82.58799999999999</v>
      </c>
      <c r="CG717" s="5" t="n">
        <v>0</v>
      </c>
      <c r="CH717" s="5" t="n">
        <v>1</v>
      </c>
      <c r="CI717" s="5" t="n">
        <v>0</v>
      </c>
      <c r="CJ717" s="5" t="n">
        <v>0</v>
      </c>
      <c r="CK717" s="5" t="n">
        <v>0</v>
      </c>
      <c r="CL717" s="5" t="n">
        <v>0</v>
      </c>
      <c r="CM717" s="5" t="n">
        <v>0</v>
      </c>
      <c r="CN717" s="5" t="n">
        <v>0</v>
      </c>
      <c r="CO717" s="5" t="n">
        <v>0</v>
      </c>
      <c r="CP717" s="5" t="n">
        <v>0</v>
      </c>
      <c r="CQ717" s="5" t="n">
        <v>1.387</v>
      </c>
      <c r="CR717" s="5" t="n">
        <v>0</v>
      </c>
      <c r="CS717" s="5" t="n">
        <v>4.525</v>
      </c>
      <c r="CT717" s="5" t="n">
        <v>4.251</v>
      </c>
      <c r="CU717" s="5" t="n">
        <v>10.168</v>
      </c>
    </row>
    <row r="718">
      <c r="A718" s="5" t="inlineStr">
        <is>
          <t>ZAF2021</t>
        </is>
      </c>
      <c r="B718" s="5" t="inlineStr">
        <is>
          <t>ZAF</t>
        </is>
      </c>
      <c r="C718" s="5" t="inlineStr">
        <is>
          <t>ZAF</t>
        </is>
      </c>
      <c r="D718" s="5" t="inlineStr">
        <is>
          <t>South Africa</t>
        </is>
      </c>
      <c r="E718" s="5" t="n">
        <v>2021</v>
      </c>
      <c r="F718" s="5" t="n">
        <v>0.15</v>
      </c>
      <c r="G718" s="5" t="n">
        <v>1.909</v>
      </c>
      <c r="H718" s="5" t="n">
        <v>0.583</v>
      </c>
      <c r="I718" s="5" t="n">
        <v>0.492</v>
      </c>
      <c r="J718" s="5" t="n">
        <v>2.401</v>
      </c>
      <c r="K718" s="5" t="n">
        <v>0</v>
      </c>
      <c r="L718" s="5" t="n">
        <v>1</v>
      </c>
      <c r="M718" s="5" t="n">
        <v>1.91</v>
      </c>
      <c r="N718" s="5" t="n">
        <v>0.583</v>
      </c>
      <c r="O718" s="5" t="n">
        <v>0.492</v>
      </c>
      <c r="P718" s="5" t="n">
        <v>2.402</v>
      </c>
      <c r="Q718" s="5" t="n">
        <v>0</v>
      </c>
      <c r="R718" s="5" t="n">
        <v>1</v>
      </c>
      <c r="S718" s="5" t="n">
        <v>4.242</v>
      </c>
      <c r="T718" s="5" t="n">
        <v>2.916</v>
      </c>
      <c r="U718" s="5" t="n">
        <v>0.492</v>
      </c>
      <c r="V718" s="5" t="n">
        <v>5.444</v>
      </c>
      <c r="W718" s="5" t="n">
        <v>0.15</v>
      </c>
      <c r="X718" s="5" t="n">
        <v>1</v>
      </c>
      <c r="Y718" s="5" t="n">
        <v>8.449</v>
      </c>
      <c r="Z718" s="5" t="n">
        <v>1.929</v>
      </c>
      <c r="AA718" s="5" t="n">
        <v>0.291</v>
      </c>
      <c r="AB718" s="5" t="n">
        <v>8.741</v>
      </c>
      <c r="AC718" s="5" t="n">
        <v>0</v>
      </c>
      <c r="AD718" s="5" t="n">
        <v>1</v>
      </c>
      <c r="AE718" s="5" t="n">
        <v>9.59</v>
      </c>
      <c r="AF718" s="5" t="n">
        <v>3.496</v>
      </c>
      <c r="AG718" s="5" t="n">
        <v>0.291</v>
      </c>
      <c r="AH718" s="5" t="n">
        <v>9.881</v>
      </c>
      <c r="AI718" s="5" t="n">
        <v>0</v>
      </c>
      <c r="AJ718" s="5" t="n">
        <v>1</v>
      </c>
      <c r="AK718" s="5" t="n">
        <v>16.434</v>
      </c>
      <c r="AL718" s="5" t="n">
        <v>11.189</v>
      </c>
      <c r="AM718" s="5" t="n">
        <v>0.291</v>
      </c>
      <c r="AN718" s="5" t="n">
        <v>19.234</v>
      </c>
      <c r="AO718" s="5" t="n">
        <v>0.15</v>
      </c>
      <c r="AP718" s="5" t="n">
        <v>1</v>
      </c>
      <c r="AQ718" s="5" t="n">
        <v>0.619</v>
      </c>
      <c r="AR718" s="5" t="n">
        <v>0.114</v>
      </c>
      <c r="AS718" s="5" t="n">
        <v>0.414</v>
      </c>
      <c r="AT718" s="5" t="n">
        <v>1.033</v>
      </c>
      <c r="AU718" s="5" t="n">
        <v>0</v>
      </c>
      <c r="AV718" s="5" t="n">
        <v>1</v>
      </c>
      <c r="AW718" s="5" t="n">
        <v>0.599</v>
      </c>
      <c r="AX718" s="5" t="n">
        <v>0.114</v>
      </c>
      <c r="AY718" s="5" t="n">
        <v>0.301</v>
      </c>
      <c r="AZ718" s="5" t="n">
        <v>0.9</v>
      </c>
      <c r="BA718" s="5" t="n">
        <v>0</v>
      </c>
      <c r="BB718" s="5" t="n">
        <v>1</v>
      </c>
      <c r="BC718" s="5" t="n">
        <v>0.439</v>
      </c>
      <c r="BD718" s="5" t="n">
        <v>0.114</v>
      </c>
      <c r="BE718" s="5" t="n">
        <v>0.398</v>
      </c>
      <c r="BF718" s="5" t="n">
        <v>0.963</v>
      </c>
      <c r="BG718" s="5" t="n">
        <v>0.15</v>
      </c>
      <c r="BH718" s="5" t="n">
        <v>1</v>
      </c>
      <c r="BI718" s="5" t="n">
        <v>0.505</v>
      </c>
      <c r="BJ718" s="5" t="n">
        <v>0.114</v>
      </c>
      <c r="BK718" s="5" t="n">
        <v>-0.061</v>
      </c>
      <c r="BL718" s="5" t="n">
        <v>0.51</v>
      </c>
      <c r="BM718" s="5" t="n">
        <v>0.15</v>
      </c>
      <c r="BN718" s="5" t="n">
        <v>1</v>
      </c>
      <c r="BO718" s="5" t="n">
        <v>0</v>
      </c>
      <c r="BP718" s="5" t="n">
        <v>-0.001</v>
      </c>
      <c r="BQ718" s="5" t="n">
        <v>0.049</v>
      </c>
      <c r="BR718" s="5" t="n">
        <v>0</v>
      </c>
      <c r="BS718" s="5" t="n">
        <v>1</v>
      </c>
      <c r="BT718" s="5" t="n">
        <v>0</v>
      </c>
      <c r="BU718" s="5" t="n">
        <v>-0.001</v>
      </c>
      <c r="BV718" s="5" t="n">
        <v>0.173</v>
      </c>
      <c r="BW718" s="5" t="n">
        <v>0.15</v>
      </c>
      <c r="BX718" s="5" t="n">
        <v>1</v>
      </c>
      <c r="BY718" s="5" t="n">
        <v>11.787</v>
      </c>
      <c r="BZ718" s="5" t="n">
        <v>0</v>
      </c>
      <c r="CA718" s="5" t="n">
        <v>11.787</v>
      </c>
      <c r="CB718" s="5" t="n">
        <v>0</v>
      </c>
      <c r="CC718" s="5" t="n">
        <v>78.125</v>
      </c>
      <c r="CD718" s="5" t="n">
        <v>7.95</v>
      </c>
      <c r="CE718" s="5" t="n">
        <v>7.269</v>
      </c>
      <c r="CF718" s="5" t="n">
        <v>98.203</v>
      </c>
      <c r="CG718" s="5" t="n">
        <v>0.15</v>
      </c>
      <c r="CH718" s="5" t="n">
        <v>1</v>
      </c>
      <c r="CI718" s="5" t="n">
        <v>0</v>
      </c>
      <c r="CJ718" s="5" t="n">
        <v>0</v>
      </c>
      <c r="CK718" s="5" t="n">
        <v>0</v>
      </c>
      <c r="CL718" s="5" t="n">
        <v>0</v>
      </c>
      <c r="CM718" s="5" t="n">
        <v>0</v>
      </c>
      <c r="CN718" s="5" t="n">
        <v>0</v>
      </c>
      <c r="CO718" s="5" t="n">
        <v>0</v>
      </c>
      <c r="CP718" s="5" t="n">
        <v>0.98</v>
      </c>
      <c r="CQ718" s="5" t="n">
        <v>1.25</v>
      </c>
      <c r="CR718" s="5" t="n">
        <v>0.005</v>
      </c>
      <c r="CS718" s="5" t="n">
        <v>7.309</v>
      </c>
      <c r="CT718" s="5" t="n">
        <v>4.998</v>
      </c>
      <c r="CU718" s="5" t="n">
        <v>7.309</v>
      </c>
    </row>
    <row r="719">
      <c r="A719" s="5" t="inlineStr">
        <is>
          <t>ZAF2022</t>
        </is>
      </c>
      <c r="B719" s="5" t="inlineStr">
        <is>
          <t>ZAF</t>
        </is>
      </c>
      <c r="C719" s="5" t="inlineStr">
        <is>
          <t>ZAF</t>
        </is>
      </c>
      <c r="D719" s="5" t="inlineStr">
        <is>
          <t>South Africa</t>
        </is>
      </c>
      <c r="E719" s="5" t="n">
        <v>2022</v>
      </c>
      <c r="F719" s="5" t="n">
        <v>0.15</v>
      </c>
      <c r="G719" s="5" t="n">
        <v>2.11</v>
      </c>
      <c r="H719" s="5" t="n">
        <v>0.626</v>
      </c>
      <c r="I719" s="5" t="n">
        <v>0.742</v>
      </c>
      <c r="J719" s="5" t="n">
        <v>2.852</v>
      </c>
      <c r="K719" s="5" t="n">
        <v>0</v>
      </c>
      <c r="L719" s="5" t="n">
        <v>1</v>
      </c>
      <c r="M719" s="5" t="n">
        <v>2.093</v>
      </c>
      <c r="N719" s="5" t="n">
        <v>0.626</v>
      </c>
      <c r="O719" s="5" t="n">
        <v>0.742</v>
      </c>
      <c r="P719" s="5" t="n">
        <v>2.835</v>
      </c>
      <c r="Q719" s="5" t="n">
        <v>0</v>
      </c>
      <c r="R719" s="5" t="n">
        <v>1</v>
      </c>
      <c r="S719" s="5" t="n">
        <v>4.614</v>
      </c>
      <c r="T719" s="5" t="n">
        <v>3.129</v>
      </c>
      <c r="U719" s="5" t="n">
        <v>0.801</v>
      </c>
      <c r="V719" s="5" t="n">
        <v>6.159</v>
      </c>
      <c r="W719" s="5" t="n">
        <v>0.15</v>
      </c>
      <c r="X719" s="5" t="n">
        <v>1</v>
      </c>
      <c r="Y719" s="5" t="n">
        <v>18.417</v>
      </c>
      <c r="Z719" s="5" t="n">
        <v>4.205</v>
      </c>
      <c r="AA719" s="5" t="n">
        <v>0.439</v>
      </c>
      <c r="AB719" s="5" t="n">
        <v>18.856</v>
      </c>
      <c r="AC719" s="5" t="n">
        <v>0</v>
      </c>
      <c r="AD719" s="5" t="n">
        <v>1</v>
      </c>
      <c r="AE719" s="5" t="n">
        <v>19.65</v>
      </c>
      <c r="AF719" s="5" t="n">
        <v>7.164</v>
      </c>
      <c r="AG719" s="5" t="n">
        <v>0.439</v>
      </c>
      <c r="AH719" s="5" t="n">
        <v>20.089</v>
      </c>
      <c r="AI719" s="5" t="n">
        <v>0</v>
      </c>
      <c r="AJ719" s="5" t="n">
        <v>1</v>
      </c>
      <c r="AK719" s="5" t="n">
        <v>27.046</v>
      </c>
      <c r="AL719" s="5" t="n">
        <v>18.413</v>
      </c>
      <c r="AM719" s="5" t="n">
        <v>0.744</v>
      </c>
      <c r="AN719" s="5" t="n">
        <v>31.608</v>
      </c>
      <c r="AO719" s="5" t="n">
        <v>0.15</v>
      </c>
      <c r="AP719" s="5" t="n">
        <v>1</v>
      </c>
      <c r="AQ719" s="5" t="n">
        <v>0.861</v>
      </c>
      <c r="AR719" s="5" t="n">
        <v>0.123</v>
      </c>
      <c r="AS719" s="5" t="n">
        <v>0.386</v>
      </c>
      <c r="AT719" s="5" t="n">
        <v>1.247</v>
      </c>
      <c r="AU719" s="5" t="n">
        <v>0</v>
      </c>
      <c r="AV719" s="5" t="n">
        <v>1</v>
      </c>
      <c r="AW719" s="5" t="n">
        <v>0.986</v>
      </c>
      <c r="AX719" s="5" t="n">
        <v>0.123</v>
      </c>
      <c r="AY719" s="5" t="n">
        <v>0.235</v>
      </c>
      <c r="AZ719" s="5" t="n">
        <v>1.221</v>
      </c>
      <c r="BA719" s="5" t="n">
        <v>0</v>
      </c>
      <c r="BB719" s="5" t="n">
        <v>1</v>
      </c>
      <c r="BC719" s="5" t="n">
        <v>0.598</v>
      </c>
      <c r="BD719" s="5" t="n">
        <v>0.123</v>
      </c>
      <c r="BE719" s="5" t="n">
        <v>0.425</v>
      </c>
      <c r="BF719" s="5" t="n">
        <v>1.164</v>
      </c>
      <c r="BG719" s="5" t="n">
        <v>0.15</v>
      </c>
      <c r="BH719" s="5" t="n">
        <v>1</v>
      </c>
      <c r="BI719" s="5" t="n">
        <v>0.612</v>
      </c>
      <c r="BJ719" s="5" t="n">
        <v>0.123</v>
      </c>
      <c r="BK719" s="5" t="n">
        <v>0.191</v>
      </c>
      <c r="BL719" s="5" t="n">
        <v>0.924</v>
      </c>
      <c r="BM719" s="5" t="n">
        <v>0.15</v>
      </c>
      <c r="BN719" s="5" t="n">
        <v>1</v>
      </c>
      <c r="BO719" s="5" t="n">
        <v>0</v>
      </c>
      <c r="BP719" s="5" t="n">
        <v>-0.032</v>
      </c>
      <c r="BQ719" s="5" t="n">
        <v>0.049</v>
      </c>
      <c r="BR719" s="5" t="n">
        <v>0</v>
      </c>
      <c r="BS719" s="5" t="n">
        <v>1</v>
      </c>
      <c r="BT719" s="5" t="n">
        <v>0</v>
      </c>
      <c r="BU719" s="5" t="n">
        <v>-0.032</v>
      </c>
      <c r="BV719" s="5" t="n">
        <v>0.17</v>
      </c>
      <c r="BW719" s="5" t="n">
        <v>0.15</v>
      </c>
      <c r="BX719" s="5" t="n">
        <v>1</v>
      </c>
      <c r="BY719" s="5" t="n">
        <v>12.729</v>
      </c>
      <c r="BZ719" s="5" t="n">
        <v>0</v>
      </c>
      <c r="CA719" s="5" t="n">
        <v>12.729</v>
      </c>
      <c r="CB719" s="5" t="n">
        <v>0</v>
      </c>
      <c r="CC719" s="5" t="n">
        <v>97.90000000000001</v>
      </c>
      <c r="CD719" s="5" t="n">
        <v>7.95</v>
      </c>
      <c r="CE719" s="5" t="n">
        <v>10.898</v>
      </c>
      <c r="CF719" s="5" t="n">
        <v>123.743</v>
      </c>
      <c r="CG719" s="5" t="n">
        <v>0.15</v>
      </c>
      <c r="CH719" s="5" t="n">
        <v>1</v>
      </c>
      <c r="CI719" s="5" t="n">
        <v>0</v>
      </c>
      <c r="CJ719" s="5" t="n">
        <v>0</v>
      </c>
      <c r="CK719" s="5" t="n">
        <v>0</v>
      </c>
      <c r="CL719" s="5" t="n">
        <v>0</v>
      </c>
      <c r="CM719" s="5" t="n">
        <v>0</v>
      </c>
      <c r="CN719" s="5" t="n">
        <v>0</v>
      </c>
      <c r="CO719" s="5" t="n">
        <v>0</v>
      </c>
      <c r="CP719" s="5" t="n">
        <v>0.986</v>
      </c>
      <c r="CQ719" s="5" t="n">
        <v>1.35</v>
      </c>
      <c r="CR719" s="5" t="n">
        <v>0.003</v>
      </c>
      <c r="CS719" s="5" t="n">
        <v>8.709</v>
      </c>
      <c r="CT719" s="5" t="n">
        <v>11.066</v>
      </c>
      <c r="CU719" s="5" t="n">
        <v>17.239</v>
      </c>
    </row>
    <row r="720">
      <c r="A720" s="5" t="inlineStr">
        <is>
          <t>ZAF2023</t>
        </is>
      </c>
      <c r="B720" s="5" t="inlineStr">
        <is>
          <t>ZAF</t>
        </is>
      </c>
      <c r="C720" s="5" t="inlineStr">
        <is>
          <t>ZAF</t>
        </is>
      </c>
      <c r="D720" s="5" t="inlineStr">
        <is>
          <t>South Africa</t>
        </is>
      </c>
      <c r="E720" s="5" t="n">
        <v>2023</v>
      </c>
      <c r="F720" s="5" t="n">
        <v>0.15</v>
      </c>
      <c r="G720" s="5" t="n">
        <v>2.123</v>
      </c>
      <c r="H720" s="5" t="n">
        <v>0.653</v>
      </c>
      <c r="I720" s="5" t="n">
        <v>0.701</v>
      </c>
      <c r="J720" s="5" t="n">
        <v>2.824</v>
      </c>
      <c r="K720" s="5" t="n">
        <v>0</v>
      </c>
      <c r="L720" s="5" t="n">
        <v>1</v>
      </c>
      <c r="M720" s="5" t="n">
        <v>2.12</v>
      </c>
      <c r="N720" s="5" t="n">
        <v>0.653</v>
      </c>
      <c r="O720" s="5" t="n">
        <v>0.701</v>
      </c>
      <c r="P720" s="5" t="n">
        <v>2.821</v>
      </c>
      <c r="Q720" s="5" t="n">
        <v>0</v>
      </c>
      <c r="R720" s="5" t="n">
        <v>1</v>
      </c>
      <c r="S720" s="5" t="n">
        <v>4.737</v>
      </c>
      <c r="T720" s="5" t="n">
        <v>3.267</v>
      </c>
      <c r="U720" s="5" t="n">
        <v>0.791</v>
      </c>
      <c r="V720" s="5" t="n">
        <v>6.253</v>
      </c>
      <c r="W720" s="5" t="n">
        <v>0.15</v>
      </c>
      <c r="X720" s="5" t="n">
        <v>1</v>
      </c>
      <c r="Y720" s="5" t="n">
        <v>7.192</v>
      </c>
      <c r="Z720" s="5" t="n">
        <v>1.642</v>
      </c>
      <c r="AA720" s="5" t="n">
        <v>0.414</v>
      </c>
      <c r="AB720" s="5" t="n">
        <v>7.606</v>
      </c>
      <c r="AC720" s="5" t="n">
        <v>0</v>
      </c>
      <c r="AD720" s="5" t="n">
        <v>1</v>
      </c>
      <c r="AE720" s="5" t="n">
        <v>8.476000000000001</v>
      </c>
      <c r="AF720" s="5" t="n">
        <v>3.09</v>
      </c>
      <c r="AG720" s="5" t="n">
        <v>0.414</v>
      </c>
      <c r="AH720" s="5" t="n">
        <v>8.890000000000001</v>
      </c>
      <c r="AI720" s="5" t="n">
        <v>0</v>
      </c>
      <c r="AJ720" s="5" t="n">
        <v>1</v>
      </c>
      <c r="AK720" s="5" t="n">
        <v>16.178</v>
      </c>
      <c r="AL720" s="5" t="n">
        <v>11.014</v>
      </c>
      <c r="AM720" s="5" t="n">
        <v>0.6899999999999999</v>
      </c>
      <c r="AN720" s="5" t="n">
        <v>19.082</v>
      </c>
      <c r="AO720" s="5" t="n">
        <v>0.15</v>
      </c>
      <c r="AP720" s="5" t="n">
        <v>1</v>
      </c>
      <c r="AQ720" s="5" t="n">
        <v>0.76</v>
      </c>
      <c r="AR720" s="5" t="n">
        <v>0.129</v>
      </c>
      <c r="AS720" s="5" t="n">
        <v>0.362</v>
      </c>
      <c r="AT720" s="5" t="n">
        <v>1.123</v>
      </c>
      <c r="AU720" s="5" t="n">
        <v>0</v>
      </c>
      <c r="AV720" s="5" t="n">
        <v>1</v>
      </c>
      <c r="AW720" s="5" t="n">
        <v>0.8110000000000001</v>
      </c>
      <c r="AX720" s="5" t="n">
        <v>0.129</v>
      </c>
      <c r="AY720" s="5" t="n">
        <v>0.231</v>
      </c>
      <c r="AZ720" s="5" t="n">
        <v>1.043</v>
      </c>
      <c r="BA720" s="5" t="n">
        <v>0</v>
      </c>
      <c r="BB720" s="5" t="n">
        <v>1</v>
      </c>
      <c r="BC720" s="5" t="n">
        <v>0.535</v>
      </c>
      <c r="BD720" s="5" t="n">
        <v>0.129</v>
      </c>
      <c r="BE720" s="5" t="n">
        <v>0.459</v>
      </c>
      <c r="BF720" s="5" t="n">
        <v>1.124</v>
      </c>
      <c r="BG720" s="5" t="n">
        <v>0.15</v>
      </c>
      <c r="BH720" s="5" t="n">
        <v>1</v>
      </c>
      <c r="BI720" s="5" t="n">
        <v>0.579</v>
      </c>
      <c r="BJ720" s="5" t="n">
        <v>0.129</v>
      </c>
      <c r="BK720" s="5" t="n">
        <v>0.102</v>
      </c>
      <c r="BL720" s="5" t="n">
        <v>0.783</v>
      </c>
      <c r="BM720" s="5" t="n">
        <v>0.15</v>
      </c>
      <c r="BN720" s="5" t="n">
        <v>1</v>
      </c>
      <c r="BO720" s="5" t="n">
        <v>0</v>
      </c>
      <c r="BP720" s="5" t="n">
        <v>0</v>
      </c>
      <c r="BQ720" s="5" t="n">
        <v>0.035</v>
      </c>
      <c r="BR720" s="5" t="n">
        <v>0</v>
      </c>
      <c r="BS720" s="5" t="n">
        <v>1</v>
      </c>
      <c r="BT720" s="5" t="n">
        <v>0</v>
      </c>
      <c r="BU720" s="5" t="n">
        <v>0</v>
      </c>
      <c r="BV720" s="5" t="n">
        <v>0.154</v>
      </c>
      <c r="BW720" s="5" t="n">
        <v>0.15</v>
      </c>
      <c r="BX720" s="5" t="n">
        <v>1</v>
      </c>
      <c r="BY720" s="5" t="n">
        <v>13.254</v>
      </c>
      <c r="BZ720" s="5" t="n">
        <v>0</v>
      </c>
      <c r="CA720" s="5" t="n">
        <v>13.254</v>
      </c>
      <c r="CB720" s="5" t="n">
        <v>0</v>
      </c>
      <c r="CC720" s="5" t="n">
        <v>83.248</v>
      </c>
      <c r="CD720" s="5" t="n">
        <v>7.95</v>
      </c>
      <c r="CE720" s="5" t="n">
        <v>9.856</v>
      </c>
      <c r="CF720" s="5" t="n">
        <v>105.321</v>
      </c>
      <c r="CG720" s="5" t="n">
        <v>0.15</v>
      </c>
      <c r="CH720" s="5" t="n">
        <v>1</v>
      </c>
      <c r="CI720" s="5" t="n">
        <v>0</v>
      </c>
      <c r="CJ720" s="5" t="n">
        <v>0</v>
      </c>
      <c r="CK720" s="5" t="n">
        <v>0</v>
      </c>
      <c r="CL720" s="5" t="n">
        <v>0</v>
      </c>
      <c r="CM720" s="5" t="n">
        <v>0</v>
      </c>
      <c r="CN720" s="5" t="n">
        <v>0</v>
      </c>
      <c r="CO720" s="5" t="n">
        <v>0</v>
      </c>
      <c r="CP720" s="5" t="n">
        <v>0.983</v>
      </c>
      <c r="CQ720" s="5" t="n">
        <v>1.406</v>
      </c>
      <c r="CR720" s="5" t="n">
        <v>0.003</v>
      </c>
      <c r="CS720" s="5" t="n">
        <v>5.919</v>
      </c>
      <c r="CT720" s="5" t="n">
        <v>5.267</v>
      </c>
      <c r="CU720" s="5" t="n">
        <v>5.919</v>
      </c>
    </row>
    <row r="721">
      <c r="A721" s="5" t="inlineStr">
        <is>
          <t>ZAF2024</t>
        </is>
      </c>
      <c r="B721" s="5" t="inlineStr">
        <is>
          <t>ZAF</t>
        </is>
      </c>
      <c r="C721" s="5" t="inlineStr">
        <is>
          <t>ZAF</t>
        </is>
      </c>
      <c r="D721" s="5" t="inlineStr">
        <is>
          <t>South Africa</t>
        </is>
      </c>
      <c r="E721" s="5" t="n">
        <v>2024</v>
      </c>
      <c r="F721" s="5" t="n">
        <v>0.15</v>
      </c>
      <c r="G721" s="5" t="n">
        <v>2.171</v>
      </c>
      <c r="H721" s="5" t="n">
        <v>0.673</v>
      </c>
      <c r="I721" s="5" t="n">
        <v>0.8159999999999999</v>
      </c>
      <c r="J721" s="5" t="n">
        <v>2.986</v>
      </c>
      <c r="K721" s="5" t="n">
        <v>0</v>
      </c>
      <c r="L721" s="5" t="n">
        <v>1</v>
      </c>
      <c r="M721" s="5" t="n">
        <v>2.167</v>
      </c>
      <c r="N721" s="5" t="n">
        <v>0.673</v>
      </c>
      <c r="O721" s="5" t="n">
        <v>0.8159999999999999</v>
      </c>
      <c r="P721" s="5" t="n">
        <v>2.983</v>
      </c>
      <c r="Q721" s="5" t="n">
        <v>0</v>
      </c>
      <c r="R721" s="5" t="n">
        <v>1</v>
      </c>
      <c r="S721" s="5" t="n">
        <v>4.862</v>
      </c>
      <c r="T721" s="5" t="n">
        <v>3.364</v>
      </c>
      <c r="U721" s="5" t="n">
        <v>0.9320000000000001</v>
      </c>
      <c r="V721" s="5" t="n">
        <v>6.529</v>
      </c>
      <c r="W721" s="5" t="n">
        <v>0.15</v>
      </c>
      <c r="X721" s="5" t="n">
        <v>1</v>
      </c>
      <c r="Y721" s="5" t="n">
        <v>6.32</v>
      </c>
      <c r="Z721" s="5" t="n">
        <v>1.443</v>
      </c>
      <c r="AA721" s="5" t="n">
        <v>0.482</v>
      </c>
      <c r="AB721" s="5" t="n">
        <v>6.802</v>
      </c>
      <c r="AC721" s="5" t="n">
        <v>0</v>
      </c>
      <c r="AD721" s="5" t="n">
        <v>1</v>
      </c>
      <c r="AE721" s="5" t="n">
        <v>7.641</v>
      </c>
      <c r="AF721" s="5" t="n">
        <v>2.786</v>
      </c>
      <c r="AG721" s="5" t="n">
        <v>0.482</v>
      </c>
      <c r="AH721" s="5" t="n">
        <v>8.124000000000001</v>
      </c>
      <c r="AI721" s="5" t="n">
        <v>0</v>
      </c>
      <c r="AJ721" s="5" t="n">
        <v>1</v>
      </c>
      <c r="AK721" s="5" t="n">
        <v>15.572</v>
      </c>
      <c r="AL721" s="5" t="n">
        <v>10.601</v>
      </c>
      <c r="AM721" s="5" t="n">
        <v>0.8100000000000001</v>
      </c>
      <c r="AN721" s="5" t="n">
        <v>18.462</v>
      </c>
      <c r="AO721" s="5" t="n">
        <v>0.15</v>
      </c>
      <c r="AP721" s="5" t="n">
        <v>1</v>
      </c>
      <c r="AQ721" s="5" t="n">
        <v>0.724</v>
      </c>
      <c r="AR721" s="5" t="n">
        <v>0.132</v>
      </c>
      <c r="AS721" s="5" t="n">
        <v>0.402</v>
      </c>
      <c r="AT721" s="5" t="n">
        <v>1.127</v>
      </c>
      <c r="AU721" s="5" t="n">
        <v>0</v>
      </c>
      <c r="AV721" s="5" t="n">
        <v>1</v>
      </c>
      <c r="AW721" s="5" t="n">
        <v>0.75</v>
      </c>
      <c r="AX721" s="5" t="n">
        <v>0.132</v>
      </c>
      <c r="AY721" s="5" t="n">
        <v>0.313</v>
      </c>
      <c r="AZ721" s="5" t="n">
        <v>1.063</v>
      </c>
      <c r="BA721" s="5" t="n">
        <v>0</v>
      </c>
      <c r="BB721" s="5" t="n">
        <v>1</v>
      </c>
      <c r="BC721" s="5" t="n">
        <v>0.513</v>
      </c>
      <c r="BD721" s="5" t="n">
        <v>0.132</v>
      </c>
      <c r="BE721" s="5" t="n">
        <v>0.481</v>
      </c>
      <c r="BF721" s="5" t="n">
        <v>1.12</v>
      </c>
      <c r="BG721" s="5" t="n">
        <v>0.15</v>
      </c>
      <c r="BH721" s="5" t="n">
        <v>1</v>
      </c>
      <c r="BI721" s="5" t="n">
        <v>0.591</v>
      </c>
      <c r="BJ721" s="5" t="n">
        <v>0.132</v>
      </c>
      <c r="BK721" s="5" t="n">
        <v>0.056</v>
      </c>
      <c r="BL721" s="5" t="n">
        <v>0.744</v>
      </c>
      <c r="BM721" s="5" t="n">
        <v>0.15</v>
      </c>
      <c r="BN721" s="5" t="n">
        <v>1</v>
      </c>
      <c r="BO721" s="5" t="n">
        <v>0</v>
      </c>
      <c r="BP721" s="5" t="n">
        <v>0</v>
      </c>
      <c r="BQ721" s="5" t="n">
        <v>0.07000000000000001</v>
      </c>
      <c r="BR721" s="5" t="n">
        <v>0</v>
      </c>
      <c r="BS721" s="5" t="n">
        <v>1</v>
      </c>
      <c r="BT721" s="5" t="n">
        <v>0</v>
      </c>
      <c r="BU721" s="5" t="n">
        <v>0</v>
      </c>
      <c r="BV721" s="5" t="n">
        <v>0.169</v>
      </c>
      <c r="BW721" s="5" t="n">
        <v>0.15</v>
      </c>
      <c r="BX721" s="5" t="n">
        <v>1</v>
      </c>
      <c r="BY721" s="5" t="n">
        <v>13.646</v>
      </c>
      <c r="BZ721" s="5" t="n">
        <v>0</v>
      </c>
      <c r="CA721" s="5" t="n">
        <v>13.646</v>
      </c>
      <c r="CB721" s="5" t="n">
        <v>0</v>
      </c>
      <c r="CC721" s="5" t="n">
        <v>82.58799999999999</v>
      </c>
      <c r="CD721" s="5" t="n">
        <v>7.95</v>
      </c>
      <c r="CE721" s="5" t="n">
        <v>10.717</v>
      </c>
      <c r="CF721" s="5" t="n">
        <v>105.152</v>
      </c>
      <c r="CG721" s="5" t="n">
        <v>0.15</v>
      </c>
      <c r="CH721" s="5" t="n">
        <v>1</v>
      </c>
      <c r="CI721" s="5" t="n">
        <v>0</v>
      </c>
      <c r="CJ721" s="5" t="n">
        <v>0</v>
      </c>
      <c r="CK721" s="5" t="n">
        <v>0</v>
      </c>
      <c r="CL721" s="5" t="n">
        <v>0</v>
      </c>
      <c r="CM721" s="5" t="n">
        <v>0</v>
      </c>
      <c r="CN721" s="5" t="n">
        <v>0</v>
      </c>
      <c r="CO721" s="5" t="n">
        <v>0</v>
      </c>
      <c r="CP721" s="5" t="n">
        <v>0.983</v>
      </c>
      <c r="CQ721" s="5" t="n">
        <v>1.447</v>
      </c>
      <c r="CR721" s="5" t="n">
        <v>0.003</v>
      </c>
      <c r="CS721" s="5" t="n">
        <v>5.004</v>
      </c>
      <c r="CT721" s="5" t="n">
        <v>4.5</v>
      </c>
      <c r="CU721" s="5" t="n">
        <v>5.004</v>
      </c>
    </row>
    <row r="722">
      <c r="A722" s="5" t="inlineStr">
        <is>
          <t>SSD2021</t>
        </is>
      </c>
      <c r="B722" s="5" t="inlineStr">
        <is>
          <t>SSD</t>
        </is>
      </c>
      <c r="C722" s="5" t="inlineStr">
        <is>
          <t>SSD</t>
        </is>
      </c>
      <c r="D722" s="5" t="inlineStr">
        <is>
          <t>South Sudan</t>
        </is>
      </c>
      <c r="E722" s="5" t="n">
        <v>2021</v>
      </c>
      <c r="F722" s="5" t="n">
        <v>0.15</v>
      </c>
      <c r="G722" s="5" t="n">
        <v>5.897</v>
      </c>
      <c r="H722" s="5" t="n">
        <v>1.143</v>
      </c>
      <c r="I722" s="5" t="n">
        <v>0</v>
      </c>
      <c r="J722" s="5" t="n">
        <v>5.897</v>
      </c>
      <c r="K722" s="5" t="n">
        <v>0</v>
      </c>
      <c r="L722" s="5" t="n">
        <v>1</v>
      </c>
      <c r="M722" s="5" t="n">
        <v>7.964</v>
      </c>
      <c r="N722" s="5" t="n">
        <v>3.43</v>
      </c>
      <c r="O722" s="5" t="n">
        <v>0</v>
      </c>
      <c r="P722" s="5" t="n">
        <v>7.964</v>
      </c>
      <c r="Q722" s="5" t="n">
        <v>0</v>
      </c>
      <c r="R722" s="5" t="n">
        <v>1</v>
      </c>
      <c r="S722" s="5" t="n">
        <v>11.613</v>
      </c>
      <c r="T722" s="5" t="n">
        <v>6.86</v>
      </c>
      <c r="U722" s="5" t="n">
        <v>0</v>
      </c>
      <c r="V722" s="5" t="n">
        <v>13.355</v>
      </c>
      <c r="W722" s="5" t="n">
        <v>0.15</v>
      </c>
      <c r="X722" s="5" t="n">
        <v>1</v>
      </c>
      <c r="Y722" s="5" t="n">
        <v>16.305</v>
      </c>
      <c r="Z722" s="5" t="n">
        <v>2.204</v>
      </c>
      <c r="AA722" s="5" t="n">
        <v>0</v>
      </c>
      <c r="AB722" s="5" t="n">
        <v>16.305</v>
      </c>
      <c r="AC722" s="5" t="n">
        <v>0</v>
      </c>
      <c r="AD722" s="5" t="n">
        <v>1</v>
      </c>
      <c r="AE722" s="5" t="n">
        <v>17.449</v>
      </c>
      <c r="AF722" s="5" t="n">
        <v>4.08</v>
      </c>
      <c r="AG722" s="5" t="n">
        <v>0</v>
      </c>
      <c r="AH722" s="5" t="n">
        <v>17.449</v>
      </c>
      <c r="AI722" s="5" t="n">
        <v>0</v>
      </c>
      <c r="AJ722" s="5" t="n">
        <v>1</v>
      </c>
      <c r="AK722" s="5" t="n">
        <v>24.309</v>
      </c>
      <c r="AL722" s="5" t="n">
        <v>12.947</v>
      </c>
      <c r="AM722" s="5" t="n">
        <v>0</v>
      </c>
      <c r="AN722" s="5" t="n">
        <v>27.955</v>
      </c>
      <c r="AO722" s="5" t="n">
        <v>0.15</v>
      </c>
      <c r="AP722" s="5" t="n">
        <v>1</v>
      </c>
      <c r="AQ722" s="5" t="n">
        <v>0.619</v>
      </c>
      <c r="AR722" s="5" t="n">
        <v>0.114</v>
      </c>
      <c r="AS722" s="5" t="n">
        <v>0.748</v>
      </c>
      <c r="AT722" s="5" t="n">
        <v>1.572</v>
      </c>
      <c r="AU722" s="5" t="n">
        <v>0.15</v>
      </c>
      <c r="AV722" s="5" t="n">
        <v>1</v>
      </c>
      <c r="AW722" s="5" t="n">
        <v>0.599</v>
      </c>
      <c r="AX722" s="5" t="n">
        <v>0.114</v>
      </c>
      <c r="AY722" s="5" t="n">
        <v>0.655</v>
      </c>
      <c r="AZ722" s="5" t="n">
        <v>1.443</v>
      </c>
      <c r="BA722" s="5" t="n">
        <v>0.15</v>
      </c>
      <c r="BB722" s="5" t="n">
        <v>1</v>
      </c>
      <c r="BC722" s="5" t="n">
        <v>0.439</v>
      </c>
      <c r="BD722" s="5" t="n">
        <v>0.114</v>
      </c>
      <c r="BE722" s="5" t="n">
        <v>0</v>
      </c>
      <c r="BF722" s="5" t="n">
        <v>0.505</v>
      </c>
      <c r="BG722" s="5" t="n">
        <v>0.15</v>
      </c>
      <c r="BH722" s="5" t="n">
        <v>1</v>
      </c>
      <c r="BI722" s="5" t="n">
        <v>0.505</v>
      </c>
      <c r="BJ722" s="5" t="n">
        <v>0.114</v>
      </c>
      <c r="BK722" s="5" t="n">
        <v>0.826</v>
      </c>
      <c r="BL722" s="5" t="n">
        <v>1.531</v>
      </c>
      <c r="BM722" s="5" t="n">
        <v>0.15</v>
      </c>
      <c r="BN722" s="5" t="n">
        <v>1</v>
      </c>
      <c r="BO722" s="5" t="n">
        <v>0</v>
      </c>
      <c r="BP722" s="5" t="n">
        <v>0</v>
      </c>
      <c r="BQ722" s="5" t="n">
        <v>0</v>
      </c>
      <c r="BR722" s="5" t="n">
        <v>0</v>
      </c>
      <c r="BS722" s="5" t="n">
        <v>1</v>
      </c>
      <c r="BT722" s="5" t="n">
        <v>0</v>
      </c>
      <c r="BU722" s="5" t="n">
        <v>0</v>
      </c>
      <c r="BV722" s="5" t="n">
        <v>0</v>
      </c>
      <c r="BW722" s="5" t="n">
        <v>0.15</v>
      </c>
      <c r="BX722" s="5" t="n">
        <v>1</v>
      </c>
      <c r="BY722" s="5" t="n">
        <v>11.787</v>
      </c>
      <c r="BZ722" s="5" t="n">
        <v>0</v>
      </c>
      <c r="CA722" s="5" t="n">
        <v>11.787</v>
      </c>
      <c r="CB722" s="5" t="n">
        <v>0</v>
      </c>
      <c r="CC722" s="5" t="n">
        <v>78.125</v>
      </c>
      <c r="CD722" s="5" t="n">
        <v>7.95</v>
      </c>
      <c r="CE722" s="5" t="n">
        <v>0</v>
      </c>
      <c r="CF722" s="5" t="n">
        <v>89.84399999999999</v>
      </c>
      <c r="CG722" s="5" t="n">
        <v>0.15</v>
      </c>
      <c r="CH722" s="5" t="n">
        <v>1</v>
      </c>
      <c r="CI722" s="5" t="n">
        <v>0</v>
      </c>
      <c r="CJ722" s="5" t="n">
        <v>0</v>
      </c>
      <c r="CK722" s="5" t="n">
        <v>0</v>
      </c>
      <c r="CL722" s="5" t="n">
        <v>0</v>
      </c>
      <c r="CM722" s="5" t="n">
        <v>0</v>
      </c>
      <c r="CN722" s="5" t="n">
        <v>0</v>
      </c>
      <c r="CO722" s="5" t="n">
        <v>0</v>
      </c>
      <c r="CP722" s="5" t="n">
        <v>0</v>
      </c>
      <c r="CQ722" s="5" t="n">
        <v>1.198</v>
      </c>
      <c r="CR722" s="5" t="n">
        <v>0</v>
      </c>
      <c r="CS722" s="5" t="n">
        <v>4.776</v>
      </c>
      <c r="CT722" s="5" t="n">
        <v>4.753</v>
      </c>
      <c r="CU722" s="5" t="n">
        <v>15.162</v>
      </c>
    </row>
    <row r="723">
      <c r="A723" s="5" t="inlineStr">
        <is>
          <t>SSD2022</t>
        </is>
      </c>
      <c r="B723" s="5" t="inlineStr">
        <is>
          <t>SSD</t>
        </is>
      </c>
      <c r="C723" s="5" t="inlineStr">
        <is>
          <t>SSD</t>
        </is>
      </c>
      <c r="D723" s="5" t="inlineStr">
        <is>
          <t>South Sudan</t>
        </is>
      </c>
      <c r="E723" s="5" t="n">
        <v>2022</v>
      </c>
      <c r="F723" s="5" t="n">
        <v>0.18</v>
      </c>
      <c r="G723" s="5" t="n">
        <v>11.72</v>
      </c>
      <c r="H723" s="5" t="n">
        <v>1.235</v>
      </c>
      <c r="I723" s="5" t="n">
        <v>0</v>
      </c>
      <c r="J723" s="5" t="n">
        <v>11.72</v>
      </c>
      <c r="K723" s="5" t="n">
        <v>0</v>
      </c>
      <c r="L723" s="5" t="n">
        <v>1</v>
      </c>
      <c r="M723" s="5" t="n">
        <v>9.782999999999999</v>
      </c>
      <c r="N723" s="5" t="n">
        <v>3.704</v>
      </c>
      <c r="O723" s="5" t="n">
        <v>0</v>
      </c>
      <c r="P723" s="5" t="n">
        <v>9.782999999999999</v>
      </c>
      <c r="Q723" s="5" t="n">
        <v>0</v>
      </c>
      <c r="R723" s="5" t="n">
        <v>1</v>
      </c>
      <c r="S723" s="5" t="n">
        <v>17.893</v>
      </c>
      <c r="T723" s="5" t="n">
        <v>7.408</v>
      </c>
      <c r="U723" s="5" t="n">
        <v>0.238</v>
      </c>
      <c r="V723" s="5" t="n">
        <v>21.114</v>
      </c>
      <c r="W723" s="5" t="n">
        <v>0.18</v>
      </c>
      <c r="X723" s="5" t="n">
        <v>1</v>
      </c>
      <c r="Y723" s="5" t="n">
        <v>32.56</v>
      </c>
      <c r="Z723" s="5" t="n">
        <v>4.401</v>
      </c>
      <c r="AA723" s="5" t="n">
        <v>0</v>
      </c>
      <c r="AB723" s="5" t="n">
        <v>32.56</v>
      </c>
      <c r="AC723" s="5" t="n">
        <v>0</v>
      </c>
      <c r="AD723" s="5" t="n">
        <v>1</v>
      </c>
      <c r="AE723" s="5" t="n">
        <v>33.795</v>
      </c>
      <c r="AF723" s="5" t="n">
        <v>7.902</v>
      </c>
      <c r="AG723" s="5" t="n">
        <v>0</v>
      </c>
      <c r="AH723" s="5" t="n">
        <v>33.795</v>
      </c>
      <c r="AI723" s="5" t="n">
        <v>0</v>
      </c>
      <c r="AJ723" s="5" t="n">
        <v>1</v>
      </c>
      <c r="AK723" s="5" t="n">
        <v>41.203</v>
      </c>
      <c r="AL723" s="5" t="n">
        <v>21.945</v>
      </c>
      <c r="AM723" s="5" t="n">
        <v>0.549</v>
      </c>
      <c r="AN723" s="5" t="n">
        <v>48.62</v>
      </c>
      <c r="AO723" s="5" t="n">
        <v>0.18</v>
      </c>
      <c r="AP723" s="5" t="n">
        <v>1</v>
      </c>
      <c r="AQ723" s="5" t="n">
        <v>0.861</v>
      </c>
      <c r="AR723" s="5" t="n">
        <v>0.123</v>
      </c>
      <c r="AS723" s="5" t="n">
        <v>0.762</v>
      </c>
      <c r="AT723" s="5" t="n">
        <v>1.89</v>
      </c>
      <c r="AU723" s="5" t="n">
        <v>0.18</v>
      </c>
      <c r="AV723" s="5" t="n">
        <v>1</v>
      </c>
      <c r="AW723" s="5" t="n">
        <v>0.986</v>
      </c>
      <c r="AX723" s="5" t="n">
        <v>0.123</v>
      </c>
      <c r="AY723" s="5" t="n">
        <v>0.643</v>
      </c>
      <c r="AZ723" s="5" t="n">
        <v>1.897</v>
      </c>
      <c r="BA723" s="5" t="n">
        <v>0.18</v>
      </c>
      <c r="BB723" s="5" t="n">
        <v>1</v>
      </c>
      <c r="BC723" s="5" t="n">
        <v>0.598</v>
      </c>
      <c r="BD723" s="5" t="n">
        <v>0.123</v>
      </c>
      <c r="BE723" s="5" t="n">
        <v>0.008</v>
      </c>
      <c r="BF723" s="5" t="n">
        <v>0.705</v>
      </c>
      <c r="BG723" s="5" t="n">
        <v>0.18</v>
      </c>
      <c r="BH723" s="5" t="n">
        <v>1</v>
      </c>
      <c r="BI723" s="5" t="n">
        <v>0.612</v>
      </c>
      <c r="BJ723" s="5" t="n">
        <v>0.123</v>
      </c>
      <c r="BK723" s="5" t="n">
        <v>0.865</v>
      </c>
      <c r="BL723" s="5" t="n">
        <v>1.72</v>
      </c>
      <c r="BM723" s="5" t="n">
        <v>0.18</v>
      </c>
      <c r="BN723" s="5" t="n">
        <v>1</v>
      </c>
      <c r="BO723" s="5" t="n">
        <v>0</v>
      </c>
      <c r="BP723" s="5" t="n">
        <v>0</v>
      </c>
      <c r="BQ723" s="5" t="n">
        <v>0</v>
      </c>
      <c r="BR723" s="5" t="n">
        <v>0</v>
      </c>
      <c r="BS723" s="5" t="n">
        <v>1</v>
      </c>
      <c r="BT723" s="5" t="n">
        <v>0</v>
      </c>
      <c r="BU723" s="5" t="n">
        <v>0</v>
      </c>
      <c r="BV723" s="5" t="n">
        <v>0</v>
      </c>
      <c r="BW723" s="5" t="n">
        <v>0.18</v>
      </c>
      <c r="BX723" s="5" t="n">
        <v>1</v>
      </c>
      <c r="BY723" s="5" t="n">
        <v>12.729</v>
      </c>
      <c r="BZ723" s="5" t="n">
        <v>0</v>
      </c>
      <c r="CA723" s="5" t="n">
        <v>12.729</v>
      </c>
      <c r="CB723" s="5" t="n">
        <v>0</v>
      </c>
      <c r="CC723" s="5" t="n">
        <v>97.90000000000001</v>
      </c>
      <c r="CD723" s="5" t="n">
        <v>7.95</v>
      </c>
      <c r="CE723" s="5" t="n">
        <v>1.304</v>
      </c>
      <c r="CF723" s="5" t="n">
        <v>115.522</v>
      </c>
      <c r="CG723" s="5" t="n">
        <v>0.18</v>
      </c>
      <c r="CH723" s="5" t="n">
        <v>1</v>
      </c>
      <c r="CI723" s="5" t="n">
        <v>0</v>
      </c>
      <c r="CJ723" s="5" t="n">
        <v>0</v>
      </c>
      <c r="CK723" s="5" t="n">
        <v>0</v>
      </c>
      <c r="CL723" s="5" t="n">
        <v>0</v>
      </c>
      <c r="CM723" s="5" t="n">
        <v>0</v>
      </c>
      <c r="CN723" s="5" t="n">
        <v>0</v>
      </c>
      <c r="CO723" s="5" t="n">
        <v>0</v>
      </c>
      <c r="CP723" s="5" t="n">
        <v>0</v>
      </c>
      <c r="CQ723" s="5" t="n">
        <v>1.294</v>
      </c>
      <c r="CR723" s="5" t="n">
        <v>0</v>
      </c>
      <c r="CS723" s="5" t="n">
        <v>5.158</v>
      </c>
      <c r="CT723" s="5" t="n">
        <v>10.485</v>
      </c>
      <c r="CU723" s="5" t="n">
        <v>31.326</v>
      </c>
    </row>
    <row r="724">
      <c r="A724" s="5" t="inlineStr">
        <is>
          <t>SSD2023</t>
        </is>
      </c>
      <c r="B724" s="5" t="inlineStr">
        <is>
          <t>SSD</t>
        </is>
      </c>
      <c r="C724" s="5" t="inlineStr">
        <is>
          <t>SSD</t>
        </is>
      </c>
      <c r="D724" s="5" t="inlineStr">
        <is>
          <t>South Sudan</t>
        </is>
      </c>
      <c r="E724" s="5" t="n">
        <v>2023</v>
      </c>
      <c r="F724" s="5" t="n">
        <v>0.18</v>
      </c>
      <c r="G724" s="5" t="n">
        <v>6.147</v>
      </c>
      <c r="H724" s="5" t="n">
        <v>1.286</v>
      </c>
      <c r="I724" s="5" t="n">
        <v>0</v>
      </c>
      <c r="J724" s="5" t="n">
        <v>6.147</v>
      </c>
      <c r="K724" s="5" t="n">
        <v>0</v>
      </c>
      <c r="L724" s="5" t="n">
        <v>1</v>
      </c>
      <c r="M724" s="5" t="n">
        <v>7.886</v>
      </c>
      <c r="N724" s="5" t="n">
        <v>3.857</v>
      </c>
      <c r="O724" s="5" t="n">
        <v>0</v>
      </c>
      <c r="P724" s="5" t="n">
        <v>7.886</v>
      </c>
      <c r="Q724" s="5" t="n">
        <v>0</v>
      </c>
      <c r="R724" s="5" t="n">
        <v>1</v>
      </c>
      <c r="S724" s="5" t="n">
        <v>12.575</v>
      </c>
      <c r="T724" s="5" t="n">
        <v>7.714</v>
      </c>
      <c r="U724" s="5" t="n">
        <v>0.251</v>
      </c>
      <c r="V724" s="5" t="n">
        <v>14.839</v>
      </c>
      <c r="W724" s="5" t="n">
        <v>0.18</v>
      </c>
      <c r="X724" s="5" t="n">
        <v>1</v>
      </c>
      <c r="Y724" s="5" t="n">
        <v>12.908</v>
      </c>
      <c r="Z724" s="5" t="n">
        <v>1.745</v>
      </c>
      <c r="AA724" s="5" t="n">
        <v>0</v>
      </c>
      <c r="AB724" s="5" t="n">
        <v>12.908</v>
      </c>
      <c r="AC724" s="5" t="n">
        <v>0</v>
      </c>
      <c r="AD724" s="5" t="n">
        <v>1</v>
      </c>
      <c r="AE724" s="5" t="n">
        <v>14.194</v>
      </c>
      <c r="AF724" s="5" t="n">
        <v>3.319</v>
      </c>
      <c r="AG724" s="5" t="n">
        <v>0</v>
      </c>
      <c r="AH724" s="5" t="n">
        <v>14.194</v>
      </c>
      <c r="AI724" s="5" t="n">
        <v>0</v>
      </c>
      <c r="AJ724" s="5" t="n">
        <v>1</v>
      </c>
      <c r="AK724" s="5" t="n">
        <v>21.908</v>
      </c>
      <c r="AL724" s="5" t="n">
        <v>11.668</v>
      </c>
      <c r="AM724" s="5" t="n">
        <v>0.437</v>
      </c>
      <c r="AN724" s="5" t="n">
        <v>25.851</v>
      </c>
      <c r="AO724" s="5" t="n">
        <v>0.18</v>
      </c>
      <c r="AP724" s="5" t="n">
        <v>1</v>
      </c>
      <c r="AQ724" s="5" t="n">
        <v>0.76</v>
      </c>
      <c r="AR724" s="5" t="n">
        <v>0.129</v>
      </c>
      <c r="AS724" s="5" t="n">
        <v>0.823</v>
      </c>
      <c r="AT724" s="5" t="n">
        <v>1.832</v>
      </c>
      <c r="AU724" s="5" t="n">
        <v>0.18</v>
      </c>
      <c r="AV724" s="5" t="n">
        <v>1</v>
      </c>
      <c r="AW724" s="5" t="n">
        <v>0.8110000000000001</v>
      </c>
      <c r="AX724" s="5" t="n">
        <v>0.129</v>
      </c>
      <c r="AY724" s="5" t="n">
        <v>0.71</v>
      </c>
      <c r="AZ724" s="5" t="n">
        <v>1.76</v>
      </c>
      <c r="BA724" s="5" t="n">
        <v>0.18</v>
      </c>
      <c r="BB724" s="5" t="n">
        <v>1</v>
      </c>
      <c r="BC724" s="5" t="n">
        <v>0.535</v>
      </c>
      <c r="BD724" s="5" t="n">
        <v>0.129</v>
      </c>
      <c r="BE724" s="5" t="n">
        <v>0.011</v>
      </c>
      <c r="BF724" s="5" t="n">
        <v>0.631</v>
      </c>
      <c r="BG724" s="5" t="n">
        <v>0.18</v>
      </c>
      <c r="BH724" s="5" t="n">
        <v>1</v>
      </c>
      <c r="BI724" s="5" t="n">
        <v>0.579</v>
      </c>
      <c r="BJ724" s="5" t="n">
        <v>0.129</v>
      </c>
      <c r="BK724" s="5" t="n">
        <v>0.919</v>
      </c>
      <c r="BL724" s="5" t="n">
        <v>1.733</v>
      </c>
      <c r="BM724" s="5" t="n">
        <v>0.18</v>
      </c>
      <c r="BN724" s="5" t="n">
        <v>1</v>
      </c>
      <c r="BO724" s="5" t="n">
        <v>0</v>
      </c>
      <c r="BP724" s="5" t="n">
        <v>0</v>
      </c>
      <c r="BQ724" s="5" t="n">
        <v>0</v>
      </c>
      <c r="BR724" s="5" t="n">
        <v>0</v>
      </c>
      <c r="BS724" s="5" t="n">
        <v>1</v>
      </c>
      <c r="BT724" s="5" t="n">
        <v>0</v>
      </c>
      <c r="BU724" s="5" t="n">
        <v>0</v>
      </c>
      <c r="BV724" s="5" t="n">
        <v>0</v>
      </c>
      <c r="BW724" s="5" t="n">
        <v>0.18</v>
      </c>
      <c r="BX724" s="5" t="n">
        <v>1</v>
      </c>
      <c r="BY724" s="5" t="n">
        <v>13.254</v>
      </c>
      <c r="BZ724" s="5" t="n">
        <v>0</v>
      </c>
      <c r="CA724" s="5" t="n">
        <v>13.254</v>
      </c>
      <c r="CB724" s="5" t="n">
        <v>0</v>
      </c>
      <c r="CC724" s="5" t="n">
        <v>83.248</v>
      </c>
      <c r="CD724" s="5" t="n">
        <v>7.95</v>
      </c>
      <c r="CE724" s="5" t="n">
        <v>1.659</v>
      </c>
      <c r="CF724" s="5" t="n">
        <v>98.233</v>
      </c>
      <c r="CG724" s="5" t="n">
        <v>0.18</v>
      </c>
      <c r="CH724" s="5" t="n">
        <v>1</v>
      </c>
      <c r="CI724" s="5" t="n">
        <v>0</v>
      </c>
      <c r="CJ724" s="5" t="n">
        <v>0</v>
      </c>
      <c r="CK724" s="5" t="n">
        <v>0</v>
      </c>
      <c r="CL724" s="5" t="n">
        <v>0</v>
      </c>
      <c r="CM724" s="5" t="n">
        <v>0</v>
      </c>
      <c r="CN724" s="5" t="n">
        <v>0</v>
      </c>
      <c r="CO724" s="5" t="n">
        <v>0</v>
      </c>
      <c r="CP724" s="5" t="n">
        <v>0</v>
      </c>
      <c r="CQ724" s="5" t="n">
        <v>1.348</v>
      </c>
      <c r="CR724" s="5" t="n">
        <v>0</v>
      </c>
      <c r="CS724" s="5" t="n">
        <v>5.37</v>
      </c>
      <c r="CT724" s="5" t="n">
        <v>4.861</v>
      </c>
      <c r="CU724" s="5" t="n">
        <v>11.622</v>
      </c>
    </row>
    <row r="725">
      <c r="A725" s="5" t="inlineStr">
        <is>
          <t>SSD2024</t>
        </is>
      </c>
      <c r="B725" s="5" t="inlineStr">
        <is>
          <t>SSD</t>
        </is>
      </c>
      <c r="C725" s="5" t="inlineStr">
        <is>
          <t>SSD</t>
        </is>
      </c>
      <c r="D725" s="5" t="inlineStr">
        <is>
          <t>South Sudan</t>
        </is>
      </c>
      <c r="E725" s="5" t="n">
        <v>2024</v>
      </c>
      <c r="F725" s="5" t="n">
        <v>0.18</v>
      </c>
      <c r="G725" s="5" t="n">
        <v>5.575</v>
      </c>
      <c r="H725" s="5" t="n">
        <v>1.324</v>
      </c>
      <c r="I725" s="5" t="n">
        <v>0</v>
      </c>
      <c r="J725" s="5" t="n">
        <v>5.575</v>
      </c>
      <c r="K725" s="5" t="n">
        <v>0</v>
      </c>
      <c r="L725" s="5" t="n">
        <v>1</v>
      </c>
      <c r="M725" s="5" t="n">
        <v>7.124</v>
      </c>
      <c r="N725" s="5" t="n">
        <v>3.971</v>
      </c>
      <c r="O725" s="5" t="n">
        <v>0</v>
      </c>
      <c r="P725" s="5" t="n">
        <v>7.124</v>
      </c>
      <c r="Q725" s="5" t="n">
        <v>0</v>
      </c>
      <c r="R725" s="5" t="n">
        <v>1</v>
      </c>
      <c r="S725" s="5" t="n">
        <v>12.193</v>
      </c>
      <c r="T725" s="5" t="n">
        <v>7.942</v>
      </c>
      <c r="U725" s="5" t="n">
        <v>0.299</v>
      </c>
      <c r="V725" s="5" t="n">
        <v>14.388</v>
      </c>
      <c r="W725" s="5" t="n">
        <v>0.18</v>
      </c>
      <c r="X725" s="5" t="n">
        <v>1</v>
      </c>
      <c r="Y725" s="5" t="n">
        <v>11.492</v>
      </c>
      <c r="Z725" s="5" t="n">
        <v>1.553</v>
      </c>
      <c r="AA725" s="5" t="n">
        <v>0</v>
      </c>
      <c r="AB725" s="5" t="n">
        <v>11.492</v>
      </c>
      <c r="AC725" s="5" t="n">
        <v>0</v>
      </c>
      <c r="AD725" s="5" t="n">
        <v>1</v>
      </c>
      <c r="AE725" s="5" t="n">
        <v>12.815</v>
      </c>
      <c r="AF725" s="5" t="n">
        <v>2.997</v>
      </c>
      <c r="AG725" s="5" t="n">
        <v>0</v>
      </c>
      <c r="AH725" s="5" t="n">
        <v>12.815</v>
      </c>
      <c r="AI725" s="5" t="n">
        <v>0</v>
      </c>
      <c r="AJ725" s="5" t="n">
        <v>1</v>
      </c>
      <c r="AK725" s="5" t="n">
        <v>20.757</v>
      </c>
      <c r="AL725" s="5" t="n">
        <v>11.055</v>
      </c>
      <c r="AM725" s="5" t="n">
        <v>0.509</v>
      </c>
      <c r="AN725" s="5" t="n">
        <v>24.493</v>
      </c>
      <c r="AO725" s="5" t="n">
        <v>0.18</v>
      </c>
      <c r="AP725" s="5" t="n">
        <v>1</v>
      </c>
      <c r="AQ725" s="5" t="n">
        <v>0.724</v>
      </c>
      <c r="AR725" s="5" t="n">
        <v>0.132</v>
      </c>
      <c r="AS725" s="5" t="n">
        <v>0.862</v>
      </c>
      <c r="AT725" s="5" t="n">
        <v>1.827</v>
      </c>
      <c r="AU725" s="5" t="n">
        <v>0.18</v>
      </c>
      <c r="AV725" s="5" t="n">
        <v>1</v>
      </c>
      <c r="AW725" s="5" t="n">
        <v>0.75</v>
      </c>
      <c r="AX725" s="5" t="n">
        <v>0.132</v>
      </c>
      <c r="AY725" s="5" t="n">
        <v>0.749</v>
      </c>
      <c r="AZ725" s="5" t="n">
        <v>1.727</v>
      </c>
      <c r="BA725" s="5" t="n">
        <v>0.18</v>
      </c>
      <c r="BB725" s="5" t="n">
        <v>1</v>
      </c>
      <c r="BC725" s="5" t="n">
        <v>0.513</v>
      </c>
      <c r="BD725" s="5" t="n">
        <v>0.132</v>
      </c>
      <c r="BE725" s="5" t="n">
        <v>0.013</v>
      </c>
      <c r="BF725" s="5" t="n">
        <v>0.605</v>
      </c>
      <c r="BG725" s="5" t="n">
        <v>0.18</v>
      </c>
      <c r="BH725" s="5" t="n">
        <v>1</v>
      </c>
      <c r="BI725" s="5" t="n">
        <v>0.591</v>
      </c>
      <c r="BJ725" s="5" t="n">
        <v>0.132</v>
      </c>
      <c r="BK725" s="5" t="n">
        <v>0.953</v>
      </c>
      <c r="BL725" s="5" t="n">
        <v>1.779</v>
      </c>
      <c r="BM725" s="5" t="n">
        <v>0.18</v>
      </c>
      <c r="BN725" s="5" t="n">
        <v>1</v>
      </c>
      <c r="BO725" s="5" t="n">
        <v>0</v>
      </c>
      <c r="BP725" s="5" t="n">
        <v>0</v>
      </c>
      <c r="BQ725" s="5" t="n">
        <v>0</v>
      </c>
      <c r="BR725" s="5" t="n">
        <v>0</v>
      </c>
      <c r="BS725" s="5" t="n">
        <v>1</v>
      </c>
      <c r="BT725" s="5" t="n">
        <v>0</v>
      </c>
      <c r="BU725" s="5" t="n">
        <v>0</v>
      </c>
      <c r="BV725" s="5" t="n">
        <v>0</v>
      </c>
      <c r="BW725" s="5" t="n">
        <v>0.18</v>
      </c>
      <c r="BX725" s="5" t="n">
        <v>1</v>
      </c>
      <c r="BY725" s="5" t="n">
        <v>13.646</v>
      </c>
      <c r="BZ725" s="5" t="n">
        <v>0</v>
      </c>
      <c r="CA725" s="5" t="n">
        <v>13.646</v>
      </c>
      <c r="CB725" s="5" t="n">
        <v>0</v>
      </c>
      <c r="CC725" s="5" t="n">
        <v>82.58799999999999</v>
      </c>
      <c r="CD725" s="5" t="n">
        <v>7.95</v>
      </c>
      <c r="CE725" s="5" t="n">
        <v>2.025</v>
      </c>
      <c r="CF725" s="5" t="n">
        <v>97.45399999999999</v>
      </c>
      <c r="CG725" s="5" t="n">
        <v>0.18</v>
      </c>
      <c r="CH725" s="5" t="n">
        <v>1</v>
      </c>
      <c r="CI725" s="5" t="n">
        <v>0</v>
      </c>
      <c r="CJ725" s="5" t="n">
        <v>0</v>
      </c>
      <c r="CK725" s="5" t="n">
        <v>0</v>
      </c>
      <c r="CL725" s="5" t="n">
        <v>0</v>
      </c>
      <c r="CM725" s="5" t="n">
        <v>0</v>
      </c>
      <c r="CN725" s="5" t="n">
        <v>0</v>
      </c>
      <c r="CO725" s="5" t="n">
        <v>0</v>
      </c>
      <c r="CP725" s="5" t="n">
        <v>0</v>
      </c>
      <c r="CQ725" s="5" t="n">
        <v>1.387</v>
      </c>
      <c r="CR725" s="5" t="n">
        <v>0</v>
      </c>
      <c r="CS725" s="5" t="n">
        <v>5.529</v>
      </c>
      <c r="CT725" s="5" t="n">
        <v>4.251</v>
      </c>
      <c r="CU725" s="5" t="n">
        <v>10.168</v>
      </c>
    </row>
    <row r="726">
      <c r="A726" s="5" t="inlineStr">
        <is>
          <t>ESP2021</t>
        </is>
      </c>
      <c r="B726" s="5" t="inlineStr">
        <is>
          <t>ESP</t>
        </is>
      </c>
      <c r="C726" s="5" t="inlineStr">
        <is>
          <t>ESP</t>
        </is>
      </c>
      <c r="D726" s="5" t="inlineStr">
        <is>
          <t>Spain</t>
        </is>
      </c>
      <c r="E726" s="5" t="n">
        <v>2021</v>
      </c>
      <c r="F726" s="5" t="n">
        <v>0.21</v>
      </c>
      <c r="G726" s="5" t="n">
        <v>6.437</v>
      </c>
      <c r="H726" s="5" t="n">
        <v>1.143</v>
      </c>
      <c r="I726" s="5" t="n">
        <v>1.538</v>
      </c>
      <c r="J726" s="5" t="n">
        <v>7.975</v>
      </c>
      <c r="K726" s="5" t="n">
        <v>0</v>
      </c>
      <c r="L726" s="5" t="n">
        <v>1</v>
      </c>
      <c r="M726" s="5" t="n">
        <v>9.757</v>
      </c>
      <c r="N726" s="5" t="n">
        <v>3.43</v>
      </c>
      <c r="O726" s="5" t="n">
        <v>1.556</v>
      </c>
      <c r="P726" s="5" t="n">
        <v>11.313</v>
      </c>
      <c r="Q726" s="5" t="n">
        <v>0</v>
      </c>
      <c r="R726" s="5" t="n">
        <v>1</v>
      </c>
      <c r="S726" s="5" t="n">
        <v>12.153</v>
      </c>
      <c r="T726" s="5" t="n">
        <v>6.86</v>
      </c>
      <c r="U726" s="5" t="n">
        <v>0.418</v>
      </c>
      <c r="V726" s="5" t="n">
        <v>15.211</v>
      </c>
      <c r="W726" s="5" t="n">
        <v>0.21</v>
      </c>
      <c r="X726" s="5" t="n">
        <v>1</v>
      </c>
      <c r="Y726" s="5" t="n">
        <v>19.623</v>
      </c>
      <c r="Z726" s="5" t="n">
        <v>2.168</v>
      </c>
      <c r="AA726" s="5" t="n">
        <v>-9.301</v>
      </c>
      <c r="AB726" s="5" t="n">
        <v>10.323</v>
      </c>
      <c r="AC726" s="5" t="n">
        <v>0</v>
      </c>
      <c r="AD726" s="5" t="n">
        <v>1</v>
      </c>
      <c r="AE726" s="5" t="n">
        <v>19.58</v>
      </c>
      <c r="AF726" s="5" t="n">
        <v>3.853</v>
      </c>
      <c r="AG726" s="5" t="n">
        <v>-9.257</v>
      </c>
      <c r="AH726" s="5" t="n">
        <v>10.323</v>
      </c>
      <c r="AI726" s="5" t="n">
        <v>0</v>
      </c>
      <c r="AJ726" s="5" t="n">
        <v>1</v>
      </c>
      <c r="AK726" s="5" t="n">
        <v>28.28</v>
      </c>
      <c r="AL726" s="5" t="n">
        <v>13.88</v>
      </c>
      <c r="AM726" s="5" t="n">
        <v>-4.203</v>
      </c>
      <c r="AN726" s="5" t="n">
        <v>29.132</v>
      </c>
      <c r="AO726" s="5" t="n">
        <v>0.21</v>
      </c>
      <c r="AP726" s="5" t="n">
        <v>1</v>
      </c>
      <c r="AQ726" s="5" t="n">
        <v>0.619</v>
      </c>
      <c r="AR726" s="5" t="n">
        <v>0.114</v>
      </c>
      <c r="AS726" s="5" t="n">
        <v>0.73</v>
      </c>
      <c r="AT726" s="5" t="n">
        <v>1.632</v>
      </c>
      <c r="AU726" s="5" t="n">
        <v>0.21</v>
      </c>
      <c r="AV726" s="5" t="n">
        <v>1</v>
      </c>
      <c r="AW726" s="5" t="n">
        <v>0.599</v>
      </c>
      <c r="AX726" s="5" t="n">
        <v>0.114</v>
      </c>
      <c r="AY726" s="5" t="n">
        <v>0.618</v>
      </c>
      <c r="AZ726" s="5" t="n">
        <v>1.473</v>
      </c>
      <c r="BA726" s="5" t="n">
        <v>0.21</v>
      </c>
      <c r="BB726" s="5" t="n">
        <v>1</v>
      </c>
      <c r="BC726" s="5" t="n">
        <v>0.439</v>
      </c>
      <c r="BD726" s="5" t="n">
        <v>0.114</v>
      </c>
      <c r="BE726" s="5" t="n">
        <v>0.302</v>
      </c>
      <c r="BF726" s="5" t="n">
        <v>0.896</v>
      </c>
      <c r="BG726" s="5" t="n">
        <v>0.21</v>
      </c>
      <c r="BH726" s="5" t="n">
        <v>1</v>
      </c>
      <c r="BI726" s="5" t="n">
        <v>0.505</v>
      </c>
      <c r="BJ726" s="5" t="n">
        <v>0.114</v>
      </c>
      <c r="BK726" s="5" t="n">
        <v>0.205</v>
      </c>
      <c r="BL726" s="5" t="n">
        <v>0.859</v>
      </c>
      <c r="BM726" s="5" t="n">
        <v>0.21</v>
      </c>
      <c r="BN726" s="5" t="n">
        <v>1</v>
      </c>
      <c r="BO726" s="5" t="n">
        <v>0</v>
      </c>
      <c r="BP726" s="5" t="n">
        <v>0.022</v>
      </c>
      <c r="BQ726" s="5" t="n">
        <v>0.125</v>
      </c>
      <c r="BR726" s="5" t="n">
        <v>0</v>
      </c>
      <c r="BS726" s="5" t="n">
        <v>1</v>
      </c>
      <c r="BT726" s="5" t="n">
        <v>0</v>
      </c>
      <c r="BU726" s="5" t="n">
        <v>0.07099999999999999</v>
      </c>
      <c r="BV726" s="5" t="n">
        <v>0.304</v>
      </c>
      <c r="BW726" s="5" t="n">
        <v>0.21</v>
      </c>
      <c r="BX726" s="5" t="n">
        <v>1</v>
      </c>
      <c r="BY726" s="5" t="n">
        <v>11.787</v>
      </c>
      <c r="BZ726" s="5" t="n">
        <v>0</v>
      </c>
      <c r="CA726" s="5" t="n">
        <v>11.787</v>
      </c>
      <c r="CB726" s="5" t="n">
        <v>0</v>
      </c>
      <c r="CC726" s="5" t="n">
        <v>78.125</v>
      </c>
      <c r="CD726" s="5" t="n">
        <v>7.95</v>
      </c>
      <c r="CE726" s="5" t="n">
        <v>41.391</v>
      </c>
      <c r="CF726" s="5" t="n">
        <v>144.614</v>
      </c>
      <c r="CG726" s="5" t="n">
        <v>0.21</v>
      </c>
      <c r="CH726" s="5" t="n">
        <v>1</v>
      </c>
      <c r="CI726" s="5" t="n">
        <v>0</v>
      </c>
      <c r="CJ726" s="5" t="n">
        <v>0</v>
      </c>
      <c r="CK726" s="5" t="n">
        <v>0</v>
      </c>
      <c r="CL726" s="5" t="n">
        <v>0</v>
      </c>
      <c r="CM726" s="5" t="n">
        <v>0.155</v>
      </c>
      <c r="CN726" s="5" t="n">
        <v>0</v>
      </c>
      <c r="CO726" s="5" t="n">
        <v>0</v>
      </c>
      <c r="CP726" s="5" t="n">
        <v>0</v>
      </c>
      <c r="CQ726" s="5" t="n">
        <v>1.198</v>
      </c>
      <c r="CR726" s="5" t="n">
        <v>0</v>
      </c>
      <c r="CS726" s="5" t="n">
        <v>4.776</v>
      </c>
      <c r="CT726" s="5" t="n">
        <v>5.294</v>
      </c>
      <c r="CU726" s="5" t="n">
        <v>15.658</v>
      </c>
    </row>
    <row r="727">
      <c r="A727" s="5" t="inlineStr">
        <is>
          <t>ESP2022</t>
        </is>
      </c>
      <c r="B727" s="5" t="inlineStr">
        <is>
          <t>ESP</t>
        </is>
      </c>
      <c r="C727" s="5" t="inlineStr">
        <is>
          <t>ESP</t>
        </is>
      </c>
      <c r="D727" s="5" t="inlineStr">
        <is>
          <t>Spain</t>
        </is>
      </c>
      <c r="E727" s="5" t="n">
        <v>2022</v>
      </c>
      <c r="F727" s="5" t="n">
        <v>0.21</v>
      </c>
      <c r="G727" s="5" t="n">
        <v>12.249</v>
      </c>
      <c r="H727" s="5" t="n">
        <v>1.235</v>
      </c>
      <c r="I727" s="5" t="n">
        <v>8.206</v>
      </c>
      <c r="J727" s="5" t="n">
        <v>20.455</v>
      </c>
      <c r="K727" s="5" t="n">
        <v>0</v>
      </c>
      <c r="L727" s="5" t="n">
        <v>1</v>
      </c>
      <c r="M727" s="5" t="n">
        <v>13.529</v>
      </c>
      <c r="N727" s="5" t="n">
        <v>3.704</v>
      </c>
      <c r="O727" s="5" t="n">
        <v>8.292</v>
      </c>
      <c r="P727" s="5" t="n">
        <v>21.822</v>
      </c>
      <c r="Q727" s="5" t="n">
        <v>0</v>
      </c>
      <c r="R727" s="5" t="n">
        <v>1</v>
      </c>
      <c r="S727" s="5" t="n">
        <v>18.423</v>
      </c>
      <c r="T727" s="5" t="n">
        <v>7.408</v>
      </c>
      <c r="U727" s="5" t="n">
        <v>0.698</v>
      </c>
      <c r="V727" s="5" t="n">
        <v>22.783</v>
      </c>
      <c r="W727" s="5" t="n">
        <v>0.21</v>
      </c>
      <c r="X727" s="5" t="n">
        <v>1</v>
      </c>
      <c r="Y727" s="5" t="n">
        <v>33.323</v>
      </c>
      <c r="Z727" s="5" t="n">
        <v>3.496</v>
      </c>
      <c r="AA727" s="5" t="n">
        <v>-2.525</v>
      </c>
      <c r="AB727" s="5" t="n">
        <v>30.798</v>
      </c>
      <c r="AC727" s="5" t="n">
        <v>0</v>
      </c>
      <c r="AD727" s="5" t="n">
        <v>1</v>
      </c>
      <c r="AE727" s="5" t="n">
        <v>33.37</v>
      </c>
      <c r="AF727" s="5" t="n">
        <v>6.186</v>
      </c>
      <c r="AG727" s="5" t="n">
        <v>-2.573</v>
      </c>
      <c r="AH727" s="5" t="n">
        <v>30.798</v>
      </c>
      <c r="AI727" s="5" t="n">
        <v>0</v>
      </c>
      <c r="AJ727" s="5" t="n">
        <v>1</v>
      </c>
      <c r="AK727" s="5" t="n">
        <v>42.618</v>
      </c>
      <c r="AL727" s="5" t="n">
        <v>20.352</v>
      </c>
      <c r="AM727" s="5" t="n">
        <v>-12.75</v>
      </c>
      <c r="AN727" s="5" t="n">
        <v>36.14</v>
      </c>
      <c r="AO727" s="5" t="n">
        <v>0.21</v>
      </c>
      <c r="AP727" s="5" t="n">
        <v>1</v>
      </c>
      <c r="AQ727" s="5" t="n">
        <v>0.861</v>
      </c>
      <c r="AR727" s="5" t="n">
        <v>0.123</v>
      </c>
      <c r="AS727" s="5" t="n">
        <v>0.6889999999999999</v>
      </c>
      <c r="AT727" s="5" t="n">
        <v>1.875</v>
      </c>
      <c r="AU727" s="5" t="n">
        <v>0.21</v>
      </c>
      <c r="AV727" s="5" t="n">
        <v>1</v>
      </c>
      <c r="AW727" s="5" t="n">
        <v>0.986</v>
      </c>
      <c r="AX727" s="5" t="n">
        <v>0.123</v>
      </c>
      <c r="AY727" s="5" t="n">
        <v>0.576</v>
      </c>
      <c r="AZ727" s="5" t="n">
        <v>1.89</v>
      </c>
      <c r="BA727" s="5" t="n">
        <v>0.21</v>
      </c>
      <c r="BB727" s="5" t="n">
        <v>1</v>
      </c>
      <c r="BC727" s="5" t="n">
        <v>0.598</v>
      </c>
      <c r="BD727" s="5" t="n">
        <v>0.123</v>
      </c>
      <c r="BE727" s="5" t="n">
        <v>0.266</v>
      </c>
      <c r="BF727" s="5" t="n">
        <v>1.045</v>
      </c>
      <c r="BG727" s="5" t="n">
        <v>0.21</v>
      </c>
      <c r="BH727" s="5" t="n">
        <v>1</v>
      </c>
      <c r="BI727" s="5" t="n">
        <v>0.612</v>
      </c>
      <c r="BJ727" s="5" t="n">
        <v>0.123</v>
      </c>
      <c r="BK727" s="5" t="n">
        <v>0.511</v>
      </c>
      <c r="BL727" s="5" t="n">
        <v>1.359</v>
      </c>
      <c r="BM727" s="5" t="n">
        <v>0.21</v>
      </c>
      <c r="BN727" s="5" t="n">
        <v>1</v>
      </c>
      <c r="BO727" s="5" t="n">
        <v>0</v>
      </c>
      <c r="BP727" s="5" t="n">
        <v>0.014</v>
      </c>
      <c r="BQ727" s="5" t="n">
        <v>0.223</v>
      </c>
      <c r="BR727" s="5" t="n">
        <v>0</v>
      </c>
      <c r="BS727" s="5" t="n">
        <v>1</v>
      </c>
      <c r="BT727" s="5" t="n">
        <v>0</v>
      </c>
      <c r="BU727" s="5" t="n">
        <v>0.025</v>
      </c>
      <c r="BV727" s="5" t="n">
        <v>0.338</v>
      </c>
      <c r="BW727" s="5" t="n">
        <v>0.21</v>
      </c>
      <c r="BX727" s="5" t="n">
        <v>1</v>
      </c>
      <c r="BY727" s="5" t="n">
        <v>12.729</v>
      </c>
      <c r="BZ727" s="5" t="n">
        <v>0</v>
      </c>
      <c r="CA727" s="5" t="n">
        <v>12.729</v>
      </c>
      <c r="CB727" s="5" t="n">
        <v>0</v>
      </c>
      <c r="CC727" s="5" t="n">
        <v>97.90000000000001</v>
      </c>
      <c r="CD727" s="5" t="n">
        <v>7.95</v>
      </c>
      <c r="CE727" s="5" t="n">
        <v>113.713</v>
      </c>
      <c r="CF727" s="5" t="n">
        <v>256.052</v>
      </c>
      <c r="CG727" s="5" t="n">
        <v>0.21</v>
      </c>
      <c r="CH727" s="5" t="n">
        <v>1</v>
      </c>
      <c r="CI727" s="5" t="n">
        <v>0</v>
      </c>
      <c r="CJ727" s="5" t="n">
        <v>0</v>
      </c>
      <c r="CK727" s="5" t="n">
        <v>0</v>
      </c>
      <c r="CL727" s="5" t="n">
        <v>0</v>
      </c>
      <c r="CM727" s="5" t="n">
        <v>0.167</v>
      </c>
      <c r="CN727" s="5" t="n">
        <v>0</v>
      </c>
      <c r="CO727" s="5" t="n">
        <v>0</v>
      </c>
      <c r="CP727" s="5" t="n">
        <v>0</v>
      </c>
      <c r="CQ727" s="5" t="n">
        <v>1.294</v>
      </c>
      <c r="CR727" s="5" t="n">
        <v>0</v>
      </c>
      <c r="CS727" s="5" t="n">
        <v>5.158</v>
      </c>
      <c r="CT727" s="5" t="n">
        <v>11.015</v>
      </c>
      <c r="CU727" s="5" t="n">
        <v>29.266</v>
      </c>
    </row>
    <row r="728">
      <c r="A728" s="5" t="inlineStr">
        <is>
          <t>ESP2023</t>
        </is>
      </c>
      <c r="B728" s="5" t="inlineStr">
        <is>
          <t>ESP</t>
        </is>
      </c>
      <c r="C728" s="5" t="inlineStr">
        <is>
          <t>ESP</t>
        </is>
      </c>
      <c r="D728" s="5" t="inlineStr">
        <is>
          <t>Spain</t>
        </is>
      </c>
      <c r="E728" s="5" t="n">
        <v>2023</v>
      </c>
      <c r="F728" s="5" t="n">
        <v>0.21</v>
      </c>
      <c r="G728" s="5" t="n">
        <v>8.535</v>
      </c>
      <c r="H728" s="5" t="n">
        <v>1.286</v>
      </c>
      <c r="I728" s="5" t="n">
        <v>9.504</v>
      </c>
      <c r="J728" s="5" t="n">
        <v>18.039</v>
      </c>
      <c r="K728" s="5" t="n">
        <v>0</v>
      </c>
      <c r="L728" s="5" t="n">
        <v>1</v>
      </c>
      <c r="M728" s="5" t="n">
        <v>10.851</v>
      </c>
      <c r="N728" s="5" t="n">
        <v>3.857</v>
      </c>
      <c r="O728" s="5" t="n">
        <v>9.603999999999999</v>
      </c>
      <c r="P728" s="5" t="n">
        <v>20.455</v>
      </c>
      <c r="Q728" s="5" t="n">
        <v>0</v>
      </c>
      <c r="R728" s="5" t="n">
        <v>1</v>
      </c>
      <c r="S728" s="5" t="n">
        <v>14.964</v>
      </c>
      <c r="T728" s="5" t="n">
        <v>7.714</v>
      </c>
      <c r="U728" s="5" t="n">
        <v>0.748</v>
      </c>
      <c r="V728" s="5" t="n">
        <v>18.579</v>
      </c>
      <c r="W728" s="5" t="n">
        <v>0.21</v>
      </c>
      <c r="X728" s="5" t="n">
        <v>1</v>
      </c>
      <c r="Y728" s="5" t="n">
        <v>15.827</v>
      </c>
      <c r="Z728" s="5" t="n">
        <v>1.773</v>
      </c>
      <c r="AA728" s="5" t="n">
        <v>8.339</v>
      </c>
      <c r="AB728" s="5" t="n">
        <v>24.166</v>
      </c>
      <c r="AC728" s="5" t="n">
        <v>0</v>
      </c>
      <c r="AD728" s="5" t="n">
        <v>1</v>
      </c>
      <c r="AE728" s="5" t="n">
        <v>15.926</v>
      </c>
      <c r="AF728" s="5" t="n">
        <v>3.172</v>
      </c>
      <c r="AG728" s="5" t="n">
        <v>8.24</v>
      </c>
      <c r="AH728" s="5" t="n">
        <v>24.166</v>
      </c>
      <c r="AI728" s="5" t="n">
        <v>0</v>
      </c>
      <c r="AJ728" s="5" t="n">
        <v>1</v>
      </c>
      <c r="AK728" s="5" t="n">
        <v>25.48</v>
      </c>
      <c r="AL728" s="5" t="n">
        <v>12.622</v>
      </c>
      <c r="AM728" s="5" t="n">
        <v>0.423</v>
      </c>
      <c r="AN728" s="5" t="n">
        <v>31.342</v>
      </c>
      <c r="AO728" s="5" t="n">
        <v>0.21</v>
      </c>
      <c r="AP728" s="5" t="n">
        <v>1</v>
      </c>
      <c r="AQ728" s="5" t="n">
        <v>0.76</v>
      </c>
      <c r="AR728" s="5" t="n">
        <v>0.129</v>
      </c>
      <c r="AS728" s="5" t="n">
        <v>0.702</v>
      </c>
      <c r="AT728" s="5" t="n">
        <v>1.769</v>
      </c>
      <c r="AU728" s="5" t="n">
        <v>0.21</v>
      </c>
      <c r="AV728" s="5" t="n">
        <v>1</v>
      </c>
      <c r="AW728" s="5" t="n">
        <v>0.8110000000000001</v>
      </c>
      <c r="AX728" s="5" t="n">
        <v>0.129</v>
      </c>
      <c r="AY728" s="5" t="n">
        <v>0.584</v>
      </c>
      <c r="AZ728" s="5" t="n">
        <v>1.688</v>
      </c>
      <c r="BA728" s="5" t="n">
        <v>0.21</v>
      </c>
      <c r="BB728" s="5" t="n">
        <v>1</v>
      </c>
      <c r="BC728" s="5" t="n">
        <v>0.535</v>
      </c>
      <c r="BD728" s="5" t="n">
        <v>0.129</v>
      </c>
      <c r="BE728" s="5" t="n">
        <v>0.321</v>
      </c>
      <c r="BF728" s="5" t="n">
        <v>1.036</v>
      </c>
      <c r="BG728" s="5" t="n">
        <v>0.21</v>
      </c>
      <c r="BH728" s="5" t="n">
        <v>1</v>
      </c>
      <c r="BI728" s="5" t="n">
        <v>0.579</v>
      </c>
      <c r="BJ728" s="5" t="n">
        <v>0.129</v>
      </c>
      <c r="BK728" s="5" t="n">
        <v>0.362</v>
      </c>
      <c r="BL728" s="5" t="n">
        <v>1.139</v>
      </c>
      <c r="BM728" s="5" t="n">
        <v>0.21</v>
      </c>
      <c r="BN728" s="5" t="n">
        <v>1</v>
      </c>
      <c r="BO728" s="5" t="n">
        <v>0</v>
      </c>
      <c r="BP728" s="5" t="n">
        <v>0.005</v>
      </c>
      <c r="BQ728" s="5" t="n">
        <v>0.134</v>
      </c>
      <c r="BR728" s="5" t="n">
        <v>0</v>
      </c>
      <c r="BS728" s="5" t="n">
        <v>1</v>
      </c>
      <c r="BT728" s="5" t="n">
        <v>0</v>
      </c>
      <c r="BU728" s="5" t="n">
        <v>0.017</v>
      </c>
      <c r="BV728" s="5" t="n">
        <v>0.26</v>
      </c>
      <c r="BW728" s="5" t="n">
        <v>0.21</v>
      </c>
      <c r="BX728" s="5" t="n">
        <v>1</v>
      </c>
      <c r="BY728" s="5" t="n">
        <v>13.254</v>
      </c>
      <c r="BZ728" s="5" t="n">
        <v>0</v>
      </c>
      <c r="CA728" s="5" t="n">
        <v>13.254</v>
      </c>
      <c r="CB728" s="5" t="n">
        <v>0</v>
      </c>
      <c r="CC728" s="5" t="n">
        <v>83.248</v>
      </c>
      <c r="CD728" s="5" t="n">
        <v>7.95</v>
      </c>
      <c r="CE728" s="5" t="n">
        <v>105.416</v>
      </c>
      <c r="CF728" s="5" t="n">
        <v>228.283</v>
      </c>
      <c r="CG728" s="5" t="n">
        <v>0.21</v>
      </c>
      <c r="CH728" s="5" t="n">
        <v>1</v>
      </c>
      <c r="CI728" s="5" t="n">
        <v>0</v>
      </c>
      <c r="CJ728" s="5" t="n">
        <v>0</v>
      </c>
      <c r="CK728" s="5" t="n">
        <v>0</v>
      </c>
      <c r="CL728" s="5" t="n">
        <v>0</v>
      </c>
      <c r="CM728" s="5" t="n">
        <v>0.174</v>
      </c>
      <c r="CN728" s="5" t="n">
        <v>0</v>
      </c>
      <c r="CO728" s="5" t="n">
        <v>0</v>
      </c>
      <c r="CP728" s="5" t="n">
        <v>0</v>
      </c>
      <c r="CQ728" s="5" t="n">
        <v>1.348</v>
      </c>
      <c r="CR728" s="5" t="n">
        <v>0</v>
      </c>
      <c r="CS728" s="5" t="n">
        <v>5.37</v>
      </c>
      <c r="CT728" s="5" t="n">
        <v>7.25</v>
      </c>
      <c r="CU728" s="5" t="n">
        <v>11.72</v>
      </c>
    </row>
    <row r="729">
      <c r="A729" s="5" t="inlineStr">
        <is>
          <t>ESP2024</t>
        </is>
      </c>
      <c r="B729" s="5" t="inlineStr">
        <is>
          <t>ESP</t>
        </is>
      </c>
      <c r="C729" s="5" t="inlineStr">
        <is>
          <t>ESP</t>
        </is>
      </c>
      <c r="D729" s="5" t="inlineStr">
        <is>
          <t>Spain</t>
        </is>
      </c>
      <c r="E729" s="5" t="n">
        <v>2024</v>
      </c>
      <c r="F729" s="5" t="n">
        <v>0.21</v>
      </c>
      <c r="G729" s="5" t="n">
        <v>7.095</v>
      </c>
      <c r="H729" s="5" t="n">
        <v>1.324</v>
      </c>
      <c r="I729" s="5" t="n">
        <v>6.247</v>
      </c>
      <c r="J729" s="5" t="n">
        <v>13.341</v>
      </c>
      <c r="K729" s="5" t="n">
        <v>0</v>
      </c>
      <c r="L729" s="5" t="n">
        <v>1</v>
      </c>
      <c r="M729" s="5" t="n">
        <v>10.26</v>
      </c>
      <c r="N729" s="5" t="n">
        <v>3.971</v>
      </c>
      <c r="O729" s="5" t="n">
        <v>6.312</v>
      </c>
      <c r="P729" s="5" t="n">
        <v>16.572</v>
      </c>
      <c r="Q729" s="5" t="n">
        <v>0</v>
      </c>
      <c r="R729" s="5" t="n">
        <v>1</v>
      </c>
      <c r="S729" s="5" t="n">
        <v>13.713</v>
      </c>
      <c r="T729" s="5" t="n">
        <v>7.942</v>
      </c>
      <c r="U729" s="5" t="n">
        <v>0.796</v>
      </c>
      <c r="V729" s="5" t="n">
        <v>17.067</v>
      </c>
      <c r="W729" s="5" t="n">
        <v>0.21</v>
      </c>
      <c r="X729" s="5" t="n">
        <v>1</v>
      </c>
      <c r="Y729" s="5" t="n">
        <v>13.578</v>
      </c>
      <c r="Z729" s="5" t="n">
        <v>1.714</v>
      </c>
      <c r="AA729" s="5" t="n">
        <v>4.38</v>
      </c>
      <c r="AB729" s="5" t="n">
        <v>17.958</v>
      </c>
      <c r="AC729" s="5" t="n">
        <v>0</v>
      </c>
      <c r="AD729" s="5" t="n">
        <v>1</v>
      </c>
      <c r="AE729" s="5" t="n">
        <v>13.578</v>
      </c>
      <c r="AF729" s="5" t="n">
        <v>2.974</v>
      </c>
      <c r="AG729" s="5" t="n">
        <v>4.38</v>
      </c>
      <c r="AH729" s="5" t="n">
        <v>17.958</v>
      </c>
      <c r="AI729" s="5" t="n">
        <v>0</v>
      </c>
      <c r="AJ729" s="5" t="n">
        <v>1</v>
      </c>
      <c r="AK729" s="5" t="n">
        <v>20.49</v>
      </c>
      <c r="AL729" s="5" t="n">
        <v>10.422</v>
      </c>
      <c r="AM729" s="5" t="n">
        <v>1.357</v>
      </c>
      <c r="AN729" s="5" t="n">
        <v>26.434</v>
      </c>
      <c r="AO729" s="5" t="n">
        <v>0.21</v>
      </c>
      <c r="AP729" s="5" t="n">
        <v>1</v>
      </c>
      <c r="AQ729" s="5" t="n">
        <v>0.724</v>
      </c>
      <c r="AR729" s="5" t="n">
        <v>0.132</v>
      </c>
      <c r="AS729" s="5" t="n">
        <v>0.6870000000000001</v>
      </c>
      <c r="AT729" s="5" t="n">
        <v>1.708</v>
      </c>
      <c r="AU729" s="5" t="n">
        <v>0.21</v>
      </c>
      <c r="AV729" s="5" t="n">
        <v>1</v>
      </c>
      <c r="AW729" s="5" t="n">
        <v>0.75</v>
      </c>
      <c r="AX729" s="5" t="n">
        <v>0.132</v>
      </c>
      <c r="AY729" s="5" t="n">
        <v>0.5659999999999999</v>
      </c>
      <c r="AZ729" s="5" t="n">
        <v>1.592</v>
      </c>
      <c r="BA729" s="5" t="n">
        <v>0.21</v>
      </c>
      <c r="BB729" s="5" t="n">
        <v>1</v>
      </c>
      <c r="BC729" s="5" t="n">
        <v>0.513</v>
      </c>
      <c r="BD729" s="5" t="n">
        <v>0.132</v>
      </c>
      <c r="BE729" s="5" t="n">
        <v>0.334</v>
      </c>
      <c r="BF729" s="5" t="n">
        <v>1.025</v>
      </c>
      <c r="BG729" s="5" t="n">
        <v>0.21</v>
      </c>
      <c r="BH729" s="5" t="n">
        <v>1</v>
      </c>
      <c r="BI729" s="5" t="n">
        <v>0.591</v>
      </c>
      <c r="BJ729" s="5" t="n">
        <v>0.132</v>
      </c>
      <c r="BK729" s="5" t="n">
        <v>0.279</v>
      </c>
      <c r="BL729" s="5" t="n">
        <v>1.053</v>
      </c>
      <c r="BM729" s="5" t="n">
        <v>0.21</v>
      </c>
      <c r="BN729" s="5" t="n">
        <v>1</v>
      </c>
      <c r="BO729" s="5" t="n">
        <v>0</v>
      </c>
      <c r="BP729" s="5" t="n">
        <v>0.01</v>
      </c>
      <c r="BQ729" s="5" t="n">
        <v>0.116</v>
      </c>
      <c r="BR729" s="5" t="n">
        <v>0</v>
      </c>
      <c r="BS729" s="5" t="n">
        <v>1</v>
      </c>
      <c r="BT729" s="5" t="n">
        <v>0</v>
      </c>
      <c r="BU729" s="5" t="n">
        <v>0.032</v>
      </c>
      <c r="BV729" s="5" t="n">
        <v>0.262</v>
      </c>
      <c r="BW729" s="5" t="n">
        <v>0.21</v>
      </c>
      <c r="BX729" s="5" t="n">
        <v>1</v>
      </c>
      <c r="BY729" s="5" t="n">
        <v>13.646</v>
      </c>
      <c r="BZ729" s="5" t="n">
        <v>0</v>
      </c>
      <c r="CA729" s="5" t="n">
        <v>13.646</v>
      </c>
      <c r="CB729" s="5" t="n">
        <v>0</v>
      </c>
      <c r="CC729" s="5" t="n">
        <v>82.58799999999999</v>
      </c>
      <c r="CD729" s="5" t="n">
        <v>7.95</v>
      </c>
      <c r="CE729" s="5" t="n">
        <v>82.75700000000001</v>
      </c>
      <c r="CF729" s="5" t="n">
        <v>200.067</v>
      </c>
      <c r="CG729" s="5" t="n">
        <v>0.21</v>
      </c>
      <c r="CH729" s="5" t="n">
        <v>1</v>
      </c>
      <c r="CI729" s="5" t="n">
        <v>0</v>
      </c>
      <c r="CJ729" s="5" t="n">
        <v>0</v>
      </c>
      <c r="CK729" s="5" t="n">
        <v>0</v>
      </c>
      <c r="CL729" s="5" t="n">
        <v>0</v>
      </c>
      <c r="CM729" s="5" t="n">
        <v>0.179</v>
      </c>
      <c r="CN729" s="5" t="n">
        <v>0</v>
      </c>
      <c r="CO729" s="5" t="n">
        <v>0</v>
      </c>
      <c r="CP729" s="5" t="n">
        <v>0</v>
      </c>
      <c r="CQ729" s="5" t="n">
        <v>1.387</v>
      </c>
      <c r="CR729" s="5" t="n">
        <v>0</v>
      </c>
      <c r="CS729" s="5" t="n">
        <v>5.529</v>
      </c>
      <c r="CT729" s="5" t="n">
        <v>5.771</v>
      </c>
      <c r="CU729" s="5" t="n">
        <v>9.494999999999999</v>
      </c>
    </row>
    <row r="730">
      <c r="A730" s="5" t="inlineStr">
        <is>
          <t>LKA2021</t>
        </is>
      </c>
      <c r="B730" s="5" t="inlineStr">
        <is>
          <t>LKA</t>
        </is>
      </c>
      <c r="C730" s="5" t="inlineStr">
        <is>
          <t>LKA</t>
        </is>
      </c>
      <c r="D730" s="5" t="inlineStr">
        <is>
          <t>Sri Lanka</t>
        </is>
      </c>
      <c r="E730" s="5" t="n">
        <v>2021</v>
      </c>
      <c r="F730" s="5" t="n">
        <v>0.08</v>
      </c>
      <c r="G730" s="5" t="n">
        <v>4.606</v>
      </c>
      <c r="H730" s="5" t="n">
        <v>1.116</v>
      </c>
      <c r="I730" s="5" t="n">
        <v>0</v>
      </c>
      <c r="J730" s="5" t="n">
        <v>4.606</v>
      </c>
      <c r="K730" s="5" t="n">
        <v>0</v>
      </c>
      <c r="L730" s="5" t="n">
        <v>1</v>
      </c>
      <c r="M730" s="5" t="n">
        <v>7.724</v>
      </c>
      <c r="N730" s="5" t="n">
        <v>3.348</v>
      </c>
      <c r="O730" s="5" t="n">
        <v>0</v>
      </c>
      <c r="P730" s="5" t="n">
        <v>7.724</v>
      </c>
      <c r="Q730" s="5" t="n">
        <v>0</v>
      </c>
      <c r="R730" s="5" t="n">
        <v>1</v>
      </c>
      <c r="S730" s="5" t="n">
        <v>10.187</v>
      </c>
      <c r="T730" s="5" t="n">
        <v>6.697</v>
      </c>
      <c r="U730" s="5" t="n">
        <v>0</v>
      </c>
      <c r="V730" s="5" t="n">
        <v>11.001</v>
      </c>
      <c r="W730" s="5" t="n">
        <v>0.08</v>
      </c>
      <c r="X730" s="5" t="n">
        <v>1</v>
      </c>
      <c r="Y730" s="5" t="n">
        <v>4.783</v>
      </c>
      <c r="Z730" s="5" t="n">
        <v>0.5590000000000001</v>
      </c>
      <c r="AA730" s="5" t="n">
        <v>0</v>
      </c>
      <c r="AB730" s="5" t="n">
        <v>4.783</v>
      </c>
      <c r="AC730" s="5" t="n">
        <v>0</v>
      </c>
      <c r="AD730" s="5" t="n">
        <v>1</v>
      </c>
      <c r="AE730" s="5" t="n">
        <v>5.926</v>
      </c>
      <c r="AF730" s="5" t="n">
        <v>1.225</v>
      </c>
      <c r="AG730" s="5" t="n">
        <v>0</v>
      </c>
      <c r="AH730" s="5" t="n">
        <v>5.926</v>
      </c>
      <c r="AI730" s="5" t="n">
        <v>0</v>
      </c>
      <c r="AJ730" s="5" t="n">
        <v>1</v>
      </c>
      <c r="AK730" s="5" t="n">
        <v>12.786</v>
      </c>
      <c r="AL730" s="5" t="n">
        <v>6.372</v>
      </c>
      <c r="AM730" s="5" t="n">
        <v>0</v>
      </c>
      <c r="AN730" s="5" t="n">
        <v>13.809</v>
      </c>
      <c r="AO730" s="5" t="n">
        <v>0.08</v>
      </c>
      <c r="AP730" s="5" t="n">
        <v>1</v>
      </c>
      <c r="AQ730" s="5" t="n">
        <v>0.621</v>
      </c>
      <c r="AR730" s="5" t="n">
        <v>0.114</v>
      </c>
      <c r="AS730" s="5" t="n">
        <v>0.137</v>
      </c>
      <c r="AT730" s="5" t="n">
        <v>0.758</v>
      </c>
      <c r="AU730" s="5" t="n">
        <v>0</v>
      </c>
      <c r="AV730" s="5" t="n">
        <v>1</v>
      </c>
      <c r="AW730" s="5" t="n">
        <v>0.593</v>
      </c>
      <c r="AX730" s="5" t="n">
        <v>0.114</v>
      </c>
      <c r="AY730" s="5" t="n">
        <v>0.022</v>
      </c>
      <c r="AZ730" s="5" t="n">
        <v>0.615</v>
      </c>
      <c r="BA730" s="5" t="n">
        <v>0</v>
      </c>
      <c r="BB730" s="5" t="n">
        <v>1</v>
      </c>
      <c r="BC730" s="5" t="n">
        <v>0.44</v>
      </c>
      <c r="BD730" s="5" t="n">
        <v>0.114</v>
      </c>
      <c r="BE730" s="5" t="n">
        <v>0</v>
      </c>
      <c r="BF730" s="5" t="n">
        <v>0.475</v>
      </c>
      <c r="BG730" s="5" t="n">
        <v>0.08</v>
      </c>
      <c r="BH730" s="5" t="n">
        <v>1</v>
      </c>
      <c r="BI730" s="5" t="n">
        <v>0.5600000000000001</v>
      </c>
      <c r="BJ730" s="5" t="n">
        <v>0.114</v>
      </c>
      <c r="BK730" s="5" t="n">
        <v>-0.208</v>
      </c>
      <c r="BL730" s="5" t="n">
        <v>0.352</v>
      </c>
      <c r="BM730" s="5" t="n">
        <v>0</v>
      </c>
      <c r="BN730" s="5" t="n">
        <v>1</v>
      </c>
      <c r="BO730" s="5" t="n">
        <v>0</v>
      </c>
      <c r="BP730" s="5" t="n">
        <v>-0.03</v>
      </c>
      <c r="BQ730" s="5" t="n">
        <v>0.074</v>
      </c>
      <c r="BR730" s="5" t="n">
        <v>0</v>
      </c>
      <c r="BS730" s="5" t="n">
        <v>0.833</v>
      </c>
      <c r="BT730" s="5" t="n">
        <v>0</v>
      </c>
      <c r="BU730" s="5" t="n">
        <v>-0.03</v>
      </c>
      <c r="BV730" s="5" t="n">
        <v>0.075</v>
      </c>
      <c r="BW730" s="5" t="n">
        <v>0</v>
      </c>
      <c r="BX730" s="5" t="n">
        <v>0.833</v>
      </c>
      <c r="BY730" s="5" t="n">
        <v>11.787</v>
      </c>
      <c r="BZ730" s="5" t="n">
        <v>0</v>
      </c>
      <c r="CA730" s="5" t="n">
        <v>11.787</v>
      </c>
      <c r="CB730" s="5" t="n">
        <v>0</v>
      </c>
      <c r="CC730" s="5" t="n">
        <v>81.69499999999999</v>
      </c>
      <c r="CD730" s="5" t="n">
        <v>7.95</v>
      </c>
      <c r="CE730" s="5" t="n">
        <v>-15.969</v>
      </c>
      <c r="CF730" s="5" t="n">
        <v>70.985</v>
      </c>
      <c r="CG730" s="5" t="n">
        <v>0.08</v>
      </c>
      <c r="CH730" s="5" t="n">
        <v>1</v>
      </c>
      <c r="CI730" s="5" t="n">
        <v>0</v>
      </c>
      <c r="CJ730" s="5" t="n">
        <v>0</v>
      </c>
      <c r="CK730" s="5" t="n">
        <v>0</v>
      </c>
      <c r="CL730" s="5" t="n">
        <v>0</v>
      </c>
      <c r="CM730" s="5" t="n">
        <v>0</v>
      </c>
      <c r="CN730" s="5" t="n">
        <v>0</v>
      </c>
      <c r="CO730" s="5" t="n">
        <v>0</v>
      </c>
      <c r="CP730" s="5" t="n">
        <v>0.048</v>
      </c>
      <c r="CQ730" s="5" t="n">
        <v>1.198</v>
      </c>
      <c r="CR730" s="5" t="n">
        <v>0</v>
      </c>
      <c r="CS730" s="5" t="n">
        <v>4.776</v>
      </c>
      <c r="CT730" s="5" t="n">
        <v>3.604</v>
      </c>
      <c r="CU730" s="5" t="n">
        <v>16.843</v>
      </c>
    </row>
    <row r="731">
      <c r="A731" s="5" t="inlineStr">
        <is>
          <t>LKA2022</t>
        </is>
      </c>
      <c r="B731" s="5" t="inlineStr">
        <is>
          <t>LKA</t>
        </is>
      </c>
      <c r="C731" s="5" t="inlineStr">
        <is>
          <t>LKA</t>
        </is>
      </c>
      <c r="D731" s="5" t="inlineStr">
        <is>
          <t>Sri Lanka</t>
        </is>
      </c>
      <c r="E731" s="5" t="n">
        <v>2022</v>
      </c>
      <c r="F731" s="5" t="n">
        <v>0.08</v>
      </c>
      <c r="G731" s="5" t="n">
        <v>8.781000000000001</v>
      </c>
      <c r="H731" s="5" t="n">
        <v>1.234</v>
      </c>
      <c r="I731" s="5" t="n">
        <v>0</v>
      </c>
      <c r="J731" s="5" t="n">
        <v>8.781000000000001</v>
      </c>
      <c r="K731" s="5" t="n">
        <v>0</v>
      </c>
      <c r="L731" s="5" t="n">
        <v>1</v>
      </c>
      <c r="M731" s="5" t="n">
        <v>9.775</v>
      </c>
      <c r="N731" s="5" t="n">
        <v>3.702</v>
      </c>
      <c r="O731" s="5" t="n">
        <v>0</v>
      </c>
      <c r="P731" s="5" t="n">
        <v>9.775</v>
      </c>
      <c r="Q731" s="5" t="n">
        <v>0</v>
      </c>
      <c r="R731" s="5" t="n">
        <v>1</v>
      </c>
      <c r="S731" s="5" t="n">
        <v>14.95</v>
      </c>
      <c r="T731" s="5" t="n">
        <v>7.404</v>
      </c>
      <c r="U731" s="5" t="n">
        <v>0.089</v>
      </c>
      <c r="V731" s="5" t="n">
        <v>16.147</v>
      </c>
      <c r="W731" s="5" t="n">
        <v>0.08</v>
      </c>
      <c r="X731" s="5" t="n">
        <v>1</v>
      </c>
      <c r="Y731" s="5" t="n">
        <v>5.165</v>
      </c>
      <c r="Z731" s="5" t="n">
        <v>0.603</v>
      </c>
      <c r="AA731" s="5" t="n">
        <v>0</v>
      </c>
      <c r="AB731" s="5" t="n">
        <v>5.165</v>
      </c>
      <c r="AC731" s="5" t="n">
        <v>0</v>
      </c>
      <c r="AD731" s="5" t="n">
        <v>1</v>
      </c>
      <c r="AE731" s="5" t="n">
        <v>6.4</v>
      </c>
      <c r="AF731" s="5" t="n">
        <v>1.323</v>
      </c>
      <c r="AG731" s="5" t="n">
        <v>0</v>
      </c>
      <c r="AH731" s="5" t="n">
        <v>6.4</v>
      </c>
      <c r="AI731" s="5" t="n">
        <v>0</v>
      </c>
      <c r="AJ731" s="5" t="n">
        <v>1</v>
      </c>
      <c r="AK731" s="5" t="n">
        <v>13.808</v>
      </c>
      <c r="AL731" s="5" t="n">
        <v>6.881</v>
      </c>
      <c r="AM731" s="5" t="n">
        <v>0.082</v>
      </c>
      <c r="AN731" s="5" t="n">
        <v>14.912</v>
      </c>
      <c r="AO731" s="5" t="n">
        <v>0.08</v>
      </c>
      <c r="AP731" s="5" t="n">
        <v>1</v>
      </c>
      <c r="AQ731" s="5" t="n">
        <v>0.847</v>
      </c>
      <c r="AR731" s="5" t="n">
        <v>0.123</v>
      </c>
      <c r="AS731" s="5" t="n">
        <v>0.313</v>
      </c>
      <c r="AT731" s="5" t="n">
        <v>1.16</v>
      </c>
      <c r="AU731" s="5" t="n">
        <v>0</v>
      </c>
      <c r="AV731" s="5" t="n">
        <v>1</v>
      </c>
      <c r="AW731" s="5" t="n">
        <v>0.947</v>
      </c>
      <c r="AX731" s="5" t="n">
        <v>0.123</v>
      </c>
      <c r="AY731" s="5" t="n">
        <v>0.149</v>
      </c>
      <c r="AZ731" s="5" t="n">
        <v>1.096</v>
      </c>
      <c r="BA731" s="5" t="n">
        <v>0</v>
      </c>
      <c r="BB731" s="5" t="n">
        <v>1</v>
      </c>
      <c r="BC731" s="5" t="n">
        <v>0.589</v>
      </c>
      <c r="BD731" s="5" t="n">
        <v>0.123</v>
      </c>
      <c r="BE731" s="5" t="n">
        <v>0.003</v>
      </c>
      <c r="BF731" s="5" t="n">
        <v>0.636</v>
      </c>
      <c r="BG731" s="5" t="n">
        <v>0.08</v>
      </c>
      <c r="BH731" s="5" t="n">
        <v>1</v>
      </c>
      <c r="BI731" s="5" t="n">
        <v>0.6889999999999999</v>
      </c>
      <c r="BJ731" s="5" t="n">
        <v>0.123</v>
      </c>
      <c r="BK731" s="5" t="n">
        <v>-0.095</v>
      </c>
      <c r="BL731" s="5" t="n">
        <v>0.594</v>
      </c>
      <c r="BM731" s="5" t="n">
        <v>0</v>
      </c>
      <c r="BN731" s="5" t="n">
        <v>1</v>
      </c>
      <c r="BO731" s="5" t="n">
        <v>0</v>
      </c>
      <c r="BP731" s="5" t="n">
        <v>-0.099</v>
      </c>
      <c r="BQ731" s="5" t="n">
        <v>0.06900000000000001</v>
      </c>
      <c r="BR731" s="5" t="n">
        <v>0</v>
      </c>
      <c r="BS731" s="5" t="n">
        <v>0.833</v>
      </c>
      <c r="BT731" s="5" t="n">
        <v>0</v>
      </c>
      <c r="BU731" s="5" t="n">
        <v>-0.099</v>
      </c>
      <c r="BV731" s="5" t="n">
        <v>0.075</v>
      </c>
      <c r="BW731" s="5" t="n">
        <v>0</v>
      </c>
      <c r="BX731" s="5" t="n">
        <v>0.833</v>
      </c>
      <c r="BY731" s="5" t="n">
        <v>12.729</v>
      </c>
      <c r="BZ731" s="5" t="n">
        <v>0</v>
      </c>
      <c r="CA731" s="5" t="n">
        <v>12.729</v>
      </c>
      <c r="CB731" s="5" t="n">
        <v>0</v>
      </c>
      <c r="CC731" s="5" t="n">
        <v>102.477</v>
      </c>
      <c r="CD731" s="5" t="n">
        <v>7.95</v>
      </c>
      <c r="CE731" s="5" t="n">
        <v>30.002</v>
      </c>
      <c r="CF731" s="5" t="n">
        <v>143.077</v>
      </c>
      <c r="CG731" s="5" t="n">
        <v>0.08</v>
      </c>
      <c r="CH731" s="5" t="n">
        <v>1</v>
      </c>
      <c r="CI731" s="5" t="n">
        <v>0</v>
      </c>
      <c r="CJ731" s="5" t="n">
        <v>0</v>
      </c>
      <c r="CK731" s="5" t="n">
        <v>0</v>
      </c>
      <c r="CL731" s="5" t="n">
        <v>0</v>
      </c>
      <c r="CM731" s="5" t="n">
        <v>0</v>
      </c>
      <c r="CN731" s="5" t="n">
        <v>0</v>
      </c>
      <c r="CO731" s="5" t="n">
        <v>0</v>
      </c>
      <c r="CP731" s="5" t="n">
        <v>0.001</v>
      </c>
      <c r="CQ731" s="5" t="n">
        <v>1.294</v>
      </c>
      <c r="CR731" s="5" t="n">
        <v>0</v>
      </c>
      <c r="CS731" s="5" t="n">
        <v>5.158</v>
      </c>
      <c r="CT731" s="5" t="n">
        <v>7.554</v>
      </c>
      <c r="CU731" s="5" t="n">
        <v>30.149</v>
      </c>
    </row>
    <row r="732">
      <c r="A732" s="5" t="inlineStr">
        <is>
          <t>LKA2023</t>
        </is>
      </c>
      <c r="B732" s="5" t="inlineStr">
        <is>
          <t>LKA</t>
        </is>
      </c>
      <c r="C732" s="5" t="inlineStr">
        <is>
          <t>LKA</t>
        </is>
      </c>
      <c r="D732" s="5" t="inlineStr">
        <is>
          <t>Sri Lanka</t>
        </is>
      </c>
      <c r="E732" s="5" t="n">
        <v>2023</v>
      </c>
      <c r="F732" s="5" t="n">
        <v>0.08</v>
      </c>
      <c r="G732" s="5" t="n">
        <v>5.641</v>
      </c>
      <c r="H732" s="5" t="n">
        <v>1.264</v>
      </c>
      <c r="I732" s="5" t="n">
        <v>0</v>
      </c>
      <c r="J732" s="5" t="n">
        <v>5.641</v>
      </c>
      <c r="K732" s="5" t="n">
        <v>0</v>
      </c>
      <c r="L732" s="5" t="n">
        <v>1</v>
      </c>
      <c r="M732" s="5" t="n">
        <v>7.729</v>
      </c>
      <c r="N732" s="5" t="n">
        <v>3.791</v>
      </c>
      <c r="O732" s="5" t="n">
        <v>0</v>
      </c>
      <c r="P732" s="5" t="n">
        <v>7.729</v>
      </c>
      <c r="Q732" s="5" t="n">
        <v>0</v>
      </c>
      <c r="R732" s="5" t="n">
        <v>1</v>
      </c>
      <c r="S732" s="5" t="n">
        <v>11.96</v>
      </c>
      <c r="T732" s="5" t="n">
        <v>7.582</v>
      </c>
      <c r="U732" s="5" t="n">
        <v>0.106</v>
      </c>
      <c r="V732" s="5" t="n">
        <v>12.916</v>
      </c>
      <c r="W732" s="5" t="n">
        <v>0.08</v>
      </c>
      <c r="X732" s="5" t="n">
        <v>1</v>
      </c>
      <c r="Y732" s="5" t="n">
        <v>5.378</v>
      </c>
      <c r="Z732" s="5" t="n">
        <v>0.628</v>
      </c>
      <c r="AA732" s="5" t="n">
        <v>0</v>
      </c>
      <c r="AB732" s="5" t="n">
        <v>5.378</v>
      </c>
      <c r="AC732" s="5" t="n">
        <v>0</v>
      </c>
      <c r="AD732" s="5" t="n">
        <v>1</v>
      </c>
      <c r="AE732" s="5" t="n">
        <v>6.664</v>
      </c>
      <c r="AF732" s="5" t="n">
        <v>1.378</v>
      </c>
      <c r="AG732" s="5" t="n">
        <v>0</v>
      </c>
      <c r="AH732" s="5" t="n">
        <v>6.664</v>
      </c>
      <c r="AI732" s="5" t="n">
        <v>0</v>
      </c>
      <c r="AJ732" s="5" t="n">
        <v>1</v>
      </c>
      <c r="AK732" s="5" t="n">
        <v>14.378</v>
      </c>
      <c r="AL732" s="5" t="n">
        <v>7.165</v>
      </c>
      <c r="AM732" s="5" t="n">
        <v>0.127</v>
      </c>
      <c r="AN732" s="5" t="n">
        <v>15.528</v>
      </c>
      <c r="AO732" s="5" t="n">
        <v>0.08</v>
      </c>
      <c r="AP732" s="5" t="n">
        <v>1</v>
      </c>
      <c r="AQ732" s="5" t="n">
        <v>0.749</v>
      </c>
      <c r="AR732" s="5" t="n">
        <v>0.129</v>
      </c>
      <c r="AS732" s="5" t="n">
        <v>0.409</v>
      </c>
      <c r="AT732" s="5" t="n">
        <v>1.158</v>
      </c>
      <c r="AU732" s="5" t="n">
        <v>0</v>
      </c>
      <c r="AV732" s="5" t="n">
        <v>1</v>
      </c>
      <c r="AW732" s="5" t="n">
        <v>0.783</v>
      </c>
      <c r="AX732" s="5" t="n">
        <v>0.129</v>
      </c>
      <c r="AY732" s="5" t="n">
        <v>0.355</v>
      </c>
      <c r="AZ732" s="5" t="n">
        <v>1.138</v>
      </c>
      <c r="BA732" s="5" t="n">
        <v>0</v>
      </c>
      <c r="BB732" s="5" t="n">
        <v>1</v>
      </c>
      <c r="BC732" s="5" t="n">
        <v>0.527</v>
      </c>
      <c r="BD732" s="5" t="n">
        <v>0.129</v>
      </c>
      <c r="BE732" s="5" t="n">
        <v>0.005</v>
      </c>
      <c r="BF732" s="5" t="n">
        <v>0.57</v>
      </c>
      <c r="BG732" s="5" t="n">
        <v>0.08</v>
      </c>
      <c r="BH732" s="5" t="n">
        <v>1</v>
      </c>
      <c r="BI732" s="5" t="n">
        <v>0.64</v>
      </c>
      <c r="BJ732" s="5" t="n">
        <v>0.129</v>
      </c>
      <c r="BK732" s="5" t="n">
        <v>0.168</v>
      </c>
      <c r="BL732" s="5" t="n">
        <v>0.8080000000000001</v>
      </c>
      <c r="BM732" s="5" t="n">
        <v>0</v>
      </c>
      <c r="BN732" s="5" t="n">
        <v>1</v>
      </c>
      <c r="BO732" s="5" t="n">
        <v>0</v>
      </c>
      <c r="BP732" s="5" t="n">
        <v>-0.042</v>
      </c>
      <c r="BQ732" s="5" t="n">
        <v>0.068</v>
      </c>
      <c r="BR732" s="5" t="n">
        <v>0</v>
      </c>
      <c r="BS732" s="5" t="n">
        <v>0.833</v>
      </c>
      <c r="BT732" s="5" t="n">
        <v>0</v>
      </c>
      <c r="BU732" s="5" t="n">
        <v>-0.042</v>
      </c>
      <c r="BV732" s="5" t="n">
        <v>0.074</v>
      </c>
      <c r="BW732" s="5" t="n">
        <v>0</v>
      </c>
      <c r="BX732" s="5" t="n">
        <v>0.833</v>
      </c>
      <c r="BY732" s="5" t="n">
        <v>13.254</v>
      </c>
      <c r="BZ732" s="5" t="n">
        <v>0</v>
      </c>
      <c r="CA732" s="5" t="n">
        <v>13.254</v>
      </c>
      <c r="CB732" s="5" t="n">
        <v>0</v>
      </c>
      <c r="CC732" s="5" t="n">
        <v>87.07899999999999</v>
      </c>
      <c r="CD732" s="5" t="n">
        <v>7.95</v>
      </c>
      <c r="CE732" s="5" t="n">
        <v>15.299</v>
      </c>
      <c r="CF732" s="5" t="n">
        <v>110.568</v>
      </c>
      <c r="CG732" s="5" t="n">
        <v>0.08</v>
      </c>
      <c r="CH732" s="5" t="n">
        <v>1</v>
      </c>
      <c r="CI732" s="5" t="n">
        <v>0</v>
      </c>
      <c r="CJ732" s="5" t="n">
        <v>0</v>
      </c>
      <c r="CK732" s="5" t="n">
        <v>0</v>
      </c>
      <c r="CL732" s="5" t="n">
        <v>0</v>
      </c>
      <c r="CM732" s="5" t="n">
        <v>0</v>
      </c>
      <c r="CN732" s="5" t="n">
        <v>0</v>
      </c>
      <c r="CO732" s="5" t="n">
        <v>0</v>
      </c>
      <c r="CP732" s="5" t="n">
        <v>0.034</v>
      </c>
      <c r="CQ732" s="5" t="n">
        <v>1.348</v>
      </c>
      <c r="CR732" s="5" t="n">
        <v>0</v>
      </c>
      <c r="CS732" s="5" t="n">
        <v>5.37</v>
      </c>
      <c r="CT732" s="5" t="n">
        <v>4.484</v>
      </c>
      <c r="CU732" s="5" t="n">
        <v>12.392</v>
      </c>
    </row>
    <row r="733">
      <c r="A733" s="5" t="inlineStr">
        <is>
          <t>LKA2024</t>
        </is>
      </c>
      <c r="B733" s="5" t="inlineStr">
        <is>
          <t>LKA</t>
        </is>
      </c>
      <c r="C733" s="5" t="inlineStr">
        <is>
          <t>LKA</t>
        </is>
      </c>
      <c r="D733" s="5" t="inlineStr">
        <is>
          <t>Sri Lanka</t>
        </is>
      </c>
      <c r="E733" s="5" t="n">
        <v>2024</v>
      </c>
      <c r="F733" s="5" t="n">
        <v>0.08</v>
      </c>
      <c r="G733" s="5" t="n">
        <v>4.738</v>
      </c>
      <c r="H733" s="5" t="n">
        <v>1.301</v>
      </c>
      <c r="I733" s="5" t="n">
        <v>0</v>
      </c>
      <c r="J733" s="5" t="n">
        <v>4.738</v>
      </c>
      <c r="K733" s="5" t="n">
        <v>0</v>
      </c>
      <c r="L733" s="5" t="n">
        <v>1</v>
      </c>
      <c r="M733" s="5" t="n">
        <v>6.996</v>
      </c>
      <c r="N733" s="5" t="n">
        <v>3.903</v>
      </c>
      <c r="O733" s="5" t="n">
        <v>0</v>
      </c>
      <c r="P733" s="5" t="n">
        <v>6.996</v>
      </c>
      <c r="Q733" s="5" t="n">
        <v>0</v>
      </c>
      <c r="R733" s="5" t="n">
        <v>1</v>
      </c>
      <c r="S733" s="5" t="n">
        <v>11.243</v>
      </c>
      <c r="T733" s="5" t="n">
        <v>7.806</v>
      </c>
      <c r="U733" s="5" t="n">
        <v>0.123</v>
      </c>
      <c r="V733" s="5" t="n">
        <v>12.142</v>
      </c>
      <c r="W733" s="5" t="n">
        <v>0.08</v>
      </c>
      <c r="X733" s="5" t="n">
        <v>1</v>
      </c>
      <c r="Y733" s="5" t="n">
        <v>5.537</v>
      </c>
      <c r="Z733" s="5" t="n">
        <v>0.647</v>
      </c>
      <c r="AA733" s="5" t="n">
        <v>0</v>
      </c>
      <c r="AB733" s="5" t="n">
        <v>5.537</v>
      </c>
      <c r="AC733" s="5" t="n">
        <v>0</v>
      </c>
      <c r="AD733" s="5" t="n">
        <v>1</v>
      </c>
      <c r="AE733" s="5" t="n">
        <v>6.861</v>
      </c>
      <c r="AF733" s="5" t="n">
        <v>1.419</v>
      </c>
      <c r="AG733" s="5" t="n">
        <v>0</v>
      </c>
      <c r="AH733" s="5" t="n">
        <v>6.861</v>
      </c>
      <c r="AI733" s="5" t="n">
        <v>0</v>
      </c>
      <c r="AJ733" s="5" t="n">
        <v>1</v>
      </c>
      <c r="AK733" s="5" t="n">
        <v>14.802</v>
      </c>
      <c r="AL733" s="5" t="n">
        <v>7.377</v>
      </c>
      <c r="AM733" s="5" t="n">
        <v>0.161</v>
      </c>
      <c r="AN733" s="5" t="n">
        <v>15.986</v>
      </c>
      <c r="AO733" s="5" t="n">
        <v>0.08</v>
      </c>
      <c r="AP733" s="5" t="n">
        <v>1</v>
      </c>
      <c r="AQ733" s="5" t="n">
        <v>0.72</v>
      </c>
      <c r="AR733" s="5" t="n">
        <v>0.132</v>
      </c>
      <c r="AS733" s="5" t="n">
        <v>0.463</v>
      </c>
      <c r="AT733" s="5" t="n">
        <v>1.183</v>
      </c>
      <c r="AU733" s="5" t="n">
        <v>0</v>
      </c>
      <c r="AV733" s="5" t="n">
        <v>1</v>
      </c>
      <c r="AW733" s="5" t="n">
        <v>0.734</v>
      </c>
      <c r="AX733" s="5" t="n">
        <v>0.132</v>
      </c>
      <c r="AY733" s="5" t="n">
        <v>0.393</v>
      </c>
      <c r="AZ733" s="5" t="n">
        <v>1.127</v>
      </c>
      <c r="BA733" s="5" t="n">
        <v>0</v>
      </c>
      <c r="BB733" s="5" t="n">
        <v>1</v>
      </c>
      <c r="BC733" s="5" t="n">
        <v>0.51</v>
      </c>
      <c r="BD733" s="5" t="n">
        <v>0.132</v>
      </c>
      <c r="BE733" s="5" t="n">
        <v>0.006</v>
      </c>
      <c r="BF733" s="5" t="n">
        <v>0.551</v>
      </c>
      <c r="BG733" s="5" t="n">
        <v>0.08</v>
      </c>
      <c r="BH733" s="5" t="n">
        <v>1</v>
      </c>
      <c r="BI733" s="5" t="n">
        <v>0.652</v>
      </c>
      <c r="BJ733" s="5" t="n">
        <v>0.132</v>
      </c>
      <c r="BK733" s="5" t="n">
        <v>-0.027</v>
      </c>
      <c r="BL733" s="5" t="n">
        <v>0.625</v>
      </c>
      <c r="BM733" s="5" t="n">
        <v>0</v>
      </c>
      <c r="BN733" s="5" t="n">
        <v>1</v>
      </c>
      <c r="BO733" s="5" t="n">
        <v>0</v>
      </c>
      <c r="BP733" s="5" t="n">
        <v>-0.044</v>
      </c>
      <c r="BQ733" s="5" t="n">
        <v>0.095</v>
      </c>
      <c r="BR733" s="5" t="n">
        <v>0</v>
      </c>
      <c r="BS733" s="5" t="n">
        <v>0.833</v>
      </c>
      <c r="BT733" s="5" t="n">
        <v>0</v>
      </c>
      <c r="BU733" s="5" t="n">
        <v>-0.044</v>
      </c>
      <c r="BV733" s="5" t="n">
        <v>0.094</v>
      </c>
      <c r="BW733" s="5" t="n">
        <v>0</v>
      </c>
      <c r="BX733" s="5" t="n">
        <v>0.833</v>
      </c>
      <c r="BY733" s="5" t="n">
        <v>13.646</v>
      </c>
      <c r="BZ733" s="5" t="n">
        <v>0</v>
      </c>
      <c r="CA733" s="5" t="n">
        <v>13.646</v>
      </c>
      <c r="CB733" s="5" t="n">
        <v>0</v>
      </c>
      <c r="CC733" s="5" t="n">
        <v>86.38500000000001</v>
      </c>
      <c r="CD733" s="5" t="n">
        <v>7.95</v>
      </c>
      <c r="CE733" s="5" t="n">
        <v>3.675</v>
      </c>
      <c r="CF733" s="5" t="n">
        <v>97.26600000000001</v>
      </c>
      <c r="CG733" s="5" t="n">
        <v>0.08</v>
      </c>
      <c r="CH733" s="5" t="n">
        <v>1</v>
      </c>
      <c r="CI733" s="5" t="n">
        <v>0</v>
      </c>
      <c r="CJ733" s="5" t="n">
        <v>0</v>
      </c>
      <c r="CK733" s="5" t="n">
        <v>0</v>
      </c>
      <c r="CL733" s="5" t="n">
        <v>0</v>
      </c>
      <c r="CM733" s="5" t="n">
        <v>0</v>
      </c>
      <c r="CN733" s="5" t="n">
        <v>0</v>
      </c>
      <c r="CO733" s="5" t="n">
        <v>0</v>
      </c>
      <c r="CP733" s="5" t="n">
        <v>0.034</v>
      </c>
      <c r="CQ733" s="5" t="n">
        <v>1.387</v>
      </c>
      <c r="CR733" s="5" t="n">
        <v>0</v>
      </c>
      <c r="CS733" s="5" t="n">
        <v>5.529</v>
      </c>
      <c r="CT733" s="5" t="n">
        <v>3.509</v>
      </c>
      <c r="CU733" s="5" t="n">
        <v>10.792</v>
      </c>
    </row>
    <row r="734">
      <c r="A734" s="5" t="inlineStr">
        <is>
          <t>KNA2021</t>
        </is>
      </c>
      <c r="B734" s="5" t="inlineStr">
        <is>
          <t>KNA</t>
        </is>
      </c>
      <c r="C734" s="5" t="inlineStr">
        <is>
          <t>KNA</t>
        </is>
      </c>
      <c r="D734" s="5" t="inlineStr">
        <is>
          <t>St. Kitts and Nevis</t>
        </is>
      </c>
      <c r="E734" s="5" t="n">
        <v>2021</v>
      </c>
      <c r="F734" s="5" t="n">
        <v>0.17</v>
      </c>
      <c r="G734" s="5" t="n">
        <v>5.897</v>
      </c>
      <c r="H734" s="5" t="n">
        <v>1.143</v>
      </c>
      <c r="I734" s="5" t="n">
        <v>0</v>
      </c>
      <c r="J734" s="5" t="n">
        <v>5.897</v>
      </c>
      <c r="K734" s="5" t="n">
        <v>0</v>
      </c>
      <c r="L734" s="5" t="n">
        <v>1</v>
      </c>
      <c r="M734" s="5" t="n">
        <v>7.964</v>
      </c>
      <c r="N734" s="5" t="n">
        <v>3.43</v>
      </c>
      <c r="O734" s="5" t="n">
        <v>0</v>
      </c>
      <c r="P734" s="5" t="n">
        <v>7.964</v>
      </c>
      <c r="Q734" s="5" t="n">
        <v>0</v>
      </c>
      <c r="R734" s="5" t="n">
        <v>1</v>
      </c>
      <c r="S734" s="5" t="n">
        <v>11.613</v>
      </c>
      <c r="T734" s="5" t="n">
        <v>6.86</v>
      </c>
      <c r="U734" s="5" t="n">
        <v>0</v>
      </c>
      <c r="V734" s="5" t="n">
        <v>13.588</v>
      </c>
      <c r="W734" s="5" t="n">
        <v>0.17</v>
      </c>
      <c r="X734" s="5" t="n">
        <v>1</v>
      </c>
      <c r="Y734" s="5" t="n">
        <v>17.127</v>
      </c>
      <c r="Z734" s="5" t="n">
        <v>2.304</v>
      </c>
      <c r="AA734" s="5" t="n">
        <v>0</v>
      </c>
      <c r="AB734" s="5" t="n">
        <v>17.127</v>
      </c>
      <c r="AC734" s="5" t="n">
        <v>0</v>
      </c>
      <c r="AD734" s="5" t="n">
        <v>1</v>
      </c>
      <c r="AE734" s="5" t="n">
        <v>18.27</v>
      </c>
      <c r="AF734" s="5" t="n">
        <v>4.278</v>
      </c>
      <c r="AG734" s="5" t="n">
        <v>0</v>
      </c>
      <c r="AH734" s="5" t="n">
        <v>18.27</v>
      </c>
      <c r="AI734" s="5" t="n">
        <v>0</v>
      </c>
      <c r="AJ734" s="5" t="n">
        <v>1</v>
      </c>
      <c r="AK734" s="5" t="n">
        <v>25.13</v>
      </c>
      <c r="AL734" s="5" t="n">
        <v>13.503</v>
      </c>
      <c r="AM734" s="5" t="n">
        <v>0</v>
      </c>
      <c r="AN734" s="5" t="n">
        <v>29.402</v>
      </c>
      <c r="AO734" s="5" t="n">
        <v>0.17</v>
      </c>
      <c r="AP734" s="5" t="n">
        <v>1</v>
      </c>
      <c r="AQ734" s="5" t="n">
        <v>0.649</v>
      </c>
      <c r="AR734" s="5" t="n">
        <v>0.114</v>
      </c>
      <c r="AS734" s="5" t="n">
        <v>0</v>
      </c>
      <c r="AT734" s="5" t="n">
        <v>0.759</v>
      </c>
      <c r="AU734" s="5" t="n">
        <v>0.17</v>
      </c>
      <c r="AV734" s="5" t="n">
        <v>1</v>
      </c>
      <c r="AW734" s="5" t="n">
        <v>0.577</v>
      </c>
      <c r="AX734" s="5" t="n">
        <v>0.114</v>
      </c>
      <c r="AY734" s="5" t="n">
        <v>0</v>
      </c>
      <c r="AZ734" s="5" t="n">
        <v>0.675</v>
      </c>
      <c r="BA734" s="5" t="n">
        <v>0.17</v>
      </c>
      <c r="BB734" s="5" t="n">
        <v>1</v>
      </c>
      <c r="BC734" s="5" t="n">
        <v>0.458</v>
      </c>
      <c r="BD734" s="5" t="n">
        <v>0.114</v>
      </c>
      <c r="BE734" s="5" t="n">
        <v>0</v>
      </c>
      <c r="BF734" s="5" t="n">
        <v>0.536</v>
      </c>
      <c r="BG734" s="5" t="n">
        <v>0.17</v>
      </c>
      <c r="BH734" s="5" t="n">
        <v>1</v>
      </c>
      <c r="BI734" s="5" t="n">
        <v>0.491</v>
      </c>
      <c r="BJ734" s="5" t="n">
        <v>0.114</v>
      </c>
      <c r="BK734" s="5" t="n">
        <v>0</v>
      </c>
      <c r="BL734" s="5" t="n">
        <v>0.575</v>
      </c>
      <c r="BM734" s="5" t="n">
        <v>0.17</v>
      </c>
      <c r="BN734" s="5" t="n">
        <v>1</v>
      </c>
      <c r="BO734" s="5" t="n">
        <v>0</v>
      </c>
      <c r="BP734" s="5" t="n">
        <v>0</v>
      </c>
      <c r="BQ734" s="5" t="n">
        <v>0</v>
      </c>
      <c r="BR734" s="5" t="n">
        <v>0</v>
      </c>
      <c r="BS734" s="5" t="n">
        <v>1</v>
      </c>
      <c r="BT734" s="5" t="n">
        <v>0</v>
      </c>
      <c r="BU734" s="5" t="n">
        <v>0</v>
      </c>
      <c r="BV734" s="5" t="n">
        <v>0</v>
      </c>
      <c r="BW734" s="5" t="n">
        <v>0.17</v>
      </c>
      <c r="BX734" s="5" t="n">
        <v>1</v>
      </c>
      <c r="BY734" s="5" t="n">
        <v>11.787</v>
      </c>
      <c r="BZ734" s="5" t="n">
        <v>0</v>
      </c>
      <c r="CA734" s="5" t="n">
        <v>11.787</v>
      </c>
      <c r="CB734" s="5" t="n">
        <v>0</v>
      </c>
      <c r="CC734" s="5" t="n">
        <v>78.125</v>
      </c>
      <c r="CD734" s="5" t="n">
        <v>7.95</v>
      </c>
      <c r="CE734" s="5" t="n">
        <v>0</v>
      </c>
      <c r="CF734" s="5" t="n">
        <v>91.40600000000001</v>
      </c>
      <c r="CG734" s="5" t="n">
        <v>0.17</v>
      </c>
      <c r="CH734" s="5" t="n">
        <v>1</v>
      </c>
      <c r="CI734" s="5" t="n">
        <v>0</v>
      </c>
      <c r="CJ734" s="5" t="n">
        <v>0</v>
      </c>
      <c r="CK734" s="5" t="n">
        <v>0</v>
      </c>
      <c r="CL734" s="5" t="n">
        <v>0</v>
      </c>
      <c r="CM734" s="5" t="n">
        <v>0</v>
      </c>
      <c r="CN734" s="5" t="n">
        <v>0</v>
      </c>
      <c r="CO734" s="5" t="n">
        <v>0</v>
      </c>
      <c r="CP734" s="5" t="n">
        <v>0</v>
      </c>
      <c r="CQ734" s="5" t="n">
        <v>1.198</v>
      </c>
      <c r="CR734" s="5" t="n">
        <v>0</v>
      </c>
      <c r="CS734" s="5" t="n">
        <v>4.776</v>
      </c>
      <c r="CT734" s="5" t="n">
        <v>4.753</v>
      </c>
      <c r="CU734" s="5" t="n">
        <v>15.983</v>
      </c>
    </row>
    <row r="735">
      <c r="A735" s="5" t="inlineStr">
        <is>
          <t>KNA2022</t>
        </is>
      </c>
      <c r="B735" s="5" t="inlineStr">
        <is>
          <t>KNA</t>
        </is>
      </c>
      <c r="C735" s="5" t="inlineStr">
        <is>
          <t>KNA</t>
        </is>
      </c>
      <c r="D735" s="5" t="inlineStr">
        <is>
          <t>St. Kitts and Nevis</t>
        </is>
      </c>
      <c r="E735" s="5" t="n">
        <v>2022</v>
      </c>
      <c r="F735" s="5" t="n">
        <v>0.17</v>
      </c>
      <c r="G735" s="5" t="n">
        <v>11.72</v>
      </c>
      <c r="H735" s="5" t="n">
        <v>1.235</v>
      </c>
      <c r="I735" s="5" t="n">
        <v>0</v>
      </c>
      <c r="J735" s="5" t="n">
        <v>11.72</v>
      </c>
      <c r="K735" s="5" t="n">
        <v>0</v>
      </c>
      <c r="L735" s="5" t="n">
        <v>1</v>
      </c>
      <c r="M735" s="5" t="n">
        <v>9.782999999999999</v>
      </c>
      <c r="N735" s="5" t="n">
        <v>3.704</v>
      </c>
      <c r="O735" s="5" t="n">
        <v>0</v>
      </c>
      <c r="P735" s="5" t="n">
        <v>9.782999999999999</v>
      </c>
      <c r="Q735" s="5" t="n">
        <v>0</v>
      </c>
      <c r="R735" s="5" t="n">
        <v>1</v>
      </c>
      <c r="S735" s="5" t="n">
        <v>17.893</v>
      </c>
      <c r="T735" s="5" t="n">
        <v>7.408</v>
      </c>
      <c r="U735" s="5" t="n">
        <v>0.225</v>
      </c>
      <c r="V735" s="5" t="n">
        <v>20.935</v>
      </c>
      <c r="W735" s="5" t="n">
        <v>0.17</v>
      </c>
      <c r="X735" s="5" t="n">
        <v>1</v>
      </c>
      <c r="Y735" s="5" t="n">
        <v>30.728</v>
      </c>
      <c r="Z735" s="5" t="n">
        <v>4.133</v>
      </c>
      <c r="AA735" s="5" t="n">
        <v>0</v>
      </c>
      <c r="AB735" s="5" t="n">
        <v>30.728</v>
      </c>
      <c r="AC735" s="5" t="n">
        <v>0</v>
      </c>
      <c r="AD735" s="5" t="n">
        <v>1</v>
      </c>
      <c r="AE735" s="5" t="n">
        <v>31.963</v>
      </c>
      <c r="AF735" s="5" t="n">
        <v>7.485</v>
      </c>
      <c r="AG735" s="5" t="n">
        <v>0</v>
      </c>
      <c r="AH735" s="5" t="n">
        <v>31.963</v>
      </c>
      <c r="AI735" s="5" t="n">
        <v>0</v>
      </c>
      <c r="AJ735" s="5" t="n">
        <v>1</v>
      </c>
      <c r="AK735" s="5" t="n">
        <v>39.371</v>
      </c>
      <c r="AL735" s="5" t="n">
        <v>21.155</v>
      </c>
      <c r="AM735" s="5" t="n">
        <v>0.495</v>
      </c>
      <c r="AN735" s="5" t="n">
        <v>46.064</v>
      </c>
      <c r="AO735" s="5" t="n">
        <v>0.17</v>
      </c>
      <c r="AP735" s="5" t="n">
        <v>1</v>
      </c>
      <c r="AQ735" s="5" t="n">
        <v>0.896</v>
      </c>
      <c r="AR735" s="5" t="n">
        <v>0.123</v>
      </c>
      <c r="AS735" s="5" t="n">
        <v>0.011</v>
      </c>
      <c r="AT735" s="5" t="n">
        <v>1.048</v>
      </c>
      <c r="AU735" s="5" t="n">
        <v>0.17</v>
      </c>
      <c r="AV735" s="5" t="n">
        <v>1</v>
      </c>
      <c r="AW735" s="5" t="n">
        <v>0.89</v>
      </c>
      <c r="AX735" s="5" t="n">
        <v>0.123</v>
      </c>
      <c r="AY735" s="5" t="n">
        <v>0.011</v>
      </c>
      <c r="AZ735" s="5" t="n">
        <v>1.041</v>
      </c>
      <c r="BA735" s="5" t="n">
        <v>0.17</v>
      </c>
      <c r="BB735" s="5" t="n">
        <v>1</v>
      </c>
      <c r="BC735" s="5" t="n">
        <v>0.62</v>
      </c>
      <c r="BD735" s="5" t="n">
        <v>0.123</v>
      </c>
      <c r="BE735" s="5" t="n">
        <v>0.008</v>
      </c>
      <c r="BF735" s="5" t="n">
        <v>0.726</v>
      </c>
      <c r="BG735" s="5" t="n">
        <v>0.17</v>
      </c>
      <c r="BH735" s="5" t="n">
        <v>1</v>
      </c>
      <c r="BI735" s="5" t="n">
        <v>0.608</v>
      </c>
      <c r="BJ735" s="5" t="n">
        <v>0.123</v>
      </c>
      <c r="BK735" s="5" t="n">
        <v>0.008</v>
      </c>
      <c r="BL735" s="5" t="n">
        <v>0.711</v>
      </c>
      <c r="BM735" s="5" t="n">
        <v>0.17</v>
      </c>
      <c r="BN735" s="5" t="n">
        <v>1</v>
      </c>
      <c r="BO735" s="5" t="n">
        <v>0</v>
      </c>
      <c r="BP735" s="5" t="n">
        <v>0</v>
      </c>
      <c r="BQ735" s="5" t="n">
        <v>0</v>
      </c>
      <c r="BR735" s="5" t="n">
        <v>0</v>
      </c>
      <c r="BS735" s="5" t="n">
        <v>1</v>
      </c>
      <c r="BT735" s="5" t="n">
        <v>0</v>
      </c>
      <c r="BU735" s="5" t="n">
        <v>0</v>
      </c>
      <c r="BV735" s="5" t="n">
        <v>0</v>
      </c>
      <c r="BW735" s="5" t="n">
        <v>0.17</v>
      </c>
      <c r="BX735" s="5" t="n">
        <v>1</v>
      </c>
      <c r="BY735" s="5" t="n">
        <v>12.729</v>
      </c>
      <c r="BZ735" s="5" t="n">
        <v>0</v>
      </c>
      <c r="CA735" s="5" t="n">
        <v>12.729</v>
      </c>
      <c r="CB735" s="5" t="n">
        <v>0</v>
      </c>
      <c r="CC735" s="5" t="n">
        <v>97.90000000000001</v>
      </c>
      <c r="CD735" s="5" t="n">
        <v>7.95</v>
      </c>
      <c r="CE735" s="5" t="n">
        <v>1.232</v>
      </c>
      <c r="CF735" s="5" t="n">
        <v>114.543</v>
      </c>
      <c r="CG735" s="5" t="n">
        <v>0.17</v>
      </c>
      <c r="CH735" s="5" t="n">
        <v>1</v>
      </c>
      <c r="CI735" s="5" t="n">
        <v>0</v>
      </c>
      <c r="CJ735" s="5" t="n">
        <v>0</v>
      </c>
      <c r="CK735" s="5" t="n">
        <v>0</v>
      </c>
      <c r="CL735" s="5" t="n">
        <v>0</v>
      </c>
      <c r="CM735" s="5" t="n">
        <v>0</v>
      </c>
      <c r="CN735" s="5" t="n">
        <v>0</v>
      </c>
      <c r="CO735" s="5" t="n">
        <v>0</v>
      </c>
      <c r="CP735" s="5" t="n">
        <v>0</v>
      </c>
      <c r="CQ735" s="5" t="n">
        <v>1.294</v>
      </c>
      <c r="CR735" s="5" t="n">
        <v>0</v>
      </c>
      <c r="CS735" s="5" t="n">
        <v>5.158</v>
      </c>
      <c r="CT735" s="5" t="n">
        <v>10.485</v>
      </c>
      <c r="CU735" s="5" t="n">
        <v>29.494</v>
      </c>
    </row>
    <row r="736">
      <c r="A736" s="5" t="inlineStr">
        <is>
          <t>KNA2023</t>
        </is>
      </c>
      <c r="B736" s="5" t="inlineStr">
        <is>
          <t>KNA</t>
        </is>
      </c>
      <c r="C736" s="5" t="inlineStr">
        <is>
          <t>KNA</t>
        </is>
      </c>
      <c r="D736" s="5" t="inlineStr">
        <is>
          <t>St. Kitts and Nevis</t>
        </is>
      </c>
      <c r="E736" s="5" t="n">
        <v>2023</v>
      </c>
      <c r="F736" s="5" t="n">
        <v>0.17</v>
      </c>
      <c r="G736" s="5" t="n">
        <v>6.147</v>
      </c>
      <c r="H736" s="5" t="n">
        <v>1.286</v>
      </c>
      <c r="I736" s="5" t="n">
        <v>0</v>
      </c>
      <c r="J736" s="5" t="n">
        <v>6.147</v>
      </c>
      <c r="K736" s="5" t="n">
        <v>0</v>
      </c>
      <c r="L736" s="5" t="n">
        <v>1</v>
      </c>
      <c r="M736" s="5" t="n">
        <v>7.886</v>
      </c>
      <c r="N736" s="5" t="n">
        <v>3.857</v>
      </c>
      <c r="O736" s="5" t="n">
        <v>0</v>
      </c>
      <c r="P736" s="5" t="n">
        <v>7.886</v>
      </c>
      <c r="Q736" s="5" t="n">
        <v>0</v>
      </c>
      <c r="R736" s="5" t="n">
        <v>1</v>
      </c>
      <c r="S736" s="5" t="n">
        <v>12.575</v>
      </c>
      <c r="T736" s="5" t="n">
        <v>7.714</v>
      </c>
      <c r="U736" s="5" t="n">
        <v>0.237</v>
      </c>
      <c r="V736" s="5" t="n">
        <v>14.713</v>
      </c>
      <c r="W736" s="5" t="n">
        <v>0.17</v>
      </c>
      <c r="X736" s="5" t="n">
        <v>1</v>
      </c>
      <c r="Y736" s="5" t="n">
        <v>12.478</v>
      </c>
      <c r="Z736" s="5" t="n">
        <v>1.678</v>
      </c>
      <c r="AA736" s="5" t="n">
        <v>0</v>
      </c>
      <c r="AB736" s="5" t="n">
        <v>12.478</v>
      </c>
      <c r="AC736" s="5" t="n">
        <v>0</v>
      </c>
      <c r="AD736" s="5" t="n">
        <v>1</v>
      </c>
      <c r="AE736" s="5" t="n">
        <v>13.763</v>
      </c>
      <c r="AF736" s="5" t="n">
        <v>3.223</v>
      </c>
      <c r="AG736" s="5" t="n">
        <v>0</v>
      </c>
      <c r="AH736" s="5" t="n">
        <v>13.763</v>
      </c>
      <c r="AI736" s="5" t="n">
        <v>0</v>
      </c>
      <c r="AJ736" s="5" t="n">
        <v>1</v>
      </c>
      <c r="AK736" s="5" t="n">
        <v>21.477</v>
      </c>
      <c r="AL736" s="5" t="n">
        <v>11.54</v>
      </c>
      <c r="AM736" s="5" t="n">
        <v>0.404</v>
      </c>
      <c r="AN736" s="5" t="n">
        <v>25.129</v>
      </c>
      <c r="AO736" s="5" t="n">
        <v>0.17</v>
      </c>
      <c r="AP736" s="5" t="n">
        <v>1</v>
      </c>
      <c r="AQ736" s="5" t="n">
        <v>0.791</v>
      </c>
      <c r="AR736" s="5" t="n">
        <v>0.129</v>
      </c>
      <c r="AS736" s="5" t="n">
        <v>0.015</v>
      </c>
      <c r="AT736" s="5" t="n">
        <v>0.925</v>
      </c>
      <c r="AU736" s="5" t="n">
        <v>0.17</v>
      </c>
      <c r="AV736" s="5" t="n">
        <v>1</v>
      </c>
      <c r="AW736" s="5" t="n">
        <v>0.618</v>
      </c>
      <c r="AX736" s="5" t="n">
        <v>0.129</v>
      </c>
      <c r="AY736" s="5" t="n">
        <v>0.012</v>
      </c>
      <c r="AZ736" s="5" t="n">
        <v>0.723</v>
      </c>
      <c r="BA736" s="5" t="n">
        <v>0.17</v>
      </c>
      <c r="BB736" s="5" t="n">
        <v>1</v>
      </c>
      <c r="BC736" s="5" t="n">
        <v>0.554</v>
      </c>
      <c r="BD736" s="5" t="n">
        <v>0.129</v>
      </c>
      <c r="BE736" s="5" t="n">
        <v>0.01</v>
      </c>
      <c r="BF736" s="5" t="n">
        <v>0.649</v>
      </c>
      <c r="BG736" s="5" t="n">
        <v>0.17</v>
      </c>
      <c r="BH736" s="5" t="n">
        <v>1</v>
      </c>
      <c r="BI736" s="5" t="n">
        <v>0.5570000000000001</v>
      </c>
      <c r="BJ736" s="5" t="n">
        <v>0.129</v>
      </c>
      <c r="BK736" s="5" t="n">
        <v>0.01</v>
      </c>
      <c r="BL736" s="5" t="n">
        <v>0.652</v>
      </c>
      <c r="BM736" s="5" t="n">
        <v>0.17</v>
      </c>
      <c r="BN736" s="5" t="n">
        <v>1</v>
      </c>
      <c r="BO736" s="5" t="n">
        <v>0</v>
      </c>
      <c r="BP736" s="5" t="n">
        <v>0</v>
      </c>
      <c r="BQ736" s="5" t="n">
        <v>0</v>
      </c>
      <c r="BR736" s="5" t="n">
        <v>0</v>
      </c>
      <c r="BS736" s="5" t="n">
        <v>1</v>
      </c>
      <c r="BT736" s="5" t="n">
        <v>0</v>
      </c>
      <c r="BU736" s="5" t="n">
        <v>0</v>
      </c>
      <c r="BV736" s="5" t="n">
        <v>0</v>
      </c>
      <c r="BW736" s="5" t="n">
        <v>0.17</v>
      </c>
      <c r="BX736" s="5" t="n">
        <v>1</v>
      </c>
      <c r="BY736" s="5" t="n">
        <v>13.254</v>
      </c>
      <c r="BZ736" s="5" t="n">
        <v>0</v>
      </c>
      <c r="CA736" s="5" t="n">
        <v>13.254</v>
      </c>
      <c r="CB736" s="5" t="n">
        <v>0</v>
      </c>
      <c r="CC736" s="5" t="n">
        <v>83.248</v>
      </c>
      <c r="CD736" s="5" t="n">
        <v>7.95</v>
      </c>
      <c r="CE736" s="5" t="n">
        <v>1.567</v>
      </c>
      <c r="CF736" s="5" t="n">
        <v>97.40000000000001</v>
      </c>
      <c r="CG736" s="5" t="n">
        <v>0.17</v>
      </c>
      <c r="CH736" s="5" t="n">
        <v>1</v>
      </c>
      <c r="CI736" s="5" t="n">
        <v>0</v>
      </c>
      <c r="CJ736" s="5" t="n">
        <v>0</v>
      </c>
      <c r="CK736" s="5" t="n">
        <v>0</v>
      </c>
      <c r="CL736" s="5" t="n">
        <v>0</v>
      </c>
      <c r="CM736" s="5" t="n">
        <v>0</v>
      </c>
      <c r="CN736" s="5" t="n">
        <v>0</v>
      </c>
      <c r="CO736" s="5" t="n">
        <v>0</v>
      </c>
      <c r="CP736" s="5" t="n">
        <v>0</v>
      </c>
      <c r="CQ736" s="5" t="n">
        <v>1.348</v>
      </c>
      <c r="CR736" s="5" t="n">
        <v>0</v>
      </c>
      <c r="CS736" s="5" t="n">
        <v>5.37</v>
      </c>
      <c r="CT736" s="5" t="n">
        <v>4.861</v>
      </c>
      <c r="CU736" s="5" t="n">
        <v>11.192</v>
      </c>
    </row>
    <row r="737">
      <c r="A737" s="5" t="inlineStr">
        <is>
          <t>KNA2024</t>
        </is>
      </c>
      <c r="B737" s="5" t="inlineStr">
        <is>
          <t>KNA</t>
        </is>
      </c>
      <c r="C737" s="5" t="inlineStr">
        <is>
          <t>KNA</t>
        </is>
      </c>
      <c r="D737" s="5" t="inlineStr">
        <is>
          <t>St. Kitts and Nevis</t>
        </is>
      </c>
      <c r="E737" s="5" t="n">
        <v>2024</v>
      </c>
      <c r="F737" s="5" t="n">
        <v>0.17</v>
      </c>
      <c r="G737" s="5" t="n">
        <v>5.575</v>
      </c>
      <c r="H737" s="5" t="n">
        <v>1.324</v>
      </c>
      <c r="I737" s="5" t="n">
        <v>0</v>
      </c>
      <c r="J737" s="5" t="n">
        <v>5.575</v>
      </c>
      <c r="K737" s="5" t="n">
        <v>0</v>
      </c>
      <c r="L737" s="5" t="n">
        <v>1</v>
      </c>
      <c r="M737" s="5" t="n">
        <v>7.124</v>
      </c>
      <c r="N737" s="5" t="n">
        <v>3.971</v>
      </c>
      <c r="O737" s="5" t="n">
        <v>0</v>
      </c>
      <c r="P737" s="5" t="n">
        <v>7.124</v>
      </c>
      <c r="Q737" s="5" t="n">
        <v>0</v>
      </c>
      <c r="R737" s="5" t="n">
        <v>1</v>
      </c>
      <c r="S737" s="5" t="n">
        <v>12.193</v>
      </c>
      <c r="T737" s="5" t="n">
        <v>7.942</v>
      </c>
      <c r="U737" s="5" t="n">
        <v>0.282</v>
      </c>
      <c r="V737" s="5" t="n">
        <v>14.266</v>
      </c>
      <c r="W737" s="5" t="n">
        <v>0.17</v>
      </c>
      <c r="X737" s="5" t="n">
        <v>1</v>
      </c>
      <c r="Y737" s="5" t="n">
        <v>11.447</v>
      </c>
      <c r="Z737" s="5" t="n">
        <v>1.54</v>
      </c>
      <c r="AA737" s="5" t="n">
        <v>0</v>
      </c>
      <c r="AB737" s="5" t="n">
        <v>11.447</v>
      </c>
      <c r="AC737" s="5" t="n">
        <v>0</v>
      </c>
      <c r="AD737" s="5" t="n">
        <v>1</v>
      </c>
      <c r="AE737" s="5" t="n">
        <v>12.771</v>
      </c>
      <c r="AF737" s="5" t="n">
        <v>2.991</v>
      </c>
      <c r="AG737" s="5" t="n">
        <v>0</v>
      </c>
      <c r="AH737" s="5" t="n">
        <v>12.771</v>
      </c>
      <c r="AI737" s="5" t="n">
        <v>0</v>
      </c>
      <c r="AJ737" s="5" t="n">
        <v>1</v>
      </c>
      <c r="AK737" s="5" t="n">
        <v>20.712</v>
      </c>
      <c r="AL737" s="5" t="n">
        <v>11.129</v>
      </c>
      <c r="AM737" s="5" t="n">
        <v>0.48</v>
      </c>
      <c r="AN737" s="5" t="n">
        <v>24.233</v>
      </c>
      <c r="AO737" s="5" t="n">
        <v>0.17</v>
      </c>
      <c r="AP737" s="5" t="n">
        <v>1</v>
      </c>
      <c r="AQ737" s="5" t="n">
        <v>0.756</v>
      </c>
      <c r="AR737" s="5" t="n">
        <v>0.132</v>
      </c>
      <c r="AS737" s="5" t="n">
        <v>0.018</v>
      </c>
      <c r="AT737" s="5" t="n">
        <v>0.885</v>
      </c>
      <c r="AU737" s="5" t="n">
        <v>0.17</v>
      </c>
      <c r="AV737" s="5" t="n">
        <v>1</v>
      </c>
      <c r="AW737" s="5" t="n">
        <v>0.655</v>
      </c>
      <c r="AX737" s="5" t="n">
        <v>0.132</v>
      </c>
      <c r="AY737" s="5" t="n">
        <v>0.015</v>
      </c>
      <c r="AZ737" s="5" t="n">
        <v>0.767</v>
      </c>
      <c r="BA737" s="5" t="n">
        <v>0.17</v>
      </c>
      <c r="BB737" s="5" t="n">
        <v>1</v>
      </c>
      <c r="BC737" s="5" t="n">
        <v>0.534</v>
      </c>
      <c r="BD737" s="5" t="n">
        <v>0.132</v>
      </c>
      <c r="BE737" s="5" t="n">
        <v>0.012</v>
      </c>
      <c r="BF737" s="5" t="n">
        <v>0.624</v>
      </c>
      <c r="BG737" s="5" t="n">
        <v>0.17</v>
      </c>
      <c r="BH737" s="5" t="n">
        <v>1</v>
      </c>
      <c r="BI737" s="5" t="n">
        <v>0.5679999999999999</v>
      </c>
      <c r="BJ737" s="5" t="n">
        <v>0.132</v>
      </c>
      <c r="BK737" s="5" t="n">
        <v>0.013</v>
      </c>
      <c r="BL737" s="5" t="n">
        <v>0.664</v>
      </c>
      <c r="BM737" s="5" t="n">
        <v>0.17</v>
      </c>
      <c r="BN737" s="5" t="n">
        <v>1</v>
      </c>
      <c r="BO737" s="5" t="n">
        <v>0</v>
      </c>
      <c r="BP737" s="5" t="n">
        <v>0</v>
      </c>
      <c r="BQ737" s="5" t="n">
        <v>0</v>
      </c>
      <c r="BR737" s="5" t="n">
        <v>0</v>
      </c>
      <c r="BS737" s="5" t="n">
        <v>1</v>
      </c>
      <c r="BT737" s="5" t="n">
        <v>0</v>
      </c>
      <c r="BU737" s="5" t="n">
        <v>0</v>
      </c>
      <c r="BV737" s="5" t="n">
        <v>0</v>
      </c>
      <c r="BW737" s="5" t="n">
        <v>0.17</v>
      </c>
      <c r="BX737" s="5" t="n">
        <v>1</v>
      </c>
      <c r="BY737" s="5" t="n">
        <v>13.646</v>
      </c>
      <c r="BZ737" s="5" t="n">
        <v>0</v>
      </c>
      <c r="CA737" s="5" t="n">
        <v>13.646</v>
      </c>
      <c r="CB737" s="5" t="n">
        <v>0</v>
      </c>
      <c r="CC737" s="5" t="n">
        <v>82.58799999999999</v>
      </c>
      <c r="CD737" s="5" t="n">
        <v>7.95</v>
      </c>
      <c r="CE737" s="5" t="n">
        <v>1.912</v>
      </c>
      <c r="CF737" s="5" t="n">
        <v>96.628</v>
      </c>
      <c r="CG737" s="5" t="n">
        <v>0.17</v>
      </c>
      <c r="CH737" s="5" t="n">
        <v>1</v>
      </c>
      <c r="CI737" s="5" t="n">
        <v>0</v>
      </c>
      <c r="CJ737" s="5" t="n">
        <v>0</v>
      </c>
      <c r="CK737" s="5" t="n">
        <v>0</v>
      </c>
      <c r="CL737" s="5" t="n">
        <v>0</v>
      </c>
      <c r="CM737" s="5" t="n">
        <v>0</v>
      </c>
      <c r="CN737" s="5" t="n">
        <v>0</v>
      </c>
      <c r="CO737" s="5" t="n">
        <v>0</v>
      </c>
      <c r="CP737" s="5" t="n">
        <v>0</v>
      </c>
      <c r="CQ737" s="5" t="n">
        <v>1.387</v>
      </c>
      <c r="CR737" s="5" t="n">
        <v>0</v>
      </c>
      <c r="CS737" s="5" t="n">
        <v>5.529</v>
      </c>
      <c r="CT737" s="5" t="n">
        <v>4.251</v>
      </c>
      <c r="CU737" s="5" t="n">
        <v>10.123</v>
      </c>
    </row>
    <row r="738">
      <c r="A738" s="5" t="inlineStr">
        <is>
          <t>LCA2021</t>
        </is>
      </c>
      <c r="B738" s="5" t="inlineStr">
        <is>
          <t>LCA</t>
        </is>
      </c>
      <c r="C738" s="5" t="inlineStr">
        <is>
          <t>LCA</t>
        </is>
      </c>
      <c r="D738" s="5" t="inlineStr">
        <is>
          <t>St. Lucia</t>
        </is>
      </c>
      <c r="E738" s="5" t="n">
        <v>2021</v>
      </c>
      <c r="F738" s="5" t="n">
        <v>0.125</v>
      </c>
      <c r="G738" s="5" t="n">
        <v>5.897</v>
      </c>
      <c r="H738" s="5" t="n">
        <v>1.143</v>
      </c>
      <c r="I738" s="5" t="n">
        <v>0</v>
      </c>
      <c r="J738" s="5" t="n">
        <v>5.897</v>
      </c>
      <c r="K738" s="5" t="n">
        <v>0</v>
      </c>
      <c r="L738" s="5" t="n">
        <v>1</v>
      </c>
      <c r="M738" s="5" t="n">
        <v>7.964</v>
      </c>
      <c r="N738" s="5" t="n">
        <v>3.43</v>
      </c>
      <c r="O738" s="5" t="n">
        <v>0</v>
      </c>
      <c r="P738" s="5" t="n">
        <v>7.964</v>
      </c>
      <c r="Q738" s="5" t="n">
        <v>0</v>
      </c>
      <c r="R738" s="5" t="n">
        <v>1</v>
      </c>
      <c r="S738" s="5" t="n">
        <v>11.613</v>
      </c>
      <c r="T738" s="5" t="n">
        <v>6.86</v>
      </c>
      <c r="U738" s="5" t="n">
        <v>0</v>
      </c>
      <c r="V738" s="5" t="n">
        <v>13.065</v>
      </c>
      <c r="W738" s="5" t="n">
        <v>0.125</v>
      </c>
      <c r="X738" s="5" t="n">
        <v>1</v>
      </c>
      <c r="Y738" s="5" t="n">
        <v>17.127</v>
      </c>
      <c r="Z738" s="5" t="n">
        <v>2.304</v>
      </c>
      <c r="AA738" s="5" t="n">
        <v>0</v>
      </c>
      <c r="AB738" s="5" t="n">
        <v>17.127</v>
      </c>
      <c r="AC738" s="5" t="n">
        <v>0</v>
      </c>
      <c r="AD738" s="5" t="n">
        <v>1</v>
      </c>
      <c r="AE738" s="5" t="n">
        <v>18.27</v>
      </c>
      <c r="AF738" s="5" t="n">
        <v>4.278</v>
      </c>
      <c r="AG738" s="5" t="n">
        <v>0</v>
      </c>
      <c r="AH738" s="5" t="n">
        <v>18.27</v>
      </c>
      <c r="AI738" s="5" t="n">
        <v>0</v>
      </c>
      <c r="AJ738" s="5" t="n">
        <v>1</v>
      </c>
      <c r="AK738" s="5" t="n">
        <v>25.13</v>
      </c>
      <c r="AL738" s="5" t="n">
        <v>13.503</v>
      </c>
      <c r="AM738" s="5" t="n">
        <v>0</v>
      </c>
      <c r="AN738" s="5" t="n">
        <v>28.271</v>
      </c>
      <c r="AO738" s="5" t="n">
        <v>0.125</v>
      </c>
      <c r="AP738" s="5" t="n">
        <v>1</v>
      </c>
      <c r="AQ738" s="5" t="n">
        <v>0.649</v>
      </c>
      <c r="AR738" s="5" t="n">
        <v>0.114</v>
      </c>
      <c r="AS738" s="5" t="n">
        <v>0.456</v>
      </c>
      <c r="AT738" s="5" t="n">
        <v>1.105</v>
      </c>
      <c r="AU738" s="5" t="n">
        <v>0</v>
      </c>
      <c r="AV738" s="5" t="n">
        <v>1</v>
      </c>
      <c r="AW738" s="5" t="n">
        <v>0.577</v>
      </c>
      <c r="AX738" s="5" t="n">
        <v>0.114</v>
      </c>
      <c r="AY738" s="5" t="n">
        <v>0.439</v>
      </c>
      <c r="AZ738" s="5" t="n">
        <v>1.016</v>
      </c>
      <c r="BA738" s="5" t="n">
        <v>0</v>
      </c>
      <c r="BB738" s="5" t="n">
        <v>1</v>
      </c>
      <c r="BC738" s="5" t="n">
        <v>0.458</v>
      </c>
      <c r="BD738" s="5" t="n">
        <v>0.114</v>
      </c>
      <c r="BE738" s="5" t="n">
        <v>0.282</v>
      </c>
      <c r="BF738" s="5" t="n">
        <v>0.74</v>
      </c>
      <c r="BG738" s="5" t="n">
        <v>0</v>
      </c>
      <c r="BH738" s="5" t="n">
        <v>1</v>
      </c>
      <c r="BI738" s="5" t="n">
        <v>0.491</v>
      </c>
      <c r="BJ738" s="5" t="n">
        <v>0.114</v>
      </c>
      <c r="BK738" s="5" t="n">
        <v>0.187</v>
      </c>
      <c r="BL738" s="5" t="n">
        <v>0.678</v>
      </c>
      <c r="BM738" s="5" t="n">
        <v>0</v>
      </c>
      <c r="BN738" s="5" t="n">
        <v>1</v>
      </c>
      <c r="BO738" s="5" t="n">
        <v>0</v>
      </c>
      <c r="BP738" s="5" t="n">
        <v>0</v>
      </c>
      <c r="BQ738" s="5" t="n">
        <v>0.322</v>
      </c>
      <c r="BR738" s="5" t="n">
        <v>0</v>
      </c>
      <c r="BS738" s="5" t="n">
        <v>1</v>
      </c>
      <c r="BT738" s="5" t="n">
        <v>0</v>
      </c>
      <c r="BU738" s="5" t="n">
        <v>0</v>
      </c>
      <c r="BV738" s="5" t="n">
        <v>0.264</v>
      </c>
      <c r="BW738" s="5" t="n">
        <v>0</v>
      </c>
      <c r="BX738" s="5" t="n">
        <v>1</v>
      </c>
      <c r="BY738" s="5" t="n">
        <v>11.787</v>
      </c>
      <c r="BZ738" s="5" t="n">
        <v>0</v>
      </c>
      <c r="CA738" s="5" t="n">
        <v>11.787</v>
      </c>
      <c r="CB738" s="5" t="n">
        <v>0</v>
      </c>
      <c r="CC738" s="5" t="n">
        <v>78.125</v>
      </c>
      <c r="CD738" s="5" t="n">
        <v>7.95</v>
      </c>
      <c r="CE738" s="5" t="n">
        <v>0</v>
      </c>
      <c r="CF738" s="5" t="n">
        <v>87.89100000000001</v>
      </c>
      <c r="CG738" s="5" t="n">
        <v>0.125</v>
      </c>
      <c r="CH738" s="5" t="n">
        <v>1</v>
      </c>
      <c r="CI738" s="5" t="n">
        <v>0</v>
      </c>
      <c r="CJ738" s="5" t="n">
        <v>0</v>
      </c>
      <c r="CK738" s="5" t="n">
        <v>0</v>
      </c>
      <c r="CL738" s="5" t="n">
        <v>0</v>
      </c>
      <c r="CM738" s="5" t="n">
        <v>0</v>
      </c>
      <c r="CN738" s="5" t="n">
        <v>0</v>
      </c>
      <c r="CO738" s="5" t="n">
        <v>0</v>
      </c>
      <c r="CP738" s="5" t="n">
        <v>0</v>
      </c>
      <c r="CQ738" s="5" t="n">
        <v>1.198</v>
      </c>
      <c r="CR738" s="5" t="n">
        <v>0</v>
      </c>
      <c r="CS738" s="5" t="n">
        <v>4.776</v>
      </c>
      <c r="CT738" s="5" t="n">
        <v>4.753</v>
      </c>
      <c r="CU738" s="5" t="n">
        <v>15.983</v>
      </c>
    </row>
    <row r="739">
      <c r="A739" s="5" t="inlineStr">
        <is>
          <t>LCA2022</t>
        </is>
      </c>
      <c r="B739" s="5" t="inlineStr">
        <is>
          <t>LCA</t>
        </is>
      </c>
      <c r="C739" s="5" t="inlineStr">
        <is>
          <t>LCA</t>
        </is>
      </c>
      <c r="D739" s="5" t="inlineStr">
        <is>
          <t>St. Lucia</t>
        </is>
      </c>
      <c r="E739" s="5" t="n">
        <v>2022</v>
      </c>
      <c r="F739" s="5" t="n">
        <v>0.125</v>
      </c>
      <c r="G739" s="5" t="n">
        <v>11.72</v>
      </c>
      <c r="H739" s="5" t="n">
        <v>1.235</v>
      </c>
      <c r="I739" s="5" t="n">
        <v>0</v>
      </c>
      <c r="J739" s="5" t="n">
        <v>11.72</v>
      </c>
      <c r="K739" s="5" t="n">
        <v>0</v>
      </c>
      <c r="L739" s="5" t="n">
        <v>1</v>
      </c>
      <c r="M739" s="5" t="n">
        <v>9.782999999999999</v>
      </c>
      <c r="N739" s="5" t="n">
        <v>3.704</v>
      </c>
      <c r="O739" s="5" t="n">
        <v>0</v>
      </c>
      <c r="P739" s="5" t="n">
        <v>9.782999999999999</v>
      </c>
      <c r="Q739" s="5" t="n">
        <v>0</v>
      </c>
      <c r="R739" s="5" t="n">
        <v>1</v>
      </c>
      <c r="S739" s="5" t="n">
        <v>17.893</v>
      </c>
      <c r="T739" s="5" t="n">
        <v>7.408</v>
      </c>
      <c r="U739" s="5" t="n">
        <v>0.166</v>
      </c>
      <c r="V739" s="5" t="n">
        <v>20.13</v>
      </c>
      <c r="W739" s="5" t="n">
        <v>0.125</v>
      </c>
      <c r="X739" s="5" t="n">
        <v>1</v>
      </c>
      <c r="Y739" s="5" t="n">
        <v>30.728</v>
      </c>
      <c r="Z739" s="5" t="n">
        <v>4.133</v>
      </c>
      <c r="AA739" s="5" t="n">
        <v>0</v>
      </c>
      <c r="AB739" s="5" t="n">
        <v>30.728</v>
      </c>
      <c r="AC739" s="5" t="n">
        <v>0</v>
      </c>
      <c r="AD739" s="5" t="n">
        <v>1</v>
      </c>
      <c r="AE739" s="5" t="n">
        <v>31.963</v>
      </c>
      <c r="AF739" s="5" t="n">
        <v>7.485</v>
      </c>
      <c r="AG739" s="5" t="n">
        <v>0</v>
      </c>
      <c r="AH739" s="5" t="n">
        <v>31.963</v>
      </c>
      <c r="AI739" s="5" t="n">
        <v>0</v>
      </c>
      <c r="AJ739" s="5" t="n">
        <v>1</v>
      </c>
      <c r="AK739" s="5" t="n">
        <v>39.371</v>
      </c>
      <c r="AL739" s="5" t="n">
        <v>21.155</v>
      </c>
      <c r="AM739" s="5" t="n">
        <v>0.364</v>
      </c>
      <c r="AN739" s="5" t="n">
        <v>44.293</v>
      </c>
      <c r="AO739" s="5" t="n">
        <v>0.125</v>
      </c>
      <c r="AP739" s="5" t="n">
        <v>1</v>
      </c>
      <c r="AQ739" s="5" t="n">
        <v>0.896</v>
      </c>
      <c r="AR739" s="5" t="n">
        <v>0.123</v>
      </c>
      <c r="AS739" s="5" t="n">
        <v>0.445</v>
      </c>
      <c r="AT739" s="5" t="n">
        <v>1.341</v>
      </c>
      <c r="AU739" s="5" t="n">
        <v>0</v>
      </c>
      <c r="AV739" s="5" t="n">
        <v>1</v>
      </c>
      <c r="AW739" s="5" t="n">
        <v>0.89</v>
      </c>
      <c r="AX739" s="5" t="n">
        <v>0.123</v>
      </c>
      <c r="AY739" s="5" t="n">
        <v>0.413</v>
      </c>
      <c r="AZ739" s="5" t="n">
        <v>1.303</v>
      </c>
      <c r="BA739" s="5" t="n">
        <v>0</v>
      </c>
      <c r="BB739" s="5" t="n">
        <v>1</v>
      </c>
      <c r="BC739" s="5" t="n">
        <v>0.62</v>
      </c>
      <c r="BD739" s="5" t="n">
        <v>0.123</v>
      </c>
      <c r="BE739" s="5" t="n">
        <v>0.295</v>
      </c>
      <c r="BF739" s="5" t="n">
        <v>0.915</v>
      </c>
      <c r="BG739" s="5" t="n">
        <v>0</v>
      </c>
      <c r="BH739" s="5" t="n">
        <v>1</v>
      </c>
      <c r="BI739" s="5" t="n">
        <v>0.608</v>
      </c>
      <c r="BJ739" s="5" t="n">
        <v>0.123</v>
      </c>
      <c r="BK739" s="5" t="n">
        <v>0.574</v>
      </c>
      <c r="BL739" s="5" t="n">
        <v>1.181</v>
      </c>
      <c r="BM739" s="5" t="n">
        <v>0</v>
      </c>
      <c r="BN739" s="5" t="n">
        <v>1</v>
      </c>
      <c r="BO739" s="5" t="n">
        <v>0</v>
      </c>
      <c r="BP739" s="5" t="n">
        <v>0</v>
      </c>
      <c r="BQ739" s="5" t="n">
        <v>0.348</v>
      </c>
      <c r="BR739" s="5" t="n">
        <v>0</v>
      </c>
      <c r="BS739" s="5" t="n">
        <v>1</v>
      </c>
      <c r="BT739" s="5" t="n">
        <v>0</v>
      </c>
      <c r="BU739" s="5" t="n">
        <v>0</v>
      </c>
      <c r="BV739" s="5" t="n">
        <v>0.285</v>
      </c>
      <c r="BW739" s="5" t="n">
        <v>0</v>
      </c>
      <c r="BX739" s="5" t="n">
        <v>1</v>
      </c>
      <c r="BY739" s="5" t="n">
        <v>12.729</v>
      </c>
      <c r="BZ739" s="5" t="n">
        <v>0</v>
      </c>
      <c r="CA739" s="5" t="n">
        <v>12.729</v>
      </c>
      <c r="CB739" s="5" t="n">
        <v>0</v>
      </c>
      <c r="CC739" s="5" t="n">
        <v>97.90000000000001</v>
      </c>
      <c r="CD739" s="5" t="n">
        <v>7.95</v>
      </c>
      <c r="CE739" s="5" t="n">
        <v>0.906</v>
      </c>
      <c r="CF739" s="5" t="n">
        <v>110.138</v>
      </c>
      <c r="CG739" s="5" t="n">
        <v>0.125</v>
      </c>
      <c r="CH739" s="5" t="n">
        <v>1</v>
      </c>
      <c r="CI739" s="5" t="n">
        <v>0</v>
      </c>
      <c r="CJ739" s="5" t="n">
        <v>0</v>
      </c>
      <c r="CK739" s="5" t="n">
        <v>0</v>
      </c>
      <c r="CL739" s="5" t="n">
        <v>0</v>
      </c>
      <c r="CM739" s="5" t="n">
        <v>0</v>
      </c>
      <c r="CN739" s="5" t="n">
        <v>0</v>
      </c>
      <c r="CO739" s="5" t="n">
        <v>0</v>
      </c>
      <c r="CP739" s="5" t="n">
        <v>0</v>
      </c>
      <c r="CQ739" s="5" t="n">
        <v>1.294</v>
      </c>
      <c r="CR739" s="5" t="n">
        <v>0</v>
      </c>
      <c r="CS739" s="5" t="n">
        <v>5.158</v>
      </c>
      <c r="CT739" s="5" t="n">
        <v>10.485</v>
      </c>
      <c r="CU739" s="5" t="n">
        <v>29.494</v>
      </c>
    </row>
    <row r="740">
      <c r="A740" s="5" t="inlineStr">
        <is>
          <t>LCA2023</t>
        </is>
      </c>
      <c r="B740" s="5" t="inlineStr">
        <is>
          <t>LCA</t>
        </is>
      </c>
      <c r="C740" s="5" t="inlineStr">
        <is>
          <t>LCA</t>
        </is>
      </c>
      <c r="D740" s="5" t="inlineStr">
        <is>
          <t>St. Lucia</t>
        </is>
      </c>
      <c r="E740" s="5" t="n">
        <v>2023</v>
      </c>
      <c r="F740" s="5" t="n">
        <v>0.125</v>
      </c>
      <c r="G740" s="5" t="n">
        <v>6.147</v>
      </c>
      <c r="H740" s="5" t="n">
        <v>1.286</v>
      </c>
      <c r="I740" s="5" t="n">
        <v>0</v>
      </c>
      <c r="J740" s="5" t="n">
        <v>6.147</v>
      </c>
      <c r="K740" s="5" t="n">
        <v>0</v>
      </c>
      <c r="L740" s="5" t="n">
        <v>1</v>
      </c>
      <c r="M740" s="5" t="n">
        <v>7.886</v>
      </c>
      <c r="N740" s="5" t="n">
        <v>3.857</v>
      </c>
      <c r="O740" s="5" t="n">
        <v>0</v>
      </c>
      <c r="P740" s="5" t="n">
        <v>7.886</v>
      </c>
      <c r="Q740" s="5" t="n">
        <v>0</v>
      </c>
      <c r="R740" s="5" t="n">
        <v>1</v>
      </c>
      <c r="S740" s="5" t="n">
        <v>12.575</v>
      </c>
      <c r="T740" s="5" t="n">
        <v>7.714</v>
      </c>
      <c r="U740" s="5" t="n">
        <v>0.174</v>
      </c>
      <c r="V740" s="5" t="n">
        <v>14.147</v>
      </c>
      <c r="W740" s="5" t="n">
        <v>0.125</v>
      </c>
      <c r="X740" s="5" t="n">
        <v>1</v>
      </c>
      <c r="Y740" s="5" t="n">
        <v>12.478</v>
      </c>
      <c r="Z740" s="5" t="n">
        <v>1.678</v>
      </c>
      <c r="AA740" s="5" t="n">
        <v>0</v>
      </c>
      <c r="AB740" s="5" t="n">
        <v>12.478</v>
      </c>
      <c r="AC740" s="5" t="n">
        <v>0</v>
      </c>
      <c r="AD740" s="5" t="n">
        <v>1</v>
      </c>
      <c r="AE740" s="5" t="n">
        <v>13.763</v>
      </c>
      <c r="AF740" s="5" t="n">
        <v>3.223</v>
      </c>
      <c r="AG740" s="5" t="n">
        <v>0</v>
      </c>
      <c r="AH740" s="5" t="n">
        <v>13.763</v>
      </c>
      <c r="AI740" s="5" t="n">
        <v>0</v>
      </c>
      <c r="AJ740" s="5" t="n">
        <v>1</v>
      </c>
      <c r="AK740" s="5" t="n">
        <v>21.477</v>
      </c>
      <c r="AL740" s="5" t="n">
        <v>11.54</v>
      </c>
      <c r="AM740" s="5" t="n">
        <v>0.297</v>
      </c>
      <c r="AN740" s="5" t="n">
        <v>24.162</v>
      </c>
      <c r="AO740" s="5" t="n">
        <v>0.125</v>
      </c>
      <c r="AP740" s="5" t="n">
        <v>1</v>
      </c>
      <c r="AQ740" s="5" t="n">
        <v>0.791</v>
      </c>
      <c r="AR740" s="5" t="n">
        <v>0.129</v>
      </c>
      <c r="AS740" s="5" t="n">
        <v>0.5629999999999999</v>
      </c>
      <c r="AT740" s="5" t="n">
        <v>1.354</v>
      </c>
      <c r="AU740" s="5" t="n">
        <v>0</v>
      </c>
      <c r="AV740" s="5" t="n">
        <v>1</v>
      </c>
      <c r="AW740" s="5" t="n">
        <v>0.618</v>
      </c>
      <c r="AX740" s="5" t="n">
        <v>0.129</v>
      </c>
      <c r="AY740" s="5" t="n">
        <v>0.678</v>
      </c>
      <c r="AZ740" s="5" t="n">
        <v>1.296</v>
      </c>
      <c r="BA740" s="5" t="n">
        <v>0</v>
      </c>
      <c r="BB740" s="5" t="n">
        <v>1</v>
      </c>
      <c r="BC740" s="5" t="n">
        <v>0.554</v>
      </c>
      <c r="BD740" s="5" t="n">
        <v>0.129</v>
      </c>
      <c r="BE740" s="5" t="n">
        <v>0.314</v>
      </c>
      <c r="BF740" s="5" t="n">
        <v>0.868</v>
      </c>
      <c r="BG740" s="5" t="n">
        <v>0</v>
      </c>
      <c r="BH740" s="5" t="n">
        <v>1</v>
      </c>
      <c r="BI740" s="5" t="n">
        <v>0.5570000000000001</v>
      </c>
      <c r="BJ740" s="5" t="n">
        <v>0.129</v>
      </c>
      <c r="BK740" s="5" t="n">
        <v>0.442</v>
      </c>
      <c r="BL740" s="5" t="n">
        <v>0.999</v>
      </c>
      <c r="BM740" s="5" t="n">
        <v>0</v>
      </c>
      <c r="BN740" s="5" t="n">
        <v>1</v>
      </c>
      <c r="BO740" s="5" t="n">
        <v>0</v>
      </c>
      <c r="BP740" s="5" t="n">
        <v>0</v>
      </c>
      <c r="BQ740" s="5" t="n">
        <v>0.362</v>
      </c>
      <c r="BR740" s="5" t="n">
        <v>0</v>
      </c>
      <c r="BS740" s="5" t="n">
        <v>1</v>
      </c>
      <c r="BT740" s="5" t="n">
        <v>0</v>
      </c>
      <c r="BU740" s="5" t="n">
        <v>0</v>
      </c>
      <c r="BV740" s="5" t="n">
        <v>0.296</v>
      </c>
      <c r="BW740" s="5" t="n">
        <v>0</v>
      </c>
      <c r="BX740" s="5" t="n">
        <v>1</v>
      </c>
      <c r="BY740" s="5" t="n">
        <v>13.254</v>
      </c>
      <c r="BZ740" s="5" t="n">
        <v>0</v>
      </c>
      <c r="CA740" s="5" t="n">
        <v>13.254</v>
      </c>
      <c r="CB740" s="5" t="n">
        <v>0</v>
      </c>
      <c r="CC740" s="5" t="n">
        <v>83.248</v>
      </c>
      <c r="CD740" s="5" t="n">
        <v>7.95</v>
      </c>
      <c r="CE740" s="5" t="n">
        <v>1.152</v>
      </c>
      <c r="CF740" s="5" t="n">
        <v>93.654</v>
      </c>
      <c r="CG740" s="5" t="n">
        <v>0.125</v>
      </c>
      <c r="CH740" s="5" t="n">
        <v>1</v>
      </c>
      <c r="CI740" s="5" t="n">
        <v>0</v>
      </c>
      <c r="CJ740" s="5" t="n">
        <v>0</v>
      </c>
      <c r="CK740" s="5" t="n">
        <v>0</v>
      </c>
      <c r="CL740" s="5" t="n">
        <v>0</v>
      </c>
      <c r="CM740" s="5" t="n">
        <v>0</v>
      </c>
      <c r="CN740" s="5" t="n">
        <v>0</v>
      </c>
      <c r="CO740" s="5" t="n">
        <v>0</v>
      </c>
      <c r="CP740" s="5" t="n">
        <v>0</v>
      </c>
      <c r="CQ740" s="5" t="n">
        <v>1.348</v>
      </c>
      <c r="CR740" s="5" t="n">
        <v>0</v>
      </c>
      <c r="CS740" s="5" t="n">
        <v>5.37</v>
      </c>
      <c r="CT740" s="5" t="n">
        <v>4.861</v>
      </c>
      <c r="CU740" s="5" t="n">
        <v>11.192</v>
      </c>
    </row>
    <row r="741">
      <c r="A741" s="5" t="inlineStr">
        <is>
          <t>LCA2024</t>
        </is>
      </c>
      <c r="B741" s="5" t="inlineStr">
        <is>
          <t>LCA</t>
        </is>
      </c>
      <c r="C741" s="5" t="inlineStr">
        <is>
          <t>LCA</t>
        </is>
      </c>
      <c r="D741" s="5" t="inlineStr">
        <is>
          <t>St. Lucia</t>
        </is>
      </c>
      <c r="E741" s="5" t="n">
        <v>2024</v>
      </c>
      <c r="F741" s="5" t="n">
        <v>0.125</v>
      </c>
      <c r="G741" s="5" t="n">
        <v>5.575</v>
      </c>
      <c r="H741" s="5" t="n">
        <v>1.324</v>
      </c>
      <c r="I741" s="5" t="n">
        <v>0</v>
      </c>
      <c r="J741" s="5" t="n">
        <v>5.575</v>
      </c>
      <c r="K741" s="5" t="n">
        <v>0</v>
      </c>
      <c r="L741" s="5" t="n">
        <v>1</v>
      </c>
      <c r="M741" s="5" t="n">
        <v>7.124</v>
      </c>
      <c r="N741" s="5" t="n">
        <v>3.971</v>
      </c>
      <c r="O741" s="5" t="n">
        <v>0</v>
      </c>
      <c r="P741" s="5" t="n">
        <v>7.124</v>
      </c>
      <c r="Q741" s="5" t="n">
        <v>0</v>
      </c>
      <c r="R741" s="5" t="n">
        <v>1</v>
      </c>
      <c r="S741" s="5" t="n">
        <v>12.193</v>
      </c>
      <c r="T741" s="5" t="n">
        <v>7.942</v>
      </c>
      <c r="U741" s="5" t="n">
        <v>0.208</v>
      </c>
      <c r="V741" s="5" t="n">
        <v>13.717</v>
      </c>
      <c r="W741" s="5" t="n">
        <v>0.125</v>
      </c>
      <c r="X741" s="5" t="n">
        <v>1</v>
      </c>
      <c r="Y741" s="5" t="n">
        <v>11.447</v>
      </c>
      <c r="Z741" s="5" t="n">
        <v>1.54</v>
      </c>
      <c r="AA741" s="5" t="n">
        <v>0</v>
      </c>
      <c r="AB741" s="5" t="n">
        <v>11.447</v>
      </c>
      <c r="AC741" s="5" t="n">
        <v>0</v>
      </c>
      <c r="AD741" s="5" t="n">
        <v>1</v>
      </c>
      <c r="AE741" s="5" t="n">
        <v>12.771</v>
      </c>
      <c r="AF741" s="5" t="n">
        <v>2.991</v>
      </c>
      <c r="AG741" s="5" t="n">
        <v>0</v>
      </c>
      <c r="AH741" s="5" t="n">
        <v>12.771</v>
      </c>
      <c r="AI741" s="5" t="n">
        <v>0</v>
      </c>
      <c r="AJ741" s="5" t="n">
        <v>1</v>
      </c>
      <c r="AK741" s="5" t="n">
        <v>20.712</v>
      </c>
      <c r="AL741" s="5" t="n">
        <v>11.129</v>
      </c>
      <c r="AM741" s="5" t="n">
        <v>0.353</v>
      </c>
      <c r="AN741" s="5" t="n">
        <v>23.301</v>
      </c>
      <c r="AO741" s="5" t="n">
        <v>0.125</v>
      </c>
      <c r="AP741" s="5" t="n">
        <v>1</v>
      </c>
      <c r="AQ741" s="5" t="n">
        <v>0.756</v>
      </c>
      <c r="AR741" s="5" t="n">
        <v>0.132</v>
      </c>
      <c r="AS741" s="5" t="n">
        <v>0.586</v>
      </c>
      <c r="AT741" s="5" t="n">
        <v>1.342</v>
      </c>
      <c r="AU741" s="5" t="n">
        <v>0</v>
      </c>
      <c r="AV741" s="5" t="n">
        <v>1</v>
      </c>
      <c r="AW741" s="5" t="n">
        <v>0.655</v>
      </c>
      <c r="AX741" s="5" t="n">
        <v>0.132</v>
      </c>
      <c r="AY741" s="5" t="n">
        <v>0.643</v>
      </c>
      <c r="AZ741" s="5" t="n">
        <v>1.299</v>
      </c>
      <c r="BA741" s="5" t="n">
        <v>0</v>
      </c>
      <c r="BB741" s="5" t="n">
        <v>1</v>
      </c>
      <c r="BC741" s="5" t="n">
        <v>0.534</v>
      </c>
      <c r="BD741" s="5" t="n">
        <v>0.132</v>
      </c>
      <c r="BE741" s="5" t="n">
        <v>0.326</v>
      </c>
      <c r="BF741" s="5" t="n">
        <v>0.859</v>
      </c>
      <c r="BG741" s="5" t="n">
        <v>0</v>
      </c>
      <c r="BH741" s="5" t="n">
        <v>1</v>
      </c>
      <c r="BI741" s="5" t="n">
        <v>0.5679999999999999</v>
      </c>
      <c r="BJ741" s="5" t="n">
        <v>0.132</v>
      </c>
      <c r="BK741" s="5" t="n">
        <v>0.371</v>
      </c>
      <c r="BL741" s="5" t="n">
        <v>0.9389999999999999</v>
      </c>
      <c r="BM741" s="5" t="n">
        <v>0</v>
      </c>
      <c r="BN741" s="5" t="n">
        <v>1</v>
      </c>
      <c r="BO741" s="5" t="n">
        <v>0</v>
      </c>
      <c r="BP741" s="5" t="n">
        <v>0</v>
      </c>
      <c r="BQ741" s="5" t="n">
        <v>0.373</v>
      </c>
      <c r="BR741" s="5" t="n">
        <v>0</v>
      </c>
      <c r="BS741" s="5" t="n">
        <v>1</v>
      </c>
      <c r="BT741" s="5" t="n">
        <v>0</v>
      </c>
      <c r="BU741" s="5" t="n">
        <v>0</v>
      </c>
      <c r="BV741" s="5" t="n">
        <v>0.305</v>
      </c>
      <c r="BW741" s="5" t="n">
        <v>0</v>
      </c>
      <c r="BX741" s="5" t="n">
        <v>1</v>
      </c>
      <c r="BY741" s="5" t="n">
        <v>13.646</v>
      </c>
      <c r="BZ741" s="5" t="n">
        <v>0</v>
      </c>
      <c r="CA741" s="5" t="n">
        <v>13.646</v>
      </c>
      <c r="CB741" s="5" t="n">
        <v>0</v>
      </c>
      <c r="CC741" s="5" t="n">
        <v>82.58799999999999</v>
      </c>
      <c r="CD741" s="5" t="n">
        <v>7.95</v>
      </c>
      <c r="CE741" s="5" t="n">
        <v>1.406</v>
      </c>
      <c r="CF741" s="5" t="n">
        <v>92.91200000000001</v>
      </c>
      <c r="CG741" s="5" t="n">
        <v>0.125</v>
      </c>
      <c r="CH741" s="5" t="n">
        <v>1</v>
      </c>
      <c r="CI741" s="5" t="n">
        <v>0</v>
      </c>
      <c r="CJ741" s="5" t="n">
        <v>0</v>
      </c>
      <c r="CK741" s="5" t="n">
        <v>0</v>
      </c>
      <c r="CL741" s="5" t="n">
        <v>0</v>
      </c>
      <c r="CM741" s="5" t="n">
        <v>0</v>
      </c>
      <c r="CN741" s="5" t="n">
        <v>0</v>
      </c>
      <c r="CO741" s="5" t="n">
        <v>0</v>
      </c>
      <c r="CP741" s="5" t="n">
        <v>0</v>
      </c>
      <c r="CQ741" s="5" t="n">
        <v>1.387</v>
      </c>
      <c r="CR741" s="5" t="n">
        <v>0</v>
      </c>
      <c r="CS741" s="5" t="n">
        <v>5.529</v>
      </c>
      <c r="CT741" s="5" t="n">
        <v>4.251</v>
      </c>
      <c r="CU741" s="5" t="n">
        <v>10.123</v>
      </c>
    </row>
    <row r="742">
      <c r="A742" s="5" t="inlineStr">
        <is>
          <t>MAF2021</t>
        </is>
      </c>
      <c r="B742" s="5" t="inlineStr">
        <is>
          <t>MAF</t>
        </is>
      </c>
      <c r="C742" s="5" t="inlineStr">
        <is>
          <t>MAF</t>
        </is>
      </c>
      <c r="D742" s="5" t="inlineStr">
        <is>
          <t>St. Martin (French part)</t>
        </is>
      </c>
      <c r="E742" s="5" t="n">
        <v>2021</v>
      </c>
      <c r="F742" s="5" t="n">
        <v>0.05</v>
      </c>
      <c r="G742" s="5" t="n">
        <v>5.897</v>
      </c>
      <c r="H742" s="5" t="n">
        <v>1.143</v>
      </c>
      <c r="I742" s="5" t="n">
        <v>0</v>
      </c>
      <c r="J742" s="5" t="n">
        <v>5.897</v>
      </c>
      <c r="K742" s="5" t="n">
        <v>0</v>
      </c>
      <c r="L742" s="5" t="n">
        <v>1</v>
      </c>
      <c r="M742" s="5" t="n">
        <v>7.964</v>
      </c>
      <c r="N742" s="5" t="n">
        <v>3.43</v>
      </c>
      <c r="O742" s="5" t="n">
        <v>0</v>
      </c>
      <c r="P742" s="5" t="n">
        <v>7.964</v>
      </c>
      <c r="Q742" s="5" t="n">
        <v>0</v>
      </c>
      <c r="R742" s="5" t="n">
        <v>1</v>
      </c>
      <c r="S742" s="5" t="n">
        <v>11.613</v>
      </c>
      <c r="T742" s="5" t="n">
        <v>6.86</v>
      </c>
      <c r="U742" s="5" t="n">
        <v>0</v>
      </c>
      <c r="V742" s="5" t="n">
        <v>12.194</v>
      </c>
      <c r="W742" s="5" t="n">
        <v>0.05</v>
      </c>
      <c r="X742" s="5" t="n">
        <v>1</v>
      </c>
      <c r="Y742" s="5" t="n">
        <v>17.127</v>
      </c>
      <c r="Z742" s="5" t="n">
        <v>2.304</v>
      </c>
      <c r="AA742" s="5" t="n">
        <v>0</v>
      </c>
      <c r="AB742" s="5" t="n">
        <v>17.127</v>
      </c>
      <c r="AC742" s="5" t="n">
        <v>0</v>
      </c>
      <c r="AD742" s="5" t="n">
        <v>1</v>
      </c>
      <c r="AE742" s="5" t="n">
        <v>18.27</v>
      </c>
      <c r="AF742" s="5" t="n">
        <v>4.278</v>
      </c>
      <c r="AG742" s="5" t="n">
        <v>0</v>
      </c>
      <c r="AH742" s="5" t="n">
        <v>18.27</v>
      </c>
      <c r="AI742" s="5" t="n">
        <v>0</v>
      </c>
      <c r="AJ742" s="5" t="n">
        <v>1</v>
      </c>
      <c r="AK742" s="5" t="n">
        <v>25.13</v>
      </c>
      <c r="AL742" s="5" t="n">
        <v>13.503</v>
      </c>
      <c r="AM742" s="5" t="n">
        <v>0</v>
      </c>
      <c r="AN742" s="5" t="n">
        <v>26.386</v>
      </c>
      <c r="AO742" s="5" t="n">
        <v>0.05</v>
      </c>
      <c r="AP742" s="5" t="n">
        <v>1</v>
      </c>
      <c r="AQ742" s="5" t="n">
        <v>0.649</v>
      </c>
      <c r="AR742" s="5" t="n">
        <v>0.114</v>
      </c>
      <c r="AS742" s="5" t="n">
        <v>0</v>
      </c>
      <c r="AT742" s="5" t="n">
        <v>0.681</v>
      </c>
      <c r="AU742" s="5" t="n">
        <v>0.05</v>
      </c>
      <c r="AV742" s="5" t="n">
        <v>1</v>
      </c>
      <c r="AW742" s="5" t="n">
        <v>0.577</v>
      </c>
      <c r="AX742" s="5" t="n">
        <v>0.114</v>
      </c>
      <c r="AY742" s="5" t="n">
        <v>0</v>
      </c>
      <c r="AZ742" s="5" t="n">
        <v>0.605</v>
      </c>
      <c r="BA742" s="5" t="n">
        <v>0.05</v>
      </c>
      <c r="BB742" s="5" t="n">
        <v>1</v>
      </c>
      <c r="BC742" s="5" t="n">
        <v>0.458</v>
      </c>
      <c r="BD742" s="5" t="n">
        <v>0.114</v>
      </c>
      <c r="BE742" s="5" t="n">
        <v>0</v>
      </c>
      <c r="BF742" s="5" t="n">
        <v>0.481</v>
      </c>
      <c r="BG742" s="5" t="n">
        <v>0.05</v>
      </c>
      <c r="BH742" s="5" t="n">
        <v>1</v>
      </c>
      <c r="BI742" s="5" t="n">
        <v>0.491</v>
      </c>
      <c r="BJ742" s="5" t="n">
        <v>0.114</v>
      </c>
      <c r="BK742" s="5" t="n">
        <v>0</v>
      </c>
      <c r="BL742" s="5" t="n">
        <v>0.516</v>
      </c>
      <c r="BM742" s="5" t="n">
        <v>0.05</v>
      </c>
      <c r="BN742" s="5" t="n">
        <v>1</v>
      </c>
      <c r="BO742" s="5" t="n">
        <v>0</v>
      </c>
      <c r="BP742" s="5" t="n">
        <v>0</v>
      </c>
      <c r="BQ742" s="5" t="n">
        <v>0</v>
      </c>
      <c r="BR742" s="5" t="n">
        <v>0</v>
      </c>
      <c r="BS742" s="5" t="n">
        <v>1</v>
      </c>
      <c r="BT742" s="5" t="n">
        <v>0</v>
      </c>
      <c r="BU742" s="5" t="n">
        <v>0</v>
      </c>
      <c r="BV742" s="5" t="n">
        <v>0</v>
      </c>
      <c r="BW742" s="5" t="n">
        <v>0.05</v>
      </c>
      <c r="BX742" s="5" t="n">
        <v>1</v>
      </c>
      <c r="BY742" s="5" t="n">
        <v>11.787</v>
      </c>
      <c r="BZ742" s="5" t="n">
        <v>0</v>
      </c>
      <c r="CA742" s="5" t="n">
        <v>11.787</v>
      </c>
      <c r="CB742" s="5" t="n">
        <v>0</v>
      </c>
      <c r="CC742" s="5" t="n">
        <v>78.125</v>
      </c>
      <c r="CD742" s="5" t="n">
        <v>7.95</v>
      </c>
      <c r="CE742" s="5" t="n">
        <v>0</v>
      </c>
      <c r="CF742" s="5" t="n">
        <v>82.03100000000001</v>
      </c>
      <c r="CG742" s="5" t="n">
        <v>0.05</v>
      </c>
      <c r="CH742" s="5" t="n">
        <v>1</v>
      </c>
      <c r="CI742" s="5" t="n">
        <v>0</v>
      </c>
      <c r="CJ742" s="5" t="n">
        <v>0</v>
      </c>
      <c r="CK742" s="5" t="n">
        <v>0</v>
      </c>
      <c r="CL742" s="5" t="n">
        <v>0</v>
      </c>
      <c r="CM742" s="5" t="n">
        <v>0</v>
      </c>
      <c r="CN742" s="5" t="n">
        <v>0</v>
      </c>
      <c r="CO742" s="5" t="n">
        <v>0</v>
      </c>
      <c r="CP742" s="5" t="n">
        <v>0</v>
      </c>
      <c r="CQ742" s="5" t="n">
        <v>1.198</v>
      </c>
      <c r="CR742" s="5" t="n">
        <v>0</v>
      </c>
      <c r="CS742" s="5" t="n">
        <v>4.776</v>
      </c>
      <c r="CT742" s="5" t="n">
        <v>4.753</v>
      </c>
      <c r="CU742" s="5" t="n">
        <v>15.983</v>
      </c>
    </row>
    <row r="743">
      <c r="A743" s="5" t="inlineStr">
        <is>
          <t>MAF2022</t>
        </is>
      </c>
      <c r="B743" s="5" t="inlineStr">
        <is>
          <t>MAF</t>
        </is>
      </c>
      <c r="C743" s="5" t="inlineStr">
        <is>
          <t>MAF</t>
        </is>
      </c>
      <c r="D743" s="5" t="inlineStr">
        <is>
          <t>St. Martin (French part)</t>
        </is>
      </c>
      <c r="E743" s="5" t="n">
        <v>2022</v>
      </c>
      <c r="F743" s="5" t="n">
        <v>0.05</v>
      </c>
      <c r="G743" s="5" t="n">
        <v>11.72</v>
      </c>
      <c r="H743" s="5" t="n">
        <v>1.235</v>
      </c>
      <c r="I743" s="5" t="n">
        <v>0</v>
      </c>
      <c r="J743" s="5" t="n">
        <v>11.72</v>
      </c>
      <c r="K743" s="5" t="n">
        <v>0</v>
      </c>
      <c r="L743" s="5" t="n">
        <v>1</v>
      </c>
      <c r="M743" s="5" t="n">
        <v>9.782999999999999</v>
      </c>
      <c r="N743" s="5" t="n">
        <v>3.704</v>
      </c>
      <c r="O743" s="5" t="n">
        <v>0</v>
      </c>
      <c r="P743" s="5" t="n">
        <v>9.782999999999999</v>
      </c>
      <c r="Q743" s="5" t="n">
        <v>0</v>
      </c>
      <c r="R743" s="5" t="n">
        <v>1</v>
      </c>
      <c r="S743" s="5" t="n">
        <v>17.893</v>
      </c>
      <c r="T743" s="5" t="n">
        <v>7.408</v>
      </c>
      <c r="U743" s="5" t="n">
        <v>0.066</v>
      </c>
      <c r="V743" s="5" t="n">
        <v>18.788</v>
      </c>
      <c r="W743" s="5" t="n">
        <v>0.05</v>
      </c>
      <c r="X743" s="5" t="n">
        <v>1</v>
      </c>
      <c r="Y743" s="5" t="n">
        <v>30.728</v>
      </c>
      <c r="Z743" s="5" t="n">
        <v>4.133</v>
      </c>
      <c r="AA743" s="5" t="n">
        <v>0</v>
      </c>
      <c r="AB743" s="5" t="n">
        <v>30.728</v>
      </c>
      <c r="AC743" s="5" t="n">
        <v>0</v>
      </c>
      <c r="AD743" s="5" t="n">
        <v>1</v>
      </c>
      <c r="AE743" s="5" t="n">
        <v>31.963</v>
      </c>
      <c r="AF743" s="5" t="n">
        <v>7.485</v>
      </c>
      <c r="AG743" s="5" t="n">
        <v>0</v>
      </c>
      <c r="AH743" s="5" t="n">
        <v>31.963</v>
      </c>
      <c r="AI743" s="5" t="n">
        <v>0</v>
      </c>
      <c r="AJ743" s="5" t="n">
        <v>1</v>
      </c>
      <c r="AK743" s="5" t="n">
        <v>39.371</v>
      </c>
      <c r="AL743" s="5" t="n">
        <v>21.155</v>
      </c>
      <c r="AM743" s="5" t="n">
        <v>0.146</v>
      </c>
      <c r="AN743" s="5" t="n">
        <v>41.34</v>
      </c>
      <c r="AO743" s="5" t="n">
        <v>0.05</v>
      </c>
      <c r="AP743" s="5" t="n">
        <v>1</v>
      </c>
      <c r="AQ743" s="5" t="n">
        <v>0.896</v>
      </c>
      <c r="AR743" s="5" t="n">
        <v>0.123</v>
      </c>
      <c r="AS743" s="5" t="n">
        <v>0.003</v>
      </c>
      <c r="AT743" s="5" t="n">
        <v>0.9409999999999999</v>
      </c>
      <c r="AU743" s="5" t="n">
        <v>0.05</v>
      </c>
      <c r="AV743" s="5" t="n">
        <v>1</v>
      </c>
      <c r="AW743" s="5" t="n">
        <v>0.89</v>
      </c>
      <c r="AX743" s="5" t="n">
        <v>0.123</v>
      </c>
      <c r="AY743" s="5" t="n">
        <v>0.003</v>
      </c>
      <c r="AZ743" s="5" t="n">
        <v>0.9350000000000001</v>
      </c>
      <c r="BA743" s="5" t="n">
        <v>0.05</v>
      </c>
      <c r="BB743" s="5" t="n">
        <v>1</v>
      </c>
      <c r="BC743" s="5" t="n">
        <v>0.62</v>
      </c>
      <c r="BD743" s="5" t="n">
        <v>0.123</v>
      </c>
      <c r="BE743" s="5" t="n">
        <v>0.002</v>
      </c>
      <c r="BF743" s="5" t="n">
        <v>0.651</v>
      </c>
      <c r="BG743" s="5" t="n">
        <v>0.05</v>
      </c>
      <c r="BH743" s="5" t="n">
        <v>1</v>
      </c>
      <c r="BI743" s="5" t="n">
        <v>0.608</v>
      </c>
      <c r="BJ743" s="5" t="n">
        <v>0.123</v>
      </c>
      <c r="BK743" s="5" t="n">
        <v>0.002</v>
      </c>
      <c r="BL743" s="5" t="n">
        <v>0.638</v>
      </c>
      <c r="BM743" s="5" t="n">
        <v>0.05</v>
      </c>
      <c r="BN743" s="5" t="n">
        <v>1</v>
      </c>
      <c r="BO743" s="5" t="n">
        <v>0</v>
      </c>
      <c r="BP743" s="5" t="n">
        <v>0</v>
      </c>
      <c r="BQ743" s="5" t="n">
        <v>0</v>
      </c>
      <c r="BR743" s="5" t="n">
        <v>0</v>
      </c>
      <c r="BS743" s="5" t="n">
        <v>1</v>
      </c>
      <c r="BT743" s="5" t="n">
        <v>0</v>
      </c>
      <c r="BU743" s="5" t="n">
        <v>0</v>
      </c>
      <c r="BV743" s="5" t="n">
        <v>0</v>
      </c>
      <c r="BW743" s="5" t="n">
        <v>0.05</v>
      </c>
      <c r="BX743" s="5" t="n">
        <v>1</v>
      </c>
      <c r="BY743" s="5" t="n">
        <v>12.729</v>
      </c>
      <c r="BZ743" s="5" t="n">
        <v>0</v>
      </c>
      <c r="CA743" s="5" t="n">
        <v>12.729</v>
      </c>
      <c r="CB743" s="5" t="n">
        <v>0</v>
      </c>
      <c r="CC743" s="5" t="n">
        <v>97.90000000000001</v>
      </c>
      <c r="CD743" s="5" t="n">
        <v>7.95</v>
      </c>
      <c r="CE743" s="5" t="n">
        <v>0.362</v>
      </c>
      <c r="CF743" s="5" t="n">
        <v>102.795</v>
      </c>
      <c r="CG743" s="5" t="n">
        <v>0.05</v>
      </c>
      <c r="CH743" s="5" t="n">
        <v>1</v>
      </c>
      <c r="CI743" s="5" t="n">
        <v>0</v>
      </c>
      <c r="CJ743" s="5" t="n">
        <v>0</v>
      </c>
      <c r="CK743" s="5" t="n">
        <v>0</v>
      </c>
      <c r="CL743" s="5" t="n">
        <v>0</v>
      </c>
      <c r="CM743" s="5" t="n">
        <v>0</v>
      </c>
      <c r="CN743" s="5" t="n">
        <v>0</v>
      </c>
      <c r="CO743" s="5" t="n">
        <v>0</v>
      </c>
      <c r="CP743" s="5" t="n">
        <v>0</v>
      </c>
      <c r="CQ743" s="5" t="n">
        <v>1.294</v>
      </c>
      <c r="CR743" s="5" t="n">
        <v>0</v>
      </c>
      <c r="CS743" s="5" t="n">
        <v>5.158</v>
      </c>
      <c r="CT743" s="5" t="n">
        <v>10.485</v>
      </c>
      <c r="CU743" s="5" t="n">
        <v>29.494</v>
      </c>
    </row>
    <row r="744">
      <c r="A744" s="5" t="inlineStr">
        <is>
          <t>MAF2023</t>
        </is>
      </c>
      <c r="B744" s="5" t="inlineStr">
        <is>
          <t>MAF</t>
        </is>
      </c>
      <c r="C744" s="5" t="inlineStr">
        <is>
          <t>MAF</t>
        </is>
      </c>
      <c r="D744" s="5" t="inlineStr">
        <is>
          <t>St. Martin (French part)</t>
        </is>
      </c>
      <c r="E744" s="5" t="n">
        <v>2023</v>
      </c>
      <c r="F744" s="5" t="n">
        <v>0.05</v>
      </c>
      <c r="G744" s="5" t="n">
        <v>6.147</v>
      </c>
      <c r="H744" s="5" t="n">
        <v>1.286</v>
      </c>
      <c r="I744" s="5" t="n">
        <v>0</v>
      </c>
      <c r="J744" s="5" t="n">
        <v>6.147</v>
      </c>
      <c r="K744" s="5" t="n">
        <v>0</v>
      </c>
      <c r="L744" s="5" t="n">
        <v>1</v>
      </c>
      <c r="M744" s="5" t="n">
        <v>7.886</v>
      </c>
      <c r="N744" s="5" t="n">
        <v>3.857</v>
      </c>
      <c r="O744" s="5" t="n">
        <v>0</v>
      </c>
      <c r="P744" s="5" t="n">
        <v>7.886</v>
      </c>
      <c r="Q744" s="5" t="n">
        <v>0</v>
      </c>
      <c r="R744" s="5" t="n">
        <v>1</v>
      </c>
      <c r="S744" s="5" t="n">
        <v>12.575</v>
      </c>
      <c r="T744" s="5" t="n">
        <v>7.714</v>
      </c>
      <c r="U744" s="5" t="n">
        <v>0.07000000000000001</v>
      </c>
      <c r="V744" s="5" t="n">
        <v>13.204</v>
      </c>
      <c r="W744" s="5" t="n">
        <v>0.05</v>
      </c>
      <c r="X744" s="5" t="n">
        <v>1</v>
      </c>
      <c r="Y744" s="5" t="n">
        <v>12.478</v>
      </c>
      <c r="Z744" s="5" t="n">
        <v>1.678</v>
      </c>
      <c r="AA744" s="5" t="n">
        <v>0</v>
      </c>
      <c r="AB744" s="5" t="n">
        <v>12.478</v>
      </c>
      <c r="AC744" s="5" t="n">
        <v>0</v>
      </c>
      <c r="AD744" s="5" t="n">
        <v>1</v>
      </c>
      <c r="AE744" s="5" t="n">
        <v>13.763</v>
      </c>
      <c r="AF744" s="5" t="n">
        <v>3.223</v>
      </c>
      <c r="AG744" s="5" t="n">
        <v>0</v>
      </c>
      <c r="AH744" s="5" t="n">
        <v>13.763</v>
      </c>
      <c r="AI744" s="5" t="n">
        <v>0</v>
      </c>
      <c r="AJ744" s="5" t="n">
        <v>1</v>
      </c>
      <c r="AK744" s="5" t="n">
        <v>21.477</v>
      </c>
      <c r="AL744" s="5" t="n">
        <v>11.54</v>
      </c>
      <c r="AM744" s="5" t="n">
        <v>0.119</v>
      </c>
      <c r="AN744" s="5" t="n">
        <v>22.551</v>
      </c>
      <c r="AO744" s="5" t="n">
        <v>0.05</v>
      </c>
      <c r="AP744" s="5" t="n">
        <v>1</v>
      </c>
      <c r="AQ744" s="5" t="n">
        <v>0.791</v>
      </c>
      <c r="AR744" s="5" t="n">
        <v>0.129</v>
      </c>
      <c r="AS744" s="5" t="n">
        <v>0.004</v>
      </c>
      <c r="AT744" s="5" t="n">
        <v>0.83</v>
      </c>
      <c r="AU744" s="5" t="n">
        <v>0.05</v>
      </c>
      <c r="AV744" s="5" t="n">
        <v>1</v>
      </c>
      <c r="AW744" s="5" t="n">
        <v>0.618</v>
      </c>
      <c r="AX744" s="5" t="n">
        <v>0.129</v>
      </c>
      <c r="AY744" s="5" t="n">
        <v>0.003</v>
      </c>
      <c r="AZ744" s="5" t="n">
        <v>0.649</v>
      </c>
      <c r="BA744" s="5" t="n">
        <v>0.05</v>
      </c>
      <c r="BB744" s="5" t="n">
        <v>1</v>
      </c>
      <c r="BC744" s="5" t="n">
        <v>0.554</v>
      </c>
      <c r="BD744" s="5" t="n">
        <v>0.129</v>
      </c>
      <c r="BE744" s="5" t="n">
        <v>0.003</v>
      </c>
      <c r="BF744" s="5" t="n">
        <v>0.582</v>
      </c>
      <c r="BG744" s="5" t="n">
        <v>0.05</v>
      </c>
      <c r="BH744" s="5" t="n">
        <v>1</v>
      </c>
      <c r="BI744" s="5" t="n">
        <v>0.5570000000000001</v>
      </c>
      <c r="BJ744" s="5" t="n">
        <v>0.129</v>
      </c>
      <c r="BK744" s="5" t="n">
        <v>0.003</v>
      </c>
      <c r="BL744" s="5" t="n">
        <v>0.585</v>
      </c>
      <c r="BM744" s="5" t="n">
        <v>0.05</v>
      </c>
      <c r="BN744" s="5" t="n">
        <v>1</v>
      </c>
      <c r="BO744" s="5" t="n">
        <v>0</v>
      </c>
      <c r="BP744" s="5" t="n">
        <v>0</v>
      </c>
      <c r="BQ744" s="5" t="n">
        <v>0</v>
      </c>
      <c r="BR744" s="5" t="n">
        <v>0</v>
      </c>
      <c r="BS744" s="5" t="n">
        <v>1</v>
      </c>
      <c r="BT744" s="5" t="n">
        <v>0</v>
      </c>
      <c r="BU744" s="5" t="n">
        <v>0</v>
      </c>
      <c r="BV744" s="5" t="n">
        <v>0</v>
      </c>
      <c r="BW744" s="5" t="n">
        <v>0.05</v>
      </c>
      <c r="BX744" s="5" t="n">
        <v>1</v>
      </c>
      <c r="BY744" s="5" t="n">
        <v>13.254</v>
      </c>
      <c r="BZ744" s="5" t="n">
        <v>0</v>
      </c>
      <c r="CA744" s="5" t="n">
        <v>13.254</v>
      </c>
      <c r="CB744" s="5" t="n">
        <v>0</v>
      </c>
      <c r="CC744" s="5" t="n">
        <v>83.248</v>
      </c>
      <c r="CD744" s="5" t="n">
        <v>7.95</v>
      </c>
      <c r="CE744" s="5" t="n">
        <v>0.461</v>
      </c>
      <c r="CF744" s="5" t="n">
        <v>87.41</v>
      </c>
      <c r="CG744" s="5" t="n">
        <v>0.05</v>
      </c>
      <c r="CH744" s="5" t="n">
        <v>1</v>
      </c>
      <c r="CI744" s="5" t="n">
        <v>0</v>
      </c>
      <c r="CJ744" s="5" t="n">
        <v>0</v>
      </c>
      <c r="CK744" s="5" t="n">
        <v>0</v>
      </c>
      <c r="CL744" s="5" t="n">
        <v>0</v>
      </c>
      <c r="CM744" s="5" t="n">
        <v>0</v>
      </c>
      <c r="CN744" s="5" t="n">
        <v>0</v>
      </c>
      <c r="CO744" s="5" t="n">
        <v>0</v>
      </c>
      <c r="CP744" s="5" t="n">
        <v>0</v>
      </c>
      <c r="CQ744" s="5" t="n">
        <v>1.348</v>
      </c>
      <c r="CR744" s="5" t="n">
        <v>0</v>
      </c>
      <c r="CS744" s="5" t="n">
        <v>5.37</v>
      </c>
      <c r="CT744" s="5" t="n">
        <v>4.861</v>
      </c>
      <c r="CU744" s="5" t="n">
        <v>11.192</v>
      </c>
    </row>
    <row r="745">
      <c r="A745" s="5" t="inlineStr">
        <is>
          <t>MAF2024</t>
        </is>
      </c>
      <c r="B745" s="5" t="inlineStr">
        <is>
          <t>MAF</t>
        </is>
      </c>
      <c r="C745" s="5" t="inlineStr">
        <is>
          <t>MAF</t>
        </is>
      </c>
      <c r="D745" s="5" t="inlineStr">
        <is>
          <t>St. Martin (French part)</t>
        </is>
      </c>
      <c r="E745" s="5" t="n">
        <v>2024</v>
      </c>
      <c r="F745" s="5" t="n">
        <v>0.05</v>
      </c>
      <c r="G745" s="5" t="n">
        <v>5.575</v>
      </c>
      <c r="H745" s="5" t="n">
        <v>1.324</v>
      </c>
      <c r="I745" s="5" t="n">
        <v>0</v>
      </c>
      <c r="J745" s="5" t="n">
        <v>5.575</v>
      </c>
      <c r="K745" s="5" t="n">
        <v>0</v>
      </c>
      <c r="L745" s="5" t="n">
        <v>1</v>
      </c>
      <c r="M745" s="5" t="n">
        <v>7.124</v>
      </c>
      <c r="N745" s="5" t="n">
        <v>3.971</v>
      </c>
      <c r="O745" s="5" t="n">
        <v>0</v>
      </c>
      <c r="P745" s="5" t="n">
        <v>7.124</v>
      </c>
      <c r="Q745" s="5" t="n">
        <v>0</v>
      </c>
      <c r="R745" s="5" t="n">
        <v>1</v>
      </c>
      <c r="S745" s="5" t="n">
        <v>12.193</v>
      </c>
      <c r="T745" s="5" t="n">
        <v>7.942</v>
      </c>
      <c r="U745" s="5" t="n">
        <v>0.083</v>
      </c>
      <c r="V745" s="5" t="n">
        <v>12.802</v>
      </c>
      <c r="W745" s="5" t="n">
        <v>0.05</v>
      </c>
      <c r="X745" s="5" t="n">
        <v>1</v>
      </c>
      <c r="Y745" s="5" t="n">
        <v>11.447</v>
      </c>
      <c r="Z745" s="5" t="n">
        <v>1.54</v>
      </c>
      <c r="AA745" s="5" t="n">
        <v>0</v>
      </c>
      <c r="AB745" s="5" t="n">
        <v>11.447</v>
      </c>
      <c r="AC745" s="5" t="n">
        <v>0</v>
      </c>
      <c r="AD745" s="5" t="n">
        <v>1</v>
      </c>
      <c r="AE745" s="5" t="n">
        <v>12.771</v>
      </c>
      <c r="AF745" s="5" t="n">
        <v>2.991</v>
      </c>
      <c r="AG745" s="5" t="n">
        <v>0</v>
      </c>
      <c r="AH745" s="5" t="n">
        <v>12.771</v>
      </c>
      <c r="AI745" s="5" t="n">
        <v>0</v>
      </c>
      <c r="AJ745" s="5" t="n">
        <v>1</v>
      </c>
      <c r="AK745" s="5" t="n">
        <v>20.712</v>
      </c>
      <c r="AL745" s="5" t="n">
        <v>11.129</v>
      </c>
      <c r="AM745" s="5" t="n">
        <v>0.141</v>
      </c>
      <c r="AN745" s="5" t="n">
        <v>21.748</v>
      </c>
      <c r="AO745" s="5" t="n">
        <v>0.05</v>
      </c>
      <c r="AP745" s="5" t="n">
        <v>1</v>
      </c>
      <c r="AQ745" s="5" t="n">
        <v>0.756</v>
      </c>
      <c r="AR745" s="5" t="n">
        <v>0.132</v>
      </c>
      <c r="AS745" s="5" t="n">
        <v>0.005</v>
      </c>
      <c r="AT745" s="5" t="n">
        <v>0.794</v>
      </c>
      <c r="AU745" s="5" t="n">
        <v>0.05</v>
      </c>
      <c r="AV745" s="5" t="n">
        <v>1</v>
      </c>
      <c r="AW745" s="5" t="n">
        <v>0.655</v>
      </c>
      <c r="AX745" s="5" t="n">
        <v>0.132</v>
      </c>
      <c r="AY745" s="5" t="n">
        <v>0.004</v>
      </c>
      <c r="AZ745" s="5" t="n">
        <v>0.6879999999999999</v>
      </c>
      <c r="BA745" s="5" t="n">
        <v>0.05</v>
      </c>
      <c r="BB745" s="5" t="n">
        <v>1</v>
      </c>
      <c r="BC745" s="5" t="n">
        <v>0.534</v>
      </c>
      <c r="BD745" s="5" t="n">
        <v>0.132</v>
      </c>
      <c r="BE745" s="5" t="n">
        <v>0.004</v>
      </c>
      <c r="BF745" s="5" t="n">
        <v>0.5600000000000001</v>
      </c>
      <c r="BG745" s="5" t="n">
        <v>0.05</v>
      </c>
      <c r="BH745" s="5" t="n">
        <v>1</v>
      </c>
      <c r="BI745" s="5" t="n">
        <v>0.5679999999999999</v>
      </c>
      <c r="BJ745" s="5" t="n">
        <v>0.132</v>
      </c>
      <c r="BK745" s="5" t="n">
        <v>0.004</v>
      </c>
      <c r="BL745" s="5" t="n">
        <v>0.596</v>
      </c>
      <c r="BM745" s="5" t="n">
        <v>0.05</v>
      </c>
      <c r="BN745" s="5" t="n">
        <v>1</v>
      </c>
      <c r="BO745" s="5" t="n">
        <v>0</v>
      </c>
      <c r="BP745" s="5" t="n">
        <v>0</v>
      </c>
      <c r="BQ745" s="5" t="n">
        <v>0</v>
      </c>
      <c r="BR745" s="5" t="n">
        <v>0</v>
      </c>
      <c r="BS745" s="5" t="n">
        <v>1</v>
      </c>
      <c r="BT745" s="5" t="n">
        <v>0</v>
      </c>
      <c r="BU745" s="5" t="n">
        <v>0</v>
      </c>
      <c r="BV745" s="5" t="n">
        <v>0</v>
      </c>
      <c r="BW745" s="5" t="n">
        <v>0.05</v>
      </c>
      <c r="BX745" s="5" t="n">
        <v>1</v>
      </c>
      <c r="BY745" s="5" t="n">
        <v>13.646</v>
      </c>
      <c r="BZ745" s="5" t="n">
        <v>0</v>
      </c>
      <c r="CA745" s="5" t="n">
        <v>13.646</v>
      </c>
      <c r="CB745" s="5" t="n">
        <v>0</v>
      </c>
      <c r="CC745" s="5" t="n">
        <v>82.58799999999999</v>
      </c>
      <c r="CD745" s="5" t="n">
        <v>7.95</v>
      </c>
      <c r="CE745" s="5" t="n">
        <v>0.5620000000000001</v>
      </c>
      <c r="CF745" s="5" t="n">
        <v>86.717</v>
      </c>
      <c r="CG745" s="5" t="n">
        <v>0.05</v>
      </c>
      <c r="CH745" s="5" t="n">
        <v>1</v>
      </c>
      <c r="CI745" s="5" t="n">
        <v>0</v>
      </c>
      <c r="CJ745" s="5" t="n">
        <v>0</v>
      </c>
      <c r="CK745" s="5" t="n">
        <v>0</v>
      </c>
      <c r="CL745" s="5" t="n">
        <v>0</v>
      </c>
      <c r="CM745" s="5" t="n">
        <v>0</v>
      </c>
      <c r="CN745" s="5" t="n">
        <v>0</v>
      </c>
      <c r="CO745" s="5" t="n">
        <v>0</v>
      </c>
      <c r="CP745" s="5" t="n">
        <v>0</v>
      </c>
      <c r="CQ745" s="5" t="n">
        <v>1.387</v>
      </c>
      <c r="CR745" s="5" t="n">
        <v>0</v>
      </c>
      <c r="CS745" s="5" t="n">
        <v>5.529</v>
      </c>
      <c r="CT745" s="5" t="n">
        <v>4.251</v>
      </c>
      <c r="CU745" s="5" t="n">
        <v>10.123</v>
      </c>
    </row>
    <row r="746">
      <c r="A746" s="5" t="inlineStr">
        <is>
          <t>VCT2021</t>
        </is>
      </c>
      <c r="B746" s="5" t="inlineStr">
        <is>
          <t>VCT</t>
        </is>
      </c>
      <c r="C746" s="5" t="inlineStr">
        <is>
          <t>VCT</t>
        </is>
      </c>
      <c r="D746" s="5" t="inlineStr">
        <is>
          <t>St. Vincent and the Grenadines</t>
        </is>
      </c>
      <c r="E746" s="5" t="n">
        <v>2021</v>
      </c>
      <c r="F746" s="5" t="n">
        <v>0.16</v>
      </c>
      <c r="G746" s="5" t="n">
        <v>5.897</v>
      </c>
      <c r="H746" s="5" t="n">
        <v>1.143</v>
      </c>
      <c r="I746" s="5" t="n">
        <v>0</v>
      </c>
      <c r="J746" s="5" t="n">
        <v>5.897</v>
      </c>
      <c r="K746" s="5" t="n">
        <v>0</v>
      </c>
      <c r="L746" s="5" t="n">
        <v>1</v>
      </c>
      <c r="M746" s="5" t="n">
        <v>7.964</v>
      </c>
      <c r="N746" s="5" t="n">
        <v>3.43</v>
      </c>
      <c r="O746" s="5" t="n">
        <v>0</v>
      </c>
      <c r="P746" s="5" t="n">
        <v>7.964</v>
      </c>
      <c r="Q746" s="5" t="n">
        <v>0</v>
      </c>
      <c r="R746" s="5" t="n">
        <v>1</v>
      </c>
      <c r="S746" s="5" t="n">
        <v>11.613</v>
      </c>
      <c r="T746" s="5" t="n">
        <v>6.86</v>
      </c>
      <c r="U746" s="5" t="n">
        <v>0</v>
      </c>
      <c r="V746" s="5" t="n">
        <v>13.471</v>
      </c>
      <c r="W746" s="5" t="n">
        <v>0.16</v>
      </c>
      <c r="X746" s="5" t="n">
        <v>1</v>
      </c>
      <c r="Y746" s="5" t="n">
        <v>5.849</v>
      </c>
      <c r="Z746" s="5" t="n">
        <v>0.787</v>
      </c>
      <c r="AA746" s="5" t="n">
        <v>0</v>
      </c>
      <c r="AB746" s="5" t="n">
        <v>5.849</v>
      </c>
      <c r="AC746" s="5" t="n">
        <v>0</v>
      </c>
      <c r="AD746" s="5" t="n">
        <v>1</v>
      </c>
      <c r="AE746" s="5" t="n">
        <v>6.992</v>
      </c>
      <c r="AF746" s="5" t="n">
        <v>1.637</v>
      </c>
      <c r="AG746" s="5" t="n">
        <v>0</v>
      </c>
      <c r="AH746" s="5" t="n">
        <v>6.992</v>
      </c>
      <c r="AI746" s="5" t="n">
        <v>0</v>
      </c>
      <c r="AJ746" s="5" t="n">
        <v>1</v>
      </c>
      <c r="AK746" s="5" t="n">
        <v>13.852</v>
      </c>
      <c r="AL746" s="5" t="n">
        <v>7.443</v>
      </c>
      <c r="AM746" s="5" t="n">
        <v>0</v>
      </c>
      <c r="AN746" s="5" t="n">
        <v>16.068</v>
      </c>
      <c r="AO746" s="5" t="n">
        <v>0.16</v>
      </c>
      <c r="AP746" s="5" t="n">
        <v>1</v>
      </c>
      <c r="AQ746" s="5" t="n">
        <v>0.649</v>
      </c>
      <c r="AR746" s="5" t="n">
        <v>0.114</v>
      </c>
      <c r="AS746" s="5" t="n">
        <v>0</v>
      </c>
      <c r="AT746" s="5" t="n">
        <v>0.753</v>
      </c>
      <c r="AU746" s="5" t="n">
        <v>0.16</v>
      </c>
      <c r="AV746" s="5" t="n">
        <v>1</v>
      </c>
      <c r="AW746" s="5" t="n">
        <v>0.577</v>
      </c>
      <c r="AX746" s="5" t="n">
        <v>0.114</v>
      </c>
      <c r="AY746" s="5" t="n">
        <v>0</v>
      </c>
      <c r="AZ746" s="5" t="n">
        <v>0.669</v>
      </c>
      <c r="BA746" s="5" t="n">
        <v>0.16</v>
      </c>
      <c r="BB746" s="5" t="n">
        <v>1</v>
      </c>
      <c r="BC746" s="5" t="n">
        <v>0.458</v>
      </c>
      <c r="BD746" s="5" t="n">
        <v>0.114</v>
      </c>
      <c r="BE746" s="5" t="n">
        <v>0</v>
      </c>
      <c r="BF746" s="5" t="n">
        <v>0.531</v>
      </c>
      <c r="BG746" s="5" t="n">
        <v>0.16</v>
      </c>
      <c r="BH746" s="5" t="n">
        <v>1</v>
      </c>
      <c r="BI746" s="5" t="n">
        <v>0.491</v>
      </c>
      <c r="BJ746" s="5" t="n">
        <v>0.114</v>
      </c>
      <c r="BK746" s="5" t="n">
        <v>0</v>
      </c>
      <c r="BL746" s="5" t="n">
        <v>0.57</v>
      </c>
      <c r="BM746" s="5" t="n">
        <v>0.16</v>
      </c>
      <c r="BN746" s="5" t="n">
        <v>1</v>
      </c>
      <c r="BO746" s="5" t="n">
        <v>0</v>
      </c>
      <c r="BP746" s="5" t="n">
        <v>0</v>
      </c>
      <c r="BQ746" s="5" t="n">
        <v>0</v>
      </c>
      <c r="BR746" s="5" t="n">
        <v>0</v>
      </c>
      <c r="BS746" s="5" t="n">
        <v>1</v>
      </c>
      <c r="BT746" s="5" t="n">
        <v>0</v>
      </c>
      <c r="BU746" s="5" t="n">
        <v>0</v>
      </c>
      <c r="BV746" s="5" t="n">
        <v>0</v>
      </c>
      <c r="BW746" s="5" t="n">
        <v>0.16</v>
      </c>
      <c r="BX746" s="5" t="n">
        <v>1</v>
      </c>
      <c r="BY746" s="5" t="n">
        <v>11.787</v>
      </c>
      <c r="BZ746" s="5" t="n">
        <v>0</v>
      </c>
      <c r="CA746" s="5" t="n">
        <v>11.787</v>
      </c>
      <c r="CB746" s="5" t="n">
        <v>0</v>
      </c>
      <c r="CC746" s="5" t="n">
        <v>78.125</v>
      </c>
      <c r="CD746" s="5" t="n">
        <v>7.95</v>
      </c>
      <c r="CE746" s="5" t="n">
        <v>0</v>
      </c>
      <c r="CF746" s="5" t="n">
        <v>90.625</v>
      </c>
      <c r="CG746" s="5" t="n">
        <v>0.16</v>
      </c>
      <c r="CH746" s="5" t="n">
        <v>1</v>
      </c>
      <c r="CI746" s="5" t="n">
        <v>0</v>
      </c>
      <c r="CJ746" s="5" t="n">
        <v>0</v>
      </c>
      <c r="CK746" s="5" t="n">
        <v>0</v>
      </c>
      <c r="CL746" s="5" t="n">
        <v>0</v>
      </c>
      <c r="CM746" s="5" t="n">
        <v>0</v>
      </c>
      <c r="CN746" s="5" t="n">
        <v>0</v>
      </c>
      <c r="CO746" s="5" t="n">
        <v>0</v>
      </c>
      <c r="CP746" s="5" t="n">
        <v>0</v>
      </c>
      <c r="CQ746" s="5" t="n">
        <v>1.198</v>
      </c>
      <c r="CR746" s="5" t="n">
        <v>0</v>
      </c>
      <c r="CS746" s="5" t="n">
        <v>4.776</v>
      </c>
      <c r="CT746" s="5" t="n">
        <v>4.753</v>
      </c>
      <c r="CU746" s="5" t="n">
        <v>15.983</v>
      </c>
    </row>
    <row r="747">
      <c r="A747" s="5" t="inlineStr">
        <is>
          <t>VCT2022</t>
        </is>
      </c>
      <c r="B747" s="5" t="inlineStr">
        <is>
          <t>VCT</t>
        </is>
      </c>
      <c r="C747" s="5" t="inlineStr">
        <is>
          <t>VCT</t>
        </is>
      </c>
      <c r="D747" s="5" t="inlineStr">
        <is>
          <t>St. Vincent and the Grenadines</t>
        </is>
      </c>
      <c r="E747" s="5" t="n">
        <v>2022</v>
      </c>
      <c r="F747" s="5" t="n">
        <v>0.16</v>
      </c>
      <c r="G747" s="5" t="n">
        <v>11.72</v>
      </c>
      <c r="H747" s="5" t="n">
        <v>1.235</v>
      </c>
      <c r="I747" s="5" t="n">
        <v>0</v>
      </c>
      <c r="J747" s="5" t="n">
        <v>11.72</v>
      </c>
      <c r="K747" s="5" t="n">
        <v>0</v>
      </c>
      <c r="L747" s="5" t="n">
        <v>1</v>
      </c>
      <c r="M747" s="5" t="n">
        <v>9.782999999999999</v>
      </c>
      <c r="N747" s="5" t="n">
        <v>3.704</v>
      </c>
      <c r="O747" s="5" t="n">
        <v>0</v>
      </c>
      <c r="P747" s="5" t="n">
        <v>9.782999999999999</v>
      </c>
      <c r="Q747" s="5" t="n">
        <v>0</v>
      </c>
      <c r="R747" s="5" t="n">
        <v>1</v>
      </c>
      <c r="S747" s="5" t="n">
        <v>17.893</v>
      </c>
      <c r="T747" s="5" t="n">
        <v>7.408</v>
      </c>
      <c r="U747" s="5" t="n">
        <v>0.212</v>
      </c>
      <c r="V747" s="5" t="n">
        <v>20.756</v>
      </c>
      <c r="W747" s="5" t="n">
        <v>0.16</v>
      </c>
      <c r="X747" s="5" t="n">
        <v>1</v>
      </c>
      <c r="Y747" s="5" t="n">
        <v>6.316</v>
      </c>
      <c r="Z747" s="5" t="n">
        <v>0.85</v>
      </c>
      <c r="AA747" s="5" t="n">
        <v>0</v>
      </c>
      <c r="AB747" s="5" t="n">
        <v>6.316</v>
      </c>
      <c r="AC747" s="5" t="n">
        <v>0</v>
      </c>
      <c r="AD747" s="5" t="n">
        <v>1</v>
      </c>
      <c r="AE747" s="5" t="n">
        <v>7.551</v>
      </c>
      <c r="AF747" s="5" t="n">
        <v>1.768</v>
      </c>
      <c r="AG747" s="5" t="n">
        <v>0</v>
      </c>
      <c r="AH747" s="5" t="n">
        <v>7.551</v>
      </c>
      <c r="AI747" s="5" t="n">
        <v>0</v>
      </c>
      <c r="AJ747" s="5" t="n">
        <v>1</v>
      </c>
      <c r="AK747" s="5" t="n">
        <v>14.959</v>
      </c>
      <c r="AL747" s="5" t="n">
        <v>8.038</v>
      </c>
      <c r="AM747" s="5" t="n">
        <v>0.177</v>
      </c>
      <c r="AN747" s="5" t="n">
        <v>17.352</v>
      </c>
      <c r="AO747" s="5" t="n">
        <v>0.16</v>
      </c>
      <c r="AP747" s="5" t="n">
        <v>1</v>
      </c>
      <c r="AQ747" s="5" t="n">
        <v>0.896</v>
      </c>
      <c r="AR747" s="5" t="n">
        <v>0.123</v>
      </c>
      <c r="AS747" s="5" t="n">
        <v>0.011</v>
      </c>
      <c r="AT747" s="5" t="n">
        <v>1.039</v>
      </c>
      <c r="AU747" s="5" t="n">
        <v>0.16</v>
      </c>
      <c r="AV747" s="5" t="n">
        <v>1</v>
      </c>
      <c r="AW747" s="5" t="n">
        <v>0.89</v>
      </c>
      <c r="AX747" s="5" t="n">
        <v>0.123</v>
      </c>
      <c r="AY747" s="5" t="n">
        <v>0.011</v>
      </c>
      <c r="AZ747" s="5" t="n">
        <v>1.033</v>
      </c>
      <c r="BA747" s="5" t="n">
        <v>0.16</v>
      </c>
      <c r="BB747" s="5" t="n">
        <v>1</v>
      </c>
      <c r="BC747" s="5" t="n">
        <v>0.62</v>
      </c>
      <c r="BD747" s="5" t="n">
        <v>0.123</v>
      </c>
      <c r="BE747" s="5" t="n">
        <v>0.007</v>
      </c>
      <c r="BF747" s="5" t="n">
        <v>0.72</v>
      </c>
      <c r="BG747" s="5" t="n">
        <v>0.16</v>
      </c>
      <c r="BH747" s="5" t="n">
        <v>1</v>
      </c>
      <c r="BI747" s="5" t="n">
        <v>0.608</v>
      </c>
      <c r="BJ747" s="5" t="n">
        <v>0.123</v>
      </c>
      <c r="BK747" s="5" t="n">
        <v>0.007</v>
      </c>
      <c r="BL747" s="5" t="n">
        <v>0.705</v>
      </c>
      <c r="BM747" s="5" t="n">
        <v>0.16</v>
      </c>
      <c r="BN747" s="5" t="n">
        <v>1</v>
      </c>
      <c r="BO747" s="5" t="n">
        <v>0</v>
      </c>
      <c r="BP747" s="5" t="n">
        <v>0</v>
      </c>
      <c r="BQ747" s="5" t="n">
        <v>0</v>
      </c>
      <c r="BR747" s="5" t="n">
        <v>0</v>
      </c>
      <c r="BS747" s="5" t="n">
        <v>1</v>
      </c>
      <c r="BT747" s="5" t="n">
        <v>0</v>
      </c>
      <c r="BU747" s="5" t="n">
        <v>0</v>
      </c>
      <c r="BV747" s="5" t="n">
        <v>0</v>
      </c>
      <c r="BW747" s="5" t="n">
        <v>0.16</v>
      </c>
      <c r="BX747" s="5" t="n">
        <v>1</v>
      </c>
      <c r="BY747" s="5" t="n">
        <v>12.729</v>
      </c>
      <c r="BZ747" s="5" t="n">
        <v>0</v>
      </c>
      <c r="CA747" s="5" t="n">
        <v>12.729</v>
      </c>
      <c r="CB747" s="5" t="n">
        <v>0</v>
      </c>
      <c r="CC747" s="5" t="n">
        <v>97.90000000000001</v>
      </c>
      <c r="CD747" s="5" t="n">
        <v>7.95</v>
      </c>
      <c r="CE747" s="5" t="n">
        <v>1.159</v>
      </c>
      <c r="CF747" s="5" t="n">
        <v>113.564</v>
      </c>
      <c r="CG747" s="5" t="n">
        <v>0.16</v>
      </c>
      <c r="CH747" s="5" t="n">
        <v>1</v>
      </c>
      <c r="CI747" s="5" t="n">
        <v>0</v>
      </c>
      <c r="CJ747" s="5" t="n">
        <v>0</v>
      </c>
      <c r="CK747" s="5" t="n">
        <v>0</v>
      </c>
      <c r="CL747" s="5" t="n">
        <v>0</v>
      </c>
      <c r="CM747" s="5" t="n">
        <v>0</v>
      </c>
      <c r="CN747" s="5" t="n">
        <v>0</v>
      </c>
      <c r="CO747" s="5" t="n">
        <v>0</v>
      </c>
      <c r="CP747" s="5" t="n">
        <v>0</v>
      </c>
      <c r="CQ747" s="5" t="n">
        <v>1.294</v>
      </c>
      <c r="CR747" s="5" t="n">
        <v>0</v>
      </c>
      <c r="CS747" s="5" t="n">
        <v>5.158</v>
      </c>
      <c r="CT747" s="5" t="n">
        <v>10.485</v>
      </c>
      <c r="CU747" s="5" t="n">
        <v>29.494</v>
      </c>
    </row>
    <row r="748">
      <c r="A748" s="5" t="inlineStr">
        <is>
          <t>VCT2023</t>
        </is>
      </c>
      <c r="B748" s="5" t="inlineStr">
        <is>
          <t>VCT</t>
        </is>
      </c>
      <c r="C748" s="5" t="inlineStr">
        <is>
          <t>VCT</t>
        </is>
      </c>
      <c r="D748" s="5" t="inlineStr">
        <is>
          <t>St. Vincent and the Grenadines</t>
        </is>
      </c>
      <c r="E748" s="5" t="n">
        <v>2023</v>
      </c>
      <c r="F748" s="5" t="n">
        <v>0.16</v>
      </c>
      <c r="G748" s="5" t="n">
        <v>6.147</v>
      </c>
      <c r="H748" s="5" t="n">
        <v>1.286</v>
      </c>
      <c r="I748" s="5" t="n">
        <v>0</v>
      </c>
      <c r="J748" s="5" t="n">
        <v>6.147</v>
      </c>
      <c r="K748" s="5" t="n">
        <v>0</v>
      </c>
      <c r="L748" s="5" t="n">
        <v>1</v>
      </c>
      <c r="M748" s="5" t="n">
        <v>7.886</v>
      </c>
      <c r="N748" s="5" t="n">
        <v>3.857</v>
      </c>
      <c r="O748" s="5" t="n">
        <v>0</v>
      </c>
      <c r="P748" s="5" t="n">
        <v>7.886</v>
      </c>
      <c r="Q748" s="5" t="n">
        <v>0</v>
      </c>
      <c r="R748" s="5" t="n">
        <v>1</v>
      </c>
      <c r="S748" s="5" t="n">
        <v>12.575</v>
      </c>
      <c r="T748" s="5" t="n">
        <v>7.714</v>
      </c>
      <c r="U748" s="5" t="n">
        <v>0.223</v>
      </c>
      <c r="V748" s="5" t="n">
        <v>14.587</v>
      </c>
      <c r="W748" s="5" t="n">
        <v>0.16</v>
      </c>
      <c r="X748" s="5" t="n">
        <v>1</v>
      </c>
      <c r="Y748" s="5" t="n">
        <v>6.577</v>
      </c>
      <c r="Z748" s="5" t="n">
        <v>0.885</v>
      </c>
      <c r="AA748" s="5" t="n">
        <v>0</v>
      </c>
      <c r="AB748" s="5" t="n">
        <v>6.577</v>
      </c>
      <c r="AC748" s="5" t="n">
        <v>0</v>
      </c>
      <c r="AD748" s="5" t="n">
        <v>1</v>
      </c>
      <c r="AE748" s="5" t="n">
        <v>7.862</v>
      </c>
      <c r="AF748" s="5" t="n">
        <v>1.841</v>
      </c>
      <c r="AG748" s="5" t="n">
        <v>0</v>
      </c>
      <c r="AH748" s="5" t="n">
        <v>7.862</v>
      </c>
      <c r="AI748" s="5" t="n">
        <v>0</v>
      </c>
      <c r="AJ748" s="5" t="n">
        <v>1</v>
      </c>
      <c r="AK748" s="5" t="n">
        <v>15.576</v>
      </c>
      <c r="AL748" s="5" t="n">
        <v>8.369999999999999</v>
      </c>
      <c r="AM748" s="5" t="n">
        <v>0.276</v>
      </c>
      <c r="AN748" s="5" t="n">
        <v>18.069</v>
      </c>
      <c r="AO748" s="5" t="n">
        <v>0.16</v>
      </c>
      <c r="AP748" s="5" t="n">
        <v>1</v>
      </c>
      <c r="AQ748" s="5" t="n">
        <v>0.791</v>
      </c>
      <c r="AR748" s="5" t="n">
        <v>0.129</v>
      </c>
      <c r="AS748" s="5" t="n">
        <v>0.014</v>
      </c>
      <c r="AT748" s="5" t="n">
        <v>0.917</v>
      </c>
      <c r="AU748" s="5" t="n">
        <v>0.16</v>
      </c>
      <c r="AV748" s="5" t="n">
        <v>1</v>
      </c>
      <c r="AW748" s="5" t="n">
        <v>0.618</v>
      </c>
      <c r="AX748" s="5" t="n">
        <v>0.129</v>
      </c>
      <c r="AY748" s="5" t="n">
        <v>0.011</v>
      </c>
      <c r="AZ748" s="5" t="n">
        <v>0.717</v>
      </c>
      <c r="BA748" s="5" t="n">
        <v>0.16</v>
      </c>
      <c r="BB748" s="5" t="n">
        <v>1</v>
      </c>
      <c r="BC748" s="5" t="n">
        <v>0.554</v>
      </c>
      <c r="BD748" s="5" t="n">
        <v>0.129</v>
      </c>
      <c r="BE748" s="5" t="n">
        <v>0.01</v>
      </c>
      <c r="BF748" s="5" t="n">
        <v>0.643</v>
      </c>
      <c r="BG748" s="5" t="n">
        <v>0.16</v>
      </c>
      <c r="BH748" s="5" t="n">
        <v>1</v>
      </c>
      <c r="BI748" s="5" t="n">
        <v>0.5570000000000001</v>
      </c>
      <c r="BJ748" s="5" t="n">
        <v>0.129</v>
      </c>
      <c r="BK748" s="5" t="n">
        <v>0.01</v>
      </c>
      <c r="BL748" s="5" t="n">
        <v>0.646</v>
      </c>
      <c r="BM748" s="5" t="n">
        <v>0.16</v>
      </c>
      <c r="BN748" s="5" t="n">
        <v>1</v>
      </c>
      <c r="BO748" s="5" t="n">
        <v>0</v>
      </c>
      <c r="BP748" s="5" t="n">
        <v>0</v>
      </c>
      <c r="BQ748" s="5" t="n">
        <v>0</v>
      </c>
      <c r="BR748" s="5" t="n">
        <v>0</v>
      </c>
      <c r="BS748" s="5" t="n">
        <v>1</v>
      </c>
      <c r="BT748" s="5" t="n">
        <v>0</v>
      </c>
      <c r="BU748" s="5" t="n">
        <v>0</v>
      </c>
      <c r="BV748" s="5" t="n">
        <v>0</v>
      </c>
      <c r="BW748" s="5" t="n">
        <v>0.16</v>
      </c>
      <c r="BX748" s="5" t="n">
        <v>1</v>
      </c>
      <c r="BY748" s="5" t="n">
        <v>13.254</v>
      </c>
      <c r="BZ748" s="5" t="n">
        <v>0</v>
      </c>
      <c r="CA748" s="5" t="n">
        <v>13.254</v>
      </c>
      <c r="CB748" s="5" t="n">
        <v>0</v>
      </c>
      <c r="CC748" s="5" t="n">
        <v>83.248</v>
      </c>
      <c r="CD748" s="5" t="n">
        <v>7.95</v>
      </c>
      <c r="CE748" s="5" t="n">
        <v>1.475</v>
      </c>
      <c r="CF748" s="5" t="n">
        <v>96.568</v>
      </c>
      <c r="CG748" s="5" t="n">
        <v>0.16</v>
      </c>
      <c r="CH748" s="5" t="n">
        <v>1</v>
      </c>
      <c r="CI748" s="5" t="n">
        <v>0</v>
      </c>
      <c r="CJ748" s="5" t="n">
        <v>0</v>
      </c>
      <c r="CK748" s="5" t="n">
        <v>0</v>
      </c>
      <c r="CL748" s="5" t="n">
        <v>0</v>
      </c>
      <c r="CM748" s="5" t="n">
        <v>0</v>
      </c>
      <c r="CN748" s="5" t="n">
        <v>0</v>
      </c>
      <c r="CO748" s="5" t="n">
        <v>0</v>
      </c>
      <c r="CP748" s="5" t="n">
        <v>0</v>
      </c>
      <c r="CQ748" s="5" t="n">
        <v>1.348</v>
      </c>
      <c r="CR748" s="5" t="n">
        <v>0</v>
      </c>
      <c r="CS748" s="5" t="n">
        <v>5.37</v>
      </c>
      <c r="CT748" s="5" t="n">
        <v>4.861</v>
      </c>
      <c r="CU748" s="5" t="n">
        <v>11.192</v>
      </c>
    </row>
    <row r="749">
      <c r="A749" s="5" t="inlineStr">
        <is>
          <t>VCT2024</t>
        </is>
      </c>
      <c r="B749" s="5" t="inlineStr">
        <is>
          <t>VCT</t>
        </is>
      </c>
      <c r="C749" s="5" t="inlineStr">
        <is>
          <t>VCT</t>
        </is>
      </c>
      <c r="D749" s="5" t="inlineStr">
        <is>
          <t>St. Vincent and the Grenadines</t>
        </is>
      </c>
      <c r="E749" s="5" t="n">
        <v>2024</v>
      </c>
      <c r="F749" s="5" t="n">
        <v>0.16</v>
      </c>
      <c r="G749" s="5" t="n">
        <v>5.575</v>
      </c>
      <c r="H749" s="5" t="n">
        <v>1.324</v>
      </c>
      <c r="I749" s="5" t="n">
        <v>0</v>
      </c>
      <c r="J749" s="5" t="n">
        <v>5.575</v>
      </c>
      <c r="K749" s="5" t="n">
        <v>0</v>
      </c>
      <c r="L749" s="5" t="n">
        <v>1</v>
      </c>
      <c r="M749" s="5" t="n">
        <v>7.124</v>
      </c>
      <c r="N749" s="5" t="n">
        <v>3.971</v>
      </c>
      <c r="O749" s="5" t="n">
        <v>0</v>
      </c>
      <c r="P749" s="5" t="n">
        <v>7.124</v>
      </c>
      <c r="Q749" s="5" t="n">
        <v>0</v>
      </c>
      <c r="R749" s="5" t="n">
        <v>1</v>
      </c>
      <c r="S749" s="5" t="n">
        <v>12.193</v>
      </c>
      <c r="T749" s="5" t="n">
        <v>7.942</v>
      </c>
      <c r="U749" s="5" t="n">
        <v>0.266</v>
      </c>
      <c r="V749" s="5" t="n">
        <v>14.144</v>
      </c>
      <c r="W749" s="5" t="n">
        <v>0.16</v>
      </c>
      <c r="X749" s="5" t="n">
        <v>1</v>
      </c>
      <c r="Y749" s="5" t="n">
        <v>6.771</v>
      </c>
      <c r="Z749" s="5" t="n">
        <v>0.911</v>
      </c>
      <c r="AA749" s="5" t="n">
        <v>0</v>
      </c>
      <c r="AB749" s="5" t="n">
        <v>6.771</v>
      </c>
      <c r="AC749" s="5" t="n">
        <v>0</v>
      </c>
      <c r="AD749" s="5" t="n">
        <v>1</v>
      </c>
      <c r="AE749" s="5" t="n">
        <v>8.095000000000001</v>
      </c>
      <c r="AF749" s="5" t="n">
        <v>1.896</v>
      </c>
      <c r="AG749" s="5" t="n">
        <v>0</v>
      </c>
      <c r="AH749" s="5" t="n">
        <v>8.095000000000001</v>
      </c>
      <c r="AI749" s="5" t="n">
        <v>0</v>
      </c>
      <c r="AJ749" s="5" t="n">
        <v>1</v>
      </c>
      <c r="AK749" s="5" t="n">
        <v>16.036</v>
      </c>
      <c r="AL749" s="5" t="n">
        <v>8.617000000000001</v>
      </c>
      <c r="AM749" s="5" t="n">
        <v>0.349</v>
      </c>
      <c r="AN749" s="5" t="n">
        <v>18.602</v>
      </c>
      <c r="AO749" s="5" t="n">
        <v>0.16</v>
      </c>
      <c r="AP749" s="5" t="n">
        <v>1</v>
      </c>
      <c r="AQ749" s="5" t="n">
        <v>0.756</v>
      </c>
      <c r="AR749" s="5" t="n">
        <v>0.132</v>
      </c>
      <c r="AS749" s="5" t="n">
        <v>0.016</v>
      </c>
      <c r="AT749" s="5" t="n">
        <v>0.877</v>
      </c>
      <c r="AU749" s="5" t="n">
        <v>0.16</v>
      </c>
      <c r="AV749" s="5" t="n">
        <v>1</v>
      </c>
      <c r="AW749" s="5" t="n">
        <v>0.655</v>
      </c>
      <c r="AX749" s="5" t="n">
        <v>0.132</v>
      </c>
      <c r="AY749" s="5" t="n">
        <v>0.014</v>
      </c>
      <c r="AZ749" s="5" t="n">
        <v>0.76</v>
      </c>
      <c r="BA749" s="5" t="n">
        <v>0.16</v>
      </c>
      <c r="BB749" s="5" t="n">
        <v>1</v>
      </c>
      <c r="BC749" s="5" t="n">
        <v>0.534</v>
      </c>
      <c r="BD749" s="5" t="n">
        <v>0.132</v>
      </c>
      <c r="BE749" s="5" t="n">
        <v>0.012</v>
      </c>
      <c r="BF749" s="5" t="n">
        <v>0.619</v>
      </c>
      <c r="BG749" s="5" t="n">
        <v>0.16</v>
      </c>
      <c r="BH749" s="5" t="n">
        <v>1</v>
      </c>
      <c r="BI749" s="5" t="n">
        <v>0.5679999999999999</v>
      </c>
      <c r="BJ749" s="5" t="n">
        <v>0.132</v>
      </c>
      <c r="BK749" s="5" t="n">
        <v>0.012</v>
      </c>
      <c r="BL749" s="5" t="n">
        <v>0.659</v>
      </c>
      <c r="BM749" s="5" t="n">
        <v>0.16</v>
      </c>
      <c r="BN749" s="5" t="n">
        <v>1</v>
      </c>
      <c r="BO749" s="5" t="n">
        <v>0</v>
      </c>
      <c r="BP749" s="5" t="n">
        <v>0</v>
      </c>
      <c r="BQ749" s="5" t="n">
        <v>0</v>
      </c>
      <c r="BR749" s="5" t="n">
        <v>0</v>
      </c>
      <c r="BS749" s="5" t="n">
        <v>1</v>
      </c>
      <c r="BT749" s="5" t="n">
        <v>0</v>
      </c>
      <c r="BU749" s="5" t="n">
        <v>0</v>
      </c>
      <c r="BV749" s="5" t="n">
        <v>0</v>
      </c>
      <c r="BW749" s="5" t="n">
        <v>0.16</v>
      </c>
      <c r="BX749" s="5" t="n">
        <v>1</v>
      </c>
      <c r="BY749" s="5" t="n">
        <v>13.646</v>
      </c>
      <c r="BZ749" s="5" t="n">
        <v>0</v>
      </c>
      <c r="CA749" s="5" t="n">
        <v>13.646</v>
      </c>
      <c r="CB749" s="5" t="n">
        <v>0</v>
      </c>
      <c r="CC749" s="5" t="n">
        <v>82.58799999999999</v>
      </c>
      <c r="CD749" s="5" t="n">
        <v>7.95</v>
      </c>
      <c r="CE749" s="5" t="n">
        <v>1.8</v>
      </c>
      <c r="CF749" s="5" t="n">
        <v>95.80200000000001</v>
      </c>
      <c r="CG749" s="5" t="n">
        <v>0.16</v>
      </c>
      <c r="CH749" s="5" t="n">
        <v>1</v>
      </c>
      <c r="CI749" s="5" t="n">
        <v>0</v>
      </c>
      <c r="CJ749" s="5" t="n">
        <v>0</v>
      </c>
      <c r="CK749" s="5" t="n">
        <v>0</v>
      </c>
      <c r="CL749" s="5" t="n">
        <v>0</v>
      </c>
      <c r="CM749" s="5" t="n">
        <v>0</v>
      </c>
      <c r="CN749" s="5" t="n">
        <v>0</v>
      </c>
      <c r="CO749" s="5" t="n">
        <v>0</v>
      </c>
      <c r="CP749" s="5" t="n">
        <v>0</v>
      </c>
      <c r="CQ749" s="5" t="n">
        <v>1.387</v>
      </c>
      <c r="CR749" s="5" t="n">
        <v>0</v>
      </c>
      <c r="CS749" s="5" t="n">
        <v>5.529</v>
      </c>
      <c r="CT749" s="5" t="n">
        <v>4.251</v>
      </c>
      <c r="CU749" s="5" t="n">
        <v>10.123</v>
      </c>
    </row>
    <row r="750">
      <c r="A750" s="5" t="inlineStr">
        <is>
          <t>SDN2021</t>
        </is>
      </c>
      <c r="B750" s="5" t="inlineStr">
        <is>
          <t>SDN</t>
        </is>
      </c>
      <c r="C750" s="5" t="inlineStr">
        <is>
          <t>SDN</t>
        </is>
      </c>
      <c r="D750" s="5" t="inlineStr">
        <is>
          <t>Sudan</t>
        </is>
      </c>
      <c r="E750" s="5" t="n">
        <v>2021</v>
      </c>
      <c r="F750" s="5" t="n">
        <v>0.17</v>
      </c>
      <c r="G750" s="5" t="n">
        <v>5.897</v>
      </c>
      <c r="H750" s="5" t="n">
        <v>1.143</v>
      </c>
      <c r="I750" s="5" t="n">
        <v>0</v>
      </c>
      <c r="J750" s="5" t="n">
        <v>5.897</v>
      </c>
      <c r="K750" s="5" t="n">
        <v>0</v>
      </c>
      <c r="L750" s="5" t="n">
        <v>1</v>
      </c>
      <c r="M750" s="5" t="n">
        <v>7.964</v>
      </c>
      <c r="N750" s="5" t="n">
        <v>3.43</v>
      </c>
      <c r="O750" s="5" t="n">
        <v>0</v>
      </c>
      <c r="P750" s="5" t="n">
        <v>7.964</v>
      </c>
      <c r="Q750" s="5" t="n">
        <v>0</v>
      </c>
      <c r="R750" s="5" t="n">
        <v>1</v>
      </c>
      <c r="S750" s="5" t="n">
        <v>11.613</v>
      </c>
      <c r="T750" s="5" t="n">
        <v>6.86</v>
      </c>
      <c r="U750" s="5" t="n">
        <v>0</v>
      </c>
      <c r="V750" s="5" t="n">
        <v>13.588</v>
      </c>
      <c r="W750" s="5" t="n">
        <v>0.17</v>
      </c>
      <c r="X750" s="5" t="n">
        <v>1</v>
      </c>
      <c r="Y750" s="5" t="n">
        <v>15.47</v>
      </c>
      <c r="Z750" s="5" t="n">
        <v>2.091</v>
      </c>
      <c r="AA750" s="5" t="n">
        <v>0</v>
      </c>
      <c r="AB750" s="5" t="n">
        <v>15.47</v>
      </c>
      <c r="AC750" s="5" t="n">
        <v>0</v>
      </c>
      <c r="AD750" s="5" t="n">
        <v>1</v>
      </c>
      <c r="AE750" s="5" t="n">
        <v>16.613</v>
      </c>
      <c r="AF750" s="5" t="n">
        <v>3.885</v>
      </c>
      <c r="AG750" s="5" t="n">
        <v>0</v>
      </c>
      <c r="AH750" s="5" t="n">
        <v>16.613</v>
      </c>
      <c r="AI750" s="5" t="n">
        <v>0</v>
      </c>
      <c r="AJ750" s="5" t="n">
        <v>1</v>
      </c>
      <c r="AK750" s="5" t="n">
        <v>23.473</v>
      </c>
      <c r="AL750" s="5" t="n">
        <v>12.502</v>
      </c>
      <c r="AM750" s="5" t="n">
        <v>0</v>
      </c>
      <c r="AN750" s="5" t="n">
        <v>27.463</v>
      </c>
      <c r="AO750" s="5" t="n">
        <v>0.17</v>
      </c>
      <c r="AP750" s="5" t="n">
        <v>1</v>
      </c>
      <c r="AQ750" s="5" t="n">
        <v>0.619</v>
      </c>
      <c r="AR750" s="5" t="n">
        <v>0.114</v>
      </c>
      <c r="AS750" s="5" t="n">
        <v>-0.474</v>
      </c>
      <c r="AT750" s="5" t="n">
        <v>0.145</v>
      </c>
      <c r="AU750" s="5" t="n">
        <v>0</v>
      </c>
      <c r="AV750" s="5" t="n">
        <v>1</v>
      </c>
      <c r="AW750" s="5" t="n">
        <v>0.599</v>
      </c>
      <c r="AX750" s="5" t="n">
        <v>0.114</v>
      </c>
      <c r="AY750" s="5" t="n">
        <v>-0.504</v>
      </c>
      <c r="AZ750" s="5" t="n">
        <v>0.096</v>
      </c>
      <c r="BA750" s="5" t="n">
        <v>0</v>
      </c>
      <c r="BB750" s="5" t="n">
        <v>1</v>
      </c>
      <c r="BC750" s="5" t="n">
        <v>0.439</v>
      </c>
      <c r="BD750" s="5" t="n">
        <v>0.114</v>
      </c>
      <c r="BE750" s="5" t="n">
        <v>0</v>
      </c>
      <c r="BF750" s="5" t="n">
        <v>0.514</v>
      </c>
      <c r="BG750" s="5" t="n">
        <v>0.17</v>
      </c>
      <c r="BH750" s="5" t="n">
        <v>1</v>
      </c>
      <c r="BI750" s="5" t="n">
        <v>0.505</v>
      </c>
      <c r="BJ750" s="5" t="n">
        <v>0.114</v>
      </c>
      <c r="BK750" s="5" t="n">
        <v>0</v>
      </c>
      <c r="BL750" s="5" t="n">
        <v>0.591</v>
      </c>
      <c r="BM750" s="5" t="n">
        <v>0.17</v>
      </c>
      <c r="BN750" s="5" t="n">
        <v>1</v>
      </c>
      <c r="BO750" s="5" t="n">
        <v>0</v>
      </c>
      <c r="BP750" s="5" t="n">
        <v>0</v>
      </c>
      <c r="BQ750" s="5" t="n">
        <v>0</v>
      </c>
      <c r="BR750" s="5" t="n">
        <v>0</v>
      </c>
      <c r="BS750" s="5" t="n">
        <v>1</v>
      </c>
      <c r="BT750" s="5" t="n">
        <v>0</v>
      </c>
      <c r="BU750" s="5" t="n">
        <v>0</v>
      </c>
      <c r="BV750" s="5" t="n">
        <v>0</v>
      </c>
      <c r="BW750" s="5" t="n">
        <v>0.17</v>
      </c>
      <c r="BX750" s="5" t="n">
        <v>1</v>
      </c>
      <c r="BY750" s="5" t="n">
        <v>11.787</v>
      </c>
      <c r="BZ750" s="5" t="n">
        <v>0</v>
      </c>
      <c r="CA750" s="5" t="n">
        <v>11.787</v>
      </c>
      <c r="CB750" s="5" t="n">
        <v>0</v>
      </c>
      <c r="CC750" s="5" t="n">
        <v>78.125</v>
      </c>
      <c r="CD750" s="5" t="n">
        <v>7.95</v>
      </c>
      <c r="CE750" s="5" t="n">
        <v>0</v>
      </c>
      <c r="CF750" s="5" t="n">
        <v>91.40600000000001</v>
      </c>
      <c r="CG750" s="5" t="n">
        <v>0.17</v>
      </c>
      <c r="CH750" s="5" t="n">
        <v>1</v>
      </c>
      <c r="CI750" s="5" t="n">
        <v>0</v>
      </c>
      <c r="CJ750" s="5" t="n">
        <v>0</v>
      </c>
      <c r="CK750" s="5" t="n">
        <v>0</v>
      </c>
      <c r="CL750" s="5" t="n">
        <v>0</v>
      </c>
      <c r="CM750" s="5" t="n">
        <v>0</v>
      </c>
      <c r="CN750" s="5" t="n">
        <v>0</v>
      </c>
      <c r="CO750" s="5" t="n">
        <v>0</v>
      </c>
      <c r="CP750" s="5" t="n">
        <v>0</v>
      </c>
      <c r="CQ750" s="5" t="n">
        <v>1.198</v>
      </c>
      <c r="CR750" s="5" t="n">
        <v>0</v>
      </c>
      <c r="CS750" s="5" t="n">
        <v>4.776</v>
      </c>
      <c r="CT750" s="5" t="n">
        <v>4.753</v>
      </c>
      <c r="CU750" s="5" t="n">
        <v>15.162</v>
      </c>
    </row>
    <row r="751">
      <c r="A751" s="5" t="inlineStr">
        <is>
          <t>SDN2022</t>
        </is>
      </c>
      <c r="B751" s="5" t="inlineStr">
        <is>
          <t>SDN</t>
        </is>
      </c>
      <c r="C751" s="5" t="inlineStr">
        <is>
          <t>SDN</t>
        </is>
      </c>
      <c r="D751" s="5" t="inlineStr">
        <is>
          <t>Sudan</t>
        </is>
      </c>
      <c r="E751" s="5" t="n">
        <v>2022</v>
      </c>
      <c r="F751" s="5" t="n">
        <v>0.17</v>
      </c>
      <c r="G751" s="5" t="n">
        <v>11.72</v>
      </c>
      <c r="H751" s="5" t="n">
        <v>1.82</v>
      </c>
      <c r="I751" s="5" t="n">
        <v>0</v>
      </c>
      <c r="J751" s="5" t="n">
        <v>11.72</v>
      </c>
      <c r="K751" s="5" t="n">
        <v>0</v>
      </c>
      <c r="L751" s="5" t="n">
        <v>1</v>
      </c>
      <c r="M751" s="5" t="n">
        <v>9.782999999999999</v>
      </c>
      <c r="N751" s="5" t="n">
        <v>4.04</v>
      </c>
      <c r="O751" s="5" t="n">
        <v>0</v>
      </c>
      <c r="P751" s="5" t="n">
        <v>9.782999999999999</v>
      </c>
      <c r="Q751" s="5" t="n">
        <v>0</v>
      </c>
      <c r="R751" s="5" t="n">
        <v>1</v>
      </c>
      <c r="S751" s="5" t="n">
        <v>17.893</v>
      </c>
      <c r="T751" s="5" t="n">
        <v>8.763999999999999</v>
      </c>
      <c r="U751" s="5" t="n">
        <v>0.225</v>
      </c>
      <c r="V751" s="5" t="n">
        <v>20.935</v>
      </c>
      <c r="W751" s="5" t="n">
        <v>0.17</v>
      </c>
      <c r="X751" s="5" t="n">
        <v>1</v>
      </c>
      <c r="Y751" s="5" t="n">
        <v>30.455</v>
      </c>
      <c r="Z751" s="5" t="n">
        <v>3.195</v>
      </c>
      <c r="AA751" s="5" t="n">
        <v>0</v>
      </c>
      <c r="AB751" s="5" t="n">
        <v>30.455</v>
      </c>
      <c r="AC751" s="5" t="n">
        <v>0</v>
      </c>
      <c r="AD751" s="5" t="n">
        <v>1</v>
      </c>
      <c r="AE751" s="5" t="n">
        <v>31.69</v>
      </c>
      <c r="AF751" s="5" t="n">
        <v>5.875</v>
      </c>
      <c r="AG751" s="5" t="n">
        <v>0</v>
      </c>
      <c r="AH751" s="5" t="n">
        <v>31.69</v>
      </c>
      <c r="AI751" s="5" t="n">
        <v>0</v>
      </c>
      <c r="AJ751" s="5" t="n">
        <v>1</v>
      </c>
      <c r="AK751" s="5" t="n">
        <v>39.098</v>
      </c>
      <c r="AL751" s="5" t="n">
        <v>18.671</v>
      </c>
      <c r="AM751" s="5" t="n">
        <v>0.492</v>
      </c>
      <c r="AN751" s="5" t="n">
        <v>45.744</v>
      </c>
      <c r="AO751" s="5" t="n">
        <v>0.17</v>
      </c>
      <c r="AP751" s="5" t="n">
        <v>1</v>
      </c>
      <c r="AQ751" s="5" t="n">
        <v>0.861</v>
      </c>
      <c r="AR751" s="5" t="n">
        <v>0.123</v>
      </c>
      <c r="AS751" s="5" t="n">
        <v>0.146</v>
      </c>
      <c r="AT751" s="5" t="n">
        <v>1.007</v>
      </c>
      <c r="AU751" s="5" t="n">
        <v>0</v>
      </c>
      <c r="AV751" s="5" t="n">
        <v>1</v>
      </c>
      <c r="AW751" s="5" t="n">
        <v>0.986</v>
      </c>
      <c r="AX751" s="5" t="n">
        <v>0.128</v>
      </c>
      <c r="AY751" s="5" t="n">
        <v>0.168</v>
      </c>
      <c r="AZ751" s="5" t="n">
        <v>1.154</v>
      </c>
      <c r="BA751" s="5" t="n">
        <v>0</v>
      </c>
      <c r="BB751" s="5" t="n">
        <v>1</v>
      </c>
      <c r="BC751" s="5" t="n">
        <v>0.598</v>
      </c>
      <c r="BD751" s="5" t="n">
        <v>0.123</v>
      </c>
      <c r="BE751" s="5" t="n">
        <v>0.008</v>
      </c>
      <c r="BF751" s="5" t="n">
        <v>0.699</v>
      </c>
      <c r="BG751" s="5" t="n">
        <v>0.17</v>
      </c>
      <c r="BH751" s="5" t="n">
        <v>1</v>
      </c>
      <c r="BI751" s="5" t="n">
        <v>0.612</v>
      </c>
      <c r="BJ751" s="5" t="n">
        <v>0.119</v>
      </c>
      <c r="BK751" s="5" t="n">
        <v>0.008</v>
      </c>
      <c r="BL751" s="5" t="n">
        <v>0.716</v>
      </c>
      <c r="BM751" s="5" t="n">
        <v>0.17</v>
      </c>
      <c r="BN751" s="5" t="n">
        <v>1</v>
      </c>
      <c r="BO751" s="5" t="n">
        <v>0</v>
      </c>
      <c r="BP751" s="5" t="n">
        <v>0</v>
      </c>
      <c r="BQ751" s="5" t="n">
        <v>0</v>
      </c>
      <c r="BR751" s="5" t="n">
        <v>0</v>
      </c>
      <c r="BS751" s="5" t="n">
        <v>1</v>
      </c>
      <c r="BT751" s="5" t="n">
        <v>0</v>
      </c>
      <c r="BU751" s="5" t="n">
        <v>0</v>
      </c>
      <c r="BV751" s="5" t="n">
        <v>0</v>
      </c>
      <c r="BW751" s="5" t="n">
        <v>0.17</v>
      </c>
      <c r="BX751" s="5" t="n">
        <v>1</v>
      </c>
      <c r="BY751" s="5" t="n">
        <v>12.729</v>
      </c>
      <c r="BZ751" s="5" t="n">
        <v>0</v>
      </c>
      <c r="CA751" s="5" t="n">
        <v>12.729</v>
      </c>
      <c r="CB751" s="5" t="n">
        <v>0</v>
      </c>
      <c r="CC751" s="5" t="n">
        <v>97.90000000000001</v>
      </c>
      <c r="CD751" s="5" t="n">
        <v>7.95</v>
      </c>
      <c r="CE751" s="5" t="n">
        <v>1.232</v>
      </c>
      <c r="CF751" s="5" t="n">
        <v>114.543</v>
      </c>
      <c r="CG751" s="5" t="n">
        <v>0.17</v>
      </c>
      <c r="CH751" s="5" t="n">
        <v>1</v>
      </c>
      <c r="CI751" s="5" t="n">
        <v>1</v>
      </c>
      <c r="CJ751" s="5" t="n">
        <v>1</v>
      </c>
      <c r="CK751" s="5" t="n">
        <v>0</v>
      </c>
      <c r="CL751" s="5" t="n">
        <v>0</v>
      </c>
      <c r="CM751" s="5" t="n">
        <v>0</v>
      </c>
      <c r="CN751" s="5" t="n">
        <v>0</v>
      </c>
      <c r="CO751" s="5" t="n">
        <v>0</v>
      </c>
      <c r="CP751" s="5" t="n">
        <v>0</v>
      </c>
      <c r="CQ751" s="5" t="n">
        <v>1.294</v>
      </c>
      <c r="CR751" s="5" t="n">
        <v>0</v>
      </c>
      <c r="CS751" s="5" t="n">
        <v>5.158</v>
      </c>
      <c r="CT751" s="5" t="n">
        <v>10.485</v>
      </c>
      <c r="CU751" s="5" t="n">
        <v>31.326</v>
      </c>
    </row>
    <row r="752">
      <c r="A752" s="5" t="inlineStr">
        <is>
          <t>SDN2023</t>
        </is>
      </c>
      <c r="B752" s="5" t="inlineStr">
        <is>
          <t>SDN</t>
        </is>
      </c>
      <c r="C752" s="5" t="inlineStr">
        <is>
          <t>SDN</t>
        </is>
      </c>
      <c r="D752" s="5" t="inlineStr">
        <is>
          <t>Sudan</t>
        </is>
      </c>
      <c r="E752" s="5" t="n">
        <v>2023</v>
      </c>
      <c r="F752" s="5" t="n">
        <v>0.17</v>
      </c>
      <c r="G752" s="5" t="n">
        <v>6.147</v>
      </c>
      <c r="H752" s="5" t="n">
        <v>1.4</v>
      </c>
      <c r="I752" s="5" t="n">
        <v>0</v>
      </c>
      <c r="J752" s="5" t="n">
        <v>6.147</v>
      </c>
      <c r="K752" s="5" t="n">
        <v>0</v>
      </c>
      <c r="L752" s="5" t="n">
        <v>1</v>
      </c>
      <c r="M752" s="5" t="n">
        <v>7.886</v>
      </c>
      <c r="N752" s="5" t="n">
        <v>3.911</v>
      </c>
      <c r="O752" s="5" t="n">
        <v>0</v>
      </c>
      <c r="P752" s="5" t="n">
        <v>7.886</v>
      </c>
      <c r="Q752" s="5" t="n">
        <v>0</v>
      </c>
      <c r="R752" s="5" t="n">
        <v>1</v>
      </c>
      <c r="S752" s="5" t="n">
        <v>12.575</v>
      </c>
      <c r="T752" s="5" t="n">
        <v>7.886</v>
      </c>
      <c r="U752" s="5" t="n">
        <v>0.237</v>
      </c>
      <c r="V752" s="5" t="n">
        <v>14.713</v>
      </c>
      <c r="W752" s="5" t="n">
        <v>0.17</v>
      </c>
      <c r="X752" s="5" t="n">
        <v>1</v>
      </c>
      <c r="Y752" s="5" t="n">
        <v>12.405</v>
      </c>
      <c r="Z752" s="5" t="n">
        <v>1.39</v>
      </c>
      <c r="AA752" s="5" t="n">
        <v>0</v>
      </c>
      <c r="AB752" s="5" t="n">
        <v>12.405</v>
      </c>
      <c r="AC752" s="5" t="n">
        <v>0</v>
      </c>
      <c r="AD752" s="5" t="n">
        <v>1</v>
      </c>
      <c r="AE752" s="5" t="n">
        <v>13.691</v>
      </c>
      <c r="AF752" s="5" t="n">
        <v>2.727</v>
      </c>
      <c r="AG752" s="5" t="n">
        <v>0</v>
      </c>
      <c r="AH752" s="5" t="n">
        <v>13.691</v>
      </c>
      <c r="AI752" s="5" t="n">
        <v>0</v>
      </c>
      <c r="AJ752" s="5" t="n">
        <v>1</v>
      </c>
      <c r="AK752" s="5" t="n">
        <v>21.405</v>
      </c>
      <c r="AL752" s="5" t="n">
        <v>10.603</v>
      </c>
      <c r="AM752" s="5" t="n">
        <v>0.403</v>
      </c>
      <c r="AN752" s="5" t="n">
        <v>25.043</v>
      </c>
      <c r="AO752" s="5" t="n">
        <v>0.17</v>
      </c>
      <c r="AP752" s="5" t="n">
        <v>1</v>
      </c>
      <c r="AQ752" s="5" t="n">
        <v>0.76</v>
      </c>
      <c r="AR752" s="5" t="n">
        <v>0.128</v>
      </c>
      <c r="AS752" s="5" t="n">
        <v>0.129</v>
      </c>
      <c r="AT752" s="5" t="n">
        <v>0.89</v>
      </c>
      <c r="AU752" s="5" t="n">
        <v>0</v>
      </c>
      <c r="AV752" s="5" t="n">
        <v>1</v>
      </c>
      <c r="AW752" s="5" t="n">
        <v>0.8110000000000001</v>
      </c>
      <c r="AX752" s="5" t="n">
        <v>0.139</v>
      </c>
      <c r="AY752" s="5" t="n">
        <v>0.138</v>
      </c>
      <c r="AZ752" s="5" t="n">
        <v>0.949</v>
      </c>
      <c r="BA752" s="5" t="n">
        <v>0</v>
      </c>
      <c r="BB752" s="5" t="n">
        <v>1</v>
      </c>
      <c r="BC752" s="5" t="n">
        <v>0.535</v>
      </c>
      <c r="BD752" s="5" t="n">
        <v>0.129</v>
      </c>
      <c r="BE752" s="5" t="n">
        <v>0.01</v>
      </c>
      <c r="BF752" s="5" t="n">
        <v>0.626</v>
      </c>
      <c r="BG752" s="5" t="n">
        <v>0.17</v>
      </c>
      <c r="BH752" s="5" t="n">
        <v>1</v>
      </c>
      <c r="BI752" s="5" t="n">
        <v>0.579</v>
      </c>
      <c r="BJ752" s="5" t="n">
        <v>0.126</v>
      </c>
      <c r="BK752" s="5" t="n">
        <v>0.011</v>
      </c>
      <c r="BL752" s="5" t="n">
        <v>0.678</v>
      </c>
      <c r="BM752" s="5" t="n">
        <v>0.17</v>
      </c>
      <c r="BN752" s="5" t="n">
        <v>1</v>
      </c>
      <c r="BO752" s="5" t="n">
        <v>0</v>
      </c>
      <c r="BP752" s="5" t="n">
        <v>0</v>
      </c>
      <c r="BQ752" s="5" t="n">
        <v>0</v>
      </c>
      <c r="BR752" s="5" t="n">
        <v>0</v>
      </c>
      <c r="BS752" s="5" t="n">
        <v>1</v>
      </c>
      <c r="BT752" s="5" t="n">
        <v>0</v>
      </c>
      <c r="BU752" s="5" t="n">
        <v>0</v>
      </c>
      <c r="BV752" s="5" t="n">
        <v>0</v>
      </c>
      <c r="BW752" s="5" t="n">
        <v>0.17</v>
      </c>
      <c r="BX752" s="5" t="n">
        <v>1</v>
      </c>
      <c r="BY752" s="5" t="n">
        <v>13.254</v>
      </c>
      <c r="BZ752" s="5" t="n">
        <v>0</v>
      </c>
      <c r="CA752" s="5" t="n">
        <v>13.254</v>
      </c>
      <c r="CB752" s="5" t="n">
        <v>0</v>
      </c>
      <c r="CC752" s="5" t="n">
        <v>83.248</v>
      </c>
      <c r="CD752" s="5" t="n">
        <v>7.95</v>
      </c>
      <c r="CE752" s="5" t="n">
        <v>1.567</v>
      </c>
      <c r="CF752" s="5" t="n">
        <v>97.40000000000001</v>
      </c>
      <c r="CG752" s="5" t="n">
        <v>0.17</v>
      </c>
      <c r="CH752" s="5" t="n">
        <v>1</v>
      </c>
      <c r="CI752" s="5" t="n">
        <v>1</v>
      </c>
      <c r="CJ752" s="5" t="n">
        <v>1</v>
      </c>
      <c r="CK752" s="5" t="n">
        <v>0</v>
      </c>
      <c r="CL752" s="5" t="n">
        <v>0</v>
      </c>
      <c r="CM752" s="5" t="n">
        <v>0</v>
      </c>
      <c r="CN752" s="5" t="n">
        <v>0</v>
      </c>
      <c r="CO752" s="5" t="n">
        <v>0</v>
      </c>
      <c r="CP752" s="5" t="n">
        <v>0</v>
      </c>
      <c r="CQ752" s="5" t="n">
        <v>1.348</v>
      </c>
      <c r="CR752" s="5" t="n">
        <v>0</v>
      </c>
      <c r="CS752" s="5" t="n">
        <v>5.37</v>
      </c>
      <c r="CT752" s="5" t="n">
        <v>4.861</v>
      </c>
      <c r="CU752" s="5" t="n">
        <v>11.622</v>
      </c>
    </row>
    <row r="753">
      <c r="A753" s="5" t="inlineStr">
        <is>
          <t>SDN2024</t>
        </is>
      </c>
      <c r="B753" s="5" t="inlineStr">
        <is>
          <t>SDN</t>
        </is>
      </c>
      <c r="C753" s="5" t="inlineStr">
        <is>
          <t>SDN</t>
        </is>
      </c>
      <c r="D753" s="5" t="inlineStr">
        <is>
          <t>Sudan</t>
        </is>
      </c>
      <c r="E753" s="5" t="n">
        <v>2024</v>
      </c>
      <c r="F753" s="5" t="n">
        <v>0.17</v>
      </c>
      <c r="G753" s="5" t="n">
        <v>5.575</v>
      </c>
      <c r="H753" s="5" t="n">
        <v>1.412</v>
      </c>
      <c r="I753" s="5" t="n">
        <v>0</v>
      </c>
      <c r="J753" s="5" t="n">
        <v>5.575</v>
      </c>
      <c r="K753" s="5" t="n">
        <v>0</v>
      </c>
      <c r="L753" s="5" t="n">
        <v>1</v>
      </c>
      <c r="M753" s="5" t="n">
        <v>7.124</v>
      </c>
      <c r="N753" s="5" t="n">
        <v>3.881</v>
      </c>
      <c r="O753" s="5" t="n">
        <v>0</v>
      </c>
      <c r="P753" s="5" t="n">
        <v>7.124</v>
      </c>
      <c r="Q753" s="5" t="n">
        <v>0</v>
      </c>
      <c r="R753" s="5" t="n">
        <v>1</v>
      </c>
      <c r="S753" s="5" t="n">
        <v>12.193</v>
      </c>
      <c r="T753" s="5" t="n">
        <v>8.071999999999999</v>
      </c>
      <c r="U753" s="5" t="n">
        <v>0.282</v>
      </c>
      <c r="V753" s="5" t="n">
        <v>14.266</v>
      </c>
      <c r="W753" s="5" t="n">
        <v>0.17</v>
      </c>
      <c r="X753" s="5" t="n">
        <v>1</v>
      </c>
      <c r="Y753" s="5" t="n">
        <v>11.119</v>
      </c>
      <c r="Z753" s="5" t="n">
        <v>1.404</v>
      </c>
      <c r="AA753" s="5" t="n">
        <v>0</v>
      </c>
      <c r="AB753" s="5" t="n">
        <v>11.119</v>
      </c>
      <c r="AC753" s="5" t="n">
        <v>0</v>
      </c>
      <c r="AD753" s="5" t="n">
        <v>1</v>
      </c>
      <c r="AE753" s="5" t="n">
        <v>12.442</v>
      </c>
      <c r="AF753" s="5" t="n">
        <v>2.726</v>
      </c>
      <c r="AG753" s="5" t="n">
        <v>0</v>
      </c>
      <c r="AH753" s="5" t="n">
        <v>12.442</v>
      </c>
      <c r="AI753" s="5" t="n">
        <v>0</v>
      </c>
      <c r="AJ753" s="5" t="n">
        <v>1</v>
      </c>
      <c r="AK753" s="5" t="n">
        <v>20.384</v>
      </c>
      <c r="AL753" s="5" t="n">
        <v>10.368</v>
      </c>
      <c r="AM753" s="5" t="n">
        <v>0.472</v>
      </c>
      <c r="AN753" s="5" t="n">
        <v>23.849</v>
      </c>
      <c r="AO753" s="5" t="n">
        <v>0.17</v>
      </c>
      <c r="AP753" s="5" t="n">
        <v>1</v>
      </c>
      <c r="AQ753" s="5" t="n">
        <v>0.724</v>
      </c>
      <c r="AR753" s="5" t="n">
        <v>0.132</v>
      </c>
      <c r="AS753" s="5" t="n">
        <v>0.123</v>
      </c>
      <c r="AT753" s="5" t="n">
        <v>0.847</v>
      </c>
      <c r="AU753" s="5" t="n">
        <v>0</v>
      </c>
      <c r="AV753" s="5" t="n">
        <v>1</v>
      </c>
      <c r="AW753" s="5" t="n">
        <v>0.75</v>
      </c>
      <c r="AX753" s="5" t="n">
        <v>0.138</v>
      </c>
      <c r="AY753" s="5" t="n">
        <v>0.128</v>
      </c>
      <c r="AZ753" s="5" t="n">
        <v>0.878</v>
      </c>
      <c r="BA753" s="5" t="n">
        <v>0</v>
      </c>
      <c r="BB753" s="5" t="n">
        <v>1</v>
      </c>
      <c r="BC753" s="5" t="n">
        <v>0.513</v>
      </c>
      <c r="BD753" s="5" t="n">
        <v>0.132</v>
      </c>
      <c r="BE753" s="5" t="n">
        <v>0.012</v>
      </c>
      <c r="BF753" s="5" t="n">
        <v>0.6</v>
      </c>
      <c r="BG753" s="5" t="n">
        <v>0.17</v>
      </c>
      <c r="BH753" s="5" t="n">
        <v>1</v>
      </c>
      <c r="BI753" s="5" t="n">
        <v>0.591</v>
      </c>
      <c r="BJ753" s="5" t="n">
        <v>0.13</v>
      </c>
      <c r="BK753" s="5" t="n">
        <v>0.014</v>
      </c>
      <c r="BL753" s="5" t="n">
        <v>0.6919999999999999</v>
      </c>
      <c r="BM753" s="5" t="n">
        <v>0.17</v>
      </c>
      <c r="BN753" s="5" t="n">
        <v>1</v>
      </c>
      <c r="BO753" s="5" t="n">
        <v>0</v>
      </c>
      <c r="BP753" s="5" t="n">
        <v>0</v>
      </c>
      <c r="BQ753" s="5" t="n">
        <v>0</v>
      </c>
      <c r="BR753" s="5" t="n">
        <v>0</v>
      </c>
      <c r="BS753" s="5" t="n">
        <v>1</v>
      </c>
      <c r="BT753" s="5" t="n">
        <v>0</v>
      </c>
      <c r="BU753" s="5" t="n">
        <v>0</v>
      </c>
      <c r="BV753" s="5" t="n">
        <v>0</v>
      </c>
      <c r="BW753" s="5" t="n">
        <v>0.17</v>
      </c>
      <c r="BX753" s="5" t="n">
        <v>1</v>
      </c>
      <c r="BY753" s="5" t="n">
        <v>13.646</v>
      </c>
      <c r="BZ753" s="5" t="n">
        <v>0</v>
      </c>
      <c r="CA753" s="5" t="n">
        <v>13.646</v>
      </c>
      <c r="CB753" s="5" t="n">
        <v>0</v>
      </c>
      <c r="CC753" s="5" t="n">
        <v>82.58799999999999</v>
      </c>
      <c r="CD753" s="5" t="n">
        <v>7.95</v>
      </c>
      <c r="CE753" s="5" t="n">
        <v>1.912</v>
      </c>
      <c r="CF753" s="5" t="n">
        <v>96.628</v>
      </c>
      <c r="CG753" s="5" t="n">
        <v>0.17</v>
      </c>
      <c r="CH753" s="5" t="n">
        <v>1</v>
      </c>
      <c r="CI753" s="5" t="n">
        <v>1</v>
      </c>
      <c r="CJ753" s="5" t="n">
        <v>1</v>
      </c>
      <c r="CK753" s="5" t="n">
        <v>0</v>
      </c>
      <c r="CL753" s="5" t="n">
        <v>0</v>
      </c>
      <c r="CM753" s="5" t="n">
        <v>0</v>
      </c>
      <c r="CN753" s="5" t="n">
        <v>0</v>
      </c>
      <c r="CO753" s="5" t="n">
        <v>0</v>
      </c>
      <c r="CP753" s="5" t="n">
        <v>0</v>
      </c>
      <c r="CQ753" s="5" t="n">
        <v>1.387</v>
      </c>
      <c r="CR753" s="5" t="n">
        <v>0</v>
      </c>
      <c r="CS753" s="5" t="n">
        <v>5.529</v>
      </c>
      <c r="CT753" s="5" t="n">
        <v>4.251</v>
      </c>
      <c r="CU753" s="5" t="n">
        <v>10.168</v>
      </c>
    </row>
    <row r="754">
      <c r="A754" s="5" t="inlineStr">
        <is>
          <t>SUR2021</t>
        </is>
      </c>
      <c r="B754" s="5" t="inlineStr">
        <is>
          <t>SUR</t>
        </is>
      </c>
      <c r="C754" s="5" t="inlineStr">
        <is>
          <t>SUR</t>
        </is>
      </c>
      <c r="D754" s="5" t="inlineStr">
        <is>
          <t>Suriname</t>
        </is>
      </c>
      <c r="E754" s="5" t="n">
        <v>2021</v>
      </c>
      <c r="F754" s="5" t="n">
        <v>0.1</v>
      </c>
      <c r="G754" s="5" t="n">
        <v>5.897</v>
      </c>
      <c r="H754" s="5" t="n">
        <v>1.143</v>
      </c>
      <c r="I754" s="5" t="n">
        <v>0</v>
      </c>
      <c r="J754" s="5" t="n">
        <v>5.897</v>
      </c>
      <c r="K754" s="5" t="n">
        <v>0</v>
      </c>
      <c r="L754" s="5" t="n">
        <v>1</v>
      </c>
      <c r="M754" s="5" t="n">
        <v>7.964</v>
      </c>
      <c r="N754" s="5" t="n">
        <v>3.43</v>
      </c>
      <c r="O754" s="5" t="n">
        <v>0</v>
      </c>
      <c r="P754" s="5" t="n">
        <v>7.964</v>
      </c>
      <c r="Q754" s="5" t="n">
        <v>0</v>
      </c>
      <c r="R754" s="5" t="n">
        <v>1</v>
      </c>
      <c r="S754" s="5" t="n">
        <v>11.613</v>
      </c>
      <c r="T754" s="5" t="n">
        <v>6.86</v>
      </c>
      <c r="U754" s="5" t="n">
        <v>0</v>
      </c>
      <c r="V754" s="5" t="n">
        <v>12.775</v>
      </c>
      <c r="W754" s="5" t="n">
        <v>0.1</v>
      </c>
      <c r="X754" s="5" t="n">
        <v>1</v>
      </c>
      <c r="Y754" s="5" t="n">
        <v>5.347</v>
      </c>
      <c r="Z754" s="5" t="n">
        <v>0.389</v>
      </c>
      <c r="AA754" s="5" t="n">
        <v>0</v>
      </c>
      <c r="AB754" s="5" t="n">
        <v>5.347</v>
      </c>
      <c r="AC754" s="5" t="n">
        <v>0</v>
      </c>
      <c r="AD754" s="5" t="n">
        <v>1</v>
      </c>
      <c r="AE754" s="5" t="n">
        <v>5.919</v>
      </c>
      <c r="AF754" s="5" t="n">
        <v>0.796</v>
      </c>
      <c r="AG754" s="5" t="n">
        <v>0</v>
      </c>
      <c r="AH754" s="5" t="n">
        <v>5.919</v>
      </c>
      <c r="AI754" s="5" t="n">
        <v>0</v>
      </c>
      <c r="AJ754" s="5" t="n">
        <v>1</v>
      </c>
      <c r="AK754" s="5" t="n">
        <v>9.349</v>
      </c>
      <c r="AL754" s="5" t="n">
        <v>3.497</v>
      </c>
      <c r="AM754" s="5" t="n">
        <v>0</v>
      </c>
      <c r="AN754" s="5" t="n">
        <v>10.284</v>
      </c>
      <c r="AO754" s="5" t="n">
        <v>0.1</v>
      </c>
      <c r="AP754" s="5" t="n">
        <v>1</v>
      </c>
      <c r="AQ754" s="5" t="n">
        <v>0.649</v>
      </c>
      <c r="AR754" s="5" t="n">
        <v>0.114</v>
      </c>
      <c r="AS754" s="5" t="n">
        <v>0.139</v>
      </c>
      <c r="AT754" s="5" t="n">
        <v>0.867</v>
      </c>
      <c r="AU754" s="5" t="n">
        <v>0.1</v>
      </c>
      <c r="AV754" s="5" t="n">
        <v>1</v>
      </c>
      <c r="AW754" s="5" t="n">
        <v>0.577</v>
      </c>
      <c r="AX754" s="5" t="n">
        <v>0.114</v>
      </c>
      <c r="AY754" s="5" t="n">
        <v>0.12</v>
      </c>
      <c r="AZ754" s="5" t="n">
        <v>0.766</v>
      </c>
      <c r="BA754" s="5" t="n">
        <v>0.1</v>
      </c>
      <c r="BB754" s="5" t="n">
        <v>1</v>
      </c>
      <c r="BC754" s="5" t="n">
        <v>0.458</v>
      </c>
      <c r="BD754" s="5" t="n">
        <v>0.114</v>
      </c>
      <c r="BE754" s="5" t="n">
        <v>0</v>
      </c>
      <c r="BF754" s="5" t="n">
        <v>0.504</v>
      </c>
      <c r="BG754" s="5" t="n">
        <v>0.1</v>
      </c>
      <c r="BH754" s="5" t="n">
        <v>1</v>
      </c>
      <c r="BI754" s="5" t="n">
        <v>0.491</v>
      </c>
      <c r="BJ754" s="5" t="n">
        <v>0.114</v>
      </c>
      <c r="BK754" s="5" t="n">
        <v>0</v>
      </c>
      <c r="BL754" s="5" t="n">
        <v>0.54</v>
      </c>
      <c r="BM754" s="5" t="n">
        <v>0.1</v>
      </c>
      <c r="BN754" s="5" t="n">
        <v>1</v>
      </c>
      <c r="BO754" s="5" t="n">
        <v>0</v>
      </c>
      <c r="BP754" s="5" t="n">
        <v>0</v>
      </c>
      <c r="BQ754" s="5" t="n">
        <v>0.06900000000000001</v>
      </c>
      <c r="BR754" s="5" t="n">
        <v>0</v>
      </c>
      <c r="BS754" s="5" t="n">
        <v>1</v>
      </c>
      <c r="BT754" s="5" t="n">
        <v>0</v>
      </c>
      <c r="BU754" s="5" t="n">
        <v>0</v>
      </c>
      <c r="BV754" s="5" t="n">
        <v>0.031</v>
      </c>
      <c r="BW754" s="5" t="n">
        <v>0</v>
      </c>
      <c r="BX754" s="5" t="n">
        <v>1</v>
      </c>
      <c r="BY754" s="5" t="n">
        <v>11.787</v>
      </c>
      <c r="BZ754" s="5" t="n">
        <v>0</v>
      </c>
      <c r="CA754" s="5" t="n">
        <v>11.787</v>
      </c>
      <c r="CB754" s="5" t="n">
        <v>0</v>
      </c>
      <c r="CC754" s="5" t="n">
        <v>78.125</v>
      </c>
      <c r="CD754" s="5" t="n">
        <v>7.95</v>
      </c>
      <c r="CE754" s="5" t="n">
        <v>-5.776</v>
      </c>
      <c r="CF754" s="5" t="n">
        <v>79.584</v>
      </c>
      <c r="CG754" s="5" t="n">
        <v>0.1</v>
      </c>
      <c r="CH754" s="5" t="n">
        <v>1</v>
      </c>
      <c r="CI754" s="5" t="n">
        <v>0</v>
      </c>
      <c r="CJ754" s="5" t="n">
        <v>0</v>
      </c>
      <c r="CK754" s="5" t="n">
        <v>0</v>
      </c>
      <c r="CL754" s="5" t="n">
        <v>0</v>
      </c>
      <c r="CM754" s="5" t="n">
        <v>0</v>
      </c>
      <c r="CN754" s="5" t="n">
        <v>0</v>
      </c>
      <c r="CO754" s="5" t="n">
        <v>0</v>
      </c>
      <c r="CP754" s="5" t="n">
        <v>0</v>
      </c>
      <c r="CQ754" s="5" t="n">
        <v>1.198</v>
      </c>
      <c r="CR754" s="5" t="n">
        <v>1</v>
      </c>
      <c r="CS754" s="5" t="n">
        <v>4.776</v>
      </c>
      <c r="CT754" s="5" t="n">
        <v>4.753</v>
      </c>
      <c r="CU754" s="5" t="n">
        <v>15.983</v>
      </c>
    </row>
    <row r="755">
      <c r="A755" s="5" t="inlineStr">
        <is>
          <t>SUR2022</t>
        </is>
      </c>
      <c r="B755" s="5" t="inlineStr">
        <is>
          <t>SUR</t>
        </is>
      </c>
      <c r="C755" s="5" t="inlineStr">
        <is>
          <t>SUR</t>
        </is>
      </c>
      <c r="D755" s="5" t="inlineStr">
        <is>
          <t>Suriname</t>
        </is>
      </c>
      <c r="E755" s="5" t="n">
        <v>2022</v>
      </c>
      <c r="F755" s="5" t="n">
        <v>0.1</v>
      </c>
      <c r="G755" s="5" t="n">
        <v>11.72</v>
      </c>
      <c r="H755" s="5" t="n">
        <v>1.235</v>
      </c>
      <c r="I755" s="5" t="n">
        <v>0</v>
      </c>
      <c r="J755" s="5" t="n">
        <v>11.72</v>
      </c>
      <c r="K755" s="5" t="n">
        <v>0</v>
      </c>
      <c r="L755" s="5" t="n">
        <v>1</v>
      </c>
      <c r="M755" s="5" t="n">
        <v>9.782999999999999</v>
      </c>
      <c r="N755" s="5" t="n">
        <v>3.704</v>
      </c>
      <c r="O755" s="5" t="n">
        <v>0</v>
      </c>
      <c r="P755" s="5" t="n">
        <v>9.782999999999999</v>
      </c>
      <c r="Q755" s="5" t="n">
        <v>0</v>
      </c>
      <c r="R755" s="5" t="n">
        <v>1</v>
      </c>
      <c r="S755" s="5" t="n">
        <v>17.893</v>
      </c>
      <c r="T755" s="5" t="n">
        <v>7.408</v>
      </c>
      <c r="U755" s="5" t="n">
        <v>0.132</v>
      </c>
      <c r="V755" s="5" t="n">
        <v>19.683</v>
      </c>
      <c r="W755" s="5" t="n">
        <v>0.1</v>
      </c>
      <c r="X755" s="5" t="n">
        <v>1</v>
      </c>
      <c r="Y755" s="5" t="n">
        <v>5.775</v>
      </c>
      <c r="Z755" s="5" t="n">
        <v>0.42</v>
      </c>
      <c r="AA755" s="5" t="n">
        <v>0</v>
      </c>
      <c r="AB755" s="5" t="n">
        <v>5.775</v>
      </c>
      <c r="AC755" s="5" t="n">
        <v>0</v>
      </c>
      <c r="AD755" s="5" t="n">
        <v>1</v>
      </c>
      <c r="AE755" s="5" t="n">
        <v>6.392</v>
      </c>
      <c r="AF755" s="5" t="n">
        <v>0.86</v>
      </c>
      <c r="AG755" s="5" t="n">
        <v>0</v>
      </c>
      <c r="AH755" s="5" t="n">
        <v>6.392</v>
      </c>
      <c r="AI755" s="5" t="n">
        <v>0</v>
      </c>
      <c r="AJ755" s="5" t="n">
        <v>1</v>
      </c>
      <c r="AK755" s="5" t="n">
        <v>10.096</v>
      </c>
      <c r="AL755" s="5" t="n">
        <v>3.776</v>
      </c>
      <c r="AM755" s="5" t="n">
        <v>0.075</v>
      </c>
      <c r="AN755" s="5" t="n">
        <v>11.106</v>
      </c>
      <c r="AO755" s="5" t="n">
        <v>0.1</v>
      </c>
      <c r="AP755" s="5" t="n">
        <v>1</v>
      </c>
      <c r="AQ755" s="5" t="n">
        <v>0.896</v>
      </c>
      <c r="AR755" s="5" t="n">
        <v>0.123</v>
      </c>
      <c r="AS755" s="5" t="n">
        <v>0.039</v>
      </c>
      <c r="AT755" s="5" t="n">
        <v>1.028</v>
      </c>
      <c r="AU755" s="5" t="n">
        <v>0.1</v>
      </c>
      <c r="AV755" s="5" t="n">
        <v>1</v>
      </c>
      <c r="AW755" s="5" t="n">
        <v>0.89</v>
      </c>
      <c r="AX755" s="5" t="n">
        <v>0.123</v>
      </c>
      <c r="AY755" s="5" t="n">
        <v>-0.176</v>
      </c>
      <c r="AZ755" s="5" t="n">
        <v>0.786</v>
      </c>
      <c r="BA755" s="5" t="n">
        <v>0.1</v>
      </c>
      <c r="BB755" s="5" t="n">
        <v>1</v>
      </c>
      <c r="BC755" s="5" t="n">
        <v>0.62</v>
      </c>
      <c r="BD755" s="5" t="n">
        <v>0.123</v>
      </c>
      <c r="BE755" s="5" t="n">
        <v>0.005</v>
      </c>
      <c r="BF755" s="5" t="n">
        <v>0.6820000000000001</v>
      </c>
      <c r="BG755" s="5" t="n">
        <v>0.1</v>
      </c>
      <c r="BH755" s="5" t="n">
        <v>1</v>
      </c>
      <c r="BI755" s="5" t="n">
        <v>0.608</v>
      </c>
      <c r="BJ755" s="5" t="n">
        <v>0.123</v>
      </c>
      <c r="BK755" s="5" t="n">
        <v>0.004</v>
      </c>
      <c r="BL755" s="5" t="n">
        <v>0.668</v>
      </c>
      <c r="BM755" s="5" t="n">
        <v>0.1</v>
      </c>
      <c r="BN755" s="5" t="n">
        <v>1</v>
      </c>
      <c r="BO755" s="5" t="n">
        <v>0</v>
      </c>
      <c r="BP755" s="5" t="n">
        <v>0</v>
      </c>
      <c r="BQ755" s="5" t="n">
        <v>0.074</v>
      </c>
      <c r="BR755" s="5" t="n">
        <v>0</v>
      </c>
      <c r="BS755" s="5" t="n">
        <v>1</v>
      </c>
      <c r="BT755" s="5" t="n">
        <v>0</v>
      </c>
      <c r="BU755" s="5" t="n">
        <v>0</v>
      </c>
      <c r="BV755" s="5" t="n">
        <v>0.032</v>
      </c>
      <c r="BW755" s="5" t="n">
        <v>0</v>
      </c>
      <c r="BX755" s="5" t="n">
        <v>1</v>
      </c>
      <c r="BY755" s="5" t="n">
        <v>12.729</v>
      </c>
      <c r="BZ755" s="5" t="n">
        <v>0</v>
      </c>
      <c r="CA755" s="5" t="n">
        <v>12.729</v>
      </c>
      <c r="CB755" s="5" t="n">
        <v>0</v>
      </c>
      <c r="CC755" s="5" t="n">
        <v>97.90000000000001</v>
      </c>
      <c r="CD755" s="5" t="n">
        <v>7.95</v>
      </c>
      <c r="CE755" s="5" t="n">
        <v>-6.798</v>
      </c>
      <c r="CF755" s="5" t="n">
        <v>99.476</v>
      </c>
      <c r="CG755" s="5" t="n">
        <v>0.1</v>
      </c>
      <c r="CH755" s="5" t="n">
        <v>1</v>
      </c>
      <c r="CI755" s="5" t="n">
        <v>0</v>
      </c>
      <c r="CJ755" s="5" t="n">
        <v>0</v>
      </c>
      <c r="CK755" s="5" t="n">
        <v>0</v>
      </c>
      <c r="CL755" s="5" t="n">
        <v>0</v>
      </c>
      <c r="CM755" s="5" t="n">
        <v>0</v>
      </c>
      <c r="CN755" s="5" t="n">
        <v>0</v>
      </c>
      <c r="CO755" s="5" t="n">
        <v>0</v>
      </c>
      <c r="CP755" s="5" t="n">
        <v>0</v>
      </c>
      <c r="CQ755" s="5" t="n">
        <v>1.294</v>
      </c>
      <c r="CR755" s="5" t="n">
        <v>1</v>
      </c>
      <c r="CS755" s="5" t="n">
        <v>5.158</v>
      </c>
      <c r="CT755" s="5" t="n">
        <v>10.485</v>
      </c>
      <c r="CU755" s="5" t="n">
        <v>29.494</v>
      </c>
    </row>
    <row r="756">
      <c r="A756" s="5" t="inlineStr">
        <is>
          <t>SUR2023</t>
        </is>
      </c>
      <c r="B756" s="5" t="inlineStr">
        <is>
          <t>SUR</t>
        </is>
      </c>
      <c r="C756" s="5" t="inlineStr">
        <is>
          <t>SUR</t>
        </is>
      </c>
      <c r="D756" s="5" t="inlineStr">
        <is>
          <t>Suriname</t>
        </is>
      </c>
      <c r="E756" s="5" t="n">
        <v>2023</v>
      </c>
      <c r="F756" s="5" t="n">
        <v>0.1</v>
      </c>
      <c r="G756" s="5" t="n">
        <v>6.147</v>
      </c>
      <c r="H756" s="5" t="n">
        <v>1.286</v>
      </c>
      <c r="I756" s="5" t="n">
        <v>0</v>
      </c>
      <c r="J756" s="5" t="n">
        <v>6.147</v>
      </c>
      <c r="K756" s="5" t="n">
        <v>0</v>
      </c>
      <c r="L756" s="5" t="n">
        <v>1</v>
      </c>
      <c r="M756" s="5" t="n">
        <v>7.886</v>
      </c>
      <c r="N756" s="5" t="n">
        <v>3.857</v>
      </c>
      <c r="O756" s="5" t="n">
        <v>0</v>
      </c>
      <c r="P756" s="5" t="n">
        <v>7.886</v>
      </c>
      <c r="Q756" s="5" t="n">
        <v>0</v>
      </c>
      <c r="R756" s="5" t="n">
        <v>1</v>
      </c>
      <c r="S756" s="5" t="n">
        <v>12.575</v>
      </c>
      <c r="T756" s="5" t="n">
        <v>7.714</v>
      </c>
      <c r="U756" s="5" t="n">
        <v>0.139</v>
      </c>
      <c r="V756" s="5" t="n">
        <v>13.833</v>
      </c>
      <c r="W756" s="5" t="n">
        <v>0.1</v>
      </c>
      <c r="X756" s="5" t="n">
        <v>1</v>
      </c>
      <c r="Y756" s="5" t="n">
        <v>6.013</v>
      </c>
      <c r="Z756" s="5" t="n">
        <v>0.438</v>
      </c>
      <c r="AA756" s="5" t="n">
        <v>0</v>
      </c>
      <c r="AB756" s="5" t="n">
        <v>6.013</v>
      </c>
      <c r="AC756" s="5" t="n">
        <v>0</v>
      </c>
      <c r="AD756" s="5" t="n">
        <v>1</v>
      </c>
      <c r="AE756" s="5" t="n">
        <v>6.656</v>
      </c>
      <c r="AF756" s="5" t="n">
        <v>0.895</v>
      </c>
      <c r="AG756" s="5" t="n">
        <v>0</v>
      </c>
      <c r="AH756" s="5" t="n">
        <v>6.656</v>
      </c>
      <c r="AI756" s="5" t="n">
        <v>0</v>
      </c>
      <c r="AJ756" s="5" t="n">
        <v>1</v>
      </c>
      <c r="AK756" s="5" t="n">
        <v>10.513</v>
      </c>
      <c r="AL756" s="5" t="n">
        <v>3.932</v>
      </c>
      <c r="AM756" s="5" t="n">
        <v>0.116</v>
      </c>
      <c r="AN756" s="5" t="n">
        <v>11.564</v>
      </c>
      <c r="AO756" s="5" t="n">
        <v>0.1</v>
      </c>
      <c r="AP756" s="5" t="n">
        <v>1</v>
      </c>
      <c r="AQ756" s="5" t="n">
        <v>0.791</v>
      </c>
      <c r="AR756" s="5" t="n">
        <v>0.129</v>
      </c>
      <c r="AS756" s="5" t="n">
        <v>0.263</v>
      </c>
      <c r="AT756" s="5" t="n">
        <v>1.159</v>
      </c>
      <c r="AU756" s="5" t="n">
        <v>0.1</v>
      </c>
      <c r="AV756" s="5" t="n">
        <v>1</v>
      </c>
      <c r="AW756" s="5" t="n">
        <v>0.618</v>
      </c>
      <c r="AX756" s="5" t="n">
        <v>0.129</v>
      </c>
      <c r="AY756" s="5" t="n">
        <v>0.316</v>
      </c>
      <c r="AZ756" s="5" t="n">
        <v>1.027</v>
      </c>
      <c r="BA756" s="5" t="n">
        <v>0.1</v>
      </c>
      <c r="BB756" s="5" t="n">
        <v>1</v>
      </c>
      <c r="BC756" s="5" t="n">
        <v>0.554</v>
      </c>
      <c r="BD756" s="5" t="n">
        <v>0.129</v>
      </c>
      <c r="BE756" s="5" t="n">
        <v>0.006</v>
      </c>
      <c r="BF756" s="5" t="n">
        <v>0.61</v>
      </c>
      <c r="BG756" s="5" t="n">
        <v>0.1</v>
      </c>
      <c r="BH756" s="5" t="n">
        <v>1</v>
      </c>
      <c r="BI756" s="5" t="n">
        <v>0.5570000000000001</v>
      </c>
      <c r="BJ756" s="5" t="n">
        <v>0.129</v>
      </c>
      <c r="BK756" s="5" t="n">
        <v>0.006</v>
      </c>
      <c r="BL756" s="5" t="n">
        <v>0.613</v>
      </c>
      <c r="BM756" s="5" t="n">
        <v>0.1</v>
      </c>
      <c r="BN756" s="5" t="n">
        <v>1</v>
      </c>
      <c r="BO756" s="5" t="n">
        <v>0</v>
      </c>
      <c r="BP756" s="5" t="n">
        <v>0</v>
      </c>
      <c r="BQ756" s="5" t="n">
        <v>0.077</v>
      </c>
      <c r="BR756" s="5" t="n">
        <v>0</v>
      </c>
      <c r="BS756" s="5" t="n">
        <v>1</v>
      </c>
      <c r="BT756" s="5" t="n">
        <v>0</v>
      </c>
      <c r="BU756" s="5" t="n">
        <v>0</v>
      </c>
      <c r="BV756" s="5" t="n">
        <v>0.036</v>
      </c>
      <c r="BW756" s="5" t="n">
        <v>0</v>
      </c>
      <c r="BX756" s="5" t="n">
        <v>1</v>
      </c>
      <c r="BY756" s="5" t="n">
        <v>13.254</v>
      </c>
      <c r="BZ756" s="5" t="n">
        <v>0</v>
      </c>
      <c r="CA756" s="5" t="n">
        <v>13.254</v>
      </c>
      <c r="CB756" s="5" t="n">
        <v>0</v>
      </c>
      <c r="CC756" s="5" t="n">
        <v>83.248</v>
      </c>
      <c r="CD756" s="5" t="n">
        <v>7.95</v>
      </c>
      <c r="CE756" s="5" t="n">
        <v>-5.222</v>
      </c>
      <c r="CF756" s="5" t="n">
        <v>84.889</v>
      </c>
      <c r="CG756" s="5" t="n">
        <v>0.1</v>
      </c>
      <c r="CH756" s="5" t="n">
        <v>1</v>
      </c>
      <c r="CI756" s="5" t="n">
        <v>0</v>
      </c>
      <c r="CJ756" s="5" t="n">
        <v>0</v>
      </c>
      <c r="CK756" s="5" t="n">
        <v>0</v>
      </c>
      <c r="CL756" s="5" t="n">
        <v>0</v>
      </c>
      <c r="CM756" s="5" t="n">
        <v>0</v>
      </c>
      <c r="CN756" s="5" t="n">
        <v>0</v>
      </c>
      <c r="CO756" s="5" t="n">
        <v>0</v>
      </c>
      <c r="CP756" s="5" t="n">
        <v>0</v>
      </c>
      <c r="CQ756" s="5" t="n">
        <v>1.348</v>
      </c>
      <c r="CR756" s="5" t="n">
        <v>1</v>
      </c>
      <c r="CS756" s="5" t="n">
        <v>5.37</v>
      </c>
      <c r="CT756" s="5" t="n">
        <v>4.861</v>
      </c>
      <c r="CU756" s="5" t="n">
        <v>11.192</v>
      </c>
    </row>
    <row r="757">
      <c r="A757" s="5" t="inlineStr">
        <is>
          <t>SUR2024</t>
        </is>
      </c>
      <c r="B757" s="5" t="inlineStr">
        <is>
          <t>SUR</t>
        </is>
      </c>
      <c r="C757" s="5" t="inlineStr">
        <is>
          <t>SUR</t>
        </is>
      </c>
      <c r="D757" s="5" t="inlineStr">
        <is>
          <t>Suriname</t>
        </is>
      </c>
      <c r="E757" s="5" t="n">
        <v>2024</v>
      </c>
      <c r="F757" s="5" t="n">
        <v>0.1</v>
      </c>
      <c r="G757" s="5" t="n">
        <v>5.575</v>
      </c>
      <c r="H757" s="5" t="n">
        <v>1.324</v>
      </c>
      <c r="I757" s="5" t="n">
        <v>0</v>
      </c>
      <c r="J757" s="5" t="n">
        <v>5.575</v>
      </c>
      <c r="K757" s="5" t="n">
        <v>0</v>
      </c>
      <c r="L757" s="5" t="n">
        <v>1</v>
      </c>
      <c r="M757" s="5" t="n">
        <v>7.124</v>
      </c>
      <c r="N757" s="5" t="n">
        <v>3.971</v>
      </c>
      <c r="O757" s="5" t="n">
        <v>0</v>
      </c>
      <c r="P757" s="5" t="n">
        <v>7.124</v>
      </c>
      <c r="Q757" s="5" t="n">
        <v>0</v>
      </c>
      <c r="R757" s="5" t="n">
        <v>1</v>
      </c>
      <c r="S757" s="5" t="n">
        <v>12.193</v>
      </c>
      <c r="T757" s="5" t="n">
        <v>7.942</v>
      </c>
      <c r="U757" s="5" t="n">
        <v>0.166</v>
      </c>
      <c r="V757" s="5" t="n">
        <v>13.412</v>
      </c>
      <c r="W757" s="5" t="n">
        <v>0.1</v>
      </c>
      <c r="X757" s="5" t="n">
        <v>1</v>
      </c>
      <c r="Y757" s="5" t="n">
        <v>6.191</v>
      </c>
      <c r="Z757" s="5" t="n">
        <v>0.451</v>
      </c>
      <c r="AA757" s="5" t="n">
        <v>0</v>
      </c>
      <c r="AB757" s="5" t="n">
        <v>6.191</v>
      </c>
      <c r="AC757" s="5" t="n">
        <v>0</v>
      </c>
      <c r="AD757" s="5" t="n">
        <v>1</v>
      </c>
      <c r="AE757" s="5" t="n">
        <v>6.853</v>
      </c>
      <c r="AF757" s="5" t="n">
        <v>0.922</v>
      </c>
      <c r="AG757" s="5" t="n">
        <v>0</v>
      </c>
      <c r="AH757" s="5" t="n">
        <v>6.853</v>
      </c>
      <c r="AI757" s="5" t="n">
        <v>0</v>
      </c>
      <c r="AJ757" s="5" t="n">
        <v>1</v>
      </c>
      <c r="AK757" s="5" t="n">
        <v>10.823</v>
      </c>
      <c r="AL757" s="5" t="n">
        <v>4.048</v>
      </c>
      <c r="AM757" s="5" t="n">
        <v>0.147</v>
      </c>
      <c r="AN757" s="5" t="n">
        <v>11.906</v>
      </c>
      <c r="AO757" s="5" t="n">
        <v>0.1</v>
      </c>
      <c r="AP757" s="5" t="n">
        <v>1</v>
      </c>
      <c r="AQ757" s="5" t="n">
        <v>0.756</v>
      </c>
      <c r="AR757" s="5" t="n">
        <v>0.132</v>
      </c>
      <c r="AS757" s="5" t="n">
        <v>0.445</v>
      </c>
      <c r="AT757" s="5" t="n">
        <v>1.321</v>
      </c>
      <c r="AU757" s="5" t="n">
        <v>0.1</v>
      </c>
      <c r="AV757" s="5" t="n">
        <v>1</v>
      </c>
      <c r="AW757" s="5" t="n">
        <v>0.655</v>
      </c>
      <c r="AX757" s="5" t="n">
        <v>0.132</v>
      </c>
      <c r="AY757" s="5" t="n">
        <v>0.426</v>
      </c>
      <c r="AZ757" s="5" t="n">
        <v>1.19</v>
      </c>
      <c r="BA757" s="5" t="n">
        <v>0.1</v>
      </c>
      <c r="BB757" s="5" t="n">
        <v>1</v>
      </c>
      <c r="BC757" s="5" t="n">
        <v>0.534</v>
      </c>
      <c r="BD757" s="5" t="n">
        <v>0.132</v>
      </c>
      <c r="BE757" s="5" t="n">
        <v>0.007</v>
      </c>
      <c r="BF757" s="5" t="n">
        <v>0.587</v>
      </c>
      <c r="BG757" s="5" t="n">
        <v>0.1</v>
      </c>
      <c r="BH757" s="5" t="n">
        <v>1</v>
      </c>
      <c r="BI757" s="5" t="n">
        <v>0.5679999999999999</v>
      </c>
      <c r="BJ757" s="5" t="n">
        <v>0.132</v>
      </c>
      <c r="BK757" s="5" t="n">
        <v>0.008</v>
      </c>
      <c r="BL757" s="5" t="n">
        <v>0.625</v>
      </c>
      <c r="BM757" s="5" t="n">
        <v>0.1</v>
      </c>
      <c r="BN757" s="5" t="n">
        <v>1</v>
      </c>
      <c r="BO757" s="5" t="n">
        <v>0</v>
      </c>
      <c r="BP757" s="5" t="n">
        <v>0</v>
      </c>
      <c r="BQ757" s="5" t="n">
        <v>0.079</v>
      </c>
      <c r="BR757" s="5" t="n">
        <v>0</v>
      </c>
      <c r="BS757" s="5" t="n">
        <v>1</v>
      </c>
      <c r="BT757" s="5" t="n">
        <v>0</v>
      </c>
      <c r="BU757" s="5" t="n">
        <v>0</v>
      </c>
      <c r="BV757" s="5" t="n">
        <v>0.073</v>
      </c>
      <c r="BW757" s="5" t="n">
        <v>0</v>
      </c>
      <c r="BX757" s="5" t="n">
        <v>1</v>
      </c>
      <c r="BY757" s="5" t="n">
        <v>13.646</v>
      </c>
      <c r="BZ757" s="5" t="n">
        <v>0</v>
      </c>
      <c r="CA757" s="5" t="n">
        <v>13.646</v>
      </c>
      <c r="CB757" s="5" t="n">
        <v>0</v>
      </c>
      <c r="CC757" s="5" t="n">
        <v>82.58799999999999</v>
      </c>
      <c r="CD757" s="5" t="n">
        <v>7.95</v>
      </c>
      <c r="CE757" s="5" t="n">
        <v>-4.928</v>
      </c>
      <c r="CF757" s="5" t="n">
        <v>84.27800000000001</v>
      </c>
      <c r="CG757" s="5" t="n">
        <v>0.1</v>
      </c>
      <c r="CH757" s="5" t="n">
        <v>1</v>
      </c>
      <c r="CI757" s="5" t="n">
        <v>0</v>
      </c>
      <c r="CJ757" s="5" t="n">
        <v>0</v>
      </c>
      <c r="CK757" s="5" t="n">
        <v>0</v>
      </c>
      <c r="CL757" s="5" t="n">
        <v>0</v>
      </c>
      <c r="CM757" s="5" t="n">
        <v>0</v>
      </c>
      <c r="CN757" s="5" t="n">
        <v>0</v>
      </c>
      <c r="CO757" s="5" t="n">
        <v>0</v>
      </c>
      <c r="CP757" s="5" t="n">
        <v>0</v>
      </c>
      <c r="CQ757" s="5" t="n">
        <v>1.387</v>
      </c>
      <c r="CR757" s="5" t="n">
        <v>1</v>
      </c>
      <c r="CS757" s="5" t="n">
        <v>5.529</v>
      </c>
      <c r="CT757" s="5" t="n">
        <v>4.251</v>
      </c>
      <c r="CU757" s="5" t="n">
        <v>10.123</v>
      </c>
    </row>
    <row r="758">
      <c r="A758" s="5" t="inlineStr">
        <is>
          <t>SWE2021</t>
        </is>
      </c>
      <c r="B758" s="5" t="inlineStr">
        <is>
          <t>SWE</t>
        </is>
      </c>
      <c r="C758" s="5" t="inlineStr">
        <is>
          <t>SWE</t>
        </is>
      </c>
      <c r="D758" s="5" t="inlineStr">
        <is>
          <t>Sweden</t>
        </is>
      </c>
      <c r="E758" s="5" t="n">
        <v>2021</v>
      </c>
      <c r="F758" s="5" t="n">
        <v>0.25</v>
      </c>
      <c r="G758" s="5" t="n">
        <v>7.214</v>
      </c>
      <c r="H758" s="5" t="n">
        <v>1.097</v>
      </c>
      <c r="I758" s="5" t="n">
        <v>0.454</v>
      </c>
      <c r="J758" s="5" t="n">
        <v>7.668</v>
      </c>
      <c r="K758" s="5" t="n">
        <v>0</v>
      </c>
      <c r="L758" s="5" t="n">
        <v>1</v>
      </c>
      <c r="M758" s="5" t="n">
        <v>8.506</v>
      </c>
      <c r="N758" s="5" t="n">
        <v>3.29</v>
      </c>
      <c r="O758" s="5" t="n">
        <v>0.774</v>
      </c>
      <c r="P758" s="5" t="n">
        <v>9.279999999999999</v>
      </c>
      <c r="Q758" s="5" t="n">
        <v>0</v>
      </c>
      <c r="R758" s="5" t="n">
        <v>1</v>
      </c>
      <c r="S758" s="5" t="n">
        <v>12.697</v>
      </c>
      <c r="T758" s="5" t="n">
        <v>6.579</v>
      </c>
      <c r="U758" s="5" t="n">
        <v>11.458</v>
      </c>
      <c r="V758" s="5" t="n">
        <v>30.193</v>
      </c>
      <c r="W758" s="5" t="n">
        <v>0.25</v>
      </c>
      <c r="X758" s="5" t="n">
        <v>1</v>
      </c>
      <c r="Y758" s="5" t="n">
        <v>16.459</v>
      </c>
      <c r="Z758" s="5" t="n">
        <v>1.818</v>
      </c>
      <c r="AA758" s="5" t="n">
        <v>11.814</v>
      </c>
      <c r="AB758" s="5" t="n">
        <v>28.273</v>
      </c>
      <c r="AC758" s="5" t="n">
        <v>0</v>
      </c>
      <c r="AD758" s="5" t="n">
        <v>1</v>
      </c>
      <c r="AE758" s="5" t="n">
        <v>16.416</v>
      </c>
      <c r="AF758" s="5" t="n">
        <v>3.23</v>
      </c>
      <c r="AG758" s="5" t="n">
        <v>11.858</v>
      </c>
      <c r="AH758" s="5" t="n">
        <v>28.273</v>
      </c>
      <c r="AI758" s="5" t="n">
        <v>0</v>
      </c>
      <c r="AJ758" s="5" t="n">
        <v>1</v>
      </c>
      <c r="AK758" s="5" t="n">
        <v>27.803</v>
      </c>
      <c r="AL758" s="5" t="n">
        <v>13.646</v>
      </c>
      <c r="AM758" s="5" t="n">
        <v>18.149</v>
      </c>
      <c r="AN758" s="5" t="n">
        <v>57.441</v>
      </c>
      <c r="AO758" s="5" t="n">
        <v>0.25</v>
      </c>
      <c r="AP758" s="5" t="n">
        <v>1</v>
      </c>
      <c r="AQ758" s="5" t="n">
        <v>0.619</v>
      </c>
      <c r="AR758" s="5" t="n">
        <v>0.114</v>
      </c>
      <c r="AS758" s="5" t="n">
        <v>0.904</v>
      </c>
      <c r="AT758" s="5" t="n">
        <v>1.904</v>
      </c>
      <c r="AU758" s="5" t="n">
        <v>0.25</v>
      </c>
      <c r="AV758" s="5" t="n">
        <v>1</v>
      </c>
      <c r="AW758" s="5" t="n">
        <v>0.599</v>
      </c>
      <c r="AX758" s="5" t="n">
        <v>0.114</v>
      </c>
      <c r="AY758" s="5" t="n">
        <v>0.987</v>
      </c>
      <c r="AZ758" s="5" t="n">
        <v>1.984</v>
      </c>
      <c r="BA758" s="5" t="n">
        <v>0.25</v>
      </c>
      <c r="BB758" s="5" t="n">
        <v>1</v>
      </c>
      <c r="BC758" s="5" t="n">
        <v>0.439</v>
      </c>
      <c r="BD758" s="5" t="n">
        <v>0.114</v>
      </c>
      <c r="BE758" s="5" t="n">
        <v>0.656</v>
      </c>
      <c r="BF758" s="5" t="n">
        <v>1.369</v>
      </c>
      <c r="BG758" s="5" t="n">
        <v>0.25</v>
      </c>
      <c r="BH758" s="5" t="n">
        <v>1</v>
      </c>
      <c r="BI758" s="5" t="n">
        <v>0.505</v>
      </c>
      <c r="BJ758" s="5" t="n">
        <v>0.114</v>
      </c>
      <c r="BK758" s="5" t="n">
        <v>1.099</v>
      </c>
      <c r="BL758" s="5" t="n">
        <v>2.005</v>
      </c>
      <c r="BM758" s="5" t="n">
        <v>0.25</v>
      </c>
      <c r="BN758" s="5" t="n">
        <v>1</v>
      </c>
      <c r="BO758" s="5" t="n">
        <v>0</v>
      </c>
      <c r="BP758" s="5" t="n">
        <v>0.001</v>
      </c>
      <c r="BQ758" s="5" t="n">
        <v>0.079</v>
      </c>
      <c r="BR758" s="5" t="n">
        <v>0</v>
      </c>
      <c r="BS758" s="5" t="n">
        <v>1</v>
      </c>
      <c r="BT758" s="5" t="n">
        <v>0</v>
      </c>
      <c r="BU758" s="5" t="n">
        <v>0.042</v>
      </c>
      <c r="BV758" s="5" t="n">
        <v>0.279</v>
      </c>
      <c r="BW758" s="5" t="n">
        <v>0.25</v>
      </c>
      <c r="BX758" s="5" t="n">
        <v>1</v>
      </c>
      <c r="BY758" s="5" t="n">
        <v>11.787</v>
      </c>
      <c r="BZ758" s="5" t="n">
        <v>0</v>
      </c>
      <c r="CA758" s="5" t="n">
        <v>11.787</v>
      </c>
      <c r="CB758" s="5" t="n">
        <v>0</v>
      </c>
      <c r="CC758" s="5" t="n">
        <v>78.125</v>
      </c>
      <c r="CD758" s="5" t="n">
        <v>7.95</v>
      </c>
      <c r="CE758" s="5" t="n">
        <v>99.11199999999999</v>
      </c>
      <c r="CF758" s="5" t="n">
        <v>221.546</v>
      </c>
      <c r="CG758" s="5" t="n">
        <v>0.25</v>
      </c>
      <c r="CH758" s="5" t="n">
        <v>1</v>
      </c>
      <c r="CI758" s="5" t="n">
        <v>0</v>
      </c>
      <c r="CJ758" s="5" t="n">
        <v>0</v>
      </c>
      <c r="CK758" s="5" t="n">
        <v>0</v>
      </c>
      <c r="CL758" s="5" t="n">
        <v>0</v>
      </c>
      <c r="CM758" s="5" t="n">
        <v>0</v>
      </c>
      <c r="CN758" s="5" t="n">
        <v>0</v>
      </c>
      <c r="CO758" s="5" t="n">
        <v>0</v>
      </c>
      <c r="CP758" s="5" t="n">
        <v>0.082</v>
      </c>
      <c r="CQ758" s="5" t="n">
        <v>1.198</v>
      </c>
      <c r="CR758" s="5" t="n">
        <v>0</v>
      </c>
      <c r="CS758" s="5" t="n">
        <v>4.776</v>
      </c>
      <c r="CT758" s="5" t="n">
        <v>6.555</v>
      </c>
      <c r="CU758" s="5" t="n">
        <v>7.507</v>
      </c>
    </row>
    <row r="759">
      <c r="A759" s="5" t="inlineStr">
        <is>
          <t>SWE2022</t>
        </is>
      </c>
      <c r="B759" s="5" t="inlineStr">
        <is>
          <t>SWE</t>
        </is>
      </c>
      <c r="C759" s="5" t="inlineStr">
        <is>
          <t>SWE</t>
        </is>
      </c>
      <c r="D759" s="5" t="inlineStr">
        <is>
          <t>Sweden</t>
        </is>
      </c>
      <c r="E759" s="5" t="n">
        <v>2022</v>
      </c>
      <c r="F759" s="5" t="n">
        <v>0.25</v>
      </c>
      <c r="G759" s="5" t="n">
        <v>17.95</v>
      </c>
      <c r="H759" s="5" t="n">
        <v>1.235</v>
      </c>
      <c r="I759" s="5" t="n">
        <v>11.97</v>
      </c>
      <c r="J759" s="5" t="n">
        <v>29.92</v>
      </c>
      <c r="K759" s="5" t="n">
        <v>0</v>
      </c>
      <c r="L759" s="5" t="n">
        <v>1</v>
      </c>
      <c r="M759" s="5" t="n">
        <v>13.647</v>
      </c>
      <c r="N759" s="5" t="n">
        <v>3.704</v>
      </c>
      <c r="O759" s="5" t="n">
        <v>8.747999999999999</v>
      </c>
      <c r="P759" s="5" t="n">
        <v>22.395</v>
      </c>
      <c r="Q759" s="5" t="n">
        <v>0</v>
      </c>
      <c r="R759" s="5" t="n">
        <v>1</v>
      </c>
      <c r="S759" s="5" t="n">
        <v>24.123</v>
      </c>
      <c r="T759" s="5" t="n">
        <v>7.408</v>
      </c>
      <c r="U759" s="5" t="n">
        <v>13.305</v>
      </c>
      <c r="V759" s="5" t="n">
        <v>45.935</v>
      </c>
      <c r="W759" s="5" t="n">
        <v>0.25</v>
      </c>
      <c r="X759" s="5" t="n">
        <v>1</v>
      </c>
      <c r="Y759" s="5" t="n">
        <v>43.753</v>
      </c>
      <c r="Z759" s="5" t="n">
        <v>4.59</v>
      </c>
      <c r="AA759" s="5" t="n">
        <v>6.287</v>
      </c>
      <c r="AB759" s="5" t="n">
        <v>50.039</v>
      </c>
      <c r="AC759" s="5" t="n">
        <v>0</v>
      </c>
      <c r="AD759" s="5" t="n">
        <v>1</v>
      </c>
      <c r="AE759" s="5" t="n">
        <v>43.8</v>
      </c>
      <c r="AF759" s="5" t="n">
        <v>8.119999999999999</v>
      </c>
      <c r="AG759" s="5" t="n">
        <v>6.239</v>
      </c>
      <c r="AH759" s="5" t="n">
        <v>50.039</v>
      </c>
      <c r="AI759" s="5" t="n">
        <v>0</v>
      </c>
      <c r="AJ759" s="5" t="n">
        <v>1</v>
      </c>
      <c r="AK759" s="5" t="n">
        <v>55.736</v>
      </c>
      <c r="AL759" s="5" t="n">
        <v>26.616</v>
      </c>
      <c r="AM759" s="5" t="n">
        <v>2.376</v>
      </c>
      <c r="AN759" s="5" t="n">
        <v>72.64</v>
      </c>
      <c r="AO759" s="5" t="n">
        <v>0.25</v>
      </c>
      <c r="AP759" s="5" t="n">
        <v>1</v>
      </c>
      <c r="AQ759" s="5" t="n">
        <v>0.861</v>
      </c>
      <c r="AR759" s="5" t="n">
        <v>0.123</v>
      </c>
      <c r="AS759" s="5" t="n">
        <v>0.772</v>
      </c>
      <c r="AT759" s="5" t="n">
        <v>2.042</v>
      </c>
      <c r="AU759" s="5" t="n">
        <v>0.25</v>
      </c>
      <c r="AV759" s="5" t="n">
        <v>1</v>
      </c>
      <c r="AW759" s="5" t="n">
        <v>0.986</v>
      </c>
      <c r="AX759" s="5" t="n">
        <v>0.123</v>
      </c>
      <c r="AY759" s="5" t="n">
        <v>0.948</v>
      </c>
      <c r="AZ759" s="5" t="n">
        <v>2.417</v>
      </c>
      <c r="BA759" s="5" t="n">
        <v>0.25</v>
      </c>
      <c r="BB759" s="5" t="n">
        <v>1</v>
      </c>
      <c r="BC759" s="5" t="n">
        <v>0.598</v>
      </c>
      <c r="BD759" s="5" t="n">
        <v>0.123</v>
      </c>
      <c r="BE759" s="5" t="n">
        <v>0.452</v>
      </c>
      <c r="BF759" s="5" t="n">
        <v>1.312</v>
      </c>
      <c r="BG759" s="5" t="n">
        <v>0.25</v>
      </c>
      <c r="BH759" s="5" t="n">
        <v>1</v>
      </c>
      <c r="BI759" s="5" t="n">
        <v>0.612</v>
      </c>
      <c r="BJ759" s="5" t="n">
        <v>0.123</v>
      </c>
      <c r="BK759" s="5" t="n">
        <v>0.75</v>
      </c>
      <c r="BL759" s="5" t="n">
        <v>1.702</v>
      </c>
      <c r="BM759" s="5" t="n">
        <v>0.25</v>
      </c>
      <c r="BN759" s="5" t="n">
        <v>1</v>
      </c>
      <c r="BO759" s="5" t="n">
        <v>0</v>
      </c>
      <c r="BP759" s="5" t="n">
        <v>0.001</v>
      </c>
      <c r="BQ759" s="5" t="n">
        <v>0.115</v>
      </c>
      <c r="BR759" s="5" t="n">
        <v>0</v>
      </c>
      <c r="BS759" s="5" t="n">
        <v>1</v>
      </c>
      <c r="BT759" s="5" t="n">
        <v>0</v>
      </c>
      <c r="BU759" s="5" t="n">
        <v>-0.028</v>
      </c>
      <c r="BV759" s="5" t="n">
        <v>0.264</v>
      </c>
      <c r="BW759" s="5" t="n">
        <v>0.25</v>
      </c>
      <c r="BX759" s="5" t="n">
        <v>1</v>
      </c>
      <c r="BY759" s="5" t="n">
        <v>12.729</v>
      </c>
      <c r="BZ759" s="5" t="n">
        <v>0</v>
      </c>
      <c r="CA759" s="5" t="n">
        <v>12.729</v>
      </c>
      <c r="CB759" s="5" t="n">
        <v>0</v>
      </c>
      <c r="CC759" s="5" t="n">
        <v>97.90000000000001</v>
      </c>
      <c r="CD759" s="5" t="n">
        <v>7.95</v>
      </c>
      <c r="CE759" s="5" t="n">
        <v>151.168</v>
      </c>
      <c r="CF759" s="5" t="n">
        <v>311.335</v>
      </c>
      <c r="CG759" s="5" t="n">
        <v>0.25</v>
      </c>
      <c r="CH759" s="5" t="n">
        <v>1</v>
      </c>
      <c r="CI759" s="5" t="n">
        <v>0</v>
      </c>
      <c r="CJ759" s="5" t="n">
        <v>0</v>
      </c>
      <c r="CK759" s="5" t="n">
        <v>0</v>
      </c>
      <c r="CL759" s="5" t="n">
        <v>0</v>
      </c>
      <c r="CM759" s="5" t="n">
        <v>0</v>
      </c>
      <c r="CN759" s="5" t="n">
        <v>0</v>
      </c>
      <c r="CO759" s="5" t="n">
        <v>0</v>
      </c>
      <c r="CP759" s="5" t="n">
        <v>0</v>
      </c>
      <c r="CQ759" s="5" t="n">
        <v>1.294</v>
      </c>
      <c r="CR759" s="5" t="n">
        <v>0</v>
      </c>
      <c r="CS759" s="5" t="n">
        <v>5.158</v>
      </c>
      <c r="CT759" s="5" t="n">
        <v>16.715</v>
      </c>
      <c r="CU759" s="5" t="n">
        <v>34.708</v>
      </c>
    </row>
    <row r="760">
      <c r="A760" s="5" t="inlineStr">
        <is>
          <t>SWE2023</t>
        </is>
      </c>
      <c r="B760" s="5" t="inlineStr">
        <is>
          <t>SWE</t>
        </is>
      </c>
      <c r="C760" s="5" t="inlineStr">
        <is>
          <t>SWE</t>
        </is>
      </c>
      <c r="D760" s="5" t="inlineStr">
        <is>
          <t>Sweden</t>
        </is>
      </c>
      <c r="E760" s="5" t="n">
        <v>2023</v>
      </c>
      <c r="F760" s="5" t="n">
        <v>0.25</v>
      </c>
      <c r="G760" s="5" t="n">
        <v>12.102</v>
      </c>
      <c r="H760" s="5" t="n">
        <v>1.259</v>
      </c>
      <c r="I760" s="5" t="n">
        <v>13.076</v>
      </c>
      <c r="J760" s="5" t="n">
        <v>25.178</v>
      </c>
      <c r="K760" s="5" t="n">
        <v>0</v>
      </c>
      <c r="L760" s="5" t="n">
        <v>1</v>
      </c>
      <c r="M760" s="5" t="n">
        <v>10.303</v>
      </c>
      <c r="N760" s="5" t="n">
        <v>3.778</v>
      </c>
      <c r="O760" s="5" t="n">
        <v>10.245</v>
      </c>
      <c r="P760" s="5" t="n">
        <v>20.549</v>
      </c>
      <c r="Q760" s="5" t="n">
        <v>0</v>
      </c>
      <c r="R760" s="5" t="n">
        <v>1</v>
      </c>
      <c r="S760" s="5" t="n">
        <v>18.398</v>
      </c>
      <c r="T760" s="5" t="n">
        <v>7.555</v>
      </c>
      <c r="U760" s="5" t="n">
        <v>14.429</v>
      </c>
      <c r="V760" s="5" t="n">
        <v>39.928</v>
      </c>
      <c r="W760" s="5" t="n">
        <v>0.25</v>
      </c>
      <c r="X760" s="5" t="n">
        <v>1</v>
      </c>
      <c r="Y760" s="5" t="n">
        <v>24.649</v>
      </c>
      <c r="Z760" s="5" t="n">
        <v>2.761</v>
      </c>
      <c r="AA760" s="5" t="n">
        <v>18.078</v>
      </c>
      <c r="AB760" s="5" t="n">
        <v>42.727</v>
      </c>
      <c r="AC760" s="5" t="n">
        <v>0</v>
      </c>
      <c r="AD760" s="5" t="n">
        <v>1</v>
      </c>
      <c r="AE760" s="5" t="n">
        <v>24.747</v>
      </c>
      <c r="AF760" s="5" t="n">
        <v>4.929</v>
      </c>
      <c r="AG760" s="5" t="n">
        <v>17.98</v>
      </c>
      <c r="AH760" s="5" t="n">
        <v>42.727</v>
      </c>
      <c r="AI760" s="5" t="n">
        <v>0</v>
      </c>
      <c r="AJ760" s="5" t="n">
        <v>1</v>
      </c>
      <c r="AK760" s="5" t="n">
        <v>36.989</v>
      </c>
      <c r="AL760" s="5" t="n">
        <v>18.323</v>
      </c>
      <c r="AM760" s="5" t="n">
        <v>14.182</v>
      </c>
      <c r="AN760" s="5" t="n">
        <v>63.964</v>
      </c>
      <c r="AO760" s="5" t="n">
        <v>0.25</v>
      </c>
      <c r="AP760" s="5" t="n">
        <v>1</v>
      </c>
      <c r="AQ760" s="5" t="n">
        <v>0.76</v>
      </c>
      <c r="AR760" s="5" t="n">
        <v>0.129</v>
      </c>
      <c r="AS760" s="5" t="n">
        <v>0.745</v>
      </c>
      <c r="AT760" s="5" t="n">
        <v>1.881</v>
      </c>
      <c r="AU760" s="5" t="n">
        <v>0.25</v>
      </c>
      <c r="AV760" s="5" t="n">
        <v>1</v>
      </c>
      <c r="AW760" s="5" t="n">
        <v>0.8110000000000001</v>
      </c>
      <c r="AX760" s="5" t="n">
        <v>0.129</v>
      </c>
      <c r="AY760" s="5" t="n">
        <v>0.9389999999999999</v>
      </c>
      <c r="AZ760" s="5" t="n">
        <v>2.188</v>
      </c>
      <c r="BA760" s="5" t="n">
        <v>0.25</v>
      </c>
      <c r="BB760" s="5" t="n">
        <v>1</v>
      </c>
      <c r="BC760" s="5" t="n">
        <v>0.535</v>
      </c>
      <c r="BD760" s="5" t="n">
        <v>0.129</v>
      </c>
      <c r="BE760" s="5" t="n">
        <v>0.478</v>
      </c>
      <c r="BF760" s="5" t="n">
        <v>1.267</v>
      </c>
      <c r="BG760" s="5" t="n">
        <v>0.25</v>
      </c>
      <c r="BH760" s="5" t="n">
        <v>1</v>
      </c>
      <c r="BI760" s="5" t="n">
        <v>0.579</v>
      </c>
      <c r="BJ760" s="5" t="n">
        <v>0.129</v>
      </c>
      <c r="BK760" s="5" t="n">
        <v>0.5610000000000001</v>
      </c>
      <c r="BL760" s="5" t="n">
        <v>1.426</v>
      </c>
      <c r="BM760" s="5" t="n">
        <v>0.25</v>
      </c>
      <c r="BN760" s="5" t="n">
        <v>1</v>
      </c>
      <c r="BO760" s="5" t="n">
        <v>0</v>
      </c>
      <c r="BP760" s="5" t="n">
        <v>0.001</v>
      </c>
      <c r="BQ760" s="5" t="n">
        <v>0.089</v>
      </c>
      <c r="BR760" s="5" t="n">
        <v>0</v>
      </c>
      <c r="BS760" s="5" t="n">
        <v>1</v>
      </c>
      <c r="BT760" s="5" t="n">
        <v>0</v>
      </c>
      <c r="BU760" s="5" t="n">
        <v>0.037</v>
      </c>
      <c r="BV760" s="5" t="n">
        <v>0.262</v>
      </c>
      <c r="BW760" s="5" t="n">
        <v>0.25</v>
      </c>
      <c r="BX760" s="5" t="n">
        <v>1</v>
      </c>
      <c r="BY760" s="5" t="n">
        <v>13.254</v>
      </c>
      <c r="BZ760" s="5" t="n">
        <v>0</v>
      </c>
      <c r="CA760" s="5" t="n">
        <v>13.254</v>
      </c>
      <c r="CB760" s="5" t="n">
        <v>0</v>
      </c>
      <c r="CC760" s="5" t="n">
        <v>83.248</v>
      </c>
      <c r="CD760" s="5" t="n">
        <v>7.95</v>
      </c>
      <c r="CE760" s="5" t="n">
        <v>135.655</v>
      </c>
      <c r="CF760" s="5" t="n">
        <v>273.628</v>
      </c>
      <c r="CG760" s="5" t="n">
        <v>0.25</v>
      </c>
      <c r="CH760" s="5" t="n">
        <v>1</v>
      </c>
      <c r="CI760" s="5" t="n">
        <v>0</v>
      </c>
      <c r="CJ760" s="5" t="n">
        <v>0</v>
      </c>
      <c r="CK760" s="5" t="n">
        <v>0</v>
      </c>
      <c r="CL760" s="5" t="n">
        <v>0</v>
      </c>
      <c r="CM760" s="5" t="n">
        <v>0</v>
      </c>
      <c r="CN760" s="5" t="n">
        <v>0</v>
      </c>
      <c r="CO760" s="5" t="n">
        <v>0</v>
      </c>
      <c r="CP760" s="5" t="n">
        <v>0.041</v>
      </c>
      <c r="CQ760" s="5" t="n">
        <v>1.348</v>
      </c>
      <c r="CR760" s="5" t="n">
        <v>0</v>
      </c>
      <c r="CS760" s="5" t="n">
        <v>5.37</v>
      </c>
      <c r="CT760" s="5" t="n">
        <v>11.25</v>
      </c>
      <c r="CU760" s="5" t="n">
        <v>15.553</v>
      </c>
    </row>
    <row r="761">
      <c r="A761" s="5" t="inlineStr">
        <is>
          <t>SWE2024</t>
        </is>
      </c>
      <c r="B761" s="5" t="inlineStr">
        <is>
          <t>SWE</t>
        </is>
      </c>
      <c r="C761" s="5" t="inlineStr">
        <is>
          <t>SWE</t>
        </is>
      </c>
      <c r="D761" s="5" t="inlineStr">
        <is>
          <t>Sweden</t>
        </is>
      </c>
      <c r="E761" s="5" t="n">
        <v>2024</v>
      </c>
      <c r="F761" s="5" t="n">
        <v>0.25</v>
      </c>
      <c r="G761" s="5" t="n">
        <v>8.964</v>
      </c>
      <c r="H761" s="5" t="n">
        <v>1.296</v>
      </c>
      <c r="I761" s="5" t="n">
        <v>10.859</v>
      </c>
      <c r="J761" s="5" t="n">
        <v>19.823</v>
      </c>
      <c r="K761" s="5" t="n">
        <v>0</v>
      </c>
      <c r="L761" s="5" t="n">
        <v>1</v>
      </c>
      <c r="M761" s="5" t="n">
        <v>10.582</v>
      </c>
      <c r="N761" s="5" t="n">
        <v>3.889</v>
      </c>
      <c r="O761" s="5" t="n">
        <v>6.956</v>
      </c>
      <c r="P761" s="5" t="n">
        <v>17.538</v>
      </c>
      <c r="Q761" s="5" t="n">
        <v>0</v>
      </c>
      <c r="R761" s="5" t="n">
        <v>1</v>
      </c>
      <c r="S761" s="5" t="n">
        <v>15.446</v>
      </c>
      <c r="T761" s="5" t="n">
        <v>7.778</v>
      </c>
      <c r="U761" s="5" t="n">
        <v>15.34</v>
      </c>
      <c r="V761" s="5" t="n">
        <v>37.215</v>
      </c>
      <c r="W761" s="5" t="n">
        <v>0.25</v>
      </c>
      <c r="X761" s="5" t="n">
        <v>1</v>
      </c>
      <c r="Y761" s="5" t="n">
        <v>22.024</v>
      </c>
      <c r="Z761" s="5" t="n">
        <v>2.781</v>
      </c>
      <c r="AA761" s="5" t="n">
        <v>12.965</v>
      </c>
      <c r="AB761" s="5" t="n">
        <v>34.989</v>
      </c>
      <c r="AC761" s="5" t="n">
        <v>0</v>
      </c>
      <c r="AD761" s="5" t="n">
        <v>1</v>
      </c>
      <c r="AE761" s="5" t="n">
        <v>22.024</v>
      </c>
      <c r="AF761" s="5" t="n">
        <v>4.825</v>
      </c>
      <c r="AG761" s="5" t="n">
        <v>12.965</v>
      </c>
      <c r="AH761" s="5" t="n">
        <v>34.989</v>
      </c>
      <c r="AI761" s="5" t="n">
        <v>0</v>
      </c>
      <c r="AJ761" s="5" t="n">
        <v>1</v>
      </c>
      <c r="AK761" s="5" t="n">
        <v>34.633</v>
      </c>
      <c r="AL761" s="5" t="n">
        <v>17.615</v>
      </c>
      <c r="AM761" s="5" t="n">
        <v>9.298</v>
      </c>
      <c r="AN761" s="5" t="n">
        <v>54.913</v>
      </c>
      <c r="AO761" s="5" t="n">
        <v>0.25</v>
      </c>
      <c r="AP761" s="5" t="n">
        <v>1</v>
      </c>
      <c r="AQ761" s="5" t="n">
        <v>0.724</v>
      </c>
      <c r="AR761" s="5" t="n">
        <v>0.132</v>
      </c>
      <c r="AS761" s="5" t="n">
        <v>0.64</v>
      </c>
      <c r="AT761" s="5" t="n">
        <v>1.705</v>
      </c>
      <c r="AU761" s="5" t="n">
        <v>0.25</v>
      </c>
      <c r="AV761" s="5" t="n">
        <v>1</v>
      </c>
      <c r="AW761" s="5" t="n">
        <v>0.75</v>
      </c>
      <c r="AX761" s="5" t="n">
        <v>0.132</v>
      </c>
      <c r="AY761" s="5" t="n">
        <v>0.614</v>
      </c>
      <c r="AZ761" s="5" t="n">
        <v>1.705</v>
      </c>
      <c r="BA761" s="5" t="n">
        <v>0.25</v>
      </c>
      <c r="BB761" s="5" t="n">
        <v>1</v>
      </c>
      <c r="BC761" s="5" t="n">
        <v>0.513</v>
      </c>
      <c r="BD761" s="5" t="n">
        <v>0.132</v>
      </c>
      <c r="BE761" s="5" t="n">
        <v>0.539</v>
      </c>
      <c r="BF761" s="5" t="n">
        <v>1.315</v>
      </c>
      <c r="BG761" s="5" t="n">
        <v>0.25</v>
      </c>
      <c r="BH761" s="5" t="n">
        <v>1</v>
      </c>
      <c r="BI761" s="5" t="n">
        <v>0.591</v>
      </c>
      <c r="BJ761" s="5" t="n">
        <v>0.132</v>
      </c>
      <c r="BK761" s="5" t="n">
        <v>0.419</v>
      </c>
      <c r="BL761" s="5" t="n">
        <v>1.263</v>
      </c>
      <c r="BM761" s="5" t="n">
        <v>0.25</v>
      </c>
      <c r="BN761" s="5" t="n">
        <v>1</v>
      </c>
      <c r="BO761" s="5" t="n">
        <v>0</v>
      </c>
      <c r="BP761" s="5" t="n">
        <v>0.001</v>
      </c>
      <c r="BQ761" s="5" t="n">
        <v>0.07199999999999999</v>
      </c>
      <c r="BR761" s="5" t="n">
        <v>0</v>
      </c>
      <c r="BS761" s="5" t="n">
        <v>1</v>
      </c>
      <c r="BT761" s="5" t="n">
        <v>0</v>
      </c>
      <c r="BU761" s="5" t="n">
        <v>0.041</v>
      </c>
      <c r="BV761" s="5" t="n">
        <v>0.259</v>
      </c>
      <c r="BW761" s="5" t="n">
        <v>0.25</v>
      </c>
      <c r="BX761" s="5" t="n">
        <v>1</v>
      </c>
      <c r="BY761" s="5" t="n">
        <v>13.646</v>
      </c>
      <c r="BZ761" s="5" t="n">
        <v>0</v>
      </c>
      <c r="CA761" s="5" t="n">
        <v>13.646</v>
      </c>
      <c r="CB761" s="5" t="n">
        <v>0</v>
      </c>
      <c r="CC761" s="5" t="n">
        <v>82.58799999999999</v>
      </c>
      <c r="CD761" s="5" t="n">
        <v>7.95</v>
      </c>
      <c r="CE761" s="5" t="n">
        <v>115.913</v>
      </c>
      <c r="CF761" s="5" t="n">
        <v>248.126</v>
      </c>
      <c r="CG761" s="5" t="n">
        <v>0.25</v>
      </c>
      <c r="CH761" s="5" t="n">
        <v>1</v>
      </c>
      <c r="CI761" s="5" t="n">
        <v>0</v>
      </c>
      <c r="CJ761" s="5" t="n">
        <v>0</v>
      </c>
      <c r="CK761" s="5" t="n">
        <v>0</v>
      </c>
      <c r="CL761" s="5" t="n">
        <v>0</v>
      </c>
      <c r="CM761" s="5" t="n">
        <v>0</v>
      </c>
      <c r="CN761" s="5" t="n">
        <v>0</v>
      </c>
      <c r="CO761" s="5" t="n">
        <v>0</v>
      </c>
      <c r="CP761" s="5" t="n">
        <v>0.041</v>
      </c>
      <c r="CQ761" s="5" t="n">
        <v>1.387</v>
      </c>
      <c r="CR761" s="5" t="n">
        <v>0</v>
      </c>
      <c r="CS761" s="5" t="n">
        <v>5.529</v>
      </c>
      <c r="CT761" s="5" t="n">
        <v>7.937</v>
      </c>
      <c r="CU761" s="5" t="n">
        <v>11.8</v>
      </c>
    </row>
    <row r="762">
      <c r="A762" s="5" t="inlineStr">
        <is>
          <t>CHE2021</t>
        </is>
      </c>
      <c r="B762" s="5" t="inlineStr">
        <is>
          <t>CHE</t>
        </is>
      </c>
      <c r="C762" s="5" t="inlineStr">
        <is>
          <t>CHE</t>
        </is>
      </c>
      <c r="D762" s="5" t="inlineStr">
        <is>
          <t>Switzerland</t>
        </is>
      </c>
      <c r="E762" s="5" t="n">
        <v>2021</v>
      </c>
      <c r="F762" s="5" t="n">
        <v>0.077</v>
      </c>
      <c r="G762" s="5" t="n">
        <v>2.702</v>
      </c>
      <c r="H762" s="5" t="n">
        <v>0.591</v>
      </c>
      <c r="I762" s="5" t="n">
        <v>4.24</v>
      </c>
      <c r="J762" s="5" t="n">
        <v>6.941</v>
      </c>
      <c r="K762" s="5" t="n">
        <v>0</v>
      </c>
      <c r="L762" s="5" t="n">
        <v>1</v>
      </c>
      <c r="M762" s="5" t="n">
        <v>7.964</v>
      </c>
      <c r="N762" s="5" t="n">
        <v>3.43</v>
      </c>
      <c r="O762" s="5" t="n">
        <v>-1.023</v>
      </c>
      <c r="P762" s="5" t="n">
        <v>6.941</v>
      </c>
      <c r="Q762" s="5" t="n">
        <v>0</v>
      </c>
      <c r="R762" s="5" t="n">
        <v>1</v>
      </c>
      <c r="S762" s="5" t="n">
        <v>11.679</v>
      </c>
      <c r="T762" s="5" t="n">
        <v>6.86</v>
      </c>
      <c r="U762" s="5" t="n">
        <v>2.755</v>
      </c>
      <c r="V762" s="5" t="n">
        <v>15.545</v>
      </c>
      <c r="W762" s="5" t="n">
        <v>0.077</v>
      </c>
      <c r="X762" s="5" t="n">
        <v>1</v>
      </c>
      <c r="Y762" s="5" t="n">
        <v>37.109</v>
      </c>
      <c r="Z762" s="5" t="n">
        <v>4.099</v>
      </c>
      <c r="AA762" s="5" t="n">
        <v>-16.548</v>
      </c>
      <c r="AB762" s="5" t="n">
        <v>20.561</v>
      </c>
      <c r="AC762" s="5" t="n">
        <v>0</v>
      </c>
      <c r="AD762" s="5" t="n">
        <v>1</v>
      </c>
      <c r="AE762" s="5" t="n">
        <v>37.066</v>
      </c>
      <c r="AF762" s="5" t="n">
        <v>7.294</v>
      </c>
      <c r="AG762" s="5" t="n">
        <v>-16.505</v>
      </c>
      <c r="AH762" s="5" t="n">
        <v>20.561</v>
      </c>
      <c r="AI762" s="5" t="n">
        <v>0</v>
      </c>
      <c r="AJ762" s="5" t="n">
        <v>1</v>
      </c>
      <c r="AK762" s="5" t="n">
        <v>40.75</v>
      </c>
      <c r="AL762" s="5" t="n">
        <v>20</v>
      </c>
      <c r="AM762" s="5" t="n">
        <v>-11.342</v>
      </c>
      <c r="AN762" s="5" t="n">
        <v>31.672</v>
      </c>
      <c r="AO762" s="5" t="n">
        <v>0.077</v>
      </c>
      <c r="AP762" s="5" t="n">
        <v>1</v>
      </c>
      <c r="AQ762" s="5" t="n">
        <v>0.619</v>
      </c>
      <c r="AR762" s="5" t="n">
        <v>0.114</v>
      </c>
      <c r="AS762" s="5" t="n">
        <v>0.98</v>
      </c>
      <c r="AT762" s="5" t="n">
        <v>1.722</v>
      </c>
      <c r="AU762" s="5" t="n">
        <v>0.077</v>
      </c>
      <c r="AV762" s="5" t="n">
        <v>1</v>
      </c>
      <c r="AW762" s="5" t="n">
        <v>0.599</v>
      </c>
      <c r="AX762" s="5" t="n">
        <v>0.114</v>
      </c>
      <c r="AY762" s="5" t="n">
        <v>1.056</v>
      </c>
      <c r="AZ762" s="5" t="n">
        <v>1.783</v>
      </c>
      <c r="BA762" s="5" t="n">
        <v>0.077</v>
      </c>
      <c r="BB762" s="5" t="n">
        <v>1</v>
      </c>
      <c r="BC762" s="5" t="n">
        <v>0.439</v>
      </c>
      <c r="BD762" s="5" t="n">
        <v>0.114</v>
      </c>
      <c r="BE762" s="5" t="n">
        <v>0.526</v>
      </c>
      <c r="BF762" s="5" t="n">
        <v>1.04</v>
      </c>
      <c r="BG762" s="5" t="n">
        <v>0.077</v>
      </c>
      <c r="BH762" s="5" t="n">
        <v>1</v>
      </c>
      <c r="BI762" s="5" t="n">
        <v>0.505</v>
      </c>
      <c r="BJ762" s="5" t="n">
        <v>0.114</v>
      </c>
      <c r="BK762" s="5" t="n">
        <v>0.363</v>
      </c>
      <c r="BL762" s="5" t="n">
        <v>0.9350000000000001</v>
      </c>
      <c r="BM762" s="5" t="n">
        <v>0.077</v>
      </c>
      <c r="BN762" s="5" t="n">
        <v>1</v>
      </c>
      <c r="BO762" s="5" t="n">
        <v>0</v>
      </c>
      <c r="BP762" s="5" t="n">
        <v>0.03</v>
      </c>
      <c r="BQ762" s="5" t="n">
        <v>0.171</v>
      </c>
      <c r="BR762" s="5" t="n">
        <v>0</v>
      </c>
      <c r="BS762" s="5" t="n">
        <v>0.833</v>
      </c>
      <c r="BT762" s="5" t="n">
        <v>0</v>
      </c>
      <c r="BU762" s="5" t="n">
        <v>0.025</v>
      </c>
      <c r="BV762" s="5" t="n">
        <v>0.23</v>
      </c>
      <c r="BW762" s="5" t="n">
        <v>0.077</v>
      </c>
      <c r="BX762" s="5" t="n">
        <v>0.833</v>
      </c>
      <c r="BY762" s="5" t="n">
        <v>11.787</v>
      </c>
      <c r="BZ762" s="5" t="n">
        <v>0</v>
      </c>
      <c r="CA762" s="5" t="n">
        <v>11.787</v>
      </c>
      <c r="CB762" s="5" t="n">
        <v>0</v>
      </c>
      <c r="CC762" s="5" t="n">
        <v>78.125</v>
      </c>
      <c r="CD762" s="5" t="n">
        <v>7.95</v>
      </c>
      <c r="CE762" s="5" t="n">
        <v>-25.812</v>
      </c>
      <c r="CF762" s="5" t="n">
        <v>56.342</v>
      </c>
      <c r="CG762" s="5" t="n">
        <v>0.077</v>
      </c>
      <c r="CH762" s="5" t="n">
        <v>1</v>
      </c>
      <c r="CI762" s="5" t="n">
        <v>0</v>
      </c>
      <c r="CJ762" s="5" t="n">
        <v>0</v>
      </c>
      <c r="CK762" s="5" t="n">
        <v>0</v>
      </c>
      <c r="CL762" s="5" t="n">
        <v>0</v>
      </c>
      <c r="CM762" s="5" t="n">
        <v>0</v>
      </c>
      <c r="CN762" s="5" t="n">
        <v>0</v>
      </c>
      <c r="CO762" s="5" t="n">
        <v>0</v>
      </c>
      <c r="CP762" s="5" t="n">
        <v>0</v>
      </c>
      <c r="CQ762" s="5" t="n">
        <v>1.198</v>
      </c>
      <c r="CR762" s="5" t="n">
        <v>0</v>
      </c>
      <c r="CS762" s="5" t="n">
        <v>4.776</v>
      </c>
      <c r="CT762" s="5" t="n">
        <v>4.819</v>
      </c>
      <c r="CU762" s="5" t="n">
        <v>26.806</v>
      </c>
    </row>
    <row r="763">
      <c r="A763" s="5" t="inlineStr">
        <is>
          <t>CHE2022</t>
        </is>
      </c>
      <c r="B763" s="5" t="inlineStr">
        <is>
          <t>CHE</t>
        </is>
      </c>
      <c r="C763" s="5" t="inlineStr">
        <is>
          <t>CHE</t>
        </is>
      </c>
      <c r="D763" s="5" t="inlineStr">
        <is>
          <t>Switzerland</t>
        </is>
      </c>
      <c r="E763" s="5" t="n">
        <v>2022</v>
      </c>
      <c r="F763" s="5" t="n">
        <v>0.077</v>
      </c>
      <c r="G763" s="5" t="n">
        <v>12.303</v>
      </c>
      <c r="H763" s="5" t="n">
        <v>1.911</v>
      </c>
      <c r="I763" s="5" t="n">
        <v>6.457</v>
      </c>
      <c r="J763" s="5" t="n">
        <v>18.761</v>
      </c>
      <c r="K763" s="5" t="n">
        <v>0</v>
      </c>
      <c r="L763" s="5" t="n">
        <v>1</v>
      </c>
      <c r="M763" s="5" t="n">
        <v>9.782999999999999</v>
      </c>
      <c r="N763" s="5" t="n">
        <v>3.704</v>
      </c>
      <c r="O763" s="5" t="n">
        <v>8.978</v>
      </c>
      <c r="P763" s="5" t="n">
        <v>18.761</v>
      </c>
      <c r="Q763" s="5" t="n">
        <v>0</v>
      </c>
      <c r="R763" s="5" t="n">
        <v>1</v>
      </c>
      <c r="S763" s="5" t="n">
        <v>18.971</v>
      </c>
      <c r="T763" s="5" t="n">
        <v>7.408</v>
      </c>
      <c r="U763" s="5" t="n">
        <v>12.503</v>
      </c>
      <c r="V763" s="5" t="n">
        <v>33.705</v>
      </c>
      <c r="W763" s="5" t="n">
        <v>0.077</v>
      </c>
      <c r="X763" s="5" t="n">
        <v>1</v>
      </c>
      <c r="Y763" s="5" t="n">
        <v>73.622</v>
      </c>
      <c r="Z763" s="5" t="n">
        <v>7.723</v>
      </c>
      <c r="AA763" s="5" t="n">
        <v>-37.234</v>
      </c>
      <c r="AB763" s="5" t="n">
        <v>36.388</v>
      </c>
      <c r="AC763" s="5" t="n">
        <v>0</v>
      </c>
      <c r="AD763" s="5" t="n">
        <v>1</v>
      </c>
      <c r="AE763" s="5" t="n">
        <v>73.67</v>
      </c>
      <c r="AF763" s="5" t="n">
        <v>13.657</v>
      </c>
      <c r="AG763" s="5" t="n">
        <v>-37.282</v>
      </c>
      <c r="AH763" s="5" t="n">
        <v>36.388</v>
      </c>
      <c r="AI763" s="5" t="n">
        <v>0</v>
      </c>
      <c r="AJ763" s="5" t="n">
        <v>1</v>
      </c>
      <c r="AK763" s="5" t="n">
        <v>77.902</v>
      </c>
      <c r="AL763" s="5" t="n">
        <v>37.202</v>
      </c>
      <c r="AM763" s="5" t="n">
        <v>-35.346</v>
      </c>
      <c r="AN763" s="5" t="n">
        <v>45.834</v>
      </c>
      <c r="AO763" s="5" t="n">
        <v>0.077</v>
      </c>
      <c r="AP763" s="5" t="n">
        <v>1</v>
      </c>
      <c r="AQ763" s="5" t="n">
        <v>0.861</v>
      </c>
      <c r="AR763" s="5" t="n">
        <v>0.123</v>
      </c>
      <c r="AS763" s="5" t="n">
        <v>1.039</v>
      </c>
      <c r="AT763" s="5" t="n">
        <v>2.046</v>
      </c>
      <c r="AU763" s="5" t="n">
        <v>0.077</v>
      </c>
      <c r="AV763" s="5" t="n">
        <v>1</v>
      </c>
      <c r="AW763" s="5" t="n">
        <v>0.986</v>
      </c>
      <c r="AX763" s="5" t="n">
        <v>0.123</v>
      </c>
      <c r="AY763" s="5" t="n">
        <v>1.091</v>
      </c>
      <c r="AZ763" s="5" t="n">
        <v>2.237</v>
      </c>
      <c r="BA763" s="5" t="n">
        <v>0.077</v>
      </c>
      <c r="BB763" s="5" t="n">
        <v>1</v>
      </c>
      <c r="BC763" s="5" t="n">
        <v>0.598</v>
      </c>
      <c r="BD763" s="5" t="n">
        <v>0.123</v>
      </c>
      <c r="BE763" s="5" t="n">
        <v>0.517</v>
      </c>
      <c r="BF763" s="5" t="n">
        <v>1.2</v>
      </c>
      <c r="BG763" s="5" t="n">
        <v>0.077</v>
      </c>
      <c r="BH763" s="5" t="n">
        <v>1</v>
      </c>
      <c r="BI763" s="5" t="n">
        <v>0.612</v>
      </c>
      <c r="BJ763" s="5" t="n">
        <v>0.123</v>
      </c>
      <c r="BK763" s="5" t="n">
        <v>0.738</v>
      </c>
      <c r="BL763" s="5" t="n">
        <v>1.454</v>
      </c>
      <c r="BM763" s="5" t="n">
        <v>0.077</v>
      </c>
      <c r="BN763" s="5" t="n">
        <v>1</v>
      </c>
      <c r="BO763" s="5" t="n">
        <v>0</v>
      </c>
      <c r="BP763" s="5" t="n">
        <v>0.029</v>
      </c>
      <c r="BQ763" s="5" t="n">
        <v>0.188</v>
      </c>
      <c r="BR763" s="5" t="n">
        <v>0</v>
      </c>
      <c r="BS763" s="5" t="n">
        <v>0.833</v>
      </c>
      <c r="BT763" s="5" t="n">
        <v>0</v>
      </c>
      <c r="BU763" s="5" t="n">
        <v>0.024</v>
      </c>
      <c r="BV763" s="5" t="n">
        <v>0.246</v>
      </c>
      <c r="BW763" s="5" t="n">
        <v>0.077</v>
      </c>
      <c r="BX763" s="5" t="n">
        <v>0.833</v>
      </c>
      <c r="BY763" s="5" t="n">
        <v>12.729</v>
      </c>
      <c r="BZ763" s="5" t="n">
        <v>0</v>
      </c>
      <c r="CA763" s="5" t="n">
        <v>12.729</v>
      </c>
      <c r="CB763" s="5" t="n">
        <v>0</v>
      </c>
      <c r="CC763" s="5" t="n">
        <v>97.90000000000001</v>
      </c>
      <c r="CD763" s="5" t="n">
        <v>7.95</v>
      </c>
      <c r="CE763" s="5" t="n">
        <v>-25.237</v>
      </c>
      <c r="CF763" s="5" t="n">
        <v>78.258</v>
      </c>
      <c r="CG763" s="5" t="n">
        <v>0.077</v>
      </c>
      <c r="CH763" s="5" t="n">
        <v>1</v>
      </c>
      <c r="CI763" s="5" t="n">
        <v>0</v>
      </c>
      <c r="CJ763" s="5" t="n">
        <v>0</v>
      </c>
      <c r="CK763" s="5" t="n">
        <v>0</v>
      </c>
      <c r="CL763" s="5" t="n">
        <v>0</v>
      </c>
      <c r="CM763" s="5" t="n">
        <v>0</v>
      </c>
      <c r="CN763" s="5" t="n">
        <v>0</v>
      </c>
      <c r="CO763" s="5" t="n">
        <v>0</v>
      </c>
      <c r="CP763" s="5" t="n">
        <v>0</v>
      </c>
      <c r="CQ763" s="5" t="n">
        <v>1.294</v>
      </c>
      <c r="CR763" s="5" t="n">
        <v>0</v>
      </c>
      <c r="CS763" s="5" t="n">
        <v>5.158</v>
      </c>
      <c r="CT763" s="5" t="n">
        <v>11.563</v>
      </c>
      <c r="CU763" s="5" t="n">
        <v>63.228</v>
      </c>
    </row>
    <row r="764">
      <c r="A764" s="5" t="inlineStr">
        <is>
          <t>CHE2023</t>
        </is>
      </c>
      <c r="B764" s="5" t="inlineStr">
        <is>
          <t>CHE</t>
        </is>
      </c>
      <c r="C764" s="5" t="inlineStr">
        <is>
          <t>CHE</t>
        </is>
      </c>
      <c r="D764" s="5" t="inlineStr">
        <is>
          <t>Switzerland</t>
        </is>
      </c>
      <c r="E764" s="5" t="n">
        <v>2023</v>
      </c>
      <c r="F764" s="5" t="n">
        <v>0.077</v>
      </c>
      <c r="G764" s="5" t="n">
        <v>6.64</v>
      </c>
      <c r="H764" s="5" t="n">
        <v>1.512</v>
      </c>
      <c r="I764" s="5" t="n">
        <v>9.534000000000001</v>
      </c>
      <c r="J764" s="5" t="n">
        <v>16.174</v>
      </c>
      <c r="K764" s="5" t="n">
        <v>0</v>
      </c>
      <c r="L764" s="5" t="n">
        <v>1</v>
      </c>
      <c r="M764" s="5" t="n">
        <v>7.886</v>
      </c>
      <c r="N764" s="5" t="n">
        <v>3.857</v>
      </c>
      <c r="O764" s="5" t="n">
        <v>8.288</v>
      </c>
      <c r="P764" s="5" t="n">
        <v>16.174</v>
      </c>
      <c r="Q764" s="5" t="n">
        <v>0</v>
      </c>
      <c r="R764" s="5" t="n">
        <v>1</v>
      </c>
      <c r="S764" s="5" t="n">
        <v>12.818</v>
      </c>
      <c r="T764" s="5" t="n">
        <v>7.714</v>
      </c>
      <c r="U764" s="5" t="n">
        <v>13.099</v>
      </c>
      <c r="V764" s="5" t="n">
        <v>27.676</v>
      </c>
      <c r="W764" s="5" t="n">
        <v>0.077</v>
      </c>
      <c r="X764" s="5" t="n">
        <v>1</v>
      </c>
      <c r="Y764" s="5" t="n">
        <v>47.533</v>
      </c>
      <c r="Z764" s="5" t="n">
        <v>5.324</v>
      </c>
      <c r="AA764" s="5" t="n">
        <v>3.905</v>
      </c>
      <c r="AB764" s="5" t="n">
        <v>51.438</v>
      </c>
      <c r="AC764" s="5" t="n">
        <v>0</v>
      </c>
      <c r="AD764" s="5" t="n">
        <v>1</v>
      </c>
      <c r="AE764" s="5" t="n">
        <v>47.632</v>
      </c>
      <c r="AF764" s="5" t="n">
        <v>9.486000000000001</v>
      </c>
      <c r="AG764" s="5" t="n">
        <v>3.806</v>
      </c>
      <c r="AH764" s="5" t="n">
        <v>51.438</v>
      </c>
      <c r="AI764" s="5" t="n">
        <v>0</v>
      </c>
      <c r="AJ764" s="5" t="n">
        <v>1</v>
      </c>
      <c r="AK764" s="5" t="n">
        <v>52.17</v>
      </c>
      <c r="AL764" s="5" t="n">
        <v>25.844</v>
      </c>
      <c r="AM764" s="5" t="n">
        <v>0.616</v>
      </c>
      <c r="AN764" s="5" t="n">
        <v>56.851</v>
      </c>
      <c r="AO764" s="5" t="n">
        <v>0.077</v>
      </c>
      <c r="AP764" s="5" t="n">
        <v>1</v>
      </c>
      <c r="AQ764" s="5" t="n">
        <v>0.76</v>
      </c>
      <c r="AR764" s="5" t="n">
        <v>0.129</v>
      </c>
      <c r="AS764" s="5" t="n">
        <v>1.132</v>
      </c>
      <c r="AT764" s="5" t="n">
        <v>2.038</v>
      </c>
      <c r="AU764" s="5" t="n">
        <v>0.077</v>
      </c>
      <c r="AV764" s="5" t="n">
        <v>1</v>
      </c>
      <c r="AW764" s="5" t="n">
        <v>0.8110000000000001</v>
      </c>
      <c r="AX764" s="5" t="n">
        <v>0.129</v>
      </c>
      <c r="AY764" s="5" t="n">
        <v>1.233</v>
      </c>
      <c r="AZ764" s="5" t="n">
        <v>2.201</v>
      </c>
      <c r="BA764" s="5" t="n">
        <v>0.077</v>
      </c>
      <c r="BB764" s="5" t="n">
        <v>1</v>
      </c>
      <c r="BC764" s="5" t="n">
        <v>0.535</v>
      </c>
      <c r="BD764" s="5" t="n">
        <v>0.129</v>
      </c>
      <c r="BE764" s="5" t="n">
        <v>0.757</v>
      </c>
      <c r="BF764" s="5" t="n">
        <v>1.391</v>
      </c>
      <c r="BG764" s="5" t="n">
        <v>0.077</v>
      </c>
      <c r="BH764" s="5" t="n">
        <v>1</v>
      </c>
      <c r="BI764" s="5" t="n">
        <v>0.579</v>
      </c>
      <c r="BJ764" s="5" t="n">
        <v>0.129</v>
      </c>
      <c r="BK764" s="5" t="n">
        <v>0.609</v>
      </c>
      <c r="BL764" s="5" t="n">
        <v>1.28</v>
      </c>
      <c r="BM764" s="5" t="n">
        <v>0.077</v>
      </c>
      <c r="BN764" s="5" t="n">
        <v>1</v>
      </c>
      <c r="BO764" s="5" t="n">
        <v>0</v>
      </c>
      <c r="BP764" s="5" t="n">
        <v>0.035</v>
      </c>
      <c r="BQ764" s="5" t="n">
        <v>0.257</v>
      </c>
      <c r="BR764" s="5" t="n">
        <v>0</v>
      </c>
      <c r="BS764" s="5" t="n">
        <v>0.833</v>
      </c>
      <c r="BT764" s="5" t="n">
        <v>0</v>
      </c>
      <c r="BU764" s="5" t="n">
        <v>0.026</v>
      </c>
      <c r="BV764" s="5" t="n">
        <v>0.338</v>
      </c>
      <c r="BW764" s="5" t="n">
        <v>0.077</v>
      </c>
      <c r="BX764" s="5" t="n">
        <v>0.833</v>
      </c>
      <c r="BY764" s="5" t="n">
        <v>13.254</v>
      </c>
      <c r="BZ764" s="5" t="n">
        <v>0</v>
      </c>
      <c r="CA764" s="5" t="n">
        <v>13.254</v>
      </c>
      <c r="CB764" s="5" t="n">
        <v>0</v>
      </c>
      <c r="CC764" s="5" t="n">
        <v>83.248</v>
      </c>
      <c r="CD764" s="5" t="n">
        <v>7.95</v>
      </c>
      <c r="CE764" s="5" t="n">
        <v>6.171</v>
      </c>
      <c r="CF764" s="5" t="n">
        <v>96.30500000000001</v>
      </c>
      <c r="CG764" s="5" t="n">
        <v>0.077</v>
      </c>
      <c r="CH764" s="5" t="n">
        <v>1</v>
      </c>
      <c r="CI764" s="5" t="n">
        <v>0</v>
      </c>
      <c r="CJ764" s="5" t="n">
        <v>0</v>
      </c>
      <c r="CK764" s="5" t="n">
        <v>0</v>
      </c>
      <c r="CL764" s="5" t="n">
        <v>0</v>
      </c>
      <c r="CM764" s="5" t="n">
        <v>0</v>
      </c>
      <c r="CN764" s="5" t="n">
        <v>0</v>
      </c>
      <c r="CO764" s="5" t="n">
        <v>0</v>
      </c>
      <c r="CP764" s="5" t="n">
        <v>0</v>
      </c>
      <c r="CQ764" s="5" t="n">
        <v>1.348</v>
      </c>
      <c r="CR764" s="5" t="n">
        <v>0</v>
      </c>
      <c r="CS764" s="5" t="n">
        <v>5.37</v>
      </c>
      <c r="CT764" s="5" t="n">
        <v>5.104</v>
      </c>
      <c r="CU764" s="5" t="n">
        <v>37.088</v>
      </c>
    </row>
    <row r="765">
      <c r="A765" s="5" t="inlineStr">
        <is>
          <t>CHE2024</t>
        </is>
      </c>
      <c r="B765" s="5" t="inlineStr">
        <is>
          <t>CHE</t>
        </is>
      </c>
      <c r="C765" s="5" t="inlineStr">
        <is>
          <t>CHE</t>
        </is>
      </c>
      <c r="D765" s="5" t="inlineStr">
        <is>
          <t>Switzerland</t>
        </is>
      </c>
      <c r="E765" s="5" t="n">
        <v>2024</v>
      </c>
      <c r="F765" s="5" t="n">
        <v>0.077</v>
      </c>
      <c r="G765" s="5" t="n">
        <v>5.47</v>
      </c>
      <c r="H765" s="5" t="n">
        <v>1.386</v>
      </c>
      <c r="I765" s="5" t="n">
        <v>6.199</v>
      </c>
      <c r="J765" s="5" t="n">
        <v>11.669</v>
      </c>
      <c r="K765" s="5" t="n">
        <v>0</v>
      </c>
      <c r="L765" s="5" t="n">
        <v>1</v>
      </c>
      <c r="M765" s="5" t="n">
        <v>7.124</v>
      </c>
      <c r="N765" s="5" t="n">
        <v>3.971</v>
      </c>
      <c r="O765" s="5" t="n">
        <v>4.546</v>
      </c>
      <c r="P765" s="5" t="n">
        <v>11.669</v>
      </c>
      <c r="Q765" s="5" t="n">
        <v>0</v>
      </c>
      <c r="R765" s="5" t="n">
        <v>1</v>
      </c>
      <c r="S765" s="5" t="n">
        <v>12.405</v>
      </c>
      <c r="T765" s="5" t="n">
        <v>7.942</v>
      </c>
      <c r="U765" s="5" t="n">
        <v>13.657</v>
      </c>
      <c r="V765" s="5" t="n">
        <v>27.778</v>
      </c>
      <c r="W765" s="5" t="n">
        <v>0.077</v>
      </c>
      <c r="X765" s="5" t="n">
        <v>1</v>
      </c>
      <c r="Y765" s="5" t="n">
        <v>40.254</v>
      </c>
      <c r="Z765" s="5" t="n">
        <v>5.083</v>
      </c>
      <c r="AA765" s="5" t="n">
        <v>3.591</v>
      </c>
      <c r="AB765" s="5" t="n">
        <v>43.845</v>
      </c>
      <c r="AC765" s="5" t="n">
        <v>0</v>
      </c>
      <c r="AD765" s="5" t="n">
        <v>1</v>
      </c>
      <c r="AE765" s="5" t="n">
        <v>40.254</v>
      </c>
      <c r="AF765" s="5" t="n">
        <v>8.818</v>
      </c>
      <c r="AG765" s="5" t="n">
        <v>3.591</v>
      </c>
      <c r="AH765" s="5" t="n">
        <v>43.845</v>
      </c>
      <c r="AI765" s="5" t="n">
        <v>0</v>
      </c>
      <c r="AJ765" s="5" t="n">
        <v>1</v>
      </c>
      <c r="AK765" s="5" t="n">
        <v>43.282</v>
      </c>
      <c r="AL765" s="5" t="n">
        <v>22.014</v>
      </c>
      <c r="AM765" s="5" t="n">
        <v>5.992</v>
      </c>
      <c r="AN765" s="5" t="n">
        <v>53.068</v>
      </c>
      <c r="AO765" s="5" t="n">
        <v>0.077</v>
      </c>
      <c r="AP765" s="5" t="n">
        <v>1</v>
      </c>
      <c r="AQ765" s="5" t="n">
        <v>0.724</v>
      </c>
      <c r="AR765" s="5" t="n">
        <v>0.132</v>
      </c>
      <c r="AS765" s="5" t="n">
        <v>1.186</v>
      </c>
      <c r="AT765" s="5" t="n">
        <v>2.057</v>
      </c>
      <c r="AU765" s="5" t="n">
        <v>0.077</v>
      </c>
      <c r="AV765" s="5" t="n">
        <v>1</v>
      </c>
      <c r="AW765" s="5" t="n">
        <v>0.75</v>
      </c>
      <c r="AX765" s="5" t="n">
        <v>0.132</v>
      </c>
      <c r="AY765" s="5" t="n">
        <v>1.265</v>
      </c>
      <c r="AZ765" s="5" t="n">
        <v>2.171</v>
      </c>
      <c r="BA765" s="5" t="n">
        <v>0.077</v>
      </c>
      <c r="BB765" s="5" t="n">
        <v>1</v>
      </c>
      <c r="BC765" s="5" t="n">
        <v>0.513</v>
      </c>
      <c r="BD765" s="5" t="n">
        <v>0.132</v>
      </c>
      <c r="BE765" s="5" t="n">
        <v>0.6870000000000001</v>
      </c>
      <c r="BF765" s="5" t="n">
        <v>1.293</v>
      </c>
      <c r="BG765" s="5" t="n">
        <v>0.077</v>
      </c>
      <c r="BH765" s="5" t="n">
        <v>1</v>
      </c>
      <c r="BI765" s="5" t="n">
        <v>0.591</v>
      </c>
      <c r="BJ765" s="5" t="n">
        <v>0.132</v>
      </c>
      <c r="BK765" s="5" t="n">
        <v>0.55</v>
      </c>
      <c r="BL765" s="5" t="n">
        <v>1.229</v>
      </c>
      <c r="BM765" s="5" t="n">
        <v>0.077</v>
      </c>
      <c r="BN765" s="5" t="n">
        <v>1</v>
      </c>
      <c r="BO765" s="5" t="n">
        <v>0</v>
      </c>
      <c r="BP765" s="5" t="n">
        <v>0.044</v>
      </c>
      <c r="BQ765" s="5" t="n">
        <v>0.315</v>
      </c>
      <c r="BR765" s="5" t="n">
        <v>0</v>
      </c>
      <c r="BS765" s="5" t="n">
        <v>0.833</v>
      </c>
      <c r="BT765" s="5" t="n">
        <v>0</v>
      </c>
      <c r="BU765" s="5" t="n">
        <v>0.027</v>
      </c>
      <c r="BV765" s="5" t="n">
        <v>0.382</v>
      </c>
      <c r="BW765" s="5" t="n">
        <v>0.077</v>
      </c>
      <c r="BX765" s="5" t="n">
        <v>0.833</v>
      </c>
      <c r="BY765" s="5" t="n">
        <v>13.646</v>
      </c>
      <c r="BZ765" s="5" t="n">
        <v>0</v>
      </c>
      <c r="CA765" s="5" t="n">
        <v>13.646</v>
      </c>
      <c r="CB765" s="5" t="n">
        <v>0</v>
      </c>
      <c r="CC765" s="5" t="n">
        <v>82.58799999999999</v>
      </c>
      <c r="CD765" s="5" t="n">
        <v>7.95</v>
      </c>
      <c r="CE765" s="5" t="n">
        <v>-11.844</v>
      </c>
      <c r="CF765" s="5" t="n">
        <v>76.191</v>
      </c>
      <c r="CG765" s="5" t="n">
        <v>0.077</v>
      </c>
      <c r="CH765" s="5" t="n">
        <v>1</v>
      </c>
      <c r="CI765" s="5" t="n">
        <v>0</v>
      </c>
      <c r="CJ765" s="5" t="n">
        <v>0</v>
      </c>
      <c r="CK765" s="5" t="n">
        <v>0</v>
      </c>
      <c r="CL765" s="5" t="n">
        <v>0</v>
      </c>
      <c r="CM765" s="5" t="n">
        <v>0</v>
      </c>
      <c r="CN765" s="5" t="n">
        <v>0</v>
      </c>
      <c r="CO765" s="5" t="n">
        <v>0</v>
      </c>
      <c r="CP765" s="5" t="n">
        <v>0</v>
      </c>
      <c r="CQ765" s="5" t="n">
        <v>1.387</v>
      </c>
      <c r="CR765" s="5" t="n">
        <v>0</v>
      </c>
      <c r="CS765" s="5" t="n">
        <v>5.529</v>
      </c>
      <c r="CT765" s="5" t="n">
        <v>4.463</v>
      </c>
      <c r="CU765" s="5" t="n">
        <v>31.353</v>
      </c>
    </row>
    <row r="766">
      <c r="A766" s="5" t="inlineStr">
        <is>
          <t>SYR2021</t>
        </is>
      </c>
      <c r="B766" s="5" t="inlineStr">
        <is>
          <t>SYR</t>
        </is>
      </c>
      <c r="C766" s="5" t="inlineStr">
        <is>
          <t>SYR</t>
        </is>
      </c>
      <c r="D766" s="5" t="inlineStr">
        <is>
          <t>Syria</t>
        </is>
      </c>
      <c r="E766" s="5" t="n">
        <v>2021</v>
      </c>
      <c r="F766" s="5" t="n">
        <v>0</v>
      </c>
      <c r="G766" s="5" t="n">
        <v>5.897</v>
      </c>
      <c r="H766" s="5" t="n">
        <v>1.143</v>
      </c>
      <c r="I766" s="5" t="n">
        <v>0</v>
      </c>
      <c r="J766" s="5" t="n">
        <v>5.897</v>
      </c>
      <c r="K766" s="5" t="n">
        <v>0</v>
      </c>
      <c r="L766" s="5" t="n">
        <v>1</v>
      </c>
      <c r="M766" s="5" t="n">
        <v>7.964</v>
      </c>
      <c r="N766" s="5" t="n">
        <v>3.43</v>
      </c>
      <c r="O766" s="5" t="n">
        <v>0</v>
      </c>
      <c r="P766" s="5" t="n">
        <v>7.964</v>
      </c>
      <c r="Q766" s="5" t="n">
        <v>0</v>
      </c>
      <c r="R766" s="5" t="n">
        <v>1</v>
      </c>
      <c r="S766" s="5" t="n">
        <v>11.613</v>
      </c>
      <c r="T766" s="5" t="n">
        <v>6.86</v>
      </c>
      <c r="U766" s="5" t="n">
        <v>0</v>
      </c>
      <c r="V766" s="5" t="n">
        <v>11.613</v>
      </c>
      <c r="W766" s="5" t="n">
        <v>0</v>
      </c>
      <c r="X766" s="5" t="n">
        <v>1</v>
      </c>
      <c r="Y766" s="5" t="n">
        <v>5.347</v>
      </c>
      <c r="Z766" s="5" t="n">
        <v>0.484</v>
      </c>
      <c r="AA766" s="5" t="n">
        <v>0</v>
      </c>
      <c r="AB766" s="5" t="n">
        <v>5.347</v>
      </c>
      <c r="AC766" s="5" t="n">
        <v>0</v>
      </c>
      <c r="AD766" s="5" t="n">
        <v>1</v>
      </c>
      <c r="AE766" s="5" t="n">
        <v>5.919</v>
      </c>
      <c r="AF766" s="5" t="n">
        <v>0.966</v>
      </c>
      <c r="AG766" s="5" t="n">
        <v>0</v>
      </c>
      <c r="AH766" s="5" t="n">
        <v>5.919</v>
      </c>
      <c r="AI766" s="5" t="n">
        <v>0</v>
      </c>
      <c r="AJ766" s="5" t="n">
        <v>1</v>
      </c>
      <c r="AK766" s="5" t="n">
        <v>9.349</v>
      </c>
      <c r="AL766" s="5" t="n">
        <v>3.931</v>
      </c>
      <c r="AM766" s="5" t="n">
        <v>0</v>
      </c>
      <c r="AN766" s="5" t="n">
        <v>9.349</v>
      </c>
      <c r="AO766" s="5" t="n">
        <v>0</v>
      </c>
      <c r="AP766" s="5" t="n">
        <v>1</v>
      </c>
      <c r="AQ766" s="5" t="n">
        <v>0.621</v>
      </c>
      <c r="AR766" s="5" t="n">
        <v>0.114</v>
      </c>
      <c r="AS766" s="5" t="n">
        <v>0.127</v>
      </c>
      <c r="AT766" s="5" t="n">
        <v>0.748</v>
      </c>
      <c r="AU766" s="5" t="n">
        <v>0</v>
      </c>
      <c r="AV766" s="5" t="n">
        <v>1</v>
      </c>
      <c r="AW766" s="5" t="n">
        <v>0.593</v>
      </c>
      <c r="AX766" s="5" t="n">
        <v>0.114</v>
      </c>
      <c r="AY766" s="5" t="n">
        <v>0.212</v>
      </c>
      <c r="AZ766" s="5" t="n">
        <v>0.806</v>
      </c>
      <c r="BA766" s="5" t="n">
        <v>0</v>
      </c>
      <c r="BB766" s="5" t="n">
        <v>1</v>
      </c>
      <c r="BC766" s="5" t="n">
        <v>0.44</v>
      </c>
      <c r="BD766" s="5" t="n">
        <v>0.114</v>
      </c>
      <c r="BE766" s="5" t="n">
        <v>-0.338</v>
      </c>
      <c r="BF766" s="5" t="n">
        <v>0.102</v>
      </c>
      <c r="BG766" s="5" t="n">
        <v>0</v>
      </c>
      <c r="BH766" s="5" t="n">
        <v>0</v>
      </c>
      <c r="BI766" s="5" t="n">
        <v>0.5600000000000001</v>
      </c>
      <c r="BJ766" s="5" t="n">
        <v>0.114</v>
      </c>
      <c r="BK766" s="5" t="n">
        <v>0</v>
      </c>
      <c r="BL766" s="5" t="n">
        <v>0.5600000000000001</v>
      </c>
      <c r="BM766" s="5" t="n">
        <v>0</v>
      </c>
      <c r="BN766" s="5" t="n">
        <v>1</v>
      </c>
      <c r="BO766" s="5" t="n">
        <v>0</v>
      </c>
      <c r="BP766" s="5" t="n">
        <v>0</v>
      </c>
      <c r="BQ766" s="5" t="n">
        <v>0.08799999999999999</v>
      </c>
      <c r="BR766" s="5" t="n">
        <v>0</v>
      </c>
      <c r="BS766" s="5" t="n">
        <v>1</v>
      </c>
      <c r="BT766" s="5" t="n">
        <v>0</v>
      </c>
      <c r="BU766" s="5" t="n">
        <v>0</v>
      </c>
      <c r="BV766" s="5" t="n">
        <v>0.031</v>
      </c>
      <c r="BW766" s="5" t="n">
        <v>0</v>
      </c>
      <c r="BX766" s="5" t="n">
        <v>1</v>
      </c>
      <c r="BY766" s="5" t="n">
        <v>11.787</v>
      </c>
      <c r="BZ766" s="5" t="n">
        <v>0</v>
      </c>
      <c r="CA766" s="5" t="n">
        <v>11.787</v>
      </c>
      <c r="CB766" s="5" t="n">
        <v>0</v>
      </c>
      <c r="CC766" s="5" t="n">
        <v>81.69499999999999</v>
      </c>
      <c r="CD766" s="5" t="n">
        <v>7.95</v>
      </c>
      <c r="CE766" s="5" t="n">
        <v>0</v>
      </c>
      <c r="CF766" s="5" t="n">
        <v>81.69499999999999</v>
      </c>
      <c r="CG766" s="5" t="n">
        <v>0</v>
      </c>
      <c r="CH766" s="5" t="n">
        <v>1</v>
      </c>
      <c r="CI766" s="5" t="n">
        <v>0</v>
      </c>
      <c r="CJ766" s="5" t="n">
        <v>0</v>
      </c>
      <c r="CK766" s="5" t="n">
        <v>0</v>
      </c>
      <c r="CL766" s="5" t="n">
        <v>0</v>
      </c>
      <c r="CM766" s="5" t="n">
        <v>0</v>
      </c>
      <c r="CN766" s="5" t="n">
        <v>0</v>
      </c>
      <c r="CO766" s="5" t="n">
        <v>0</v>
      </c>
      <c r="CP766" s="5" t="n">
        <v>0</v>
      </c>
      <c r="CQ766" s="5" t="n">
        <v>1.198</v>
      </c>
      <c r="CR766" s="5" t="n">
        <v>1</v>
      </c>
      <c r="CS766" s="5" t="n">
        <v>4.776</v>
      </c>
      <c r="CT766" s="5" t="n">
        <v>4.753</v>
      </c>
      <c r="CU766" s="5" t="n">
        <v>14.162</v>
      </c>
    </row>
    <row r="767">
      <c r="A767" s="5" t="inlineStr">
        <is>
          <t>SYR2022</t>
        </is>
      </c>
      <c r="B767" s="5" t="inlineStr">
        <is>
          <t>SYR</t>
        </is>
      </c>
      <c r="C767" s="5" t="inlineStr">
        <is>
          <t>SYR</t>
        </is>
      </c>
      <c r="D767" s="5" t="inlineStr">
        <is>
          <t>Syria</t>
        </is>
      </c>
      <c r="E767" s="5" t="n">
        <v>2022</v>
      </c>
      <c r="F767" s="5" t="n">
        <v>0</v>
      </c>
      <c r="G767" s="5" t="n">
        <v>11.72</v>
      </c>
      <c r="H767" s="5" t="n">
        <v>1.235</v>
      </c>
      <c r="I767" s="5" t="n">
        <v>0</v>
      </c>
      <c r="J767" s="5" t="n">
        <v>11.72</v>
      </c>
      <c r="K767" s="5" t="n">
        <v>0</v>
      </c>
      <c r="L767" s="5" t="n">
        <v>1</v>
      </c>
      <c r="M767" s="5" t="n">
        <v>9.782999999999999</v>
      </c>
      <c r="N767" s="5" t="n">
        <v>3.704</v>
      </c>
      <c r="O767" s="5" t="n">
        <v>0</v>
      </c>
      <c r="P767" s="5" t="n">
        <v>9.782999999999999</v>
      </c>
      <c r="Q767" s="5" t="n">
        <v>0</v>
      </c>
      <c r="R767" s="5" t="n">
        <v>1</v>
      </c>
      <c r="S767" s="5" t="n">
        <v>17.893</v>
      </c>
      <c r="T767" s="5" t="n">
        <v>7.408</v>
      </c>
      <c r="U767" s="5" t="n">
        <v>0</v>
      </c>
      <c r="V767" s="5" t="n">
        <v>17.893</v>
      </c>
      <c r="W767" s="5" t="n">
        <v>0</v>
      </c>
      <c r="X767" s="5" t="n">
        <v>1</v>
      </c>
      <c r="Y767" s="5" t="n">
        <v>5.775</v>
      </c>
      <c r="Z767" s="5" t="n">
        <v>0.523</v>
      </c>
      <c r="AA767" s="5" t="n">
        <v>0</v>
      </c>
      <c r="AB767" s="5" t="n">
        <v>5.775</v>
      </c>
      <c r="AC767" s="5" t="n">
        <v>0</v>
      </c>
      <c r="AD767" s="5" t="n">
        <v>1</v>
      </c>
      <c r="AE767" s="5" t="n">
        <v>6.392</v>
      </c>
      <c r="AF767" s="5" t="n">
        <v>1.043</v>
      </c>
      <c r="AG767" s="5" t="n">
        <v>0</v>
      </c>
      <c r="AH767" s="5" t="n">
        <v>6.392</v>
      </c>
      <c r="AI767" s="5" t="n">
        <v>0</v>
      </c>
      <c r="AJ767" s="5" t="n">
        <v>1</v>
      </c>
      <c r="AK767" s="5" t="n">
        <v>10.096</v>
      </c>
      <c r="AL767" s="5" t="n">
        <v>4.245</v>
      </c>
      <c r="AM767" s="5" t="n">
        <v>0</v>
      </c>
      <c r="AN767" s="5" t="n">
        <v>10.096</v>
      </c>
      <c r="AO767" s="5" t="n">
        <v>0</v>
      </c>
      <c r="AP767" s="5" t="n">
        <v>1</v>
      </c>
      <c r="AQ767" s="5" t="n">
        <v>0.847</v>
      </c>
      <c r="AR767" s="5" t="n">
        <v>0.123</v>
      </c>
      <c r="AS767" s="5" t="n">
        <v>0.638</v>
      </c>
      <c r="AT767" s="5" t="n">
        <v>1.484</v>
      </c>
      <c r="AU767" s="5" t="n">
        <v>0</v>
      </c>
      <c r="AV767" s="5" t="n">
        <v>1</v>
      </c>
      <c r="AW767" s="5" t="n">
        <v>0.947</v>
      </c>
      <c r="AX767" s="5" t="n">
        <v>0.123</v>
      </c>
      <c r="AY767" s="5" t="n">
        <v>-0.188</v>
      </c>
      <c r="AZ767" s="5" t="n">
        <v>0.759</v>
      </c>
      <c r="BA767" s="5" t="n">
        <v>0</v>
      </c>
      <c r="BB767" s="5" t="n">
        <v>1</v>
      </c>
      <c r="BC767" s="5" t="n">
        <v>0.589</v>
      </c>
      <c r="BD767" s="5" t="n">
        <v>0.123</v>
      </c>
      <c r="BE767" s="5" t="n">
        <v>-0.538</v>
      </c>
      <c r="BF767" s="5" t="n">
        <v>0.051</v>
      </c>
      <c r="BG767" s="5" t="n">
        <v>0</v>
      </c>
      <c r="BH767" s="5" t="n">
        <v>0</v>
      </c>
      <c r="BI767" s="5" t="n">
        <v>0.6889999999999999</v>
      </c>
      <c r="BJ767" s="5" t="n">
        <v>0.123</v>
      </c>
      <c r="BK767" s="5" t="n">
        <v>0</v>
      </c>
      <c r="BL767" s="5" t="n">
        <v>0.6889999999999999</v>
      </c>
      <c r="BM767" s="5" t="n">
        <v>0</v>
      </c>
      <c r="BN767" s="5" t="n">
        <v>1</v>
      </c>
      <c r="BO767" s="5" t="n">
        <v>0</v>
      </c>
      <c r="BP767" s="5" t="n">
        <v>0</v>
      </c>
      <c r="BQ767" s="5" t="n">
        <v>0.044</v>
      </c>
      <c r="BR767" s="5" t="n">
        <v>0</v>
      </c>
      <c r="BS767" s="5" t="n">
        <v>1</v>
      </c>
      <c r="BT767" s="5" t="n">
        <v>0</v>
      </c>
      <c r="BU767" s="5" t="n">
        <v>0</v>
      </c>
      <c r="BV767" s="5" t="n">
        <v>0.016</v>
      </c>
      <c r="BW767" s="5" t="n">
        <v>0</v>
      </c>
      <c r="BX767" s="5" t="n">
        <v>1</v>
      </c>
      <c r="BY767" s="5" t="n">
        <v>12.729</v>
      </c>
      <c r="BZ767" s="5" t="n">
        <v>0</v>
      </c>
      <c r="CA767" s="5" t="n">
        <v>12.729</v>
      </c>
      <c r="CB767" s="5" t="n">
        <v>0</v>
      </c>
      <c r="CC767" s="5" t="n">
        <v>102.477</v>
      </c>
      <c r="CD767" s="5" t="n">
        <v>7.95</v>
      </c>
      <c r="CE767" s="5" t="n">
        <v>0</v>
      </c>
      <c r="CF767" s="5" t="n">
        <v>102.477</v>
      </c>
      <c r="CG767" s="5" t="n">
        <v>0</v>
      </c>
      <c r="CH767" s="5" t="n">
        <v>1</v>
      </c>
      <c r="CI767" s="5" t="n">
        <v>0</v>
      </c>
      <c r="CJ767" s="5" t="n">
        <v>0</v>
      </c>
      <c r="CK767" s="5" t="n">
        <v>0</v>
      </c>
      <c r="CL767" s="5" t="n">
        <v>0</v>
      </c>
      <c r="CM767" s="5" t="n">
        <v>0</v>
      </c>
      <c r="CN767" s="5" t="n">
        <v>0</v>
      </c>
      <c r="CO767" s="5" t="n">
        <v>0</v>
      </c>
      <c r="CP767" s="5" t="n">
        <v>0</v>
      </c>
      <c r="CQ767" s="5" t="n">
        <v>1.294</v>
      </c>
      <c r="CR767" s="5" t="n">
        <v>1</v>
      </c>
      <c r="CS767" s="5" t="n">
        <v>5.158</v>
      </c>
      <c r="CT767" s="5" t="n">
        <v>10.485</v>
      </c>
      <c r="CU767" s="5" t="n">
        <v>30.326</v>
      </c>
    </row>
    <row r="768">
      <c r="A768" s="5" t="inlineStr">
        <is>
          <t>SYR2023</t>
        </is>
      </c>
      <c r="B768" s="5" t="inlineStr">
        <is>
          <t>SYR</t>
        </is>
      </c>
      <c r="C768" s="5" t="inlineStr">
        <is>
          <t>SYR</t>
        </is>
      </c>
      <c r="D768" s="5" t="inlineStr">
        <is>
          <t>Syria</t>
        </is>
      </c>
      <c r="E768" s="5" t="n">
        <v>2023</v>
      </c>
      <c r="F768" s="5" t="n">
        <v>0</v>
      </c>
      <c r="G768" s="5" t="n">
        <v>6.147</v>
      </c>
      <c r="H768" s="5" t="n">
        <v>1.286</v>
      </c>
      <c r="I768" s="5" t="n">
        <v>0</v>
      </c>
      <c r="J768" s="5" t="n">
        <v>6.147</v>
      </c>
      <c r="K768" s="5" t="n">
        <v>0</v>
      </c>
      <c r="L768" s="5" t="n">
        <v>1</v>
      </c>
      <c r="M768" s="5" t="n">
        <v>7.886</v>
      </c>
      <c r="N768" s="5" t="n">
        <v>3.857</v>
      </c>
      <c r="O768" s="5" t="n">
        <v>0</v>
      </c>
      <c r="P768" s="5" t="n">
        <v>7.886</v>
      </c>
      <c r="Q768" s="5" t="n">
        <v>0</v>
      </c>
      <c r="R768" s="5" t="n">
        <v>1</v>
      </c>
      <c r="S768" s="5" t="n">
        <v>12.575</v>
      </c>
      <c r="T768" s="5" t="n">
        <v>7.714</v>
      </c>
      <c r="U768" s="5" t="n">
        <v>0</v>
      </c>
      <c r="V768" s="5" t="n">
        <v>12.575</v>
      </c>
      <c r="W768" s="5" t="n">
        <v>0</v>
      </c>
      <c r="X768" s="5" t="n">
        <v>1</v>
      </c>
      <c r="Y768" s="5" t="n">
        <v>6.013</v>
      </c>
      <c r="Z768" s="5" t="n">
        <v>0.545</v>
      </c>
      <c r="AA768" s="5" t="n">
        <v>0</v>
      </c>
      <c r="AB768" s="5" t="n">
        <v>6.013</v>
      </c>
      <c r="AC768" s="5" t="n">
        <v>0</v>
      </c>
      <c r="AD768" s="5" t="n">
        <v>1</v>
      </c>
      <c r="AE768" s="5" t="n">
        <v>6.656</v>
      </c>
      <c r="AF768" s="5" t="n">
        <v>1.086</v>
      </c>
      <c r="AG768" s="5" t="n">
        <v>0</v>
      </c>
      <c r="AH768" s="5" t="n">
        <v>6.656</v>
      </c>
      <c r="AI768" s="5" t="n">
        <v>0</v>
      </c>
      <c r="AJ768" s="5" t="n">
        <v>1</v>
      </c>
      <c r="AK768" s="5" t="n">
        <v>10.513</v>
      </c>
      <c r="AL768" s="5" t="n">
        <v>4.42</v>
      </c>
      <c r="AM768" s="5" t="n">
        <v>0</v>
      </c>
      <c r="AN768" s="5" t="n">
        <v>10.513</v>
      </c>
      <c r="AO768" s="5" t="n">
        <v>0</v>
      </c>
      <c r="AP768" s="5" t="n">
        <v>1</v>
      </c>
      <c r="AQ768" s="5" t="n">
        <v>0.749</v>
      </c>
      <c r="AR768" s="5" t="n">
        <v>0.129</v>
      </c>
      <c r="AS768" s="5" t="n">
        <v>0.664</v>
      </c>
      <c r="AT768" s="5" t="n">
        <v>1.413</v>
      </c>
      <c r="AU768" s="5" t="n">
        <v>0</v>
      </c>
      <c r="AV768" s="5" t="n">
        <v>1</v>
      </c>
      <c r="AW768" s="5" t="n">
        <v>0.783</v>
      </c>
      <c r="AX768" s="5" t="n">
        <v>0.129</v>
      </c>
      <c r="AY768" s="5" t="n">
        <v>-0.07199999999999999</v>
      </c>
      <c r="AZ768" s="5" t="n">
        <v>0.711</v>
      </c>
      <c r="BA768" s="5" t="n">
        <v>0</v>
      </c>
      <c r="BB768" s="5" t="n">
        <v>1</v>
      </c>
      <c r="BC768" s="5" t="n">
        <v>0.527</v>
      </c>
      <c r="BD768" s="5" t="n">
        <v>0.129</v>
      </c>
      <c r="BE768" s="5" t="n">
        <v>-0.477</v>
      </c>
      <c r="BF768" s="5" t="n">
        <v>0.05</v>
      </c>
      <c r="BG768" s="5" t="n">
        <v>0</v>
      </c>
      <c r="BH768" s="5" t="n">
        <v>0</v>
      </c>
      <c r="BI768" s="5" t="n">
        <v>0.64</v>
      </c>
      <c r="BJ768" s="5" t="n">
        <v>0.129</v>
      </c>
      <c r="BK768" s="5" t="n">
        <v>0</v>
      </c>
      <c r="BL768" s="5" t="n">
        <v>0.64</v>
      </c>
      <c r="BM768" s="5" t="n">
        <v>0</v>
      </c>
      <c r="BN768" s="5" t="n">
        <v>1</v>
      </c>
      <c r="BO768" s="5" t="n">
        <v>0</v>
      </c>
      <c r="BP768" s="5" t="n">
        <v>0</v>
      </c>
      <c r="BQ768" s="5" t="n">
        <v>0.046</v>
      </c>
      <c r="BR768" s="5" t="n">
        <v>0</v>
      </c>
      <c r="BS768" s="5" t="n">
        <v>1</v>
      </c>
      <c r="BT768" s="5" t="n">
        <v>0</v>
      </c>
      <c r="BU768" s="5" t="n">
        <v>0</v>
      </c>
      <c r="BV768" s="5" t="n">
        <v>0.016</v>
      </c>
      <c r="BW768" s="5" t="n">
        <v>0</v>
      </c>
      <c r="BX768" s="5" t="n">
        <v>1</v>
      </c>
      <c r="BY768" s="5" t="n">
        <v>13.254</v>
      </c>
      <c r="BZ768" s="5" t="n">
        <v>0</v>
      </c>
      <c r="CA768" s="5" t="n">
        <v>13.254</v>
      </c>
      <c r="CB768" s="5" t="n">
        <v>0</v>
      </c>
      <c r="CC768" s="5" t="n">
        <v>87.07899999999999</v>
      </c>
      <c r="CD768" s="5" t="n">
        <v>7.95</v>
      </c>
      <c r="CE768" s="5" t="n">
        <v>0</v>
      </c>
      <c r="CF768" s="5" t="n">
        <v>87.07899999999999</v>
      </c>
      <c r="CG768" s="5" t="n">
        <v>0</v>
      </c>
      <c r="CH768" s="5" t="n">
        <v>1</v>
      </c>
      <c r="CI768" s="5" t="n">
        <v>0</v>
      </c>
      <c r="CJ768" s="5" t="n">
        <v>0</v>
      </c>
      <c r="CK768" s="5" t="n">
        <v>0</v>
      </c>
      <c r="CL768" s="5" t="n">
        <v>0</v>
      </c>
      <c r="CM768" s="5" t="n">
        <v>0</v>
      </c>
      <c r="CN768" s="5" t="n">
        <v>0</v>
      </c>
      <c r="CO768" s="5" t="n">
        <v>0</v>
      </c>
      <c r="CP768" s="5" t="n">
        <v>0</v>
      </c>
      <c r="CQ768" s="5" t="n">
        <v>1.348</v>
      </c>
      <c r="CR768" s="5" t="n">
        <v>1</v>
      </c>
      <c r="CS768" s="5" t="n">
        <v>5.37</v>
      </c>
      <c r="CT768" s="5" t="n">
        <v>4.861</v>
      </c>
      <c r="CU768" s="5" t="n">
        <v>10.622</v>
      </c>
    </row>
    <row r="769">
      <c r="A769" s="5" t="inlineStr">
        <is>
          <t>SYR2024</t>
        </is>
      </c>
      <c r="B769" s="5" t="inlineStr">
        <is>
          <t>SYR</t>
        </is>
      </c>
      <c r="C769" s="5" t="inlineStr">
        <is>
          <t>SYR</t>
        </is>
      </c>
      <c r="D769" s="5" t="inlineStr">
        <is>
          <t>Syria</t>
        </is>
      </c>
      <c r="E769" s="5" t="n">
        <v>2024</v>
      </c>
      <c r="F769" s="5" t="n">
        <v>0</v>
      </c>
      <c r="G769" s="5" t="n">
        <v>5.575</v>
      </c>
      <c r="H769" s="5" t="n">
        <v>1.324</v>
      </c>
      <c r="I769" s="5" t="n">
        <v>0</v>
      </c>
      <c r="J769" s="5" t="n">
        <v>5.575</v>
      </c>
      <c r="K769" s="5" t="n">
        <v>0</v>
      </c>
      <c r="L769" s="5" t="n">
        <v>1</v>
      </c>
      <c r="M769" s="5" t="n">
        <v>7.124</v>
      </c>
      <c r="N769" s="5" t="n">
        <v>3.971</v>
      </c>
      <c r="O769" s="5" t="n">
        <v>0</v>
      </c>
      <c r="P769" s="5" t="n">
        <v>7.124</v>
      </c>
      <c r="Q769" s="5" t="n">
        <v>0</v>
      </c>
      <c r="R769" s="5" t="n">
        <v>1</v>
      </c>
      <c r="S769" s="5" t="n">
        <v>12.193</v>
      </c>
      <c r="T769" s="5" t="n">
        <v>7.942</v>
      </c>
      <c r="U769" s="5" t="n">
        <v>0</v>
      </c>
      <c r="V769" s="5" t="n">
        <v>12.193</v>
      </c>
      <c r="W769" s="5" t="n">
        <v>0</v>
      </c>
      <c r="X769" s="5" t="n">
        <v>1</v>
      </c>
      <c r="Y769" s="5" t="n">
        <v>6.191</v>
      </c>
      <c r="Z769" s="5" t="n">
        <v>0.5610000000000001</v>
      </c>
      <c r="AA769" s="5" t="n">
        <v>0</v>
      </c>
      <c r="AB769" s="5" t="n">
        <v>6.191</v>
      </c>
      <c r="AC769" s="5" t="n">
        <v>0</v>
      </c>
      <c r="AD769" s="5" t="n">
        <v>1</v>
      </c>
      <c r="AE769" s="5" t="n">
        <v>6.853</v>
      </c>
      <c r="AF769" s="5" t="n">
        <v>1.118</v>
      </c>
      <c r="AG769" s="5" t="n">
        <v>0</v>
      </c>
      <c r="AH769" s="5" t="n">
        <v>6.853</v>
      </c>
      <c r="AI769" s="5" t="n">
        <v>0</v>
      </c>
      <c r="AJ769" s="5" t="n">
        <v>1</v>
      </c>
      <c r="AK769" s="5" t="n">
        <v>10.823</v>
      </c>
      <c r="AL769" s="5" t="n">
        <v>4.55</v>
      </c>
      <c r="AM769" s="5" t="n">
        <v>0</v>
      </c>
      <c r="AN769" s="5" t="n">
        <v>10.823</v>
      </c>
      <c r="AO769" s="5" t="n">
        <v>0</v>
      </c>
      <c r="AP769" s="5" t="n">
        <v>1</v>
      </c>
      <c r="AQ769" s="5" t="n">
        <v>0.72</v>
      </c>
      <c r="AR769" s="5" t="n">
        <v>0.132</v>
      </c>
      <c r="AS769" s="5" t="n">
        <v>0.6830000000000001</v>
      </c>
      <c r="AT769" s="5" t="n">
        <v>1.403</v>
      </c>
      <c r="AU769" s="5" t="n">
        <v>0</v>
      </c>
      <c r="AV769" s="5" t="n">
        <v>1</v>
      </c>
      <c r="AW769" s="5" t="n">
        <v>0.734</v>
      </c>
      <c r="AX769" s="5" t="n">
        <v>0.132</v>
      </c>
      <c r="AY769" s="5" t="n">
        <v>-0.03</v>
      </c>
      <c r="AZ769" s="5" t="n">
        <v>0.704</v>
      </c>
      <c r="BA769" s="5" t="n">
        <v>0</v>
      </c>
      <c r="BB769" s="5" t="n">
        <v>1</v>
      </c>
      <c r="BC769" s="5" t="n">
        <v>0.51</v>
      </c>
      <c r="BD769" s="5" t="n">
        <v>0.132</v>
      </c>
      <c r="BE769" s="5" t="n">
        <v>-0.459</v>
      </c>
      <c r="BF769" s="5" t="n">
        <v>0.051</v>
      </c>
      <c r="BG769" s="5" t="n">
        <v>0</v>
      </c>
      <c r="BH769" s="5" t="n">
        <v>0</v>
      </c>
      <c r="BI769" s="5" t="n">
        <v>0.652</v>
      </c>
      <c r="BJ769" s="5" t="n">
        <v>0.132</v>
      </c>
      <c r="BK769" s="5" t="n">
        <v>0</v>
      </c>
      <c r="BL769" s="5" t="n">
        <v>0.652</v>
      </c>
      <c r="BM769" s="5" t="n">
        <v>0</v>
      </c>
      <c r="BN769" s="5" t="n">
        <v>1</v>
      </c>
      <c r="BO769" s="5" t="n">
        <v>0</v>
      </c>
      <c r="BP769" s="5" t="n">
        <v>0</v>
      </c>
      <c r="BQ769" s="5" t="n">
        <v>0.047</v>
      </c>
      <c r="BR769" s="5" t="n">
        <v>0</v>
      </c>
      <c r="BS769" s="5" t="n">
        <v>1</v>
      </c>
      <c r="BT769" s="5" t="n">
        <v>0</v>
      </c>
      <c r="BU769" s="5" t="n">
        <v>0</v>
      </c>
      <c r="BV769" s="5" t="n">
        <v>0.017</v>
      </c>
      <c r="BW769" s="5" t="n">
        <v>0</v>
      </c>
      <c r="BX769" s="5" t="n">
        <v>1</v>
      </c>
      <c r="BY769" s="5" t="n">
        <v>13.646</v>
      </c>
      <c r="BZ769" s="5" t="n">
        <v>0</v>
      </c>
      <c r="CA769" s="5" t="n">
        <v>13.646</v>
      </c>
      <c r="CB769" s="5" t="n">
        <v>0</v>
      </c>
      <c r="CC769" s="5" t="n">
        <v>86.38500000000001</v>
      </c>
      <c r="CD769" s="5" t="n">
        <v>7.95</v>
      </c>
      <c r="CE769" s="5" t="n">
        <v>0</v>
      </c>
      <c r="CF769" s="5" t="n">
        <v>86.38500000000001</v>
      </c>
      <c r="CG769" s="5" t="n">
        <v>0</v>
      </c>
      <c r="CH769" s="5" t="n">
        <v>1</v>
      </c>
      <c r="CI769" s="5" t="n">
        <v>0</v>
      </c>
      <c r="CJ769" s="5" t="n">
        <v>0</v>
      </c>
      <c r="CK769" s="5" t="n">
        <v>0</v>
      </c>
      <c r="CL769" s="5" t="n">
        <v>0</v>
      </c>
      <c r="CM769" s="5" t="n">
        <v>0</v>
      </c>
      <c r="CN769" s="5" t="n">
        <v>0</v>
      </c>
      <c r="CO769" s="5" t="n">
        <v>0</v>
      </c>
      <c r="CP769" s="5" t="n">
        <v>0</v>
      </c>
      <c r="CQ769" s="5" t="n">
        <v>1.387</v>
      </c>
      <c r="CR769" s="5" t="n">
        <v>1</v>
      </c>
      <c r="CS769" s="5" t="n">
        <v>5.529</v>
      </c>
      <c r="CT769" s="5" t="n">
        <v>4.251</v>
      </c>
      <c r="CU769" s="5" t="n">
        <v>9.167999999999999</v>
      </c>
    </row>
    <row r="770">
      <c r="A770" s="5" t="inlineStr">
        <is>
          <t>STP2021</t>
        </is>
      </c>
      <c r="B770" s="5" t="inlineStr">
        <is>
          <t>STP</t>
        </is>
      </c>
      <c r="C770" s="5" t="inlineStr">
        <is>
          <t>STP</t>
        </is>
      </c>
      <c r="D770" s="5" t="inlineStr">
        <is>
          <t>São Tomé and Príncipe</t>
        </is>
      </c>
      <c r="E770" s="5" t="n">
        <v>2021</v>
      </c>
      <c r="F770" s="5" t="n">
        <v>0</v>
      </c>
      <c r="G770" s="5" t="n">
        <v>5.897</v>
      </c>
      <c r="H770" s="5" t="n">
        <v>1.143</v>
      </c>
      <c r="I770" s="5" t="n">
        <v>0</v>
      </c>
      <c r="J770" s="5" t="n">
        <v>5.897</v>
      </c>
      <c r="K770" s="5" t="n">
        <v>0</v>
      </c>
      <c r="L770" s="5" t="n">
        <v>1</v>
      </c>
      <c r="M770" s="5" t="n">
        <v>7.964</v>
      </c>
      <c r="N770" s="5" t="n">
        <v>3.43</v>
      </c>
      <c r="O770" s="5" t="n">
        <v>0</v>
      </c>
      <c r="P770" s="5" t="n">
        <v>7.964</v>
      </c>
      <c r="Q770" s="5" t="n">
        <v>0</v>
      </c>
      <c r="R770" s="5" t="n">
        <v>1</v>
      </c>
      <c r="S770" s="5" t="n">
        <v>11.613</v>
      </c>
      <c r="T770" s="5" t="n">
        <v>6.86</v>
      </c>
      <c r="U770" s="5" t="n">
        <v>0</v>
      </c>
      <c r="V770" s="5" t="n">
        <v>11.613</v>
      </c>
      <c r="W770" s="5" t="n">
        <v>0</v>
      </c>
      <c r="X770" s="5" t="n">
        <v>1</v>
      </c>
      <c r="Y770" s="5" t="n">
        <v>15.393</v>
      </c>
      <c r="Z770" s="5" t="n">
        <v>2.08</v>
      </c>
      <c r="AA770" s="5" t="n">
        <v>0</v>
      </c>
      <c r="AB770" s="5" t="n">
        <v>15.393</v>
      </c>
      <c r="AC770" s="5" t="n">
        <v>0</v>
      </c>
      <c r="AD770" s="5" t="n">
        <v>1</v>
      </c>
      <c r="AE770" s="5" t="n">
        <v>16.536</v>
      </c>
      <c r="AF770" s="5" t="n">
        <v>3.867</v>
      </c>
      <c r="AG770" s="5" t="n">
        <v>0</v>
      </c>
      <c r="AH770" s="5" t="n">
        <v>16.536</v>
      </c>
      <c r="AI770" s="5" t="n">
        <v>0</v>
      </c>
      <c r="AJ770" s="5" t="n">
        <v>1</v>
      </c>
      <c r="AK770" s="5" t="n">
        <v>23.396</v>
      </c>
      <c r="AL770" s="5" t="n">
        <v>12.461</v>
      </c>
      <c r="AM770" s="5" t="n">
        <v>0</v>
      </c>
      <c r="AN770" s="5" t="n">
        <v>23.396</v>
      </c>
      <c r="AO770" s="5" t="n">
        <v>0</v>
      </c>
      <c r="AP770" s="5" t="n">
        <v>1</v>
      </c>
      <c r="AQ770" s="5" t="n">
        <v>0.619</v>
      </c>
      <c r="AR770" s="5" t="n">
        <v>0.114</v>
      </c>
      <c r="AS770" s="5" t="n">
        <v>0.8149999999999999</v>
      </c>
      <c r="AT770" s="5" t="n">
        <v>1.434</v>
      </c>
      <c r="AU770" s="5" t="n">
        <v>0</v>
      </c>
      <c r="AV770" s="5" t="n">
        <v>1</v>
      </c>
      <c r="AW770" s="5" t="n">
        <v>0.599</v>
      </c>
      <c r="AX770" s="5" t="n">
        <v>0.114</v>
      </c>
      <c r="AY770" s="5" t="n">
        <v>0.539</v>
      </c>
      <c r="AZ770" s="5" t="n">
        <v>1.138</v>
      </c>
      <c r="BA770" s="5" t="n">
        <v>0</v>
      </c>
      <c r="BB770" s="5" t="n">
        <v>1</v>
      </c>
      <c r="BC770" s="5" t="n">
        <v>0.439</v>
      </c>
      <c r="BD770" s="5" t="n">
        <v>0.114</v>
      </c>
      <c r="BE770" s="5" t="n">
        <v>0</v>
      </c>
      <c r="BF770" s="5" t="n">
        <v>0.439</v>
      </c>
      <c r="BG770" s="5" t="n">
        <v>0</v>
      </c>
      <c r="BH770" s="5" t="n">
        <v>1</v>
      </c>
      <c r="BI770" s="5" t="n">
        <v>0.505</v>
      </c>
      <c r="BJ770" s="5" t="n">
        <v>0.114</v>
      </c>
      <c r="BK770" s="5" t="n">
        <v>0.238</v>
      </c>
      <c r="BL770" s="5" t="n">
        <v>0.743</v>
      </c>
      <c r="BM770" s="5" t="n">
        <v>0</v>
      </c>
      <c r="BN770" s="5" t="n">
        <v>1</v>
      </c>
      <c r="BO770" s="5" t="n">
        <v>0</v>
      </c>
      <c r="BP770" s="5" t="n">
        <v>0</v>
      </c>
      <c r="BQ770" s="5" t="n">
        <v>0.166</v>
      </c>
      <c r="BR770" s="5" t="n">
        <v>0</v>
      </c>
      <c r="BS770" s="5" t="n">
        <v>0.833</v>
      </c>
      <c r="BT770" s="5" t="n">
        <v>0</v>
      </c>
      <c r="BU770" s="5" t="n">
        <v>0</v>
      </c>
      <c r="BV770" s="5" t="n">
        <v>0.118</v>
      </c>
      <c r="BW770" s="5" t="n">
        <v>0</v>
      </c>
      <c r="BX770" s="5" t="n">
        <v>0.833</v>
      </c>
      <c r="BY770" s="5" t="n">
        <v>11.787</v>
      </c>
      <c r="BZ770" s="5" t="n">
        <v>0</v>
      </c>
      <c r="CA770" s="5" t="n">
        <v>11.787</v>
      </c>
      <c r="CB770" s="5" t="n">
        <v>0</v>
      </c>
      <c r="CC770" s="5" t="n">
        <v>78.125</v>
      </c>
      <c r="CD770" s="5" t="n">
        <v>7.95</v>
      </c>
      <c r="CE770" s="5" t="n">
        <v>0</v>
      </c>
      <c r="CF770" s="5" t="n">
        <v>78.125</v>
      </c>
      <c r="CG770" s="5" t="n">
        <v>0</v>
      </c>
      <c r="CH770" s="5" t="n">
        <v>1</v>
      </c>
      <c r="CI770" s="5" t="n">
        <v>0</v>
      </c>
      <c r="CJ770" s="5" t="n">
        <v>0</v>
      </c>
      <c r="CK770" s="5" t="n">
        <v>0</v>
      </c>
      <c r="CL770" s="5" t="n">
        <v>0</v>
      </c>
      <c r="CM770" s="5" t="n">
        <v>0</v>
      </c>
      <c r="CN770" s="5" t="n">
        <v>0</v>
      </c>
      <c r="CO770" s="5" t="n">
        <v>0</v>
      </c>
      <c r="CP770" s="5" t="n">
        <v>0</v>
      </c>
      <c r="CQ770" s="5" t="n">
        <v>1.198</v>
      </c>
      <c r="CR770" s="5" t="n">
        <v>0</v>
      </c>
      <c r="CS770" s="5" t="n">
        <v>4.776</v>
      </c>
      <c r="CT770" s="5" t="n">
        <v>4.753</v>
      </c>
      <c r="CU770" s="5" t="n">
        <v>15.162</v>
      </c>
    </row>
    <row r="771">
      <c r="A771" s="5" t="inlineStr">
        <is>
          <t>STP2022</t>
        </is>
      </c>
      <c r="B771" s="5" t="inlineStr">
        <is>
          <t>STP</t>
        </is>
      </c>
      <c r="C771" s="5" t="inlineStr">
        <is>
          <t>STP</t>
        </is>
      </c>
      <c r="D771" s="5" t="inlineStr">
        <is>
          <t>São Tomé and Príncipe</t>
        </is>
      </c>
      <c r="E771" s="5" t="n">
        <v>2022</v>
      </c>
      <c r="F771" s="5" t="n">
        <v>0</v>
      </c>
      <c r="G771" s="5" t="n">
        <v>11.72</v>
      </c>
      <c r="H771" s="5" t="n">
        <v>1.235</v>
      </c>
      <c r="I771" s="5" t="n">
        <v>0</v>
      </c>
      <c r="J771" s="5" t="n">
        <v>11.72</v>
      </c>
      <c r="K771" s="5" t="n">
        <v>0</v>
      </c>
      <c r="L771" s="5" t="n">
        <v>1</v>
      </c>
      <c r="M771" s="5" t="n">
        <v>9.782999999999999</v>
      </c>
      <c r="N771" s="5" t="n">
        <v>3.704</v>
      </c>
      <c r="O771" s="5" t="n">
        <v>0</v>
      </c>
      <c r="P771" s="5" t="n">
        <v>9.782999999999999</v>
      </c>
      <c r="Q771" s="5" t="n">
        <v>0</v>
      </c>
      <c r="R771" s="5" t="n">
        <v>1</v>
      </c>
      <c r="S771" s="5" t="n">
        <v>17.893</v>
      </c>
      <c r="T771" s="5" t="n">
        <v>7.408</v>
      </c>
      <c r="U771" s="5" t="n">
        <v>0</v>
      </c>
      <c r="V771" s="5" t="n">
        <v>17.893</v>
      </c>
      <c r="W771" s="5" t="n">
        <v>0</v>
      </c>
      <c r="X771" s="5" t="n">
        <v>1</v>
      </c>
      <c r="Y771" s="5" t="n">
        <v>29.904</v>
      </c>
      <c r="Z771" s="5" t="n">
        <v>4.042</v>
      </c>
      <c r="AA771" s="5" t="n">
        <v>0</v>
      </c>
      <c r="AB771" s="5" t="n">
        <v>29.904</v>
      </c>
      <c r="AC771" s="5" t="n">
        <v>0</v>
      </c>
      <c r="AD771" s="5" t="n">
        <v>1</v>
      </c>
      <c r="AE771" s="5" t="n">
        <v>31.139</v>
      </c>
      <c r="AF771" s="5" t="n">
        <v>7.281</v>
      </c>
      <c r="AG771" s="5" t="n">
        <v>0</v>
      </c>
      <c r="AH771" s="5" t="n">
        <v>31.139</v>
      </c>
      <c r="AI771" s="5" t="n">
        <v>0</v>
      </c>
      <c r="AJ771" s="5" t="n">
        <v>1</v>
      </c>
      <c r="AK771" s="5" t="n">
        <v>38.547</v>
      </c>
      <c r="AL771" s="5" t="n">
        <v>20.53</v>
      </c>
      <c r="AM771" s="5" t="n">
        <v>0</v>
      </c>
      <c r="AN771" s="5" t="n">
        <v>38.547</v>
      </c>
      <c r="AO771" s="5" t="n">
        <v>0</v>
      </c>
      <c r="AP771" s="5" t="n">
        <v>1</v>
      </c>
      <c r="AQ771" s="5" t="n">
        <v>0.861</v>
      </c>
      <c r="AR771" s="5" t="n">
        <v>0.123</v>
      </c>
      <c r="AS771" s="5" t="n">
        <v>0.88</v>
      </c>
      <c r="AT771" s="5" t="n">
        <v>1.741</v>
      </c>
      <c r="AU771" s="5" t="n">
        <v>0</v>
      </c>
      <c r="AV771" s="5" t="n">
        <v>1</v>
      </c>
      <c r="AW771" s="5" t="n">
        <v>0.986</v>
      </c>
      <c r="AX771" s="5" t="n">
        <v>0.123</v>
      </c>
      <c r="AY771" s="5" t="n">
        <v>0.488</v>
      </c>
      <c r="AZ771" s="5" t="n">
        <v>1.475</v>
      </c>
      <c r="BA771" s="5" t="n">
        <v>0</v>
      </c>
      <c r="BB771" s="5" t="n">
        <v>1</v>
      </c>
      <c r="BC771" s="5" t="n">
        <v>0.598</v>
      </c>
      <c r="BD771" s="5" t="n">
        <v>0.123</v>
      </c>
      <c r="BE771" s="5" t="n">
        <v>0</v>
      </c>
      <c r="BF771" s="5" t="n">
        <v>0.598</v>
      </c>
      <c r="BG771" s="5" t="n">
        <v>0</v>
      </c>
      <c r="BH771" s="5" t="n">
        <v>1</v>
      </c>
      <c r="BI771" s="5" t="n">
        <v>0.612</v>
      </c>
      <c r="BJ771" s="5" t="n">
        <v>0.123</v>
      </c>
      <c r="BK771" s="5" t="n">
        <v>0.23</v>
      </c>
      <c r="BL771" s="5" t="n">
        <v>0.843</v>
      </c>
      <c r="BM771" s="5" t="n">
        <v>0</v>
      </c>
      <c r="BN771" s="5" t="n">
        <v>1</v>
      </c>
      <c r="BO771" s="5" t="n">
        <v>0</v>
      </c>
      <c r="BP771" s="5" t="n">
        <v>0</v>
      </c>
      <c r="BQ771" s="5" t="n">
        <v>0.147</v>
      </c>
      <c r="BR771" s="5" t="n">
        <v>0</v>
      </c>
      <c r="BS771" s="5" t="n">
        <v>0.833</v>
      </c>
      <c r="BT771" s="5" t="n">
        <v>0</v>
      </c>
      <c r="BU771" s="5" t="n">
        <v>0</v>
      </c>
      <c r="BV771" s="5" t="n">
        <v>0.105</v>
      </c>
      <c r="BW771" s="5" t="n">
        <v>0</v>
      </c>
      <c r="BX771" s="5" t="n">
        <v>0.833</v>
      </c>
      <c r="BY771" s="5" t="n">
        <v>12.729</v>
      </c>
      <c r="BZ771" s="5" t="n">
        <v>0</v>
      </c>
      <c r="CA771" s="5" t="n">
        <v>12.729</v>
      </c>
      <c r="CB771" s="5" t="n">
        <v>0</v>
      </c>
      <c r="CC771" s="5" t="n">
        <v>97.90000000000001</v>
      </c>
      <c r="CD771" s="5" t="n">
        <v>7.95</v>
      </c>
      <c r="CE771" s="5" t="n">
        <v>0</v>
      </c>
      <c r="CF771" s="5" t="n">
        <v>97.90000000000001</v>
      </c>
      <c r="CG771" s="5" t="n">
        <v>0</v>
      </c>
      <c r="CH771" s="5" t="n">
        <v>1</v>
      </c>
      <c r="CI771" s="5" t="n">
        <v>0</v>
      </c>
      <c r="CJ771" s="5" t="n">
        <v>0</v>
      </c>
      <c r="CK771" s="5" t="n">
        <v>0</v>
      </c>
      <c r="CL771" s="5" t="n">
        <v>0</v>
      </c>
      <c r="CM771" s="5" t="n">
        <v>0</v>
      </c>
      <c r="CN771" s="5" t="n">
        <v>0</v>
      </c>
      <c r="CO771" s="5" t="n">
        <v>0</v>
      </c>
      <c r="CP771" s="5" t="n">
        <v>0</v>
      </c>
      <c r="CQ771" s="5" t="n">
        <v>1.294</v>
      </c>
      <c r="CR771" s="5" t="n">
        <v>0</v>
      </c>
      <c r="CS771" s="5" t="n">
        <v>5.158</v>
      </c>
      <c r="CT771" s="5" t="n">
        <v>10.485</v>
      </c>
      <c r="CU771" s="5" t="n">
        <v>31.326</v>
      </c>
    </row>
    <row r="772">
      <c r="A772" s="5" t="inlineStr">
        <is>
          <t>STP2023</t>
        </is>
      </c>
      <c r="B772" s="5" t="inlineStr">
        <is>
          <t>STP</t>
        </is>
      </c>
      <c r="C772" s="5" t="inlineStr">
        <is>
          <t>STP</t>
        </is>
      </c>
      <c r="D772" s="5" t="inlineStr">
        <is>
          <t>São Tomé and Príncipe</t>
        </is>
      </c>
      <c r="E772" s="5" t="n">
        <v>2023</v>
      </c>
      <c r="F772" s="5" t="n">
        <v>0</v>
      </c>
      <c r="G772" s="5" t="n">
        <v>6.147</v>
      </c>
      <c r="H772" s="5" t="n">
        <v>1.286</v>
      </c>
      <c r="I772" s="5" t="n">
        <v>0</v>
      </c>
      <c r="J772" s="5" t="n">
        <v>6.147</v>
      </c>
      <c r="K772" s="5" t="n">
        <v>0</v>
      </c>
      <c r="L772" s="5" t="n">
        <v>1</v>
      </c>
      <c r="M772" s="5" t="n">
        <v>7.886</v>
      </c>
      <c r="N772" s="5" t="n">
        <v>3.857</v>
      </c>
      <c r="O772" s="5" t="n">
        <v>0</v>
      </c>
      <c r="P772" s="5" t="n">
        <v>7.886</v>
      </c>
      <c r="Q772" s="5" t="n">
        <v>0</v>
      </c>
      <c r="R772" s="5" t="n">
        <v>1</v>
      </c>
      <c r="S772" s="5" t="n">
        <v>12.575</v>
      </c>
      <c r="T772" s="5" t="n">
        <v>7.714</v>
      </c>
      <c r="U772" s="5" t="n">
        <v>0</v>
      </c>
      <c r="V772" s="5" t="n">
        <v>12.575</v>
      </c>
      <c r="W772" s="5" t="n">
        <v>0</v>
      </c>
      <c r="X772" s="5" t="n">
        <v>1</v>
      </c>
      <c r="Y772" s="5" t="n">
        <v>12.273</v>
      </c>
      <c r="Z772" s="5" t="n">
        <v>1.659</v>
      </c>
      <c r="AA772" s="5" t="n">
        <v>0</v>
      </c>
      <c r="AB772" s="5" t="n">
        <v>12.273</v>
      </c>
      <c r="AC772" s="5" t="n">
        <v>0</v>
      </c>
      <c r="AD772" s="5" t="n">
        <v>1</v>
      </c>
      <c r="AE772" s="5" t="n">
        <v>13.559</v>
      </c>
      <c r="AF772" s="5" t="n">
        <v>3.171</v>
      </c>
      <c r="AG772" s="5" t="n">
        <v>0</v>
      </c>
      <c r="AH772" s="5" t="n">
        <v>13.559</v>
      </c>
      <c r="AI772" s="5" t="n">
        <v>0</v>
      </c>
      <c r="AJ772" s="5" t="n">
        <v>1</v>
      </c>
      <c r="AK772" s="5" t="n">
        <v>21.273</v>
      </c>
      <c r="AL772" s="5" t="n">
        <v>11.33</v>
      </c>
      <c r="AM772" s="5" t="n">
        <v>0</v>
      </c>
      <c r="AN772" s="5" t="n">
        <v>21.273</v>
      </c>
      <c r="AO772" s="5" t="n">
        <v>0</v>
      </c>
      <c r="AP772" s="5" t="n">
        <v>1</v>
      </c>
      <c r="AQ772" s="5" t="n">
        <v>0.76</v>
      </c>
      <c r="AR772" s="5" t="n">
        <v>0.129</v>
      </c>
      <c r="AS772" s="5" t="n">
        <v>0.916</v>
      </c>
      <c r="AT772" s="5" t="n">
        <v>1.676</v>
      </c>
      <c r="AU772" s="5" t="n">
        <v>0</v>
      </c>
      <c r="AV772" s="5" t="n">
        <v>1</v>
      </c>
      <c r="AW772" s="5" t="n">
        <v>0.8110000000000001</v>
      </c>
      <c r="AX772" s="5" t="n">
        <v>0.129</v>
      </c>
      <c r="AY772" s="5" t="n">
        <v>0.5679999999999999</v>
      </c>
      <c r="AZ772" s="5" t="n">
        <v>1.38</v>
      </c>
      <c r="BA772" s="5" t="n">
        <v>0</v>
      </c>
      <c r="BB772" s="5" t="n">
        <v>1</v>
      </c>
      <c r="BC772" s="5" t="n">
        <v>0.535</v>
      </c>
      <c r="BD772" s="5" t="n">
        <v>0.129</v>
      </c>
      <c r="BE772" s="5" t="n">
        <v>0</v>
      </c>
      <c r="BF772" s="5" t="n">
        <v>0.535</v>
      </c>
      <c r="BG772" s="5" t="n">
        <v>0</v>
      </c>
      <c r="BH772" s="5" t="n">
        <v>1</v>
      </c>
      <c r="BI772" s="5" t="n">
        <v>0.579</v>
      </c>
      <c r="BJ772" s="5" t="n">
        <v>0.129</v>
      </c>
      <c r="BK772" s="5" t="n">
        <v>0.263</v>
      </c>
      <c r="BL772" s="5" t="n">
        <v>0.842</v>
      </c>
      <c r="BM772" s="5" t="n">
        <v>0</v>
      </c>
      <c r="BN772" s="5" t="n">
        <v>1</v>
      </c>
      <c r="BO772" s="5" t="n">
        <v>0</v>
      </c>
      <c r="BP772" s="5" t="n">
        <v>0</v>
      </c>
      <c r="BQ772" s="5" t="n">
        <v>0.151</v>
      </c>
      <c r="BR772" s="5" t="n">
        <v>0</v>
      </c>
      <c r="BS772" s="5" t="n">
        <v>0.833</v>
      </c>
      <c r="BT772" s="5" t="n">
        <v>0</v>
      </c>
      <c r="BU772" s="5" t="n">
        <v>0</v>
      </c>
      <c r="BV772" s="5" t="n">
        <v>0.108</v>
      </c>
      <c r="BW772" s="5" t="n">
        <v>0</v>
      </c>
      <c r="BX772" s="5" t="n">
        <v>0.833</v>
      </c>
      <c r="BY772" s="5" t="n">
        <v>13.254</v>
      </c>
      <c r="BZ772" s="5" t="n">
        <v>0</v>
      </c>
      <c r="CA772" s="5" t="n">
        <v>13.254</v>
      </c>
      <c r="CB772" s="5" t="n">
        <v>0</v>
      </c>
      <c r="CC772" s="5" t="n">
        <v>83.248</v>
      </c>
      <c r="CD772" s="5" t="n">
        <v>7.95</v>
      </c>
      <c r="CE772" s="5" t="n">
        <v>0</v>
      </c>
      <c r="CF772" s="5" t="n">
        <v>83.248</v>
      </c>
      <c r="CG772" s="5" t="n">
        <v>0</v>
      </c>
      <c r="CH772" s="5" t="n">
        <v>1</v>
      </c>
      <c r="CI772" s="5" t="n">
        <v>0</v>
      </c>
      <c r="CJ772" s="5" t="n">
        <v>0</v>
      </c>
      <c r="CK772" s="5" t="n">
        <v>0</v>
      </c>
      <c r="CL772" s="5" t="n">
        <v>0</v>
      </c>
      <c r="CM772" s="5" t="n">
        <v>0</v>
      </c>
      <c r="CN772" s="5" t="n">
        <v>0</v>
      </c>
      <c r="CO772" s="5" t="n">
        <v>0</v>
      </c>
      <c r="CP772" s="5" t="n">
        <v>0</v>
      </c>
      <c r="CQ772" s="5" t="n">
        <v>1.348</v>
      </c>
      <c r="CR772" s="5" t="n">
        <v>0</v>
      </c>
      <c r="CS772" s="5" t="n">
        <v>5.37</v>
      </c>
      <c r="CT772" s="5" t="n">
        <v>4.861</v>
      </c>
      <c r="CU772" s="5" t="n">
        <v>11.622</v>
      </c>
    </row>
    <row r="773">
      <c r="A773" s="5" t="inlineStr">
        <is>
          <t>STP2024</t>
        </is>
      </c>
      <c r="B773" s="5" t="inlineStr">
        <is>
          <t>STP</t>
        </is>
      </c>
      <c r="C773" s="5" t="inlineStr">
        <is>
          <t>STP</t>
        </is>
      </c>
      <c r="D773" s="5" t="inlineStr">
        <is>
          <t>São Tomé and Príncipe</t>
        </is>
      </c>
      <c r="E773" s="5" t="n">
        <v>2024</v>
      </c>
      <c r="F773" s="5" t="n">
        <v>0</v>
      </c>
      <c r="G773" s="5" t="n">
        <v>5.575</v>
      </c>
      <c r="H773" s="5" t="n">
        <v>1.324</v>
      </c>
      <c r="I773" s="5" t="n">
        <v>0</v>
      </c>
      <c r="J773" s="5" t="n">
        <v>5.575</v>
      </c>
      <c r="K773" s="5" t="n">
        <v>0</v>
      </c>
      <c r="L773" s="5" t="n">
        <v>1</v>
      </c>
      <c r="M773" s="5" t="n">
        <v>7.124</v>
      </c>
      <c r="N773" s="5" t="n">
        <v>3.971</v>
      </c>
      <c r="O773" s="5" t="n">
        <v>0</v>
      </c>
      <c r="P773" s="5" t="n">
        <v>7.124</v>
      </c>
      <c r="Q773" s="5" t="n">
        <v>0</v>
      </c>
      <c r="R773" s="5" t="n">
        <v>1</v>
      </c>
      <c r="S773" s="5" t="n">
        <v>12.193</v>
      </c>
      <c r="T773" s="5" t="n">
        <v>7.942</v>
      </c>
      <c r="U773" s="5" t="n">
        <v>0</v>
      </c>
      <c r="V773" s="5" t="n">
        <v>12.193</v>
      </c>
      <c r="W773" s="5" t="n">
        <v>0</v>
      </c>
      <c r="X773" s="5" t="n">
        <v>1</v>
      </c>
      <c r="Y773" s="5" t="n">
        <v>11.021</v>
      </c>
      <c r="Z773" s="5" t="n">
        <v>1.49</v>
      </c>
      <c r="AA773" s="5" t="n">
        <v>0</v>
      </c>
      <c r="AB773" s="5" t="n">
        <v>11.021</v>
      </c>
      <c r="AC773" s="5" t="n">
        <v>0</v>
      </c>
      <c r="AD773" s="5" t="n">
        <v>1</v>
      </c>
      <c r="AE773" s="5" t="n">
        <v>12.345</v>
      </c>
      <c r="AF773" s="5" t="n">
        <v>2.887</v>
      </c>
      <c r="AG773" s="5" t="n">
        <v>0</v>
      </c>
      <c r="AH773" s="5" t="n">
        <v>12.345</v>
      </c>
      <c r="AI773" s="5" t="n">
        <v>0</v>
      </c>
      <c r="AJ773" s="5" t="n">
        <v>1</v>
      </c>
      <c r="AK773" s="5" t="n">
        <v>20.286</v>
      </c>
      <c r="AL773" s="5" t="n">
        <v>10.804</v>
      </c>
      <c r="AM773" s="5" t="n">
        <v>0</v>
      </c>
      <c r="AN773" s="5" t="n">
        <v>20.286</v>
      </c>
      <c r="AO773" s="5" t="n">
        <v>0</v>
      </c>
      <c r="AP773" s="5" t="n">
        <v>1</v>
      </c>
      <c r="AQ773" s="5" t="n">
        <v>0.724</v>
      </c>
      <c r="AR773" s="5" t="n">
        <v>0.132</v>
      </c>
      <c r="AS773" s="5" t="n">
        <v>0.9429999999999999</v>
      </c>
      <c r="AT773" s="5" t="n">
        <v>1.667</v>
      </c>
      <c r="AU773" s="5" t="n">
        <v>0</v>
      </c>
      <c r="AV773" s="5" t="n">
        <v>1</v>
      </c>
      <c r="AW773" s="5" t="n">
        <v>0.75</v>
      </c>
      <c r="AX773" s="5" t="n">
        <v>0.132</v>
      </c>
      <c r="AY773" s="5" t="n">
        <v>0.608</v>
      </c>
      <c r="AZ773" s="5" t="n">
        <v>1.359</v>
      </c>
      <c r="BA773" s="5" t="n">
        <v>0</v>
      </c>
      <c r="BB773" s="5" t="n">
        <v>1</v>
      </c>
      <c r="BC773" s="5" t="n">
        <v>0.513</v>
      </c>
      <c r="BD773" s="5" t="n">
        <v>0.132</v>
      </c>
      <c r="BE773" s="5" t="n">
        <v>0</v>
      </c>
      <c r="BF773" s="5" t="n">
        <v>0.513</v>
      </c>
      <c r="BG773" s="5" t="n">
        <v>0</v>
      </c>
      <c r="BH773" s="5" t="n">
        <v>1</v>
      </c>
      <c r="BI773" s="5" t="n">
        <v>0.591</v>
      </c>
      <c r="BJ773" s="5" t="n">
        <v>0.132</v>
      </c>
      <c r="BK773" s="5" t="n">
        <v>0.273</v>
      </c>
      <c r="BL773" s="5" t="n">
        <v>0.864</v>
      </c>
      <c r="BM773" s="5" t="n">
        <v>0</v>
      </c>
      <c r="BN773" s="5" t="n">
        <v>1</v>
      </c>
      <c r="BO773" s="5" t="n">
        <v>0</v>
      </c>
      <c r="BP773" s="5" t="n">
        <v>0</v>
      </c>
      <c r="BQ773" s="5" t="n">
        <v>0.151</v>
      </c>
      <c r="BR773" s="5" t="n">
        <v>0</v>
      </c>
      <c r="BS773" s="5" t="n">
        <v>0.833</v>
      </c>
      <c r="BT773" s="5" t="n">
        <v>0</v>
      </c>
      <c r="BU773" s="5" t="n">
        <v>0</v>
      </c>
      <c r="BV773" s="5" t="n">
        <v>0.108</v>
      </c>
      <c r="BW773" s="5" t="n">
        <v>0</v>
      </c>
      <c r="BX773" s="5" t="n">
        <v>0.833</v>
      </c>
      <c r="BY773" s="5" t="n">
        <v>13.646</v>
      </c>
      <c r="BZ773" s="5" t="n">
        <v>0</v>
      </c>
      <c r="CA773" s="5" t="n">
        <v>13.646</v>
      </c>
      <c r="CB773" s="5" t="n">
        <v>0</v>
      </c>
      <c r="CC773" s="5" t="n">
        <v>82.58799999999999</v>
      </c>
      <c r="CD773" s="5" t="n">
        <v>7.95</v>
      </c>
      <c r="CE773" s="5" t="n">
        <v>0</v>
      </c>
      <c r="CF773" s="5" t="n">
        <v>82.58799999999999</v>
      </c>
      <c r="CG773" s="5" t="n">
        <v>0</v>
      </c>
      <c r="CH773" s="5" t="n">
        <v>1</v>
      </c>
      <c r="CI773" s="5" t="n">
        <v>0</v>
      </c>
      <c r="CJ773" s="5" t="n">
        <v>0</v>
      </c>
      <c r="CK773" s="5" t="n">
        <v>0</v>
      </c>
      <c r="CL773" s="5" t="n">
        <v>0</v>
      </c>
      <c r="CM773" s="5" t="n">
        <v>0</v>
      </c>
      <c r="CN773" s="5" t="n">
        <v>0</v>
      </c>
      <c r="CO773" s="5" t="n">
        <v>0</v>
      </c>
      <c r="CP773" s="5" t="n">
        <v>0</v>
      </c>
      <c r="CQ773" s="5" t="n">
        <v>1.387</v>
      </c>
      <c r="CR773" s="5" t="n">
        <v>0</v>
      </c>
      <c r="CS773" s="5" t="n">
        <v>5.529</v>
      </c>
      <c r="CT773" s="5" t="n">
        <v>4.251</v>
      </c>
      <c r="CU773" s="5" t="n">
        <v>10.168</v>
      </c>
    </row>
    <row r="774">
      <c r="A774" s="5" t="inlineStr">
        <is>
          <t>TWN2021</t>
        </is>
      </c>
      <c r="B774" s="5" t="inlineStr">
        <is>
          <t>TWN</t>
        </is>
      </c>
      <c r="C774" s="5" t="inlineStr">
        <is>
          <t>TWN</t>
        </is>
      </c>
      <c r="D774" s="5" t="inlineStr">
        <is>
          <t>Taiwan Province of China</t>
        </is>
      </c>
      <c r="E774" s="5" t="n">
        <v>2021</v>
      </c>
      <c r="F774" s="5" t="n">
        <v>0.05</v>
      </c>
      <c r="G774" s="5" t="n">
        <v>5.74</v>
      </c>
      <c r="H774" s="5" t="n">
        <v>1.143</v>
      </c>
      <c r="I774" s="5" t="n">
        <v>-0.287</v>
      </c>
      <c r="J774" s="5" t="n">
        <v>5.453</v>
      </c>
      <c r="K774" s="5" t="n">
        <v>0</v>
      </c>
      <c r="L774" s="5" t="n">
        <v>1</v>
      </c>
      <c r="M774" s="5" t="n">
        <v>9.509</v>
      </c>
      <c r="N774" s="5" t="n">
        <v>3.43</v>
      </c>
      <c r="O774" s="5" t="n">
        <v>-0.257</v>
      </c>
      <c r="P774" s="5" t="n">
        <v>9.252000000000001</v>
      </c>
      <c r="Q774" s="5" t="n">
        <v>0</v>
      </c>
      <c r="R774" s="5" t="n">
        <v>1</v>
      </c>
      <c r="S774" s="5" t="n">
        <v>11.456</v>
      </c>
      <c r="T774" s="5" t="n">
        <v>6.86</v>
      </c>
      <c r="U774" s="5" t="n">
        <v>-0.287</v>
      </c>
      <c r="V774" s="5" t="n">
        <v>11.728</v>
      </c>
      <c r="W774" s="5" t="n">
        <v>0.05</v>
      </c>
      <c r="X774" s="5" t="n">
        <v>1</v>
      </c>
      <c r="Y774" s="5" t="n">
        <v>13.238</v>
      </c>
      <c r="Z774" s="5" t="n">
        <v>1.462</v>
      </c>
      <c r="AA774" s="5" t="n">
        <v>-5.041</v>
      </c>
      <c r="AB774" s="5" t="n">
        <v>8.196999999999999</v>
      </c>
      <c r="AC774" s="5" t="n">
        <v>0</v>
      </c>
      <c r="AD774" s="5" t="n">
        <v>1</v>
      </c>
      <c r="AE774" s="5" t="n">
        <v>10</v>
      </c>
      <c r="AF774" s="5" t="n">
        <v>1.968</v>
      </c>
      <c r="AG774" s="5" t="n">
        <v>-2.298</v>
      </c>
      <c r="AH774" s="5" t="n">
        <v>7.702</v>
      </c>
      <c r="AI774" s="5" t="n">
        <v>0</v>
      </c>
      <c r="AJ774" s="5" t="n">
        <v>1</v>
      </c>
      <c r="AK774" s="5" t="n">
        <v>14.207</v>
      </c>
      <c r="AL774" s="5" t="n">
        <v>6.973</v>
      </c>
      <c r="AM774" s="5" t="n">
        <v>-5.862</v>
      </c>
      <c r="AN774" s="5" t="n">
        <v>8.762</v>
      </c>
      <c r="AO774" s="5" t="n">
        <v>0</v>
      </c>
      <c r="AP774" s="5" t="n">
        <v>0</v>
      </c>
      <c r="AQ774" s="5" t="n">
        <v>0.621</v>
      </c>
      <c r="AR774" s="5" t="n">
        <v>0.114</v>
      </c>
      <c r="AS774" s="5" t="n">
        <v>0.361</v>
      </c>
      <c r="AT774" s="5" t="n">
        <v>1.03</v>
      </c>
      <c r="AU774" s="5" t="n">
        <v>0.05</v>
      </c>
      <c r="AV774" s="5" t="n">
        <v>1</v>
      </c>
      <c r="AW774" s="5" t="n">
        <v>0.593</v>
      </c>
      <c r="AX774" s="5" t="n">
        <v>0.114</v>
      </c>
      <c r="AY774" s="5" t="n">
        <v>0.249</v>
      </c>
      <c r="AZ774" s="5" t="n">
        <v>0.885</v>
      </c>
      <c r="BA774" s="5" t="n">
        <v>0.05</v>
      </c>
      <c r="BB774" s="5" t="n">
        <v>1</v>
      </c>
      <c r="BC774" s="5" t="n">
        <v>0.44</v>
      </c>
      <c r="BD774" s="5" t="n">
        <v>0.114</v>
      </c>
      <c r="BE774" s="5" t="n">
        <v>0.056</v>
      </c>
      <c r="BF774" s="5" t="n">
        <v>0.521</v>
      </c>
      <c r="BG774" s="5" t="n">
        <v>0.05</v>
      </c>
      <c r="BH774" s="5" t="n">
        <v>0</v>
      </c>
      <c r="BI774" s="5" t="n">
        <v>0.5600000000000001</v>
      </c>
      <c r="BJ774" s="5" t="n">
        <v>0.114</v>
      </c>
      <c r="BK774" s="5" t="n">
        <v>0.5679999999999999</v>
      </c>
      <c r="BL774" s="5" t="n">
        <v>1.184</v>
      </c>
      <c r="BM774" s="5" t="n">
        <v>0.05</v>
      </c>
      <c r="BN774" s="5" t="n">
        <v>1</v>
      </c>
      <c r="BO774" s="5" t="n">
        <v>0</v>
      </c>
      <c r="BP774" s="5" t="n">
        <v>-0.006</v>
      </c>
      <c r="BQ774" s="5" t="n">
        <v>0.091</v>
      </c>
      <c r="BR774" s="5" t="n">
        <v>0</v>
      </c>
      <c r="BS774" s="5" t="n">
        <v>0.667</v>
      </c>
      <c r="BT774" s="5" t="n">
        <v>0</v>
      </c>
      <c r="BU774" s="5" t="n">
        <v>-0.006</v>
      </c>
      <c r="BV774" s="5" t="n">
        <v>0.09</v>
      </c>
      <c r="BW774" s="5" t="n">
        <v>0.05</v>
      </c>
      <c r="BX774" s="5" t="n">
        <v>0.833</v>
      </c>
      <c r="BY774" s="5" t="n">
        <v>11.787</v>
      </c>
      <c r="BZ774" s="5" t="n">
        <v>0</v>
      </c>
      <c r="CA774" s="5" t="n">
        <v>11.787</v>
      </c>
      <c r="CB774" s="5" t="n">
        <v>0</v>
      </c>
      <c r="CC774" s="5" t="n">
        <v>81.69499999999999</v>
      </c>
      <c r="CD774" s="5" t="n">
        <v>7.95</v>
      </c>
      <c r="CE774" s="5" t="n">
        <v>-3.178</v>
      </c>
      <c r="CF774" s="5" t="n">
        <v>82.444</v>
      </c>
      <c r="CG774" s="5" t="n">
        <v>0.05</v>
      </c>
      <c r="CH774" s="5" t="n">
        <v>1</v>
      </c>
      <c r="CI774" s="5" t="n">
        <v>0</v>
      </c>
      <c r="CJ774" s="5" t="n">
        <v>0</v>
      </c>
      <c r="CK774" s="5" t="n">
        <v>0</v>
      </c>
      <c r="CL774" s="5" t="n">
        <v>0</v>
      </c>
      <c r="CM774" s="5" t="n">
        <v>0</v>
      </c>
      <c r="CN774" s="5" t="n">
        <v>0</v>
      </c>
      <c r="CO774" s="5" t="n">
        <v>0</v>
      </c>
      <c r="CP774" s="5" t="n">
        <v>0</v>
      </c>
      <c r="CQ774" s="5" t="n">
        <v>1.198</v>
      </c>
      <c r="CR774" s="5" t="n">
        <v>0</v>
      </c>
      <c r="CS774" s="5" t="n">
        <v>6.576</v>
      </c>
      <c r="CT774" s="5" t="n">
        <v>4.597</v>
      </c>
      <c r="CU774" s="5" t="n">
        <v>12.71</v>
      </c>
    </row>
    <row r="775">
      <c r="A775" s="5" t="inlineStr">
        <is>
          <t>TWN2022</t>
        </is>
      </c>
      <c r="B775" s="5" t="inlineStr">
        <is>
          <t>TWN</t>
        </is>
      </c>
      <c r="C775" s="5" t="inlineStr">
        <is>
          <t>TWN</t>
        </is>
      </c>
      <c r="D775" s="5" t="inlineStr">
        <is>
          <t>Taiwan Province of China</t>
        </is>
      </c>
      <c r="E775" s="5" t="n">
        <v>2022</v>
      </c>
      <c r="F775" s="5" t="n">
        <v>0.05</v>
      </c>
      <c r="G775" s="5" t="n">
        <v>11.661</v>
      </c>
      <c r="H775" s="5" t="n">
        <v>1.235</v>
      </c>
      <c r="I775" s="5" t="n">
        <v>-1.919</v>
      </c>
      <c r="J775" s="5" t="n">
        <v>9.742000000000001</v>
      </c>
      <c r="K775" s="5" t="n">
        <v>0</v>
      </c>
      <c r="L775" s="5" t="n">
        <v>1</v>
      </c>
      <c r="M775" s="5" t="n">
        <v>13.326</v>
      </c>
      <c r="N775" s="5" t="n">
        <v>3.704</v>
      </c>
      <c r="O775" s="5" t="n">
        <v>-1.867</v>
      </c>
      <c r="P775" s="5" t="n">
        <v>11.459</v>
      </c>
      <c r="Q775" s="5" t="n">
        <v>0</v>
      </c>
      <c r="R775" s="5" t="n">
        <v>1</v>
      </c>
      <c r="S775" s="5" t="n">
        <v>17.834</v>
      </c>
      <c r="T775" s="5" t="n">
        <v>7.408</v>
      </c>
      <c r="U775" s="5" t="n">
        <v>-1.86</v>
      </c>
      <c r="V775" s="5" t="n">
        <v>16.711</v>
      </c>
      <c r="W775" s="5" t="n">
        <v>0.05</v>
      </c>
      <c r="X775" s="5" t="n">
        <v>1</v>
      </c>
      <c r="Y775" s="5" t="n">
        <v>22.485</v>
      </c>
      <c r="Z775" s="5" t="n">
        <v>2.359</v>
      </c>
      <c r="AA775" s="5" t="n">
        <v>-7.48</v>
      </c>
      <c r="AB775" s="5" t="n">
        <v>15.005</v>
      </c>
      <c r="AC775" s="5" t="n">
        <v>0</v>
      </c>
      <c r="AD775" s="5" t="n">
        <v>1</v>
      </c>
      <c r="AE775" s="5" t="n">
        <v>19.339</v>
      </c>
      <c r="AF775" s="5" t="n">
        <v>3.585</v>
      </c>
      <c r="AG775" s="5" t="n">
        <v>-11.958</v>
      </c>
      <c r="AH775" s="5" t="n">
        <v>7.381</v>
      </c>
      <c r="AI775" s="5" t="n">
        <v>0</v>
      </c>
      <c r="AJ775" s="5" t="n">
        <v>1</v>
      </c>
      <c r="AK775" s="5" t="n">
        <v>24.094</v>
      </c>
      <c r="AL775" s="5" t="n">
        <v>11.506</v>
      </c>
      <c r="AM775" s="5" t="n">
        <v>-16.115</v>
      </c>
      <c r="AN775" s="5" t="n">
        <v>8.378</v>
      </c>
      <c r="AO775" s="5" t="n">
        <v>0</v>
      </c>
      <c r="AP775" s="5" t="n">
        <v>0</v>
      </c>
      <c r="AQ775" s="5" t="n">
        <v>0.847</v>
      </c>
      <c r="AR775" s="5" t="n">
        <v>0.123</v>
      </c>
      <c r="AS775" s="5" t="n">
        <v>0.15</v>
      </c>
      <c r="AT775" s="5" t="n">
        <v>1.047</v>
      </c>
      <c r="AU775" s="5" t="n">
        <v>0.05</v>
      </c>
      <c r="AV775" s="5" t="n">
        <v>1</v>
      </c>
      <c r="AW775" s="5" t="n">
        <v>0.947</v>
      </c>
      <c r="AX775" s="5" t="n">
        <v>0.123</v>
      </c>
      <c r="AY775" s="5" t="n">
        <v>-0.06900000000000001</v>
      </c>
      <c r="AZ775" s="5" t="n">
        <v>0.921</v>
      </c>
      <c r="BA775" s="5" t="n">
        <v>0.05</v>
      </c>
      <c r="BB775" s="5" t="n">
        <v>1</v>
      </c>
      <c r="BC775" s="5" t="n">
        <v>0.589</v>
      </c>
      <c r="BD775" s="5" t="n">
        <v>0.123</v>
      </c>
      <c r="BE775" s="5" t="n">
        <v>-0.122</v>
      </c>
      <c r="BF775" s="5" t="n">
        <v>0.49</v>
      </c>
      <c r="BG775" s="5" t="n">
        <v>0.05</v>
      </c>
      <c r="BH775" s="5" t="n">
        <v>0</v>
      </c>
      <c r="BI775" s="5" t="n">
        <v>0.6889999999999999</v>
      </c>
      <c r="BJ775" s="5" t="n">
        <v>0.123</v>
      </c>
      <c r="BK775" s="5" t="n">
        <v>0.909</v>
      </c>
      <c r="BL775" s="5" t="n">
        <v>1.678</v>
      </c>
      <c r="BM775" s="5" t="n">
        <v>0.05</v>
      </c>
      <c r="BN775" s="5" t="n">
        <v>1</v>
      </c>
      <c r="BO775" s="5" t="n">
        <v>0</v>
      </c>
      <c r="BP775" s="5" t="n">
        <v>-0.03</v>
      </c>
      <c r="BQ775" s="5" t="n">
        <v>0.091</v>
      </c>
      <c r="BR775" s="5" t="n">
        <v>0</v>
      </c>
      <c r="BS775" s="5" t="n">
        <v>0.667</v>
      </c>
      <c r="BT775" s="5" t="n">
        <v>0</v>
      </c>
      <c r="BU775" s="5" t="n">
        <v>-0.03</v>
      </c>
      <c r="BV775" s="5" t="n">
        <v>0.08599999999999999</v>
      </c>
      <c r="BW775" s="5" t="n">
        <v>0.05</v>
      </c>
      <c r="BX775" s="5" t="n">
        <v>0.833</v>
      </c>
      <c r="BY775" s="5" t="n">
        <v>12.729</v>
      </c>
      <c r="BZ775" s="5" t="n">
        <v>0</v>
      </c>
      <c r="CA775" s="5" t="n">
        <v>12.729</v>
      </c>
      <c r="CB775" s="5" t="n">
        <v>0</v>
      </c>
      <c r="CC775" s="5" t="n">
        <v>102.477</v>
      </c>
      <c r="CD775" s="5" t="n">
        <v>7.95</v>
      </c>
      <c r="CE775" s="5" t="n">
        <v>0.502</v>
      </c>
      <c r="CF775" s="5" t="n">
        <v>108.127</v>
      </c>
      <c r="CG775" s="5" t="n">
        <v>0.05</v>
      </c>
      <c r="CH775" s="5" t="n">
        <v>1</v>
      </c>
      <c r="CI775" s="5" t="n">
        <v>0</v>
      </c>
      <c r="CJ775" s="5" t="n">
        <v>0</v>
      </c>
      <c r="CK775" s="5" t="n">
        <v>0</v>
      </c>
      <c r="CL775" s="5" t="n">
        <v>0</v>
      </c>
      <c r="CM775" s="5" t="n">
        <v>0</v>
      </c>
      <c r="CN775" s="5" t="n">
        <v>0</v>
      </c>
      <c r="CO775" s="5" t="n">
        <v>0</v>
      </c>
      <c r="CP775" s="5" t="n">
        <v>0</v>
      </c>
      <c r="CQ775" s="5" t="n">
        <v>1.294</v>
      </c>
      <c r="CR775" s="5" t="n">
        <v>0</v>
      </c>
      <c r="CS775" s="5" t="n">
        <v>7.101</v>
      </c>
      <c r="CT775" s="5" t="n">
        <v>10.426</v>
      </c>
      <c r="CU775" s="5" t="n">
        <v>21.866</v>
      </c>
    </row>
    <row r="776">
      <c r="A776" s="5" t="inlineStr">
        <is>
          <t>TWN2023</t>
        </is>
      </c>
      <c r="B776" s="5" t="inlineStr">
        <is>
          <t>TWN</t>
        </is>
      </c>
      <c r="C776" s="5" t="inlineStr">
        <is>
          <t>TWN</t>
        </is>
      </c>
      <c r="D776" s="5" t="inlineStr">
        <is>
          <t>Taiwan Province of China</t>
        </is>
      </c>
      <c r="E776" s="5" t="n">
        <v>2023</v>
      </c>
      <c r="F776" s="5" t="n">
        <v>0.05</v>
      </c>
      <c r="G776" s="5" t="n">
        <v>8.884</v>
      </c>
      <c r="H776" s="5" t="n">
        <v>1.272</v>
      </c>
      <c r="I776" s="5" t="n">
        <v>-0.134</v>
      </c>
      <c r="J776" s="5" t="n">
        <v>8.75</v>
      </c>
      <c r="K776" s="5" t="n">
        <v>0</v>
      </c>
      <c r="L776" s="5" t="n">
        <v>1</v>
      </c>
      <c r="M776" s="5" t="n">
        <v>10.507</v>
      </c>
      <c r="N776" s="5" t="n">
        <v>3.817</v>
      </c>
      <c r="O776" s="5" t="n">
        <v>-0.096</v>
      </c>
      <c r="P776" s="5" t="n">
        <v>10.411</v>
      </c>
      <c r="Q776" s="5" t="n">
        <v>0</v>
      </c>
      <c r="R776" s="5" t="n">
        <v>1</v>
      </c>
      <c r="S776" s="5" t="n">
        <v>15.246</v>
      </c>
      <c r="T776" s="5" t="n">
        <v>7.634</v>
      </c>
      <c r="U776" s="5" t="n">
        <v>-0.05</v>
      </c>
      <c r="V776" s="5" t="n">
        <v>15.868</v>
      </c>
      <c r="W776" s="5" t="n">
        <v>0.05</v>
      </c>
      <c r="X776" s="5" t="n">
        <v>1</v>
      </c>
      <c r="Y776" s="5" t="n">
        <v>14.584</v>
      </c>
      <c r="Z776" s="5" t="n">
        <v>1.634</v>
      </c>
      <c r="AA776" s="5" t="n">
        <v>1.219</v>
      </c>
      <c r="AB776" s="5" t="n">
        <v>15.803</v>
      </c>
      <c r="AC776" s="5" t="n">
        <v>0</v>
      </c>
      <c r="AD776" s="5" t="n">
        <v>1</v>
      </c>
      <c r="AE776" s="5" t="n">
        <v>11.489</v>
      </c>
      <c r="AF776" s="5" t="n">
        <v>2.288</v>
      </c>
      <c r="AG776" s="5" t="n">
        <v>-4.428</v>
      </c>
      <c r="AH776" s="5" t="n">
        <v>7.061</v>
      </c>
      <c r="AI776" s="5" t="n">
        <v>0</v>
      </c>
      <c r="AJ776" s="5" t="n">
        <v>1</v>
      </c>
      <c r="AK776" s="5" t="n">
        <v>16.55</v>
      </c>
      <c r="AL776" s="5" t="n">
        <v>8.198</v>
      </c>
      <c r="AM776" s="5" t="n">
        <v>-8.917</v>
      </c>
      <c r="AN776" s="5" t="n">
        <v>8.015000000000001</v>
      </c>
      <c r="AO776" s="5" t="n">
        <v>0</v>
      </c>
      <c r="AP776" s="5" t="n">
        <v>0</v>
      </c>
      <c r="AQ776" s="5" t="n">
        <v>0.749</v>
      </c>
      <c r="AR776" s="5" t="n">
        <v>0.129</v>
      </c>
      <c r="AS776" s="5" t="n">
        <v>0.202</v>
      </c>
      <c r="AT776" s="5" t="n">
        <v>0.999</v>
      </c>
      <c r="AU776" s="5" t="n">
        <v>0.05</v>
      </c>
      <c r="AV776" s="5" t="n">
        <v>1</v>
      </c>
      <c r="AW776" s="5" t="n">
        <v>0.783</v>
      </c>
      <c r="AX776" s="5" t="n">
        <v>0.129</v>
      </c>
      <c r="AY776" s="5" t="n">
        <v>0.065</v>
      </c>
      <c r="AZ776" s="5" t="n">
        <v>0.889</v>
      </c>
      <c r="BA776" s="5" t="n">
        <v>0.05</v>
      </c>
      <c r="BB776" s="5" t="n">
        <v>1</v>
      </c>
      <c r="BC776" s="5" t="n">
        <v>0.527</v>
      </c>
      <c r="BD776" s="5" t="n">
        <v>0.129</v>
      </c>
      <c r="BE776" s="5" t="n">
        <v>-0.081</v>
      </c>
      <c r="BF776" s="5" t="n">
        <v>0.469</v>
      </c>
      <c r="BG776" s="5" t="n">
        <v>0.05</v>
      </c>
      <c r="BH776" s="5" t="n">
        <v>0</v>
      </c>
      <c r="BI776" s="5" t="n">
        <v>0.64</v>
      </c>
      <c r="BJ776" s="5" t="n">
        <v>0.129</v>
      </c>
      <c r="BK776" s="5" t="n">
        <v>0.788</v>
      </c>
      <c r="BL776" s="5" t="n">
        <v>1.499</v>
      </c>
      <c r="BM776" s="5" t="n">
        <v>0.05</v>
      </c>
      <c r="BN776" s="5" t="n">
        <v>1</v>
      </c>
      <c r="BO776" s="5" t="n">
        <v>0</v>
      </c>
      <c r="BP776" s="5" t="n">
        <v>-0.004</v>
      </c>
      <c r="BQ776" s="5" t="n">
        <v>0.102</v>
      </c>
      <c r="BR776" s="5" t="n">
        <v>0</v>
      </c>
      <c r="BS776" s="5" t="n">
        <v>0.667</v>
      </c>
      <c r="BT776" s="5" t="n">
        <v>0</v>
      </c>
      <c r="BU776" s="5" t="n">
        <v>-0.004</v>
      </c>
      <c r="BV776" s="5" t="n">
        <v>0.08400000000000001</v>
      </c>
      <c r="BW776" s="5" t="n">
        <v>0.05</v>
      </c>
      <c r="BX776" s="5" t="n">
        <v>0.833</v>
      </c>
      <c r="BY776" s="5" t="n">
        <v>13.254</v>
      </c>
      <c r="BZ776" s="5" t="n">
        <v>0</v>
      </c>
      <c r="CA776" s="5" t="n">
        <v>13.254</v>
      </c>
      <c r="CB776" s="5" t="n">
        <v>0</v>
      </c>
      <c r="CC776" s="5" t="n">
        <v>87.07899999999999</v>
      </c>
      <c r="CD776" s="5" t="n">
        <v>7.95</v>
      </c>
      <c r="CE776" s="5" t="n">
        <v>7.882</v>
      </c>
      <c r="CF776" s="5" t="n">
        <v>99.70999999999999</v>
      </c>
      <c r="CG776" s="5" t="n">
        <v>0.05</v>
      </c>
      <c r="CH776" s="5" t="n">
        <v>1</v>
      </c>
      <c r="CI776" s="5" t="n">
        <v>0</v>
      </c>
      <c r="CJ776" s="5" t="n">
        <v>0</v>
      </c>
      <c r="CK776" s="5" t="n">
        <v>0</v>
      </c>
      <c r="CL776" s="5" t="n">
        <v>0</v>
      </c>
      <c r="CM776" s="5" t="n">
        <v>0</v>
      </c>
      <c r="CN776" s="5" t="n">
        <v>0</v>
      </c>
      <c r="CO776" s="5" t="n">
        <v>0</v>
      </c>
      <c r="CP776" s="5" t="n">
        <v>0.021</v>
      </c>
      <c r="CQ776" s="5" t="n">
        <v>1.348</v>
      </c>
      <c r="CR776" s="5" t="n">
        <v>0</v>
      </c>
      <c r="CS776" s="5" t="n">
        <v>7.394</v>
      </c>
      <c r="CT776" s="5" t="n">
        <v>7.744</v>
      </c>
      <c r="CU776" s="5" t="n">
        <v>13.914</v>
      </c>
    </row>
    <row r="777">
      <c r="A777" s="5" t="inlineStr">
        <is>
          <t>TWN2024</t>
        </is>
      </c>
      <c r="B777" s="5" t="inlineStr">
        <is>
          <t>TWN</t>
        </is>
      </c>
      <c r="C777" s="5" t="inlineStr">
        <is>
          <t>TWN</t>
        </is>
      </c>
      <c r="D777" s="5" t="inlineStr">
        <is>
          <t>Taiwan Province of China</t>
        </is>
      </c>
      <c r="E777" s="5" t="n">
        <v>2024</v>
      </c>
      <c r="F777" s="5" t="n">
        <v>0.05</v>
      </c>
      <c r="G777" s="5" t="n">
        <v>7.138</v>
      </c>
      <c r="H777" s="5" t="n">
        <v>1.31</v>
      </c>
      <c r="I777" s="5" t="n">
        <v>-0.122</v>
      </c>
      <c r="J777" s="5" t="n">
        <v>7.016</v>
      </c>
      <c r="K777" s="5" t="n">
        <v>0</v>
      </c>
      <c r="L777" s="5" t="n">
        <v>1</v>
      </c>
      <c r="M777" s="5" t="n">
        <v>10.498</v>
      </c>
      <c r="N777" s="5" t="n">
        <v>3.93</v>
      </c>
      <c r="O777" s="5" t="n">
        <v>-0.09</v>
      </c>
      <c r="P777" s="5" t="n">
        <v>10.409</v>
      </c>
      <c r="Q777" s="5" t="n">
        <v>0</v>
      </c>
      <c r="R777" s="5" t="n">
        <v>1</v>
      </c>
      <c r="S777" s="5" t="n">
        <v>13.688</v>
      </c>
      <c r="T777" s="5" t="n">
        <v>7.859</v>
      </c>
      <c r="U777" s="5" t="n">
        <v>-0.03</v>
      </c>
      <c r="V777" s="5" t="n">
        <v>14.243</v>
      </c>
      <c r="W777" s="5" t="n">
        <v>0.05</v>
      </c>
      <c r="X777" s="5" t="n">
        <v>1</v>
      </c>
      <c r="Y777" s="5" t="n">
        <v>12.519</v>
      </c>
      <c r="Z777" s="5" t="n">
        <v>1.581</v>
      </c>
      <c r="AA777" s="5" t="n">
        <v>0.103</v>
      </c>
      <c r="AB777" s="5" t="n">
        <v>12.622</v>
      </c>
      <c r="AC777" s="5" t="n">
        <v>0</v>
      </c>
      <c r="AD777" s="5" t="n">
        <v>1</v>
      </c>
      <c r="AE777" s="5" t="n">
        <v>8.909000000000001</v>
      </c>
      <c r="AF777" s="5" t="n">
        <v>1.952</v>
      </c>
      <c r="AG777" s="5" t="n">
        <v>-0.01</v>
      </c>
      <c r="AH777" s="5" t="n">
        <v>8.898999999999999</v>
      </c>
      <c r="AI777" s="5" t="n">
        <v>0</v>
      </c>
      <c r="AJ777" s="5" t="n">
        <v>1</v>
      </c>
      <c r="AK777" s="5" t="n">
        <v>14.196</v>
      </c>
      <c r="AL777" s="5" t="n">
        <v>7.22</v>
      </c>
      <c r="AM777" s="5" t="n">
        <v>-4.845</v>
      </c>
      <c r="AN777" s="5" t="n">
        <v>9.818</v>
      </c>
      <c r="AO777" s="5" t="n">
        <v>0</v>
      </c>
      <c r="AP777" s="5" t="n">
        <v>0</v>
      </c>
      <c r="AQ777" s="5" t="n">
        <v>0.72</v>
      </c>
      <c r="AR777" s="5" t="n">
        <v>0.132</v>
      </c>
      <c r="AS777" s="5" t="n">
        <v>0.191</v>
      </c>
      <c r="AT777" s="5" t="n">
        <v>0.956</v>
      </c>
      <c r="AU777" s="5" t="n">
        <v>0.05</v>
      </c>
      <c r="AV777" s="5" t="n">
        <v>1</v>
      </c>
      <c r="AW777" s="5" t="n">
        <v>0.734</v>
      </c>
      <c r="AX777" s="5" t="n">
        <v>0.132</v>
      </c>
      <c r="AY777" s="5" t="n">
        <v>0.074</v>
      </c>
      <c r="AZ777" s="5" t="n">
        <v>0.848</v>
      </c>
      <c r="BA777" s="5" t="n">
        <v>0.05</v>
      </c>
      <c r="BB777" s="5" t="n">
        <v>1</v>
      </c>
      <c r="BC777" s="5" t="n">
        <v>0.51</v>
      </c>
      <c r="BD777" s="5" t="n">
        <v>0.132</v>
      </c>
      <c r="BE777" s="5" t="n">
        <v>-0.077</v>
      </c>
      <c r="BF777" s="5" t="n">
        <v>0.455</v>
      </c>
      <c r="BG777" s="5" t="n">
        <v>0.05</v>
      </c>
      <c r="BH777" s="5" t="n">
        <v>0</v>
      </c>
      <c r="BI777" s="5" t="n">
        <v>0.652</v>
      </c>
      <c r="BJ777" s="5" t="n">
        <v>0.132</v>
      </c>
      <c r="BK777" s="5" t="n">
        <v>0.6909999999999999</v>
      </c>
      <c r="BL777" s="5" t="n">
        <v>1.41</v>
      </c>
      <c r="BM777" s="5" t="n">
        <v>0.05</v>
      </c>
      <c r="BN777" s="5" t="n">
        <v>1</v>
      </c>
      <c r="BO777" s="5" t="n">
        <v>0</v>
      </c>
      <c r="BP777" s="5" t="n">
        <v>-0.003</v>
      </c>
      <c r="BQ777" s="5" t="n">
        <v>0.128</v>
      </c>
      <c r="BR777" s="5" t="n">
        <v>0</v>
      </c>
      <c r="BS777" s="5" t="n">
        <v>0.667</v>
      </c>
      <c r="BT777" s="5" t="n">
        <v>0</v>
      </c>
      <c r="BU777" s="5" t="n">
        <v>-0.005</v>
      </c>
      <c r="BV777" s="5" t="n">
        <v>0.08699999999999999</v>
      </c>
      <c r="BW777" s="5" t="n">
        <v>0.05</v>
      </c>
      <c r="BX777" s="5" t="n">
        <v>0.833</v>
      </c>
      <c r="BY777" s="5" t="n">
        <v>13.646</v>
      </c>
      <c r="BZ777" s="5" t="n">
        <v>0</v>
      </c>
      <c r="CA777" s="5" t="n">
        <v>13.646</v>
      </c>
      <c r="CB777" s="5" t="n">
        <v>0</v>
      </c>
      <c r="CC777" s="5" t="n">
        <v>86.38500000000001</v>
      </c>
      <c r="CD777" s="5" t="n">
        <v>7.95</v>
      </c>
      <c r="CE777" s="5" t="n">
        <v>2.875</v>
      </c>
      <c r="CF777" s="5" t="n">
        <v>93.724</v>
      </c>
      <c r="CG777" s="5" t="n">
        <v>0.05</v>
      </c>
      <c r="CH777" s="5" t="n">
        <v>1</v>
      </c>
      <c r="CI777" s="5" t="n">
        <v>0</v>
      </c>
      <c r="CJ777" s="5" t="n">
        <v>0</v>
      </c>
      <c r="CK777" s="5" t="n">
        <v>0</v>
      </c>
      <c r="CL777" s="5" t="n">
        <v>0</v>
      </c>
      <c r="CM777" s="5" t="n">
        <v>0</v>
      </c>
      <c r="CN777" s="5" t="n">
        <v>0</v>
      </c>
      <c r="CO777" s="5" t="n">
        <v>0</v>
      </c>
      <c r="CP777" s="5" t="n">
        <v>0.021</v>
      </c>
      <c r="CQ777" s="5" t="n">
        <v>1.387</v>
      </c>
      <c r="CR777" s="5" t="n">
        <v>0</v>
      </c>
      <c r="CS777" s="5" t="n">
        <v>7.613</v>
      </c>
      <c r="CT777" s="5" t="n">
        <v>5.922</v>
      </c>
      <c r="CU777" s="5" t="n">
        <v>12.217</v>
      </c>
    </row>
    <row r="778">
      <c r="A778" s="5" t="inlineStr">
        <is>
          <t>TJK2021</t>
        </is>
      </c>
      <c r="B778" s="5" t="inlineStr">
        <is>
          <t>TJK</t>
        </is>
      </c>
      <c r="C778" s="5" t="inlineStr">
        <is>
          <t>TJK</t>
        </is>
      </c>
      <c r="D778" s="5" t="inlineStr">
        <is>
          <t>Tajikistan</t>
        </is>
      </c>
      <c r="E778" s="5" t="n">
        <v>2021</v>
      </c>
      <c r="F778" s="5" t="n">
        <v>0.18</v>
      </c>
      <c r="G778" s="5" t="n">
        <v>1.939</v>
      </c>
      <c r="H778" s="5" t="n">
        <v>0.597</v>
      </c>
      <c r="I778" s="5" t="n">
        <v>0</v>
      </c>
      <c r="J778" s="5" t="n">
        <v>1.939</v>
      </c>
      <c r="K778" s="5" t="n">
        <v>0</v>
      </c>
      <c r="L778" s="5" t="n">
        <v>1</v>
      </c>
      <c r="M778" s="5" t="n">
        <v>3.14</v>
      </c>
      <c r="N778" s="5" t="n">
        <v>1.792</v>
      </c>
      <c r="O778" s="5" t="n">
        <v>0</v>
      </c>
      <c r="P778" s="5" t="n">
        <v>3.14</v>
      </c>
      <c r="Q778" s="5" t="n">
        <v>0</v>
      </c>
      <c r="R778" s="5" t="n">
        <v>1</v>
      </c>
      <c r="S778" s="5" t="n">
        <v>4.926</v>
      </c>
      <c r="T778" s="5" t="n">
        <v>3.584</v>
      </c>
      <c r="U778" s="5" t="n">
        <v>-0.422</v>
      </c>
      <c r="V778" s="5" t="n">
        <v>4.503</v>
      </c>
      <c r="W778" s="5" t="n">
        <v>0</v>
      </c>
      <c r="X778" s="5" t="n">
        <v>1</v>
      </c>
      <c r="Y778" s="5" t="n">
        <v>5.856</v>
      </c>
      <c r="Z778" s="5" t="n">
        <v>0.57</v>
      </c>
      <c r="AA778" s="5" t="n">
        <v>0</v>
      </c>
      <c r="AB778" s="5" t="n">
        <v>5.856</v>
      </c>
      <c r="AC778" s="5" t="n">
        <v>0</v>
      </c>
      <c r="AD778" s="5" t="n">
        <v>1</v>
      </c>
      <c r="AE778" s="5" t="n">
        <v>6.998</v>
      </c>
      <c r="AF778" s="5" t="n">
        <v>1.216</v>
      </c>
      <c r="AG778" s="5" t="n">
        <v>0</v>
      </c>
      <c r="AH778" s="5" t="n">
        <v>6.998</v>
      </c>
      <c r="AI778" s="5" t="n">
        <v>0</v>
      </c>
      <c r="AJ778" s="5" t="n">
        <v>1</v>
      </c>
      <c r="AK778" s="5" t="n">
        <v>13.848</v>
      </c>
      <c r="AL778" s="5" t="n">
        <v>6.041</v>
      </c>
      <c r="AM778" s="5" t="n">
        <v>0</v>
      </c>
      <c r="AN778" s="5" t="n">
        <v>16.34</v>
      </c>
      <c r="AO778" s="5" t="n">
        <v>0.18</v>
      </c>
      <c r="AP778" s="5" t="n">
        <v>1</v>
      </c>
      <c r="AQ778" s="5" t="n">
        <v>0.619</v>
      </c>
      <c r="AR778" s="5" t="n">
        <v>0.114</v>
      </c>
      <c r="AS778" s="5" t="n">
        <v>0.044</v>
      </c>
      <c r="AT778" s="5" t="n">
        <v>0.782</v>
      </c>
      <c r="AU778" s="5" t="n">
        <v>0.18</v>
      </c>
      <c r="AV778" s="5" t="n">
        <v>1</v>
      </c>
      <c r="AW778" s="5" t="n">
        <v>0.599</v>
      </c>
      <c r="AX778" s="5" t="n">
        <v>0.114</v>
      </c>
      <c r="AY778" s="5" t="n">
        <v>0.11</v>
      </c>
      <c r="AZ778" s="5" t="n">
        <v>0.837</v>
      </c>
      <c r="BA778" s="5" t="n">
        <v>0.18</v>
      </c>
      <c r="BB778" s="5" t="n">
        <v>1</v>
      </c>
      <c r="BC778" s="5" t="n">
        <v>0.439</v>
      </c>
      <c r="BD778" s="5" t="n">
        <v>0.114</v>
      </c>
      <c r="BE778" s="5" t="n">
        <v>-0.028</v>
      </c>
      <c r="BF778" s="5" t="n">
        <v>0.411</v>
      </c>
      <c r="BG778" s="5" t="n">
        <v>0</v>
      </c>
      <c r="BH778" s="5" t="n">
        <v>1</v>
      </c>
      <c r="BI778" s="5" t="n">
        <v>0.505</v>
      </c>
      <c r="BJ778" s="5" t="n">
        <v>0.114</v>
      </c>
      <c r="BK778" s="5" t="n">
        <v>0.619</v>
      </c>
      <c r="BL778" s="5" t="n">
        <v>1.326</v>
      </c>
      <c r="BM778" s="5" t="n">
        <v>0.18</v>
      </c>
      <c r="BN778" s="5" t="n">
        <v>1</v>
      </c>
      <c r="BO778" s="5" t="n">
        <v>0</v>
      </c>
      <c r="BP778" s="5" t="n">
        <v>0</v>
      </c>
      <c r="BQ778" s="5" t="n">
        <v>0.05</v>
      </c>
      <c r="BR778" s="5" t="n">
        <v>0</v>
      </c>
      <c r="BS778" s="5" t="n">
        <v>0.833</v>
      </c>
      <c r="BT778" s="5" t="n">
        <v>0</v>
      </c>
      <c r="BU778" s="5" t="n">
        <v>0</v>
      </c>
      <c r="BV778" s="5" t="n">
        <v>0.021</v>
      </c>
      <c r="BW778" s="5" t="n">
        <v>0.18</v>
      </c>
      <c r="BX778" s="5" t="n">
        <v>0.833</v>
      </c>
      <c r="BY778" s="5" t="n">
        <v>11.787</v>
      </c>
      <c r="BZ778" s="5" t="n">
        <v>0</v>
      </c>
      <c r="CA778" s="5" t="n">
        <v>11.787</v>
      </c>
      <c r="CB778" s="5" t="n">
        <v>0</v>
      </c>
      <c r="CC778" s="5" t="n">
        <v>78.125</v>
      </c>
      <c r="CD778" s="5" t="n">
        <v>7.95</v>
      </c>
      <c r="CE778" s="5" t="n">
        <v>0</v>
      </c>
      <c r="CF778" s="5" t="n">
        <v>92.188</v>
      </c>
      <c r="CG778" s="5" t="n">
        <v>0.18</v>
      </c>
      <c r="CH778" s="5" t="n">
        <v>1</v>
      </c>
      <c r="CI778" s="5" t="n">
        <v>0</v>
      </c>
      <c r="CJ778" s="5" t="n">
        <v>0</v>
      </c>
      <c r="CK778" s="5" t="n">
        <v>0</v>
      </c>
      <c r="CL778" s="5" t="n">
        <v>0</v>
      </c>
      <c r="CM778" s="5" t="n">
        <v>0</v>
      </c>
      <c r="CN778" s="5" t="n">
        <v>0</v>
      </c>
      <c r="CO778" s="5" t="n">
        <v>0</v>
      </c>
      <c r="CP778" s="5" t="n">
        <v>0.955</v>
      </c>
      <c r="CQ778" s="5" t="n">
        <v>1.198</v>
      </c>
      <c r="CR778" s="5" t="n">
        <v>0.003</v>
      </c>
      <c r="CS778" s="5" t="n">
        <v>4.776</v>
      </c>
      <c r="CT778" s="5" t="n">
        <v>4.41</v>
      </c>
      <c r="CU778" s="5" t="n">
        <v>15.162</v>
      </c>
    </row>
    <row r="779">
      <c r="A779" s="5" t="inlineStr">
        <is>
          <t>TJK2022</t>
        </is>
      </c>
      <c r="B779" s="5" t="inlineStr">
        <is>
          <t>TJK</t>
        </is>
      </c>
      <c r="C779" s="5" t="inlineStr">
        <is>
          <t>TJK</t>
        </is>
      </c>
      <c r="D779" s="5" t="inlineStr">
        <is>
          <t>Tajikistan</t>
        </is>
      </c>
      <c r="E779" s="5" t="n">
        <v>2022</v>
      </c>
      <c r="F779" s="5" t="n">
        <v>0.18</v>
      </c>
      <c r="G779" s="5" t="n">
        <v>2.162</v>
      </c>
      <c r="H779" s="5" t="n">
        <v>0.647</v>
      </c>
      <c r="I779" s="5" t="n">
        <v>0</v>
      </c>
      <c r="J779" s="5" t="n">
        <v>2.162</v>
      </c>
      <c r="K779" s="5" t="n">
        <v>0</v>
      </c>
      <c r="L779" s="5" t="n">
        <v>1</v>
      </c>
      <c r="M779" s="5" t="n">
        <v>3.467</v>
      </c>
      <c r="N779" s="5" t="n">
        <v>1.942</v>
      </c>
      <c r="O779" s="5" t="n">
        <v>0</v>
      </c>
      <c r="P779" s="5" t="n">
        <v>3.467</v>
      </c>
      <c r="Q779" s="5" t="n">
        <v>0</v>
      </c>
      <c r="R779" s="5" t="n">
        <v>1</v>
      </c>
      <c r="S779" s="5" t="n">
        <v>5.398</v>
      </c>
      <c r="T779" s="5" t="n">
        <v>3.883</v>
      </c>
      <c r="U779" s="5" t="n">
        <v>-0.442</v>
      </c>
      <c r="V779" s="5" t="n">
        <v>4.956</v>
      </c>
      <c r="W779" s="5" t="n">
        <v>0</v>
      </c>
      <c r="X779" s="5" t="n">
        <v>1</v>
      </c>
      <c r="Y779" s="5" t="n">
        <v>6.324</v>
      </c>
      <c r="Z779" s="5" t="n">
        <v>0.616</v>
      </c>
      <c r="AA779" s="5" t="n">
        <v>0</v>
      </c>
      <c r="AB779" s="5" t="n">
        <v>6.324</v>
      </c>
      <c r="AC779" s="5" t="n">
        <v>0</v>
      </c>
      <c r="AD779" s="5" t="n">
        <v>1</v>
      </c>
      <c r="AE779" s="5" t="n">
        <v>7.557</v>
      </c>
      <c r="AF779" s="5" t="n">
        <v>1.313</v>
      </c>
      <c r="AG779" s="5" t="n">
        <v>0</v>
      </c>
      <c r="AH779" s="5" t="n">
        <v>7.557</v>
      </c>
      <c r="AI779" s="5" t="n">
        <v>0</v>
      </c>
      <c r="AJ779" s="5" t="n">
        <v>1</v>
      </c>
      <c r="AK779" s="5" t="n">
        <v>14.951</v>
      </c>
      <c r="AL779" s="5" t="n">
        <v>6.522</v>
      </c>
      <c r="AM779" s="5" t="n">
        <v>0.199</v>
      </c>
      <c r="AN779" s="5" t="n">
        <v>17.643</v>
      </c>
      <c r="AO779" s="5" t="n">
        <v>0.18</v>
      </c>
      <c r="AP779" s="5" t="n">
        <v>1</v>
      </c>
      <c r="AQ779" s="5" t="n">
        <v>0.861</v>
      </c>
      <c r="AR779" s="5" t="n">
        <v>0.123</v>
      </c>
      <c r="AS779" s="5" t="n">
        <v>0.03</v>
      </c>
      <c r="AT779" s="5" t="n">
        <v>1.037</v>
      </c>
      <c r="AU779" s="5" t="n">
        <v>0.18</v>
      </c>
      <c r="AV779" s="5" t="n">
        <v>1</v>
      </c>
      <c r="AW779" s="5" t="n">
        <v>0.986</v>
      </c>
      <c r="AX779" s="5" t="n">
        <v>0.123</v>
      </c>
      <c r="AY779" s="5" t="n">
        <v>0.081</v>
      </c>
      <c r="AZ779" s="5" t="n">
        <v>1.243</v>
      </c>
      <c r="BA779" s="5" t="n">
        <v>0.18</v>
      </c>
      <c r="BB779" s="5" t="n">
        <v>1</v>
      </c>
      <c r="BC779" s="5" t="n">
        <v>0.598</v>
      </c>
      <c r="BD779" s="5" t="n">
        <v>0.123</v>
      </c>
      <c r="BE779" s="5" t="n">
        <v>-0.03</v>
      </c>
      <c r="BF779" s="5" t="n">
        <v>0.5679999999999999</v>
      </c>
      <c r="BG779" s="5" t="n">
        <v>0</v>
      </c>
      <c r="BH779" s="5" t="n">
        <v>1</v>
      </c>
      <c r="BI779" s="5" t="n">
        <v>0.612</v>
      </c>
      <c r="BJ779" s="5" t="n">
        <v>0.123</v>
      </c>
      <c r="BK779" s="5" t="n">
        <v>0.675</v>
      </c>
      <c r="BL779" s="5" t="n">
        <v>1.499</v>
      </c>
      <c r="BM779" s="5" t="n">
        <v>0.18</v>
      </c>
      <c r="BN779" s="5" t="n">
        <v>1</v>
      </c>
      <c r="BO779" s="5" t="n">
        <v>0</v>
      </c>
      <c r="BP779" s="5" t="n">
        <v>0</v>
      </c>
      <c r="BQ779" s="5" t="n">
        <v>0.051</v>
      </c>
      <c r="BR779" s="5" t="n">
        <v>0</v>
      </c>
      <c r="BS779" s="5" t="n">
        <v>0.833</v>
      </c>
      <c r="BT779" s="5" t="n">
        <v>0</v>
      </c>
      <c r="BU779" s="5" t="n">
        <v>0</v>
      </c>
      <c r="BV779" s="5" t="n">
        <v>0.021</v>
      </c>
      <c r="BW779" s="5" t="n">
        <v>0.18</v>
      </c>
      <c r="BX779" s="5" t="n">
        <v>0.833</v>
      </c>
      <c r="BY779" s="5" t="n">
        <v>12.729</v>
      </c>
      <c r="BZ779" s="5" t="n">
        <v>0</v>
      </c>
      <c r="CA779" s="5" t="n">
        <v>12.729</v>
      </c>
      <c r="CB779" s="5" t="n">
        <v>0</v>
      </c>
      <c r="CC779" s="5" t="n">
        <v>97.90000000000001</v>
      </c>
      <c r="CD779" s="5" t="n">
        <v>7.95</v>
      </c>
      <c r="CE779" s="5" t="n">
        <v>1.087</v>
      </c>
      <c r="CF779" s="5" t="n">
        <v>112.585</v>
      </c>
      <c r="CG779" s="5" t="n">
        <v>0.15</v>
      </c>
      <c r="CH779" s="5" t="n">
        <v>1</v>
      </c>
      <c r="CI779" s="5" t="n">
        <v>0</v>
      </c>
      <c r="CJ779" s="5" t="n">
        <v>0</v>
      </c>
      <c r="CK779" s="5" t="n">
        <v>0</v>
      </c>
      <c r="CL779" s="5" t="n">
        <v>0</v>
      </c>
      <c r="CM779" s="5" t="n">
        <v>0</v>
      </c>
      <c r="CN779" s="5" t="n">
        <v>0</v>
      </c>
      <c r="CO779" s="5" t="n">
        <v>0</v>
      </c>
      <c r="CP779" s="5" t="n">
        <v>0.952</v>
      </c>
      <c r="CQ779" s="5" t="n">
        <v>1.294</v>
      </c>
      <c r="CR779" s="5" t="n">
        <v>0.004</v>
      </c>
      <c r="CS779" s="5" t="n">
        <v>5.158</v>
      </c>
      <c r="CT779" s="5" t="n">
        <v>5.842</v>
      </c>
      <c r="CU779" s="5" t="n">
        <v>31.326</v>
      </c>
    </row>
    <row r="780">
      <c r="A780" s="5" t="inlineStr">
        <is>
          <t>TJK2023</t>
        </is>
      </c>
      <c r="B780" s="5" t="inlineStr">
        <is>
          <t>TJK</t>
        </is>
      </c>
      <c r="C780" s="5" t="inlineStr">
        <is>
          <t>TJK</t>
        </is>
      </c>
      <c r="D780" s="5" t="inlineStr">
        <is>
          <t>Tajikistan</t>
        </is>
      </c>
      <c r="E780" s="5" t="n">
        <v>2023</v>
      </c>
      <c r="F780" s="5" t="n">
        <v>0.18</v>
      </c>
      <c r="G780" s="5" t="n">
        <v>2.124</v>
      </c>
      <c r="H780" s="5" t="n">
        <v>0.674</v>
      </c>
      <c r="I780" s="5" t="n">
        <v>0</v>
      </c>
      <c r="J780" s="5" t="n">
        <v>2.124</v>
      </c>
      <c r="K780" s="5" t="n">
        <v>0</v>
      </c>
      <c r="L780" s="5" t="n">
        <v>1</v>
      </c>
      <c r="M780" s="5" t="n">
        <v>3.499</v>
      </c>
      <c r="N780" s="5" t="n">
        <v>2.022</v>
      </c>
      <c r="O780" s="5" t="n">
        <v>0</v>
      </c>
      <c r="P780" s="5" t="n">
        <v>3.499</v>
      </c>
      <c r="Q780" s="5" t="n">
        <v>0</v>
      </c>
      <c r="R780" s="5" t="n">
        <v>1</v>
      </c>
      <c r="S780" s="5" t="n">
        <v>5.494</v>
      </c>
      <c r="T780" s="5" t="n">
        <v>4.044</v>
      </c>
      <c r="U780" s="5" t="n">
        <v>-0.483</v>
      </c>
      <c r="V780" s="5" t="n">
        <v>5.011</v>
      </c>
      <c r="W780" s="5" t="n">
        <v>0</v>
      </c>
      <c r="X780" s="5" t="n">
        <v>1</v>
      </c>
      <c r="Y780" s="5" t="n">
        <v>6.585</v>
      </c>
      <c r="Z780" s="5" t="n">
        <v>0.641</v>
      </c>
      <c r="AA780" s="5" t="n">
        <v>0</v>
      </c>
      <c r="AB780" s="5" t="n">
        <v>6.585</v>
      </c>
      <c r="AC780" s="5" t="n">
        <v>0</v>
      </c>
      <c r="AD780" s="5" t="n">
        <v>1</v>
      </c>
      <c r="AE780" s="5" t="n">
        <v>7.869</v>
      </c>
      <c r="AF780" s="5" t="n">
        <v>1.367</v>
      </c>
      <c r="AG780" s="5" t="n">
        <v>0</v>
      </c>
      <c r="AH780" s="5" t="n">
        <v>7.869</v>
      </c>
      <c r="AI780" s="5" t="n">
        <v>0</v>
      </c>
      <c r="AJ780" s="5" t="n">
        <v>1</v>
      </c>
      <c r="AK780" s="5" t="n">
        <v>15.569</v>
      </c>
      <c r="AL780" s="5" t="n">
        <v>6.792</v>
      </c>
      <c r="AM780" s="5" t="n">
        <v>0.31</v>
      </c>
      <c r="AN780" s="5" t="n">
        <v>18.371</v>
      </c>
      <c r="AO780" s="5" t="n">
        <v>0.18</v>
      </c>
      <c r="AP780" s="5" t="n">
        <v>1</v>
      </c>
      <c r="AQ780" s="5" t="n">
        <v>0.76</v>
      </c>
      <c r="AR780" s="5" t="n">
        <v>0.129</v>
      </c>
      <c r="AS780" s="5" t="n">
        <v>0.055</v>
      </c>
      <c r="AT780" s="5" t="n">
        <v>0.944</v>
      </c>
      <c r="AU780" s="5" t="n">
        <v>0.18</v>
      </c>
      <c r="AV780" s="5" t="n">
        <v>1</v>
      </c>
      <c r="AW780" s="5" t="n">
        <v>0.8110000000000001</v>
      </c>
      <c r="AX780" s="5" t="n">
        <v>0.129</v>
      </c>
      <c r="AY780" s="5" t="n">
        <v>0.121</v>
      </c>
      <c r="AZ780" s="5" t="n">
        <v>1.079</v>
      </c>
      <c r="BA780" s="5" t="n">
        <v>0.18</v>
      </c>
      <c r="BB780" s="5" t="n">
        <v>1</v>
      </c>
      <c r="BC780" s="5" t="n">
        <v>0.535</v>
      </c>
      <c r="BD780" s="5" t="n">
        <v>0.129</v>
      </c>
      <c r="BE780" s="5" t="n">
        <v>-0.031</v>
      </c>
      <c r="BF780" s="5" t="n">
        <v>0.504</v>
      </c>
      <c r="BG780" s="5" t="n">
        <v>0</v>
      </c>
      <c r="BH780" s="5" t="n">
        <v>1</v>
      </c>
      <c r="BI780" s="5" t="n">
        <v>0.579</v>
      </c>
      <c r="BJ780" s="5" t="n">
        <v>0.129</v>
      </c>
      <c r="BK780" s="5" t="n">
        <v>0.719</v>
      </c>
      <c r="BL780" s="5" t="n">
        <v>1.502</v>
      </c>
      <c r="BM780" s="5" t="n">
        <v>0.18</v>
      </c>
      <c r="BN780" s="5" t="n">
        <v>1</v>
      </c>
      <c r="BO780" s="5" t="n">
        <v>0</v>
      </c>
      <c r="BP780" s="5" t="n">
        <v>0</v>
      </c>
      <c r="BQ780" s="5" t="n">
        <v>0.059</v>
      </c>
      <c r="BR780" s="5" t="n">
        <v>0</v>
      </c>
      <c r="BS780" s="5" t="n">
        <v>0.833</v>
      </c>
      <c r="BT780" s="5" t="n">
        <v>0</v>
      </c>
      <c r="BU780" s="5" t="n">
        <v>0</v>
      </c>
      <c r="BV780" s="5" t="n">
        <v>0.025</v>
      </c>
      <c r="BW780" s="5" t="n">
        <v>0.18</v>
      </c>
      <c r="BX780" s="5" t="n">
        <v>0.833</v>
      </c>
      <c r="BY780" s="5" t="n">
        <v>13.254</v>
      </c>
      <c r="BZ780" s="5" t="n">
        <v>0</v>
      </c>
      <c r="CA780" s="5" t="n">
        <v>13.254</v>
      </c>
      <c r="CB780" s="5" t="n">
        <v>0</v>
      </c>
      <c r="CC780" s="5" t="n">
        <v>83.248</v>
      </c>
      <c r="CD780" s="5" t="n">
        <v>7.95</v>
      </c>
      <c r="CE780" s="5" t="n">
        <v>1.383</v>
      </c>
      <c r="CF780" s="5" t="n">
        <v>95.735</v>
      </c>
      <c r="CG780" s="5" t="n">
        <v>0.15</v>
      </c>
      <c r="CH780" s="5" t="n">
        <v>1</v>
      </c>
      <c r="CI780" s="5" t="n">
        <v>0</v>
      </c>
      <c r="CJ780" s="5" t="n">
        <v>0</v>
      </c>
      <c r="CK780" s="5" t="n">
        <v>0</v>
      </c>
      <c r="CL780" s="5" t="n">
        <v>0</v>
      </c>
      <c r="CM780" s="5" t="n">
        <v>0</v>
      </c>
      <c r="CN780" s="5" t="n">
        <v>0</v>
      </c>
      <c r="CO780" s="5" t="n">
        <v>0</v>
      </c>
      <c r="CP780" s="5" t="n">
        <v>0.952</v>
      </c>
      <c r="CQ780" s="5" t="n">
        <v>1.348</v>
      </c>
      <c r="CR780" s="5" t="n">
        <v>0.004</v>
      </c>
      <c r="CS780" s="5" t="n">
        <v>5.37</v>
      </c>
      <c r="CT780" s="5" t="n">
        <v>3.466</v>
      </c>
      <c r="CU780" s="5" t="n">
        <v>11.622</v>
      </c>
    </row>
    <row r="781">
      <c r="A781" s="5" t="inlineStr">
        <is>
          <t>TJK2024</t>
        </is>
      </c>
      <c r="B781" s="5" t="inlineStr">
        <is>
          <t>TJK</t>
        </is>
      </c>
      <c r="C781" s="5" t="inlineStr">
        <is>
          <t>TJK</t>
        </is>
      </c>
      <c r="D781" s="5" t="inlineStr">
        <is>
          <t>Tajikistan</t>
        </is>
      </c>
      <c r="E781" s="5" t="n">
        <v>2024</v>
      </c>
      <c r="F781" s="5" t="n">
        <v>0.18</v>
      </c>
      <c r="G781" s="5" t="n">
        <v>2.161</v>
      </c>
      <c r="H781" s="5" t="n">
        <v>0.694</v>
      </c>
      <c r="I781" s="5" t="n">
        <v>0</v>
      </c>
      <c r="J781" s="5" t="n">
        <v>2.161</v>
      </c>
      <c r="K781" s="5" t="n">
        <v>0</v>
      </c>
      <c r="L781" s="5" t="n">
        <v>1</v>
      </c>
      <c r="M781" s="5" t="n">
        <v>3.554</v>
      </c>
      <c r="N781" s="5" t="n">
        <v>2.082</v>
      </c>
      <c r="O781" s="5" t="n">
        <v>0</v>
      </c>
      <c r="P781" s="5" t="n">
        <v>3.554</v>
      </c>
      <c r="Q781" s="5" t="n">
        <v>0</v>
      </c>
      <c r="R781" s="5" t="n">
        <v>1</v>
      </c>
      <c r="S781" s="5" t="n">
        <v>5.63</v>
      </c>
      <c r="T781" s="5" t="n">
        <v>4.163</v>
      </c>
      <c r="U781" s="5" t="n">
        <v>-0.502</v>
      </c>
      <c r="V781" s="5" t="n">
        <v>5.128</v>
      </c>
      <c r="W781" s="5" t="n">
        <v>0</v>
      </c>
      <c r="X781" s="5" t="n">
        <v>1</v>
      </c>
      <c r="Y781" s="5" t="n">
        <v>6.78</v>
      </c>
      <c r="Z781" s="5" t="n">
        <v>0.66</v>
      </c>
      <c r="AA781" s="5" t="n">
        <v>0</v>
      </c>
      <c r="AB781" s="5" t="n">
        <v>6.78</v>
      </c>
      <c r="AC781" s="5" t="n">
        <v>0</v>
      </c>
      <c r="AD781" s="5" t="n">
        <v>1</v>
      </c>
      <c r="AE781" s="5" t="n">
        <v>8.101000000000001</v>
      </c>
      <c r="AF781" s="5" t="n">
        <v>1.407</v>
      </c>
      <c r="AG781" s="5" t="n">
        <v>0</v>
      </c>
      <c r="AH781" s="5" t="n">
        <v>8.101000000000001</v>
      </c>
      <c r="AI781" s="5" t="n">
        <v>0</v>
      </c>
      <c r="AJ781" s="5" t="n">
        <v>1</v>
      </c>
      <c r="AK781" s="5" t="n">
        <v>16.028</v>
      </c>
      <c r="AL781" s="5" t="n">
        <v>6.992</v>
      </c>
      <c r="AM781" s="5" t="n">
        <v>0.393</v>
      </c>
      <c r="AN781" s="5" t="n">
        <v>18.913</v>
      </c>
      <c r="AO781" s="5" t="n">
        <v>0.18</v>
      </c>
      <c r="AP781" s="5" t="n">
        <v>1</v>
      </c>
      <c r="AQ781" s="5" t="n">
        <v>0.724</v>
      </c>
      <c r="AR781" s="5" t="n">
        <v>0.132</v>
      </c>
      <c r="AS781" s="5" t="n">
        <v>0.06900000000000001</v>
      </c>
      <c r="AT781" s="5" t="n">
        <v>0.913</v>
      </c>
      <c r="AU781" s="5" t="n">
        <v>0.18</v>
      </c>
      <c r="AV781" s="5" t="n">
        <v>1</v>
      </c>
      <c r="AW781" s="5" t="n">
        <v>0.75</v>
      </c>
      <c r="AX781" s="5" t="n">
        <v>0.132</v>
      </c>
      <c r="AY781" s="5" t="n">
        <v>0.14</v>
      </c>
      <c r="AZ781" s="5" t="n">
        <v>1.025</v>
      </c>
      <c r="BA781" s="5" t="n">
        <v>0.18</v>
      </c>
      <c r="BB781" s="5" t="n">
        <v>1</v>
      </c>
      <c r="BC781" s="5" t="n">
        <v>0.513</v>
      </c>
      <c r="BD781" s="5" t="n">
        <v>0.132</v>
      </c>
      <c r="BE781" s="5" t="n">
        <v>-0.032</v>
      </c>
      <c r="BF781" s="5" t="n">
        <v>0.481</v>
      </c>
      <c r="BG781" s="5" t="n">
        <v>0</v>
      </c>
      <c r="BH781" s="5" t="n">
        <v>1</v>
      </c>
      <c r="BI781" s="5" t="n">
        <v>0.591</v>
      </c>
      <c r="BJ781" s="5" t="n">
        <v>0.132</v>
      </c>
      <c r="BK781" s="5" t="n">
        <v>0.747</v>
      </c>
      <c r="BL781" s="5" t="n">
        <v>1.542</v>
      </c>
      <c r="BM781" s="5" t="n">
        <v>0.18</v>
      </c>
      <c r="BN781" s="5" t="n">
        <v>1</v>
      </c>
      <c r="BO781" s="5" t="n">
        <v>0</v>
      </c>
      <c r="BP781" s="5" t="n">
        <v>0</v>
      </c>
      <c r="BQ781" s="5" t="n">
        <v>0.061</v>
      </c>
      <c r="BR781" s="5" t="n">
        <v>0</v>
      </c>
      <c r="BS781" s="5" t="n">
        <v>0.833</v>
      </c>
      <c r="BT781" s="5" t="n">
        <v>0</v>
      </c>
      <c r="BU781" s="5" t="n">
        <v>0</v>
      </c>
      <c r="BV781" s="5" t="n">
        <v>0.025</v>
      </c>
      <c r="BW781" s="5" t="n">
        <v>0.18</v>
      </c>
      <c r="BX781" s="5" t="n">
        <v>0.833</v>
      </c>
      <c r="BY781" s="5" t="n">
        <v>13.646</v>
      </c>
      <c r="BZ781" s="5" t="n">
        <v>0</v>
      </c>
      <c r="CA781" s="5" t="n">
        <v>13.646</v>
      </c>
      <c r="CB781" s="5" t="n">
        <v>0</v>
      </c>
      <c r="CC781" s="5" t="n">
        <v>82.58799999999999</v>
      </c>
      <c r="CD781" s="5" t="n">
        <v>7.95</v>
      </c>
      <c r="CE781" s="5" t="n">
        <v>1.687</v>
      </c>
      <c r="CF781" s="5" t="n">
        <v>94.976</v>
      </c>
      <c r="CG781" s="5" t="n">
        <v>0.15</v>
      </c>
      <c r="CH781" s="5" t="n">
        <v>1</v>
      </c>
      <c r="CI781" s="5" t="n">
        <v>0</v>
      </c>
      <c r="CJ781" s="5" t="n">
        <v>0</v>
      </c>
      <c r="CK781" s="5" t="n">
        <v>0</v>
      </c>
      <c r="CL781" s="5" t="n">
        <v>0</v>
      </c>
      <c r="CM781" s="5" t="n">
        <v>0</v>
      </c>
      <c r="CN781" s="5" t="n">
        <v>0</v>
      </c>
      <c r="CO781" s="5" t="n">
        <v>0</v>
      </c>
      <c r="CP781" s="5" t="n">
        <v>0.952</v>
      </c>
      <c r="CQ781" s="5" t="n">
        <v>1.387</v>
      </c>
      <c r="CR781" s="5" t="n">
        <v>0.004</v>
      </c>
      <c r="CS781" s="5" t="n">
        <v>5.529</v>
      </c>
      <c r="CT781" s="5" t="n">
        <v>3.027</v>
      </c>
      <c r="CU781" s="5" t="n">
        <v>10.168</v>
      </c>
    </row>
    <row r="782">
      <c r="A782" s="5" t="inlineStr">
        <is>
          <t>TZA2021</t>
        </is>
      </c>
      <c r="B782" s="5" t="inlineStr">
        <is>
          <t>TZA</t>
        </is>
      </c>
      <c r="C782" s="5" t="inlineStr">
        <is>
          <t>TZA</t>
        </is>
      </c>
      <c r="D782" s="5" t="inlineStr">
        <is>
          <t>Tanzania</t>
        </is>
      </c>
      <c r="E782" s="5" t="n">
        <v>2021</v>
      </c>
      <c r="F782" s="5" t="n">
        <v>0.18</v>
      </c>
      <c r="G782" s="5" t="n">
        <v>1.77</v>
      </c>
      <c r="H782" s="5" t="n">
        <v>0.572</v>
      </c>
      <c r="I782" s="5" t="n">
        <v>0</v>
      </c>
      <c r="J782" s="5" t="n">
        <v>1.77</v>
      </c>
      <c r="K782" s="5" t="n">
        <v>0</v>
      </c>
      <c r="L782" s="5" t="n">
        <v>1</v>
      </c>
      <c r="M782" s="5" t="n">
        <v>2.913</v>
      </c>
      <c r="N782" s="5" t="n">
        <v>1.715</v>
      </c>
      <c r="O782" s="5" t="n">
        <v>0</v>
      </c>
      <c r="P782" s="5" t="n">
        <v>2.913</v>
      </c>
      <c r="Q782" s="5" t="n">
        <v>0</v>
      </c>
      <c r="R782" s="5" t="n">
        <v>1</v>
      </c>
      <c r="S782" s="5" t="n">
        <v>4.628</v>
      </c>
      <c r="T782" s="5" t="n">
        <v>3.43</v>
      </c>
      <c r="U782" s="5" t="n">
        <v>0</v>
      </c>
      <c r="V782" s="5" t="n">
        <v>5.461</v>
      </c>
      <c r="W782" s="5" t="n">
        <v>0.18</v>
      </c>
      <c r="X782" s="5" t="n">
        <v>1</v>
      </c>
      <c r="Y782" s="5" t="n">
        <v>2.092</v>
      </c>
      <c r="Z782" s="5" t="n">
        <v>0.154</v>
      </c>
      <c r="AA782" s="5" t="n">
        <v>7.294</v>
      </c>
      <c r="AB782" s="5" t="n">
        <v>9.385999999999999</v>
      </c>
      <c r="AC782" s="5" t="n">
        <v>0</v>
      </c>
      <c r="AD782" s="5" t="n">
        <v>1</v>
      </c>
      <c r="AE782" s="5" t="n">
        <v>2.664</v>
      </c>
      <c r="AF782" s="5" t="n">
        <v>0.36</v>
      </c>
      <c r="AG782" s="5" t="n">
        <v>6.722</v>
      </c>
      <c r="AH782" s="5" t="n">
        <v>9.385999999999999</v>
      </c>
      <c r="AI782" s="5" t="n">
        <v>0</v>
      </c>
      <c r="AJ782" s="5" t="n">
        <v>1</v>
      </c>
      <c r="AK782" s="5" t="n">
        <v>6.093</v>
      </c>
      <c r="AL782" s="5" t="n">
        <v>2.264</v>
      </c>
      <c r="AM782" s="5" t="n">
        <v>6.221</v>
      </c>
      <c r="AN782" s="5" t="n">
        <v>14.531</v>
      </c>
      <c r="AO782" s="5" t="n">
        <v>0.18</v>
      </c>
      <c r="AP782" s="5" t="n">
        <v>1</v>
      </c>
      <c r="AQ782" s="5" t="n">
        <v>0.619</v>
      </c>
      <c r="AR782" s="5" t="n">
        <v>0.114</v>
      </c>
      <c r="AS782" s="5" t="n">
        <v>0.359</v>
      </c>
      <c r="AT782" s="5" t="n">
        <v>0.978</v>
      </c>
      <c r="AU782" s="5" t="n">
        <v>0</v>
      </c>
      <c r="AV782" s="5" t="n">
        <v>1</v>
      </c>
      <c r="AW782" s="5" t="n">
        <v>0.599</v>
      </c>
      <c r="AX782" s="5" t="n">
        <v>0.114</v>
      </c>
      <c r="AY782" s="5" t="n">
        <v>0.319</v>
      </c>
      <c r="AZ782" s="5" t="n">
        <v>0.918</v>
      </c>
      <c r="BA782" s="5" t="n">
        <v>0</v>
      </c>
      <c r="BB782" s="5" t="n">
        <v>1</v>
      </c>
      <c r="BC782" s="5" t="n">
        <v>0.439</v>
      </c>
      <c r="BD782" s="5" t="n">
        <v>0.114</v>
      </c>
      <c r="BE782" s="5" t="n">
        <v>0</v>
      </c>
      <c r="BF782" s="5" t="n">
        <v>0.518</v>
      </c>
      <c r="BG782" s="5" t="n">
        <v>0.18</v>
      </c>
      <c r="BH782" s="5" t="n">
        <v>1</v>
      </c>
      <c r="BI782" s="5" t="n">
        <v>0.505</v>
      </c>
      <c r="BJ782" s="5" t="n">
        <v>0.114</v>
      </c>
      <c r="BK782" s="5" t="n">
        <v>0.373</v>
      </c>
      <c r="BL782" s="5" t="n">
        <v>0.877</v>
      </c>
      <c r="BM782" s="5" t="n">
        <v>0</v>
      </c>
      <c r="BN782" s="5" t="n">
        <v>1</v>
      </c>
      <c r="BO782" s="5" t="n">
        <v>0</v>
      </c>
      <c r="BP782" s="5" t="n">
        <v>0.015</v>
      </c>
      <c r="BQ782" s="5" t="n">
        <v>0.068</v>
      </c>
      <c r="BR782" s="5" t="n">
        <v>0</v>
      </c>
      <c r="BS782" s="5" t="n">
        <v>0</v>
      </c>
      <c r="BT782" s="5" t="n">
        <v>0</v>
      </c>
      <c r="BU782" s="5" t="n">
        <v>0.022</v>
      </c>
      <c r="BV782" s="5" t="n">
        <v>0.102</v>
      </c>
      <c r="BW782" s="5" t="n">
        <v>0.18</v>
      </c>
      <c r="BX782" s="5" t="n">
        <v>0</v>
      </c>
      <c r="BY782" s="5" t="n">
        <v>11.787</v>
      </c>
      <c r="BZ782" s="5" t="n">
        <v>0</v>
      </c>
      <c r="CA782" s="5" t="n">
        <v>11.787</v>
      </c>
      <c r="CB782" s="5" t="n">
        <v>0</v>
      </c>
      <c r="CC782" s="5" t="n">
        <v>78.125</v>
      </c>
      <c r="CD782" s="5" t="n">
        <v>7.95</v>
      </c>
      <c r="CE782" s="5" t="n">
        <v>41.185</v>
      </c>
      <c r="CF782" s="5" t="n">
        <v>140.786</v>
      </c>
      <c r="CG782" s="5" t="n">
        <v>0.18</v>
      </c>
      <c r="CH782" s="5" t="n">
        <v>1</v>
      </c>
      <c r="CI782" s="5" t="n">
        <v>0</v>
      </c>
      <c r="CJ782" s="5" t="n">
        <v>0</v>
      </c>
      <c r="CK782" s="5" t="n">
        <v>0</v>
      </c>
      <c r="CL782" s="5" t="n">
        <v>0</v>
      </c>
      <c r="CM782" s="5" t="n">
        <v>0</v>
      </c>
      <c r="CN782" s="5" t="n">
        <v>0</v>
      </c>
      <c r="CO782" s="5" t="n">
        <v>0</v>
      </c>
      <c r="CP782" s="5" t="n">
        <v>1</v>
      </c>
      <c r="CQ782" s="5" t="n">
        <v>1.198</v>
      </c>
      <c r="CR782" s="5" t="n">
        <v>1</v>
      </c>
      <c r="CS782" s="5" t="n">
        <v>1.52</v>
      </c>
      <c r="CT782" s="5" t="n">
        <v>4.753</v>
      </c>
      <c r="CU782" s="5" t="n">
        <v>15.162</v>
      </c>
    </row>
    <row r="783">
      <c r="A783" s="5" t="inlineStr">
        <is>
          <t>TZA2022</t>
        </is>
      </c>
      <c r="B783" s="5" t="inlineStr">
        <is>
          <t>TZA</t>
        </is>
      </c>
      <c r="C783" s="5" t="inlineStr">
        <is>
          <t>TZA</t>
        </is>
      </c>
      <c r="D783" s="5" t="inlineStr">
        <is>
          <t>Tanzania</t>
        </is>
      </c>
      <c r="E783" s="5" t="n">
        <v>2022</v>
      </c>
      <c r="F783" s="5" t="n">
        <v>0.18</v>
      </c>
      <c r="G783" s="5" t="n">
        <v>1.911</v>
      </c>
      <c r="H783" s="5" t="n">
        <v>0.617</v>
      </c>
      <c r="I783" s="5" t="n">
        <v>0</v>
      </c>
      <c r="J783" s="5" t="n">
        <v>1.911</v>
      </c>
      <c r="K783" s="5" t="n">
        <v>0</v>
      </c>
      <c r="L783" s="5" t="n">
        <v>1</v>
      </c>
      <c r="M783" s="5" t="n">
        <v>3.146</v>
      </c>
      <c r="N783" s="5" t="n">
        <v>1.852</v>
      </c>
      <c r="O783" s="5" t="n">
        <v>0</v>
      </c>
      <c r="P783" s="5" t="n">
        <v>3.146</v>
      </c>
      <c r="Q783" s="5" t="n">
        <v>0</v>
      </c>
      <c r="R783" s="5" t="n">
        <v>1</v>
      </c>
      <c r="S783" s="5" t="n">
        <v>4.998</v>
      </c>
      <c r="T783" s="5" t="n">
        <v>3.704</v>
      </c>
      <c r="U783" s="5" t="n">
        <v>0.067</v>
      </c>
      <c r="V783" s="5" t="n">
        <v>5.898</v>
      </c>
      <c r="W783" s="5" t="n">
        <v>0.18</v>
      </c>
      <c r="X783" s="5" t="n">
        <v>1</v>
      </c>
      <c r="Y783" s="5" t="n">
        <v>2.259</v>
      </c>
      <c r="Z783" s="5" t="n">
        <v>0.166</v>
      </c>
      <c r="AA783" s="5" t="n">
        <v>13.738</v>
      </c>
      <c r="AB783" s="5" t="n">
        <v>15.997</v>
      </c>
      <c r="AC783" s="5" t="n">
        <v>0</v>
      </c>
      <c r="AD783" s="5" t="n">
        <v>1</v>
      </c>
      <c r="AE783" s="5" t="n">
        <v>2.876</v>
      </c>
      <c r="AF783" s="5" t="n">
        <v>0.389</v>
      </c>
      <c r="AG783" s="5" t="n">
        <v>13.121</v>
      </c>
      <c r="AH783" s="5" t="n">
        <v>15.997</v>
      </c>
      <c r="AI783" s="5" t="n">
        <v>0</v>
      </c>
      <c r="AJ783" s="5" t="n">
        <v>1</v>
      </c>
      <c r="AK783" s="5" t="n">
        <v>6.581</v>
      </c>
      <c r="AL783" s="5" t="n">
        <v>2.445</v>
      </c>
      <c r="AM783" s="5" t="n">
        <v>11.688</v>
      </c>
      <c r="AN783" s="5" t="n">
        <v>21.557</v>
      </c>
      <c r="AO783" s="5" t="n">
        <v>0.18</v>
      </c>
      <c r="AP783" s="5" t="n">
        <v>1</v>
      </c>
      <c r="AQ783" s="5" t="n">
        <v>0.861</v>
      </c>
      <c r="AR783" s="5" t="n">
        <v>0.123</v>
      </c>
      <c r="AS783" s="5" t="n">
        <v>0.267</v>
      </c>
      <c r="AT783" s="5" t="n">
        <v>1.128</v>
      </c>
      <c r="AU783" s="5" t="n">
        <v>0</v>
      </c>
      <c r="AV783" s="5" t="n">
        <v>1</v>
      </c>
      <c r="AW783" s="5" t="n">
        <v>0.986</v>
      </c>
      <c r="AX783" s="5" t="n">
        <v>0.123</v>
      </c>
      <c r="AY783" s="5" t="n">
        <v>0.091</v>
      </c>
      <c r="AZ783" s="5" t="n">
        <v>1.077</v>
      </c>
      <c r="BA783" s="5" t="n">
        <v>0</v>
      </c>
      <c r="BB783" s="5" t="n">
        <v>1</v>
      </c>
      <c r="BC783" s="5" t="n">
        <v>0.598</v>
      </c>
      <c r="BD783" s="5" t="n">
        <v>0.123</v>
      </c>
      <c r="BE783" s="5" t="n">
        <v>0.008</v>
      </c>
      <c r="BF783" s="5" t="n">
        <v>0.705</v>
      </c>
      <c r="BG783" s="5" t="n">
        <v>0.18</v>
      </c>
      <c r="BH783" s="5" t="n">
        <v>1</v>
      </c>
      <c r="BI783" s="5" t="n">
        <v>0.612</v>
      </c>
      <c r="BJ783" s="5" t="n">
        <v>0.123</v>
      </c>
      <c r="BK783" s="5" t="n">
        <v>0.438</v>
      </c>
      <c r="BL783" s="5" t="n">
        <v>1.05</v>
      </c>
      <c r="BM783" s="5" t="n">
        <v>0</v>
      </c>
      <c r="BN783" s="5" t="n">
        <v>1</v>
      </c>
      <c r="BO783" s="5" t="n">
        <v>0</v>
      </c>
      <c r="BP783" s="5" t="n">
        <v>0.015</v>
      </c>
      <c r="BQ783" s="5" t="n">
        <v>0.068</v>
      </c>
      <c r="BR783" s="5" t="n">
        <v>0</v>
      </c>
      <c r="BS783" s="5" t="n">
        <v>0</v>
      </c>
      <c r="BT783" s="5" t="n">
        <v>0</v>
      </c>
      <c r="BU783" s="5" t="n">
        <v>0.022</v>
      </c>
      <c r="BV783" s="5" t="n">
        <v>0.102</v>
      </c>
      <c r="BW783" s="5" t="n">
        <v>0.18</v>
      </c>
      <c r="BX783" s="5" t="n">
        <v>0</v>
      </c>
      <c r="BY783" s="5" t="n">
        <v>12.729</v>
      </c>
      <c r="BZ783" s="5" t="n">
        <v>0</v>
      </c>
      <c r="CA783" s="5" t="n">
        <v>12.729</v>
      </c>
      <c r="CB783" s="5" t="n">
        <v>0</v>
      </c>
      <c r="CC783" s="5" t="n">
        <v>97.90000000000001</v>
      </c>
      <c r="CD783" s="5" t="n">
        <v>7.95</v>
      </c>
      <c r="CE783" s="5" t="n">
        <v>75.864</v>
      </c>
      <c r="CF783" s="5" t="n">
        <v>205.042</v>
      </c>
      <c r="CG783" s="5" t="n">
        <v>0.18</v>
      </c>
      <c r="CH783" s="5" t="n">
        <v>1</v>
      </c>
      <c r="CI783" s="5" t="n">
        <v>0</v>
      </c>
      <c r="CJ783" s="5" t="n">
        <v>0</v>
      </c>
      <c r="CK783" s="5" t="n">
        <v>0</v>
      </c>
      <c r="CL783" s="5" t="n">
        <v>0</v>
      </c>
      <c r="CM783" s="5" t="n">
        <v>0</v>
      </c>
      <c r="CN783" s="5" t="n">
        <v>0</v>
      </c>
      <c r="CO783" s="5" t="n">
        <v>0</v>
      </c>
      <c r="CP783" s="5" t="n">
        <v>1</v>
      </c>
      <c r="CQ783" s="5" t="n">
        <v>1.294</v>
      </c>
      <c r="CR783" s="5" t="n">
        <v>1</v>
      </c>
      <c r="CS783" s="5" t="n">
        <v>1.642</v>
      </c>
      <c r="CT783" s="5" t="n">
        <v>10.485</v>
      </c>
      <c r="CU783" s="5" t="n">
        <v>31.326</v>
      </c>
    </row>
    <row r="784">
      <c r="A784" s="5" t="inlineStr">
        <is>
          <t>TZA2023</t>
        </is>
      </c>
      <c r="B784" s="5" t="inlineStr">
        <is>
          <t>TZA</t>
        </is>
      </c>
      <c r="C784" s="5" t="inlineStr">
        <is>
          <t>TZA</t>
        </is>
      </c>
      <c r="D784" s="5" t="inlineStr">
        <is>
          <t>Tanzania</t>
        </is>
      </c>
      <c r="E784" s="5" t="n">
        <v>2023</v>
      </c>
      <c r="F784" s="5" t="n">
        <v>0.18</v>
      </c>
      <c r="G784" s="5" t="n">
        <v>1.99</v>
      </c>
      <c r="H784" s="5" t="n">
        <v>0.643</v>
      </c>
      <c r="I784" s="5" t="n">
        <v>0</v>
      </c>
      <c r="J784" s="5" t="n">
        <v>1.99</v>
      </c>
      <c r="K784" s="5" t="n">
        <v>0</v>
      </c>
      <c r="L784" s="5" t="n">
        <v>1</v>
      </c>
      <c r="M784" s="5" t="n">
        <v>3.276</v>
      </c>
      <c r="N784" s="5" t="n">
        <v>1.928</v>
      </c>
      <c r="O784" s="5" t="n">
        <v>0</v>
      </c>
      <c r="P784" s="5" t="n">
        <v>3.276</v>
      </c>
      <c r="Q784" s="5" t="n">
        <v>0</v>
      </c>
      <c r="R784" s="5" t="n">
        <v>1</v>
      </c>
      <c r="S784" s="5" t="n">
        <v>5.205</v>
      </c>
      <c r="T784" s="5" t="n">
        <v>3.857</v>
      </c>
      <c r="U784" s="5" t="n">
        <v>0.104</v>
      </c>
      <c r="V784" s="5" t="n">
        <v>6.141</v>
      </c>
      <c r="W784" s="5" t="n">
        <v>0.18</v>
      </c>
      <c r="X784" s="5" t="n">
        <v>1</v>
      </c>
      <c r="Y784" s="5" t="n">
        <v>2.352</v>
      </c>
      <c r="Z784" s="5" t="n">
        <v>0.173</v>
      </c>
      <c r="AA784" s="5" t="n">
        <v>2.122</v>
      </c>
      <c r="AB784" s="5" t="n">
        <v>4.474</v>
      </c>
      <c r="AC784" s="5" t="n">
        <v>0</v>
      </c>
      <c r="AD784" s="5" t="n">
        <v>1</v>
      </c>
      <c r="AE784" s="5" t="n">
        <v>2.995</v>
      </c>
      <c r="AF784" s="5" t="n">
        <v>0.405</v>
      </c>
      <c r="AG784" s="5" t="n">
        <v>4.815</v>
      </c>
      <c r="AH784" s="5" t="n">
        <v>7.81</v>
      </c>
      <c r="AI784" s="5" t="n">
        <v>0</v>
      </c>
      <c r="AJ784" s="5" t="n">
        <v>1</v>
      </c>
      <c r="AK784" s="5" t="n">
        <v>6.852</v>
      </c>
      <c r="AL784" s="5" t="n">
        <v>2.546</v>
      </c>
      <c r="AM784" s="5" t="n">
        <v>4.256</v>
      </c>
      <c r="AN784" s="5" t="n">
        <v>13.107</v>
      </c>
      <c r="AO784" s="5" t="n">
        <v>0.18</v>
      </c>
      <c r="AP784" s="5" t="n">
        <v>1</v>
      </c>
      <c r="AQ784" s="5" t="n">
        <v>0.76</v>
      </c>
      <c r="AR784" s="5" t="n">
        <v>0.129</v>
      </c>
      <c r="AS784" s="5" t="n">
        <v>0.503</v>
      </c>
      <c r="AT784" s="5" t="n">
        <v>1.264</v>
      </c>
      <c r="AU784" s="5" t="n">
        <v>0</v>
      </c>
      <c r="AV784" s="5" t="n">
        <v>1</v>
      </c>
      <c r="AW784" s="5" t="n">
        <v>0.8110000000000001</v>
      </c>
      <c r="AX784" s="5" t="n">
        <v>0.129</v>
      </c>
      <c r="AY784" s="5" t="n">
        <v>0.531</v>
      </c>
      <c r="AZ784" s="5" t="n">
        <v>1.342</v>
      </c>
      <c r="BA784" s="5" t="n">
        <v>0</v>
      </c>
      <c r="BB784" s="5" t="n">
        <v>1</v>
      </c>
      <c r="BC784" s="5" t="n">
        <v>0.535</v>
      </c>
      <c r="BD784" s="5" t="n">
        <v>0.129</v>
      </c>
      <c r="BE784" s="5" t="n">
        <v>0.011</v>
      </c>
      <c r="BF784" s="5" t="n">
        <v>0.631</v>
      </c>
      <c r="BG784" s="5" t="n">
        <v>0.18</v>
      </c>
      <c r="BH784" s="5" t="n">
        <v>1</v>
      </c>
      <c r="BI784" s="5" t="n">
        <v>0.579</v>
      </c>
      <c r="BJ784" s="5" t="n">
        <v>0.129</v>
      </c>
      <c r="BK784" s="5" t="n">
        <v>0.754</v>
      </c>
      <c r="BL784" s="5" t="n">
        <v>1.334</v>
      </c>
      <c r="BM784" s="5" t="n">
        <v>0</v>
      </c>
      <c r="BN784" s="5" t="n">
        <v>1</v>
      </c>
      <c r="BO784" s="5" t="n">
        <v>0</v>
      </c>
      <c r="BP784" s="5" t="n">
        <v>0.014</v>
      </c>
      <c r="BQ784" s="5" t="n">
        <v>0.065</v>
      </c>
      <c r="BR784" s="5" t="n">
        <v>0</v>
      </c>
      <c r="BS784" s="5" t="n">
        <v>0</v>
      </c>
      <c r="BT784" s="5" t="n">
        <v>0</v>
      </c>
      <c r="BU784" s="5" t="n">
        <v>0.022</v>
      </c>
      <c r="BV784" s="5" t="n">
        <v>0.098</v>
      </c>
      <c r="BW784" s="5" t="n">
        <v>0.18</v>
      </c>
      <c r="BX784" s="5" t="n">
        <v>0</v>
      </c>
      <c r="BY784" s="5" t="n">
        <v>13.254</v>
      </c>
      <c r="BZ784" s="5" t="n">
        <v>0</v>
      </c>
      <c r="CA784" s="5" t="n">
        <v>13.254</v>
      </c>
      <c r="CB784" s="5" t="n">
        <v>0</v>
      </c>
      <c r="CC784" s="5" t="n">
        <v>83.248</v>
      </c>
      <c r="CD784" s="5" t="n">
        <v>7.95</v>
      </c>
      <c r="CE784" s="5" t="n">
        <v>85.849</v>
      </c>
      <c r="CF784" s="5" t="n">
        <v>199.534</v>
      </c>
      <c r="CG784" s="5" t="n">
        <v>0.18</v>
      </c>
      <c r="CH784" s="5" t="n">
        <v>1</v>
      </c>
      <c r="CI784" s="5" t="n">
        <v>0</v>
      </c>
      <c r="CJ784" s="5" t="n">
        <v>0</v>
      </c>
      <c r="CK784" s="5" t="n">
        <v>0</v>
      </c>
      <c r="CL784" s="5" t="n">
        <v>0</v>
      </c>
      <c r="CM784" s="5" t="n">
        <v>0</v>
      </c>
      <c r="CN784" s="5" t="n">
        <v>0</v>
      </c>
      <c r="CO784" s="5" t="n">
        <v>0</v>
      </c>
      <c r="CP784" s="5" t="n">
        <v>1</v>
      </c>
      <c r="CQ784" s="5" t="n">
        <v>1.348</v>
      </c>
      <c r="CR784" s="5" t="n">
        <v>1</v>
      </c>
      <c r="CS784" s="5" t="n">
        <v>1.71</v>
      </c>
      <c r="CT784" s="5" t="n">
        <v>4.861</v>
      </c>
      <c r="CU784" s="5" t="n">
        <v>11.622</v>
      </c>
    </row>
    <row r="785">
      <c r="A785" s="5" t="inlineStr">
        <is>
          <t>TZA2024</t>
        </is>
      </c>
      <c r="B785" s="5" t="inlineStr">
        <is>
          <t>TZA</t>
        </is>
      </c>
      <c r="C785" s="5" t="inlineStr">
        <is>
          <t>TZA</t>
        </is>
      </c>
      <c r="D785" s="5" t="inlineStr">
        <is>
          <t>Tanzania</t>
        </is>
      </c>
      <c r="E785" s="5" t="n">
        <v>2024</v>
      </c>
      <c r="F785" s="5" t="n">
        <v>0.18</v>
      </c>
      <c r="G785" s="5" t="n">
        <v>2.049</v>
      </c>
      <c r="H785" s="5" t="n">
        <v>0.662</v>
      </c>
      <c r="I785" s="5" t="n">
        <v>0</v>
      </c>
      <c r="J785" s="5" t="n">
        <v>2.049</v>
      </c>
      <c r="K785" s="5" t="n">
        <v>0</v>
      </c>
      <c r="L785" s="5" t="n">
        <v>1</v>
      </c>
      <c r="M785" s="5" t="n">
        <v>3.373</v>
      </c>
      <c r="N785" s="5" t="n">
        <v>1.985</v>
      </c>
      <c r="O785" s="5" t="n">
        <v>0</v>
      </c>
      <c r="P785" s="5" t="n">
        <v>3.373</v>
      </c>
      <c r="Q785" s="5" t="n">
        <v>0</v>
      </c>
      <c r="R785" s="5" t="n">
        <v>1</v>
      </c>
      <c r="S785" s="5" t="n">
        <v>5.358</v>
      </c>
      <c r="T785" s="5" t="n">
        <v>3.971</v>
      </c>
      <c r="U785" s="5" t="n">
        <v>0.131</v>
      </c>
      <c r="V785" s="5" t="n">
        <v>6.323</v>
      </c>
      <c r="W785" s="5" t="n">
        <v>0.18</v>
      </c>
      <c r="X785" s="5" t="n">
        <v>1</v>
      </c>
      <c r="Y785" s="5" t="n">
        <v>2.422</v>
      </c>
      <c r="Z785" s="5" t="n">
        <v>0.178</v>
      </c>
      <c r="AA785" s="5" t="n">
        <v>2.184</v>
      </c>
      <c r="AB785" s="5" t="n">
        <v>4.606</v>
      </c>
      <c r="AC785" s="5" t="n">
        <v>0</v>
      </c>
      <c r="AD785" s="5" t="n">
        <v>1</v>
      </c>
      <c r="AE785" s="5" t="n">
        <v>3.084</v>
      </c>
      <c r="AF785" s="5" t="n">
        <v>0.417</v>
      </c>
      <c r="AG785" s="5" t="n">
        <v>4.957</v>
      </c>
      <c r="AH785" s="5" t="n">
        <v>8.041</v>
      </c>
      <c r="AI785" s="5" t="n">
        <v>0</v>
      </c>
      <c r="AJ785" s="5" t="n">
        <v>1</v>
      </c>
      <c r="AK785" s="5" t="n">
        <v>7.054</v>
      </c>
      <c r="AL785" s="5" t="n">
        <v>2.621</v>
      </c>
      <c r="AM785" s="5" t="n">
        <v>4.662</v>
      </c>
      <c r="AN785" s="5" t="n">
        <v>13.494</v>
      </c>
      <c r="AO785" s="5" t="n">
        <v>0.18</v>
      </c>
      <c r="AP785" s="5" t="n">
        <v>1</v>
      </c>
      <c r="AQ785" s="5" t="n">
        <v>0.724</v>
      </c>
      <c r="AR785" s="5" t="n">
        <v>0.132</v>
      </c>
      <c r="AS785" s="5" t="n">
        <v>0.494</v>
      </c>
      <c r="AT785" s="5" t="n">
        <v>1.219</v>
      </c>
      <c r="AU785" s="5" t="n">
        <v>0</v>
      </c>
      <c r="AV785" s="5" t="n">
        <v>1</v>
      </c>
      <c r="AW785" s="5" t="n">
        <v>0.75</v>
      </c>
      <c r="AX785" s="5" t="n">
        <v>0.132</v>
      </c>
      <c r="AY785" s="5" t="n">
        <v>0.454</v>
      </c>
      <c r="AZ785" s="5" t="n">
        <v>1.204</v>
      </c>
      <c r="BA785" s="5" t="n">
        <v>0</v>
      </c>
      <c r="BB785" s="5" t="n">
        <v>1</v>
      </c>
      <c r="BC785" s="5" t="n">
        <v>0.513</v>
      </c>
      <c r="BD785" s="5" t="n">
        <v>0.132</v>
      </c>
      <c r="BE785" s="5" t="n">
        <v>0.013</v>
      </c>
      <c r="BF785" s="5" t="n">
        <v>0.605</v>
      </c>
      <c r="BG785" s="5" t="n">
        <v>0.18</v>
      </c>
      <c r="BH785" s="5" t="n">
        <v>1</v>
      </c>
      <c r="BI785" s="5" t="n">
        <v>0.591</v>
      </c>
      <c r="BJ785" s="5" t="n">
        <v>0.132</v>
      </c>
      <c r="BK785" s="5" t="n">
        <v>0.575</v>
      </c>
      <c r="BL785" s="5" t="n">
        <v>1.166</v>
      </c>
      <c r="BM785" s="5" t="n">
        <v>0</v>
      </c>
      <c r="BN785" s="5" t="n">
        <v>1</v>
      </c>
      <c r="BO785" s="5" t="n">
        <v>0</v>
      </c>
      <c r="BP785" s="5" t="n">
        <v>0.013</v>
      </c>
      <c r="BQ785" s="5" t="n">
        <v>0.06</v>
      </c>
      <c r="BR785" s="5" t="n">
        <v>0</v>
      </c>
      <c r="BS785" s="5" t="n">
        <v>0</v>
      </c>
      <c r="BT785" s="5" t="n">
        <v>0</v>
      </c>
      <c r="BU785" s="5" t="n">
        <v>0.02</v>
      </c>
      <c r="BV785" s="5" t="n">
        <v>0.09</v>
      </c>
      <c r="BW785" s="5" t="n">
        <v>0.18</v>
      </c>
      <c r="BX785" s="5" t="n">
        <v>0</v>
      </c>
      <c r="BY785" s="5" t="n">
        <v>13.646</v>
      </c>
      <c r="BZ785" s="5" t="n">
        <v>0</v>
      </c>
      <c r="CA785" s="5" t="n">
        <v>13.646</v>
      </c>
      <c r="CB785" s="5" t="n">
        <v>0</v>
      </c>
      <c r="CC785" s="5" t="n">
        <v>82.58799999999999</v>
      </c>
      <c r="CD785" s="5" t="n">
        <v>7.95</v>
      </c>
      <c r="CE785" s="5" t="n">
        <v>79.34099999999999</v>
      </c>
      <c r="CF785" s="5" t="n">
        <v>191.076</v>
      </c>
      <c r="CG785" s="5" t="n">
        <v>0.18</v>
      </c>
      <c r="CH785" s="5" t="n">
        <v>1</v>
      </c>
      <c r="CI785" s="5" t="n">
        <v>0</v>
      </c>
      <c r="CJ785" s="5" t="n">
        <v>0</v>
      </c>
      <c r="CK785" s="5" t="n">
        <v>0</v>
      </c>
      <c r="CL785" s="5" t="n">
        <v>0</v>
      </c>
      <c r="CM785" s="5" t="n">
        <v>0</v>
      </c>
      <c r="CN785" s="5" t="n">
        <v>0</v>
      </c>
      <c r="CO785" s="5" t="n">
        <v>0</v>
      </c>
      <c r="CP785" s="5" t="n">
        <v>1</v>
      </c>
      <c r="CQ785" s="5" t="n">
        <v>1.387</v>
      </c>
      <c r="CR785" s="5" t="n">
        <v>1</v>
      </c>
      <c r="CS785" s="5" t="n">
        <v>1.76</v>
      </c>
      <c r="CT785" s="5" t="n">
        <v>4.251</v>
      </c>
      <c r="CU785" s="5" t="n">
        <v>10.168</v>
      </c>
    </row>
    <row r="786">
      <c r="A786" s="5" t="inlineStr">
        <is>
          <t>THA2021</t>
        </is>
      </c>
      <c r="B786" s="5" t="inlineStr">
        <is>
          <t>THA</t>
        </is>
      </c>
      <c r="C786" s="5" t="inlineStr">
        <is>
          <t>THA</t>
        </is>
      </c>
      <c r="D786" s="5" t="inlineStr">
        <is>
          <t>Thailand</t>
        </is>
      </c>
      <c r="E786" s="5" t="n">
        <v>2021</v>
      </c>
      <c r="F786" s="5" t="n">
        <v>0.07000000000000001</v>
      </c>
      <c r="G786" s="5" t="n">
        <v>6.669</v>
      </c>
      <c r="H786" s="5" t="n">
        <v>1.143</v>
      </c>
      <c r="I786" s="5" t="n">
        <v>-0.86</v>
      </c>
      <c r="J786" s="5" t="n">
        <v>5.809</v>
      </c>
      <c r="K786" s="5" t="n">
        <v>0</v>
      </c>
      <c r="L786" s="5" t="n">
        <v>1</v>
      </c>
      <c r="M786" s="5" t="n">
        <v>7.964</v>
      </c>
      <c r="N786" s="5" t="n">
        <v>3.43</v>
      </c>
      <c r="O786" s="5" t="n">
        <v>-1.86</v>
      </c>
      <c r="P786" s="5" t="n">
        <v>6.104</v>
      </c>
      <c r="Q786" s="5" t="n">
        <v>0</v>
      </c>
      <c r="R786" s="5" t="n">
        <v>1</v>
      </c>
      <c r="S786" s="5" t="n">
        <v>10.464</v>
      </c>
      <c r="T786" s="5" t="n">
        <v>6.86</v>
      </c>
      <c r="U786" s="5" t="n">
        <v>-1.86</v>
      </c>
      <c r="V786" s="5" t="n">
        <v>9.206</v>
      </c>
      <c r="W786" s="5" t="n">
        <v>0.07000000000000001</v>
      </c>
      <c r="X786" s="5" t="n">
        <v>1</v>
      </c>
      <c r="Y786" s="5" t="n">
        <v>10.907</v>
      </c>
      <c r="Z786" s="5" t="n">
        <v>0.728</v>
      </c>
      <c r="AA786" s="5" t="n">
        <v>0</v>
      </c>
      <c r="AB786" s="5" t="n">
        <v>10.907</v>
      </c>
      <c r="AC786" s="5" t="n">
        <v>0</v>
      </c>
      <c r="AD786" s="5" t="n">
        <v>1</v>
      </c>
      <c r="AE786" s="5" t="n">
        <v>11.676</v>
      </c>
      <c r="AF786" s="5" t="n">
        <v>1.449</v>
      </c>
      <c r="AG786" s="5" t="n">
        <v>0</v>
      </c>
      <c r="AH786" s="5" t="n">
        <v>11.676</v>
      </c>
      <c r="AI786" s="5" t="n">
        <v>0</v>
      </c>
      <c r="AJ786" s="5" t="n">
        <v>1</v>
      </c>
      <c r="AK786" s="5" t="n">
        <v>14.754</v>
      </c>
      <c r="AL786" s="5" t="n">
        <v>7.241</v>
      </c>
      <c r="AM786" s="5" t="n">
        <v>-6.208</v>
      </c>
      <c r="AN786" s="5" t="n">
        <v>9.144</v>
      </c>
      <c r="AO786" s="5" t="n">
        <v>0</v>
      </c>
      <c r="AP786" s="5" t="n">
        <v>0</v>
      </c>
      <c r="AQ786" s="5" t="n">
        <v>0.621</v>
      </c>
      <c r="AR786" s="5" t="n">
        <v>0.114</v>
      </c>
      <c r="AS786" s="5" t="n">
        <v>0.21</v>
      </c>
      <c r="AT786" s="5" t="n">
        <v>0.889</v>
      </c>
      <c r="AU786" s="5" t="n">
        <v>0.07000000000000001</v>
      </c>
      <c r="AV786" s="5" t="n">
        <v>1</v>
      </c>
      <c r="AW786" s="5" t="n">
        <v>0.593</v>
      </c>
      <c r="AX786" s="5" t="n">
        <v>0.114</v>
      </c>
      <c r="AY786" s="5" t="n">
        <v>0.213</v>
      </c>
      <c r="AZ786" s="5" t="n">
        <v>0.862</v>
      </c>
      <c r="BA786" s="5" t="n">
        <v>0.07000000000000001</v>
      </c>
      <c r="BB786" s="5" t="n">
        <v>1</v>
      </c>
      <c r="BC786" s="5" t="n">
        <v>0.421</v>
      </c>
      <c r="BD786" s="5" t="n">
        <v>0.109</v>
      </c>
      <c r="BE786" s="5" t="n">
        <v>-0.123</v>
      </c>
      <c r="BF786" s="5" t="n">
        <v>0.319</v>
      </c>
      <c r="BG786" s="5" t="n">
        <v>0</v>
      </c>
      <c r="BH786" s="5" t="n">
        <v>1</v>
      </c>
      <c r="BI786" s="5" t="n">
        <v>0.5600000000000001</v>
      </c>
      <c r="BJ786" s="5" t="n">
        <v>0.114</v>
      </c>
      <c r="BK786" s="5" t="n">
        <v>-0.109</v>
      </c>
      <c r="BL786" s="5" t="n">
        <v>0.482</v>
      </c>
      <c r="BM786" s="5" t="n">
        <v>0.07000000000000001</v>
      </c>
      <c r="BN786" s="5" t="n">
        <v>1</v>
      </c>
      <c r="BO786" s="5" t="n">
        <v>0</v>
      </c>
      <c r="BP786" s="5" t="n">
        <v>0</v>
      </c>
      <c r="BQ786" s="5" t="n">
        <v>0.094</v>
      </c>
      <c r="BR786" s="5" t="n">
        <v>0</v>
      </c>
      <c r="BS786" s="5" t="n">
        <v>1</v>
      </c>
      <c r="BT786" s="5" t="n">
        <v>0</v>
      </c>
      <c r="BU786" s="5" t="n">
        <v>0</v>
      </c>
      <c r="BV786" s="5" t="n">
        <v>0.118</v>
      </c>
      <c r="BW786" s="5" t="n">
        <v>0.07000000000000001</v>
      </c>
      <c r="BX786" s="5" t="n">
        <v>0.833</v>
      </c>
      <c r="BY786" s="5" t="n">
        <v>11.787</v>
      </c>
      <c r="BZ786" s="5" t="n">
        <v>0</v>
      </c>
      <c r="CA786" s="5" t="n">
        <v>11.787</v>
      </c>
      <c r="CB786" s="5" t="n">
        <v>0</v>
      </c>
      <c r="CC786" s="5" t="n">
        <v>81.69499999999999</v>
      </c>
      <c r="CD786" s="5" t="n">
        <v>7.95</v>
      </c>
      <c r="CE786" s="5" t="n">
        <v>37.903</v>
      </c>
      <c r="CF786" s="5" t="n">
        <v>127.971</v>
      </c>
      <c r="CG786" s="5" t="n">
        <v>0.07000000000000001</v>
      </c>
      <c r="CH786" s="5" t="n">
        <v>1</v>
      </c>
      <c r="CI786" s="5" t="n">
        <v>0</v>
      </c>
      <c r="CJ786" s="5" t="n">
        <v>0</v>
      </c>
      <c r="CK786" s="5" t="n">
        <v>0</v>
      </c>
      <c r="CL786" s="5" t="n">
        <v>0</v>
      </c>
      <c r="CM786" s="5" t="n">
        <v>0</v>
      </c>
      <c r="CN786" s="5" t="n">
        <v>0</v>
      </c>
      <c r="CO786" s="5" t="n">
        <v>0</v>
      </c>
      <c r="CP786" s="5" t="n">
        <v>0</v>
      </c>
      <c r="CQ786" s="5" t="n">
        <v>1.198</v>
      </c>
      <c r="CR786" s="5" t="n">
        <v>0.654</v>
      </c>
      <c r="CS786" s="5" t="n">
        <v>7.139</v>
      </c>
      <c r="CT786" s="5" t="n">
        <v>3.604</v>
      </c>
      <c r="CU786" s="5" t="n">
        <v>20.842</v>
      </c>
    </row>
    <row r="787">
      <c r="A787" s="5" t="inlineStr">
        <is>
          <t>THA2022</t>
        </is>
      </c>
      <c r="B787" s="5" t="inlineStr">
        <is>
          <t>THA</t>
        </is>
      </c>
      <c r="C787" s="5" t="inlineStr">
        <is>
          <t>THA</t>
        </is>
      </c>
      <c r="D787" s="5" t="inlineStr">
        <is>
          <t>Thailand</t>
        </is>
      </c>
      <c r="E787" s="5" t="n">
        <v>2022</v>
      </c>
      <c r="F787" s="5" t="n">
        <v>0.07000000000000001</v>
      </c>
      <c r="G787" s="5" t="n">
        <v>9.582000000000001</v>
      </c>
      <c r="H787" s="5" t="n">
        <v>1.12</v>
      </c>
      <c r="I787" s="5" t="n">
        <v>-0.6889999999999999</v>
      </c>
      <c r="J787" s="5" t="n">
        <v>8.893000000000001</v>
      </c>
      <c r="K787" s="5" t="n">
        <v>0</v>
      </c>
      <c r="L787" s="5" t="n">
        <v>1</v>
      </c>
      <c r="M787" s="5" t="n">
        <v>8.545999999999999</v>
      </c>
      <c r="N787" s="5" t="n">
        <v>3.359</v>
      </c>
      <c r="O787" s="5" t="n">
        <v>-1.769</v>
      </c>
      <c r="P787" s="5" t="n">
        <v>6.777</v>
      </c>
      <c r="Q787" s="5" t="n">
        <v>0</v>
      </c>
      <c r="R787" s="5" t="n">
        <v>1</v>
      </c>
      <c r="S787" s="5" t="n">
        <v>13.105</v>
      </c>
      <c r="T787" s="5" t="n">
        <v>6.718</v>
      </c>
      <c r="U787" s="5" t="n">
        <v>-1.71</v>
      </c>
      <c r="V787" s="5" t="n">
        <v>12.13</v>
      </c>
      <c r="W787" s="5" t="n">
        <v>0.07000000000000001</v>
      </c>
      <c r="X787" s="5" t="n">
        <v>1</v>
      </c>
      <c r="Y787" s="5" t="n">
        <v>17.559</v>
      </c>
      <c r="Z787" s="5" t="n">
        <v>1.172</v>
      </c>
      <c r="AA787" s="5" t="n">
        <v>-3.802</v>
      </c>
      <c r="AB787" s="5" t="n">
        <v>13.757</v>
      </c>
      <c r="AC787" s="5" t="n">
        <v>0</v>
      </c>
      <c r="AD787" s="5" t="n">
        <v>1</v>
      </c>
      <c r="AE787" s="5" t="n">
        <v>18.419</v>
      </c>
      <c r="AF787" s="5" t="n">
        <v>2.286</v>
      </c>
      <c r="AG787" s="5" t="n">
        <v>-3.802</v>
      </c>
      <c r="AH787" s="5" t="n">
        <v>14.617</v>
      </c>
      <c r="AI787" s="5" t="n">
        <v>0</v>
      </c>
      <c r="AJ787" s="5" t="n">
        <v>1</v>
      </c>
      <c r="AK787" s="5" t="n">
        <v>21.86</v>
      </c>
      <c r="AL787" s="5" t="n">
        <v>10.439</v>
      </c>
      <c r="AM787" s="5" t="n">
        <v>-13.276</v>
      </c>
      <c r="AN787" s="5" t="n">
        <v>9.185</v>
      </c>
      <c r="AO787" s="5" t="n">
        <v>0</v>
      </c>
      <c r="AP787" s="5" t="n">
        <v>0</v>
      </c>
      <c r="AQ787" s="5" t="n">
        <v>0.847</v>
      </c>
      <c r="AR787" s="5" t="n">
        <v>0.123</v>
      </c>
      <c r="AS787" s="5" t="n">
        <v>0.156</v>
      </c>
      <c r="AT787" s="5" t="n">
        <v>1.073</v>
      </c>
      <c r="AU787" s="5" t="n">
        <v>0.07000000000000001</v>
      </c>
      <c r="AV787" s="5" t="n">
        <v>1</v>
      </c>
      <c r="AW787" s="5" t="n">
        <v>0.947</v>
      </c>
      <c r="AX787" s="5" t="n">
        <v>0.123</v>
      </c>
      <c r="AY787" s="5" t="n">
        <v>-0.034</v>
      </c>
      <c r="AZ787" s="5" t="n">
        <v>0.977</v>
      </c>
      <c r="BA787" s="5" t="n">
        <v>0.07000000000000001</v>
      </c>
      <c r="BB787" s="5" t="n">
        <v>1</v>
      </c>
      <c r="BC787" s="5" t="n">
        <v>0.473</v>
      </c>
      <c r="BD787" s="5" t="n">
        <v>0.098</v>
      </c>
      <c r="BE787" s="5" t="n">
        <v>-0.155</v>
      </c>
      <c r="BF787" s="5" t="n">
        <v>0.341</v>
      </c>
      <c r="BG787" s="5" t="n">
        <v>0</v>
      </c>
      <c r="BH787" s="5" t="n">
        <v>1</v>
      </c>
      <c r="BI787" s="5" t="n">
        <v>0.6889999999999999</v>
      </c>
      <c r="BJ787" s="5" t="n">
        <v>0.123</v>
      </c>
      <c r="BK787" s="5" t="n">
        <v>0.066</v>
      </c>
      <c r="BL787" s="5" t="n">
        <v>0.8080000000000001</v>
      </c>
      <c r="BM787" s="5" t="n">
        <v>0.07000000000000001</v>
      </c>
      <c r="BN787" s="5" t="n">
        <v>1</v>
      </c>
      <c r="BO787" s="5" t="n">
        <v>0</v>
      </c>
      <c r="BP787" s="5" t="n">
        <v>-0.034</v>
      </c>
      <c r="BQ787" s="5" t="n">
        <v>0.099</v>
      </c>
      <c r="BR787" s="5" t="n">
        <v>0</v>
      </c>
      <c r="BS787" s="5" t="n">
        <v>1</v>
      </c>
      <c r="BT787" s="5" t="n">
        <v>0</v>
      </c>
      <c r="BU787" s="5" t="n">
        <v>-0.034</v>
      </c>
      <c r="BV787" s="5" t="n">
        <v>0.121</v>
      </c>
      <c r="BW787" s="5" t="n">
        <v>0.07000000000000001</v>
      </c>
      <c r="BX787" s="5" t="n">
        <v>0.833</v>
      </c>
      <c r="BY787" s="5" t="n">
        <v>12.729</v>
      </c>
      <c r="BZ787" s="5" t="n">
        <v>0</v>
      </c>
      <c r="CA787" s="5" t="n">
        <v>12.729</v>
      </c>
      <c r="CB787" s="5" t="n">
        <v>0</v>
      </c>
      <c r="CC787" s="5" t="n">
        <v>102.477</v>
      </c>
      <c r="CD787" s="5" t="n">
        <v>7.95</v>
      </c>
      <c r="CE787" s="5" t="n">
        <v>37.759</v>
      </c>
      <c r="CF787" s="5" t="n">
        <v>149.279</v>
      </c>
      <c r="CG787" s="5" t="n">
        <v>0.07000000000000001</v>
      </c>
      <c r="CH787" s="5" t="n">
        <v>1</v>
      </c>
      <c r="CI787" s="5" t="n">
        <v>0</v>
      </c>
      <c r="CJ787" s="5" t="n">
        <v>0</v>
      </c>
      <c r="CK787" s="5" t="n">
        <v>0</v>
      </c>
      <c r="CL787" s="5" t="n">
        <v>0</v>
      </c>
      <c r="CM787" s="5" t="n">
        <v>0</v>
      </c>
      <c r="CN787" s="5" t="n">
        <v>0</v>
      </c>
      <c r="CO787" s="5" t="n">
        <v>0</v>
      </c>
      <c r="CP787" s="5" t="n">
        <v>0.186</v>
      </c>
      <c r="CQ787" s="5" t="n">
        <v>1.294</v>
      </c>
      <c r="CR787" s="5" t="n">
        <v>0.606</v>
      </c>
      <c r="CS787" s="5" t="n">
        <v>7.71</v>
      </c>
      <c r="CT787" s="5" t="n">
        <v>7.554</v>
      </c>
      <c r="CU787" s="5" t="n">
        <v>37.311</v>
      </c>
    </row>
    <row r="788">
      <c r="A788" s="5" t="inlineStr">
        <is>
          <t>THA2023</t>
        </is>
      </c>
      <c r="B788" s="5" t="inlineStr">
        <is>
          <t>THA</t>
        </is>
      </c>
      <c r="C788" s="5" t="inlineStr">
        <is>
          <t>THA</t>
        </is>
      </c>
      <c r="D788" s="5" t="inlineStr">
        <is>
          <t>Thailand</t>
        </is>
      </c>
      <c r="E788" s="5" t="n">
        <v>2023</v>
      </c>
      <c r="F788" s="5" t="n">
        <v>0.07000000000000001</v>
      </c>
      <c r="G788" s="5" t="n">
        <v>7.144</v>
      </c>
      <c r="H788" s="5" t="n">
        <v>1.152</v>
      </c>
      <c r="I788" s="5" t="n">
        <v>0.5600000000000001</v>
      </c>
      <c r="J788" s="5" t="n">
        <v>7.704</v>
      </c>
      <c r="K788" s="5" t="n">
        <v>0</v>
      </c>
      <c r="L788" s="5" t="n">
        <v>1</v>
      </c>
      <c r="M788" s="5" t="n">
        <v>6.926</v>
      </c>
      <c r="N788" s="5" t="n">
        <v>3.455</v>
      </c>
      <c r="O788" s="5" t="n">
        <v>-0.5649999999999999</v>
      </c>
      <c r="P788" s="5" t="n">
        <v>6.362</v>
      </c>
      <c r="Q788" s="5" t="n">
        <v>0</v>
      </c>
      <c r="R788" s="5" t="n">
        <v>1</v>
      </c>
      <c r="S788" s="5" t="n">
        <v>10.742</v>
      </c>
      <c r="T788" s="5" t="n">
        <v>6.911</v>
      </c>
      <c r="U788" s="5" t="n">
        <v>-0.486</v>
      </c>
      <c r="V788" s="5" t="n">
        <v>10.89</v>
      </c>
      <c r="W788" s="5" t="n">
        <v>0.07000000000000001</v>
      </c>
      <c r="X788" s="5" t="n">
        <v>1</v>
      </c>
      <c r="Y788" s="5" t="n">
        <v>11.311</v>
      </c>
      <c r="Z788" s="5" t="n">
        <v>0.755</v>
      </c>
      <c r="AA788" s="5" t="n">
        <v>-0.851</v>
      </c>
      <c r="AB788" s="5" t="n">
        <v>10.459</v>
      </c>
      <c r="AC788" s="5" t="n">
        <v>0</v>
      </c>
      <c r="AD788" s="5" t="n">
        <v>1</v>
      </c>
      <c r="AE788" s="5" t="n">
        <v>12.246</v>
      </c>
      <c r="AF788" s="5" t="n">
        <v>1.52</v>
      </c>
      <c r="AG788" s="5" t="n">
        <v>-0.851</v>
      </c>
      <c r="AH788" s="5" t="n">
        <v>11.395</v>
      </c>
      <c r="AI788" s="5" t="n">
        <v>0</v>
      </c>
      <c r="AJ788" s="5" t="n">
        <v>1</v>
      </c>
      <c r="AK788" s="5" t="n">
        <v>15.99</v>
      </c>
      <c r="AL788" s="5" t="n">
        <v>7.921</v>
      </c>
      <c r="AM788" s="5" t="n">
        <v>-6.148</v>
      </c>
      <c r="AN788" s="5" t="n">
        <v>10.531</v>
      </c>
      <c r="AO788" s="5" t="n">
        <v>0</v>
      </c>
      <c r="AP788" s="5" t="n">
        <v>0</v>
      </c>
      <c r="AQ788" s="5" t="n">
        <v>0.749</v>
      </c>
      <c r="AR788" s="5" t="n">
        <v>0.129</v>
      </c>
      <c r="AS788" s="5" t="n">
        <v>0.23</v>
      </c>
      <c r="AT788" s="5" t="n">
        <v>1.047</v>
      </c>
      <c r="AU788" s="5" t="n">
        <v>0.07000000000000001</v>
      </c>
      <c r="AV788" s="5" t="n">
        <v>1</v>
      </c>
      <c r="AW788" s="5" t="n">
        <v>0.783</v>
      </c>
      <c r="AX788" s="5" t="n">
        <v>0.129</v>
      </c>
      <c r="AY788" s="5" t="n">
        <v>0.107</v>
      </c>
      <c r="AZ788" s="5" t="n">
        <v>0.952</v>
      </c>
      <c r="BA788" s="5" t="n">
        <v>0.07000000000000001</v>
      </c>
      <c r="BB788" s="5" t="n">
        <v>1</v>
      </c>
      <c r="BC788" s="5" t="n">
        <v>0.41</v>
      </c>
      <c r="BD788" s="5" t="n">
        <v>0.098</v>
      </c>
      <c r="BE788" s="5" t="n">
        <v>-0.037</v>
      </c>
      <c r="BF788" s="5" t="n">
        <v>0.399</v>
      </c>
      <c r="BG788" s="5" t="n">
        <v>0</v>
      </c>
      <c r="BH788" s="5" t="n">
        <v>1</v>
      </c>
      <c r="BI788" s="5" t="n">
        <v>0.64</v>
      </c>
      <c r="BJ788" s="5" t="n">
        <v>0.129</v>
      </c>
      <c r="BK788" s="5" t="n">
        <v>-0.012</v>
      </c>
      <c r="BL788" s="5" t="n">
        <v>0.671</v>
      </c>
      <c r="BM788" s="5" t="n">
        <v>0.07000000000000001</v>
      </c>
      <c r="BN788" s="5" t="n">
        <v>1</v>
      </c>
      <c r="BO788" s="5" t="n">
        <v>0</v>
      </c>
      <c r="BP788" s="5" t="n">
        <v>0</v>
      </c>
      <c r="BQ788" s="5" t="n">
        <v>0.116</v>
      </c>
      <c r="BR788" s="5" t="n">
        <v>0</v>
      </c>
      <c r="BS788" s="5" t="n">
        <v>1</v>
      </c>
      <c r="BT788" s="5" t="n">
        <v>0</v>
      </c>
      <c r="BU788" s="5" t="n">
        <v>0</v>
      </c>
      <c r="BV788" s="5" t="n">
        <v>0.133</v>
      </c>
      <c r="BW788" s="5" t="n">
        <v>0.07000000000000001</v>
      </c>
      <c r="BX788" s="5" t="n">
        <v>0.833</v>
      </c>
      <c r="BY788" s="5" t="n">
        <v>13.254</v>
      </c>
      <c r="BZ788" s="5" t="n">
        <v>0</v>
      </c>
      <c r="CA788" s="5" t="n">
        <v>13.254</v>
      </c>
      <c r="CB788" s="5" t="n">
        <v>0</v>
      </c>
      <c r="CC788" s="5" t="n">
        <v>87.07899999999999</v>
      </c>
      <c r="CD788" s="5" t="n">
        <v>7.95</v>
      </c>
      <c r="CE788" s="5" t="n">
        <v>44.946</v>
      </c>
      <c r="CF788" s="5" t="n">
        <v>140.181</v>
      </c>
      <c r="CG788" s="5" t="n">
        <v>0.07000000000000001</v>
      </c>
      <c r="CH788" s="5" t="n">
        <v>1</v>
      </c>
      <c r="CI788" s="5" t="n">
        <v>0</v>
      </c>
      <c r="CJ788" s="5" t="n">
        <v>0</v>
      </c>
      <c r="CK788" s="5" t="n">
        <v>0</v>
      </c>
      <c r="CL788" s="5" t="n">
        <v>0</v>
      </c>
      <c r="CM788" s="5" t="n">
        <v>0</v>
      </c>
      <c r="CN788" s="5" t="n">
        <v>0</v>
      </c>
      <c r="CO788" s="5" t="n">
        <v>0</v>
      </c>
      <c r="CP788" s="5" t="n">
        <v>0.208</v>
      </c>
      <c r="CQ788" s="5" t="n">
        <v>1.348</v>
      </c>
      <c r="CR788" s="5" t="n">
        <v>0.544</v>
      </c>
      <c r="CS788" s="5" t="n">
        <v>8.028</v>
      </c>
      <c r="CT788" s="5" t="n">
        <v>4.484</v>
      </c>
      <c r="CU788" s="5" t="n">
        <v>15.087</v>
      </c>
    </row>
    <row r="789">
      <c r="A789" s="5" t="inlineStr">
        <is>
          <t>THA2024</t>
        </is>
      </c>
      <c r="B789" s="5" t="inlineStr">
        <is>
          <t>THA</t>
        </is>
      </c>
      <c r="C789" s="5" t="inlineStr">
        <is>
          <t>THA</t>
        </is>
      </c>
      <c r="D789" s="5" t="inlineStr">
        <is>
          <t>Thailand</t>
        </is>
      </c>
      <c r="E789" s="5" t="n">
        <v>2024</v>
      </c>
      <c r="F789" s="5" t="n">
        <v>0.07000000000000001</v>
      </c>
      <c r="G789" s="5" t="n">
        <v>6.478</v>
      </c>
      <c r="H789" s="5" t="n">
        <v>1.186</v>
      </c>
      <c r="I789" s="5" t="n">
        <v>0.641</v>
      </c>
      <c r="J789" s="5" t="n">
        <v>7.119</v>
      </c>
      <c r="K789" s="5" t="n">
        <v>0</v>
      </c>
      <c r="L789" s="5" t="n">
        <v>1</v>
      </c>
      <c r="M789" s="5" t="n">
        <v>6.343</v>
      </c>
      <c r="N789" s="5" t="n">
        <v>3.557</v>
      </c>
      <c r="O789" s="5" t="n">
        <v>-0.517</v>
      </c>
      <c r="P789" s="5" t="n">
        <v>5.826</v>
      </c>
      <c r="Q789" s="5" t="n">
        <v>0</v>
      </c>
      <c r="R789" s="5" t="n">
        <v>1</v>
      </c>
      <c r="S789" s="5" t="n">
        <v>10.182</v>
      </c>
      <c r="T789" s="5" t="n">
        <v>7.115</v>
      </c>
      <c r="U789" s="5" t="n">
        <v>-0.425</v>
      </c>
      <c r="V789" s="5" t="n">
        <v>10.342</v>
      </c>
      <c r="W789" s="5" t="n">
        <v>0.07000000000000001</v>
      </c>
      <c r="X789" s="5" t="n">
        <v>1</v>
      </c>
      <c r="Y789" s="5" t="n">
        <v>10.691</v>
      </c>
      <c r="Z789" s="5" t="n">
        <v>0.713</v>
      </c>
      <c r="AA789" s="5" t="n">
        <v>-0.78</v>
      </c>
      <c r="AB789" s="5" t="n">
        <v>9.911</v>
      </c>
      <c r="AC789" s="5" t="n">
        <v>0</v>
      </c>
      <c r="AD789" s="5" t="n">
        <v>1</v>
      </c>
      <c r="AE789" s="5" t="n">
        <v>11.654</v>
      </c>
      <c r="AF789" s="5" t="n">
        <v>1.446</v>
      </c>
      <c r="AG789" s="5" t="n">
        <v>-0.78</v>
      </c>
      <c r="AH789" s="5" t="n">
        <v>10.875</v>
      </c>
      <c r="AI789" s="5" t="n">
        <v>0</v>
      </c>
      <c r="AJ789" s="5" t="n">
        <v>1</v>
      </c>
      <c r="AK789" s="5" t="n">
        <v>14.027</v>
      </c>
      <c r="AL789" s="5" t="n">
        <v>7.134</v>
      </c>
      <c r="AM789" s="5" t="n">
        <v>-4.13</v>
      </c>
      <c r="AN789" s="5" t="n">
        <v>10.589</v>
      </c>
      <c r="AO789" s="5" t="n">
        <v>0</v>
      </c>
      <c r="AP789" s="5" t="n">
        <v>0</v>
      </c>
      <c r="AQ789" s="5" t="n">
        <v>0.72</v>
      </c>
      <c r="AR789" s="5" t="n">
        <v>0.132</v>
      </c>
      <c r="AS789" s="5" t="n">
        <v>0.258</v>
      </c>
      <c r="AT789" s="5" t="n">
        <v>1.046</v>
      </c>
      <c r="AU789" s="5" t="n">
        <v>0.07000000000000001</v>
      </c>
      <c r="AV789" s="5" t="n">
        <v>1</v>
      </c>
      <c r="AW789" s="5" t="n">
        <v>0.734</v>
      </c>
      <c r="AX789" s="5" t="n">
        <v>0.132</v>
      </c>
      <c r="AY789" s="5" t="n">
        <v>0.154</v>
      </c>
      <c r="AZ789" s="5" t="n">
        <v>0.95</v>
      </c>
      <c r="BA789" s="5" t="n">
        <v>0.07000000000000001</v>
      </c>
      <c r="BB789" s="5" t="n">
        <v>1</v>
      </c>
      <c r="BC789" s="5" t="n">
        <v>0.407</v>
      </c>
      <c r="BD789" s="5" t="n">
        <v>0.105</v>
      </c>
      <c r="BE789" s="5" t="n">
        <v>-0.037</v>
      </c>
      <c r="BF789" s="5" t="n">
        <v>0.396</v>
      </c>
      <c r="BG789" s="5" t="n">
        <v>0</v>
      </c>
      <c r="BH789" s="5" t="n">
        <v>1</v>
      </c>
      <c r="BI789" s="5" t="n">
        <v>0.652</v>
      </c>
      <c r="BJ789" s="5" t="n">
        <v>0.132</v>
      </c>
      <c r="BK789" s="5" t="n">
        <v>-0.006</v>
      </c>
      <c r="BL789" s="5" t="n">
        <v>0.6850000000000001</v>
      </c>
      <c r="BM789" s="5" t="n">
        <v>0.07000000000000001</v>
      </c>
      <c r="BN789" s="5" t="n">
        <v>1</v>
      </c>
      <c r="BO789" s="5" t="n">
        <v>0</v>
      </c>
      <c r="BP789" s="5" t="n">
        <v>0</v>
      </c>
      <c r="BQ789" s="5" t="n">
        <v>0.1</v>
      </c>
      <c r="BR789" s="5" t="n">
        <v>0</v>
      </c>
      <c r="BS789" s="5" t="n">
        <v>1</v>
      </c>
      <c r="BT789" s="5" t="n">
        <v>0</v>
      </c>
      <c r="BU789" s="5" t="n">
        <v>0</v>
      </c>
      <c r="BV789" s="5" t="n">
        <v>0.122</v>
      </c>
      <c r="BW789" s="5" t="n">
        <v>0.07000000000000001</v>
      </c>
      <c r="BX789" s="5" t="n">
        <v>0.833</v>
      </c>
      <c r="BY789" s="5" t="n">
        <v>13.646</v>
      </c>
      <c r="BZ789" s="5" t="n">
        <v>0</v>
      </c>
      <c r="CA789" s="5" t="n">
        <v>13.646</v>
      </c>
      <c r="CB789" s="5" t="n">
        <v>0</v>
      </c>
      <c r="CC789" s="5" t="n">
        <v>86.38500000000001</v>
      </c>
      <c r="CD789" s="5" t="n">
        <v>7.95</v>
      </c>
      <c r="CE789" s="5" t="n">
        <v>47.384</v>
      </c>
      <c r="CF789" s="5" t="n">
        <v>141.781</v>
      </c>
      <c r="CG789" s="5" t="n">
        <v>0.07000000000000001</v>
      </c>
      <c r="CH789" s="5" t="n">
        <v>1</v>
      </c>
      <c r="CI789" s="5" t="n">
        <v>0</v>
      </c>
      <c r="CJ789" s="5" t="n">
        <v>0</v>
      </c>
      <c r="CK789" s="5" t="n">
        <v>0</v>
      </c>
      <c r="CL789" s="5" t="n">
        <v>0</v>
      </c>
      <c r="CM789" s="5" t="n">
        <v>0</v>
      </c>
      <c r="CN789" s="5" t="n">
        <v>0</v>
      </c>
      <c r="CO789" s="5" t="n">
        <v>0</v>
      </c>
      <c r="CP789" s="5" t="n">
        <v>0.208</v>
      </c>
      <c r="CQ789" s="5" t="n">
        <v>1.387</v>
      </c>
      <c r="CR789" s="5" t="n">
        <v>0.544</v>
      </c>
      <c r="CS789" s="5" t="n">
        <v>8.265000000000001</v>
      </c>
      <c r="CT789" s="5" t="n">
        <v>3.509</v>
      </c>
      <c r="CU789" s="5" t="n">
        <v>13.12</v>
      </c>
    </row>
    <row r="790">
      <c r="A790" s="5" t="inlineStr">
        <is>
          <t>TLS2021</t>
        </is>
      </c>
      <c r="B790" s="5" t="inlineStr">
        <is>
          <t>TLS</t>
        </is>
      </c>
      <c r="C790" s="5" t="inlineStr">
        <is>
          <t>TLS</t>
        </is>
      </c>
      <c r="D790" s="5" t="inlineStr">
        <is>
          <t>Timor-Leste</t>
        </is>
      </c>
      <c r="E790" s="5" t="n">
        <v>2021</v>
      </c>
      <c r="F790" s="5" t="n">
        <v>0.025</v>
      </c>
      <c r="G790" s="5" t="n">
        <v>4.747</v>
      </c>
      <c r="H790" s="5" t="n">
        <v>1.143</v>
      </c>
      <c r="I790" s="5" t="n">
        <v>0</v>
      </c>
      <c r="J790" s="5" t="n">
        <v>4.747</v>
      </c>
      <c r="K790" s="5" t="n">
        <v>0</v>
      </c>
      <c r="L790" s="5" t="n">
        <v>1</v>
      </c>
      <c r="M790" s="5" t="n">
        <v>7.964</v>
      </c>
      <c r="N790" s="5" t="n">
        <v>3.43</v>
      </c>
      <c r="O790" s="5" t="n">
        <v>0</v>
      </c>
      <c r="P790" s="5" t="n">
        <v>7.964</v>
      </c>
      <c r="Q790" s="5" t="n">
        <v>0</v>
      </c>
      <c r="R790" s="5" t="n">
        <v>1</v>
      </c>
      <c r="S790" s="5" t="n">
        <v>10.464</v>
      </c>
      <c r="T790" s="5" t="n">
        <v>6.86</v>
      </c>
      <c r="U790" s="5" t="n">
        <v>0</v>
      </c>
      <c r="V790" s="5" t="n">
        <v>10.726</v>
      </c>
      <c r="W790" s="5" t="n">
        <v>0.025</v>
      </c>
      <c r="X790" s="5" t="n">
        <v>1</v>
      </c>
      <c r="Y790" s="5" t="n">
        <v>10.535</v>
      </c>
      <c r="Z790" s="5" t="n">
        <v>1.3</v>
      </c>
      <c r="AA790" s="5" t="n">
        <v>0</v>
      </c>
      <c r="AB790" s="5" t="n">
        <v>10.535</v>
      </c>
      <c r="AC790" s="5" t="n">
        <v>0</v>
      </c>
      <c r="AD790" s="5" t="n">
        <v>1</v>
      </c>
      <c r="AE790" s="5" t="n">
        <v>11.678</v>
      </c>
      <c r="AF790" s="5" t="n">
        <v>2.546</v>
      </c>
      <c r="AG790" s="5" t="n">
        <v>0</v>
      </c>
      <c r="AH790" s="5" t="n">
        <v>11.678</v>
      </c>
      <c r="AI790" s="5" t="n">
        <v>0</v>
      </c>
      <c r="AJ790" s="5" t="n">
        <v>1</v>
      </c>
      <c r="AK790" s="5" t="n">
        <v>18.538</v>
      </c>
      <c r="AL790" s="5" t="n">
        <v>9.619</v>
      </c>
      <c r="AM790" s="5" t="n">
        <v>0</v>
      </c>
      <c r="AN790" s="5" t="n">
        <v>19.002</v>
      </c>
      <c r="AO790" s="5" t="n">
        <v>0.025</v>
      </c>
      <c r="AP790" s="5" t="n">
        <v>1</v>
      </c>
      <c r="AQ790" s="5" t="n">
        <v>0.621</v>
      </c>
      <c r="AR790" s="5" t="n">
        <v>0.114</v>
      </c>
      <c r="AS790" s="5" t="n">
        <v>0</v>
      </c>
      <c r="AT790" s="5" t="n">
        <v>0.636</v>
      </c>
      <c r="AU790" s="5" t="n">
        <v>0.025</v>
      </c>
      <c r="AV790" s="5" t="n">
        <v>1</v>
      </c>
      <c r="AW790" s="5" t="n">
        <v>0.593</v>
      </c>
      <c r="AX790" s="5" t="n">
        <v>0.114</v>
      </c>
      <c r="AY790" s="5" t="n">
        <v>0</v>
      </c>
      <c r="AZ790" s="5" t="n">
        <v>0.608</v>
      </c>
      <c r="BA790" s="5" t="n">
        <v>0.025</v>
      </c>
      <c r="BB790" s="5" t="n">
        <v>1</v>
      </c>
      <c r="BC790" s="5" t="n">
        <v>0.44</v>
      </c>
      <c r="BD790" s="5" t="n">
        <v>0.114</v>
      </c>
      <c r="BE790" s="5" t="n">
        <v>0</v>
      </c>
      <c r="BF790" s="5" t="n">
        <v>0.451</v>
      </c>
      <c r="BG790" s="5" t="n">
        <v>0.025</v>
      </c>
      <c r="BH790" s="5" t="n">
        <v>1</v>
      </c>
      <c r="BI790" s="5" t="n">
        <v>0.5600000000000001</v>
      </c>
      <c r="BJ790" s="5" t="n">
        <v>0.114</v>
      </c>
      <c r="BK790" s="5" t="n">
        <v>0</v>
      </c>
      <c r="BL790" s="5" t="n">
        <v>0.574</v>
      </c>
      <c r="BM790" s="5" t="n">
        <v>0.025</v>
      </c>
      <c r="BN790" s="5" t="n">
        <v>1</v>
      </c>
      <c r="BO790" s="5" t="n">
        <v>0</v>
      </c>
      <c r="BP790" s="5" t="n">
        <v>0</v>
      </c>
      <c r="BQ790" s="5" t="n">
        <v>0</v>
      </c>
      <c r="BR790" s="5" t="n">
        <v>0</v>
      </c>
      <c r="BS790" s="5" t="n">
        <v>1</v>
      </c>
      <c r="BT790" s="5" t="n">
        <v>0</v>
      </c>
      <c r="BU790" s="5" t="n">
        <v>0</v>
      </c>
      <c r="BV790" s="5" t="n">
        <v>0</v>
      </c>
      <c r="BW790" s="5" t="n">
        <v>0.025</v>
      </c>
      <c r="BX790" s="5" t="n">
        <v>1</v>
      </c>
      <c r="BY790" s="5" t="n">
        <v>11.787</v>
      </c>
      <c r="BZ790" s="5" t="n">
        <v>0</v>
      </c>
      <c r="CA790" s="5" t="n">
        <v>11.787</v>
      </c>
      <c r="CB790" s="5" t="n">
        <v>0</v>
      </c>
      <c r="CC790" s="5" t="n">
        <v>81.69499999999999</v>
      </c>
      <c r="CD790" s="5" t="n">
        <v>7.95</v>
      </c>
      <c r="CE790" s="5" t="n">
        <v>0</v>
      </c>
      <c r="CF790" s="5" t="n">
        <v>83.738</v>
      </c>
      <c r="CG790" s="5" t="n">
        <v>0.025</v>
      </c>
      <c r="CH790" s="5" t="n">
        <v>1</v>
      </c>
      <c r="CI790" s="5" t="n">
        <v>0</v>
      </c>
      <c r="CJ790" s="5" t="n">
        <v>0</v>
      </c>
      <c r="CK790" s="5" t="n">
        <v>0</v>
      </c>
      <c r="CL790" s="5" t="n">
        <v>0</v>
      </c>
      <c r="CM790" s="5" t="n">
        <v>0</v>
      </c>
      <c r="CN790" s="5" t="n">
        <v>0</v>
      </c>
      <c r="CO790" s="5" t="n">
        <v>0</v>
      </c>
      <c r="CP790" s="5" t="n">
        <v>0</v>
      </c>
      <c r="CQ790" s="5" t="n">
        <v>1.198</v>
      </c>
      <c r="CR790" s="5" t="n">
        <v>0</v>
      </c>
      <c r="CS790" s="5" t="n">
        <v>4.776</v>
      </c>
      <c r="CT790" s="5" t="n">
        <v>3.604</v>
      </c>
      <c r="CU790" s="5" t="n">
        <v>9.407999999999999</v>
      </c>
    </row>
    <row r="791">
      <c r="A791" s="5" t="inlineStr">
        <is>
          <t>TLS2022</t>
        </is>
      </c>
      <c r="B791" s="5" t="inlineStr">
        <is>
          <t>TLS</t>
        </is>
      </c>
      <c r="C791" s="5" t="inlineStr">
        <is>
          <t>TLS</t>
        </is>
      </c>
      <c r="D791" s="5" t="inlineStr">
        <is>
          <t>Timor-Leste</t>
        </is>
      </c>
      <c r="E791" s="5" t="n">
        <v>2022</v>
      </c>
      <c r="F791" s="5" t="n">
        <v>0.025</v>
      </c>
      <c r="G791" s="5" t="n">
        <v>8.788</v>
      </c>
      <c r="H791" s="5" t="n">
        <v>1.235</v>
      </c>
      <c r="I791" s="5" t="n">
        <v>0</v>
      </c>
      <c r="J791" s="5" t="n">
        <v>8.788</v>
      </c>
      <c r="K791" s="5" t="n">
        <v>0</v>
      </c>
      <c r="L791" s="5" t="n">
        <v>1</v>
      </c>
      <c r="M791" s="5" t="n">
        <v>9.782999999999999</v>
      </c>
      <c r="N791" s="5" t="n">
        <v>3.704</v>
      </c>
      <c r="O791" s="5" t="n">
        <v>0</v>
      </c>
      <c r="P791" s="5" t="n">
        <v>9.782999999999999</v>
      </c>
      <c r="Q791" s="5" t="n">
        <v>0</v>
      </c>
      <c r="R791" s="5" t="n">
        <v>1</v>
      </c>
      <c r="S791" s="5" t="n">
        <v>14.962</v>
      </c>
      <c r="T791" s="5" t="n">
        <v>7.408</v>
      </c>
      <c r="U791" s="5" t="n">
        <v>0.028</v>
      </c>
      <c r="V791" s="5" t="n">
        <v>15.336</v>
      </c>
      <c r="W791" s="5" t="n">
        <v>0.025</v>
      </c>
      <c r="X791" s="5" t="n">
        <v>1</v>
      </c>
      <c r="Y791" s="5" t="n">
        <v>8.529</v>
      </c>
      <c r="Z791" s="5" t="n">
        <v>1.052</v>
      </c>
      <c r="AA791" s="5" t="n">
        <v>0</v>
      </c>
      <c r="AB791" s="5" t="n">
        <v>8.529</v>
      </c>
      <c r="AC791" s="5" t="n">
        <v>0</v>
      </c>
      <c r="AD791" s="5" t="n">
        <v>1</v>
      </c>
      <c r="AE791" s="5" t="n">
        <v>9.763</v>
      </c>
      <c r="AF791" s="5" t="n">
        <v>2.128</v>
      </c>
      <c r="AG791" s="5" t="n">
        <v>0</v>
      </c>
      <c r="AH791" s="5" t="n">
        <v>9.763</v>
      </c>
      <c r="AI791" s="5" t="n">
        <v>0</v>
      </c>
      <c r="AJ791" s="5" t="n">
        <v>1</v>
      </c>
      <c r="AK791" s="5" t="n">
        <v>17.171</v>
      </c>
      <c r="AL791" s="5" t="n">
        <v>8.91</v>
      </c>
      <c r="AM791" s="5" t="n">
        <v>0.032</v>
      </c>
      <c r="AN791" s="5" t="n">
        <v>17.601</v>
      </c>
      <c r="AO791" s="5" t="n">
        <v>0.025</v>
      </c>
      <c r="AP791" s="5" t="n">
        <v>1</v>
      </c>
      <c r="AQ791" s="5" t="n">
        <v>0.847</v>
      </c>
      <c r="AR791" s="5" t="n">
        <v>0.123</v>
      </c>
      <c r="AS791" s="5" t="n">
        <v>0.002</v>
      </c>
      <c r="AT791" s="5" t="n">
        <v>0.868</v>
      </c>
      <c r="AU791" s="5" t="n">
        <v>0.025</v>
      </c>
      <c r="AV791" s="5" t="n">
        <v>1</v>
      </c>
      <c r="AW791" s="5" t="n">
        <v>0.947</v>
      </c>
      <c r="AX791" s="5" t="n">
        <v>0.123</v>
      </c>
      <c r="AY791" s="5" t="n">
        <v>0.002</v>
      </c>
      <c r="AZ791" s="5" t="n">
        <v>0.97</v>
      </c>
      <c r="BA791" s="5" t="n">
        <v>0.025</v>
      </c>
      <c r="BB791" s="5" t="n">
        <v>1</v>
      </c>
      <c r="BC791" s="5" t="n">
        <v>0.589</v>
      </c>
      <c r="BD791" s="5" t="n">
        <v>0.123</v>
      </c>
      <c r="BE791" s="5" t="n">
        <v>0.001</v>
      </c>
      <c r="BF791" s="5" t="n">
        <v>0.603</v>
      </c>
      <c r="BG791" s="5" t="n">
        <v>0.025</v>
      </c>
      <c r="BH791" s="5" t="n">
        <v>1</v>
      </c>
      <c r="BI791" s="5" t="n">
        <v>0.6889999999999999</v>
      </c>
      <c r="BJ791" s="5" t="n">
        <v>0.123</v>
      </c>
      <c r="BK791" s="5" t="n">
        <v>0.001</v>
      </c>
      <c r="BL791" s="5" t="n">
        <v>0.706</v>
      </c>
      <c r="BM791" s="5" t="n">
        <v>0.025</v>
      </c>
      <c r="BN791" s="5" t="n">
        <v>1</v>
      </c>
      <c r="BO791" s="5" t="n">
        <v>0</v>
      </c>
      <c r="BP791" s="5" t="n">
        <v>0</v>
      </c>
      <c r="BQ791" s="5" t="n">
        <v>0</v>
      </c>
      <c r="BR791" s="5" t="n">
        <v>0</v>
      </c>
      <c r="BS791" s="5" t="n">
        <v>1</v>
      </c>
      <c r="BT791" s="5" t="n">
        <v>0</v>
      </c>
      <c r="BU791" s="5" t="n">
        <v>0</v>
      </c>
      <c r="BV791" s="5" t="n">
        <v>0</v>
      </c>
      <c r="BW791" s="5" t="n">
        <v>0.025</v>
      </c>
      <c r="BX791" s="5" t="n">
        <v>1</v>
      </c>
      <c r="BY791" s="5" t="n">
        <v>12.729</v>
      </c>
      <c r="BZ791" s="5" t="n">
        <v>0</v>
      </c>
      <c r="CA791" s="5" t="n">
        <v>12.729</v>
      </c>
      <c r="CB791" s="5" t="n">
        <v>0</v>
      </c>
      <c r="CC791" s="5" t="n">
        <v>102.477</v>
      </c>
      <c r="CD791" s="5" t="n">
        <v>7.95</v>
      </c>
      <c r="CE791" s="5" t="n">
        <v>0.19</v>
      </c>
      <c r="CF791" s="5" t="n">
        <v>105.038</v>
      </c>
      <c r="CG791" s="5" t="n">
        <v>0.025</v>
      </c>
      <c r="CH791" s="5" t="n">
        <v>1</v>
      </c>
      <c r="CI791" s="5" t="n">
        <v>0</v>
      </c>
      <c r="CJ791" s="5" t="n">
        <v>0</v>
      </c>
      <c r="CK791" s="5" t="n">
        <v>0</v>
      </c>
      <c r="CL791" s="5" t="n">
        <v>0</v>
      </c>
      <c r="CM791" s="5" t="n">
        <v>0</v>
      </c>
      <c r="CN791" s="5" t="n">
        <v>0</v>
      </c>
      <c r="CO791" s="5" t="n">
        <v>0</v>
      </c>
      <c r="CP791" s="5" t="n">
        <v>0</v>
      </c>
      <c r="CQ791" s="5" t="n">
        <v>1.294</v>
      </c>
      <c r="CR791" s="5" t="n">
        <v>0</v>
      </c>
      <c r="CS791" s="5" t="n">
        <v>5.158</v>
      </c>
      <c r="CT791" s="5" t="n">
        <v>7.554</v>
      </c>
      <c r="CU791" s="5" t="n">
        <v>16.097</v>
      </c>
    </row>
    <row r="792">
      <c r="A792" s="5" t="inlineStr">
        <is>
          <t>TLS2023</t>
        </is>
      </c>
      <c r="B792" s="5" t="inlineStr">
        <is>
          <t>TLS</t>
        </is>
      </c>
      <c r="C792" s="5" t="inlineStr">
        <is>
          <t>TLS</t>
        </is>
      </c>
      <c r="D792" s="5" t="inlineStr">
        <is>
          <t>Timor-Leste</t>
        </is>
      </c>
      <c r="E792" s="5" t="n">
        <v>2023</v>
      </c>
      <c r="F792" s="5" t="n">
        <v>0.025</v>
      </c>
      <c r="G792" s="5" t="n">
        <v>5.77</v>
      </c>
      <c r="H792" s="5" t="n">
        <v>1.286</v>
      </c>
      <c r="I792" s="5" t="n">
        <v>0</v>
      </c>
      <c r="J792" s="5" t="n">
        <v>5.77</v>
      </c>
      <c r="K792" s="5" t="n">
        <v>0</v>
      </c>
      <c r="L792" s="5" t="n">
        <v>1</v>
      </c>
      <c r="M792" s="5" t="n">
        <v>7.886</v>
      </c>
      <c r="N792" s="5" t="n">
        <v>3.857</v>
      </c>
      <c r="O792" s="5" t="n">
        <v>0</v>
      </c>
      <c r="P792" s="5" t="n">
        <v>7.886</v>
      </c>
      <c r="Q792" s="5" t="n">
        <v>0</v>
      </c>
      <c r="R792" s="5" t="n">
        <v>1</v>
      </c>
      <c r="S792" s="5" t="n">
        <v>12.198</v>
      </c>
      <c r="T792" s="5" t="n">
        <v>7.714</v>
      </c>
      <c r="U792" s="5" t="n">
        <v>0.034</v>
      </c>
      <c r="V792" s="5" t="n">
        <v>12.503</v>
      </c>
      <c r="W792" s="5" t="n">
        <v>0.025</v>
      </c>
      <c r="X792" s="5" t="n">
        <v>1</v>
      </c>
      <c r="Y792" s="5" t="n">
        <v>8.093999999999999</v>
      </c>
      <c r="Z792" s="5" t="n">
        <v>0.999</v>
      </c>
      <c r="AA792" s="5" t="n">
        <v>0</v>
      </c>
      <c r="AB792" s="5" t="n">
        <v>8.093999999999999</v>
      </c>
      <c r="AC792" s="5" t="n">
        <v>0</v>
      </c>
      <c r="AD792" s="5" t="n">
        <v>1</v>
      </c>
      <c r="AE792" s="5" t="n">
        <v>9.380000000000001</v>
      </c>
      <c r="AF792" s="5" t="n">
        <v>2.045</v>
      </c>
      <c r="AG792" s="5" t="n">
        <v>0</v>
      </c>
      <c r="AH792" s="5" t="n">
        <v>9.380000000000001</v>
      </c>
      <c r="AI792" s="5" t="n">
        <v>0</v>
      </c>
      <c r="AJ792" s="5" t="n">
        <v>1</v>
      </c>
      <c r="AK792" s="5" t="n">
        <v>17.094</v>
      </c>
      <c r="AL792" s="5" t="n">
        <v>8.869999999999999</v>
      </c>
      <c r="AM792" s="5" t="n">
        <v>0.047</v>
      </c>
      <c r="AN792" s="5" t="n">
        <v>17.521</v>
      </c>
      <c r="AO792" s="5" t="n">
        <v>0.025</v>
      </c>
      <c r="AP792" s="5" t="n">
        <v>1</v>
      </c>
      <c r="AQ792" s="5" t="n">
        <v>0.749</v>
      </c>
      <c r="AR792" s="5" t="n">
        <v>0.129</v>
      </c>
      <c r="AS792" s="5" t="n">
        <v>0.002</v>
      </c>
      <c r="AT792" s="5" t="n">
        <v>0.768</v>
      </c>
      <c r="AU792" s="5" t="n">
        <v>0.025</v>
      </c>
      <c r="AV792" s="5" t="n">
        <v>1</v>
      </c>
      <c r="AW792" s="5" t="n">
        <v>0.783</v>
      </c>
      <c r="AX792" s="5" t="n">
        <v>0.129</v>
      </c>
      <c r="AY792" s="5" t="n">
        <v>0.002</v>
      </c>
      <c r="AZ792" s="5" t="n">
        <v>0.802</v>
      </c>
      <c r="BA792" s="5" t="n">
        <v>0.025</v>
      </c>
      <c r="BB792" s="5" t="n">
        <v>1</v>
      </c>
      <c r="BC792" s="5" t="n">
        <v>0.527</v>
      </c>
      <c r="BD792" s="5" t="n">
        <v>0.129</v>
      </c>
      <c r="BE792" s="5" t="n">
        <v>0.001</v>
      </c>
      <c r="BF792" s="5" t="n">
        <v>0.541</v>
      </c>
      <c r="BG792" s="5" t="n">
        <v>0.025</v>
      </c>
      <c r="BH792" s="5" t="n">
        <v>1</v>
      </c>
      <c r="BI792" s="5" t="n">
        <v>0.64</v>
      </c>
      <c r="BJ792" s="5" t="n">
        <v>0.129</v>
      </c>
      <c r="BK792" s="5" t="n">
        <v>0.002</v>
      </c>
      <c r="BL792" s="5" t="n">
        <v>0.656</v>
      </c>
      <c r="BM792" s="5" t="n">
        <v>0.025</v>
      </c>
      <c r="BN792" s="5" t="n">
        <v>1</v>
      </c>
      <c r="BO792" s="5" t="n">
        <v>0</v>
      </c>
      <c r="BP792" s="5" t="n">
        <v>0</v>
      </c>
      <c r="BQ792" s="5" t="n">
        <v>0</v>
      </c>
      <c r="BR792" s="5" t="n">
        <v>0</v>
      </c>
      <c r="BS792" s="5" t="n">
        <v>1</v>
      </c>
      <c r="BT792" s="5" t="n">
        <v>0</v>
      </c>
      <c r="BU792" s="5" t="n">
        <v>0</v>
      </c>
      <c r="BV792" s="5" t="n">
        <v>0</v>
      </c>
      <c r="BW792" s="5" t="n">
        <v>0.025</v>
      </c>
      <c r="BX792" s="5" t="n">
        <v>1</v>
      </c>
      <c r="BY792" s="5" t="n">
        <v>13.254</v>
      </c>
      <c r="BZ792" s="5" t="n">
        <v>0</v>
      </c>
      <c r="CA792" s="5" t="n">
        <v>13.254</v>
      </c>
      <c r="CB792" s="5" t="n">
        <v>0</v>
      </c>
      <c r="CC792" s="5" t="n">
        <v>87.07899999999999</v>
      </c>
      <c r="CD792" s="5" t="n">
        <v>7.95</v>
      </c>
      <c r="CE792" s="5" t="n">
        <v>0.241</v>
      </c>
      <c r="CF792" s="5" t="n">
        <v>89.256</v>
      </c>
      <c r="CG792" s="5" t="n">
        <v>0.025</v>
      </c>
      <c r="CH792" s="5" t="n">
        <v>1</v>
      </c>
      <c r="CI792" s="5" t="n">
        <v>0</v>
      </c>
      <c r="CJ792" s="5" t="n">
        <v>0</v>
      </c>
      <c r="CK792" s="5" t="n">
        <v>0</v>
      </c>
      <c r="CL792" s="5" t="n">
        <v>0</v>
      </c>
      <c r="CM792" s="5" t="n">
        <v>0</v>
      </c>
      <c r="CN792" s="5" t="n">
        <v>0</v>
      </c>
      <c r="CO792" s="5" t="n">
        <v>0</v>
      </c>
      <c r="CP792" s="5" t="n">
        <v>0</v>
      </c>
      <c r="CQ792" s="5" t="n">
        <v>1.348</v>
      </c>
      <c r="CR792" s="5" t="n">
        <v>0</v>
      </c>
      <c r="CS792" s="5" t="n">
        <v>5.37</v>
      </c>
      <c r="CT792" s="5" t="n">
        <v>4.484</v>
      </c>
      <c r="CU792" s="5" t="n">
        <v>12.529</v>
      </c>
    </row>
    <row r="793">
      <c r="A793" s="5" t="inlineStr">
        <is>
          <t>TLS2024</t>
        </is>
      </c>
      <c r="B793" s="5" t="inlineStr">
        <is>
          <t>TLS</t>
        </is>
      </c>
      <c r="C793" s="5" t="inlineStr">
        <is>
          <t>TLS</t>
        </is>
      </c>
      <c r="D793" s="5" t="inlineStr">
        <is>
          <t>Timor-Leste</t>
        </is>
      </c>
      <c r="E793" s="5" t="n">
        <v>2024</v>
      </c>
      <c r="F793" s="5" t="n">
        <v>0.025</v>
      </c>
      <c r="G793" s="5" t="n">
        <v>4.833</v>
      </c>
      <c r="H793" s="5" t="n">
        <v>1.324</v>
      </c>
      <c r="I793" s="5" t="n">
        <v>0</v>
      </c>
      <c r="J793" s="5" t="n">
        <v>4.833</v>
      </c>
      <c r="K793" s="5" t="n">
        <v>0</v>
      </c>
      <c r="L793" s="5" t="n">
        <v>1</v>
      </c>
      <c r="M793" s="5" t="n">
        <v>7.124</v>
      </c>
      <c r="N793" s="5" t="n">
        <v>3.971</v>
      </c>
      <c r="O793" s="5" t="n">
        <v>0</v>
      </c>
      <c r="P793" s="5" t="n">
        <v>7.124</v>
      </c>
      <c r="Q793" s="5" t="n">
        <v>0</v>
      </c>
      <c r="R793" s="5" t="n">
        <v>1</v>
      </c>
      <c r="S793" s="5" t="n">
        <v>11.451</v>
      </c>
      <c r="T793" s="5" t="n">
        <v>7.942</v>
      </c>
      <c r="U793" s="5" t="n">
        <v>0.039</v>
      </c>
      <c r="V793" s="5" t="n">
        <v>11.737</v>
      </c>
      <c r="W793" s="5" t="n">
        <v>0.025</v>
      </c>
      <c r="X793" s="5" t="n">
        <v>1</v>
      </c>
      <c r="Y793" s="5" t="n">
        <v>7.751</v>
      </c>
      <c r="Z793" s="5" t="n">
        <v>0.956</v>
      </c>
      <c r="AA793" s="5" t="n">
        <v>0</v>
      </c>
      <c r="AB793" s="5" t="n">
        <v>7.751</v>
      </c>
      <c r="AC793" s="5" t="n">
        <v>0</v>
      </c>
      <c r="AD793" s="5" t="n">
        <v>1</v>
      </c>
      <c r="AE793" s="5" t="n">
        <v>9.074999999999999</v>
      </c>
      <c r="AF793" s="5" t="n">
        <v>1.978</v>
      </c>
      <c r="AG793" s="5" t="n">
        <v>0</v>
      </c>
      <c r="AH793" s="5" t="n">
        <v>9.074999999999999</v>
      </c>
      <c r="AI793" s="5" t="n">
        <v>0</v>
      </c>
      <c r="AJ793" s="5" t="n">
        <v>1</v>
      </c>
      <c r="AK793" s="5" t="n">
        <v>17.016</v>
      </c>
      <c r="AL793" s="5" t="n">
        <v>8.829000000000001</v>
      </c>
      <c r="AM793" s="5" t="n">
        <v>0.058</v>
      </c>
      <c r="AN793" s="5" t="n">
        <v>17.442</v>
      </c>
      <c r="AO793" s="5" t="n">
        <v>0.025</v>
      </c>
      <c r="AP793" s="5" t="n">
        <v>1</v>
      </c>
      <c r="AQ793" s="5" t="n">
        <v>0.72</v>
      </c>
      <c r="AR793" s="5" t="n">
        <v>0.132</v>
      </c>
      <c r="AS793" s="5" t="n">
        <v>0.002</v>
      </c>
      <c r="AT793" s="5" t="n">
        <v>0.738</v>
      </c>
      <c r="AU793" s="5" t="n">
        <v>0.025</v>
      </c>
      <c r="AV793" s="5" t="n">
        <v>1</v>
      </c>
      <c r="AW793" s="5" t="n">
        <v>0.734</v>
      </c>
      <c r="AX793" s="5" t="n">
        <v>0.132</v>
      </c>
      <c r="AY793" s="5" t="n">
        <v>0.002</v>
      </c>
      <c r="AZ793" s="5" t="n">
        <v>0.752</v>
      </c>
      <c r="BA793" s="5" t="n">
        <v>0.025</v>
      </c>
      <c r="BB793" s="5" t="n">
        <v>1</v>
      </c>
      <c r="BC793" s="5" t="n">
        <v>0.51</v>
      </c>
      <c r="BD793" s="5" t="n">
        <v>0.132</v>
      </c>
      <c r="BE793" s="5" t="n">
        <v>0.002</v>
      </c>
      <c r="BF793" s="5" t="n">
        <v>0.523</v>
      </c>
      <c r="BG793" s="5" t="n">
        <v>0.025</v>
      </c>
      <c r="BH793" s="5" t="n">
        <v>1</v>
      </c>
      <c r="BI793" s="5" t="n">
        <v>0.652</v>
      </c>
      <c r="BJ793" s="5" t="n">
        <v>0.132</v>
      </c>
      <c r="BK793" s="5" t="n">
        <v>0.002</v>
      </c>
      <c r="BL793" s="5" t="n">
        <v>0.668</v>
      </c>
      <c r="BM793" s="5" t="n">
        <v>0.025</v>
      </c>
      <c r="BN793" s="5" t="n">
        <v>1</v>
      </c>
      <c r="BO793" s="5" t="n">
        <v>0</v>
      </c>
      <c r="BP793" s="5" t="n">
        <v>0</v>
      </c>
      <c r="BQ793" s="5" t="n">
        <v>0</v>
      </c>
      <c r="BR793" s="5" t="n">
        <v>0</v>
      </c>
      <c r="BS793" s="5" t="n">
        <v>1</v>
      </c>
      <c r="BT793" s="5" t="n">
        <v>0</v>
      </c>
      <c r="BU793" s="5" t="n">
        <v>0</v>
      </c>
      <c r="BV793" s="5" t="n">
        <v>0</v>
      </c>
      <c r="BW793" s="5" t="n">
        <v>0.025</v>
      </c>
      <c r="BX793" s="5" t="n">
        <v>1</v>
      </c>
      <c r="BY793" s="5" t="n">
        <v>13.646</v>
      </c>
      <c r="BZ793" s="5" t="n">
        <v>0</v>
      </c>
      <c r="CA793" s="5" t="n">
        <v>13.646</v>
      </c>
      <c r="CB793" s="5" t="n">
        <v>0</v>
      </c>
      <c r="CC793" s="5" t="n">
        <v>86.38500000000001</v>
      </c>
      <c r="CD793" s="5" t="n">
        <v>7.95</v>
      </c>
      <c r="CE793" s="5" t="n">
        <v>0.294</v>
      </c>
      <c r="CF793" s="5" t="n">
        <v>88.545</v>
      </c>
      <c r="CG793" s="5" t="n">
        <v>0.025</v>
      </c>
      <c r="CH793" s="5" t="n">
        <v>1</v>
      </c>
      <c r="CI793" s="5" t="n">
        <v>0</v>
      </c>
      <c r="CJ793" s="5" t="n">
        <v>0</v>
      </c>
      <c r="CK793" s="5" t="n">
        <v>0</v>
      </c>
      <c r="CL793" s="5" t="n">
        <v>0</v>
      </c>
      <c r="CM793" s="5" t="n">
        <v>0</v>
      </c>
      <c r="CN793" s="5" t="n">
        <v>0</v>
      </c>
      <c r="CO793" s="5" t="n">
        <v>0</v>
      </c>
      <c r="CP793" s="5" t="n">
        <v>0</v>
      </c>
      <c r="CQ793" s="5" t="n">
        <v>1.387</v>
      </c>
      <c r="CR793" s="5" t="n">
        <v>0</v>
      </c>
      <c r="CS793" s="5" t="n">
        <v>5.529</v>
      </c>
      <c r="CT793" s="5" t="n">
        <v>3.509</v>
      </c>
      <c r="CU793" s="5" t="n">
        <v>10.896</v>
      </c>
    </row>
    <row r="794">
      <c r="A794" s="5" t="inlineStr">
        <is>
          <t>TGO2021</t>
        </is>
      </c>
      <c r="B794" s="5" t="inlineStr">
        <is>
          <t>TGO</t>
        </is>
      </c>
      <c r="C794" s="5" t="inlineStr">
        <is>
          <t>TGO</t>
        </is>
      </c>
      <c r="D794" s="5" t="inlineStr">
        <is>
          <t>Togo</t>
        </is>
      </c>
      <c r="E794" s="5" t="n">
        <v>2021</v>
      </c>
      <c r="F794" s="5" t="n">
        <v>0.18</v>
      </c>
      <c r="G794" s="5" t="n">
        <v>5.897</v>
      </c>
      <c r="H794" s="5" t="n">
        <v>1.143</v>
      </c>
      <c r="I794" s="5" t="n">
        <v>0</v>
      </c>
      <c r="J794" s="5" t="n">
        <v>5.897</v>
      </c>
      <c r="K794" s="5" t="n">
        <v>0</v>
      </c>
      <c r="L794" s="5" t="n">
        <v>1</v>
      </c>
      <c r="M794" s="5" t="n">
        <v>7.964</v>
      </c>
      <c r="N794" s="5" t="n">
        <v>3.43</v>
      </c>
      <c r="O794" s="5" t="n">
        <v>0</v>
      </c>
      <c r="P794" s="5" t="n">
        <v>7.964</v>
      </c>
      <c r="Q794" s="5" t="n">
        <v>0</v>
      </c>
      <c r="R794" s="5" t="n">
        <v>1</v>
      </c>
      <c r="S794" s="5" t="n">
        <v>11.613</v>
      </c>
      <c r="T794" s="5" t="n">
        <v>6.86</v>
      </c>
      <c r="U794" s="5" t="n">
        <v>-3.887</v>
      </c>
      <c r="V794" s="5" t="n">
        <v>9.117000000000001</v>
      </c>
      <c r="W794" s="5" t="n">
        <v>0</v>
      </c>
      <c r="X794" s="5" t="n">
        <v>0</v>
      </c>
      <c r="Y794" s="5" t="n">
        <v>3.845</v>
      </c>
      <c r="Z794" s="5" t="n">
        <v>0.52</v>
      </c>
      <c r="AA794" s="5" t="n">
        <v>0</v>
      </c>
      <c r="AB794" s="5" t="n">
        <v>3.845</v>
      </c>
      <c r="AC794" s="5" t="n">
        <v>0</v>
      </c>
      <c r="AD794" s="5" t="n">
        <v>1</v>
      </c>
      <c r="AE794" s="5" t="n">
        <v>4.988</v>
      </c>
      <c r="AF794" s="5" t="n">
        <v>1.166</v>
      </c>
      <c r="AG794" s="5" t="n">
        <v>0</v>
      </c>
      <c r="AH794" s="5" t="n">
        <v>4.988</v>
      </c>
      <c r="AI794" s="5" t="n">
        <v>0</v>
      </c>
      <c r="AJ794" s="5" t="n">
        <v>1</v>
      </c>
      <c r="AK794" s="5" t="n">
        <v>11.848</v>
      </c>
      <c r="AL794" s="5" t="n">
        <v>6.31</v>
      </c>
      <c r="AM794" s="5" t="n">
        <v>0</v>
      </c>
      <c r="AN794" s="5" t="n">
        <v>13.981</v>
      </c>
      <c r="AO794" s="5" t="n">
        <v>0.18</v>
      </c>
      <c r="AP794" s="5" t="n">
        <v>1</v>
      </c>
      <c r="AQ794" s="5" t="n">
        <v>0.619</v>
      </c>
      <c r="AR794" s="5" t="n">
        <v>0.114</v>
      </c>
      <c r="AS794" s="5" t="n">
        <v>0.102</v>
      </c>
      <c r="AT794" s="5" t="n">
        <v>0.851</v>
      </c>
      <c r="AU794" s="5" t="n">
        <v>0.18</v>
      </c>
      <c r="AV794" s="5" t="n">
        <v>1</v>
      </c>
      <c r="AW794" s="5" t="n">
        <v>0.599</v>
      </c>
      <c r="AX794" s="5" t="n">
        <v>0.114</v>
      </c>
      <c r="AY794" s="5" t="n">
        <v>0.151</v>
      </c>
      <c r="AZ794" s="5" t="n">
        <v>0.885</v>
      </c>
      <c r="BA794" s="5" t="n">
        <v>0.18</v>
      </c>
      <c r="BB794" s="5" t="n">
        <v>1</v>
      </c>
      <c r="BC794" s="5" t="n">
        <v>0.439</v>
      </c>
      <c r="BD794" s="5" t="n">
        <v>0.114</v>
      </c>
      <c r="BE794" s="5" t="n">
        <v>-0.021</v>
      </c>
      <c r="BF794" s="5" t="n">
        <v>0.494</v>
      </c>
      <c r="BG794" s="5" t="n">
        <v>0.18</v>
      </c>
      <c r="BH794" s="5" t="n">
        <v>1</v>
      </c>
      <c r="BI794" s="5" t="n">
        <v>0.505</v>
      </c>
      <c r="BJ794" s="5" t="n">
        <v>0.114</v>
      </c>
      <c r="BK794" s="5" t="n">
        <v>0.091</v>
      </c>
      <c r="BL794" s="5" t="n">
        <v>0.703</v>
      </c>
      <c r="BM794" s="5" t="n">
        <v>0.18</v>
      </c>
      <c r="BN794" s="5" t="n">
        <v>1</v>
      </c>
      <c r="BO794" s="5" t="n">
        <v>0</v>
      </c>
      <c r="BP794" s="5" t="n">
        <v>0</v>
      </c>
      <c r="BQ794" s="5" t="n">
        <v>0.157</v>
      </c>
      <c r="BR794" s="5" t="n">
        <v>0</v>
      </c>
      <c r="BS794" s="5" t="n">
        <v>0.5</v>
      </c>
      <c r="BT794" s="5" t="n">
        <v>0</v>
      </c>
      <c r="BU794" s="5" t="n">
        <v>0</v>
      </c>
      <c r="BV794" s="5" t="n">
        <v>0.23</v>
      </c>
      <c r="BW794" s="5" t="n">
        <v>0.18</v>
      </c>
      <c r="BX794" s="5" t="n">
        <v>0.333</v>
      </c>
      <c r="BY794" s="5" t="n">
        <v>11.787</v>
      </c>
      <c r="BZ794" s="5" t="n">
        <v>0</v>
      </c>
      <c r="CA794" s="5" t="n">
        <v>11.787</v>
      </c>
      <c r="CB794" s="5" t="n">
        <v>0</v>
      </c>
      <c r="CC794" s="5" t="n">
        <v>78.125</v>
      </c>
      <c r="CD794" s="5" t="n">
        <v>7.95</v>
      </c>
      <c r="CE794" s="5" t="n">
        <v>0</v>
      </c>
      <c r="CF794" s="5" t="n">
        <v>92.188</v>
      </c>
      <c r="CG794" s="5" t="n">
        <v>0.18</v>
      </c>
      <c r="CH794" s="5" t="n">
        <v>1</v>
      </c>
      <c r="CI794" s="5" t="n">
        <v>0</v>
      </c>
      <c r="CJ794" s="5" t="n">
        <v>0</v>
      </c>
      <c r="CK794" s="5" t="n">
        <v>0</v>
      </c>
      <c r="CL794" s="5" t="n">
        <v>0</v>
      </c>
      <c r="CM794" s="5" t="n">
        <v>0</v>
      </c>
      <c r="CN794" s="5" t="n">
        <v>0</v>
      </c>
      <c r="CO794" s="5" t="n">
        <v>0</v>
      </c>
      <c r="CP794" s="5" t="n">
        <v>0</v>
      </c>
      <c r="CQ794" s="5" t="n">
        <v>1.198</v>
      </c>
      <c r="CR794" s="5" t="n">
        <v>0</v>
      </c>
      <c r="CS794" s="5" t="n">
        <v>4.776</v>
      </c>
      <c r="CT794" s="5" t="n">
        <v>4.753</v>
      </c>
      <c r="CU794" s="5" t="n">
        <v>15.162</v>
      </c>
    </row>
    <row r="795">
      <c r="A795" s="5" t="inlineStr">
        <is>
          <t>TGO2022</t>
        </is>
      </c>
      <c r="B795" s="5" t="inlineStr">
        <is>
          <t>TGO</t>
        </is>
      </c>
      <c r="C795" s="5" t="inlineStr">
        <is>
          <t>TGO</t>
        </is>
      </c>
      <c r="D795" s="5" t="inlineStr">
        <is>
          <t>Togo</t>
        </is>
      </c>
      <c r="E795" s="5" t="n">
        <v>2022</v>
      </c>
      <c r="F795" s="5" t="n">
        <v>0.18</v>
      </c>
      <c r="G795" s="5" t="n">
        <v>11.72</v>
      </c>
      <c r="H795" s="5" t="n">
        <v>1.235</v>
      </c>
      <c r="I795" s="5" t="n">
        <v>0</v>
      </c>
      <c r="J795" s="5" t="n">
        <v>11.72</v>
      </c>
      <c r="K795" s="5" t="n">
        <v>0</v>
      </c>
      <c r="L795" s="5" t="n">
        <v>1</v>
      </c>
      <c r="M795" s="5" t="n">
        <v>9.782999999999999</v>
      </c>
      <c r="N795" s="5" t="n">
        <v>3.704</v>
      </c>
      <c r="O795" s="5" t="n">
        <v>0</v>
      </c>
      <c r="P795" s="5" t="n">
        <v>9.782999999999999</v>
      </c>
      <c r="Q795" s="5" t="n">
        <v>0</v>
      </c>
      <c r="R795" s="5" t="n">
        <v>1</v>
      </c>
      <c r="S795" s="5" t="n">
        <v>17.893</v>
      </c>
      <c r="T795" s="5" t="n">
        <v>7.408</v>
      </c>
      <c r="U795" s="5" t="n">
        <v>-8.955</v>
      </c>
      <c r="V795" s="5" t="n">
        <v>10.547</v>
      </c>
      <c r="W795" s="5" t="n">
        <v>0</v>
      </c>
      <c r="X795" s="5" t="n">
        <v>0</v>
      </c>
      <c r="Y795" s="5" t="n">
        <v>4.152</v>
      </c>
      <c r="Z795" s="5" t="n">
        <v>0.5610000000000001</v>
      </c>
      <c r="AA795" s="5" t="n">
        <v>0</v>
      </c>
      <c r="AB795" s="5" t="n">
        <v>4.152</v>
      </c>
      <c r="AC795" s="5" t="n">
        <v>0</v>
      </c>
      <c r="AD795" s="5" t="n">
        <v>1</v>
      </c>
      <c r="AE795" s="5" t="n">
        <v>5.387</v>
      </c>
      <c r="AF795" s="5" t="n">
        <v>1.26</v>
      </c>
      <c r="AG795" s="5" t="n">
        <v>0</v>
      </c>
      <c r="AH795" s="5" t="n">
        <v>5.387</v>
      </c>
      <c r="AI795" s="5" t="n">
        <v>0</v>
      </c>
      <c r="AJ795" s="5" t="n">
        <v>1</v>
      </c>
      <c r="AK795" s="5" t="n">
        <v>12.795</v>
      </c>
      <c r="AL795" s="5" t="n">
        <v>6.815</v>
      </c>
      <c r="AM795" s="5" t="n">
        <v>0.17</v>
      </c>
      <c r="AN795" s="5" t="n">
        <v>15.098</v>
      </c>
      <c r="AO795" s="5" t="n">
        <v>0.18</v>
      </c>
      <c r="AP795" s="5" t="n">
        <v>1</v>
      </c>
      <c r="AQ795" s="5" t="n">
        <v>0.861</v>
      </c>
      <c r="AR795" s="5" t="n">
        <v>0.123</v>
      </c>
      <c r="AS795" s="5" t="n">
        <v>-0.005</v>
      </c>
      <c r="AT795" s="5" t="n">
        <v>1.01</v>
      </c>
      <c r="AU795" s="5" t="n">
        <v>0.18</v>
      </c>
      <c r="AV795" s="5" t="n">
        <v>1</v>
      </c>
      <c r="AW795" s="5" t="n">
        <v>0.986</v>
      </c>
      <c r="AX795" s="5" t="n">
        <v>0.123</v>
      </c>
      <c r="AY795" s="5" t="n">
        <v>-0.014</v>
      </c>
      <c r="AZ795" s="5" t="n">
        <v>1.147</v>
      </c>
      <c r="BA795" s="5" t="n">
        <v>0.18</v>
      </c>
      <c r="BB795" s="5" t="n">
        <v>1</v>
      </c>
      <c r="BC795" s="5" t="n">
        <v>0.598</v>
      </c>
      <c r="BD795" s="5" t="n">
        <v>0.123</v>
      </c>
      <c r="BE795" s="5" t="n">
        <v>-0.134</v>
      </c>
      <c r="BF795" s="5" t="n">
        <v>0.548</v>
      </c>
      <c r="BG795" s="5" t="n">
        <v>0.18</v>
      </c>
      <c r="BH795" s="5" t="n">
        <v>1</v>
      </c>
      <c r="BI795" s="5" t="n">
        <v>0.612</v>
      </c>
      <c r="BJ795" s="5" t="n">
        <v>0.123</v>
      </c>
      <c r="BK795" s="5" t="n">
        <v>0.159</v>
      </c>
      <c r="BL795" s="5" t="n">
        <v>0.91</v>
      </c>
      <c r="BM795" s="5" t="n">
        <v>0.18</v>
      </c>
      <c r="BN795" s="5" t="n">
        <v>1</v>
      </c>
      <c r="BO795" s="5" t="n">
        <v>0</v>
      </c>
      <c r="BP795" s="5" t="n">
        <v>0</v>
      </c>
      <c r="BQ795" s="5" t="n">
        <v>0.14</v>
      </c>
      <c r="BR795" s="5" t="n">
        <v>0</v>
      </c>
      <c r="BS795" s="5" t="n">
        <v>0.5</v>
      </c>
      <c r="BT795" s="5" t="n">
        <v>0</v>
      </c>
      <c r="BU795" s="5" t="n">
        <v>0</v>
      </c>
      <c r="BV795" s="5" t="n">
        <v>0.205</v>
      </c>
      <c r="BW795" s="5" t="n">
        <v>0.18</v>
      </c>
      <c r="BX795" s="5" t="n">
        <v>0.333</v>
      </c>
      <c r="BY795" s="5" t="n">
        <v>12.729</v>
      </c>
      <c r="BZ795" s="5" t="n">
        <v>0</v>
      </c>
      <c r="CA795" s="5" t="n">
        <v>12.729</v>
      </c>
      <c r="CB795" s="5" t="n">
        <v>0</v>
      </c>
      <c r="CC795" s="5" t="n">
        <v>97.90000000000001</v>
      </c>
      <c r="CD795" s="5" t="n">
        <v>7.95</v>
      </c>
      <c r="CE795" s="5" t="n">
        <v>1.304</v>
      </c>
      <c r="CF795" s="5" t="n">
        <v>115.522</v>
      </c>
      <c r="CG795" s="5" t="n">
        <v>0.18</v>
      </c>
      <c r="CH795" s="5" t="n">
        <v>1</v>
      </c>
      <c r="CI795" s="5" t="n">
        <v>0</v>
      </c>
      <c r="CJ795" s="5" t="n">
        <v>0</v>
      </c>
      <c r="CK795" s="5" t="n">
        <v>0</v>
      </c>
      <c r="CL795" s="5" t="n">
        <v>0</v>
      </c>
      <c r="CM795" s="5" t="n">
        <v>0</v>
      </c>
      <c r="CN795" s="5" t="n">
        <v>0</v>
      </c>
      <c r="CO795" s="5" t="n">
        <v>0</v>
      </c>
      <c r="CP795" s="5" t="n">
        <v>0</v>
      </c>
      <c r="CQ795" s="5" t="n">
        <v>1.294</v>
      </c>
      <c r="CR795" s="5" t="n">
        <v>0</v>
      </c>
      <c r="CS795" s="5" t="n">
        <v>5.158</v>
      </c>
      <c r="CT795" s="5" t="n">
        <v>10.485</v>
      </c>
      <c r="CU795" s="5" t="n">
        <v>31.326</v>
      </c>
    </row>
    <row r="796">
      <c r="A796" s="5" t="inlineStr">
        <is>
          <t>TGO2023</t>
        </is>
      </c>
      <c r="B796" s="5" t="inlineStr">
        <is>
          <t>TGO</t>
        </is>
      </c>
      <c r="C796" s="5" t="inlineStr">
        <is>
          <t>TGO</t>
        </is>
      </c>
      <c r="D796" s="5" t="inlineStr">
        <is>
          <t>Togo</t>
        </is>
      </c>
      <c r="E796" s="5" t="n">
        <v>2023</v>
      </c>
      <c r="F796" s="5" t="n">
        <v>0.18</v>
      </c>
      <c r="G796" s="5" t="n">
        <v>6.147</v>
      </c>
      <c r="H796" s="5" t="n">
        <v>1.286</v>
      </c>
      <c r="I796" s="5" t="n">
        <v>0</v>
      </c>
      <c r="J796" s="5" t="n">
        <v>6.147</v>
      </c>
      <c r="K796" s="5" t="n">
        <v>0</v>
      </c>
      <c r="L796" s="5" t="n">
        <v>1</v>
      </c>
      <c r="M796" s="5" t="n">
        <v>7.886</v>
      </c>
      <c r="N796" s="5" t="n">
        <v>3.857</v>
      </c>
      <c r="O796" s="5" t="n">
        <v>0</v>
      </c>
      <c r="P796" s="5" t="n">
        <v>7.886</v>
      </c>
      <c r="Q796" s="5" t="n">
        <v>0</v>
      </c>
      <c r="R796" s="5" t="n">
        <v>1</v>
      </c>
      <c r="S796" s="5" t="n">
        <v>12.575</v>
      </c>
      <c r="T796" s="5" t="n">
        <v>7.714</v>
      </c>
      <c r="U796" s="5" t="n">
        <v>-3.114</v>
      </c>
      <c r="V796" s="5" t="n">
        <v>11.164</v>
      </c>
      <c r="W796" s="5" t="n">
        <v>0</v>
      </c>
      <c r="X796" s="5" t="n">
        <v>0</v>
      </c>
      <c r="Y796" s="5" t="n">
        <v>4.324</v>
      </c>
      <c r="Z796" s="5" t="n">
        <v>0.584</v>
      </c>
      <c r="AA796" s="5" t="n">
        <v>0</v>
      </c>
      <c r="AB796" s="5" t="n">
        <v>4.324</v>
      </c>
      <c r="AC796" s="5" t="n">
        <v>0</v>
      </c>
      <c r="AD796" s="5" t="n">
        <v>1</v>
      </c>
      <c r="AE796" s="5" t="n">
        <v>5.609</v>
      </c>
      <c r="AF796" s="5" t="n">
        <v>1.312</v>
      </c>
      <c r="AG796" s="5" t="n">
        <v>0</v>
      </c>
      <c r="AH796" s="5" t="n">
        <v>5.609</v>
      </c>
      <c r="AI796" s="5" t="n">
        <v>0</v>
      </c>
      <c r="AJ796" s="5" t="n">
        <v>1</v>
      </c>
      <c r="AK796" s="5" t="n">
        <v>13.323</v>
      </c>
      <c r="AL796" s="5" t="n">
        <v>7.096</v>
      </c>
      <c r="AM796" s="5" t="n">
        <v>0.266</v>
      </c>
      <c r="AN796" s="5" t="n">
        <v>15.722</v>
      </c>
      <c r="AO796" s="5" t="n">
        <v>0.18</v>
      </c>
      <c r="AP796" s="5" t="n">
        <v>1</v>
      </c>
      <c r="AQ796" s="5" t="n">
        <v>0.76</v>
      </c>
      <c r="AR796" s="5" t="n">
        <v>0.129</v>
      </c>
      <c r="AS796" s="5" t="n">
        <v>0.218</v>
      </c>
      <c r="AT796" s="5" t="n">
        <v>1.154</v>
      </c>
      <c r="AU796" s="5" t="n">
        <v>0.18</v>
      </c>
      <c r="AV796" s="5" t="n">
        <v>1</v>
      </c>
      <c r="AW796" s="5" t="n">
        <v>0.8110000000000001</v>
      </c>
      <c r="AX796" s="5" t="n">
        <v>0.129</v>
      </c>
      <c r="AY796" s="5" t="n">
        <v>0.306</v>
      </c>
      <c r="AZ796" s="5" t="n">
        <v>1.319</v>
      </c>
      <c r="BA796" s="5" t="n">
        <v>0.18</v>
      </c>
      <c r="BB796" s="5" t="n">
        <v>1</v>
      </c>
      <c r="BC796" s="5" t="n">
        <v>0.535</v>
      </c>
      <c r="BD796" s="5" t="n">
        <v>0.129</v>
      </c>
      <c r="BE796" s="5" t="n">
        <v>0.08599999999999999</v>
      </c>
      <c r="BF796" s="5" t="n">
        <v>0.732</v>
      </c>
      <c r="BG796" s="5" t="n">
        <v>0.18</v>
      </c>
      <c r="BH796" s="5" t="n">
        <v>1</v>
      </c>
      <c r="BI796" s="5" t="n">
        <v>0.579</v>
      </c>
      <c r="BJ796" s="5" t="n">
        <v>0.129</v>
      </c>
      <c r="BK796" s="5" t="n">
        <v>0.329</v>
      </c>
      <c r="BL796" s="5" t="n">
        <v>1.072</v>
      </c>
      <c r="BM796" s="5" t="n">
        <v>0.18</v>
      </c>
      <c r="BN796" s="5" t="n">
        <v>1</v>
      </c>
      <c r="BO796" s="5" t="n">
        <v>0</v>
      </c>
      <c r="BP796" s="5" t="n">
        <v>0</v>
      </c>
      <c r="BQ796" s="5" t="n">
        <v>0.189</v>
      </c>
      <c r="BR796" s="5" t="n">
        <v>0</v>
      </c>
      <c r="BS796" s="5" t="n">
        <v>0.5</v>
      </c>
      <c r="BT796" s="5" t="n">
        <v>0</v>
      </c>
      <c r="BU796" s="5" t="n">
        <v>0</v>
      </c>
      <c r="BV796" s="5" t="n">
        <v>0.211</v>
      </c>
      <c r="BW796" s="5" t="n">
        <v>0.18</v>
      </c>
      <c r="BX796" s="5" t="n">
        <v>0.333</v>
      </c>
      <c r="BY796" s="5" t="n">
        <v>13.254</v>
      </c>
      <c r="BZ796" s="5" t="n">
        <v>0</v>
      </c>
      <c r="CA796" s="5" t="n">
        <v>13.254</v>
      </c>
      <c r="CB796" s="5" t="n">
        <v>0</v>
      </c>
      <c r="CC796" s="5" t="n">
        <v>83.248</v>
      </c>
      <c r="CD796" s="5" t="n">
        <v>7.95</v>
      </c>
      <c r="CE796" s="5" t="n">
        <v>1.659</v>
      </c>
      <c r="CF796" s="5" t="n">
        <v>98.233</v>
      </c>
      <c r="CG796" s="5" t="n">
        <v>0.18</v>
      </c>
      <c r="CH796" s="5" t="n">
        <v>1</v>
      </c>
      <c r="CI796" s="5" t="n">
        <v>0</v>
      </c>
      <c r="CJ796" s="5" t="n">
        <v>0</v>
      </c>
      <c r="CK796" s="5" t="n">
        <v>0</v>
      </c>
      <c r="CL796" s="5" t="n">
        <v>0</v>
      </c>
      <c r="CM796" s="5" t="n">
        <v>0</v>
      </c>
      <c r="CN796" s="5" t="n">
        <v>0</v>
      </c>
      <c r="CO796" s="5" t="n">
        <v>0</v>
      </c>
      <c r="CP796" s="5" t="n">
        <v>0</v>
      </c>
      <c r="CQ796" s="5" t="n">
        <v>1.348</v>
      </c>
      <c r="CR796" s="5" t="n">
        <v>0</v>
      </c>
      <c r="CS796" s="5" t="n">
        <v>5.37</v>
      </c>
      <c r="CT796" s="5" t="n">
        <v>4.861</v>
      </c>
      <c r="CU796" s="5" t="n">
        <v>11.622</v>
      </c>
    </row>
    <row r="797">
      <c r="A797" s="5" t="inlineStr">
        <is>
          <t>TGO2024</t>
        </is>
      </c>
      <c r="B797" s="5" t="inlineStr">
        <is>
          <t>TGO</t>
        </is>
      </c>
      <c r="C797" s="5" t="inlineStr">
        <is>
          <t>TGO</t>
        </is>
      </c>
      <c r="D797" s="5" t="inlineStr">
        <is>
          <t>Togo</t>
        </is>
      </c>
      <c r="E797" s="5" t="n">
        <v>2024</v>
      </c>
      <c r="F797" s="5" t="n">
        <v>0.18</v>
      </c>
      <c r="G797" s="5" t="n">
        <v>5.575</v>
      </c>
      <c r="H797" s="5" t="n">
        <v>1.324</v>
      </c>
      <c r="I797" s="5" t="n">
        <v>0</v>
      </c>
      <c r="J797" s="5" t="n">
        <v>5.575</v>
      </c>
      <c r="K797" s="5" t="n">
        <v>0</v>
      </c>
      <c r="L797" s="5" t="n">
        <v>1</v>
      </c>
      <c r="M797" s="5" t="n">
        <v>7.124</v>
      </c>
      <c r="N797" s="5" t="n">
        <v>3.971</v>
      </c>
      <c r="O797" s="5" t="n">
        <v>0</v>
      </c>
      <c r="P797" s="5" t="n">
        <v>7.124</v>
      </c>
      <c r="Q797" s="5" t="n">
        <v>0</v>
      </c>
      <c r="R797" s="5" t="n">
        <v>1</v>
      </c>
      <c r="S797" s="5" t="n">
        <v>12.193</v>
      </c>
      <c r="T797" s="5" t="n">
        <v>7.942</v>
      </c>
      <c r="U797" s="5" t="n">
        <v>-2.9</v>
      </c>
      <c r="V797" s="5" t="n">
        <v>10.966</v>
      </c>
      <c r="W797" s="5" t="n">
        <v>0</v>
      </c>
      <c r="X797" s="5" t="n">
        <v>0</v>
      </c>
      <c r="Y797" s="5" t="n">
        <v>11.492</v>
      </c>
      <c r="Z797" s="5" t="n">
        <v>1.553</v>
      </c>
      <c r="AA797" s="5" t="n">
        <v>0</v>
      </c>
      <c r="AB797" s="5" t="n">
        <v>11.492</v>
      </c>
      <c r="AC797" s="5" t="n">
        <v>0</v>
      </c>
      <c r="AD797" s="5" t="n">
        <v>1</v>
      </c>
      <c r="AE797" s="5" t="n">
        <v>12.815</v>
      </c>
      <c r="AF797" s="5" t="n">
        <v>2.997</v>
      </c>
      <c r="AG797" s="5" t="n">
        <v>0</v>
      </c>
      <c r="AH797" s="5" t="n">
        <v>12.815</v>
      </c>
      <c r="AI797" s="5" t="n">
        <v>0</v>
      </c>
      <c r="AJ797" s="5" t="n">
        <v>1</v>
      </c>
      <c r="AK797" s="5" t="n">
        <v>20.757</v>
      </c>
      <c r="AL797" s="5" t="n">
        <v>11.055</v>
      </c>
      <c r="AM797" s="5" t="n">
        <v>0.509</v>
      </c>
      <c r="AN797" s="5" t="n">
        <v>24.493</v>
      </c>
      <c r="AO797" s="5" t="n">
        <v>0.18</v>
      </c>
      <c r="AP797" s="5" t="n">
        <v>1</v>
      </c>
      <c r="AQ797" s="5" t="n">
        <v>0.724</v>
      </c>
      <c r="AR797" s="5" t="n">
        <v>0.132</v>
      </c>
      <c r="AS797" s="5" t="n">
        <v>0.252</v>
      </c>
      <c r="AT797" s="5" t="n">
        <v>1.152</v>
      </c>
      <c r="AU797" s="5" t="n">
        <v>0.18</v>
      </c>
      <c r="AV797" s="5" t="n">
        <v>1</v>
      </c>
      <c r="AW797" s="5" t="n">
        <v>0.75</v>
      </c>
      <c r="AX797" s="5" t="n">
        <v>0.132</v>
      </c>
      <c r="AY797" s="5" t="n">
        <v>0.324</v>
      </c>
      <c r="AZ797" s="5" t="n">
        <v>1.267</v>
      </c>
      <c r="BA797" s="5" t="n">
        <v>0.18</v>
      </c>
      <c r="BB797" s="5" t="n">
        <v>1</v>
      </c>
      <c r="BC797" s="5" t="n">
        <v>0.513</v>
      </c>
      <c r="BD797" s="5" t="n">
        <v>0.132</v>
      </c>
      <c r="BE797" s="5" t="n">
        <v>0.08</v>
      </c>
      <c r="BF797" s="5" t="n">
        <v>0.7</v>
      </c>
      <c r="BG797" s="5" t="n">
        <v>0.18</v>
      </c>
      <c r="BH797" s="5" t="n">
        <v>1</v>
      </c>
      <c r="BI797" s="5" t="n">
        <v>0.591</v>
      </c>
      <c r="BJ797" s="5" t="n">
        <v>0.132</v>
      </c>
      <c r="BK797" s="5" t="n">
        <v>0.317</v>
      </c>
      <c r="BL797" s="5" t="n">
        <v>1.072</v>
      </c>
      <c r="BM797" s="5" t="n">
        <v>0.18</v>
      </c>
      <c r="BN797" s="5" t="n">
        <v>1</v>
      </c>
      <c r="BO797" s="5" t="n">
        <v>0</v>
      </c>
      <c r="BP797" s="5" t="n">
        <v>0</v>
      </c>
      <c r="BQ797" s="5" t="n">
        <v>0.152</v>
      </c>
      <c r="BR797" s="5" t="n">
        <v>0</v>
      </c>
      <c r="BS797" s="5" t="n">
        <v>0.5</v>
      </c>
      <c r="BT797" s="5" t="n">
        <v>0</v>
      </c>
      <c r="BU797" s="5" t="n">
        <v>0</v>
      </c>
      <c r="BV797" s="5" t="n">
        <v>0.211</v>
      </c>
      <c r="BW797" s="5" t="n">
        <v>0.18</v>
      </c>
      <c r="BX797" s="5" t="n">
        <v>0.333</v>
      </c>
      <c r="BY797" s="5" t="n">
        <v>13.646</v>
      </c>
      <c r="BZ797" s="5" t="n">
        <v>0</v>
      </c>
      <c r="CA797" s="5" t="n">
        <v>13.646</v>
      </c>
      <c r="CB797" s="5" t="n">
        <v>0</v>
      </c>
      <c r="CC797" s="5" t="n">
        <v>82.58799999999999</v>
      </c>
      <c r="CD797" s="5" t="n">
        <v>7.95</v>
      </c>
      <c r="CE797" s="5" t="n">
        <v>2.025</v>
      </c>
      <c r="CF797" s="5" t="n">
        <v>97.45399999999999</v>
      </c>
      <c r="CG797" s="5" t="n">
        <v>0.18</v>
      </c>
      <c r="CH797" s="5" t="n">
        <v>1</v>
      </c>
      <c r="CI797" s="5" t="n">
        <v>0</v>
      </c>
      <c r="CJ797" s="5" t="n">
        <v>0</v>
      </c>
      <c r="CK797" s="5" t="n">
        <v>0</v>
      </c>
      <c r="CL797" s="5" t="n">
        <v>0</v>
      </c>
      <c r="CM797" s="5" t="n">
        <v>0</v>
      </c>
      <c r="CN797" s="5" t="n">
        <v>0</v>
      </c>
      <c r="CO797" s="5" t="n">
        <v>0</v>
      </c>
      <c r="CP797" s="5" t="n">
        <v>0</v>
      </c>
      <c r="CQ797" s="5" t="n">
        <v>1.387</v>
      </c>
      <c r="CR797" s="5" t="n">
        <v>0</v>
      </c>
      <c r="CS797" s="5" t="n">
        <v>5.529</v>
      </c>
      <c r="CT797" s="5" t="n">
        <v>4.251</v>
      </c>
      <c r="CU797" s="5" t="n">
        <v>10.168</v>
      </c>
    </row>
    <row r="798">
      <c r="A798" s="5" t="inlineStr">
        <is>
          <t>TON2021</t>
        </is>
      </c>
      <c r="B798" s="5" t="inlineStr">
        <is>
          <t>TON</t>
        </is>
      </c>
      <c r="C798" s="5" t="inlineStr">
        <is>
          <t>TON</t>
        </is>
      </c>
      <c r="D798" s="5" t="inlineStr">
        <is>
          <t>Tonga</t>
        </is>
      </c>
      <c r="E798" s="5" t="n">
        <v>2021</v>
      </c>
      <c r="F798" s="5" t="n">
        <v>0.15</v>
      </c>
      <c r="G798" s="5" t="n">
        <v>4.747</v>
      </c>
      <c r="H798" s="5" t="n">
        <v>1.143</v>
      </c>
      <c r="I798" s="5" t="n">
        <v>0</v>
      </c>
      <c r="J798" s="5" t="n">
        <v>4.747</v>
      </c>
      <c r="K798" s="5" t="n">
        <v>0</v>
      </c>
      <c r="L798" s="5" t="n">
        <v>1</v>
      </c>
      <c r="M798" s="5" t="n">
        <v>7.964</v>
      </c>
      <c r="N798" s="5" t="n">
        <v>3.43</v>
      </c>
      <c r="O798" s="5" t="n">
        <v>0</v>
      </c>
      <c r="P798" s="5" t="n">
        <v>7.964</v>
      </c>
      <c r="Q798" s="5" t="n">
        <v>0</v>
      </c>
      <c r="R798" s="5" t="n">
        <v>1</v>
      </c>
      <c r="S798" s="5" t="n">
        <v>10.464</v>
      </c>
      <c r="T798" s="5" t="n">
        <v>6.86</v>
      </c>
      <c r="U798" s="5" t="n">
        <v>0</v>
      </c>
      <c r="V798" s="5" t="n">
        <v>12.034</v>
      </c>
      <c r="W798" s="5" t="n">
        <v>0.15</v>
      </c>
      <c r="X798" s="5" t="n">
        <v>1</v>
      </c>
      <c r="Y798" s="5" t="n">
        <v>5.584</v>
      </c>
      <c r="Z798" s="5" t="n">
        <v>0.6889999999999999</v>
      </c>
      <c r="AA798" s="5" t="n">
        <v>0</v>
      </c>
      <c r="AB798" s="5" t="n">
        <v>5.584</v>
      </c>
      <c r="AC798" s="5" t="n">
        <v>0</v>
      </c>
      <c r="AD798" s="5" t="n">
        <v>1</v>
      </c>
      <c r="AE798" s="5" t="n">
        <v>6.727</v>
      </c>
      <c r="AF798" s="5" t="n">
        <v>1.467</v>
      </c>
      <c r="AG798" s="5" t="n">
        <v>0</v>
      </c>
      <c r="AH798" s="5" t="n">
        <v>6.727</v>
      </c>
      <c r="AI798" s="5" t="n">
        <v>0</v>
      </c>
      <c r="AJ798" s="5" t="n">
        <v>1</v>
      </c>
      <c r="AK798" s="5" t="n">
        <v>13.587</v>
      </c>
      <c r="AL798" s="5" t="n">
        <v>7.05</v>
      </c>
      <c r="AM798" s="5" t="n">
        <v>0</v>
      </c>
      <c r="AN798" s="5" t="n">
        <v>15.625</v>
      </c>
      <c r="AO798" s="5" t="n">
        <v>0.15</v>
      </c>
      <c r="AP798" s="5" t="n">
        <v>1</v>
      </c>
      <c r="AQ798" s="5" t="n">
        <v>0.621</v>
      </c>
      <c r="AR798" s="5" t="n">
        <v>0.114</v>
      </c>
      <c r="AS798" s="5" t="n">
        <v>0</v>
      </c>
      <c r="AT798" s="5" t="n">
        <v>0.714</v>
      </c>
      <c r="AU798" s="5" t="n">
        <v>0.15</v>
      </c>
      <c r="AV798" s="5" t="n">
        <v>1</v>
      </c>
      <c r="AW798" s="5" t="n">
        <v>0.593</v>
      </c>
      <c r="AX798" s="5" t="n">
        <v>0.114</v>
      </c>
      <c r="AY798" s="5" t="n">
        <v>0</v>
      </c>
      <c r="AZ798" s="5" t="n">
        <v>0.6820000000000001</v>
      </c>
      <c r="BA798" s="5" t="n">
        <v>0.15</v>
      </c>
      <c r="BB798" s="5" t="n">
        <v>1</v>
      </c>
      <c r="BC798" s="5" t="n">
        <v>0.44</v>
      </c>
      <c r="BD798" s="5" t="n">
        <v>0.114</v>
      </c>
      <c r="BE798" s="5" t="n">
        <v>0</v>
      </c>
      <c r="BF798" s="5" t="n">
        <v>0.506</v>
      </c>
      <c r="BG798" s="5" t="n">
        <v>0.15</v>
      </c>
      <c r="BH798" s="5" t="n">
        <v>1</v>
      </c>
      <c r="BI798" s="5" t="n">
        <v>0.5600000000000001</v>
      </c>
      <c r="BJ798" s="5" t="n">
        <v>0.114</v>
      </c>
      <c r="BK798" s="5" t="n">
        <v>0</v>
      </c>
      <c r="BL798" s="5" t="n">
        <v>0.644</v>
      </c>
      <c r="BM798" s="5" t="n">
        <v>0.15</v>
      </c>
      <c r="BN798" s="5" t="n">
        <v>1</v>
      </c>
      <c r="BO798" s="5" t="n">
        <v>0</v>
      </c>
      <c r="BP798" s="5" t="n">
        <v>0</v>
      </c>
      <c r="BQ798" s="5" t="n">
        <v>0</v>
      </c>
      <c r="BR798" s="5" t="n">
        <v>0</v>
      </c>
      <c r="BS798" s="5" t="n">
        <v>1</v>
      </c>
      <c r="BT798" s="5" t="n">
        <v>0</v>
      </c>
      <c r="BU798" s="5" t="n">
        <v>0</v>
      </c>
      <c r="BV798" s="5" t="n">
        <v>0</v>
      </c>
      <c r="BW798" s="5" t="n">
        <v>0.15</v>
      </c>
      <c r="BX798" s="5" t="n">
        <v>1</v>
      </c>
      <c r="BY798" s="5" t="n">
        <v>11.787</v>
      </c>
      <c r="BZ798" s="5" t="n">
        <v>0</v>
      </c>
      <c r="CA798" s="5" t="n">
        <v>11.787</v>
      </c>
      <c r="CB798" s="5" t="n">
        <v>0</v>
      </c>
      <c r="CC798" s="5" t="n">
        <v>81.69499999999999</v>
      </c>
      <c r="CD798" s="5" t="n">
        <v>7.95</v>
      </c>
      <c r="CE798" s="5" t="n">
        <v>0</v>
      </c>
      <c r="CF798" s="5" t="n">
        <v>93.95</v>
      </c>
      <c r="CG798" s="5" t="n">
        <v>0.15</v>
      </c>
      <c r="CH798" s="5" t="n">
        <v>1</v>
      </c>
      <c r="CI798" s="5" t="n">
        <v>0</v>
      </c>
      <c r="CJ798" s="5" t="n">
        <v>0</v>
      </c>
      <c r="CK798" s="5" t="n">
        <v>0</v>
      </c>
      <c r="CL798" s="5" t="n">
        <v>0</v>
      </c>
      <c r="CM798" s="5" t="n">
        <v>0</v>
      </c>
      <c r="CN798" s="5" t="n">
        <v>0</v>
      </c>
      <c r="CO798" s="5" t="n">
        <v>0</v>
      </c>
      <c r="CP798" s="5" t="n">
        <v>0</v>
      </c>
      <c r="CQ798" s="5" t="n">
        <v>1.198</v>
      </c>
      <c r="CR798" s="5" t="n">
        <v>0</v>
      </c>
      <c r="CS798" s="5" t="n">
        <v>4.776</v>
      </c>
      <c r="CT798" s="5" t="n">
        <v>3.604</v>
      </c>
      <c r="CU798" s="5" t="n">
        <v>9.407999999999999</v>
      </c>
    </row>
    <row r="799">
      <c r="A799" s="5" t="inlineStr">
        <is>
          <t>TON2022</t>
        </is>
      </c>
      <c r="B799" s="5" t="inlineStr">
        <is>
          <t>TON</t>
        </is>
      </c>
      <c r="C799" s="5" t="inlineStr">
        <is>
          <t>TON</t>
        </is>
      </c>
      <c r="D799" s="5" t="inlineStr">
        <is>
          <t>Tonga</t>
        </is>
      </c>
      <c r="E799" s="5" t="n">
        <v>2022</v>
      </c>
      <c r="F799" s="5" t="n">
        <v>0.15</v>
      </c>
      <c r="G799" s="5" t="n">
        <v>8.788</v>
      </c>
      <c r="H799" s="5" t="n">
        <v>1.235</v>
      </c>
      <c r="I799" s="5" t="n">
        <v>0</v>
      </c>
      <c r="J799" s="5" t="n">
        <v>8.788</v>
      </c>
      <c r="K799" s="5" t="n">
        <v>0</v>
      </c>
      <c r="L799" s="5" t="n">
        <v>1</v>
      </c>
      <c r="M799" s="5" t="n">
        <v>9.782999999999999</v>
      </c>
      <c r="N799" s="5" t="n">
        <v>3.704</v>
      </c>
      <c r="O799" s="5" t="n">
        <v>0</v>
      </c>
      <c r="P799" s="5" t="n">
        <v>9.782999999999999</v>
      </c>
      <c r="Q799" s="5" t="n">
        <v>0</v>
      </c>
      <c r="R799" s="5" t="n">
        <v>1</v>
      </c>
      <c r="S799" s="5" t="n">
        <v>14.962</v>
      </c>
      <c r="T799" s="5" t="n">
        <v>7.408</v>
      </c>
      <c r="U799" s="5" t="n">
        <v>0.166</v>
      </c>
      <c r="V799" s="5" t="n">
        <v>17.206</v>
      </c>
      <c r="W799" s="5" t="n">
        <v>0.15</v>
      </c>
      <c r="X799" s="5" t="n">
        <v>1</v>
      </c>
      <c r="Y799" s="5" t="n">
        <v>6.03</v>
      </c>
      <c r="Z799" s="5" t="n">
        <v>0.744</v>
      </c>
      <c r="AA799" s="5" t="n">
        <v>0</v>
      </c>
      <c r="AB799" s="5" t="n">
        <v>6.03</v>
      </c>
      <c r="AC799" s="5" t="n">
        <v>0</v>
      </c>
      <c r="AD799" s="5" t="n">
        <v>1</v>
      </c>
      <c r="AE799" s="5" t="n">
        <v>7.265</v>
      </c>
      <c r="AF799" s="5" t="n">
        <v>1.584</v>
      </c>
      <c r="AG799" s="5" t="n">
        <v>0</v>
      </c>
      <c r="AH799" s="5" t="n">
        <v>7.265</v>
      </c>
      <c r="AI799" s="5" t="n">
        <v>0</v>
      </c>
      <c r="AJ799" s="5" t="n">
        <v>1</v>
      </c>
      <c r="AK799" s="5" t="n">
        <v>14.673</v>
      </c>
      <c r="AL799" s="5" t="n">
        <v>7.614</v>
      </c>
      <c r="AM799" s="5" t="n">
        <v>0.163</v>
      </c>
      <c r="AN799" s="5" t="n">
        <v>16.874</v>
      </c>
      <c r="AO799" s="5" t="n">
        <v>0.15</v>
      </c>
      <c r="AP799" s="5" t="n">
        <v>1</v>
      </c>
      <c r="AQ799" s="5" t="n">
        <v>0.847</v>
      </c>
      <c r="AR799" s="5" t="n">
        <v>0.123</v>
      </c>
      <c r="AS799" s="5" t="n">
        <v>0.008999999999999999</v>
      </c>
      <c r="AT799" s="5" t="n">
        <v>0.974</v>
      </c>
      <c r="AU799" s="5" t="n">
        <v>0.15</v>
      </c>
      <c r="AV799" s="5" t="n">
        <v>1</v>
      </c>
      <c r="AW799" s="5" t="n">
        <v>0.947</v>
      </c>
      <c r="AX799" s="5" t="n">
        <v>0.123</v>
      </c>
      <c r="AY799" s="5" t="n">
        <v>0.011</v>
      </c>
      <c r="AZ799" s="5" t="n">
        <v>1.089</v>
      </c>
      <c r="BA799" s="5" t="n">
        <v>0.15</v>
      </c>
      <c r="BB799" s="5" t="n">
        <v>1</v>
      </c>
      <c r="BC799" s="5" t="n">
        <v>0.589</v>
      </c>
      <c r="BD799" s="5" t="n">
        <v>0.123</v>
      </c>
      <c r="BE799" s="5" t="n">
        <v>0.007</v>
      </c>
      <c r="BF799" s="5" t="n">
        <v>0.677</v>
      </c>
      <c r="BG799" s="5" t="n">
        <v>0.15</v>
      </c>
      <c r="BH799" s="5" t="n">
        <v>1</v>
      </c>
      <c r="BI799" s="5" t="n">
        <v>0.6889999999999999</v>
      </c>
      <c r="BJ799" s="5" t="n">
        <v>0.123</v>
      </c>
      <c r="BK799" s="5" t="n">
        <v>0.008</v>
      </c>
      <c r="BL799" s="5" t="n">
        <v>0.792</v>
      </c>
      <c r="BM799" s="5" t="n">
        <v>0.15</v>
      </c>
      <c r="BN799" s="5" t="n">
        <v>1</v>
      </c>
      <c r="BO799" s="5" t="n">
        <v>0</v>
      </c>
      <c r="BP799" s="5" t="n">
        <v>0</v>
      </c>
      <c r="BQ799" s="5" t="n">
        <v>0</v>
      </c>
      <c r="BR799" s="5" t="n">
        <v>0</v>
      </c>
      <c r="BS799" s="5" t="n">
        <v>1</v>
      </c>
      <c r="BT799" s="5" t="n">
        <v>0</v>
      </c>
      <c r="BU799" s="5" t="n">
        <v>0</v>
      </c>
      <c r="BV799" s="5" t="n">
        <v>0</v>
      </c>
      <c r="BW799" s="5" t="n">
        <v>0.15</v>
      </c>
      <c r="BX799" s="5" t="n">
        <v>1</v>
      </c>
      <c r="BY799" s="5" t="n">
        <v>12.729</v>
      </c>
      <c r="BZ799" s="5" t="n">
        <v>0</v>
      </c>
      <c r="CA799" s="5" t="n">
        <v>12.729</v>
      </c>
      <c r="CB799" s="5" t="n">
        <v>0</v>
      </c>
      <c r="CC799" s="5" t="n">
        <v>102.477</v>
      </c>
      <c r="CD799" s="5" t="n">
        <v>7.95</v>
      </c>
      <c r="CE799" s="5" t="n">
        <v>1.138</v>
      </c>
      <c r="CF799" s="5" t="n">
        <v>117.848</v>
      </c>
      <c r="CG799" s="5" t="n">
        <v>0.15</v>
      </c>
      <c r="CH799" s="5" t="n">
        <v>1</v>
      </c>
      <c r="CI799" s="5" t="n">
        <v>0</v>
      </c>
      <c r="CJ799" s="5" t="n">
        <v>0</v>
      </c>
      <c r="CK799" s="5" t="n">
        <v>0</v>
      </c>
      <c r="CL799" s="5" t="n">
        <v>0</v>
      </c>
      <c r="CM799" s="5" t="n">
        <v>0</v>
      </c>
      <c r="CN799" s="5" t="n">
        <v>0</v>
      </c>
      <c r="CO799" s="5" t="n">
        <v>0</v>
      </c>
      <c r="CP799" s="5" t="n">
        <v>0</v>
      </c>
      <c r="CQ799" s="5" t="n">
        <v>1.294</v>
      </c>
      <c r="CR799" s="5" t="n">
        <v>0</v>
      </c>
      <c r="CS799" s="5" t="n">
        <v>5.158</v>
      </c>
      <c r="CT799" s="5" t="n">
        <v>7.554</v>
      </c>
      <c r="CU799" s="5" t="n">
        <v>16.097</v>
      </c>
    </row>
    <row r="800">
      <c r="A800" s="5" t="inlineStr">
        <is>
          <t>TON2023</t>
        </is>
      </c>
      <c r="B800" s="5" t="inlineStr">
        <is>
          <t>TON</t>
        </is>
      </c>
      <c r="C800" s="5" t="inlineStr">
        <is>
          <t>TON</t>
        </is>
      </c>
      <c r="D800" s="5" t="inlineStr">
        <is>
          <t>Tonga</t>
        </is>
      </c>
      <c r="E800" s="5" t="n">
        <v>2023</v>
      </c>
      <c r="F800" s="5" t="n">
        <v>0.15</v>
      </c>
      <c r="G800" s="5" t="n">
        <v>5.77</v>
      </c>
      <c r="H800" s="5" t="n">
        <v>1.286</v>
      </c>
      <c r="I800" s="5" t="n">
        <v>0</v>
      </c>
      <c r="J800" s="5" t="n">
        <v>5.77</v>
      </c>
      <c r="K800" s="5" t="n">
        <v>0</v>
      </c>
      <c r="L800" s="5" t="n">
        <v>1</v>
      </c>
      <c r="M800" s="5" t="n">
        <v>7.886</v>
      </c>
      <c r="N800" s="5" t="n">
        <v>3.857</v>
      </c>
      <c r="O800" s="5" t="n">
        <v>0</v>
      </c>
      <c r="P800" s="5" t="n">
        <v>7.886</v>
      </c>
      <c r="Q800" s="5" t="n">
        <v>0</v>
      </c>
      <c r="R800" s="5" t="n">
        <v>1</v>
      </c>
      <c r="S800" s="5" t="n">
        <v>12.198</v>
      </c>
      <c r="T800" s="5" t="n">
        <v>7.714</v>
      </c>
      <c r="U800" s="5" t="n">
        <v>0.203</v>
      </c>
      <c r="V800" s="5" t="n">
        <v>14.028</v>
      </c>
      <c r="W800" s="5" t="n">
        <v>0.15</v>
      </c>
      <c r="X800" s="5" t="n">
        <v>1</v>
      </c>
      <c r="Y800" s="5" t="n">
        <v>6.279</v>
      </c>
      <c r="Z800" s="5" t="n">
        <v>0.775</v>
      </c>
      <c r="AA800" s="5" t="n">
        <v>0</v>
      </c>
      <c r="AB800" s="5" t="n">
        <v>6.279</v>
      </c>
      <c r="AC800" s="5" t="n">
        <v>0</v>
      </c>
      <c r="AD800" s="5" t="n">
        <v>1</v>
      </c>
      <c r="AE800" s="5" t="n">
        <v>7.565</v>
      </c>
      <c r="AF800" s="5" t="n">
        <v>1.649</v>
      </c>
      <c r="AG800" s="5" t="n">
        <v>0</v>
      </c>
      <c r="AH800" s="5" t="n">
        <v>7.565</v>
      </c>
      <c r="AI800" s="5" t="n">
        <v>0</v>
      </c>
      <c r="AJ800" s="5" t="n">
        <v>1</v>
      </c>
      <c r="AK800" s="5" t="n">
        <v>15.279</v>
      </c>
      <c r="AL800" s="5" t="n">
        <v>7.928</v>
      </c>
      <c r="AM800" s="5" t="n">
        <v>0.254</v>
      </c>
      <c r="AN800" s="5" t="n">
        <v>17.571</v>
      </c>
      <c r="AO800" s="5" t="n">
        <v>0.15</v>
      </c>
      <c r="AP800" s="5" t="n">
        <v>1</v>
      </c>
      <c r="AQ800" s="5" t="n">
        <v>0.749</v>
      </c>
      <c r="AR800" s="5" t="n">
        <v>0.129</v>
      </c>
      <c r="AS800" s="5" t="n">
        <v>0.012</v>
      </c>
      <c r="AT800" s="5" t="n">
        <v>0.861</v>
      </c>
      <c r="AU800" s="5" t="n">
        <v>0.15</v>
      </c>
      <c r="AV800" s="5" t="n">
        <v>1</v>
      </c>
      <c r="AW800" s="5" t="n">
        <v>0.783</v>
      </c>
      <c r="AX800" s="5" t="n">
        <v>0.129</v>
      </c>
      <c r="AY800" s="5" t="n">
        <v>0.013</v>
      </c>
      <c r="AZ800" s="5" t="n">
        <v>0.9</v>
      </c>
      <c r="BA800" s="5" t="n">
        <v>0.15</v>
      </c>
      <c r="BB800" s="5" t="n">
        <v>1</v>
      </c>
      <c r="BC800" s="5" t="n">
        <v>0.527</v>
      </c>
      <c r="BD800" s="5" t="n">
        <v>0.129</v>
      </c>
      <c r="BE800" s="5" t="n">
        <v>0.008999999999999999</v>
      </c>
      <c r="BF800" s="5" t="n">
        <v>0.607</v>
      </c>
      <c r="BG800" s="5" t="n">
        <v>0.15</v>
      </c>
      <c r="BH800" s="5" t="n">
        <v>1</v>
      </c>
      <c r="BI800" s="5" t="n">
        <v>0.64</v>
      </c>
      <c r="BJ800" s="5" t="n">
        <v>0.129</v>
      </c>
      <c r="BK800" s="5" t="n">
        <v>0.011</v>
      </c>
      <c r="BL800" s="5" t="n">
        <v>0.736</v>
      </c>
      <c r="BM800" s="5" t="n">
        <v>0.15</v>
      </c>
      <c r="BN800" s="5" t="n">
        <v>1</v>
      </c>
      <c r="BO800" s="5" t="n">
        <v>0</v>
      </c>
      <c r="BP800" s="5" t="n">
        <v>0</v>
      </c>
      <c r="BQ800" s="5" t="n">
        <v>0</v>
      </c>
      <c r="BR800" s="5" t="n">
        <v>0</v>
      </c>
      <c r="BS800" s="5" t="n">
        <v>1</v>
      </c>
      <c r="BT800" s="5" t="n">
        <v>0</v>
      </c>
      <c r="BU800" s="5" t="n">
        <v>0</v>
      </c>
      <c r="BV800" s="5" t="n">
        <v>0</v>
      </c>
      <c r="BW800" s="5" t="n">
        <v>0.15</v>
      </c>
      <c r="BX800" s="5" t="n">
        <v>1</v>
      </c>
      <c r="BY800" s="5" t="n">
        <v>13.254</v>
      </c>
      <c r="BZ800" s="5" t="n">
        <v>0</v>
      </c>
      <c r="CA800" s="5" t="n">
        <v>13.254</v>
      </c>
      <c r="CB800" s="5" t="n">
        <v>0</v>
      </c>
      <c r="CC800" s="5" t="n">
        <v>87.07899999999999</v>
      </c>
      <c r="CD800" s="5" t="n">
        <v>7.95</v>
      </c>
      <c r="CE800" s="5" t="n">
        <v>1.446</v>
      </c>
      <c r="CF800" s="5" t="n">
        <v>100.141</v>
      </c>
      <c r="CG800" s="5" t="n">
        <v>0.15</v>
      </c>
      <c r="CH800" s="5" t="n">
        <v>1</v>
      </c>
      <c r="CI800" s="5" t="n">
        <v>0</v>
      </c>
      <c r="CJ800" s="5" t="n">
        <v>0</v>
      </c>
      <c r="CK800" s="5" t="n">
        <v>0</v>
      </c>
      <c r="CL800" s="5" t="n">
        <v>0</v>
      </c>
      <c r="CM800" s="5" t="n">
        <v>0</v>
      </c>
      <c r="CN800" s="5" t="n">
        <v>0</v>
      </c>
      <c r="CO800" s="5" t="n">
        <v>0</v>
      </c>
      <c r="CP800" s="5" t="n">
        <v>0</v>
      </c>
      <c r="CQ800" s="5" t="n">
        <v>1.348</v>
      </c>
      <c r="CR800" s="5" t="n">
        <v>0</v>
      </c>
      <c r="CS800" s="5" t="n">
        <v>5.37</v>
      </c>
      <c r="CT800" s="5" t="n">
        <v>4.484</v>
      </c>
      <c r="CU800" s="5" t="n">
        <v>12.529</v>
      </c>
    </row>
    <row r="801">
      <c r="A801" s="5" t="inlineStr">
        <is>
          <t>TON2024</t>
        </is>
      </c>
      <c r="B801" s="5" t="inlineStr">
        <is>
          <t>TON</t>
        </is>
      </c>
      <c r="C801" s="5" t="inlineStr">
        <is>
          <t>TON</t>
        </is>
      </c>
      <c r="D801" s="5" t="inlineStr">
        <is>
          <t>Tonga</t>
        </is>
      </c>
      <c r="E801" s="5" t="n">
        <v>2024</v>
      </c>
      <c r="F801" s="5" t="n">
        <v>0.15</v>
      </c>
      <c r="G801" s="5" t="n">
        <v>4.833</v>
      </c>
      <c r="H801" s="5" t="n">
        <v>1.324</v>
      </c>
      <c r="I801" s="5" t="n">
        <v>0</v>
      </c>
      <c r="J801" s="5" t="n">
        <v>4.833</v>
      </c>
      <c r="K801" s="5" t="n">
        <v>0</v>
      </c>
      <c r="L801" s="5" t="n">
        <v>1</v>
      </c>
      <c r="M801" s="5" t="n">
        <v>7.124</v>
      </c>
      <c r="N801" s="5" t="n">
        <v>3.971</v>
      </c>
      <c r="O801" s="5" t="n">
        <v>0</v>
      </c>
      <c r="P801" s="5" t="n">
        <v>7.124</v>
      </c>
      <c r="Q801" s="5" t="n">
        <v>0</v>
      </c>
      <c r="R801" s="5" t="n">
        <v>1</v>
      </c>
      <c r="S801" s="5" t="n">
        <v>11.451</v>
      </c>
      <c r="T801" s="5" t="n">
        <v>7.942</v>
      </c>
      <c r="U801" s="5" t="n">
        <v>0.234</v>
      </c>
      <c r="V801" s="5" t="n">
        <v>13.168</v>
      </c>
      <c r="W801" s="5" t="n">
        <v>0.15</v>
      </c>
      <c r="X801" s="5" t="n">
        <v>1</v>
      </c>
      <c r="Y801" s="5" t="n">
        <v>6.465</v>
      </c>
      <c r="Z801" s="5" t="n">
        <v>0.798</v>
      </c>
      <c r="AA801" s="5" t="n">
        <v>0</v>
      </c>
      <c r="AB801" s="5" t="n">
        <v>6.465</v>
      </c>
      <c r="AC801" s="5" t="n">
        <v>0</v>
      </c>
      <c r="AD801" s="5" t="n">
        <v>1</v>
      </c>
      <c r="AE801" s="5" t="n">
        <v>7.788</v>
      </c>
      <c r="AF801" s="5" t="n">
        <v>1.698</v>
      </c>
      <c r="AG801" s="5" t="n">
        <v>0</v>
      </c>
      <c r="AH801" s="5" t="n">
        <v>7.788</v>
      </c>
      <c r="AI801" s="5" t="n">
        <v>0</v>
      </c>
      <c r="AJ801" s="5" t="n">
        <v>1</v>
      </c>
      <c r="AK801" s="5" t="n">
        <v>15.73</v>
      </c>
      <c r="AL801" s="5" t="n">
        <v>8.162000000000001</v>
      </c>
      <c r="AM801" s="5" t="n">
        <v>0.321</v>
      </c>
      <c r="AN801" s="5" t="n">
        <v>18.09</v>
      </c>
      <c r="AO801" s="5" t="n">
        <v>0.15</v>
      </c>
      <c r="AP801" s="5" t="n">
        <v>1</v>
      </c>
      <c r="AQ801" s="5" t="n">
        <v>0.72</v>
      </c>
      <c r="AR801" s="5" t="n">
        <v>0.132</v>
      </c>
      <c r="AS801" s="5" t="n">
        <v>0.015</v>
      </c>
      <c r="AT801" s="5" t="n">
        <v>0.828</v>
      </c>
      <c r="AU801" s="5" t="n">
        <v>0.15</v>
      </c>
      <c r="AV801" s="5" t="n">
        <v>1</v>
      </c>
      <c r="AW801" s="5" t="n">
        <v>0.734</v>
      </c>
      <c r="AX801" s="5" t="n">
        <v>0.132</v>
      </c>
      <c r="AY801" s="5" t="n">
        <v>0.015</v>
      </c>
      <c r="AZ801" s="5" t="n">
        <v>0.844</v>
      </c>
      <c r="BA801" s="5" t="n">
        <v>0.15</v>
      </c>
      <c r="BB801" s="5" t="n">
        <v>1</v>
      </c>
      <c r="BC801" s="5" t="n">
        <v>0.51</v>
      </c>
      <c r="BD801" s="5" t="n">
        <v>0.132</v>
      </c>
      <c r="BE801" s="5" t="n">
        <v>0.01</v>
      </c>
      <c r="BF801" s="5" t="n">
        <v>0.587</v>
      </c>
      <c r="BG801" s="5" t="n">
        <v>0.15</v>
      </c>
      <c r="BH801" s="5" t="n">
        <v>1</v>
      </c>
      <c r="BI801" s="5" t="n">
        <v>0.652</v>
      </c>
      <c r="BJ801" s="5" t="n">
        <v>0.132</v>
      </c>
      <c r="BK801" s="5" t="n">
        <v>0.013</v>
      </c>
      <c r="BL801" s="5" t="n">
        <v>0.75</v>
      </c>
      <c r="BM801" s="5" t="n">
        <v>0.15</v>
      </c>
      <c r="BN801" s="5" t="n">
        <v>1</v>
      </c>
      <c r="BO801" s="5" t="n">
        <v>0</v>
      </c>
      <c r="BP801" s="5" t="n">
        <v>0</v>
      </c>
      <c r="BQ801" s="5" t="n">
        <v>0</v>
      </c>
      <c r="BR801" s="5" t="n">
        <v>0</v>
      </c>
      <c r="BS801" s="5" t="n">
        <v>1</v>
      </c>
      <c r="BT801" s="5" t="n">
        <v>0</v>
      </c>
      <c r="BU801" s="5" t="n">
        <v>0</v>
      </c>
      <c r="BV801" s="5" t="n">
        <v>0</v>
      </c>
      <c r="BW801" s="5" t="n">
        <v>0.15</v>
      </c>
      <c r="BX801" s="5" t="n">
        <v>1</v>
      </c>
      <c r="BY801" s="5" t="n">
        <v>13.646</v>
      </c>
      <c r="BZ801" s="5" t="n">
        <v>0</v>
      </c>
      <c r="CA801" s="5" t="n">
        <v>13.646</v>
      </c>
      <c r="CB801" s="5" t="n">
        <v>0</v>
      </c>
      <c r="CC801" s="5" t="n">
        <v>86.38500000000001</v>
      </c>
      <c r="CD801" s="5" t="n">
        <v>7.95</v>
      </c>
      <c r="CE801" s="5" t="n">
        <v>1.765</v>
      </c>
      <c r="CF801" s="5" t="n">
        <v>99.343</v>
      </c>
      <c r="CG801" s="5" t="n">
        <v>0.15</v>
      </c>
      <c r="CH801" s="5" t="n">
        <v>1</v>
      </c>
      <c r="CI801" s="5" t="n">
        <v>0</v>
      </c>
      <c r="CJ801" s="5" t="n">
        <v>0</v>
      </c>
      <c r="CK801" s="5" t="n">
        <v>0</v>
      </c>
      <c r="CL801" s="5" t="n">
        <v>0</v>
      </c>
      <c r="CM801" s="5" t="n">
        <v>0</v>
      </c>
      <c r="CN801" s="5" t="n">
        <v>0</v>
      </c>
      <c r="CO801" s="5" t="n">
        <v>0</v>
      </c>
      <c r="CP801" s="5" t="n">
        <v>0</v>
      </c>
      <c r="CQ801" s="5" t="n">
        <v>1.387</v>
      </c>
      <c r="CR801" s="5" t="n">
        <v>0</v>
      </c>
      <c r="CS801" s="5" t="n">
        <v>5.529</v>
      </c>
      <c r="CT801" s="5" t="n">
        <v>3.509</v>
      </c>
      <c r="CU801" s="5" t="n">
        <v>10.896</v>
      </c>
    </row>
    <row r="802">
      <c r="A802" s="5" t="inlineStr">
        <is>
          <t>TTO2021</t>
        </is>
      </c>
      <c r="B802" s="5" t="inlineStr">
        <is>
          <t>TTO</t>
        </is>
      </c>
      <c r="C802" s="5" t="inlineStr">
        <is>
          <t>TTO</t>
        </is>
      </c>
      <c r="D802" s="5" t="inlineStr">
        <is>
          <t>Trinidad and Tobago</t>
        </is>
      </c>
      <c r="E802" s="5" t="n">
        <v>2021</v>
      </c>
      <c r="F802" s="5" t="n">
        <v>0.125</v>
      </c>
      <c r="G802" s="5" t="n">
        <v>5.897</v>
      </c>
      <c r="H802" s="5" t="n">
        <v>1.143</v>
      </c>
      <c r="I802" s="5" t="n">
        <v>0</v>
      </c>
      <c r="J802" s="5" t="n">
        <v>5.897</v>
      </c>
      <c r="K802" s="5" t="n">
        <v>0</v>
      </c>
      <c r="L802" s="5" t="n">
        <v>1</v>
      </c>
      <c r="M802" s="5" t="n">
        <v>7.964</v>
      </c>
      <c r="N802" s="5" t="n">
        <v>3.43</v>
      </c>
      <c r="O802" s="5" t="n">
        <v>0</v>
      </c>
      <c r="P802" s="5" t="n">
        <v>7.964</v>
      </c>
      <c r="Q802" s="5" t="n">
        <v>0</v>
      </c>
      <c r="R802" s="5" t="n">
        <v>1</v>
      </c>
      <c r="S802" s="5" t="n">
        <v>11.613</v>
      </c>
      <c r="T802" s="5" t="n">
        <v>6.86</v>
      </c>
      <c r="U802" s="5" t="n">
        <v>0</v>
      </c>
      <c r="V802" s="5" t="n">
        <v>13.065</v>
      </c>
      <c r="W802" s="5" t="n">
        <v>0.125</v>
      </c>
      <c r="X802" s="5" t="n">
        <v>1</v>
      </c>
      <c r="Y802" s="5" t="n">
        <v>7.417</v>
      </c>
      <c r="Z802" s="5" t="n">
        <v>0.8139999999999999</v>
      </c>
      <c r="AA802" s="5" t="n">
        <v>0</v>
      </c>
      <c r="AB802" s="5" t="n">
        <v>7.417</v>
      </c>
      <c r="AC802" s="5" t="n">
        <v>0</v>
      </c>
      <c r="AD802" s="5" t="n">
        <v>1</v>
      </c>
      <c r="AE802" s="5" t="n">
        <v>7.988</v>
      </c>
      <c r="AF802" s="5" t="n">
        <v>1.553</v>
      </c>
      <c r="AG802" s="5" t="n">
        <v>0</v>
      </c>
      <c r="AH802" s="5" t="n">
        <v>7.988</v>
      </c>
      <c r="AI802" s="5" t="n">
        <v>0</v>
      </c>
      <c r="AJ802" s="5" t="n">
        <v>1</v>
      </c>
      <c r="AK802" s="5" t="n">
        <v>11.418</v>
      </c>
      <c r="AL802" s="5" t="n">
        <v>5.386</v>
      </c>
      <c r="AM802" s="5" t="n">
        <v>0</v>
      </c>
      <c r="AN802" s="5" t="n">
        <v>12.845</v>
      </c>
      <c r="AO802" s="5" t="n">
        <v>0.125</v>
      </c>
      <c r="AP802" s="5" t="n">
        <v>1</v>
      </c>
      <c r="AQ802" s="5" t="n">
        <v>0.649</v>
      </c>
      <c r="AR802" s="5" t="n">
        <v>0.114</v>
      </c>
      <c r="AS802" s="5" t="n">
        <v>-0.25</v>
      </c>
      <c r="AT802" s="5" t="n">
        <v>0.449</v>
      </c>
      <c r="AU802" s="5" t="n">
        <v>0</v>
      </c>
      <c r="AV802" s="5" t="n">
        <v>0</v>
      </c>
      <c r="AW802" s="5" t="n">
        <v>0.577</v>
      </c>
      <c r="AX802" s="5" t="n">
        <v>0.114</v>
      </c>
      <c r="AY802" s="5" t="n">
        <v>-0.133</v>
      </c>
      <c r="AZ802" s="5" t="n">
        <v>0.499</v>
      </c>
      <c r="BA802" s="5" t="n">
        <v>0</v>
      </c>
      <c r="BB802" s="5" t="n">
        <v>1</v>
      </c>
      <c r="BC802" s="5" t="n">
        <v>0.458</v>
      </c>
      <c r="BD802" s="5" t="n">
        <v>0.114</v>
      </c>
      <c r="BE802" s="5" t="n">
        <v>-0.244</v>
      </c>
      <c r="BF802" s="5" t="n">
        <v>0.215</v>
      </c>
      <c r="BG802" s="5" t="n">
        <v>0</v>
      </c>
      <c r="BH802" s="5" t="n">
        <v>0</v>
      </c>
      <c r="BI802" s="5" t="n">
        <v>0.491</v>
      </c>
      <c r="BJ802" s="5" t="n">
        <v>0.114</v>
      </c>
      <c r="BK802" s="5" t="n">
        <v>-0.137</v>
      </c>
      <c r="BL802" s="5" t="n">
        <v>0.354</v>
      </c>
      <c r="BM802" s="5" t="n">
        <v>0</v>
      </c>
      <c r="BN802" s="5" t="n">
        <v>0</v>
      </c>
      <c r="BO802" s="5" t="n">
        <v>0</v>
      </c>
      <c r="BP802" s="5" t="n">
        <v>-0.032</v>
      </c>
      <c r="BQ802" s="5" t="n">
        <v>0.053</v>
      </c>
      <c r="BR802" s="5" t="n">
        <v>0</v>
      </c>
      <c r="BS802" s="5" t="n">
        <v>0</v>
      </c>
      <c r="BT802" s="5" t="n">
        <v>0</v>
      </c>
      <c r="BU802" s="5" t="n">
        <v>-0.032</v>
      </c>
      <c r="BV802" s="5" t="n">
        <v>0.052</v>
      </c>
      <c r="BW802" s="5" t="n">
        <v>0</v>
      </c>
      <c r="BX802" s="5" t="n">
        <v>0.167</v>
      </c>
      <c r="BY802" s="5" t="n">
        <v>11.787</v>
      </c>
      <c r="BZ802" s="5" t="n">
        <v>0</v>
      </c>
      <c r="CA802" s="5" t="n">
        <v>11.787</v>
      </c>
      <c r="CB802" s="5" t="n">
        <v>0</v>
      </c>
      <c r="CC802" s="5" t="n">
        <v>78.125</v>
      </c>
      <c r="CD802" s="5" t="n">
        <v>7.95</v>
      </c>
      <c r="CE802" s="5" t="n">
        <v>-31.153</v>
      </c>
      <c r="CF802" s="5" t="n">
        <v>46.972</v>
      </c>
      <c r="CG802" s="5" t="n">
        <v>0</v>
      </c>
      <c r="CH802" s="5" t="n">
        <v>0</v>
      </c>
      <c r="CI802" s="5" t="n">
        <v>0</v>
      </c>
      <c r="CJ802" s="5" t="n">
        <v>0</v>
      </c>
      <c r="CK802" s="5" t="n">
        <v>0</v>
      </c>
      <c r="CL802" s="5" t="n">
        <v>0</v>
      </c>
      <c r="CM802" s="5" t="n">
        <v>0</v>
      </c>
      <c r="CN802" s="5" t="n">
        <v>0</v>
      </c>
      <c r="CO802" s="5" t="n">
        <v>0</v>
      </c>
      <c r="CP802" s="5" t="n">
        <v>0</v>
      </c>
      <c r="CQ802" s="5" t="n">
        <v>1.198</v>
      </c>
      <c r="CR802" s="5" t="n">
        <v>1</v>
      </c>
      <c r="CS802" s="5" t="n">
        <v>6.845</v>
      </c>
      <c r="CT802" s="5" t="n">
        <v>4.753</v>
      </c>
      <c r="CU802" s="5" t="n">
        <v>14.129</v>
      </c>
    </row>
    <row r="803">
      <c r="A803" s="5" t="inlineStr">
        <is>
          <t>TTO2022</t>
        </is>
      </c>
      <c r="B803" s="5" t="inlineStr">
        <is>
          <t>TTO</t>
        </is>
      </c>
      <c r="C803" s="5" t="inlineStr">
        <is>
          <t>TTO</t>
        </is>
      </c>
      <c r="D803" s="5" t="inlineStr">
        <is>
          <t>Trinidad and Tobago</t>
        </is>
      </c>
      <c r="E803" s="5" t="n">
        <v>2022</v>
      </c>
      <c r="F803" s="5" t="n">
        <v>0.125</v>
      </c>
      <c r="G803" s="5" t="n">
        <v>11.72</v>
      </c>
      <c r="H803" s="5" t="n">
        <v>1.235</v>
      </c>
      <c r="I803" s="5" t="n">
        <v>0</v>
      </c>
      <c r="J803" s="5" t="n">
        <v>11.72</v>
      </c>
      <c r="K803" s="5" t="n">
        <v>0</v>
      </c>
      <c r="L803" s="5" t="n">
        <v>1</v>
      </c>
      <c r="M803" s="5" t="n">
        <v>9.782999999999999</v>
      </c>
      <c r="N803" s="5" t="n">
        <v>3.704</v>
      </c>
      <c r="O803" s="5" t="n">
        <v>0</v>
      </c>
      <c r="P803" s="5" t="n">
        <v>9.782999999999999</v>
      </c>
      <c r="Q803" s="5" t="n">
        <v>0</v>
      </c>
      <c r="R803" s="5" t="n">
        <v>1</v>
      </c>
      <c r="S803" s="5" t="n">
        <v>17.893</v>
      </c>
      <c r="T803" s="5" t="n">
        <v>7.408</v>
      </c>
      <c r="U803" s="5" t="n">
        <v>0.166</v>
      </c>
      <c r="V803" s="5" t="n">
        <v>20.13</v>
      </c>
      <c r="W803" s="5" t="n">
        <v>0.125</v>
      </c>
      <c r="X803" s="5" t="n">
        <v>1</v>
      </c>
      <c r="Y803" s="5" t="n">
        <v>8.009</v>
      </c>
      <c r="Z803" s="5" t="n">
        <v>0.879</v>
      </c>
      <c r="AA803" s="5" t="n">
        <v>0</v>
      </c>
      <c r="AB803" s="5" t="n">
        <v>8.009</v>
      </c>
      <c r="AC803" s="5" t="n">
        <v>0</v>
      </c>
      <c r="AD803" s="5" t="n">
        <v>1</v>
      </c>
      <c r="AE803" s="5" t="n">
        <v>8.627000000000001</v>
      </c>
      <c r="AF803" s="5" t="n">
        <v>1.678</v>
      </c>
      <c r="AG803" s="5" t="n">
        <v>0</v>
      </c>
      <c r="AH803" s="5" t="n">
        <v>8.627000000000001</v>
      </c>
      <c r="AI803" s="5" t="n">
        <v>0</v>
      </c>
      <c r="AJ803" s="5" t="n">
        <v>1</v>
      </c>
      <c r="AK803" s="5" t="n">
        <v>12.331</v>
      </c>
      <c r="AL803" s="5" t="n">
        <v>5.817</v>
      </c>
      <c r="AM803" s="5" t="n">
        <v>0.114</v>
      </c>
      <c r="AN803" s="5" t="n">
        <v>13.872</v>
      </c>
      <c r="AO803" s="5" t="n">
        <v>0.125</v>
      </c>
      <c r="AP803" s="5" t="n">
        <v>1</v>
      </c>
      <c r="AQ803" s="5" t="n">
        <v>0.896</v>
      </c>
      <c r="AR803" s="5" t="n">
        <v>0.123</v>
      </c>
      <c r="AS803" s="5" t="n">
        <v>-0.281</v>
      </c>
      <c r="AT803" s="5" t="n">
        <v>0.6929999999999999</v>
      </c>
      <c r="AU803" s="5" t="n">
        <v>0</v>
      </c>
      <c r="AV803" s="5" t="n">
        <v>0</v>
      </c>
      <c r="AW803" s="5" t="n">
        <v>0.89</v>
      </c>
      <c r="AX803" s="5" t="n">
        <v>0.123</v>
      </c>
      <c r="AY803" s="5" t="n">
        <v>-0.383</v>
      </c>
      <c r="AZ803" s="5" t="n">
        <v>0.57</v>
      </c>
      <c r="BA803" s="5" t="n">
        <v>0</v>
      </c>
      <c r="BB803" s="5" t="n">
        <v>1</v>
      </c>
      <c r="BC803" s="5" t="n">
        <v>0.62</v>
      </c>
      <c r="BD803" s="5" t="n">
        <v>0.123</v>
      </c>
      <c r="BE803" s="5" t="n">
        <v>-0.263</v>
      </c>
      <c r="BF803" s="5" t="n">
        <v>0.357</v>
      </c>
      <c r="BG803" s="5" t="n">
        <v>0</v>
      </c>
      <c r="BH803" s="5" t="n">
        <v>0</v>
      </c>
      <c r="BI803" s="5" t="n">
        <v>0.608</v>
      </c>
      <c r="BJ803" s="5" t="n">
        <v>0.123</v>
      </c>
      <c r="BK803" s="5" t="n">
        <v>-0.148</v>
      </c>
      <c r="BL803" s="5" t="n">
        <v>0.46</v>
      </c>
      <c r="BM803" s="5" t="n">
        <v>0</v>
      </c>
      <c r="BN803" s="5" t="n">
        <v>0</v>
      </c>
      <c r="BO803" s="5" t="n">
        <v>0</v>
      </c>
      <c r="BP803" s="5" t="n">
        <v>-0.032</v>
      </c>
      <c r="BQ803" s="5" t="n">
        <v>0.053</v>
      </c>
      <c r="BR803" s="5" t="n">
        <v>0</v>
      </c>
      <c r="BS803" s="5" t="n">
        <v>0</v>
      </c>
      <c r="BT803" s="5" t="n">
        <v>0</v>
      </c>
      <c r="BU803" s="5" t="n">
        <v>-0.032</v>
      </c>
      <c r="BV803" s="5" t="n">
        <v>0.052</v>
      </c>
      <c r="BW803" s="5" t="n">
        <v>0</v>
      </c>
      <c r="BX803" s="5" t="n">
        <v>0.167</v>
      </c>
      <c r="BY803" s="5" t="n">
        <v>12.729</v>
      </c>
      <c r="BZ803" s="5" t="n">
        <v>0</v>
      </c>
      <c r="CA803" s="5" t="n">
        <v>12.729</v>
      </c>
      <c r="CB803" s="5" t="n">
        <v>0</v>
      </c>
      <c r="CC803" s="5" t="n">
        <v>97.90000000000001</v>
      </c>
      <c r="CD803" s="5" t="n">
        <v>7.95</v>
      </c>
      <c r="CE803" s="5" t="n">
        <v>-33.643</v>
      </c>
      <c r="CF803" s="5" t="n">
        <v>64.25700000000001</v>
      </c>
      <c r="CG803" s="5" t="n">
        <v>0</v>
      </c>
      <c r="CH803" s="5" t="n">
        <v>0</v>
      </c>
      <c r="CI803" s="5" t="n">
        <v>0</v>
      </c>
      <c r="CJ803" s="5" t="n">
        <v>0</v>
      </c>
      <c r="CK803" s="5" t="n">
        <v>0</v>
      </c>
      <c r="CL803" s="5" t="n">
        <v>0</v>
      </c>
      <c r="CM803" s="5" t="n">
        <v>0</v>
      </c>
      <c r="CN803" s="5" t="n">
        <v>0</v>
      </c>
      <c r="CO803" s="5" t="n">
        <v>0</v>
      </c>
      <c r="CP803" s="5" t="n">
        <v>0</v>
      </c>
      <c r="CQ803" s="5" t="n">
        <v>1.294</v>
      </c>
      <c r="CR803" s="5" t="n">
        <v>1</v>
      </c>
      <c r="CS803" s="5" t="n">
        <v>7.392</v>
      </c>
      <c r="CT803" s="5" t="n">
        <v>10.485</v>
      </c>
      <c r="CU803" s="5" t="n">
        <v>28.059</v>
      </c>
    </row>
    <row r="804">
      <c r="A804" s="5" t="inlineStr">
        <is>
          <t>TTO2023</t>
        </is>
      </c>
      <c r="B804" s="5" t="inlineStr">
        <is>
          <t>TTO</t>
        </is>
      </c>
      <c r="C804" s="5" t="inlineStr">
        <is>
          <t>TTO</t>
        </is>
      </c>
      <c r="D804" s="5" t="inlineStr">
        <is>
          <t>Trinidad and Tobago</t>
        </is>
      </c>
      <c r="E804" s="5" t="n">
        <v>2023</v>
      </c>
      <c r="F804" s="5" t="n">
        <v>0.125</v>
      </c>
      <c r="G804" s="5" t="n">
        <v>6.147</v>
      </c>
      <c r="H804" s="5" t="n">
        <v>1.286</v>
      </c>
      <c r="I804" s="5" t="n">
        <v>0</v>
      </c>
      <c r="J804" s="5" t="n">
        <v>6.147</v>
      </c>
      <c r="K804" s="5" t="n">
        <v>0</v>
      </c>
      <c r="L804" s="5" t="n">
        <v>1</v>
      </c>
      <c r="M804" s="5" t="n">
        <v>7.886</v>
      </c>
      <c r="N804" s="5" t="n">
        <v>3.857</v>
      </c>
      <c r="O804" s="5" t="n">
        <v>0</v>
      </c>
      <c r="P804" s="5" t="n">
        <v>7.886</v>
      </c>
      <c r="Q804" s="5" t="n">
        <v>0</v>
      </c>
      <c r="R804" s="5" t="n">
        <v>1</v>
      </c>
      <c r="S804" s="5" t="n">
        <v>12.575</v>
      </c>
      <c r="T804" s="5" t="n">
        <v>7.714</v>
      </c>
      <c r="U804" s="5" t="n">
        <v>0.174</v>
      </c>
      <c r="V804" s="5" t="n">
        <v>14.147</v>
      </c>
      <c r="W804" s="5" t="n">
        <v>0.125</v>
      </c>
      <c r="X804" s="5" t="n">
        <v>1</v>
      </c>
      <c r="Y804" s="5" t="n">
        <v>8.34</v>
      </c>
      <c r="Z804" s="5" t="n">
        <v>0.915</v>
      </c>
      <c r="AA804" s="5" t="n">
        <v>0</v>
      </c>
      <c r="AB804" s="5" t="n">
        <v>8.34</v>
      </c>
      <c r="AC804" s="5" t="n">
        <v>0</v>
      </c>
      <c r="AD804" s="5" t="n">
        <v>1</v>
      </c>
      <c r="AE804" s="5" t="n">
        <v>8.983000000000001</v>
      </c>
      <c r="AF804" s="5" t="n">
        <v>1.747</v>
      </c>
      <c r="AG804" s="5" t="n">
        <v>0</v>
      </c>
      <c r="AH804" s="5" t="n">
        <v>8.983000000000001</v>
      </c>
      <c r="AI804" s="5" t="n">
        <v>0</v>
      </c>
      <c r="AJ804" s="5" t="n">
        <v>1</v>
      </c>
      <c r="AK804" s="5" t="n">
        <v>12.84</v>
      </c>
      <c r="AL804" s="5" t="n">
        <v>6.057</v>
      </c>
      <c r="AM804" s="5" t="n">
        <v>0.178</v>
      </c>
      <c r="AN804" s="5" t="n">
        <v>14.445</v>
      </c>
      <c r="AO804" s="5" t="n">
        <v>0.125</v>
      </c>
      <c r="AP804" s="5" t="n">
        <v>1</v>
      </c>
      <c r="AQ804" s="5" t="n">
        <v>0.791</v>
      </c>
      <c r="AR804" s="5" t="n">
        <v>0.129</v>
      </c>
      <c r="AS804" s="5" t="n">
        <v>-0.196</v>
      </c>
      <c r="AT804" s="5" t="n">
        <v>0.595</v>
      </c>
      <c r="AU804" s="5" t="n">
        <v>0</v>
      </c>
      <c r="AV804" s="5" t="n">
        <v>0</v>
      </c>
      <c r="AW804" s="5" t="n">
        <v>0.618</v>
      </c>
      <c r="AX804" s="5" t="n">
        <v>0.129</v>
      </c>
      <c r="AY804" s="5" t="n">
        <v>-0.042</v>
      </c>
      <c r="AZ804" s="5" t="n">
        <v>0.576</v>
      </c>
      <c r="BA804" s="5" t="n">
        <v>0</v>
      </c>
      <c r="BB804" s="5" t="n">
        <v>1</v>
      </c>
      <c r="BC804" s="5" t="n">
        <v>0.554</v>
      </c>
      <c r="BD804" s="5" t="n">
        <v>0.129</v>
      </c>
      <c r="BE804" s="5" t="n">
        <v>-0.274</v>
      </c>
      <c r="BF804" s="5" t="n">
        <v>0.281</v>
      </c>
      <c r="BG804" s="5" t="n">
        <v>0</v>
      </c>
      <c r="BH804" s="5" t="n">
        <v>0</v>
      </c>
      <c r="BI804" s="5" t="n">
        <v>0.5570000000000001</v>
      </c>
      <c r="BJ804" s="5" t="n">
        <v>0.129</v>
      </c>
      <c r="BK804" s="5" t="n">
        <v>-0.154</v>
      </c>
      <c r="BL804" s="5" t="n">
        <v>0.403</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13.254</v>
      </c>
      <c r="BZ804" s="5" t="n">
        <v>0</v>
      </c>
      <c r="CA804" s="5" t="n">
        <v>13.254</v>
      </c>
      <c r="CB804" s="5" t="n">
        <v>0</v>
      </c>
      <c r="CC804" s="5" t="n">
        <v>83.248</v>
      </c>
      <c r="CD804" s="5" t="n">
        <v>7.95</v>
      </c>
      <c r="CE804" s="5" t="n">
        <v>-35.031</v>
      </c>
      <c r="CF804" s="5" t="n">
        <v>48.217</v>
      </c>
      <c r="CG804" s="5" t="n">
        <v>0</v>
      </c>
      <c r="CH804" s="5" t="n">
        <v>0</v>
      </c>
      <c r="CI804" s="5" t="n">
        <v>0</v>
      </c>
      <c r="CJ804" s="5" t="n">
        <v>0</v>
      </c>
      <c r="CK804" s="5" t="n">
        <v>0</v>
      </c>
      <c r="CL804" s="5" t="n">
        <v>0</v>
      </c>
      <c r="CM804" s="5" t="n">
        <v>0</v>
      </c>
      <c r="CN804" s="5" t="n">
        <v>0</v>
      </c>
      <c r="CO804" s="5" t="n">
        <v>0</v>
      </c>
      <c r="CP804" s="5" t="n">
        <v>0</v>
      </c>
      <c r="CQ804" s="5" t="n">
        <v>1.348</v>
      </c>
      <c r="CR804" s="5" t="n">
        <v>1</v>
      </c>
      <c r="CS804" s="5" t="n">
        <v>7.697</v>
      </c>
      <c r="CT804" s="5" t="n">
        <v>4.861</v>
      </c>
      <c r="CU804" s="5" t="n">
        <v>9.260999999999999</v>
      </c>
    </row>
    <row r="805">
      <c r="A805" s="5" t="inlineStr">
        <is>
          <t>TTO2024</t>
        </is>
      </c>
      <c r="B805" s="5" t="inlineStr">
        <is>
          <t>TTO</t>
        </is>
      </c>
      <c r="C805" s="5" t="inlineStr">
        <is>
          <t>TTO</t>
        </is>
      </c>
      <c r="D805" s="5" t="inlineStr">
        <is>
          <t>Trinidad and Tobago</t>
        </is>
      </c>
      <c r="E805" s="5" t="n">
        <v>2024</v>
      </c>
      <c r="F805" s="5" t="n">
        <v>0.125</v>
      </c>
      <c r="G805" s="5" t="n">
        <v>5.575</v>
      </c>
      <c r="H805" s="5" t="n">
        <v>1.324</v>
      </c>
      <c r="I805" s="5" t="n">
        <v>0</v>
      </c>
      <c r="J805" s="5" t="n">
        <v>5.575</v>
      </c>
      <c r="K805" s="5" t="n">
        <v>0</v>
      </c>
      <c r="L805" s="5" t="n">
        <v>1</v>
      </c>
      <c r="M805" s="5" t="n">
        <v>7.124</v>
      </c>
      <c r="N805" s="5" t="n">
        <v>3.971</v>
      </c>
      <c r="O805" s="5" t="n">
        <v>0</v>
      </c>
      <c r="P805" s="5" t="n">
        <v>7.124</v>
      </c>
      <c r="Q805" s="5" t="n">
        <v>0</v>
      </c>
      <c r="R805" s="5" t="n">
        <v>1</v>
      </c>
      <c r="S805" s="5" t="n">
        <v>12.193</v>
      </c>
      <c r="T805" s="5" t="n">
        <v>7.942</v>
      </c>
      <c r="U805" s="5" t="n">
        <v>0.208</v>
      </c>
      <c r="V805" s="5" t="n">
        <v>13.717</v>
      </c>
      <c r="W805" s="5" t="n">
        <v>0.125</v>
      </c>
      <c r="X805" s="5" t="n">
        <v>1</v>
      </c>
      <c r="Y805" s="5" t="n">
        <v>8.26</v>
      </c>
      <c r="Z805" s="5" t="n">
        <v>0.906</v>
      </c>
      <c r="AA805" s="5" t="n">
        <v>0</v>
      </c>
      <c r="AB805" s="5" t="n">
        <v>8.26</v>
      </c>
      <c r="AC805" s="5" t="n">
        <v>0</v>
      </c>
      <c r="AD805" s="5" t="n">
        <v>1</v>
      </c>
      <c r="AE805" s="5" t="n">
        <v>8.922000000000001</v>
      </c>
      <c r="AF805" s="5" t="n">
        <v>1.735</v>
      </c>
      <c r="AG805" s="5" t="n">
        <v>0</v>
      </c>
      <c r="AH805" s="5" t="n">
        <v>8.922000000000001</v>
      </c>
      <c r="AI805" s="5" t="n">
        <v>0</v>
      </c>
      <c r="AJ805" s="5" t="n">
        <v>1</v>
      </c>
      <c r="AK805" s="5" t="n">
        <v>12.892</v>
      </c>
      <c r="AL805" s="5" t="n">
        <v>6.082</v>
      </c>
      <c r="AM805" s="5" t="n">
        <v>0.22</v>
      </c>
      <c r="AN805" s="5" t="n">
        <v>14.504</v>
      </c>
      <c r="AO805" s="5" t="n">
        <v>0.125</v>
      </c>
      <c r="AP805" s="5" t="n">
        <v>1</v>
      </c>
      <c r="AQ805" s="5" t="n">
        <v>0.756</v>
      </c>
      <c r="AR805" s="5" t="n">
        <v>0.132</v>
      </c>
      <c r="AS805" s="5" t="n">
        <v>-0.195</v>
      </c>
      <c r="AT805" s="5" t="n">
        <v>0.5610000000000001</v>
      </c>
      <c r="AU805" s="5" t="n">
        <v>0</v>
      </c>
      <c r="AV805" s="5" t="n">
        <v>0</v>
      </c>
      <c r="AW805" s="5" t="n">
        <v>0.655</v>
      </c>
      <c r="AX805" s="5" t="n">
        <v>0.132</v>
      </c>
      <c r="AY805" s="5" t="n">
        <v>-0.061</v>
      </c>
      <c r="AZ805" s="5" t="n">
        <v>0.594</v>
      </c>
      <c r="BA805" s="5" t="n">
        <v>0</v>
      </c>
      <c r="BB805" s="5" t="n">
        <v>1</v>
      </c>
      <c r="BC805" s="5" t="n">
        <v>0.534</v>
      </c>
      <c r="BD805" s="5" t="n">
        <v>0.132</v>
      </c>
      <c r="BE805" s="5" t="n">
        <v>-0.282</v>
      </c>
      <c r="BF805" s="5" t="n">
        <v>0.252</v>
      </c>
      <c r="BG805" s="5" t="n">
        <v>0</v>
      </c>
      <c r="BH805" s="5" t="n">
        <v>0</v>
      </c>
      <c r="BI805" s="5" t="n">
        <v>0.5679999999999999</v>
      </c>
      <c r="BJ805" s="5" t="n">
        <v>0.132</v>
      </c>
      <c r="BK805" s="5" t="n">
        <v>-0.158</v>
      </c>
      <c r="BL805" s="5" t="n">
        <v>0.409</v>
      </c>
      <c r="BM805" s="5" t="n">
        <v>0</v>
      </c>
      <c r="BN805" s="5" t="n">
        <v>0</v>
      </c>
      <c r="BO805" s="5" t="n">
        <v>0</v>
      </c>
      <c r="BP805" s="5" t="n">
        <v>-0.033</v>
      </c>
      <c r="BQ805" s="5" t="n">
        <v>0.053</v>
      </c>
      <c r="BR805" s="5" t="n">
        <v>0</v>
      </c>
      <c r="BS805" s="5" t="n">
        <v>0</v>
      </c>
      <c r="BT805" s="5" t="n">
        <v>0</v>
      </c>
      <c r="BU805" s="5" t="n">
        <v>-0.033</v>
      </c>
      <c r="BV805" s="5" t="n">
        <v>0.055</v>
      </c>
      <c r="BW805" s="5" t="n">
        <v>0</v>
      </c>
      <c r="BX805" s="5" t="n">
        <v>0.167</v>
      </c>
      <c r="BY805" s="5" t="n">
        <v>13.646</v>
      </c>
      <c r="BZ805" s="5" t="n">
        <v>0</v>
      </c>
      <c r="CA805" s="5" t="n">
        <v>13.646</v>
      </c>
      <c r="CB805" s="5" t="n">
        <v>0</v>
      </c>
      <c r="CC805" s="5" t="n">
        <v>82.58799999999999</v>
      </c>
      <c r="CD805" s="5" t="n">
        <v>7.95</v>
      </c>
      <c r="CE805" s="5" t="n">
        <v>-36.065</v>
      </c>
      <c r="CF805" s="5" t="n">
        <v>46.523</v>
      </c>
      <c r="CG805" s="5" t="n">
        <v>0</v>
      </c>
      <c r="CH805" s="5" t="n">
        <v>0</v>
      </c>
      <c r="CI805" s="5" t="n">
        <v>0</v>
      </c>
      <c r="CJ805" s="5" t="n">
        <v>0</v>
      </c>
      <c r="CK805" s="5" t="n">
        <v>0</v>
      </c>
      <c r="CL805" s="5" t="n">
        <v>0</v>
      </c>
      <c r="CM805" s="5" t="n">
        <v>0</v>
      </c>
      <c r="CN805" s="5" t="n">
        <v>0</v>
      </c>
      <c r="CO805" s="5" t="n">
        <v>0</v>
      </c>
      <c r="CP805" s="5" t="n">
        <v>0</v>
      </c>
      <c r="CQ805" s="5" t="n">
        <v>1.387</v>
      </c>
      <c r="CR805" s="5" t="n">
        <v>1</v>
      </c>
      <c r="CS805" s="5" t="n">
        <v>7.598</v>
      </c>
      <c r="CT805" s="5" t="n">
        <v>4.251</v>
      </c>
      <c r="CU805" s="5" t="n">
        <v>7.598</v>
      </c>
    </row>
    <row r="806">
      <c r="A806" s="5" t="inlineStr">
        <is>
          <t>TUN2021</t>
        </is>
      </c>
      <c r="B806" s="5" t="inlineStr">
        <is>
          <t>TUN</t>
        </is>
      </c>
      <c r="C806" s="5" t="inlineStr">
        <is>
          <t>TUN</t>
        </is>
      </c>
      <c r="D806" s="5" t="inlineStr">
        <is>
          <t>Tunisia</t>
        </is>
      </c>
      <c r="E806" s="5" t="n">
        <v>2021</v>
      </c>
      <c r="F806" s="5" t="n">
        <v>0.19</v>
      </c>
      <c r="G806" s="5" t="n">
        <v>5.897</v>
      </c>
      <c r="H806" s="5" t="n">
        <v>1.143</v>
      </c>
      <c r="I806" s="5" t="n">
        <v>0</v>
      </c>
      <c r="J806" s="5" t="n">
        <v>5.897</v>
      </c>
      <c r="K806" s="5" t="n">
        <v>0</v>
      </c>
      <c r="L806" s="5" t="n">
        <v>1</v>
      </c>
      <c r="M806" s="5" t="n">
        <v>7.964</v>
      </c>
      <c r="N806" s="5" t="n">
        <v>3.43</v>
      </c>
      <c r="O806" s="5" t="n">
        <v>0</v>
      </c>
      <c r="P806" s="5" t="n">
        <v>7.964</v>
      </c>
      <c r="Q806" s="5" t="n">
        <v>0</v>
      </c>
      <c r="R806" s="5" t="n">
        <v>1</v>
      </c>
      <c r="S806" s="5" t="n">
        <v>11.613</v>
      </c>
      <c r="T806" s="5" t="n">
        <v>6.86</v>
      </c>
      <c r="U806" s="5" t="n">
        <v>0</v>
      </c>
      <c r="V806" s="5" t="n">
        <v>13.82</v>
      </c>
      <c r="W806" s="5" t="n">
        <v>0.19</v>
      </c>
      <c r="X806" s="5" t="n">
        <v>1</v>
      </c>
      <c r="Y806" s="5" t="n">
        <v>6.869</v>
      </c>
      <c r="Z806" s="5" t="n">
        <v>0.913</v>
      </c>
      <c r="AA806" s="5" t="n">
        <v>1.348</v>
      </c>
      <c r="AB806" s="5" t="n">
        <v>8.217000000000001</v>
      </c>
      <c r="AC806" s="5" t="n">
        <v>0</v>
      </c>
      <c r="AD806" s="5" t="n">
        <v>1</v>
      </c>
      <c r="AE806" s="5" t="n">
        <v>7.788</v>
      </c>
      <c r="AF806" s="5" t="n">
        <v>1.788</v>
      </c>
      <c r="AG806" s="5" t="n">
        <v>0.429</v>
      </c>
      <c r="AH806" s="5" t="n">
        <v>8.217000000000001</v>
      </c>
      <c r="AI806" s="5" t="n">
        <v>0</v>
      </c>
      <c r="AJ806" s="5" t="n">
        <v>1</v>
      </c>
      <c r="AK806" s="5" t="n">
        <v>13.299</v>
      </c>
      <c r="AL806" s="5" t="n">
        <v>6.969</v>
      </c>
      <c r="AM806" s="5" t="n">
        <v>-9.521000000000001</v>
      </c>
      <c r="AN806" s="5" t="n">
        <v>4.496</v>
      </c>
      <c r="AO806" s="5" t="n">
        <v>0</v>
      </c>
      <c r="AP806" s="5" t="n">
        <v>0</v>
      </c>
      <c r="AQ806" s="5" t="n">
        <v>0.621</v>
      </c>
      <c r="AR806" s="5" t="n">
        <v>0.114</v>
      </c>
      <c r="AS806" s="5" t="n">
        <v>-0.045</v>
      </c>
      <c r="AT806" s="5" t="n">
        <v>0.6850000000000001</v>
      </c>
      <c r="AU806" s="5" t="n">
        <v>0.19</v>
      </c>
      <c r="AV806" s="5" t="n">
        <v>1</v>
      </c>
      <c r="AW806" s="5" t="n">
        <v>0.593</v>
      </c>
      <c r="AX806" s="5" t="n">
        <v>0.114</v>
      </c>
      <c r="AY806" s="5" t="n">
        <v>-0.103</v>
      </c>
      <c r="AZ806" s="5" t="n">
        <v>0.583</v>
      </c>
      <c r="BA806" s="5" t="n">
        <v>0</v>
      </c>
      <c r="BB806" s="5" t="n">
        <v>1</v>
      </c>
      <c r="BC806" s="5" t="n">
        <v>0.44</v>
      </c>
      <c r="BD806" s="5" t="n">
        <v>0.114</v>
      </c>
      <c r="BE806" s="5" t="n">
        <v>-0.348</v>
      </c>
      <c r="BF806" s="5" t="n">
        <v>0.109</v>
      </c>
      <c r="BG806" s="5" t="n">
        <v>0</v>
      </c>
      <c r="BH806" s="5" t="n">
        <v>0</v>
      </c>
      <c r="BI806" s="5" t="n">
        <v>0.5600000000000001</v>
      </c>
      <c r="BJ806" s="5" t="n">
        <v>0.114</v>
      </c>
      <c r="BK806" s="5" t="n">
        <v>-0.317</v>
      </c>
      <c r="BL806" s="5" t="n">
        <v>0.29</v>
      </c>
      <c r="BM806" s="5" t="n">
        <v>0</v>
      </c>
      <c r="BN806" s="5" t="n">
        <v>0</v>
      </c>
      <c r="BO806" s="5" t="n">
        <v>0</v>
      </c>
      <c r="BP806" s="5" t="n">
        <v>0</v>
      </c>
      <c r="BQ806" s="5" t="n">
        <v>0.097</v>
      </c>
      <c r="BR806" s="5" t="n">
        <v>0</v>
      </c>
      <c r="BS806" s="5" t="n">
        <v>0.667</v>
      </c>
      <c r="BT806" s="5" t="n">
        <v>0</v>
      </c>
      <c r="BU806" s="5" t="n">
        <v>0</v>
      </c>
      <c r="BV806" s="5" t="n">
        <v>0.022</v>
      </c>
      <c r="BW806" s="5" t="n">
        <v>0.19</v>
      </c>
      <c r="BX806" s="5" t="n">
        <v>0.333</v>
      </c>
      <c r="BY806" s="5" t="n">
        <v>11.787</v>
      </c>
      <c r="BZ806" s="5" t="n">
        <v>0</v>
      </c>
      <c r="CA806" s="5" t="n">
        <v>11.787</v>
      </c>
      <c r="CB806" s="5" t="n">
        <v>0</v>
      </c>
      <c r="CC806" s="5" t="n">
        <v>81.69499999999999</v>
      </c>
      <c r="CD806" s="5" t="n">
        <v>7.95</v>
      </c>
      <c r="CE806" s="5" t="n">
        <v>-44.854</v>
      </c>
      <c r="CF806" s="5" t="n">
        <v>43.842</v>
      </c>
      <c r="CG806" s="5" t="n">
        <v>0</v>
      </c>
      <c r="CH806" s="5" t="n">
        <v>0</v>
      </c>
      <c r="CI806" s="5" t="n">
        <v>0</v>
      </c>
      <c r="CJ806" s="5" t="n">
        <v>0</v>
      </c>
      <c r="CK806" s="5" t="n">
        <v>0</v>
      </c>
      <c r="CL806" s="5" t="n">
        <v>0</v>
      </c>
      <c r="CM806" s="5" t="n">
        <v>0</v>
      </c>
      <c r="CN806" s="5" t="n">
        <v>0</v>
      </c>
      <c r="CO806" s="5" t="n">
        <v>0</v>
      </c>
      <c r="CP806" s="5" t="n">
        <v>0</v>
      </c>
      <c r="CQ806" s="5" t="n">
        <v>1.198</v>
      </c>
      <c r="CR806" s="5" t="n">
        <v>0.393</v>
      </c>
      <c r="CS806" s="5" t="n">
        <v>5.951</v>
      </c>
      <c r="CT806" s="5" t="n">
        <v>4.753</v>
      </c>
      <c r="CU806" s="5" t="n">
        <v>14.162</v>
      </c>
    </row>
    <row r="807">
      <c r="A807" s="5" t="inlineStr">
        <is>
          <t>TUN2022</t>
        </is>
      </c>
      <c r="B807" s="5" t="inlineStr">
        <is>
          <t>TUN</t>
        </is>
      </c>
      <c r="C807" s="5" t="inlineStr">
        <is>
          <t>TUN</t>
        </is>
      </c>
      <c r="D807" s="5" t="inlineStr">
        <is>
          <t>Tunisia</t>
        </is>
      </c>
      <c r="E807" s="5" t="n">
        <v>2022</v>
      </c>
      <c r="F807" s="5" t="n">
        <v>0.19</v>
      </c>
      <c r="G807" s="5" t="n">
        <v>11.72</v>
      </c>
      <c r="H807" s="5" t="n">
        <v>1.235</v>
      </c>
      <c r="I807" s="5" t="n">
        <v>0</v>
      </c>
      <c r="J807" s="5" t="n">
        <v>11.72</v>
      </c>
      <c r="K807" s="5" t="n">
        <v>0</v>
      </c>
      <c r="L807" s="5" t="n">
        <v>1</v>
      </c>
      <c r="M807" s="5" t="n">
        <v>9.782999999999999</v>
      </c>
      <c r="N807" s="5" t="n">
        <v>3.704</v>
      </c>
      <c r="O807" s="5" t="n">
        <v>0</v>
      </c>
      <c r="P807" s="5" t="n">
        <v>9.782999999999999</v>
      </c>
      <c r="Q807" s="5" t="n">
        <v>0</v>
      </c>
      <c r="R807" s="5" t="n">
        <v>1</v>
      </c>
      <c r="S807" s="5" t="n">
        <v>17.893</v>
      </c>
      <c r="T807" s="5" t="n">
        <v>7.408</v>
      </c>
      <c r="U807" s="5" t="n">
        <v>0.252</v>
      </c>
      <c r="V807" s="5" t="n">
        <v>21.293</v>
      </c>
      <c r="W807" s="5" t="n">
        <v>0.19</v>
      </c>
      <c r="X807" s="5" t="n">
        <v>1</v>
      </c>
      <c r="Y807" s="5" t="n">
        <v>7.425</v>
      </c>
      <c r="Z807" s="5" t="n">
        <v>0.987</v>
      </c>
      <c r="AA807" s="5" t="n">
        <v>0.741</v>
      </c>
      <c r="AB807" s="5" t="n">
        <v>8.167</v>
      </c>
      <c r="AC807" s="5" t="n">
        <v>0</v>
      </c>
      <c r="AD807" s="5" t="n">
        <v>1</v>
      </c>
      <c r="AE807" s="5" t="n">
        <v>8.423999999999999</v>
      </c>
      <c r="AF807" s="5" t="n">
        <v>1.934</v>
      </c>
      <c r="AG807" s="5" t="n">
        <v>-0.257</v>
      </c>
      <c r="AH807" s="5" t="n">
        <v>8.167</v>
      </c>
      <c r="AI807" s="5" t="n">
        <v>0</v>
      </c>
      <c r="AJ807" s="5" t="n">
        <v>1</v>
      </c>
      <c r="AK807" s="5" t="n">
        <v>14.416</v>
      </c>
      <c r="AL807" s="5" t="n">
        <v>7.554</v>
      </c>
      <c r="AM807" s="5" t="n">
        <v>-10.788</v>
      </c>
      <c r="AN807" s="5" t="n">
        <v>4.318</v>
      </c>
      <c r="AO807" s="5" t="n">
        <v>0</v>
      </c>
      <c r="AP807" s="5" t="n">
        <v>0</v>
      </c>
      <c r="AQ807" s="5" t="n">
        <v>0.847</v>
      </c>
      <c r="AR807" s="5" t="n">
        <v>0.123</v>
      </c>
      <c r="AS807" s="5" t="n">
        <v>-0.257</v>
      </c>
      <c r="AT807" s="5" t="n">
        <v>0.702</v>
      </c>
      <c r="AU807" s="5" t="n">
        <v>0.19</v>
      </c>
      <c r="AV807" s="5" t="n">
        <v>1</v>
      </c>
      <c r="AW807" s="5" t="n">
        <v>0.947</v>
      </c>
      <c r="AX807" s="5" t="n">
        <v>0.123</v>
      </c>
      <c r="AY807" s="5" t="n">
        <v>-0.443</v>
      </c>
      <c r="AZ807" s="5" t="n">
        <v>0.599</v>
      </c>
      <c r="BA807" s="5" t="n">
        <v>0</v>
      </c>
      <c r="BB807" s="5" t="n">
        <v>1</v>
      </c>
      <c r="BC807" s="5" t="n">
        <v>0.589</v>
      </c>
      <c r="BD807" s="5" t="n">
        <v>0.123</v>
      </c>
      <c r="BE807" s="5" t="n">
        <v>-0.495</v>
      </c>
      <c r="BF807" s="5" t="n">
        <v>0.111</v>
      </c>
      <c r="BG807" s="5" t="n">
        <v>0</v>
      </c>
      <c r="BH807" s="5" t="n">
        <v>0</v>
      </c>
      <c r="BI807" s="5" t="n">
        <v>0.6889999999999999</v>
      </c>
      <c r="BJ807" s="5" t="n">
        <v>0.123</v>
      </c>
      <c r="BK807" s="5" t="n">
        <v>-0.457</v>
      </c>
      <c r="BL807" s="5" t="n">
        <v>0.276</v>
      </c>
      <c r="BM807" s="5" t="n">
        <v>0</v>
      </c>
      <c r="BN807" s="5" t="n">
        <v>0</v>
      </c>
      <c r="BO807" s="5" t="n">
        <v>0</v>
      </c>
      <c r="BP807" s="5" t="n">
        <v>0</v>
      </c>
      <c r="BQ807" s="5" t="n">
        <v>0.094</v>
      </c>
      <c r="BR807" s="5" t="n">
        <v>0</v>
      </c>
      <c r="BS807" s="5" t="n">
        <v>0.667</v>
      </c>
      <c r="BT807" s="5" t="n">
        <v>0</v>
      </c>
      <c r="BU807" s="5" t="n">
        <v>0</v>
      </c>
      <c r="BV807" s="5" t="n">
        <v>0.02</v>
      </c>
      <c r="BW807" s="5" t="n">
        <v>0.19</v>
      </c>
      <c r="BX807" s="5" t="n">
        <v>0.333</v>
      </c>
      <c r="BY807" s="5" t="n">
        <v>12.729</v>
      </c>
      <c r="BZ807" s="5" t="n">
        <v>0</v>
      </c>
      <c r="CA807" s="5" t="n">
        <v>12.729</v>
      </c>
      <c r="CB807" s="5" t="n">
        <v>0</v>
      </c>
      <c r="CC807" s="5" t="n">
        <v>102.477</v>
      </c>
      <c r="CD807" s="5" t="n">
        <v>7.95</v>
      </c>
      <c r="CE807" s="5" t="n">
        <v>-63.257</v>
      </c>
      <c r="CF807" s="5" t="n">
        <v>46.672</v>
      </c>
      <c r="CG807" s="5" t="n">
        <v>0</v>
      </c>
      <c r="CH807" s="5" t="n">
        <v>0</v>
      </c>
      <c r="CI807" s="5" t="n">
        <v>0</v>
      </c>
      <c r="CJ807" s="5" t="n">
        <v>0</v>
      </c>
      <c r="CK807" s="5" t="n">
        <v>0</v>
      </c>
      <c r="CL807" s="5" t="n">
        <v>0</v>
      </c>
      <c r="CM807" s="5" t="n">
        <v>0</v>
      </c>
      <c r="CN807" s="5" t="n">
        <v>0</v>
      </c>
      <c r="CO807" s="5" t="n">
        <v>0</v>
      </c>
      <c r="CP807" s="5" t="n">
        <v>0</v>
      </c>
      <c r="CQ807" s="5" t="n">
        <v>1.294</v>
      </c>
      <c r="CR807" s="5" t="n">
        <v>0.382</v>
      </c>
      <c r="CS807" s="5" t="n">
        <v>6.427</v>
      </c>
      <c r="CT807" s="5" t="n">
        <v>10.485</v>
      </c>
      <c r="CU807" s="5" t="n">
        <v>30.326</v>
      </c>
    </row>
    <row r="808">
      <c r="A808" s="5" t="inlineStr">
        <is>
          <t>TUN2023</t>
        </is>
      </c>
      <c r="B808" s="5" t="inlineStr">
        <is>
          <t>TUN</t>
        </is>
      </c>
      <c r="C808" s="5" t="inlineStr">
        <is>
          <t>TUN</t>
        </is>
      </c>
      <c r="D808" s="5" t="inlineStr">
        <is>
          <t>Tunisia</t>
        </is>
      </c>
      <c r="E808" s="5" t="n">
        <v>2023</v>
      </c>
      <c r="F808" s="5" t="n">
        <v>0.19</v>
      </c>
      <c r="G808" s="5" t="n">
        <v>6.147</v>
      </c>
      <c r="H808" s="5" t="n">
        <v>1.286</v>
      </c>
      <c r="I808" s="5" t="n">
        <v>0</v>
      </c>
      <c r="J808" s="5" t="n">
        <v>6.147</v>
      </c>
      <c r="K808" s="5" t="n">
        <v>0</v>
      </c>
      <c r="L808" s="5" t="n">
        <v>1</v>
      </c>
      <c r="M808" s="5" t="n">
        <v>7.886</v>
      </c>
      <c r="N808" s="5" t="n">
        <v>3.857</v>
      </c>
      <c r="O808" s="5" t="n">
        <v>0</v>
      </c>
      <c r="P808" s="5" t="n">
        <v>7.886</v>
      </c>
      <c r="Q808" s="5" t="n">
        <v>0</v>
      </c>
      <c r="R808" s="5" t="n">
        <v>1</v>
      </c>
      <c r="S808" s="5" t="n">
        <v>12.575</v>
      </c>
      <c r="T808" s="5" t="n">
        <v>7.714</v>
      </c>
      <c r="U808" s="5" t="n">
        <v>0.265</v>
      </c>
      <c r="V808" s="5" t="n">
        <v>14.964</v>
      </c>
      <c r="W808" s="5" t="n">
        <v>0.19</v>
      </c>
      <c r="X808" s="5" t="n">
        <v>1</v>
      </c>
      <c r="Y808" s="5" t="n">
        <v>7.747</v>
      </c>
      <c r="Z808" s="5" t="n">
        <v>1.03</v>
      </c>
      <c r="AA808" s="5" t="n">
        <v>0.797</v>
      </c>
      <c r="AB808" s="5" t="n">
        <v>8.544</v>
      </c>
      <c r="AC808" s="5" t="n">
        <v>0</v>
      </c>
      <c r="AD808" s="5" t="n">
        <v>1</v>
      </c>
      <c r="AE808" s="5" t="n">
        <v>8.802</v>
      </c>
      <c r="AF808" s="5" t="n">
        <v>2.021</v>
      </c>
      <c r="AG808" s="5" t="n">
        <v>-0.258</v>
      </c>
      <c r="AH808" s="5" t="n">
        <v>8.544</v>
      </c>
      <c r="AI808" s="5" t="n">
        <v>0</v>
      </c>
      <c r="AJ808" s="5" t="n">
        <v>1</v>
      </c>
      <c r="AK808" s="5" t="n">
        <v>15.132</v>
      </c>
      <c r="AL808" s="5" t="n">
        <v>7.929</v>
      </c>
      <c r="AM808" s="5" t="n">
        <v>-11.666</v>
      </c>
      <c r="AN808" s="5" t="n">
        <v>4.124</v>
      </c>
      <c r="AO808" s="5" t="n">
        <v>0</v>
      </c>
      <c r="AP808" s="5" t="n">
        <v>0</v>
      </c>
      <c r="AQ808" s="5" t="n">
        <v>0.749</v>
      </c>
      <c r="AR808" s="5" t="n">
        <v>0.129</v>
      </c>
      <c r="AS808" s="5" t="n">
        <v>-0.105</v>
      </c>
      <c r="AT808" s="5" t="n">
        <v>0.766</v>
      </c>
      <c r="AU808" s="5" t="n">
        <v>0.19</v>
      </c>
      <c r="AV808" s="5" t="n">
        <v>1</v>
      </c>
      <c r="AW808" s="5" t="n">
        <v>0.783</v>
      </c>
      <c r="AX808" s="5" t="n">
        <v>0.129</v>
      </c>
      <c r="AY808" s="5" t="n">
        <v>-0.228</v>
      </c>
      <c r="AZ808" s="5" t="n">
        <v>0.66</v>
      </c>
      <c r="BA808" s="5" t="n">
        <v>0</v>
      </c>
      <c r="BB808" s="5" t="n">
        <v>1</v>
      </c>
      <c r="BC808" s="5" t="n">
        <v>0.527</v>
      </c>
      <c r="BD808" s="5" t="n">
        <v>0.129</v>
      </c>
      <c r="BE808" s="5" t="n">
        <v>-0.431</v>
      </c>
      <c r="BF808" s="5" t="n">
        <v>0.115</v>
      </c>
      <c r="BG808" s="5" t="n">
        <v>0</v>
      </c>
      <c r="BH808" s="5" t="n">
        <v>0</v>
      </c>
      <c r="BI808" s="5" t="n">
        <v>0.64</v>
      </c>
      <c r="BJ808" s="5" t="n">
        <v>0.129</v>
      </c>
      <c r="BK808" s="5" t="n">
        <v>-0.383</v>
      </c>
      <c r="BL808" s="5" t="n">
        <v>0.306</v>
      </c>
      <c r="BM808" s="5" t="n">
        <v>0</v>
      </c>
      <c r="BN808" s="5" t="n">
        <v>0</v>
      </c>
      <c r="BO808" s="5" t="n">
        <v>0</v>
      </c>
      <c r="BP808" s="5" t="n">
        <v>0</v>
      </c>
      <c r="BQ808" s="5" t="n">
        <v>0.094</v>
      </c>
      <c r="BR808" s="5" t="n">
        <v>0</v>
      </c>
      <c r="BS808" s="5" t="n">
        <v>0.667</v>
      </c>
      <c r="BT808" s="5" t="n">
        <v>0</v>
      </c>
      <c r="BU808" s="5" t="n">
        <v>0</v>
      </c>
      <c r="BV808" s="5" t="n">
        <v>0.02</v>
      </c>
      <c r="BW808" s="5" t="n">
        <v>0.19</v>
      </c>
      <c r="BX808" s="5" t="n">
        <v>0.333</v>
      </c>
      <c r="BY808" s="5" t="n">
        <v>13.254</v>
      </c>
      <c r="BZ808" s="5" t="n">
        <v>0</v>
      </c>
      <c r="CA808" s="5" t="n">
        <v>13.254</v>
      </c>
      <c r="CB808" s="5" t="n">
        <v>0</v>
      </c>
      <c r="CC808" s="5" t="n">
        <v>87.07899999999999</v>
      </c>
      <c r="CD808" s="5" t="n">
        <v>7.95</v>
      </c>
      <c r="CE808" s="5" t="n">
        <v>-45.856</v>
      </c>
      <c r="CF808" s="5" t="n">
        <v>49.056</v>
      </c>
      <c r="CG808" s="5" t="n">
        <v>0</v>
      </c>
      <c r="CH808" s="5" t="n">
        <v>0</v>
      </c>
      <c r="CI808" s="5" t="n">
        <v>0</v>
      </c>
      <c r="CJ808" s="5" t="n">
        <v>0</v>
      </c>
      <c r="CK808" s="5" t="n">
        <v>0</v>
      </c>
      <c r="CL808" s="5" t="n">
        <v>0</v>
      </c>
      <c r="CM808" s="5" t="n">
        <v>0</v>
      </c>
      <c r="CN808" s="5" t="n">
        <v>0</v>
      </c>
      <c r="CO808" s="5" t="n">
        <v>0</v>
      </c>
      <c r="CP808" s="5" t="n">
        <v>0</v>
      </c>
      <c r="CQ808" s="5" t="n">
        <v>1.348</v>
      </c>
      <c r="CR808" s="5" t="n">
        <v>0.359</v>
      </c>
      <c r="CS808" s="5" t="n">
        <v>6.692</v>
      </c>
      <c r="CT808" s="5" t="n">
        <v>4.861</v>
      </c>
      <c r="CU808" s="5" t="n">
        <v>10.622</v>
      </c>
    </row>
    <row r="809">
      <c r="A809" s="5" t="inlineStr">
        <is>
          <t>TUN2024</t>
        </is>
      </c>
      <c r="B809" s="5" t="inlineStr">
        <is>
          <t>TUN</t>
        </is>
      </c>
      <c r="C809" s="5" t="inlineStr">
        <is>
          <t>TUN</t>
        </is>
      </c>
      <c r="D809" s="5" t="inlineStr">
        <is>
          <t>Tunisia</t>
        </is>
      </c>
      <c r="E809" s="5" t="n">
        <v>2024</v>
      </c>
      <c r="F809" s="5" t="n">
        <v>0.19</v>
      </c>
      <c r="G809" s="5" t="n">
        <v>5.575</v>
      </c>
      <c r="H809" s="5" t="n">
        <v>1.324</v>
      </c>
      <c r="I809" s="5" t="n">
        <v>0</v>
      </c>
      <c r="J809" s="5" t="n">
        <v>5.575</v>
      </c>
      <c r="K809" s="5" t="n">
        <v>0</v>
      </c>
      <c r="L809" s="5" t="n">
        <v>1</v>
      </c>
      <c r="M809" s="5" t="n">
        <v>7.124</v>
      </c>
      <c r="N809" s="5" t="n">
        <v>3.971</v>
      </c>
      <c r="O809" s="5" t="n">
        <v>0</v>
      </c>
      <c r="P809" s="5" t="n">
        <v>7.124</v>
      </c>
      <c r="Q809" s="5" t="n">
        <v>0</v>
      </c>
      <c r="R809" s="5" t="n">
        <v>1</v>
      </c>
      <c r="S809" s="5" t="n">
        <v>12.193</v>
      </c>
      <c r="T809" s="5" t="n">
        <v>7.942</v>
      </c>
      <c r="U809" s="5" t="n">
        <v>0.316</v>
      </c>
      <c r="V809" s="5" t="n">
        <v>14.509</v>
      </c>
      <c r="W809" s="5" t="n">
        <v>0.19</v>
      </c>
      <c r="X809" s="5" t="n">
        <v>1</v>
      </c>
      <c r="Y809" s="5" t="n">
        <v>7.975</v>
      </c>
      <c r="Z809" s="5" t="n">
        <v>1.06</v>
      </c>
      <c r="AA809" s="5" t="n">
        <v>0.82</v>
      </c>
      <c r="AB809" s="5" t="n">
        <v>8.795999999999999</v>
      </c>
      <c r="AC809" s="5" t="n">
        <v>0</v>
      </c>
      <c r="AD809" s="5" t="n">
        <v>1</v>
      </c>
      <c r="AE809" s="5" t="n">
        <v>9.061999999999999</v>
      </c>
      <c r="AF809" s="5" t="n">
        <v>2.081</v>
      </c>
      <c r="AG809" s="5" t="n">
        <v>-0.266</v>
      </c>
      <c r="AH809" s="5" t="n">
        <v>8.795999999999999</v>
      </c>
      <c r="AI809" s="5" t="n">
        <v>0</v>
      </c>
      <c r="AJ809" s="5" t="n">
        <v>1</v>
      </c>
      <c r="AK809" s="5" t="n">
        <v>15.579</v>
      </c>
      <c r="AL809" s="5" t="n">
        <v>8.163</v>
      </c>
      <c r="AM809" s="5" t="n">
        <v>-11.333</v>
      </c>
      <c r="AN809" s="5" t="n">
        <v>4.246</v>
      </c>
      <c r="AO809" s="5" t="n">
        <v>0</v>
      </c>
      <c r="AP809" s="5" t="n">
        <v>0</v>
      </c>
      <c r="AQ809" s="5" t="n">
        <v>0.72</v>
      </c>
      <c r="AR809" s="5" t="n">
        <v>0.132</v>
      </c>
      <c r="AS809" s="5" t="n">
        <v>-0.078</v>
      </c>
      <c r="AT809" s="5" t="n">
        <v>0.764</v>
      </c>
      <c r="AU809" s="5" t="n">
        <v>0.19</v>
      </c>
      <c r="AV809" s="5" t="n">
        <v>1</v>
      </c>
      <c r="AW809" s="5" t="n">
        <v>0.734</v>
      </c>
      <c r="AX809" s="5" t="n">
        <v>0.132</v>
      </c>
      <c r="AY809" s="5" t="n">
        <v>-0.178</v>
      </c>
      <c r="AZ809" s="5" t="n">
        <v>0.661</v>
      </c>
      <c r="BA809" s="5" t="n">
        <v>0</v>
      </c>
      <c r="BB809" s="5" t="n">
        <v>1</v>
      </c>
      <c r="BC809" s="5" t="n">
        <v>0.51</v>
      </c>
      <c r="BD809" s="5" t="n">
        <v>0.132</v>
      </c>
      <c r="BE809" s="5" t="n">
        <v>-0.414</v>
      </c>
      <c r="BF809" s="5" t="n">
        <v>0.115</v>
      </c>
      <c r="BG809" s="5" t="n">
        <v>0</v>
      </c>
      <c r="BH809" s="5" t="n">
        <v>0</v>
      </c>
      <c r="BI809" s="5" t="n">
        <v>0.652</v>
      </c>
      <c r="BJ809" s="5" t="n">
        <v>0.132</v>
      </c>
      <c r="BK809" s="5" t="n">
        <v>-0.338</v>
      </c>
      <c r="BL809" s="5" t="n">
        <v>0.314</v>
      </c>
      <c r="BM809" s="5" t="n">
        <v>0</v>
      </c>
      <c r="BN809" s="5" t="n">
        <v>0</v>
      </c>
      <c r="BO809" s="5" t="n">
        <v>0</v>
      </c>
      <c r="BP809" s="5" t="n">
        <v>0</v>
      </c>
      <c r="BQ809" s="5" t="n">
        <v>0.099</v>
      </c>
      <c r="BR809" s="5" t="n">
        <v>0</v>
      </c>
      <c r="BS809" s="5" t="n">
        <v>0.667</v>
      </c>
      <c r="BT809" s="5" t="n">
        <v>0</v>
      </c>
      <c r="BU809" s="5" t="n">
        <v>0</v>
      </c>
      <c r="BV809" s="5" t="n">
        <v>0.018</v>
      </c>
      <c r="BW809" s="5" t="n">
        <v>0.19</v>
      </c>
      <c r="BX809" s="5" t="n">
        <v>0.333</v>
      </c>
      <c r="BY809" s="5" t="n">
        <v>13.646</v>
      </c>
      <c r="BZ809" s="5" t="n">
        <v>0</v>
      </c>
      <c r="CA809" s="5" t="n">
        <v>13.646</v>
      </c>
      <c r="CB809" s="5" t="n">
        <v>0</v>
      </c>
      <c r="CC809" s="5" t="n">
        <v>86.38500000000001</v>
      </c>
      <c r="CD809" s="5" t="n">
        <v>7.95</v>
      </c>
      <c r="CE809" s="5" t="n">
        <v>-54.53</v>
      </c>
      <c r="CF809" s="5" t="n">
        <v>37.908</v>
      </c>
      <c r="CG809" s="5" t="n">
        <v>0</v>
      </c>
      <c r="CH809" s="5" t="n">
        <v>0</v>
      </c>
      <c r="CI809" s="5" t="n">
        <v>0</v>
      </c>
      <c r="CJ809" s="5" t="n">
        <v>0</v>
      </c>
      <c r="CK809" s="5" t="n">
        <v>0</v>
      </c>
      <c r="CL809" s="5" t="n">
        <v>0</v>
      </c>
      <c r="CM809" s="5" t="n">
        <v>0</v>
      </c>
      <c r="CN809" s="5" t="n">
        <v>0</v>
      </c>
      <c r="CO809" s="5" t="n">
        <v>0</v>
      </c>
      <c r="CP809" s="5" t="n">
        <v>0</v>
      </c>
      <c r="CQ809" s="5" t="n">
        <v>1.387</v>
      </c>
      <c r="CR809" s="5" t="n">
        <v>0.359</v>
      </c>
      <c r="CS809" s="5" t="n">
        <v>6.889</v>
      </c>
      <c r="CT809" s="5" t="n">
        <v>4.251</v>
      </c>
      <c r="CU809" s="5" t="n">
        <v>9.167999999999999</v>
      </c>
    </row>
    <row r="810">
      <c r="A810" s="5" t="inlineStr">
        <is>
          <t>TUR2021</t>
        </is>
      </c>
      <c r="B810" s="5" t="inlineStr">
        <is>
          <t>TUR</t>
        </is>
      </c>
      <c r="C810" s="5" t="inlineStr">
        <is>
          <t>TUR</t>
        </is>
      </c>
      <c r="D810" s="5" t="inlineStr">
        <is>
          <t>Turkiye</t>
        </is>
      </c>
      <c r="E810" s="5" t="n">
        <v>2021</v>
      </c>
      <c r="F810" s="5" t="n">
        <v>0.18</v>
      </c>
      <c r="G810" s="5" t="n">
        <v>0.786</v>
      </c>
      <c r="H810" s="5" t="n">
        <v>0.172</v>
      </c>
      <c r="I810" s="5" t="n">
        <v>-0.148</v>
      </c>
      <c r="J810" s="5" t="n">
        <v>0.637</v>
      </c>
      <c r="K810" s="5" t="n">
        <v>0</v>
      </c>
      <c r="L810" s="5" t="n">
        <v>1</v>
      </c>
      <c r="M810" s="5" t="n">
        <v>2.255</v>
      </c>
      <c r="N810" s="5" t="n">
        <v>1.022</v>
      </c>
      <c r="O810" s="5" t="n">
        <v>0</v>
      </c>
      <c r="P810" s="5" t="n">
        <v>2.255</v>
      </c>
      <c r="Q810" s="5" t="n">
        <v>0</v>
      </c>
      <c r="R810" s="5" t="n">
        <v>1</v>
      </c>
      <c r="S810" s="5" t="n">
        <v>3.306</v>
      </c>
      <c r="T810" s="5" t="n">
        <v>2.049</v>
      </c>
      <c r="U810" s="5" t="n">
        <v>-0.755</v>
      </c>
      <c r="V810" s="5" t="n">
        <v>3.01</v>
      </c>
      <c r="W810" s="5" t="n">
        <v>0</v>
      </c>
      <c r="X810" s="5" t="n">
        <v>1</v>
      </c>
      <c r="Y810" s="5" t="n">
        <v>16.094</v>
      </c>
      <c r="Z810" s="5" t="n">
        <v>2.175</v>
      </c>
      <c r="AA810" s="5" t="n">
        <v>-9.529999999999999</v>
      </c>
      <c r="AB810" s="5" t="n">
        <v>6.564</v>
      </c>
      <c r="AC810" s="5" t="n">
        <v>0</v>
      </c>
      <c r="AD810" s="5" t="n">
        <v>1</v>
      </c>
      <c r="AE810" s="5" t="n">
        <v>17.228</v>
      </c>
      <c r="AF810" s="5" t="n">
        <v>4.028</v>
      </c>
      <c r="AG810" s="5" t="n">
        <v>-10.665</v>
      </c>
      <c r="AH810" s="5" t="n">
        <v>6.564</v>
      </c>
      <c r="AI810" s="5" t="n">
        <v>0</v>
      </c>
      <c r="AJ810" s="5" t="n">
        <v>1</v>
      </c>
      <c r="AK810" s="5" t="n">
        <v>21.765</v>
      </c>
      <c r="AL810" s="5" t="n">
        <v>10.682</v>
      </c>
      <c r="AM810" s="5" t="n">
        <v>-16.601</v>
      </c>
      <c r="AN810" s="5" t="n">
        <v>6.094</v>
      </c>
      <c r="AO810" s="5" t="n">
        <v>0</v>
      </c>
      <c r="AP810" s="5" t="n">
        <v>0</v>
      </c>
      <c r="AQ810" s="5" t="n">
        <v>0.619</v>
      </c>
      <c r="AR810" s="5" t="n">
        <v>0.114</v>
      </c>
      <c r="AS810" s="5" t="n">
        <v>0.139</v>
      </c>
      <c r="AT810" s="5" t="n">
        <v>0.895</v>
      </c>
      <c r="AU810" s="5" t="n">
        <v>0.18</v>
      </c>
      <c r="AV810" s="5" t="n">
        <v>1</v>
      </c>
      <c r="AW810" s="5" t="n">
        <v>0.599</v>
      </c>
      <c r="AX810" s="5" t="n">
        <v>0.114</v>
      </c>
      <c r="AY810" s="5" t="n">
        <v>0.117</v>
      </c>
      <c r="AZ810" s="5" t="n">
        <v>0.845</v>
      </c>
      <c r="BA810" s="5" t="n">
        <v>0.18</v>
      </c>
      <c r="BB810" s="5" t="n">
        <v>1</v>
      </c>
      <c r="BC810" s="5" t="n">
        <v>0.439</v>
      </c>
      <c r="BD810" s="5" t="n">
        <v>0.114</v>
      </c>
      <c r="BE810" s="5" t="n">
        <v>0.046</v>
      </c>
      <c r="BF810" s="5" t="n">
        <v>0.572</v>
      </c>
      <c r="BG810" s="5" t="n">
        <v>0.18</v>
      </c>
      <c r="BH810" s="5" t="n">
        <v>1</v>
      </c>
      <c r="BI810" s="5" t="n">
        <v>0.505</v>
      </c>
      <c r="BJ810" s="5" t="n">
        <v>0.114</v>
      </c>
      <c r="BK810" s="5" t="n">
        <v>0.226</v>
      </c>
      <c r="BL810" s="5" t="n">
        <v>0.862</v>
      </c>
      <c r="BM810" s="5" t="n">
        <v>0.18</v>
      </c>
      <c r="BN810" s="5" t="n">
        <v>1</v>
      </c>
      <c r="BO810" s="5" t="n">
        <v>0</v>
      </c>
      <c r="BP810" s="5" t="n">
        <v>0.002</v>
      </c>
      <c r="BQ810" s="5" t="n">
        <v>0.076</v>
      </c>
      <c r="BR810" s="5" t="n">
        <v>0</v>
      </c>
      <c r="BS810" s="5" t="n">
        <v>1</v>
      </c>
      <c r="BT810" s="5" t="n">
        <v>0</v>
      </c>
      <c r="BU810" s="5" t="n">
        <v>0.004</v>
      </c>
      <c r="BV810" s="5" t="n">
        <v>0.096</v>
      </c>
      <c r="BW810" s="5" t="n">
        <v>0.18</v>
      </c>
      <c r="BX810" s="5" t="n">
        <v>1</v>
      </c>
      <c r="BY810" s="5" t="n">
        <v>11.787</v>
      </c>
      <c r="BZ810" s="5" t="n">
        <v>0</v>
      </c>
      <c r="CA810" s="5" t="n">
        <v>11.787</v>
      </c>
      <c r="CB810" s="5" t="n">
        <v>0</v>
      </c>
      <c r="CC810" s="5" t="n">
        <v>78.125</v>
      </c>
      <c r="CD810" s="5" t="n">
        <v>7.95</v>
      </c>
      <c r="CE810" s="5" t="n">
        <v>25.739</v>
      </c>
      <c r="CF810" s="5" t="n">
        <v>122.559</v>
      </c>
      <c r="CG810" s="5" t="n">
        <v>0.18</v>
      </c>
      <c r="CH810" s="5" t="n">
        <v>1</v>
      </c>
      <c r="CI810" s="5" t="n">
        <v>0</v>
      </c>
      <c r="CJ810" s="5" t="n">
        <v>0</v>
      </c>
      <c r="CK810" s="5" t="n">
        <v>0</v>
      </c>
      <c r="CL810" s="5" t="n">
        <v>0.213</v>
      </c>
      <c r="CM810" s="5" t="n">
        <v>0</v>
      </c>
      <c r="CN810" s="5" t="n">
        <v>0.046</v>
      </c>
      <c r="CO810" s="5" t="n">
        <v>0.102</v>
      </c>
      <c r="CP810" s="5" t="n">
        <v>0</v>
      </c>
      <c r="CQ810" s="5" t="n">
        <v>1.198</v>
      </c>
      <c r="CR810" s="5" t="n">
        <v>0</v>
      </c>
      <c r="CS810" s="5" t="n">
        <v>2.456</v>
      </c>
      <c r="CT810" s="5" t="n">
        <v>4.41</v>
      </c>
      <c r="CU810" s="5" t="n">
        <v>15.162</v>
      </c>
    </row>
    <row r="811">
      <c r="A811" s="5" t="inlineStr">
        <is>
          <t>TUR2022</t>
        </is>
      </c>
      <c r="B811" s="5" t="inlineStr">
        <is>
          <t>TUR</t>
        </is>
      </c>
      <c r="C811" s="5" t="inlineStr">
        <is>
          <t>TUR</t>
        </is>
      </c>
      <c r="D811" s="5" t="inlineStr">
        <is>
          <t>Turkiye</t>
        </is>
      </c>
      <c r="E811" s="5" t="n">
        <v>2022</v>
      </c>
      <c r="F811" s="5" t="n">
        <v>0.18</v>
      </c>
      <c r="G811" s="5" t="n">
        <v>0.713</v>
      </c>
      <c r="H811" s="5" t="n">
        <v>0.111</v>
      </c>
      <c r="I811" s="5" t="n">
        <v>-0.09</v>
      </c>
      <c r="J811" s="5" t="n">
        <v>0.623</v>
      </c>
      <c r="K811" s="5" t="n">
        <v>0</v>
      </c>
      <c r="L811" s="5" t="n">
        <v>1</v>
      </c>
      <c r="M811" s="5" t="n">
        <v>2.942</v>
      </c>
      <c r="N811" s="5" t="n">
        <v>1.215</v>
      </c>
      <c r="O811" s="5" t="n">
        <v>0</v>
      </c>
      <c r="P811" s="5" t="n">
        <v>2.942</v>
      </c>
      <c r="Q811" s="5" t="n">
        <v>0</v>
      </c>
      <c r="R811" s="5" t="n">
        <v>1</v>
      </c>
      <c r="S811" s="5" t="n">
        <v>4.042</v>
      </c>
      <c r="T811" s="5" t="n">
        <v>1.98</v>
      </c>
      <c r="U811" s="5" t="n">
        <v>-0.547</v>
      </c>
      <c r="V811" s="5" t="n">
        <v>4.124</v>
      </c>
      <c r="W811" s="5" t="n">
        <v>0</v>
      </c>
      <c r="X811" s="5" t="n">
        <v>1</v>
      </c>
      <c r="Y811" s="5" t="n">
        <v>32.56</v>
      </c>
      <c r="Z811" s="5" t="n">
        <v>4.4</v>
      </c>
      <c r="AA811" s="5" t="n">
        <v>-12.85</v>
      </c>
      <c r="AB811" s="5" t="n">
        <v>19.71</v>
      </c>
      <c r="AC811" s="5" t="n">
        <v>0</v>
      </c>
      <c r="AD811" s="5" t="n">
        <v>1</v>
      </c>
      <c r="AE811" s="5" t="n">
        <v>33.795</v>
      </c>
      <c r="AF811" s="5" t="n">
        <v>7.901</v>
      </c>
      <c r="AG811" s="5" t="n">
        <v>-14.085</v>
      </c>
      <c r="AH811" s="5" t="n">
        <v>19.71</v>
      </c>
      <c r="AI811" s="5" t="n">
        <v>0</v>
      </c>
      <c r="AJ811" s="5" t="n">
        <v>1</v>
      </c>
      <c r="AK811" s="5" t="n">
        <v>38.734</v>
      </c>
      <c r="AL811" s="5" t="n">
        <v>18.497</v>
      </c>
      <c r="AM811" s="5" t="n">
        <v>-33.019</v>
      </c>
      <c r="AN811" s="5" t="n">
        <v>6.743</v>
      </c>
      <c r="AO811" s="5" t="n">
        <v>0</v>
      </c>
      <c r="AP811" s="5" t="n">
        <v>0</v>
      </c>
      <c r="AQ811" s="5" t="n">
        <v>0.861</v>
      </c>
      <c r="AR811" s="5" t="n">
        <v>0.123</v>
      </c>
      <c r="AS811" s="5" t="n">
        <v>0.167</v>
      </c>
      <c r="AT811" s="5" t="n">
        <v>1.213</v>
      </c>
      <c r="AU811" s="5" t="n">
        <v>0.18</v>
      </c>
      <c r="AV811" s="5" t="n">
        <v>1</v>
      </c>
      <c r="AW811" s="5" t="n">
        <v>0.986</v>
      </c>
      <c r="AX811" s="5" t="n">
        <v>0.123</v>
      </c>
      <c r="AY811" s="5" t="n">
        <v>0.16</v>
      </c>
      <c r="AZ811" s="5" t="n">
        <v>1.353</v>
      </c>
      <c r="BA811" s="5" t="n">
        <v>0.18</v>
      </c>
      <c r="BB811" s="5" t="n">
        <v>1</v>
      </c>
      <c r="BC811" s="5" t="n">
        <v>0.598</v>
      </c>
      <c r="BD811" s="5" t="n">
        <v>0.123</v>
      </c>
      <c r="BE811" s="5" t="n">
        <v>-0.049</v>
      </c>
      <c r="BF811" s="5" t="n">
        <v>0.648</v>
      </c>
      <c r="BG811" s="5" t="n">
        <v>0.18</v>
      </c>
      <c r="BH811" s="5" t="n">
        <v>1</v>
      </c>
      <c r="BI811" s="5" t="n">
        <v>0.612</v>
      </c>
      <c r="BJ811" s="5" t="n">
        <v>0.123</v>
      </c>
      <c r="BK811" s="5" t="n">
        <v>0.477</v>
      </c>
      <c r="BL811" s="5" t="n">
        <v>1.285</v>
      </c>
      <c r="BM811" s="5" t="n">
        <v>0.18</v>
      </c>
      <c r="BN811" s="5" t="n">
        <v>1</v>
      </c>
      <c r="BO811" s="5" t="n">
        <v>0</v>
      </c>
      <c r="BP811" s="5" t="n">
        <v>0.001</v>
      </c>
      <c r="BQ811" s="5" t="n">
        <v>0.161</v>
      </c>
      <c r="BR811" s="5" t="n">
        <v>0</v>
      </c>
      <c r="BS811" s="5" t="n">
        <v>1</v>
      </c>
      <c r="BT811" s="5" t="n">
        <v>0</v>
      </c>
      <c r="BU811" s="5" t="n">
        <v>0.003</v>
      </c>
      <c r="BV811" s="5" t="n">
        <v>0.095</v>
      </c>
      <c r="BW811" s="5" t="n">
        <v>0.18</v>
      </c>
      <c r="BX811" s="5" t="n">
        <v>1</v>
      </c>
      <c r="BY811" s="5" t="n">
        <v>12.729</v>
      </c>
      <c r="BZ811" s="5" t="n">
        <v>0</v>
      </c>
      <c r="CA811" s="5" t="n">
        <v>12.729</v>
      </c>
      <c r="CB811" s="5" t="n">
        <v>0</v>
      </c>
      <c r="CC811" s="5" t="n">
        <v>97.90000000000001</v>
      </c>
      <c r="CD811" s="5" t="n">
        <v>7.95</v>
      </c>
      <c r="CE811" s="5" t="n">
        <v>43.515</v>
      </c>
      <c r="CF811" s="5" t="n">
        <v>166.87</v>
      </c>
      <c r="CG811" s="5" t="n">
        <v>0.18</v>
      </c>
      <c r="CH811" s="5" t="n">
        <v>1</v>
      </c>
      <c r="CI811" s="5" t="n">
        <v>0</v>
      </c>
      <c r="CJ811" s="5" t="n">
        <v>0</v>
      </c>
      <c r="CK811" s="5" t="n">
        <v>0</v>
      </c>
      <c r="CL811" s="5" t="n">
        <v>0.231</v>
      </c>
      <c r="CM811" s="5" t="n">
        <v>0</v>
      </c>
      <c r="CN811" s="5" t="n">
        <v>0.049</v>
      </c>
      <c r="CO811" s="5" t="n">
        <v>0.116</v>
      </c>
      <c r="CP811" s="5" t="n">
        <v>0</v>
      </c>
      <c r="CQ811" s="5" t="n">
        <v>1.294</v>
      </c>
      <c r="CR811" s="5" t="n">
        <v>0</v>
      </c>
      <c r="CS811" s="5" t="n">
        <v>2.652</v>
      </c>
      <c r="CT811" s="5" t="n">
        <v>5.842</v>
      </c>
      <c r="CU811" s="5" t="n">
        <v>31.326</v>
      </c>
    </row>
    <row r="812">
      <c r="A812" s="5" t="inlineStr">
        <is>
          <t>TUR2023</t>
        </is>
      </c>
      <c r="B812" s="5" t="inlineStr">
        <is>
          <t>TUR</t>
        </is>
      </c>
      <c r="C812" s="5" t="inlineStr">
        <is>
          <t>TUR</t>
        </is>
      </c>
      <c r="D812" s="5" t="inlineStr">
        <is>
          <t>Turkiye</t>
        </is>
      </c>
      <c r="E812" s="5" t="n">
        <v>2023</v>
      </c>
      <c r="F812" s="5" t="n">
        <v>0.18</v>
      </c>
      <c r="G812" s="5" t="n">
        <v>1.246</v>
      </c>
      <c r="H812" s="5" t="n">
        <v>0.284</v>
      </c>
      <c r="I812" s="5" t="n">
        <v>-0.032</v>
      </c>
      <c r="J812" s="5" t="n">
        <v>1.214</v>
      </c>
      <c r="K812" s="5" t="n">
        <v>0</v>
      </c>
      <c r="L812" s="5" t="n">
        <v>1</v>
      </c>
      <c r="M812" s="5" t="n">
        <v>3.116</v>
      </c>
      <c r="N812" s="5" t="n">
        <v>1.546</v>
      </c>
      <c r="O812" s="5" t="n">
        <v>0</v>
      </c>
      <c r="P812" s="5" t="n">
        <v>3.116</v>
      </c>
      <c r="Q812" s="5" t="n">
        <v>0</v>
      </c>
      <c r="R812" s="5" t="n">
        <v>1</v>
      </c>
      <c r="S812" s="5" t="n">
        <v>3.762</v>
      </c>
      <c r="T812" s="5" t="n">
        <v>2.359</v>
      </c>
      <c r="U812" s="5" t="n">
        <v>-0.34</v>
      </c>
      <c r="V812" s="5" t="n">
        <v>4.038</v>
      </c>
      <c r="W812" s="5" t="n">
        <v>0</v>
      </c>
      <c r="X812" s="5" t="n">
        <v>1</v>
      </c>
      <c r="Y812" s="5" t="n">
        <v>12.908</v>
      </c>
      <c r="Z812" s="5" t="n">
        <v>1.744</v>
      </c>
      <c r="AA812" s="5" t="n">
        <v>-0.051</v>
      </c>
      <c r="AB812" s="5" t="n">
        <v>12.857</v>
      </c>
      <c r="AC812" s="5" t="n">
        <v>0</v>
      </c>
      <c r="AD812" s="5" t="n">
        <v>1</v>
      </c>
      <c r="AE812" s="5" t="n">
        <v>14.194</v>
      </c>
      <c r="AF812" s="5" t="n">
        <v>3.318</v>
      </c>
      <c r="AG812" s="5" t="n">
        <v>-1.336</v>
      </c>
      <c r="AH812" s="5" t="n">
        <v>12.857</v>
      </c>
      <c r="AI812" s="5" t="n">
        <v>0</v>
      </c>
      <c r="AJ812" s="5" t="n">
        <v>1</v>
      </c>
      <c r="AK812" s="5" t="n">
        <v>19.336</v>
      </c>
      <c r="AL812" s="5" t="n">
        <v>9.579000000000001</v>
      </c>
      <c r="AM812" s="5" t="n">
        <v>-14.166</v>
      </c>
      <c r="AN812" s="5" t="n">
        <v>6.101</v>
      </c>
      <c r="AO812" s="5" t="n">
        <v>0</v>
      </c>
      <c r="AP812" s="5" t="n">
        <v>0</v>
      </c>
      <c r="AQ812" s="5" t="n">
        <v>0.76</v>
      </c>
      <c r="AR812" s="5" t="n">
        <v>0.129</v>
      </c>
      <c r="AS812" s="5" t="n">
        <v>0.239</v>
      </c>
      <c r="AT812" s="5" t="n">
        <v>1.179</v>
      </c>
      <c r="AU812" s="5" t="n">
        <v>0.18</v>
      </c>
      <c r="AV812" s="5" t="n">
        <v>1</v>
      </c>
      <c r="AW812" s="5" t="n">
        <v>0.8110000000000001</v>
      </c>
      <c r="AX812" s="5" t="n">
        <v>0.129</v>
      </c>
      <c r="AY812" s="5" t="n">
        <v>0.218</v>
      </c>
      <c r="AZ812" s="5" t="n">
        <v>1.215</v>
      </c>
      <c r="BA812" s="5" t="n">
        <v>0.18</v>
      </c>
      <c r="BB812" s="5" t="n">
        <v>1</v>
      </c>
      <c r="BC812" s="5" t="n">
        <v>0.535</v>
      </c>
      <c r="BD812" s="5" t="n">
        <v>0.129</v>
      </c>
      <c r="BE812" s="5" t="n">
        <v>-0.034</v>
      </c>
      <c r="BF812" s="5" t="n">
        <v>0.591</v>
      </c>
      <c r="BG812" s="5" t="n">
        <v>0.18</v>
      </c>
      <c r="BH812" s="5" t="n">
        <v>1</v>
      </c>
      <c r="BI812" s="5" t="n">
        <v>0.579</v>
      </c>
      <c r="BJ812" s="5" t="n">
        <v>0.129</v>
      </c>
      <c r="BK812" s="5" t="n">
        <v>0.382</v>
      </c>
      <c r="BL812" s="5" t="n">
        <v>1.134</v>
      </c>
      <c r="BM812" s="5" t="n">
        <v>0.18</v>
      </c>
      <c r="BN812" s="5" t="n">
        <v>1</v>
      </c>
      <c r="BO812" s="5" t="n">
        <v>0</v>
      </c>
      <c r="BP812" s="5" t="n">
        <v>0.001</v>
      </c>
      <c r="BQ812" s="5" t="n">
        <v>0.112</v>
      </c>
      <c r="BR812" s="5" t="n">
        <v>0</v>
      </c>
      <c r="BS812" s="5" t="n">
        <v>1</v>
      </c>
      <c r="BT812" s="5" t="n">
        <v>0</v>
      </c>
      <c r="BU812" s="5" t="n">
        <v>0.002</v>
      </c>
      <c r="BV812" s="5" t="n">
        <v>0.076</v>
      </c>
      <c r="BW812" s="5" t="n">
        <v>0.18</v>
      </c>
      <c r="BX812" s="5" t="n">
        <v>1</v>
      </c>
      <c r="BY812" s="5" t="n">
        <v>13.254</v>
      </c>
      <c r="BZ812" s="5" t="n">
        <v>0</v>
      </c>
      <c r="CA812" s="5" t="n">
        <v>13.254</v>
      </c>
      <c r="CB812" s="5" t="n">
        <v>0</v>
      </c>
      <c r="CC812" s="5" t="n">
        <v>83.248</v>
      </c>
      <c r="CD812" s="5" t="n">
        <v>7.95</v>
      </c>
      <c r="CE812" s="5" t="n">
        <v>42.358</v>
      </c>
      <c r="CF812" s="5" t="n">
        <v>149.472</v>
      </c>
      <c r="CG812" s="5" t="n">
        <v>0.19</v>
      </c>
      <c r="CH812" s="5" t="n">
        <v>1</v>
      </c>
      <c r="CI812" s="5" t="n">
        <v>0</v>
      </c>
      <c r="CJ812" s="5" t="n">
        <v>0</v>
      </c>
      <c r="CK812" s="5" t="n">
        <v>0</v>
      </c>
      <c r="CL812" s="5" t="n">
        <v>0.24</v>
      </c>
      <c r="CM812" s="5" t="n">
        <v>0</v>
      </c>
      <c r="CN812" s="5" t="n">
        <v>0.194</v>
      </c>
      <c r="CO812" s="5" t="n">
        <v>0.14</v>
      </c>
      <c r="CP812" s="5" t="n">
        <v>0</v>
      </c>
      <c r="CQ812" s="5" t="n">
        <v>1.348</v>
      </c>
      <c r="CR812" s="5" t="n">
        <v>0</v>
      </c>
      <c r="CS812" s="5" t="n">
        <v>2.762</v>
      </c>
      <c r="CT812" s="5" t="n">
        <v>3.466</v>
      </c>
      <c r="CU812" s="5" t="n">
        <v>11.622</v>
      </c>
    </row>
    <row r="813">
      <c r="A813" s="5" t="inlineStr">
        <is>
          <t>TUR2024</t>
        </is>
      </c>
      <c r="B813" s="5" t="inlineStr">
        <is>
          <t>TUR</t>
        </is>
      </c>
      <c r="C813" s="5" t="inlineStr">
        <is>
          <t>TUR</t>
        </is>
      </c>
      <c r="D813" s="5" t="inlineStr">
        <is>
          <t>Turkiye</t>
        </is>
      </c>
      <c r="E813" s="5" t="n">
        <v>2024</v>
      </c>
      <c r="F813" s="5" t="n">
        <v>0.18</v>
      </c>
      <c r="G813" s="5" t="n">
        <v>1.025</v>
      </c>
      <c r="H813" s="5" t="n">
        <v>0.26</v>
      </c>
      <c r="I813" s="5" t="n">
        <v>-0.081</v>
      </c>
      <c r="J813" s="5" t="n">
        <v>0.944</v>
      </c>
      <c r="K813" s="5" t="n">
        <v>0</v>
      </c>
      <c r="L813" s="5" t="n">
        <v>1</v>
      </c>
      <c r="M813" s="5" t="n">
        <v>3.313</v>
      </c>
      <c r="N813" s="5" t="n">
        <v>1.805</v>
      </c>
      <c r="O813" s="5" t="n">
        <v>0.172</v>
      </c>
      <c r="P813" s="5" t="n">
        <v>3.484</v>
      </c>
      <c r="Q813" s="5" t="n">
        <v>0</v>
      </c>
      <c r="R813" s="5" t="n">
        <v>1</v>
      </c>
      <c r="S813" s="5" t="n">
        <v>4.506</v>
      </c>
      <c r="T813" s="5" t="n">
        <v>2.983</v>
      </c>
      <c r="U813" s="5" t="n">
        <v>-0.877</v>
      </c>
      <c r="V813" s="5" t="n">
        <v>4.282</v>
      </c>
      <c r="W813" s="5" t="n">
        <v>0</v>
      </c>
      <c r="X813" s="5" t="n">
        <v>1</v>
      </c>
      <c r="Y813" s="5" t="n">
        <v>9.196999999999999</v>
      </c>
      <c r="Z813" s="5" t="n">
        <v>1.161</v>
      </c>
      <c r="AA813" s="5" t="n">
        <v>0.262</v>
      </c>
      <c r="AB813" s="5" t="n">
        <v>9.460000000000001</v>
      </c>
      <c r="AC813" s="5" t="n">
        <v>0</v>
      </c>
      <c r="AD813" s="5" t="n">
        <v>1</v>
      </c>
      <c r="AE813" s="5" t="n">
        <v>9.196999999999999</v>
      </c>
      <c r="AF813" s="5" t="n">
        <v>2.015</v>
      </c>
      <c r="AG813" s="5" t="n">
        <v>0.262</v>
      </c>
      <c r="AH813" s="5" t="n">
        <v>9.460000000000001</v>
      </c>
      <c r="AI813" s="5" t="n">
        <v>0</v>
      </c>
      <c r="AJ813" s="5" t="n">
        <v>1</v>
      </c>
      <c r="AK813" s="5" t="n">
        <v>9.548</v>
      </c>
      <c r="AL813" s="5" t="n">
        <v>4.857</v>
      </c>
      <c r="AM813" s="5" t="n">
        <v>-4.764</v>
      </c>
      <c r="AN813" s="5" t="n">
        <v>5.645</v>
      </c>
      <c r="AO813" s="5" t="n">
        <v>0</v>
      </c>
      <c r="AP813" s="5" t="n">
        <v>0</v>
      </c>
      <c r="AQ813" s="5" t="n">
        <v>0.724</v>
      </c>
      <c r="AR813" s="5" t="n">
        <v>0.132</v>
      </c>
      <c r="AS813" s="5" t="n">
        <v>0.364</v>
      </c>
      <c r="AT813" s="5" t="n">
        <v>1.284</v>
      </c>
      <c r="AU813" s="5" t="n">
        <v>0.18</v>
      </c>
      <c r="AV813" s="5" t="n">
        <v>1</v>
      </c>
      <c r="AW813" s="5" t="n">
        <v>0.75</v>
      </c>
      <c r="AX813" s="5" t="n">
        <v>0.132</v>
      </c>
      <c r="AY813" s="5" t="n">
        <v>0.341</v>
      </c>
      <c r="AZ813" s="5" t="n">
        <v>1.287</v>
      </c>
      <c r="BA813" s="5" t="n">
        <v>0.18</v>
      </c>
      <c r="BB813" s="5" t="n">
        <v>1</v>
      </c>
      <c r="BC813" s="5" t="n">
        <v>0.513</v>
      </c>
      <c r="BD813" s="5" t="n">
        <v>0.132</v>
      </c>
      <c r="BE813" s="5" t="n">
        <v>0.078</v>
      </c>
      <c r="BF813" s="5" t="n">
        <v>0.698</v>
      </c>
      <c r="BG813" s="5" t="n">
        <v>0.18</v>
      </c>
      <c r="BH813" s="5" t="n">
        <v>1</v>
      </c>
      <c r="BI813" s="5" t="n">
        <v>0.591</v>
      </c>
      <c r="BJ813" s="5" t="n">
        <v>0.132</v>
      </c>
      <c r="BK813" s="5" t="n">
        <v>0.359</v>
      </c>
      <c r="BL813" s="5" t="n">
        <v>1.122</v>
      </c>
      <c r="BM813" s="5" t="n">
        <v>0.18</v>
      </c>
      <c r="BN813" s="5" t="n">
        <v>1</v>
      </c>
      <c r="BO813" s="5" t="n">
        <v>0</v>
      </c>
      <c r="BP813" s="5" t="n">
        <v>0.001</v>
      </c>
      <c r="BQ813" s="5" t="n">
        <v>0.08799999999999999</v>
      </c>
      <c r="BR813" s="5" t="n">
        <v>0</v>
      </c>
      <c r="BS813" s="5" t="n">
        <v>1</v>
      </c>
      <c r="BT813" s="5" t="n">
        <v>0</v>
      </c>
      <c r="BU813" s="5" t="n">
        <v>0.001</v>
      </c>
      <c r="BV813" s="5" t="n">
        <v>0.06</v>
      </c>
      <c r="BW813" s="5" t="n">
        <v>0.18</v>
      </c>
      <c r="BX813" s="5" t="n">
        <v>1</v>
      </c>
      <c r="BY813" s="5" t="n">
        <v>13.646</v>
      </c>
      <c r="BZ813" s="5" t="n">
        <v>0</v>
      </c>
      <c r="CA813" s="5" t="n">
        <v>13.646</v>
      </c>
      <c r="CB813" s="5" t="n">
        <v>0</v>
      </c>
      <c r="CC813" s="5" t="n">
        <v>82.58799999999999</v>
      </c>
      <c r="CD813" s="5" t="n">
        <v>7.95</v>
      </c>
      <c r="CE813" s="5" t="n">
        <v>41.944</v>
      </c>
      <c r="CF813" s="5" t="n">
        <v>148.193</v>
      </c>
      <c r="CG813" s="5" t="n">
        <v>0.19</v>
      </c>
      <c r="CH813" s="5" t="n">
        <v>1</v>
      </c>
      <c r="CI813" s="5" t="n">
        <v>0</v>
      </c>
      <c r="CJ813" s="5" t="n">
        <v>0</v>
      </c>
      <c r="CK813" s="5" t="n">
        <v>0</v>
      </c>
      <c r="CL813" s="5" t="n">
        <v>0.247</v>
      </c>
      <c r="CM813" s="5" t="n">
        <v>0</v>
      </c>
      <c r="CN813" s="5" t="n">
        <v>0.339</v>
      </c>
      <c r="CO813" s="5" t="n">
        <v>0.156</v>
      </c>
      <c r="CP813" s="5" t="n">
        <v>0</v>
      </c>
      <c r="CQ813" s="5" t="n">
        <v>1.387</v>
      </c>
      <c r="CR813" s="5" t="n">
        <v>0</v>
      </c>
      <c r="CS813" s="5" t="n">
        <v>2.843</v>
      </c>
      <c r="CT813" s="5" t="n">
        <v>3.027</v>
      </c>
      <c r="CU813" s="5" t="n">
        <v>10.168</v>
      </c>
    </row>
    <row r="814">
      <c r="A814" s="5" t="inlineStr">
        <is>
          <t>TKM2021</t>
        </is>
      </c>
      <c r="B814" s="5" t="inlineStr">
        <is>
          <t>TKM</t>
        </is>
      </c>
      <c r="C814" s="5" t="inlineStr">
        <is>
          <t>TKM</t>
        </is>
      </c>
      <c r="D814" s="5" t="inlineStr">
        <is>
          <t>Turkmenistan</t>
        </is>
      </c>
      <c r="E814" s="5" t="n">
        <v>2021</v>
      </c>
      <c r="F814" s="5" t="n">
        <v>0.15</v>
      </c>
      <c r="G814" s="5" t="n">
        <v>5.553</v>
      </c>
      <c r="H814" s="5" t="n">
        <v>1.143</v>
      </c>
      <c r="I814" s="5" t="n">
        <v>0.028</v>
      </c>
      <c r="J814" s="5" t="n">
        <v>5.581</v>
      </c>
      <c r="K814" s="5" t="n">
        <v>0</v>
      </c>
      <c r="L814" s="5" t="n">
        <v>1</v>
      </c>
      <c r="M814" s="5" t="n">
        <v>7.964</v>
      </c>
      <c r="N814" s="5" t="n">
        <v>3.43</v>
      </c>
      <c r="O814" s="5" t="n">
        <v>0.04</v>
      </c>
      <c r="P814" s="5" t="n">
        <v>8.005000000000001</v>
      </c>
      <c r="Q814" s="5" t="n">
        <v>0</v>
      </c>
      <c r="R814" s="5" t="n">
        <v>1</v>
      </c>
      <c r="S814" s="5" t="n">
        <v>11.27</v>
      </c>
      <c r="T814" s="5" t="n">
        <v>6.86</v>
      </c>
      <c r="U814" s="5" t="n">
        <v>0.028</v>
      </c>
      <c r="V814" s="5" t="n">
        <v>12.992</v>
      </c>
      <c r="W814" s="5" t="n">
        <v>0.15</v>
      </c>
      <c r="X814" s="5" t="n">
        <v>1</v>
      </c>
      <c r="Y814" s="5" t="n">
        <v>7.656</v>
      </c>
      <c r="Z814" s="5" t="n">
        <v>0.84</v>
      </c>
      <c r="AA814" s="5" t="n">
        <v>-5.659</v>
      </c>
      <c r="AB814" s="5" t="n">
        <v>1.997</v>
      </c>
      <c r="AC814" s="5" t="n">
        <v>0</v>
      </c>
      <c r="AD814" s="5" t="n">
        <v>0</v>
      </c>
      <c r="AE814" s="5" t="n">
        <v>7.847</v>
      </c>
      <c r="AF814" s="5" t="n">
        <v>1.526</v>
      </c>
      <c r="AG814" s="5" t="n">
        <v>-5.659</v>
      </c>
      <c r="AH814" s="5" t="n">
        <v>2.188</v>
      </c>
      <c r="AI814" s="5" t="n">
        <v>0</v>
      </c>
      <c r="AJ814" s="5" t="n">
        <v>0</v>
      </c>
      <c r="AK814" s="5" t="n">
        <v>6.92</v>
      </c>
      <c r="AL814" s="5" t="n">
        <v>3.264</v>
      </c>
      <c r="AM814" s="5" t="n">
        <v>-4.621</v>
      </c>
      <c r="AN814" s="5" t="n">
        <v>2.299</v>
      </c>
      <c r="AO814" s="5" t="n">
        <v>0</v>
      </c>
      <c r="AP814" s="5" t="n">
        <v>0</v>
      </c>
      <c r="AQ814" s="5" t="n">
        <v>0.619</v>
      </c>
      <c r="AR814" s="5" t="n">
        <v>0.114</v>
      </c>
      <c r="AS814" s="5" t="n">
        <v>-0.285</v>
      </c>
      <c r="AT814" s="5" t="n">
        <v>0.384</v>
      </c>
      <c r="AU814" s="5" t="n">
        <v>0</v>
      </c>
      <c r="AV814" s="5" t="n">
        <v>0</v>
      </c>
      <c r="AW814" s="5" t="n">
        <v>0.599</v>
      </c>
      <c r="AX814" s="5" t="n">
        <v>0.114</v>
      </c>
      <c r="AY814" s="5" t="n">
        <v>-0.273</v>
      </c>
      <c r="AZ814" s="5" t="n">
        <v>0.375</v>
      </c>
      <c r="BA814" s="5" t="n">
        <v>0</v>
      </c>
      <c r="BB814" s="5" t="n">
        <v>0</v>
      </c>
      <c r="BC814" s="5" t="n">
        <v>0.439</v>
      </c>
      <c r="BD814" s="5" t="n">
        <v>0.114</v>
      </c>
      <c r="BE814" s="5" t="n">
        <v>0</v>
      </c>
      <c r="BF814" s="5" t="n">
        <v>0.505</v>
      </c>
      <c r="BG814" s="5" t="n">
        <v>0.15</v>
      </c>
      <c r="BH814" s="5" t="n">
        <v>1</v>
      </c>
      <c r="BI814" s="5" t="n">
        <v>0.505</v>
      </c>
      <c r="BJ814" s="5" t="n">
        <v>0.114</v>
      </c>
      <c r="BK814" s="5" t="n">
        <v>0</v>
      </c>
      <c r="BL814" s="5" t="n">
        <v>0.58</v>
      </c>
      <c r="BM814" s="5" t="n">
        <v>0.15</v>
      </c>
      <c r="BN814" s="5" t="n">
        <v>1</v>
      </c>
      <c r="BO814" s="5" t="n">
        <v>0</v>
      </c>
      <c r="BP814" s="5" t="n">
        <v>-0.073</v>
      </c>
      <c r="BQ814" s="5" t="n">
        <v>0</v>
      </c>
      <c r="BR814" s="5" t="n">
        <v>0</v>
      </c>
      <c r="BS814" s="5" t="n">
        <v>1</v>
      </c>
      <c r="BT814" s="5" t="n">
        <v>0</v>
      </c>
      <c r="BU814" s="5" t="n">
        <v>-0.073</v>
      </c>
      <c r="BV814" s="5" t="n">
        <v>0</v>
      </c>
      <c r="BW814" s="5" t="n">
        <v>0.15</v>
      </c>
      <c r="BX814" s="5" t="n">
        <v>1</v>
      </c>
      <c r="BY814" s="5" t="n">
        <v>11.787</v>
      </c>
      <c r="BZ814" s="5" t="n">
        <v>0</v>
      </c>
      <c r="CA814" s="5" t="n">
        <v>11.787</v>
      </c>
      <c r="CB814" s="5" t="n">
        <v>0</v>
      </c>
      <c r="CC814" s="5" t="n">
        <v>78.125</v>
      </c>
      <c r="CD814" s="5" t="n">
        <v>7.95</v>
      </c>
      <c r="CE814" s="5" t="n">
        <v>0</v>
      </c>
      <c r="CF814" s="5" t="n">
        <v>89.84399999999999</v>
      </c>
      <c r="CG814" s="5" t="n">
        <v>0.15</v>
      </c>
      <c r="CH814" s="5" t="n">
        <v>1</v>
      </c>
      <c r="CI814" s="5" t="n">
        <v>0</v>
      </c>
      <c r="CJ814" s="5" t="n">
        <v>0</v>
      </c>
      <c r="CK814" s="5" t="n">
        <v>0</v>
      </c>
      <c r="CL814" s="5" t="n">
        <v>0</v>
      </c>
      <c r="CM814" s="5" t="n">
        <v>0</v>
      </c>
      <c r="CN814" s="5" t="n">
        <v>0</v>
      </c>
      <c r="CO814" s="5" t="n">
        <v>0</v>
      </c>
      <c r="CP814" s="5" t="n">
        <v>0</v>
      </c>
      <c r="CQ814" s="5" t="n">
        <v>1.198</v>
      </c>
      <c r="CR814" s="5" t="n">
        <v>1</v>
      </c>
      <c r="CS814" s="5" t="n">
        <v>2.347</v>
      </c>
      <c r="CT814" s="5" t="n">
        <v>4.41</v>
      </c>
      <c r="CU814" s="5" t="n">
        <v>14.129</v>
      </c>
    </row>
    <row r="815">
      <c r="A815" s="5" t="inlineStr">
        <is>
          <t>TKM2022</t>
        </is>
      </c>
      <c r="B815" s="5" t="inlineStr">
        <is>
          <t>TKM</t>
        </is>
      </c>
      <c r="C815" s="5" t="inlineStr">
        <is>
          <t>TKM</t>
        </is>
      </c>
      <c r="D815" s="5" t="inlineStr">
        <is>
          <t>Turkmenistan</t>
        </is>
      </c>
      <c r="E815" s="5" t="n">
        <v>2022</v>
      </c>
      <c r="F815" s="5" t="n">
        <v>0.15</v>
      </c>
      <c r="G815" s="5" t="n">
        <v>7.077</v>
      </c>
      <c r="H815" s="5" t="n">
        <v>1.235</v>
      </c>
      <c r="I815" s="5" t="n">
        <v>0.043</v>
      </c>
      <c r="J815" s="5" t="n">
        <v>7.12</v>
      </c>
      <c r="K815" s="5" t="n">
        <v>0</v>
      </c>
      <c r="L815" s="5" t="n">
        <v>1</v>
      </c>
      <c r="M815" s="5" t="n">
        <v>9.782999999999999</v>
      </c>
      <c r="N815" s="5" t="n">
        <v>3.704</v>
      </c>
      <c r="O815" s="5" t="n">
        <v>0.058</v>
      </c>
      <c r="P815" s="5" t="n">
        <v>9.84</v>
      </c>
      <c r="Q815" s="5" t="n">
        <v>0</v>
      </c>
      <c r="R815" s="5" t="n">
        <v>1</v>
      </c>
      <c r="S815" s="5" t="n">
        <v>13.25</v>
      </c>
      <c r="T815" s="5" t="n">
        <v>7.408</v>
      </c>
      <c r="U815" s="5" t="n">
        <v>0.191</v>
      </c>
      <c r="V815" s="5" t="n">
        <v>15.288</v>
      </c>
      <c r="W815" s="5" t="n">
        <v>0.15</v>
      </c>
      <c r="X815" s="5" t="n">
        <v>1</v>
      </c>
      <c r="Y815" s="5" t="n">
        <v>8.268000000000001</v>
      </c>
      <c r="Z815" s="5" t="n">
        <v>0.907</v>
      </c>
      <c r="AA815" s="5" t="n">
        <v>-6.111</v>
      </c>
      <c r="AB815" s="5" t="n">
        <v>2.157</v>
      </c>
      <c r="AC815" s="5" t="n">
        <v>0</v>
      </c>
      <c r="AD815" s="5" t="n">
        <v>0</v>
      </c>
      <c r="AE815" s="5" t="n">
        <v>8.474</v>
      </c>
      <c r="AF815" s="5" t="n">
        <v>1.648</v>
      </c>
      <c r="AG815" s="5" t="n">
        <v>-6.111</v>
      </c>
      <c r="AH815" s="5" t="n">
        <v>2.363</v>
      </c>
      <c r="AI815" s="5" t="n">
        <v>0</v>
      </c>
      <c r="AJ815" s="5" t="n">
        <v>0</v>
      </c>
      <c r="AK815" s="5" t="n">
        <v>7.473</v>
      </c>
      <c r="AL815" s="5" t="n">
        <v>3.525</v>
      </c>
      <c r="AM815" s="5" t="n">
        <v>-4.99</v>
      </c>
      <c r="AN815" s="5" t="n">
        <v>2.483</v>
      </c>
      <c r="AO815" s="5" t="n">
        <v>0</v>
      </c>
      <c r="AP815" s="5" t="n">
        <v>0</v>
      </c>
      <c r="AQ815" s="5" t="n">
        <v>0.861</v>
      </c>
      <c r="AR815" s="5" t="n">
        <v>0.123</v>
      </c>
      <c r="AS815" s="5" t="n">
        <v>-0.47</v>
      </c>
      <c r="AT815" s="5" t="n">
        <v>0.45</v>
      </c>
      <c r="AU815" s="5" t="n">
        <v>0</v>
      </c>
      <c r="AV815" s="5" t="n">
        <v>0</v>
      </c>
      <c r="AW815" s="5" t="n">
        <v>0.986</v>
      </c>
      <c r="AX815" s="5" t="n">
        <v>0.123</v>
      </c>
      <c r="AY815" s="5" t="n">
        <v>-0.652</v>
      </c>
      <c r="AZ815" s="5" t="n">
        <v>0.385</v>
      </c>
      <c r="BA815" s="5" t="n">
        <v>0</v>
      </c>
      <c r="BB815" s="5" t="n">
        <v>0</v>
      </c>
      <c r="BC815" s="5" t="n">
        <v>0.598</v>
      </c>
      <c r="BD815" s="5" t="n">
        <v>0.123</v>
      </c>
      <c r="BE815" s="5" t="n">
        <v>0.007</v>
      </c>
      <c r="BF815" s="5" t="n">
        <v>0.6879999999999999</v>
      </c>
      <c r="BG815" s="5" t="n">
        <v>0.15</v>
      </c>
      <c r="BH815" s="5" t="n">
        <v>1</v>
      </c>
      <c r="BI815" s="5" t="n">
        <v>0.612</v>
      </c>
      <c r="BJ815" s="5" t="n">
        <v>0.123</v>
      </c>
      <c r="BK815" s="5" t="n">
        <v>0.007</v>
      </c>
      <c r="BL815" s="5" t="n">
        <v>0.704</v>
      </c>
      <c r="BM815" s="5" t="n">
        <v>0.15</v>
      </c>
      <c r="BN815" s="5" t="n">
        <v>1</v>
      </c>
      <c r="BO815" s="5" t="n">
        <v>0</v>
      </c>
      <c r="BP815" s="5" t="n">
        <v>-0.073</v>
      </c>
      <c r="BQ815" s="5" t="n">
        <v>0</v>
      </c>
      <c r="BR815" s="5" t="n">
        <v>0</v>
      </c>
      <c r="BS815" s="5" t="n">
        <v>1</v>
      </c>
      <c r="BT815" s="5" t="n">
        <v>0</v>
      </c>
      <c r="BU815" s="5" t="n">
        <v>-0.073</v>
      </c>
      <c r="BV815" s="5" t="n">
        <v>0</v>
      </c>
      <c r="BW815" s="5" t="n">
        <v>0.15</v>
      </c>
      <c r="BX815" s="5" t="n">
        <v>1</v>
      </c>
      <c r="BY815" s="5" t="n">
        <v>12.729</v>
      </c>
      <c r="BZ815" s="5" t="n">
        <v>0</v>
      </c>
      <c r="CA815" s="5" t="n">
        <v>12.729</v>
      </c>
      <c r="CB815" s="5" t="n">
        <v>0</v>
      </c>
      <c r="CC815" s="5" t="n">
        <v>97.90000000000001</v>
      </c>
      <c r="CD815" s="5" t="n">
        <v>7.95</v>
      </c>
      <c r="CE815" s="5" t="n">
        <v>1.087</v>
      </c>
      <c r="CF815" s="5" t="n">
        <v>112.585</v>
      </c>
      <c r="CG815" s="5" t="n">
        <v>0.15</v>
      </c>
      <c r="CH815" s="5" t="n">
        <v>1</v>
      </c>
      <c r="CI815" s="5" t="n">
        <v>0</v>
      </c>
      <c r="CJ815" s="5" t="n">
        <v>0</v>
      </c>
      <c r="CK815" s="5" t="n">
        <v>0</v>
      </c>
      <c r="CL815" s="5" t="n">
        <v>0</v>
      </c>
      <c r="CM815" s="5" t="n">
        <v>0</v>
      </c>
      <c r="CN815" s="5" t="n">
        <v>0</v>
      </c>
      <c r="CO815" s="5" t="n">
        <v>0</v>
      </c>
      <c r="CP815" s="5" t="n">
        <v>0</v>
      </c>
      <c r="CQ815" s="5" t="n">
        <v>1.294</v>
      </c>
      <c r="CR815" s="5" t="n">
        <v>1</v>
      </c>
      <c r="CS815" s="5" t="n">
        <v>2.535</v>
      </c>
      <c r="CT815" s="5" t="n">
        <v>5.842</v>
      </c>
      <c r="CU815" s="5" t="n">
        <v>28.059</v>
      </c>
    </row>
    <row r="816">
      <c r="A816" s="5" t="inlineStr">
        <is>
          <t>TKM2023</t>
        </is>
      </c>
      <c r="B816" s="5" t="inlineStr">
        <is>
          <t>TKM</t>
        </is>
      </c>
      <c r="C816" s="5" t="inlineStr">
        <is>
          <t>TKM</t>
        </is>
      </c>
      <c r="D816" s="5" t="inlineStr">
        <is>
          <t>Turkmenistan</t>
        </is>
      </c>
      <c r="E816" s="5" t="n">
        <v>2023</v>
      </c>
      <c r="F816" s="5" t="n">
        <v>0.15</v>
      </c>
      <c r="G816" s="5" t="n">
        <v>4.752</v>
      </c>
      <c r="H816" s="5" t="n">
        <v>1.286</v>
      </c>
      <c r="I816" s="5" t="n">
        <v>0.027</v>
      </c>
      <c r="J816" s="5" t="n">
        <v>4.778</v>
      </c>
      <c r="K816" s="5" t="n">
        <v>0</v>
      </c>
      <c r="L816" s="5" t="n">
        <v>1</v>
      </c>
      <c r="M816" s="5" t="n">
        <v>7.886</v>
      </c>
      <c r="N816" s="5" t="n">
        <v>3.857</v>
      </c>
      <c r="O816" s="5" t="n">
        <v>0.04</v>
      </c>
      <c r="P816" s="5" t="n">
        <v>7.926</v>
      </c>
      <c r="Q816" s="5" t="n">
        <v>0</v>
      </c>
      <c r="R816" s="5" t="n">
        <v>1</v>
      </c>
      <c r="S816" s="5" t="n">
        <v>11.18</v>
      </c>
      <c r="T816" s="5" t="n">
        <v>7.714</v>
      </c>
      <c r="U816" s="5" t="n">
        <v>0.213</v>
      </c>
      <c r="V816" s="5" t="n">
        <v>12.888</v>
      </c>
      <c r="W816" s="5" t="n">
        <v>0.15</v>
      </c>
      <c r="X816" s="5" t="n">
        <v>1</v>
      </c>
      <c r="Y816" s="5" t="n">
        <v>8.609</v>
      </c>
      <c r="Z816" s="5" t="n">
        <v>0.945</v>
      </c>
      <c r="AA816" s="5" t="n">
        <v>-6.363</v>
      </c>
      <c r="AB816" s="5" t="n">
        <v>2.246</v>
      </c>
      <c r="AC816" s="5" t="n">
        <v>0</v>
      </c>
      <c r="AD816" s="5" t="n">
        <v>0</v>
      </c>
      <c r="AE816" s="5" t="n">
        <v>8.824</v>
      </c>
      <c r="AF816" s="5" t="n">
        <v>1.716</v>
      </c>
      <c r="AG816" s="5" t="n">
        <v>-6.363</v>
      </c>
      <c r="AH816" s="5" t="n">
        <v>2.461</v>
      </c>
      <c r="AI816" s="5" t="n">
        <v>0</v>
      </c>
      <c r="AJ816" s="5" t="n">
        <v>0</v>
      </c>
      <c r="AK816" s="5" t="n">
        <v>7.782</v>
      </c>
      <c r="AL816" s="5" t="n">
        <v>3.671</v>
      </c>
      <c r="AM816" s="5" t="n">
        <v>-5.196</v>
      </c>
      <c r="AN816" s="5" t="n">
        <v>2.586</v>
      </c>
      <c r="AO816" s="5" t="n">
        <v>0</v>
      </c>
      <c r="AP816" s="5" t="n">
        <v>0</v>
      </c>
      <c r="AQ816" s="5" t="n">
        <v>0.76</v>
      </c>
      <c r="AR816" s="5" t="n">
        <v>0.129</v>
      </c>
      <c r="AS816" s="5" t="n">
        <v>-0.292</v>
      </c>
      <c r="AT816" s="5" t="n">
        <v>0.468</v>
      </c>
      <c r="AU816" s="5" t="n">
        <v>0</v>
      </c>
      <c r="AV816" s="5" t="n">
        <v>0</v>
      </c>
      <c r="AW816" s="5" t="n">
        <v>0.8110000000000001</v>
      </c>
      <c r="AX816" s="5" t="n">
        <v>0.129</v>
      </c>
      <c r="AY816" s="5" t="n">
        <v>-0.411</v>
      </c>
      <c r="AZ816" s="5" t="n">
        <v>0.401</v>
      </c>
      <c r="BA816" s="5" t="n">
        <v>0</v>
      </c>
      <c r="BB816" s="5" t="n">
        <v>0</v>
      </c>
      <c r="BC816" s="5" t="n">
        <v>0.535</v>
      </c>
      <c r="BD816" s="5" t="n">
        <v>0.129</v>
      </c>
      <c r="BE816" s="5" t="n">
        <v>0.008999999999999999</v>
      </c>
      <c r="BF816" s="5" t="n">
        <v>0.615</v>
      </c>
      <c r="BG816" s="5" t="n">
        <v>0.15</v>
      </c>
      <c r="BH816" s="5" t="n">
        <v>1</v>
      </c>
      <c r="BI816" s="5" t="n">
        <v>0.579</v>
      </c>
      <c r="BJ816" s="5" t="n">
        <v>0.129</v>
      </c>
      <c r="BK816" s="5" t="n">
        <v>0.01</v>
      </c>
      <c r="BL816" s="5" t="n">
        <v>0.666</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13.254</v>
      </c>
      <c r="BZ816" s="5" t="n">
        <v>0</v>
      </c>
      <c r="CA816" s="5" t="n">
        <v>13.254</v>
      </c>
      <c r="CB816" s="5" t="n">
        <v>0</v>
      </c>
      <c r="CC816" s="5" t="n">
        <v>83.248</v>
      </c>
      <c r="CD816" s="5" t="n">
        <v>7.95</v>
      </c>
      <c r="CE816" s="5" t="n">
        <v>1.383</v>
      </c>
      <c r="CF816" s="5" t="n">
        <v>95.735</v>
      </c>
      <c r="CG816" s="5" t="n">
        <v>0.15</v>
      </c>
      <c r="CH816" s="5" t="n">
        <v>1</v>
      </c>
      <c r="CI816" s="5" t="n">
        <v>0</v>
      </c>
      <c r="CJ816" s="5" t="n">
        <v>0</v>
      </c>
      <c r="CK816" s="5" t="n">
        <v>0</v>
      </c>
      <c r="CL816" s="5" t="n">
        <v>0</v>
      </c>
      <c r="CM816" s="5" t="n">
        <v>0</v>
      </c>
      <c r="CN816" s="5" t="n">
        <v>0</v>
      </c>
      <c r="CO816" s="5" t="n">
        <v>0</v>
      </c>
      <c r="CP816" s="5" t="n">
        <v>0</v>
      </c>
      <c r="CQ816" s="5" t="n">
        <v>1.348</v>
      </c>
      <c r="CR816" s="5" t="n">
        <v>1</v>
      </c>
      <c r="CS816" s="5" t="n">
        <v>2.639</v>
      </c>
      <c r="CT816" s="5" t="n">
        <v>3.466</v>
      </c>
      <c r="CU816" s="5" t="n">
        <v>9.260999999999999</v>
      </c>
    </row>
    <row r="817">
      <c r="A817" s="5" t="inlineStr">
        <is>
          <t>TKM2024</t>
        </is>
      </c>
      <c r="B817" s="5" t="inlineStr">
        <is>
          <t>TKM</t>
        </is>
      </c>
      <c r="C817" s="5" t="inlineStr">
        <is>
          <t>TKM</t>
        </is>
      </c>
      <c r="D817" s="5" t="inlineStr">
        <is>
          <t>Turkmenistan</t>
        </is>
      </c>
      <c r="E817" s="5" t="n">
        <v>2024</v>
      </c>
      <c r="F817" s="5" t="n">
        <v>0.15</v>
      </c>
      <c r="G817" s="5" t="n">
        <v>4.351</v>
      </c>
      <c r="H817" s="5" t="n">
        <v>1.324</v>
      </c>
      <c r="I817" s="5" t="n">
        <v>0.021</v>
      </c>
      <c r="J817" s="5" t="n">
        <v>4.371</v>
      </c>
      <c r="K817" s="5" t="n">
        <v>0</v>
      </c>
      <c r="L817" s="5" t="n">
        <v>1</v>
      </c>
      <c r="M817" s="5" t="n">
        <v>7.124</v>
      </c>
      <c r="N817" s="5" t="n">
        <v>3.971</v>
      </c>
      <c r="O817" s="5" t="n">
        <v>0.028</v>
      </c>
      <c r="P817" s="5" t="n">
        <v>7.151</v>
      </c>
      <c r="Q817" s="5" t="n">
        <v>0</v>
      </c>
      <c r="R817" s="5" t="n">
        <v>1</v>
      </c>
      <c r="S817" s="5" t="n">
        <v>10.969</v>
      </c>
      <c r="T817" s="5" t="n">
        <v>7.942</v>
      </c>
      <c r="U817" s="5" t="n">
        <v>0.245</v>
      </c>
      <c r="V817" s="5" t="n">
        <v>12.638</v>
      </c>
      <c r="W817" s="5" t="n">
        <v>0.15</v>
      </c>
      <c r="X817" s="5" t="n">
        <v>1</v>
      </c>
      <c r="Y817" s="5" t="n">
        <v>8.864000000000001</v>
      </c>
      <c r="Z817" s="5" t="n">
        <v>0.973</v>
      </c>
      <c r="AA817" s="5" t="n">
        <v>-6.551</v>
      </c>
      <c r="AB817" s="5" t="n">
        <v>2.312</v>
      </c>
      <c r="AC817" s="5" t="n">
        <v>0</v>
      </c>
      <c r="AD817" s="5" t="n">
        <v>0</v>
      </c>
      <c r="AE817" s="5" t="n">
        <v>9.084</v>
      </c>
      <c r="AF817" s="5" t="n">
        <v>1.767</v>
      </c>
      <c r="AG817" s="5" t="n">
        <v>-6.551</v>
      </c>
      <c r="AH817" s="5" t="n">
        <v>2.533</v>
      </c>
      <c r="AI817" s="5" t="n">
        <v>0</v>
      </c>
      <c r="AJ817" s="5" t="n">
        <v>0</v>
      </c>
      <c r="AK817" s="5" t="n">
        <v>8.012</v>
      </c>
      <c r="AL817" s="5" t="n">
        <v>3.779</v>
      </c>
      <c r="AM817" s="5" t="n">
        <v>-5.35</v>
      </c>
      <c r="AN817" s="5" t="n">
        <v>2.662</v>
      </c>
      <c r="AO817" s="5" t="n">
        <v>0</v>
      </c>
      <c r="AP817" s="5" t="n">
        <v>0</v>
      </c>
      <c r="AQ817" s="5" t="n">
        <v>0.724</v>
      </c>
      <c r="AR817" s="5" t="n">
        <v>0.132</v>
      </c>
      <c r="AS817" s="5" t="n">
        <v>-0.242</v>
      </c>
      <c r="AT817" s="5" t="n">
        <v>0.482</v>
      </c>
      <c r="AU817" s="5" t="n">
        <v>0</v>
      </c>
      <c r="AV817" s="5" t="n">
        <v>0</v>
      </c>
      <c r="AW817" s="5" t="n">
        <v>0.75</v>
      </c>
      <c r="AX817" s="5" t="n">
        <v>0.132</v>
      </c>
      <c r="AY817" s="5" t="n">
        <v>-0.338</v>
      </c>
      <c r="AZ817" s="5" t="n">
        <v>0.412</v>
      </c>
      <c r="BA817" s="5" t="n">
        <v>0</v>
      </c>
      <c r="BB817" s="5" t="n">
        <v>0</v>
      </c>
      <c r="BC817" s="5" t="n">
        <v>0.513</v>
      </c>
      <c r="BD817" s="5" t="n">
        <v>0.132</v>
      </c>
      <c r="BE817" s="5" t="n">
        <v>0.01</v>
      </c>
      <c r="BF817" s="5" t="n">
        <v>0.59</v>
      </c>
      <c r="BG817" s="5" t="n">
        <v>0.15</v>
      </c>
      <c r="BH817" s="5" t="n">
        <v>1</v>
      </c>
      <c r="BI817" s="5" t="n">
        <v>0.591</v>
      </c>
      <c r="BJ817" s="5" t="n">
        <v>0.132</v>
      </c>
      <c r="BK817" s="5" t="n">
        <v>0.012</v>
      </c>
      <c r="BL817" s="5" t="n">
        <v>0.68</v>
      </c>
      <c r="BM817" s="5" t="n">
        <v>0.15</v>
      </c>
      <c r="BN817" s="5" t="n">
        <v>1</v>
      </c>
      <c r="BO817" s="5" t="n">
        <v>0</v>
      </c>
      <c r="BP817" s="5" t="n">
        <v>-0.075</v>
      </c>
      <c r="BQ817" s="5" t="n">
        <v>0</v>
      </c>
      <c r="BR817" s="5" t="n">
        <v>0</v>
      </c>
      <c r="BS817" s="5" t="n">
        <v>1</v>
      </c>
      <c r="BT817" s="5" t="n">
        <v>0</v>
      </c>
      <c r="BU817" s="5" t="n">
        <v>-0.075</v>
      </c>
      <c r="BV817" s="5" t="n">
        <v>0</v>
      </c>
      <c r="BW817" s="5" t="n">
        <v>0.15</v>
      </c>
      <c r="BX817" s="5" t="n">
        <v>1</v>
      </c>
      <c r="BY817" s="5" t="n">
        <v>13.646</v>
      </c>
      <c r="BZ817" s="5" t="n">
        <v>0</v>
      </c>
      <c r="CA817" s="5" t="n">
        <v>13.646</v>
      </c>
      <c r="CB817" s="5" t="n">
        <v>0</v>
      </c>
      <c r="CC817" s="5" t="n">
        <v>82.58799999999999</v>
      </c>
      <c r="CD817" s="5" t="n">
        <v>7.95</v>
      </c>
      <c r="CE817" s="5" t="n">
        <v>1.687</v>
      </c>
      <c r="CF817" s="5" t="n">
        <v>94.976</v>
      </c>
      <c r="CG817" s="5" t="n">
        <v>0.15</v>
      </c>
      <c r="CH817" s="5" t="n">
        <v>1</v>
      </c>
      <c r="CI817" s="5" t="n">
        <v>0</v>
      </c>
      <c r="CJ817" s="5" t="n">
        <v>0</v>
      </c>
      <c r="CK817" s="5" t="n">
        <v>0</v>
      </c>
      <c r="CL817" s="5" t="n">
        <v>0</v>
      </c>
      <c r="CM817" s="5" t="n">
        <v>0</v>
      </c>
      <c r="CN817" s="5" t="n">
        <v>0</v>
      </c>
      <c r="CO817" s="5" t="n">
        <v>0</v>
      </c>
      <c r="CP817" s="5" t="n">
        <v>0</v>
      </c>
      <c r="CQ817" s="5" t="n">
        <v>1.387</v>
      </c>
      <c r="CR817" s="5" t="n">
        <v>1</v>
      </c>
      <c r="CS817" s="5" t="n">
        <v>2.717</v>
      </c>
      <c r="CT817" s="5" t="n">
        <v>3.027</v>
      </c>
      <c r="CU817" s="5" t="n">
        <v>7.598</v>
      </c>
    </row>
    <row r="818">
      <c r="A818" s="5" t="inlineStr">
        <is>
          <t>TCA2021</t>
        </is>
      </c>
      <c r="B818" s="5" t="inlineStr">
        <is>
          <t>TCA</t>
        </is>
      </c>
      <c r="C818" s="5" t="inlineStr">
        <is>
          <t>TCA</t>
        </is>
      </c>
      <c r="D818" s="5" t="inlineStr">
        <is>
          <t>Turks and Caicos Islands</t>
        </is>
      </c>
      <c r="E818" s="5" t="n">
        <v>2021</v>
      </c>
      <c r="F818" s="5" t="n">
        <v>0</v>
      </c>
      <c r="G818" s="5" t="n">
        <v>5.897</v>
      </c>
      <c r="H818" s="5" t="n">
        <v>1.143</v>
      </c>
      <c r="I818" s="5" t="n">
        <v>0</v>
      </c>
      <c r="J818" s="5" t="n">
        <v>5.897</v>
      </c>
      <c r="K818" s="5" t="n">
        <v>0</v>
      </c>
      <c r="L818" s="5" t="n">
        <v>1</v>
      </c>
      <c r="M818" s="5" t="n">
        <v>7.964</v>
      </c>
      <c r="N818" s="5" t="n">
        <v>3.43</v>
      </c>
      <c r="O818" s="5" t="n">
        <v>0</v>
      </c>
      <c r="P818" s="5" t="n">
        <v>7.964</v>
      </c>
      <c r="Q818" s="5" t="n">
        <v>0</v>
      </c>
      <c r="R818" s="5" t="n">
        <v>1</v>
      </c>
      <c r="S818" s="5" t="n">
        <v>11.613</v>
      </c>
      <c r="T818" s="5" t="n">
        <v>6.86</v>
      </c>
      <c r="U818" s="5" t="n">
        <v>0</v>
      </c>
      <c r="V818" s="5" t="n">
        <v>11.613</v>
      </c>
      <c r="W818" s="5" t="n">
        <v>0</v>
      </c>
      <c r="X818" s="5" t="n">
        <v>1</v>
      </c>
      <c r="Y818" s="5" t="n">
        <v>17.127</v>
      </c>
      <c r="Z818" s="5" t="n">
        <v>2.304</v>
      </c>
      <c r="AA818" s="5" t="n">
        <v>0</v>
      </c>
      <c r="AB818" s="5" t="n">
        <v>17.127</v>
      </c>
      <c r="AC818" s="5" t="n">
        <v>0</v>
      </c>
      <c r="AD818" s="5" t="n">
        <v>1</v>
      </c>
      <c r="AE818" s="5" t="n">
        <v>18.27</v>
      </c>
      <c r="AF818" s="5" t="n">
        <v>4.278</v>
      </c>
      <c r="AG818" s="5" t="n">
        <v>0</v>
      </c>
      <c r="AH818" s="5" t="n">
        <v>18.27</v>
      </c>
      <c r="AI818" s="5" t="n">
        <v>0</v>
      </c>
      <c r="AJ818" s="5" t="n">
        <v>1</v>
      </c>
      <c r="AK818" s="5" t="n">
        <v>25.13</v>
      </c>
      <c r="AL818" s="5" t="n">
        <v>13.503</v>
      </c>
      <c r="AM818" s="5" t="n">
        <v>0</v>
      </c>
      <c r="AN818" s="5" t="n">
        <v>25.13</v>
      </c>
      <c r="AO818" s="5" t="n">
        <v>0</v>
      </c>
      <c r="AP818" s="5" t="n">
        <v>1</v>
      </c>
      <c r="AQ818" s="5" t="n">
        <v>0.649</v>
      </c>
      <c r="AR818" s="5" t="n">
        <v>0.114</v>
      </c>
      <c r="AS818" s="5" t="n">
        <v>0</v>
      </c>
      <c r="AT818" s="5" t="n">
        <v>0.649</v>
      </c>
      <c r="AU818" s="5" t="n">
        <v>0</v>
      </c>
      <c r="AV818" s="5" t="n">
        <v>1</v>
      </c>
      <c r="AW818" s="5" t="n">
        <v>0.577</v>
      </c>
      <c r="AX818" s="5" t="n">
        <v>0.114</v>
      </c>
      <c r="AY818" s="5" t="n">
        <v>0</v>
      </c>
      <c r="AZ818" s="5" t="n">
        <v>0.577</v>
      </c>
      <c r="BA818" s="5" t="n">
        <v>0</v>
      </c>
      <c r="BB818" s="5" t="n">
        <v>1</v>
      </c>
      <c r="BC818" s="5" t="n">
        <v>0.458</v>
      </c>
      <c r="BD818" s="5" t="n">
        <v>0.114</v>
      </c>
      <c r="BE818" s="5" t="n">
        <v>0</v>
      </c>
      <c r="BF818" s="5" t="n">
        <v>0.458</v>
      </c>
      <c r="BG818" s="5" t="n">
        <v>0</v>
      </c>
      <c r="BH818" s="5" t="n">
        <v>1</v>
      </c>
      <c r="BI818" s="5" t="n">
        <v>0.491</v>
      </c>
      <c r="BJ818" s="5" t="n">
        <v>0.114</v>
      </c>
      <c r="BK818" s="5" t="n">
        <v>0</v>
      </c>
      <c r="BL818" s="5" t="n">
        <v>0.491</v>
      </c>
      <c r="BM818" s="5" t="n">
        <v>0</v>
      </c>
      <c r="BN818" s="5" t="n">
        <v>1</v>
      </c>
      <c r="BO818" s="5" t="n">
        <v>0</v>
      </c>
      <c r="BP818" s="5" t="n">
        <v>0</v>
      </c>
      <c r="BQ818" s="5" t="n">
        <v>0</v>
      </c>
      <c r="BR818" s="5" t="n">
        <v>0</v>
      </c>
      <c r="BS818" s="5" t="n">
        <v>1</v>
      </c>
      <c r="BT818" s="5" t="n">
        <v>0</v>
      </c>
      <c r="BU818" s="5" t="n">
        <v>0</v>
      </c>
      <c r="BV818" s="5" t="n">
        <v>0</v>
      </c>
      <c r="BW818" s="5" t="n">
        <v>0</v>
      </c>
      <c r="BX818" s="5" t="n">
        <v>1</v>
      </c>
      <c r="BY818" s="5" t="n">
        <v>11.787</v>
      </c>
      <c r="BZ818" s="5" t="n">
        <v>0</v>
      </c>
      <c r="CA818" s="5" t="n">
        <v>11.787</v>
      </c>
      <c r="CB818" s="5" t="n">
        <v>0</v>
      </c>
      <c r="CC818" s="5" t="n">
        <v>78.125</v>
      </c>
      <c r="CD818" s="5" t="n">
        <v>7.95</v>
      </c>
      <c r="CE818" s="5" t="n">
        <v>0</v>
      </c>
      <c r="CF818" s="5" t="n">
        <v>78.125</v>
      </c>
      <c r="CG818" s="5" t="n">
        <v>0</v>
      </c>
      <c r="CH818" s="5" t="n">
        <v>1</v>
      </c>
      <c r="CI818" s="5" t="n">
        <v>0</v>
      </c>
      <c r="CJ818" s="5" t="n">
        <v>0</v>
      </c>
      <c r="CK818" s="5" t="n">
        <v>0</v>
      </c>
      <c r="CL818" s="5" t="n">
        <v>0</v>
      </c>
      <c r="CM818" s="5" t="n">
        <v>0</v>
      </c>
      <c r="CN818" s="5" t="n">
        <v>0</v>
      </c>
      <c r="CO818" s="5" t="n">
        <v>0</v>
      </c>
      <c r="CP818" s="5" t="n">
        <v>0</v>
      </c>
      <c r="CQ818" s="5" t="n">
        <v>1.198</v>
      </c>
      <c r="CR818" s="5" t="n">
        <v>0</v>
      </c>
      <c r="CS818" s="5" t="n">
        <v>4.776</v>
      </c>
      <c r="CT818" s="5" t="n">
        <v>4.753</v>
      </c>
      <c r="CU818" s="5" t="n">
        <v>15.983</v>
      </c>
    </row>
    <row r="819">
      <c r="A819" s="5" t="inlineStr">
        <is>
          <t>TCA2022</t>
        </is>
      </c>
      <c r="B819" s="5" t="inlineStr">
        <is>
          <t>TCA</t>
        </is>
      </c>
      <c r="C819" s="5" t="inlineStr">
        <is>
          <t>TCA</t>
        </is>
      </c>
      <c r="D819" s="5" t="inlineStr">
        <is>
          <t>Turks and Caicos Islands</t>
        </is>
      </c>
      <c r="E819" s="5" t="n">
        <v>2022</v>
      </c>
      <c r="F819" s="5" t="n">
        <v>0</v>
      </c>
      <c r="G819" s="5" t="n">
        <v>11.72</v>
      </c>
      <c r="H819" s="5" t="n">
        <v>1.235</v>
      </c>
      <c r="I819" s="5" t="n">
        <v>0</v>
      </c>
      <c r="J819" s="5" t="n">
        <v>11.72</v>
      </c>
      <c r="K819" s="5" t="n">
        <v>0</v>
      </c>
      <c r="L819" s="5" t="n">
        <v>1</v>
      </c>
      <c r="M819" s="5" t="n">
        <v>9.782999999999999</v>
      </c>
      <c r="N819" s="5" t="n">
        <v>3.704</v>
      </c>
      <c r="O819" s="5" t="n">
        <v>0</v>
      </c>
      <c r="P819" s="5" t="n">
        <v>9.782999999999999</v>
      </c>
      <c r="Q819" s="5" t="n">
        <v>0</v>
      </c>
      <c r="R819" s="5" t="n">
        <v>1</v>
      </c>
      <c r="S819" s="5" t="n">
        <v>17.893</v>
      </c>
      <c r="T819" s="5" t="n">
        <v>7.408</v>
      </c>
      <c r="U819" s="5" t="n">
        <v>0</v>
      </c>
      <c r="V819" s="5" t="n">
        <v>17.893</v>
      </c>
      <c r="W819" s="5" t="n">
        <v>0</v>
      </c>
      <c r="X819" s="5" t="n">
        <v>1</v>
      </c>
      <c r="Y819" s="5" t="n">
        <v>30.728</v>
      </c>
      <c r="Z819" s="5" t="n">
        <v>4.133</v>
      </c>
      <c r="AA819" s="5" t="n">
        <v>0</v>
      </c>
      <c r="AB819" s="5" t="n">
        <v>30.728</v>
      </c>
      <c r="AC819" s="5" t="n">
        <v>0</v>
      </c>
      <c r="AD819" s="5" t="n">
        <v>1</v>
      </c>
      <c r="AE819" s="5" t="n">
        <v>31.963</v>
      </c>
      <c r="AF819" s="5" t="n">
        <v>7.485</v>
      </c>
      <c r="AG819" s="5" t="n">
        <v>0</v>
      </c>
      <c r="AH819" s="5" t="n">
        <v>31.963</v>
      </c>
      <c r="AI819" s="5" t="n">
        <v>0</v>
      </c>
      <c r="AJ819" s="5" t="n">
        <v>1</v>
      </c>
      <c r="AK819" s="5" t="n">
        <v>39.371</v>
      </c>
      <c r="AL819" s="5" t="n">
        <v>21.155</v>
      </c>
      <c r="AM819" s="5" t="n">
        <v>0</v>
      </c>
      <c r="AN819" s="5" t="n">
        <v>39.371</v>
      </c>
      <c r="AO819" s="5" t="n">
        <v>0</v>
      </c>
      <c r="AP819" s="5" t="n">
        <v>1</v>
      </c>
      <c r="AQ819" s="5" t="n">
        <v>0.896</v>
      </c>
      <c r="AR819" s="5" t="n">
        <v>0.123</v>
      </c>
      <c r="AS819" s="5" t="n">
        <v>0</v>
      </c>
      <c r="AT819" s="5" t="n">
        <v>0.896</v>
      </c>
      <c r="AU819" s="5" t="n">
        <v>0</v>
      </c>
      <c r="AV819" s="5" t="n">
        <v>1</v>
      </c>
      <c r="AW819" s="5" t="n">
        <v>0.89</v>
      </c>
      <c r="AX819" s="5" t="n">
        <v>0.123</v>
      </c>
      <c r="AY819" s="5" t="n">
        <v>0</v>
      </c>
      <c r="AZ819" s="5" t="n">
        <v>0.89</v>
      </c>
      <c r="BA819" s="5" t="n">
        <v>0</v>
      </c>
      <c r="BB819" s="5" t="n">
        <v>1</v>
      </c>
      <c r="BC819" s="5" t="n">
        <v>0.62</v>
      </c>
      <c r="BD819" s="5" t="n">
        <v>0.123</v>
      </c>
      <c r="BE819" s="5" t="n">
        <v>0</v>
      </c>
      <c r="BF819" s="5" t="n">
        <v>0.62</v>
      </c>
      <c r="BG819" s="5" t="n">
        <v>0</v>
      </c>
      <c r="BH819" s="5" t="n">
        <v>1</v>
      </c>
      <c r="BI819" s="5" t="n">
        <v>0.608</v>
      </c>
      <c r="BJ819" s="5" t="n">
        <v>0.123</v>
      </c>
      <c r="BK819" s="5" t="n">
        <v>0</v>
      </c>
      <c r="BL819" s="5" t="n">
        <v>0.608</v>
      </c>
      <c r="BM819" s="5" t="n">
        <v>0</v>
      </c>
      <c r="BN819" s="5" t="n">
        <v>1</v>
      </c>
      <c r="BO819" s="5" t="n">
        <v>0</v>
      </c>
      <c r="BP819" s="5" t="n">
        <v>0</v>
      </c>
      <c r="BQ819" s="5" t="n">
        <v>0</v>
      </c>
      <c r="BR819" s="5" t="n">
        <v>0</v>
      </c>
      <c r="BS819" s="5" t="n">
        <v>1</v>
      </c>
      <c r="BT819" s="5" t="n">
        <v>0</v>
      </c>
      <c r="BU819" s="5" t="n">
        <v>0</v>
      </c>
      <c r="BV819" s="5" t="n">
        <v>0</v>
      </c>
      <c r="BW819" s="5" t="n">
        <v>0</v>
      </c>
      <c r="BX819" s="5" t="n">
        <v>1</v>
      </c>
      <c r="BY819" s="5" t="n">
        <v>12.729</v>
      </c>
      <c r="BZ819" s="5" t="n">
        <v>0</v>
      </c>
      <c r="CA819" s="5" t="n">
        <v>12.729</v>
      </c>
      <c r="CB819" s="5" t="n">
        <v>0</v>
      </c>
      <c r="CC819" s="5" t="n">
        <v>97.90000000000001</v>
      </c>
      <c r="CD819" s="5" t="n">
        <v>7.95</v>
      </c>
      <c r="CE819" s="5" t="n">
        <v>0</v>
      </c>
      <c r="CF819" s="5" t="n">
        <v>97.90000000000001</v>
      </c>
      <c r="CG819" s="5" t="n">
        <v>0</v>
      </c>
      <c r="CH819" s="5" t="n">
        <v>1</v>
      </c>
      <c r="CI819" s="5" t="n">
        <v>0</v>
      </c>
      <c r="CJ819" s="5" t="n">
        <v>0</v>
      </c>
      <c r="CK819" s="5" t="n">
        <v>0</v>
      </c>
      <c r="CL819" s="5" t="n">
        <v>0</v>
      </c>
      <c r="CM819" s="5" t="n">
        <v>0</v>
      </c>
      <c r="CN819" s="5" t="n">
        <v>0</v>
      </c>
      <c r="CO819" s="5" t="n">
        <v>0</v>
      </c>
      <c r="CP819" s="5" t="n">
        <v>0</v>
      </c>
      <c r="CQ819" s="5" t="n">
        <v>1.294</v>
      </c>
      <c r="CR819" s="5" t="n">
        <v>0</v>
      </c>
      <c r="CS819" s="5" t="n">
        <v>5.158</v>
      </c>
      <c r="CT819" s="5" t="n">
        <v>10.485</v>
      </c>
      <c r="CU819" s="5" t="n">
        <v>29.494</v>
      </c>
    </row>
    <row r="820">
      <c r="A820" s="5" t="inlineStr">
        <is>
          <t>TCA2023</t>
        </is>
      </c>
      <c r="B820" s="5" t="inlineStr">
        <is>
          <t>TCA</t>
        </is>
      </c>
      <c r="C820" s="5" t="inlineStr">
        <is>
          <t>TCA</t>
        </is>
      </c>
      <c r="D820" s="5" t="inlineStr">
        <is>
          <t>Turks and Caicos Islands</t>
        </is>
      </c>
      <c r="E820" s="5" t="n">
        <v>2023</v>
      </c>
      <c r="F820" s="5" t="n">
        <v>0</v>
      </c>
      <c r="G820" s="5" t="n">
        <v>6.147</v>
      </c>
      <c r="H820" s="5" t="n">
        <v>1.286</v>
      </c>
      <c r="I820" s="5" t="n">
        <v>0</v>
      </c>
      <c r="J820" s="5" t="n">
        <v>6.147</v>
      </c>
      <c r="K820" s="5" t="n">
        <v>0</v>
      </c>
      <c r="L820" s="5" t="n">
        <v>1</v>
      </c>
      <c r="M820" s="5" t="n">
        <v>7.886</v>
      </c>
      <c r="N820" s="5" t="n">
        <v>3.857</v>
      </c>
      <c r="O820" s="5" t="n">
        <v>0</v>
      </c>
      <c r="P820" s="5" t="n">
        <v>7.886</v>
      </c>
      <c r="Q820" s="5" t="n">
        <v>0</v>
      </c>
      <c r="R820" s="5" t="n">
        <v>1</v>
      </c>
      <c r="S820" s="5" t="n">
        <v>12.575</v>
      </c>
      <c r="T820" s="5" t="n">
        <v>7.714</v>
      </c>
      <c r="U820" s="5" t="n">
        <v>0</v>
      </c>
      <c r="V820" s="5" t="n">
        <v>12.575</v>
      </c>
      <c r="W820" s="5" t="n">
        <v>0</v>
      </c>
      <c r="X820" s="5" t="n">
        <v>1</v>
      </c>
      <c r="Y820" s="5" t="n">
        <v>12.478</v>
      </c>
      <c r="Z820" s="5" t="n">
        <v>1.678</v>
      </c>
      <c r="AA820" s="5" t="n">
        <v>0</v>
      </c>
      <c r="AB820" s="5" t="n">
        <v>12.478</v>
      </c>
      <c r="AC820" s="5" t="n">
        <v>0</v>
      </c>
      <c r="AD820" s="5" t="n">
        <v>1</v>
      </c>
      <c r="AE820" s="5" t="n">
        <v>13.763</v>
      </c>
      <c r="AF820" s="5" t="n">
        <v>3.223</v>
      </c>
      <c r="AG820" s="5" t="n">
        <v>0</v>
      </c>
      <c r="AH820" s="5" t="n">
        <v>13.763</v>
      </c>
      <c r="AI820" s="5" t="n">
        <v>0</v>
      </c>
      <c r="AJ820" s="5" t="n">
        <v>1</v>
      </c>
      <c r="AK820" s="5" t="n">
        <v>21.477</v>
      </c>
      <c r="AL820" s="5" t="n">
        <v>11.54</v>
      </c>
      <c r="AM820" s="5" t="n">
        <v>0</v>
      </c>
      <c r="AN820" s="5" t="n">
        <v>21.477</v>
      </c>
      <c r="AO820" s="5" t="n">
        <v>0</v>
      </c>
      <c r="AP820" s="5" t="n">
        <v>1</v>
      </c>
      <c r="AQ820" s="5" t="n">
        <v>0.791</v>
      </c>
      <c r="AR820" s="5" t="n">
        <v>0.129</v>
      </c>
      <c r="AS820" s="5" t="n">
        <v>0</v>
      </c>
      <c r="AT820" s="5" t="n">
        <v>0.791</v>
      </c>
      <c r="AU820" s="5" t="n">
        <v>0</v>
      </c>
      <c r="AV820" s="5" t="n">
        <v>1</v>
      </c>
      <c r="AW820" s="5" t="n">
        <v>0.618</v>
      </c>
      <c r="AX820" s="5" t="n">
        <v>0.129</v>
      </c>
      <c r="AY820" s="5" t="n">
        <v>0</v>
      </c>
      <c r="AZ820" s="5" t="n">
        <v>0.618</v>
      </c>
      <c r="BA820" s="5" t="n">
        <v>0</v>
      </c>
      <c r="BB820" s="5" t="n">
        <v>1</v>
      </c>
      <c r="BC820" s="5" t="n">
        <v>0.554</v>
      </c>
      <c r="BD820" s="5" t="n">
        <v>0.129</v>
      </c>
      <c r="BE820" s="5" t="n">
        <v>0</v>
      </c>
      <c r="BF820" s="5" t="n">
        <v>0.554</v>
      </c>
      <c r="BG820" s="5" t="n">
        <v>0</v>
      </c>
      <c r="BH820" s="5" t="n">
        <v>1</v>
      </c>
      <c r="BI820" s="5" t="n">
        <v>0.5570000000000001</v>
      </c>
      <c r="BJ820" s="5" t="n">
        <v>0.129</v>
      </c>
      <c r="BK820" s="5" t="n">
        <v>0</v>
      </c>
      <c r="BL820" s="5" t="n">
        <v>0.5570000000000001</v>
      </c>
      <c r="BM820" s="5" t="n">
        <v>0</v>
      </c>
      <c r="BN820" s="5" t="n">
        <v>1</v>
      </c>
      <c r="BO820" s="5" t="n">
        <v>0</v>
      </c>
      <c r="BP820" s="5" t="n">
        <v>0</v>
      </c>
      <c r="BQ820" s="5" t="n">
        <v>0</v>
      </c>
      <c r="BR820" s="5" t="n">
        <v>0</v>
      </c>
      <c r="BS820" s="5" t="n">
        <v>1</v>
      </c>
      <c r="BT820" s="5" t="n">
        <v>0</v>
      </c>
      <c r="BU820" s="5" t="n">
        <v>0</v>
      </c>
      <c r="BV820" s="5" t="n">
        <v>0</v>
      </c>
      <c r="BW820" s="5" t="n">
        <v>0</v>
      </c>
      <c r="BX820" s="5" t="n">
        <v>1</v>
      </c>
      <c r="BY820" s="5" t="n">
        <v>13.254</v>
      </c>
      <c r="BZ820" s="5" t="n">
        <v>0</v>
      </c>
      <c r="CA820" s="5" t="n">
        <v>13.254</v>
      </c>
      <c r="CB820" s="5" t="n">
        <v>0</v>
      </c>
      <c r="CC820" s="5" t="n">
        <v>83.248</v>
      </c>
      <c r="CD820" s="5" t="n">
        <v>7.95</v>
      </c>
      <c r="CE820" s="5" t="n">
        <v>0</v>
      </c>
      <c r="CF820" s="5" t="n">
        <v>83.248</v>
      </c>
      <c r="CG820" s="5" t="n">
        <v>0</v>
      </c>
      <c r="CH820" s="5" t="n">
        <v>1</v>
      </c>
      <c r="CI820" s="5" t="n">
        <v>0</v>
      </c>
      <c r="CJ820" s="5" t="n">
        <v>0</v>
      </c>
      <c r="CK820" s="5" t="n">
        <v>0</v>
      </c>
      <c r="CL820" s="5" t="n">
        <v>0</v>
      </c>
      <c r="CM820" s="5" t="n">
        <v>0</v>
      </c>
      <c r="CN820" s="5" t="n">
        <v>0</v>
      </c>
      <c r="CO820" s="5" t="n">
        <v>0</v>
      </c>
      <c r="CP820" s="5" t="n">
        <v>0</v>
      </c>
      <c r="CQ820" s="5" t="n">
        <v>1.348</v>
      </c>
      <c r="CR820" s="5" t="n">
        <v>0</v>
      </c>
      <c r="CS820" s="5" t="n">
        <v>5.37</v>
      </c>
      <c r="CT820" s="5" t="n">
        <v>4.861</v>
      </c>
      <c r="CU820" s="5" t="n">
        <v>11.192</v>
      </c>
    </row>
    <row r="821">
      <c r="A821" s="5" t="inlineStr">
        <is>
          <t>TCA2024</t>
        </is>
      </c>
      <c r="B821" s="5" t="inlineStr">
        <is>
          <t>TCA</t>
        </is>
      </c>
      <c r="C821" s="5" t="inlineStr">
        <is>
          <t>TCA</t>
        </is>
      </c>
      <c r="D821" s="5" t="inlineStr">
        <is>
          <t>Turks and Caicos Islands</t>
        </is>
      </c>
      <c r="E821" s="5" t="n">
        <v>2024</v>
      </c>
      <c r="F821" s="5" t="n">
        <v>0</v>
      </c>
      <c r="G821" s="5" t="n">
        <v>5.575</v>
      </c>
      <c r="H821" s="5" t="n">
        <v>1.324</v>
      </c>
      <c r="I821" s="5" t="n">
        <v>0</v>
      </c>
      <c r="J821" s="5" t="n">
        <v>5.575</v>
      </c>
      <c r="K821" s="5" t="n">
        <v>0</v>
      </c>
      <c r="L821" s="5" t="n">
        <v>1</v>
      </c>
      <c r="M821" s="5" t="n">
        <v>7.124</v>
      </c>
      <c r="N821" s="5" t="n">
        <v>3.971</v>
      </c>
      <c r="O821" s="5" t="n">
        <v>0</v>
      </c>
      <c r="P821" s="5" t="n">
        <v>7.124</v>
      </c>
      <c r="Q821" s="5" t="n">
        <v>0</v>
      </c>
      <c r="R821" s="5" t="n">
        <v>1</v>
      </c>
      <c r="S821" s="5" t="n">
        <v>12.193</v>
      </c>
      <c r="T821" s="5" t="n">
        <v>7.942</v>
      </c>
      <c r="U821" s="5" t="n">
        <v>0</v>
      </c>
      <c r="V821" s="5" t="n">
        <v>12.193</v>
      </c>
      <c r="W821" s="5" t="n">
        <v>0</v>
      </c>
      <c r="X821" s="5" t="n">
        <v>1</v>
      </c>
      <c r="Y821" s="5" t="n">
        <v>11.447</v>
      </c>
      <c r="Z821" s="5" t="n">
        <v>1.54</v>
      </c>
      <c r="AA821" s="5" t="n">
        <v>0</v>
      </c>
      <c r="AB821" s="5" t="n">
        <v>11.447</v>
      </c>
      <c r="AC821" s="5" t="n">
        <v>0</v>
      </c>
      <c r="AD821" s="5" t="n">
        <v>1</v>
      </c>
      <c r="AE821" s="5" t="n">
        <v>12.771</v>
      </c>
      <c r="AF821" s="5" t="n">
        <v>2.991</v>
      </c>
      <c r="AG821" s="5" t="n">
        <v>0</v>
      </c>
      <c r="AH821" s="5" t="n">
        <v>12.771</v>
      </c>
      <c r="AI821" s="5" t="n">
        <v>0</v>
      </c>
      <c r="AJ821" s="5" t="n">
        <v>1</v>
      </c>
      <c r="AK821" s="5" t="n">
        <v>20.712</v>
      </c>
      <c r="AL821" s="5" t="n">
        <v>11.129</v>
      </c>
      <c r="AM821" s="5" t="n">
        <v>0</v>
      </c>
      <c r="AN821" s="5" t="n">
        <v>20.712</v>
      </c>
      <c r="AO821" s="5" t="n">
        <v>0</v>
      </c>
      <c r="AP821" s="5" t="n">
        <v>1</v>
      </c>
      <c r="AQ821" s="5" t="n">
        <v>0.756</v>
      </c>
      <c r="AR821" s="5" t="n">
        <v>0.132</v>
      </c>
      <c r="AS821" s="5" t="n">
        <v>0</v>
      </c>
      <c r="AT821" s="5" t="n">
        <v>0.756</v>
      </c>
      <c r="AU821" s="5" t="n">
        <v>0</v>
      </c>
      <c r="AV821" s="5" t="n">
        <v>1</v>
      </c>
      <c r="AW821" s="5" t="n">
        <v>0.655</v>
      </c>
      <c r="AX821" s="5" t="n">
        <v>0.132</v>
      </c>
      <c r="AY821" s="5" t="n">
        <v>0</v>
      </c>
      <c r="AZ821" s="5" t="n">
        <v>0.655</v>
      </c>
      <c r="BA821" s="5" t="n">
        <v>0</v>
      </c>
      <c r="BB821" s="5" t="n">
        <v>1</v>
      </c>
      <c r="BC821" s="5" t="n">
        <v>0.534</v>
      </c>
      <c r="BD821" s="5" t="n">
        <v>0.132</v>
      </c>
      <c r="BE821" s="5" t="n">
        <v>0</v>
      </c>
      <c r="BF821" s="5" t="n">
        <v>0.534</v>
      </c>
      <c r="BG821" s="5" t="n">
        <v>0</v>
      </c>
      <c r="BH821" s="5" t="n">
        <v>1</v>
      </c>
      <c r="BI821" s="5" t="n">
        <v>0.5679999999999999</v>
      </c>
      <c r="BJ821" s="5" t="n">
        <v>0.132</v>
      </c>
      <c r="BK821" s="5" t="n">
        <v>0</v>
      </c>
      <c r="BL821" s="5" t="n">
        <v>0.5679999999999999</v>
      </c>
      <c r="BM821" s="5" t="n">
        <v>0</v>
      </c>
      <c r="BN821" s="5" t="n">
        <v>1</v>
      </c>
      <c r="BO821" s="5" t="n">
        <v>0</v>
      </c>
      <c r="BP821" s="5" t="n">
        <v>0</v>
      </c>
      <c r="BQ821" s="5" t="n">
        <v>0</v>
      </c>
      <c r="BR821" s="5" t="n">
        <v>0</v>
      </c>
      <c r="BS821" s="5" t="n">
        <v>1</v>
      </c>
      <c r="BT821" s="5" t="n">
        <v>0</v>
      </c>
      <c r="BU821" s="5" t="n">
        <v>0</v>
      </c>
      <c r="BV821" s="5" t="n">
        <v>0</v>
      </c>
      <c r="BW821" s="5" t="n">
        <v>0</v>
      </c>
      <c r="BX821" s="5" t="n">
        <v>1</v>
      </c>
      <c r="BY821" s="5" t="n">
        <v>13.646</v>
      </c>
      <c r="BZ821" s="5" t="n">
        <v>0</v>
      </c>
      <c r="CA821" s="5" t="n">
        <v>13.646</v>
      </c>
      <c r="CB821" s="5" t="n">
        <v>0</v>
      </c>
      <c r="CC821" s="5" t="n">
        <v>82.58799999999999</v>
      </c>
      <c r="CD821" s="5" t="n">
        <v>7.95</v>
      </c>
      <c r="CE821" s="5" t="n">
        <v>0</v>
      </c>
      <c r="CF821" s="5" t="n">
        <v>82.58799999999999</v>
      </c>
      <c r="CG821" s="5" t="n">
        <v>0</v>
      </c>
      <c r="CH821" s="5" t="n">
        <v>1</v>
      </c>
      <c r="CI821" s="5" t="n">
        <v>0</v>
      </c>
      <c r="CJ821" s="5" t="n">
        <v>0</v>
      </c>
      <c r="CK821" s="5" t="n">
        <v>0</v>
      </c>
      <c r="CL821" s="5" t="n">
        <v>0</v>
      </c>
      <c r="CM821" s="5" t="n">
        <v>0</v>
      </c>
      <c r="CN821" s="5" t="n">
        <v>0</v>
      </c>
      <c r="CO821" s="5" t="n">
        <v>0</v>
      </c>
      <c r="CP821" s="5" t="n">
        <v>0</v>
      </c>
      <c r="CQ821" s="5" t="n">
        <v>1.387</v>
      </c>
      <c r="CR821" s="5" t="n">
        <v>0</v>
      </c>
      <c r="CS821" s="5" t="n">
        <v>5.529</v>
      </c>
      <c r="CT821" s="5" t="n">
        <v>4.251</v>
      </c>
      <c r="CU821" s="5" t="n">
        <v>10.123</v>
      </c>
    </row>
    <row r="822">
      <c r="A822" s="5" t="inlineStr">
        <is>
          <t>TUV2021</t>
        </is>
      </c>
      <c r="B822" s="5" t="inlineStr">
        <is>
          <t>TUV</t>
        </is>
      </c>
      <c r="C822" s="5" t="inlineStr">
        <is>
          <t>TUV</t>
        </is>
      </c>
      <c r="D822" s="5" t="inlineStr">
        <is>
          <t>Tuvalu</t>
        </is>
      </c>
      <c r="E822" s="5" t="n">
        <v>2021</v>
      </c>
      <c r="F822" s="5" t="n">
        <v>0</v>
      </c>
      <c r="G822" s="5" t="n">
        <v>4.747</v>
      </c>
      <c r="H822" s="5" t="n">
        <v>1.143</v>
      </c>
      <c r="I822" s="5" t="n">
        <v>0</v>
      </c>
      <c r="J822" s="5" t="n">
        <v>4.747</v>
      </c>
      <c r="K822" s="5" t="n">
        <v>0</v>
      </c>
      <c r="L822" s="5" t="n">
        <v>1</v>
      </c>
      <c r="M822" s="5" t="n">
        <v>7.964</v>
      </c>
      <c r="N822" s="5" t="n">
        <v>3.43</v>
      </c>
      <c r="O822" s="5" t="n">
        <v>0</v>
      </c>
      <c r="P822" s="5" t="n">
        <v>7.964</v>
      </c>
      <c r="Q822" s="5" t="n">
        <v>0</v>
      </c>
      <c r="R822" s="5" t="n">
        <v>1</v>
      </c>
      <c r="S822" s="5" t="n">
        <v>10.464</v>
      </c>
      <c r="T822" s="5" t="n">
        <v>6.86</v>
      </c>
      <c r="U822" s="5" t="n">
        <v>0</v>
      </c>
      <c r="V822" s="5" t="n">
        <v>10.464</v>
      </c>
      <c r="W822" s="5" t="n">
        <v>0</v>
      </c>
      <c r="X822" s="5" t="n">
        <v>1</v>
      </c>
      <c r="Y822" s="5" t="n">
        <v>10.551</v>
      </c>
      <c r="Z822" s="5" t="n">
        <v>1.302</v>
      </c>
      <c r="AA822" s="5" t="n">
        <v>0</v>
      </c>
      <c r="AB822" s="5" t="n">
        <v>10.551</v>
      </c>
      <c r="AC822" s="5" t="n">
        <v>0</v>
      </c>
      <c r="AD822" s="5" t="n">
        <v>1</v>
      </c>
      <c r="AE822" s="5" t="n">
        <v>11.694</v>
      </c>
      <c r="AF822" s="5" t="n">
        <v>2.549</v>
      </c>
      <c r="AG822" s="5" t="n">
        <v>0</v>
      </c>
      <c r="AH822" s="5" t="n">
        <v>11.694</v>
      </c>
      <c r="AI822" s="5" t="n">
        <v>0</v>
      </c>
      <c r="AJ822" s="5" t="n">
        <v>1</v>
      </c>
      <c r="AK822" s="5" t="n">
        <v>18.554</v>
      </c>
      <c r="AL822" s="5" t="n">
        <v>9.627000000000001</v>
      </c>
      <c r="AM822" s="5" t="n">
        <v>0</v>
      </c>
      <c r="AN822" s="5" t="n">
        <v>18.554</v>
      </c>
      <c r="AO822" s="5" t="n">
        <v>0</v>
      </c>
      <c r="AP822" s="5" t="n">
        <v>1</v>
      </c>
      <c r="AQ822" s="5" t="n">
        <v>0.621</v>
      </c>
      <c r="AR822" s="5" t="n">
        <v>0.114</v>
      </c>
      <c r="AS822" s="5" t="n">
        <v>0</v>
      </c>
      <c r="AT822" s="5" t="n">
        <v>0.621</v>
      </c>
      <c r="AU822" s="5" t="n">
        <v>0</v>
      </c>
      <c r="AV822" s="5" t="n">
        <v>1</v>
      </c>
      <c r="AW822" s="5" t="n">
        <v>0.593</v>
      </c>
      <c r="AX822" s="5" t="n">
        <v>0.114</v>
      </c>
      <c r="AY822" s="5" t="n">
        <v>0</v>
      </c>
      <c r="AZ822" s="5" t="n">
        <v>0.593</v>
      </c>
      <c r="BA822" s="5" t="n">
        <v>0</v>
      </c>
      <c r="BB822" s="5" t="n">
        <v>1</v>
      </c>
      <c r="BC822" s="5" t="n">
        <v>0.44</v>
      </c>
      <c r="BD822" s="5" t="n">
        <v>0.114</v>
      </c>
      <c r="BE822" s="5" t="n">
        <v>0</v>
      </c>
      <c r="BF822" s="5" t="n">
        <v>0.44</v>
      </c>
      <c r="BG822" s="5" t="n">
        <v>0</v>
      </c>
      <c r="BH822" s="5" t="n">
        <v>1</v>
      </c>
      <c r="BI822" s="5" t="n">
        <v>0.5600000000000001</v>
      </c>
      <c r="BJ822" s="5" t="n">
        <v>0.114</v>
      </c>
      <c r="BK822" s="5" t="n">
        <v>0</v>
      </c>
      <c r="BL822" s="5" t="n">
        <v>0.5600000000000001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11.787</v>
      </c>
      <c r="BZ822" s="5" t="n">
        <v>0</v>
      </c>
      <c r="CA822" s="5" t="n">
        <v>11.787</v>
      </c>
      <c r="CB822" s="5" t="n">
        <v>0</v>
      </c>
      <c r="CC822" s="5" t="n">
        <v>81.69499999999999</v>
      </c>
      <c r="CD822" s="5" t="n">
        <v>7.95</v>
      </c>
      <c r="CE822" s="5" t="n">
        <v>0</v>
      </c>
      <c r="CF822" s="5" t="n">
        <v>81.69499999999999</v>
      </c>
      <c r="CG822" s="5" t="n">
        <v>0</v>
      </c>
      <c r="CH822" s="5" t="n">
        <v>1</v>
      </c>
      <c r="CI822" s="5" t="n">
        <v>0</v>
      </c>
      <c r="CJ822" s="5" t="n">
        <v>0</v>
      </c>
      <c r="CK822" s="5" t="n">
        <v>0</v>
      </c>
      <c r="CL822" s="5" t="n">
        <v>0</v>
      </c>
      <c r="CM822" s="5" t="n">
        <v>0</v>
      </c>
      <c r="CN822" s="5" t="n">
        <v>0</v>
      </c>
      <c r="CO822" s="5" t="n">
        <v>0</v>
      </c>
      <c r="CP822" s="5" t="n">
        <v>0</v>
      </c>
      <c r="CQ822" s="5" t="n">
        <v>1.198</v>
      </c>
      <c r="CR822" s="5" t="n">
        <v>0</v>
      </c>
      <c r="CS822" s="5" t="n">
        <v>4.776</v>
      </c>
      <c r="CT822" s="5" t="n">
        <v>3.604</v>
      </c>
      <c r="CU822" s="5" t="n">
        <v>9.407999999999999</v>
      </c>
    </row>
    <row r="823">
      <c r="A823" s="5" t="inlineStr">
        <is>
          <t>TUV2022</t>
        </is>
      </c>
      <c r="B823" s="5" t="inlineStr">
        <is>
          <t>TUV</t>
        </is>
      </c>
      <c r="C823" s="5" t="inlineStr">
        <is>
          <t>TUV</t>
        </is>
      </c>
      <c r="D823" s="5" t="inlineStr">
        <is>
          <t>Tuvalu</t>
        </is>
      </c>
      <c r="E823" s="5" t="n">
        <v>2022</v>
      </c>
      <c r="F823" s="5" t="n">
        <v>0</v>
      </c>
      <c r="G823" s="5" t="n">
        <v>8.788</v>
      </c>
      <c r="H823" s="5" t="n">
        <v>1.235</v>
      </c>
      <c r="I823" s="5" t="n">
        <v>0</v>
      </c>
      <c r="J823" s="5" t="n">
        <v>8.788</v>
      </c>
      <c r="K823" s="5" t="n">
        <v>0</v>
      </c>
      <c r="L823" s="5" t="n">
        <v>1</v>
      </c>
      <c r="M823" s="5" t="n">
        <v>9.782999999999999</v>
      </c>
      <c r="N823" s="5" t="n">
        <v>3.704</v>
      </c>
      <c r="O823" s="5" t="n">
        <v>0</v>
      </c>
      <c r="P823" s="5" t="n">
        <v>9.782999999999999</v>
      </c>
      <c r="Q823" s="5" t="n">
        <v>0</v>
      </c>
      <c r="R823" s="5" t="n">
        <v>1</v>
      </c>
      <c r="S823" s="5" t="n">
        <v>14.962</v>
      </c>
      <c r="T823" s="5" t="n">
        <v>7.408</v>
      </c>
      <c r="U823" s="5" t="n">
        <v>0</v>
      </c>
      <c r="V823" s="5" t="n">
        <v>14.962</v>
      </c>
      <c r="W823" s="5" t="n">
        <v>0</v>
      </c>
      <c r="X823" s="5" t="n">
        <v>1</v>
      </c>
      <c r="Y823" s="5" t="n">
        <v>17.332</v>
      </c>
      <c r="Z823" s="5" t="n">
        <v>2.139</v>
      </c>
      <c r="AA823" s="5" t="n">
        <v>0</v>
      </c>
      <c r="AB823" s="5" t="n">
        <v>17.332</v>
      </c>
      <c r="AC823" s="5" t="n">
        <v>0</v>
      </c>
      <c r="AD823" s="5" t="n">
        <v>1</v>
      </c>
      <c r="AE823" s="5" t="n">
        <v>18.566</v>
      </c>
      <c r="AF823" s="5" t="n">
        <v>4.048</v>
      </c>
      <c r="AG823" s="5" t="n">
        <v>0</v>
      </c>
      <c r="AH823" s="5" t="n">
        <v>18.566</v>
      </c>
      <c r="AI823" s="5" t="n">
        <v>0</v>
      </c>
      <c r="AJ823" s="5" t="n">
        <v>1</v>
      </c>
      <c r="AK823" s="5" t="n">
        <v>25.974</v>
      </c>
      <c r="AL823" s="5" t="n">
        <v>13.478</v>
      </c>
      <c r="AM823" s="5" t="n">
        <v>0</v>
      </c>
      <c r="AN823" s="5" t="n">
        <v>25.974</v>
      </c>
      <c r="AO823" s="5" t="n">
        <v>0</v>
      </c>
      <c r="AP823" s="5" t="n">
        <v>1</v>
      </c>
      <c r="AQ823" s="5" t="n">
        <v>0.847</v>
      </c>
      <c r="AR823" s="5" t="n">
        <v>0.123</v>
      </c>
      <c r="AS823" s="5" t="n">
        <v>0</v>
      </c>
      <c r="AT823" s="5" t="n">
        <v>0.847</v>
      </c>
      <c r="AU823" s="5" t="n">
        <v>0</v>
      </c>
      <c r="AV823" s="5" t="n">
        <v>1</v>
      </c>
      <c r="AW823" s="5" t="n">
        <v>0.947</v>
      </c>
      <c r="AX823" s="5" t="n">
        <v>0.123</v>
      </c>
      <c r="AY823" s="5" t="n">
        <v>0</v>
      </c>
      <c r="AZ823" s="5" t="n">
        <v>0.947</v>
      </c>
      <c r="BA823" s="5" t="n">
        <v>0</v>
      </c>
      <c r="BB823" s="5" t="n">
        <v>1</v>
      </c>
      <c r="BC823" s="5" t="n">
        <v>0.589</v>
      </c>
      <c r="BD823" s="5" t="n">
        <v>0.123</v>
      </c>
      <c r="BE823" s="5" t="n">
        <v>0</v>
      </c>
      <c r="BF823" s="5" t="n">
        <v>0.589</v>
      </c>
      <c r="BG823" s="5" t="n">
        <v>0</v>
      </c>
      <c r="BH823" s="5" t="n">
        <v>1</v>
      </c>
      <c r="BI823" s="5" t="n">
        <v>0.6889999999999999</v>
      </c>
      <c r="BJ823" s="5" t="n">
        <v>0.123</v>
      </c>
      <c r="BK823" s="5" t="n">
        <v>0</v>
      </c>
      <c r="BL823" s="5" t="n">
        <v>0.6889999999999999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12.729</v>
      </c>
      <c r="BZ823" s="5" t="n">
        <v>0</v>
      </c>
      <c r="CA823" s="5" t="n">
        <v>12.729</v>
      </c>
      <c r="CB823" s="5" t="n">
        <v>0</v>
      </c>
      <c r="CC823" s="5" t="n">
        <v>102.477</v>
      </c>
      <c r="CD823" s="5" t="n">
        <v>7.95</v>
      </c>
      <c r="CE823" s="5" t="n">
        <v>0</v>
      </c>
      <c r="CF823" s="5" t="n">
        <v>102.477</v>
      </c>
      <c r="CG823" s="5" t="n">
        <v>0</v>
      </c>
      <c r="CH823" s="5" t="n">
        <v>1</v>
      </c>
      <c r="CI823" s="5" t="n">
        <v>0</v>
      </c>
      <c r="CJ823" s="5" t="n">
        <v>0</v>
      </c>
      <c r="CK823" s="5" t="n">
        <v>0</v>
      </c>
      <c r="CL823" s="5" t="n">
        <v>0</v>
      </c>
      <c r="CM823" s="5" t="n">
        <v>0</v>
      </c>
      <c r="CN823" s="5" t="n">
        <v>0</v>
      </c>
      <c r="CO823" s="5" t="n">
        <v>0</v>
      </c>
      <c r="CP823" s="5" t="n">
        <v>0</v>
      </c>
      <c r="CQ823" s="5" t="n">
        <v>1.294</v>
      </c>
      <c r="CR823" s="5" t="n">
        <v>0</v>
      </c>
      <c r="CS823" s="5" t="n">
        <v>5.158</v>
      </c>
      <c r="CT823" s="5" t="n">
        <v>7.554</v>
      </c>
      <c r="CU823" s="5" t="n">
        <v>16.097</v>
      </c>
    </row>
    <row r="824">
      <c r="A824" s="5" t="inlineStr">
        <is>
          <t>TUV2023</t>
        </is>
      </c>
      <c r="B824" s="5" t="inlineStr">
        <is>
          <t>TUV</t>
        </is>
      </c>
      <c r="C824" s="5" t="inlineStr">
        <is>
          <t>TUV</t>
        </is>
      </c>
      <c r="D824" s="5" t="inlineStr">
        <is>
          <t>Tuvalu</t>
        </is>
      </c>
      <c r="E824" s="5" t="n">
        <v>2023</v>
      </c>
      <c r="F824" s="5" t="n">
        <v>0</v>
      </c>
      <c r="G824" s="5" t="n">
        <v>5.77</v>
      </c>
      <c r="H824" s="5" t="n">
        <v>1.286</v>
      </c>
      <c r="I824" s="5" t="n">
        <v>0</v>
      </c>
      <c r="J824" s="5" t="n">
        <v>5.77</v>
      </c>
      <c r="K824" s="5" t="n">
        <v>0</v>
      </c>
      <c r="L824" s="5" t="n">
        <v>1</v>
      </c>
      <c r="M824" s="5" t="n">
        <v>7.886</v>
      </c>
      <c r="N824" s="5" t="n">
        <v>3.857</v>
      </c>
      <c r="O824" s="5" t="n">
        <v>0</v>
      </c>
      <c r="P824" s="5" t="n">
        <v>7.886</v>
      </c>
      <c r="Q824" s="5" t="n">
        <v>0</v>
      </c>
      <c r="R824" s="5" t="n">
        <v>1</v>
      </c>
      <c r="S824" s="5" t="n">
        <v>12.198</v>
      </c>
      <c r="T824" s="5" t="n">
        <v>7.714</v>
      </c>
      <c r="U824" s="5" t="n">
        <v>0</v>
      </c>
      <c r="V824" s="5" t="n">
        <v>12.198</v>
      </c>
      <c r="W824" s="5" t="n">
        <v>0</v>
      </c>
      <c r="X824" s="5" t="n">
        <v>1</v>
      </c>
      <c r="Y824" s="5" t="n">
        <v>13.814</v>
      </c>
      <c r="Z824" s="5" t="n">
        <v>1.705</v>
      </c>
      <c r="AA824" s="5" t="n">
        <v>0</v>
      </c>
      <c r="AB824" s="5" t="n">
        <v>13.814</v>
      </c>
      <c r="AC824" s="5" t="n">
        <v>0</v>
      </c>
      <c r="AD824" s="5" t="n">
        <v>1</v>
      </c>
      <c r="AE824" s="5" t="n">
        <v>15.1</v>
      </c>
      <c r="AF824" s="5" t="n">
        <v>3.292</v>
      </c>
      <c r="AG824" s="5" t="n">
        <v>0</v>
      </c>
      <c r="AH824" s="5" t="n">
        <v>15.1</v>
      </c>
      <c r="AI824" s="5" t="n">
        <v>0</v>
      </c>
      <c r="AJ824" s="5" t="n">
        <v>1</v>
      </c>
      <c r="AK824" s="5" t="n">
        <v>22.814</v>
      </c>
      <c r="AL824" s="5" t="n">
        <v>11.838</v>
      </c>
      <c r="AM824" s="5" t="n">
        <v>0</v>
      </c>
      <c r="AN824" s="5" t="n">
        <v>22.814</v>
      </c>
      <c r="AO824" s="5" t="n">
        <v>0</v>
      </c>
      <c r="AP824" s="5" t="n">
        <v>1</v>
      </c>
      <c r="AQ824" s="5" t="n">
        <v>0.749</v>
      </c>
      <c r="AR824" s="5" t="n">
        <v>0.129</v>
      </c>
      <c r="AS824" s="5" t="n">
        <v>0</v>
      </c>
      <c r="AT824" s="5" t="n">
        <v>0.749</v>
      </c>
      <c r="AU824" s="5" t="n">
        <v>0</v>
      </c>
      <c r="AV824" s="5" t="n">
        <v>1</v>
      </c>
      <c r="AW824" s="5" t="n">
        <v>0.783</v>
      </c>
      <c r="AX824" s="5" t="n">
        <v>0.129</v>
      </c>
      <c r="AY824" s="5" t="n">
        <v>0</v>
      </c>
      <c r="AZ824" s="5" t="n">
        <v>0.783</v>
      </c>
      <c r="BA824" s="5" t="n">
        <v>0</v>
      </c>
      <c r="BB824" s="5" t="n">
        <v>1</v>
      </c>
      <c r="BC824" s="5" t="n">
        <v>0.527</v>
      </c>
      <c r="BD824" s="5" t="n">
        <v>0.129</v>
      </c>
      <c r="BE824" s="5" t="n">
        <v>0</v>
      </c>
      <c r="BF824" s="5" t="n">
        <v>0.527</v>
      </c>
      <c r="BG824" s="5" t="n">
        <v>0</v>
      </c>
      <c r="BH824" s="5" t="n">
        <v>1</v>
      </c>
      <c r="BI824" s="5" t="n">
        <v>0.64</v>
      </c>
      <c r="BJ824" s="5" t="n">
        <v>0.129</v>
      </c>
      <c r="BK824" s="5" t="n">
        <v>0</v>
      </c>
      <c r="BL824" s="5" t="n">
        <v>0.64</v>
      </c>
      <c r="BM824" s="5" t="n">
        <v>0</v>
      </c>
      <c r="BN824" s="5" t="n">
        <v>1</v>
      </c>
      <c r="BO824" s="5" t="n">
        <v>0</v>
      </c>
      <c r="BP824" s="5" t="n">
        <v>0</v>
      </c>
      <c r="BQ824" s="5" t="n">
        <v>0</v>
      </c>
      <c r="BR824" s="5" t="n">
        <v>0</v>
      </c>
      <c r="BS824" s="5" t="n">
        <v>1</v>
      </c>
      <c r="BT824" s="5" t="n">
        <v>0</v>
      </c>
      <c r="BU824" s="5" t="n">
        <v>0</v>
      </c>
      <c r="BV824" s="5" t="n">
        <v>0</v>
      </c>
      <c r="BW824" s="5" t="n">
        <v>0</v>
      </c>
      <c r="BX824" s="5" t="n">
        <v>1</v>
      </c>
      <c r="BY824" s="5" t="n">
        <v>13.254</v>
      </c>
      <c r="BZ824" s="5" t="n">
        <v>0</v>
      </c>
      <c r="CA824" s="5" t="n">
        <v>13.254</v>
      </c>
      <c r="CB824" s="5" t="n">
        <v>0</v>
      </c>
      <c r="CC824" s="5" t="n">
        <v>87.07899999999999</v>
      </c>
      <c r="CD824" s="5" t="n">
        <v>7.95</v>
      </c>
      <c r="CE824" s="5" t="n">
        <v>0</v>
      </c>
      <c r="CF824" s="5" t="n">
        <v>87.07899999999999</v>
      </c>
      <c r="CG824" s="5" t="n">
        <v>0</v>
      </c>
      <c r="CH824" s="5" t="n">
        <v>1</v>
      </c>
      <c r="CI824" s="5" t="n">
        <v>0</v>
      </c>
      <c r="CJ824" s="5" t="n">
        <v>0</v>
      </c>
      <c r="CK824" s="5" t="n">
        <v>0</v>
      </c>
      <c r="CL824" s="5" t="n">
        <v>0</v>
      </c>
      <c r="CM824" s="5" t="n">
        <v>0</v>
      </c>
      <c r="CN824" s="5" t="n">
        <v>0</v>
      </c>
      <c r="CO824" s="5" t="n">
        <v>0</v>
      </c>
      <c r="CP824" s="5" t="n">
        <v>0</v>
      </c>
      <c r="CQ824" s="5" t="n">
        <v>1.348</v>
      </c>
      <c r="CR824" s="5" t="n">
        <v>0</v>
      </c>
      <c r="CS824" s="5" t="n">
        <v>5.37</v>
      </c>
      <c r="CT824" s="5" t="n">
        <v>4.484</v>
      </c>
      <c r="CU824" s="5" t="n">
        <v>12.529</v>
      </c>
    </row>
    <row r="825">
      <c r="A825" s="5" t="inlineStr">
        <is>
          <t>TUV2024</t>
        </is>
      </c>
      <c r="B825" s="5" t="inlineStr">
        <is>
          <t>TUV</t>
        </is>
      </c>
      <c r="C825" s="5" t="inlineStr">
        <is>
          <t>TUV</t>
        </is>
      </c>
      <c r="D825" s="5" t="inlineStr">
        <is>
          <t>Tuvalu</t>
        </is>
      </c>
      <c r="E825" s="5" t="n">
        <v>2024</v>
      </c>
      <c r="F825" s="5" t="n">
        <v>0</v>
      </c>
      <c r="G825" s="5" t="n">
        <v>4.833</v>
      </c>
      <c r="H825" s="5" t="n">
        <v>1.324</v>
      </c>
      <c r="I825" s="5" t="n">
        <v>0</v>
      </c>
      <c r="J825" s="5" t="n">
        <v>4.833</v>
      </c>
      <c r="K825" s="5" t="n">
        <v>0</v>
      </c>
      <c r="L825" s="5" t="n">
        <v>1</v>
      </c>
      <c r="M825" s="5" t="n">
        <v>7.124</v>
      </c>
      <c r="N825" s="5" t="n">
        <v>3.971</v>
      </c>
      <c r="O825" s="5" t="n">
        <v>0</v>
      </c>
      <c r="P825" s="5" t="n">
        <v>7.124</v>
      </c>
      <c r="Q825" s="5" t="n">
        <v>0</v>
      </c>
      <c r="R825" s="5" t="n">
        <v>1</v>
      </c>
      <c r="S825" s="5" t="n">
        <v>11.451</v>
      </c>
      <c r="T825" s="5" t="n">
        <v>7.942</v>
      </c>
      <c r="U825" s="5" t="n">
        <v>0</v>
      </c>
      <c r="V825" s="5" t="n">
        <v>11.451</v>
      </c>
      <c r="W825" s="5" t="n">
        <v>0</v>
      </c>
      <c r="X825" s="5" t="n">
        <v>1</v>
      </c>
      <c r="Y825" s="5" t="n">
        <v>12.219</v>
      </c>
      <c r="Z825" s="5" t="n">
        <v>1.508</v>
      </c>
      <c r="AA825" s="5" t="n">
        <v>0</v>
      </c>
      <c r="AB825" s="5" t="n">
        <v>12.219</v>
      </c>
      <c r="AC825" s="5" t="n">
        <v>0</v>
      </c>
      <c r="AD825" s="5" t="n">
        <v>1</v>
      </c>
      <c r="AE825" s="5" t="n">
        <v>13.543</v>
      </c>
      <c r="AF825" s="5" t="n">
        <v>2.952</v>
      </c>
      <c r="AG825" s="5" t="n">
        <v>0</v>
      </c>
      <c r="AH825" s="5" t="n">
        <v>13.543</v>
      </c>
      <c r="AI825" s="5" t="n">
        <v>0</v>
      </c>
      <c r="AJ825" s="5" t="n">
        <v>1</v>
      </c>
      <c r="AK825" s="5" t="n">
        <v>21.484</v>
      </c>
      <c r="AL825" s="5" t="n">
        <v>11.148</v>
      </c>
      <c r="AM825" s="5" t="n">
        <v>0</v>
      </c>
      <c r="AN825" s="5" t="n">
        <v>21.484</v>
      </c>
      <c r="AO825" s="5" t="n">
        <v>0</v>
      </c>
      <c r="AP825" s="5" t="n">
        <v>1</v>
      </c>
      <c r="AQ825" s="5" t="n">
        <v>0.72</v>
      </c>
      <c r="AR825" s="5" t="n">
        <v>0.132</v>
      </c>
      <c r="AS825" s="5" t="n">
        <v>0</v>
      </c>
      <c r="AT825" s="5" t="n">
        <v>0.72</v>
      </c>
      <c r="AU825" s="5" t="n">
        <v>0</v>
      </c>
      <c r="AV825" s="5" t="n">
        <v>1</v>
      </c>
      <c r="AW825" s="5" t="n">
        <v>0.734</v>
      </c>
      <c r="AX825" s="5" t="n">
        <v>0.132</v>
      </c>
      <c r="AY825" s="5" t="n">
        <v>0</v>
      </c>
      <c r="AZ825" s="5" t="n">
        <v>0.734</v>
      </c>
      <c r="BA825" s="5" t="n">
        <v>0</v>
      </c>
      <c r="BB825" s="5" t="n">
        <v>1</v>
      </c>
      <c r="BC825" s="5" t="n">
        <v>0.51</v>
      </c>
      <c r="BD825" s="5" t="n">
        <v>0.132</v>
      </c>
      <c r="BE825" s="5" t="n">
        <v>0</v>
      </c>
      <c r="BF825" s="5" t="n">
        <v>0.51</v>
      </c>
      <c r="BG825" s="5" t="n">
        <v>0</v>
      </c>
      <c r="BH825" s="5" t="n">
        <v>1</v>
      </c>
      <c r="BI825" s="5" t="n">
        <v>0.652</v>
      </c>
      <c r="BJ825" s="5" t="n">
        <v>0.132</v>
      </c>
      <c r="BK825" s="5" t="n">
        <v>0</v>
      </c>
      <c r="BL825" s="5" t="n">
        <v>0.652</v>
      </c>
      <c r="BM825" s="5" t="n">
        <v>0</v>
      </c>
      <c r="BN825" s="5" t="n">
        <v>1</v>
      </c>
      <c r="BO825" s="5" t="n">
        <v>0</v>
      </c>
      <c r="BP825" s="5" t="n">
        <v>0</v>
      </c>
      <c r="BQ825" s="5" t="n">
        <v>0</v>
      </c>
      <c r="BR825" s="5" t="n">
        <v>0</v>
      </c>
      <c r="BS825" s="5" t="n">
        <v>1</v>
      </c>
      <c r="BT825" s="5" t="n">
        <v>0</v>
      </c>
      <c r="BU825" s="5" t="n">
        <v>0</v>
      </c>
      <c r="BV825" s="5" t="n">
        <v>0</v>
      </c>
      <c r="BW825" s="5" t="n">
        <v>0</v>
      </c>
      <c r="BX825" s="5" t="n">
        <v>1</v>
      </c>
      <c r="BY825" s="5" t="n">
        <v>13.646</v>
      </c>
      <c r="BZ825" s="5" t="n">
        <v>0</v>
      </c>
      <c r="CA825" s="5" t="n">
        <v>13.646</v>
      </c>
      <c r="CB825" s="5" t="n">
        <v>0</v>
      </c>
      <c r="CC825" s="5" t="n">
        <v>86.38500000000001</v>
      </c>
      <c r="CD825" s="5" t="n">
        <v>7.95</v>
      </c>
      <c r="CE825" s="5" t="n">
        <v>0</v>
      </c>
      <c r="CF825" s="5" t="n">
        <v>86.38500000000001</v>
      </c>
      <c r="CG825" s="5" t="n">
        <v>0</v>
      </c>
      <c r="CH825" s="5" t="n">
        <v>1</v>
      </c>
      <c r="CI825" s="5" t="n">
        <v>0</v>
      </c>
      <c r="CJ825" s="5" t="n">
        <v>0</v>
      </c>
      <c r="CK825" s="5" t="n">
        <v>0</v>
      </c>
      <c r="CL825" s="5" t="n">
        <v>0</v>
      </c>
      <c r="CM825" s="5" t="n">
        <v>0</v>
      </c>
      <c r="CN825" s="5" t="n">
        <v>0</v>
      </c>
      <c r="CO825" s="5" t="n">
        <v>0</v>
      </c>
      <c r="CP825" s="5" t="n">
        <v>0</v>
      </c>
      <c r="CQ825" s="5" t="n">
        <v>1.387</v>
      </c>
      <c r="CR825" s="5" t="n">
        <v>0</v>
      </c>
      <c r="CS825" s="5" t="n">
        <v>5.529</v>
      </c>
      <c r="CT825" s="5" t="n">
        <v>3.509</v>
      </c>
      <c r="CU825" s="5" t="n">
        <v>10.896</v>
      </c>
    </row>
    <row r="826">
      <c r="A826" s="5" t="inlineStr">
        <is>
          <t>UGA2021</t>
        </is>
      </c>
      <c r="B826" s="5" t="inlineStr">
        <is>
          <t>UGA</t>
        </is>
      </c>
      <c r="C826" s="5" t="inlineStr">
        <is>
          <t>UGA</t>
        </is>
      </c>
      <c r="D826" s="5" t="inlineStr">
        <is>
          <t>Uganda</t>
        </is>
      </c>
      <c r="E826" s="5" t="n">
        <v>2021</v>
      </c>
      <c r="F826" s="5" t="n">
        <v>0.18</v>
      </c>
      <c r="G826" s="5" t="n">
        <v>5.897</v>
      </c>
      <c r="H826" s="5" t="n">
        <v>1.143</v>
      </c>
      <c r="I826" s="5" t="n">
        <v>0</v>
      </c>
      <c r="J826" s="5" t="n">
        <v>5.897</v>
      </c>
      <c r="K826" s="5" t="n">
        <v>0</v>
      </c>
      <c r="L826" s="5" t="n">
        <v>1</v>
      </c>
      <c r="M826" s="5" t="n">
        <v>7.964</v>
      </c>
      <c r="N826" s="5" t="n">
        <v>3.43</v>
      </c>
      <c r="O826" s="5" t="n">
        <v>0</v>
      </c>
      <c r="P826" s="5" t="n">
        <v>7.964</v>
      </c>
      <c r="Q826" s="5" t="n">
        <v>0</v>
      </c>
      <c r="R826" s="5" t="n">
        <v>1</v>
      </c>
      <c r="S826" s="5" t="n">
        <v>11.613</v>
      </c>
      <c r="T826" s="5" t="n">
        <v>6.86</v>
      </c>
      <c r="U826" s="5" t="n">
        <v>0</v>
      </c>
      <c r="V826" s="5" t="n">
        <v>13.704</v>
      </c>
      <c r="W826" s="5" t="n">
        <v>0.18</v>
      </c>
      <c r="X826" s="5" t="n">
        <v>1</v>
      </c>
      <c r="Y826" s="5" t="n">
        <v>16.222</v>
      </c>
      <c r="Z826" s="5" t="n">
        <v>2.193</v>
      </c>
      <c r="AA826" s="5" t="n">
        <v>0</v>
      </c>
      <c r="AB826" s="5" t="n">
        <v>16.222</v>
      </c>
      <c r="AC826" s="5" t="n">
        <v>0</v>
      </c>
      <c r="AD826" s="5" t="n">
        <v>1</v>
      </c>
      <c r="AE826" s="5" t="n">
        <v>17.366</v>
      </c>
      <c r="AF826" s="5" t="n">
        <v>4.061</v>
      </c>
      <c r="AG826" s="5" t="n">
        <v>0</v>
      </c>
      <c r="AH826" s="5" t="n">
        <v>17.366</v>
      </c>
      <c r="AI826" s="5" t="n">
        <v>0</v>
      </c>
      <c r="AJ826" s="5" t="n">
        <v>1</v>
      </c>
      <c r="AK826" s="5" t="n">
        <v>24.226</v>
      </c>
      <c r="AL826" s="5" t="n">
        <v>12.902</v>
      </c>
      <c r="AM826" s="5" t="n">
        <v>0</v>
      </c>
      <c r="AN826" s="5" t="n">
        <v>28.586</v>
      </c>
      <c r="AO826" s="5" t="n">
        <v>0.18</v>
      </c>
      <c r="AP826" s="5" t="n">
        <v>1</v>
      </c>
      <c r="AQ826" s="5" t="n">
        <v>0.619</v>
      </c>
      <c r="AR826" s="5" t="n">
        <v>0.114</v>
      </c>
      <c r="AS826" s="5" t="n">
        <v>0.332</v>
      </c>
      <c r="AT826" s="5" t="n">
        <v>1.123</v>
      </c>
      <c r="AU826" s="5" t="n">
        <v>0.18</v>
      </c>
      <c r="AV826" s="5" t="n">
        <v>1</v>
      </c>
      <c r="AW826" s="5" t="n">
        <v>0.599</v>
      </c>
      <c r="AX826" s="5" t="n">
        <v>0.114</v>
      </c>
      <c r="AY826" s="5" t="n">
        <v>0.273</v>
      </c>
      <c r="AZ826" s="5" t="n">
        <v>1.029</v>
      </c>
      <c r="BA826" s="5" t="n">
        <v>0.18</v>
      </c>
      <c r="BB826" s="5" t="n">
        <v>1</v>
      </c>
      <c r="BC826" s="5" t="n">
        <v>0.439</v>
      </c>
      <c r="BD826" s="5" t="n">
        <v>0.114</v>
      </c>
      <c r="BE826" s="5" t="n">
        <v>0</v>
      </c>
      <c r="BF826" s="5" t="n">
        <v>0.518</v>
      </c>
      <c r="BG826" s="5" t="n">
        <v>0.18</v>
      </c>
      <c r="BH826" s="5" t="n">
        <v>1</v>
      </c>
      <c r="BI826" s="5" t="n">
        <v>0.505</v>
      </c>
      <c r="BJ826" s="5" t="n">
        <v>0.114</v>
      </c>
      <c r="BK826" s="5" t="n">
        <v>0.275</v>
      </c>
      <c r="BL826" s="5" t="n">
        <v>0.921</v>
      </c>
      <c r="BM826" s="5" t="n">
        <v>0.18</v>
      </c>
      <c r="BN826" s="5" t="n">
        <v>1</v>
      </c>
      <c r="BO826" s="5" t="n">
        <v>0</v>
      </c>
      <c r="BP826" s="5" t="n">
        <v>0</v>
      </c>
      <c r="BQ826" s="5" t="n">
        <v>0.097</v>
      </c>
      <c r="BR826" s="5" t="n">
        <v>0</v>
      </c>
      <c r="BS826" s="5" t="n">
        <v>0.833</v>
      </c>
      <c r="BT826" s="5" t="n">
        <v>0</v>
      </c>
      <c r="BU826" s="5" t="n">
        <v>0</v>
      </c>
      <c r="BV826" s="5" t="n">
        <v>0.208</v>
      </c>
      <c r="BW826" s="5" t="n">
        <v>0.18</v>
      </c>
      <c r="BX826" s="5" t="n">
        <v>1</v>
      </c>
      <c r="BY826" s="5" t="n">
        <v>11.787</v>
      </c>
      <c r="BZ826" s="5" t="n">
        <v>0</v>
      </c>
      <c r="CA826" s="5" t="n">
        <v>11.787</v>
      </c>
      <c r="CB826" s="5" t="n">
        <v>0</v>
      </c>
      <c r="CC826" s="5" t="n">
        <v>78.125</v>
      </c>
      <c r="CD826" s="5" t="n">
        <v>7.95</v>
      </c>
      <c r="CE826" s="5" t="n">
        <v>38.776</v>
      </c>
      <c r="CF826" s="5" t="n">
        <v>137.943</v>
      </c>
      <c r="CG826" s="5" t="n">
        <v>0.18</v>
      </c>
      <c r="CH826" s="5" t="n">
        <v>1</v>
      </c>
      <c r="CI826" s="5" t="n">
        <v>0</v>
      </c>
      <c r="CJ826" s="5" t="n">
        <v>0</v>
      </c>
      <c r="CK826" s="5" t="n">
        <v>0</v>
      </c>
      <c r="CL826" s="5" t="n">
        <v>0</v>
      </c>
      <c r="CM826" s="5" t="n">
        <v>0</v>
      </c>
      <c r="CN826" s="5" t="n">
        <v>0</v>
      </c>
      <c r="CO826" s="5" t="n">
        <v>0</v>
      </c>
      <c r="CP826" s="5" t="n">
        <v>0</v>
      </c>
      <c r="CQ826" s="5" t="n">
        <v>1.198</v>
      </c>
      <c r="CR826" s="5" t="n">
        <v>0</v>
      </c>
      <c r="CS826" s="5" t="n">
        <v>4.776</v>
      </c>
      <c r="CT826" s="5" t="n">
        <v>4.753</v>
      </c>
      <c r="CU826" s="5" t="n">
        <v>15.162</v>
      </c>
    </row>
    <row r="827">
      <c r="A827" s="5" t="inlineStr">
        <is>
          <t>UGA2022</t>
        </is>
      </c>
      <c r="B827" s="5" t="inlineStr">
        <is>
          <t>UGA</t>
        </is>
      </c>
      <c r="C827" s="5" t="inlineStr">
        <is>
          <t>UGA</t>
        </is>
      </c>
      <c r="D827" s="5" t="inlineStr">
        <is>
          <t>Uganda</t>
        </is>
      </c>
      <c r="E827" s="5" t="n">
        <v>2022</v>
      </c>
      <c r="F827" s="5" t="n">
        <v>0.18</v>
      </c>
      <c r="G827" s="5" t="n">
        <v>11.72</v>
      </c>
      <c r="H827" s="5" t="n">
        <v>1.235</v>
      </c>
      <c r="I827" s="5" t="n">
        <v>0</v>
      </c>
      <c r="J827" s="5" t="n">
        <v>11.72</v>
      </c>
      <c r="K827" s="5" t="n">
        <v>0</v>
      </c>
      <c r="L827" s="5" t="n">
        <v>1</v>
      </c>
      <c r="M827" s="5" t="n">
        <v>9.782999999999999</v>
      </c>
      <c r="N827" s="5" t="n">
        <v>3.704</v>
      </c>
      <c r="O827" s="5" t="n">
        <v>0</v>
      </c>
      <c r="P827" s="5" t="n">
        <v>9.782999999999999</v>
      </c>
      <c r="Q827" s="5" t="n">
        <v>0</v>
      </c>
      <c r="R827" s="5" t="n">
        <v>1</v>
      </c>
      <c r="S827" s="5" t="n">
        <v>17.893</v>
      </c>
      <c r="T827" s="5" t="n">
        <v>7.408</v>
      </c>
      <c r="U827" s="5" t="n">
        <v>0.238</v>
      </c>
      <c r="V827" s="5" t="n">
        <v>21.114</v>
      </c>
      <c r="W827" s="5" t="n">
        <v>0.18</v>
      </c>
      <c r="X827" s="5" t="n">
        <v>1</v>
      </c>
      <c r="Y827" s="5" t="n">
        <v>32.521</v>
      </c>
      <c r="Z827" s="5" t="n">
        <v>4.395</v>
      </c>
      <c r="AA827" s="5" t="n">
        <v>0</v>
      </c>
      <c r="AB827" s="5" t="n">
        <v>32.521</v>
      </c>
      <c r="AC827" s="5" t="n">
        <v>0</v>
      </c>
      <c r="AD827" s="5" t="n">
        <v>1</v>
      </c>
      <c r="AE827" s="5" t="n">
        <v>33.755</v>
      </c>
      <c r="AF827" s="5" t="n">
        <v>7.893</v>
      </c>
      <c r="AG827" s="5" t="n">
        <v>0</v>
      </c>
      <c r="AH827" s="5" t="n">
        <v>33.755</v>
      </c>
      <c r="AI827" s="5" t="n">
        <v>0</v>
      </c>
      <c r="AJ827" s="5" t="n">
        <v>1</v>
      </c>
      <c r="AK827" s="5" t="n">
        <v>41.163</v>
      </c>
      <c r="AL827" s="5" t="n">
        <v>21.923</v>
      </c>
      <c r="AM827" s="5" t="n">
        <v>0.548</v>
      </c>
      <c r="AN827" s="5" t="n">
        <v>48.573</v>
      </c>
      <c r="AO827" s="5" t="n">
        <v>0.18</v>
      </c>
      <c r="AP827" s="5" t="n">
        <v>1</v>
      </c>
      <c r="AQ827" s="5" t="n">
        <v>0.861</v>
      </c>
      <c r="AR827" s="5" t="n">
        <v>0.123</v>
      </c>
      <c r="AS827" s="5" t="n">
        <v>0.386</v>
      </c>
      <c r="AT827" s="5" t="n">
        <v>1.472</v>
      </c>
      <c r="AU827" s="5" t="n">
        <v>0.18</v>
      </c>
      <c r="AV827" s="5" t="n">
        <v>1</v>
      </c>
      <c r="AW827" s="5" t="n">
        <v>0.986</v>
      </c>
      <c r="AX827" s="5" t="n">
        <v>0.123</v>
      </c>
      <c r="AY827" s="5" t="n">
        <v>0.183</v>
      </c>
      <c r="AZ827" s="5" t="n">
        <v>1.38</v>
      </c>
      <c r="BA827" s="5" t="n">
        <v>0.18</v>
      </c>
      <c r="BB827" s="5" t="n">
        <v>1</v>
      </c>
      <c r="BC827" s="5" t="n">
        <v>0.598</v>
      </c>
      <c r="BD827" s="5" t="n">
        <v>0.123</v>
      </c>
      <c r="BE827" s="5" t="n">
        <v>0.008</v>
      </c>
      <c r="BF827" s="5" t="n">
        <v>0.705</v>
      </c>
      <c r="BG827" s="5" t="n">
        <v>0.18</v>
      </c>
      <c r="BH827" s="5" t="n">
        <v>1</v>
      </c>
      <c r="BI827" s="5" t="n">
        <v>0.612</v>
      </c>
      <c r="BJ827" s="5" t="n">
        <v>0.123</v>
      </c>
      <c r="BK827" s="5" t="n">
        <v>0.216</v>
      </c>
      <c r="BL827" s="5" t="n">
        <v>0.977</v>
      </c>
      <c r="BM827" s="5" t="n">
        <v>0.18</v>
      </c>
      <c r="BN827" s="5" t="n">
        <v>1</v>
      </c>
      <c r="BO827" s="5" t="n">
        <v>0</v>
      </c>
      <c r="BP827" s="5" t="n">
        <v>0</v>
      </c>
      <c r="BQ827" s="5" t="n">
        <v>0.102</v>
      </c>
      <c r="BR827" s="5" t="n">
        <v>0</v>
      </c>
      <c r="BS827" s="5" t="n">
        <v>0.833</v>
      </c>
      <c r="BT827" s="5" t="n">
        <v>0</v>
      </c>
      <c r="BU827" s="5" t="n">
        <v>0</v>
      </c>
      <c r="BV827" s="5" t="n">
        <v>0.222</v>
      </c>
      <c r="BW827" s="5" t="n">
        <v>0.18</v>
      </c>
      <c r="BX827" s="5" t="n">
        <v>1</v>
      </c>
      <c r="BY827" s="5" t="n">
        <v>12.729</v>
      </c>
      <c r="BZ827" s="5" t="n">
        <v>0</v>
      </c>
      <c r="CA827" s="5" t="n">
        <v>12.729</v>
      </c>
      <c r="CB827" s="5" t="n">
        <v>0</v>
      </c>
      <c r="CC827" s="5" t="n">
        <v>97.90000000000001</v>
      </c>
      <c r="CD827" s="5" t="n">
        <v>7.95</v>
      </c>
      <c r="CE827" s="5" t="n">
        <v>53.103</v>
      </c>
      <c r="CF827" s="5" t="n">
        <v>178.184</v>
      </c>
      <c r="CG827" s="5" t="n">
        <v>0.18</v>
      </c>
      <c r="CH827" s="5" t="n">
        <v>1</v>
      </c>
      <c r="CI827" s="5" t="n">
        <v>0</v>
      </c>
      <c r="CJ827" s="5" t="n">
        <v>0</v>
      </c>
      <c r="CK827" s="5" t="n">
        <v>0</v>
      </c>
      <c r="CL827" s="5" t="n">
        <v>0</v>
      </c>
      <c r="CM827" s="5" t="n">
        <v>0</v>
      </c>
      <c r="CN827" s="5" t="n">
        <v>0</v>
      </c>
      <c r="CO827" s="5" t="n">
        <v>0</v>
      </c>
      <c r="CP827" s="5" t="n">
        <v>0</v>
      </c>
      <c r="CQ827" s="5" t="n">
        <v>1.294</v>
      </c>
      <c r="CR827" s="5" t="n">
        <v>0</v>
      </c>
      <c r="CS827" s="5" t="n">
        <v>5.158</v>
      </c>
      <c r="CT827" s="5" t="n">
        <v>10.485</v>
      </c>
      <c r="CU827" s="5" t="n">
        <v>31.326</v>
      </c>
    </row>
    <row r="828">
      <c r="A828" s="5" t="inlineStr">
        <is>
          <t>UGA2023</t>
        </is>
      </c>
      <c r="B828" s="5" t="inlineStr">
        <is>
          <t>UGA</t>
        </is>
      </c>
      <c r="C828" s="5" t="inlineStr">
        <is>
          <t>UGA</t>
        </is>
      </c>
      <c r="D828" s="5" t="inlineStr">
        <is>
          <t>Uganda</t>
        </is>
      </c>
      <c r="E828" s="5" t="n">
        <v>2023</v>
      </c>
      <c r="F828" s="5" t="n">
        <v>0.18</v>
      </c>
      <c r="G828" s="5" t="n">
        <v>6.147</v>
      </c>
      <c r="H828" s="5" t="n">
        <v>1.286</v>
      </c>
      <c r="I828" s="5" t="n">
        <v>0</v>
      </c>
      <c r="J828" s="5" t="n">
        <v>6.147</v>
      </c>
      <c r="K828" s="5" t="n">
        <v>0</v>
      </c>
      <c r="L828" s="5" t="n">
        <v>1</v>
      </c>
      <c r="M828" s="5" t="n">
        <v>7.886</v>
      </c>
      <c r="N828" s="5" t="n">
        <v>3.857</v>
      </c>
      <c r="O828" s="5" t="n">
        <v>0</v>
      </c>
      <c r="P828" s="5" t="n">
        <v>7.886</v>
      </c>
      <c r="Q828" s="5" t="n">
        <v>0</v>
      </c>
      <c r="R828" s="5" t="n">
        <v>1</v>
      </c>
      <c r="S828" s="5" t="n">
        <v>12.575</v>
      </c>
      <c r="T828" s="5" t="n">
        <v>7.714</v>
      </c>
      <c r="U828" s="5" t="n">
        <v>0.251</v>
      </c>
      <c r="V828" s="5" t="n">
        <v>14.839</v>
      </c>
      <c r="W828" s="5" t="n">
        <v>0.18</v>
      </c>
      <c r="X828" s="5" t="n">
        <v>1</v>
      </c>
      <c r="Y828" s="5" t="n">
        <v>12.019</v>
      </c>
      <c r="Z828" s="5" t="n">
        <v>1.624</v>
      </c>
      <c r="AA828" s="5" t="n">
        <v>0</v>
      </c>
      <c r="AB828" s="5" t="n">
        <v>12.019</v>
      </c>
      <c r="AC828" s="5" t="n">
        <v>0</v>
      </c>
      <c r="AD828" s="5" t="n">
        <v>1</v>
      </c>
      <c r="AE828" s="5" t="n">
        <v>13.305</v>
      </c>
      <c r="AF828" s="5" t="n">
        <v>3.111</v>
      </c>
      <c r="AG828" s="5" t="n">
        <v>0</v>
      </c>
      <c r="AH828" s="5" t="n">
        <v>13.305</v>
      </c>
      <c r="AI828" s="5" t="n">
        <v>0</v>
      </c>
      <c r="AJ828" s="5" t="n">
        <v>1</v>
      </c>
      <c r="AK828" s="5" t="n">
        <v>21.019</v>
      </c>
      <c r="AL828" s="5" t="n">
        <v>11.194</v>
      </c>
      <c r="AM828" s="5" t="n">
        <v>0.419</v>
      </c>
      <c r="AN828" s="5" t="n">
        <v>24.802</v>
      </c>
      <c r="AO828" s="5" t="n">
        <v>0.18</v>
      </c>
      <c r="AP828" s="5" t="n">
        <v>1</v>
      </c>
      <c r="AQ828" s="5" t="n">
        <v>0.76</v>
      </c>
      <c r="AR828" s="5" t="n">
        <v>0.129</v>
      </c>
      <c r="AS828" s="5" t="n">
        <v>0.458</v>
      </c>
      <c r="AT828" s="5" t="n">
        <v>1.438</v>
      </c>
      <c r="AU828" s="5" t="n">
        <v>0.18</v>
      </c>
      <c r="AV828" s="5" t="n">
        <v>1</v>
      </c>
      <c r="AW828" s="5" t="n">
        <v>0.8110000000000001</v>
      </c>
      <c r="AX828" s="5" t="n">
        <v>0.129</v>
      </c>
      <c r="AY828" s="5" t="n">
        <v>0.292</v>
      </c>
      <c r="AZ828" s="5" t="n">
        <v>1.302</v>
      </c>
      <c r="BA828" s="5" t="n">
        <v>0.18</v>
      </c>
      <c r="BB828" s="5" t="n">
        <v>1</v>
      </c>
      <c r="BC828" s="5" t="n">
        <v>0.535</v>
      </c>
      <c r="BD828" s="5" t="n">
        <v>0.129</v>
      </c>
      <c r="BE828" s="5" t="n">
        <v>0.011</v>
      </c>
      <c r="BF828" s="5" t="n">
        <v>0.631</v>
      </c>
      <c r="BG828" s="5" t="n">
        <v>0.18</v>
      </c>
      <c r="BH828" s="5" t="n">
        <v>1</v>
      </c>
      <c r="BI828" s="5" t="n">
        <v>0.579</v>
      </c>
      <c r="BJ828" s="5" t="n">
        <v>0.129</v>
      </c>
      <c r="BK828" s="5" t="n">
        <v>0.259</v>
      </c>
      <c r="BL828" s="5" t="n">
        <v>0.97</v>
      </c>
      <c r="BM828" s="5" t="n">
        <v>0.18</v>
      </c>
      <c r="BN828" s="5" t="n">
        <v>1</v>
      </c>
      <c r="BO828" s="5" t="n">
        <v>0</v>
      </c>
      <c r="BP828" s="5" t="n">
        <v>0</v>
      </c>
      <c r="BQ828" s="5" t="n">
        <v>0.106</v>
      </c>
      <c r="BR828" s="5" t="n">
        <v>0</v>
      </c>
      <c r="BS828" s="5" t="n">
        <v>0.833</v>
      </c>
      <c r="BT828" s="5" t="n">
        <v>0</v>
      </c>
      <c r="BU828" s="5" t="n">
        <v>0</v>
      </c>
      <c r="BV828" s="5" t="n">
        <v>0.217</v>
      </c>
      <c r="BW828" s="5" t="n">
        <v>0.18</v>
      </c>
      <c r="BX828" s="5" t="n">
        <v>1</v>
      </c>
      <c r="BY828" s="5" t="n">
        <v>13.254</v>
      </c>
      <c r="BZ828" s="5" t="n">
        <v>0</v>
      </c>
      <c r="CA828" s="5" t="n">
        <v>13.254</v>
      </c>
      <c r="CB828" s="5" t="n">
        <v>0</v>
      </c>
      <c r="CC828" s="5" t="n">
        <v>83.248</v>
      </c>
      <c r="CD828" s="5" t="n">
        <v>7.95</v>
      </c>
      <c r="CE828" s="5" t="n">
        <v>65.199</v>
      </c>
      <c r="CF828" s="5" t="n">
        <v>171.745</v>
      </c>
      <c r="CG828" s="5" t="n">
        <v>0.18</v>
      </c>
      <c r="CH828" s="5" t="n">
        <v>1</v>
      </c>
      <c r="CI828" s="5" t="n">
        <v>0</v>
      </c>
      <c r="CJ828" s="5" t="n">
        <v>0</v>
      </c>
      <c r="CK828" s="5" t="n">
        <v>0</v>
      </c>
      <c r="CL828" s="5" t="n">
        <v>0</v>
      </c>
      <c r="CM828" s="5" t="n">
        <v>0</v>
      </c>
      <c r="CN828" s="5" t="n">
        <v>0</v>
      </c>
      <c r="CO828" s="5" t="n">
        <v>0</v>
      </c>
      <c r="CP828" s="5" t="n">
        <v>0</v>
      </c>
      <c r="CQ828" s="5" t="n">
        <v>1.348</v>
      </c>
      <c r="CR828" s="5" t="n">
        <v>0</v>
      </c>
      <c r="CS828" s="5" t="n">
        <v>5.37</v>
      </c>
      <c r="CT828" s="5" t="n">
        <v>4.861</v>
      </c>
      <c r="CU828" s="5" t="n">
        <v>11.622</v>
      </c>
    </row>
    <row r="829">
      <c r="A829" s="5" t="inlineStr">
        <is>
          <t>UGA2024</t>
        </is>
      </c>
      <c r="B829" s="5" t="inlineStr">
        <is>
          <t>UGA</t>
        </is>
      </c>
      <c r="C829" s="5" t="inlineStr">
        <is>
          <t>UGA</t>
        </is>
      </c>
      <c r="D829" s="5" t="inlineStr">
        <is>
          <t>Uganda</t>
        </is>
      </c>
      <c r="E829" s="5" t="n">
        <v>2024</v>
      </c>
      <c r="F829" s="5" t="n">
        <v>0.18</v>
      </c>
      <c r="G829" s="5" t="n">
        <v>5.575</v>
      </c>
      <c r="H829" s="5" t="n">
        <v>1.324</v>
      </c>
      <c r="I829" s="5" t="n">
        <v>0</v>
      </c>
      <c r="J829" s="5" t="n">
        <v>5.575</v>
      </c>
      <c r="K829" s="5" t="n">
        <v>0</v>
      </c>
      <c r="L829" s="5" t="n">
        <v>1</v>
      </c>
      <c r="M829" s="5" t="n">
        <v>7.124</v>
      </c>
      <c r="N829" s="5" t="n">
        <v>3.971</v>
      </c>
      <c r="O829" s="5" t="n">
        <v>0</v>
      </c>
      <c r="P829" s="5" t="n">
        <v>7.124</v>
      </c>
      <c r="Q829" s="5" t="n">
        <v>0</v>
      </c>
      <c r="R829" s="5" t="n">
        <v>1</v>
      </c>
      <c r="S829" s="5" t="n">
        <v>12.193</v>
      </c>
      <c r="T829" s="5" t="n">
        <v>7.942</v>
      </c>
      <c r="U829" s="5" t="n">
        <v>0.299</v>
      </c>
      <c r="V829" s="5" t="n">
        <v>14.388</v>
      </c>
      <c r="W829" s="5" t="n">
        <v>0.18</v>
      </c>
      <c r="X829" s="5" t="n">
        <v>1</v>
      </c>
      <c r="Y829" s="5" t="n">
        <v>10.789</v>
      </c>
      <c r="Z829" s="5" t="n">
        <v>1.458</v>
      </c>
      <c r="AA829" s="5" t="n">
        <v>0</v>
      </c>
      <c r="AB829" s="5" t="n">
        <v>10.789</v>
      </c>
      <c r="AC829" s="5" t="n">
        <v>0</v>
      </c>
      <c r="AD829" s="5" t="n">
        <v>1</v>
      </c>
      <c r="AE829" s="5" t="n">
        <v>12.112</v>
      </c>
      <c r="AF829" s="5" t="n">
        <v>2.832</v>
      </c>
      <c r="AG829" s="5" t="n">
        <v>0</v>
      </c>
      <c r="AH829" s="5" t="n">
        <v>12.112</v>
      </c>
      <c r="AI829" s="5" t="n">
        <v>0</v>
      </c>
      <c r="AJ829" s="5" t="n">
        <v>1</v>
      </c>
      <c r="AK829" s="5" t="n">
        <v>20.054</v>
      </c>
      <c r="AL829" s="5" t="n">
        <v>10.681</v>
      </c>
      <c r="AM829" s="5" t="n">
        <v>0.492</v>
      </c>
      <c r="AN829" s="5" t="n">
        <v>23.664</v>
      </c>
      <c r="AO829" s="5" t="n">
        <v>0.18</v>
      </c>
      <c r="AP829" s="5" t="n">
        <v>1</v>
      </c>
      <c r="AQ829" s="5" t="n">
        <v>0.724</v>
      </c>
      <c r="AR829" s="5" t="n">
        <v>0.132</v>
      </c>
      <c r="AS829" s="5" t="n">
        <v>0.513</v>
      </c>
      <c r="AT829" s="5" t="n">
        <v>1.425</v>
      </c>
      <c r="AU829" s="5" t="n">
        <v>0.18</v>
      </c>
      <c r="AV829" s="5" t="n">
        <v>1</v>
      </c>
      <c r="AW829" s="5" t="n">
        <v>0.75</v>
      </c>
      <c r="AX829" s="5" t="n">
        <v>0.132</v>
      </c>
      <c r="AY829" s="5" t="n">
        <v>0.36</v>
      </c>
      <c r="AZ829" s="5" t="n">
        <v>1.279</v>
      </c>
      <c r="BA829" s="5" t="n">
        <v>0.18</v>
      </c>
      <c r="BB829" s="5" t="n">
        <v>1</v>
      </c>
      <c r="BC829" s="5" t="n">
        <v>0.513</v>
      </c>
      <c r="BD829" s="5" t="n">
        <v>0.132</v>
      </c>
      <c r="BE829" s="5" t="n">
        <v>0.013</v>
      </c>
      <c r="BF829" s="5" t="n">
        <v>0.605</v>
      </c>
      <c r="BG829" s="5" t="n">
        <v>0.18</v>
      </c>
      <c r="BH829" s="5" t="n">
        <v>1</v>
      </c>
      <c r="BI829" s="5" t="n">
        <v>0.591</v>
      </c>
      <c r="BJ829" s="5" t="n">
        <v>0.132</v>
      </c>
      <c r="BK829" s="5" t="n">
        <v>0.272</v>
      </c>
      <c r="BL829" s="5" t="n">
        <v>0.994</v>
      </c>
      <c r="BM829" s="5" t="n">
        <v>0.18</v>
      </c>
      <c r="BN829" s="5" t="n">
        <v>1</v>
      </c>
      <c r="BO829" s="5" t="n">
        <v>0</v>
      </c>
      <c r="BP829" s="5" t="n">
        <v>0</v>
      </c>
      <c r="BQ829" s="5" t="n">
        <v>0.08400000000000001</v>
      </c>
      <c r="BR829" s="5" t="n">
        <v>0</v>
      </c>
      <c r="BS829" s="5" t="n">
        <v>0.833</v>
      </c>
      <c r="BT829" s="5" t="n">
        <v>0</v>
      </c>
      <c r="BU829" s="5" t="n">
        <v>0</v>
      </c>
      <c r="BV829" s="5" t="n">
        <v>0.195</v>
      </c>
      <c r="BW829" s="5" t="n">
        <v>0.18</v>
      </c>
      <c r="BX829" s="5" t="n">
        <v>1</v>
      </c>
      <c r="BY829" s="5" t="n">
        <v>13.646</v>
      </c>
      <c r="BZ829" s="5" t="n">
        <v>0</v>
      </c>
      <c r="CA829" s="5" t="n">
        <v>13.646</v>
      </c>
      <c r="CB829" s="5" t="n">
        <v>0</v>
      </c>
      <c r="CC829" s="5" t="n">
        <v>82.58799999999999</v>
      </c>
      <c r="CD829" s="5" t="n">
        <v>7.95</v>
      </c>
      <c r="CE829" s="5" t="n">
        <v>68.931</v>
      </c>
      <c r="CF829" s="5" t="n">
        <v>174.514</v>
      </c>
      <c r="CG829" s="5" t="n">
        <v>0.18</v>
      </c>
      <c r="CH829" s="5" t="n">
        <v>1</v>
      </c>
      <c r="CI829" s="5" t="n">
        <v>0</v>
      </c>
      <c r="CJ829" s="5" t="n">
        <v>0</v>
      </c>
      <c r="CK829" s="5" t="n">
        <v>0</v>
      </c>
      <c r="CL829" s="5" t="n">
        <v>0</v>
      </c>
      <c r="CM829" s="5" t="n">
        <v>0</v>
      </c>
      <c r="CN829" s="5" t="n">
        <v>0</v>
      </c>
      <c r="CO829" s="5" t="n">
        <v>0</v>
      </c>
      <c r="CP829" s="5" t="n">
        <v>0</v>
      </c>
      <c r="CQ829" s="5" t="n">
        <v>1.387</v>
      </c>
      <c r="CR829" s="5" t="n">
        <v>0</v>
      </c>
      <c r="CS829" s="5" t="n">
        <v>5.529</v>
      </c>
      <c r="CT829" s="5" t="n">
        <v>4.251</v>
      </c>
      <c r="CU829" s="5" t="n">
        <v>10.168</v>
      </c>
    </row>
    <row r="830">
      <c r="A830" s="5" t="inlineStr">
        <is>
          <t>UKR2021</t>
        </is>
      </c>
      <c r="B830" s="5" t="inlineStr">
        <is>
          <t>UKR</t>
        </is>
      </c>
      <c r="C830" s="5" t="inlineStr">
        <is>
          <t>UKR</t>
        </is>
      </c>
      <c r="D830" s="5" t="inlineStr">
        <is>
          <t>Ukraine</t>
        </is>
      </c>
      <c r="E830" s="5" t="n">
        <v>2021</v>
      </c>
      <c r="F830" s="5" t="n">
        <v>0.2</v>
      </c>
      <c r="G830" s="5" t="n">
        <v>4.082</v>
      </c>
      <c r="H830" s="5" t="n">
        <v>0.921</v>
      </c>
      <c r="I830" s="5" t="n">
        <v>0.027</v>
      </c>
      <c r="J830" s="5" t="n">
        <v>4.109</v>
      </c>
      <c r="K830" s="5" t="n">
        <v>0</v>
      </c>
      <c r="L830" s="5" t="n">
        <v>1</v>
      </c>
      <c r="M830" s="5" t="n">
        <v>6</v>
      </c>
      <c r="N830" s="5" t="n">
        <v>2.763</v>
      </c>
      <c r="O830" s="5" t="n">
        <v>0.028</v>
      </c>
      <c r="P830" s="5" t="n">
        <v>6.028</v>
      </c>
      <c r="Q830" s="5" t="n">
        <v>0</v>
      </c>
      <c r="R830" s="5" t="n">
        <v>1</v>
      </c>
      <c r="S830" s="5" t="n">
        <v>8.686999999999999</v>
      </c>
      <c r="T830" s="5" t="n">
        <v>5.526</v>
      </c>
      <c r="U830" s="5" t="n">
        <v>-0.639</v>
      </c>
      <c r="V830" s="5" t="n">
        <v>9.657</v>
      </c>
      <c r="W830" s="5" t="n">
        <v>0.2</v>
      </c>
      <c r="X830" s="5" t="n">
        <v>1</v>
      </c>
      <c r="Y830" s="5" t="n">
        <v>5.302</v>
      </c>
      <c r="Z830" s="5" t="n">
        <v>0.528</v>
      </c>
      <c r="AA830" s="5" t="n">
        <v>1.836</v>
      </c>
      <c r="AB830" s="5" t="n">
        <v>7.138</v>
      </c>
      <c r="AC830" s="5" t="n">
        <v>0</v>
      </c>
      <c r="AD830" s="5" t="n">
        <v>1</v>
      </c>
      <c r="AE830" s="5" t="n">
        <v>6.026</v>
      </c>
      <c r="AF830" s="5" t="n">
        <v>1.072</v>
      </c>
      <c r="AG830" s="5" t="n">
        <v>1.112</v>
      </c>
      <c r="AH830" s="5" t="n">
        <v>7.138</v>
      </c>
      <c r="AI830" s="5" t="n">
        <v>0</v>
      </c>
      <c r="AJ830" s="5" t="n">
        <v>1</v>
      </c>
      <c r="AK830" s="5" t="n">
        <v>10.371</v>
      </c>
      <c r="AL830" s="5" t="n">
        <v>4.636</v>
      </c>
      <c r="AM830" s="5" t="n">
        <v>-2.885</v>
      </c>
      <c r="AN830" s="5" t="n">
        <v>8.984</v>
      </c>
      <c r="AO830" s="5" t="n">
        <v>0</v>
      </c>
      <c r="AP830" s="5" t="n">
        <v>0</v>
      </c>
      <c r="AQ830" s="5" t="n">
        <v>0.619</v>
      </c>
      <c r="AR830" s="5" t="n">
        <v>0.114</v>
      </c>
      <c r="AS830" s="5" t="n">
        <v>0.274</v>
      </c>
      <c r="AT830" s="5" t="n">
        <v>1.072</v>
      </c>
      <c r="AU830" s="5" t="n">
        <v>0.2</v>
      </c>
      <c r="AV830" s="5" t="n">
        <v>1</v>
      </c>
      <c r="AW830" s="5" t="n">
        <v>0.599</v>
      </c>
      <c r="AX830" s="5" t="n">
        <v>0.114</v>
      </c>
      <c r="AY830" s="5" t="n">
        <v>0.26</v>
      </c>
      <c r="AZ830" s="5" t="n">
        <v>1.031</v>
      </c>
      <c r="BA830" s="5" t="n">
        <v>0.2</v>
      </c>
      <c r="BB830" s="5" t="n">
        <v>1</v>
      </c>
      <c r="BC830" s="5" t="n">
        <v>0.439</v>
      </c>
      <c r="BD830" s="5" t="n">
        <v>0.114</v>
      </c>
      <c r="BE830" s="5" t="n">
        <v>0.063</v>
      </c>
      <c r="BF830" s="5" t="n">
        <v>0.602</v>
      </c>
      <c r="BG830" s="5" t="n">
        <v>0.2</v>
      </c>
      <c r="BH830" s="5" t="n">
        <v>1</v>
      </c>
      <c r="BI830" s="5" t="n">
        <v>0.505</v>
      </c>
      <c r="BJ830" s="5" t="n">
        <v>0.114</v>
      </c>
      <c r="BK830" s="5" t="n">
        <v>0</v>
      </c>
      <c r="BL830" s="5" t="n">
        <v>0.606</v>
      </c>
      <c r="BM830" s="5" t="n">
        <v>0.2</v>
      </c>
      <c r="BN830" s="5" t="n">
        <v>1</v>
      </c>
      <c r="BO830" s="5" t="n">
        <v>0</v>
      </c>
      <c r="BP830" s="5" t="n">
        <v>0</v>
      </c>
      <c r="BQ830" s="5" t="n">
        <v>0</v>
      </c>
      <c r="BR830" s="5" t="n">
        <v>0</v>
      </c>
      <c r="BS830" s="5" t="n">
        <v>1</v>
      </c>
      <c r="BT830" s="5" t="n">
        <v>0</v>
      </c>
      <c r="BU830" s="5" t="n">
        <v>-0.032</v>
      </c>
      <c r="BV830" s="5" t="n">
        <v>0.057</v>
      </c>
      <c r="BW830" s="5" t="n">
        <v>0</v>
      </c>
      <c r="BX830" s="5" t="n">
        <v>1</v>
      </c>
      <c r="BY830" s="5" t="n">
        <v>11.787</v>
      </c>
      <c r="BZ830" s="5" t="n">
        <v>0</v>
      </c>
      <c r="CA830" s="5" t="n">
        <v>11.787</v>
      </c>
      <c r="CB830" s="5" t="n">
        <v>0</v>
      </c>
      <c r="CC830" s="5" t="n">
        <v>78.125</v>
      </c>
      <c r="CD830" s="5" t="n">
        <v>7.95</v>
      </c>
      <c r="CE830" s="5" t="n">
        <v>0.751</v>
      </c>
      <c r="CF830" s="5" t="n">
        <v>94.651</v>
      </c>
      <c r="CG830" s="5" t="n">
        <v>0.2</v>
      </c>
      <c r="CH830" s="5" t="n">
        <v>1</v>
      </c>
      <c r="CI830" s="5" t="n">
        <v>0</v>
      </c>
      <c r="CJ830" s="5" t="n">
        <v>0</v>
      </c>
      <c r="CK830" s="5" t="n">
        <v>0</v>
      </c>
      <c r="CL830" s="5" t="n">
        <v>0.18</v>
      </c>
      <c r="CM830" s="5" t="n">
        <v>0</v>
      </c>
      <c r="CN830" s="5" t="n">
        <v>0</v>
      </c>
      <c r="CO830" s="5" t="n">
        <v>0</v>
      </c>
      <c r="CP830" s="5" t="n">
        <v>0.389</v>
      </c>
      <c r="CQ830" s="5" t="n">
        <v>1.198</v>
      </c>
      <c r="CR830" s="5" t="n">
        <v>0.733</v>
      </c>
      <c r="CS830" s="5" t="n">
        <v>4.823</v>
      </c>
      <c r="CT830" s="5" t="n">
        <v>4.41</v>
      </c>
      <c r="CU830" s="5" t="n">
        <v>15.162</v>
      </c>
    </row>
    <row r="831">
      <c r="A831" s="5" t="inlineStr">
        <is>
          <t>UKR2022</t>
        </is>
      </c>
      <c r="B831" s="5" t="inlineStr">
        <is>
          <t>UKR</t>
        </is>
      </c>
      <c r="C831" s="5" t="inlineStr">
        <is>
          <t>UKR</t>
        </is>
      </c>
      <c r="D831" s="5" t="inlineStr">
        <is>
          <t>Ukraine</t>
        </is>
      </c>
      <c r="E831" s="5" t="n">
        <v>2022</v>
      </c>
      <c r="F831" s="5" t="n">
        <v>0.2</v>
      </c>
      <c r="G831" s="5" t="n">
        <v>3.588</v>
      </c>
      <c r="H831" s="5" t="n">
        <v>0.8179999999999999</v>
      </c>
      <c r="I831" s="5" t="n">
        <v>0.083</v>
      </c>
      <c r="J831" s="5" t="n">
        <v>3.671</v>
      </c>
      <c r="K831" s="5" t="n">
        <v>0</v>
      </c>
      <c r="L831" s="5" t="n">
        <v>1</v>
      </c>
      <c r="M831" s="5" t="n">
        <v>5.3</v>
      </c>
      <c r="N831" s="5" t="n">
        <v>2.453</v>
      </c>
      <c r="O831" s="5" t="n">
        <v>0.08400000000000001</v>
      </c>
      <c r="P831" s="5" t="n">
        <v>5.384</v>
      </c>
      <c r="Q831" s="5" t="n">
        <v>0</v>
      </c>
      <c r="R831" s="5" t="n">
        <v>1</v>
      </c>
      <c r="S831" s="5" t="n">
        <v>7.677</v>
      </c>
      <c r="T831" s="5" t="n">
        <v>4.906</v>
      </c>
      <c r="U831" s="5" t="n">
        <v>-0.351</v>
      </c>
      <c r="V831" s="5" t="n">
        <v>8.663</v>
      </c>
      <c r="W831" s="5" t="n">
        <v>0.2</v>
      </c>
      <c r="X831" s="5" t="n">
        <v>1</v>
      </c>
      <c r="Y831" s="5" t="n">
        <v>5.91</v>
      </c>
      <c r="Z831" s="5" t="n">
        <v>0.588</v>
      </c>
      <c r="AA831" s="5" t="n">
        <v>1.843</v>
      </c>
      <c r="AB831" s="5" t="n">
        <v>7.753</v>
      </c>
      <c r="AC831" s="5" t="n">
        <v>0</v>
      </c>
      <c r="AD831" s="5" t="n">
        <v>1</v>
      </c>
      <c r="AE831" s="5" t="n">
        <v>6.632</v>
      </c>
      <c r="AF831" s="5" t="n">
        <v>1.18</v>
      </c>
      <c r="AG831" s="5" t="n">
        <v>9.459</v>
      </c>
      <c r="AH831" s="5" t="n">
        <v>16.09</v>
      </c>
      <c r="AI831" s="5" t="n">
        <v>0</v>
      </c>
      <c r="AJ831" s="5" t="n">
        <v>1</v>
      </c>
      <c r="AK831" s="5" t="n">
        <v>10.964</v>
      </c>
      <c r="AL831" s="5" t="n">
        <v>4.901</v>
      </c>
      <c r="AM831" s="5" t="n">
        <v>-3.614</v>
      </c>
      <c r="AN831" s="5" t="n">
        <v>8.82</v>
      </c>
      <c r="AO831" s="5" t="n">
        <v>0</v>
      </c>
      <c r="AP831" s="5" t="n">
        <v>0</v>
      </c>
      <c r="AQ831" s="5" t="n">
        <v>0.861</v>
      </c>
      <c r="AR831" s="5" t="n">
        <v>0.123</v>
      </c>
      <c r="AS831" s="5" t="n">
        <v>0.275</v>
      </c>
      <c r="AT831" s="5" t="n">
        <v>1.364</v>
      </c>
      <c r="AU831" s="5" t="n">
        <v>0.2</v>
      </c>
      <c r="AV831" s="5" t="n">
        <v>1</v>
      </c>
      <c r="AW831" s="5" t="n">
        <v>0.986</v>
      </c>
      <c r="AX831" s="5" t="n">
        <v>0.123</v>
      </c>
      <c r="AY831" s="5" t="n">
        <v>0.232</v>
      </c>
      <c r="AZ831" s="5" t="n">
        <v>1.462</v>
      </c>
      <c r="BA831" s="5" t="n">
        <v>0.2</v>
      </c>
      <c r="BB831" s="5" t="n">
        <v>1</v>
      </c>
      <c r="BC831" s="5" t="n">
        <v>0.598</v>
      </c>
      <c r="BD831" s="5" t="n">
        <v>0.123</v>
      </c>
      <c r="BE831" s="5" t="n">
        <v>0.124</v>
      </c>
      <c r="BF831" s="5" t="n">
        <v>0.866</v>
      </c>
      <c r="BG831" s="5" t="n">
        <v>0.2</v>
      </c>
      <c r="BH831" s="5" t="n">
        <v>1</v>
      </c>
      <c r="BI831" s="5" t="n">
        <v>0.612</v>
      </c>
      <c r="BJ831" s="5" t="n">
        <v>0.123</v>
      </c>
      <c r="BK831" s="5" t="n">
        <v>0.008999999999999999</v>
      </c>
      <c r="BL831" s="5" t="n">
        <v>0.735</v>
      </c>
      <c r="BM831" s="5" t="n">
        <v>0.2</v>
      </c>
      <c r="BN831" s="5" t="n">
        <v>1</v>
      </c>
      <c r="BO831" s="5" t="n">
        <v>0</v>
      </c>
      <c r="BP831" s="5" t="n">
        <v>-0.007</v>
      </c>
      <c r="BQ831" s="5" t="n">
        <v>0</v>
      </c>
      <c r="BR831" s="5" t="n">
        <v>0</v>
      </c>
      <c r="BS831" s="5" t="n">
        <v>1</v>
      </c>
      <c r="BT831" s="5" t="n">
        <v>0</v>
      </c>
      <c r="BU831" s="5" t="n">
        <v>-0.035</v>
      </c>
      <c r="BV831" s="5" t="n">
        <v>0.049</v>
      </c>
      <c r="BW831" s="5" t="n">
        <v>0</v>
      </c>
      <c r="BX831" s="5" t="n">
        <v>1</v>
      </c>
      <c r="BY831" s="5" t="n">
        <v>12.729</v>
      </c>
      <c r="BZ831" s="5" t="n">
        <v>0</v>
      </c>
      <c r="CA831" s="5" t="n">
        <v>12.729</v>
      </c>
      <c r="CB831" s="5" t="n">
        <v>0</v>
      </c>
      <c r="CC831" s="5" t="n">
        <v>97.90000000000001</v>
      </c>
      <c r="CD831" s="5" t="n">
        <v>7.95</v>
      </c>
      <c r="CE831" s="5" t="n">
        <v>2.647</v>
      </c>
      <c r="CF831" s="5" t="n">
        <v>118.897</v>
      </c>
      <c r="CG831" s="5" t="n">
        <v>0.2</v>
      </c>
      <c r="CH831" s="5" t="n">
        <v>1</v>
      </c>
      <c r="CI831" s="5" t="n">
        <v>0</v>
      </c>
      <c r="CJ831" s="5" t="n">
        <v>0</v>
      </c>
      <c r="CK831" s="5" t="n">
        <v>0</v>
      </c>
      <c r="CL831" s="5" t="n">
        <v>0.195</v>
      </c>
      <c r="CM831" s="5" t="n">
        <v>0</v>
      </c>
      <c r="CN831" s="5" t="n">
        <v>0</v>
      </c>
      <c r="CO831" s="5" t="n">
        <v>0</v>
      </c>
      <c r="CP831" s="5" t="n">
        <v>0.675</v>
      </c>
      <c r="CQ831" s="5" t="n">
        <v>1.294</v>
      </c>
      <c r="CR831" s="5" t="n">
        <v>0.83</v>
      </c>
      <c r="CS831" s="5" t="n">
        <v>5.209</v>
      </c>
      <c r="CT831" s="5" t="n">
        <v>5.842</v>
      </c>
      <c r="CU831" s="5" t="n">
        <v>31.326</v>
      </c>
    </row>
    <row r="832">
      <c r="A832" s="5" t="inlineStr">
        <is>
          <t>UKR2023</t>
        </is>
      </c>
      <c r="B832" s="5" t="inlineStr">
        <is>
          <t>UKR</t>
        </is>
      </c>
      <c r="C832" s="5" t="inlineStr">
        <is>
          <t>UKR</t>
        </is>
      </c>
      <c r="D832" s="5" t="inlineStr">
        <is>
          <t>Ukraine</t>
        </is>
      </c>
      <c r="E832" s="5" t="n">
        <v>2023</v>
      </c>
      <c r="F832" s="5" t="n">
        <v>0.2</v>
      </c>
      <c r="G832" s="5" t="n">
        <v>2.767</v>
      </c>
      <c r="H832" s="5" t="n">
        <v>0.824</v>
      </c>
      <c r="I832" s="5" t="n">
        <v>0.07099999999999999</v>
      </c>
      <c r="J832" s="5" t="n">
        <v>2.838</v>
      </c>
      <c r="K832" s="5" t="n">
        <v>0</v>
      </c>
      <c r="L832" s="5" t="n">
        <v>1</v>
      </c>
      <c r="M832" s="5" t="n">
        <v>4.572</v>
      </c>
      <c r="N832" s="5" t="n">
        <v>2.471</v>
      </c>
      <c r="O832" s="5" t="n">
        <v>0.073</v>
      </c>
      <c r="P832" s="5" t="n">
        <v>4.645</v>
      </c>
      <c r="Q832" s="5" t="n">
        <v>0</v>
      </c>
      <c r="R832" s="5" t="n">
        <v>1</v>
      </c>
      <c r="S832" s="5" t="n">
        <v>6.885</v>
      </c>
      <c r="T832" s="5" t="n">
        <v>4.941</v>
      </c>
      <c r="U832" s="5" t="n">
        <v>-0.196</v>
      </c>
      <c r="V832" s="5" t="n">
        <v>7.852</v>
      </c>
      <c r="W832" s="5" t="n">
        <v>0.2</v>
      </c>
      <c r="X832" s="5" t="n">
        <v>1</v>
      </c>
      <c r="Y832" s="5" t="n">
        <v>5.899</v>
      </c>
      <c r="Z832" s="5" t="n">
        <v>0.587</v>
      </c>
      <c r="AA832" s="5" t="n">
        <v>2.113</v>
      </c>
      <c r="AB832" s="5" t="n">
        <v>8.012</v>
      </c>
      <c r="AC832" s="5" t="n">
        <v>0</v>
      </c>
      <c r="AD832" s="5" t="n">
        <v>1</v>
      </c>
      <c r="AE832" s="5" t="n">
        <v>6.679</v>
      </c>
      <c r="AF832" s="5" t="n">
        <v>1.189</v>
      </c>
      <c r="AG832" s="5" t="n">
        <v>1.127</v>
      </c>
      <c r="AH832" s="5" t="n">
        <v>7.807</v>
      </c>
      <c r="AI832" s="5" t="n">
        <v>0</v>
      </c>
      <c r="AJ832" s="5" t="n">
        <v>1</v>
      </c>
      <c r="AK832" s="5" t="n">
        <v>11.364</v>
      </c>
      <c r="AL832" s="5" t="n">
        <v>5.08</v>
      </c>
      <c r="AM832" s="5" t="n">
        <v>-5.279</v>
      </c>
      <c r="AN832" s="5" t="n">
        <v>7.302</v>
      </c>
      <c r="AO832" s="5" t="n">
        <v>0</v>
      </c>
      <c r="AP832" s="5" t="n">
        <v>0</v>
      </c>
      <c r="AQ832" s="5" t="n">
        <v>0.76</v>
      </c>
      <c r="AR832" s="5" t="n">
        <v>0.129</v>
      </c>
      <c r="AS832" s="5" t="n">
        <v>0.391</v>
      </c>
      <c r="AT832" s="5" t="n">
        <v>1.381</v>
      </c>
      <c r="AU832" s="5" t="n">
        <v>0.2</v>
      </c>
      <c r="AV832" s="5" t="n">
        <v>1</v>
      </c>
      <c r="AW832" s="5" t="n">
        <v>0.8110000000000001</v>
      </c>
      <c r="AX832" s="5" t="n">
        <v>0.129</v>
      </c>
      <c r="AY832" s="5" t="n">
        <v>0.348</v>
      </c>
      <c r="AZ832" s="5" t="n">
        <v>1.392</v>
      </c>
      <c r="BA832" s="5" t="n">
        <v>0.2</v>
      </c>
      <c r="BB832" s="5" t="n">
        <v>1</v>
      </c>
      <c r="BC832" s="5" t="n">
        <v>0.535</v>
      </c>
      <c r="BD832" s="5" t="n">
        <v>0.129</v>
      </c>
      <c r="BE832" s="5" t="n">
        <v>0.05</v>
      </c>
      <c r="BF832" s="5" t="n">
        <v>0.701</v>
      </c>
      <c r="BG832" s="5" t="n">
        <v>0.2</v>
      </c>
      <c r="BH832" s="5" t="n">
        <v>1</v>
      </c>
      <c r="BI832" s="5" t="n">
        <v>0.579</v>
      </c>
      <c r="BJ832" s="5" t="n">
        <v>0.129</v>
      </c>
      <c r="BK832" s="5" t="n">
        <v>0.013</v>
      </c>
      <c r="BL832" s="5" t="n">
        <v>0.695</v>
      </c>
      <c r="BM832" s="5" t="n">
        <v>0.2</v>
      </c>
      <c r="BN832" s="5" t="n">
        <v>1</v>
      </c>
      <c r="BO832" s="5" t="n">
        <v>0</v>
      </c>
      <c r="BP832" s="5" t="n">
        <v>-0.007</v>
      </c>
      <c r="BQ832" s="5" t="n">
        <v>0</v>
      </c>
      <c r="BR832" s="5" t="n">
        <v>0</v>
      </c>
      <c r="BS832" s="5" t="n">
        <v>1</v>
      </c>
      <c r="BT832" s="5" t="n">
        <v>0</v>
      </c>
      <c r="BU832" s="5" t="n">
        <v>-0.035</v>
      </c>
      <c r="BV832" s="5" t="n">
        <v>0.065</v>
      </c>
      <c r="BW832" s="5" t="n">
        <v>0</v>
      </c>
      <c r="BX832" s="5" t="n">
        <v>1</v>
      </c>
      <c r="BY832" s="5" t="n">
        <v>13.254</v>
      </c>
      <c r="BZ832" s="5" t="n">
        <v>0</v>
      </c>
      <c r="CA832" s="5" t="n">
        <v>13.254</v>
      </c>
      <c r="CB832" s="5" t="n">
        <v>0</v>
      </c>
      <c r="CC832" s="5" t="n">
        <v>83.248</v>
      </c>
      <c r="CD832" s="5" t="n">
        <v>7.95</v>
      </c>
      <c r="CE832" s="5" t="n">
        <v>2.897</v>
      </c>
      <c r="CF832" s="5" t="n">
        <v>101.135</v>
      </c>
      <c r="CG832" s="5" t="n">
        <v>0.2</v>
      </c>
      <c r="CH832" s="5" t="n">
        <v>1</v>
      </c>
      <c r="CI832" s="5" t="n">
        <v>0</v>
      </c>
      <c r="CJ832" s="5" t="n">
        <v>0</v>
      </c>
      <c r="CK832" s="5" t="n">
        <v>0</v>
      </c>
      <c r="CL832" s="5" t="n">
        <v>0.203</v>
      </c>
      <c r="CM832" s="5" t="n">
        <v>0</v>
      </c>
      <c r="CN832" s="5" t="n">
        <v>0</v>
      </c>
      <c r="CO832" s="5" t="n">
        <v>0</v>
      </c>
      <c r="CP832" s="5" t="n">
        <v>0.719</v>
      </c>
      <c r="CQ832" s="5" t="n">
        <v>1.348</v>
      </c>
      <c r="CR832" s="5" t="n">
        <v>0.786</v>
      </c>
      <c r="CS832" s="5" t="n">
        <v>5.424</v>
      </c>
      <c r="CT832" s="5" t="n">
        <v>3.466</v>
      </c>
      <c r="CU832" s="5" t="n">
        <v>11.622</v>
      </c>
    </row>
    <row r="833">
      <c r="A833" s="5" t="inlineStr">
        <is>
          <t>UKR2024</t>
        </is>
      </c>
      <c r="B833" s="5" t="inlineStr">
        <is>
          <t>UKR</t>
        </is>
      </c>
      <c r="C833" s="5" t="inlineStr">
        <is>
          <t>UKR</t>
        </is>
      </c>
      <c r="D833" s="5" t="inlineStr">
        <is>
          <t>Ukraine</t>
        </is>
      </c>
      <c r="E833" s="5" t="n">
        <v>2024</v>
      </c>
      <c r="F833" s="5" t="n">
        <v>0.2</v>
      </c>
      <c r="G833" s="5" t="n">
        <v>2.696</v>
      </c>
      <c r="H833" s="5" t="n">
        <v>0.848</v>
      </c>
      <c r="I833" s="5" t="n">
        <v>0.06900000000000001</v>
      </c>
      <c r="J833" s="5" t="n">
        <v>2.765</v>
      </c>
      <c r="K833" s="5" t="n">
        <v>0</v>
      </c>
      <c r="L833" s="5" t="n">
        <v>1</v>
      </c>
      <c r="M833" s="5" t="n">
        <v>4.427</v>
      </c>
      <c r="N833" s="5" t="n">
        <v>2.544</v>
      </c>
      <c r="O833" s="5" t="n">
        <v>0.07000000000000001</v>
      </c>
      <c r="P833" s="5" t="n">
        <v>4.497</v>
      </c>
      <c r="Q833" s="5" t="n">
        <v>0</v>
      </c>
      <c r="R833" s="5" t="n">
        <v>1</v>
      </c>
      <c r="S833" s="5" t="n">
        <v>6.936</v>
      </c>
      <c r="T833" s="5" t="n">
        <v>5.087</v>
      </c>
      <c r="U833" s="5" t="n">
        <v>-0.165</v>
      </c>
      <c r="V833" s="5" t="n">
        <v>7.909</v>
      </c>
      <c r="W833" s="5" t="n">
        <v>0.2</v>
      </c>
      <c r="X833" s="5" t="n">
        <v>1</v>
      </c>
      <c r="Y833" s="5" t="n">
        <v>6.073</v>
      </c>
      <c r="Z833" s="5" t="n">
        <v>0.605</v>
      </c>
      <c r="AA833" s="5" t="n">
        <v>2.175</v>
      </c>
      <c r="AB833" s="5" t="n">
        <v>8.247999999999999</v>
      </c>
      <c r="AC833" s="5" t="n">
        <v>0</v>
      </c>
      <c r="AD833" s="5" t="n">
        <v>1</v>
      </c>
      <c r="AE833" s="5" t="n">
        <v>6.877</v>
      </c>
      <c r="AF833" s="5" t="n">
        <v>1.224</v>
      </c>
      <c r="AG833" s="5" t="n">
        <v>0.39</v>
      </c>
      <c r="AH833" s="5" t="n">
        <v>7.267</v>
      </c>
      <c r="AI833" s="5" t="n">
        <v>0</v>
      </c>
      <c r="AJ833" s="5" t="n">
        <v>1</v>
      </c>
      <c r="AK833" s="5" t="n">
        <v>11.699</v>
      </c>
      <c r="AL833" s="5" t="n">
        <v>5.23</v>
      </c>
      <c r="AM833" s="5" t="n">
        <v>-5.694</v>
      </c>
      <c r="AN833" s="5" t="n">
        <v>7.206</v>
      </c>
      <c r="AO833" s="5" t="n">
        <v>0</v>
      </c>
      <c r="AP833" s="5" t="n">
        <v>0</v>
      </c>
      <c r="AQ833" s="5" t="n">
        <v>0.724</v>
      </c>
      <c r="AR833" s="5" t="n">
        <v>0.132</v>
      </c>
      <c r="AS833" s="5" t="n">
        <v>0.465</v>
      </c>
      <c r="AT833" s="5" t="n">
        <v>1.427</v>
      </c>
      <c r="AU833" s="5" t="n">
        <v>0.2</v>
      </c>
      <c r="AV833" s="5" t="n">
        <v>1</v>
      </c>
      <c r="AW833" s="5" t="n">
        <v>0.75</v>
      </c>
      <c r="AX833" s="5" t="n">
        <v>0.132</v>
      </c>
      <c r="AY833" s="5" t="n">
        <v>0.4</v>
      </c>
      <c r="AZ833" s="5" t="n">
        <v>1.38</v>
      </c>
      <c r="BA833" s="5" t="n">
        <v>0.2</v>
      </c>
      <c r="BB833" s="5" t="n">
        <v>1</v>
      </c>
      <c r="BC833" s="5" t="n">
        <v>0.513</v>
      </c>
      <c r="BD833" s="5" t="n">
        <v>0.132</v>
      </c>
      <c r="BE833" s="5" t="n">
        <v>0.12</v>
      </c>
      <c r="BF833" s="5" t="n">
        <v>0.76</v>
      </c>
      <c r="BG833" s="5" t="n">
        <v>0.2</v>
      </c>
      <c r="BH833" s="5" t="n">
        <v>1</v>
      </c>
      <c r="BI833" s="5" t="n">
        <v>0.591</v>
      </c>
      <c r="BJ833" s="5" t="n">
        <v>0.132</v>
      </c>
      <c r="BK833" s="5" t="n">
        <v>0.016</v>
      </c>
      <c r="BL833" s="5" t="n">
        <v>0.71</v>
      </c>
      <c r="BM833" s="5" t="n">
        <v>0.2</v>
      </c>
      <c r="BN833" s="5" t="n">
        <v>1</v>
      </c>
      <c r="BO833" s="5" t="n">
        <v>0</v>
      </c>
      <c r="BP833" s="5" t="n">
        <v>-0.008</v>
      </c>
      <c r="BQ833" s="5" t="n">
        <v>0</v>
      </c>
      <c r="BR833" s="5" t="n">
        <v>0</v>
      </c>
      <c r="BS833" s="5" t="n">
        <v>1</v>
      </c>
      <c r="BT833" s="5" t="n">
        <v>0</v>
      </c>
      <c r="BU833" s="5" t="n">
        <v>-0.051</v>
      </c>
      <c r="BV833" s="5" t="n">
        <v>0.089</v>
      </c>
      <c r="BW833" s="5" t="n">
        <v>0</v>
      </c>
      <c r="BX833" s="5" t="n">
        <v>1</v>
      </c>
      <c r="BY833" s="5" t="n">
        <v>13.646</v>
      </c>
      <c r="BZ833" s="5" t="n">
        <v>0</v>
      </c>
      <c r="CA833" s="5" t="n">
        <v>13.646</v>
      </c>
      <c r="CB833" s="5" t="n">
        <v>0</v>
      </c>
      <c r="CC833" s="5" t="n">
        <v>82.58799999999999</v>
      </c>
      <c r="CD833" s="5" t="n">
        <v>7.95</v>
      </c>
      <c r="CE833" s="5" t="n">
        <v>3.29</v>
      </c>
      <c r="CF833" s="5" t="n">
        <v>100.32</v>
      </c>
      <c r="CG833" s="5" t="n">
        <v>0.2</v>
      </c>
      <c r="CH833" s="5" t="n">
        <v>1</v>
      </c>
      <c r="CI833" s="5" t="n">
        <v>0</v>
      </c>
      <c r="CJ833" s="5" t="n">
        <v>0</v>
      </c>
      <c r="CK833" s="5" t="n">
        <v>0</v>
      </c>
      <c r="CL833" s="5" t="n">
        <v>0.209</v>
      </c>
      <c r="CM833" s="5" t="n">
        <v>0</v>
      </c>
      <c r="CN833" s="5" t="n">
        <v>0</v>
      </c>
      <c r="CO833" s="5" t="n">
        <v>0</v>
      </c>
      <c r="CP833" s="5" t="n">
        <v>0.719</v>
      </c>
      <c r="CQ833" s="5" t="n">
        <v>1.387</v>
      </c>
      <c r="CR833" s="5" t="n">
        <v>0.786</v>
      </c>
      <c r="CS833" s="5" t="n">
        <v>5.584</v>
      </c>
      <c r="CT833" s="5" t="n">
        <v>3.027</v>
      </c>
      <c r="CU833" s="5" t="n">
        <v>10.168</v>
      </c>
    </row>
    <row r="834">
      <c r="A834" s="5" t="inlineStr">
        <is>
          <t>ARE2021</t>
        </is>
      </c>
      <c r="B834" s="5" t="inlineStr">
        <is>
          <t>ARE</t>
        </is>
      </c>
      <c r="C834" s="5" t="inlineStr">
        <is>
          <t>ARE</t>
        </is>
      </c>
      <c r="D834" s="5" t="inlineStr">
        <is>
          <t>United Arab Emirates</t>
        </is>
      </c>
      <c r="E834" s="5" t="n">
        <v>2021</v>
      </c>
      <c r="F834" s="5" t="n">
        <v>0.05</v>
      </c>
      <c r="G834" s="5" t="n">
        <v>5.897</v>
      </c>
      <c r="H834" s="5" t="n">
        <v>1.143</v>
      </c>
      <c r="I834" s="5" t="n">
        <v>0.238</v>
      </c>
      <c r="J834" s="5" t="n">
        <v>6.134</v>
      </c>
      <c r="K834" s="5" t="n">
        <v>0</v>
      </c>
      <c r="L834" s="5" t="n">
        <v>1</v>
      </c>
      <c r="M834" s="5" t="n">
        <v>7.964</v>
      </c>
      <c r="N834" s="5" t="n">
        <v>3.43</v>
      </c>
      <c r="O834" s="5" t="n">
        <v>0.227</v>
      </c>
      <c r="P834" s="5" t="n">
        <v>8.191000000000001</v>
      </c>
      <c r="Q834" s="5" t="n">
        <v>0</v>
      </c>
      <c r="R834" s="5" t="n">
        <v>1</v>
      </c>
      <c r="S834" s="5" t="n">
        <v>11.613</v>
      </c>
      <c r="T834" s="5" t="n">
        <v>6.86</v>
      </c>
      <c r="U834" s="5" t="n">
        <v>0.238</v>
      </c>
      <c r="V834" s="5" t="n">
        <v>12.444</v>
      </c>
      <c r="W834" s="5" t="n">
        <v>0.05</v>
      </c>
      <c r="X834" s="5" t="n">
        <v>1</v>
      </c>
      <c r="Y834" s="5" t="n">
        <v>6.345</v>
      </c>
      <c r="Z834" s="5" t="n">
        <v>0.718</v>
      </c>
      <c r="AA834" s="5" t="n">
        <v>-2.843</v>
      </c>
      <c r="AB834" s="5" t="n">
        <v>3.501</v>
      </c>
      <c r="AC834" s="5" t="n">
        <v>0</v>
      </c>
      <c r="AD834" s="5" t="n">
        <v>0</v>
      </c>
      <c r="AE834" s="5" t="n">
        <v>7.088</v>
      </c>
      <c r="AF834" s="5" t="n">
        <v>1.412</v>
      </c>
      <c r="AG834" s="5" t="n">
        <v>-4.125</v>
      </c>
      <c r="AH834" s="5" t="n">
        <v>2.963</v>
      </c>
      <c r="AI834" s="5" t="n">
        <v>0</v>
      </c>
      <c r="AJ834" s="5" t="n">
        <v>0</v>
      </c>
      <c r="AK834" s="5" t="n">
        <v>11.55</v>
      </c>
      <c r="AL834" s="5" t="n">
        <v>5.538</v>
      </c>
      <c r="AM834" s="5" t="n">
        <v>-4.43</v>
      </c>
      <c r="AN834" s="5" t="n">
        <v>7.12</v>
      </c>
      <c r="AO834" s="5" t="n">
        <v>0</v>
      </c>
      <c r="AP834" s="5" t="n">
        <v>0</v>
      </c>
      <c r="AQ834" s="5" t="n">
        <v>0.621</v>
      </c>
      <c r="AR834" s="5" t="n">
        <v>0.114</v>
      </c>
      <c r="AS834" s="5" t="n">
        <v>-0.029</v>
      </c>
      <c r="AT834" s="5" t="n">
        <v>0.621</v>
      </c>
      <c r="AU834" s="5" t="n">
        <v>0.05</v>
      </c>
      <c r="AV834" s="5" t="n">
        <v>1</v>
      </c>
      <c r="AW834" s="5" t="n">
        <v>0.593</v>
      </c>
      <c r="AX834" s="5" t="n">
        <v>0.114</v>
      </c>
      <c r="AY834" s="5" t="n">
        <v>0.018</v>
      </c>
      <c r="AZ834" s="5" t="n">
        <v>0.642</v>
      </c>
      <c r="BA834" s="5" t="n">
        <v>0.05</v>
      </c>
      <c r="BB834" s="5" t="n">
        <v>1</v>
      </c>
      <c r="BC834" s="5" t="n">
        <v>0.44</v>
      </c>
      <c r="BD834" s="5" t="n">
        <v>0.114</v>
      </c>
      <c r="BE834" s="5" t="n">
        <v>0</v>
      </c>
      <c r="BF834" s="5" t="n">
        <v>0.462</v>
      </c>
      <c r="BG834" s="5" t="n">
        <v>0.05</v>
      </c>
      <c r="BH834" s="5" t="n">
        <v>1</v>
      </c>
      <c r="BI834" s="5" t="n">
        <v>0.5600000000000001</v>
      </c>
      <c r="BJ834" s="5" t="n">
        <v>0.114</v>
      </c>
      <c r="BK834" s="5" t="n">
        <v>0</v>
      </c>
      <c r="BL834" s="5" t="n">
        <v>0.588</v>
      </c>
      <c r="BM834" s="5" t="n">
        <v>0.05</v>
      </c>
      <c r="BN834" s="5" t="n">
        <v>1</v>
      </c>
      <c r="BO834" s="5" t="n">
        <v>0</v>
      </c>
      <c r="BP834" s="5" t="n">
        <v>-0.017</v>
      </c>
      <c r="BQ834" s="5" t="n">
        <v>0.063</v>
      </c>
      <c r="BR834" s="5" t="n">
        <v>0</v>
      </c>
      <c r="BS834" s="5" t="n">
        <v>0.333</v>
      </c>
      <c r="BT834" s="5" t="n">
        <v>0</v>
      </c>
      <c r="BU834" s="5" t="n">
        <v>-0.017</v>
      </c>
      <c r="BV834" s="5" t="n">
        <v>0.063</v>
      </c>
      <c r="BW834" s="5" t="n">
        <v>0</v>
      </c>
      <c r="BX834" s="5" t="n">
        <v>0.167</v>
      </c>
      <c r="BY834" s="5" t="n">
        <v>11.787</v>
      </c>
      <c r="BZ834" s="5" t="n">
        <v>0</v>
      </c>
      <c r="CA834" s="5" t="n">
        <v>11.787</v>
      </c>
      <c r="CB834" s="5" t="n">
        <v>0</v>
      </c>
      <c r="CC834" s="5" t="n">
        <v>81.69499999999999</v>
      </c>
      <c r="CD834" s="5" t="n">
        <v>7.95</v>
      </c>
      <c r="CE834" s="5" t="n">
        <v>0</v>
      </c>
      <c r="CF834" s="5" t="n">
        <v>85.78</v>
      </c>
      <c r="CG834" s="5" t="n">
        <v>0.05</v>
      </c>
      <c r="CH834" s="5" t="n">
        <v>1</v>
      </c>
      <c r="CI834" s="5" t="n">
        <v>0</v>
      </c>
      <c r="CJ834" s="5" t="n">
        <v>0</v>
      </c>
      <c r="CK834" s="5" t="n">
        <v>0</v>
      </c>
      <c r="CL834" s="5" t="n">
        <v>0</v>
      </c>
      <c r="CM834" s="5" t="n">
        <v>0</v>
      </c>
      <c r="CN834" s="5" t="n">
        <v>0</v>
      </c>
      <c r="CO834" s="5" t="n">
        <v>0</v>
      </c>
      <c r="CP834" s="5" t="n">
        <v>0</v>
      </c>
      <c r="CQ834" s="5" t="n">
        <v>1.198</v>
      </c>
      <c r="CR834" s="5" t="n">
        <v>0.699</v>
      </c>
      <c r="CS834" s="5" t="n">
        <v>3.639</v>
      </c>
      <c r="CT834" s="5" t="n">
        <v>4.753</v>
      </c>
      <c r="CU834" s="5" t="n">
        <v>14.162</v>
      </c>
    </row>
    <row r="835">
      <c r="A835" s="5" t="inlineStr">
        <is>
          <t>ARE2022</t>
        </is>
      </c>
      <c r="B835" s="5" t="inlineStr">
        <is>
          <t>ARE</t>
        </is>
      </c>
      <c r="C835" s="5" t="inlineStr">
        <is>
          <t>ARE</t>
        </is>
      </c>
      <c r="D835" s="5" t="inlineStr">
        <is>
          <t>United Arab Emirates</t>
        </is>
      </c>
      <c r="E835" s="5" t="n">
        <v>2022</v>
      </c>
      <c r="F835" s="5" t="n">
        <v>0.05</v>
      </c>
      <c r="G835" s="5" t="n">
        <v>11.72</v>
      </c>
      <c r="H835" s="5" t="n">
        <v>1.235</v>
      </c>
      <c r="I835" s="5" t="n">
        <v>0.5659999999999999</v>
      </c>
      <c r="J835" s="5" t="n">
        <v>12.286</v>
      </c>
      <c r="K835" s="5" t="n">
        <v>0</v>
      </c>
      <c r="L835" s="5" t="n">
        <v>1</v>
      </c>
      <c r="M835" s="5" t="n">
        <v>9.782999999999999</v>
      </c>
      <c r="N835" s="5" t="n">
        <v>3.704</v>
      </c>
      <c r="O835" s="5" t="n">
        <v>0.328</v>
      </c>
      <c r="P835" s="5" t="n">
        <v>10.111</v>
      </c>
      <c r="Q835" s="5" t="n">
        <v>0</v>
      </c>
      <c r="R835" s="5" t="n">
        <v>1</v>
      </c>
      <c r="S835" s="5" t="n">
        <v>17.893</v>
      </c>
      <c r="T835" s="5" t="n">
        <v>7.408</v>
      </c>
      <c r="U835" s="5" t="n">
        <v>0.634</v>
      </c>
      <c r="V835" s="5" t="n">
        <v>19.382</v>
      </c>
      <c r="W835" s="5" t="n">
        <v>0.05</v>
      </c>
      <c r="X835" s="5" t="n">
        <v>1</v>
      </c>
      <c r="Y835" s="5" t="n">
        <v>6.025</v>
      </c>
      <c r="Z835" s="5" t="n">
        <v>0.6820000000000001</v>
      </c>
      <c r="AA835" s="5" t="n">
        <v>-3.071</v>
      </c>
      <c r="AB835" s="5" t="n">
        <v>2.955</v>
      </c>
      <c r="AC835" s="5" t="n">
        <v>0</v>
      </c>
      <c r="AD835" s="5" t="n">
        <v>0</v>
      </c>
      <c r="AE835" s="5" t="n">
        <v>6.824</v>
      </c>
      <c r="AF835" s="5" t="n">
        <v>1.36</v>
      </c>
      <c r="AG835" s="5" t="n">
        <v>-4.455</v>
      </c>
      <c r="AH835" s="5" t="n">
        <v>2.37</v>
      </c>
      <c r="AI835" s="5" t="n">
        <v>0</v>
      </c>
      <c r="AJ835" s="5" t="n">
        <v>0</v>
      </c>
      <c r="AK835" s="5" t="n">
        <v>11.618</v>
      </c>
      <c r="AL835" s="5" t="n">
        <v>5.571</v>
      </c>
      <c r="AM835" s="5" t="n">
        <v>-4.575</v>
      </c>
      <c r="AN835" s="5" t="n">
        <v>7.043</v>
      </c>
      <c r="AO835" s="5" t="n">
        <v>0</v>
      </c>
      <c r="AP835" s="5" t="n">
        <v>0</v>
      </c>
      <c r="AQ835" s="5" t="n">
        <v>0.847</v>
      </c>
      <c r="AR835" s="5" t="n">
        <v>0.123</v>
      </c>
      <c r="AS835" s="5" t="n">
        <v>0.037</v>
      </c>
      <c r="AT835" s="5" t="n">
        <v>0.927</v>
      </c>
      <c r="AU835" s="5" t="n">
        <v>0.05</v>
      </c>
      <c r="AV835" s="5" t="n">
        <v>1</v>
      </c>
      <c r="AW835" s="5" t="n">
        <v>0.947</v>
      </c>
      <c r="AX835" s="5" t="n">
        <v>0.123</v>
      </c>
      <c r="AY835" s="5" t="n">
        <v>0.031</v>
      </c>
      <c r="AZ835" s="5" t="n">
        <v>1.027</v>
      </c>
      <c r="BA835" s="5" t="n">
        <v>0.05</v>
      </c>
      <c r="BB835" s="5" t="n">
        <v>1</v>
      </c>
      <c r="BC835" s="5" t="n">
        <v>0.589</v>
      </c>
      <c r="BD835" s="5" t="n">
        <v>0.123</v>
      </c>
      <c r="BE835" s="5" t="n">
        <v>0.002</v>
      </c>
      <c r="BF835" s="5" t="n">
        <v>0.618</v>
      </c>
      <c r="BG835" s="5" t="n">
        <v>0.05</v>
      </c>
      <c r="BH835" s="5" t="n">
        <v>1</v>
      </c>
      <c r="BI835" s="5" t="n">
        <v>0.6889999999999999</v>
      </c>
      <c r="BJ835" s="5" t="n">
        <v>0.123</v>
      </c>
      <c r="BK835" s="5" t="n">
        <v>0.003</v>
      </c>
      <c r="BL835" s="5" t="n">
        <v>0.723</v>
      </c>
      <c r="BM835" s="5" t="n">
        <v>0.05</v>
      </c>
      <c r="BN835" s="5" t="n">
        <v>1</v>
      </c>
      <c r="BO835" s="5" t="n">
        <v>0</v>
      </c>
      <c r="BP835" s="5" t="n">
        <v>-0.017</v>
      </c>
      <c r="BQ835" s="5" t="n">
        <v>0.063</v>
      </c>
      <c r="BR835" s="5" t="n">
        <v>0</v>
      </c>
      <c r="BS835" s="5" t="n">
        <v>0.333</v>
      </c>
      <c r="BT835" s="5" t="n">
        <v>0</v>
      </c>
      <c r="BU835" s="5" t="n">
        <v>-0.017</v>
      </c>
      <c r="BV835" s="5" t="n">
        <v>0.063</v>
      </c>
      <c r="BW835" s="5" t="n">
        <v>0</v>
      </c>
      <c r="BX835" s="5" t="n">
        <v>0.167</v>
      </c>
      <c r="BY835" s="5" t="n">
        <v>12.729</v>
      </c>
      <c r="BZ835" s="5" t="n">
        <v>0</v>
      </c>
      <c r="CA835" s="5" t="n">
        <v>12.729</v>
      </c>
      <c r="CB835" s="5" t="n">
        <v>0</v>
      </c>
      <c r="CC835" s="5" t="n">
        <v>102.477</v>
      </c>
      <c r="CD835" s="5" t="n">
        <v>7.95</v>
      </c>
      <c r="CE835" s="5" t="n">
        <v>0.379</v>
      </c>
      <c r="CF835" s="5" t="n">
        <v>107.6</v>
      </c>
      <c r="CG835" s="5" t="n">
        <v>0.05</v>
      </c>
      <c r="CH835" s="5" t="n">
        <v>1</v>
      </c>
      <c r="CI835" s="5" t="n">
        <v>0</v>
      </c>
      <c r="CJ835" s="5" t="n">
        <v>0</v>
      </c>
      <c r="CK835" s="5" t="n">
        <v>0</v>
      </c>
      <c r="CL835" s="5" t="n">
        <v>0</v>
      </c>
      <c r="CM835" s="5" t="n">
        <v>0</v>
      </c>
      <c r="CN835" s="5" t="n">
        <v>0</v>
      </c>
      <c r="CO835" s="5" t="n">
        <v>0</v>
      </c>
      <c r="CP835" s="5" t="n">
        <v>0</v>
      </c>
      <c r="CQ835" s="5" t="n">
        <v>1.294</v>
      </c>
      <c r="CR835" s="5" t="n">
        <v>0.706</v>
      </c>
      <c r="CS835" s="5" t="n">
        <v>3.93</v>
      </c>
      <c r="CT835" s="5" t="n">
        <v>10.485</v>
      </c>
      <c r="CU835" s="5" t="n">
        <v>30.326</v>
      </c>
    </row>
    <row r="836">
      <c r="A836" s="5" t="inlineStr">
        <is>
          <t>ARE2023</t>
        </is>
      </c>
      <c r="B836" s="5" t="inlineStr">
        <is>
          <t>ARE</t>
        </is>
      </c>
      <c r="C836" s="5" t="inlineStr">
        <is>
          <t>ARE</t>
        </is>
      </c>
      <c r="D836" s="5" t="inlineStr">
        <is>
          <t>United Arab Emirates</t>
        </is>
      </c>
      <c r="E836" s="5" t="n">
        <v>2023</v>
      </c>
      <c r="F836" s="5" t="n">
        <v>0.05</v>
      </c>
      <c r="G836" s="5" t="n">
        <v>6.147</v>
      </c>
      <c r="H836" s="5" t="n">
        <v>1.286</v>
      </c>
      <c r="I836" s="5" t="n">
        <v>0.273</v>
      </c>
      <c r="J836" s="5" t="n">
        <v>6.42</v>
      </c>
      <c r="K836" s="5" t="n">
        <v>0</v>
      </c>
      <c r="L836" s="5" t="n">
        <v>1</v>
      </c>
      <c r="M836" s="5" t="n">
        <v>7.886</v>
      </c>
      <c r="N836" s="5" t="n">
        <v>3.857</v>
      </c>
      <c r="O836" s="5" t="n">
        <v>0.227</v>
      </c>
      <c r="P836" s="5" t="n">
        <v>8.113</v>
      </c>
      <c r="Q836" s="5" t="n">
        <v>0</v>
      </c>
      <c r="R836" s="5" t="n">
        <v>1</v>
      </c>
      <c r="S836" s="5" t="n">
        <v>12.575</v>
      </c>
      <c r="T836" s="5" t="n">
        <v>7.714</v>
      </c>
      <c r="U836" s="5" t="n">
        <v>0.344</v>
      </c>
      <c r="V836" s="5" t="n">
        <v>13.491</v>
      </c>
      <c r="W836" s="5" t="n">
        <v>0.05</v>
      </c>
      <c r="X836" s="5" t="n">
        <v>1</v>
      </c>
      <c r="Y836" s="5" t="n">
        <v>6.143</v>
      </c>
      <c r="Z836" s="5" t="n">
        <v>0.695</v>
      </c>
      <c r="AA836" s="5" t="n">
        <v>-2.785</v>
      </c>
      <c r="AB836" s="5" t="n">
        <v>3.358</v>
      </c>
      <c r="AC836" s="5" t="n">
        <v>0</v>
      </c>
      <c r="AD836" s="5" t="n">
        <v>0</v>
      </c>
      <c r="AE836" s="5" t="n">
        <v>6.975</v>
      </c>
      <c r="AF836" s="5" t="n">
        <v>1.39</v>
      </c>
      <c r="AG836" s="5" t="n">
        <v>-4.226</v>
      </c>
      <c r="AH836" s="5" t="n">
        <v>2.749</v>
      </c>
      <c r="AI836" s="5" t="n">
        <v>0</v>
      </c>
      <c r="AJ836" s="5" t="n">
        <v>0</v>
      </c>
      <c r="AK836" s="5" t="n">
        <v>11.962</v>
      </c>
      <c r="AL836" s="5" t="n">
        <v>5.736</v>
      </c>
      <c r="AM836" s="5" t="n">
        <v>-5.097</v>
      </c>
      <c r="AN836" s="5" t="n">
        <v>6.865</v>
      </c>
      <c r="AO836" s="5" t="n">
        <v>0</v>
      </c>
      <c r="AP836" s="5" t="n">
        <v>0</v>
      </c>
      <c r="AQ836" s="5" t="n">
        <v>0.749</v>
      </c>
      <c r="AR836" s="5" t="n">
        <v>0.129</v>
      </c>
      <c r="AS836" s="5" t="n">
        <v>0.022</v>
      </c>
      <c r="AT836" s="5" t="n">
        <v>0.8090000000000001</v>
      </c>
      <c r="AU836" s="5" t="n">
        <v>0.05</v>
      </c>
      <c r="AV836" s="5" t="n">
        <v>1</v>
      </c>
      <c r="AW836" s="5" t="n">
        <v>0.783</v>
      </c>
      <c r="AX836" s="5" t="n">
        <v>0.129</v>
      </c>
      <c r="AY836" s="5" t="n">
        <v>0.031</v>
      </c>
      <c r="AZ836" s="5" t="n">
        <v>0.854</v>
      </c>
      <c r="BA836" s="5" t="n">
        <v>0.05</v>
      </c>
      <c r="BB836" s="5" t="n">
        <v>1</v>
      </c>
      <c r="BC836" s="5" t="n">
        <v>0.527</v>
      </c>
      <c r="BD836" s="5" t="n">
        <v>0.129</v>
      </c>
      <c r="BE836" s="5" t="n">
        <v>0.003</v>
      </c>
      <c r="BF836" s="5" t="n">
        <v>0.554</v>
      </c>
      <c r="BG836" s="5" t="n">
        <v>0.05</v>
      </c>
      <c r="BH836" s="5" t="n">
        <v>1</v>
      </c>
      <c r="BI836" s="5" t="n">
        <v>0.64</v>
      </c>
      <c r="BJ836" s="5" t="n">
        <v>0.129</v>
      </c>
      <c r="BK836" s="5" t="n">
        <v>0.004</v>
      </c>
      <c r="BL836" s="5" t="n">
        <v>0.672</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13.254</v>
      </c>
      <c r="BZ836" s="5" t="n">
        <v>0</v>
      </c>
      <c r="CA836" s="5" t="n">
        <v>13.254</v>
      </c>
      <c r="CB836" s="5" t="n">
        <v>0</v>
      </c>
      <c r="CC836" s="5" t="n">
        <v>87.07899999999999</v>
      </c>
      <c r="CD836" s="5" t="n">
        <v>7.95</v>
      </c>
      <c r="CE836" s="5" t="n">
        <v>0.482</v>
      </c>
      <c r="CF836" s="5" t="n">
        <v>91.43300000000001</v>
      </c>
      <c r="CG836" s="5" t="n">
        <v>0.05</v>
      </c>
      <c r="CH836" s="5" t="n">
        <v>1</v>
      </c>
      <c r="CI836" s="5" t="n">
        <v>0</v>
      </c>
      <c r="CJ836" s="5" t="n">
        <v>0</v>
      </c>
      <c r="CK836" s="5" t="n">
        <v>0</v>
      </c>
      <c r="CL836" s="5" t="n">
        <v>0</v>
      </c>
      <c r="CM836" s="5" t="n">
        <v>0</v>
      </c>
      <c r="CN836" s="5" t="n">
        <v>0</v>
      </c>
      <c r="CO836" s="5" t="n">
        <v>0</v>
      </c>
      <c r="CP836" s="5" t="n">
        <v>0</v>
      </c>
      <c r="CQ836" s="5" t="n">
        <v>1.348</v>
      </c>
      <c r="CR836" s="5" t="n">
        <v>0.707</v>
      </c>
      <c r="CS836" s="5" t="n">
        <v>4.093</v>
      </c>
      <c r="CT836" s="5" t="n">
        <v>4.861</v>
      </c>
      <c r="CU836" s="5" t="n">
        <v>10.622</v>
      </c>
    </row>
    <row r="837">
      <c r="A837" s="5" t="inlineStr">
        <is>
          <t>ARE2024</t>
        </is>
      </c>
      <c r="B837" s="5" t="inlineStr">
        <is>
          <t>ARE</t>
        </is>
      </c>
      <c r="C837" s="5" t="inlineStr">
        <is>
          <t>ARE</t>
        </is>
      </c>
      <c r="D837" s="5" t="inlineStr">
        <is>
          <t>United Arab Emirates</t>
        </is>
      </c>
      <c r="E837" s="5" t="n">
        <v>2024</v>
      </c>
      <c r="F837" s="5" t="n">
        <v>0.05</v>
      </c>
      <c r="G837" s="5" t="n">
        <v>5.575</v>
      </c>
      <c r="H837" s="5" t="n">
        <v>1.324</v>
      </c>
      <c r="I837" s="5" t="n">
        <v>0.213</v>
      </c>
      <c r="J837" s="5" t="n">
        <v>5.787</v>
      </c>
      <c r="K837" s="5" t="n">
        <v>0</v>
      </c>
      <c r="L837" s="5" t="n">
        <v>1</v>
      </c>
      <c r="M837" s="5" t="n">
        <v>7.124</v>
      </c>
      <c r="N837" s="5" t="n">
        <v>3.971</v>
      </c>
      <c r="O837" s="5" t="n">
        <v>0.158</v>
      </c>
      <c r="P837" s="5" t="n">
        <v>7.281</v>
      </c>
      <c r="Q837" s="5" t="n">
        <v>0</v>
      </c>
      <c r="R837" s="5" t="n">
        <v>1</v>
      </c>
      <c r="S837" s="5" t="n">
        <v>12.193</v>
      </c>
      <c r="T837" s="5" t="n">
        <v>7.942</v>
      </c>
      <c r="U837" s="5" t="n">
        <v>0.297</v>
      </c>
      <c r="V837" s="5" t="n">
        <v>13.026</v>
      </c>
      <c r="W837" s="5" t="n">
        <v>0.05</v>
      </c>
      <c r="X837" s="5" t="n">
        <v>1</v>
      </c>
      <c r="Y837" s="5" t="n">
        <v>5.975</v>
      </c>
      <c r="Z837" s="5" t="n">
        <v>0.676</v>
      </c>
      <c r="AA837" s="5" t="n">
        <v>-2.868</v>
      </c>
      <c r="AB837" s="5" t="n">
        <v>3.108</v>
      </c>
      <c r="AC837" s="5" t="n">
        <v>0</v>
      </c>
      <c r="AD837" s="5" t="n">
        <v>0</v>
      </c>
      <c r="AE837" s="5" t="n">
        <v>6.831</v>
      </c>
      <c r="AF837" s="5" t="n">
        <v>1.361</v>
      </c>
      <c r="AG837" s="5" t="n">
        <v>-4.291</v>
      </c>
      <c r="AH837" s="5" t="n">
        <v>2.54</v>
      </c>
      <c r="AI837" s="5" t="n">
        <v>0</v>
      </c>
      <c r="AJ837" s="5" t="n">
        <v>0</v>
      </c>
      <c r="AK837" s="5" t="n">
        <v>11.966</v>
      </c>
      <c r="AL837" s="5" t="n">
        <v>5.738</v>
      </c>
      <c r="AM837" s="5" t="n">
        <v>-4.904</v>
      </c>
      <c r="AN837" s="5" t="n">
        <v>7.062</v>
      </c>
      <c r="AO837" s="5" t="n">
        <v>0</v>
      </c>
      <c r="AP837" s="5" t="n">
        <v>0</v>
      </c>
      <c r="AQ837" s="5" t="n">
        <v>0.72</v>
      </c>
      <c r="AR837" s="5" t="n">
        <v>0.132</v>
      </c>
      <c r="AS837" s="5" t="n">
        <v>0.013</v>
      </c>
      <c r="AT837" s="5" t="n">
        <v>0.77</v>
      </c>
      <c r="AU837" s="5" t="n">
        <v>0.05</v>
      </c>
      <c r="AV837" s="5" t="n">
        <v>1</v>
      </c>
      <c r="AW837" s="5" t="n">
        <v>0.734</v>
      </c>
      <c r="AX837" s="5" t="n">
        <v>0.132</v>
      </c>
      <c r="AY837" s="5" t="n">
        <v>0.017</v>
      </c>
      <c r="AZ837" s="5" t="n">
        <v>0.788</v>
      </c>
      <c r="BA837" s="5" t="n">
        <v>0.05</v>
      </c>
      <c r="BB837" s="5" t="n">
        <v>1</v>
      </c>
      <c r="BC837" s="5" t="n">
        <v>0.51</v>
      </c>
      <c r="BD837" s="5" t="n">
        <v>0.132</v>
      </c>
      <c r="BE837" s="5" t="n">
        <v>0.003</v>
      </c>
      <c r="BF837" s="5" t="n">
        <v>0.536</v>
      </c>
      <c r="BG837" s="5" t="n">
        <v>0.05</v>
      </c>
      <c r="BH837" s="5" t="n">
        <v>1</v>
      </c>
      <c r="BI837" s="5" t="n">
        <v>0.652</v>
      </c>
      <c r="BJ837" s="5" t="n">
        <v>0.132</v>
      </c>
      <c r="BK837" s="5" t="n">
        <v>0.004</v>
      </c>
      <c r="BL837" s="5" t="n">
        <v>0.6850000000000001</v>
      </c>
      <c r="BM837" s="5" t="n">
        <v>0.05</v>
      </c>
      <c r="BN837" s="5" t="n">
        <v>1</v>
      </c>
      <c r="BO837" s="5" t="n">
        <v>0</v>
      </c>
      <c r="BP837" s="5" t="n">
        <v>-0.018</v>
      </c>
      <c r="BQ837" s="5" t="n">
        <v>0.07099999999999999</v>
      </c>
      <c r="BR837" s="5" t="n">
        <v>0</v>
      </c>
      <c r="BS837" s="5" t="n">
        <v>0.333</v>
      </c>
      <c r="BT837" s="5" t="n">
        <v>0</v>
      </c>
      <c r="BU837" s="5" t="n">
        <v>-0.018</v>
      </c>
      <c r="BV837" s="5" t="n">
        <v>0.062</v>
      </c>
      <c r="BW837" s="5" t="n">
        <v>0</v>
      </c>
      <c r="BX837" s="5" t="n">
        <v>0.167</v>
      </c>
      <c r="BY837" s="5" t="n">
        <v>13.646</v>
      </c>
      <c r="BZ837" s="5" t="n">
        <v>0</v>
      </c>
      <c r="CA837" s="5" t="n">
        <v>13.646</v>
      </c>
      <c r="CB837" s="5" t="n">
        <v>0</v>
      </c>
      <c r="CC837" s="5" t="n">
        <v>86.38500000000001</v>
      </c>
      <c r="CD837" s="5" t="n">
        <v>7.95</v>
      </c>
      <c r="CE837" s="5" t="n">
        <v>0.588</v>
      </c>
      <c r="CF837" s="5" t="n">
        <v>90.705</v>
      </c>
      <c r="CG837" s="5" t="n">
        <v>0.05</v>
      </c>
      <c r="CH837" s="5" t="n">
        <v>1</v>
      </c>
      <c r="CI837" s="5" t="n">
        <v>0</v>
      </c>
      <c r="CJ837" s="5" t="n">
        <v>0</v>
      </c>
      <c r="CK837" s="5" t="n">
        <v>0</v>
      </c>
      <c r="CL837" s="5" t="n">
        <v>0</v>
      </c>
      <c r="CM837" s="5" t="n">
        <v>0</v>
      </c>
      <c r="CN837" s="5" t="n">
        <v>0</v>
      </c>
      <c r="CO837" s="5" t="n">
        <v>0</v>
      </c>
      <c r="CP837" s="5" t="n">
        <v>0</v>
      </c>
      <c r="CQ837" s="5" t="n">
        <v>1.387</v>
      </c>
      <c r="CR837" s="5" t="n">
        <v>0.707</v>
      </c>
      <c r="CS837" s="5" t="n">
        <v>4.213</v>
      </c>
      <c r="CT837" s="5" t="n">
        <v>4.251</v>
      </c>
      <c r="CU837" s="5" t="n">
        <v>9.167999999999999</v>
      </c>
    </row>
    <row r="838">
      <c r="A838" s="5" t="inlineStr">
        <is>
          <t>GBR2021</t>
        </is>
      </c>
      <c r="B838" s="5" t="inlineStr">
        <is>
          <t>GBR</t>
        </is>
      </c>
      <c r="C838" s="5" t="inlineStr">
        <is>
          <t>GBR</t>
        </is>
      </c>
      <c r="D838" s="5" t="inlineStr">
        <is>
          <t>United Kingdom</t>
        </is>
      </c>
      <c r="E838" s="5" t="n">
        <v>2021</v>
      </c>
      <c r="F838" s="5" t="n">
        <v>0.2</v>
      </c>
      <c r="G838" s="5" t="n">
        <v>4.347</v>
      </c>
      <c r="H838" s="5" t="n">
        <v>0.951</v>
      </c>
      <c r="I838" s="5" t="n">
        <v>4.105</v>
      </c>
      <c r="J838" s="5" t="n">
        <v>8.452</v>
      </c>
      <c r="K838" s="5" t="n">
        <v>0</v>
      </c>
      <c r="L838" s="5" t="n">
        <v>1</v>
      </c>
      <c r="M838" s="5" t="n">
        <v>4.719</v>
      </c>
      <c r="N838" s="5" t="n">
        <v>2.139</v>
      </c>
      <c r="O838" s="5" t="n">
        <v>2.239</v>
      </c>
      <c r="P838" s="5" t="n">
        <v>6.958</v>
      </c>
      <c r="Q838" s="5" t="n">
        <v>0</v>
      </c>
      <c r="R838" s="5" t="n">
        <v>1</v>
      </c>
      <c r="S838" s="5" t="n">
        <v>16.992</v>
      </c>
      <c r="T838" s="5" t="n">
        <v>10.53</v>
      </c>
      <c r="U838" s="5" t="n">
        <v>0.095</v>
      </c>
      <c r="V838" s="5" t="n">
        <v>20.504</v>
      </c>
      <c r="W838" s="5" t="n">
        <v>0.2</v>
      </c>
      <c r="X838" s="5" t="n">
        <v>1</v>
      </c>
      <c r="Y838" s="5" t="n">
        <v>25.664</v>
      </c>
      <c r="Z838" s="5" t="n">
        <v>2.835</v>
      </c>
      <c r="AA838" s="5" t="n">
        <v>-10.255</v>
      </c>
      <c r="AB838" s="5" t="n">
        <v>15.409</v>
      </c>
      <c r="AC838" s="5" t="n">
        <v>0</v>
      </c>
      <c r="AD838" s="5" t="n">
        <v>1</v>
      </c>
      <c r="AE838" s="5" t="n">
        <v>20.76</v>
      </c>
      <c r="AF838" s="5" t="n">
        <v>4.085</v>
      </c>
      <c r="AG838" s="5" t="n">
        <v>-7.711</v>
      </c>
      <c r="AH838" s="5" t="n">
        <v>13.049</v>
      </c>
      <c r="AI838" s="5" t="n">
        <v>0</v>
      </c>
      <c r="AJ838" s="5" t="n">
        <v>1</v>
      </c>
      <c r="AK838" s="5" t="n">
        <v>27.865</v>
      </c>
      <c r="AL838" s="5" t="n">
        <v>13.676</v>
      </c>
      <c r="AM838" s="5" t="n">
        <v>-12.644</v>
      </c>
      <c r="AN838" s="5" t="n">
        <v>18.265</v>
      </c>
      <c r="AO838" s="5" t="n">
        <v>0.2</v>
      </c>
      <c r="AP838" s="5" t="n">
        <v>1</v>
      </c>
      <c r="AQ838" s="5" t="n">
        <v>0.619</v>
      </c>
      <c r="AR838" s="5" t="n">
        <v>0.114</v>
      </c>
      <c r="AS838" s="5" t="n">
        <v>0.892</v>
      </c>
      <c r="AT838" s="5" t="n">
        <v>1.813</v>
      </c>
      <c r="AU838" s="5" t="n">
        <v>0.2</v>
      </c>
      <c r="AV838" s="5" t="n">
        <v>1</v>
      </c>
      <c r="AW838" s="5" t="n">
        <v>0.599</v>
      </c>
      <c r="AX838" s="5" t="n">
        <v>0.114</v>
      </c>
      <c r="AY838" s="5" t="n">
        <v>0.944</v>
      </c>
      <c r="AZ838" s="5" t="n">
        <v>1.852</v>
      </c>
      <c r="BA838" s="5" t="n">
        <v>0.2</v>
      </c>
      <c r="BB838" s="5" t="n">
        <v>1</v>
      </c>
      <c r="BC838" s="5" t="n">
        <v>0.439</v>
      </c>
      <c r="BD838" s="5" t="n">
        <v>0.114</v>
      </c>
      <c r="BE838" s="5" t="n">
        <v>0.319</v>
      </c>
      <c r="BF838" s="5" t="n">
        <v>0.909</v>
      </c>
      <c r="BG838" s="5" t="n">
        <v>0.2</v>
      </c>
      <c r="BH838" s="5" t="n">
        <v>1</v>
      </c>
      <c r="BI838" s="5" t="n">
        <v>0.505</v>
      </c>
      <c r="BJ838" s="5" t="n">
        <v>0.114</v>
      </c>
      <c r="BK838" s="5" t="n">
        <v>0.078</v>
      </c>
      <c r="BL838" s="5" t="n">
        <v>0.699</v>
      </c>
      <c r="BM838" s="5" t="n">
        <v>0.2</v>
      </c>
      <c r="BN838" s="5" t="n">
        <v>1</v>
      </c>
      <c r="BO838" s="5" t="n">
        <v>0</v>
      </c>
      <c r="BP838" s="5" t="n">
        <v>0.045</v>
      </c>
      <c r="BQ838" s="5" t="n">
        <v>0.188</v>
      </c>
      <c r="BR838" s="5" t="n">
        <v>0</v>
      </c>
      <c r="BS838" s="5" t="n">
        <v>1</v>
      </c>
      <c r="BT838" s="5" t="n">
        <v>0</v>
      </c>
      <c r="BU838" s="5" t="n">
        <v>0.048</v>
      </c>
      <c r="BV838" s="5" t="n">
        <v>0.291</v>
      </c>
      <c r="BW838" s="5" t="n">
        <v>0.05</v>
      </c>
      <c r="BX838" s="5" t="n">
        <v>1</v>
      </c>
      <c r="BY838" s="5" t="n">
        <v>11.787</v>
      </c>
      <c r="BZ838" s="5" t="n">
        <v>0</v>
      </c>
      <c r="CA838" s="5" t="n">
        <v>11.787</v>
      </c>
      <c r="CB838" s="5" t="n">
        <v>0</v>
      </c>
      <c r="CC838" s="5" t="n">
        <v>78.125</v>
      </c>
      <c r="CD838" s="5" t="n">
        <v>7.95</v>
      </c>
      <c r="CE838" s="5" t="n">
        <v>39.721</v>
      </c>
      <c r="CF838" s="5" t="n">
        <v>141.415</v>
      </c>
      <c r="CG838" s="5" t="n">
        <v>0.2</v>
      </c>
      <c r="CH838" s="5" t="n">
        <v>1</v>
      </c>
      <c r="CI838" s="5" t="n">
        <v>0</v>
      </c>
      <c r="CJ838" s="5" t="n">
        <v>0</v>
      </c>
      <c r="CK838" s="5" t="n">
        <v>0</v>
      </c>
      <c r="CL838" s="5" t="n">
        <v>0</v>
      </c>
      <c r="CM838" s="5" t="n">
        <v>0</v>
      </c>
      <c r="CN838" s="5" t="n">
        <v>0.914</v>
      </c>
      <c r="CO838" s="5" t="n">
        <v>1.816</v>
      </c>
      <c r="CP838" s="5" t="n">
        <v>0</v>
      </c>
      <c r="CQ838" s="5" t="n">
        <v>1.198</v>
      </c>
      <c r="CR838" s="5" t="n">
        <v>0</v>
      </c>
      <c r="CS838" s="5" t="n">
        <v>5.221</v>
      </c>
      <c r="CT838" s="5" t="n">
        <v>7.447</v>
      </c>
      <c r="CU838" s="5" t="n">
        <v>14.931</v>
      </c>
    </row>
    <row r="839">
      <c r="A839" s="5" t="inlineStr">
        <is>
          <t>GBR2022</t>
        </is>
      </c>
      <c r="B839" s="5" t="inlineStr">
        <is>
          <t>GBR</t>
        </is>
      </c>
      <c r="C839" s="5" t="inlineStr">
        <is>
          <t>GBR</t>
        </is>
      </c>
      <c r="D839" s="5" t="inlineStr">
        <is>
          <t>United Kingdom</t>
        </is>
      </c>
      <c r="E839" s="5" t="n">
        <v>2022</v>
      </c>
      <c r="F839" s="5" t="n">
        <v>0.2</v>
      </c>
      <c r="G839" s="5" t="n">
        <v>7.85</v>
      </c>
      <c r="H839" s="5" t="n">
        <v>1.219</v>
      </c>
      <c r="I839" s="5" t="n">
        <v>11.883</v>
      </c>
      <c r="J839" s="5" t="n">
        <v>19.733</v>
      </c>
      <c r="K839" s="5" t="n">
        <v>0</v>
      </c>
      <c r="L839" s="5" t="n">
        <v>1</v>
      </c>
      <c r="M839" s="5" t="n">
        <v>9.981</v>
      </c>
      <c r="N839" s="5" t="n">
        <v>4.121</v>
      </c>
      <c r="O839" s="5" t="n">
        <v>9.68</v>
      </c>
      <c r="P839" s="5" t="n">
        <v>19.661</v>
      </c>
      <c r="Q839" s="5" t="n">
        <v>0</v>
      </c>
      <c r="R839" s="5" t="n">
        <v>1</v>
      </c>
      <c r="S839" s="5" t="n">
        <v>20.41</v>
      </c>
      <c r="T839" s="5" t="n">
        <v>9.996</v>
      </c>
      <c r="U839" s="5" t="n">
        <v>0.108</v>
      </c>
      <c r="V839" s="5" t="n">
        <v>24.622</v>
      </c>
      <c r="W839" s="5" t="n">
        <v>0.2</v>
      </c>
      <c r="X839" s="5" t="n">
        <v>1</v>
      </c>
      <c r="Y839" s="5" t="n">
        <v>35.24</v>
      </c>
      <c r="Z839" s="5" t="n">
        <v>3.697</v>
      </c>
      <c r="AA839" s="5" t="n">
        <v>-5.161</v>
      </c>
      <c r="AB839" s="5" t="n">
        <v>30.078</v>
      </c>
      <c r="AC839" s="5" t="n">
        <v>0</v>
      </c>
      <c r="AD839" s="5" t="n">
        <v>1</v>
      </c>
      <c r="AE839" s="5" t="n">
        <v>30.427</v>
      </c>
      <c r="AF839" s="5" t="n">
        <v>5.641</v>
      </c>
      <c r="AG839" s="5" t="n">
        <v>-6.571</v>
      </c>
      <c r="AH839" s="5" t="n">
        <v>23.856</v>
      </c>
      <c r="AI839" s="5" t="n">
        <v>0</v>
      </c>
      <c r="AJ839" s="5" t="n">
        <v>1</v>
      </c>
      <c r="AK839" s="5" t="n">
        <v>38.08</v>
      </c>
      <c r="AL839" s="5" t="n">
        <v>18.185</v>
      </c>
      <c r="AM839" s="5" t="n">
        <v>-11.196</v>
      </c>
      <c r="AN839" s="5" t="n">
        <v>32.261</v>
      </c>
      <c r="AO839" s="5" t="n">
        <v>0.2</v>
      </c>
      <c r="AP839" s="5" t="n">
        <v>1</v>
      </c>
      <c r="AQ839" s="5" t="n">
        <v>0.861</v>
      </c>
      <c r="AR839" s="5" t="n">
        <v>0.123</v>
      </c>
      <c r="AS839" s="5" t="n">
        <v>0.836</v>
      </c>
      <c r="AT839" s="5" t="n">
        <v>2.037</v>
      </c>
      <c r="AU839" s="5" t="n">
        <v>0.2</v>
      </c>
      <c r="AV839" s="5" t="n">
        <v>1</v>
      </c>
      <c r="AW839" s="5" t="n">
        <v>0.986</v>
      </c>
      <c r="AX839" s="5" t="n">
        <v>0.123</v>
      </c>
      <c r="AY839" s="5" t="n">
        <v>0.853</v>
      </c>
      <c r="AZ839" s="5" t="n">
        <v>2.208</v>
      </c>
      <c r="BA839" s="5" t="n">
        <v>0.2</v>
      </c>
      <c r="BB839" s="5" t="n">
        <v>1</v>
      </c>
      <c r="BC839" s="5" t="n">
        <v>0.598</v>
      </c>
      <c r="BD839" s="5" t="n">
        <v>0.123</v>
      </c>
      <c r="BE839" s="5" t="n">
        <v>0.154</v>
      </c>
      <c r="BF839" s="5" t="n">
        <v>0.902</v>
      </c>
      <c r="BG839" s="5" t="n">
        <v>0.2</v>
      </c>
      <c r="BH839" s="5" t="n">
        <v>1</v>
      </c>
      <c r="BI839" s="5" t="n">
        <v>0.612</v>
      </c>
      <c r="BJ839" s="5" t="n">
        <v>0.123</v>
      </c>
      <c r="BK839" s="5" t="n">
        <v>0.327</v>
      </c>
      <c r="BL839" s="5" t="n">
        <v>1.127</v>
      </c>
      <c r="BM839" s="5" t="n">
        <v>0.2</v>
      </c>
      <c r="BN839" s="5" t="n">
        <v>1</v>
      </c>
      <c r="BO839" s="5" t="n">
        <v>0</v>
      </c>
      <c r="BP839" s="5" t="n">
        <v>0.034</v>
      </c>
      <c r="BQ839" s="5" t="n">
        <v>0.254</v>
      </c>
      <c r="BR839" s="5" t="n">
        <v>0</v>
      </c>
      <c r="BS839" s="5" t="n">
        <v>1</v>
      </c>
      <c r="BT839" s="5" t="n">
        <v>0</v>
      </c>
      <c r="BU839" s="5" t="n">
        <v>0.043</v>
      </c>
      <c r="BV839" s="5" t="n">
        <v>0.415</v>
      </c>
      <c r="BW839" s="5" t="n">
        <v>0.05</v>
      </c>
      <c r="BX839" s="5" t="n">
        <v>1</v>
      </c>
      <c r="BY839" s="5" t="n">
        <v>12.729</v>
      </c>
      <c r="BZ839" s="5" t="n">
        <v>0</v>
      </c>
      <c r="CA839" s="5" t="n">
        <v>12.729</v>
      </c>
      <c r="CB839" s="5" t="n">
        <v>0</v>
      </c>
      <c r="CC839" s="5" t="n">
        <v>97.90000000000001</v>
      </c>
      <c r="CD839" s="5" t="n">
        <v>7.95</v>
      </c>
      <c r="CE839" s="5" t="n">
        <v>95.393</v>
      </c>
      <c r="CF839" s="5" t="n">
        <v>231.952</v>
      </c>
      <c r="CG839" s="5" t="n">
        <v>0.2</v>
      </c>
      <c r="CH839" s="5" t="n">
        <v>1</v>
      </c>
      <c r="CI839" s="5" t="n">
        <v>0</v>
      </c>
      <c r="CJ839" s="5" t="n">
        <v>0</v>
      </c>
      <c r="CK839" s="5" t="n">
        <v>0</v>
      </c>
      <c r="CL839" s="5" t="n">
        <v>0</v>
      </c>
      <c r="CM839" s="5" t="n">
        <v>0</v>
      </c>
      <c r="CN839" s="5" t="n">
        <v>1.12</v>
      </c>
      <c r="CO839" s="5" t="n">
        <v>1.89</v>
      </c>
      <c r="CP839" s="5" t="n">
        <v>0</v>
      </c>
      <c r="CQ839" s="5" t="n">
        <v>1.294</v>
      </c>
      <c r="CR839" s="5" t="n">
        <v>0</v>
      </c>
      <c r="CS839" s="5" t="n">
        <v>5.638</v>
      </c>
      <c r="CT839" s="5" t="n">
        <v>19.027</v>
      </c>
      <c r="CU839" s="5" t="n">
        <v>24.415</v>
      </c>
    </row>
    <row r="840">
      <c r="A840" s="5" t="inlineStr">
        <is>
          <t>GBR2023</t>
        </is>
      </c>
      <c r="B840" s="5" t="inlineStr">
        <is>
          <t>GBR</t>
        </is>
      </c>
      <c r="C840" s="5" t="inlineStr">
        <is>
          <t>GBR</t>
        </is>
      </c>
      <c r="D840" s="5" t="inlineStr">
        <is>
          <t>United Kingdom</t>
        </is>
      </c>
      <c r="E840" s="5" t="n">
        <v>2023</v>
      </c>
      <c r="F840" s="5" t="n">
        <v>0.2</v>
      </c>
      <c r="G840" s="5" t="n">
        <v>12.936</v>
      </c>
      <c r="H840" s="5" t="n">
        <v>2.946</v>
      </c>
      <c r="I840" s="5" t="n">
        <v>11.178</v>
      </c>
      <c r="J840" s="5" t="n">
        <v>24.114</v>
      </c>
      <c r="K840" s="5" t="n">
        <v>0</v>
      </c>
      <c r="L840" s="5" t="n">
        <v>1</v>
      </c>
      <c r="M840" s="5" t="n">
        <v>14.03</v>
      </c>
      <c r="N840" s="5" t="n">
        <v>6.958</v>
      </c>
      <c r="O840" s="5" t="n">
        <v>9.073</v>
      </c>
      <c r="P840" s="5" t="n">
        <v>23.103</v>
      </c>
      <c r="Q840" s="5" t="n">
        <v>0</v>
      </c>
      <c r="R840" s="5" t="n">
        <v>1</v>
      </c>
      <c r="S840" s="5" t="n">
        <v>30.588</v>
      </c>
      <c r="T840" s="5" t="n">
        <v>19.182</v>
      </c>
      <c r="U840" s="5" t="n">
        <v>0.122</v>
      </c>
      <c r="V840" s="5" t="n">
        <v>36.852</v>
      </c>
      <c r="W840" s="5" t="n">
        <v>0.2</v>
      </c>
      <c r="X840" s="5" t="n">
        <v>1</v>
      </c>
      <c r="Y840" s="5" t="n">
        <v>22.551</v>
      </c>
      <c r="Z840" s="5" t="n">
        <v>2.526</v>
      </c>
      <c r="AA840" s="5" t="n">
        <v>9.079000000000001</v>
      </c>
      <c r="AB840" s="5" t="n">
        <v>31.63</v>
      </c>
      <c r="AC840" s="5" t="n">
        <v>0</v>
      </c>
      <c r="AD840" s="5" t="n">
        <v>1</v>
      </c>
      <c r="AE840" s="5" t="n">
        <v>17.789</v>
      </c>
      <c r="AF840" s="5" t="n">
        <v>3.543</v>
      </c>
      <c r="AG840" s="5" t="n">
        <v>7.601</v>
      </c>
      <c r="AH840" s="5" t="n">
        <v>25.39</v>
      </c>
      <c r="AI840" s="5" t="n">
        <v>0</v>
      </c>
      <c r="AJ840" s="5" t="n">
        <v>1</v>
      </c>
      <c r="AK840" s="5" t="n">
        <v>25.748</v>
      </c>
      <c r="AL840" s="5" t="n">
        <v>12.755</v>
      </c>
      <c r="AM840" s="5" t="n">
        <v>2.682</v>
      </c>
      <c r="AN840" s="5" t="n">
        <v>34.116</v>
      </c>
      <c r="AO840" s="5" t="n">
        <v>0.2</v>
      </c>
      <c r="AP840" s="5" t="n">
        <v>1</v>
      </c>
      <c r="AQ840" s="5" t="n">
        <v>0.76</v>
      </c>
      <c r="AR840" s="5" t="n">
        <v>0.129</v>
      </c>
      <c r="AS840" s="5" t="n">
        <v>0.772</v>
      </c>
      <c r="AT840" s="5" t="n">
        <v>1.839</v>
      </c>
      <c r="AU840" s="5" t="n">
        <v>0.2</v>
      </c>
      <c r="AV840" s="5" t="n">
        <v>1</v>
      </c>
      <c r="AW840" s="5" t="n">
        <v>0.8110000000000001</v>
      </c>
      <c r="AX840" s="5" t="n">
        <v>0.129</v>
      </c>
      <c r="AY840" s="5" t="n">
        <v>0.841</v>
      </c>
      <c r="AZ840" s="5" t="n">
        <v>1.983</v>
      </c>
      <c r="BA840" s="5" t="n">
        <v>0.2</v>
      </c>
      <c r="BB840" s="5" t="n">
        <v>1</v>
      </c>
      <c r="BC840" s="5" t="n">
        <v>0.535</v>
      </c>
      <c r="BD840" s="5" t="n">
        <v>0.129</v>
      </c>
      <c r="BE840" s="5" t="n">
        <v>0.264</v>
      </c>
      <c r="BF840" s="5" t="n">
        <v>0.958</v>
      </c>
      <c r="BG840" s="5" t="n">
        <v>0.2</v>
      </c>
      <c r="BH840" s="5" t="n">
        <v>1</v>
      </c>
      <c r="BI840" s="5" t="n">
        <v>0.579</v>
      </c>
      <c r="BJ840" s="5" t="n">
        <v>0.129</v>
      </c>
      <c r="BK840" s="5" t="n">
        <v>0.183</v>
      </c>
      <c r="BL840" s="5" t="n">
        <v>0.915</v>
      </c>
      <c r="BM840" s="5" t="n">
        <v>0.2</v>
      </c>
      <c r="BN840" s="5" t="n">
        <v>1</v>
      </c>
      <c r="BO840" s="5" t="n">
        <v>0</v>
      </c>
      <c r="BP840" s="5" t="n">
        <v>0.037</v>
      </c>
      <c r="BQ840" s="5" t="n">
        <v>0.345</v>
      </c>
      <c r="BR840" s="5" t="n">
        <v>0</v>
      </c>
      <c r="BS840" s="5" t="n">
        <v>1</v>
      </c>
      <c r="BT840" s="5" t="n">
        <v>0</v>
      </c>
      <c r="BU840" s="5" t="n">
        <v>0.07199999999999999</v>
      </c>
      <c r="BV840" s="5" t="n">
        <v>0.433</v>
      </c>
      <c r="BW840" s="5" t="n">
        <v>0.05</v>
      </c>
      <c r="BX840" s="5" t="n">
        <v>1</v>
      </c>
      <c r="BY840" s="5" t="n">
        <v>13.254</v>
      </c>
      <c r="BZ840" s="5" t="n">
        <v>0</v>
      </c>
      <c r="CA840" s="5" t="n">
        <v>13.254</v>
      </c>
      <c r="CB840" s="5" t="n">
        <v>0</v>
      </c>
      <c r="CC840" s="5" t="n">
        <v>83.248</v>
      </c>
      <c r="CD840" s="5" t="n">
        <v>7.95</v>
      </c>
      <c r="CE840" s="5" t="n">
        <v>83.386</v>
      </c>
      <c r="CF840" s="5" t="n">
        <v>199.961</v>
      </c>
      <c r="CG840" s="5" t="n">
        <v>0.2</v>
      </c>
      <c r="CH840" s="5" t="n">
        <v>1</v>
      </c>
      <c r="CI840" s="5" t="n">
        <v>0</v>
      </c>
      <c r="CJ840" s="5" t="n">
        <v>0</v>
      </c>
      <c r="CK840" s="5" t="n">
        <v>0</v>
      </c>
      <c r="CL840" s="5" t="n">
        <v>0</v>
      </c>
      <c r="CM840" s="5" t="n">
        <v>0</v>
      </c>
      <c r="CN840" s="5" t="n">
        <v>0.989</v>
      </c>
      <c r="CO840" s="5" t="n">
        <v>1.703</v>
      </c>
      <c r="CP840" s="5" t="n">
        <v>0</v>
      </c>
      <c r="CQ840" s="5" t="n">
        <v>1.348</v>
      </c>
      <c r="CR840" s="5" t="n">
        <v>0</v>
      </c>
      <c r="CS840" s="5" t="n">
        <v>5.871</v>
      </c>
      <c r="CT840" s="5" t="n">
        <v>9.154999999999999</v>
      </c>
      <c r="CU840" s="5" t="n">
        <v>11.675</v>
      </c>
    </row>
    <row r="841">
      <c r="A841" s="5" t="inlineStr">
        <is>
          <t>GBR2024</t>
        </is>
      </c>
      <c r="B841" s="5" t="inlineStr">
        <is>
          <t>GBR</t>
        </is>
      </c>
      <c r="C841" s="5" t="inlineStr">
        <is>
          <t>GBR</t>
        </is>
      </c>
      <c r="D841" s="5" t="inlineStr">
        <is>
          <t>United Kingdom</t>
        </is>
      </c>
      <c r="E841" s="5" t="n">
        <v>2024</v>
      </c>
      <c r="F841" s="5" t="n">
        <v>0.2</v>
      </c>
      <c r="G841" s="5" t="n">
        <v>13.133</v>
      </c>
      <c r="H841" s="5" t="n">
        <v>3.327</v>
      </c>
      <c r="I841" s="5" t="n">
        <v>7.055</v>
      </c>
      <c r="J841" s="5" t="n">
        <v>20.188</v>
      </c>
      <c r="K841" s="5" t="n">
        <v>0</v>
      </c>
      <c r="L841" s="5" t="n">
        <v>1</v>
      </c>
      <c r="M841" s="5" t="n">
        <v>14.313</v>
      </c>
      <c r="N841" s="5" t="n">
        <v>7.797</v>
      </c>
      <c r="O841" s="5" t="n">
        <v>4.935</v>
      </c>
      <c r="P841" s="5" t="n">
        <v>19.248</v>
      </c>
      <c r="Q841" s="5" t="n">
        <v>0</v>
      </c>
      <c r="R841" s="5" t="n">
        <v>1</v>
      </c>
      <c r="S841" s="5" t="n">
        <v>31.19</v>
      </c>
      <c r="T841" s="5" t="n">
        <v>20.649</v>
      </c>
      <c r="U841" s="5" t="n">
        <v>0.125</v>
      </c>
      <c r="V841" s="5" t="n">
        <v>37.578</v>
      </c>
      <c r="W841" s="5" t="n">
        <v>0.2</v>
      </c>
      <c r="X841" s="5" t="n">
        <v>1</v>
      </c>
      <c r="Y841" s="5" t="n">
        <v>32.277</v>
      </c>
      <c r="Z841" s="5" t="n">
        <v>4.076</v>
      </c>
      <c r="AA841" s="5" t="n">
        <v>2.671</v>
      </c>
      <c r="AB841" s="5" t="n">
        <v>34.948</v>
      </c>
      <c r="AC841" s="5" t="n">
        <v>0</v>
      </c>
      <c r="AD841" s="5" t="n">
        <v>1</v>
      </c>
      <c r="AE841" s="5" t="n">
        <v>19.634</v>
      </c>
      <c r="AF841" s="5" t="n">
        <v>4.301</v>
      </c>
      <c r="AG841" s="5" t="n">
        <v>2.779</v>
      </c>
      <c r="AH841" s="5" t="n">
        <v>22.414</v>
      </c>
      <c r="AI841" s="5" t="n">
        <v>0</v>
      </c>
      <c r="AJ841" s="5" t="n">
        <v>1</v>
      </c>
      <c r="AK841" s="5" t="n">
        <v>27.108</v>
      </c>
      <c r="AL841" s="5" t="n">
        <v>13.788</v>
      </c>
      <c r="AM841" s="5" t="n">
        <v>-5.664</v>
      </c>
      <c r="AN841" s="5" t="n">
        <v>25.733</v>
      </c>
      <c r="AO841" s="5" t="n">
        <v>0.2</v>
      </c>
      <c r="AP841" s="5" t="n">
        <v>1</v>
      </c>
      <c r="AQ841" s="5" t="n">
        <v>0.724</v>
      </c>
      <c r="AR841" s="5" t="n">
        <v>0.132</v>
      </c>
      <c r="AS841" s="5" t="n">
        <v>0.785</v>
      </c>
      <c r="AT841" s="5" t="n">
        <v>1.811</v>
      </c>
      <c r="AU841" s="5" t="n">
        <v>0.2</v>
      </c>
      <c r="AV841" s="5" t="n">
        <v>1</v>
      </c>
      <c r="AW841" s="5" t="n">
        <v>0.75</v>
      </c>
      <c r="AX841" s="5" t="n">
        <v>0.132</v>
      </c>
      <c r="AY841" s="5" t="n">
        <v>0.839</v>
      </c>
      <c r="AZ841" s="5" t="n">
        <v>1.908</v>
      </c>
      <c r="BA841" s="5" t="n">
        <v>0.2</v>
      </c>
      <c r="BB841" s="5" t="n">
        <v>1</v>
      </c>
      <c r="BC841" s="5" t="n">
        <v>0.513</v>
      </c>
      <c r="BD841" s="5" t="n">
        <v>0.132</v>
      </c>
      <c r="BE841" s="5" t="n">
        <v>0.413</v>
      </c>
      <c r="BF841" s="5" t="n">
        <v>1.111</v>
      </c>
      <c r="BG841" s="5" t="n">
        <v>0.2</v>
      </c>
      <c r="BH841" s="5" t="n">
        <v>1</v>
      </c>
      <c r="BI841" s="5" t="n">
        <v>0.591</v>
      </c>
      <c r="BJ841" s="5" t="n">
        <v>0.132</v>
      </c>
      <c r="BK841" s="5" t="n">
        <v>0.114</v>
      </c>
      <c r="BL841" s="5" t="n">
        <v>0.846</v>
      </c>
      <c r="BM841" s="5" t="n">
        <v>0.2</v>
      </c>
      <c r="BN841" s="5" t="n">
        <v>1</v>
      </c>
      <c r="BO841" s="5" t="n">
        <v>0</v>
      </c>
      <c r="BP841" s="5" t="n">
        <v>0.044</v>
      </c>
      <c r="BQ841" s="5" t="n">
        <v>0.338</v>
      </c>
      <c r="BR841" s="5" t="n">
        <v>0</v>
      </c>
      <c r="BS841" s="5" t="n">
        <v>1</v>
      </c>
      <c r="BT841" s="5" t="n">
        <v>0</v>
      </c>
      <c r="BU841" s="5" t="n">
        <v>0.053</v>
      </c>
      <c r="BV841" s="5" t="n">
        <v>0.384</v>
      </c>
      <c r="BW841" s="5" t="n">
        <v>0.05</v>
      </c>
      <c r="BX841" s="5" t="n">
        <v>1</v>
      </c>
      <c r="BY841" s="5" t="n">
        <v>13.646</v>
      </c>
      <c r="BZ841" s="5" t="n">
        <v>0</v>
      </c>
      <c r="CA841" s="5" t="n">
        <v>13.646</v>
      </c>
      <c r="CB841" s="5" t="n">
        <v>0</v>
      </c>
      <c r="CC841" s="5" t="n">
        <v>82.58799999999999</v>
      </c>
      <c r="CD841" s="5" t="n">
        <v>7.95</v>
      </c>
      <c r="CE841" s="5" t="n">
        <v>61.413</v>
      </c>
      <c r="CF841" s="5" t="n">
        <v>172.801</v>
      </c>
      <c r="CG841" s="5" t="n">
        <v>0.2</v>
      </c>
      <c r="CH841" s="5" t="n">
        <v>1</v>
      </c>
      <c r="CI841" s="5" t="n">
        <v>0</v>
      </c>
      <c r="CJ841" s="5" t="n">
        <v>0</v>
      </c>
      <c r="CK841" s="5" t="n">
        <v>0</v>
      </c>
      <c r="CL841" s="5" t="n">
        <v>0</v>
      </c>
      <c r="CM841" s="5" t="n">
        <v>0</v>
      </c>
      <c r="CN841" s="5" t="n">
        <v>0.985</v>
      </c>
      <c r="CO841" s="5" t="n">
        <v>1.796</v>
      </c>
      <c r="CP841" s="5" t="n">
        <v>0</v>
      </c>
      <c r="CQ841" s="5" t="n">
        <v>1.387</v>
      </c>
      <c r="CR841" s="5" t="n">
        <v>0</v>
      </c>
      <c r="CS841" s="5" t="n">
        <v>6.044</v>
      </c>
      <c r="CT841" s="5" t="n">
        <v>7.164</v>
      </c>
      <c r="CU841" s="5" t="n">
        <v>10.029</v>
      </c>
    </row>
    <row r="842">
      <c r="A842" s="5" t="inlineStr">
        <is>
          <t>USA2021</t>
        </is>
      </c>
      <c r="B842" s="5" t="inlineStr">
        <is>
          <t>USA</t>
        </is>
      </c>
      <c r="C842" s="5" t="inlineStr">
        <is>
          <t>USA</t>
        </is>
      </c>
      <c r="D842" s="5" t="inlineStr">
        <is>
          <t>United States</t>
        </is>
      </c>
      <c r="E842" s="5" t="n">
        <v>2021</v>
      </c>
      <c r="F842" s="5" t="n">
        <v>0.07000000000000001</v>
      </c>
      <c r="G842" s="5" t="n">
        <v>1.586</v>
      </c>
      <c r="H842" s="5" t="n">
        <v>0.347</v>
      </c>
      <c r="I842" s="5" t="n">
        <v>0.187</v>
      </c>
      <c r="J842" s="5" t="n">
        <v>1.774</v>
      </c>
      <c r="K842" s="5" t="n">
        <v>0</v>
      </c>
      <c r="L842" s="5" t="n">
        <v>1</v>
      </c>
      <c r="M842" s="5" t="n">
        <v>2.349</v>
      </c>
      <c r="N842" s="5" t="n">
        <v>1.065</v>
      </c>
      <c r="O842" s="5" t="n">
        <v>0.113</v>
      </c>
      <c r="P842" s="5" t="n">
        <v>2.462</v>
      </c>
      <c r="Q842" s="5" t="n">
        <v>0</v>
      </c>
      <c r="R842" s="5" t="n">
        <v>1</v>
      </c>
      <c r="S842" s="5" t="n">
        <v>4.852</v>
      </c>
      <c r="T842" s="5" t="n">
        <v>3.468</v>
      </c>
      <c r="U842" s="5" t="n">
        <v>0.08699999999999999</v>
      </c>
      <c r="V842" s="5" t="n">
        <v>5.284</v>
      </c>
      <c r="W842" s="5" t="n">
        <v>0.07000000000000001</v>
      </c>
      <c r="X842" s="5" t="n">
        <v>1</v>
      </c>
      <c r="Y842" s="5" t="n">
        <v>4.712</v>
      </c>
      <c r="Z842" s="5" t="n">
        <v>0.521</v>
      </c>
      <c r="AA842" s="5" t="n">
        <v>0.11</v>
      </c>
      <c r="AB842" s="5" t="n">
        <v>4.822</v>
      </c>
      <c r="AC842" s="5" t="n">
        <v>0</v>
      </c>
      <c r="AD842" s="5" t="n">
        <v>1</v>
      </c>
      <c r="AE842" s="5" t="n">
        <v>8.75</v>
      </c>
      <c r="AF842" s="5" t="n">
        <v>1.722</v>
      </c>
      <c r="AG842" s="5" t="n">
        <v>0.062</v>
      </c>
      <c r="AH842" s="5" t="n">
        <v>8.811999999999999</v>
      </c>
      <c r="AI842" s="5" t="n">
        <v>0</v>
      </c>
      <c r="AJ842" s="5" t="n">
        <v>1</v>
      </c>
      <c r="AK842" s="5" t="n">
        <v>11.64</v>
      </c>
      <c r="AL842" s="5" t="n">
        <v>5.713</v>
      </c>
      <c r="AM842" s="5" t="n">
        <v>-1.191</v>
      </c>
      <c r="AN842" s="5" t="n">
        <v>11.181</v>
      </c>
      <c r="AO842" s="5" t="n">
        <v>0</v>
      </c>
      <c r="AP842" s="5" t="n">
        <v>1</v>
      </c>
      <c r="AQ842" s="5" t="n">
        <v>0.6840000000000001</v>
      </c>
      <c r="AR842" s="5" t="n">
        <v>0.114</v>
      </c>
      <c r="AS842" s="5" t="n">
        <v>0.146</v>
      </c>
      <c r="AT842" s="5" t="n">
        <v>0.888</v>
      </c>
      <c r="AU842" s="5" t="n">
        <v>0.07000000000000001</v>
      </c>
      <c r="AV842" s="5" t="n">
        <v>1</v>
      </c>
      <c r="AW842" s="5" t="n">
        <v>0.577</v>
      </c>
      <c r="AX842" s="5" t="n">
        <v>0.114</v>
      </c>
      <c r="AY842" s="5" t="n">
        <v>0.216</v>
      </c>
      <c r="AZ842" s="5" t="n">
        <v>0.848</v>
      </c>
      <c r="BA842" s="5" t="n">
        <v>0.07000000000000001</v>
      </c>
      <c r="BB842" s="5" t="n">
        <v>1</v>
      </c>
      <c r="BC842" s="5" t="n">
        <v>0.48</v>
      </c>
      <c r="BD842" s="5" t="n">
        <v>0.114</v>
      </c>
      <c r="BE842" s="5" t="n">
        <v>0.002</v>
      </c>
      <c r="BF842" s="5" t="n">
        <v>0.516</v>
      </c>
      <c r="BG842" s="5" t="n">
        <v>0.07000000000000001</v>
      </c>
      <c r="BH842" s="5" t="n">
        <v>1</v>
      </c>
      <c r="BI842" s="5" t="n">
        <v>0.5590000000000001</v>
      </c>
      <c r="BJ842" s="5" t="n">
        <v>0.114</v>
      </c>
      <c r="BK842" s="5" t="n">
        <v>0.218</v>
      </c>
      <c r="BL842" s="5" t="n">
        <v>0.831</v>
      </c>
      <c r="BM842" s="5" t="n">
        <v>0.07000000000000001</v>
      </c>
      <c r="BN842" s="5" t="n">
        <v>1</v>
      </c>
      <c r="BO842" s="5" t="n">
        <v>0</v>
      </c>
      <c r="BP842" s="5" t="n">
        <v>0.003</v>
      </c>
      <c r="BQ842" s="5" t="n">
        <v>0.116</v>
      </c>
      <c r="BR842" s="5" t="n">
        <v>0</v>
      </c>
      <c r="BS842" s="5" t="n">
        <v>1</v>
      </c>
      <c r="BT842" s="5" t="n">
        <v>0</v>
      </c>
      <c r="BU842" s="5" t="n">
        <v>-0.003</v>
      </c>
      <c r="BV842" s="5" t="n">
        <v>0.156</v>
      </c>
      <c r="BW842" s="5" t="n">
        <v>0.07000000000000001</v>
      </c>
      <c r="BX842" s="5" t="n">
        <v>1</v>
      </c>
      <c r="BY842" s="5" t="n">
        <v>11.787</v>
      </c>
      <c r="BZ842" s="5" t="n">
        <v>0</v>
      </c>
      <c r="CA842" s="5" t="n">
        <v>11.787</v>
      </c>
      <c r="CB842" s="5" t="n">
        <v>0</v>
      </c>
      <c r="CC842" s="5" t="n">
        <v>67.79000000000001</v>
      </c>
      <c r="CD842" s="5" t="n">
        <v>7.95</v>
      </c>
      <c r="CE842" s="5" t="n">
        <v>10.466</v>
      </c>
      <c r="CF842" s="5" t="n">
        <v>83.73399999999999</v>
      </c>
      <c r="CG842" s="5" t="n">
        <v>0.07000000000000001</v>
      </c>
      <c r="CH842" s="5" t="n">
        <v>1</v>
      </c>
      <c r="CI842" s="5" t="n">
        <v>0</v>
      </c>
      <c r="CJ842" s="5" t="n">
        <v>0</v>
      </c>
      <c r="CK842" s="5" t="n">
        <v>0</v>
      </c>
      <c r="CL842" s="5" t="n">
        <v>0.229</v>
      </c>
      <c r="CM842" s="5" t="n">
        <v>0</v>
      </c>
      <c r="CN842" s="5" t="n">
        <v>1.013</v>
      </c>
      <c r="CO842" s="5" t="n">
        <v>1.649</v>
      </c>
      <c r="CP842" s="5" t="n">
        <v>0</v>
      </c>
      <c r="CQ842" s="5" t="n">
        <v>1.364</v>
      </c>
      <c r="CR842" s="5" t="n">
        <v>0</v>
      </c>
      <c r="CS842" s="5" t="n">
        <v>3.624</v>
      </c>
      <c r="CT842" s="5" t="n">
        <v>3.136</v>
      </c>
      <c r="CU842" s="5" t="n">
        <v>3.624</v>
      </c>
    </row>
    <row r="843">
      <c r="A843" s="5" t="inlineStr">
        <is>
          <t>USA2022</t>
        </is>
      </c>
      <c r="B843" s="5" t="inlineStr">
        <is>
          <t>USA</t>
        </is>
      </c>
      <c r="C843" s="5" t="inlineStr">
        <is>
          <t>USA</t>
        </is>
      </c>
      <c r="D843" s="5" t="inlineStr">
        <is>
          <t>United States</t>
        </is>
      </c>
      <c r="E843" s="5" t="n">
        <v>2022</v>
      </c>
      <c r="F843" s="5" t="n">
        <v>0.07000000000000001</v>
      </c>
      <c r="G843" s="5" t="n">
        <v>1.892</v>
      </c>
      <c r="H843" s="5" t="n">
        <v>0.294</v>
      </c>
      <c r="I843" s="5" t="n">
        <v>0.217</v>
      </c>
      <c r="J843" s="5" t="n">
        <v>2.109</v>
      </c>
      <c r="K843" s="5" t="n">
        <v>0</v>
      </c>
      <c r="L843" s="5" t="n">
        <v>1</v>
      </c>
      <c r="M843" s="5" t="n">
        <v>2.833</v>
      </c>
      <c r="N843" s="5" t="n">
        <v>1.17</v>
      </c>
      <c r="O843" s="5" t="n">
        <v>0.2</v>
      </c>
      <c r="P843" s="5" t="n">
        <v>3.033</v>
      </c>
      <c r="Q843" s="5" t="n">
        <v>0</v>
      </c>
      <c r="R843" s="5" t="n">
        <v>1</v>
      </c>
      <c r="S843" s="5" t="n">
        <v>5.296</v>
      </c>
      <c r="T843" s="5" t="n">
        <v>3.756</v>
      </c>
      <c r="U843" s="5" t="n">
        <v>0.183</v>
      </c>
      <c r="V843" s="5" t="n">
        <v>5.833</v>
      </c>
      <c r="W843" s="5" t="n">
        <v>0.07000000000000001</v>
      </c>
      <c r="X843" s="5" t="n">
        <v>1</v>
      </c>
      <c r="Y843" s="5" t="n">
        <v>6.835</v>
      </c>
      <c r="Z843" s="5" t="n">
        <v>0.717</v>
      </c>
      <c r="AA843" s="5" t="n">
        <v>0.127</v>
      </c>
      <c r="AB843" s="5" t="n">
        <v>6.962</v>
      </c>
      <c r="AC843" s="5" t="n">
        <v>0</v>
      </c>
      <c r="AD843" s="5" t="n">
        <v>1</v>
      </c>
      <c r="AE843" s="5" t="n">
        <v>12.431</v>
      </c>
      <c r="AF843" s="5" t="n">
        <v>2.304</v>
      </c>
      <c r="AG843" s="5" t="n">
        <v>0.109</v>
      </c>
      <c r="AH843" s="5" t="n">
        <v>12.54</v>
      </c>
      <c r="AI843" s="5" t="n">
        <v>0</v>
      </c>
      <c r="AJ843" s="5" t="n">
        <v>1</v>
      </c>
      <c r="AK843" s="5" t="n">
        <v>15.546</v>
      </c>
      <c r="AL843" s="5" t="n">
        <v>7.424</v>
      </c>
      <c r="AM843" s="5" t="n">
        <v>-1.527</v>
      </c>
      <c r="AN843" s="5" t="n">
        <v>15</v>
      </c>
      <c r="AO843" s="5" t="n">
        <v>0</v>
      </c>
      <c r="AP843" s="5" t="n">
        <v>1</v>
      </c>
      <c r="AQ843" s="5" t="n">
        <v>0.9370000000000001</v>
      </c>
      <c r="AR843" s="5" t="n">
        <v>0.123</v>
      </c>
      <c r="AS843" s="5" t="n">
        <v>0.111</v>
      </c>
      <c r="AT843" s="5" t="n">
        <v>1.121</v>
      </c>
      <c r="AU843" s="5" t="n">
        <v>0.07000000000000001</v>
      </c>
      <c r="AV843" s="5" t="n">
        <v>1</v>
      </c>
      <c r="AW843" s="5" t="n">
        <v>0.89</v>
      </c>
      <c r="AX843" s="5" t="n">
        <v>0.123</v>
      </c>
      <c r="AY843" s="5" t="n">
        <v>0.334</v>
      </c>
      <c r="AZ843" s="5" t="n">
        <v>1.31</v>
      </c>
      <c r="BA843" s="5" t="n">
        <v>0.07000000000000001</v>
      </c>
      <c r="BB843" s="5" t="n">
        <v>1</v>
      </c>
      <c r="BC843" s="5" t="n">
        <v>0.646</v>
      </c>
      <c r="BD843" s="5" t="n">
        <v>0.123</v>
      </c>
      <c r="BE843" s="5" t="n">
        <v>0.007</v>
      </c>
      <c r="BF843" s="5" t="n">
        <v>0.695</v>
      </c>
      <c r="BG843" s="5" t="n">
        <v>0.07000000000000001</v>
      </c>
      <c r="BH843" s="5" t="n">
        <v>1</v>
      </c>
      <c r="BI843" s="5" t="n">
        <v>0.8</v>
      </c>
      <c r="BJ843" s="5" t="n">
        <v>0.123</v>
      </c>
      <c r="BK843" s="5" t="n">
        <v>0.414</v>
      </c>
      <c r="BL843" s="5" t="n">
        <v>1.299</v>
      </c>
      <c r="BM843" s="5" t="n">
        <v>0.07000000000000001</v>
      </c>
      <c r="BN843" s="5" t="n">
        <v>1</v>
      </c>
      <c r="BO843" s="5" t="n">
        <v>0</v>
      </c>
      <c r="BP843" s="5" t="n">
        <v>0.003</v>
      </c>
      <c r="BQ843" s="5" t="n">
        <v>0.14</v>
      </c>
      <c r="BR843" s="5" t="n">
        <v>0</v>
      </c>
      <c r="BS843" s="5" t="n">
        <v>1</v>
      </c>
      <c r="BT843" s="5" t="n">
        <v>0</v>
      </c>
      <c r="BU843" s="5" t="n">
        <v>-0.004</v>
      </c>
      <c r="BV843" s="5" t="n">
        <v>0.173</v>
      </c>
      <c r="BW843" s="5" t="n">
        <v>0.07000000000000001</v>
      </c>
      <c r="BX843" s="5" t="n">
        <v>1</v>
      </c>
      <c r="BY843" s="5" t="n">
        <v>12.729</v>
      </c>
      <c r="BZ843" s="5" t="n">
        <v>0</v>
      </c>
      <c r="CA843" s="5" t="n">
        <v>12.729</v>
      </c>
      <c r="CB843" s="5" t="n">
        <v>0</v>
      </c>
      <c r="CC843" s="5" t="n">
        <v>84.79000000000001</v>
      </c>
      <c r="CD843" s="5" t="n">
        <v>7.95</v>
      </c>
      <c r="CE843" s="5" t="n">
        <v>27.65</v>
      </c>
      <c r="CF843" s="5" t="n">
        <v>120.311</v>
      </c>
      <c r="CG843" s="5" t="n">
        <v>0.07000000000000001</v>
      </c>
      <c r="CH843" s="5" t="n">
        <v>1</v>
      </c>
      <c r="CI843" s="5" t="n">
        <v>0</v>
      </c>
      <c r="CJ843" s="5" t="n">
        <v>0</v>
      </c>
      <c r="CK843" s="5" t="n">
        <v>0</v>
      </c>
      <c r="CL843" s="5" t="n">
        <v>0.248</v>
      </c>
      <c r="CM843" s="5" t="n">
        <v>0</v>
      </c>
      <c r="CN843" s="5" t="n">
        <v>1.151</v>
      </c>
      <c r="CO843" s="5" t="n">
        <v>1.902</v>
      </c>
      <c r="CP843" s="5" t="n">
        <v>0</v>
      </c>
      <c r="CQ843" s="5" t="n">
        <v>1.473</v>
      </c>
      <c r="CR843" s="5" t="n">
        <v>0</v>
      </c>
      <c r="CS843" s="5" t="n">
        <v>6.122</v>
      </c>
      <c r="CT843" s="5" t="n">
        <v>6.323</v>
      </c>
      <c r="CU843" s="5" t="n">
        <v>6.122</v>
      </c>
    </row>
    <row r="844">
      <c r="A844" s="5" t="inlineStr">
        <is>
          <t>USA2023</t>
        </is>
      </c>
      <c r="B844" s="5" t="inlineStr">
        <is>
          <t>USA</t>
        </is>
      </c>
      <c r="C844" s="5" t="inlineStr">
        <is>
          <t>USA</t>
        </is>
      </c>
      <c r="D844" s="5" t="inlineStr">
        <is>
          <t>United States</t>
        </is>
      </c>
      <c r="E844" s="5" t="n">
        <v>2023</v>
      </c>
      <c r="F844" s="5" t="n">
        <v>0.07000000000000001</v>
      </c>
      <c r="G844" s="5" t="n">
        <v>2.008</v>
      </c>
      <c r="H844" s="5" t="n">
        <v>0.457</v>
      </c>
      <c r="I844" s="5" t="n">
        <v>0.246</v>
      </c>
      <c r="J844" s="5" t="n">
        <v>2.254</v>
      </c>
      <c r="K844" s="5" t="n">
        <v>0</v>
      </c>
      <c r="L844" s="5" t="n">
        <v>1</v>
      </c>
      <c r="M844" s="5" t="n">
        <v>3.383</v>
      </c>
      <c r="N844" s="5" t="n">
        <v>1.678</v>
      </c>
      <c r="O844" s="5" t="n">
        <v>0.288</v>
      </c>
      <c r="P844" s="5" t="n">
        <v>3.671</v>
      </c>
      <c r="Q844" s="5" t="n">
        <v>0</v>
      </c>
      <c r="R844" s="5" t="n">
        <v>1</v>
      </c>
      <c r="S844" s="5" t="n">
        <v>5.451</v>
      </c>
      <c r="T844" s="5" t="n">
        <v>3.894</v>
      </c>
      <c r="U844" s="5" t="n">
        <v>0.268</v>
      </c>
      <c r="V844" s="5" t="n">
        <v>6.072</v>
      </c>
      <c r="W844" s="5" t="n">
        <v>0.07000000000000001</v>
      </c>
      <c r="X844" s="5" t="n">
        <v>1</v>
      </c>
      <c r="Y844" s="5" t="n">
        <v>3.187</v>
      </c>
      <c r="Z844" s="5" t="n">
        <v>0.357</v>
      </c>
      <c r="AA844" s="5" t="n">
        <v>0.144</v>
      </c>
      <c r="AB844" s="5" t="n">
        <v>3.331</v>
      </c>
      <c r="AC844" s="5" t="n">
        <v>0</v>
      </c>
      <c r="AD844" s="5" t="n">
        <v>1</v>
      </c>
      <c r="AE844" s="5" t="n">
        <v>9.375</v>
      </c>
      <c r="AF844" s="5" t="n">
        <v>1.867</v>
      </c>
      <c r="AG844" s="5" t="n">
        <v>0.156</v>
      </c>
      <c r="AH844" s="5" t="n">
        <v>9.531000000000001</v>
      </c>
      <c r="AI844" s="5" t="n">
        <v>0</v>
      </c>
      <c r="AJ844" s="5" t="n">
        <v>1</v>
      </c>
      <c r="AK844" s="5" t="n">
        <v>12.623</v>
      </c>
      <c r="AL844" s="5" t="n">
        <v>6.253</v>
      </c>
      <c r="AM844" s="5" t="n">
        <v>-1.265</v>
      </c>
      <c r="AN844" s="5" t="n">
        <v>12.153</v>
      </c>
      <c r="AO844" s="5" t="n">
        <v>0</v>
      </c>
      <c r="AP844" s="5" t="n">
        <v>1</v>
      </c>
      <c r="AQ844" s="5" t="n">
        <v>0.8139999999999999</v>
      </c>
      <c r="AR844" s="5" t="n">
        <v>0.129</v>
      </c>
      <c r="AS844" s="5" t="n">
        <v>0.13</v>
      </c>
      <c r="AT844" s="5" t="n">
        <v>1.01</v>
      </c>
      <c r="AU844" s="5" t="n">
        <v>0.07000000000000001</v>
      </c>
      <c r="AV844" s="5" t="n">
        <v>1</v>
      </c>
      <c r="AW844" s="5" t="n">
        <v>0.618</v>
      </c>
      <c r="AX844" s="5" t="n">
        <v>0.129</v>
      </c>
      <c r="AY844" s="5" t="n">
        <v>0.422</v>
      </c>
      <c r="AZ844" s="5" t="n">
        <v>1.113</v>
      </c>
      <c r="BA844" s="5" t="n">
        <v>0.07000000000000001</v>
      </c>
      <c r="BB844" s="5" t="n">
        <v>1</v>
      </c>
      <c r="BC844" s="5" t="n">
        <v>0.569</v>
      </c>
      <c r="BD844" s="5" t="n">
        <v>0.129</v>
      </c>
      <c r="BE844" s="5" t="n">
        <v>0.008999999999999999</v>
      </c>
      <c r="BF844" s="5" t="n">
        <v>0.614</v>
      </c>
      <c r="BG844" s="5" t="n">
        <v>0.07000000000000001</v>
      </c>
      <c r="BH844" s="5" t="n">
        <v>1</v>
      </c>
      <c r="BI844" s="5" t="n">
        <v>0.697</v>
      </c>
      <c r="BJ844" s="5" t="n">
        <v>0.129</v>
      </c>
      <c r="BK844" s="5" t="n">
        <v>0.321</v>
      </c>
      <c r="BL844" s="5" t="n">
        <v>1.089</v>
      </c>
      <c r="BM844" s="5" t="n">
        <v>0.07000000000000001</v>
      </c>
      <c r="BN844" s="5" t="n">
        <v>1</v>
      </c>
      <c r="BO844" s="5" t="n">
        <v>0</v>
      </c>
      <c r="BP844" s="5" t="n">
        <v>0.003</v>
      </c>
      <c r="BQ844" s="5" t="n">
        <v>0.144</v>
      </c>
      <c r="BR844" s="5" t="n">
        <v>0</v>
      </c>
      <c r="BS844" s="5" t="n">
        <v>1</v>
      </c>
      <c r="BT844" s="5" t="n">
        <v>0</v>
      </c>
      <c r="BU844" s="5" t="n">
        <v>-0.004</v>
      </c>
      <c r="BV844" s="5" t="n">
        <v>0.169</v>
      </c>
      <c r="BW844" s="5" t="n">
        <v>0.07000000000000001</v>
      </c>
      <c r="BX844" s="5" t="n">
        <v>1</v>
      </c>
      <c r="BY844" s="5" t="n">
        <v>13.254</v>
      </c>
      <c r="BZ844" s="5" t="n">
        <v>0</v>
      </c>
      <c r="CA844" s="5" t="n">
        <v>13.254</v>
      </c>
      <c r="CB844" s="5" t="n">
        <v>0</v>
      </c>
      <c r="CC844" s="5" t="n">
        <v>68.569</v>
      </c>
      <c r="CD844" s="5" t="n">
        <v>7.95</v>
      </c>
      <c r="CE844" s="5" t="n">
        <v>41.73</v>
      </c>
      <c r="CF844" s="5" t="n">
        <v>118.02</v>
      </c>
      <c r="CG844" s="5" t="n">
        <v>0.07000000000000001</v>
      </c>
      <c r="CH844" s="5" t="n">
        <v>1</v>
      </c>
      <c r="CI844" s="5" t="n">
        <v>0</v>
      </c>
      <c r="CJ844" s="5" t="n">
        <v>0</v>
      </c>
      <c r="CK844" s="5" t="n">
        <v>0</v>
      </c>
      <c r="CL844" s="5" t="n">
        <v>0.258</v>
      </c>
      <c r="CM844" s="5" t="n">
        <v>0</v>
      </c>
      <c r="CN844" s="5" t="n">
        <v>1.25</v>
      </c>
      <c r="CO844" s="5" t="n">
        <v>2.124</v>
      </c>
      <c r="CP844" s="5" t="n">
        <v>0</v>
      </c>
      <c r="CQ844" s="5" t="n">
        <v>1.534</v>
      </c>
      <c r="CR844" s="5" t="n">
        <v>0</v>
      </c>
      <c r="CS844" s="5" t="n">
        <v>2.445</v>
      </c>
      <c r="CT844" s="5" t="n">
        <v>3.961</v>
      </c>
      <c r="CU844" s="5" t="n">
        <v>2.445</v>
      </c>
    </row>
    <row r="845">
      <c r="A845" s="5" t="inlineStr">
        <is>
          <t>USA2024</t>
        </is>
      </c>
      <c r="B845" s="5" t="inlineStr">
        <is>
          <t>USA</t>
        </is>
      </c>
      <c r="C845" s="5" t="inlineStr">
        <is>
          <t>USA</t>
        </is>
      </c>
      <c r="D845" s="5" t="inlineStr">
        <is>
          <t>United States</t>
        </is>
      </c>
      <c r="E845" s="5" t="n">
        <v>2024</v>
      </c>
      <c r="F845" s="5" t="n">
        <v>0.07000000000000001</v>
      </c>
      <c r="G845" s="5" t="n">
        <v>1.746</v>
      </c>
      <c r="H845" s="5" t="n">
        <v>0.442</v>
      </c>
      <c r="I845" s="5" t="n">
        <v>0.253</v>
      </c>
      <c r="J845" s="5" t="n">
        <v>1.999</v>
      </c>
      <c r="K845" s="5" t="n">
        <v>0</v>
      </c>
      <c r="L845" s="5" t="n">
        <v>1</v>
      </c>
      <c r="M845" s="5" t="n">
        <v>2.845</v>
      </c>
      <c r="N845" s="5" t="n">
        <v>1.55</v>
      </c>
      <c r="O845" s="5" t="n">
        <v>0.297</v>
      </c>
      <c r="P845" s="5" t="n">
        <v>3.141</v>
      </c>
      <c r="Q845" s="5" t="n">
        <v>0</v>
      </c>
      <c r="R845" s="5" t="n">
        <v>1</v>
      </c>
      <c r="S845" s="5" t="n">
        <v>5.618</v>
      </c>
      <c r="T845" s="5" t="n">
        <v>4.009</v>
      </c>
      <c r="U845" s="5" t="n">
        <v>0.286</v>
      </c>
      <c r="V845" s="5" t="n">
        <v>6.258</v>
      </c>
      <c r="W845" s="5" t="n">
        <v>0.07000000000000001</v>
      </c>
      <c r="X845" s="5" t="n">
        <v>1</v>
      </c>
      <c r="Y845" s="5" t="n">
        <v>2.492</v>
      </c>
      <c r="Z845" s="5" t="n">
        <v>0.315</v>
      </c>
      <c r="AA845" s="5" t="n">
        <v>0.148</v>
      </c>
      <c r="AB845" s="5" t="n">
        <v>2.64</v>
      </c>
      <c r="AC845" s="5" t="n">
        <v>0</v>
      </c>
      <c r="AD845" s="5" t="n">
        <v>1</v>
      </c>
      <c r="AE845" s="5" t="n">
        <v>8.52</v>
      </c>
      <c r="AF845" s="5" t="n">
        <v>1.866</v>
      </c>
      <c r="AG845" s="5" t="n">
        <v>0.161</v>
      </c>
      <c r="AH845" s="5" t="n">
        <v>8.680999999999999</v>
      </c>
      <c r="AI845" s="5" t="n">
        <v>0</v>
      </c>
      <c r="AJ845" s="5" t="n">
        <v>1</v>
      </c>
      <c r="AK845" s="5" t="n">
        <v>11.864</v>
      </c>
      <c r="AL845" s="5" t="n">
        <v>6.034</v>
      </c>
      <c r="AM845" s="5" t="n">
        <v>-1.285</v>
      </c>
      <c r="AN845" s="5" t="n">
        <v>11.319</v>
      </c>
      <c r="AO845" s="5" t="n">
        <v>0</v>
      </c>
      <c r="AP845" s="5" t="n">
        <v>1</v>
      </c>
      <c r="AQ845" s="5" t="n">
        <v>0.75</v>
      </c>
      <c r="AR845" s="5" t="n">
        <v>0.132</v>
      </c>
      <c r="AS845" s="5" t="n">
        <v>0.148</v>
      </c>
      <c r="AT845" s="5" t="n">
        <v>0.96</v>
      </c>
      <c r="AU845" s="5" t="n">
        <v>0.07000000000000001</v>
      </c>
      <c r="AV845" s="5" t="n">
        <v>1</v>
      </c>
      <c r="AW845" s="5" t="n">
        <v>0.655</v>
      </c>
      <c r="AX845" s="5" t="n">
        <v>0.132</v>
      </c>
      <c r="AY845" s="5" t="n">
        <v>0.275</v>
      </c>
      <c r="AZ845" s="5" t="n">
        <v>0.995</v>
      </c>
      <c r="BA845" s="5" t="n">
        <v>0.07000000000000001</v>
      </c>
      <c r="BB845" s="5" t="n">
        <v>1</v>
      </c>
      <c r="BC845" s="5" t="n">
        <v>0.529</v>
      </c>
      <c r="BD845" s="5" t="n">
        <v>0.132</v>
      </c>
      <c r="BE845" s="5" t="n">
        <v>0.01</v>
      </c>
      <c r="BF845" s="5" t="n">
        <v>0.572</v>
      </c>
      <c r="BG845" s="5" t="n">
        <v>0.07000000000000001</v>
      </c>
      <c r="BH845" s="5" t="n">
        <v>1</v>
      </c>
      <c r="BI845" s="5" t="n">
        <v>0.666</v>
      </c>
      <c r="BJ845" s="5" t="n">
        <v>0.132</v>
      </c>
      <c r="BK845" s="5" t="n">
        <v>0.284</v>
      </c>
      <c r="BL845" s="5" t="n">
        <v>1.016</v>
      </c>
      <c r="BM845" s="5" t="n">
        <v>0.07000000000000001</v>
      </c>
      <c r="BN845" s="5" t="n">
        <v>1</v>
      </c>
      <c r="BO845" s="5" t="n">
        <v>0</v>
      </c>
      <c r="BP845" s="5" t="n">
        <v>0.003</v>
      </c>
      <c r="BQ845" s="5" t="n">
        <v>0.149</v>
      </c>
      <c r="BR845" s="5" t="n">
        <v>0</v>
      </c>
      <c r="BS845" s="5" t="n">
        <v>1</v>
      </c>
      <c r="BT845" s="5" t="n">
        <v>0</v>
      </c>
      <c r="BU845" s="5" t="n">
        <v>-0.004</v>
      </c>
      <c r="BV845" s="5" t="n">
        <v>0.187</v>
      </c>
      <c r="BW845" s="5" t="n">
        <v>0.07000000000000001</v>
      </c>
      <c r="BX845" s="5" t="n">
        <v>1</v>
      </c>
      <c r="BY845" s="5" t="n">
        <v>13.646</v>
      </c>
      <c r="BZ845" s="5" t="n">
        <v>0</v>
      </c>
      <c r="CA845" s="5" t="n">
        <v>13.646</v>
      </c>
      <c r="CB845" s="5" t="n">
        <v>0</v>
      </c>
      <c r="CC845" s="5" t="n">
        <v>66.652</v>
      </c>
      <c r="CD845" s="5" t="n">
        <v>7.95</v>
      </c>
      <c r="CE845" s="5" t="n">
        <v>35.22</v>
      </c>
      <c r="CF845" s="5" t="n">
        <v>109.003</v>
      </c>
      <c r="CG845" s="5" t="n">
        <v>0.07000000000000001</v>
      </c>
      <c r="CH845" s="5" t="n">
        <v>1</v>
      </c>
      <c r="CI845" s="5" t="n">
        <v>0</v>
      </c>
      <c r="CJ845" s="5" t="n">
        <v>0</v>
      </c>
      <c r="CK845" s="5" t="n">
        <v>0</v>
      </c>
      <c r="CL845" s="5" t="n">
        <v>0.266</v>
      </c>
      <c r="CM845" s="5" t="n">
        <v>0</v>
      </c>
      <c r="CN845" s="5" t="n">
        <v>1.28</v>
      </c>
      <c r="CO845" s="5" t="n">
        <v>2.256</v>
      </c>
      <c r="CP845" s="5" t="n">
        <v>0</v>
      </c>
      <c r="CQ845" s="5" t="n">
        <v>1.579</v>
      </c>
      <c r="CR845" s="5" t="n">
        <v>0</v>
      </c>
      <c r="CS845" s="5" t="n">
        <v>2.211</v>
      </c>
      <c r="CT845" s="5" t="n">
        <v>4.658</v>
      </c>
      <c r="CU845" s="5" t="n">
        <v>2.211</v>
      </c>
    </row>
    <row r="846">
      <c r="A846" s="5" t="inlineStr">
        <is>
          <t>URY2021</t>
        </is>
      </c>
      <c r="B846" s="5" t="inlineStr">
        <is>
          <t>URY</t>
        </is>
      </c>
      <c r="C846" s="5" t="inlineStr">
        <is>
          <t>URY</t>
        </is>
      </c>
      <c r="D846" s="5" t="inlineStr">
        <is>
          <t>Uruguay</t>
        </is>
      </c>
      <c r="E846" s="5" t="n">
        <v>2021</v>
      </c>
      <c r="F846" s="5" t="n">
        <v>0.22</v>
      </c>
      <c r="G846" s="5" t="n">
        <v>5.897</v>
      </c>
      <c r="H846" s="5" t="n">
        <v>1.143</v>
      </c>
      <c r="I846" s="5" t="n">
        <v>0</v>
      </c>
      <c r="J846" s="5" t="n">
        <v>5.897</v>
      </c>
      <c r="K846" s="5" t="n">
        <v>0</v>
      </c>
      <c r="L846" s="5" t="n">
        <v>1</v>
      </c>
      <c r="M846" s="5" t="n">
        <v>7.964</v>
      </c>
      <c r="N846" s="5" t="n">
        <v>3.43</v>
      </c>
      <c r="O846" s="5" t="n">
        <v>0</v>
      </c>
      <c r="P846" s="5" t="n">
        <v>7.964</v>
      </c>
      <c r="Q846" s="5" t="n">
        <v>0</v>
      </c>
      <c r="R846" s="5" t="n">
        <v>1</v>
      </c>
      <c r="S846" s="5" t="n">
        <v>11.613</v>
      </c>
      <c r="T846" s="5" t="n">
        <v>6.86</v>
      </c>
      <c r="U846" s="5" t="n">
        <v>0</v>
      </c>
      <c r="V846" s="5" t="n">
        <v>14.168</v>
      </c>
      <c r="W846" s="5" t="n">
        <v>0.22</v>
      </c>
      <c r="X846" s="5" t="n">
        <v>1</v>
      </c>
      <c r="Y846" s="5" t="n">
        <v>5.919</v>
      </c>
      <c r="Z846" s="5" t="n">
        <v>0.796</v>
      </c>
      <c r="AA846" s="5" t="n">
        <v>17.006</v>
      </c>
      <c r="AB846" s="5" t="n">
        <v>22.925</v>
      </c>
      <c r="AC846" s="5" t="n">
        <v>0</v>
      </c>
      <c r="AD846" s="5" t="n">
        <v>1</v>
      </c>
      <c r="AE846" s="5" t="n">
        <v>7.062</v>
      </c>
      <c r="AF846" s="5" t="n">
        <v>1.654</v>
      </c>
      <c r="AG846" s="5" t="n">
        <v>15.862</v>
      </c>
      <c r="AH846" s="5" t="n">
        <v>22.925</v>
      </c>
      <c r="AI846" s="5" t="n">
        <v>0</v>
      </c>
      <c r="AJ846" s="5" t="n">
        <v>1</v>
      </c>
      <c r="AK846" s="5" t="n">
        <v>13.922</v>
      </c>
      <c r="AL846" s="5" t="n">
        <v>7.481</v>
      </c>
      <c r="AM846" s="5" t="n">
        <v>15.412</v>
      </c>
      <c r="AN846" s="5" t="n">
        <v>35.788</v>
      </c>
      <c r="AO846" s="5" t="n">
        <v>0.22</v>
      </c>
      <c r="AP846" s="5" t="n">
        <v>1</v>
      </c>
      <c r="AQ846" s="5" t="n">
        <v>0.649</v>
      </c>
      <c r="AR846" s="5" t="n">
        <v>0.114</v>
      </c>
      <c r="AS846" s="5" t="n">
        <v>0.836</v>
      </c>
      <c r="AT846" s="5" t="n">
        <v>1.485</v>
      </c>
      <c r="AU846" s="5" t="n">
        <v>0</v>
      </c>
      <c r="AV846" s="5" t="n">
        <v>1</v>
      </c>
      <c r="AW846" s="5" t="n">
        <v>0.577</v>
      </c>
      <c r="AX846" s="5" t="n">
        <v>0.114</v>
      </c>
      <c r="AY846" s="5" t="n">
        <v>0.277</v>
      </c>
      <c r="AZ846" s="5" t="n">
        <v>1.041</v>
      </c>
      <c r="BA846" s="5" t="n">
        <v>0.22</v>
      </c>
      <c r="BB846" s="5" t="n">
        <v>1</v>
      </c>
      <c r="BC846" s="5" t="n">
        <v>0.458</v>
      </c>
      <c r="BD846" s="5" t="n">
        <v>0.114</v>
      </c>
      <c r="BE846" s="5" t="n">
        <v>0.057</v>
      </c>
      <c r="BF846" s="5" t="n">
        <v>0.629</v>
      </c>
      <c r="BG846" s="5" t="n">
        <v>0.22</v>
      </c>
      <c r="BH846" s="5" t="n">
        <v>1</v>
      </c>
      <c r="BI846" s="5" t="n">
        <v>0.491</v>
      </c>
      <c r="BJ846" s="5" t="n">
        <v>0.114</v>
      </c>
      <c r="BK846" s="5" t="n">
        <v>0.495</v>
      </c>
      <c r="BL846" s="5" t="n">
        <v>0.986</v>
      </c>
      <c r="BM846" s="5" t="n">
        <v>0</v>
      </c>
      <c r="BN846" s="5" t="n">
        <v>1</v>
      </c>
      <c r="BO846" s="5" t="n">
        <v>0</v>
      </c>
      <c r="BP846" s="5" t="n">
        <v>0</v>
      </c>
      <c r="BQ846" s="5" t="n">
        <v>0.127</v>
      </c>
      <c r="BR846" s="5" t="n">
        <v>0</v>
      </c>
      <c r="BS846" s="5" t="n">
        <v>1</v>
      </c>
      <c r="BT846" s="5" t="n">
        <v>0</v>
      </c>
      <c r="BU846" s="5" t="n">
        <v>0</v>
      </c>
      <c r="BV846" s="5" t="n">
        <v>0.174</v>
      </c>
      <c r="BW846" s="5" t="n">
        <v>0.22</v>
      </c>
      <c r="BX846" s="5" t="n">
        <v>1</v>
      </c>
      <c r="BY846" s="5" t="n">
        <v>11.787</v>
      </c>
      <c r="BZ846" s="5" t="n">
        <v>0</v>
      </c>
      <c r="CA846" s="5" t="n">
        <v>11.787</v>
      </c>
      <c r="CB846" s="5" t="n">
        <v>0</v>
      </c>
      <c r="CC846" s="5" t="n">
        <v>78.125</v>
      </c>
      <c r="CD846" s="5" t="n">
        <v>7.95</v>
      </c>
      <c r="CE846" s="5" t="n">
        <v>-4.62</v>
      </c>
      <c r="CF846" s="5" t="n">
        <v>89.676</v>
      </c>
      <c r="CG846" s="5" t="n">
        <v>0.22</v>
      </c>
      <c r="CH846" s="5" t="n">
        <v>1</v>
      </c>
      <c r="CI846" s="5" t="n">
        <v>0</v>
      </c>
      <c r="CJ846" s="5" t="n">
        <v>0</v>
      </c>
      <c r="CK846" s="5" t="n">
        <v>0</v>
      </c>
      <c r="CL846" s="5" t="n">
        <v>0</v>
      </c>
      <c r="CM846" s="5" t="n">
        <v>0</v>
      </c>
      <c r="CN846" s="5" t="n">
        <v>0</v>
      </c>
      <c r="CO846" s="5" t="n">
        <v>0</v>
      </c>
      <c r="CP846" s="5" t="n">
        <v>0</v>
      </c>
      <c r="CQ846" s="5" t="n">
        <v>1.198</v>
      </c>
      <c r="CR846" s="5" t="n">
        <v>0</v>
      </c>
      <c r="CS846" s="5" t="n">
        <v>4.776</v>
      </c>
      <c r="CT846" s="5" t="n">
        <v>4.753</v>
      </c>
      <c r="CU846" s="5" t="n">
        <v>15.983</v>
      </c>
    </row>
    <row r="847">
      <c r="A847" s="5" t="inlineStr">
        <is>
          <t>URY2022</t>
        </is>
      </c>
      <c r="B847" s="5" t="inlineStr">
        <is>
          <t>URY</t>
        </is>
      </c>
      <c r="C847" s="5" t="inlineStr">
        <is>
          <t>URY</t>
        </is>
      </c>
      <c r="D847" s="5" t="inlineStr">
        <is>
          <t>Uruguay</t>
        </is>
      </c>
      <c r="E847" s="5" t="n">
        <v>2022</v>
      </c>
      <c r="F847" s="5" t="n">
        <v>0.22</v>
      </c>
      <c r="G847" s="5" t="n">
        <v>11.72</v>
      </c>
      <c r="H847" s="5" t="n">
        <v>1.235</v>
      </c>
      <c r="I847" s="5" t="n">
        <v>0</v>
      </c>
      <c r="J847" s="5" t="n">
        <v>11.72</v>
      </c>
      <c r="K847" s="5" t="n">
        <v>0</v>
      </c>
      <c r="L847" s="5" t="n">
        <v>1</v>
      </c>
      <c r="M847" s="5" t="n">
        <v>9.782999999999999</v>
      </c>
      <c r="N847" s="5" t="n">
        <v>3.704</v>
      </c>
      <c r="O847" s="5" t="n">
        <v>0</v>
      </c>
      <c r="P847" s="5" t="n">
        <v>9.782999999999999</v>
      </c>
      <c r="Q847" s="5" t="n">
        <v>0</v>
      </c>
      <c r="R847" s="5" t="n">
        <v>1</v>
      </c>
      <c r="S847" s="5" t="n">
        <v>17.893</v>
      </c>
      <c r="T847" s="5" t="n">
        <v>7.408</v>
      </c>
      <c r="U847" s="5" t="n">
        <v>0.291</v>
      </c>
      <c r="V847" s="5" t="n">
        <v>21.83</v>
      </c>
      <c r="W847" s="5" t="n">
        <v>0.22</v>
      </c>
      <c r="X847" s="5" t="n">
        <v>1</v>
      </c>
      <c r="Y847" s="5" t="n">
        <v>6.392</v>
      </c>
      <c r="Z847" s="5" t="n">
        <v>0.86</v>
      </c>
      <c r="AA847" s="5" t="n">
        <v>18.365</v>
      </c>
      <c r="AB847" s="5" t="n">
        <v>24.757</v>
      </c>
      <c r="AC847" s="5" t="n">
        <v>0</v>
      </c>
      <c r="AD847" s="5" t="n">
        <v>1</v>
      </c>
      <c r="AE847" s="5" t="n">
        <v>7.627</v>
      </c>
      <c r="AF847" s="5" t="n">
        <v>1.786</v>
      </c>
      <c r="AG847" s="5" t="n">
        <v>17.13</v>
      </c>
      <c r="AH847" s="5" t="n">
        <v>24.757</v>
      </c>
      <c r="AI847" s="5" t="n">
        <v>0</v>
      </c>
      <c r="AJ847" s="5" t="n">
        <v>1</v>
      </c>
      <c r="AK847" s="5" t="n">
        <v>15.035</v>
      </c>
      <c r="AL847" s="5" t="n">
        <v>8.079000000000001</v>
      </c>
      <c r="AM847" s="5" t="n">
        <v>17.16</v>
      </c>
      <c r="AN847" s="5" t="n">
        <v>38.649</v>
      </c>
      <c r="AO847" s="5" t="n">
        <v>0.22</v>
      </c>
      <c r="AP847" s="5" t="n">
        <v>1</v>
      </c>
      <c r="AQ847" s="5" t="n">
        <v>0.896</v>
      </c>
      <c r="AR847" s="5" t="n">
        <v>0.123</v>
      </c>
      <c r="AS847" s="5" t="n">
        <v>0.885</v>
      </c>
      <c r="AT847" s="5" t="n">
        <v>1.781</v>
      </c>
      <c r="AU847" s="5" t="n">
        <v>0</v>
      </c>
      <c r="AV847" s="5" t="n">
        <v>1</v>
      </c>
      <c r="AW847" s="5" t="n">
        <v>0.89</v>
      </c>
      <c r="AX847" s="5" t="n">
        <v>0.123</v>
      </c>
      <c r="AY847" s="5" t="n">
        <v>0.19</v>
      </c>
      <c r="AZ847" s="5" t="n">
        <v>1.318</v>
      </c>
      <c r="BA847" s="5" t="n">
        <v>0.22</v>
      </c>
      <c r="BB847" s="5" t="n">
        <v>1</v>
      </c>
      <c r="BC847" s="5" t="n">
        <v>0.62</v>
      </c>
      <c r="BD847" s="5" t="n">
        <v>0.123</v>
      </c>
      <c r="BE847" s="5" t="n">
        <v>-0.021</v>
      </c>
      <c r="BF847" s="5" t="n">
        <v>0.731</v>
      </c>
      <c r="BG847" s="5" t="n">
        <v>0.22</v>
      </c>
      <c r="BH847" s="5" t="n">
        <v>1</v>
      </c>
      <c r="BI847" s="5" t="n">
        <v>0.608</v>
      </c>
      <c r="BJ847" s="5" t="n">
        <v>0.123</v>
      </c>
      <c r="BK847" s="5" t="n">
        <v>0.575</v>
      </c>
      <c r="BL847" s="5" t="n">
        <v>1.183</v>
      </c>
      <c r="BM847" s="5" t="n">
        <v>0</v>
      </c>
      <c r="BN847" s="5" t="n">
        <v>1</v>
      </c>
      <c r="BO847" s="5" t="n">
        <v>0</v>
      </c>
      <c r="BP847" s="5" t="n">
        <v>0</v>
      </c>
      <c r="BQ847" s="5" t="n">
        <v>0.14</v>
      </c>
      <c r="BR847" s="5" t="n">
        <v>0</v>
      </c>
      <c r="BS847" s="5" t="n">
        <v>1</v>
      </c>
      <c r="BT847" s="5" t="n">
        <v>0</v>
      </c>
      <c r="BU847" s="5" t="n">
        <v>0</v>
      </c>
      <c r="BV847" s="5" t="n">
        <v>0.191</v>
      </c>
      <c r="BW847" s="5" t="n">
        <v>0.22</v>
      </c>
      <c r="BX847" s="5" t="n">
        <v>1</v>
      </c>
      <c r="BY847" s="5" t="n">
        <v>12.729</v>
      </c>
      <c r="BZ847" s="5" t="n">
        <v>0</v>
      </c>
      <c r="CA847" s="5" t="n">
        <v>12.729</v>
      </c>
      <c r="CB847" s="5" t="n">
        <v>0</v>
      </c>
      <c r="CC847" s="5" t="n">
        <v>97.90000000000001</v>
      </c>
      <c r="CD847" s="5" t="n">
        <v>7.95</v>
      </c>
      <c r="CE847" s="5" t="n">
        <v>-6.28</v>
      </c>
      <c r="CF847" s="5" t="n">
        <v>111.777</v>
      </c>
      <c r="CG847" s="5" t="n">
        <v>0.22</v>
      </c>
      <c r="CH847" s="5" t="n">
        <v>1</v>
      </c>
      <c r="CI847" s="5" t="n">
        <v>0</v>
      </c>
      <c r="CJ847" s="5" t="n">
        <v>0</v>
      </c>
      <c r="CK847" s="5" t="n">
        <v>0</v>
      </c>
      <c r="CL847" s="5" t="n">
        <v>0</v>
      </c>
      <c r="CM847" s="5" t="n">
        <v>0</v>
      </c>
      <c r="CN847" s="5" t="n">
        <v>0</v>
      </c>
      <c r="CO847" s="5" t="n">
        <v>0</v>
      </c>
      <c r="CP847" s="5" t="n">
        <v>0</v>
      </c>
      <c r="CQ847" s="5" t="n">
        <v>1.294</v>
      </c>
      <c r="CR847" s="5" t="n">
        <v>0</v>
      </c>
      <c r="CS847" s="5" t="n">
        <v>5.158</v>
      </c>
      <c r="CT847" s="5" t="n">
        <v>10.485</v>
      </c>
      <c r="CU847" s="5" t="n">
        <v>29.494</v>
      </c>
    </row>
    <row r="848">
      <c r="A848" s="5" t="inlineStr">
        <is>
          <t>URY2023</t>
        </is>
      </c>
      <c r="B848" s="5" t="inlineStr">
        <is>
          <t>URY</t>
        </is>
      </c>
      <c r="C848" s="5" t="inlineStr">
        <is>
          <t>URY</t>
        </is>
      </c>
      <c r="D848" s="5" t="inlineStr">
        <is>
          <t>Uruguay</t>
        </is>
      </c>
      <c r="E848" s="5" t="n">
        <v>2023</v>
      </c>
      <c r="F848" s="5" t="n">
        <v>0.22</v>
      </c>
      <c r="G848" s="5" t="n">
        <v>5.067</v>
      </c>
      <c r="H848" s="5" t="n">
        <v>1.119</v>
      </c>
      <c r="I848" s="5" t="n">
        <v>0</v>
      </c>
      <c r="J848" s="5" t="n">
        <v>5.067</v>
      </c>
      <c r="K848" s="5" t="n">
        <v>0</v>
      </c>
      <c r="L848" s="5" t="n">
        <v>1</v>
      </c>
      <c r="M848" s="5" t="n">
        <v>6.689</v>
      </c>
      <c r="N848" s="5" t="n">
        <v>3.356</v>
      </c>
      <c r="O848" s="5" t="n">
        <v>0</v>
      </c>
      <c r="P848" s="5" t="n">
        <v>6.689</v>
      </c>
      <c r="Q848" s="5" t="n">
        <v>0</v>
      </c>
      <c r="R848" s="5" t="n">
        <v>1</v>
      </c>
      <c r="S848" s="5" t="n">
        <v>10.661</v>
      </c>
      <c r="T848" s="5" t="n">
        <v>6.712</v>
      </c>
      <c r="U848" s="5" t="n">
        <v>0.26</v>
      </c>
      <c r="V848" s="5" t="n">
        <v>13.006</v>
      </c>
      <c r="W848" s="5" t="n">
        <v>0.22</v>
      </c>
      <c r="X848" s="5" t="n">
        <v>1</v>
      </c>
      <c r="Y848" s="5" t="n">
        <v>6.656</v>
      </c>
      <c r="Z848" s="5" t="n">
        <v>0.895</v>
      </c>
      <c r="AA848" s="5" t="n">
        <v>19.123</v>
      </c>
      <c r="AB848" s="5" t="n">
        <v>25.779</v>
      </c>
      <c r="AC848" s="5" t="n">
        <v>0</v>
      </c>
      <c r="AD848" s="5" t="n">
        <v>1</v>
      </c>
      <c r="AE848" s="5" t="n">
        <v>7.942</v>
      </c>
      <c r="AF848" s="5" t="n">
        <v>1.86</v>
      </c>
      <c r="AG848" s="5" t="n">
        <v>17.837</v>
      </c>
      <c r="AH848" s="5" t="n">
        <v>25.779</v>
      </c>
      <c r="AI848" s="5" t="n">
        <v>0</v>
      </c>
      <c r="AJ848" s="5" t="n">
        <v>1</v>
      </c>
      <c r="AK848" s="5" t="n">
        <v>15.656</v>
      </c>
      <c r="AL848" s="5" t="n">
        <v>8.412000000000001</v>
      </c>
      <c r="AM848" s="5" t="n">
        <v>18.135</v>
      </c>
      <c r="AN848" s="5" t="n">
        <v>40.244</v>
      </c>
      <c r="AO848" s="5" t="n">
        <v>0.22</v>
      </c>
      <c r="AP848" s="5" t="n">
        <v>1</v>
      </c>
      <c r="AQ848" s="5" t="n">
        <v>0.791</v>
      </c>
      <c r="AR848" s="5" t="n">
        <v>0.129</v>
      </c>
      <c r="AS848" s="5" t="n">
        <v>1.077</v>
      </c>
      <c r="AT848" s="5" t="n">
        <v>1.868</v>
      </c>
      <c r="AU848" s="5" t="n">
        <v>0</v>
      </c>
      <c r="AV848" s="5" t="n">
        <v>1</v>
      </c>
      <c r="AW848" s="5" t="n">
        <v>0.618</v>
      </c>
      <c r="AX848" s="5" t="n">
        <v>0.129</v>
      </c>
      <c r="AY848" s="5" t="n">
        <v>0.544</v>
      </c>
      <c r="AZ848" s="5" t="n">
        <v>1.418</v>
      </c>
      <c r="BA848" s="5" t="n">
        <v>0.22</v>
      </c>
      <c r="BB848" s="5" t="n">
        <v>1</v>
      </c>
      <c r="BC848" s="5" t="n">
        <v>0.554</v>
      </c>
      <c r="BD848" s="5" t="n">
        <v>0.129</v>
      </c>
      <c r="BE848" s="5" t="n">
        <v>0.251</v>
      </c>
      <c r="BF848" s="5" t="n">
        <v>0.983</v>
      </c>
      <c r="BG848" s="5" t="n">
        <v>0.22</v>
      </c>
      <c r="BH848" s="5" t="n">
        <v>1</v>
      </c>
      <c r="BI848" s="5" t="n">
        <v>0.5570000000000001</v>
      </c>
      <c r="BJ848" s="5" t="n">
        <v>0.129</v>
      </c>
      <c r="BK848" s="5" t="n">
        <v>0.88</v>
      </c>
      <c r="BL848" s="5" t="n">
        <v>1.437</v>
      </c>
      <c r="BM848" s="5" t="n">
        <v>0</v>
      </c>
      <c r="BN848" s="5" t="n">
        <v>1</v>
      </c>
      <c r="BO848" s="5" t="n">
        <v>0</v>
      </c>
      <c r="BP848" s="5" t="n">
        <v>0</v>
      </c>
      <c r="BQ848" s="5" t="n">
        <v>0.155</v>
      </c>
      <c r="BR848" s="5" t="n">
        <v>0</v>
      </c>
      <c r="BS848" s="5" t="n">
        <v>1</v>
      </c>
      <c r="BT848" s="5" t="n">
        <v>0</v>
      </c>
      <c r="BU848" s="5" t="n">
        <v>0</v>
      </c>
      <c r="BV848" s="5" t="n">
        <v>0.219</v>
      </c>
      <c r="BW848" s="5" t="n">
        <v>0.22</v>
      </c>
      <c r="BX848" s="5" t="n">
        <v>1</v>
      </c>
      <c r="BY848" s="5" t="n">
        <v>13.254</v>
      </c>
      <c r="BZ848" s="5" t="n">
        <v>0</v>
      </c>
      <c r="CA848" s="5" t="n">
        <v>13.254</v>
      </c>
      <c r="CB848" s="5" t="n">
        <v>0</v>
      </c>
      <c r="CC848" s="5" t="n">
        <v>83.248</v>
      </c>
      <c r="CD848" s="5" t="n">
        <v>7.95</v>
      </c>
      <c r="CE848" s="5" t="n">
        <v>15.681</v>
      </c>
      <c r="CF848" s="5" t="n">
        <v>120.693</v>
      </c>
      <c r="CG848" s="5" t="n">
        <v>0.22</v>
      </c>
      <c r="CH848" s="5" t="n">
        <v>1</v>
      </c>
      <c r="CI848" s="5" t="n">
        <v>0</v>
      </c>
      <c r="CJ848" s="5" t="n">
        <v>0</v>
      </c>
      <c r="CK848" s="5" t="n">
        <v>0</v>
      </c>
      <c r="CL848" s="5" t="n">
        <v>0</v>
      </c>
      <c r="CM848" s="5" t="n">
        <v>0</v>
      </c>
      <c r="CN848" s="5" t="n">
        <v>0</v>
      </c>
      <c r="CO848" s="5" t="n">
        <v>0</v>
      </c>
      <c r="CP848" s="5" t="n">
        <v>0.26</v>
      </c>
      <c r="CQ848" s="5" t="n">
        <v>1.348</v>
      </c>
      <c r="CR848" s="5" t="n">
        <v>0</v>
      </c>
      <c r="CS848" s="5" t="n">
        <v>5.37</v>
      </c>
      <c r="CT848" s="5" t="n">
        <v>4.861</v>
      </c>
      <c r="CU848" s="5" t="n">
        <v>11.192</v>
      </c>
    </row>
    <row r="849">
      <c r="A849" s="5" t="inlineStr">
        <is>
          <t>URY2024</t>
        </is>
      </c>
      <c r="B849" s="5" t="inlineStr">
        <is>
          <t>URY</t>
        </is>
      </c>
      <c r="C849" s="5" t="inlineStr">
        <is>
          <t>URY</t>
        </is>
      </c>
      <c r="D849" s="5" t="inlineStr">
        <is>
          <t>Uruguay</t>
        </is>
      </c>
      <c r="E849" s="5" t="n">
        <v>2024</v>
      </c>
      <c r="F849" s="5" t="n">
        <v>0.22</v>
      </c>
      <c r="G849" s="5" t="n">
        <v>4.659</v>
      </c>
      <c r="H849" s="5" t="n">
        <v>1.152</v>
      </c>
      <c r="I849" s="5" t="n">
        <v>0</v>
      </c>
      <c r="J849" s="5" t="n">
        <v>4.659</v>
      </c>
      <c r="K849" s="5" t="n">
        <v>0</v>
      </c>
      <c r="L849" s="5" t="n">
        <v>1</v>
      </c>
      <c r="M849" s="5" t="n">
        <v>6.149</v>
      </c>
      <c r="N849" s="5" t="n">
        <v>3.455</v>
      </c>
      <c r="O849" s="5" t="n">
        <v>0</v>
      </c>
      <c r="P849" s="5" t="n">
        <v>6.149</v>
      </c>
      <c r="Q849" s="5" t="n">
        <v>0</v>
      </c>
      <c r="R849" s="5" t="n">
        <v>1</v>
      </c>
      <c r="S849" s="5" t="n">
        <v>10.418</v>
      </c>
      <c r="T849" s="5" t="n">
        <v>6.91</v>
      </c>
      <c r="U849" s="5" t="n">
        <v>0.312</v>
      </c>
      <c r="V849" s="5" t="n">
        <v>12.71</v>
      </c>
      <c r="W849" s="5" t="n">
        <v>0.22</v>
      </c>
      <c r="X849" s="5" t="n">
        <v>1</v>
      </c>
      <c r="Y849" s="5" t="n">
        <v>6.853</v>
      </c>
      <c r="Z849" s="5" t="n">
        <v>0.922</v>
      </c>
      <c r="AA849" s="5" t="n">
        <v>19.687</v>
      </c>
      <c r="AB849" s="5" t="n">
        <v>26.54</v>
      </c>
      <c r="AC849" s="5" t="n">
        <v>0</v>
      </c>
      <c r="AD849" s="5" t="n">
        <v>1</v>
      </c>
      <c r="AE849" s="5" t="n">
        <v>8.176</v>
      </c>
      <c r="AF849" s="5" t="n">
        <v>1.915</v>
      </c>
      <c r="AG849" s="5" t="n">
        <v>18.364</v>
      </c>
      <c r="AH849" s="5" t="n">
        <v>26.54</v>
      </c>
      <c r="AI849" s="5" t="n">
        <v>0</v>
      </c>
      <c r="AJ849" s="5" t="n">
        <v>1</v>
      </c>
      <c r="AK849" s="5" t="n">
        <v>16.118</v>
      </c>
      <c r="AL849" s="5" t="n">
        <v>8.66</v>
      </c>
      <c r="AM849" s="5" t="n">
        <v>18.861</v>
      </c>
      <c r="AN849" s="5" t="n">
        <v>41.432</v>
      </c>
      <c r="AO849" s="5" t="n">
        <v>0.22</v>
      </c>
      <c r="AP849" s="5" t="n">
        <v>1</v>
      </c>
      <c r="AQ849" s="5" t="n">
        <v>0.756</v>
      </c>
      <c r="AR849" s="5" t="n">
        <v>0.132</v>
      </c>
      <c r="AS849" s="5" t="n">
        <v>1.136</v>
      </c>
      <c r="AT849" s="5" t="n">
        <v>1.892</v>
      </c>
      <c r="AU849" s="5" t="n">
        <v>0</v>
      </c>
      <c r="AV849" s="5" t="n">
        <v>1</v>
      </c>
      <c r="AW849" s="5" t="n">
        <v>0.655</v>
      </c>
      <c r="AX849" s="5" t="n">
        <v>0.132</v>
      </c>
      <c r="AY849" s="5" t="n">
        <v>0.379</v>
      </c>
      <c r="AZ849" s="5" t="n">
        <v>1.262</v>
      </c>
      <c r="BA849" s="5" t="n">
        <v>0.22</v>
      </c>
      <c r="BB849" s="5" t="n">
        <v>1</v>
      </c>
      <c r="BC849" s="5" t="n">
        <v>0.534</v>
      </c>
      <c r="BD849" s="5" t="n">
        <v>0.132</v>
      </c>
      <c r="BE849" s="5" t="n">
        <v>0.316</v>
      </c>
      <c r="BF849" s="5" t="n">
        <v>1.037</v>
      </c>
      <c r="BG849" s="5" t="n">
        <v>0.22</v>
      </c>
      <c r="BH849" s="5" t="n">
        <v>1</v>
      </c>
      <c r="BI849" s="5" t="n">
        <v>0.5679999999999999</v>
      </c>
      <c r="BJ849" s="5" t="n">
        <v>0.132</v>
      </c>
      <c r="BK849" s="5" t="n">
        <v>0.8120000000000001</v>
      </c>
      <c r="BL849" s="5" t="n">
        <v>1.38</v>
      </c>
      <c r="BM849" s="5" t="n">
        <v>0</v>
      </c>
      <c r="BN849" s="5" t="n">
        <v>1</v>
      </c>
      <c r="BO849" s="5" t="n">
        <v>0</v>
      </c>
      <c r="BP849" s="5" t="n">
        <v>0</v>
      </c>
      <c r="BQ849" s="5" t="n">
        <v>0.153</v>
      </c>
      <c r="BR849" s="5" t="n">
        <v>0</v>
      </c>
      <c r="BS849" s="5" t="n">
        <v>1</v>
      </c>
      <c r="BT849" s="5" t="n">
        <v>0</v>
      </c>
      <c r="BU849" s="5" t="n">
        <v>0</v>
      </c>
      <c r="BV849" s="5" t="n">
        <v>0.228</v>
      </c>
      <c r="BW849" s="5" t="n">
        <v>0.22</v>
      </c>
      <c r="BX849" s="5" t="n">
        <v>1</v>
      </c>
      <c r="BY849" s="5" t="n">
        <v>13.646</v>
      </c>
      <c r="BZ849" s="5" t="n">
        <v>0</v>
      </c>
      <c r="CA849" s="5" t="n">
        <v>13.646</v>
      </c>
      <c r="CB849" s="5" t="n">
        <v>0</v>
      </c>
      <c r="CC849" s="5" t="n">
        <v>82.58799999999999</v>
      </c>
      <c r="CD849" s="5" t="n">
        <v>7.95</v>
      </c>
      <c r="CE849" s="5" t="n">
        <v>13.137</v>
      </c>
      <c r="CF849" s="5" t="n">
        <v>116.785</v>
      </c>
      <c r="CG849" s="5" t="n">
        <v>0.22</v>
      </c>
      <c r="CH849" s="5" t="n">
        <v>1</v>
      </c>
      <c r="CI849" s="5" t="n">
        <v>0</v>
      </c>
      <c r="CJ849" s="5" t="n">
        <v>0</v>
      </c>
      <c r="CK849" s="5" t="n">
        <v>0</v>
      </c>
      <c r="CL849" s="5" t="n">
        <v>0</v>
      </c>
      <c r="CM849" s="5" t="n">
        <v>0</v>
      </c>
      <c r="CN849" s="5" t="n">
        <v>0</v>
      </c>
      <c r="CO849" s="5" t="n">
        <v>0</v>
      </c>
      <c r="CP849" s="5" t="n">
        <v>0.26</v>
      </c>
      <c r="CQ849" s="5" t="n">
        <v>1.387</v>
      </c>
      <c r="CR849" s="5" t="n">
        <v>0</v>
      </c>
      <c r="CS849" s="5" t="n">
        <v>5.529</v>
      </c>
      <c r="CT849" s="5" t="n">
        <v>4.251</v>
      </c>
      <c r="CU849" s="5" t="n">
        <v>10.123</v>
      </c>
    </row>
    <row r="850">
      <c r="A850" s="5" t="inlineStr">
        <is>
          <t>UZB2021</t>
        </is>
      </c>
      <c r="B850" s="5" t="inlineStr">
        <is>
          <t>UZB</t>
        </is>
      </c>
      <c r="C850" s="5" t="inlineStr">
        <is>
          <t>UZB</t>
        </is>
      </c>
      <c r="D850" s="5" t="inlineStr">
        <is>
          <t>Uzbekistan</t>
        </is>
      </c>
      <c r="E850" s="5" t="n">
        <v>2021</v>
      </c>
      <c r="F850" s="5" t="n">
        <v>0.2</v>
      </c>
      <c r="G850" s="5" t="n">
        <v>3.136</v>
      </c>
      <c r="H850" s="5" t="n">
        <v>0.778</v>
      </c>
      <c r="I850" s="5" t="n">
        <v>0.01</v>
      </c>
      <c r="J850" s="5" t="n">
        <v>3.146</v>
      </c>
      <c r="K850" s="5" t="n">
        <v>0</v>
      </c>
      <c r="L850" s="5" t="n">
        <v>1</v>
      </c>
      <c r="M850" s="5" t="n">
        <v>4.737</v>
      </c>
      <c r="N850" s="5" t="n">
        <v>2.334</v>
      </c>
      <c r="O850" s="5" t="n">
        <v>0.015</v>
      </c>
      <c r="P850" s="5" t="n">
        <v>4.752</v>
      </c>
      <c r="Q850" s="5" t="n">
        <v>0</v>
      </c>
      <c r="R850" s="5" t="n">
        <v>1</v>
      </c>
      <c r="S850" s="5" t="n">
        <v>7.026</v>
      </c>
      <c r="T850" s="5" t="n">
        <v>4.668</v>
      </c>
      <c r="U850" s="5" t="n">
        <v>0.01</v>
      </c>
      <c r="V850" s="5" t="n">
        <v>8.444000000000001</v>
      </c>
      <c r="W850" s="5" t="n">
        <v>0.2</v>
      </c>
      <c r="X850" s="5" t="n">
        <v>1</v>
      </c>
      <c r="Y850" s="5" t="n">
        <v>13.661</v>
      </c>
      <c r="Z850" s="5" t="n">
        <v>1.513</v>
      </c>
      <c r="AA850" s="5" t="n">
        <v>-4.056</v>
      </c>
      <c r="AB850" s="5" t="n">
        <v>9.605</v>
      </c>
      <c r="AC850" s="5" t="n">
        <v>0</v>
      </c>
      <c r="AD850" s="5" t="n">
        <v>0</v>
      </c>
      <c r="AE850" s="5" t="n">
        <v>13.05</v>
      </c>
      <c r="AF850" s="5" t="n">
        <v>2.56</v>
      </c>
      <c r="AG850" s="5" t="n">
        <v>-4.056</v>
      </c>
      <c r="AH850" s="5" t="n">
        <v>8.994</v>
      </c>
      <c r="AI850" s="5" t="n">
        <v>0</v>
      </c>
      <c r="AJ850" s="5" t="n">
        <v>0</v>
      </c>
      <c r="AK850" s="5" t="n">
        <v>9.384</v>
      </c>
      <c r="AL850" s="5" t="n">
        <v>4.455</v>
      </c>
      <c r="AM850" s="5" t="n">
        <v>-8.596</v>
      </c>
      <c r="AN850" s="5" t="n">
        <v>0.945</v>
      </c>
      <c r="AO850" s="5" t="n">
        <v>0</v>
      </c>
      <c r="AP850" s="5" t="n">
        <v>0</v>
      </c>
      <c r="AQ850" s="5" t="n">
        <v>0.619</v>
      </c>
      <c r="AR850" s="5" t="n">
        <v>0.114</v>
      </c>
      <c r="AS850" s="5" t="n">
        <v>0.041</v>
      </c>
      <c r="AT850" s="5" t="n">
        <v>0.792</v>
      </c>
      <c r="AU850" s="5" t="n">
        <v>0.2</v>
      </c>
      <c r="AV850" s="5" t="n">
        <v>1</v>
      </c>
      <c r="AW850" s="5" t="n">
        <v>0.599</v>
      </c>
      <c r="AX850" s="5" t="n">
        <v>0.114</v>
      </c>
      <c r="AY850" s="5" t="n">
        <v>0.005</v>
      </c>
      <c r="AZ850" s="5" t="n">
        <v>0.725</v>
      </c>
      <c r="BA850" s="5" t="n">
        <v>0.2</v>
      </c>
      <c r="BB850" s="5" t="n">
        <v>1</v>
      </c>
      <c r="BC850" s="5" t="n">
        <v>0.439</v>
      </c>
      <c r="BD850" s="5" t="n">
        <v>0.114</v>
      </c>
      <c r="BE850" s="5" t="n">
        <v>0</v>
      </c>
      <c r="BF850" s="5" t="n">
        <v>0.527</v>
      </c>
      <c r="BG850" s="5" t="n">
        <v>0.2</v>
      </c>
      <c r="BH850" s="5" t="n">
        <v>1</v>
      </c>
      <c r="BI850" s="5" t="n">
        <v>0.505</v>
      </c>
      <c r="BJ850" s="5" t="n">
        <v>0.114</v>
      </c>
      <c r="BK850" s="5" t="n">
        <v>0</v>
      </c>
      <c r="BL850" s="5" t="n">
        <v>0.606</v>
      </c>
      <c r="BM850" s="5" t="n">
        <v>0.2</v>
      </c>
      <c r="BN850" s="5" t="n">
        <v>1</v>
      </c>
      <c r="BO850" s="5" t="n">
        <v>0</v>
      </c>
      <c r="BP850" s="5" t="n">
        <v>-0.037</v>
      </c>
      <c r="BQ850" s="5" t="n">
        <v>0.042</v>
      </c>
      <c r="BR850" s="5" t="n">
        <v>0</v>
      </c>
      <c r="BS850" s="5" t="n">
        <v>0.333</v>
      </c>
      <c r="BT850" s="5" t="n">
        <v>0</v>
      </c>
      <c r="BU850" s="5" t="n">
        <v>-0.037</v>
      </c>
      <c r="BV850" s="5" t="n">
        <v>0.028</v>
      </c>
      <c r="BW850" s="5" t="n">
        <v>0</v>
      </c>
      <c r="BX850" s="5" t="n">
        <v>0.333</v>
      </c>
      <c r="BY850" s="5" t="n">
        <v>11.787</v>
      </c>
      <c r="BZ850" s="5" t="n">
        <v>0</v>
      </c>
      <c r="CA850" s="5" t="n">
        <v>11.787</v>
      </c>
      <c r="CB850" s="5" t="n">
        <v>0</v>
      </c>
      <c r="CC850" s="5" t="n">
        <v>78.125</v>
      </c>
      <c r="CD850" s="5" t="n">
        <v>7.95</v>
      </c>
      <c r="CE850" s="5" t="n">
        <v>0</v>
      </c>
      <c r="CF850" s="5" t="n">
        <v>93.75</v>
      </c>
      <c r="CG850" s="5" t="n">
        <v>0.2</v>
      </c>
      <c r="CH850" s="5" t="n">
        <v>1</v>
      </c>
      <c r="CI850" s="5" t="n">
        <v>0</v>
      </c>
      <c r="CJ850" s="5" t="n">
        <v>0</v>
      </c>
      <c r="CK850" s="5" t="n">
        <v>0</v>
      </c>
      <c r="CL850" s="5" t="n">
        <v>0</v>
      </c>
      <c r="CM850" s="5" t="n">
        <v>0</v>
      </c>
      <c r="CN850" s="5" t="n">
        <v>0</v>
      </c>
      <c r="CO850" s="5" t="n">
        <v>0</v>
      </c>
      <c r="CP850" s="5" t="n">
        <v>0.639</v>
      </c>
      <c r="CQ850" s="5" t="n">
        <v>1.198</v>
      </c>
      <c r="CR850" s="5" t="n">
        <v>0.956</v>
      </c>
      <c r="CS850" s="5" t="n">
        <v>4.715</v>
      </c>
      <c r="CT850" s="5" t="n">
        <v>4.41</v>
      </c>
      <c r="CU850" s="5" t="n">
        <v>14.129</v>
      </c>
    </row>
    <row r="851">
      <c r="A851" s="5" t="inlineStr">
        <is>
          <t>UZB2022</t>
        </is>
      </c>
      <c r="B851" s="5" t="inlineStr">
        <is>
          <t>UZB</t>
        </is>
      </c>
      <c r="C851" s="5" t="inlineStr">
        <is>
          <t>UZB</t>
        </is>
      </c>
      <c r="D851" s="5" t="inlineStr">
        <is>
          <t>Uzbekistan</t>
        </is>
      </c>
      <c r="E851" s="5" t="n">
        <v>2022</v>
      </c>
      <c r="F851" s="5" t="n">
        <v>0.2</v>
      </c>
      <c r="G851" s="5" t="n">
        <v>3.709</v>
      </c>
      <c r="H851" s="5" t="n">
        <v>0.832</v>
      </c>
      <c r="I851" s="5" t="n">
        <v>0.015</v>
      </c>
      <c r="J851" s="5" t="n">
        <v>3.724</v>
      </c>
      <c r="K851" s="5" t="n">
        <v>0</v>
      </c>
      <c r="L851" s="5" t="n">
        <v>1</v>
      </c>
      <c r="M851" s="5" t="n">
        <v>5.456</v>
      </c>
      <c r="N851" s="5" t="n">
        <v>2.497</v>
      </c>
      <c r="O851" s="5" t="n">
        <v>0.02</v>
      </c>
      <c r="P851" s="5" t="n">
        <v>5.476</v>
      </c>
      <c r="Q851" s="5" t="n">
        <v>0</v>
      </c>
      <c r="R851" s="5" t="n">
        <v>1</v>
      </c>
      <c r="S851" s="5" t="n">
        <v>7.87</v>
      </c>
      <c r="T851" s="5" t="n">
        <v>4.993</v>
      </c>
      <c r="U851" s="5" t="n">
        <v>0.132</v>
      </c>
      <c r="V851" s="5" t="n">
        <v>9.462</v>
      </c>
      <c r="W851" s="5" t="n">
        <v>0.2</v>
      </c>
      <c r="X851" s="5" t="n">
        <v>1</v>
      </c>
      <c r="Y851" s="5" t="n">
        <v>14.752</v>
      </c>
      <c r="Z851" s="5" t="n">
        <v>1.634</v>
      </c>
      <c r="AA851" s="5" t="n">
        <v>-4.374</v>
      </c>
      <c r="AB851" s="5" t="n">
        <v>10.378</v>
      </c>
      <c r="AC851" s="5" t="n">
        <v>0</v>
      </c>
      <c r="AD851" s="5" t="n">
        <v>0</v>
      </c>
      <c r="AE851" s="5" t="n">
        <v>14.092</v>
      </c>
      <c r="AF851" s="5" t="n">
        <v>2.764</v>
      </c>
      <c r="AG851" s="5" t="n">
        <v>-4.374</v>
      </c>
      <c r="AH851" s="5" t="n">
        <v>9.718</v>
      </c>
      <c r="AI851" s="5" t="n">
        <v>0</v>
      </c>
      <c r="AJ851" s="5" t="n">
        <v>0</v>
      </c>
      <c r="AK851" s="5" t="n">
        <v>10.135</v>
      </c>
      <c r="AL851" s="5" t="n">
        <v>4.811</v>
      </c>
      <c r="AM851" s="5" t="n">
        <v>-9.378</v>
      </c>
      <c r="AN851" s="5" t="n">
        <v>0.908</v>
      </c>
      <c r="AO851" s="5" t="n">
        <v>0</v>
      </c>
      <c r="AP851" s="5" t="n">
        <v>0</v>
      </c>
      <c r="AQ851" s="5" t="n">
        <v>0.861</v>
      </c>
      <c r="AR851" s="5" t="n">
        <v>0.123</v>
      </c>
      <c r="AS851" s="5" t="n">
        <v>-0.062</v>
      </c>
      <c r="AT851" s="5" t="n">
        <v>0.959</v>
      </c>
      <c r="AU851" s="5" t="n">
        <v>0.2</v>
      </c>
      <c r="AV851" s="5" t="n">
        <v>1</v>
      </c>
      <c r="AW851" s="5" t="n">
        <v>0.986</v>
      </c>
      <c r="AX851" s="5" t="n">
        <v>0.123</v>
      </c>
      <c r="AY851" s="5" t="n">
        <v>-0.108</v>
      </c>
      <c r="AZ851" s="5" t="n">
        <v>1.054</v>
      </c>
      <c r="BA851" s="5" t="n">
        <v>0.2</v>
      </c>
      <c r="BB851" s="5" t="n">
        <v>1</v>
      </c>
      <c r="BC851" s="5" t="n">
        <v>0.598</v>
      </c>
      <c r="BD851" s="5" t="n">
        <v>0.123</v>
      </c>
      <c r="BE851" s="5" t="n">
        <v>0.008999999999999999</v>
      </c>
      <c r="BF851" s="5" t="n">
        <v>0.717</v>
      </c>
      <c r="BG851" s="5" t="n">
        <v>0.2</v>
      </c>
      <c r="BH851" s="5" t="n">
        <v>1</v>
      </c>
      <c r="BI851" s="5" t="n">
        <v>0.612</v>
      </c>
      <c r="BJ851" s="5" t="n">
        <v>0.123</v>
      </c>
      <c r="BK851" s="5" t="n">
        <v>0.008999999999999999</v>
      </c>
      <c r="BL851" s="5" t="n">
        <v>0.735</v>
      </c>
      <c r="BM851" s="5" t="n">
        <v>0.2</v>
      </c>
      <c r="BN851" s="5" t="n">
        <v>1</v>
      </c>
      <c r="BO851" s="5" t="n">
        <v>0</v>
      </c>
      <c r="BP851" s="5" t="n">
        <v>-0.037</v>
      </c>
      <c r="BQ851" s="5" t="n">
        <v>0.041</v>
      </c>
      <c r="BR851" s="5" t="n">
        <v>0</v>
      </c>
      <c r="BS851" s="5" t="n">
        <v>0.333</v>
      </c>
      <c r="BT851" s="5" t="n">
        <v>0</v>
      </c>
      <c r="BU851" s="5" t="n">
        <v>-0.037</v>
      </c>
      <c r="BV851" s="5" t="n">
        <v>0.027</v>
      </c>
      <c r="BW851" s="5" t="n">
        <v>0</v>
      </c>
      <c r="BX851" s="5" t="n">
        <v>0.333</v>
      </c>
      <c r="BY851" s="5" t="n">
        <v>12.729</v>
      </c>
      <c r="BZ851" s="5" t="n">
        <v>0</v>
      </c>
      <c r="CA851" s="5" t="n">
        <v>12.729</v>
      </c>
      <c r="CB851" s="5" t="n">
        <v>0</v>
      </c>
      <c r="CC851" s="5" t="n">
        <v>97.90000000000001</v>
      </c>
      <c r="CD851" s="5" t="n">
        <v>7.95</v>
      </c>
      <c r="CE851" s="5" t="n">
        <v>1.449</v>
      </c>
      <c r="CF851" s="5" t="n">
        <v>117.48</v>
      </c>
      <c r="CG851" s="5" t="n">
        <v>0.2</v>
      </c>
      <c r="CH851" s="5" t="n">
        <v>1</v>
      </c>
      <c r="CI851" s="5" t="n">
        <v>0</v>
      </c>
      <c r="CJ851" s="5" t="n">
        <v>0</v>
      </c>
      <c r="CK851" s="5" t="n">
        <v>0</v>
      </c>
      <c r="CL851" s="5" t="n">
        <v>0</v>
      </c>
      <c r="CM851" s="5" t="n">
        <v>0</v>
      </c>
      <c r="CN851" s="5" t="n">
        <v>0</v>
      </c>
      <c r="CO851" s="5" t="n">
        <v>0</v>
      </c>
      <c r="CP851" s="5" t="n">
        <v>0.652</v>
      </c>
      <c r="CQ851" s="5" t="n">
        <v>1.294</v>
      </c>
      <c r="CR851" s="5" t="n">
        <v>0.956</v>
      </c>
      <c r="CS851" s="5" t="n">
        <v>5.091</v>
      </c>
      <c r="CT851" s="5" t="n">
        <v>5.842</v>
      </c>
      <c r="CU851" s="5" t="n">
        <v>28.059</v>
      </c>
    </row>
    <row r="852">
      <c r="A852" s="5" t="inlineStr">
        <is>
          <t>UZB2023</t>
        </is>
      </c>
      <c r="B852" s="5" t="inlineStr">
        <is>
          <t>UZB</t>
        </is>
      </c>
      <c r="C852" s="5" t="inlineStr">
        <is>
          <t>UZB</t>
        </is>
      </c>
      <c r="D852" s="5" t="inlineStr">
        <is>
          <t>Uzbekistan</t>
        </is>
      </c>
      <c r="E852" s="5" t="n">
        <v>2023</v>
      </c>
      <c r="F852" s="5" t="n">
        <v>0.2</v>
      </c>
      <c r="G852" s="5" t="n">
        <v>2.871</v>
      </c>
      <c r="H852" s="5" t="n">
        <v>0.848</v>
      </c>
      <c r="I852" s="5" t="n">
        <v>0.008999999999999999</v>
      </c>
      <c r="J852" s="5" t="n">
        <v>2.88</v>
      </c>
      <c r="K852" s="5" t="n">
        <v>0</v>
      </c>
      <c r="L852" s="5" t="n">
        <v>1</v>
      </c>
      <c r="M852" s="5" t="n">
        <v>4.746</v>
      </c>
      <c r="N852" s="5" t="n">
        <v>2.544</v>
      </c>
      <c r="O852" s="5" t="n">
        <v>0.013</v>
      </c>
      <c r="P852" s="5" t="n">
        <v>4.759</v>
      </c>
      <c r="Q852" s="5" t="n">
        <v>0</v>
      </c>
      <c r="R852" s="5" t="n">
        <v>1</v>
      </c>
      <c r="S852" s="5" t="n">
        <v>7.11</v>
      </c>
      <c r="T852" s="5" t="n">
        <v>5.087</v>
      </c>
      <c r="U852" s="5" t="n">
        <v>0.166</v>
      </c>
      <c r="V852" s="5" t="n">
        <v>8.542999999999999</v>
      </c>
      <c r="W852" s="5" t="n">
        <v>0.2</v>
      </c>
      <c r="X852" s="5" t="n">
        <v>1</v>
      </c>
      <c r="Y852" s="5" t="n">
        <v>15.342</v>
      </c>
      <c r="Z852" s="5" t="n">
        <v>1.699</v>
      </c>
      <c r="AA852" s="5" t="n">
        <v>-4.563</v>
      </c>
      <c r="AB852" s="5" t="n">
        <v>10.779</v>
      </c>
      <c r="AC852" s="5" t="n">
        <v>0</v>
      </c>
      <c r="AD852" s="5" t="n">
        <v>0</v>
      </c>
      <c r="AE852" s="5" t="n">
        <v>14.663</v>
      </c>
      <c r="AF852" s="5" t="n">
        <v>2.877</v>
      </c>
      <c r="AG852" s="5" t="n">
        <v>-4.563</v>
      </c>
      <c r="AH852" s="5" t="n">
        <v>10.1</v>
      </c>
      <c r="AI852" s="5" t="n">
        <v>0</v>
      </c>
      <c r="AJ852" s="5" t="n">
        <v>0</v>
      </c>
      <c r="AK852" s="5" t="n">
        <v>10.563</v>
      </c>
      <c r="AL852" s="5" t="n">
        <v>5.014</v>
      </c>
      <c r="AM852" s="5" t="n">
        <v>-9.851000000000001</v>
      </c>
      <c r="AN852" s="5" t="n">
        <v>0.855</v>
      </c>
      <c r="AO852" s="5" t="n">
        <v>0</v>
      </c>
      <c r="AP852" s="5" t="n">
        <v>0</v>
      </c>
      <c r="AQ852" s="5" t="n">
        <v>0.76</v>
      </c>
      <c r="AR852" s="5" t="n">
        <v>0.129</v>
      </c>
      <c r="AS852" s="5" t="n">
        <v>0.016</v>
      </c>
      <c r="AT852" s="5" t="n">
        <v>0.931</v>
      </c>
      <c r="AU852" s="5" t="n">
        <v>0.2</v>
      </c>
      <c r="AV852" s="5" t="n">
        <v>1</v>
      </c>
      <c r="AW852" s="5" t="n">
        <v>0.8110000000000001</v>
      </c>
      <c r="AX852" s="5" t="n">
        <v>0.129</v>
      </c>
      <c r="AY852" s="5" t="n">
        <v>0.003</v>
      </c>
      <c r="AZ852" s="5" t="n">
        <v>0.978</v>
      </c>
      <c r="BA852" s="5" t="n">
        <v>0.2</v>
      </c>
      <c r="BB852" s="5" t="n">
        <v>1</v>
      </c>
      <c r="BC852" s="5" t="n">
        <v>0.535</v>
      </c>
      <c r="BD852" s="5" t="n">
        <v>0.129</v>
      </c>
      <c r="BE852" s="5" t="n">
        <v>0.012</v>
      </c>
      <c r="BF852" s="5" t="n">
        <v>0.642</v>
      </c>
      <c r="BG852" s="5" t="n">
        <v>0.2</v>
      </c>
      <c r="BH852" s="5" t="n">
        <v>1</v>
      </c>
      <c r="BI852" s="5" t="n">
        <v>0.579</v>
      </c>
      <c r="BJ852" s="5" t="n">
        <v>0.129</v>
      </c>
      <c r="BK852" s="5" t="n">
        <v>0.013</v>
      </c>
      <c r="BL852" s="5" t="n">
        <v>0.695</v>
      </c>
      <c r="BM852" s="5" t="n">
        <v>0.2</v>
      </c>
      <c r="BN852" s="5" t="n">
        <v>1</v>
      </c>
      <c r="BO852" s="5" t="n">
        <v>0</v>
      </c>
      <c r="BP852" s="5" t="n">
        <v>-0.037</v>
      </c>
      <c r="BQ852" s="5" t="n">
        <v>0.038</v>
      </c>
      <c r="BR852" s="5" t="n">
        <v>0</v>
      </c>
      <c r="BS852" s="5" t="n">
        <v>0.333</v>
      </c>
      <c r="BT852" s="5" t="n">
        <v>0</v>
      </c>
      <c r="BU852" s="5" t="n">
        <v>-0.037</v>
      </c>
      <c r="BV852" s="5" t="n">
        <v>0.025</v>
      </c>
      <c r="BW852" s="5" t="n">
        <v>0</v>
      </c>
      <c r="BX852" s="5" t="n">
        <v>0.333</v>
      </c>
      <c r="BY852" s="5" t="n">
        <v>13.254</v>
      </c>
      <c r="BZ852" s="5" t="n">
        <v>0</v>
      </c>
      <c r="CA852" s="5" t="n">
        <v>13.254</v>
      </c>
      <c r="CB852" s="5" t="n">
        <v>0</v>
      </c>
      <c r="CC852" s="5" t="n">
        <v>83.248</v>
      </c>
      <c r="CD852" s="5" t="n">
        <v>7.95</v>
      </c>
      <c r="CE852" s="5" t="n">
        <v>1.843</v>
      </c>
      <c r="CF852" s="5" t="n">
        <v>99.898</v>
      </c>
      <c r="CG852" s="5" t="n">
        <v>0.2</v>
      </c>
      <c r="CH852" s="5" t="n">
        <v>1</v>
      </c>
      <c r="CI852" s="5" t="n">
        <v>0</v>
      </c>
      <c r="CJ852" s="5" t="n">
        <v>0</v>
      </c>
      <c r="CK852" s="5" t="n">
        <v>0</v>
      </c>
      <c r="CL852" s="5" t="n">
        <v>0</v>
      </c>
      <c r="CM852" s="5" t="n">
        <v>0</v>
      </c>
      <c r="CN852" s="5" t="n">
        <v>0</v>
      </c>
      <c r="CO852" s="5" t="n">
        <v>0</v>
      </c>
      <c r="CP852" s="5" t="n">
        <v>0.681</v>
      </c>
      <c r="CQ852" s="5" t="n">
        <v>1.348</v>
      </c>
      <c r="CR852" s="5" t="n">
        <v>0.952</v>
      </c>
      <c r="CS852" s="5" t="n">
        <v>5.302</v>
      </c>
      <c r="CT852" s="5" t="n">
        <v>3.466</v>
      </c>
      <c r="CU852" s="5" t="n">
        <v>9.260999999999999</v>
      </c>
    </row>
    <row r="853">
      <c r="A853" s="5" t="inlineStr">
        <is>
          <t>UZB2024</t>
        </is>
      </c>
      <c r="B853" s="5" t="inlineStr">
        <is>
          <t>UZB</t>
        </is>
      </c>
      <c r="C853" s="5" t="inlineStr">
        <is>
          <t>UZB</t>
        </is>
      </c>
      <c r="D853" s="5" t="inlineStr">
        <is>
          <t>Uzbekistan</t>
        </is>
      </c>
      <c r="E853" s="5" t="n">
        <v>2024</v>
      </c>
      <c r="F853" s="5" t="n">
        <v>0.2</v>
      </c>
      <c r="G853" s="5" t="n">
        <v>2.783</v>
      </c>
      <c r="H853" s="5" t="n">
        <v>0.873</v>
      </c>
      <c r="I853" s="5" t="n">
        <v>0.007</v>
      </c>
      <c r="J853" s="5" t="n">
        <v>2.79</v>
      </c>
      <c r="K853" s="5" t="n">
        <v>0</v>
      </c>
      <c r="L853" s="5" t="n">
        <v>1</v>
      </c>
      <c r="M853" s="5" t="n">
        <v>4.569</v>
      </c>
      <c r="N853" s="5" t="n">
        <v>2.619</v>
      </c>
      <c r="O853" s="5" t="n">
        <v>0.008999999999999999</v>
      </c>
      <c r="P853" s="5" t="n">
        <v>4.578</v>
      </c>
      <c r="Q853" s="5" t="n">
        <v>0</v>
      </c>
      <c r="R853" s="5" t="n">
        <v>1</v>
      </c>
      <c r="S853" s="5" t="n">
        <v>7.147</v>
      </c>
      <c r="T853" s="5" t="n">
        <v>5.237</v>
      </c>
      <c r="U853" s="5" t="n">
        <v>0.202</v>
      </c>
      <c r="V853" s="5" t="n">
        <v>8.585000000000001</v>
      </c>
      <c r="W853" s="5" t="n">
        <v>0.2</v>
      </c>
      <c r="X853" s="5" t="n">
        <v>1</v>
      </c>
      <c r="Y853" s="5" t="n">
        <v>15.773</v>
      </c>
      <c r="Z853" s="5" t="n">
        <v>1.747</v>
      </c>
      <c r="AA853" s="5" t="n">
        <v>-4.178</v>
      </c>
      <c r="AB853" s="5" t="n">
        <v>11.595</v>
      </c>
      <c r="AC853" s="5" t="n">
        <v>0</v>
      </c>
      <c r="AD853" s="5" t="n">
        <v>0</v>
      </c>
      <c r="AE853" s="5" t="n">
        <v>15.077</v>
      </c>
      <c r="AF853" s="5" t="n">
        <v>2.958</v>
      </c>
      <c r="AG853" s="5" t="n">
        <v>-4.178</v>
      </c>
      <c r="AH853" s="5" t="n">
        <v>10.899</v>
      </c>
      <c r="AI853" s="5" t="n">
        <v>0</v>
      </c>
      <c r="AJ853" s="5" t="n">
        <v>0</v>
      </c>
      <c r="AK853" s="5" t="n">
        <v>10.867</v>
      </c>
      <c r="AL853" s="5" t="n">
        <v>5.159</v>
      </c>
      <c r="AM853" s="5" t="n">
        <v>-10.128</v>
      </c>
      <c r="AN853" s="5" t="n">
        <v>0.887</v>
      </c>
      <c r="AO853" s="5" t="n">
        <v>0</v>
      </c>
      <c r="AP853" s="5" t="n">
        <v>0</v>
      </c>
      <c r="AQ853" s="5" t="n">
        <v>0.724</v>
      </c>
      <c r="AR853" s="5" t="n">
        <v>0.132</v>
      </c>
      <c r="AS853" s="5" t="n">
        <v>-0.054</v>
      </c>
      <c r="AT853" s="5" t="n">
        <v>0.804</v>
      </c>
      <c r="AU853" s="5" t="n">
        <v>0.2</v>
      </c>
      <c r="AV853" s="5" t="n">
        <v>1</v>
      </c>
      <c r="AW853" s="5" t="n">
        <v>0.75</v>
      </c>
      <c r="AX853" s="5" t="n">
        <v>0.132</v>
      </c>
      <c r="AY853" s="5" t="n">
        <v>0.032</v>
      </c>
      <c r="AZ853" s="5" t="n">
        <v>0.9389999999999999</v>
      </c>
      <c r="BA853" s="5" t="n">
        <v>0.2</v>
      </c>
      <c r="BB853" s="5" t="n">
        <v>1</v>
      </c>
      <c r="BC853" s="5" t="n">
        <v>0.513</v>
      </c>
      <c r="BD853" s="5" t="n">
        <v>0.132</v>
      </c>
      <c r="BE853" s="5" t="n">
        <v>0.014</v>
      </c>
      <c r="BF853" s="5" t="n">
        <v>0.616</v>
      </c>
      <c r="BG853" s="5" t="n">
        <v>0.2</v>
      </c>
      <c r="BH853" s="5" t="n">
        <v>1</v>
      </c>
      <c r="BI853" s="5" t="n">
        <v>0.591</v>
      </c>
      <c r="BJ853" s="5" t="n">
        <v>0.132</v>
      </c>
      <c r="BK853" s="5" t="n">
        <v>0.016</v>
      </c>
      <c r="BL853" s="5" t="n">
        <v>0.71</v>
      </c>
      <c r="BM853" s="5" t="n">
        <v>0.2</v>
      </c>
      <c r="BN853" s="5" t="n">
        <v>1</v>
      </c>
      <c r="BO853" s="5" t="n">
        <v>0</v>
      </c>
      <c r="BP853" s="5" t="n">
        <v>-0.038</v>
      </c>
      <c r="BQ853" s="5" t="n">
        <v>0.065</v>
      </c>
      <c r="BR853" s="5" t="n">
        <v>0</v>
      </c>
      <c r="BS853" s="5" t="n">
        <v>0.333</v>
      </c>
      <c r="BT853" s="5" t="n">
        <v>0</v>
      </c>
      <c r="BU853" s="5" t="n">
        <v>-0.038</v>
      </c>
      <c r="BV853" s="5" t="n">
        <v>0.034</v>
      </c>
      <c r="BW853" s="5" t="n">
        <v>0</v>
      </c>
      <c r="BX853" s="5" t="n">
        <v>0.333</v>
      </c>
      <c r="BY853" s="5" t="n">
        <v>13.646</v>
      </c>
      <c r="BZ853" s="5" t="n">
        <v>0</v>
      </c>
      <c r="CA853" s="5" t="n">
        <v>13.646</v>
      </c>
      <c r="CB853" s="5" t="n">
        <v>0</v>
      </c>
      <c r="CC853" s="5" t="n">
        <v>82.58799999999999</v>
      </c>
      <c r="CD853" s="5" t="n">
        <v>7.95</v>
      </c>
      <c r="CE853" s="5" t="n">
        <v>2.25</v>
      </c>
      <c r="CF853" s="5" t="n">
        <v>99.10599999999999</v>
      </c>
      <c r="CG853" s="5" t="n">
        <v>0.2</v>
      </c>
      <c r="CH853" s="5" t="n">
        <v>1</v>
      </c>
      <c r="CI853" s="5" t="n">
        <v>0</v>
      </c>
      <c r="CJ853" s="5" t="n">
        <v>0</v>
      </c>
      <c r="CK853" s="5" t="n">
        <v>0</v>
      </c>
      <c r="CL853" s="5" t="n">
        <v>0</v>
      </c>
      <c r="CM853" s="5" t="n">
        <v>0</v>
      </c>
      <c r="CN853" s="5" t="n">
        <v>0</v>
      </c>
      <c r="CO853" s="5" t="n">
        <v>0</v>
      </c>
      <c r="CP853" s="5" t="n">
        <v>0.681</v>
      </c>
      <c r="CQ853" s="5" t="n">
        <v>1.387</v>
      </c>
      <c r="CR853" s="5" t="n">
        <v>0.952</v>
      </c>
      <c r="CS853" s="5" t="n">
        <v>5.458</v>
      </c>
      <c r="CT853" s="5" t="n">
        <v>3.027</v>
      </c>
      <c r="CU853" s="5" t="n">
        <v>7.598</v>
      </c>
    </row>
    <row r="854">
      <c r="A854" s="5" t="inlineStr">
        <is>
          <t>VUT2021</t>
        </is>
      </c>
      <c r="B854" s="5" t="inlineStr">
        <is>
          <t>VUT</t>
        </is>
      </c>
      <c r="C854" s="5" t="inlineStr">
        <is>
          <t>VUT</t>
        </is>
      </c>
      <c r="D854" s="5" t="inlineStr">
        <is>
          <t>Vanuatu</t>
        </is>
      </c>
      <c r="E854" s="5" t="n">
        <v>2021</v>
      </c>
      <c r="F854" s="5" t="n">
        <v>0.15</v>
      </c>
      <c r="G854" s="5" t="n">
        <v>4.747</v>
      </c>
      <c r="H854" s="5" t="n">
        <v>1.143</v>
      </c>
      <c r="I854" s="5" t="n">
        <v>0</v>
      </c>
      <c r="J854" s="5" t="n">
        <v>4.747</v>
      </c>
      <c r="K854" s="5" t="n">
        <v>0</v>
      </c>
      <c r="L854" s="5" t="n">
        <v>1</v>
      </c>
      <c r="M854" s="5" t="n">
        <v>7.964</v>
      </c>
      <c r="N854" s="5" t="n">
        <v>3.43</v>
      </c>
      <c r="O854" s="5" t="n">
        <v>0</v>
      </c>
      <c r="P854" s="5" t="n">
        <v>7.964</v>
      </c>
      <c r="Q854" s="5" t="n">
        <v>0</v>
      </c>
      <c r="R854" s="5" t="n">
        <v>1</v>
      </c>
      <c r="S854" s="5" t="n">
        <v>10.464</v>
      </c>
      <c r="T854" s="5" t="n">
        <v>6.86</v>
      </c>
      <c r="U854" s="5" t="n">
        <v>0</v>
      </c>
      <c r="V854" s="5" t="n">
        <v>12.034</v>
      </c>
      <c r="W854" s="5" t="n">
        <v>0.15</v>
      </c>
      <c r="X854" s="5" t="n">
        <v>1</v>
      </c>
      <c r="Y854" s="5" t="n">
        <v>10.551</v>
      </c>
      <c r="Z854" s="5" t="n">
        <v>1.302</v>
      </c>
      <c r="AA854" s="5" t="n">
        <v>0</v>
      </c>
      <c r="AB854" s="5" t="n">
        <v>10.551</v>
      </c>
      <c r="AC854" s="5" t="n">
        <v>0</v>
      </c>
      <c r="AD854" s="5" t="n">
        <v>1</v>
      </c>
      <c r="AE854" s="5" t="n">
        <v>11.694</v>
      </c>
      <c r="AF854" s="5" t="n">
        <v>2.549</v>
      </c>
      <c r="AG854" s="5" t="n">
        <v>0</v>
      </c>
      <c r="AH854" s="5" t="n">
        <v>11.694</v>
      </c>
      <c r="AI854" s="5" t="n">
        <v>0</v>
      </c>
      <c r="AJ854" s="5" t="n">
        <v>1</v>
      </c>
      <c r="AK854" s="5" t="n">
        <v>18.554</v>
      </c>
      <c r="AL854" s="5" t="n">
        <v>9.627000000000001</v>
      </c>
      <c r="AM854" s="5" t="n">
        <v>0</v>
      </c>
      <c r="AN854" s="5" t="n">
        <v>21.337</v>
      </c>
      <c r="AO854" s="5" t="n">
        <v>0.15</v>
      </c>
      <c r="AP854" s="5" t="n">
        <v>1</v>
      </c>
      <c r="AQ854" s="5" t="n">
        <v>0.621</v>
      </c>
      <c r="AR854" s="5" t="n">
        <v>0.114</v>
      </c>
      <c r="AS854" s="5" t="n">
        <v>0.404</v>
      </c>
      <c r="AT854" s="5" t="n">
        <v>1.179</v>
      </c>
      <c r="AU854" s="5" t="n">
        <v>0.15</v>
      </c>
      <c r="AV854" s="5" t="n">
        <v>1</v>
      </c>
      <c r="AW854" s="5" t="n">
        <v>0.593</v>
      </c>
      <c r="AX854" s="5" t="n">
        <v>0.114</v>
      </c>
      <c r="AY854" s="5" t="n">
        <v>0.456</v>
      </c>
      <c r="AZ854" s="5" t="n">
        <v>1.206</v>
      </c>
      <c r="BA854" s="5" t="n">
        <v>0.15</v>
      </c>
      <c r="BB854" s="5" t="n">
        <v>1</v>
      </c>
      <c r="BC854" s="5" t="n">
        <v>0.44</v>
      </c>
      <c r="BD854" s="5" t="n">
        <v>0.114</v>
      </c>
      <c r="BE854" s="5" t="n">
        <v>0</v>
      </c>
      <c r="BF854" s="5" t="n">
        <v>0.506</v>
      </c>
      <c r="BG854" s="5" t="n">
        <v>0.15</v>
      </c>
      <c r="BH854" s="5" t="n">
        <v>1</v>
      </c>
      <c r="BI854" s="5" t="n">
        <v>0.5600000000000001</v>
      </c>
      <c r="BJ854" s="5" t="n">
        <v>0.114</v>
      </c>
      <c r="BK854" s="5" t="n">
        <v>0</v>
      </c>
      <c r="BL854" s="5" t="n">
        <v>0.644</v>
      </c>
      <c r="BM854" s="5" t="n">
        <v>0.15</v>
      </c>
      <c r="BN854" s="5" t="n">
        <v>1</v>
      </c>
      <c r="BO854" s="5" t="n">
        <v>0</v>
      </c>
      <c r="BP854" s="5" t="n">
        <v>0</v>
      </c>
      <c r="BQ854" s="5" t="n">
        <v>0</v>
      </c>
      <c r="BR854" s="5" t="n">
        <v>0</v>
      </c>
      <c r="BS854" s="5" t="n">
        <v>1</v>
      </c>
      <c r="BT854" s="5" t="n">
        <v>0</v>
      </c>
      <c r="BU854" s="5" t="n">
        <v>0</v>
      </c>
      <c r="BV854" s="5" t="n">
        <v>0</v>
      </c>
      <c r="BW854" s="5" t="n">
        <v>0.15</v>
      </c>
      <c r="BX854" s="5" t="n">
        <v>1</v>
      </c>
      <c r="BY854" s="5" t="n">
        <v>11.787</v>
      </c>
      <c r="BZ854" s="5" t="n">
        <v>0</v>
      </c>
      <c r="CA854" s="5" t="n">
        <v>11.787</v>
      </c>
      <c r="CB854" s="5" t="n">
        <v>0</v>
      </c>
      <c r="CC854" s="5" t="n">
        <v>81.69499999999999</v>
      </c>
      <c r="CD854" s="5" t="n">
        <v>7.95</v>
      </c>
      <c r="CE854" s="5" t="n">
        <v>0</v>
      </c>
      <c r="CF854" s="5" t="n">
        <v>93.95</v>
      </c>
      <c r="CG854" s="5" t="n">
        <v>0.15</v>
      </c>
      <c r="CH854" s="5" t="n">
        <v>1</v>
      </c>
      <c r="CI854" s="5" t="n">
        <v>0</v>
      </c>
      <c r="CJ854" s="5" t="n">
        <v>0</v>
      </c>
      <c r="CK854" s="5" t="n">
        <v>0</v>
      </c>
      <c r="CL854" s="5" t="n">
        <v>0</v>
      </c>
      <c r="CM854" s="5" t="n">
        <v>0</v>
      </c>
      <c r="CN854" s="5" t="n">
        <v>0</v>
      </c>
      <c r="CO854" s="5" t="n">
        <v>0</v>
      </c>
      <c r="CP854" s="5" t="n">
        <v>0</v>
      </c>
      <c r="CQ854" s="5" t="n">
        <v>1.198</v>
      </c>
      <c r="CR854" s="5" t="n">
        <v>0</v>
      </c>
      <c r="CS854" s="5" t="n">
        <v>4.776</v>
      </c>
      <c r="CT854" s="5" t="n">
        <v>3.604</v>
      </c>
      <c r="CU854" s="5" t="n">
        <v>9.407999999999999</v>
      </c>
    </row>
    <row r="855">
      <c r="A855" s="5" t="inlineStr">
        <is>
          <t>VUT2022</t>
        </is>
      </c>
      <c r="B855" s="5" t="inlineStr">
        <is>
          <t>VUT</t>
        </is>
      </c>
      <c r="C855" s="5" t="inlineStr">
        <is>
          <t>VUT</t>
        </is>
      </c>
      <c r="D855" s="5" t="inlineStr">
        <is>
          <t>Vanuatu</t>
        </is>
      </c>
      <c r="E855" s="5" t="n">
        <v>2022</v>
      </c>
      <c r="F855" s="5" t="n">
        <v>0.15</v>
      </c>
      <c r="G855" s="5" t="n">
        <v>8.788</v>
      </c>
      <c r="H855" s="5" t="n">
        <v>1.235</v>
      </c>
      <c r="I855" s="5" t="n">
        <v>0</v>
      </c>
      <c r="J855" s="5" t="n">
        <v>8.788</v>
      </c>
      <c r="K855" s="5" t="n">
        <v>0</v>
      </c>
      <c r="L855" s="5" t="n">
        <v>1</v>
      </c>
      <c r="M855" s="5" t="n">
        <v>9.782999999999999</v>
      </c>
      <c r="N855" s="5" t="n">
        <v>3.704</v>
      </c>
      <c r="O855" s="5" t="n">
        <v>0</v>
      </c>
      <c r="P855" s="5" t="n">
        <v>9.782999999999999</v>
      </c>
      <c r="Q855" s="5" t="n">
        <v>0</v>
      </c>
      <c r="R855" s="5" t="n">
        <v>1</v>
      </c>
      <c r="S855" s="5" t="n">
        <v>14.962</v>
      </c>
      <c r="T855" s="5" t="n">
        <v>7.408</v>
      </c>
      <c r="U855" s="5" t="n">
        <v>0.166</v>
      </c>
      <c r="V855" s="5" t="n">
        <v>17.206</v>
      </c>
      <c r="W855" s="5" t="n">
        <v>0.15</v>
      </c>
      <c r="X855" s="5" t="n">
        <v>1</v>
      </c>
      <c r="Y855" s="5" t="n">
        <v>17.332</v>
      </c>
      <c r="Z855" s="5" t="n">
        <v>2.139</v>
      </c>
      <c r="AA855" s="5" t="n">
        <v>0</v>
      </c>
      <c r="AB855" s="5" t="n">
        <v>17.332</v>
      </c>
      <c r="AC855" s="5" t="n">
        <v>0</v>
      </c>
      <c r="AD855" s="5" t="n">
        <v>1</v>
      </c>
      <c r="AE855" s="5" t="n">
        <v>18.566</v>
      </c>
      <c r="AF855" s="5" t="n">
        <v>4.048</v>
      </c>
      <c r="AG855" s="5" t="n">
        <v>0</v>
      </c>
      <c r="AH855" s="5" t="n">
        <v>18.566</v>
      </c>
      <c r="AI855" s="5" t="n">
        <v>0</v>
      </c>
      <c r="AJ855" s="5" t="n">
        <v>1</v>
      </c>
      <c r="AK855" s="5" t="n">
        <v>25.974</v>
      </c>
      <c r="AL855" s="5" t="n">
        <v>13.478</v>
      </c>
      <c r="AM855" s="5" t="n">
        <v>0.288</v>
      </c>
      <c r="AN855" s="5" t="n">
        <v>29.871</v>
      </c>
      <c r="AO855" s="5" t="n">
        <v>0.15</v>
      </c>
      <c r="AP855" s="5" t="n">
        <v>1</v>
      </c>
      <c r="AQ855" s="5" t="n">
        <v>0.847</v>
      </c>
      <c r="AR855" s="5" t="n">
        <v>0.123</v>
      </c>
      <c r="AS855" s="5" t="n">
        <v>0.457</v>
      </c>
      <c r="AT855" s="5" t="n">
        <v>1.5</v>
      </c>
      <c r="AU855" s="5" t="n">
        <v>0.15</v>
      </c>
      <c r="AV855" s="5" t="n">
        <v>1</v>
      </c>
      <c r="AW855" s="5" t="n">
        <v>0.947</v>
      </c>
      <c r="AX855" s="5" t="n">
        <v>0.123</v>
      </c>
      <c r="AY855" s="5" t="n">
        <v>0.433</v>
      </c>
      <c r="AZ855" s="5" t="n">
        <v>1.586</v>
      </c>
      <c r="BA855" s="5" t="n">
        <v>0.15</v>
      </c>
      <c r="BB855" s="5" t="n">
        <v>1</v>
      </c>
      <c r="BC855" s="5" t="n">
        <v>0.589</v>
      </c>
      <c r="BD855" s="5" t="n">
        <v>0.123</v>
      </c>
      <c r="BE855" s="5" t="n">
        <v>0.007</v>
      </c>
      <c r="BF855" s="5" t="n">
        <v>0.677</v>
      </c>
      <c r="BG855" s="5" t="n">
        <v>0.15</v>
      </c>
      <c r="BH855" s="5" t="n">
        <v>1</v>
      </c>
      <c r="BI855" s="5" t="n">
        <v>0.6889999999999999</v>
      </c>
      <c r="BJ855" s="5" t="n">
        <v>0.123</v>
      </c>
      <c r="BK855" s="5" t="n">
        <v>0.008</v>
      </c>
      <c r="BL855" s="5" t="n">
        <v>0.792</v>
      </c>
      <c r="BM855" s="5" t="n">
        <v>0.15</v>
      </c>
      <c r="BN855" s="5" t="n">
        <v>1</v>
      </c>
      <c r="BO855" s="5" t="n">
        <v>0</v>
      </c>
      <c r="BP855" s="5" t="n">
        <v>0</v>
      </c>
      <c r="BQ855" s="5" t="n">
        <v>0</v>
      </c>
      <c r="BR855" s="5" t="n">
        <v>0</v>
      </c>
      <c r="BS855" s="5" t="n">
        <v>1</v>
      </c>
      <c r="BT855" s="5" t="n">
        <v>0</v>
      </c>
      <c r="BU855" s="5" t="n">
        <v>0</v>
      </c>
      <c r="BV855" s="5" t="n">
        <v>0</v>
      </c>
      <c r="BW855" s="5" t="n">
        <v>0.15</v>
      </c>
      <c r="BX855" s="5" t="n">
        <v>1</v>
      </c>
      <c r="BY855" s="5" t="n">
        <v>12.729</v>
      </c>
      <c r="BZ855" s="5" t="n">
        <v>0</v>
      </c>
      <c r="CA855" s="5" t="n">
        <v>12.729</v>
      </c>
      <c r="CB855" s="5" t="n">
        <v>0</v>
      </c>
      <c r="CC855" s="5" t="n">
        <v>102.477</v>
      </c>
      <c r="CD855" s="5" t="n">
        <v>7.95</v>
      </c>
      <c r="CE855" s="5" t="n">
        <v>1.138</v>
      </c>
      <c r="CF855" s="5" t="n">
        <v>117.848</v>
      </c>
      <c r="CG855" s="5" t="n">
        <v>0.15</v>
      </c>
      <c r="CH855" s="5" t="n">
        <v>1</v>
      </c>
      <c r="CI855" s="5" t="n">
        <v>0</v>
      </c>
      <c r="CJ855" s="5" t="n">
        <v>0</v>
      </c>
      <c r="CK855" s="5" t="n">
        <v>0</v>
      </c>
      <c r="CL855" s="5" t="n">
        <v>0</v>
      </c>
      <c r="CM855" s="5" t="n">
        <v>0</v>
      </c>
      <c r="CN855" s="5" t="n">
        <v>0</v>
      </c>
      <c r="CO855" s="5" t="n">
        <v>0</v>
      </c>
      <c r="CP855" s="5" t="n">
        <v>0</v>
      </c>
      <c r="CQ855" s="5" t="n">
        <v>1.294</v>
      </c>
      <c r="CR855" s="5" t="n">
        <v>0</v>
      </c>
      <c r="CS855" s="5" t="n">
        <v>5.158</v>
      </c>
      <c r="CT855" s="5" t="n">
        <v>7.554</v>
      </c>
      <c r="CU855" s="5" t="n">
        <v>16.097</v>
      </c>
    </row>
    <row r="856">
      <c r="A856" s="5" t="inlineStr">
        <is>
          <t>VUT2023</t>
        </is>
      </c>
      <c r="B856" s="5" t="inlineStr">
        <is>
          <t>VUT</t>
        </is>
      </c>
      <c r="C856" s="5" t="inlineStr">
        <is>
          <t>VUT</t>
        </is>
      </c>
      <c r="D856" s="5" t="inlineStr">
        <is>
          <t>Vanuatu</t>
        </is>
      </c>
      <c r="E856" s="5" t="n">
        <v>2023</v>
      </c>
      <c r="F856" s="5" t="n">
        <v>0.15</v>
      </c>
      <c r="G856" s="5" t="n">
        <v>5.77</v>
      </c>
      <c r="H856" s="5" t="n">
        <v>1.286</v>
      </c>
      <c r="I856" s="5" t="n">
        <v>0</v>
      </c>
      <c r="J856" s="5" t="n">
        <v>5.77</v>
      </c>
      <c r="K856" s="5" t="n">
        <v>0</v>
      </c>
      <c r="L856" s="5" t="n">
        <v>1</v>
      </c>
      <c r="M856" s="5" t="n">
        <v>7.886</v>
      </c>
      <c r="N856" s="5" t="n">
        <v>3.857</v>
      </c>
      <c r="O856" s="5" t="n">
        <v>0</v>
      </c>
      <c r="P856" s="5" t="n">
        <v>7.886</v>
      </c>
      <c r="Q856" s="5" t="n">
        <v>0</v>
      </c>
      <c r="R856" s="5" t="n">
        <v>1</v>
      </c>
      <c r="S856" s="5" t="n">
        <v>12.198</v>
      </c>
      <c r="T856" s="5" t="n">
        <v>7.714</v>
      </c>
      <c r="U856" s="5" t="n">
        <v>0.203</v>
      </c>
      <c r="V856" s="5" t="n">
        <v>14.028</v>
      </c>
      <c r="W856" s="5" t="n">
        <v>0.15</v>
      </c>
      <c r="X856" s="5" t="n">
        <v>1</v>
      </c>
      <c r="Y856" s="5" t="n">
        <v>13.814</v>
      </c>
      <c r="Z856" s="5" t="n">
        <v>1.705</v>
      </c>
      <c r="AA856" s="5" t="n">
        <v>0</v>
      </c>
      <c r="AB856" s="5" t="n">
        <v>13.814</v>
      </c>
      <c r="AC856" s="5" t="n">
        <v>0</v>
      </c>
      <c r="AD856" s="5" t="n">
        <v>1</v>
      </c>
      <c r="AE856" s="5" t="n">
        <v>15.1</v>
      </c>
      <c r="AF856" s="5" t="n">
        <v>3.292</v>
      </c>
      <c r="AG856" s="5" t="n">
        <v>0</v>
      </c>
      <c r="AH856" s="5" t="n">
        <v>15.1</v>
      </c>
      <c r="AI856" s="5" t="n">
        <v>0</v>
      </c>
      <c r="AJ856" s="5" t="n">
        <v>1</v>
      </c>
      <c r="AK856" s="5" t="n">
        <v>22.814</v>
      </c>
      <c r="AL856" s="5" t="n">
        <v>11.838</v>
      </c>
      <c r="AM856" s="5" t="n">
        <v>0.379</v>
      </c>
      <c r="AN856" s="5" t="n">
        <v>26.236</v>
      </c>
      <c r="AO856" s="5" t="n">
        <v>0.15</v>
      </c>
      <c r="AP856" s="5" t="n">
        <v>1</v>
      </c>
      <c r="AQ856" s="5" t="n">
        <v>0.749</v>
      </c>
      <c r="AR856" s="5" t="n">
        <v>0.129</v>
      </c>
      <c r="AS856" s="5" t="n">
        <v>0.675</v>
      </c>
      <c r="AT856" s="5" t="n">
        <v>1.637</v>
      </c>
      <c r="AU856" s="5" t="n">
        <v>0.15</v>
      </c>
      <c r="AV856" s="5" t="n">
        <v>1</v>
      </c>
      <c r="AW856" s="5" t="n">
        <v>0.783</v>
      </c>
      <c r="AX856" s="5" t="n">
        <v>0.129</v>
      </c>
      <c r="AY856" s="5" t="n">
        <v>0.714</v>
      </c>
      <c r="AZ856" s="5" t="n">
        <v>1.721</v>
      </c>
      <c r="BA856" s="5" t="n">
        <v>0.15</v>
      </c>
      <c r="BB856" s="5" t="n">
        <v>1</v>
      </c>
      <c r="BC856" s="5" t="n">
        <v>0.527</v>
      </c>
      <c r="BD856" s="5" t="n">
        <v>0.129</v>
      </c>
      <c r="BE856" s="5" t="n">
        <v>0.008999999999999999</v>
      </c>
      <c r="BF856" s="5" t="n">
        <v>0.607</v>
      </c>
      <c r="BG856" s="5" t="n">
        <v>0.15</v>
      </c>
      <c r="BH856" s="5" t="n">
        <v>1</v>
      </c>
      <c r="BI856" s="5" t="n">
        <v>0.64</v>
      </c>
      <c r="BJ856" s="5" t="n">
        <v>0.129</v>
      </c>
      <c r="BK856" s="5" t="n">
        <v>0.011</v>
      </c>
      <c r="BL856" s="5" t="n">
        <v>0.736</v>
      </c>
      <c r="BM856" s="5" t="n">
        <v>0.15</v>
      </c>
      <c r="BN856" s="5" t="n">
        <v>1</v>
      </c>
      <c r="BO856" s="5" t="n">
        <v>0</v>
      </c>
      <c r="BP856" s="5" t="n">
        <v>0</v>
      </c>
      <c r="BQ856" s="5" t="n">
        <v>0</v>
      </c>
      <c r="BR856" s="5" t="n">
        <v>0</v>
      </c>
      <c r="BS856" s="5" t="n">
        <v>1</v>
      </c>
      <c r="BT856" s="5" t="n">
        <v>0</v>
      </c>
      <c r="BU856" s="5" t="n">
        <v>0</v>
      </c>
      <c r="BV856" s="5" t="n">
        <v>0</v>
      </c>
      <c r="BW856" s="5" t="n">
        <v>0.15</v>
      </c>
      <c r="BX856" s="5" t="n">
        <v>1</v>
      </c>
      <c r="BY856" s="5" t="n">
        <v>13.254</v>
      </c>
      <c r="BZ856" s="5" t="n">
        <v>0</v>
      </c>
      <c r="CA856" s="5" t="n">
        <v>13.254</v>
      </c>
      <c r="CB856" s="5" t="n">
        <v>0</v>
      </c>
      <c r="CC856" s="5" t="n">
        <v>87.07899999999999</v>
      </c>
      <c r="CD856" s="5" t="n">
        <v>7.95</v>
      </c>
      <c r="CE856" s="5" t="n">
        <v>1.446</v>
      </c>
      <c r="CF856" s="5" t="n">
        <v>100.141</v>
      </c>
      <c r="CG856" s="5" t="n">
        <v>0.15</v>
      </c>
      <c r="CH856" s="5" t="n">
        <v>1</v>
      </c>
      <c r="CI856" s="5" t="n">
        <v>0</v>
      </c>
      <c r="CJ856" s="5" t="n">
        <v>0</v>
      </c>
      <c r="CK856" s="5" t="n">
        <v>0</v>
      </c>
      <c r="CL856" s="5" t="n">
        <v>0</v>
      </c>
      <c r="CM856" s="5" t="n">
        <v>0</v>
      </c>
      <c r="CN856" s="5" t="n">
        <v>0</v>
      </c>
      <c r="CO856" s="5" t="n">
        <v>0</v>
      </c>
      <c r="CP856" s="5" t="n">
        <v>0</v>
      </c>
      <c r="CQ856" s="5" t="n">
        <v>1.348</v>
      </c>
      <c r="CR856" s="5" t="n">
        <v>0</v>
      </c>
      <c r="CS856" s="5" t="n">
        <v>5.37</v>
      </c>
      <c r="CT856" s="5" t="n">
        <v>4.484</v>
      </c>
      <c r="CU856" s="5" t="n">
        <v>12.529</v>
      </c>
    </row>
    <row r="857">
      <c r="A857" s="5" t="inlineStr">
        <is>
          <t>VUT2024</t>
        </is>
      </c>
      <c r="B857" s="5" t="inlineStr">
        <is>
          <t>VUT</t>
        </is>
      </c>
      <c r="C857" s="5" t="inlineStr">
        <is>
          <t>VUT</t>
        </is>
      </c>
      <c r="D857" s="5" t="inlineStr">
        <is>
          <t>Vanuatu</t>
        </is>
      </c>
      <c r="E857" s="5" t="n">
        <v>2024</v>
      </c>
      <c r="F857" s="5" t="n">
        <v>0.15</v>
      </c>
      <c r="G857" s="5" t="n">
        <v>4.833</v>
      </c>
      <c r="H857" s="5" t="n">
        <v>1.324</v>
      </c>
      <c r="I857" s="5" t="n">
        <v>0</v>
      </c>
      <c r="J857" s="5" t="n">
        <v>4.833</v>
      </c>
      <c r="K857" s="5" t="n">
        <v>0</v>
      </c>
      <c r="L857" s="5" t="n">
        <v>1</v>
      </c>
      <c r="M857" s="5" t="n">
        <v>7.124</v>
      </c>
      <c r="N857" s="5" t="n">
        <v>3.971</v>
      </c>
      <c r="O857" s="5" t="n">
        <v>0</v>
      </c>
      <c r="P857" s="5" t="n">
        <v>7.124</v>
      </c>
      <c r="Q857" s="5" t="n">
        <v>0</v>
      </c>
      <c r="R857" s="5" t="n">
        <v>1</v>
      </c>
      <c r="S857" s="5" t="n">
        <v>11.451</v>
      </c>
      <c r="T857" s="5" t="n">
        <v>7.942</v>
      </c>
      <c r="U857" s="5" t="n">
        <v>0.234</v>
      </c>
      <c r="V857" s="5" t="n">
        <v>13.168</v>
      </c>
      <c r="W857" s="5" t="n">
        <v>0.15</v>
      </c>
      <c r="X857" s="5" t="n">
        <v>1</v>
      </c>
      <c r="Y857" s="5" t="n">
        <v>12.219</v>
      </c>
      <c r="Z857" s="5" t="n">
        <v>1.508</v>
      </c>
      <c r="AA857" s="5" t="n">
        <v>0</v>
      </c>
      <c r="AB857" s="5" t="n">
        <v>12.219</v>
      </c>
      <c r="AC857" s="5" t="n">
        <v>0</v>
      </c>
      <c r="AD857" s="5" t="n">
        <v>1</v>
      </c>
      <c r="AE857" s="5" t="n">
        <v>13.543</v>
      </c>
      <c r="AF857" s="5" t="n">
        <v>2.952</v>
      </c>
      <c r="AG857" s="5" t="n">
        <v>0</v>
      </c>
      <c r="AH857" s="5" t="n">
        <v>13.543</v>
      </c>
      <c r="AI857" s="5" t="n">
        <v>0</v>
      </c>
      <c r="AJ857" s="5" t="n">
        <v>1</v>
      </c>
      <c r="AK857" s="5" t="n">
        <v>21.484</v>
      </c>
      <c r="AL857" s="5" t="n">
        <v>11.148</v>
      </c>
      <c r="AM857" s="5" t="n">
        <v>0.439</v>
      </c>
      <c r="AN857" s="5" t="n">
        <v>24.707</v>
      </c>
      <c r="AO857" s="5" t="n">
        <v>0.15</v>
      </c>
      <c r="AP857" s="5" t="n">
        <v>1</v>
      </c>
      <c r="AQ857" s="5" t="n">
        <v>0.72</v>
      </c>
      <c r="AR857" s="5" t="n">
        <v>0.132</v>
      </c>
      <c r="AS857" s="5" t="n">
        <v>0.616</v>
      </c>
      <c r="AT857" s="5" t="n">
        <v>1.536</v>
      </c>
      <c r="AU857" s="5" t="n">
        <v>0.15</v>
      </c>
      <c r="AV857" s="5" t="n">
        <v>1</v>
      </c>
      <c r="AW857" s="5" t="n">
        <v>0.734</v>
      </c>
      <c r="AX857" s="5" t="n">
        <v>0.132</v>
      </c>
      <c r="AY857" s="5" t="n">
        <v>0.595</v>
      </c>
      <c r="AZ857" s="5" t="n">
        <v>1.528</v>
      </c>
      <c r="BA857" s="5" t="n">
        <v>0.15</v>
      </c>
      <c r="BB857" s="5" t="n">
        <v>1</v>
      </c>
      <c r="BC857" s="5" t="n">
        <v>0.51</v>
      </c>
      <c r="BD857" s="5" t="n">
        <v>0.132</v>
      </c>
      <c r="BE857" s="5" t="n">
        <v>0.01</v>
      </c>
      <c r="BF857" s="5" t="n">
        <v>0.587</v>
      </c>
      <c r="BG857" s="5" t="n">
        <v>0.15</v>
      </c>
      <c r="BH857" s="5" t="n">
        <v>1</v>
      </c>
      <c r="BI857" s="5" t="n">
        <v>0.652</v>
      </c>
      <c r="BJ857" s="5" t="n">
        <v>0.132</v>
      </c>
      <c r="BK857" s="5" t="n">
        <v>0.013</v>
      </c>
      <c r="BL857" s="5" t="n">
        <v>0.75</v>
      </c>
      <c r="BM857" s="5" t="n">
        <v>0.15</v>
      </c>
      <c r="BN857" s="5" t="n">
        <v>1</v>
      </c>
      <c r="BO857" s="5" t="n">
        <v>0</v>
      </c>
      <c r="BP857" s="5" t="n">
        <v>0</v>
      </c>
      <c r="BQ857" s="5" t="n">
        <v>0</v>
      </c>
      <c r="BR857" s="5" t="n">
        <v>0</v>
      </c>
      <c r="BS857" s="5" t="n">
        <v>1</v>
      </c>
      <c r="BT857" s="5" t="n">
        <v>0</v>
      </c>
      <c r="BU857" s="5" t="n">
        <v>0</v>
      </c>
      <c r="BV857" s="5" t="n">
        <v>0</v>
      </c>
      <c r="BW857" s="5" t="n">
        <v>0.15</v>
      </c>
      <c r="BX857" s="5" t="n">
        <v>1</v>
      </c>
      <c r="BY857" s="5" t="n">
        <v>13.646</v>
      </c>
      <c r="BZ857" s="5" t="n">
        <v>0</v>
      </c>
      <c r="CA857" s="5" t="n">
        <v>13.646</v>
      </c>
      <c r="CB857" s="5" t="n">
        <v>0</v>
      </c>
      <c r="CC857" s="5" t="n">
        <v>86.38500000000001</v>
      </c>
      <c r="CD857" s="5" t="n">
        <v>7.95</v>
      </c>
      <c r="CE857" s="5" t="n">
        <v>1.765</v>
      </c>
      <c r="CF857" s="5" t="n">
        <v>99.343</v>
      </c>
      <c r="CG857" s="5" t="n">
        <v>0.15</v>
      </c>
      <c r="CH857" s="5" t="n">
        <v>1</v>
      </c>
      <c r="CI857" s="5" t="n">
        <v>0</v>
      </c>
      <c r="CJ857" s="5" t="n">
        <v>0</v>
      </c>
      <c r="CK857" s="5" t="n">
        <v>0</v>
      </c>
      <c r="CL857" s="5" t="n">
        <v>0</v>
      </c>
      <c r="CM857" s="5" t="n">
        <v>0</v>
      </c>
      <c r="CN857" s="5" t="n">
        <v>0</v>
      </c>
      <c r="CO857" s="5" t="n">
        <v>0</v>
      </c>
      <c r="CP857" s="5" t="n">
        <v>0</v>
      </c>
      <c r="CQ857" s="5" t="n">
        <v>1.387</v>
      </c>
      <c r="CR857" s="5" t="n">
        <v>0</v>
      </c>
      <c r="CS857" s="5" t="n">
        <v>5.529</v>
      </c>
      <c r="CT857" s="5" t="n">
        <v>3.509</v>
      </c>
      <c r="CU857" s="5" t="n">
        <v>10.896</v>
      </c>
    </row>
    <row r="858">
      <c r="A858" s="5" t="inlineStr">
        <is>
          <t>VEN2021</t>
        </is>
      </c>
      <c r="B858" s="5" t="inlineStr">
        <is>
          <t>VEN</t>
        </is>
      </c>
      <c r="C858" s="5" t="inlineStr">
        <is>
          <t>VEN</t>
        </is>
      </c>
      <c r="D858" s="5" t="inlineStr">
        <is>
          <t>Venezuela</t>
        </is>
      </c>
      <c r="E858" s="5" t="n">
        <v>2021</v>
      </c>
      <c r="F858" s="5" t="n">
        <v>0.16</v>
      </c>
      <c r="G858" s="5" t="n">
        <v>1.77</v>
      </c>
      <c r="H858" s="5" t="n">
        <v>0.572</v>
      </c>
      <c r="I858" s="5" t="n">
        <v>0</v>
      </c>
      <c r="J858" s="5" t="n">
        <v>1.77</v>
      </c>
      <c r="K858" s="5" t="n">
        <v>0</v>
      </c>
      <c r="L858" s="5" t="n">
        <v>1</v>
      </c>
      <c r="M858" s="5" t="n">
        <v>2.913</v>
      </c>
      <c r="N858" s="5" t="n">
        <v>1.715</v>
      </c>
      <c r="O858" s="5" t="n">
        <v>0</v>
      </c>
      <c r="P858" s="5" t="n">
        <v>2.913</v>
      </c>
      <c r="Q858" s="5" t="n">
        <v>0</v>
      </c>
      <c r="R858" s="5" t="n">
        <v>1</v>
      </c>
      <c r="S858" s="5" t="n">
        <v>4.628</v>
      </c>
      <c r="T858" s="5" t="n">
        <v>3.43</v>
      </c>
      <c r="U858" s="5" t="n">
        <v>0</v>
      </c>
      <c r="V858" s="5" t="n">
        <v>5.369</v>
      </c>
      <c r="W858" s="5" t="n">
        <v>0.16</v>
      </c>
      <c r="X858" s="5" t="n">
        <v>1</v>
      </c>
      <c r="Y858" s="5" t="n">
        <v>6.395</v>
      </c>
      <c r="Z858" s="5" t="n">
        <v>0.469</v>
      </c>
      <c r="AA858" s="5" t="n">
        <v>-1.675</v>
      </c>
      <c r="AB858" s="5" t="n">
        <v>4.72</v>
      </c>
      <c r="AC858" s="5" t="n">
        <v>0</v>
      </c>
      <c r="AD858" s="5" t="n">
        <v>0</v>
      </c>
      <c r="AE858" s="5" t="n">
        <v>6.966</v>
      </c>
      <c r="AF858" s="5" t="n">
        <v>0.944</v>
      </c>
      <c r="AG858" s="5" t="n">
        <v>-1.675</v>
      </c>
      <c r="AH858" s="5" t="n">
        <v>5.292</v>
      </c>
      <c r="AI858" s="5" t="n">
        <v>0</v>
      </c>
      <c r="AJ858" s="5" t="n">
        <v>0</v>
      </c>
      <c r="AK858" s="5" t="n">
        <v>10.396</v>
      </c>
      <c r="AL858" s="5" t="n">
        <v>3.907</v>
      </c>
      <c r="AM858" s="5" t="n">
        <v>-0.011</v>
      </c>
      <c r="AN858" s="5" t="n">
        <v>10.385</v>
      </c>
      <c r="AO858" s="5" t="n">
        <v>0</v>
      </c>
      <c r="AP858" s="5" t="n">
        <v>1</v>
      </c>
      <c r="AQ858" s="5" t="n">
        <v>0.649</v>
      </c>
      <c r="AR858" s="5" t="n">
        <v>0.114</v>
      </c>
      <c r="AS858" s="5" t="n">
        <v>-0.64</v>
      </c>
      <c r="AT858" s="5" t="n">
        <v>0.01</v>
      </c>
      <c r="AU858" s="5" t="n">
        <v>0</v>
      </c>
      <c r="AV858" s="5" t="n">
        <v>0</v>
      </c>
      <c r="AW858" s="5" t="n">
        <v>0.577</v>
      </c>
      <c r="AX858" s="5" t="n">
        <v>0.114</v>
      </c>
      <c r="AY858" s="5" t="n">
        <v>-0.5669999999999999</v>
      </c>
      <c r="AZ858" s="5" t="n">
        <v>0.01</v>
      </c>
      <c r="BA858" s="5" t="n">
        <v>0</v>
      </c>
      <c r="BB858" s="5" t="n">
        <v>0</v>
      </c>
      <c r="BC858" s="5" t="n">
        <v>0.458</v>
      </c>
      <c r="BD858" s="5" t="n">
        <v>0.114</v>
      </c>
      <c r="BE858" s="5" t="n">
        <v>-0.431</v>
      </c>
      <c r="BF858" s="5" t="n">
        <v>0.032</v>
      </c>
      <c r="BG858" s="5" t="n">
        <v>0</v>
      </c>
      <c r="BH858" s="5" t="n">
        <v>0</v>
      </c>
      <c r="BI858" s="5" t="n">
        <v>0.491</v>
      </c>
      <c r="BJ858" s="5" t="n">
        <v>0.114</v>
      </c>
      <c r="BK858" s="5" t="n">
        <v>0.095</v>
      </c>
      <c r="BL858" s="5" t="n">
        <v>0.68</v>
      </c>
      <c r="BM858" s="5" t="n">
        <v>0.16</v>
      </c>
      <c r="BN858" s="5" t="n">
        <v>1</v>
      </c>
      <c r="BO858" s="5" t="n">
        <v>0</v>
      </c>
      <c r="BP858" s="5" t="n">
        <v>-0.081</v>
      </c>
      <c r="BQ858" s="5" t="n">
        <v>0.119</v>
      </c>
      <c r="BR858" s="5" t="n">
        <v>0</v>
      </c>
      <c r="BS858" s="5" t="n">
        <v>1</v>
      </c>
      <c r="BT858" s="5" t="n">
        <v>0</v>
      </c>
      <c r="BU858" s="5" t="n">
        <v>-0.081</v>
      </c>
      <c r="BV858" s="5" t="n">
        <v>0.045</v>
      </c>
      <c r="BW858" s="5" t="n">
        <v>0</v>
      </c>
      <c r="BX858" s="5" t="n">
        <v>0.833</v>
      </c>
      <c r="BY858" s="5" t="n">
        <v>11.787</v>
      </c>
      <c r="BZ858" s="5" t="n">
        <v>0</v>
      </c>
      <c r="CA858" s="5" t="n">
        <v>11.787</v>
      </c>
      <c r="CB858" s="5" t="n">
        <v>0</v>
      </c>
      <c r="CC858" s="5" t="n">
        <v>78.125</v>
      </c>
      <c r="CD858" s="5" t="n">
        <v>7.95</v>
      </c>
      <c r="CE858" s="5" t="n">
        <v>0</v>
      </c>
      <c r="CF858" s="5" t="n">
        <v>90.625</v>
      </c>
      <c r="CG858" s="5" t="n">
        <v>0.16</v>
      </c>
      <c r="CH858" s="5" t="n">
        <v>1</v>
      </c>
      <c r="CI858" s="5" t="n">
        <v>0</v>
      </c>
      <c r="CJ858" s="5" t="n">
        <v>0</v>
      </c>
      <c r="CK858" s="5" t="n">
        <v>0</v>
      </c>
      <c r="CL858" s="5" t="n">
        <v>0</v>
      </c>
      <c r="CM858" s="5" t="n">
        <v>0</v>
      </c>
      <c r="CN858" s="5" t="n">
        <v>0</v>
      </c>
      <c r="CO858" s="5" t="n">
        <v>0</v>
      </c>
      <c r="CP858" s="5" t="n">
        <v>1</v>
      </c>
      <c r="CQ858" s="5" t="n">
        <v>1.198</v>
      </c>
      <c r="CR858" s="5" t="n">
        <v>1</v>
      </c>
      <c r="CS858" s="5" t="n">
        <v>5.823</v>
      </c>
      <c r="CT858" s="5" t="n">
        <v>4.753</v>
      </c>
      <c r="CU858" s="5" t="n">
        <v>15.983</v>
      </c>
    </row>
    <row r="859">
      <c r="A859" s="5" t="inlineStr">
        <is>
          <t>VEN2022</t>
        </is>
      </c>
      <c r="B859" s="5" t="inlineStr">
        <is>
          <t>VEN</t>
        </is>
      </c>
      <c r="C859" s="5" t="inlineStr">
        <is>
          <t>VEN</t>
        </is>
      </c>
      <c r="D859" s="5" t="inlineStr">
        <is>
          <t>Venezuela</t>
        </is>
      </c>
      <c r="E859" s="5" t="n">
        <v>2022</v>
      </c>
      <c r="F859" s="5" t="n">
        <v>0.16</v>
      </c>
      <c r="G859" s="5" t="n">
        <v>1.911</v>
      </c>
      <c r="H859" s="5" t="n">
        <v>0.617</v>
      </c>
      <c r="I859" s="5" t="n">
        <v>0</v>
      </c>
      <c r="J859" s="5" t="n">
        <v>1.911</v>
      </c>
      <c r="K859" s="5" t="n">
        <v>0</v>
      </c>
      <c r="L859" s="5" t="n">
        <v>1</v>
      </c>
      <c r="M859" s="5" t="n">
        <v>3.146</v>
      </c>
      <c r="N859" s="5" t="n">
        <v>1.852</v>
      </c>
      <c r="O859" s="5" t="n">
        <v>0</v>
      </c>
      <c r="P859" s="5" t="n">
        <v>3.146</v>
      </c>
      <c r="Q859" s="5" t="n">
        <v>0</v>
      </c>
      <c r="R859" s="5" t="n">
        <v>1</v>
      </c>
      <c r="S859" s="5" t="n">
        <v>4.998</v>
      </c>
      <c r="T859" s="5" t="n">
        <v>3.704</v>
      </c>
      <c r="U859" s="5" t="n">
        <v>0.059</v>
      </c>
      <c r="V859" s="5" t="n">
        <v>5.798</v>
      </c>
      <c r="W859" s="5" t="n">
        <v>0.16</v>
      </c>
      <c r="X859" s="5" t="n">
        <v>1</v>
      </c>
      <c r="Y859" s="5" t="n">
        <v>6.906</v>
      </c>
      <c r="Z859" s="5" t="n">
        <v>0.506</v>
      </c>
      <c r="AA859" s="5" t="n">
        <v>-1.808</v>
      </c>
      <c r="AB859" s="5" t="n">
        <v>5.097</v>
      </c>
      <c r="AC859" s="5" t="n">
        <v>0</v>
      </c>
      <c r="AD859" s="5" t="n">
        <v>0</v>
      </c>
      <c r="AE859" s="5" t="n">
        <v>7.523</v>
      </c>
      <c r="AF859" s="5" t="n">
        <v>1.019</v>
      </c>
      <c r="AG859" s="5" t="n">
        <v>-1.808</v>
      </c>
      <c r="AH859" s="5" t="n">
        <v>5.715</v>
      </c>
      <c r="AI859" s="5" t="n">
        <v>0</v>
      </c>
      <c r="AJ859" s="5" t="n">
        <v>0</v>
      </c>
      <c r="AK859" s="5" t="n">
        <v>11.227</v>
      </c>
      <c r="AL859" s="5" t="n">
        <v>4.22</v>
      </c>
      <c r="AM859" s="5" t="n">
        <v>-0.012</v>
      </c>
      <c r="AN859" s="5" t="n">
        <v>11.215</v>
      </c>
      <c r="AO859" s="5" t="n">
        <v>0</v>
      </c>
      <c r="AP859" s="5" t="n">
        <v>1</v>
      </c>
      <c r="AQ859" s="5" t="n">
        <v>0.896</v>
      </c>
      <c r="AR859" s="5" t="n">
        <v>0.123</v>
      </c>
      <c r="AS859" s="5" t="n">
        <v>-0.876</v>
      </c>
      <c r="AT859" s="5" t="n">
        <v>0.023</v>
      </c>
      <c r="AU859" s="5" t="n">
        <v>0</v>
      </c>
      <c r="AV859" s="5" t="n">
        <v>0</v>
      </c>
      <c r="AW859" s="5" t="n">
        <v>0.89</v>
      </c>
      <c r="AX859" s="5" t="n">
        <v>0.123</v>
      </c>
      <c r="AY859" s="5" t="n">
        <v>-0.872</v>
      </c>
      <c r="AZ859" s="5" t="n">
        <v>0.021</v>
      </c>
      <c r="BA859" s="5" t="n">
        <v>0</v>
      </c>
      <c r="BB859" s="5" t="n">
        <v>0</v>
      </c>
      <c r="BC859" s="5" t="n">
        <v>0.62</v>
      </c>
      <c r="BD859" s="5" t="n">
        <v>0.123</v>
      </c>
      <c r="BE859" s="5" t="n">
        <v>-0.569</v>
      </c>
      <c r="BF859" s="5" t="n">
        <v>0.06</v>
      </c>
      <c r="BG859" s="5" t="n">
        <v>0</v>
      </c>
      <c r="BH859" s="5" t="n">
        <v>0</v>
      </c>
      <c r="BI859" s="5" t="n">
        <v>0.608</v>
      </c>
      <c r="BJ859" s="5" t="n">
        <v>0.123</v>
      </c>
      <c r="BK859" s="5" t="n">
        <v>0.101</v>
      </c>
      <c r="BL859" s="5" t="n">
        <v>0.8120000000000001</v>
      </c>
      <c r="BM859" s="5" t="n">
        <v>0.16</v>
      </c>
      <c r="BN859" s="5" t="n">
        <v>1</v>
      </c>
      <c r="BO859" s="5" t="n">
        <v>0</v>
      </c>
      <c r="BP859" s="5" t="n">
        <v>-0.081</v>
      </c>
      <c r="BQ859" s="5" t="n">
        <v>0.132</v>
      </c>
      <c r="BR859" s="5" t="n">
        <v>0</v>
      </c>
      <c r="BS859" s="5" t="n">
        <v>1</v>
      </c>
      <c r="BT859" s="5" t="n">
        <v>0</v>
      </c>
      <c r="BU859" s="5" t="n">
        <v>-0.081</v>
      </c>
      <c r="BV859" s="5" t="n">
        <v>0.046</v>
      </c>
      <c r="BW859" s="5" t="n">
        <v>0</v>
      </c>
      <c r="BX859" s="5" t="n">
        <v>0.833</v>
      </c>
      <c r="BY859" s="5" t="n">
        <v>12.729</v>
      </c>
      <c r="BZ859" s="5" t="n">
        <v>0</v>
      </c>
      <c r="CA859" s="5" t="n">
        <v>12.729</v>
      </c>
      <c r="CB859" s="5" t="n">
        <v>0</v>
      </c>
      <c r="CC859" s="5" t="n">
        <v>97.90000000000001</v>
      </c>
      <c r="CD859" s="5" t="n">
        <v>7.95</v>
      </c>
      <c r="CE859" s="5" t="n">
        <v>1.159</v>
      </c>
      <c r="CF859" s="5" t="n">
        <v>113.564</v>
      </c>
      <c r="CG859" s="5" t="n">
        <v>0.16</v>
      </c>
      <c r="CH859" s="5" t="n">
        <v>1</v>
      </c>
      <c r="CI859" s="5" t="n">
        <v>0</v>
      </c>
      <c r="CJ859" s="5" t="n">
        <v>0</v>
      </c>
      <c r="CK859" s="5" t="n">
        <v>0</v>
      </c>
      <c r="CL859" s="5" t="n">
        <v>0</v>
      </c>
      <c r="CM859" s="5" t="n">
        <v>0</v>
      </c>
      <c r="CN859" s="5" t="n">
        <v>0</v>
      </c>
      <c r="CO859" s="5" t="n">
        <v>0</v>
      </c>
      <c r="CP859" s="5" t="n">
        <v>1</v>
      </c>
      <c r="CQ859" s="5" t="n">
        <v>1.294</v>
      </c>
      <c r="CR859" s="5" t="n">
        <v>1</v>
      </c>
      <c r="CS859" s="5" t="n">
        <v>6.288</v>
      </c>
      <c r="CT859" s="5" t="n">
        <v>10.485</v>
      </c>
      <c r="CU859" s="5" t="n">
        <v>29.494</v>
      </c>
    </row>
    <row r="860">
      <c r="A860" s="5" t="inlineStr">
        <is>
          <t>VEN2023</t>
        </is>
      </c>
      <c r="B860" s="5" t="inlineStr">
        <is>
          <t>VEN</t>
        </is>
      </c>
      <c r="C860" s="5" t="inlineStr">
        <is>
          <t>VEN</t>
        </is>
      </c>
      <c r="D860" s="5" t="inlineStr">
        <is>
          <t>Venezuela</t>
        </is>
      </c>
      <c r="E860" s="5" t="n">
        <v>2023</v>
      </c>
      <c r="F860" s="5" t="n">
        <v>0.16</v>
      </c>
      <c r="G860" s="5" t="n">
        <v>1.99</v>
      </c>
      <c r="H860" s="5" t="n">
        <v>0.643</v>
      </c>
      <c r="I860" s="5" t="n">
        <v>0</v>
      </c>
      <c r="J860" s="5" t="n">
        <v>1.99</v>
      </c>
      <c r="K860" s="5" t="n">
        <v>0</v>
      </c>
      <c r="L860" s="5" t="n">
        <v>1</v>
      </c>
      <c r="M860" s="5" t="n">
        <v>3.276</v>
      </c>
      <c r="N860" s="5" t="n">
        <v>1.928</v>
      </c>
      <c r="O860" s="5" t="n">
        <v>0</v>
      </c>
      <c r="P860" s="5" t="n">
        <v>3.276</v>
      </c>
      <c r="Q860" s="5" t="n">
        <v>0</v>
      </c>
      <c r="R860" s="5" t="n">
        <v>1</v>
      </c>
      <c r="S860" s="5" t="n">
        <v>5.205</v>
      </c>
      <c r="T860" s="5" t="n">
        <v>3.857</v>
      </c>
      <c r="U860" s="5" t="n">
        <v>0.092</v>
      </c>
      <c r="V860" s="5" t="n">
        <v>6.037</v>
      </c>
      <c r="W860" s="5" t="n">
        <v>0.16</v>
      </c>
      <c r="X860" s="5" t="n">
        <v>1</v>
      </c>
      <c r="Y860" s="5" t="n">
        <v>7.191</v>
      </c>
      <c r="Z860" s="5" t="n">
        <v>0.527</v>
      </c>
      <c r="AA860" s="5" t="n">
        <v>-1.883</v>
      </c>
      <c r="AB860" s="5" t="n">
        <v>5.308</v>
      </c>
      <c r="AC860" s="5" t="n">
        <v>0</v>
      </c>
      <c r="AD860" s="5" t="n">
        <v>0</v>
      </c>
      <c r="AE860" s="5" t="n">
        <v>7.834</v>
      </c>
      <c r="AF860" s="5" t="n">
        <v>1.061</v>
      </c>
      <c r="AG860" s="5" t="n">
        <v>-1.883</v>
      </c>
      <c r="AH860" s="5" t="n">
        <v>5.951</v>
      </c>
      <c r="AI860" s="5" t="n">
        <v>0</v>
      </c>
      <c r="AJ860" s="5" t="n">
        <v>0</v>
      </c>
      <c r="AK860" s="5" t="n">
        <v>11.691</v>
      </c>
      <c r="AL860" s="5" t="n">
        <v>4.394</v>
      </c>
      <c r="AM860" s="5" t="n">
        <v>-0.013</v>
      </c>
      <c r="AN860" s="5" t="n">
        <v>11.678</v>
      </c>
      <c r="AO860" s="5" t="n">
        <v>0</v>
      </c>
      <c r="AP860" s="5" t="n">
        <v>1</v>
      </c>
      <c r="AQ860" s="5" t="n">
        <v>0.791</v>
      </c>
      <c r="AR860" s="5" t="n">
        <v>0.129</v>
      </c>
      <c r="AS860" s="5" t="n">
        <v>-0.767</v>
      </c>
      <c r="AT860" s="5" t="n">
        <v>0.024</v>
      </c>
      <c r="AU860" s="5" t="n">
        <v>0</v>
      </c>
      <c r="AV860" s="5" t="n">
        <v>0</v>
      </c>
      <c r="AW860" s="5" t="n">
        <v>0.618</v>
      </c>
      <c r="AX860" s="5" t="n">
        <v>0.129</v>
      </c>
      <c r="AY860" s="5" t="n">
        <v>-0.609</v>
      </c>
      <c r="AZ860" s="5" t="n">
        <v>0.01</v>
      </c>
      <c r="BA860" s="5" t="n">
        <v>0</v>
      </c>
      <c r="BB860" s="5" t="n">
        <v>0</v>
      </c>
      <c r="BC860" s="5" t="n">
        <v>0.554</v>
      </c>
      <c r="BD860" s="5" t="n">
        <v>0.129</v>
      </c>
      <c r="BE860" s="5" t="n">
        <v>-0.492</v>
      </c>
      <c r="BF860" s="5" t="n">
        <v>0.062</v>
      </c>
      <c r="BG860" s="5" t="n">
        <v>0</v>
      </c>
      <c r="BH860" s="5" t="n">
        <v>0</v>
      </c>
      <c r="BI860" s="5" t="n">
        <v>0.5570000000000001</v>
      </c>
      <c r="BJ860" s="5" t="n">
        <v>0.129</v>
      </c>
      <c r="BK860" s="5" t="n">
        <v>0.118</v>
      </c>
      <c r="BL860" s="5" t="n">
        <v>0.77</v>
      </c>
      <c r="BM860" s="5" t="n">
        <v>0.16</v>
      </c>
      <c r="BN860" s="5" t="n">
        <v>1</v>
      </c>
      <c r="BO860" s="5" t="n">
        <v>0</v>
      </c>
      <c r="BP860" s="5" t="n">
        <v>-0.081</v>
      </c>
      <c r="BQ860" s="5" t="n">
        <v>0.237</v>
      </c>
      <c r="BR860" s="5" t="n">
        <v>0</v>
      </c>
      <c r="BS860" s="5" t="n">
        <v>1</v>
      </c>
      <c r="BT860" s="5" t="n">
        <v>0</v>
      </c>
      <c r="BU860" s="5" t="n">
        <v>-0.081</v>
      </c>
      <c r="BV860" s="5" t="n">
        <v>0.032</v>
      </c>
      <c r="BW860" s="5" t="n">
        <v>0</v>
      </c>
      <c r="BX860" s="5" t="n">
        <v>0.833</v>
      </c>
      <c r="BY860" s="5" t="n">
        <v>13.254</v>
      </c>
      <c r="BZ860" s="5" t="n">
        <v>0</v>
      </c>
      <c r="CA860" s="5" t="n">
        <v>13.254</v>
      </c>
      <c r="CB860" s="5" t="n">
        <v>0</v>
      </c>
      <c r="CC860" s="5" t="n">
        <v>83.248</v>
      </c>
      <c r="CD860" s="5" t="n">
        <v>7.95</v>
      </c>
      <c r="CE860" s="5" t="n">
        <v>1.475</v>
      </c>
      <c r="CF860" s="5" t="n">
        <v>96.568</v>
      </c>
      <c r="CG860" s="5" t="n">
        <v>0.16</v>
      </c>
      <c r="CH860" s="5" t="n">
        <v>1</v>
      </c>
      <c r="CI860" s="5" t="n">
        <v>0</v>
      </c>
      <c r="CJ860" s="5" t="n">
        <v>0</v>
      </c>
      <c r="CK860" s="5" t="n">
        <v>0</v>
      </c>
      <c r="CL860" s="5" t="n">
        <v>0</v>
      </c>
      <c r="CM860" s="5" t="n">
        <v>0</v>
      </c>
      <c r="CN860" s="5" t="n">
        <v>0</v>
      </c>
      <c r="CO860" s="5" t="n">
        <v>0</v>
      </c>
      <c r="CP860" s="5" t="n">
        <v>1</v>
      </c>
      <c r="CQ860" s="5" t="n">
        <v>1.348</v>
      </c>
      <c r="CR860" s="5" t="n">
        <v>1</v>
      </c>
      <c r="CS860" s="5" t="n">
        <v>6.548</v>
      </c>
      <c r="CT860" s="5" t="n">
        <v>4.861</v>
      </c>
      <c r="CU860" s="5" t="n">
        <v>11.192</v>
      </c>
    </row>
    <row r="861">
      <c r="A861" s="5" t="inlineStr">
        <is>
          <t>VEN2024</t>
        </is>
      </c>
      <c r="B861" s="5" t="inlineStr">
        <is>
          <t>VEN</t>
        </is>
      </c>
      <c r="C861" s="5" t="inlineStr">
        <is>
          <t>VEN</t>
        </is>
      </c>
      <c r="D861" s="5" t="inlineStr">
        <is>
          <t>Venezuela</t>
        </is>
      </c>
      <c r="E861" s="5" t="n">
        <v>2024</v>
      </c>
      <c r="F861" s="5" t="n">
        <v>0.16</v>
      </c>
      <c r="G861" s="5" t="n">
        <v>2.049</v>
      </c>
      <c r="H861" s="5" t="n">
        <v>0.662</v>
      </c>
      <c r="I861" s="5" t="n">
        <v>0</v>
      </c>
      <c r="J861" s="5" t="n">
        <v>2.049</v>
      </c>
      <c r="K861" s="5" t="n">
        <v>0</v>
      </c>
      <c r="L861" s="5" t="n">
        <v>1</v>
      </c>
      <c r="M861" s="5" t="n">
        <v>3.373</v>
      </c>
      <c r="N861" s="5" t="n">
        <v>1.985</v>
      </c>
      <c r="O861" s="5" t="n">
        <v>0</v>
      </c>
      <c r="P861" s="5" t="n">
        <v>3.373</v>
      </c>
      <c r="Q861" s="5" t="n">
        <v>0</v>
      </c>
      <c r="R861" s="5" t="n">
        <v>1</v>
      </c>
      <c r="S861" s="5" t="n">
        <v>5.358</v>
      </c>
      <c r="T861" s="5" t="n">
        <v>3.971</v>
      </c>
      <c r="U861" s="5" t="n">
        <v>0.117</v>
      </c>
      <c r="V861" s="5" t="n">
        <v>6.215</v>
      </c>
      <c r="W861" s="5" t="n">
        <v>0.16</v>
      </c>
      <c r="X861" s="5" t="n">
        <v>1</v>
      </c>
      <c r="Y861" s="5" t="n">
        <v>7.403</v>
      </c>
      <c r="Z861" s="5" t="n">
        <v>0.543</v>
      </c>
      <c r="AA861" s="5" t="n">
        <v>-1.724</v>
      </c>
      <c r="AB861" s="5" t="n">
        <v>5.679</v>
      </c>
      <c r="AC861" s="5" t="n">
        <v>0</v>
      </c>
      <c r="AD861" s="5" t="n">
        <v>0</v>
      </c>
      <c r="AE861" s="5" t="n">
        <v>8.065</v>
      </c>
      <c r="AF861" s="5" t="n">
        <v>1.092</v>
      </c>
      <c r="AG861" s="5" t="n">
        <v>-1.724</v>
      </c>
      <c r="AH861" s="5" t="n">
        <v>6.341</v>
      </c>
      <c r="AI861" s="5" t="n">
        <v>0</v>
      </c>
      <c r="AJ861" s="5" t="n">
        <v>0</v>
      </c>
      <c r="AK861" s="5" t="n">
        <v>12.036</v>
      </c>
      <c r="AL861" s="5" t="n">
        <v>4.523</v>
      </c>
      <c r="AM861" s="5" t="n">
        <v>-0.074</v>
      </c>
      <c r="AN861" s="5" t="n">
        <v>11.962</v>
      </c>
      <c r="AO861" s="5" t="n">
        <v>0</v>
      </c>
      <c r="AP861" s="5" t="n">
        <v>1</v>
      </c>
      <c r="AQ861" s="5" t="n">
        <v>0.756</v>
      </c>
      <c r="AR861" s="5" t="n">
        <v>0.132</v>
      </c>
      <c r="AS861" s="5" t="n">
        <v>-0.731</v>
      </c>
      <c r="AT861" s="5" t="n">
        <v>0.025</v>
      </c>
      <c r="AU861" s="5" t="n">
        <v>0</v>
      </c>
      <c r="AV861" s="5" t="n">
        <v>0</v>
      </c>
      <c r="AW861" s="5" t="n">
        <v>0.655</v>
      </c>
      <c r="AX861" s="5" t="n">
        <v>0.132</v>
      </c>
      <c r="AY861" s="5" t="n">
        <v>-0.646</v>
      </c>
      <c r="AZ861" s="5" t="n">
        <v>0.01</v>
      </c>
      <c r="BA861" s="5" t="n">
        <v>0</v>
      </c>
      <c r="BB861" s="5" t="n">
        <v>0</v>
      </c>
      <c r="BC861" s="5" t="n">
        <v>0.534</v>
      </c>
      <c r="BD861" s="5" t="n">
        <v>0.132</v>
      </c>
      <c r="BE861" s="5" t="n">
        <v>-0.469</v>
      </c>
      <c r="BF861" s="5" t="n">
        <v>0.064</v>
      </c>
      <c r="BG861" s="5" t="n">
        <v>0</v>
      </c>
      <c r="BH861" s="5" t="n">
        <v>0</v>
      </c>
      <c r="BI861" s="5" t="n">
        <v>0.5679999999999999</v>
      </c>
      <c r="BJ861" s="5" t="n">
        <v>0.132</v>
      </c>
      <c r="BK861" s="5" t="n">
        <v>0.125</v>
      </c>
      <c r="BL861" s="5" t="n">
        <v>0.787</v>
      </c>
      <c r="BM861" s="5" t="n">
        <v>0.16</v>
      </c>
      <c r="BN861" s="5" t="n">
        <v>1</v>
      </c>
      <c r="BO861" s="5" t="n">
        <v>0</v>
      </c>
      <c r="BP861" s="5" t="n">
        <v>-0.08400000000000001</v>
      </c>
      <c r="BQ861" s="5" t="n">
        <v>0.244</v>
      </c>
      <c r="BR861" s="5" t="n">
        <v>0</v>
      </c>
      <c r="BS861" s="5" t="n">
        <v>1</v>
      </c>
      <c r="BT861" s="5" t="n">
        <v>0</v>
      </c>
      <c r="BU861" s="5" t="n">
        <v>-0.08400000000000001</v>
      </c>
      <c r="BV861" s="5" t="n">
        <v>0.033</v>
      </c>
      <c r="BW861" s="5" t="n">
        <v>0</v>
      </c>
      <c r="BX861" s="5" t="n">
        <v>0.833</v>
      </c>
      <c r="BY861" s="5" t="n">
        <v>13.646</v>
      </c>
      <c r="BZ861" s="5" t="n">
        <v>0</v>
      </c>
      <c r="CA861" s="5" t="n">
        <v>13.646</v>
      </c>
      <c r="CB861" s="5" t="n">
        <v>0</v>
      </c>
      <c r="CC861" s="5" t="n">
        <v>82.58799999999999</v>
      </c>
      <c r="CD861" s="5" t="n">
        <v>7.95</v>
      </c>
      <c r="CE861" s="5" t="n">
        <v>1.8</v>
      </c>
      <c r="CF861" s="5" t="n">
        <v>95.80200000000001</v>
      </c>
      <c r="CG861" s="5" t="n">
        <v>0.16</v>
      </c>
      <c r="CH861" s="5" t="n">
        <v>1</v>
      </c>
      <c r="CI861" s="5" t="n">
        <v>0</v>
      </c>
      <c r="CJ861" s="5" t="n">
        <v>0</v>
      </c>
      <c r="CK861" s="5" t="n">
        <v>0</v>
      </c>
      <c r="CL861" s="5" t="n">
        <v>0</v>
      </c>
      <c r="CM861" s="5" t="n">
        <v>0</v>
      </c>
      <c r="CN861" s="5" t="n">
        <v>0</v>
      </c>
      <c r="CO861" s="5" t="n">
        <v>0</v>
      </c>
      <c r="CP861" s="5" t="n">
        <v>1</v>
      </c>
      <c r="CQ861" s="5" t="n">
        <v>1.387</v>
      </c>
      <c r="CR861" s="5" t="n">
        <v>1</v>
      </c>
      <c r="CS861" s="5" t="n">
        <v>6.741</v>
      </c>
      <c r="CT861" s="5" t="n">
        <v>4.251</v>
      </c>
      <c r="CU861" s="5" t="n">
        <v>10.123</v>
      </c>
    </row>
    <row r="862">
      <c r="A862" s="5" t="inlineStr">
        <is>
          <t>VNM2021</t>
        </is>
      </c>
      <c r="B862" s="5" t="inlineStr">
        <is>
          <t>VNM</t>
        </is>
      </c>
      <c r="C862" s="5" t="inlineStr">
        <is>
          <t>VNM</t>
        </is>
      </c>
      <c r="D862" s="5" t="inlineStr">
        <is>
          <t>Vietnam</t>
        </is>
      </c>
      <c r="E862" s="5" t="n">
        <v>2021</v>
      </c>
      <c r="F862" s="5" t="n">
        <v>0.1</v>
      </c>
      <c r="G862" s="5" t="n">
        <v>6.151</v>
      </c>
      <c r="H862" s="5" t="n">
        <v>0.804</v>
      </c>
      <c r="I862" s="5" t="n">
        <v>-0.127</v>
      </c>
      <c r="J862" s="5" t="n">
        <v>6.024</v>
      </c>
      <c r="K862" s="5" t="n">
        <v>0</v>
      </c>
      <c r="L862" s="5" t="n">
        <v>1</v>
      </c>
      <c r="M862" s="5" t="n">
        <v>7.086</v>
      </c>
      <c r="N862" s="5" t="n">
        <v>2.412</v>
      </c>
      <c r="O862" s="5" t="n">
        <v>-0.119</v>
      </c>
      <c r="P862" s="5" t="n">
        <v>6.967</v>
      </c>
      <c r="Q862" s="5" t="n">
        <v>0</v>
      </c>
      <c r="R862" s="5" t="n">
        <v>1</v>
      </c>
      <c r="S862" s="5" t="n">
        <v>7.001</v>
      </c>
      <c r="T862" s="5" t="n">
        <v>4.825</v>
      </c>
      <c r="U862" s="5" t="n">
        <v>-1.127</v>
      </c>
      <c r="V862" s="5" t="n">
        <v>6.462</v>
      </c>
      <c r="W862" s="5" t="n">
        <v>0.1</v>
      </c>
      <c r="X862" s="5" t="n">
        <v>1</v>
      </c>
      <c r="Y862" s="5" t="n">
        <v>3.937</v>
      </c>
      <c r="Z862" s="5" t="n">
        <v>0.26</v>
      </c>
      <c r="AA862" s="5" t="n">
        <v>-0.073</v>
      </c>
      <c r="AB862" s="5" t="n">
        <v>3.863</v>
      </c>
      <c r="AC862" s="5" t="n">
        <v>0</v>
      </c>
      <c r="AD862" s="5" t="n">
        <v>1</v>
      </c>
      <c r="AE862" s="5" t="n">
        <v>4.508</v>
      </c>
      <c r="AF862" s="5" t="n">
        <v>0.556</v>
      </c>
      <c r="AG862" s="5" t="n">
        <v>-0.073</v>
      </c>
      <c r="AH862" s="5" t="n">
        <v>4.435</v>
      </c>
      <c r="AI862" s="5" t="n">
        <v>0</v>
      </c>
      <c r="AJ862" s="5" t="n">
        <v>1</v>
      </c>
      <c r="AK862" s="5" t="n">
        <v>7.938</v>
      </c>
      <c r="AL862" s="5" t="n">
        <v>2.815</v>
      </c>
      <c r="AM862" s="5" t="n">
        <v>-0.067</v>
      </c>
      <c r="AN862" s="5" t="n">
        <v>8.659000000000001</v>
      </c>
      <c r="AO862" s="5" t="n">
        <v>0.1</v>
      </c>
      <c r="AP862" s="5" t="n">
        <v>1</v>
      </c>
      <c r="AQ862" s="5" t="n">
        <v>0.621</v>
      </c>
      <c r="AR862" s="5" t="n">
        <v>0.114</v>
      </c>
      <c r="AS862" s="5" t="n">
        <v>0.052</v>
      </c>
      <c r="AT862" s="5" t="n">
        <v>0.74</v>
      </c>
      <c r="AU862" s="5" t="n">
        <v>0.1</v>
      </c>
      <c r="AV862" s="5" t="n">
        <v>1</v>
      </c>
      <c r="AW862" s="5" t="n">
        <v>0.593</v>
      </c>
      <c r="AX862" s="5" t="n">
        <v>0.114</v>
      </c>
      <c r="AY862" s="5" t="n">
        <v>-0.057</v>
      </c>
      <c r="AZ862" s="5" t="n">
        <v>0.59</v>
      </c>
      <c r="BA862" s="5" t="n">
        <v>0.1</v>
      </c>
      <c r="BB862" s="5" t="n">
        <v>1</v>
      </c>
      <c r="BC862" s="5" t="n">
        <v>0.44</v>
      </c>
      <c r="BD862" s="5" t="n">
        <v>0.114</v>
      </c>
      <c r="BE862" s="5" t="n">
        <v>0.226</v>
      </c>
      <c r="BF862" s="5" t="n">
        <v>0.732</v>
      </c>
      <c r="BG862" s="5" t="n">
        <v>0.1</v>
      </c>
      <c r="BH862" s="5" t="n">
        <v>1</v>
      </c>
      <c r="BI862" s="5" t="n">
        <v>0.5600000000000001</v>
      </c>
      <c r="BJ862" s="5" t="n">
        <v>0.114</v>
      </c>
      <c r="BK862" s="5" t="n">
        <v>-0.06</v>
      </c>
      <c r="BL862" s="5" t="n">
        <v>0.55</v>
      </c>
      <c r="BM862" s="5" t="n">
        <v>0.1</v>
      </c>
      <c r="BN862" s="5" t="n">
        <v>1</v>
      </c>
      <c r="BO862" s="5" t="n">
        <v>0</v>
      </c>
      <c r="BP862" s="5" t="n">
        <v>-0.016</v>
      </c>
      <c r="BQ862" s="5" t="n">
        <v>0.081</v>
      </c>
      <c r="BR862" s="5" t="n">
        <v>0</v>
      </c>
      <c r="BS862" s="5" t="n">
        <v>0.833</v>
      </c>
      <c r="BT862" s="5" t="n">
        <v>0</v>
      </c>
      <c r="BU862" s="5" t="n">
        <v>-0.016</v>
      </c>
      <c r="BV862" s="5" t="n">
        <v>0.1</v>
      </c>
      <c r="BW862" s="5" t="n">
        <v>0</v>
      </c>
      <c r="BX862" s="5" t="n">
        <v>0.833</v>
      </c>
      <c r="BY862" s="5" t="n">
        <v>11.787</v>
      </c>
      <c r="BZ862" s="5" t="n">
        <v>0</v>
      </c>
      <c r="CA862" s="5" t="n">
        <v>11.787</v>
      </c>
      <c r="CB862" s="5" t="n">
        <v>0</v>
      </c>
      <c r="CC862" s="5" t="n">
        <v>81.69499999999999</v>
      </c>
      <c r="CD862" s="5" t="n">
        <v>7.95</v>
      </c>
      <c r="CE862" s="5" t="n">
        <v>-0.963</v>
      </c>
      <c r="CF862" s="5" t="n">
        <v>88.806</v>
      </c>
      <c r="CG862" s="5" t="n">
        <v>0.1</v>
      </c>
      <c r="CH862" s="5" t="n">
        <v>1</v>
      </c>
      <c r="CI862" s="5" t="n">
        <v>0</v>
      </c>
      <c r="CJ862" s="5" t="n">
        <v>0</v>
      </c>
      <c r="CK862" s="5" t="n">
        <v>0</v>
      </c>
      <c r="CL862" s="5" t="n">
        <v>0</v>
      </c>
      <c r="CM862" s="5" t="n">
        <v>0</v>
      </c>
      <c r="CN862" s="5" t="n">
        <v>0</v>
      </c>
      <c r="CO862" s="5" t="n">
        <v>0</v>
      </c>
      <c r="CP862" s="5" t="n">
        <v>0.593</v>
      </c>
      <c r="CQ862" s="5" t="n">
        <v>1.198</v>
      </c>
      <c r="CR862" s="5" t="n">
        <v>1</v>
      </c>
      <c r="CS862" s="5" t="n">
        <v>3.365</v>
      </c>
      <c r="CT862" s="5" t="n">
        <v>3.604</v>
      </c>
      <c r="CU862" s="5" t="n">
        <v>9.407999999999999</v>
      </c>
    </row>
    <row r="863">
      <c r="A863" s="5" t="inlineStr">
        <is>
          <t>VNM2022</t>
        </is>
      </c>
      <c r="B863" s="5" t="inlineStr">
        <is>
          <t>VNM</t>
        </is>
      </c>
      <c r="C863" s="5" t="inlineStr">
        <is>
          <t>VNM</t>
        </is>
      </c>
      <c r="D863" s="5" t="inlineStr">
        <is>
          <t>Vietnam</t>
        </is>
      </c>
      <c r="E863" s="5" t="n">
        <v>2022</v>
      </c>
      <c r="F863" s="5" t="n">
        <v>0.1</v>
      </c>
      <c r="G863" s="5" t="n">
        <v>7.846</v>
      </c>
      <c r="H863" s="5" t="n">
        <v>0.843</v>
      </c>
      <c r="I863" s="5" t="n">
        <v>-5.687</v>
      </c>
      <c r="J863" s="5" t="n">
        <v>2.16</v>
      </c>
      <c r="K863" s="5" t="n">
        <v>0</v>
      </c>
      <c r="L863" s="5" t="n">
        <v>1</v>
      </c>
      <c r="M863" s="5" t="n">
        <v>7.858</v>
      </c>
      <c r="N863" s="5" t="n">
        <v>2.528</v>
      </c>
      <c r="O863" s="5" t="n">
        <v>-5.698</v>
      </c>
      <c r="P863" s="5" t="n">
        <v>2.16</v>
      </c>
      <c r="Q863" s="5" t="n">
        <v>0</v>
      </c>
      <c r="R863" s="5" t="n">
        <v>1</v>
      </c>
      <c r="S863" s="5" t="n">
        <v>8.637</v>
      </c>
      <c r="T863" s="5" t="n">
        <v>5.057</v>
      </c>
      <c r="U863" s="5" t="n">
        <v>-6.753</v>
      </c>
      <c r="V863" s="5" t="n">
        <v>2.057</v>
      </c>
      <c r="W863" s="5" t="n">
        <v>0.1</v>
      </c>
      <c r="X863" s="5" t="n">
        <v>1</v>
      </c>
      <c r="Y863" s="5" t="n">
        <v>4.251</v>
      </c>
      <c r="Z863" s="5" t="n">
        <v>0.281</v>
      </c>
      <c r="AA863" s="5" t="n">
        <v>-0.079</v>
      </c>
      <c r="AB863" s="5" t="n">
        <v>4.172</v>
      </c>
      <c r="AC863" s="5" t="n">
        <v>0</v>
      </c>
      <c r="AD863" s="5" t="n">
        <v>1</v>
      </c>
      <c r="AE863" s="5" t="n">
        <v>4.869</v>
      </c>
      <c r="AF863" s="5" t="n">
        <v>0.601</v>
      </c>
      <c r="AG863" s="5" t="n">
        <v>-0.079</v>
      </c>
      <c r="AH863" s="5" t="n">
        <v>4.79</v>
      </c>
      <c r="AI863" s="5" t="n">
        <v>0</v>
      </c>
      <c r="AJ863" s="5" t="n">
        <v>1</v>
      </c>
      <c r="AK863" s="5" t="n">
        <v>8.573</v>
      </c>
      <c r="AL863" s="5" t="n">
        <v>3.04</v>
      </c>
      <c r="AM863" s="5" t="n">
        <v>-0.008999999999999999</v>
      </c>
      <c r="AN863" s="5" t="n">
        <v>9.351000000000001</v>
      </c>
      <c r="AO863" s="5" t="n">
        <v>0.1</v>
      </c>
      <c r="AP863" s="5" t="n">
        <v>1</v>
      </c>
      <c r="AQ863" s="5" t="n">
        <v>0.847</v>
      </c>
      <c r="AR863" s="5" t="n">
        <v>0.123</v>
      </c>
      <c r="AS863" s="5" t="n">
        <v>0.017</v>
      </c>
      <c r="AT863" s="5" t="n">
        <v>0.95</v>
      </c>
      <c r="AU863" s="5" t="n">
        <v>0.1</v>
      </c>
      <c r="AV863" s="5" t="n">
        <v>1</v>
      </c>
      <c r="AW863" s="5" t="n">
        <v>0.947</v>
      </c>
      <c r="AX863" s="5" t="n">
        <v>0.123</v>
      </c>
      <c r="AY863" s="5" t="n">
        <v>-0.119</v>
      </c>
      <c r="AZ863" s="5" t="n">
        <v>0.91</v>
      </c>
      <c r="BA863" s="5" t="n">
        <v>0.1</v>
      </c>
      <c r="BB863" s="5" t="n">
        <v>1</v>
      </c>
      <c r="BC863" s="5" t="n">
        <v>0.589</v>
      </c>
      <c r="BD863" s="5" t="n">
        <v>0.123</v>
      </c>
      <c r="BE863" s="5" t="n">
        <v>0.197</v>
      </c>
      <c r="BF863" s="5" t="n">
        <v>0.857</v>
      </c>
      <c r="BG863" s="5" t="n">
        <v>0.1</v>
      </c>
      <c r="BH863" s="5" t="n">
        <v>1</v>
      </c>
      <c r="BI863" s="5" t="n">
        <v>0.6889999999999999</v>
      </c>
      <c r="BJ863" s="5" t="n">
        <v>0.123</v>
      </c>
      <c r="BK863" s="5" t="n">
        <v>0.111</v>
      </c>
      <c r="BL863" s="5" t="n">
        <v>0.88</v>
      </c>
      <c r="BM863" s="5" t="n">
        <v>0.1</v>
      </c>
      <c r="BN863" s="5" t="n">
        <v>1</v>
      </c>
      <c r="BO863" s="5" t="n">
        <v>0</v>
      </c>
      <c r="BP863" s="5" t="n">
        <v>-0.016</v>
      </c>
      <c r="BQ863" s="5" t="n">
        <v>0.079</v>
      </c>
      <c r="BR863" s="5" t="n">
        <v>0</v>
      </c>
      <c r="BS863" s="5" t="n">
        <v>0.833</v>
      </c>
      <c r="BT863" s="5" t="n">
        <v>0</v>
      </c>
      <c r="BU863" s="5" t="n">
        <v>-0.016</v>
      </c>
      <c r="BV863" s="5" t="n">
        <v>0.098</v>
      </c>
      <c r="BW863" s="5" t="n">
        <v>0</v>
      </c>
      <c r="BX863" s="5" t="n">
        <v>0.833</v>
      </c>
      <c r="BY863" s="5" t="n">
        <v>12.729</v>
      </c>
      <c r="BZ863" s="5" t="n">
        <v>0</v>
      </c>
      <c r="CA863" s="5" t="n">
        <v>12.729</v>
      </c>
      <c r="CB863" s="5" t="n">
        <v>0</v>
      </c>
      <c r="CC863" s="5" t="n">
        <v>102.477</v>
      </c>
      <c r="CD863" s="5" t="n">
        <v>7.95</v>
      </c>
      <c r="CE863" s="5" t="n">
        <v>-6.959</v>
      </c>
      <c r="CF863" s="5" t="n">
        <v>105.07</v>
      </c>
      <c r="CG863" s="5" t="n">
        <v>0.1</v>
      </c>
      <c r="CH863" s="5" t="n">
        <v>1</v>
      </c>
      <c r="CI863" s="5" t="n">
        <v>0</v>
      </c>
      <c r="CJ863" s="5" t="n">
        <v>0</v>
      </c>
      <c r="CK863" s="5" t="n">
        <v>0</v>
      </c>
      <c r="CL863" s="5" t="n">
        <v>0</v>
      </c>
      <c r="CM863" s="5" t="n">
        <v>0</v>
      </c>
      <c r="CN863" s="5" t="n">
        <v>0</v>
      </c>
      <c r="CO863" s="5" t="n">
        <v>0</v>
      </c>
      <c r="CP863" s="5" t="n">
        <v>0.635</v>
      </c>
      <c r="CQ863" s="5" t="n">
        <v>1.294</v>
      </c>
      <c r="CR863" s="5" t="n">
        <v>1</v>
      </c>
      <c r="CS863" s="5" t="n">
        <v>3.634</v>
      </c>
      <c r="CT863" s="5" t="n">
        <v>7.554</v>
      </c>
      <c r="CU863" s="5" t="n">
        <v>16.097</v>
      </c>
    </row>
    <row r="864">
      <c r="A864" s="5" t="inlineStr">
        <is>
          <t>VNM2023</t>
        </is>
      </c>
      <c r="B864" s="5" t="inlineStr">
        <is>
          <t>VNM</t>
        </is>
      </c>
      <c r="C864" s="5" t="inlineStr">
        <is>
          <t>VNM</t>
        </is>
      </c>
      <c r="D864" s="5" t="inlineStr">
        <is>
          <t>Vietnam</t>
        </is>
      </c>
      <c r="E864" s="5" t="n">
        <v>2023</v>
      </c>
      <c r="F864" s="5" t="n">
        <v>0.1</v>
      </c>
      <c r="G864" s="5" t="n">
        <v>6.983</v>
      </c>
      <c r="H864" s="5" t="n">
        <v>0.886</v>
      </c>
      <c r="I864" s="5" t="n">
        <v>1.163</v>
      </c>
      <c r="J864" s="5" t="n">
        <v>8.146000000000001</v>
      </c>
      <c r="K864" s="5" t="n">
        <v>0</v>
      </c>
      <c r="L864" s="5" t="n">
        <v>1</v>
      </c>
      <c r="M864" s="5" t="n">
        <v>7.4</v>
      </c>
      <c r="N864" s="5" t="n">
        <v>2.657</v>
      </c>
      <c r="O864" s="5" t="n">
        <v>1.159</v>
      </c>
      <c r="P864" s="5" t="n">
        <v>8.558999999999999</v>
      </c>
      <c r="Q864" s="5" t="n">
        <v>0</v>
      </c>
      <c r="R864" s="5" t="n">
        <v>1</v>
      </c>
      <c r="S864" s="5" t="n">
        <v>7.846</v>
      </c>
      <c r="T864" s="5" t="n">
        <v>5.314</v>
      </c>
      <c r="U864" s="5" t="n">
        <v>0.125</v>
      </c>
      <c r="V864" s="5" t="n">
        <v>8.672000000000001</v>
      </c>
      <c r="W864" s="5" t="n">
        <v>0.1</v>
      </c>
      <c r="X864" s="5" t="n">
        <v>1</v>
      </c>
      <c r="Y864" s="5" t="n">
        <v>4.427</v>
      </c>
      <c r="Z864" s="5" t="n">
        <v>0.293</v>
      </c>
      <c r="AA864" s="5" t="n">
        <v>-0.082</v>
      </c>
      <c r="AB864" s="5" t="n">
        <v>4.344</v>
      </c>
      <c r="AC864" s="5" t="n">
        <v>0</v>
      </c>
      <c r="AD864" s="5" t="n">
        <v>1</v>
      </c>
      <c r="AE864" s="5" t="n">
        <v>5.07</v>
      </c>
      <c r="AF864" s="5" t="n">
        <v>0.626</v>
      </c>
      <c r="AG864" s="5" t="n">
        <v>-0.082</v>
      </c>
      <c r="AH864" s="5" t="n">
        <v>4.987</v>
      </c>
      <c r="AI864" s="5" t="n">
        <v>0</v>
      </c>
      <c r="AJ864" s="5" t="n">
        <v>1</v>
      </c>
      <c r="AK864" s="5" t="n">
        <v>8.927</v>
      </c>
      <c r="AL864" s="5" t="n">
        <v>3.166</v>
      </c>
      <c r="AM864" s="5" t="n">
        <v>0.023</v>
      </c>
      <c r="AN864" s="5" t="n">
        <v>9.737</v>
      </c>
      <c r="AO864" s="5" t="n">
        <v>0.1</v>
      </c>
      <c r="AP864" s="5" t="n">
        <v>1</v>
      </c>
      <c r="AQ864" s="5" t="n">
        <v>0.749</v>
      </c>
      <c r="AR864" s="5" t="n">
        <v>0.129</v>
      </c>
      <c r="AS864" s="5" t="n">
        <v>0.015</v>
      </c>
      <c r="AT864" s="5" t="n">
        <v>0.84</v>
      </c>
      <c r="AU864" s="5" t="n">
        <v>0.1</v>
      </c>
      <c r="AV864" s="5" t="n">
        <v>1</v>
      </c>
      <c r="AW864" s="5" t="n">
        <v>0.783</v>
      </c>
      <c r="AX864" s="5" t="n">
        <v>0.129</v>
      </c>
      <c r="AY864" s="5" t="n">
        <v>-0.073</v>
      </c>
      <c r="AZ864" s="5" t="n">
        <v>0.78</v>
      </c>
      <c r="BA864" s="5" t="n">
        <v>0.1</v>
      </c>
      <c r="BB864" s="5" t="n">
        <v>1</v>
      </c>
      <c r="BC864" s="5" t="n">
        <v>0.527</v>
      </c>
      <c r="BD864" s="5" t="n">
        <v>0.129</v>
      </c>
      <c r="BE864" s="5" t="n">
        <v>0.247</v>
      </c>
      <c r="BF864" s="5" t="n">
        <v>0.843</v>
      </c>
      <c r="BG864" s="5" t="n">
        <v>0.1</v>
      </c>
      <c r="BH864" s="5" t="n">
        <v>1</v>
      </c>
      <c r="BI864" s="5" t="n">
        <v>0.64</v>
      </c>
      <c r="BJ864" s="5" t="n">
        <v>0.129</v>
      </c>
      <c r="BK864" s="5" t="n">
        <v>0.079</v>
      </c>
      <c r="BL864" s="5" t="n">
        <v>0.79</v>
      </c>
      <c r="BM864" s="5" t="n">
        <v>0.1</v>
      </c>
      <c r="BN864" s="5" t="n">
        <v>1</v>
      </c>
      <c r="BO864" s="5" t="n">
        <v>0</v>
      </c>
      <c r="BP864" s="5" t="n">
        <v>-0.016</v>
      </c>
      <c r="BQ864" s="5" t="n">
        <v>0.082</v>
      </c>
      <c r="BR864" s="5" t="n">
        <v>0</v>
      </c>
      <c r="BS864" s="5" t="n">
        <v>0.833</v>
      </c>
      <c r="BT864" s="5" t="n">
        <v>0</v>
      </c>
      <c r="BU864" s="5" t="n">
        <v>-0.016</v>
      </c>
      <c r="BV864" s="5" t="n">
        <v>0.101</v>
      </c>
      <c r="BW864" s="5" t="n">
        <v>0</v>
      </c>
      <c r="BX864" s="5" t="n">
        <v>0.833</v>
      </c>
      <c r="BY864" s="5" t="n">
        <v>13.254</v>
      </c>
      <c r="BZ864" s="5" t="n">
        <v>0</v>
      </c>
      <c r="CA864" s="5" t="n">
        <v>13.254</v>
      </c>
      <c r="CB864" s="5" t="n">
        <v>0</v>
      </c>
      <c r="CC864" s="5" t="n">
        <v>87.07899999999999</v>
      </c>
      <c r="CD864" s="5" t="n">
        <v>7.95</v>
      </c>
      <c r="CE864" s="5" t="n">
        <v>-5.573</v>
      </c>
      <c r="CF864" s="5" t="n">
        <v>89.657</v>
      </c>
      <c r="CG864" s="5" t="n">
        <v>0.1</v>
      </c>
      <c r="CH864" s="5" t="n">
        <v>1</v>
      </c>
      <c r="CI864" s="5" t="n">
        <v>0</v>
      </c>
      <c r="CJ864" s="5" t="n">
        <v>0</v>
      </c>
      <c r="CK864" s="5" t="n">
        <v>0</v>
      </c>
      <c r="CL864" s="5" t="n">
        <v>0</v>
      </c>
      <c r="CM864" s="5" t="n">
        <v>0</v>
      </c>
      <c r="CN864" s="5" t="n">
        <v>0</v>
      </c>
      <c r="CO864" s="5" t="n">
        <v>0</v>
      </c>
      <c r="CP864" s="5" t="n">
        <v>0.622</v>
      </c>
      <c r="CQ864" s="5" t="n">
        <v>1.348</v>
      </c>
      <c r="CR864" s="5" t="n">
        <v>1</v>
      </c>
      <c r="CS864" s="5" t="n">
        <v>3.784</v>
      </c>
      <c r="CT864" s="5" t="n">
        <v>4.484</v>
      </c>
      <c r="CU864" s="5" t="n">
        <v>12.529</v>
      </c>
    </row>
    <row r="865">
      <c r="A865" s="5" t="inlineStr">
        <is>
          <t>VNM2024</t>
        </is>
      </c>
      <c r="B865" s="5" t="inlineStr">
        <is>
          <t>VNM</t>
        </is>
      </c>
      <c r="C865" s="5" t="inlineStr">
        <is>
          <t>VNM</t>
        </is>
      </c>
      <c r="D865" s="5" t="inlineStr">
        <is>
          <t>Vietnam</t>
        </is>
      </c>
      <c r="E865" s="5" t="n">
        <v>2024</v>
      </c>
      <c r="F865" s="5" t="n">
        <v>0.1</v>
      </c>
      <c r="G865" s="5" t="n">
        <v>6.771</v>
      </c>
      <c r="H865" s="5" t="n">
        <v>0.912</v>
      </c>
      <c r="I865" s="5" t="n">
        <v>1.184</v>
      </c>
      <c r="J865" s="5" t="n">
        <v>7.955</v>
      </c>
      <c r="K865" s="5" t="n">
        <v>0</v>
      </c>
      <c r="L865" s="5" t="n">
        <v>1</v>
      </c>
      <c r="M865" s="5" t="n">
        <v>7.243</v>
      </c>
      <c r="N865" s="5" t="n">
        <v>2.735</v>
      </c>
      <c r="O865" s="5" t="n">
        <v>1.182</v>
      </c>
      <c r="P865" s="5" t="n">
        <v>8.423999999999999</v>
      </c>
      <c r="Q865" s="5" t="n">
        <v>0</v>
      </c>
      <c r="R865" s="5" t="n">
        <v>1</v>
      </c>
      <c r="S865" s="5" t="n">
        <v>7.659</v>
      </c>
      <c r="T865" s="5" t="n">
        <v>5.471</v>
      </c>
      <c r="U865" s="5" t="n">
        <v>0.131</v>
      </c>
      <c r="V865" s="5" t="n">
        <v>8.454000000000001</v>
      </c>
      <c r="W865" s="5" t="n">
        <v>0.1</v>
      </c>
      <c r="X865" s="5" t="n">
        <v>1</v>
      </c>
      <c r="Y865" s="5" t="n">
        <v>4.558</v>
      </c>
      <c r="Z865" s="5" t="n">
        <v>0.301</v>
      </c>
      <c r="AA865" s="5" t="n">
        <v>-0.075</v>
      </c>
      <c r="AB865" s="5" t="n">
        <v>4.482</v>
      </c>
      <c r="AC865" s="5" t="n">
        <v>0</v>
      </c>
      <c r="AD865" s="5" t="n">
        <v>1</v>
      </c>
      <c r="AE865" s="5" t="n">
        <v>5.219</v>
      </c>
      <c r="AF865" s="5" t="n">
        <v>0.644</v>
      </c>
      <c r="AG865" s="5" t="n">
        <v>-0.075</v>
      </c>
      <c r="AH865" s="5" t="n">
        <v>5.144</v>
      </c>
      <c r="AI865" s="5" t="n">
        <v>0</v>
      </c>
      <c r="AJ865" s="5" t="n">
        <v>1</v>
      </c>
      <c r="AK865" s="5" t="n">
        <v>9.19</v>
      </c>
      <c r="AL865" s="5" t="n">
        <v>3.259</v>
      </c>
      <c r="AM865" s="5" t="n">
        <v>0.049</v>
      </c>
      <c r="AN865" s="5" t="n">
        <v>10.026</v>
      </c>
      <c r="AO865" s="5" t="n">
        <v>0.1</v>
      </c>
      <c r="AP865" s="5" t="n">
        <v>1</v>
      </c>
      <c r="AQ865" s="5" t="n">
        <v>0.72</v>
      </c>
      <c r="AR865" s="5" t="n">
        <v>0.132</v>
      </c>
      <c r="AS865" s="5" t="n">
        <v>0.016</v>
      </c>
      <c r="AT865" s="5" t="n">
        <v>0.8100000000000001</v>
      </c>
      <c r="AU865" s="5" t="n">
        <v>0.1</v>
      </c>
      <c r="AV865" s="5" t="n">
        <v>1</v>
      </c>
      <c r="AW865" s="5" t="n">
        <v>0.734</v>
      </c>
      <c r="AX865" s="5" t="n">
        <v>0.132</v>
      </c>
      <c r="AY865" s="5" t="n">
        <v>-0.052</v>
      </c>
      <c r="AZ865" s="5" t="n">
        <v>0.75</v>
      </c>
      <c r="BA865" s="5" t="n">
        <v>0.1</v>
      </c>
      <c r="BB865" s="5" t="n">
        <v>1</v>
      </c>
      <c r="BC865" s="5" t="n">
        <v>0.51</v>
      </c>
      <c r="BD865" s="5" t="n">
        <v>0.132</v>
      </c>
      <c r="BE865" s="5" t="n">
        <v>0.272</v>
      </c>
      <c r="BF865" s="5" t="n">
        <v>0.849</v>
      </c>
      <c r="BG865" s="5" t="n">
        <v>0.1</v>
      </c>
      <c r="BH865" s="5" t="n">
        <v>1</v>
      </c>
      <c r="BI865" s="5" t="n">
        <v>0.652</v>
      </c>
      <c r="BJ865" s="5" t="n">
        <v>0.132</v>
      </c>
      <c r="BK865" s="5" t="n">
        <v>0.03</v>
      </c>
      <c r="BL865" s="5" t="n">
        <v>0.75</v>
      </c>
      <c r="BM865" s="5" t="n">
        <v>0.1</v>
      </c>
      <c r="BN865" s="5" t="n">
        <v>1</v>
      </c>
      <c r="BO865" s="5" t="n">
        <v>0</v>
      </c>
      <c r="BP865" s="5" t="n">
        <v>-0.016</v>
      </c>
      <c r="BQ865" s="5" t="n">
        <v>0.083</v>
      </c>
      <c r="BR865" s="5" t="n">
        <v>0</v>
      </c>
      <c r="BS865" s="5" t="n">
        <v>0.833</v>
      </c>
      <c r="BT865" s="5" t="n">
        <v>0</v>
      </c>
      <c r="BU865" s="5" t="n">
        <v>-0.016</v>
      </c>
      <c r="BV865" s="5" t="n">
        <v>0.103</v>
      </c>
      <c r="BW865" s="5" t="n">
        <v>0</v>
      </c>
      <c r="BX865" s="5" t="n">
        <v>0.833</v>
      </c>
      <c r="BY865" s="5" t="n">
        <v>13.646</v>
      </c>
      <c r="BZ865" s="5" t="n">
        <v>0</v>
      </c>
      <c r="CA865" s="5" t="n">
        <v>13.646</v>
      </c>
      <c r="CB865" s="5" t="n">
        <v>0</v>
      </c>
      <c r="CC865" s="5" t="n">
        <v>86.38500000000001</v>
      </c>
      <c r="CD865" s="5" t="n">
        <v>7.95</v>
      </c>
      <c r="CE865" s="5" t="n">
        <v>-5.647</v>
      </c>
      <c r="CF865" s="5" t="n">
        <v>88.813</v>
      </c>
      <c r="CG865" s="5" t="n">
        <v>0.1</v>
      </c>
      <c r="CH865" s="5" t="n">
        <v>1</v>
      </c>
      <c r="CI865" s="5" t="n">
        <v>0</v>
      </c>
      <c r="CJ865" s="5" t="n">
        <v>0</v>
      </c>
      <c r="CK865" s="5" t="n">
        <v>0</v>
      </c>
      <c r="CL865" s="5" t="n">
        <v>0</v>
      </c>
      <c r="CM865" s="5" t="n">
        <v>0</v>
      </c>
      <c r="CN865" s="5" t="n">
        <v>0</v>
      </c>
      <c r="CO865" s="5" t="n">
        <v>0</v>
      </c>
      <c r="CP865" s="5" t="n">
        <v>0.622</v>
      </c>
      <c r="CQ865" s="5" t="n">
        <v>1.387</v>
      </c>
      <c r="CR865" s="5" t="n">
        <v>1</v>
      </c>
      <c r="CS865" s="5" t="n">
        <v>3.896</v>
      </c>
      <c r="CT865" s="5" t="n">
        <v>3.509</v>
      </c>
      <c r="CU865" s="5" t="n">
        <v>10.896</v>
      </c>
    </row>
    <row r="866">
      <c r="A866" s="5" t="inlineStr">
        <is>
          <t>VIR2021</t>
        </is>
      </c>
      <c r="B866" s="5" t="inlineStr">
        <is>
          <t>VIR</t>
        </is>
      </c>
      <c r="C866" s="5" t="inlineStr">
        <is>
          <t>VIR</t>
        </is>
      </c>
      <c r="D866" s="5" t="inlineStr">
        <is>
          <t>Virgin Islands (U.S.)</t>
        </is>
      </c>
      <c r="E866" s="5" t="n">
        <v>2021</v>
      </c>
      <c r="F866" s="5" t="n">
        <v>0.055</v>
      </c>
      <c r="G866" s="5" t="n">
        <v>5.897</v>
      </c>
      <c r="H866" s="5" t="n">
        <v>1.143</v>
      </c>
      <c r="I866" s="5" t="n">
        <v>0</v>
      </c>
      <c r="J866" s="5" t="n">
        <v>5.897</v>
      </c>
      <c r="K866" s="5" t="n">
        <v>0</v>
      </c>
      <c r="L866" s="5" t="n">
        <v>1</v>
      </c>
      <c r="M866" s="5" t="n">
        <v>7.964</v>
      </c>
      <c r="N866" s="5" t="n">
        <v>3.43</v>
      </c>
      <c r="O866" s="5" t="n">
        <v>0</v>
      </c>
      <c r="P866" s="5" t="n">
        <v>7.964</v>
      </c>
      <c r="Q866" s="5" t="n">
        <v>0</v>
      </c>
      <c r="R866" s="5" t="n">
        <v>1</v>
      </c>
      <c r="S866" s="5" t="n">
        <v>11.613</v>
      </c>
      <c r="T866" s="5" t="n">
        <v>6.86</v>
      </c>
      <c r="U866" s="5" t="n">
        <v>0</v>
      </c>
      <c r="V866" s="5" t="n">
        <v>12.252</v>
      </c>
      <c r="W866" s="5" t="n">
        <v>0.055</v>
      </c>
      <c r="X866" s="5" t="n">
        <v>1</v>
      </c>
      <c r="Y866" s="5" t="n">
        <v>17.127</v>
      </c>
      <c r="Z866" s="5" t="n">
        <v>2.304</v>
      </c>
      <c r="AA866" s="5" t="n">
        <v>0</v>
      </c>
      <c r="AB866" s="5" t="n">
        <v>17.127</v>
      </c>
      <c r="AC866" s="5" t="n">
        <v>0</v>
      </c>
      <c r="AD866" s="5" t="n">
        <v>1</v>
      </c>
      <c r="AE866" s="5" t="n">
        <v>18.27</v>
      </c>
      <c r="AF866" s="5" t="n">
        <v>4.278</v>
      </c>
      <c r="AG866" s="5" t="n">
        <v>0</v>
      </c>
      <c r="AH866" s="5" t="n">
        <v>18.27</v>
      </c>
      <c r="AI866" s="5" t="n">
        <v>0</v>
      </c>
      <c r="AJ866" s="5" t="n">
        <v>1</v>
      </c>
      <c r="AK866" s="5" t="n">
        <v>25.13</v>
      </c>
      <c r="AL866" s="5" t="n">
        <v>13.503</v>
      </c>
      <c r="AM866" s="5" t="n">
        <v>0</v>
      </c>
      <c r="AN866" s="5" t="n">
        <v>26.512</v>
      </c>
      <c r="AO866" s="5" t="n">
        <v>0.055</v>
      </c>
      <c r="AP866" s="5" t="n">
        <v>1</v>
      </c>
      <c r="AQ866" s="5" t="n">
        <v>0.649</v>
      </c>
      <c r="AR866" s="5" t="n">
        <v>0.114</v>
      </c>
      <c r="AS866" s="5" t="n">
        <v>0</v>
      </c>
      <c r="AT866" s="5" t="n">
        <v>0.6850000000000001</v>
      </c>
      <c r="AU866" s="5" t="n">
        <v>0.055</v>
      </c>
      <c r="AV866" s="5" t="n">
        <v>1</v>
      </c>
      <c r="AW866" s="5" t="n">
        <v>0.577</v>
      </c>
      <c r="AX866" s="5" t="n">
        <v>0.114</v>
      </c>
      <c r="AY866" s="5" t="n">
        <v>0</v>
      </c>
      <c r="AZ866" s="5" t="n">
        <v>0.608</v>
      </c>
      <c r="BA866" s="5" t="n">
        <v>0.055</v>
      </c>
      <c r="BB866" s="5" t="n">
        <v>1</v>
      </c>
      <c r="BC866" s="5" t="n">
        <v>0.458</v>
      </c>
      <c r="BD866" s="5" t="n">
        <v>0.114</v>
      </c>
      <c r="BE866" s="5" t="n">
        <v>0</v>
      </c>
      <c r="BF866" s="5" t="n">
        <v>0.483</v>
      </c>
      <c r="BG866" s="5" t="n">
        <v>0.055</v>
      </c>
      <c r="BH866" s="5" t="n">
        <v>1</v>
      </c>
      <c r="BI866" s="5" t="n">
        <v>0.491</v>
      </c>
      <c r="BJ866" s="5" t="n">
        <v>0.114</v>
      </c>
      <c r="BK866" s="5" t="n">
        <v>0</v>
      </c>
      <c r="BL866" s="5" t="n">
        <v>0.518</v>
      </c>
      <c r="BM866" s="5" t="n">
        <v>0.055</v>
      </c>
      <c r="BN866" s="5" t="n">
        <v>1</v>
      </c>
      <c r="BO866" s="5" t="n">
        <v>0</v>
      </c>
      <c r="BP866" s="5" t="n">
        <v>0</v>
      </c>
      <c r="BQ866" s="5" t="n">
        <v>0</v>
      </c>
      <c r="BR866" s="5" t="n">
        <v>0</v>
      </c>
      <c r="BS866" s="5" t="n">
        <v>1</v>
      </c>
      <c r="BT866" s="5" t="n">
        <v>0</v>
      </c>
      <c r="BU866" s="5" t="n">
        <v>0</v>
      </c>
      <c r="BV866" s="5" t="n">
        <v>0</v>
      </c>
      <c r="BW866" s="5" t="n">
        <v>0.055</v>
      </c>
      <c r="BX866" s="5" t="n">
        <v>1</v>
      </c>
      <c r="BY866" s="5" t="n">
        <v>11.787</v>
      </c>
      <c r="BZ866" s="5" t="n">
        <v>0</v>
      </c>
      <c r="CA866" s="5" t="n">
        <v>11.787</v>
      </c>
      <c r="CB866" s="5" t="n">
        <v>0</v>
      </c>
      <c r="CC866" s="5" t="n">
        <v>78.125</v>
      </c>
      <c r="CD866" s="5" t="n">
        <v>7.95</v>
      </c>
      <c r="CE866" s="5" t="n">
        <v>0</v>
      </c>
      <c r="CF866" s="5" t="n">
        <v>82.422</v>
      </c>
      <c r="CG866" s="5" t="n">
        <v>0.055</v>
      </c>
      <c r="CH866" s="5" t="n">
        <v>1</v>
      </c>
      <c r="CI866" s="5" t="n">
        <v>0</v>
      </c>
      <c r="CJ866" s="5" t="n">
        <v>0</v>
      </c>
      <c r="CK866" s="5" t="n">
        <v>0</v>
      </c>
      <c r="CL866" s="5" t="n">
        <v>0</v>
      </c>
      <c r="CM866" s="5" t="n">
        <v>0</v>
      </c>
      <c r="CN866" s="5" t="n">
        <v>0</v>
      </c>
      <c r="CO866" s="5" t="n">
        <v>0</v>
      </c>
      <c r="CP866" s="5" t="n">
        <v>0</v>
      </c>
      <c r="CQ866" s="5" t="n">
        <v>1.198</v>
      </c>
      <c r="CR866" s="5" t="n">
        <v>0</v>
      </c>
      <c r="CS866" s="5" t="n">
        <v>4.776</v>
      </c>
      <c r="CT866" s="5" t="n">
        <v>4.753</v>
      </c>
      <c r="CU866" s="5" t="n">
        <v>15.983</v>
      </c>
    </row>
    <row r="867">
      <c r="A867" s="5" t="inlineStr">
        <is>
          <t>VIR2022</t>
        </is>
      </c>
      <c r="B867" s="5" t="inlineStr">
        <is>
          <t>VIR</t>
        </is>
      </c>
      <c r="C867" s="5" t="inlineStr">
        <is>
          <t>VIR</t>
        </is>
      </c>
      <c r="D867" s="5" t="inlineStr">
        <is>
          <t>Virgin Islands (U.S.)</t>
        </is>
      </c>
      <c r="E867" s="5" t="n">
        <v>2022</v>
      </c>
      <c r="F867" s="5" t="n">
        <v>0.055</v>
      </c>
      <c r="G867" s="5" t="n">
        <v>11.72</v>
      </c>
      <c r="H867" s="5" t="n">
        <v>1.235</v>
      </c>
      <c r="I867" s="5" t="n">
        <v>0</v>
      </c>
      <c r="J867" s="5" t="n">
        <v>11.72</v>
      </c>
      <c r="K867" s="5" t="n">
        <v>0</v>
      </c>
      <c r="L867" s="5" t="n">
        <v>1</v>
      </c>
      <c r="M867" s="5" t="n">
        <v>9.782999999999999</v>
      </c>
      <c r="N867" s="5" t="n">
        <v>3.704</v>
      </c>
      <c r="O867" s="5" t="n">
        <v>0</v>
      </c>
      <c r="P867" s="5" t="n">
        <v>9.782999999999999</v>
      </c>
      <c r="Q867" s="5" t="n">
        <v>0</v>
      </c>
      <c r="R867" s="5" t="n">
        <v>1</v>
      </c>
      <c r="S867" s="5" t="n">
        <v>17.893</v>
      </c>
      <c r="T867" s="5" t="n">
        <v>7.408</v>
      </c>
      <c r="U867" s="5" t="n">
        <v>0.073</v>
      </c>
      <c r="V867" s="5" t="n">
        <v>18.877</v>
      </c>
      <c r="W867" s="5" t="n">
        <v>0.055</v>
      </c>
      <c r="X867" s="5" t="n">
        <v>1</v>
      </c>
      <c r="Y867" s="5" t="n">
        <v>30.728</v>
      </c>
      <c r="Z867" s="5" t="n">
        <v>4.133</v>
      </c>
      <c r="AA867" s="5" t="n">
        <v>0</v>
      </c>
      <c r="AB867" s="5" t="n">
        <v>30.728</v>
      </c>
      <c r="AC867" s="5" t="n">
        <v>0</v>
      </c>
      <c r="AD867" s="5" t="n">
        <v>1</v>
      </c>
      <c r="AE867" s="5" t="n">
        <v>31.963</v>
      </c>
      <c r="AF867" s="5" t="n">
        <v>7.485</v>
      </c>
      <c r="AG867" s="5" t="n">
        <v>0</v>
      </c>
      <c r="AH867" s="5" t="n">
        <v>31.963</v>
      </c>
      <c r="AI867" s="5" t="n">
        <v>0</v>
      </c>
      <c r="AJ867" s="5" t="n">
        <v>1</v>
      </c>
      <c r="AK867" s="5" t="n">
        <v>39.371</v>
      </c>
      <c r="AL867" s="5" t="n">
        <v>21.155</v>
      </c>
      <c r="AM867" s="5" t="n">
        <v>0.16</v>
      </c>
      <c r="AN867" s="5" t="n">
        <v>41.537</v>
      </c>
      <c r="AO867" s="5" t="n">
        <v>0.055</v>
      </c>
      <c r="AP867" s="5" t="n">
        <v>1</v>
      </c>
      <c r="AQ867" s="5" t="n">
        <v>0.896</v>
      </c>
      <c r="AR867" s="5" t="n">
        <v>0.123</v>
      </c>
      <c r="AS867" s="5" t="n">
        <v>0.004</v>
      </c>
      <c r="AT867" s="5" t="n">
        <v>0.945</v>
      </c>
      <c r="AU867" s="5" t="n">
        <v>0.055</v>
      </c>
      <c r="AV867" s="5" t="n">
        <v>1</v>
      </c>
      <c r="AW867" s="5" t="n">
        <v>0.89</v>
      </c>
      <c r="AX867" s="5" t="n">
        <v>0.123</v>
      </c>
      <c r="AY867" s="5" t="n">
        <v>0.004</v>
      </c>
      <c r="AZ867" s="5" t="n">
        <v>0.9389999999999999</v>
      </c>
      <c r="BA867" s="5" t="n">
        <v>0.055</v>
      </c>
      <c r="BB867" s="5" t="n">
        <v>1</v>
      </c>
      <c r="BC867" s="5" t="n">
        <v>0.62</v>
      </c>
      <c r="BD867" s="5" t="n">
        <v>0.123</v>
      </c>
      <c r="BE867" s="5" t="n">
        <v>0.003</v>
      </c>
      <c r="BF867" s="5" t="n">
        <v>0.654</v>
      </c>
      <c r="BG867" s="5" t="n">
        <v>0.055</v>
      </c>
      <c r="BH867" s="5" t="n">
        <v>1</v>
      </c>
      <c r="BI867" s="5" t="n">
        <v>0.608</v>
      </c>
      <c r="BJ867" s="5" t="n">
        <v>0.123</v>
      </c>
      <c r="BK867" s="5" t="n">
        <v>0.002</v>
      </c>
      <c r="BL867" s="5" t="n">
        <v>0.641</v>
      </c>
      <c r="BM867" s="5" t="n">
        <v>0.055</v>
      </c>
      <c r="BN867" s="5" t="n">
        <v>1</v>
      </c>
      <c r="BO867" s="5" t="n">
        <v>0</v>
      </c>
      <c r="BP867" s="5" t="n">
        <v>0</v>
      </c>
      <c r="BQ867" s="5" t="n">
        <v>0</v>
      </c>
      <c r="BR867" s="5" t="n">
        <v>0</v>
      </c>
      <c r="BS867" s="5" t="n">
        <v>1</v>
      </c>
      <c r="BT867" s="5" t="n">
        <v>0</v>
      </c>
      <c r="BU867" s="5" t="n">
        <v>0</v>
      </c>
      <c r="BV867" s="5" t="n">
        <v>0</v>
      </c>
      <c r="BW867" s="5" t="n">
        <v>0.055</v>
      </c>
      <c r="BX867" s="5" t="n">
        <v>1</v>
      </c>
      <c r="BY867" s="5" t="n">
        <v>12.729</v>
      </c>
      <c r="BZ867" s="5" t="n">
        <v>0</v>
      </c>
      <c r="CA867" s="5" t="n">
        <v>12.729</v>
      </c>
      <c r="CB867" s="5" t="n">
        <v>0</v>
      </c>
      <c r="CC867" s="5" t="n">
        <v>97.90000000000001</v>
      </c>
      <c r="CD867" s="5" t="n">
        <v>7.95</v>
      </c>
      <c r="CE867" s="5" t="n">
        <v>0.399</v>
      </c>
      <c r="CF867" s="5" t="n">
        <v>103.285</v>
      </c>
      <c r="CG867" s="5" t="n">
        <v>0.055</v>
      </c>
      <c r="CH867" s="5" t="n">
        <v>1</v>
      </c>
      <c r="CI867" s="5" t="n">
        <v>0</v>
      </c>
      <c r="CJ867" s="5" t="n">
        <v>0</v>
      </c>
      <c r="CK867" s="5" t="n">
        <v>0</v>
      </c>
      <c r="CL867" s="5" t="n">
        <v>0</v>
      </c>
      <c r="CM867" s="5" t="n">
        <v>0</v>
      </c>
      <c r="CN867" s="5" t="n">
        <v>0</v>
      </c>
      <c r="CO867" s="5" t="n">
        <v>0</v>
      </c>
      <c r="CP867" s="5" t="n">
        <v>0</v>
      </c>
      <c r="CQ867" s="5" t="n">
        <v>1.294</v>
      </c>
      <c r="CR867" s="5" t="n">
        <v>0</v>
      </c>
      <c r="CS867" s="5" t="n">
        <v>5.158</v>
      </c>
      <c r="CT867" s="5" t="n">
        <v>10.485</v>
      </c>
      <c r="CU867" s="5" t="n">
        <v>29.494</v>
      </c>
    </row>
    <row r="868">
      <c r="A868" s="5" t="inlineStr">
        <is>
          <t>VIR2023</t>
        </is>
      </c>
      <c r="B868" s="5" t="inlineStr">
        <is>
          <t>VIR</t>
        </is>
      </c>
      <c r="C868" s="5" t="inlineStr">
        <is>
          <t>VIR</t>
        </is>
      </c>
      <c r="D868" s="5" t="inlineStr">
        <is>
          <t>Virgin Islands (U.S.)</t>
        </is>
      </c>
      <c r="E868" s="5" t="n">
        <v>2023</v>
      </c>
      <c r="F868" s="5" t="n">
        <v>0.055</v>
      </c>
      <c r="G868" s="5" t="n">
        <v>6.147</v>
      </c>
      <c r="H868" s="5" t="n">
        <v>1.286</v>
      </c>
      <c r="I868" s="5" t="n">
        <v>0</v>
      </c>
      <c r="J868" s="5" t="n">
        <v>6.147</v>
      </c>
      <c r="K868" s="5" t="n">
        <v>0</v>
      </c>
      <c r="L868" s="5" t="n">
        <v>1</v>
      </c>
      <c r="M868" s="5" t="n">
        <v>7.886</v>
      </c>
      <c r="N868" s="5" t="n">
        <v>3.857</v>
      </c>
      <c r="O868" s="5" t="n">
        <v>0</v>
      </c>
      <c r="P868" s="5" t="n">
        <v>7.886</v>
      </c>
      <c r="Q868" s="5" t="n">
        <v>0</v>
      </c>
      <c r="R868" s="5" t="n">
        <v>1</v>
      </c>
      <c r="S868" s="5" t="n">
        <v>12.575</v>
      </c>
      <c r="T868" s="5" t="n">
        <v>7.714</v>
      </c>
      <c r="U868" s="5" t="n">
        <v>0.077</v>
      </c>
      <c r="V868" s="5" t="n">
        <v>13.267</v>
      </c>
      <c r="W868" s="5" t="n">
        <v>0.055</v>
      </c>
      <c r="X868" s="5" t="n">
        <v>1</v>
      </c>
      <c r="Y868" s="5" t="n">
        <v>12.478</v>
      </c>
      <c r="Z868" s="5" t="n">
        <v>1.678</v>
      </c>
      <c r="AA868" s="5" t="n">
        <v>0</v>
      </c>
      <c r="AB868" s="5" t="n">
        <v>12.478</v>
      </c>
      <c r="AC868" s="5" t="n">
        <v>0</v>
      </c>
      <c r="AD868" s="5" t="n">
        <v>1</v>
      </c>
      <c r="AE868" s="5" t="n">
        <v>13.763</v>
      </c>
      <c r="AF868" s="5" t="n">
        <v>3.223</v>
      </c>
      <c r="AG868" s="5" t="n">
        <v>0</v>
      </c>
      <c r="AH868" s="5" t="n">
        <v>13.763</v>
      </c>
      <c r="AI868" s="5" t="n">
        <v>0</v>
      </c>
      <c r="AJ868" s="5" t="n">
        <v>1</v>
      </c>
      <c r="AK868" s="5" t="n">
        <v>21.477</v>
      </c>
      <c r="AL868" s="5" t="n">
        <v>11.54</v>
      </c>
      <c r="AM868" s="5" t="n">
        <v>0.131</v>
      </c>
      <c r="AN868" s="5" t="n">
        <v>22.659</v>
      </c>
      <c r="AO868" s="5" t="n">
        <v>0.055</v>
      </c>
      <c r="AP868" s="5" t="n">
        <v>1</v>
      </c>
      <c r="AQ868" s="5" t="n">
        <v>0.791</v>
      </c>
      <c r="AR868" s="5" t="n">
        <v>0.129</v>
      </c>
      <c r="AS868" s="5" t="n">
        <v>0.005</v>
      </c>
      <c r="AT868" s="5" t="n">
        <v>0.834</v>
      </c>
      <c r="AU868" s="5" t="n">
        <v>0.055</v>
      </c>
      <c r="AV868" s="5" t="n">
        <v>1</v>
      </c>
      <c r="AW868" s="5" t="n">
        <v>0.618</v>
      </c>
      <c r="AX868" s="5" t="n">
        <v>0.129</v>
      </c>
      <c r="AY868" s="5" t="n">
        <v>0.004</v>
      </c>
      <c r="AZ868" s="5" t="n">
        <v>0.652</v>
      </c>
      <c r="BA868" s="5" t="n">
        <v>0.055</v>
      </c>
      <c r="BB868" s="5" t="n">
        <v>1</v>
      </c>
      <c r="BC868" s="5" t="n">
        <v>0.554</v>
      </c>
      <c r="BD868" s="5" t="n">
        <v>0.129</v>
      </c>
      <c r="BE868" s="5" t="n">
        <v>0.003</v>
      </c>
      <c r="BF868" s="5" t="n">
        <v>0.585</v>
      </c>
      <c r="BG868" s="5" t="n">
        <v>0.055</v>
      </c>
      <c r="BH868" s="5" t="n">
        <v>1</v>
      </c>
      <c r="BI868" s="5" t="n">
        <v>0.5570000000000001</v>
      </c>
      <c r="BJ868" s="5" t="n">
        <v>0.129</v>
      </c>
      <c r="BK868" s="5" t="n">
        <v>0.003</v>
      </c>
      <c r="BL868" s="5" t="n">
        <v>0.588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13.254</v>
      </c>
      <c r="BZ868" s="5" t="n">
        <v>0</v>
      </c>
      <c r="CA868" s="5" t="n">
        <v>13.254</v>
      </c>
      <c r="CB868" s="5" t="n">
        <v>0</v>
      </c>
      <c r="CC868" s="5" t="n">
        <v>83.248</v>
      </c>
      <c r="CD868" s="5" t="n">
        <v>7.95</v>
      </c>
      <c r="CE868" s="5" t="n">
        <v>0.507</v>
      </c>
      <c r="CF868" s="5" t="n">
        <v>87.827</v>
      </c>
      <c r="CG868" s="5" t="n">
        <v>0.055</v>
      </c>
      <c r="CH868" s="5" t="n">
        <v>1</v>
      </c>
      <c r="CI868" s="5" t="n">
        <v>0</v>
      </c>
      <c r="CJ868" s="5" t="n">
        <v>0</v>
      </c>
      <c r="CK868" s="5" t="n">
        <v>0</v>
      </c>
      <c r="CL868" s="5" t="n">
        <v>0</v>
      </c>
      <c r="CM868" s="5" t="n">
        <v>0</v>
      </c>
      <c r="CN868" s="5" t="n">
        <v>0</v>
      </c>
      <c r="CO868" s="5" t="n">
        <v>0</v>
      </c>
      <c r="CP868" s="5" t="n">
        <v>0</v>
      </c>
      <c r="CQ868" s="5" t="n">
        <v>1.348</v>
      </c>
      <c r="CR868" s="5" t="n">
        <v>0</v>
      </c>
      <c r="CS868" s="5" t="n">
        <v>5.37</v>
      </c>
      <c r="CT868" s="5" t="n">
        <v>4.861</v>
      </c>
      <c r="CU868" s="5" t="n">
        <v>11.192</v>
      </c>
    </row>
    <row r="869">
      <c r="A869" s="5" t="inlineStr">
        <is>
          <t>VIR2024</t>
        </is>
      </c>
      <c r="B869" s="5" t="inlineStr">
        <is>
          <t>VIR</t>
        </is>
      </c>
      <c r="C869" s="5" t="inlineStr">
        <is>
          <t>VIR</t>
        </is>
      </c>
      <c r="D869" s="5" t="inlineStr">
        <is>
          <t>Virgin Islands (U.S.)</t>
        </is>
      </c>
      <c r="E869" s="5" t="n">
        <v>2024</v>
      </c>
      <c r="F869" s="5" t="n">
        <v>0.055</v>
      </c>
      <c r="G869" s="5" t="n">
        <v>5.575</v>
      </c>
      <c r="H869" s="5" t="n">
        <v>1.324</v>
      </c>
      <c r="I869" s="5" t="n">
        <v>0</v>
      </c>
      <c r="J869" s="5" t="n">
        <v>5.575</v>
      </c>
      <c r="K869" s="5" t="n">
        <v>0</v>
      </c>
      <c r="L869" s="5" t="n">
        <v>1</v>
      </c>
      <c r="M869" s="5" t="n">
        <v>7.124</v>
      </c>
      <c r="N869" s="5" t="n">
        <v>3.971</v>
      </c>
      <c r="O869" s="5" t="n">
        <v>0</v>
      </c>
      <c r="P869" s="5" t="n">
        <v>7.124</v>
      </c>
      <c r="Q869" s="5" t="n">
        <v>0</v>
      </c>
      <c r="R869" s="5" t="n">
        <v>1</v>
      </c>
      <c r="S869" s="5" t="n">
        <v>12.193</v>
      </c>
      <c r="T869" s="5" t="n">
        <v>7.942</v>
      </c>
      <c r="U869" s="5" t="n">
        <v>0.091</v>
      </c>
      <c r="V869" s="5" t="n">
        <v>12.863</v>
      </c>
      <c r="W869" s="5" t="n">
        <v>0.055</v>
      </c>
      <c r="X869" s="5" t="n">
        <v>1</v>
      </c>
      <c r="Y869" s="5" t="n">
        <v>11.447</v>
      </c>
      <c r="Z869" s="5" t="n">
        <v>1.54</v>
      </c>
      <c r="AA869" s="5" t="n">
        <v>0</v>
      </c>
      <c r="AB869" s="5" t="n">
        <v>11.447</v>
      </c>
      <c r="AC869" s="5" t="n">
        <v>0</v>
      </c>
      <c r="AD869" s="5" t="n">
        <v>1</v>
      </c>
      <c r="AE869" s="5" t="n">
        <v>12.771</v>
      </c>
      <c r="AF869" s="5" t="n">
        <v>2.991</v>
      </c>
      <c r="AG869" s="5" t="n">
        <v>0</v>
      </c>
      <c r="AH869" s="5" t="n">
        <v>12.771</v>
      </c>
      <c r="AI869" s="5" t="n">
        <v>0</v>
      </c>
      <c r="AJ869" s="5" t="n">
        <v>1</v>
      </c>
      <c r="AK869" s="5" t="n">
        <v>20.712</v>
      </c>
      <c r="AL869" s="5" t="n">
        <v>11.129</v>
      </c>
      <c r="AM869" s="5" t="n">
        <v>0.155</v>
      </c>
      <c r="AN869" s="5" t="n">
        <v>21.852</v>
      </c>
      <c r="AO869" s="5" t="n">
        <v>0.055</v>
      </c>
      <c r="AP869" s="5" t="n">
        <v>1</v>
      </c>
      <c r="AQ869" s="5" t="n">
        <v>0.756</v>
      </c>
      <c r="AR869" s="5" t="n">
        <v>0.132</v>
      </c>
      <c r="AS869" s="5" t="n">
        <v>0.006</v>
      </c>
      <c r="AT869" s="5" t="n">
        <v>0.798</v>
      </c>
      <c r="AU869" s="5" t="n">
        <v>0.055</v>
      </c>
      <c r="AV869" s="5" t="n">
        <v>1</v>
      </c>
      <c r="AW869" s="5" t="n">
        <v>0.655</v>
      </c>
      <c r="AX869" s="5" t="n">
        <v>0.132</v>
      </c>
      <c r="AY869" s="5" t="n">
        <v>0.005</v>
      </c>
      <c r="AZ869" s="5" t="n">
        <v>0.6909999999999999</v>
      </c>
      <c r="BA869" s="5" t="n">
        <v>0.055</v>
      </c>
      <c r="BB869" s="5" t="n">
        <v>1</v>
      </c>
      <c r="BC869" s="5" t="n">
        <v>0.534</v>
      </c>
      <c r="BD869" s="5" t="n">
        <v>0.132</v>
      </c>
      <c r="BE869" s="5" t="n">
        <v>0.004</v>
      </c>
      <c r="BF869" s="5" t="n">
        <v>0.5629999999999999</v>
      </c>
      <c r="BG869" s="5" t="n">
        <v>0.055</v>
      </c>
      <c r="BH869" s="5" t="n">
        <v>1</v>
      </c>
      <c r="BI869" s="5" t="n">
        <v>0.5679999999999999</v>
      </c>
      <c r="BJ869" s="5" t="n">
        <v>0.132</v>
      </c>
      <c r="BK869" s="5" t="n">
        <v>0.004</v>
      </c>
      <c r="BL869" s="5" t="n">
        <v>0.599</v>
      </c>
      <c r="BM869" s="5" t="n">
        <v>0.055</v>
      </c>
      <c r="BN869" s="5" t="n">
        <v>1</v>
      </c>
      <c r="BO869" s="5" t="n">
        <v>0</v>
      </c>
      <c r="BP869" s="5" t="n">
        <v>0</v>
      </c>
      <c r="BQ869" s="5" t="n">
        <v>0</v>
      </c>
      <c r="BR869" s="5" t="n">
        <v>0</v>
      </c>
      <c r="BS869" s="5" t="n">
        <v>1</v>
      </c>
      <c r="BT869" s="5" t="n">
        <v>0</v>
      </c>
      <c r="BU869" s="5" t="n">
        <v>0</v>
      </c>
      <c r="BV869" s="5" t="n">
        <v>0</v>
      </c>
      <c r="BW869" s="5" t="n">
        <v>0.055</v>
      </c>
      <c r="BX869" s="5" t="n">
        <v>1</v>
      </c>
      <c r="BY869" s="5" t="n">
        <v>13.646</v>
      </c>
      <c r="BZ869" s="5" t="n">
        <v>0</v>
      </c>
      <c r="CA869" s="5" t="n">
        <v>13.646</v>
      </c>
      <c r="CB869" s="5" t="n">
        <v>0</v>
      </c>
      <c r="CC869" s="5" t="n">
        <v>82.58799999999999</v>
      </c>
      <c r="CD869" s="5" t="n">
        <v>7.95</v>
      </c>
      <c r="CE869" s="5" t="n">
        <v>0.619</v>
      </c>
      <c r="CF869" s="5" t="n">
        <v>87.13</v>
      </c>
      <c r="CG869" s="5" t="n">
        <v>0.055</v>
      </c>
      <c r="CH869" s="5" t="n">
        <v>1</v>
      </c>
      <c r="CI869" s="5" t="n">
        <v>0</v>
      </c>
      <c r="CJ869" s="5" t="n">
        <v>0</v>
      </c>
      <c r="CK869" s="5" t="n">
        <v>0</v>
      </c>
      <c r="CL869" s="5" t="n">
        <v>0</v>
      </c>
      <c r="CM869" s="5" t="n">
        <v>0</v>
      </c>
      <c r="CN869" s="5" t="n">
        <v>0</v>
      </c>
      <c r="CO869" s="5" t="n">
        <v>0</v>
      </c>
      <c r="CP869" s="5" t="n">
        <v>0</v>
      </c>
      <c r="CQ869" s="5" t="n">
        <v>1.387</v>
      </c>
      <c r="CR869" s="5" t="n">
        <v>0</v>
      </c>
      <c r="CS869" s="5" t="n">
        <v>5.529</v>
      </c>
      <c r="CT869" s="5" t="n">
        <v>4.251</v>
      </c>
      <c r="CU869" s="5" t="n">
        <v>10.123</v>
      </c>
    </row>
    <row r="870">
      <c r="A870" s="5" t="inlineStr">
        <is>
          <t>PSE2021</t>
        </is>
      </c>
      <c r="B870" s="5" t="inlineStr">
        <is>
          <t>PSE</t>
        </is>
      </c>
      <c r="C870" s="5" t="inlineStr">
        <is>
          <t>PSE</t>
        </is>
      </c>
      <c r="D870" s="5" t="inlineStr">
        <is>
          <t>West Bank and Gaza</t>
        </is>
      </c>
      <c r="E870" s="5" t="n">
        <v>2021</v>
      </c>
      <c r="F870" s="5" t="n">
        <v>0.16</v>
      </c>
      <c r="G870" s="5" t="n">
        <v>5.897</v>
      </c>
      <c r="H870" s="5" t="n">
        <v>1.143</v>
      </c>
      <c r="I870" s="5" t="n">
        <v>0</v>
      </c>
      <c r="J870" s="5" t="n">
        <v>5.897</v>
      </c>
      <c r="K870" s="5" t="n">
        <v>0</v>
      </c>
      <c r="L870" s="5" t="n">
        <v>1</v>
      </c>
      <c r="M870" s="5" t="n">
        <v>7.964</v>
      </c>
      <c r="N870" s="5" t="n">
        <v>3.43</v>
      </c>
      <c r="O870" s="5" t="n">
        <v>0</v>
      </c>
      <c r="P870" s="5" t="n">
        <v>7.964</v>
      </c>
      <c r="Q870" s="5" t="n">
        <v>0</v>
      </c>
      <c r="R870" s="5" t="n">
        <v>1</v>
      </c>
      <c r="S870" s="5" t="n">
        <v>11.613</v>
      </c>
      <c r="T870" s="5" t="n">
        <v>6.86</v>
      </c>
      <c r="U870" s="5" t="n">
        <v>0</v>
      </c>
      <c r="V870" s="5" t="n">
        <v>13.471</v>
      </c>
      <c r="W870" s="5" t="n">
        <v>0.16</v>
      </c>
      <c r="X870" s="5" t="n">
        <v>1</v>
      </c>
      <c r="Y870" s="5" t="n">
        <v>15.299</v>
      </c>
      <c r="Z870" s="5" t="n">
        <v>2.496</v>
      </c>
      <c r="AA870" s="5" t="n">
        <v>0</v>
      </c>
      <c r="AB870" s="5" t="n">
        <v>15.299</v>
      </c>
      <c r="AC870" s="5" t="n">
        <v>0</v>
      </c>
      <c r="AD870" s="5" t="n">
        <v>1</v>
      </c>
      <c r="AE870" s="5" t="n">
        <v>16.442</v>
      </c>
      <c r="AF870" s="5" t="n">
        <v>4.506</v>
      </c>
      <c r="AG870" s="5" t="n">
        <v>0</v>
      </c>
      <c r="AH870" s="5" t="n">
        <v>16.442</v>
      </c>
      <c r="AI870" s="5" t="n">
        <v>0</v>
      </c>
      <c r="AJ870" s="5" t="n">
        <v>1</v>
      </c>
      <c r="AK870" s="5" t="n">
        <v>23.302</v>
      </c>
      <c r="AL870" s="5" t="n">
        <v>13.551</v>
      </c>
      <c r="AM870" s="5" t="n">
        <v>0</v>
      </c>
      <c r="AN870" s="5" t="n">
        <v>27.03</v>
      </c>
      <c r="AO870" s="5" t="n">
        <v>0.16</v>
      </c>
      <c r="AP870" s="5" t="n">
        <v>1</v>
      </c>
      <c r="AQ870" s="5" t="n">
        <v>0.621</v>
      </c>
      <c r="AR870" s="5" t="n">
        <v>0.114</v>
      </c>
      <c r="AS870" s="5" t="n">
        <v>0</v>
      </c>
      <c r="AT870" s="5" t="n">
        <v>0.72</v>
      </c>
      <c r="AU870" s="5" t="n">
        <v>0.16</v>
      </c>
      <c r="AV870" s="5" t="n">
        <v>1</v>
      </c>
      <c r="AW870" s="5" t="n">
        <v>0.593</v>
      </c>
      <c r="AX870" s="5" t="n">
        <v>0.114</v>
      </c>
      <c r="AY870" s="5" t="n">
        <v>0.798</v>
      </c>
      <c r="AZ870" s="5" t="n">
        <v>1.614</v>
      </c>
      <c r="BA870" s="5" t="n">
        <v>0.16</v>
      </c>
      <c r="BB870" s="5" t="n">
        <v>1</v>
      </c>
      <c r="BC870" s="5" t="n">
        <v>0.44</v>
      </c>
      <c r="BD870" s="5" t="n">
        <v>0.114</v>
      </c>
      <c r="BE870" s="5" t="n">
        <v>0</v>
      </c>
      <c r="BF870" s="5" t="n">
        <v>0.51</v>
      </c>
      <c r="BG870" s="5" t="n">
        <v>0.16</v>
      </c>
      <c r="BH870" s="5" t="n">
        <v>1</v>
      </c>
      <c r="BI870" s="5" t="n">
        <v>0.5600000000000001</v>
      </c>
      <c r="BJ870" s="5" t="n">
        <v>0.114</v>
      </c>
      <c r="BK870" s="5" t="n">
        <v>0</v>
      </c>
      <c r="BL870" s="5" t="n">
        <v>0.65</v>
      </c>
      <c r="BM870" s="5" t="n">
        <v>0.16</v>
      </c>
      <c r="BN870" s="5" t="n">
        <v>1</v>
      </c>
      <c r="BO870" s="5" t="n">
        <v>0</v>
      </c>
      <c r="BP870" s="5" t="n">
        <v>0</v>
      </c>
      <c r="BQ870" s="5" t="n">
        <v>0</v>
      </c>
      <c r="BR870" s="5" t="n">
        <v>0</v>
      </c>
      <c r="BS870" s="5" t="n">
        <v>1</v>
      </c>
      <c r="BT870" s="5" t="n">
        <v>0</v>
      </c>
      <c r="BU870" s="5" t="n">
        <v>0</v>
      </c>
      <c r="BV870" s="5" t="n">
        <v>0</v>
      </c>
      <c r="BW870" s="5" t="n">
        <v>0.16</v>
      </c>
      <c r="BX870" s="5" t="n">
        <v>1</v>
      </c>
      <c r="BY870" s="5" t="n">
        <v>11.787</v>
      </c>
      <c r="BZ870" s="5" t="n">
        <v>0</v>
      </c>
      <c r="CA870" s="5" t="n">
        <v>11.787</v>
      </c>
      <c r="CB870" s="5" t="n">
        <v>0</v>
      </c>
      <c r="CC870" s="5" t="n">
        <v>81.69499999999999</v>
      </c>
      <c r="CD870" s="5" t="n">
        <v>7.95</v>
      </c>
      <c r="CE870" s="5" t="n">
        <v>0</v>
      </c>
      <c r="CF870" s="5" t="n">
        <v>94.767</v>
      </c>
      <c r="CG870" s="5" t="n">
        <v>0.16</v>
      </c>
      <c r="CH870" s="5" t="n">
        <v>1</v>
      </c>
      <c r="CI870" s="5" t="n">
        <v>0</v>
      </c>
      <c r="CJ870" s="5" t="n">
        <v>0</v>
      </c>
      <c r="CK870" s="5" t="n">
        <v>0</v>
      </c>
      <c r="CL870" s="5" t="n">
        <v>0</v>
      </c>
      <c r="CM870" s="5" t="n">
        <v>0</v>
      </c>
      <c r="CN870" s="5" t="n">
        <v>0</v>
      </c>
      <c r="CO870" s="5" t="n">
        <v>0</v>
      </c>
      <c r="CP870" s="5" t="n">
        <v>0</v>
      </c>
      <c r="CQ870" s="5" t="n">
        <v>1.198</v>
      </c>
      <c r="CR870" s="5" t="n">
        <v>0</v>
      </c>
      <c r="CS870" s="5" t="n">
        <v>4.776</v>
      </c>
      <c r="CT870" s="5" t="n">
        <v>4.753</v>
      </c>
      <c r="CU870" s="5" t="n">
        <v>14.162</v>
      </c>
    </row>
    <row r="871">
      <c r="A871" s="5" t="inlineStr">
        <is>
          <t>PSE2022</t>
        </is>
      </c>
      <c r="B871" s="5" t="inlineStr">
        <is>
          <t>PSE</t>
        </is>
      </c>
      <c r="C871" s="5" t="inlineStr">
        <is>
          <t>PSE</t>
        </is>
      </c>
      <c r="D871" s="5" t="inlineStr">
        <is>
          <t>West Bank and Gaza</t>
        </is>
      </c>
      <c r="E871" s="5" t="n">
        <v>2022</v>
      </c>
      <c r="F871" s="5" t="n">
        <v>0.16</v>
      </c>
      <c r="G871" s="5" t="n">
        <v>11.72</v>
      </c>
      <c r="H871" s="5" t="n">
        <v>1.235</v>
      </c>
      <c r="I871" s="5" t="n">
        <v>0</v>
      </c>
      <c r="J871" s="5" t="n">
        <v>11.72</v>
      </c>
      <c r="K871" s="5" t="n">
        <v>0</v>
      </c>
      <c r="L871" s="5" t="n">
        <v>1</v>
      </c>
      <c r="M871" s="5" t="n">
        <v>9.782999999999999</v>
      </c>
      <c r="N871" s="5" t="n">
        <v>3.704</v>
      </c>
      <c r="O871" s="5" t="n">
        <v>0</v>
      </c>
      <c r="P871" s="5" t="n">
        <v>9.782999999999999</v>
      </c>
      <c r="Q871" s="5" t="n">
        <v>0</v>
      </c>
      <c r="R871" s="5" t="n">
        <v>1</v>
      </c>
      <c r="S871" s="5" t="n">
        <v>17.893</v>
      </c>
      <c r="T871" s="5" t="n">
        <v>7.408</v>
      </c>
      <c r="U871" s="5" t="n">
        <v>0.212</v>
      </c>
      <c r="V871" s="5" t="n">
        <v>20.756</v>
      </c>
      <c r="W871" s="5" t="n">
        <v>0.16</v>
      </c>
      <c r="X871" s="5" t="n">
        <v>1</v>
      </c>
      <c r="Y871" s="5" t="n">
        <v>31.56</v>
      </c>
      <c r="Z871" s="5" t="n">
        <v>5.148</v>
      </c>
      <c r="AA871" s="5" t="n">
        <v>0</v>
      </c>
      <c r="AB871" s="5" t="n">
        <v>31.56</v>
      </c>
      <c r="AC871" s="5" t="n">
        <v>0</v>
      </c>
      <c r="AD871" s="5" t="n">
        <v>1</v>
      </c>
      <c r="AE871" s="5" t="n">
        <v>32.795</v>
      </c>
      <c r="AF871" s="5" t="n">
        <v>8.988</v>
      </c>
      <c r="AG871" s="5" t="n">
        <v>0</v>
      </c>
      <c r="AH871" s="5" t="n">
        <v>32.795</v>
      </c>
      <c r="AI871" s="5" t="n">
        <v>0</v>
      </c>
      <c r="AJ871" s="5" t="n">
        <v>1</v>
      </c>
      <c r="AK871" s="5" t="n">
        <v>40.203</v>
      </c>
      <c r="AL871" s="5" t="n">
        <v>23.38</v>
      </c>
      <c r="AM871" s="5" t="n">
        <v>0.476</v>
      </c>
      <c r="AN871" s="5" t="n">
        <v>46.635</v>
      </c>
      <c r="AO871" s="5" t="n">
        <v>0.16</v>
      </c>
      <c r="AP871" s="5" t="n">
        <v>1</v>
      </c>
      <c r="AQ871" s="5" t="n">
        <v>0.847</v>
      </c>
      <c r="AR871" s="5" t="n">
        <v>0.123</v>
      </c>
      <c r="AS871" s="5" t="n">
        <v>0.01</v>
      </c>
      <c r="AT871" s="5" t="n">
        <v>0.982</v>
      </c>
      <c r="AU871" s="5" t="n">
        <v>0.16</v>
      </c>
      <c r="AV871" s="5" t="n">
        <v>1</v>
      </c>
      <c r="AW871" s="5" t="n">
        <v>0.947</v>
      </c>
      <c r="AX871" s="5" t="n">
        <v>0.123</v>
      </c>
      <c r="AY871" s="5" t="n">
        <v>0.581</v>
      </c>
      <c r="AZ871" s="5" t="n">
        <v>1.772</v>
      </c>
      <c r="BA871" s="5" t="n">
        <v>0.16</v>
      </c>
      <c r="BB871" s="5" t="n">
        <v>1</v>
      </c>
      <c r="BC871" s="5" t="n">
        <v>0.589</v>
      </c>
      <c r="BD871" s="5" t="n">
        <v>0.123</v>
      </c>
      <c r="BE871" s="5" t="n">
        <v>0.007</v>
      </c>
      <c r="BF871" s="5" t="n">
        <v>0.6830000000000001</v>
      </c>
      <c r="BG871" s="5" t="n">
        <v>0.16</v>
      </c>
      <c r="BH871" s="5" t="n">
        <v>1</v>
      </c>
      <c r="BI871" s="5" t="n">
        <v>0.6889999999999999</v>
      </c>
      <c r="BJ871" s="5" t="n">
        <v>0.123</v>
      </c>
      <c r="BK871" s="5" t="n">
        <v>0.008</v>
      </c>
      <c r="BL871" s="5" t="n">
        <v>0.799</v>
      </c>
      <c r="BM871" s="5" t="n">
        <v>0.16</v>
      </c>
      <c r="BN871" s="5" t="n">
        <v>1</v>
      </c>
      <c r="BO871" s="5" t="n">
        <v>0</v>
      </c>
      <c r="BP871" s="5" t="n">
        <v>0</v>
      </c>
      <c r="BQ871" s="5" t="n">
        <v>0</v>
      </c>
      <c r="BR871" s="5" t="n">
        <v>0</v>
      </c>
      <c r="BS871" s="5" t="n">
        <v>1</v>
      </c>
      <c r="BT871" s="5" t="n">
        <v>0</v>
      </c>
      <c r="BU871" s="5" t="n">
        <v>0</v>
      </c>
      <c r="BV871" s="5" t="n">
        <v>0</v>
      </c>
      <c r="BW871" s="5" t="n">
        <v>0.16</v>
      </c>
      <c r="BX871" s="5" t="n">
        <v>1</v>
      </c>
      <c r="BY871" s="5" t="n">
        <v>12.729</v>
      </c>
      <c r="BZ871" s="5" t="n">
        <v>0</v>
      </c>
      <c r="CA871" s="5" t="n">
        <v>12.729</v>
      </c>
      <c r="CB871" s="5" t="n">
        <v>0</v>
      </c>
      <c r="CC871" s="5" t="n">
        <v>102.477</v>
      </c>
      <c r="CD871" s="5" t="n">
        <v>7.95</v>
      </c>
      <c r="CE871" s="5" t="n">
        <v>1.213</v>
      </c>
      <c r="CF871" s="5" t="n">
        <v>118.873</v>
      </c>
      <c r="CG871" s="5" t="n">
        <v>0.16</v>
      </c>
      <c r="CH871" s="5" t="n">
        <v>1</v>
      </c>
      <c r="CI871" s="5" t="n">
        <v>0</v>
      </c>
      <c r="CJ871" s="5" t="n">
        <v>0</v>
      </c>
      <c r="CK871" s="5" t="n">
        <v>0</v>
      </c>
      <c r="CL871" s="5" t="n">
        <v>0</v>
      </c>
      <c r="CM871" s="5" t="n">
        <v>0</v>
      </c>
      <c r="CN871" s="5" t="n">
        <v>0</v>
      </c>
      <c r="CO871" s="5" t="n">
        <v>0</v>
      </c>
      <c r="CP871" s="5" t="n">
        <v>0</v>
      </c>
      <c r="CQ871" s="5" t="n">
        <v>1.294</v>
      </c>
      <c r="CR871" s="5" t="n">
        <v>0</v>
      </c>
      <c r="CS871" s="5" t="n">
        <v>5.158</v>
      </c>
      <c r="CT871" s="5" t="n">
        <v>10.485</v>
      </c>
      <c r="CU871" s="5" t="n">
        <v>30.326</v>
      </c>
    </row>
    <row r="872">
      <c r="A872" s="5" t="inlineStr">
        <is>
          <t>PSE2023</t>
        </is>
      </c>
      <c r="B872" s="5" t="inlineStr">
        <is>
          <t>PSE</t>
        </is>
      </c>
      <c r="C872" s="5" t="inlineStr">
        <is>
          <t>PSE</t>
        </is>
      </c>
      <c r="D872" s="5" t="inlineStr">
        <is>
          <t>West Bank and Gaza</t>
        </is>
      </c>
      <c r="E872" s="5" t="n">
        <v>2023</v>
      </c>
      <c r="F872" s="5" t="n">
        <v>0.16</v>
      </c>
      <c r="G872" s="5" t="n">
        <v>6.147</v>
      </c>
      <c r="H872" s="5" t="n">
        <v>1.286</v>
      </c>
      <c r="I872" s="5" t="n">
        <v>0</v>
      </c>
      <c r="J872" s="5" t="n">
        <v>6.147</v>
      </c>
      <c r="K872" s="5" t="n">
        <v>0</v>
      </c>
      <c r="L872" s="5" t="n">
        <v>1</v>
      </c>
      <c r="M872" s="5" t="n">
        <v>7.886</v>
      </c>
      <c r="N872" s="5" t="n">
        <v>3.857</v>
      </c>
      <c r="O872" s="5" t="n">
        <v>0</v>
      </c>
      <c r="P872" s="5" t="n">
        <v>7.886</v>
      </c>
      <c r="Q872" s="5" t="n">
        <v>0</v>
      </c>
      <c r="R872" s="5" t="n">
        <v>1</v>
      </c>
      <c r="S872" s="5" t="n">
        <v>12.575</v>
      </c>
      <c r="T872" s="5" t="n">
        <v>7.714</v>
      </c>
      <c r="U872" s="5" t="n">
        <v>0.223</v>
      </c>
      <c r="V872" s="5" t="n">
        <v>14.587</v>
      </c>
      <c r="W872" s="5" t="n">
        <v>0.16</v>
      </c>
      <c r="X872" s="5" t="n">
        <v>1</v>
      </c>
      <c r="Y872" s="5" t="n">
        <v>11.897</v>
      </c>
      <c r="Z872" s="5" t="n">
        <v>1.941</v>
      </c>
      <c r="AA872" s="5" t="n">
        <v>0</v>
      </c>
      <c r="AB872" s="5" t="n">
        <v>11.897</v>
      </c>
      <c r="AC872" s="5" t="n">
        <v>0</v>
      </c>
      <c r="AD872" s="5" t="n">
        <v>1</v>
      </c>
      <c r="AE872" s="5" t="n">
        <v>13.183</v>
      </c>
      <c r="AF872" s="5" t="n">
        <v>3.613</v>
      </c>
      <c r="AG872" s="5" t="n">
        <v>0</v>
      </c>
      <c r="AH872" s="5" t="n">
        <v>13.183</v>
      </c>
      <c r="AI872" s="5" t="n">
        <v>0</v>
      </c>
      <c r="AJ872" s="5" t="n">
        <v>1</v>
      </c>
      <c r="AK872" s="5" t="n">
        <v>20.897</v>
      </c>
      <c r="AL872" s="5" t="n">
        <v>12.153</v>
      </c>
      <c r="AM872" s="5" t="n">
        <v>0.37</v>
      </c>
      <c r="AN872" s="5" t="n">
        <v>24.24</v>
      </c>
      <c r="AO872" s="5" t="n">
        <v>0.16</v>
      </c>
      <c r="AP872" s="5" t="n">
        <v>1</v>
      </c>
      <c r="AQ872" s="5" t="n">
        <v>0.749</v>
      </c>
      <c r="AR872" s="5" t="n">
        <v>0.129</v>
      </c>
      <c r="AS872" s="5" t="n">
        <v>0.013</v>
      </c>
      <c r="AT872" s="5" t="n">
        <v>0.869</v>
      </c>
      <c r="AU872" s="5" t="n">
        <v>0.16</v>
      </c>
      <c r="AV872" s="5" t="n">
        <v>1</v>
      </c>
      <c r="AW872" s="5" t="n">
        <v>0.783</v>
      </c>
      <c r="AX872" s="5" t="n">
        <v>0.129</v>
      </c>
      <c r="AY872" s="5" t="n">
        <v>0.665</v>
      </c>
      <c r="AZ872" s="5" t="n">
        <v>1.68</v>
      </c>
      <c r="BA872" s="5" t="n">
        <v>0.16</v>
      </c>
      <c r="BB872" s="5" t="n">
        <v>1</v>
      </c>
      <c r="BC872" s="5" t="n">
        <v>0.527</v>
      </c>
      <c r="BD872" s="5" t="n">
        <v>0.129</v>
      </c>
      <c r="BE872" s="5" t="n">
        <v>0.008999999999999999</v>
      </c>
      <c r="BF872" s="5" t="n">
        <v>0.612</v>
      </c>
      <c r="BG872" s="5" t="n">
        <v>0.16</v>
      </c>
      <c r="BH872" s="5" t="n">
        <v>1</v>
      </c>
      <c r="BI872" s="5" t="n">
        <v>0.64</v>
      </c>
      <c r="BJ872" s="5" t="n">
        <v>0.129</v>
      </c>
      <c r="BK872" s="5" t="n">
        <v>0.011</v>
      </c>
      <c r="BL872" s="5" t="n">
        <v>0.742</v>
      </c>
      <c r="BM872" s="5" t="n">
        <v>0.16</v>
      </c>
      <c r="BN872" s="5" t="n">
        <v>1</v>
      </c>
      <c r="BO872" s="5" t="n">
        <v>0</v>
      </c>
      <c r="BP872" s="5" t="n">
        <v>0</v>
      </c>
      <c r="BQ872" s="5" t="n">
        <v>0</v>
      </c>
      <c r="BR872" s="5" t="n">
        <v>0</v>
      </c>
      <c r="BS872" s="5" t="n">
        <v>1</v>
      </c>
      <c r="BT872" s="5" t="n">
        <v>0</v>
      </c>
      <c r="BU872" s="5" t="n">
        <v>0</v>
      </c>
      <c r="BV872" s="5" t="n">
        <v>0</v>
      </c>
      <c r="BW872" s="5" t="n">
        <v>0.16</v>
      </c>
      <c r="BX872" s="5" t="n">
        <v>1</v>
      </c>
      <c r="BY872" s="5" t="n">
        <v>13.254</v>
      </c>
      <c r="BZ872" s="5" t="n">
        <v>0</v>
      </c>
      <c r="CA872" s="5" t="n">
        <v>13.254</v>
      </c>
      <c r="CB872" s="5" t="n">
        <v>0</v>
      </c>
      <c r="CC872" s="5" t="n">
        <v>87.07899999999999</v>
      </c>
      <c r="CD872" s="5" t="n">
        <v>7.95</v>
      </c>
      <c r="CE872" s="5" t="n">
        <v>1.543</v>
      </c>
      <c r="CF872" s="5" t="n">
        <v>101.012</v>
      </c>
      <c r="CG872" s="5" t="n">
        <v>0.16</v>
      </c>
      <c r="CH872" s="5" t="n">
        <v>1</v>
      </c>
      <c r="CI872" s="5" t="n">
        <v>0</v>
      </c>
      <c r="CJ872" s="5" t="n">
        <v>0</v>
      </c>
      <c r="CK872" s="5" t="n">
        <v>0</v>
      </c>
      <c r="CL872" s="5" t="n">
        <v>0</v>
      </c>
      <c r="CM872" s="5" t="n">
        <v>0</v>
      </c>
      <c r="CN872" s="5" t="n">
        <v>0</v>
      </c>
      <c r="CO872" s="5" t="n">
        <v>0</v>
      </c>
      <c r="CP872" s="5" t="n">
        <v>0</v>
      </c>
      <c r="CQ872" s="5" t="n">
        <v>1.348</v>
      </c>
      <c r="CR872" s="5" t="n">
        <v>0</v>
      </c>
      <c r="CS872" s="5" t="n">
        <v>5.37</v>
      </c>
      <c r="CT872" s="5" t="n">
        <v>4.861</v>
      </c>
      <c r="CU872" s="5" t="n">
        <v>10.622</v>
      </c>
    </row>
    <row r="873">
      <c r="A873" s="5" t="inlineStr">
        <is>
          <t>PSE2024</t>
        </is>
      </c>
      <c r="B873" s="5" t="inlineStr">
        <is>
          <t>PSE</t>
        </is>
      </c>
      <c r="C873" s="5" t="inlineStr">
        <is>
          <t>PSE</t>
        </is>
      </c>
      <c r="D873" s="5" t="inlineStr">
        <is>
          <t>West Bank and Gaza</t>
        </is>
      </c>
      <c r="E873" s="5" t="n">
        <v>2024</v>
      </c>
      <c r="F873" s="5" t="n">
        <v>0.16</v>
      </c>
      <c r="G873" s="5" t="n">
        <v>5.575</v>
      </c>
      <c r="H873" s="5" t="n">
        <v>1.324</v>
      </c>
      <c r="I873" s="5" t="n">
        <v>0</v>
      </c>
      <c r="J873" s="5" t="n">
        <v>5.575</v>
      </c>
      <c r="K873" s="5" t="n">
        <v>0</v>
      </c>
      <c r="L873" s="5" t="n">
        <v>1</v>
      </c>
      <c r="M873" s="5" t="n">
        <v>7.124</v>
      </c>
      <c r="N873" s="5" t="n">
        <v>3.971</v>
      </c>
      <c r="O873" s="5" t="n">
        <v>0</v>
      </c>
      <c r="P873" s="5" t="n">
        <v>7.124</v>
      </c>
      <c r="Q873" s="5" t="n">
        <v>0</v>
      </c>
      <c r="R873" s="5" t="n">
        <v>1</v>
      </c>
      <c r="S873" s="5" t="n">
        <v>12.193</v>
      </c>
      <c r="T873" s="5" t="n">
        <v>7.942</v>
      </c>
      <c r="U873" s="5" t="n">
        <v>0.266</v>
      </c>
      <c r="V873" s="5" t="n">
        <v>14.144</v>
      </c>
      <c r="W873" s="5" t="n">
        <v>0.16</v>
      </c>
      <c r="X873" s="5" t="n">
        <v>1</v>
      </c>
      <c r="Y873" s="5" t="n">
        <v>10.483</v>
      </c>
      <c r="Z873" s="5" t="n">
        <v>1.71</v>
      </c>
      <c r="AA873" s="5" t="n">
        <v>0</v>
      </c>
      <c r="AB873" s="5" t="n">
        <v>10.483</v>
      </c>
      <c r="AC873" s="5" t="n">
        <v>0</v>
      </c>
      <c r="AD873" s="5" t="n">
        <v>1</v>
      </c>
      <c r="AE873" s="5" t="n">
        <v>11.807</v>
      </c>
      <c r="AF873" s="5" t="n">
        <v>3.236</v>
      </c>
      <c r="AG873" s="5" t="n">
        <v>0</v>
      </c>
      <c r="AH873" s="5" t="n">
        <v>11.807</v>
      </c>
      <c r="AI873" s="5" t="n">
        <v>0</v>
      </c>
      <c r="AJ873" s="5" t="n">
        <v>1</v>
      </c>
      <c r="AK873" s="5" t="n">
        <v>19.748</v>
      </c>
      <c r="AL873" s="5" t="n">
        <v>11.485</v>
      </c>
      <c r="AM873" s="5" t="n">
        <v>0.43</v>
      </c>
      <c r="AN873" s="5" t="n">
        <v>22.908</v>
      </c>
      <c r="AO873" s="5" t="n">
        <v>0.16</v>
      </c>
      <c r="AP873" s="5" t="n">
        <v>1</v>
      </c>
      <c r="AQ873" s="5" t="n">
        <v>0.72</v>
      </c>
      <c r="AR873" s="5" t="n">
        <v>0.132</v>
      </c>
      <c r="AS873" s="5" t="n">
        <v>0.016</v>
      </c>
      <c r="AT873" s="5" t="n">
        <v>0.835</v>
      </c>
      <c r="AU873" s="5" t="n">
        <v>0.16</v>
      </c>
      <c r="AV873" s="5" t="n">
        <v>1</v>
      </c>
      <c r="AW873" s="5" t="n">
        <v>0.734</v>
      </c>
      <c r="AX873" s="5" t="n">
        <v>0.132</v>
      </c>
      <c r="AY873" s="5" t="n">
        <v>0.72</v>
      </c>
      <c r="AZ873" s="5" t="n">
        <v>1.686</v>
      </c>
      <c r="BA873" s="5" t="n">
        <v>0.16</v>
      </c>
      <c r="BB873" s="5" t="n">
        <v>1</v>
      </c>
      <c r="BC873" s="5" t="n">
        <v>0.51</v>
      </c>
      <c r="BD873" s="5" t="n">
        <v>0.132</v>
      </c>
      <c r="BE873" s="5" t="n">
        <v>0.011</v>
      </c>
      <c r="BF873" s="5" t="n">
        <v>0.592</v>
      </c>
      <c r="BG873" s="5" t="n">
        <v>0.16</v>
      </c>
      <c r="BH873" s="5" t="n">
        <v>1</v>
      </c>
      <c r="BI873" s="5" t="n">
        <v>0.652</v>
      </c>
      <c r="BJ873" s="5" t="n">
        <v>0.132</v>
      </c>
      <c r="BK873" s="5" t="n">
        <v>0.014</v>
      </c>
      <c r="BL873" s="5" t="n">
        <v>0.757</v>
      </c>
      <c r="BM873" s="5" t="n">
        <v>0.16</v>
      </c>
      <c r="BN873" s="5" t="n">
        <v>1</v>
      </c>
      <c r="BO873" s="5" t="n">
        <v>0</v>
      </c>
      <c r="BP873" s="5" t="n">
        <v>0</v>
      </c>
      <c r="BQ873" s="5" t="n">
        <v>0</v>
      </c>
      <c r="BR873" s="5" t="n">
        <v>0</v>
      </c>
      <c r="BS873" s="5" t="n">
        <v>1</v>
      </c>
      <c r="BT873" s="5" t="n">
        <v>0</v>
      </c>
      <c r="BU873" s="5" t="n">
        <v>0</v>
      </c>
      <c r="BV873" s="5" t="n">
        <v>0</v>
      </c>
      <c r="BW873" s="5" t="n">
        <v>0.16</v>
      </c>
      <c r="BX873" s="5" t="n">
        <v>1</v>
      </c>
      <c r="BY873" s="5" t="n">
        <v>13.646</v>
      </c>
      <c r="BZ873" s="5" t="n">
        <v>0</v>
      </c>
      <c r="CA873" s="5" t="n">
        <v>13.646</v>
      </c>
      <c r="CB873" s="5" t="n">
        <v>0</v>
      </c>
      <c r="CC873" s="5" t="n">
        <v>86.38500000000001</v>
      </c>
      <c r="CD873" s="5" t="n">
        <v>7.95</v>
      </c>
      <c r="CE873" s="5" t="n">
        <v>1.883</v>
      </c>
      <c r="CF873" s="5" t="n">
        <v>100.207</v>
      </c>
      <c r="CG873" s="5" t="n">
        <v>0.16</v>
      </c>
      <c r="CH873" s="5" t="n">
        <v>1</v>
      </c>
      <c r="CI873" s="5" t="n">
        <v>0</v>
      </c>
      <c r="CJ873" s="5" t="n">
        <v>0</v>
      </c>
      <c r="CK873" s="5" t="n">
        <v>0</v>
      </c>
      <c r="CL873" s="5" t="n">
        <v>0</v>
      </c>
      <c r="CM873" s="5" t="n">
        <v>0</v>
      </c>
      <c r="CN873" s="5" t="n">
        <v>0</v>
      </c>
      <c r="CO873" s="5" t="n">
        <v>0</v>
      </c>
      <c r="CP873" s="5" t="n">
        <v>0</v>
      </c>
      <c r="CQ873" s="5" t="n">
        <v>1.387</v>
      </c>
      <c r="CR873" s="5" t="n">
        <v>0</v>
      </c>
      <c r="CS873" s="5" t="n">
        <v>5.529</v>
      </c>
      <c r="CT873" s="5" t="n">
        <v>4.251</v>
      </c>
      <c r="CU873" s="5" t="n">
        <v>9.167999999999999</v>
      </c>
    </row>
    <row r="874">
      <c r="A874" s="5" t="inlineStr">
        <is>
          <t>YEM2021</t>
        </is>
      </c>
      <c r="B874" s="5" t="inlineStr">
        <is>
          <t>YEM</t>
        </is>
      </c>
      <c r="C874" s="5" t="inlineStr">
        <is>
          <t>YEM</t>
        </is>
      </c>
      <c r="D874" s="5" t="inlineStr">
        <is>
          <t>Yemen</t>
        </is>
      </c>
      <c r="E874" s="5" t="n">
        <v>2021</v>
      </c>
      <c r="F874" s="5" t="n">
        <v>0.05</v>
      </c>
      <c r="G874" s="5" t="n">
        <v>5.897</v>
      </c>
      <c r="H874" s="5" t="n">
        <v>1.143</v>
      </c>
      <c r="I874" s="5" t="n">
        <v>0</v>
      </c>
      <c r="J874" s="5" t="n">
        <v>5.897</v>
      </c>
      <c r="K874" s="5" t="n">
        <v>0</v>
      </c>
      <c r="L874" s="5" t="n">
        <v>1</v>
      </c>
      <c r="M874" s="5" t="n">
        <v>7.964</v>
      </c>
      <c r="N874" s="5" t="n">
        <v>3.43</v>
      </c>
      <c r="O874" s="5" t="n">
        <v>0</v>
      </c>
      <c r="P874" s="5" t="n">
        <v>7.964</v>
      </c>
      <c r="Q874" s="5" t="n">
        <v>0</v>
      </c>
      <c r="R874" s="5" t="n">
        <v>1</v>
      </c>
      <c r="S874" s="5" t="n">
        <v>11.613</v>
      </c>
      <c r="T874" s="5" t="n">
        <v>6.86</v>
      </c>
      <c r="U874" s="5" t="n">
        <v>0</v>
      </c>
      <c r="V874" s="5" t="n">
        <v>12.194</v>
      </c>
      <c r="W874" s="5" t="n">
        <v>0.05</v>
      </c>
      <c r="X874" s="5" t="n">
        <v>1</v>
      </c>
      <c r="Y874" s="5" t="n">
        <v>5.456</v>
      </c>
      <c r="Z874" s="5" t="n">
        <v>0.599</v>
      </c>
      <c r="AA874" s="5" t="n">
        <v>0</v>
      </c>
      <c r="AB874" s="5" t="n">
        <v>5.456</v>
      </c>
      <c r="AC874" s="5" t="n">
        <v>0</v>
      </c>
      <c r="AD874" s="5" t="n">
        <v>1</v>
      </c>
      <c r="AE874" s="5" t="n">
        <v>6.028</v>
      </c>
      <c r="AF874" s="5" t="n">
        <v>1.172</v>
      </c>
      <c r="AG874" s="5" t="n">
        <v>0</v>
      </c>
      <c r="AH874" s="5" t="n">
        <v>6.028</v>
      </c>
      <c r="AI874" s="5" t="n">
        <v>0</v>
      </c>
      <c r="AJ874" s="5" t="n">
        <v>1</v>
      </c>
      <c r="AK874" s="5" t="n">
        <v>9.458</v>
      </c>
      <c r="AL874" s="5" t="n">
        <v>4.461</v>
      </c>
      <c r="AM874" s="5" t="n">
        <v>0</v>
      </c>
      <c r="AN874" s="5" t="n">
        <v>9.93</v>
      </c>
      <c r="AO874" s="5" t="n">
        <v>0.05</v>
      </c>
      <c r="AP874" s="5" t="n">
        <v>1</v>
      </c>
      <c r="AQ874" s="5" t="n">
        <v>0.621</v>
      </c>
      <c r="AR874" s="5" t="n">
        <v>0.114</v>
      </c>
      <c r="AS874" s="5" t="n">
        <v>0.25</v>
      </c>
      <c r="AT874" s="5" t="n">
        <v>0.914</v>
      </c>
      <c r="AU874" s="5" t="n">
        <v>0.05</v>
      </c>
      <c r="AV874" s="5" t="n">
        <v>1</v>
      </c>
      <c r="AW874" s="5" t="n">
        <v>0.593</v>
      </c>
      <c r="AX874" s="5" t="n">
        <v>0.114</v>
      </c>
      <c r="AY874" s="5" t="n">
        <v>0.179</v>
      </c>
      <c r="AZ874" s="5" t="n">
        <v>0.8110000000000001</v>
      </c>
      <c r="BA874" s="5" t="n">
        <v>0.05</v>
      </c>
      <c r="BB874" s="5" t="n">
        <v>1</v>
      </c>
      <c r="BC874" s="5" t="n">
        <v>0.44</v>
      </c>
      <c r="BD874" s="5" t="n">
        <v>0.114</v>
      </c>
      <c r="BE874" s="5" t="n">
        <v>0</v>
      </c>
      <c r="BF874" s="5" t="n">
        <v>0.462</v>
      </c>
      <c r="BG874" s="5" t="n">
        <v>0.05</v>
      </c>
      <c r="BH874" s="5" t="n">
        <v>1</v>
      </c>
      <c r="BI874" s="5" t="n">
        <v>0.5600000000000001</v>
      </c>
      <c r="BJ874" s="5" t="n">
        <v>0.114</v>
      </c>
      <c r="BK874" s="5" t="n">
        <v>0</v>
      </c>
      <c r="BL874" s="5" t="n">
        <v>0.588</v>
      </c>
      <c r="BM874" s="5" t="n">
        <v>0.05</v>
      </c>
      <c r="BN874" s="5" t="n">
        <v>1</v>
      </c>
      <c r="BO874" s="5" t="n">
        <v>0</v>
      </c>
      <c r="BP874" s="5" t="n">
        <v>0</v>
      </c>
      <c r="BQ874" s="5" t="n">
        <v>0</v>
      </c>
      <c r="BR874" s="5" t="n">
        <v>0</v>
      </c>
      <c r="BS874" s="5" t="n">
        <v>1</v>
      </c>
      <c r="BT874" s="5" t="n">
        <v>0</v>
      </c>
      <c r="BU874" s="5" t="n">
        <v>0</v>
      </c>
      <c r="BV874" s="5" t="n">
        <v>0</v>
      </c>
      <c r="BW874" s="5" t="n">
        <v>0.05</v>
      </c>
      <c r="BX874" s="5" t="n">
        <v>1</v>
      </c>
      <c r="BY874" s="5" t="n">
        <v>11.787</v>
      </c>
      <c r="BZ874" s="5" t="n">
        <v>0</v>
      </c>
      <c r="CA874" s="5" t="n">
        <v>11.787</v>
      </c>
      <c r="CB874" s="5" t="n">
        <v>0</v>
      </c>
      <c r="CC874" s="5" t="n">
        <v>81.69499999999999</v>
      </c>
      <c r="CD874" s="5" t="n">
        <v>7.95</v>
      </c>
      <c r="CE874" s="5" t="n">
        <v>0</v>
      </c>
      <c r="CF874" s="5" t="n">
        <v>85.78</v>
      </c>
      <c r="CG874" s="5" t="n">
        <v>0.05</v>
      </c>
      <c r="CH874" s="5" t="n">
        <v>1</v>
      </c>
      <c r="CI874" s="5" t="n">
        <v>0</v>
      </c>
      <c r="CJ874" s="5" t="n">
        <v>0</v>
      </c>
      <c r="CK874" s="5" t="n">
        <v>0</v>
      </c>
      <c r="CL874" s="5" t="n">
        <v>0</v>
      </c>
      <c r="CM874" s="5" t="n">
        <v>0</v>
      </c>
      <c r="CN874" s="5" t="n">
        <v>0</v>
      </c>
      <c r="CO874" s="5" t="n">
        <v>0</v>
      </c>
      <c r="CP874" s="5" t="n">
        <v>0</v>
      </c>
      <c r="CQ874" s="5" t="n">
        <v>1.198</v>
      </c>
      <c r="CR874" s="5" t="n">
        <v>1</v>
      </c>
      <c r="CS874" s="5" t="n">
        <v>4.884</v>
      </c>
      <c r="CT874" s="5" t="n">
        <v>4.753</v>
      </c>
      <c r="CU874" s="5" t="n">
        <v>14.129</v>
      </c>
    </row>
    <row r="875">
      <c r="A875" s="5" t="inlineStr">
        <is>
          <t>YEM2022</t>
        </is>
      </c>
      <c r="B875" s="5" t="inlineStr">
        <is>
          <t>YEM</t>
        </is>
      </c>
      <c r="C875" s="5" t="inlineStr">
        <is>
          <t>YEM</t>
        </is>
      </c>
      <c r="D875" s="5" t="inlineStr">
        <is>
          <t>Yemen</t>
        </is>
      </c>
      <c r="E875" s="5" t="n">
        <v>2022</v>
      </c>
      <c r="F875" s="5" t="n">
        <v>0.05</v>
      </c>
      <c r="G875" s="5" t="n">
        <v>11.72</v>
      </c>
      <c r="H875" s="5" t="n">
        <v>1.235</v>
      </c>
      <c r="I875" s="5" t="n">
        <v>0</v>
      </c>
      <c r="J875" s="5" t="n">
        <v>11.72</v>
      </c>
      <c r="K875" s="5" t="n">
        <v>0</v>
      </c>
      <c r="L875" s="5" t="n">
        <v>1</v>
      </c>
      <c r="M875" s="5" t="n">
        <v>9.782999999999999</v>
      </c>
      <c r="N875" s="5" t="n">
        <v>3.704</v>
      </c>
      <c r="O875" s="5" t="n">
        <v>0</v>
      </c>
      <c r="P875" s="5" t="n">
        <v>9.782999999999999</v>
      </c>
      <c r="Q875" s="5" t="n">
        <v>0</v>
      </c>
      <c r="R875" s="5" t="n">
        <v>1</v>
      </c>
      <c r="S875" s="5" t="n">
        <v>17.893</v>
      </c>
      <c r="T875" s="5" t="n">
        <v>7.408</v>
      </c>
      <c r="U875" s="5" t="n">
        <v>0.066</v>
      </c>
      <c r="V875" s="5" t="n">
        <v>18.788</v>
      </c>
      <c r="W875" s="5" t="n">
        <v>0.05</v>
      </c>
      <c r="X875" s="5" t="n">
        <v>1</v>
      </c>
      <c r="Y875" s="5" t="n">
        <v>5.892</v>
      </c>
      <c r="Z875" s="5" t="n">
        <v>0.647</v>
      </c>
      <c r="AA875" s="5" t="n">
        <v>0</v>
      </c>
      <c r="AB875" s="5" t="n">
        <v>5.892</v>
      </c>
      <c r="AC875" s="5" t="n">
        <v>0</v>
      </c>
      <c r="AD875" s="5" t="n">
        <v>1</v>
      </c>
      <c r="AE875" s="5" t="n">
        <v>6.509</v>
      </c>
      <c r="AF875" s="5" t="n">
        <v>1.266</v>
      </c>
      <c r="AG875" s="5" t="n">
        <v>0</v>
      </c>
      <c r="AH875" s="5" t="n">
        <v>6.509</v>
      </c>
      <c r="AI875" s="5" t="n">
        <v>0</v>
      </c>
      <c r="AJ875" s="5" t="n">
        <v>1</v>
      </c>
      <c r="AK875" s="5" t="n">
        <v>10.213</v>
      </c>
      <c r="AL875" s="5" t="n">
        <v>4.818</v>
      </c>
      <c r="AM875" s="5" t="n">
        <v>0.038</v>
      </c>
      <c r="AN875" s="5" t="n">
        <v>10.724</v>
      </c>
      <c r="AO875" s="5" t="n">
        <v>0.05</v>
      </c>
      <c r="AP875" s="5" t="n">
        <v>1</v>
      </c>
      <c r="AQ875" s="5" t="n">
        <v>0.847</v>
      </c>
      <c r="AR875" s="5" t="n">
        <v>0.123</v>
      </c>
      <c r="AS875" s="5" t="n">
        <v>0.266</v>
      </c>
      <c r="AT875" s="5" t="n">
        <v>1.164</v>
      </c>
      <c r="AU875" s="5" t="n">
        <v>0.05</v>
      </c>
      <c r="AV875" s="5" t="n">
        <v>1</v>
      </c>
      <c r="AW875" s="5" t="n">
        <v>0.947</v>
      </c>
      <c r="AX875" s="5" t="n">
        <v>0.123</v>
      </c>
      <c r="AY875" s="5" t="n">
        <v>0.183</v>
      </c>
      <c r="AZ875" s="5" t="n">
        <v>1.182</v>
      </c>
      <c r="BA875" s="5" t="n">
        <v>0.05</v>
      </c>
      <c r="BB875" s="5" t="n">
        <v>1</v>
      </c>
      <c r="BC875" s="5" t="n">
        <v>0.589</v>
      </c>
      <c r="BD875" s="5" t="n">
        <v>0.123</v>
      </c>
      <c r="BE875" s="5" t="n">
        <v>0.002</v>
      </c>
      <c r="BF875" s="5" t="n">
        <v>0.618</v>
      </c>
      <c r="BG875" s="5" t="n">
        <v>0.05</v>
      </c>
      <c r="BH875" s="5" t="n">
        <v>1</v>
      </c>
      <c r="BI875" s="5" t="n">
        <v>0.6889999999999999</v>
      </c>
      <c r="BJ875" s="5" t="n">
        <v>0.123</v>
      </c>
      <c r="BK875" s="5" t="n">
        <v>0.003</v>
      </c>
      <c r="BL875" s="5" t="n">
        <v>0.723</v>
      </c>
      <c r="BM875" s="5" t="n">
        <v>0.05</v>
      </c>
      <c r="BN875" s="5" t="n">
        <v>1</v>
      </c>
      <c r="BO875" s="5" t="n">
        <v>0</v>
      </c>
      <c r="BP875" s="5" t="n">
        <v>0</v>
      </c>
      <c r="BQ875" s="5" t="n">
        <v>0</v>
      </c>
      <c r="BR875" s="5" t="n">
        <v>0</v>
      </c>
      <c r="BS875" s="5" t="n">
        <v>1</v>
      </c>
      <c r="BT875" s="5" t="n">
        <v>0</v>
      </c>
      <c r="BU875" s="5" t="n">
        <v>0</v>
      </c>
      <c r="BV875" s="5" t="n">
        <v>0</v>
      </c>
      <c r="BW875" s="5" t="n">
        <v>0.05</v>
      </c>
      <c r="BX875" s="5" t="n">
        <v>1</v>
      </c>
      <c r="BY875" s="5" t="n">
        <v>12.729</v>
      </c>
      <c r="BZ875" s="5" t="n">
        <v>0</v>
      </c>
      <c r="CA875" s="5" t="n">
        <v>12.729</v>
      </c>
      <c r="CB875" s="5" t="n">
        <v>0</v>
      </c>
      <c r="CC875" s="5" t="n">
        <v>102.477</v>
      </c>
      <c r="CD875" s="5" t="n">
        <v>7.95</v>
      </c>
      <c r="CE875" s="5" t="n">
        <v>0.379</v>
      </c>
      <c r="CF875" s="5" t="n">
        <v>107.6</v>
      </c>
      <c r="CG875" s="5" t="n">
        <v>0.05</v>
      </c>
      <c r="CH875" s="5" t="n">
        <v>1</v>
      </c>
      <c r="CI875" s="5" t="n">
        <v>0</v>
      </c>
      <c r="CJ875" s="5" t="n">
        <v>0</v>
      </c>
      <c r="CK875" s="5" t="n">
        <v>0</v>
      </c>
      <c r="CL875" s="5" t="n">
        <v>0</v>
      </c>
      <c r="CM875" s="5" t="n">
        <v>0</v>
      </c>
      <c r="CN875" s="5" t="n">
        <v>0</v>
      </c>
      <c r="CO875" s="5" t="n">
        <v>0</v>
      </c>
      <c r="CP875" s="5" t="n">
        <v>0</v>
      </c>
      <c r="CQ875" s="5" t="n">
        <v>1.294</v>
      </c>
      <c r="CR875" s="5" t="n">
        <v>1</v>
      </c>
      <c r="CS875" s="5" t="n">
        <v>5.275</v>
      </c>
      <c r="CT875" s="5" t="n">
        <v>10.485</v>
      </c>
      <c r="CU875" s="5" t="n">
        <v>28.059</v>
      </c>
    </row>
    <row r="876">
      <c r="A876" s="5" t="inlineStr">
        <is>
          <t>YEM2023</t>
        </is>
      </c>
      <c r="B876" s="5" t="inlineStr">
        <is>
          <t>YEM</t>
        </is>
      </c>
      <c r="C876" s="5" t="inlineStr">
        <is>
          <t>YEM</t>
        </is>
      </c>
      <c r="D876" s="5" t="inlineStr">
        <is>
          <t>Yemen</t>
        </is>
      </c>
      <c r="E876" s="5" t="n">
        <v>2023</v>
      </c>
      <c r="F876" s="5" t="n">
        <v>0.05</v>
      </c>
      <c r="G876" s="5" t="n">
        <v>6.147</v>
      </c>
      <c r="H876" s="5" t="n">
        <v>1.286</v>
      </c>
      <c r="I876" s="5" t="n">
        <v>0</v>
      </c>
      <c r="J876" s="5" t="n">
        <v>6.147</v>
      </c>
      <c r="K876" s="5" t="n">
        <v>0</v>
      </c>
      <c r="L876" s="5" t="n">
        <v>1</v>
      </c>
      <c r="M876" s="5" t="n">
        <v>7.886</v>
      </c>
      <c r="N876" s="5" t="n">
        <v>3.857</v>
      </c>
      <c r="O876" s="5" t="n">
        <v>0</v>
      </c>
      <c r="P876" s="5" t="n">
        <v>7.886</v>
      </c>
      <c r="Q876" s="5" t="n">
        <v>0</v>
      </c>
      <c r="R876" s="5" t="n">
        <v>1</v>
      </c>
      <c r="S876" s="5" t="n">
        <v>12.575</v>
      </c>
      <c r="T876" s="5" t="n">
        <v>7.714</v>
      </c>
      <c r="U876" s="5" t="n">
        <v>0.07000000000000001</v>
      </c>
      <c r="V876" s="5" t="n">
        <v>13.204</v>
      </c>
      <c r="W876" s="5" t="n">
        <v>0.05</v>
      </c>
      <c r="X876" s="5" t="n">
        <v>1</v>
      </c>
      <c r="Y876" s="5" t="n">
        <v>6.135</v>
      </c>
      <c r="Z876" s="5" t="n">
        <v>0.673</v>
      </c>
      <c r="AA876" s="5" t="n">
        <v>0</v>
      </c>
      <c r="AB876" s="5" t="n">
        <v>6.135</v>
      </c>
      <c r="AC876" s="5" t="n">
        <v>0</v>
      </c>
      <c r="AD876" s="5" t="n">
        <v>1</v>
      </c>
      <c r="AE876" s="5" t="n">
        <v>6.778</v>
      </c>
      <c r="AF876" s="5" t="n">
        <v>1.318</v>
      </c>
      <c r="AG876" s="5" t="n">
        <v>0</v>
      </c>
      <c r="AH876" s="5" t="n">
        <v>6.778</v>
      </c>
      <c r="AI876" s="5" t="n">
        <v>0</v>
      </c>
      <c r="AJ876" s="5" t="n">
        <v>1</v>
      </c>
      <c r="AK876" s="5" t="n">
        <v>10.635</v>
      </c>
      <c r="AL876" s="5" t="n">
        <v>5.017</v>
      </c>
      <c r="AM876" s="5" t="n">
        <v>0.059</v>
      </c>
      <c r="AN876" s="5" t="n">
        <v>11.167</v>
      </c>
      <c r="AO876" s="5" t="n">
        <v>0.05</v>
      </c>
      <c r="AP876" s="5" t="n">
        <v>1</v>
      </c>
      <c r="AQ876" s="5" t="n">
        <v>0.749</v>
      </c>
      <c r="AR876" s="5" t="n">
        <v>0.129</v>
      </c>
      <c r="AS876" s="5" t="n">
        <v>0.285</v>
      </c>
      <c r="AT876" s="5" t="n">
        <v>1.079</v>
      </c>
      <c r="AU876" s="5" t="n">
        <v>0.05</v>
      </c>
      <c r="AV876" s="5" t="n">
        <v>1</v>
      </c>
      <c r="AW876" s="5" t="n">
        <v>0.783</v>
      </c>
      <c r="AX876" s="5" t="n">
        <v>0.129</v>
      </c>
      <c r="AY876" s="5" t="n">
        <v>0.202</v>
      </c>
      <c r="AZ876" s="5" t="n">
        <v>1.028</v>
      </c>
      <c r="BA876" s="5" t="n">
        <v>0.05</v>
      </c>
      <c r="BB876" s="5" t="n">
        <v>1</v>
      </c>
      <c r="BC876" s="5" t="n">
        <v>0.527</v>
      </c>
      <c r="BD876" s="5" t="n">
        <v>0.129</v>
      </c>
      <c r="BE876" s="5" t="n">
        <v>0.003</v>
      </c>
      <c r="BF876" s="5" t="n">
        <v>0.554</v>
      </c>
      <c r="BG876" s="5" t="n">
        <v>0.05</v>
      </c>
      <c r="BH876" s="5" t="n">
        <v>1</v>
      </c>
      <c r="BI876" s="5" t="n">
        <v>0.64</v>
      </c>
      <c r="BJ876" s="5" t="n">
        <v>0.129</v>
      </c>
      <c r="BK876" s="5" t="n">
        <v>0.004</v>
      </c>
      <c r="BL876" s="5" t="n">
        <v>0.672</v>
      </c>
      <c r="BM876" s="5" t="n">
        <v>0.05</v>
      </c>
      <c r="BN876" s="5" t="n">
        <v>1</v>
      </c>
      <c r="BO876" s="5" t="n">
        <v>0</v>
      </c>
      <c r="BP876" s="5" t="n">
        <v>0</v>
      </c>
      <c r="BQ876" s="5" t="n">
        <v>0</v>
      </c>
      <c r="BR876" s="5" t="n">
        <v>0</v>
      </c>
      <c r="BS876" s="5" t="n">
        <v>1</v>
      </c>
      <c r="BT876" s="5" t="n">
        <v>0</v>
      </c>
      <c r="BU876" s="5" t="n">
        <v>0</v>
      </c>
      <c r="BV876" s="5" t="n">
        <v>0</v>
      </c>
      <c r="BW876" s="5" t="n">
        <v>0.05</v>
      </c>
      <c r="BX876" s="5" t="n">
        <v>1</v>
      </c>
      <c r="BY876" s="5" t="n">
        <v>13.254</v>
      </c>
      <c r="BZ876" s="5" t="n">
        <v>0</v>
      </c>
      <c r="CA876" s="5" t="n">
        <v>13.254</v>
      </c>
      <c r="CB876" s="5" t="n">
        <v>0</v>
      </c>
      <c r="CC876" s="5" t="n">
        <v>87.07899999999999</v>
      </c>
      <c r="CD876" s="5" t="n">
        <v>7.95</v>
      </c>
      <c r="CE876" s="5" t="n">
        <v>0.482</v>
      </c>
      <c r="CF876" s="5" t="n">
        <v>91.43300000000001</v>
      </c>
      <c r="CG876" s="5" t="n">
        <v>0.05</v>
      </c>
      <c r="CH876" s="5" t="n">
        <v>1</v>
      </c>
      <c r="CI876" s="5" t="n">
        <v>0</v>
      </c>
      <c r="CJ876" s="5" t="n">
        <v>0</v>
      </c>
      <c r="CK876" s="5" t="n">
        <v>0</v>
      </c>
      <c r="CL876" s="5" t="n">
        <v>0</v>
      </c>
      <c r="CM876" s="5" t="n">
        <v>0</v>
      </c>
      <c r="CN876" s="5" t="n">
        <v>0</v>
      </c>
      <c r="CO876" s="5" t="n">
        <v>0</v>
      </c>
      <c r="CP876" s="5" t="n">
        <v>0</v>
      </c>
      <c r="CQ876" s="5" t="n">
        <v>1.348</v>
      </c>
      <c r="CR876" s="5" t="n">
        <v>1</v>
      </c>
      <c r="CS876" s="5" t="n">
        <v>5.492</v>
      </c>
      <c r="CT876" s="5" t="n">
        <v>4.861</v>
      </c>
      <c r="CU876" s="5" t="n">
        <v>9.260999999999999</v>
      </c>
    </row>
    <row r="877">
      <c r="A877" s="5" t="inlineStr">
        <is>
          <t>YEM2024</t>
        </is>
      </c>
      <c r="B877" s="5" t="inlineStr">
        <is>
          <t>YEM</t>
        </is>
      </c>
      <c r="C877" s="5" t="inlineStr">
        <is>
          <t>YEM</t>
        </is>
      </c>
      <c r="D877" s="5" t="inlineStr">
        <is>
          <t>Yemen</t>
        </is>
      </c>
      <c r="E877" s="5" t="n">
        <v>2024</v>
      </c>
      <c r="F877" s="5" t="n">
        <v>0.05</v>
      </c>
      <c r="G877" s="5" t="n">
        <v>5.575</v>
      </c>
      <c r="H877" s="5" t="n">
        <v>1.324</v>
      </c>
      <c r="I877" s="5" t="n">
        <v>0</v>
      </c>
      <c r="J877" s="5" t="n">
        <v>5.575</v>
      </c>
      <c r="K877" s="5" t="n">
        <v>0</v>
      </c>
      <c r="L877" s="5" t="n">
        <v>1</v>
      </c>
      <c r="M877" s="5" t="n">
        <v>7.124</v>
      </c>
      <c r="N877" s="5" t="n">
        <v>3.971</v>
      </c>
      <c r="O877" s="5" t="n">
        <v>0</v>
      </c>
      <c r="P877" s="5" t="n">
        <v>7.124</v>
      </c>
      <c r="Q877" s="5" t="n">
        <v>0</v>
      </c>
      <c r="R877" s="5" t="n">
        <v>1</v>
      </c>
      <c r="S877" s="5" t="n">
        <v>12.193</v>
      </c>
      <c r="T877" s="5" t="n">
        <v>7.942</v>
      </c>
      <c r="U877" s="5" t="n">
        <v>0.083</v>
      </c>
      <c r="V877" s="5" t="n">
        <v>12.802</v>
      </c>
      <c r="W877" s="5" t="n">
        <v>0.05</v>
      </c>
      <c r="X877" s="5" t="n">
        <v>1</v>
      </c>
      <c r="Y877" s="5" t="n">
        <v>6.316</v>
      </c>
      <c r="Z877" s="5" t="n">
        <v>0.6929999999999999</v>
      </c>
      <c r="AA877" s="5" t="n">
        <v>0</v>
      </c>
      <c r="AB877" s="5" t="n">
        <v>6.316</v>
      </c>
      <c r="AC877" s="5" t="n">
        <v>0</v>
      </c>
      <c r="AD877" s="5" t="n">
        <v>1</v>
      </c>
      <c r="AE877" s="5" t="n">
        <v>6.978</v>
      </c>
      <c r="AF877" s="5" t="n">
        <v>1.357</v>
      </c>
      <c r="AG877" s="5" t="n">
        <v>0</v>
      </c>
      <c r="AH877" s="5" t="n">
        <v>6.978</v>
      </c>
      <c r="AI877" s="5" t="n">
        <v>0</v>
      </c>
      <c r="AJ877" s="5" t="n">
        <v>1</v>
      </c>
      <c r="AK877" s="5" t="n">
        <v>10.949</v>
      </c>
      <c r="AL877" s="5" t="n">
        <v>5.165</v>
      </c>
      <c r="AM877" s="5" t="n">
        <v>0.075</v>
      </c>
      <c r="AN877" s="5" t="n">
        <v>11.496</v>
      </c>
      <c r="AO877" s="5" t="n">
        <v>0.05</v>
      </c>
      <c r="AP877" s="5" t="n">
        <v>1</v>
      </c>
      <c r="AQ877" s="5" t="n">
        <v>0.72</v>
      </c>
      <c r="AR877" s="5" t="n">
        <v>0.132</v>
      </c>
      <c r="AS877" s="5" t="n">
        <v>0.297</v>
      </c>
      <c r="AT877" s="5" t="n">
        <v>1.06</v>
      </c>
      <c r="AU877" s="5" t="n">
        <v>0.05</v>
      </c>
      <c r="AV877" s="5" t="n">
        <v>1</v>
      </c>
      <c r="AW877" s="5" t="n">
        <v>0.734</v>
      </c>
      <c r="AX877" s="5" t="n">
        <v>0.132</v>
      </c>
      <c r="AY877" s="5" t="n">
        <v>0.212</v>
      </c>
      <c r="AZ877" s="5" t="n">
        <v>0.986</v>
      </c>
      <c r="BA877" s="5" t="n">
        <v>0.05</v>
      </c>
      <c r="BB877" s="5" t="n">
        <v>1</v>
      </c>
      <c r="BC877" s="5" t="n">
        <v>0.51</v>
      </c>
      <c r="BD877" s="5" t="n">
        <v>0.132</v>
      </c>
      <c r="BE877" s="5" t="n">
        <v>0.003</v>
      </c>
      <c r="BF877" s="5" t="n">
        <v>0.536</v>
      </c>
      <c r="BG877" s="5" t="n">
        <v>0.05</v>
      </c>
      <c r="BH877" s="5" t="n">
        <v>1</v>
      </c>
      <c r="BI877" s="5" t="n">
        <v>0.652</v>
      </c>
      <c r="BJ877" s="5" t="n">
        <v>0.132</v>
      </c>
      <c r="BK877" s="5" t="n">
        <v>0.004</v>
      </c>
      <c r="BL877" s="5" t="n">
        <v>0.6850000000000001</v>
      </c>
      <c r="BM877" s="5" t="n">
        <v>0.05</v>
      </c>
      <c r="BN877" s="5" t="n">
        <v>1</v>
      </c>
      <c r="BO877" s="5" t="n">
        <v>0</v>
      </c>
      <c r="BP877" s="5" t="n">
        <v>0</v>
      </c>
      <c r="BQ877" s="5" t="n">
        <v>0</v>
      </c>
      <c r="BR877" s="5" t="n">
        <v>0</v>
      </c>
      <c r="BS877" s="5" t="n">
        <v>1</v>
      </c>
      <c r="BT877" s="5" t="n">
        <v>0</v>
      </c>
      <c r="BU877" s="5" t="n">
        <v>0</v>
      </c>
      <c r="BV877" s="5" t="n">
        <v>0</v>
      </c>
      <c r="BW877" s="5" t="n">
        <v>0.05</v>
      </c>
      <c r="BX877" s="5" t="n">
        <v>1</v>
      </c>
      <c r="BY877" s="5" t="n">
        <v>13.646</v>
      </c>
      <c r="BZ877" s="5" t="n">
        <v>0</v>
      </c>
      <c r="CA877" s="5" t="n">
        <v>13.646</v>
      </c>
      <c r="CB877" s="5" t="n">
        <v>0</v>
      </c>
      <c r="CC877" s="5" t="n">
        <v>86.38500000000001</v>
      </c>
      <c r="CD877" s="5" t="n">
        <v>7.95</v>
      </c>
      <c r="CE877" s="5" t="n">
        <v>0.588</v>
      </c>
      <c r="CF877" s="5" t="n">
        <v>90.705</v>
      </c>
      <c r="CG877" s="5" t="n">
        <v>0.05</v>
      </c>
      <c r="CH877" s="5" t="n">
        <v>1</v>
      </c>
      <c r="CI877" s="5" t="n">
        <v>0</v>
      </c>
      <c r="CJ877" s="5" t="n">
        <v>0</v>
      </c>
      <c r="CK877" s="5" t="n">
        <v>0</v>
      </c>
      <c r="CL877" s="5" t="n">
        <v>0</v>
      </c>
      <c r="CM877" s="5" t="n">
        <v>0</v>
      </c>
      <c r="CN877" s="5" t="n">
        <v>0</v>
      </c>
      <c r="CO877" s="5" t="n">
        <v>0</v>
      </c>
      <c r="CP877" s="5" t="n">
        <v>0</v>
      </c>
      <c r="CQ877" s="5" t="n">
        <v>1.387</v>
      </c>
      <c r="CR877" s="5" t="n">
        <v>1</v>
      </c>
      <c r="CS877" s="5" t="n">
        <v>5.654</v>
      </c>
      <c r="CT877" s="5" t="n">
        <v>4.251</v>
      </c>
      <c r="CU877" s="5" t="n">
        <v>7.598</v>
      </c>
    </row>
    <row r="878">
      <c r="A878" s="5" t="inlineStr">
        <is>
          <t>ZMB2021</t>
        </is>
      </c>
      <c r="B878" s="5" t="inlineStr">
        <is>
          <t>ZMB</t>
        </is>
      </c>
      <c r="C878" s="5" t="inlineStr">
        <is>
          <t>ZMB</t>
        </is>
      </c>
      <c r="D878" s="5" t="inlineStr">
        <is>
          <t>Zambia</t>
        </is>
      </c>
      <c r="E878" s="5" t="n">
        <v>2021</v>
      </c>
      <c r="F878" s="5" t="n">
        <v>0.16</v>
      </c>
      <c r="G878" s="5" t="n">
        <v>2.093</v>
      </c>
      <c r="H878" s="5" t="n">
        <v>0.616</v>
      </c>
      <c r="I878" s="5" t="n">
        <v>0.169</v>
      </c>
      <c r="J878" s="5" t="n">
        <v>2.261</v>
      </c>
      <c r="K878" s="5" t="n">
        <v>0</v>
      </c>
      <c r="L878" s="5" t="n">
        <v>1</v>
      </c>
      <c r="M878" s="5" t="n">
        <v>3.308</v>
      </c>
      <c r="N878" s="5" t="n">
        <v>1.849</v>
      </c>
      <c r="O878" s="5" t="n">
        <v>0.166</v>
      </c>
      <c r="P878" s="5" t="n">
        <v>3.474</v>
      </c>
      <c r="Q878" s="5" t="n">
        <v>0</v>
      </c>
      <c r="R878" s="5" t="n">
        <v>1</v>
      </c>
      <c r="S878" s="5" t="n">
        <v>5.174</v>
      </c>
      <c r="T878" s="5" t="n">
        <v>3.698</v>
      </c>
      <c r="U878" s="5" t="n">
        <v>0</v>
      </c>
      <c r="V878" s="5" t="n">
        <v>6.002</v>
      </c>
      <c r="W878" s="5" t="n">
        <v>0.16</v>
      </c>
      <c r="X878" s="5" t="n">
        <v>1</v>
      </c>
      <c r="Y878" s="5" t="n">
        <v>16.166</v>
      </c>
      <c r="Z878" s="5" t="n">
        <v>2.185</v>
      </c>
      <c r="AA878" s="5" t="n">
        <v>0</v>
      </c>
      <c r="AB878" s="5" t="n">
        <v>16.166</v>
      </c>
      <c r="AC878" s="5" t="n">
        <v>0</v>
      </c>
      <c r="AD878" s="5" t="n">
        <v>1</v>
      </c>
      <c r="AE878" s="5" t="n">
        <v>17.31</v>
      </c>
      <c r="AF878" s="5" t="n">
        <v>4.047</v>
      </c>
      <c r="AG878" s="5" t="n">
        <v>0</v>
      </c>
      <c r="AH878" s="5" t="n">
        <v>17.31</v>
      </c>
      <c r="AI878" s="5" t="n">
        <v>0</v>
      </c>
      <c r="AJ878" s="5" t="n">
        <v>1</v>
      </c>
      <c r="AK878" s="5" t="n">
        <v>24.169</v>
      </c>
      <c r="AL878" s="5" t="n">
        <v>12.872</v>
      </c>
      <c r="AM878" s="5" t="n">
        <v>0</v>
      </c>
      <c r="AN878" s="5" t="n">
        <v>28.036</v>
      </c>
      <c r="AO878" s="5" t="n">
        <v>0.16</v>
      </c>
      <c r="AP878" s="5" t="n">
        <v>1</v>
      </c>
      <c r="AQ878" s="5" t="n">
        <v>0.619</v>
      </c>
      <c r="AR878" s="5" t="n">
        <v>0.114</v>
      </c>
      <c r="AS878" s="5" t="n">
        <v>0.276</v>
      </c>
      <c r="AT878" s="5" t="n">
        <v>0.895</v>
      </c>
      <c r="AU878" s="5" t="n">
        <v>0</v>
      </c>
      <c r="AV878" s="5" t="n">
        <v>1</v>
      </c>
      <c r="AW878" s="5" t="n">
        <v>0.599</v>
      </c>
      <c r="AX878" s="5" t="n">
        <v>0.114</v>
      </c>
      <c r="AY878" s="5" t="n">
        <v>0.198</v>
      </c>
      <c r="AZ878" s="5" t="n">
        <v>0.798</v>
      </c>
      <c r="BA878" s="5" t="n">
        <v>0</v>
      </c>
      <c r="BB878" s="5" t="n">
        <v>1</v>
      </c>
      <c r="BC878" s="5" t="n">
        <v>0.439</v>
      </c>
      <c r="BD878" s="5" t="n">
        <v>0.114</v>
      </c>
      <c r="BE878" s="5" t="n">
        <v>0.075</v>
      </c>
      <c r="BF878" s="5" t="n">
        <v>0.596</v>
      </c>
      <c r="BG878" s="5" t="n">
        <v>0.16</v>
      </c>
      <c r="BH878" s="5" t="n">
        <v>1</v>
      </c>
      <c r="BI878" s="5" t="n">
        <v>0.505</v>
      </c>
      <c r="BJ878" s="5" t="n">
        <v>0.114</v>
      </c>
      <c r="BK878" s="5" t="n">
        <v>0.264</v>
      </c>
      <c r="BL878" s="5" t="n">
        <v>0.769</v>
      </c>
      <c r="BM878" s="5" t="n">
        <v>0</v>
      </c>
      <c r="BN878" s="5" t="n">
        <v>1</v>
      </c>
      <c r="BO878" s="5" t="n">
        <v>0</v>
      </c>
      <c r="BP878" s="5" t="n">
        <v>0</v>
      </c>
      <c r="BQ878" s="5" t="n">
        <v>0.093</v>
      </c>
      <c r="BR878" s="5" t="n">
        <v>0</v>
      </c>
      <c r="BS878" s="5" t="n">
        <v>0.833</v>
      </c>
      <c r="BT878" s="5" t="n">
        <v>0</v>
      </c>
      <c r="BU878" s="5" t="n">
        <v>0</v>
      </c>
      <c r="BV878" s="5" t="n">
        <v>0.055</v>
      </c>
      <c r="BW878" s="5" t="n">
        <v>0.16</v>
      </c>
      <c r="BX878" s="5" t="n">
        <v>1</v>
      </c>
      <c r="BY878" s="5" t="n">
        <v>11.787</v>
      </c>
      <c r="BZ878" s="5" t="n">
        <v>0</v>
      </c>
      <c r="CA878" s="5" t="n">
        <v>11.787</v>
      </c>
      <c r="CB878" s="5" t="n">
        <v>0</v>
      </c>
      <c r="CC878" s="5" t="n">
        <v>78.125</v>
      </c>
      <c r="CD878" s="5" t="n">
        <v>7.95</v>
      </c>
      <c r="CE878" s="5" t="n">
        <v>27.252</v>
      </c>
      <c r="CF878" s="5" t="n">
        <v>122.238</v>
      </c>
      <c r="CG878" s="5" t="n">
        <v>0.16</v>
      </c>
      <c r="CH878" s="5" t="n">
        <v>1</v>
      </c>
      <c r="CI878" s="5" t="n">
        <v>0</v>
      </c>
      <c r="CJ878" s="5" t="n">
        <v>0</v>
      </c>
      <c r="CK878" s="5" t="n">
        <v>0</v>
      </c>
      <c r="CL878" s="5" t="n">
        <v>0</v>
      </c>
      <c r="CM878" s="5" t="n">
        <v>0</v>
      </c>
      <c r="CN878" s="5" t="n">
        <v>0</v>
      </c>
      <c r="CO878" s="5" t="n">
        <v>0</v>
      </c>
      <c r="CP878" s="5" t="n">
        <v>0.922</v>
      </c>
      <c r="CQ878" s="5" t="n">
        <v>1.198</v>
      </c>
      <c r="CR878" s="5" t="n">
        <v>0</v>
      </c>
      <c r="CS878" s="5" t="n">
        <v>4.776</v>
      </c>
      <c r="CT878" s="5" t="n">
        <v>4.753</v>
      </c>
      <c r="CU878" s="5" t="n">
        <v>15.162</v>
      </c>
    </row>
    <row r="879">
      <c r="A879" s="5" t="inlineStr">
        <is>
          <t>ZMB2022</t>
        </is>
      </c>
      <c r="B879" s="5" t="inlineStr">
        <is>
          <t>ZMB</t>
        </is>
      </c>
      <c r="C879" s="5" t="inlineStr">
        <is>
          <t>ZMB</t>
        </is>
      </c>
      <c r="D879" s="5" t="inlineStr">
        <is>
          <t>Zambia</t>
        </is>
      </c>
      <c r="E879" s="5" t="n">
        <v>2022</v>
      </c>
      <c r="F879" s="5" t="n">
        <v>0.16</v>
      </c>
      <c r="G879" s="5" t="n">
        <v>2.711</v>
      </c>
      <c r="H879" s="5" t="n">
        <v>0.668</v>
      </c>
      <c r="I879" s="5" t="n">
        <v>0.25</v>
      </c>
      <c r="J879" s="5" t="n">
        <v>2.961</v>
      </c>
      <c r="K879" s="5" t="n">
        <v>0</v>
      </c>
      <c r="L879" s="5" t="n">
        <v>1</v>
      </c>
      <c r="M879" s="5" t="n">
        <v>3.687</v>
      </c>
      <c r="N879" s="5" t="n">
        <v>2.003</v>
      </c>
      <c r="O879" s="5" t="n">
        <v>0.196</v>
      </c>
      <c r="P879" s="5" t="n">
        <v>3.883</v>
      </c>
      <c r="Q879" s="5" t="n">
        <v>0</v>
      </c>
      <c r="R879" s="5" t="n">
        <v>1</v>
      </c>
      <c r="S879" s="5" t="n">
        <v>6.049</v>
      </c>
      <c r="T879" s="5" t="n">
        <v>4.006</v>
      </c>
      <c r="U879" s="5" t="n">
        <v>0.07199999999999999</v>
      </c>
      <c r="V879" s="5" t="n">
        <v>7.017</v>
      </c>
      <c r="W879" s="5" t="n">
        <v>0.16</v>
      </c>
      <c r="X879" s="5" t="n">
        <v>1</v>
      </c>
      <c r="Y879" s="5" t="n">
        <v>32.248</v>
      </c>
      <c r="Z879" s="5" t="n">
        <v>4.359</v>
      </c>
      <c r="AA879" s="5" t="n">
        <v>0</v>
      </c>
      <c r="AB879" s="5" t="n">
        <v>32.248</v>
      </c>
      <c r="AC879" s="5" t="n">
        <v>0</v>
      </c>
      <c r="AD879" s="5" t="n">
        <v>1</v>
      </c>
      <c r="AE879" s="5" t="n">
        <v>33.483</v>
      </c>
      <c r="AF879" s="5" t="n">
        <v>7.829</v>
      </c>
      <c r="AG879" s="5" t="n">
        <v>0</v>
      </c>
      <c r="AH879" s="5" t="n">
        <v>33.483</v>
      </c>
      <c r="AI879" s="5" t="n">
        <v>0</v>
      </c>
      <c r="AJ879" s="5" t="n">
        <v>1</v>
      </c>
      <c r="AK879" s="5" t="n">
        <v>40.891</v>
      </c>
      <c r="AL879" s="5" t="n">
        <v>21.778</v>
      </c>
      <c r="AM879" s="5" t="n">
        <v>0.484</v>
      </c>
      <c r="AN879" s="5" t="n">
        <v>47.434</v>
      </c>
      <c r="AO879" s="5" t="n">
        <v>0.16</v>
      </c>
      <c r="AP879" s="5" t="n">
        <v>1</v>
      </c>
      <c r="AQ879" s="5" t="n">
        <v>0.861</v>
      </c>
      <c r="AR879" s="5" t="n">
        <v>0.123</v>
      </c>
      <c r="AS879" s="5" t="n">
        <v>0.339</v>
      </c>
      <c r="AT879" s="5" t="n">
        <v>1.392</v>
      </c>
      <c r="AU879" s="5" t="n">
        <v>0.16</v>
      </c>
      <c r="AV879" s="5" t="n">
        <v>1</v>
      </c>
      <c r="AW879" s="5" t="n">
        <v>0.986</v>
      </c>
      <c r="AX879" s="5" t="n">
        <v>0.123</v>
      </c>
      <c r="AY879" s="5" t="n">
        <v>0.265</v>
      </c>
      <c r="AZ879" s="5" t="n">
        <v>1.452</v>
      </c>
      <c r="BA879" s="5" t="n">
        <v>0.16</v>
      </c>
      <c r="BB879" s="5" t="n">
        <v>1</v>
      </c>
      <c r="BC879" s="5" t="n">
        <v>0.598</v>
      </c>
      <c r="BD879" s="5" t="n">
        <v>0.123</v>
      </c>
      <c r="BE879" s="5" t="n">
        <v>0.107</v>
      </c>
      <c r="BF879" s="5" t="n">
        <v>0.8080000000000001</v>
      </c>
      <c r="BG879" s="5" t="n">
        <v>0.16</v>
      </c>
      <c r="BH879" s="5" t="n">
        <v>1</v>
      </c>
      <c r="BI879" s="5" t="n">
        <v>0.612</v>
      </c>
      <c r="BJ879" s="5" t="n">
        <v>0.123</v>
      </c>
      <c r="BK879" s="5" t="n">
        <v>0.3</v>
      </c>
      <c r="BL879" s="5" t="n">
        <v>1.059</v>
      </c>
      <c r="BM879" s="5" t="n">
        <v>0.16</v>
      </c>
      <c r="BN879" s="5" t="n">
        <v>1</v>
      </c>
      <c r="BO879" s="5" t="n">
        <v>0</v>
      </c>
      <c r="BP879" s="5" t="n">
        <v>0</v>
      </c>
      <c r="BQ879" s="5" t="n">
        <v>0.062</v>
      </c>
      <c r="BR879" s="5" t="n">
        <v>0</v>
      </c>
      <c r="BS879" s="5" t="n">
        <v>0.833</v>
      </c>
      <c r="BT879" s="5" t="n">
        <v>0</v>
      </c>
      <c r="BU879" s="5" t="n">
        <v>0</v>
      </c>
      <c r="BV879" s="5" t="n">
        <v>0.052</v>
      </c>
      <c r="BW879" s="5" t="n">
        <v>0.16</v>
      </c>
      <c r="BX879" s="5" t="n">
        <v>1</v>
      </c>
      <c r="BY879" s="5" t="n">
        <v>12.729</v>
      </c>
      <c r="BZ879" s="5" t="n">
        <v>0</v>
      </c>
      <c r="CA879" s="5" t="n">
        <v>12.729</v>
      </c>
      <c r="CB879" s="5" t="n">
        <v>0</v>
      </c>
      <c r="CC879" s="5" t="n">
        <v>97.90000000000001</v>
      </c>
      <c r="CD879" s="5" t="n">
        <v>7.95</v>
      </c>
      <c r="CE879" s="5" t="n">
        <v>47.961</v>
      </c>
      <c r="CF879" s="5" t="n">
        <v>169.198</v>
      </c>
      <c r="CG879" s="5" t="n">
        <v>0.16</v>
      </c>
      <c r="CH879" s="5" t="n">
        <v>1</v>
      </c>
      <c r="CI879" s="5" t="n">
        <v>0</v>
      </c>
      <c r="CJ879" s="5" t="n">
        <v>0</v>
      </c>
      <c r="CK879" s="5" t="n">
        <v>0</v>
      </c>
      <c r="CL879" s="5" t="n">
        <v>0</v>
      </c>
      <c r="CM879" s="5" t="n">
        <v>0</v>
      </c>
      <c r="CN879" s="5" t="n">
        <v>0</v>
      </c>
      <c r="CO879" s="5" t="n">
        <v>0</v>
      </c>
      <c r="CP879" s="5" t="n">
        <v>0.918</v>
      </c>
      <c r="CQ879" s="5" t="n">
        <v>1.294</v>
      </c>
      <c r="CR879" s="5" t="n">
        <v>0</v>
      </c>
      <c r="CS879" s="5" t="n">
        <v>5.158</v>
      </c>
      <c r="CT879" s="5" t="n">
        <v>10.485</v>
      </c>
      <c r="CU879" s="5" t="n">
        <v>31.326</v>
      </c>
    </row>
    <row r="880">
      <c r="A880" s="5" t="inlineStr">
        <is>
          <t>ZMB2023</t>
        </is>
      </c>
      <c r="B880" s="5" t="inlineStr">
        <is>
          <t>ZMB</t>
        </is>
      </c>
      <c r="C880" s="5" t="inlineStr">
        <is>
          <t>ZMB</t>
        </is>
      </c>
      <c r="D880" s="5" t="inlineStr">
        <is>
          <t>Zambia</t>
        </is>
      </c>
      <c r="E880" s="5" t="n">
        <v>2023</v>
      </c>
      <c r="F880" s="5" t="n">
        <v>0.16</v>
      </c>
      <c r="G880" s="5" t="n">
        <v>2.428</v>
      </c>
      <c r="H880" s="5" t="n">
        <v>0.71</v>
      </c>
      <c r="I880" s="5" t="n">
        <v>0.204</v>
      </c>
      <c r="J880" s="5" t="n">
        <v>2.631</v>
      </c>
      <c r="K880" s="5" t="n">
        <v>0</v>
      </c>
      <c r="L880" s="5" t="n">
        <v>1</v>
      </c>
      <c r="M880" s="5" t="n">
        <v>3.761</v>
      </c>
      <c r="N880" s="5" t="n">
        <v>2.131</v>
      </c>
      <c r="O880" s="5" t="n">
        <v>0.19</v>
      </c>
      <c r="P880" s="5" t="n">
        <v>3.951</v>
      </c>
      <c r="Q880" s="5" t="n">
        <v>0</v>
      </c>
      <c r="R880" s="5" t="n">
        <v>1</v>
      </c>
      <c r="S880" s="5" t="n">
        <v>5.98</v>
      </c>
      <c r="T880" s="5" t="n">
        <v>4.263</v>
      </c>
      <c r="U880" s="5" t="n">
        <v>0.106</v>
      </c>
      <c r="V880" s="5" t="n">
        <v>6.936</v>
      </c>
      <c r="W880" s="5" t="n">
        <v>0.16</v>
      </c>
      <c r="X880" s="5" t="n">
        <v>1</v>
      </c>
      <c r="Y880" s="5" t="n">
        <v>9.936999999999999</v>
      </c>
      <c r="Z880" s="5" t="n">
        <v>1.343</v>
      </c>
      <c r="AA880" s="5" t="n">
        <v>0</v>
      </c>
      <c r="AB880" s="5" t="n">
        <v>9.936999999999999</v>
      </c>
      <c r="AC880" s="5" t="n">
        <v>0</v>
      </c>
      <c r="AD880" s="5" t="n">
        <v>1</v>
      </c>
      <c r="AE880" s="5" t="n">
        <v>11.222</v>
      </c>
      <c r="AF880" s="5" t="n">
        <v>2.624</v>
      </c>
      <c r="AG880" s="5" t="n">
        <v>0</v>
      </c>
      <c r="AH880" s="5" t="n">
        <v>11.222</v>
      </c>
      <c r="AI880" s="5" t="n">
        <v>0</v>
      </c>
      <c r="AJ880" s="5" t="n">
        <v>1</v>
      </c>
      <c r="AK880" s="5" t="n">
        <v>18.936</v>
      </c>
      <c r="AL880" s="5" t="n">
        <v>10.085</v>
      </c>
      <c r="AM880" s="5" t="n">
        <v>0.335</v>
      </c>
      <c r="AN880" s="5" t="n">
        <v>21.966</v>
      </c>
      <c r="AO880" s="5" t="n">
        <v>0.16</v>
      </c>
      <c r="AP880" s="5" t="n">
        <v>1</v>
      </c>
      <c r="AQ880" s="5" t="n">
        <v>0.76</v>
      </c>
      <c r="AR880" s="5" t="n">
        <v>0.129</v>
      </c>
      <c r="AS880" s="5" t="n">
        <v>0.412</v>
      </c>
      <c r="AT880" s="5" t="n">
        <v>1.36</v>
      </c>
      <c r="AU880" s="5" t="n">
        <v>0.16</v>
      </c>
      <c r="AV880" s="5" t="n">
        <v>1</v>
      </c>
      <c r="AW880" s="5" t="n">
        <v>0.8110000000000001</v>
      </c>
      <c r="AX880" s="5" t="n">
        <v>0.129</v>
      </c>
      <c r="AY880" s="5" t="n">
        <v>0.325</v>
      </c>
      <c r="AZ880" s="5" t="n">
        <v>1.318</v>
      </c>
      <c r="BA880" s="5" t="n">
        <v>0.16</v>
      </c>
      <c r="BB880" s="5" t="n">
        <v>1</v>
      </c>
      <c r="BC880" s="5" t="n">
        <v>0.535</v>
      </c>
      <c r="BD880" s="5" t="n">
        <v>0.129</v>
      </c>
      <c r="BE880" s="5" t="n">
        <v>0.101</v>
      </c>
      <c r="BF880" s="5" t="n">
        <v>0.725</v>
      </c>
      <c r="BG880" s="5" t="n">
        <v>0.16</v>
      </c>
      <c r="BH880" s="5" t="n">
        <v>1</v>
      </c>
      <c r="BI880" s="5" t="n">
        <v>0.579</v>
      </c>
      <c r="BJ880" s="5" t="n">
        <v>0.129</v>
      </c>
      <c r="BK880" s="5" t="n">
        <v>0.301</v>
      </c>
      <c r="BL880" s="5" t="n">
        <v>1.022</v>
      </c>
      <c r="BM880" s="5" t="n">
        <v>0.16</v>
      </c>
      <c r="BN880" s="5" t="n">
        <v>1</v>
      </c>
      <c r="BO880" s="5" t="n">
        <v>0</v>
      </c>
      <c r="BP880" s="5" t="n">
        <v>0</v>
      </c>
      <c r="BQ880" s="5" t="n">
        <v>0.06900000000000001</v>
      </c>
      <c r="BR880" s="5" t="n">
        <v>0</v>
      </c>
      <c r="BS880" s="5" t="n">
        <v>0.833</v>
      </c>
      <c r="BT880" s="5" t="n">
        <v>0</v>
      </c>
      <c r="BU880" s="5" t="n">
        <v>0</v>
      </c>
      <c r="BV880" s="5" t="n">
        <v>0.054</v>
      </c>
      <c r="BW880" s="5" t="n">
        <v>0.16</v>
      </c>
      <c r="BX880" s="5" t="n">
        <v>1</v>
      </c>
      <c r="BY880" s="5" t="n">
        <v>13.254</v>
      </c>
      <c r="BZ880" s="5" t="n">
        <v>0</v>
      </c>
      <c r="CA880" s="5" t="n">
        <v>13.254</v>
      </c>
      <c r="CB880" s="5" t="n">
        <v>0</v>
      </c>
      <c r="CC880" s="5" t="n">
        <v>83.248</v>
      </c>
      <c r="CD880" s="5" t="n">
        <v>7.95</v>
      </c>
      <c r="CE880" s="5" t="n">
        <v>56.954</v>
      </c>
      <c r="CF880" s="5" t="n">
        <v>162.634</v>
      </c>
      <c r="CG880" s="5" t="n">
        <v>0.16</v>
      </c>
      <c r="CH880" s="5" t="n">
        <v>1</v>
      </c>
      <c r="CI880" s="5" t="n">
        <v>0</v>
      </c>
      <c r="CJ880" s="5" t="n">
        <v>0</v>
      </c>
      <c r="CK880" s="5" t="n">
        <v>0</v>
      </c>
      <c r="CL880" s="5" t="n">
        <v>0</v>
      </c>
      <c r="CM880" s="5" t="n">
        <v>0</v>
      </c>
      <c r="CN880" s="5" t="n">
        <v>0</v>
      </c>
      <c r="CO880" s="5" t="n">
        <v>0</v>
      </c>
      <c r="CP880" s="5" t="n">
        <v>0.895</v>
      </c>
      <c r="CQ880" s="5" t="n">
        <v>1.348</v>
      </c>
      <c r="CR880" s="5" t="n">
        <v>0</v>
      </c>
      <c r="CS880" s="5" t="n">
        <v>5.37</v>
      </c>
      <c r="CT880" s="5" t="n">
        <v>4.861</v>
      </c>
      <c r="CU880" s="5" t="n">
        <v>11.622</v>
      </c>
    </row>
    <row r="881">
      <c r="A881" s="5" t="inlineStr">
        <is>
          <t>ZMB2024</t>
        </is>
      </c>
      <c r="B881" s="5" t="inlineStr">
        <is>
          <t>ZMB</t>
        </is>
      </c>
      <c r="C881" s="5" t="inlineStr">
        <is>
          <t>ZMB</t>
        </is>
      </c>
      <c r="D881" s="5" t="inlineStr">
        <is>
          <t>Zambia</t>
        </is>
      </c>
      <c r="E881" s="5" t="n">
        <v>2024</v>
      </c>
      <c r="F881" s="5" t="n">
        <v>0.16</v>
      </c>
      <c r="G881" s="5" t="n">
        <v>2.42</v>
      </c>
      <c r="H881" s="5" t="n">
        <v>0.731</v>
      </c>
      <c r="I881" s="5" t="n">
        <v>0.198</v>
      </c>
      <c r="J881" s="5" t="n">
        <v>2.618</v>
      </c>
      <c r="K881" s="5" t="n">
        <v>0</v>
      </c>
      <c r="L881" s="5" t="n">
        <v>1</v>
      </c>
      <c r="M881" s="5" t="n">
        <v>3.767</v>
      </c>
      <c r="N881" s="5" t="n">
        <v>2.194</v>
      </c>
      <c r="O881" s="5" t="n">
        <v>0.18</v>
      </c>
      <c r="P881" s="5" t="n">
        <v>3.948</v>
      </c>
      <c r="Q881" s="5" t="n">
        <v>0</v>
      </c>
      <c r="R881" s="5" t="n">
        <v>1</v>
      </c>
      <c r="S881" s="5" t="n">
        <v>6.077</v>
      </c>
      <c r="T881" s="5" t="n">
        <v>4.388</v>
      </c>
      <c r="U881" s="5" t="n">
        <v>0.132</v>
      </c>
      <c r="V881" s="5" t="n">
        <v>7.049</v>
      </c>
      <c r="W881" s="5" t="n">
        <v>0.16</v>
      </c>
      <c r="X881" s="5" t="n">
        <v>1</v>
      </c>
      <c r="Y881" s="5" t="n">
        <v>9.287000000000001</v>
      </c>
      <c r="Z881" s="5" t="n">
        <v>1.255</v>
      </c>
      <c r="AA881" s="5" t="n">
        <v>0</v>
      </c>
      <c r="AB881" s="5" t="n">
        <v>9.287000000000001</v>
      </c>
      <c r="AC881" s="5" t="n">
        <v>0</v>
      </c>
      <c r="AD881" s="5" t="n">
        <v>1</v>
      </c>
      <c r="AE881" s="5" t="n">
        <v>10.611</v>
      </c>
      <c r="AF881" s="5" t="n">
        <v>2.481</v>
      </c>
      <c r="AG881" s="5" t="n">
        <v>0</v>
      </c>
      <c r="AH881" s="5" t="n">
        <v>10.611</v>
      </c>
      <c r="AI881" s="5" t="n">
        <v>0</v>
      </c>
      <c r="AJ881" s="5" t="n">
        <v>1</v>
      </c>
      <c r="AK881" s="5" t="n">
        <v>18.552</v>
      </c>
      <c r="AL881" s="5" t="n">
        <v>9.881</v>
      </c>
      <c r="AM881" s="5" t="n">
        <v>0.404</v>
      </c>
      <c r="AN881" s="5" t="n">
        <v>21.521</v>
      </c>
      <c r="AO881" s="5" t="n">
        <v>0.16</v>
      </c>
      <c r="AP881" s="5" t="n">
        <v>1</v>
      </c>
      <c r="AQ881" s="5" t="n">
        <v>0.724</v>
      </c>
      <c r="AR881" s="5" t="n">
        <v>0.132</v>
      </c>
      <c r="AS881" s="5" t="n">
        <v>0.36</v>
      </c>
      <c r="AT881" s="5" t="n">
        <v>1.258</v>
      </c>
      <c r="AU881" s="5" t="n">
        <v>0.16</v>
      </c>
      <c r="AV881" s="5" t="n">
        <v>1</v>
      </c>
      <c r="AW881" s="5" t="n">
        <v>0.75</v>
      </c>
      <c r="AX881" s="5" t="n">
        <v>0.132</v>
      </c>
      <c r="AY881" s="5" t="n">
        <v>0.242</v>
      </c>
      <c r="AZ881" s="5" t="n">
        <v>1.151</v>
      </c>
      <c r="BA881" s="5" t="n">
        <v>0.16</v>
      </c>
      <c r="BB881" s="5" t="n">
        <v>1</v>
      </c>
      <c r="BC881" s="5" t="n">
        <v>0.513</v>
      </c>
      <c r="BD881" s="5" t="n">
        <v>0.132</v>
      </c>
      <c r="BE881" s="5" t="n">
        <v>0.1</v>
      </c>
      <c r="BF881" s="5" t="n">
        <v>0.696</v>
      </c>
      <c r="BG881" s="5" t="n">
        <v>0.16</v>
      </c>
      <c r="BH881" s="5" t="n">
        <v>1</v>
      </c>
      <c r="BI881" s="5" t="n">
        <v>0.591</v>
      </c>
      <c r="BJ881" s="5" t="n">
        <v>0.132</v>
      </c>
      <c r="BK881" s="5" t="n">
        <v>0.242</v>
      </c>
      <c r="BL881" s="5" t="n">
        <v>0.967</v>
      </c>
      <c r="BM881" s="5" t="n">
        <v>0.16</v>
      </c>
      <c r="BN881" s="5" t="n">
        <v>1</v>
      </c>
      <c r="BO881" s="5" t="n">
        <v>0</v>
      </c>
      <c r="BP881" s="5" t="n">
        <v>0</v>
      </c>
      <c r="BQ881" s="5" t="n">
        <v>0.065</v>
      </c>
      <c r="BR881" s="5" t="n">
        <v>0</v>
      </c>
      <c r="BS881" s="5" t="n">
        <v>0.833</v>
      </c>
      <c r="BT881" s="5" t="n">
        <v>0</v>
      </c>
      <c r="BU881" s="5" t="n">
        <v>0</v>
      </c>
      <c r="BV881" s="5" t="n">
        <v>0.049</v>
      </c>
      <c r="BW881" s="5" t="n">
        <v>0.16</v>
      </c>
      <c r="BX881" s="5" t="n">
        <v>1</v>
      </c>
      <c r="BY881" s="5" t="n">
        <v>13.646</v>
      </c>
      <c r="BZ881" s="5" t="n">
        <v>0</v>
      </c>
      <c r="CA881" s="5" t="n">
        <v>13.646</v>
      </c>
      <c r="CB881" s="5" t="n">
        <v>0</v>
      </c>
      <c r="CC881" s="5" t="n">
        <v>82.58799999999999</v>
      </c>
      <c r="CD881" s="5" t="n">
        <v>7.95</v>
      </c>
      <c r="CE881" s="5" t="n">
        <v>49.614</v>
      </c>
      <c r="CF881" s="5" t="n">
        <v>153.355</v>
      </c>
      <c r="CG881" s="5" t="n">
        <v>0.16</v>
      </c>
      <c r="CH881" s="5" t="n">
        <v>1</v>
      </c>
      <c r="CI881" s="5" t="n">
        <v>0</v>
      </c>
      <c r="CJ881" s="5" t="n">
        <v>0</v>
      </c>
      <c r="CK881" s="5" t="n">
        <v>0</v>
      </c>
      <c r="CL881" s="5" t="n">
        <v>0</v>
      </c>
      <c r="CM881" s="5" t="n">
        <v>0</v>
      </c>
      <c r="CN881" s="5" t="n">
        <v>0</v>
      </c>
      <c r="CO881" s="5" t="n">
        <v>0</v>
      </c>
      <c r="CP881" s="5" t="n">
        <v>0.895</v>
      </c>
      <c r="CQ881" s="5" t="n">
        <v>1.387</v>
      </c>
      <c r="CR881" s="5" t="n">
        <v>0</v>
      </c>
      <c r="CS881" s="5" t="n">
        <v>5.529</v>
      </c>
      <c r="CT881" s="5" t="n">
        <v>4.251</v>
      </c>
      <c r="CU881" s="5" t="n">
        <v>10.168</v>
      </c>
    </row>
    <row r="882">
      <c r="A882" s="5" t="inlineStr">
        <is>
          <t>ZWE2021</t>
        </is>
      </c>
      <c r="B882" s="5" t="inlineStr">
        <is>
          <t>ZWE</t>
        </is>
      </c>
      <c r="C882" s="5" t="inlineStr">
        <is>
          <t>ZWE</t>
        </is>
      </c>
      <c r="D882" s="5" t="inlineStr">
        <is>
          <t>Zimbabwe</t>
        </is>
      </c>
      <c r="E882" s="5" t="n">
        <v>2021</v>
      </c>
      <c r="F882" s="5" t="n">
        <v>0.145</v>
      </c>
      <c r="G882" s="5" t="n">
        <v>1.775</v>
      </c>
      <c r="H882" s="5" t="n">
        <v>0.572</v>
      </c>
      <c r="I882" s="5" t="n">
        <v>0</v>
      </c>
      <c r="J882" s="5" t="n">
        <v>1.775</v>
      </c>
      <c r="K882" s="5" t="n">
        <v>0</v>
      </c>
      <c r="L882" s="5" t="n">
        <v>1</v>
      </c>
      <c r="M882" s="5" t="n">
        <v>2.919</v>
      </c>
      <c r="N882" s="5" t="n">
        <v>1.717</v>
      </c>
      <c r="O882" s="5" t="n">
        <v>0</v>
      </c>
      <c r="P882" s="5" t="n">
        <v>2.919</v>
      </c>
      <c r="Q882" s="5" t="n">
        <v>0</v>
      </c>
      <c r="R882" s="5" t="n">
        <v>1</v>
      </c>
      <c r="S882" s="5" t="n">
        <v>4.636</v>
      </c>
      <c r="T882" s="5" t="n">
        <v>3.434</v>
      </c>
      <c r="U882" s="5" t="n">
        <v>0</v>
      </c>
      <c r="V882" s="5" t="n">
        <v>5.309</v>
      </c>
      <c r="W882" s="5" t="n">
        <v>0.145</v>
      </c>
      <c r="X882" s="5" t="n">
        <v>1</v>
      </c>
      <c r="Y882" s="5" t="n">
        <v>16.248</v>
      </c>
      <c r="Z882" s="5" t="n">
        <v>2.196</v>
      </c>
      <c r="AA882" s="5" t="n">
        <v>0</v>
      </c>
      <c r="AB882" s="5" t="n">
        <v>16.248</v>
      </c>
      <c r="AC882" s="5" t="n">
        <v>0</v>
      </c>
      <c r="AD882" s="5" t="n">
        <v>1</v>
      </c>
      <c r="AE882" s="5" t="n">
        <v>17.391</v>
      </c>
      <c r="AF882" s="5" t="n">
        <v>4.067</v>
      </c>
      <c r="AG882" s="5" t="n">
        <v>0</v>
      </c>
      <c r="AH882" s="5" t="n">
        <v>17.391</v>
      </c>
      <c r="AI882" s="5" t="n">
        <v>0</v>
      </c>
      <c r="AJ882" s="5" t="n">
        <v>1</v>
      </c>
      <c r="AK882" s="5" t="n">
        <v>24.251</v>
      </c>
      <c r="AL882" s="5" t="n">
        <v>12.916</v>
      </c>
      <c r="AM882" s="5" t="n">
        <v>0</v>
      </c>
      <c r="AN882" s="5" t="n">
        <v>27.767</v>
      </c>
      <c r="AO882" s="5" t="n">
        <v>0.145</v>
      </c>
      <c r="AP882" s="5" t="n">
        <v>1</v>
      </c>
      <c r="AQ882" s="5" t="n">
        <v>0.619</v>
      </c>
      <c r="AR882" s="5" t="n">
        <v>0.114</v>
      </c>
      <c r="AS882" s="5" t="n">
        <v>0.534</v>
      </c>
      <c r="AT882" s="5" t="n">
        <v>1.32</v>
      </c>
      <c r="AU882" s="5" t="n">
        <v>0</v>
      </c>
      <c r="AV882" s="5" t="n">
        <v>0</v>
      </c>
      <c r="AW882" s="5" t="n">
        <v>0.599</v>
      </c>
      <c r="AX882" s="5" t="n">
        <v>0.114</v>
      </c>
      <c r="AY882" s="5" t="n">
        <v>0.541</v>
      </c>
      <c r="AZ882" s="5" t="n">
        <v>1.305</v>
      </c>
      <c r="BA882" s="5" t="n">
        <v>0</v>
      </c>
      <c r="BB882" s="5" t="n">
        <v>0</v>
      </c>
      <c r="BC882" s="5" t="n">
        <v>0.439</v>
      </c>
      <c r="BD882" s="5" t="n">
        <v>0.114</v>
      </c>
      <c r="BE882" s="5" t="n">
        <v>0</v>
      </c>
      <c r="BF882" s="5" t="n">
        <v>0.503</v>
      </c>
      <c r="BG882" s="5" t="n">
        <v>0.145</v>
      </c>
      <c r="BH882" s="5" t="n">
        <v>1</v>
      </c>
      <c r="BI882" s="5" t="n">
        <v>0.505</v>
      </c>
      <c r="BJ882" s="5" t="n">
        <v>0.114</v>
      </c>
      <c r="BK882" s="5" t="n">
        <v>-0.495</v>
      </c>
      <c r="BL882" s="5" t="n">
        <v>0.01</v>
      </c>
      <c r="BM882" s="5" t="n">
        <v>0</v>
      </c>
      <c r="BN882" s="5" t="n">
        <v>0</v>
      </c>
      <c r="BO882" s="5" t="n">
        <v>0</v>
      </c>
      <c r="BP882" s="5" t="n">
        <v>0</v>
      </c>
      <c r="BQ882" s="5" t="n">
        <v>0.113</v>
      </c>
      <c r="BR882" s="5" t="n">
        <v>0</v>
      </c>
      <c r="BS882" s="5" t="n">
        <v>0.667</v>
      </c>
      <c r="BT882" s="5" t="n">
        <v>0</v>
      </c>
      <c r="BU882" s="5" t="n">
        <v>0</v>
      </c>
      <c r="BV882" s="5" t="n">
        <v>0.119</v>
      </c>
      <c r="BW882" s="5" t="n">
        <v>0.145</v>
      </c>
      <c r="BX882" s="5" t="n">
        <v>0.667</v>
      </c>
      <c r="BY882" s="5" t="n">
        <v>11.787</v>
      </c>
      <c r="BZ882" s="5" t="n">
        <v>0</v>
      </c>
      <c r="CA882" s="5" t="n">
        <v>11.787</v>
      </c>
      <c r="CB882" s="5" t="n">
        <v>0</v>
      </c>
      <c r="CC882" s="5" t="n">
        <v>78.125</v>
      </c>
      <c r="CD882" s="5" t="n">
        <v>7.95</v>
      </c>
      <c r="CE882" s="5" t="n">
        <v>0</v>
      </c>
      <c r="CF882" s="5" t="n">
        <v>89.453</v>
      </c>
      <c r="CG882" s="5" t="n">
        <v>0.145</v>
      </c>
      <c r="CH882" s="5" t="n">
        <v>1</v>
      </c>
      <c r="CI882" s="5" t="n">
        <v>0</v>
      </c>
      <c r="CJ882" s="5" t="n">
        <v>0</v>
      </c>
      <c r="CK882" s="5" t="n">
        <v>0</v>
      </c>
      <c r="CL882" s="5" t="n">
        <v>0</v>
      </c>
      <c r="CM882" s="5" t="n">
        <v>0</v>
      </c>
      <c r="CN882" s="5" t="n">
        <v>0</v>
      </c>
      <c r="CO882" s="5" t="n">
        <v>0</v>
      </c>
      <c r="CP882" s="5" t="n">
        <v>0.999</v>
      </c>
      <c r="CQ882" s="5" t="n">
        <v>1.198</v>
      </c>
      <c r="CR882" s="5" t="n">
        <v>0</v>
      </c>
      <c r="CS882" s="5" t="n">
        <v>4.776</v>
      </c>
      <c r="CT882" s="5" t="n">
        <v>4.753</v>
      </c>
      <c r="CU882" s="5" t="n">
        <v>15.162</v>
      </c>
    </row>
    <row r="883">
      <c r="A883" s="5" t="inlineStr">
        <is>
          <t>ZWE2022</t>
        </is>
      </c>
      <c r="B883" s="5" t="inlineStr">
        <is>
          <t>ZWE</t>
        </is>
      </c>
      <c r="C883" s="5" t="inlineStr">
        <is>
          <t>ZWE</t>
        </is>
      </c>
      <c r="D883" s="5" t="inlineStr">
        <is>
          <t>Zimbabwe</t>
        </is>
      </c>
      <c r="E883" s="5" t="n">
        <v>2022</v>
      </c>
      <c r="F883" s="5" t="n">
        <v>0.145</v>
      </c>
      <c r="G883" s="5" t="n">
        <v>1.918</v>
      </c>
      <c r="H883" s="5" t="n">
        <v>0.618</v>
      </c>
      <c r="I883" s="5" t="n">
        <v>0</v>
      </c>
      <c r="J883" s="5" t="n">
        <v>1.918</v>
      </c>
      <c r="K883" s="5" t="n">
        <v>0</v>
      </c>
      <c r="L883" s="5" t="n">
        <v>1</v>
      </c>
      <c r="M883" s="5" t="n">
        <v>3.151</v>
      </c>
      <c r="N883" s="5" t="n">
        <v>1.853</v>
      </c>
      <c r="O883" s="5" t="n">
        <v>0</v>
      </c>
      <c r="P883" s="5" t="n">
        <v>3.151</v>
      </c>
      <c r="Q883" s="5" t="n">
        <v>0</v>
      </c>
      <c r="R883" s="5" t="n">
        <v>1</v>
      </c>
      <c r="S883" s="5" t="n">
        <v>5.007</v>
      </c>
      <c r="T883" s="5" t="n">
        <v>3.707</v>
      </c>
      <c r="U883" s="5" t="n">
        <v>0.054</v>
      </c>
      <c r="V883" s="5" t="n">
        <v>5.733</v>
      </c>
      <c r="W883" s="5" t="n">
        <v>0.145</v>
      </c>
      <c r="X883" s="5" t="n">
        <v>1</v>
      </c>
      <c r="Y883" s="5" t="n">
        <v>32.431</v>
      </c>
      <c r="Z883" s="5" t="n">
        <v>4.383</v>
      </c>
      <c r="AA883" s="5" t="n">
        <v>0</v>
      </c>
      <c r="AB883" s="5" t="n">
        <v>32.431</v>
      </c>
      <c r="AC883" s="5" t="n">
        <v>0</v>
      </c>
      <c r="AD883" s="5" t="n">
        <v>1</v>
      </c>
      <c r="AE883" s="5" t="n">
        <v>33.666</v>
      </c>
      <c r="AF883" s="5" t="n">
        <v>7.872</v>
      </c>
      <c r="AG883" s="5" t="n">
        <v>0</v>
      </c>
      <c r="AH883" s="5" t="n">
        <v>33.666</v>
      </c>
      <c r="AI883" s="5" t="n">
        <v>0</v>
      </c>
      <c r="AJ883" s="5" t="n">
        <v>1</v>
      </c>
      <c r="AK883" s="5" t="n">
        <v>41.074</v>
      </c>
      <c r="AL883" s="5" t="n">
        <v>21.876</v>
      </c>
      <c r="AM883" s="5" t="n">
        <v>0.441</v>
      </c>
      <c r="AN883" s="5" t="n">
        <v>47.03</v>
      </c>
      <c r="AO883" s="5" t="n">
        <v>0.145</v>
      </c>
      <c r="AP883" s="5" t="n">
        <v>1</v>
      </c>
      <c r="AQ883" s="5" t="n">
        <v>0.861</v>
      </c>
      <c r="AR883" s="5" t="n">
        <v>0.123</v>
      </c>
      <c r="AS883" s="5" t="n">
        <v>0.475</v>
      </c>
      <c r="AT883" s="5" t="n">
        <v>1.529</v>
      </c>
      <c r="AU883" s="5" t="n">
        <v>0</v>
      </c>
      <c r="AV883" s="5" t="n">
        <v>0</v>
      </c>
      <c r="AW883" s="5" t="n">
        <v>0.986</v>
      </c>
      <c r="AX883" s="5" t="n">
        <v>0.123</v>
      </c>
      <c r="AY883" s="5" t="n">
        <v>0.463</v>
      </c>
      <c r="AZ883" s="5" t="n">
        <v>1.66</v>
      </c>
      <c r="BA883" s="5" t="n">
        <v>0</v>
      </c>
      <c r="BB883" s="5" t="n">
        <v>0</v>
      </c>
      <c r="BC883" s="5" t="n">
        <v>0.598</v>
      </c>
      <c r="BD883" s="5" t="n">
        <v>0.123</v>
      </c>
      <c r="BE883" s="5" t="n">
        <v>0.006</v>
      </c>
      <c r="BF883" s="5" t="n">
        <v>0.6850000000000001</v>
      </c>
      <c r="BG883" s="5" t="n">
        <v>0.145</v>
      </c>
      <c r="BH883" s="5" t="n">
        <v>1</v>
      </c>
      <c r="BI883" s="5" t="n">
        <v>0.612</v>
      </c>
      <c r="BJ883" s="5" t="n">
        <v>0.123</v>
      </c>
      <c r="BK883" s="5" t="n">
        <v>-0.572</v>
      </c>
      <c r="BL883" s="5" t="n">
        <v>0.041</v>
      </c>
      <c r="BM883" s="5" t="n">
        <v>0</v>
      </c>
      <c r="BN883" s="5" t="n">
        <v>0</v>
      </c>
      <c r="BO883" s="5" t="n">
        <v>0</v>
      </c>
      <c r="BP883" s="5" t="n">
        <v>0</v>
      </c>
      <c r="BQ883" s="5" t="n">
        <v>0.106</v>
      </c>
      <c r="BR883" s="5" t="n">
        <v>0</v>
      </c>
      <c r="BS883" s="5" t="n">
        <v>0.667</v>
      </c>
      <c r="BT883" s="5" t="n">
        <v>0</v>
      </c>
      <c r="BU883" s="5" t="n">
        <v>0</v>
      </c>
      <c r="BV883" s="5" t="n">
        <v>0.106</v>
      </c>
      <c r="BW883" s="5" t="n">
        <v>0.145</v>
      </c>
      <c r="BX883" s="5" t="n">
        <v>0.667</v>
      </c>
      <c r="BY883" s="5" t="n">
        <v>12.729</v>
      </c>
      <c r="BZ883" s="5" t="n">
        <v>0</v>
      </c>
      <c r="CA883" s="5" t="n">
        <v>12.729</v>
      </c>
      <c r="CB883" s="5" t="n">
        <v>0</v>
      </c>
      <c r="CC883" s="5" t="n">
        <v>97.90000000000001</v>
      </c>
      <c r="CD883" s="5" t="n">
        <v>7.95</v>
      </c>
      <c r="CE883" s="5" t="n">
        <v>1.051</v>
      </c>
      <c r="CF883" s="5" t="n">
        <v>112.095</v>
      </c>
      <c r="CG883" s="5" t="n">
        <v>0.145</v>
      </c>
      <c r="CH883" s="5" t="n">
        <v>1</v>
      </c>
      <c r="CI883" s="5" t="n">
        <v>0</v>
      </c>
      <c r="CJ883" s="5" t="n">
        <v>0</v>
      </c>
      <c r="CK883" s="5" t="n">
        <v>0</v>
      </c>
      <c r="CL883" s="5" t="n">
        <v>0</v>
      </c>
      <c r="CM883" s="5" t="n">
        <v>0</v>
      </c>
      <c r="CN883" s="5" t="n">
        <v>0</v>
      </c>
      <c r="CO883" s="5" t="n">
        <v>0</v>
      </c>
      <c r="CP883" s="5" t="n">
        <v>0.999</v>
      </c>
      <c r="CQ883" s="5" t="n">
        <v>1.294</v>
      </c>
      <c r="CR883" s="5" t="n">
        <v>0</v>
      </c>
      <c r="CS883" s="5" t="n">
        <v>5.158</v>
      </c>
      <c r="CT883" s="5" t="n">
        <v>10.485</v>
      </c>
      <c r="CU883" s="5" t="n">
        <v>31.326</v>
      </c>
    </row>
    <row r="884">
      <c r="A884" s="5" t="inlineStr">
        <is>
          <t>ZWE2023</t>
        </is>
      </c>
      <c r="B884" s="5" t="inlineStr">
        <is>
          <t>ZWE</t>
        </is>
      </c>
      <c r="C884" s="5" t="inlineStr">
        <is>
          <t>ZWE</t>
        </is>
      </c>
      <c r="D884" s="5" t="inlineStr">
        <is>
          <t>Zimbabwe</t>
        </is>
      </c>
      <c r="E884" s="5" t="n">
        <v>2023</v>
      </c>
      <c r="F884" s="5" t="n">
        <v>0.145</v>
      </c>
      <c r="G884" s="5" t="n">
        <v>1.992</v>
      </c>
      <c r="H884" s="5" t="n">
        <v>0.643</v>
      </c>
      <c r="I884" s="5" t="n">
        <v>0</v>
      </c>
      <c r="J884" s="5" t="n">
        <v>1.992</v>
      </c>
      <c r="K884" s="5" t="n">
        <v>0</v>
      </c>
      <c r="L884" s="5" t="n">
        <v>1</v>
      </c>
      <c r="M884" s="5" t="n">
        <v>3.278</v>
      </c>
      <c r="N884" s="5" t="n">
        <v>1.929</v>
      </c>
      <c r="O884" s="5" t="n">
        <v>0</v>
      </c>
      <c r="P884" s="5" t="n">
        <v>3.278</v>
      </c>
      <c r="Q884" s="5" t="n">
        <v>0</v>
      </c>
      <c r="R884" s="5" t="n">
        <v>1</v>
      </c>
      <c r="S884" s="5" t="n">
        <v>5.208</v>
      </c>
      <c r="T884" s="5" t="n">
        <v>3.859</v>
      </c>
      <c r="U884" s="5" t="n">
        <v>0.08400000000000001</v>
      </c>
      <c r="V884" s="5" t="n">
        <v>5.963</v>
      </c>
      <c r="W884" s="5" t="n">
        <v>0.145</v>
      </c>
      <c r="X884" s="5" t="n">
        <v>1</v>
      </c>
      <c r="Y884" s="5" t="n">
        <v>12.868</v>
      </c>
      <c r="Z884" s="5" t="n">
        <v>1.739</v>
      </c>
      <c r="AA884" s="5" t="n">
        <v>0</v>
      </c>
      <c r="AB884" s="5" t="n">
        <v>12.868</v>
      </c>
      <c r="AC884" s="5" t="n">
        <v>0</v>
      </c>
      <c r="AD884" s="5" t="n">
        <v>1</v>
      </c>
      <c r="AE884" s="5" t="n">
        <v>14.153</v>
      </c>
      <c r="AF884" s="5" t="n">
        <v>3.309</v>
      </c>
      <c r="AG884" s="5" t="n">
        <v>0</v>
      </c>
      <c r="AH884" s="5" t="n">
        <v>14.153</v>
      </c>
      <c r="AI884" s="5" t="n">
        <v>0</v>
      </c>
      <c r="AJ884" s="5" t="n">
        <v>1</v>
      </c>
      <c r="AK884" s="5" t="n">
        <v>21.867</v>
      </c>
      <c r="AL884" s="5" t="n">
        <v>11.646</v>
      </c>
      <c r="AM884" s="5" t="n">
        <v>0.351</v>
      </c>
      <c r="AN884" s="5" t="n">
        <v>25.038</v>
      </c>
      <c r="AO884" s="5" t="n">
        <v>0.145</v>
      </c>
      <c r="AP884" s="5" t="n">
        <v>1</v>
      </c>
      <c r="AQ884" s="5" t="n">
        <v>0.76</v>
      </c>
      <c r="AR884" s="5" t="n">
        <v>0.129</v>
      </c>
      <c r="AS884" s="5" t="n">
        <v>-0.383</v>
      </c>
      <c r="AT884" s="5" t="n">
        <v>0.432</v>
      </c>
      <c r="AU884" s="5" t="n">
        <v>0</v>
      </c>
      <c r="AV884" s="5" t="n">
        <v>0</v>
      </c>
      <c r="AW884" s="5" t="n">
        <v>0.8110000000000001</v>
      </c>
      <c r="AX884" s="5" t="n">
        <v>0.129</v>
      </c>
      <c r="AY884" s="5" t="n">
        <v>-0.417</v>
      </c>
      <c r="AZ884" s="5" t="n">
        <v>0.451</v>
      </c>
      <c r="BA884" s="5" t="n">
        <v>0</v>
      </c>
      <c r="BB884" s="5" t="n">
        <v>0</v>
      </c>
      <c r="BC884" s="5" t="n">
        <v>0.535</v>
      </c>
      <c r="BD884" s="5" t="n">
        <v>0.129</v>
      </c>
      <c r="BE884" s="5" t="n">
        <v>0.008999999999999999</v>
      </c>
      <c r="BF884" s="5" t="n">
        <v>0.613</v>
      </c>
      <c r="BG884" s="5" t="n">
        <v>0.145</v>
      </c>
      <c r="BH884" s="5" t="n">
        <v>1</v>
      </c>
      <c r="BI884" s="5" t="n">
        <v>0.579</v>
      </c>
      <c r="BJ884" s="5" t="n">
        <v>0.129</v>
      </c>
      <c r="BK884" s="5" t="n">
        <v>-0.569</v>
      </c>
      <c r="BL884" s="5" t="n">
        <v>0.01</v>
      </c>
      <c r="BM884" s="5" t="n">
        <v>0</v>
      </c>
      <c r="BN884" s="5" t="n">
        <v>0</v>
      </c>
      <c r="BO884" s="5" t="n">
        <v>0</v>
      </c>
      <c r="BP884" s="5" t="n">
        <v>0</v>
      </c>
      <c r="BQ884" s="5" t="n">
        <v>0.106</v>
      </c>
      <c r="BR884" s="5" t="n">
        <v>0</v>
      </c>
      <c r="BS884" s="5" t="n">
        <v>0.667</v>
      </c>
      <c r="BT884" s="5" t="n">
        <v>0</v>
      </c>
      <c r="BU884" s="5" t="n">
        <v>0</v>
      </c>
      <c r="BV884" s="5" t="n">
        <v>0.106</v>
      </c>
      <c r="BW884" s="5" t="n">
        <v>0.145</v>
      </c>
      <c r="BX884" s="5" t="n">
        <v>0.667</v>
      </c>
      <c r="BY884" s="5" t="n">
        <v>13.254</v>
      </c>
      <c r="BZ884" s="5" t="n">
        <v>0</v>
      </c>
      <c r="CA884" s="5" t="n">
        <v>13.254</v>
      </c>
      <c r="CB884" s="5" t="n">
        <v>0</v>
      </c>
      <c r="CC884" s="5" t="n">
        <v>83.248</v>
      </c>
      <c r="CD884" s="5" t="n">
        <v>7.95</v>
      </c>
      <c r="CE884" s="5" t="n">
        <v>1.336</v>
      </c>
      <c r="CF884" s="5" t="n">
        <v>95.319</v>
      </c>
      <c r="CG884" s="5" t="n">
        <v>0.145</v>
      </c>
      <c r="CH884" s="5" t="n">
        <v>1</v>
      </c>
      <c r="CI884" s="5" t="n">
        <v>0</v>
      </c>
      <c r="CJ884" s="5" t="n">
        <v>0</v>
      </c>
      <c r="CK884" s="5" t="n">
        <v>0</v>
      </c>
      <c r="CL884" s="5" t="n">
        <v>0</v>
      </c>
      <c r="CM884" s="5" t="n">
        <v>0</v>
      </c>
      <c r="CN884" s="5" t="n">
        <v>0</v>
      </c>
      <c r="CO884" s="5" t="n">
        <v>0</v>
      </c>
      <c r="CP884" s="5" t="n">
        <v>1</v>
      </c>
      <c r="CQ884" s="5" t="n">
        <v>1.348</v>
      </c>
      <c r="CR884" s="5" t="n">
        <v>0</v>
      </c>
      <c r="CS884" s="5" t="n">
        <v>5.37</v>
      </c>
      <c r="CT884" s="5" t="n">
        <v>4.861</v>
      </c>
      <c r="CU884" s="5" t="n">
        <v>11.622</v>
      </c>
    </row>
    <row r="885">
      <c r="A885" s="5" t="inlineStr">
        <is>
          <t>ZWE2024</t>
        </is>
      </c>
      <c r="B885" s="5" t="inlineStr">
        <is>
          <t>ZWE</t>
        </is>
      </c>
      <c r="C885" s="5" t="inlineStr">
        <is>
          <t>ZWE</t>
        </is>
      </c>
      <c r="D885" s="5" t="inlineStr">
        <is>
          <t>Zimbabwe</t>
        </is>
      </c>
      <c r="E885" s="5" t="n">
        <v>2024</v>
      </c>
      <c r="F885" s="5" t="n">
        <v>0.145</v>
      </c>
      <c r="G885" s="5" t="n">
        <v>2.051</v>
      </c>
      <c r="H885" s="5" t="n">
        <v>0.662</v>
      </c>
      <c r="I885" s="5" t="n">
        <v>0</v>
      </c>
      <c r="J885" s="5" t="n">
        <v>2.051</v>
      </c>
      <c r="K885" s="5" t="n">
        <v>0</v>
      </c>
      <c r="L885" s="5" t="n">
        <v>1</v>
      </c>
      <c r="M885" s="5" t="n">
        <v>3.374</v>
      </c>
      <c r="N885" s="5" t="n">
        <v>1.986</v>
      </c>
      <c r="O885" s="5" t="n">
        <v>0</v>
      </c>
      <c r="P885" s="5" t="n">
        <v>3.374</v>
      </c>
      <c r="Q885" s="5" t="n">
        <v>0</v>
      </c>
      <c r="R885" s="5" t="n">
        <v>1</v>
      </c>
      <c r="S885" s="5" t="n">
        <v>5.361</v>
      </c>
      <c r="T885" s="5" t="n">
        <v>3.973</v>
      </c>
      <c r="U885" s="5" t="n">
        <v>0.106</v>
      </c>
      <c r="V885" s="5" t="n">
        <v>6.139</v>
      </c>
      <c r="W885" s="5" t="n">
        <v>0.145</v>
      </c>
      <c r="X885" s="5" t="n">
        <v>1</v>
      </c>
      <c r="Y885" s="5" t="n">
        <v>11.458</v>
      </c>
      <c r="Z885" s="5" t="n">
        <v>1.549</v>
      </c>
      <c r="AA885" s="5" t="n">
        <v>0</v>
      </c>
      <c r="AB885" s="5" t="n">
        <v>11.458</v>
      </c>
      <c r="AC885" s="5" t="n">
        <v>0</v>
      </c>
      <c r="AD885" s="5" t="n">
        <v>1</v>
      </c>
      <c r="AE885" s="5" t="n">
        <v>12.782</v>
      </c>
      <c r="AF885" s="5" t="n">
        <v>2.989</v>
      </c>
      <c r="AG885" s="5" t="n">
        <v>0</v>
      </c>
      <c r="AH885" s="5" t="n">
        <v>12.782</v>
      </c>
      <c r="AI885" s="5" t="n">
        <v>0</v>
      </c>
      <c r="AJ885" s="5" t="n">
        <v>1</v>
      </c>
      <c r="AK885" s="5" t="n">
        <v>20.724</v>
      </c>
      <c r="AL885" s="5" t="n">
        <v>11.037</v>
      </c>
      <c r="AM885" s="5" t="n">
        <v>0.409</v>
      </c>
      <c r="AN885" s="5" t="n">
        <v>23.728</v>
      </c>
      <c r="AO885" s="5" t="n">
        <v>0.145</v>
      </c>
      <c r="AP885" s="5" t="n">
        <v>1</v>
      </c>
      <c r="AQ885" s="5" t="n">
        <v>0.724</v>
      </c>
      <c r="AR885" s="5" t="n">
        <v>0.132</v>
      </c>
      <c r="AS885" s="5" t="n">
        <v>-0.301</v>
      </c>
      <c r="AT885" s="5" t="n">
        <v>0.485</v>
      </c>
      <c r="AU885" s="5" t="n">
        <v>0</v>
      </c>
      <c r="AV885" s="5" t="n">
        <v>0</v>
      </c>
      <c r="AW885" s="5" t="n">
        <v>0.75</v>
      </c>
      <c r="AX885" s="5" t="n">
        <v>0.132</v>
      </c>
      <c r="AY885" s="5" t="n">
        <v>-0.318</v>
      </c>
      <c r="AZ885" s="5" t="n">
        <v>0.495</v>
      </c>
      <c r="BA885" s="5" t="n">
        <v>0</v>
      </c>
      <c r="BB885" s="5" t="n">
        <v>0</v>
      </c>
      <c r="BC885" s="5" t="n">
        <v>0.513</v>
      </c>
      <c r="BD885" s="5" t="n">
        <v>0.132</v>
      </c>
      <c r="BE885" s="5" t="n">
        <v>0.01</v>
      </c>
      <c r="BF885" s="5" t="n">
        <v>0.587</v>
      </c>
      <c r="BG885" s="5" t="n">
        <v>0.145</v>
      </c>
      <c r="BH885" s="5" t="n">
        <v>1</v>
      </c>
      <c r="BI885" s="5" t="n">
        <v>0.591</v>
      </c>
      <c r="BJ885" s="5" t="n">
        <v>0.132</v>
      </c>
      <c r="BK885" s="5" t="n">
        <v>-0.581</v>
      </c>
      <c r="BL885" s="5" t="n">
        <v>0.01</v>
      </c>
      <c r="BM885" s="5" t="n">
        <v>0</v>
      </c>
      <c r="BN885" s="5" t="n">
        <v>0</v>
      </c>
      <c r="BO885" s="5" t="n">
        <v>0</v>
      </c>
      <c r="BP885" s="5" t="n">
        <v>0</v>
      </c>
      <c r="BQ885" s="5" t="n">
        <v>0.109</v>
      </c>
      <c r="BR885" s="5" t="n">
        <v>0</v>
      </c>
      <c r="BS885" s="5" t="n">
        <v>0.667</v>
      </c>
      <c r="BT885" s="5" t="n">
        <v>0</v>
      </c>
      <c r="BU885" s="5" t="n">
        <v>0</v>
      </c>
      <c r="BV885" s="5" t="n">
        <v>0.078</v>
      </c>
      <c r="BW885" s="5" t="n">
        <v>0.145</v>
      </c>
      <c r="BX885" s="5" t="n">
        <v>0.667</v>
      </c>
      <c r="BY885" s="5" t="n">
        <v>13.646</v>
      </c>
      <c r="BZ885" s="5" t="n">
        <v>0</v>
      </c>
      <c r="CA885" s="5" t="n">
        <v>13.646</v>
      </c>
      <c r="CB885" s="5" t="n">
        <v>0</v>
      </c>
      <c r="CC885" s="5" t="n">
        <v>82.58799999999999</v>
      </c>
      <c r="CD885" s="5" t="n">
        <v>7.95</v>
      </c>
      <c r="CE885" s="5" t="n">
        <v>1.631</v>
      </c>
      <c r="CF885" s="5" t="n">
        <v>94.563</v>
      </c>
      <c r="CG885" s="5" t="n">
        <v>0.145</v>
      </c>
      <c r="CH885" s="5" t="n">
        <v>1</v>
      </c>
      <c r="CI885" s="5" t="n">
        <v>0</v>
      </c>
      <c r="CJ885" s="5" t="n">
        <v>0</v>
      </c>
      <c r="CK885" s="5" t="n">
        <v>0</v>
      </c>
      <c r="CL885" s="5" t="n">
        <v>0</v>
      </c>
      <c r="CM885" s="5" t="n">
        <v>0</v>
      </c>
      <c r="CN885" s="5" t="n">
        <v>0</v>
      </c>
      <c r="CO885" s="5" t="n">
        <v>0</v>
      </c>
      <c r="CP885" s="5" t="n">
        <v>1</v>
      </c>
      <c r="CQ885" s="5" t="n">
        <v>1.387</v>
      </c>
      <c r="CR885" s="5" t="n">
        <v>0</v>
      </c>
      <c r="CS885" s="5" t="n">
        <v>5.529</v>
      </c>
      <c r="CT885" s="5" t="n">
        <v>4.251</v>
      </c>
      <c r="CU885" s="5"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633-695 (built from legacy Prices_int; IMF-WB* = average of IMF and WB; global gas = average of LNG, North America, Europe)</t>
        </is>
      </c>
    </row>
    <row r="2">
      <c r="A2" s="1" t="inlineStr">
        <is>
          <t>International energy prices by source, nominal USD (key = source|commodity)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0" t="inlineStr">
        <is>
          <t>key</t>
        </is>
      </c>
      <c r="B3" s="10" t="inlineStr">
        <is>
          <t>source</t>
        </is>
      </c>
      <c r="C3" s="10" t="inlineStr">
        <is>
          <t>commodity</t>
        </is>
      </c>
      <c r="D3" s="10" t="inlineStr">
        <is>
          <t>label</t>
        </is>
      </c>
      <c r="E3" s="10" t="inlineStr">
        <is>
          <t>unit</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c r="AE3" s="10" t="inlineStr">
        <is>
          <t>source_row</t>
        </is>
      </c>
    </row>
    <row r="4">
      <c r="A4" s="5" t="inlineStr">
        <is>
          <t>IMF|oil</t>
        </is>
      </c>
      <c r="B4" s="5" t="inlineStr">
        <is>
          <t>IMF</t>
        </is>
      </c>
      <c r="C4" s="5" t="inlineStr">
        <is>
          <t>oil</t>
        </is>
      </c>
      <c r="D4" s="5" t="inlineStr">
        <is>
          <t>Crude Oil</t>
        </is>
      </c>
      <c r="E4" s="5" t="inlineStr">
        <is>
          <t>$/bbl nom</t>
        </is>
      </c>
      <c r="F4" s="5" t="n">
        <v>70.83150000000001</v>
      </c>
      <c r="G4" s="5" t="n">
        <v>98.99632800000001</v>
      </c>
      <c r="H4" s="5" t="n">
        <v>82.321243</v>
      </c>
      <c r="I4" s="5" t="n">
        <v>79.911739</v>
      </c>
      <c r="J4" s="5" t="n">
        <v>68.324907</v>
      </c>
      <c r="K4" s="5" t="n">
        <v>80.18651199999999</v>
      </c>
      <c r="L4" s="5" t="n">
        <v>71.451835</v>
      </c>
      <c r="M4" s="5" t="n">
        <v>69.689763</v>
      </c>
      <c r="N4" s="5" t="n">
        <v>69.423202</v>
      </c>
      <c r="O4" s="5" t="n">
        <v>69.35791399999999</v>
      </c>
      <c r="P4" s="5" t="n">
        <v>69.12690600000001</v>
      </c>
      <c r="Q4" s="5" t="n">
        <v>70.3527253503064</v>
      </c>
      <c r="R4" s="5" t="n">
        <v>71.5785447006128</v>
      </c>
      <c r="S4" s="5" t="n">
        <v>72.80436405091918</v>
      </c>
      <c r="T4" s="5" t="n">
        <v>74.03018340122557</v>
      </c>
      <c r="U4" s="5" t="n">
        <v>75.25600275153197</v>
      </c>
      <c r="V4" s="5" t="n">
        <v>76.48182210183836</v>
      </c>
      <c r="W4" s="5" t="n">
        <v>77.70764145214476</v>
      </c>
      <c r="X4" s="5" t="n">
        <v>78.93346080245114</v>
      </c>
      <c r="Y4" s="5" t="n">
        <v>80.15928015275755</v>
      </c>
      <c r="Z4" s="5" t="n">
        <v>81.38509950306393</v>
      </c>
      <c r="AA4" s="5" t="n"/>
      <c r="AB4" s="5" t="n"/>
      <c r="AC4" s="5" t="n"/>
      <c r="AD4" s="5" t="n"/>
      <c r="AE4" s="5" t="inlineStr">
        <is>
          <t>legacy Mitigation row 634</t>
        </is>
      </c>
    </row>
    <row r="5">
      <c r="A5" s="5" t="inlineStr">
        <is>
          <t>IMF|coa</t>
        </is>
      </c>
      <c r="B5" s="5" t="inlineStr">
        <is>
          <t>IMF</t>
        </is>
      </c>
      <c r="C5" s="5" t="inlineStr">
        <is>
          <t>coa</t>
        </is>
      </c>
      <c r="D5" s="5" t="inlineStr">
        <is>
          <t>Coal</t>
        </is>
      </c>
      <c r="E5" s="5" t="inlineStr">
        <is>
          <t>$/ton nom</t>
        </is>
      </c>
      <c r="F5" s="5" t="n">
        <v>143.984744</v>
      </c>
      <c r="G5" s="5" t="n">
        <v>384.169733</v>
      </c>
      <c r="H5" s="5" t="n">
        <v>188.152584</v>
      </c>
      <c r="I5" s="5" t="n">
        <v>143.551382</v>
      </c>
      <c r="J5" s="5" t="n">
        <v>112.437589</v>
      </c>
      <c r="K5" s="5" t="n">
        <v>135.601486</v>
      </c>
      <c r="L5" s="5" t="n">
        <v>143.176523</v>
      </c>
      <c r="M5" s="5" t="n">
        <v>143.310932</v>
      </c>
      <c r="N5" s="5" t="n">
        <v>143.44086</v>
      </c>
      <c r="O5" s="5" t="n">
        <v>143.44086</v>
      </c>
      <c r="P5" s="5" t="n">
        <v>143.44086</v>
      </c>
      <c r="Q5" s="5" t="n">
        <v>145.9844800169669</v>
      </c>
      <c r="R5" s="5" t="n">
        <v>148.5281000339338</v>
      </c>
      <c r="S5" s="5" t="n">
        <v>151.0717200509007</v>
      </c>
      <c r="T5" s="5" t="n">
        <v>153.6153400678676</v>
      </c>
      <c r="U5" s="5" t="n">
        <v>156.1589600848345</v>
      </c>
      <c r="V5" s="5" t="n">
        <v>158.7025801018015</v>
      </c>
      <c r="W5" s="5" t="n">
        <v>161.2462001187684</v>
      </c>
      <c r="X5" s="5" t="n">
        <v>163.7898201357353</v>
      </c>
      <c r="Y5" s="5" t="n">
        <v>166.3334401527022</v>
      </c>
      <c r="Z5" s="5" t="n">
        <v>168.8770601696691</v>
      </c>
      <c r="AA5" s="5" t="n"/>
      <c r="AB5" s="5" t="n"/>
      <c r="AC5" s="5" t="n"/>
      <c r="AD5" s="5" t="n"/>
      <c r="AE5" s="5" t="inlineStr">
        <is>
          <t>legacy Mitigation row 635</t>
        </is>
      </c>
    </row>
    <row r="6">
      <c r="A6" s="5" t="inlineStr">
        <is>
          <t>IMF|nga.lng</t>
        </is>
      </c>
      <c r="B6" s="5" t="inlineStr">
        <is>
          <t>IMF</t>
        </is>
      </c>
      <c r="C6" s="5" t="inlineStr">
        <is>
          <t>nga.lng</t>
        </is>
      </c>
      <c r="D6" s="5" t="inlineStr">
        <is>
          <t>Natural Gas - LNG</t>
        </is>
      </c>
      <c r="E6" s="5" t="inlineStr">
        <is>
          <t>$/MMBtu nom</t>
        </is>
      </c>
      <c r="F6" s="5" t="n">
        <v>18.600467</v>
      </c>
      <c r="G6" s="5" t="n">
        <v>33.297022</v>
      </c>
      <c r="H6" s="5" t="n">
        <v>13.463505</v>
      </c>
      <c r="I6" s="5" t="n">
        <v>11.708527</v>
      </c>
      <c r="J6" s="5" t="n">
        <v>12.08775</v>
      </c>
      <c r="K6" s="5" t="n">
        <v>14.950167</v>
      </c>
      <c r="L6" s="5" t="n">
        <v>12.495417</v>
      </c>
      <c r="M6" s="5" t="n">
        <v>9.391249999999999</v>
      </c>
      <c r="N6" s="5" t="n">
        <v>8.461667</v>
      </c>
      <c r="O6" s="5" t="n">
        <v>8.331666999999999</v>
      </c>
      <c r="P6" s="5" t="n">
        <v>8.195918000000001</v>
      </c>
      <c r="Q6" s="5" t="n">
        <v>8.341255256638169</v>
      </c>
      <c r="R6" s="5" t="n">
        <v>8.486592513276337</v>
      </c>
      <c r="S6" s="5" t="n">
        <v>8.631929769914503</v>
      </c>
      <c r="T6" s="5" t="n">
        <v>8.77726702655267</v>
      </c>
      <c r="U6" s="5" t="n">
        <v>8.922604283190838</v>
      </c>
      <c r="V6" s="5" t="n">
        <v>9.067941539829006</v>
      </c>
      <c r="W6" s="5" t="n">
        <v>9.213278796467174</v>
      </c>
      <c r="X6" s="5" t="n">
        <v>9.35861605310534</v>
      </c>
      <c r="Y6" s="5" t="n">
        <v>9.50395330974351</v>
      </c>
      <c r="Z6" s="5" t="n">
        <v>9.649290566381675</v>
      </c>
      <c r="AA6" s="5" t="n"/>
      <c r="AB6" s="5" t="n"/>
      <c r="AC6" s="5" t="n"/>
      <c r="AD6" s="5" t="n"/>
      <c r="AE6" s="5" t="inlineStr">
        <is>
          <t>legacy Mitigation row 636</t>
        </is>
      </c>
    </row>
    <row r="7">
      <c r="A7" s="5" t="inlineStr">
        <is>
          <t>IMF|nga.nam</t>
        </is>
      </c>
      <c r="B7" s="5" t="inlineStr">
        <is>
          <t>IMF</t>
        </is>
      </c>
      <c r="C7" s="5" t="inlineStr">
        <is>
          <t>nga.nam</t>
        </is>
      </c>
      <c r="D7" s="5" t="inlineStr">
        <is>
          <t>Natural Gas - North Am</t>
        </is>
      </c>
      <c r="E7" s="5" t="inlineStr">
        <is>
          <t>$/MMBtu nom</t>
        </is>
      </c>
      <c r="F7" s="5" t="n">
        <v>3.716119</v>
      </c>
      <c r="G7" s="5" t="n">
        <v>6.516296</v>
      </c>
      <c r="H7" s="5" t="n">
        <v>2.671452</v>
      </c>
      <c r="I7" s="5" t="n">
        <v>2.417967</v>
      </c>
      <c r="J7" s="5" t="n">
        <v>3.63474</v>
      </c>
      <c r="K7" s="5" t="n">
        <v>3.525087</v>
      </c>
      <c r="L7" s="5" t="n">
        <v>3.766</v>
      </c>
      <c r="M7" s="5" t="n">
        <v>3.689333</v>
      </c>
      <c r="N7" s="5" t="n">
        <v>3.625583</v>
      </c>
      <c r="O7" s="5" t="n">
        <v>3.659</v>
      </c>
      <c r="P7" s="5" t="n">
        <v>3.667833</v>
      </c>
      <c r="Q7" s="5" t="n">
        <v>3.732874254198363</v>
      </c>
      <c r="R7" s="5" t="n">
        <v>3.797915508396727</v>
      </c>
      <c r="S7" s="5" t="n">
        <v>3.862956762595089</v>
      </c>
      <c r="T7" s="5" t="n">
        <v>3.927998016793453</v>
      </c>
      <c r="U7" s="5" t="n">
        <v>3.993039270991816</v>
      </c>
      <c r="V7" s="5" t="n">
        <v>4.058080525190179</v>
      </c>
      <c r="W7" s="5" t="n">
        <v>4.123121779388542</v>
      </c>
      <c r="X7" s="5" t="n">
        <v>4.188163033586905</v>
      </c>
      <c r="Y7" s="5" t="n">
        <v>4.253204287785269</v>
      </c>
      <c r="Z7" s="5" t="n">
        <v>4.318245541983631</v>
      </c>
      <c r="AA7" s="5" t="n"/>
      <c r="AB7" s="5" t="n"/>
      <c r="AC7" s="5" t="n"/>
      <c r="AD7" s="5" t="n"/>
      <c r="AE7" s="5" t="inlineStr">
        <is>
          <t>legacy Mitigation row 637</t>
        </is>
      </c>
    </row>
    <row r="8">
      <c r="A8" s="5" t="inlineStr">
        <is>
          <t>IMF|nga.eur</t>
        </is>
      </c>
      <c r="B8" s="5" t="inlineStr">
        <is>
          <t>IMF</t>
        </is>
      </c>
      <c r="C8" s="5" t="inlineStr">
        <is>
          <t>nga.eur</t>
        </is>
      </c>
      <c r="D8" s="5" t="inlineStr">
        <is>
          <t>Natural Gas - Europe</t>
        </is>
      </c>
      <c r="E8" s="5" t="inlineStr">
        <is>
          <t>$/MMBtu nom</t>
        </is>
      </c>
      <c r="F8" s="5" t="n">
        <v>15.907363</v>
      </c>
      <c r="G8" s="5" t="n">
        <v>37.519835</v>
      </c>
      <c r="H8" s="5" t="n">
        <v>12.883181</v>
      </c>
      <c r="I8" s="5" t="n">
        <v>10.891141</v>
      </c>
      <c r="J8" s="5" t="n">
        <v>11.912392</v>
      </c>
      <c r="K8" s="5" t="n">
        <v>14.612111</v>
      </c>
      <c r="L8" s="5" t="n">
        <v>11.87946</v>
      </c>
      <c r="M8" s="5" t="n">
        <v>8.739246</v>
      </c>
      <c r="N8" s="5" t="n">
        <v>7.661423</v>
      </c>
      <c r="O8" s="5" t="n">
        <v>7.410439</v>
      </c>
      <c r="P8" s="5" t="n">
        <v>7.477729</v>
      </c>
      <c r="Q8" s="5" t="n">
        <v>7.610330694983243</v>
      </c>
      <c r="R8" s="5" t="n">
        <v>7.742932389966485</v>
      </c>
      <c r="S8" s="5" t="n">
        <v>7.875534084949727</v>
      </c>
      <c r="T8" s="5" t="n">
        <v>8.008135779932969</v>
      </c>
      <c r="U8" s="5" t="n">
        <v>8.140737474916211</v>
      </c>
      <c r="V8" s="5" t="n">
        <v>8.273339169899453</v>
      </c>
      <c r="W8" s="5" t="n">
        <v>8.405940864882696</v>
      </c>
      <c r="X8" s="5" t="n">
        <v>8.538542559865938</v>
      </c>
      <c r="Y8" s="5" t="n">
        <v>8.671144254849182</v>
      </c>
      <c r="Z8" s="5" t="n">
        <v>8.803745949832422</v>
      </c>
      <c r="AA8" s="5" t="n"/>
      <c r="AB8" s="5" t="n"/>
      <c r="AC8" s="5" t="n"/>
      <c r="AD8" s="5" t="n"/>
      <c r="AE8" s="5" t="inlineStr">
        <is>
          <t>legacy Mitigation row 638</t>
        </is>
      </c>
    </row>
    <row r="9">
      <c r="A9" s="5" t="inlineStr">
        <is>
          <t>IMF|nga.glo</t>
        </is>
      </c>
      <c r="B9" s="5" t="inlineStr">
        <is>
          <t>IMF</t>
        </is>
      </c>
      <c r="C9" s="5" t="inlineStr">
        <is>
          <t>nga.glo</t>
        </is>
      </c>
      <c r="D9" s="5" t="inlineStr">
        <is>
          <t>Natural gas - global</t>
        </is>
      </c>
      <c r="E9" s="5" t="inlineStr">
        <is>
          <t>$/MMBtu nom</t>
        </is>
      </c>
      <c r="F9" s="5" t="n">
        <v>12.74131633333333</v>
      </c>
      <c r="G9" s="5" t="n">
        <v>25.77771766666666</v>
      </c>
      <c r="H9" s="5" t="n">
        <v>9.672712666666667</v>
      </c>
      <c r="I9" s="5" t="n">
        <v>8.339211666666666</v>
      </c>
      <c r="J9" s="5" t="n">
        <v>9.211627333333334</v>
      </c>
      <c r="K9" s="5" t="n">
        <v>11.02912166666667</v>
      </c>
      <c r="L9" s="5" t="n">
        <v>9.380292333333335</v>
      </c>
      <c r="M9" s="5" t="n">
        <v>7.273276333333333</v>
      </c>
      <c r="N9" s="5" t="n">
        <v>6.582891</v>
      </c>
      <c r="O9" s="5" t="n">
        <v>6.467035333333333</v>
      </c>
      <c r="P9" s="5" t="n">
        <v>6.44716</v>
      </c>
      <c r="Q9" s="5" t="n">
        <v>6.561486735273259</v>
      </c>
      <c r="R9" s="5" t="n">
        <v>6.675813470546516</v>
      </c>
      <c r="S9" s="5" t="n">
        <v>6.790140205819774</v>
      </c>
      <c r="T9" s="5" t="n">
        <v>6.90446694109303</v>
      </c>
      <c r="U9" s="5" t="n">
        <v>7.018793676366289</v>
      </c>
      <c r="V9" s="5" t="n">
        <v>7.133120411639545</v>
      </c>
      <c r="W9" s="5" t="n">
        <v>7.247447146912805</v>
      </c>
      <c r="X9" s="5" t="n">
        <v>7.361773882186061</v>
      </c>
      <c r="Y9" s="5" t="n">
        <v>7.47610061745932</v>
      </c>
      <c r="Z9" s="5" t="n">
        <v>7.590427352732576</v>
      </c>
      <c r="AA9" s="5" t="n"/>
      <c r="AB9" s="5" t="n"/>
      <c r="AC9" s="5" t="n"/>
      <c r="AD9" s="5" t="n"/>
      <c r="AE9" s="5" t="inlineStr">
        <is>
          <t>legacy Mitigation row 639</t>
        </is>
      </c>
    </row>
    <row r="10">
      <c r="A10" s="5" t="inlineStr">
        <is>
          <t>WB|oil</t>
        </is>
      </c>
      <c r="B10" s="5" t="inlineStr">
        <is>
          <t>WB</t>
        </is>
      </c>
      <c r="C10" s="5" t="inlineStr">
        <is>
          <t>oil</t>
        </is>
      </c>
      <c r="D10" s="5" t="inlineStr">
        <is>
          <t>Crude Oil</t>
        </is>
      </c>
      <c r="E10" s="5" t="inlineStr">
        <is>
          <t>$/bbl nom</t>
        </is>
      </c>
      <c r="F10" s="5" t="n">
        <v>70.44333333333</v>
      </c>
      <c r="G10" s="5" t="n">
        <v>99.82416666667</v>
      </c>
      <c r="H10" s="5" t="n">
        <v>82.61624999999999</v>
      </c>
      <c r="I10" s="5" t="n">
        <v>80.69866666666999</v>
      </c>
      <c r="J10" s="5" t="n">
        <v>73</v>
      </c>
      <c r="K10" s="5" t="n">
        <v>72</v>
      </c>
      <c r="L10" s="5" t="n">
        <v>73.58104967319923</v>
      </c>
      <c r="M10" s="5" t="n">
        <v>74.78880176224789</v>
      </c>
      <c r="N10" s="5" t="n">
        <v>76.11862800894365</v>
      </c>
      <c r="O10" s="5" t="n">
        <v>77.51732833063443</v>
      </c>
      <c r="P10" s="5" t="n">
        <v>78.91674983830445</v>
      </c>
      <c r="Q10" s="5" t="n">
        <v>80.31617134597445</v>
      </c>
      <c r="R10" s="5" t="n">
        <v>81.71559285364447</v>
      </c>
      <c r="S10" s="5" t="n">
        <v>83.11501436131446</v>
      </c>
      <c r="T10" s="5" t="n">
        <v>84.51443586898446</v>
      </c>
      <c r="U10" s="5" t="n">
        <v>85.91385737665446</v>
      </c>
      <c r="V10" s="5" t="n">
        <v>87.31327888432446</v>
      </c>
      <c r="W10" s="5" t="n">
        <v>88.71270039199446</v>
      </c>
      <c r="X10" s="5" t="n">
        <v>90.11212189966446</v>
      </c>
      <c r="Y10" s="5" t="n">
        <v>91.51154340733449</v>
      </c>
      <c r="Z10" s="5" t="n">
        <v>92.91096491500447</v>
      </c>
      <c r="AA10" s="5" t="n"/>
      <c r="AB10" s="5" t="n"/>
      <c r="AC10" s="5" t="n"/>
      <c r="AD10" s="5" t="n"/>
      <c r="AE10" s="5" t="inlineStr">
        <is>
          <t>legacy Mitigation row 642</t>
        </is>
      </c>
    </row>
    <row r="11">
      <c r="A11" s="5" t="inlineStr">
        <is>
          <t>WB|coa</t>
        </is>
      </c>
      <c r="B11" s="5" t="inlineStr">
        <is>
          <t>WB</t>
        </is>
      </c>
      <c r="C11" s="5" t="inlineStr">
        <is>
          <t>coa</t>
        </is>
      </c>
      <c r="D11" s="5" t="inlineStr">
        <is>
          <t>Coal</t>
        </is>
      </c>
      <c r="E11" s="5" t="inlineStr">
        <is>
          <t>$/ton nom</t>
        </is>
      </c>
      <c r="F11" s="5" t="n">
        <v>138.05</v>
      </c>
      <c r="G11" s="5" t="n">
        <v>344.89333333333</v>
      </c>
      <c r="H11" s="5" t="n">
        <v>172.77916666667</v>
      </c>
      <c r="I11" s="5" t="n">
        <v>136.14666666667</v>
      </c>
      <c r="J11" s="5" t="n">
        <v>120</v>
      </c>
      <c r="K11" s="5" t="n">
        <v>105</v>
      </c>
      <c r="L11" s="5" t="n">
        <v>107.3056974400822</v>
      </c>
      <c r="M11" s="5" t="n">
        <v>109.0670025699448</v>
      </c>
      <c r="N11" s="5" t="n">
        <v>111.0063325130428</v>
      </c>
      <c r="O11" s="5" t="n">
        <v>113.0461038155085</v>
      </c>
      <c r="P11" s="5" t="n">
        <v>115.0869268475273</v>
      </c>
      <c r="Q11" s="5" t="n">
        <v>117.1277498795461</v>
      </c>
      <c r="R11" s="5" t="n">
        <v>119.1685729115648</v>
      </c>
      <c r="S11" s="5" t="n">
        <v>121.2093959435836</v>
      </c>
      <c r="T11" s="5" t="n">
        <v>123.2502189756023</v>
      </c>
      <c r="U11" s="5" t="n">
        <v>125.2910420076211</v>
      </c>
      <c r="V11" s="5" t="n">
        <v>127.3318650396398</v>
      </c>
      <c r="W11" s="5" t="n">
        <v>129.3726880716586</v>
      </c>
      <c r="X11" s="5" t="n">
        <v>131.4135111036773</v>
      </c>
      <c r="Y11" s="5" t="n">
        <v>133.4543341356961</v>
      </c>
      <c r="Z11" s="5" t="n">
        <v>135.4951571677148</v>
      </c>
      <c r="AA11" s="5" t="n"/>
      <c r="AB11" s="5" t="n"/>
      <c r="AC11" s="5" t="n"/>
      <c r="AD11" s="5" t="n"/>
      <c r="AE11" s="5" t="inlineStr">
        <is>
          <t>legacy Mitigation row 643</t>
        </is>
      </c>
    </row>
    <row r="12">
      <c r="A12" s="5" t="inlineStr">
        <is>
          <t>WB|nga.lng</t>
        </is>
      </c>
      <c r="B12" s="5" t="inlineStr">
        <is>
          <t>WB</t>
        </is>
      </c>
      <c r="C12" s="5" t="inlineStr">
        <is>
          <t>nga.lng</t>
        </is>
      </c>
      <c r="D12" s="5" t="inlineStr">
        <is>
          <t>Natural Gas - LNG</t>
        </is>
      </c>
      <c r="E12" s="5" t="inlineStr">
        <is>
          <t>$/MMBtu nom</t>
        </is>
      </c>
      <c r="F12" s="5" t="n">
        <v>16.11587794838</v>
      </c>
      <c r="G12" s="5" t="n">
        <v>40.3401571422</v>
      </c>
      <c r="H12" s="5" t="n">
        <v>13.1134032462</v>
      </c>
      <c r="I12" s="5" t="n">
        <v>10.96230953259</v>
      </c>
      <c r="J12" s="5" t="n">
        <v>11.5</v>
      </c>
      <c r="K12" s="5" t="n">
        <v>10.5</v>
      </c>
      <c r="L12" s="5" t="n">
        <v>10.73056974400822</v>
      </c>
      <c r="M12" s="5" t="n">
        <v>10.90670025699448</v>
      </c>
      <c r="N12" s="5" t="n">
        <v>11.10063325130428</v>
      </c>
      <c r="O12" s="5" t="n">
        <v>11.30461038155086</v>
      </c>
      <c r="P12" s="5" t="n">
        <v>11.50869268475273</v>
      </c>
      <c r="Q12" s="5" t="n">
        <v>11.71277498795461</v>
      </c>
      <c r="R12" s="5" t="n">
        <v>11.91685729115648</v>
      </c>
      <c r="S12" s="5" t="n">
        <v>12.12093959435836</v>
      </c>
      <c r="T12" s="5" t="n">
        <v>12.32502189756023</v>
      </c>
      <c r="U12" s="5" t="n">
        <v>12.52910420076211</v>
      </c>
      <c r="V12" s="5" t="n">
        <v>12.73318650396399</v>
      </c>
      <c r="W12" s="5" t="n">
        <v>12.93726880716586</v>
      </c>
      <c r="X12" s="5" t="n">
        <v>13.14135111036773</v>
      </c>
      <c r="Y12" s="5" t="n">
        <v>13.34543341356961</v>
      </c>
      <c r="Z12" s="5" t="n">
        <v>13.54951571677148</v>
      </c>
      <c r="AA12" s="5" t="n"/>
      <c r="AB12" s="5" t="n"/>
      <c r="AC12" s="5" t="n"/>
      <c r="AD12" s="5" t="n"/>
      <c r="AE12" s="5" t="inlineStr">
        <is>
          <t>legacy Mitigation row 644</t>
        </is>
      </c>
    </row>
    <row r="13">
      <c r="A13" s="5" t="inlineStr">
        <is>
          <t>WB|nga.nam</t>
        </is>
      </c>
      <c r="B13" s="5" t="inlineStr">
        <is>
          <t>WB</t>
        </is>
      </c>
      <c r="C13" s="5" t="inlineStr">
        <is>
          <t>nga.nam</t>
        </is>
      </c>
      <c r="D13" s="5" t="inlineStr">
        <is>
          <t>Natural Gas - North Am</t>
        </is>
      </c>
      <c r="E13" s="5" t="inlineStr">
        <is>
          <t>$/MMBtu nom</t>
        </is>
      </c>
      <c r="F13" s="5" t="n">
        <v>3.85140833333</v>
      </c>
      <c r="G13" s="5" t="n">
        <v>6.36831666667</v>
      </c>
      <c r="H13" s="5" t="n">
        <v>2.53780833333</v>
      </c>
      <c r="I13" s="5" t="n">
        <v>2.19110833333</v>
      </c>
      <c r="J13" s="5" t="n">
        <v>3.4</v>
      </c>
      <c r="K13" s="5" t="n">
        <v>3.7</v>
      </c>
      <c r="L13" s="5" t="n">
        <v>3.781248385983849</v>
      </c>
      <c r="M13" s="5" t="n">
        <v>3.843313423893294</v>
      </c>
      <c r="N13" s="5" t="n">
        <v>3.911651717126271</v>
      </c>
      <c r="O13" s="5" t="n">
        <v>3.983529372546492</v>
      </c>
      <c r="P13" s="5" t="n">
        <v>4.055444088912869</v>
      </c>
      <c r="Q13" s="5" t="n">
        <v>4.127358805279243</v>
      </c>
      <c r="R13" s="5" t="n">
        <v>4.199273521645619</v>
      </c>
      <c r="S13" s="5" t="n">
        <v>4.271188238011994</v>
      </c>
      <c r="T13" s="5" t="n">
        <v>4.343102954378368</v>
      </c>
      <c r="U13" s="5" t="n">
        <v>4.415017670744743</v>
      </c>
      <c r="V13" s="5" t="n">
        <v>4.486932387111119</v>
      </c>
      <c r="W13" s="5" t="n">
        <v>4.558847103477494</v>
      </c>
      <c r="X13" s="5" t="n">
        <v>4.630761819843869</v>
      </c>
      <c r="Y13" s="5" t="n">
        <v>4.702676536210245</v>
      </c>
      <c r="Z13" s="5" t="n">
        <v>4.774591252576619</v>
      </c>
      <c r="AA13" s="5" t="n"/>
      <c r="AB13" s="5" t="n"/>
      <c r="AC13" s="5" t="n"/>
      <c r="AD13" s="5" t="n"/>
      <c r="AE13" s="5" t="inlineStr">
        <is>
          <t>legacy Mitigation row 645</t>
        </is>
      </c>
    </row>
    <row r="14">
      <c r="A14" s="5" t="inlineStr">
        <is>
          <t>WB|nga.eur</t>
        </is>
      </c>
      <c r="B14" s="5" t="inlineStr">
        <is>
          <t>WB</t>
        </is>
      </c>
      <c r="C14" s="5" t="inlineStr">
        <is>
          <t>nga.eur</t>
        </is>
      </c>
      <c r="D14" s="5" t="inlineStr">
        <is>
          <t>Natural Gas - Europe</t>
        </is>
      </c>
      <c r="E14" s="5" t="inlineStr">
        <is>
          <t>$/MMBtu nom</t>
        </is>
      </c>
      <c r="F14" s="5" t="n">
        <v>10.76164902384</v>
      </c>
      <c r="G14" s="5" t="n">
        <v>18.42692483862</v>
      </c>
      <c r="H14" s="5" t="n">
        <v>14.38710799668</v>
      </c>
      <c r="I14" s="5" t="n">
        <v>12.84421395663</v>
      </c>
      <c r="J14" s="5" t="n">
        <v>13.5</v>
      </c>
      <c r="K14" s="5" t="n">
        <v>12.5</v>
      </c>
      <c r="L14" s="5" t="n">
        <v>12.77448779048598</v>
      </c>
      <c r="M14" s="5" t="n">
        <v>12.98416697261248</v>
      </c>
      <c r="N14" s="5" t="n">
        <v>13.21503958488605</v>
      </c>
      <c r="O14" s="5" t="n">
        <v>13.45786950184626</v>
      </c>
      <c r="P14" s="5" t="n">
        <v>13.70082462470564</v>
      </c>
      <c r="Q14" s="5" t="n">
        <v>13.94377974756501</v>
      </c>
      <c r="R14" s="5" t="n">
        <v>14.18673487042439</v>
      </c>
      <c r="S14" s="5" t="n">
        <v>14.42968999328376</v>
      </c>
      <c r="T14" s="5" t="n">
        <v>14.67264511614314</v>
      </c>
      <c r="U14" s="5" t="n">
        <v>14.91560023900251</v>
      </c>
      <c r="V14" s="5" t="n">
        <v>15.15855536186189</v>
      </c>
      <c r="W14" s="5" t="n">
        <v>15.40151048472126</v>
      </c>
      <c r="X14" s="5" t="n">
        <v>15.64446560758064</v>
      </c>
      <c r="Y14" s="5" t="n">
        <v>15.88742073044002</v>
      </c>
      <c r="Z14" s="5" t="n">
        <v>16.13037585329939</v>
      </c>
      <c r="AA14" s="5" t="n"/>
      <c r="AB14" s="5" t="n"/>
      <c r="AC14" s="5" t="n"/>
      <c r="AD14" s="5" t="n"/>
      <c r="AE14" s="5" t="inlineStr">
        <is>
          <t>legacy Mitigation row 646</t>
        </is>
      </c>
    </row>
    <row r="15">
      <c r="A15" s="5" t="inlineStr">
        <is>
          <t>WB|nga.glo</t>
        </is>
      </c>
      <c r="B15" s="5" t="inlineStr">
        <is>
          <t>WB</t>
        </is>
      </c>
      <c r="C15" s="5" t="inlineStr">
        <is>
          <t>nga.glo</t>
        </is>
      </c>
      <c r="D15" s="5" t="inlineStr">
        <is>
          <t>Natural gas  - Global</t>
        </is>
      </c>
      <c r="E15" s="5" t="inlineStr">
        <is>
          <t>$/MMBtu nom</t>
        </is>
      </c>
      <c r="F15" s="5" t="n">
        <v>10.24297843518333</v>
      </c>
      <c r="G15" s="5" t="n">
        <v>21.71179954916333</v>
      </c>
      <c r="H15" s="5" t="n">
        <v>10.01277319207</v>
      </c>
      <c r="I15" s="5" t="n">
        <v>8.665877274183332</v>
      </c>
      <c r="J15" s="5" t="n">
        <v>9.466666666666667</v>
      </c>
      <c r="K15" s="5" t="n">
        <v>8.9</v>
      </c>
      <c r="L15" s="5" t="n">
        <v>9.095435306826017</v>
      </c>
      <c r="M15" s="5" t="n">
        <v>9.244726884500087</v>
      </c>
      <c r="N15" s="5" t="n">
        <v>9.409108184438869</v>
      </c>
      <c r="O15" s="5" t="n">
        <v>9.582003085314534</v>
      </c>
      <c r="P15" s="5" t="n">
        <v>9.754987132790413</v>
      </c>
      <c r="Q15" s="5" t="n">
        <v>9.927971180266288</v>
      </c>
      <c r="R15" s="5" t="n">
        <v>10.10095522774216</v>
      </c>
      <c r="S15" s="5" t="n">
        <v>10.27393927521804</v>
      </c>
      <c r="T15" s="5" t="n">
        <v>10.44692332269391</v>
      </c>
      <c r="U15" s="5" t="n">
        <v>10.61990737016979</v>
      </c>
      <c r="V15" s="5" t="n">
        <v>10.79289141764566</v>
      </c>
      <c r="W15" s="5" t="n">
        <v>10.96587546512154</v>
      </c>
      <c r="X15" s="5" t="n">
        <v>11.13885951259742</v>
      </c>
      <c r="Y15" s="5" t="n">
        <v>11.31184356007329</v>
      </c>
      <c r="Z15" s="5" t="n">
        <v>11.48482760754916</v>
      </c>
      <c r="AA15" s="5" t="n"/>
      <c r="AB15" s="5" t="n"/>
      <c r="AC15" s="5" t="n"/>
      <c r="AD15" s="5" t="n"/>
      <c r="AE15" s="5" t="inlineStr">
        <is>
          <t>legacy Mitigation row 647</t>
        </is>
      </c>
    </row>
    <row r="16">
      <c r="A16" s="5" t="inlineStr">
        <is>
          <t>IEA|oil</t>
        </is>
      </c>
      <c r="B16" s="5" t="inlineStr">
        <is>
          <t>IEA</t>
        </is>
      </c>
      <c r="C16" s="5" t="inlineStr">
        <is>
          <t>oil</t>
        </is>
      </c>
      <c r="D16" s="5" t="inlineStr">
        <is>
          <t>Crude Oil</t>
        </is>
      </c>
      <c r="E16" s="5" t="inlineStr">
        <is>
          <t>$/bbl nom</t>
        </is>
      </c>
      <c r="F16" s="5" t="n">
        <v>70.83150000000001</v>
      </c>
      <c r="G16" s="5" t="n">
        <v>98.99632800000001</v>
      </c>
      <c r="H16" s="5" t="n">
        <v>82.321243</v>
      </c>
      <c r="I16" s="5" t="n">
        <v>79.911739</v>
      </c>
      <c r="J16" s="5" t="n">
        <v>81.9050907294759</v>
      </c>
      <c r="K16" s="5" t="n">
        <v>83.89844245895181</v>
      </c>
      <c r="L16" s="5" t="n">
        <v>85.89179418842772</v>
      </c>
      <c r="M16" s="5" t="n">
        <v>87.88514591790363</v>
      </c>
      <c r="N16" s="5" t="n">
        <v>89.87849764737953</v>
      </c>
      <c r="O16" s="5" t="n">
        <v>91.87184937685544</v>
      </c>
      <c r="P16" s="5" t="n">
        <v>93.60026940671912</v>
      </c>
      <c r="Q16" s="5" t="n">
        <v>95.32868943658281</v>
      </c>
      <c r="R16" s="5" t="n">
        <v>97.05710946644649</v>
      </c>
      <c r="S16" s="5" t="n">
        <v>98.78552949631018</v>
      </c>
      <c r="T16" s="5" t="n">
        <v>100.5139495261739</v>
      </c>
      <c r="U16" s="5" t="n">
        <v>102.2423695560375</v>
      </c>
      <c r="V16" s="5" t="n">
        <v>103.9707895859012</v>
      </c>
      <c r="W16" s="5" t="n">
        <v>105.6992096157649</v>
      </c>
      <c r="X16" s="5" t="n">
        <v>107.4276296456286</v>
      </c>
      <c r="Y16" s="5" t="n">
        <v>109.1560496754923</v>
      </c>
      <c r="Z16" s="5" t="n"/>
      <c r="AA16" s="5" t="n"/>
      <c r="AB16" s="5" t="n"/>
      <c r="AC16" s="5" t="n"/>
      <c r="AD16" s="5" t="n"/>
      <c r="AE16" s="5" t="inlineStr">
        <is>
          <t>legacy Mitigation row 650</t>
        </is>
      </c>
    </row>
    <row r="17">
      <c r="A17" s="5" t="inlineStr">
        <is>
          <t>IEA|coa</t>
        </is>
      </c>
      <c r="B17" s="5" t="inlineStr">
        <is>
          <t>IEA</t>
        </is>
      </c>
      <c r="C17" s="5" t="inlineStr">
        <is>
          <t>coa</t>
        </is>
      </c>
      <c r="D17" s="5" t="inlineStr">
        <is>
          <t>Coal</t>
        </is>
      </c>
      <c r="E17" s="5" t="inlineStr">
        <is>
          <t>$/ton nom</t>
        </is>
      </c>
      <c r="F17" s="5" t="n">
        <v>143.984744</v>
      </c>
      <c r="G17" s="5" t="n">
        <v>384.169733</v>
      </c>
      <c r="H17" s="5" t="n">
        <v>188.152584</v>
      </c>
      <c r="I17" s="5" t="n">
        <v>143.551382</v>
      </c>
      <c r="J17" s="5" t="n">
        <v>112.437589</v>
      </c>
      <c r="K17" s="5" t="n">
        <v>135.601486</v>
      </c>
      <c r="L17" s="5" t="n">
        <v>143.176523</v>
      </c>
      <c r="M17" s="5" t="n">
        <v>143.310932</v>
      </c>
      <c r="N17" s="5" t="n">
        <v>143.44086</v>
      </c>
      <c r="O17" s="5" t="n">
        <v>143.44086</v>
      </c>
      <c r="P17" s="5" t="n">
        <v>146.0304000278308</v>
      </c>
      <c r="Q17" s="5" t="n">
        <v>148.6199400556617</v>
      </c>
      <c r="R17" s="5" t="n">
        <v>151.2094800834925</v>
      </c>
      <c r="S17" s="5" t="n">
        <v>153.7990201113233</v>
      </c>
      <c r="T17" s="5" t="n">
        <v>156.3885601391541</v>
      </c>
      <c r="U17" s="5" t="n">
        <v>158.9781001669849</v>
      </c>
      <c r="V17" s="5" t="n">
        <v>161.5676401948157</v>
      </c>
      <c r="W17" s="5" t="n">
        <v>164.1571802226466</v>
      </c>
      <c r="X17" s="5" t="n">
        <v>166.7467202504774</v>
      </c>
      <c r="Y17" s="5" t="n">
        <v>169.3362602783082</v>
      </c>
      <c r="Z17" s="5" t="n">
        <v>171.925800306139</v>
      </c>
      <c r="AA17" s="5" t="n"/>
      <c r="AB17" s="5" t="n"/>
      <c r="AC17" s="5" t="n"/>
      <c r="AD17" s="5" t="n"/>
      <c r="AE17" s="5" t="inlineStr">
        <is>
          <t>legacy Mitigation row 651</t>
        </is>
      </c>
    </row>
    <row r="18">
      <c r="A18" s="5" t="inlineStr">
        <is>
          <t>IEA|nga.lng</t>
        </is>
      </c>
      <c r="B18" s="5" t="inlineStr">
        <is>
          <t>IEA</t>
        </is>
      </c>
      <c r="C18" s="5" t="inlineStr">
        <is>
          <t>nga.lng</t>
        </is>
      </c>
      <c r="D18" s="5" t="inlineStr">
        <is>
          <t>Natural Gas - LNG</t>
        </is>
      </c>
      <c r="E18" s="5" t="inlineStr">
        <is>
          <t>$/MMBtu nom</t>
        </is>
      </c>
      <c r="F18" s="5" t="n">
        <v>15.907363</v>
      </c>
      <c r="G18" s="5" t="n">
        <v>37.519835</v>
      </c>
      <c r="H18" s="5" t="n">
        <v>12.883181</v>
      </c>
      <c r="I18" s="5" t="n">
        <v>10.891141</v>
      </c>
      <c r="J18" s="5" t="n">
        <v>10.3357968690919</v>
      </c>
      <c r="K18" s="5" t="n">
        <v>9.780452738183799</v>
      </c>
      <c r="L18" s="5" t="n">
        <v>9.225108607275699</v>
      </c>
      <c r="M18" s="5" t="n">
        <v>8.669764476367599</v>
      </c>
      <c r="N18" s="5" t="n">
        <v>8.114420345459498</v>
      </c>
      <c r="O18" s="5" t="n">
        <v>7.559076214551397</v>
      </c>
      <c r="P18" s="5" t="n">
        <v>7.880552979503713</v>
      </c>
      <c r="Q18" s="5" t="n">
        <v>8.202029744456031</v>
      </c>
      <c r="R18" s="5" t="n">
        <v>8.523506509408348</v>
      </c>
      <c r="S18" s="5" t="n">
        <v>8.844983274360665</v>
      </c>
      <c r="T18" s="5" t="n">
        <v>9.16646003931298</v>
      </c>
      <c r="U18" s="5" t="n">
        <v>9.487936804265297</v>
      </c>
      <c r="V18" s="5" t="n">
        <v>9.809413569217615</v>
      </c>
      <c r="W18" s="5" t="n">
        <v>10.13089033416993</v>
      </c>
      <c r="X18" s="5" t="n">
        <v>10.45236709912225</v>
      </c>
      <c r="Y18" s="5" t="n">
        <v>10.77384386407456</v>
      </c>
      <c r="Z18" s="5" t="n"/>
      <c r="AA18" s="5" t="n"/>
      <c r="AB18" s="5" t="n"/>
      <c r="AC18" s="5" t="n"/>
      <c r="AD18" s="5" t="n"/>
      <c r="AE18" s="5" t="inlineStr">
        <is>
          <t>legacy Mitigation row 652</t>
        </is>
      </c>
    </row>
    <row r="19">
      <c r="A19" s="5" t="inlineStr">
        <is>
          <t>IEA|nga.nam</t>
        </is>
      </c>
      <c r="B19" s="5" t="inlineStr">
        <is>
          <t>IEA</t>
        </is>
      </c>
      <c r="C19" s="5" t="inlineStr">
        <is>
          <t>nga.nam</t>
        </is>
      </c>
      <c r="D19" s="5" t="inlineStr">
        <is>
          <t>Natural Gas - North Am</t>
        </is>
      </c>
      <c r="E19" s="5" t="inlineStr">
        <is>
          <t>$/MMBtu nom</t>
        </is>
      </c>
      <c r="F19" s="5" t="n">
        <v>3.716119</v>
      </c>
      <c r="G19" s="5" t="n">
        <v>6.516296</v>
      </c>
      <c r="H19" s="5" t="n">
        <v>2.671452</v>
      </c>
      <c r="I19" s="5" t="n">
        <v>2.417967</v>
      </c>
      <c r="J19" s="5" t="n">
        <v>2.77088012145514</v>
      </c>
      <c r="K19" s="5" t="n">
        <v>3.123793242910279</v>
      </c>
      <c r="L19" s="5" t="n">
        <v>3.476706364365419</v>
      </c>
      <c r="M19" s="5" t="n">
        <v>3.829619485820559</v>
      </c>
      <c r="N19" s="5" t="n">
        <v>4.182532607275698</v>
      </c>
      <c r="O19" s="5" t="n">
        <v>4.535445728730839</v>
      </c>
      <c r="P19" s="5" t="n">
        <v>4.663121680103883</v>
      </c>
      <c r="Q19" s="5" t="n">
        <v>4.790797631476926</v>
      </c>
      <c r="R19" s="5" t="n">
        <v>4.91847358284997</v>
      </c>
      <c r="S19" s="5" t="n">
        <v>5.046149534223014</v>
      </c>
      <c r="T19" s="5" t="n">
        <v>5.173825485596058</v>
      </c>
      <c r="U19" s="5" t="n">
        <v>5.301501436969102</v>
      </c>
      <c r="V19" s="5" t="n">
        <v>5.429177388342145</v>
      </c>
      <c r="W19" s="5" t="n">
        <v>5.55685333971519</v>
      </c>
      <c r="X19" s="5" t="n">
        <v>5.684529291088234</v>
      </c>
      <c r="Y19" s="5" t="n">
        <v>5.812205242461277</v>
      </c>
      <c r="Z19" s="5" t="n"/>
      <c r="AA19" s="5" t="n"/>
      <c r="AB19" s="5" t="n"/>
      <c r="AC19" s="5" t="n"/>
      <c r="AD19" s="5" t="n"/>
      <c r="AE19" s="5" t="inlineStr">
        <is>
          <t>legacy Mitigation row 653</t>
        </is>
      </c>
    </row>
    <row r="20">
      <c r="A20" s="5" t="inlineStr">
        <is>
          <t>IEA|nga.eur</t>
        </is>
      </c>
      <c r="B20" s="5" t="inlineStr">
        <is>
          <t>IEA</t>
        </is>
      </c>
      <c r="C20" s="5" t="inlineStr">
        <is>
          <t>nga.eur</t>
        </is>
      </c>
      <c r="D20" s="5" t="inlineStr">
        <is>
          <t>Natural Gas - Europe</t>
        </is>
      </c>
      <c r="E20" s="5" t="inlineStr">
        <is>
          <t>$/MMBtu nom</t>
        </is>
      </c>
      <c r="F20" s="5" t="n">
        <v>18.600467</v>
      </c>
      <c r="G20" s="5" t="n">
        <v>33.297022</v>
      </c>
      <c r="H20" s="5" t="n">
        <v>13.463505</v>
      </c>
      <c r="I20" s="5" t="n">
        <v>11.708527</v>
      </c>
      <c r="J20" s="5" t="n">
        <v>11.3658323097635</v>
      </c>
      <c r="K20" s="5" t="n">
        <v>11.02313761952701</v>
      </c>
      <c r="L20" s="5" t="n">
        <v>10.68044292929051</v>
      </c>
      <c r="M20" s="5" t="n">
        <v>10.33774823905401</v>
      </c>
      <c r="N20" s="5" t="n">
        <v>9.995053548817513</v>
      </c>
      <c r="O20" s="5" t="n">
        <v>9.652358858581016</v>
      </c>
      <c r="P20" s="5" t="n">
        <v>9.934620683299968</v>
      </c>
      <c r="Q20" s="5" t="n">
        <v>10.21688250801892</v>
      </c>
      <c r="R20" s="5" t="n">
        <v>10.49914433273788</v>
      </c>
      <c r="S20" s="5" t="n">
        <v>10.78140615745683</v>
      </c>
      <c r="T20" s="5" t="n">
        <v>11.06366798217578</v>
      </c>
      <c r="U20" s="5" t="n">
        <v>11.34592980689474</v>
      </c>
      <c r="V20" s="5" t="n">
        <v>11.62819163161369</v>
      </c>
      <c r="W20" s="5" t="n">
        <v>11.91045345633264</v>
      </c>
      <c r="X20" s="5" t="n">
        <v>12.1927152810516</v>
      </c>
      <c r="Y20" s="5" t="n">
        <v>12.47497710577055</v>
      </c>
      <c r="Z20" s="5" t="n"/>
      <c r="AA20" s="5" t="n"/>
      <c r="AB20" s="5" t="n"/>
      <c r="AC20" s="5" t="n"/>
      <c r="AD20" s="5" t="n"/>
      <c r="AE20" s="5" t="inlineStr">
        <is>
          <t>legacy Mitigation row 654</t>
        </is>
      </c>
    </row>
    <row r="21">
      <c r="A21" s="5" t="inlineStr">
        <is>
          <t>IEA|nga.glo</t>
        </is>
      </c>
      <c r="B21" s="5" t="inlineStr">
        <is>
          <t>IEA</t>
        </is>
      </c>
      <c r="C21" s="5" t="inlineStr">
        <is>
          <t>nga.glo</t>
        </is>
      </c>
      <c r="D21" s="5" t="inlineStr">
        <is>
          <t>Natural gas - Global</t>
        </is>
      </c>
      <c r="E21" s="5" t="inlineStr">
        <is>
          <t>$/MMBtu nom</t>
        </is>
      </c>
      <c r="F21" s="5" t="n">
        <v>12.74131633333333</v>
      </c>
      <c r="G21" s="5" t="n">
        <v>25.77771766666666</v>
      </c>
      <c r="H21" s="5" t="n">
        <v>9.672712666666667</v>
      </c>
      <c r="I21" s="5" t="n">
        <v>8.339211666666666</v>
      </c>
      <c r="J21" s="5" t="n">
        <v>8.157503100103513</v>
      </c>
      <c r="K21" s="5" t="n">
        <v>7.975794533540362</v>
      </c>
      <c r="L21" s="5" t="n">
        <v>7.794085966977209</v>
      </c>
      <c r="M21" s="5" t="n">
        <v>7.612377400414057</v>
      </c>
      <c r="N21" s="5" t="n">
        <v>7.430668833850903</v>
      </c>
      <c r="O21" s="5" t="n">
        <v>7.24896026728775</v>
      </c>
      <c r="P21" s="5" t="n">
        <v>7.492765114302522</v>
      </c>
      <c r="Q21" s="5" t="n">
        <v>7.736569961317294</v>
      </c>
      <c r="R21" s="5" t="n">
        <v>7.980374808332065</v>
      </c>
      <c r="S21" s="5" t="n">
        <v>8.224179655346836</v>
      </c>
      <c r="T21" s="5" t="n">
        <v>8.467984502361608</v>
      </c>
      <c r="U21" s="5" t="n">
        <v>8.71178934937638</v>
      </c>
      <c r="V21" s="5" t="n">
        <v>8.955594196391148</v>
      </c>
      <c r="W21" s="5" t="n">
        <v>9.19939904340592</v>
      </c>
      <c r="X21" s="5" t="n">
        <v>9.443203890420692</v>
      </c>
      <c r="Y21" s="5" t="n">
        <v>9.687008737435464</v>
      </c>
      <c r="Z21" s="5" t="n"/>
      <c r="AA21" s="5" t="n"/>
      <c r="AB21" s="5" t="n"/>
      <c r="AC21" s="5" t="n"/>
      <c r="AD21" s="5" t="n"/>
      <c r="AE21" s="5" t="inlineStr">
        <is>
          <t>legacy Mitigation row 655</t>
        </is>
      </c>
    </row>
    <row r="22">
      <c r="A22" s="5" t="inlineStr">
        <is>
          <t>EIA|oil</t>
        </is>
      </c>
      <c r="B22" s="5" t="inlineStr">
        <is>
          <t>EIA</t>
        </is>
      </c>
      <c r="C22" s="5" t="inlineStr">
        <is>
          <t>oil</t>
        </is>
      </c>
      <c r="D22" s="5" t="inlineStr">
        <is>
          <t>Crude Oil</t>
        </is>
      </c>
      <c r="E22" s="5" t="inlineStr">
        <is>
          <t>$/bbl nom</t>
        </is>
      </c>
      <c r="F22" s="5" t="n">
        <v>70.83150000000001</v>
      </c>
      <c r="G22" s="5" t="n">
        <v>102.129997</v>
      </c>
      <c r="H22" s="5" t="n">
        <v>95.329002</v>
      </c>
      <c r="I22" s="5" t="n">
        <v>98.708405</v>
      </c>
      <c r="J22" s="5" t="n">
        <v>94.878891</v>
      </c>
      <c r="K22" s="5" t="n">
        <v>97.83047500000001</v>
      </c>
      <c r="L22" s="5" t="n">
        <v>100.425552</v>
      </c>
      <c r="M22" s="5" t="n">
        <v>103.260544</v>
      </c>
      <c r="N22" s="5" t="n">
        <v>106.227829</v>
      </c>
      <c r="O22" s="5" t="n">
        <v>109.439186</v>
      </c>
      <c r="P22" s="5" t="n">
        <v>112.639786</v>
      </c>
      <c r="Q22" s="5" t="n">
        <v>116.265869</v>
      </c>
      <c r="R22" s="5" t="n">
        <v>119.618378</v>
      </c>
      <c r="S22" s="5" t="n">
        <v>123.399551</v>
      </c>
      <c r="T22" s="5" t="n">
        <v>127.457848</v>
      </c>
      <c r="U22" s="5" t="n">
        <v>131.215973</v>
      </c>
      <c r="V22" s="5" t="n">
        <v>135.083923</v>
      </c>
      <c r="W22" s="5" t="n">
        <v>138.850723</v>
      </c>
      <c r="X22" s="5" t="n">
        <v>142.697296</v>
      </c>
      <c r="Y22" s="5" t="n">
        <v>146.678238</v>
      </c>
      <c r="Z22" s="5" t="n">
        <v>150.81691</v>
      </c>
      <c r="AA22" s="5" t="n"/>
      <c r="AB22" s="5" t="n"/>
      <c r="AC22" s="5" t="n"/>
      <c r="AD22" s="5" t="n"/>
      <c r="AE22" s="5" t="inlineStr">
        <is>
          <t>legacy Mitigation row 658</t>
        </is>
      </c>
    </row>
    <row r="23">
      <c r="A23" s="5" t="inlineStr">
        <is>
          <t>EIA|coa</t>
        </is>
      </c>
      <c r="B23" s="5" t="inlineStr">
        <is>
          <t>EIA</t>
        </is>
      </c>
      <c r="C23" s="5" t="inlineStr">
        <is>
          <t>coa</t>
        </is>
      </c>
      <c r="D23" s="5" t="inlineStr">
        <is>
          <t>Coal</t>
        </is>
      </c>
      <c r="E23" s="5" t="inlineStr">
        <is>
          <t>$/ton nom</t>
        </is>
      </c>
      <c r="F23" s="5" t="n">
        <v>143.984744</v>
      </c>
      <c r="G23" s="5" t="n">
        <v>121.4953263754496</v>
      </c>
      <c r="H23" s="5" t="n">
        <v>123.3101185654207</v>
      </c>
      <c r="I23" s="5" t="n">
        <v>132.7172859651381</v>
      </c>
      <c r="J23" s="5" t="n">
        <v>136.8789462683526</v>
      </c>
      <c r="K23" s="5" t="n">
        <v>148.1173610735664</v>
      </c>
      <c r="L23" s="5" t="n">
        <v>164.7627264911876</v>
      </c>
      <c r="M23" s="5" t="n">
        <v>173.84431264902</v>
      </c>
      <c r="N23" s="5" t="n">
        <v>177.5080927236918</v>
      </c>
      <c r="O23" s="5" t="n">
        <v>188.2118799606094</v>
      </c>
      <c r="P23" s="5" t="n">
        <v>205.676116718544</v>
      </c>
      <c r="Q23" s="5" t="n">
        <v>201.9020397118767</v>
      </c>
      <c r="R23" s="5" t="n">
        <v>206.578567419714</v>
      </c>
      <c r="S23" s="5" t="n">
        <v>211.65033398908</v>
      </c>
      <c r="T23" s="5" t="n">
        <v>218.5087353643224</v>
      </c>
      <c r="U23" s="5" t="n">
        <v>228.8590720485948</v>
      </c>
      <c r="V23" s="5" t="n">
        <v>241.1093827663188</v>
      </c>
      <c r="W23" s="5" t="n">
        <v>263.494994594075</v>
      </c>
      <c r="X23" s="5" t="n">
        <v>271.582250610852</v>
      </c>
      <c r="Y23" s="5" t="n">
        <v>288.1960733440866</v>
      </c>
      <c r="Z23" s="5" t="n">
        <v>305.8262331361331</v>
      </c>
      <c r="AA23" s="5" t="n"/>
      <c r="AB23" s="5" t="n"/>
      <c r="AC23" s="5" t="n"/>
      <c r="AD23" s="5" t="n"/>
      <c r="AE23" s="5" t="inlineStr">
        <is>
          <t>legacy Mitigation row 659</t>
        </is>
      </c>
    </row>
    <row r="24">
      <c r="A24" s="5" t="inlineStr">
        <is>
          <t>EIA|nga.lng</t>
        </is>
      </c>
      <c r="B24" s="5" t="inlineStr">
        <is>
          <t>EIA</t>
        </is>
      </c>
      <c r="C24" s="5" t="inlineStr">
        <is>
          <t>nga.lng</t>
        </is>
      </c>
      <c r="D24" s="5" t="inlineStr">
        <is>
          <t>Natural Gas - LNG</t>
        </is>
      </c>
      <c r="E24" s="5" t="inlineStr">
        <is>
          <t>$/MMBtu nom</t>
        </is>
      </c>
      <c r="F24" s="5" t="n">
        <v>15.907363</v>
      </c>
      <c r="G24" s="5" t="n">
        <v>37.519835</v>
      </c>
      <c r="H24" s="5" t="n">
        <v>12.883181</v>
      </c>
      <c r="I24" s="5" t="n">
        <v>10.891141</v>
      </c>
      <c r="J24" s="5" t="n">
        <v>10.3357968690919</v>
      </c>
      <c r="K24" s="5" t="n">
        <v>9.780452738183799</v>
      </c>
      <c r="L24" s="5" t="n">
        <v>9.225108607275699</v>
      </c>
      <c r="M24" s="5" t="n">
        <v>8.669764476367599</v>
      </c>
      <c r="N24" s="5" t="n">
        <v>8.114420345459498</v>
      </c>
      <c r="O24" s="5" t="n">
        <v>7.559076214551397</v>
      </c>
      <c r="P24" s="5" t="n">
        <v>7.880552979503713</v>
      </c>
      <c r="Q24" s="5" t="n">
        <v>8.202029744456031</v>
      </c>
      <c r="R24" s="5" t="n">
        <v>8.523506509408348</v>
      </c>
      <c r="S24" s="5" t="n">
        <v>8.844983274360665</v>
      </c>
      <c r="T24" s="5" t="n">
        <v>9.16646003931298</v>
      </c>
      <c r="U24" s="5" t="n">
        <v>9.487936804265297</v>
      </c>
      <c r="V24" s="5" t="n">
        <v>9.809413569217615</v>
      </c>
      <c r="W24" s="5" t="n">
        <v>10.13089033416993</v>
      </c>
      <c r="X24" s="5" t="n">
        <v>10.45236709912225</v>
      </c>
      <c r="Y24" s="5" t="n">
        <v>10.77384386407456</v>
      </c>
      <c r="Z24" s="5" t="n"/>
      <c r="AA24" s="5" t="n"/>
      <c r="AB24" s="5" t="n"/>
      <c r="AC24" s="5" t="n"/>
      <c r="AD24" s="5" t="n"/>
      <c r="AE24" s="5" t="inlineStr">
        <is>
          <t>legacy Mitigation row 660</t>
        </is>
      </c>
    </row>
    <row r="25">
      <c r="A25" s="5" t="inlineStr">
        <is>
          <t>EIA|nga.nam</t>
        </is>
      </c>
      <c r="B25" s="5" t="inlineStr">
        <is>
          <t>EIA</t>
        </is>
      </c>
      <c r="C25" s="5" t="inlineStr">
        <is>
          <t>nga.nam</t>
        </is>
      </c>
      <c r="D25" s="5" t="inlineStr">
        <is>
          <t>Natural Gas - North Am</t>
        </is>
      </c>
      <c r="E25" s="5" t="inlineStr">
        <is>
          <t>$/MMBtu nom</t>
        </is>
      </c>
      <c r="F25" s="5" t="n">
        <v>3.716119</v>
      </c>
      <c r="G25" s="5" t="n">
        <v>6.523997</v>
      </c>
      <c r="H25" s="5" t="n">
        <v>5.48408</v>
      </c>
      <c r="I25" s="5" t="n">
        <v>4.344237</v>
      </c>
      <c r="J25" s="5" t="n">
        <v>3.803406</v>
      </c>
      <c r="K25" s="5" t="n">
        <v>3.4125</v>
      </c>
      <c r="L25" s="5" t="n">
        <v>3.244545</v>
      </c>
      <c r="M25" s="5" t="n">
        <v>3.252955</v>
      </c>
      <c r="N25" s="5" t="n">
        <v>3.354208</v>
      </c>
      <c r="O25" s="5" t="n">
        <v>3.535144</v>
      </c>
      <c r="P25" s="5" t="n">
        <v>3.779019</v>
      </c>
      <c r="Q25" s="5" t="n">
        <v>4.074234</v>
      </c>
      <c r="R25" s="5" t="n">
        <v>4.442329</v>
      </c>
      <c r="S25" s="5" t="n">
        <v>4.751782</v>
      </c>
      <c r="T25" s="5" t="n">
        <v>5.016179</v>
      </c>
      <c r="U25" s="5" t="n">
        <v>5.148898</v>
      </c>
      <c r="V25" s="5" t="n">
        <v>5.326049</v>
      </c>
      <c r="W25" s="5" t="n">
        <v>5.631648</v>
      </c>
      <c r="X25" s="5" t="n">
        <v>5.639552</v>
      </c>
      <c r="Y25" s="5" t="n">
        <v>5.992483</v>
      </c>
      <c r="Z25" s="5" t="n">
        <v>6.257671</v>
      </c>
      <c r="AA25" s="5" t="n"/>
      <c r="AB25" s="5" t="n"/>
      <c r="AC25" s="5" t="n"/>
      <c r="AD25" s="5" t="n"/>
      <c r="AE25" s="5" t="inlineStr">
        <is>
          <t>legacy Mitigation row 661</t>
        </is>
      </c>
    </row>
    <row r="26">
      <c r="A26" s="5" t="inlineStr">
        <is>
          <t>EIA|nga.eur</t>
        </is>
      </c>
      <c r="B26" s="5" t="inlineStr">
        <is>
          <t>EIA</t>
        </is>
      </c>
      <c r="C26" s="5" t="inlineStr">
        <is>
          <t>nga.eur</t>
        </is>
      </c>
      <c r="D26" s="5" t="inlineStr">
        <is>
          <t>Natural Gas - Europe</t>
        </is>
      </c>
      <c r="E26" s="5" t="inlineStr">
        <is>
          <t>$/MMBtu nom</t>
        </is>
      </c>
      <c r="F26" s="5" t="n">
        <v>18.600467</v>
      </c>
      <c r="G26" s="5" t="n">
        <v>33.297022</v>
      </c>
      <c r="H26" s="5" t="n">
        <v>13.463505</v>
      </c>
      <c r="I26" s="5" t="n">
        <v>11.708527</v>
      </c>
      <c r="J26" s="5" t="n">
        <v>11.3658323097635</v>
      </c>
      <c r="K26" s="5" t="n">
        <v>11.02313761952701</v>
      </c>
      <c r="L26" s="5" t="n">
        <v>10.68044292929051</v>
      </c>
      <c r="M26" s="5" t="n">
        <v>10.33774823905401</v>
      </c>
      <c r="N26" s="5" t="n">
        <v>9.995053548817513</v>
      </c>
      <c r="O26" s="5" t="n">
        <v>9.652358858581016</v>
      </c>
      <c r="P26" s="5" t="n">
        <v>9.934620683299968</v>
      </c>
      <c r="Q26" s="5" t="n">
        <v>10.21688250801892</v>
      </c>
      <c r="R26" s="5" t="n">
        <v>10.49914433273788</v>
      </c>
      <c r="S26" s="5" t="n">
        <v>10.78140615745683</v>
      </c>
      <c r="T26" s="5" t="n">
        <v>11.06366798217578</v>
      </c>
      <c r="U26" s="5" t="n">
        <v>11.34592980689474</v>
      </c>
      <c r="V26" s="5" t="n">
        <v>11.62819163161369</v>
      </c>
      <c r="W26" s="5" t="n">
        <v>11.91045345633264</v>
      </c>
      <c r="X26" s="5" t="n">
        <v>12.1927152810516</v>
      </c>
      <c r="Y26" s="5" t="n">
        <v>12.47497710577055</v>
      </c>
      <c r="Z26" s="5" t="n"/>
      <c r="AA26" s="5" t="n"/>
      <c r="AB26" s="5" t="n"/>
      <c r="AC26" s="5" t="n"/>
      <c r="AD26" s="5" t="n"/>
      <c r="AE26" s="5" t="inlineStr">
        <is>
          <t>legacy Mitigation row 662</t>
        </is>
      </c>
    </row>
    <row r="27">
      <c r="A27" s="5" t="inlineStr">
        <is>
          <t>EIA|nga.glo</t>
        </is>
      </c>
      <c r="B27" s="5" t="inlineStr">
        <is>
          <t>EIA</t>
        </is>
      </c>
      <c r="C27" s="5" t="inlineStr">
        <is>
          <t>nga.glo</t>
        </is>
      </c>
      <c r="D27" s="5" t="inlineStr">
        <is>
          <t>Natural gas - Global</t>
        </is>
      </c>
      <c r="E27" s="5" t="inlineStr">
        <is>
          <t>$/MMBtu nom</t>
        </is>
      </c>
      <c r="F27" s="5" t="n">
        <v>12.74131633333333</v>
      </c>
      <c r="G27" s="5" t="n">
        <v>25.78028466666667</v>
      </c>
      <c r="H27" s="5" t="n">
        <v>10.61025533333333</v>
      </c>
      <c r="I27" s="5" t="n">
        <v>8.981301666666667</v>
      </c>
      <c r="J27" s="5" t="n">
        <v>8.501678392951801</v>
      </c>
      <c r="K27" s="5" t="n">
        <v>8.072030119236935</v>
      </c>
      <c r="L27" s="5" t="n">
        <v>7.716698845522068</v>
      </c>
      <c r="M27" s="5" t="n">
        <v>7.420155905140536</v>
      </c>
      <c r="N27" s="5" t="n">
        <v>7.15456063142567</v>
      </c>
      <c r="O27" s="5" t="n">
        <v>6.915526357710804</v>
      </c>
      <c r="P27" s="5" t="n">
        <v>7.198064220934561</v>
      </c>
      <c r="Q27" s="5" t="n">
        <v>7.497715417491651</v>
      </c>
      <c r="R27" s="5" t="n">
        <v>7.821659947382074</v>
      </c>
      <c r="S27" s="5" t="n">
        <v>8.126057143939164</v>
      </c>
      <c r="T27" s="5" t="n">
        <v>8.415435673829588</v>
      </c>
      <c r="U27" s="5" t="n">
        <v>8.660921537053346</v>
      </c>
      <c r="V27" s="5" t="n">
        <v>8.921218066943768</v>
      </c>
      <c r="W27" s="5" t="n">
        <v>9.224330596834191</v>
      </c>
      <c r="X27" s="5" t="n">
        <v>9.428211460057947</v>
      </c>
      <c r="Y27" s="5" t="n">
        <v>9.747101323281704</v>
      </c>
      <c r="Z27" s="5" t="n">
        <v>6.257671</v>
      </c>
      <c r="AA27" s="5" t="n"/>
      <c r="AB27" s="5" t="n"/>
      <c r="AC27" s="5" t="n"/>
      <c r="AD27" s="5" t="n"/>
      <c r="AE27" s="5" t="inlineStr">
        <is>
          <t>legacy Mitigation row 663</t>
        </is>
      </c>
    </row>
    <row r="28">
      <c r="A28" s="5" t="inlineStr">
        <is>
          <t>AVG|oil</t>
        </is>
      </c>
      <c r="B28" s="5" t="inlineStr">
        <is>
          <t>AVG</t>
        </is>
      </c>
      <c r="C28" s="5" t="inlineStr">
        <is>
          <t>oil</t>
        </is>
      </c>
      <c r="D28" s="5" t="inlineStr">
        <is>
          <t>Crude Oil</t>
        </is>
      </c>
      <c r="E28" s="5" t="inlineStr">
        <is>
          <t>$/bbl nom</t>
        </is>
      </c>
      <c r="F28" s="5" t="n">
        <v>70.7344583333325</v>
      </c>
      <c r="G28" s="5" t="n">
        <v>99.98670491666751</v>
      </c>
      <c r="H28" s="5" t="n">
        <v>85.64693449999999</v>
      </c>
      <c r="I28" s="5" t="n">
        <v>84.80763741666749</v>
      </c>
      <c r="J28" s="5" t="n">
        <v>79.52722218236897</v>
      </c>
      <c r="K28" s="5" t="n">
        <v>83.47885736473795</v>
      </c>
      <c r="L28" s="5" t="n">
        <v>82.83755771540675</v>
      </c>
      <c r="M28" s="5" t="n">
        <v>83.90606367003787</v>
      </c>
      <c r="N28" s="5" t="n">
        <v>85.4120391640808</v>
      </c>
      <c r="O28" s="5" t="n">
        <v>87.04656942687247</v>
      </c>
      <c r="P28" s="5" t="n">
        <v>88.5709278112559</v>
      </c>
      <c r="Q28" s="5" t="n">
        <v>90.56586378321592</v>
      </c>
      <c r="R28" s="5" t="n">
        <v>92.49240625517594</v>
      </c>
      <c r="S28" s="5" t="n">
        <v>94.52611472713595</v>
      </c>
      <c r="T28" s="5" t="n">
        <v>96.62910419909599</v>
      </c>
      <c r="U28" s="5" t="n">
        <v>98.657050671056</v>
      </c>
      <c r="V28" s="5" t="n">
        <v>100.712453393016</v>
      </c>
      <c r="W28" s="5" t="n">
        <v>102.742568614976</v>
      </c>
      <c r="X28" s="5" t="n">
        <v>104.7926270869361</v>
      </c>
      <c r="Y28" s="5" t="n">
        <v>106.8762778088961</v>
      </c>
      <c r="Z28" s="5" t="n">
        <v>108.3709914726895</v>
      </c>
      <c r="AA28" s="5" t="n"/>
      <c r="AB28" s="5" t="n"/>
      <c r="AC28" s="5" t="n"/>
      <c r="AD28" s="5" t="n"/>
      <c r="AE28" s="5" t="inlineStr">
        <is>
          <t>legacy Mitigation row 666</t>
        </is>
      </c>
    </row>
    <row r="29">
      <c r="A29" s="5" t="inlineStr">
        <is>
          <t>AVG|coa</t>
        </is>
      </c>
      <c r="B29" s="5" t="inlineStr">
        <is>
          <t>AVG</t>
        </is>
      </c>
      <c r="C29" s="5" t="inlineStr">
        <is>
          <t>coa</t>
        </is>
      </c>
      <c r="D29" s="5" t="inlineStr">
        <is>
          <t>Coal</t>
        </is>
      </c>
      <c r="E29" s="5" t="inlineStr">
        <is>
          <t>$/ton nom</t>
        </is>
      </c>
      <c r="F29" s="5" t="n">
        <v>142.501058</v>
      </c>
      <c r="G29" s="5" t="n">
        <v>308.6820314271949</v>
      </c>
      <c r="H29" s="5" t="n">
        <v>168.0986133080227</v>
      </c>
      <c r="I29" s="5" t="n">
        <v>138.991679157952</v>
      </c>
      <c r="J29" s="5" t="n">
        <v>120.4385310670881</v>
      </c>
      <c r="K29" s="5" t="n">
        <v>131.0800832683916</v>
      </c>
      <c r="L29" s="5" t="n">
        <v>139.6053674828175</v>
      </c>
      <c r="M29" s="5" t="n">
        <v>142.3832948047412</v>
      </c>
      <c r="N29" s="5" t="n">
        <v>143.8490363091836</v>
      </c>
      <c r="O29" s="5" t="n">
        <v>147.0349259440295</v>
      </c>
      <c r="P29" s="5" t="n">
        <v>152.5585758984755</v>
      </c>
      <c r="Q29" s="5" t="n">
        <v>153.4085524160128</v>
      </c>
      <c r="R29" s="5" t="n">
        <v>156.3711801121763</v>
      </c>
      <c r="S29" s="5" t="n">
        <v>159.4326175237219</v>
      </c>
      <c r="T29" s="5" t="n">
        <v>162.9407136367366</v>
      </c>
      <c r="U29" s="5" t="n">
        <v>167.3217935770088</v>
      </c>
      <c r="V29" s="5" t="n">
        <v>172.177867025644</v>
      </c>
      <c r="W29" s="5" t="n">
        <v>179.5677657517871</v>
      </c>
      <c r="X29" s="5" t="n">
        <v>183.3830755251855</v>
      </c>
      <c r="Y29" s="5" t="n">
        <v>189.3300269776983</v>
      </c>
      <c r="Z29" s="5" t="n">
        <v>195.531062694914</v>
      </c>
      <c r="AA29" s="5" t="n"/>
      <c r="AB29" s="5" t="n"/>
      <c r="AC29" s="5" t="n"/>
      <c r="AD29" s="5" t="n"/>
      <c r="AE29" s="5" t="inlineStr">
        <is>
          <t>legacy Mitigation row 667</t>
        </is>
      </c>
    </row>
    <row r="30">
      <c r="A30" s="5" t="inlineStr">
        <is>
          <t>AVG|nga.lng</t>
        </is>
      </c>
      <c r="B30" s="5" t="inlineStr">
        <is>
          <t>AVG</t>
        </is>
      </c>
      <c r="C30" s="5" t="inlineStr">
        <is>
          <t>nga.lng</t>
        </is>
      </c>
      <c r="D30" s="5" t="inlineStr">
        <is>
          <t>Natural Gas - LNG</t>
        </is>
      </c>
      <c r="E30" s="5" t="inlineStr">
        <is>
          <t>$/MMBtu nom</t>
        </is>
      </c>
      <c r="F30" s="5" t="n">
        <v>16.87456931612667</v>
      </c>
      <c r="G30" s="5" t="n">
        <v>37.0523380474</v>
      </c>
      <c r="H30" s="5" t="n">
        <v>13.15336308206667</v>
      </c>
      <c r="I30" s="5" t="n">
        <v>11.18732584419667</v>
      </c>
      <c r="J30" s="5" t="n">
        <v>11.30784895636397</v>
      </c>
      <c r="K30" s="5" t="n">
        <v>11.74353991272793</v>
      </c>
      <c r="L30" s="5" t="n">
        <v>10.81703178376131</v>
      </c>
      <c r="M30" s="5" t="n">
        <v>9.655904911120693</v>
      </c>
      <c r="N30" s="5" t="n">
        <v>9.225573532254593</v>
      </c>
      <c r="O30" s="5" t="n">
        <v>9.065117865367418</v>
      </c>
      <c r="P30" s="5" t="n">
        <v>9.195054554752149</v>
      </c>
      <c r="Q30" s="5" t="n">
        <v>9.418686663016269</v>
      </c>
      <c r="R30" s="5" t="n">
        <v>9.642318771280388</v>
      </c>
      <c r="S30" s="5" t="n">
        <v>9.865950879544508</v>
      </c>
      <c r="T30" s="5" t="n">
        <v>10.08958298780863</v>
      </c>
      <c r="U30" s="5" t="n">
        <v>10.31321509607275</v>
      </c>
      <c r="V30" s="5" t="n">
        <v>10.53684720433687</v>
      </c>
      <c r="W30" s="5" t="n">
        <v>10.76047931260099</v>
      </c>
      <c r="X30" s="5" t="n">
        <v>10.98411142086511</v>
      </c>
      <c r="Y30" s="5" t="n">
        <v>11.20774352912923</v>
      </c>
      <c r="Z30" s="5" t="n">
        <v>11.59940314157658</v>
      </c>
      <c r="AA30" s="5" t="n"/>
      <c r="AB30" s="5" t="n"/>
      <c r="AC30" s="5" t="n"/>
      <c r="AD30" s="5" t="n"/>
      <c r="AE30" s="5" t="inlineStr">
        <is>
          <t>legacy Mitigation row 668</t>
        </is>
      </c>
    </row>
    <row r="31">
      <c r="A31" s="5" t="inlineStr">
        <is>
          <t>AVG|nga.nam</t>
        </is>
      </c>
      <c r="B31" s="5" t="inlineStr">
        <is>
          <t>AVG</t>
        </is>
      </c>
      <c r="C31" s="5" t="inlineStr">
        <is>
          <t>nga.nam</t>
        </is>
      </c>
      <c r="D31" s="5" t="inlineStr">
        <is>
          <t>Natural Gas - North Am</t>
        </is>
      </c>
      <c r="E31" s="5" t="inlineStr">
        <is>
          <t>$/MMBtu nom</t>
        </is>
      </c>
      <c r="F31" s="5" t="n">
        <v>3.7499413333325</v>
      </c>
      <c r="G31" s="5" t="n">
        <v>6.4812264166675</v>
      </c>
      <c r="H31" s="5" t="n">
        <v>3.3411980833325</v>
      </c>
      <c r="I31" s="5" t="n">
        <v>2.8428198333325</v>
      </c>
      <c r="J31" s="5" t="n">
        <v>3.402256530363785</v>
      </c>
      <c r="K31" s="5" t="n">
        <v>3.440345060727569</v>
      </c>
      <c r="L31" s="5" t="n">
        <v>3.567124937587317</v>
      </c>
      <c r="M31" s="5" t="n">
        <v>3.653805227428463</v>
      </c>
      <c r="N31" s="5" t="n">
        <v>3.768493831100492</v>
      </c>
      <c r="O31" s="5" t="n">
        <v>3.928279775319332</v>
      </c>
      <c r="P31" s="5" t="n">
        <v>4.041354442254187</v>
      </c>
      <c r="Q31" s="5" t="n">
        <v>4.181316172738633</v>
      </c>
      <c r="R31" s="5" t="n">
        <v>4.339497903223079</v>
      </c>
      <c r="S31" s="5" t="n">
        <v>4.483019133707525</v>
      </c>
      <c r="T31" s="5" t="n">
        <v>4.615276364191971</v>
      </c>
      <c r="U31" s="5" t="n">
        <v>4.714614094676415</v>
      </c>
      <c r="V31" s="5" t="n">
        <v>4.82505982516086</v>
      </c>
      <c r="W31" s="5" t="n">
        <v>4.967617555645306</v>
      </c>
      <c r="X31" s="5" t="n">
        <v>5.035751536129752</v>
      </c>
      <c r="Y31" s="5" t="n">
        <v>5.190142266614198</v>
      </c>
      <c r="Z31" s="5" t="n">
        <v>5.116835931520083</v>
      </c>
      <c r="AA31" s="5" t="n"/>
      <c r="AB31" s="5" t="n"/>
      <c r="AC31" s="5" t="n"/>
      <c r="AD31" s="5" t="n"/>
      <c r="AE31" s="5" t="inlineStr">
        <is>
          <t>legacy Mitigation row 669</t>
        </is>
      </c>
    </row>
    <row r="32">
      <c r="A32" s="5" t="inlineStr">
        <is>
          <t>AVG|nga.eur</t>
        </is>
      </c>
      <c r="B32" s="5" t="inlineStr">
        <is>
          <t>AVG</t>
        </is>
      </c>
      <c r="C32" s="5" t="inlineStr">
        <is>
          <t>nga.eur</t>
        </is>
      </c>
      <c r="D32" s="5" t="inlineStr">
        <is>
          <t>Natural Gas - Europe</t>
        </is>
      </c>
      <c r="E32" s="5" t="inlineStr">
        <is>
          <t>$/MMBtu nom</t>
        </is>
      </c>
      <c r="F32" s="5" t="n">
        <v>15.08982634128</v>
      </c>
      <c r="G32" s="5" t="n">
        <v>29.74792727954</v>
      </c>
      <c r="H32" s="5" t="n">
        <v>13.57793133222667</v>
      </c>
      <c r="I32" s="5" t="n">
        <v>11.81462731887667</v>
      </c>
      <c r="J32" s="5" t="n">
        <v>12.2594081032545</v>
      </c>
      <c r="K32" s="5" t="n">
        <v>12.71174953984234</v>
      </c>
      <c r="L32" s="5" t="n">
        <v>11.7781302399255</v>
      </c>
      <c r="M32" s="5" t="n">
        <v>10.68705373722216</v>
      </c>
      <c r="N32" s="5" t="n">
        <v>10.29050537790119</v>
      </c>
      <c r="O32" s="5" t="n">
        <v>10.17355578680909</v>
      </c>
      <c r="P32" s="5" t="n">
        <v>10.37105810266853</v>
      </c>
      <c r="Q32" s="5" t="n">
        <v>10.59033098352239</v>
      </c>
      <c r="R32" s="5" t="n">
        <v>10.80960386437625</v>
      </c>
      <c r="S32" s="5" t="n">
        <v>11.02887674523011</v>
      </c>
      <c r="T32" s="5" t="n">
        <v>11.24814962608396</v>
      </c>
      <c r="U32" s="5" t="n">
        <v>11.46742250693782</v>
      </c>
      <c r="V32" s="5" t="n">
        <v>11.68669538779167</v>
      </c>
      <c r="W32" s="5" t="n">
        <v>11.90596826864554</v>
      </c>
      <c r="X32" s="5" t="n">
        <v>12.12524114949939</v>
      </c>
      <c r="Y32" s="5" t="n">
        <v>12.34451403035325</v>
      </c>
      <c r="Z32" s="5" t="n">
        <v>12.4670609015659</v>
      </c>
      <c r="AA32" s="5" t="n"/>
      <c r="AB32" s="5" t="n"/>
      <c r="AC32" s="5" t="n"/>
      <c r="AD32" s="5" t="n"/>
      <c r="AE32" s="5" t="inlineStr">
        <is>
          <t>legacy Mitigation row 670</t>
        </is>
      </c>
    </row>
    <row r="33">
      <c r="A33" s="5" t="inlineStr">
        <is>
          <t>AVG|nga.glo</t>
        </is>
      </c>
      <c r="B33" s="5" t="inlineStr">
        <is>
          <t>AVG</t>
        </is>
      </c>
      <c r="C33" s="5" t="inlineStr">
        <is>
          <t>nga.glo</t>
        </is>
      </c>
      <c r="D33" s="5" t="inlineStr">
        <is>
          <t>Natural gas - Global</t>
        </is>
      </c>
      <c r="E33" s="5" t="inlineStr">
        <is>
          <t>$/MMBtu nom</t>
        </is>
      </c>
      <c r="F33" s="5" t="n">
        <v>11.90477899691306</v>
      </c>
      <c r="G33" s="5" t="n">
        <v>24.42716391453583</v>
      </c>
      <c r="H33" s="5" t="n">
        <v>10.02416416587528</v>
      </c>
      <c r="I33" s="5" t="n">
        <v>8.614924332135278</v>
      </c>
      <c r="J33" s="5" t="n">
        <v>8.989837863327418</v>
      </c>
      <c r="K33" s="5" t="n">
        <v>9.298544837765945</v>
      </c>
      <c r="L33" s="5" t="n">
        <v>8.720762320424706</v>
      </c>
      <c r="M33" s="5" t="n">
        <v>7.998921291923774</v>
      </c>
      <c r="N33" s="5" t="n">
        <v>7.761524247085426</v>
      </c>
      <c r="O33" s="5" t="n">
        <v>7.72231780916528</v>
      </c>
      <c r="P33" s="5" t="n">
        <v>7.869155699891624</v>
      </c>
      <c r="Q33" s="5" t="n">
        <v>8.063444606425763</v>
      </c>
      <c r="R33" s="5" t="n">
        <v>8.263806846293239</v>
      </c>
      <c r="S33" s="5" t="n">
        <v>8.459282252827379</v>
      </c>
      <c r="T33" s="5" t="n">
        <v>8.651002992694854</v>
      </c>
      <c r="U33" s="5" t="n">
        <v>8.831750565895661</v>
      </c>
      <c r="V33" s="5" t="n">
        <v>9.016200805763134</v>
      </c>
      <c r="W33" s="5" t="n">
        <v>9.21135504563061</v>
      </c>
      <c r="X33" s="5" t="n">
        <v>9.381701368831415</v>
      </c>
      <c r="Y33" s="5" t="n">
        <v>9.580799942032224</v>
      </c>
      <c r="Z33" s="5" t="n">
        <v>9.727766658220856</v>
      </c>
      <c r="AA33" s="5" t="n"/>
      <c r="AB33" s="5" t="n"/>
      <c r="AC33" s="5" t="n"/>
      <c r="AD33" s="5" t="n"/>
      <c r="AE33" s="5" t="inlineStr">
        <is>
          <t>legacy Mitigation row 671</t>
        </is>
      </c>
    </row>
    <row r="34">
      <c r="A34" s="5" t="inlineStr">
        <is>
          <t>IMF-IEA|oil</t>
        </is>
      </c>
      <c r="B34" s="5" t="inlineStr">
        <is>
          <t>IMF-IEA</t>
        </is>
      </c>
      <c r="C34" s="5" t="inlineStr">
        <is>
          <t>oil</t>
        </is>
      </c>
      <c r="D34" s="5" t="inlineStr">
        <is>
          <t>Crude Oil</t>
        </is>
      </c>
      <c r="E34" s="5" t="inlineStr">
        <is>
          <t>$/bbl nom</t>
        </is>
      </c>
      <c r="F34" s="5" t="n">
        <v>70.83150000000001</v>
      </c>
      <c r="G34" s="5" t="n">
        <v>98.99632800000001</v>
      </c>
      <c r="H34" s="5" t="n">
        <v>82.321243</v>
      </c>
      <c r="I34" s="5" t="n">
        <v>79.911739</v>
      </c>
      <c r="J34" s="5" t="n">
        <v>75.11499886473794</v>
      </c>
      <c r="K34" s="5" t="n">
        <v>82.04247722947591</v>
      </c>
      <c r="L34" s="5" t="n">
        <v>78.67181459421386</v>
      </c>
      <c r="M34" s="5" t="n">
        <v>78.78745445895181</v>
      </c>
      <c r="N34" s="5" t="n">
        <v>79.65084982368977</v>
      </c>
      <c r="O34" s="5" t="n">
        <v>80.61488168842772</v>
      </c>
      <c r="P34" s="5" t="n">
        <v>81.36358770335957</v>
      </c>
      <c r="Q34" s="5" t="n">
        <v>82.8407073934446</v>
      </c>
      <c r="R34" s="5" t="n">
        <v>84.31782708352964</v>
      </c>
      <c r="S34" s="5" t="n">
        <v>85.79494677361467</v>
      </c>
      <c r="T34" s="5" t="n">
        <v>87.27206646369972</v>
      </c>
      <c r="U34" s="5" t="n">
        <v>88.74918615378476</v>
      </c>
      <c r="V34" s="5" t="n">
        <v>90.2263058438698</v>
      </c>
      <c r="W34" s="5" t="n">
        <v>91.70342553395484</v>
      </c>
      <c r="X34" s="5" t="n">
        <v>93.18054522403988</v>
      </c>
      <c r="Y34" s="5" t="n">
        <v>94.65766491412492</v>
      </c>
      <c r="Z34" s="5" t="n">
        <v>81.38509950306393</v>
      </c>
      <c r="AA34" s="5" t="n"/>
      <c r="AB34" s="5" t="n"/>
      <c r="AC34" s="5" t="n"/>
      <c r="AD34" s="5" t="n"/>
      <c r="AE34" s="5" t="inlineStr">
        <is>
          <t>legacy Mitigation row 674</t>
        </is>
      </c>
    </row>
    <row r="35">
      <c r="A35" s="5" t="inlineStr">
        <is>
          <t>IMF-IEA|coa</t>
        </is>
      </c>
      <c r="B35" s="5" t="inlineStr">
        <is>
          <t>IMF-IEA</t>
        </is>
      </c>
      <c r="C35" s="5" t="inlineStr">
        <is>
          <t>coa</t>
        </is>
      </c>
      <c r="D35" s="5" t="inlineStr">
        <is>
          <t>Coal</t>
        </is>
      </c>
      <c r="E35" s="5" t="inlineStr">
        <is>
          <t>$/ton nom</t>
        </is>
      </c>
      <c r="F35" s="5" t="n">
        <v>143.984744</v>
      </c>
      <c r="G35" s="5" t="n">
        <v>384.169733</v>
      </c>
      <c r="H35" s="5" t="n">
        <v>188.152584</v>
      </c>
      <c r="I35" s="5" t="n">
        <v>143.551382</v>
      </c>
      <c r="J35" s="5" t="n">
        <v>112.437589</v>
      </c>
      <c r="K35" s="5" t="n">
        <v>135.601486</v>
      </c>
      <c r="L35" s="5" t="n">
        <v>143.176523</v>
      </c>
      <c r="M35" s="5" t="n">
        <v>143.310932</v>
      </c>
      <c r="N35" s="5" t="n">
        <v>143.44086</v>
      </c>
      <c r="O35" s="5" t="n">
        <v>143.44086</v>
      </c>
      <c r="P35" s="5" t="n">
        <v>144.7356300139154</v>
      </c>
      <c r="Q35" s="5" t="n">
        <v>147.3022100363143</v>
      </c>
      <c r="R35" s="5" t="n">
        <v>149.8687900587132</v>
      </c>
      <c r="S35" s="5" t="n">
        <v>152.435370081112</v>
      </c>
      <c r="T35" s="5" t="n">
        <v>155.0019501035109</v>
      </c>
      <c r="U35" s="5" t="n">
        <v>157.5685301259097</v>
      </c>
      <c r="V35" s="5" t="n">
        <v>160.1351101483086</v>
      </c>
      <c r="W35" s="5" t="n">
        <v>162.7016901707075</v>
      </c>
      <c r="X35" s="5" t="n">
        <v>165.2682701931063</v>
      </c>
      <c r="Y35" s="5" t="n">
        <v>167.8348502155052</v>
      </c>
      <c r="Z35" s="5" t="n">
        <v>170.401430237904</v>
      </c>
      <c r="AA35" s="5" t="n"/>
      <c r="AB35" s="5" t="n"/>
      <c r="AC35" s="5" t="n"/>
      <c r="AD35" s="5" t="n"/>
      <c r="AE35" s="5" t="inlineStr">
        <is>
          <t>legacy Mitigation row 675</t>
        </is>
      </c>
    </row>
    <row r="36">
      <c r="A36" s="5" t="inlineStr">
        <is>
          <t>IMF-IEA|nga.lng</t>
        </is>
      </c>
      <c r="B36" s="5" t="inlineStr">
        <is>
          <t>IMF-IEA</t>
        </is>
      </c>
      <c r="C36" s="5" t="inlineStr">
        <is>
          <t>nga.lng</t>
        </is>
      </c>
      <c r="D36" s="5" t="inlineStr">
        <is>
          <t>Natural Gas - LNG</t>
        </is>
      </c>
      <c r="E36" s="5" t="inlineStr">
        <is>
          <t>$/MMBtu nom</t>
        </is>
      </c>
      <c r="F36" s="5" t="n">
        <v>17.253915</v>
      </c>
      <c r="G36" s="5" t="n">
        <v>35.4084285</v>
      </c>
      <c r="H36" s="5" t="n">
        <v>13.173343</v>
      </c>
      <c r="I36" s="5" t="n">
        <v>11.299834</v>
      </c>
      <c r="J36" s="5" t="n">
        <v>11.21177343454595</v>
      </c>
      <c r="K36" s="5" t="n">
        <v>12.3653098690919</v>
      </c>
      <c r="L36" s="5" t="n">
        <v>10.86026280363785</v>
      </c>
      <c r="M36" s="5" t="n">
        <v>9.030507238183798</v>
      </c>
      <c r="N36" s="5" t="n">
        <v>8.288043672729749</v>
      </c>
      <c r="O36" s="5" t="n">
        <v>7.945371607275698</v>
      </c>
      <c r="P36" s="5" t="n">
        <v>8.038235489751857</v>
      </c>
      <c r="Q36" s="5" t="n">
        <v>8.271642500547099</v>
      </c>
      <c r="R36" s="5" t="n">
        <v>8.505049511342342</v>
      </c>
      <c r="S36" s="5" t="n">
        <v>8.738456522137584</v>
      </c>
      <c r="T36" s="5" t="n">
        <v>8.971863532932826</v>
      </c>
      <c r="U36" s="5" t="n">
        <v>9.205270543728068</v>
      </c>
      <c r="V36" s="5" t="n">
        <v>9.438677554523309</v>
      </c>
      <c r="W36" s="5" t="n">
        <v>9.672084565318553</v>
      </c>
      <c r="X36" s="5" t="n">
        <v>9.905491576113793</v>
      </c>
      <c r="Y36" s="5" t="n">
        <v>10.13889858690904</v>
      </c>
      <c r="Z36" s="5" t="n">
        <v>9.649290566381675</v>
      </c>
      <c r="AA36" s="5" t="n"/>
      <c r="AB36" s="5" t="n"/>
      <c r="AC36" s="5" t="n"/>
      <c r="AD36" s="5" t="n"/>
      <c r="AE36" s="5" t="inlineStr">
        <is>
          <t>legacy Mitigation row 676</t>
        </is>
      </c>
    </row>
    <row r="37">
      <c r="A37" s="5" t="inlineStr">
        <is>
          <t>IMF-IEA|nga.nam</t>
        </is>
      </c>
      <c r="B37" s="5" t="inlineStr">
        <is>
          <t>IMF-IEA</t>
        </is>
      </c>
      <c r="C37" s="5" t="inlineStr">
        <is>
          <t>nga.nam</t>
        </is>
      </c>
      <c r="D37" s="5" t="inlineStr">
        <is>
          <t>Natural Gas - North Am</t>
        </is>
      </c>
      <c r="E37" s="5" t="inlineStr">
        <is>
          <t>$/MMBtu nom</t>
        </is>
      </c>
      <c r="F37" s="5" t="n">
        <v>3.716119</v>
      </c>
      <c r="G37" s="5" t="n">
        <v>6.516296</v>
      </c>
      <c r="H37" s="5" t="n">
        <v>2.671452</v>
      </c>
      <c r="I37" s="5" t="n">
        <v>2.417967</v>
      </c>
      <c r="J37" s="5" t="n">
        <v>3.20281006072757</v>
      </c>
      <c r="K37" s="5" t="n">
        <v>3.32444012145514</v>
      </c>
      <c r="L37" s="5" t="n">
        <v>3.62135318218271</v>
      </c>
      <c r="M37" s="5" t="n">
        <v>3.75947624291028</v>
      </c>
      <c r="N37" s="5" t="n">
        <v>3.904057803637849</v>
      </c>
      <c r="O37" s="5" t="n">
        <v>4.097222864365419</v>
      </c>
      <c r="P37" s="5" t="n">
        <v>4.165477340051941</v>
      </c>
      <c r="Q37" s="5" t="n">
        <v>4.261835942837645</v>
      </c>
      <c r="R37" s="5" t="n">
        <v>4.358194545623348</v>
      </c>
      <c r="S37" s="5" t="n">
        <v>4.454553148409052</v>
      </c>
      <c r="T37" s="5" t="n">
        <v>4.550911751194755</v>
      </c>
      <c r="U37" s="5" t="n">
        <v>4.647270353980459</v>
      </c>
      <c r="V37" s="5" t="n">
        <v>4.743628956766162</v>
      </c>
      <c r="W37" s="5" t="n">
        <v>4.839987559551866</v>
      </c>
      <c r="X37" s="5" t="n">
        <v>4.93634616233757</v>
      </c>
      <c r="Y37" s="5" t="n">
        <v>5.032704765123273</v>
      </c>
      <c r="Z37" s="5" t="n">
        <v>4.318245541983631</v>
      </c>
      <c r="AA37" s="5" t="n"/>
      <c r="AB37" s="5" t="n"/>
      <c r="AC37" s="5" t="n"/>
      <c r="AD37" s="5" t="n"/>
      <c r="AE37" s="5" t="inlineStr">
        <is>
          <t>legacy Mitigation row 677</t>
        </is>
      </c>
    </row>
    <row r="38">
      <c r="A38" s="5" t="inlineStr">
        <is>
          <t>IMF-IEA|nga.eur</t>
        </is>
      </c>
      <c r="B38" s="5" t="inlineStr">
        <is>
          <t>IMF-IEA</t>
        </is>
      </c>
      <c r="C38" s="5" t="inlineStr">
        <is>
          <t>nga.eur</t>
        </is>
      </c>
      <c r="D38" s="5" t="inlineStr">
        <is>
          <t>Natural Gas - Europe</t>
        </is>
      </c>
      <c r="E38" s="5" t="inlineStr">
        <is>
          <t>$/MMBtu nom</t>
        </is>
      </c>
      <c r="F38" s="5" t="n">
        <v>17.253915</v>
      </c>
      <c r="G38" s="5" t="n">
        <v>35.4084285</v>
      </c>
      <c r="H38" s="5" t="n">
        <v>13.173343</v>
      </c>
      <c r="I38" s="5" t="n">
        <v>11.299834</v>
      </c>
      <c r="J38" s="5" t="n">
        <v>11.63911215488175</v>
      </c>
      <c r="K38" s="5" t="n">
        <v>12.8176243097635</v>
      </c>
      <c r="L38" s="5" t="n">
        <v>11.27995146464525</v>
      </c>
      <c r="M38" s="5" t="n">
        <v>9.538497119527005</v>
      </c>
      <c r="N38" s="5" t="n">
        <v>8.828238274408756</v>
      </c>
      <c r="O38" s="5" t="n">
        <v>8.531398929290507</v>
      </c>
      <c r="P38" s="5" t="n">
        <v>8.706174841649984</v>
      </c>
      <c r="Q38" s="5" t="n">
        <v>8.913606601501083</v>
      </c>
      <c r="R38" s="5" t="n">
        <v>9.121038361352181</v>
      </c>
      <c r="S38" s="5" t="n">
        <v>9.328470121203278</v>
      </c>
      <c r="T38" s="5" t="n">
        <v>9.535901881054375</v>
      </c>
      <c r="U38" s="5" t="n">
        <v>9.743333640905472</v>
      </c>
      <c r="V38" s="5" t="n">
        <v>9.95076540075657</v>
      </c>
      <c r="W38" s="5" t="n">
        <v>10.15819716060767</v>
      </c>
      <c r="X38" s="5" t="n">
        <v>10.36562892045877</v>
      </c>
      <c r="Y38" s="5" t="n">
        <v>10.57306068030987</v>
      </c>
      <c r="Z38" s="5" t="n">
        <v>8.803745949832422</v>
      </c>
      <c r="AA38" s="5" t="n"/>
      <c r="AB38" s="5" t="n"/>
      <c r="AC38" s="5" t="n"/>
      <c r="AD38" s="5" t="n"/>
      <c r="AE38" s="5" t="inlineStr">
        <is>
          <t>legacy Mitigation row 678</t>
        </is>
      </c>
    </row>
    <row r="39">
      <c r="A39" s="5" t="inlineStr">
        <is>
          <t>IMF-IEA|nga.glo</t>
        </is>
      </c>
      <c r="B39" s="5" t="inlineStr">
        <is>
          <t>IMF-IEA</t>
        </is>
      </c>
      <c r="C39" s="5" t="inlineStr">
        <is>
          <t>nga.glo</t>
        </is>
      </c>
      <c r="D39" s="5" t="inlineStr">
        <is>
          <t>Natural gas - Global</t>
        </is>
      </c>
      <c r="E39" s="5" t="inlineStr">
        <is>
          <t>$/MMBtu nom</t>
        </is>
      </c>
      <c r="F39" s="5" t="n">
        <v>12.74131633333333</v>
      </c>
      <c r="G39" s="5" t="n">
        <v>25.77771766666666</v>
      </c>
      <c r="H39" s="5" t="n">
        <v>9.672712666666667</v>
      </c>
      <c r="I39" s="5" t="n">
        <v>8.339211666666667</v>
      </c>
      <c r="J39" s="5" t="n">
        <v>8.684565216718424</v>
      </c>
      <c r="K39" s="5" t="n">
        <v>9.502458100103514</v>
      </c>
      <c r="L39" s="5" t="n">
        <v>8.58718915015527</v>
      </c>
      <c r="M39" s="5" t="n">
        <v>7.442826866873695</v>
      </c>
      <c r="N39" s="5" t="n">
        <v>7.006779916925452</v>
      </c>
      <c r="O39" s="5" t="n">
        <v>6.857997800310542</v>
      </c>
      <c r="P39" s="5" t="n">
        <v>6.96996255715126</v>
      </c>
      <c r="Q39" s="5" t="n">
        <v>7.149028348295276</v>
      </c>
      <c r="R39" s="5" t="n">
        <v>7.32809413943929</v>
      </c>
      <c r="S39" s="5" t="n">
        <v>7.507159930583305</v>
      </c>
      <c r="T39" s="5" t="n">
        <v>7.686225721727318</v>
      </c>
      <c r="U39" s="5" t="n">
        <v>7.865291512871333</v>
      </c>
      <c r="V39" s="5" t="n">
        <v>8.044357304015348</v>
      </c>
      <c r="W39" s="5" t="n">
        <v>8.223423095159363</v>
      </c>
      <c r="X39" s="5" t="n">
        <v>8.402488886303376</v>
      </c>
      <c r="Y39" s="5" t="n">
        <v>8.581554677447391</v>
      </c>
      <c r="Z39" s="5" t="n">
        <v>7.590427352732576</v>
      </c>
      <c r="AA39" s="5" t="n"/>
      <c r="AB39" s="5" t="n"/>
      <c r="AC39" s="5" t="n"/>
      <c r="AD39" s="5" t="n"/>
      <c r="AE39" s="5" t="inlineStr">
        <is>
          <t>legacy Mitigation row 679</t>
        </is>
      </c>
    </row>
    <row r="40">
      <c r="A40" s="5" t="inlineStr">
        <is>
          <t>IMF-WB|oil</t>
        </is>
      </c>
      <c r="B40" s="5" t="inlineStr">
        <is>
          <t>IMF-WB</t>
        </is>
      </c>
      <c r="C40" s="5" t="inlineStr">
        <is>
          <t>oil</t>
        </is>
      </c>
      <c r="D40" s="5" t="inlineStr">
        <is>
          <t>Crude Oil</t>
        </is>
      </c>
      <c r="E40" s="5" t="inlineStr">
        <is>
          <t>$/bbl nom</t>
        </is>
      </c>
      <c r="F40" s="5" t="n">
        <v>70.637416666665</v>
      </c>
      <c r="G40" s="5" t="n">
        <v>99.41024733333501</v>
      </c>
      <c r="H40" s="5" t="n">
        <v>82.46874649999999</v>
      </c>
      <c r="I40" s="5" t="n">
        <v>80.30520283333499</v>
      </c>
      <c r="J40" s="5" t="n">
        <v>70.6624535</v>
      </c>
      <c r="K40" s="5" t="n">
        <v>76.093256</v>
      </c>
      <c r="L40" s="5" t="n">
        <v>72.51644233659962</v>
      </c>
      <c r="M40" s="5" t="n">
        <v>72.23928238112394</v>
      </c>
      <c r="N40" s="5" t="n">
        <v>72.77091500447182</v>
      </c>
      <c r="O40" s="5" t="n">
        <v>73.43762116531721</v>
      </c>
      <c r="P40" s="5" t="n">
        <v>74.02182791915223</v>
      </c>
      <c r="Q40" s="5" t="n">
        <v>75.33444834814043</v>
      </c>
      <c r="R40" s="5" t="n">
        <v>76.64706877712862</v>
      </c>
      <c r="S40" s="5" t="n">
        <v>77.95968920611682</v>
      </c>
      <c r="T40" s="5" t="n">
        <v>79.27230963510502</v>
      </c>
      <c r="U40" s="5" t="n">
        <v>80.58493006409321</v>
      </c>
      <c r="V40" s="5" t="n">
        <v>81.89755049308141</v>
      </c>
      <c r="W40" s="5" t="n">
        <v>83.21017092206961</v>
      </c>
      <c r="X40" s="5" t="n">
        <v>84.5227913510578</v>
      </c>
      <c r="Y40" s="5" t="n">
        <v>85.83541178004602</v>
      </c>
      <c r="Z40" s="5" t="n">
        <v>87.1480322090342</v>
      </c>
      <c r="AA40" s="5" t="n"/>
      <c r="AB40" s="5" t="n"/>
      <c r="AC40" s="5" t="n"/>
      <c r="AD40" s="5" t="n"/>
      <c r="AE40" s="5" t="inlineStr">
        <is>
          <t>legacy Mitigation row 682</t>
        </is>
      </c>
    </row>
    <row r="41">
      <c r="A41" s="5" t="inlineStr">
        <is>
          <t>IMF-WB|coa</t>
        </is>
      </c>
      <c r="B41" s="5" t="inlineStr">
        <is>
          <t>IMF-WB</t>
        </is>
      </c>
      <c r="C41" s="5" t="inlineStr">
        <is>
          <t>coa</t>
        </is>
      </c>
      <c r="D41" s="5" t="inlineStr">
        <is>
          <t>Coal</t>
        </is>
      </c>
      <c r="E41" s="5" t="inlineStr">
        <is>
          <t>$/ton nom</t>
        </is>
      </c>
      <c r="F41" s="5" t="n">
        <v>141.017372</v>
      </c>
      <c r="G41" s="5" t="n">
        <v>364.531533166665</v>
      </c>
      <c r="H41" s="5" t="n">
        <v>180.465875333335</v>
      </c>
      <c r="I41" s="5" t="n">
        <v>139.849024333335</v>
      </c>
      <c r="J41" s="5" t="n">
        <v>116.2187945</v>
      </c>
      <c r="K41" s="5" t="n">
        <v>120.300743</v>
      </c>
      <c r="L41" s="5" t="n">
        <v>125.2411102200411</v>
      </c>
      <c r="M41" s="5" t="n">
        <v>126.1889672849724</v>
      </c>
      <c r="N41" s="5" t="n">
        <v>127.2235962565214</v>
      </c>
      <c r="O41" s="5" t="n">
        <v>128.2434819077543</v>
      </c>
      <c r="P41" s="5" t="n">
        <v>129.2638934237636</v>
      </c>
      <c r="Q41" s="5" t="n">
        <v>131.5561149482565</v>
      </c>
      <c r="R41" s="5" t="n">
        <v>133.8483364727493</v>
      </c>
      <c r="S41" s="5" t="n">
        <v>136.1405579972422</v>
      </c>
      <c r="T41" s="5" t="n">
        <v>138.432779521735</v>
      </c>
      <c r="U41" s="5" t="n">
        <v>140.7250010462278</v>
      </c>
      <c r="V41" s="5" t="n">
        <v>143.0172225707206</v>
      </c>
      <c r="W41" s="5" t="n">
        <v>145.3094440952135</v>
      </c>
      <c r="X41" s="5" t="n">
        <v>147.6016656197063</v>
      </c>
      <c r="Y41" s="5" t="n">
        <v>149.8938871441991</v>
      </c>
      <c r="Z41" s="5" t="n">
        <v>152.186108668692</v>
      </c>
      <c r="AA41" s="5" t="n"/>
      <c r="AB41" s="5" t="n"/>
      <c r="AC41" s="5" t="n"/>
      <c r="AD41" s="5" t="n"/>
      <c r="AE41" s="5" t="inlineStr">
        <is>
          <t>legacy Mitigation row 683</t>
        </is>
      </c>
    </row>
    <row r="42">
      <c r="A42" s="5" t="inlineStr">
        <is>
          <t>IMF-WB|nga.lng</t>
        </is>
      </c>
      <c r="B42" s="5" t="inlineStr">
        <is>
          <t>IMF-WB</t>
        </is>
      </c>
      <c r="C42" s="5" t="inlineStr">
        <is>
          <t>nga.lng</t>
        </is>
      </c>
      <c r="D42" s="5" t="inlineStr">
        <is>
          <t>Natural Gas - LNG</t>
        </is>
      </c>
      <c r="E42" s="5" t="inlineStr">
        <is>
          <t>$/MMBtu nom</t>
        </is>
      </c>
      <c r="F42" s="5" t="n">
        <v>17.35817247419</v>
      </c>
      <c r="G42" s="5" t="n">
        <v>36.8185895711</v>
      </c>
      <c r="H42" s="5" t="n">
        <v>13.2884541231</v>
      </c>
      <c r="I42" s="5" t="n">
        <v>11.335418266295</v>
      </c>
      <c r="J42" s="5" t="n">
        <v>11.793875</v>
      </c>
      <c r="K42" s="5" t="n">
        <v>12.7250835</v>
      </c>
      <c r="L42" s="5" t="n">
        <v>11.61299337200411</v>
      </c>
      <c r="M42" s="5" t="n">
        <v>10.14897512849724</v>
      </c>
      <c r="N42" s="5" t="n">
        <v>9.781150125652141</v>
      </c>
      <c r="O42" s="5" t="n">
        <v>9.818138690775427</v>
      </c>
      <c r="P42" s="5" t="n">
        <v>9.852305342376367</v>
      </c>
      <c r="Q42" s="5" t="n">
        <v>10.02701512229639</v>
      </c>
      <c r="R42" s="5" t="n">
        <v>10.20172490221641</v>
      </c>
      <c r="S42" s="5" t="n">
        <v>10.37643468213643</v>
      </c>
      <c r="T42" s="5" t="n">
        <v>10.55114446205645</v>
      </c>
      <c r="U42" s="5" t="n">
        <v>10.72585424197647</v>
      </c>
      <c r="V42" s="5" t="n">
        <v>10.9005640218965</v>
      </c>
      <c r="W42" s="5" t="n">
        <v>11.07527380181652</v>
      </c>
      <c r="X42" s="5" t="n">
        <v>11.24998358173654</v>
      </c>
      <c r="Y42" s="5" t="n">
        <v>11.42469336165656</v>
      </c>
      <c r="Z42" s="5" t="n">
        <v>11.59940314157658</v>
      </c>
      <c r="AA42" s="5" t="n"/>
      <c r="AB42" s="5" t="n"/>
      <c r="AC42" s="5" t="n"/>
      <c r="AD42" s="5" t="n"/>
      <c r="AE42" s="5" t="inlineStr">
        <is>
          <t>legacy Mitigation row 684</t>
        </is>
      </c>
    </row>
    <row r="43">
      <c r="A43" s="5" t="inlineStr">
        <is>
          <t>IMF-WB|nga.nam</t>
        </is>
      </c>
      <c r="B43" s="5" t="inlineStr">
        <is>
          <t>IMF-WB</t>
        </is>
      </c>
      <c r="C43" s="5" t="inlineStr">
        <is>
          <t>nga.nam</t>
        </is>
      </c>
      <c r="D43" s="5" t="inlineStr">
        <is>
          <t>Natural Gas - North Am</t>
        </is>
      </c>
      <c r="E43" s="5" t="inlineStr">
        <is>
          <t>$/MMBtu nom</t>
        </is>
      </c>
      <c r="F43" s="5" t="n">
        <v>3.783763666665</v>
      </c>
      <c r="G43" s="5" t="n">
        <v>6.442306333335</v>
      </c>
      <c r="H43" s="5" t="n">
        <v>2.604630166665</v>
      </c>
      <c r="I43" s="5" t="n">
        <v>2.304537666665</v>
      </c>
      <c r="J43" s="5" t="n">
        <v>3.51737</v>
      </c>
      <c r="K43" s="5" t="n">
        <v>3.6125435</v>
      </c>
      <c r="L43" s="5" t="n">
        <v>3.773624192991925</v>
      </c>
      <c r="M43" s="5" t="n">
        <v>3.766323211946647</v>
      </c>
      <c r="N43" s="5" t="n">
        <v>3.768617358563136</v>
      </c>
      <c r="O43" s="5" t="n">
        <v>3.821264686273246</v>
      </c>
      <c r="P43" s="5" t="n">
        <v>3.861638544456434</v>
      </c>
      <c r="Q43" s="5" t="n">
        <v>3.930116529738803</v>
      </c>
      <c r="R43" s="5" t="n">
        <v>3.998594515021173</v>
      </c>
      <c r="S43" s="5" t="n">
        <v>4.067072500303541</v>
      </c>
      <c r="T43" s="5" t="n">
        <v>4.13555048558591</v>
      </c>
      <c r="U43" s="5" t="n">
        <v>4.20402847086828</v>
      </c>
      <c r="V43" s="5" t="n">
        <v>4.272506456150649</v>
      </c>
      <c r="W43" s="5" t="n">
        <v>4.340984441433019</v>
      </c>
      <c r="X43" s="5" t="n">
        <v>4.409462426715387</v>
      </c>
      <c r="Y43" s="5" t="n">
        <v>4.477940411997757</v>
      </c>
      <c r="Z43" s="5" t="n">
        <v>4.546418397280124</v>
      </c>
      <c r="AA43" s="5" t="n"/>
      <c r="AB43" s="5" t="n"/>
      <c r="AC43" s="5" t="n"/>
      <c r="AD43" s="5" t="n"/>
      <c r="AE43" s="5" t="inlineStr">
        <is>
          <t>legacy Mitigation row 685</t>
        </is>
      </c>
    </row>
    <row r="44">
      <c r="A44" s="5" t="inlineStr">
        <is>
          <t>IMF-WB|nga.eur</t>
        </is>
      </c>
      <c r="B44" s="5" t="inlineStr">
        <is>
          <t>IMF-WB</t>
        </is>
      </c>
      <c r="C44" s="5" t="inlineStr">
        <is>
          <t>nga.eur</t>
        </is>
      </c>
      <c r="D44" s="5" t="inlineStr">
        <is>
          <t>Natural Gas - Europe</t>
        </is>
      </c>
      <c r="E44" s="5" t="inlineStr">
        <is>
          <t>$/MMBtu nom</t>
        </is>
      </c>
      <c r="F44" s="5" t="n">
        <v>13.33450601192</v>
      </c>
      <c r="G44" s="5" t="n">
        <v>27.97337991931</v>
      </c>
      <c r="H44" s="5" t="n">
        <v>13.63514449834</v>
      </c>
      <c r="I44" s="5" t="n">
        <v>11.867677478315</v>
      </c>
      <c r="J44" s="5" t="n">
        <v>12.706196</v>
      </c>
      <c r="K44" s="5" t="n">
        <v>13.5560555</v>
      </c>
      <c r="L44" s="5" t="n">
        <v>12.32697389524299</v>
      </c>
      <c r="M44" s="5" t="n">
        <v>10.86170648630624</v>
      </c>
      <c r="N44" s="5" t="n">
        <v>10.43823129244303</v>
      </c>
      <c r="O44" s="5" t="n">
        <v>10.43415425092313</v>
      </c>
      <c r="P44" s="5" t="n">
        <v>10.58927681235282</v>
      </c>
      <c r="Q44" s="5" t="n">
        <v>10.77705522127413</v>
      </c>
      <c r="R44" s="5" t="n">
        <v>10.96483363019544</v>
      </c>
      <c r="S44" s="5" t="n">
        <v>11.15261203911674</v>
      </c>
      <c r="T44" s="5" t="n">
        <v>11.34039044803805</v>
      </c>
      <c r="U44" s="5" t="n">
        <v>11.52816885695936</v>
      </c>
      <c r="V44" s="5" t="n">
        <v>11.71594726588067</v>
      </c>
      <c r="W44" s="5" t="n">
        <v>11.90372567480198</v>
      </c>
      <c r="X44" s="5" t="n">
        <v>12.09150408372329</v>
      </c>
      <c r="Y44" s="5" t="n">
        <v>12.2792824926446</v>
      </c>
      <c r="Z44" s="5" t="n">
        <v>12.4670609015659</v>
      </c>
      <c r="AA44" s="5" t="n"/>
      <c r="AB44" s="5" t="n"/>
      <c r="AC44" s="5" t="n"/>
      <c r="AD44" s="5" t="n"/>
      <c r="AE44" s="5" t="inlineStr">
        <is>
          <t>legacy Mitigation row 686</t>
        </is>
      </c>
    </row>
    <row r="45">
      <c r="A45" s="5" t="inlineStr">
        <is>
          <t>IMF-WB|nga.glo</t>
        </is>
      </c>
      <c r="B45" s="5" t="inlineStr">
        <is>
          <t>IMF-WB</t>
        </is>
      </c>
      <c r="C45" s="5" t="inlineStr">
        <is>
          <t>nga.glo</t>
        </is>
      </c>
      <c r="D45" s="5" t="inlineStr">
        <is>
          <t>Natural gas - Global</t>
        </is>
      </c>
      <c r="E45" s="5" t="inlineStr">
        <is>
          <t>$/MMBtu nom</t>
        </is>
      </c>
      <c r="F45" s="5" t="n">
        <v>11.49214738425833</v>
      </c>
      <c r="G45" s="5" t="n">
        <v>23.744758607915</v>
      </c>
      <c r="H45" s="5" t="n">
        <v>9.842742929368333</v>
      </c>
      <c r="I45" s="5" t="n">
        <v>8.502544470425001</v>
      </c>
      <c r="J45" s="5" t="n">
        <v>9.339146999999999</v>
      </c>
      <c r="K45" s="5" t="n">
        <v>9.964560833333334</v>
      </c>
      <c r="L45" s="5" t="n">
        <v>9.237863820079674</v>
      </c>
      <c r="M45" s="5" t="n">
        <v>8.25900160891671</v>
      </c>
      <c r="N45" s="5" t="n">
        <v>7.995999592219434</v>
      </c>
      <c r="O45" s="5" t="n">
        <v>8.024519209323934</v>
      </c>
      <c r="P45" s="5" t="n">
        <v>8.101073566395206</v>
      </c>
      <c r="Q45" s="5" t="n">
        <v>8.244728957769773</v>
      </c>
      <c r="R45" s="5" t="n">
        <v>8.38838434914434</v>
      </c>
      <c r="S45" s="5" t="n">
        <v>8.532039740518906</v>
      </c>
      <c r="T45" s="5" t="n">
        <v>8.675695131893471</v>
      </c>
      <c r="U45" s="5" t="n">
        <v>8.819350523268039</v>
      </c>
      <c r="V45" s="5" t="n">
        <v>8.963005914642606</v>
      </c>
      <c r="W45" s="5" t="n">
        <v>9.106661306017171</v>
      </c>
      <c r="X45" s="5" t="n">
        <v>9.250316697391737</v>
      </c>
      <c r="Y45" s="5" t="n">
        <v>9.393972088766306</v>
      </c>
      <c r="Z45" s="5" t="n">
        <v>9.53762748014087</v>
      </c>
      <c r="AA45" s="5" t="n"/>
      <c r="AB45" s="5" t="n"/>
      <c r="AC45" s="5" t="n"/>
      <c r="AD45" s="5" t="n"/>
      <c r="AE45" s="5" t="inlineStr">
        <is>
          <t>legacy Mitigation row 687</t>
        </is>
      </c>
    </row>
    <row r="46">
      <c r="A46" s="5" t="inlineStr">
        <is>
          <t>Manual|oil</t>
        </is>
      </c>
      <c r="B46" s="5" t="inlineStr">
        <is>
          <t>Manual</t>
        </is>
      </c>
      <c r="C46" s="5" t="inlineStr">
        <is>
          <t>oil</t>
        </is>
      </c>
      <c r="D46" s="5" t="inlineStr">
        <is>
          <t>Crude Oil</t>
        </is>
      </c>
      <c r="E46" s="5" t="inlineStr">
        <is>
          <t>$/bbl nom</t>
        </is>
      </c>
      <c r="F46" s="5" t="n">
        <v>70.83150000000001</v>
      </c>
      <c r="G46" s="5" t="n">
        <v>98.99632800000001</v>
      </c>
      <c r="H46" s="5" t="n">
        <v>82.321243</v>
      </c>
      <c r="I46" s="5" t="n">
        <v>79.911739</v>
      </c>
      <c r="J46" s="5" t="n">
        <v>68.324907</v>
      </c>
      <c r="K46" s="5" t="n">
        <v>27.86986666666667</v>
      </c>
      <c r="L46" s="5" t="n">
        <v>24.23466666666667</v>
      </c>
      <c r="M46" s="5" t="n">
        <v>21.0736231884058</v>
      </c>
      <c r="N46" s="5" t="n">
        <v>18.32488972904852</v>
      </c>
      <c r="O46" s="5" t="n">
        <v>18.32488972904852</v>
      </c>
      <c r="P46" s="5" t="n">
        <v>18.32488972904852</v>
      </c>
      <c r="Q46" s="5" t="n">
        <v>18.32488972904852</v>
      </c>
      <c r="R46" s="5" t="n">
        <v>18.32488972904852</v>
      </c>
      <c r="S46" s="5" t="n">
        <v>18.32488972904852</v>
      </c>
      <c r="T46" s="5" t="n">
        <v>18.32488972904852</v>
      </c>
      <c r="U46" s="5" t="n">
        <v>18.32488972904852</v>
      </c>
      <c r="V46" s="5" t="n">
        <v>18.32488972904852</v>
      </c>
      <c r="W46" s="5" t="n">
        <v>18.32488972904852</v>
      </c>
      <c r="X46" s="5" t="n">
        <v>18.32488972904852</v>
      </c>
      <c r="Y46" s="5" t="n">
        <v>18.32488972904852</v>
      </c>
      <c r="Z46" s="5" t="n">
        <v>18.32488972904852</v>
      </c>
      <c r="AA46" s="5" t="n"/>
      <c r="AB46" s="5" t="n"/>
      <c r="AC46" s="5" t="n"/>
      <c r="AD46" s="5" t="n"/>
      <c r="AE46" s="5" t="inlineStr">
        <is>
          <t>legacy Mitigation row 690</t>
        </is>
      </c>
    </row>
    <row r="47">
      <c r="A47" s="5" t="inlineStr">
        <is>
          <t>Manual|coa</t>
        </is>
      </c>
      <c r="B47" s="5" t="inlineStr">
        <is>
          <t>Manual</t>
        </is>
      </c>
      <c r="C47" s="5" t="inlineStr">
        <is>
          <t>coa</t>
        </is>
      </c>
      <c r="D47" s="5" t="inlineStr">
        <is>
          <t>Coal</t>
        </is>
      </c>
      <c r="E47" s="5" t="inlineStr">
        <is>
          <t>$/ton nom</t>
        </is>
      </c>
      <c r="F47" s="5" t="n">
        <v>143.984744</v>
      </c>
      <c r="G47" s="5" t="n">
        <v>384.169733</v>
      </c>
      <c r="H47" s="5" t="n">
        <v>188.152584</v>
      </c>
      <c r="I47" s="5" t="n">
        <v>143.551382</v>
      </c>
      <c r="J47" s="5" t="n">
        <v>112.437589</v>
      </c>
      <c r="K47" s="5" t="n">
        <v>37.26037333333334</v>
      </c>
      <c r="L47" s="5" t="n">
        <v>33.90693973333334</v>
      </c>
      <c r="M47" s="5" t="n">
        <v>30.85531515733334</v>
      </c>
      <c r="N47" s="5" t="n">
        <v>28.07833679317334</v>
      </c>
      <c r="O47" s="5" t="n">
        <v>28.07833679317334</v>
      </c>
      <c r="P47" s="5" t="n">
        <v>28.07833679317334</v>
      </c>
      <c r="Q47" s="5" t="n">
        <v>28.07833679317334</v>
      </c>
      <c r="R47" s="5" t="n">
        <v>28.07833679317334</v>
      </c>
      <c r="S47" s="5" t="n">
        <v>28.07833679317334</v>
      </c>
      <c r="T47" s="5" t="n">
        <v>28.07833679317334</v>
      </c>
      <c r="U47" s="5" t="n">
        <v>28.07833679317334</v>
      </c>
      <c r="V47" s="5" t="n">
        <v>28.07833679317334</v>
      </c>
      <c r="W47" s="5" t="n">
        <v>28.07833679317334</v>
      </c>
      <c r="X47" s="5" t="n">
        <v>28.07833679317334</v>
      </c>
      <c r="Y47" s="5" t="n">
        <v>28.07833679317334</v>
      </c>
      <c r="Z47" s="5" t="n">
        <v>28.07833679317334</v>
      </c>
      <c r="AA47" s="5" t="n"/>
      <c r="AB47" s="5" t="n"/>
      <c r="AC47" s="5" t="n"/>
      <c r="AD47" s="5" t="n"/>
      <c r="AE47" s="5" t="inlineStr">
        <is>
          <t>legacy Mitigation row 691</t>
        </is>
      </c>
    </row>
    <row r="48">
      <c r="A48" s="5" t="inlineStr">
        <is>
          <t>Manual|nga.lng</t>
        </is>
      </c>
      <c r="B48" s="5" t="inlineStr">
        <is>
          <t>Manual</t>
        </is>
      </c>
      <c r="C48" s="5" t="inlineStr">
        <is>
          <t>nga.lng</t>
        </is>
      </c>
      <c r="D48" s="5" t="inlineStr">
        <is>
          <t>Natural Gas - LNG</t>
        </is>
      </c>
      <c r="E48" s="5" t="inlineStr">
        <is>
          <t>$/MMBtu nom</t>
        </is>
      </c>
      <c r="F48" s="5" t="n">
        <v>18.600467</v>
      </c>
      <c r="G48" s="5" t="n">
        <v>33.297022</v>
      </c>
      <c r="H48" s="5" t="n">
        <v>13.463505</v>
      </c>
      <c r="I48" s="5" t="n">
        <v>11.708527</v>
      </c>
      <c r="J48" s="5" t="n">
        <v>12.08775</v>
      </c>
      <c r="K48" s="5" t="n">
        <v>7.121624358942219</v>
      </c>
      <c r="L48" s="5" t="n">
        <v>6.352488928176459</v>
      </c>
      <c r="M48" s="5" t="n">
        <v>5.666420123933402</v>
      </c>
      <c r="N48" s="5" t="n">
        <v>5.054446750548594</v>
      </c>
      <c r="O48" s="5" t="n">
        <v>5.054446750548594</v>
      </c>
      <c r="P48" s="5" t="n">
        <v>5.054446750548594</v>
      </c>
      <c r="Q48" s="5" t="n">
        <v>5.054446750548594</v>
      </c>
      <c r="R48" s="5" t="n">
        <v>5.054446750548594</v>
      </c>
      <c r="S48" s="5" t="n">
        <v>5.054446750548594</v>
      </c>
      <c r="T48" s="5" t="n">
        <v>5.054446750548594</v>
      </c>
      <c r="U48" s="5" t="n">
        <v>5.054446750548594</v>
      </c>
      <c r="V48" s="5" t="n">
        <v>5.054446750548594</v>
      </c>
      <c r="W48" s="5" t="n">
        <v>5.054446750548594</v>
      </c>
      <c r="X48" s="5" t="n">
        <v>5.054446750548594</v>
      </c>
      <c r="Y48" s="5" t="n">
        <v>5.054446750548594</v>
      </c>
      <c r="Z48" s="5" t="n">
        <v>5.054446750548594</v>
      </c>
      <c r="AA48" s="5" t="n"/>
      <c r="AB48" s="5" t="n"/>
      <c r="AC48" s="5" t="n"/>
      <c r="AD48" s="5" t="n"/>
      <c r="AE48" s="5" t="inlineStr">
        <is>
          <t>legacy Mitigation row 692</t>
        </is>
      </c>
    </row>
    <row r="49">
      <c r="A49" s="5" t="inlineStr">
        <is>
          <t>Manual|nga.nam</t>
        </is>
      </c>
      <c r="B49" s="5" t="inlineStr">
        <is>
          <t>Manual</t>
        </is>
      </c>
      <c r="C49" s="5" t="inlineStr">
        <is>
          <t>nga.nam</t>
        </is>
      </c>
      <c r="D49" s="5" t="inlineStr">
        <is>
          <t>Natural Gas - North Am</t>
        </is>
      </c>
      <c r="E49" s="5" t="inlineStr">
        <is>
          <t>$/MMBtu nom</t>
        </is>
      </c>
      <c r="F49" s="5" t="n">
        <v>3.716119</v>
      </c>
      <c r="G49" s="5" t="n">
        <v>6.516296</v>
      </c>
      <c r="H49" s="5" t="n">
        <v>2.671452</v>
      </c>
      <c r="I49" s="5" t="n">
        <v>2.417967</v>
      </c>
      <c r="J49" s="5" t="n">
        <v>3.63474</v>
      </c>
      <c r="K49" s="5" t="n">
        <v>1.570430769230769</v>
      </c>
      <c r="L49" s="5" t="n">
        <v>1.537713461538461</v>
      </c>
      <c r="M49" s="5" t="n">
        <v>1.505677764423077</v>
      </c>
      <c r="N49" s="5" t="n">
        <v>1.474309477664264</v>
      </c>
      <c r="O49" s="5" t="n">
        <v>1.474309477664264</v>
      </c>
      <c r="P49" s="5" t="n">
        <v>1.474309477664264</v>
      </c>
      <c r="Q49" s="5" t="n">
        <v>1.474309477664264</v>
      </c>
      <c r="R49" s="5" t="n">
        <v>1.474309477664264</v>
      </c>
      <c r="S49" s="5" t="n">
        <v>1.474309477664264</v>
      </c>
      <c r="T49" s="5" t="n">
        <v>1.474309477664264</v>
      </c>
      <c r="U49" s="5" t="n">
        <v>1.474309477664264</v>
      </c>
      <c r="V49" s="5" t="n">
        <v>1.474309477664264</v>
      </c>
      <c r="W49" s="5" t="n">
        <v>1.474309477664264</v>
      </c>
      <c r="X49" s="5" t="n">
        <v>1.474309477664264</v>
      </c>
      <c r="Y49" s="5" t="n">
        <v>1.474309477664264</v>
      </c>
      <c r="Z49" s="5" t="n">
        <v>1.474309477664264</v>
      </c>
      <c r="AA49" s="5" t="n"/>
      <c r="AB49" s="5" t="n"/>
      <c r="AC49" s="5" t="n"/>
      <c r="AD49" s="5" t="n"/>
      <c r="AE49" s="5" t="inlineStr">
        <is>
          <t>legacy Mitigation row 693</t>
        </is>
      </c>
    </row>
    <row r="50">
      <c r="A50" s="5" t="inlineStr">
        <is>
          <t>Manual|nga.eur</t>
        </is>
      </c>
      <c r="B50" s="5" t="inlineStr">
        <is>
          <t>Manual</t>
        </is>
      </c>
      <c r="C50" s="5" t="inlineStr">
        <is>
          <t>nga.eur</t>
        </is>
      </c>
      <c r="D50" s="5" t="inlineStr">
        <is>
          <t>Natural Gas - Europe</t>
        </is>
      </c>
      <c r="E50" s="5" t="inlineStr">
        <is>
          <t>$/MMBtu nom</t>
        </is>
      </c>
      <c r="F50" s="5" t="n">
        <v>15.907363</v>
      </c>
      <c r="G50" s="5" t="n">
        <v>37.519835</v>
      </c>
      <c r="H50" s="5" t="n">
        <v>12.883181</v>
      </c>
      <c r="I50" s="5" t="n">
        <v>10.891141</v>
      </c>
      <c r="J50" s="5" t="n">
        <v>11.912392</v>
      </c>
      <c r="K50" s="5" t="n">
        <v>1.338020466734499</v>
      </c>
      <c r="L50" s="5" t="n">
        <v>1.271119443397774</v>
      </c>
      <c r="M50" s="5" t="n">
        <v>1.207563471227885</v>
      </c>
      <c r="N50" s="5" t="n">
        <v>1.147185297666491</v>
      </c>
      <c r="O50" s="5" t="n">
        <v>1.147185297666491</v>
      </c>
      <c r="P50" s="5" t="n">
        <v>1.147185297666491</v>
      </c>
      <c r="Q50" s="5" t="n">
        <v>1.147185297666491</v>
      </c>
      <c r="R50" s="5" t="n">
        <v>1.147185297666491</v>
      </c>
      <c r="S50" s="5" t="n">
        <v>1.147185297666491</v>
      </c>
      <c r="T50" s="5" t="n">
        <v>1.147185297666491</v>
      </c>
      <c r="U50" s="5" t="n">
        <v>1.147185297666491</v>
      </c>
      <c r="V50" s="5" t="n">
        <v>1.147185297666491</v>
      </c>
      <c r="W50" s="5" t="n">
        <v>1.147185297666491</v>
      </c>
      <c r="X50" s="5" t="n">
        <v>1.147185297666491</v>
      </c>
      <c r="Y50" s="5" t="n">
        <v>1.147185297666491</v>
      </c>
      <c r="Z50" s="5" t="n">
        <v>1.147185297666491</v>
      </c>
      <c r="AA50" s="5" t="n"/>
      <c r="AB50" s="5" t="n"/>
      <c r="AC50" s="5" t="n"/>
      <c r="AD50" s="5" t="n"/>
      <c r="AE50" s="5" t="inlineStr">
        <is>
          <t>legacy Mitigation row 694</t>
        </is>
      </c>
    </row>
    <row r="51">
      <c r="A51" s="5" t="inlineStr">
        <is>
          <t>Manual|nga.glo</t>
        </is>
      </c>
      <c r="B51" s="5" t="inlineStr">
        <is>
          <t>Manual</t>
        </is>
      </c>
      <c r="C51" s="5" t="inlineStr">
        <is>
          <t>nga.glo</t>
        </is>
      </c>
      <c r="D51" s="5" t="inlineStr">
        <is>
          <t>Natural gas - Global</t>
        </is>
      </c>
      <c r="E51" s="5" t="inlineStr">
        <is>
          <t>$/MMBtu nom</t>
        </is>
      </c>
      <c r="F51" s="5" t="n">
        <v>12.74131633333333</v>
      </c>
      <c r="G51" s="5" t="n">
        <v>25.77771766666666</v>
      </c>
      <c r="H51" s="5" t="n">
        <v>9.672712666666667</v>
      </c>
      <c r="I51" s="5" t="n">
        <v>8.339211666666666</v>
      </c>
      <c r="J51" s="5" t="n">
        <v>9.211627333333334</v>
      </c>
      <c r="K51" s="5" t="n">
        <v>3.343358531635829</v>
      </c>
      <c r="L51" s="5" t="n">
        <v>3.053773944370898</v>
      </c>
      <c r="M51" s="5" t="n">
        <v>2.793220453194788</v>
      </c>
      <c r="N51" s="5" t="n">
        <v>2.558647175293116</v>
      </c>
      <c r="O51" s="5" t="n">
        <v>2.558647175293116</v>
      </c>
      <c r="P51" s="5" t="n">
        <v>2.558647175293116</v>
      </c>
      <c r="Q51" s="5" t="n">
        <v>2.558647175293116</v>
      </c>
      <c r="R51" s="5" t="n">
        <v>2.558647175293116</v>
      </c>
      <c r="S51" s="5" t="n">
        <v>2.558647175293116</v>
      </c>
      <c r="T51" s="5" t="n">
        <v>2.558647175293116</v>
      </c>
      <c r="U51" s="5" t="n">
        <v>2.558647175293116</v>
      </c>
      <c r="V51" s="5" t="n">
        <v>2.558647175293116</v>
      </c>
      <c r="W51" s="5" t="n">
        <v>2.558647175293116</v>
      </c>
      <c r="X51" s="5" t="n">
        <v>2.558647175293116</v>
      </c>
      <c r="Y51" s="5" t="n">
        <v>2.558647175293116</v>
      </c>
      <c r="Z51" s="5" t="n">
        <v>2.558647175293116</v>
      </c>
      <c r="AA51" s="5" t="n"/>
      <c r="AB51" s="5" t="n"/>
      <c r="AC51" s="5" t="n"/>
      <c r="AD51" s="5" t="n"/>
      <c r="AE51" s="5"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Prices_int regional assumptions (rows 62+)</t>
        </is>
      </c>
    </row>
    <row r="2">
      <c r="A2" s="1" t="inlineStr">
        <is>
          <t>Regional price assumptions by country: baseline taxes, gas market</t>
        </is>
      </c>
      <c r="B2" s="2" t="n"/>
      <c r="C2" s="2" t="n"/>
      <c r="D2" s="2" t="n"/>
    </row>
    <row r="3">
      <c r="A3" s="10" t="inlineStr">
        <is>
          <t>country_name</t>
        </is>
      </c>
      <c r="B3" s="10" t="inlineStr">
        <is>
          <t>baseline_taxes</t>
        </is>
      </c>
      <c r="C3" s="10" t="inlineStr">
        <is>
          <t>gas_market</t>
        </is>
      </c>
      <c r="D3" s="10" t="inlineStr">
        <is>
          <t>source</t>
        </is>
      </c>
    </row>
    <row r="4">
      <c r="A4" s="5" t="inlineStr">
        <is>
          <t>Angola</t>
        </is>
      </c>
      <c r="B4" s="5" t="inlineStr">
        <is>
          <t>Fixed</t>
        </is>
      </c>
      <c r="C4" s="5" t="inlineStr">
        <is>
          <t>Global</t>
        </is>
      </c>
      <c r="D4" s="5" t="inlineStr">
        <is>
          <t>Prices_int row 62</t>
        </is>
      </c>
    </row>
    <row r="5">
      <c r="A5" s="5" t="inlineStr">
        <is>
          <t>Afghanistan</t>
        </is>
      </c>
      <c r="B5" s="5" t="inlineStr">
        <is>
          <t>Fixed</t>
        </is>
      </c>
      <c r="C5" s="5" t="inlineStr">
        <is>
          <t>Global</t>
        </is>
      </c>
      <c r="D5" s="5" t="inlineStr">
        <is>
          <t>Prices_int row 63</t>
        </is>
      </c>
    </row>
    <row r="6">
      <c r="A6" s="5" t="inlineStr">
        <is>
          <t>American Samoa</t>
        </is>
      </c>
      <c r="B6" s="5" t="inlineStr">
        <is>
          <t>Fixed</t>
        </is>
      </c>
      <c r="C6" s="5" t="inlineStr">
        <is>
          <t>LNG</t>
        </is>
      </c>
      <c r="D6" s="5" t="inlineStr">
        <is>
          <t>Prices_int row 64</t>
        </is>
      </c>
    </row>
    <row r="7">
      <c r="A7" s="5" t="inlineStr">
        <is>
          <t>Andorra</t>
        </is>
      </c>
      <c r="B7" s="5" t="inlineStr">
        <is>
          <t>Fixed</t>
        </is>
      </c>
      <c r="C7" s="5" t="inlineStr">
        <is>
          <t>Europe</t>
        </is>
      </c>
      <c r="D7" s="5" t="inlineStr">
        <is>
          <t>Prices_int row 65</t>
        </is>
      </c>
    </row>
    <row r="8">
      <c r="A8" s="5" t="inlineStr">
        <is>
          <t>Antigua and Barbuda</t>
        </is>
      </c>
      <c r="B8" s="5" t="inlineStr">
        <is>
          <t>Fixed</t>
        </is>
      </c>
      <c r="C8" s="5" t="inlineStr">
        <is>
          <t>North Am</t>
        </is>
      </c>
      <c r="D8" s="5" t="inlineStr">
        <is>
          <t>Prices_int row 66</t>
        </is>
      </c>
    </row>
    <row r="9">
      <c r="A9" s="5" t="inlineStr">
        <is>
          <t>Aruba</t>
        </is>
      </c>
      <c r="B9" s="5" t="inlineStr">
        <is>
          <t>Fixed</t>
        </is>
      </c>
      <c r="C9" s="5" t="inlineStr">
        <is>
          <t>North Am</t>
        </is>
      </c>
      <c r="D9" s="5" t="inlineStr">
        <is>
          <t>Prices_int row 67</t>
        </is>
      </c>
    </row>
    <row r="10">
      <c r="A10" s="5" t="inlineStr">
        <is>
          <t>Bahamas, The</t>
        </is>
      </c>
      <c r="B10" s="5" t="inlineStr">
        <is>
          <t>Fixed</t>
        </is>
      </c>
      <c r="C10" s="5" t="inlineStr">
        <is>
          <t>North Am</t>
        </is>
      </c>
      <c r="D10" s="5" t="inlineStr">
        <is>
          <t>Prices_int row 68</t>
        </is>
      </c>
    </row>
    <row r="11">
      <c r="A11" s="5" t="inlineStr">
        <is>
          <t>Barbados</t>
        </is>
      </c>
      <c r="B11" s="5" t="inlineStr">
        <is>
          <t>Fixed</t>
        </is>
      </c>
      <c r="C11" s="5" t="inlineStr">
        <is>
          <t>North Am</t>
        </is>
      </c>
      <c r="D11" s="5" t="inlineStr">
        <is>
          <t>Prices_int row 69</t>
        </is>
      </c>
    </row>
    <row r="12">
      <c r="A12" s="5" t="inlineStr">
        <is>
          <t>Benin</t>
        </is>
      </c>
      <c r="B12" s="5" t="inlineStr">
        <is>
          <t>Fixed</t>
        </is>
      </c>
      <c r="C12" s="5" t="inlineStr">
        <is>
          <t>Global</t>
        </is>
      </c>
      <c r="D12" s="5" t="inlineStr">
        <is>
          <t>Prices_int row 70</t>
        </is>
      </c>
    </row>
    <row r="13">
      <c r="A13" s="5" t="inlineStr">
        <is>
          <t>Belize</t>
        </is>
      </c>
      <c r="B13" s="5" t="inlineStr">
        <is>
          <t>Fixed</t>
        </is>
      </c>
      <c r="C13" s="5" t="inlineStr">
        <is>
          <t>North Am</t>
        </is>
      </c>
      <c r="D13" s="5" t="inlineStr">
        <is>
          <t>Prices_int row 71</t>
        </is>
      </c>
    </row>
    <row r="14">
      <c r="A14" s="5" t="inlineStr">
        <is>
          <t>Bermuda</t>
        </is>
      </c>
      <c r="B14" s="5" t="inlineStr">
        <is>
          <t>Fixed</t>
        </is>
      </c>
      <c r="C14" s="5" t="inlineStr">
        <is>
          <t>North Am</t>
        </is>
      </c>
      <c r="D14" s="5" t="inlineStr">
        <is>
          <t>Prices_int row 72</t>
        </is>
      </c>
    </row>
    <row r="15">
      <c r="A15" s="5" t="inlineStr">
        <is>
          <t>Bhutan</t>
        </is>
      </c>
      <c r="B15" s="5" t="inlineStr">
        <is>
          <t>Fixed</t>
        </is>
      </c>
      <c r="C15" s="5" t="inlineStr">
        <is>
          <t>LNG</t>
        </is>
      </c>
      <c r="D15" s="5" t="inlineStr">
        <is>
          <t>Prices_int row 73</t>
        </is>
      </c>
    </row>
    <row r="16">
      <c r="A16" s="5" t="inlineStr">
        <is>
          <t>British Virgin Islands</t>
        </is>
      </c>
      <c r="B16" s="5" t="inlineStr">
        <is>
          <t>Fixed</t>
        </is>
      </c>
      <c r="C16" s="5" t="inlineStr">
        <is>
          <t>North Am</t>
        </is>
      </c>
      <c r="D16" s="5" t="inlineStr">
        <is>
          <t>Prices_int row 74</t>
        </is>
      </c>
    </row>
    <row r="17">
      <c r="A17" s="5" t="inlineStr">
        <is>
          <t>Botswana</t>
        </is>
      </c>
      <c r="B17" s="5" t="inlineStr">
        <is>
          <t>Fixed</t>
        </is>
      </c>
      <c r="C17" s="5" t="inlineStr">
        <is>
          <t>Global</t>
        </is>
      </c>
      <c r="D17" s="5" t="inlineStr">
        <is>
          <t>Prices_int row 75</t>
        </is>
      </c>
    </row>
    <row r="18">
      <c r="A18" s="5" t="inlineStr">
        <is>
          <t>Cameroon</t>
        </is>
      </c>
      <c r="B18" s="5" t="inlineStr">
        <is>
          <t>Fixed</t>
        </is>
      </c>
      <c r="C18" s="5" t="inlineStr">
        <is>
          <t>Global</t>
        </is>
      </c>
      <c r="D18" s="5" t="inlineStr">
        <is>
          <t>Prices_int row 76</t>
        </is>
      </c>
    </row>
    <row r="19">
      <c r="A19" s="5" t="inlineStr">
        <is>
          <t>Cayman Islands</t>
        </is>
      </c>
      <c r="B19" s="5" t="inlineStr">
        <is>
          <t>Fixed</t>
        </is>
      </c>
      <c r="C19" s="5" t="inlineStr">
        <is>
          <t>North Am</t>
        </is>
      </c>
      <c r="D19" s="5" t="inlineStr">
        <is>
          <t>Prices_int row 77</t>
        </is>
      </c>
    </row>
    <row r="20">
      <c r="A20" s="5" t="inlineStr">
        <is>
          <t>Central African Republic</t>
        </is>
      </c>
      <c r="B20" s="5" t="inlineStr">
        <is>
          <t>Fixed</t>
        </is>
      </c>
      <c r="C20" s="5" t="inlineStr">
        <is>
          <t>Global</t>
        </is>
      </c>
      <c r="D20" s="5" t="inlineStr">
        <is>
          <t>Prices_int row 78</t>
        </is>
      </c>
    </row>
    <row r="21">
      <c r="A21" s="5" t="inlineStr">
        <is>
          <t>Chad</t>
        </is>
      </c>
      <c r="B21" s="5" t="inlineStr">
        <is>
          <t>Fixed</t>
        </is>
      </c>
      <c r="C21" s="5" t="inlineStr">
        <is>
          <t>Global</t>
        </is>
      </c>
      <c r="D21" s="5" t="inlineStr">
        <is>
          <t>Prices_int row 79</t>
        </is>
      </c>
    </row>
    <row r="22">
      <c r="A22" s="5" t="inlineStr">
        <is>
          <t>Channel Islands</t>
        </is>
      </c>
      <c r="B22" s="5" t="inlineStr">
        <is>
          <t>Fixed</t>
        </is>
      </c>
      <c r="C22" s="5" t="inlineStr">
        <is>
          <t>Global</t>
        </is>
      </c>
      <c r="D22" s="5" t="inlineStr">
        <is>
          <t>Prices_int row 80</t>
        </is>
      </c>
    </row>
    <row r="23">
      <c r="A23" s="5" t="inlineStr">
        <is>
          <t>Burkina Faso</t>
        </is>
      </c>
      <c r="B23" s="5" t="inlineStr">
        <is>
          <t>Fixed</t>
        </is>
      </c>
      <c r="C23" s="5" t="inlineStr">
        <is>
          <t>Global</t>
        </is>
      </c>
      <c r="D23" s="5" t="inlineStr">
        <is>
          <t>Prices_int row 81</t>
        </is>
      </c>
    </row>
    <row r="24">
      <c r="A24" s="5" t="inlineStr">
        <is>
          <t>Burundi</t>
        </is>
      </c>
      <c r="B24" s="5" t="inlineStr">
        <is>
          <t>Fixed</t>
        </is>
      </c>
      <c r="C24" s="5" t="inlineStr">
        <is>
          <t>Global</t>
        </is>
      </c>
      <c r="D24" s="5" t="inlineStr">
        <is>
          <t>Prices_int row 82</t>
        </is>
      </c>
    </row>
    <row r="25">
      <c r="A25" s="5" t="inlineStr">
        <is>
          <t>Cabo Verde</t>
        </is>
      </c>
      <c r="B25" s="5" t="inlineStr">
        <is>
          <t>Fixed</t>
        </is>
      </c>
      <c r="C25" s="5" t="inlineStr">
        <is>
          <t>Global</t>
        </is>
      </c>
      <c r="D25" s="5" t="inlineStr">
        <is>
          <t>Prices_int row 83</t>
        </is>
      </c>
    </row>
    <row r="26">
      <c r="A26" s="5" t="inlineStr">
        <is>
          <t>Congo, Democratic Republic of the</t>
        </is>
      </c>
      <c r="B26" s="5" t="inlineStr">
        <is>
          <t>Fixed</t>
        </is>
      </c>
      <c r="C26" s="5" t="inlineStr">
        <is>
          <t>Global</t>
        </is>
      </c>
      <c r="D26" s="5" t="inlineStr">
        <is>
          <t>Prices_int row 84</t>
        </is>
      </c>
    </row>
    <row r="27">
      <c r="A27" s="5" t="inlineStr">
        <is>
          <t>Congo, Republic of</t>
        </is>
      </c>
      <c r="B27" s="5" t="inlineStr">
        <is>
          <t>Fixed</t>
        </is>
      </c>
      <c r="C27" s="5" t="inlineStr">
        <is>
          <t>Global</t>
        </is>
      </c>
      <c r="D27" s="5" t="inlineStr">
        <is>
          <t>Prices_int row 85</t>
        </is>
      </c>
    </row>
    <row r="28">
      <c r="A28" s="5" t="inlineStr">
        <is>
          <t>Comoros</t>
        </is>
      </c>
      <c r="B28" s="5" t="inlineStr">
        <is>
          <t>Fixed</t>
        </is>
      </c>
      <c r="C28" s="5" t="inlineStr">
        <is>
          <t>Global</t>
        </is>
      </c>
      <c r="D28" s="5" t="inlineStr">
        <is>
          <t>Prices_int row 86</t>
        </is>
      </c>
    </row>
    <row r="29">
      <c r="A29" s="5" t="inlineStr">
        <is>
          <t>Côte d'Ivoire</t>
        </is>
      </c>
      <c r="B29" s="5" t="inlineStr">
        <is>
          <t>Fixed</t>
        </is>
      </c>
      <c r="C29" s="5" t="inlineStr">
        <is>
          <t>Global</t>
        </is>
      </c>
      <c r="D29" s="5" t="inlineStr">
        <is>
          <t>Prices_int row 87</t>
        </is>
      </c>
    </row>
    <row r="30">
      <c r="A30" s="5" t="inlineStr">
        <is>
          <t>Cuba</t>
        </is>
      </c>
      <c r="B30" s="5" t="inlineStr">
        <is>
          <t>Fixed</t>
        </is>
      </c>
      <c r="C30" s="5" t="inlineStr">
        <is>
          <t>North Am</t>
        </is>
      </c>
      <c r="D30" s="5" t="inlineStr">
        <is>
          <t>Prices_int row 88</t>
        </is>
      </c>
    </row>
    <row r="31">
      <c r="A31" s="5" t="inlineStr">
        <is>
          <t>Curaçao</t>
        </is>
      </c>
      <c r="B31" s="5" t="inlineStr">
        <is>
          <t>Fixed</t>
        </is>
      </c>
      <c r="C31" s="5" t="inlineStr">
        <is>
          <t>North Am</t>
        </is>
      </c>
      <c r="D31" s="5" t="inlineStr">
        <is>
          <t>Prices_int row 89</t>
        </is>
      </c>
    </row>
    <row r="32">
      <c r="A32" s="5" t="inlineStr">
        <is>
          <t>Djibouti</t>
        </is>
      </c>
      <c r="B32" s="5" t="inlineStr">
        <is>
          <t>Fixed</t>
        </is>
      </c>
      <c r="C32" s="5" t="inlineStr">
        <is>
          <t>Global</t>
        </is>
      </c>
      <c r="D32" s="5" t="inlineStr">
        <is>
          <t>Prices_int row 90</t>
        </is>
      </c>
    </row>
    <row r="33">
      <c r="A33" s="5" t="inlineStr">
        <is>
          <t>Dominica</t>
        </is>
      </c>
      <c r="B33" s="5" t="inlineStr">
        <is>
          <t>Fixed</t>
        </is>
      </c>
      <c r="C33" s="5" t="inlineStr">
        <is>
          <t>North Am</t>
        </is>
      </c>
      <c r="D33" s="5" t="inlineStr">
        <is>
          <t>Prices_int row 91</t>
        </is>
      </c>
    </row>
    <row r="34">
      <c r="A34" s="5" t="inlineStr">
        <is>
          <t>Eritrea</t>
        </is>
      </c>
      <c r="B34" s="5" t="inlineStr">
        <is>
          <t>Fixed</t>
        </is>
      </c>
      <c r="C34" s="5" t="inlineStr">
        <is>
          <t>Global</t>
        </is>
      </c>
      <c r="D34" s="5" t="inlineStr">
        <is>
          <t>Prices_int row 92</t>
        </is>
      </c>
    </row>
    <row r="35">
      <c r="A35" s="5" t="inlineStr">
        <is>
          <t>Ethiopia</t>
        </is>
      </c>
      <c r="B35" s="5" t="inlineStr">
        <is>
          <t>Fixed</t>
        </is>
      </c>
      <c r="C35" s="5" t="inlineStr">
        <is>
          <t>Global</t>
        </is>
      </c>
      <c r="D35" s="5" t="inlineStr">
        <is>
          <t>Prices_int row 93</t>
        </is>
      </c>
    </row>
    <row r="36">
      <c r="A36" s="5" t="inlineStr">
        <is>
          <t>Gabon</t>
        </is>
      </c>
      <c r="B36" s="5" t="inlineStr">
        <is>
          <t>Fixed</t>
        </is>
      </c>
      <c r="C36" s="5" t="inlineStr">
        <is>
          <t>Global</t>
        </is>
      </c>
      <c r="D36" s="5" t="inlineStr">
        <is>
          <t>Prices_int row 94</t>
        </is>
      </c>
    </row>
    <row r="37">
      <c r="A37" s="5" t="inlineStr">
        <is>
          <t>Ghana</t>
        </is>
      </c>
      <c r="B37" s="5" t="inlineStr">
        <is>
          <t>Fixed</t>
        </is>
      </c>
      <c r="C37" s="5" t="inlineStr">
        <is>
          <t>Global</t>
        </is>
      </c>
      <c r="D37" s="5" t="inlineStr">
        <is>
          <t>Prices_int row 95</t>
        </is>
      </c>
    </row>
    <row r="38">
      <c r="A38" s="5" t="inlineStr">
        <is>
          <t>Kenya</t>
        </is>
      </c>
      <c r="B38" s="5" t="inlineStr">
        <is>
          <t>Fixed</t>
        </is>
      </c>
      <c r="C38" s="5" t="inlineStr">
        <is>
          <t>Global</t>
        </is>
      </c>
      <c r="D38" s="5" t="inlineStr">
        <is>
          <t>Prices_int row 96</t>
        </is>
      </c>
    </row>
    <row r="39">
      <c r="A39" s="5" t="inlineStr">
        <is>
          <t>Mauritius</t>
        </is>
      </c>
      <c r="B39" s="5" t="inlineStr">
        <is>
          <t>Fixed</t>
        </is>
      </c>
      <c r="C39" s="5" t="inlineStr">
        <is>
          <t>Global</t>
        </is>
      </c>
      <c r="D39" s="5" t="inlineStr">
        <is>
          <t>Prices_int row 97</t>
        </is>
      </c>
    </row>
    <row r="40">
      <c r="A40" s="5" t="inlineStr">
        <is>
          <t>Mozambique</t>
        </is>
      </c>
      <c r="B40" s="5" t="inlineStr">
        <is>
          <t>Fixed</t>
        </is>
      </c>
      <c r="C40" s="5" t="inlineStr">
        <is>
          <t>Global</t>
        </is>
      </c>
      <c r="D40" s="5" t="inlineStr">
        <is>
          <t>Prices_int row 98</t>
        </is>
      </c>
    </row>
    <row r="41">
      <c r="A41" s="5" t="inlineStr">
        <is>
          <t>Namibia</t>
        </is>
      </c>
      <c r="B41" s="5" t="inlineStr">
        <is>
          <t>Fixed</t>
        </is>
      </c>
      <c r="C41" s="5" t="inlineStr">
        <is>
          <t>Global</t>
        </is>
      </c>
      <c r="D41" s="5" t="inlineStr">
        <is>
          <t>Prices_int row 99</t>
        </is>
      </c>
    </row>
    <row r="42">
      <c r="A42" s="5" t="inlineStr">
        <is>
          <t>Niger</t>
        </is>
      </c>
      <c r="B42" s="5" t="inlineStr">
        <is>
          <t>Fixed</t>
        </is>
      </c>
      <c r="C42" s="5" t="inlineStr">
        <is>
          <t>Global</t>
        </is>
      </c>
      <c r="D42" s="5" t="inlineStr">
        <is>
          <t>Prices_int row 100</t>
        </is>
      </c>
    </row>
    <row r="43">
      <c r="A43" s="5" t="inlineStr">
        <is>
          <t>Nigeria</t>
        </is>
      </c>
      <c r="B43" s="5" t="inlineStr">
        <is>
          <t>Fixed</t>
        </is>
      </c>
      <c r="C43" s="5" t="inlineStr">
        <is>
          <t>Global</t>
        </is>
      </c>
      <c r="D43" s="5" t="inlineStr">
        <is>
          <t>Prices_int row 101</t>
        </is>
      </c>
    </row>
    <row r="44">
      <c r="A44" s="5" t="inlineStr">
        <is>
          <t>Rwanda</t>
        </is>
      </c>
      <c r="B44" s="5" t="inlineStr">
        <is>
          <t>Fixed</t>
        </is>
      </c>
      <c r="C44" s="5" t="inlineStr">
        <is>
          <t>Global</t>
        </is>
      </c>
      <c r="D44" s="5" t="inlineStr">
        <is>
          <t>Prices_int row 102</t>
        </is>
      </c>
    </row>
    <row r="45">
      <c r="A45" s="5" t="inlineStr">
        <is>
          <t>Senegal</t>
        </is>
      </c>
      <c r="B45" s="5" t="inlineStr">
        <is>
          <t>Fixed</t>
        </is>
      </c>
      <c r="C45" s="5" t="inlineStr">
        <is>
          <t>Global</t>
        </is>
      </c>
      <c r="D45" s="5" t="inlineStr">
        <is>
          <t>Prices_int row 103</t>
        </is>
      </c>
    </row>
    <row r="46">
      <c r="A46" s="5" t="inlineStr">
        <is>
          <t>South Africa</t>
        </is>
      </c>
      <c r="B46" s="5" t="inlineStr">
        <is>
          <t>Fixed</t>
        </is>
      </c>
      <c r="C46" s="5" t="inlineStr">
        <is>
          <t>Global</t>
        </is>
      </c>
      <c r="D46" s="5" t="inlineStr">
        <is>
          <t>Prices_int row 104</t>
        </is>
      </c>
    </row>
    <row r="47">
      <c r="A47" s="5" t="inlineStr">
        <is>
          <t>South Sudan</t>
        </is>
      </c>
      <c r="B47" s="5" t="inlineStr">
        <is>
          <t>Fixed</t>
        </is>
      </c>
      <c r="C47" s="5" t="inlineStr">
        <is>
          <t>Global</t>
        </is>
      </c>
      <c r="D47" s="5" t="inlineStr">
        <is>
          <t>Prices_int row 105</t>
        </is>
      </c>
    </row>
    <row r="48">
      <c r="A48" s="5" t="inlineStr">
        <is>
          <t>Tanzania</t>
        </is>
      </c>
      <c r="B48" s="5" t="inlineStr">
        <is>
          <t>Fixed</t>
        </is>
      </c>
      <c r="C48" s="5" t="inlineStr">
        <is>
          <t>Global</t>
        </is>
      </c>
      <c r="D48" s="5" t="inlineStr">
        <is>
          <t>Prices_int row 106</t>
        </is>
      </c>
    </row>
    <row r="49">
      <c r="A49" s="5" t="inlineStr">
        <is>
          <t>Togo</t>
        </is>
      </c>
      <c r="B49" s="5" t="inlineStr">
        <is>
          <t>Fixed</t>
        </is>
      </c>
      <c r="C49" s="5" t="inlineStr">
        <is>
          <t>Global</t>
        </is>
      </c>
      <c r="D49" s="5" t="inlineStr">
        <is>
          <t>Prices_int row 107</t>
        </is>
      </c>
    </row>
    <row r="50">
      <c r="A50" s="5" t="inlineStr">
        <is>
          <t>Zambia</t>
        </is>
      </c>
      <c r="B50" s="5" t="inlineStr">
        <is>
          <t>Fixed</t>
        </is>
      </c>
      <c r="C50" s="5" t="inlineStr">
        <is>
          <t>Global</t>
        </is>
      </c>
      <c r="D50" s="5" t="inlineStr">
        <is>
          <t>Prices_int row 108</t>
        </is>
      </c>
    </row>
    <row r="51">
      <c r="A51" s="5" t="inlineStr">
        <is>
          <t>Zimbabwe</t>
        </is>
      </c>
      <c r="B51" s="5" t="inlineStr">
        <is>
          <t>Fixed</t>
        </is>
      </c>
      <c r="C51" s="5" t="inlineStr">
        <is>
          <t>Global</t>
        </is>
      </c>
      <c r="D51" s="5" t="inlineStr">
        <is>
          <t>Prices_int row 109</t>
        </is>
      </c>
    </row>
    <row r="52">
      <c r="A52" s="5" t="inlineStr">
        <is>
          <t>Australia</t>
        </is>
      </c>
      <c r="B52" s="5" t="inlineStr">
        <is>
          <t>Fixed</t>
        </is>
      </c>
      <c r="C52" s="5" t="inlineStr">
        <is>
          <t>LNG</t>
        </is>
      </c>
      <c r="D52" s="5" t="inlineStr">
        <is>
          <t>Prices_int row 110</t>
        </is>
      </c>
    </row>
    <row r="53">
      <c r="A53" s="5" t="inlineStr">
        <is>
          <t>Bangladesh</t>
        </is>
      </c>
      <c r="B53" s="5" t="inlineStr">
        <is>
          <t>Fixed</t>
        </is>
      </c>
      <c r="C53" s="5" t="inlineStr">
        <is>
          <t>LNG</t>
        </is>
      </c>
      <c r="D53" s="5" t="inlineStr">
        <is>
          <t>Prices_int row 111</t>
        </is>
      </c>
    </row>
    <row r="54">
      <c r="A54" s="5" t="inlineStr">
        <is>
          <t>Brunei Darussalam</t>
        </is>
      </c>
      <c r="B54" s="5" t="inlineStr">
        <is>
          <t>Fixed</t>
        </is>
      </c>
      <c r="C54" s="5" t="inlineStr">
        <is>
          <t>LNG</t>
        </is>
      </c>
      <c r="D54" s="5" t="inlineStr">
        <is>
          <t>Prices_int row 112</t>
        </is>
      </c>
    </row>
    <row r="55">
      <c r="A55" s="5" t="inlineStr">
        <is>
          <t>Cambodia</t>
        </is>
      </c>
      <c r="B55" s="5" t="inlineStr">
        <is>
          <t>Fixed</t>
        </is>
      </c>
      <c r="C55" s="5" t="inlineStr">
        <is>
          <t>LNG</t>
        </is>
      </c>
      <c r="D55" s="5" t="inlineStr">
        <is>
          <t>Prices_int row 113</t>
        </is>
      </c>
    </row>
    <row r="56">
      <c r="A56" s="5" t="inlineStr">
        <is>
          <t>China</t>
        </is>
      </c>
      <c r="B56" s="5" t="inlineStr">
        <is>
          <t>Fixed</t>
        </is>
      </c>
      <c r="C56" s="5" t="inlineStr">
        <is>
          <t>LNG</t>
        </is>
      </c>
      <c r="D56" s="5" t="inlineStr">
        <is>
          <t>Prices_int row 114</t>
        </is>
      </c>
    </row>
    <row r="57">
      <c r="A57" s="5" t="inlineStr">
        <is>
          <t>Hong Kong SAR</t>
        </is>
      </c>
      <c r="B57" s="5" t="inlineStr">
        <is>
          <t>Fixed</t>
        </is>
      </c>
      <c r="C57" s="5" t="inlineStr">
        <is>
          <t>LNG</t>
        </is>
      </c>
      <c r="D57" s="5" t="inlineStr">
        <is>
          <t>Prices_int row 115</t>
        </is>
      </c>
    </row>
    <row r="58">
      <c r="A58" s="5" t="inlineStr">
        <is>
          <t>India</t>
        </is>
      </c>
      <c r="B58" s="5" t="inlineStr">
        <is>
          <t>Fixed</t>
        </is>
      </c>
      <c r="C58" s="5" t="inlineStr">
        <is>
          <t>LNG</t>
        </is>
      </c>
      <c r="D58" s="5" t="inlineStr">
        <is>
          <t>Prices_int row 116</t>
        </is>
      </c>
    </row>
    <row r="59">
      <c r="A59" s="5" t="inlineStr">
        <is>
          <t>Indonesia</t>
        </is>
      </c>
      <c r="B59" s="5" t="inlineStr">
        <is>
          <t>Fixed</t>
        </is>
      </c>
      <c r="C59" s="5" t="inlineStr">
        <is>
          <t>LNG</t>
        </is>
      </c>
      <c r="D59" s="5" t="inlineStr">
        <is>
          <t>Prices_int row 117</t>
        </is>
      </c>
    </row>
    <row r="60">
      <c r="A60" s="5" t="inlineStr">
        <is>
          <t>Japan</t>
        </is>
      </c>
      <c r="B60" s="5" t="inlineStr">
        <is>
          <t>Fixed</t>
        </is>
      </c>
      <c r="C60" s="5" t="inlineStr">
        <is>
          <t>LNG</t>
        </is>
      </c>
      <c r="D60" s="5" t="inlineStr">
        <is>
          <t>Prices_int row 118</t>
        </is>
      </c>
    </row>
    <row r="61">
      <c r="A61" s="5" t="inlineStr">
        <is>
          <t>Korea</t>
        </is>
      </c>
      <c r="B61" s="5" t="inlineStr">
        <is>
          <t>Fixed</t>
        </is>
      </c>
      <c r="C61" s="5" t="inlineStr">
        <is>
          <t>LNG</t>
        </is>
      </c>
      <c r="D61" s="5" t="inlineStr">
        <is>
          <t>Prices_int row 119</t>
        </is>
      </c>
    </row>
    <row r="62">
      <c r="A62" s="5" t="inlineStr">
        <is>
          <t>Malaysia</t>
        </is>
      </c>
      <c r="B62" s="5" t="inlineStr">
        <is>
          <t>Fixed</t>
        </is>
      </c>
      <c r="C62" s="5" t="inlineStr">
        <is>
          <t>LNG</t>
        </is>
      </c>
      <c r="D62" s="5" t="inlineStr">
        <is>
          <t>Prices_int row 120</t>
        </is>
      </c>
    </row>
    <row r="63">
      <c r="A63" s="5" t="inlineStr">
        <is>
          <t>Mongolia</t>
        </is>
      </c>
      <c r="B63" s="5" t="inlineStr">
        <is>
          <t>Fixed</t>
        </is>
      </c>
      <c r="C63" s="5" t="inlineStr">
        <is>
          <t>LNG</t>
        </is>
      </c>
      <c r="D63" s="5" t="inlineStr">
        <is>
          <t>Prices_int row 121</t>
        </is>
      </c>
    </row>
    <row r="64">
      <c r="A64" s="5" t="inlineStr">
        <is>
          <t>Myanmar</t>
        </is>
      </c>
      <c r="B64" s="5" t="inlineStr">
        <is>
          <t>Fixed</t>
        </is>
      </c>
      <c r="C64" s="5" t="inlineStr">
        <is>
          <t>LNG</t>
        </is>
      </c>
      <c r="D64" s="5" t="inlineStr">
        <is>
          <t>Prices_int row 122</t>
        </is>
      </c>
    </row>
    <row r="65">
      <c r="A65" s="5" t="inlineStr">
        <is>
          <t>Nepal</t>
        </is>
      </c>
      <c r="B65" s="5" t="inlineStr">
        <is>
          <t>Fixed</t>
        </is>
      </c>
      <c r="C65" s="5" t="inlineStr">
        <is>
          <t>LNG</t>
        </is>
      </c>
      <c r="D65" s="5" t="inlineStr">
        <is>
          <t>Prices_int row 123</t>
        </is>
      </c>
    </row>
    <row r="66">
      <c r="A66" s="5" t="inlineStr">
        <is>
          <t>New Zealand</t>
        </is>
      </c>
      <c r="B66" s="5" t="inlineStr">
        <is>
          <t>Fixed</t>
        </is>
      </c>
      <c r="C66" s="5" t="inlineStr">
        <is>
          <t>LNG</t>
        </is>
      </c>
      <c r="D66" s="5" t="inlineStr">
        <is>
          <t>Prices_int row 124</t>
        </is>
      </c>
    </row>
    <row r="67">
      <c r="A67" s="5" t="inlineStr">
        <is>
          <t>Philippines</t>
        </is>
      </c>
      <c r="B67" s="5" t="inlineStr">
        <is>
          <t>Fixed</t>
        </is>
      </c>
      <c r="C67" s="5" t="inlineStr">
        <is>
          <t>LNG</t>
        </is>
      </c>
      <c r="D67" s="5" t="inlineStr">
        <is>
          <t>Prices_int row 125</t>
        </is>
      </c>
    </row>
    <row r="68">
      <c r="A68" s="5" t="inlineStr">
        <is>
          <t>Singapore</t>
        </is>
      </c>
      <c r="B68" s="5" t="inlineStr">
        <is>
          <t>Fixed</t>
        </is>
      </c>
      <c r="C68" s="5" t="inlineStr">
        <is>
          <t>LNG</t>
        </is>
      </c>
      <c r="D68" s="5" t="inlineStr">
        <is>
          <t>Prices_int row 126</t>
        </is>
      </c>
    </row>
    <row r="69">
      <c r="A69" s="5" t="inlineStr">
        <is>
          <t>Sri Lanka</t>
        </is>
      </c>
      <c r="B69" s="5" t="inlineStr">
        <is>
          <t>Fixed</t>
        </is>
      </c>
      <c r="C69" s="5" t="inlineStr">
        <is>
          <t>LNG</t>
        </is>
      </c>
      <c r="D69" s="5" t="inlineStr">
        <is>
          <t>Prices_int row 127</t>
        </is>
      </c>
    </row>
    <row r="70">
      <c r="A70" s="5" t="inlineStr">
        <is>
          <t>Thailand</t>
        </is>
      </c>
      <c r="B70" s="5" t="inlineStr">
        <is>
          <t>Fixed</t>
        </is>
      </c>
      <c r="C70" s="5" t="inlineStr">
        <is>
          <t>LNG</t>
        </is>
      </c>
      <c r="D70" s="5" t="inlineStr">
        <is>
          <t>Prices_int row 128</t>
        </is>
      </c>
    </row>
    <row r="71">
      <c r="A71" s="5" t="inlineStr">
        <is>
          <t>Vietnam</t>
        </is>
      </c>
      <c r="B71" s="5" t="inlineStr">
        <is>
          <t>Fixed</t>
        </is>
      </c>
      <c r="C71" s="5" t="inlineStr">
        <is>
          <t>LNG</t>
        </is>
      </c>
      <c r="D71" s="5" t="inlineStr">
        <is>
          <t>Prices_int row 129</t>
        </is>
      </c>
    </row>
    <row r="72">
      <c r="A72" s="5" t="inlineStr">
        <is>
          <t>Albania</t>
        </is>
      </c>
      <c r="B72" s="5" t="inlineStr">
        <is>
          <t>Fixed</t>
        </is>
      </c>
      <c r="C72" s="5" t="inlineStr">
        <is>
          <t>Europe</t>
        </is>
      </c>
      <c r="D72" s="5" t="inlineStr">
        <is>
          <t>Prices_int row 130</t>
        </is>
      </c>
    </row>
    <row r="73">
      <c r="A73" s="5" t="inlineStr">
        <is>
          <t>Austria</t>
        </is>
      </c>
      <c r="B73" s="5" t="inlineStr">
        <is>
          <t>Fixed</t>
        </is>
      </c>
      <c r="C73" s="5" t="inlineStr">
        <is>
          <t>Europe</t>
        </is>
      </c>
      <c r="D73" s="5" t="inlineStr">
        <is>
          <t>Prices_int row 131</t>
        </is>
      </c>
    </row>
    <row r="74">
      <c r="A74" s="5" t="inlineStr">
        <is>
          <t>Belarus</t>
        </is>
      </c>
      <c r="B74" s="5" t="inlineStr">
        <is>
          <t>Fixed</t>
        </is>
      </c>
      <c r="C74" s="5" t="inlineStr">
        <is>
          <t>Europe</t>
        </is>
      </c>
      <c r="D74" s="5" t="inlineStr">
        <is>
          <t>Prices_int row 132</t>
        </is>
      </c>
    </row>
    <row r="75">
      <c r="A75" s="5" t="inlineStr">
        <is>
          <t>Belgium</t>
        </is>
      </c>
      <c r="B75" s="5" t="inlineStr">
        <is>
          <t>Fixed</t>
        </is>
      </c>
      <c r="C75" s="5" t="inlineStr">
        <is>
          <t>Europe</t>
        </is>
      </c>
      <c r="D75" s="5" t="inlineStr">
        <is>
          <t>Prices_int row 133</t>
        </is>
      </c>
    </row>
    <row r="76">
      <c r="A76" s="5" t="inlineStr">
        <is>
          <t>Bosnia and Herzegovina</t>
        </is>
      </c>
      <c r="B76" s="5" t="inlineStr">
        <is>
          <t>Fixed</t>
        </is>
      </c>
      <c r="C76" s="5" t="inlineStr">
        <is>
          <t>Europe</t>
        </is>
      </c>
      <c r="D76" s="5" t="inlineStr">
        <is>
          <t>Prices_int row 134</t>
        </is>
      </c>
    </row>
    <row r="77">
      <c r="A77" s="5" t="inlineStr">
        <is>
          <t>Bulgaria</t>
        </is>
      </c>
      <c r="B77" s="5" t="inlineStr">
        <is>
          <t>Fixed</t>
        </is>
      </c>
      <c r="C77" s="5" t="inlineStr">
        <is>
          <t>Europe</t>
        </is>
      </c>
      <c r="D77" s="5" t="inlineStr">
        <is>
          <t>Prices_int row 135</t>
        </is>
      </c>
    </row>
    <row r="78">
      <c r="A78" s="5" t="inlineStr">
        <is>
          <t>Croatia</t>
        </is>
      </c>
      <c r="B78" s="5" t="inlineStr">
        <is>
          <t>Fixed</t>
        </is>
      </c>
      <c r="C78" s="5" t="inlineStr">
        <is>
          <t>Europe</t>
        </is>
      </c>
      <c r="D78" s="5" t="inlineStr">
        <is>
          <t>Prices_int row 136</t>
        </is>
      </c>
    </row>
    <row r="79">
      <c r="A79" s="5" t="inlineStr">
        <is>
          <t>Cyprus</t>
        </is>
      </c>
      <c r="B79" s="5" t="inlineStr">
        <is>
          <t>Fixed</t>
        </is>
      </c>
      <c r="C79" s="5" t="inlineStr">
        <is>
          <t>Europe</t>
        </is>
      </c>
      <c r="D79" s="5" t="inlineStr">
        <is>
          <t>Prices_int row 137</t>
        </is>
      </c>
    </row>
    <row r="80">
      <c r="A80" s="5" t="inlineStr">
        <is>
          <t>Czechia</t>
        </is>
      </c>
      <c r="B80" s="5" t="inlineStr">
        <is>
          <t>Fixed</t>
        </is>
      </c>
      <c r="C80" s="5" t="inlineStr">
        <is>
          <t>Europe</t>
        </is>
      </c>
      <c r="D80" s="5" t="inlineStr">
        <is>
          <t>Prices_int row 138</t>
        </is>
      </c>
    </row>
    <row r="81">
      <c r="A81" s="5" t="inlineStr">
        <is>
          <t>Denmark</t>
        </is>
      </c>
      <c r="B81" s="5" t="inlineStr">
        <is>
          <t>Fixed</t>
        </is>
      </c>
      <c r="C81" s="5" t="inlineStr">
        <is>
          <t>Europe</t>
        </is>
      </c>
      <c r="D81" s="5" t="inlineStr">
        <is>
          <t>Prices_int row 139</t>
        </is>
      </c>
    </row>
    <row r="82">
      <c r="A82" s="5" t="inlineStr">
        <is>
          <t>Estonia</t>
        </is>
      </c>
      <c r="B82" s="5" t="inlineStr">
        <is>
          <t>Fixed</t>
        </is>
      </c>
      <c r="C82" s="5" t="inlineStr">
        <is>
          <t>Europe</t>
        </is>
      </c>
      <c r="D82" s="5" t="inlineStr">
        <is>
          <t>Prices_int row 140</t>
        </is>
      </c>
    </row>
    <row r="83">
      <c r="A83" s="5" t="inlineStr">
        <is>
          <t>Equatorial Guinea</t>
        </is>
      </c>
      <c r="B83" s="5" t="inlineStr">
        <is>
          <t>Fixed</t>
        </is>
      </c>
      <c r="C83" s="5" t="inlineStr">
        <is>
          <t>Global</t>
        </is>
      </c>
      <c r="D83" s="5" t="inlineStr">
        <is>
          <t>Prices_int row 141</t>
        </is>
      </c>
    </row>
    <row r="84">
      <c r="A84" s="5" t="inlineStr">
        <is>
          <t>Faroe Islands</t>
        </is>
      </c>
      <c r="B84" s="5" t="inlineStr">
        <is>
          <t>Fixed</t>
        </is>
      </c>
      <c r="C84" s="5" t="inlineStr">
        <is>
          <t>Europe</t>
        </is>
      </c>
      <c r="D84" s="5" t="inlineStr">
        <is>
          <t>Prices_int row 142</t>
        </is>
      </c>
    </row>
    <row r="85">
      <c r="A85" s="5" t="inlineStr">
        <is>
          <t>Fiji</t>
        </is>
      </c>
      <c r="B85" s="5" t="inlineStr">
        <is>
          <t>Fixed</t>
        </is>
      </c>
      <c r="C85" s="5" t="inlineStr">
        <is>
          <t>Global</t>
        </is>
      </c>
      <c r="D85" s="5" t="inlineStr">
        <is>
          <t>Prices_int row 143</t>
        </is>
      </c>
    </row>
    <row r="86">
      <c r="A86" s="5" t="inlineStr">
        <is>
          <t>Finland</t>
        </is>
      </c>
      <c r="B86" s="5" t="inlineStr">
        <is>
          <t>Fixed</t>
        </is>
      </c>
      <c r="C86" s="5" t="inlineStr">
        <is>
          <t>Europe</t>
        </is>
      </c>
      <c r="D86" s="5" t="inlineStr">
        <is>
          <t>Prices_int row 144</t>
        </is>
      </c>
    </row>
    <row r="87">
      <c r="A87" s="5" t="inlineStr">
        <is>
          <t>France</t>
        </is>
      </c>
      <c r="B87" s="5" t="inlineStr">
        <is>
          <t>Fixed</t>
        </is>
      </c>
      <c r="C87" s="5" t="inlineStr">
        <is>
          <t>Europe</t>
        </is>
      </c>
      <c r="D87" s="5" t="inlineStr">
        <is>
          <t>Prices_int row 145</t>
        </is>
      </c>
    </row>
    <row r="88">
      <c r="A88" s="5" t="inlineStr">
        <is>
          <t>Germany</t>
        </is>
      </c>
      <c r="B88" s="5" t="inlineStr">
        <is>
          <t>Fixed</t>
        </is>
      </c>
      <c r="C88" s="5" t="inlineStr">
        <is>
          <t>Europe</t>
        </is>
      </c>
      <c r="D88" s="5" t="inlineStr">
        <is>
          <t>Prices_int row 146</t>
        </is>
      </c>
    </row>
    <row r="89">
      <c r="A89" s="5" t="inlineStr">
        <is>
          <t>Greece</t>
        </is>
      </c>
      <c r="B89" s="5" t="inlineStr">
        <is>
          <t>Fixed</t>
        </is>
      </c>
      <c r="C89" s="5" t="inlineStr">
        <is>
          <t>Europe</t>
        </is>
      </c>
      <c r="D89" s="5" t="inlineStr">
        <is>
          <t>Prices_int row 147</t>
        </is>
      </c>
    </row>
    <row r="90">
      <c r="A90" s="5" t="inlineStr">
        <is>
          <t>Hungary</t>
        </is>
      </c>
      <c r="B90" s="5" t="inlineStr">
        <is>
          <t>Fixed</t>
        </is>
      </c>
      <c r="C90" s="5" t="inlineStr">
        <is>
          <t>Europe</t>
        </is>
      </c>
      <c r="D90" s="5" t="inlineStr">
        <is>
          <t>Prices_int row 148</t>
        </is>
      </c>
    </row>
    <row r="91">
      <c r="A91" s="5" t="inlineStr">
        <is>
          <t>Iceland</t>
        </is>
      </c>
      <c r="B91" s="5" t="inlineStr">
        <is>
          <t>Fixed</t>
        </is>
      </c>
      <c r="C91" s="5" t="inlineStr">
        <is>
          <t>Europe</t>
        </is>
      </c>
      <c r="D91" s="5" t="inlineStr">
        <is>
          <t>Prices_int row 149</t>
        </is>
      </c>
    </row>
    <row r="92">
      <c r="A92" s="5" t="inlineStr">
        <is>
          <t>Ireland</t>
        </is>
      </c>
      <c r="B92" s="5" t="inlineStr">
        <is>
          <t>Fixed</t>
        </is>
      </c>
      <c r="C92" s="5" t="inlineStr">
        <is>
          <t>Europe</t>
        </is>
      </c>
      <c r="D92" s="5" t="inlineStr">
        <is>
          <t>Prices_int row 150</t>
        </is>
      </c>
    </row>
    <row r="93">
      <c r="A93" s="5" t="inlineStr">
        <is>
          <t>Israel</t>
        </is>
      </c>
      <c r="B93" s="5" t="inlineStr">
        <is>
          <t>Fixed</t>
        </is>
      </c>
      <c r="C93" s="5" t="inlineStr">
        <is>
          <t>Global</t>
        </is>
      </c>
      <c r="D93" s="5" t="inlineStr">
        <is>
          <t>Prices_int row 151</t>
        </is>
      </c>
    </row>
    <row r="94">
      <c r="A94" s="5" t="inlineStr">
        <is>
          <t>Italy</t>
        </is>
      </c>
      <c r="B94" s="5" t="inlineStr">
        <is>
          <t>Fixed</t>
        </is>
      </c>
      <c r="C94" s="5" t="inlineStr">
        <is>
          <t>Europe</t>
        </is>
      </c>
      <c r="D94" s="5" t="inlineStr">
        <is>
          <t>Prices_int row 152</t>
        </is>
      </c>
    </row>
    <row r="95">
      <c r="A95" s="5" t="inlineStr">
        <is>
          <t>Kosovo</t>
        </is>
      </c>
      <c r="B95" s="5" t="inlineStr">
        <is>
          <t>Fixed</t>
        </is>
      </c>
      <c r="C95" s="5" t="inlineStr">
        <is>
          <t>Europe</t>
        </is>
      </c>
      <c r="D95" s="5" t="inlineStr">
        <is>
          <t>Prices_int row 153</t>
        </is>
      </c>
    </row>
    <row r="96">
      <c r="A96" s="5" t="inlineStr">
        <is>
          <t>Latvia</t>
        </is>
      </c>
      <c r="B96" s="5" t="inlineStr">
        <is>
          <t>Fixed</t>
        </is>
      </c>
      <c r="C96" s="5" t="inlineStr">
        <is>
          <t>Europe</t>
        </is>
      </c>
      <c r="D96" s="5" t="inlineStr">
        <is>
          <t>Prices_int row 154</t>
        </is>
      </c>
    </row>
    <row r="97">
      <c r="A97" s="5" t="inlineStr">
        <is>
          <t>Lithuania</t>
        </is>
      </c>
      <c r="B97" s="5" t="inlineStr">
        <is>
          <t>Fixed</t>
        </is>
      </c>
      <c r="C97" s="5" t="inlineStr">
        <is>
          <t>Europe</t>
        </is>
      </c>
      <c r="D97" s="5" t="inlineStr">
        <is>
          <t>Prices_int row 155</t>
        </is>
      </c>
    </row>
    <row r="98">
      <c r="A98" s="5" t="inlineStr">
        <is>
          <t>Luxembourg</t>
        </is>
      </c>
      <c r="B98" s="5" t="inlineStr">
        <is>
          <t>Fixed</t>
        </is>
      </c>
      <c r="C98" s="5" t="inlineStr">
        <is>
          <t>Europe</t>
        </is>
      </c>
      <c r="D98" s="5" t="inlineStr">
        <is>
          <t>Prices_int row 156</t>
        </is>
      </c>
    </row>
    <row r="99">
      <c r="A99" s="5" t="inlineStr">
        <is>
          <t>North Macedonia</t>
        </is>
      </c>
      <c r="B99" s="5" t="inlineStr">
        <is>
          <t>Fixed</t>
        </is>
      </c>
      <c r="C99" s="5" t="inlineStr">
        <is>
          <t>Europe</t>
        </is>
      </c>
      <c r="D99" s="5" t="inlineStr">
        <is>
          <t>Prices_int row 157</t>
        </is>
      </c>
    </row>
    <row r="100">
      <c r="A100" s="5" t="inlineStr">
        <is>
          <t>Malta</t>
        </is>
      </c>
      <c r="B100" s="5" t="inlineStr">
        <is>
          <t>Fixed</t>
        </is>
      </c>
      <c r="C100" s="5" t="inlineStr">
        <is>
          <t>Europe</t>
        </is>
      </c>
      <c r="D100" s="5" t="inlineStr">
        <is>
          <t>Prices_int row 158</t>
        </is>
      </c>
    </row>
    <row r="101">
      <c r="A101" s="5" t="inlineStr">
        <is>
          <t>Moldova</t>
        </is>
      </c>
      <c r="B101" s="5" t="inlineStr">
        <is>
          <t>Fixed</t>
        </is>
      </c>
      <c r="C101" s="5" t="inlineStr">
        <is>
          <t>Europe</t>
        </is>
      </c>
      <c r="D101" s="5" t="inlineStr">
        <is>
          <t>Prices_int row 159</t>
        </is>
      </c>
    </row>
    <row r="102">
      <c r="A102" s="5" t="inlineStr">
        <is>
          <t>Montenegro, Rep. of</t>
        </is>
      </c>
      <c r="B102" s="5" t="inlineStr">
        <is>
          <t>Fixed</t>
        </is>
      </c>
      <c r="C102" s="5" t="inlineStr">
        <is>
          <t>Europe</t>
        </is>
      </c>
      <c r="D102" s="5" t="inlineStr">
        <is>
          <t>Prices_int row 160</t>
        </is>
      </c>
    </row>
    <row r="103">
      <c r="A103" s="5" t="inlineStr">
        <is>
          <t>Netherlands</t>
        </is>
      </c>
      <c r="B103" s="5" t="inlineStr">
        <is>
          <t>Fixed</t>
        </is>
      </c>
      <c r="C103" s="5" t="inlineStr">
        <is>
          <t>Europe</t>
        </is>
      </c>
      <c r="D103" s="5" t="inlineStr">
        <is>
          <t>Prices_int row 161</t>
        </is>
      </c>
    </row>
    <row r="104">
      <c r="A104" s="5" t="inlineStr">
        <is>
          <t>Norway</t>
        </is>
      </c>
      <c r="B104" s="5" t="inlineStr">
        <is>
          <t>Fixed</t>
        </is>
      </c>
      <c r="C104" s="5" t="inlineStr">
        <is>
          <t>Europe</t>
        </is>
      </c>
      <c r="D104" s="5" t="inlineStr">
        <is>
          <t>Prices_int row 162</t>
        </is>
      </c>
    </row>
    <row r="105">
      <c r="A105" s="5" t="inlineStr">
        <is>
          <t>Poland</t>
        </is>
      </c>
      <c r="B105" s="5" t="inlineStr">
        <is>
          <t>Fixed</t>
        </is>
      </c>
      <c r="C105" s="5" t="inlineStr">
        <is>
          <t>Europe</t>
        </is>
      </c>
      <c r="D105" s="5" t="inlineStr">
        <is>
          <t>Prices_int row 163</t>
        </is>
      </c>
    </row>
    <row r="106">
      <c r="A106" s="5" t="inlineStr">
        <is>
          <t>French Polynesia</t>
        </is>
      </c>
      <c r="B106" s="5" t="inlineStr">
        <is>
          <t>Fixed</t>
        </is>
      </c>
      <c r="C106" s="5" t="inlineStr">
        <is>
          <t>LNG</t>
        </is>
      </c>
      <c r="D106" s="5" t="inlineStr">
        <is>
          <t>Prices_int row 164</t>
        </is>
      </c>
    </row>
    <row r="107">
      <c r="A107" s="5" t="inlineStr">
        <is>
          <t>Gambia, The</t>
        </is>
      </c>
      <c r="B107" s="5" t="inlineStr">
        <is>
          <t>Fixed</t>
        </is>
      </c>
      <c r="C107" s="5" t="inlineStr">
        <is>
          <t>Global</t>
        </is>
      </c>
      <c r="D107" s="5" t="inlineStr">
        <is>
          <t>Prices_int row 165</t>
        </is>
      </c>
    </row>
    <row r="108">
      <c r="A108" s="5" t="inlineStr">
        <is>
          <t>Gibraltar</t>
        </is>
      </c>
      <c r="B108" s="5" t="inlineStr">
        <is>
          <t>Fixed</t>
        </is>
      </c>
      <c r="C108" s="5" t="inlineStr">
        <is>
          <t>Europe</t>
        </is>
      </c>
      <c r="D108" s="5" t="inlineStr">
        <is>
          <t>Prices_int row 166</t>
        </is>
      </c>
    </row>
    <row r="109">
      <c r="A109" s="5" t="inlineStr">
        <is>
          <t>Greenland</t>
        </is>
      </c>
      <c r="B109" s="5" t="inlineStr">
        <is>
          <t>Fixed</t>
        </is>
      </c>
      <c r="C109" s="5" t="inlineStr">
        <is>
          <t>Europe</t>
        </is>
      </c>
      <c r="D109" s="5" t="inlineStr">
        <is>
          <t>Prices_int row 167</t>
        </is>
      </c>
    </row>
    <row r="110">
      <c r="A110" s="5" t="inlineStr">
        <is>
          <t>Grenada</t>
        </is>
      </c>
      <c r="B110" s="5" t="inlineStr">
        <is>
          <t>Fixed</t>
        </is>
      </c>
      <c r="C110" s="5" t="inlineStr">
        <is>
          <t>North Am</t>
        </is>
      </c>
      <c r="D110" s="5" t="inlineStr">
        <is>
          <t>Prices_int row 168</t>
        </is>
      </c>
    </row>
    <row r="111">
      <c r="A111" s="5" t="inlineStr">
        <is>
          <t>Guam</t>
        </is>
      </c>
      <c r="B111" s="5" t="inlineStr">
        <is>
          <t>Fixed</t>
        </is>
      </c>
      <c r="C111" s="5" t="inlineStr">
        <is>
          <t>LNG</t>
        </is>
      </c>
      <c r="D111" s="5" t="inlineStr">
        <is>
          <t>Prices_int row 169</t>
        </is>
      </c>
    </row>
    <row r="112">
      <c r="A112" s="5" t="inlineStr">
        <is>
          <t>Guinea</t>
        </is>
      </c>
      <c r="B112" s="5" t="inlineStr">
        <is>
          <t>Fixed</t>
        </is>
      </c>
      <c r="C112" s="5" t="inlineStr">
        <is>
          <t>Global</t>
        </is>
      </c>
      <c r="D112" s="5" t="inlineStr">
        <is>
          <t>Prices_int row 170</t>
        </is>
      </c>
    </row>
    <row r="113">
      <c r="A113" s="5" t="inlineStr">
        <is>
          <t>Guinea-Bissau</t>
        </is>
      </c>
      <c r="B113" s="5" t="inlineStr">
        <is>
          <t>Fixed</t>
        </is>
      </c>
      <c r="C113" s="5" t="inlineStr">
        <is>
          <t>Global</t>
        </is>
      </c>
      <c r="D113" s="5" t="inlineStr">
        <is>
          <t>Prices_int row 171</t>
        </is>
      </c>
    </row>
    <row r="114">
      <c r="A114" s="5" t="inlineStr">
        <is>
          <t>Guyana</t>
        </is>
      </c>
      <c r="B114" s="5" t="inlineStr">
        <is>
          <t>Fixed</t>
        </is>
      </c>
      <c r="C114" s="5" t="inlineStr">
        <is>
          <t>North Am</t>
        </is>
      </c>
      <c r="D114" s="5" t="inlineStr">
        <is>
          <t>Prices_int row 172</t>
        </is>
      </c>
    </row>
    <row r="115">
      <c r="A115" s="5" t="inlineStr">
        <is>
          <t>Isle of Man</t>
        </is>
      </c>
      <c r="B115" s="5" t="inlineStr">
        <is>
          <t>Fixed</t>
        </is>
      </c>
      <c r="C115" s="5" t="inlineStr">
        <is>
          <t>Europe</t>
        </is>
      </c>
      <c r="D115" s="5" t="inlineStr">
        <is>
          <t>Prices_int row 173</t>
        </is>
      </c>
    </row>
    <row r="116">
      <c r="A116" s="5" t="inlineStr">
        <is>
          <t>Kiribati</t>
        </is>
      </c>
      <c r="B116" s="5" t="inlineStr">
        <is>
          <t>Fixed</t>
        </is>
      </c>
      <c r="C116" s="5" t="inlineStr">
        <is>
          <t>LNG</t>
        </is>
      </c>
      <c r="D116" s="5" t="inlineStr">
        <is>
          <t>Prices_int row 174</t>
        </is>
      </c>
    </row>
    <row r="117">
      <c r="A117" s="5" t="inlineStr">
        <is>
          <t>Korea, Dem. People's Rep.</t>
        </is>
      </c>
      <c r="B117" s="5" t="inlineStr">
        <is>
          <t>Fixed</t>
        </is>
      </c>
      <c r="C117" s="5" t="inlineStr">
        <is>
          <t>LNG</t>
        </is>
      </c>
      <c r="D117" s="5" t="inlineStr">
        <is>
          <t>Prices_int row 175</t>
        </is>
      </c>
    </row>
    <row r="118">
      <c r="A118" s="5" t="inlineStr">
        <is>
          <t>Lao P.D.R.</t>
        </is>
      </c>
      <c r="B118" s="5" t="inlineStr">
        <is>
          <t>Fixed</t>
        </is>
      </c>
      <c r="C118" s="5" t="inlineStr">
        <is>
          <t>LNG</t>
        </is>
      </c>
      <c r="D118" s="5" t="inlineStr">
        <is>
          <t>Prices_int row 176</t>
        </is>
      </c>
    </row>
    <row r="119">
      <c r="A119" s="5" t="inlineStr">
        <is>
          <t>Lesotho</t>
        </is>
      </c>
      <c r="B119" s="5" t="inlineStr">
        <is>
          <t>Fixed</t>
        </is>
      </c>
      <c r="C119" s="5" t="inlineStr">
        <is>
          <t>Global</t>
        </is>
      </c>
      <c r="D119" s="5" t="inlineStr">
        <is>
          <t>Prices_int row 177</t>
        </is>
      </c>
    </row>
    <row r="120">
      <c r="A120" s="5" t="inlineStr">
        <is>
          <t>Liberia</t>
        </is>
      </c>
      <c r="B120" s="5" t="inlineStr">
        <is>
          <t>Fixed</t>
        </is>
      </c>
      <c r="C120" s="5" t="inlineStr">
        <is>
          <t>Global</t>
        </is>
      </c>
      <c r="D120" s="5" t="inlineStr">
        <is>
          <t>Prices_int row 178</t>
        </is>
      </c>
    </row>
    <row r="121">
      <c r="A121" s="5" t="inlineStr">
        <is>
          <t>Liechtenstein</t>
        </is>
      </c>
      <c r="B121" s="5" t="inlineStr">
        <is>
          <t>Fixed</t>
        </is>
      </c>
      <c r="C121" s="5" t="inlineStr">
        <is>
          <t>Europe</t>
        </is>
      </c>
      <c r="D121" s="5" t="inlineStr">
        <is>
          <t>Prices_int row 179</t>
        </is>
      </c>
    </row>
    <row r="122">
      <c r="A122" s="5" t="inlineStr">
        <is>
          <t>Macao SAR</t>
        </is>
      </c>
      <c r="B122" s="5" t="inlineStr">
        <is>
          <t>Fixed</t>
        </is>
      </c>
      <c r="C122" s="5" t="inlineStr">
        <is>
          <t>LNG</t>
        </is>
      </c>
      <c r="D122" s="5" t="inlineStr">
        <is>
          <t>Prices_int row 180</t>
        </is>
      </c>
    </row>
    <row r="123">
      <c r="A123" s="5" t="inlineStr">
        <is>
          <t>Madagascar</t>
        </is>
      </c>
      <c r="B123" s="5" t="inlineStr">
        <is>
          <t>Fixed</t>
        </is>
      </c>
      <c r="C123" s="5" t="inlineStr">
        <is>
          <t>Global</t>
        </is>
      </c>
      <c r="D123" s="5" t="inlineStr">
        <is>
          <t>Prices_int row 181</t>
        </is>
      </c>
    </row>
    <row r="124">
      <c r="A124" s="5" t="inlineStr">
        <is>
          <t>Malawi</t>
        </is>
      </c>
      <c r="B124" s="5" t="inlineStr">
        <is>
          <t>Fixed</t>
        </is>
      </c>
      <c r="C124" s="5" t="inlineStr">
        <is>
          <t>Global</t>
        </is>
      </c>
      <c r="D124" s="5" t="inlineStr">
        <is>
          <t>Prices_int row 182</t>
        </is>
      </c>
    </row>
    <row r="125">
      <c r="A125" s="5" t="inlineStr">
        <is>
          <t>Maldives</t>
        </is>
      </c>
      <c r="B125" s="5" t="inlineStr">
        <is>
          <t>Fixed</t>
        </is>
      </c>
      <c r="C125" s="5" t="inlineStr">
        <is>
          <t>LNG</t>
        </is>
      </c>
      <c r="D125" s="5" t="inlineStr">
        <is>
          <t>Prices_int row 183</t>
        </is>
      </c>
    </row>
    <row r="126">
      <c r="A126" s="5" t="inlineStr">
        <is>
          <t>Mali</t>
        </is>
      </c>
      <c r="B126" s="5" t="inlineStr">
        <is>
          <t>Fixed</t>
        </is>
      </c>
      <c r="C126" s="5" t="inlineStr">
        <is>
          <t>Global</t>
        </is>
      </c>
      <c r="D126" s="5" t="inlineStr">
        <is>
          <t>Prices_int row 184</t>
        </is>
      </c>
    </row>
    <row r="127">
      <c r="A127" s="5" t="inlineStr">
        <is>
          <t>Marshall Islands</t>
        </is>
      </c>
      <c r="B127" s="5" t="inlineStr">
        <is>
          <t>Fixed</t>
        </is>
      </c>
      <c r="C127" s="5" t="inlineStr">
        <is>
          <t>LNG</t>
        </is>
      </c>
      <c r="D127" s="5" t="inlineStr">
        <is>
          <t>Prices_int row 185</t>
        </is>
      </c>
    </row>
    <row r="128">
      <c r="A128" s="5" t="inlineStr">
        <is>
          <t>Mauritania</t>
        </is>
      </c>
      <c r="B128" s="5" t="inlineStr">
        <is>
          <t>Fixed</t>
        </is>
      </c>
      <c r="C128" s="5" t="inlineStr">
        <is>
          <t>Global</t>
        </is>
      </c>
      <c r="D128" s="5" t="inlineStr">
        <is>
          <t>Prices_int row 186</t>
        </is>
      </c>
    </row>
    <row r="129">
      <c r="A129" s="5" t="inlineStr">
        <is>
          <t>Micronesia</t>
        </is>
      </c>
      <c r="B129" s="5" t="inlineStr">
        <is>
          <t>Fixed</t>
        </is>
      </c>
      <c r="C129" s="5" t="inlineStr">
        <is>
          <t>LNG</t>
        </is>
      </c>
      <c r="D129" s="5" t="inlineStr">
        <is>
          <t>Prices_int row 187</t>
        </is>
      </c>
    </row>
    <row r="130">
      <c r="A130" s="5" t="inlineStr">
        <is>
          <t>Monaco</t>
        </is>
      </c>
      <c r="B130" s="5" t="inlineStr">
        <is>
          <t>Fixed</t>
        </is>
      </c>
      <c r="C130" s="5" t="inlineStr">
        <is>
          <t>Europe</t>
        </is>
      </c>
      <c r="D130" s="5" t="inlineStr">
        <is>
          <t>Prices_int row 188</t>
        </is>
      </c>
    </row>
    <row r="131">
      <c r="A131" s="5" t="inlineStr">
        <is>
          <t>Nauru</t>
        </is>
      </c>
      <c r="B131" s="5" t="inlineStr">
        <is>
          <t>Fixed</t>
        </is>
      </c>
      <c r="C131" s="5" t="inlineStr">
        <is>
          <t>LNG</t>
        </is>
      </c>
      <c r="D131" s="5" t="inlineStr">
        <is>
          <t>Prices_int row 189</t>
        </is>
      </c>
    </row>
    <row r="132">
      <c r="A132" s="5" t="inlineStr">
        <is>
          <t>New Caledonia</t>
        </is>
      </c>
      <c r="B132" s="5" t="inlineStr">
        <is>
          <t>Fixed</t>
        </is>
      </c>
      <c r="C132" s="5" t="inlineStr">
        <is>
          <t>LNG</t>
        </is>
      </c>
      <c r="D132" s="5" t="inlineStr">
        <is>
          <t>Prices_int row 190</t>
        </is>
      </c>
    </row>
    <row r="133">
      <c r="A133" s="5" t="inlineStr">
        <is>
          <t>Northern Mariana Islands</t>
        </is>
      </c>
      <c r="B133" s="5" t="inlineStr">
        <is>
          <t>Fixed</t>
        </is>
      </c>
      <c r="C133" s="5" t="inlineStr">
        <is>
          <t>LNG</t>
        </is>
      </c>
      <c r="D133" s="5" t="inlineStr">
        <is>
          <t>Prices_int row 191</t>
        </is>
      </c>
    </row>
    <row r="134">
      <c r="A134" s="5" t="inlineStr">
        <is>
          <t>Palau</t>
        </is>
      </c>
      <c r="B134" s="5" t="inlineStr">
        <is>
          <t>Fixed</t>
        </is>
      </c>
      <c r="C134" s="5" t="inlineStr">
        <is>
          <t>LNG</t>
        </is>
      </c>
      <c r="D134" s="5" t="inlineStr">
        <is>
          <t>Prices_int row 192</t>
        </is>
      </c>
    </row>
    <row r="135">
      <c r="A135" s="5" t="inlineStr">
        <is>
          <t>Papua New Guinea</t>
        </is>
      </c>
      <c r="B135" s="5" t="inlineStr">
        <is>
          <t>Fixed</t>
        </is>
      </c>
      <c r="C135" s="5" t="inlineStr">
        <is>
          <t>LNG</t>
        </is>
      </c>
      <c r="D135" s="5" t="inlineStr">
        <is>
          <t>Prices_int row 193</t>
        </is>
      </c>
    </row>
    <row r="136">
      <c r="A136" s="5" t="inlineStr">
        <is>
          <t>Puerto Rico</t>
        </is>
      </c>
      <c r="B136" s="5" t="inlineStr">
        <is>
          <t>Fixed</t>
        </is>
      </c>
      <c r="C136" s="5" t="inlineStr">
        <is>
          <t>North Am</t>
        </is>
      </c>
      <c r="D136" s="5" t="inlineStr">
        <is>
          <t>Prices_int row 194</t>
        </is>
      </c>
    </row>
    <row r="137">
      <c r="A137" s="5" t="inlineStr">
        <is>
          <t>Samoa</t>
        </is>
      </c>
      <c r="B137" s="5" t="inlineStr">
        <is>
          <t>Fixed</t>
        </is>
      </c>
      <c r="C137" s="5" t="inlineStr">
        <is>
          <t>LNG</t>
        </is>
      </c>
      <c r="D137" s="5" t="inlineStr">
        <is>
          <t>Prices_int row 195</t>
        </is>
      </c>
    </row>
    <row r="138">
      <c r="A138" s="5" t="inlineStr">
        <is>
          <t>San Marino</t>
        </is>
      </c>
      <c r="B138" s="5" t="inlineStr">
        <is>
          <t>Fixed</t>
        </is>
      </c>
      <c r="C138" s="5" t="inlineStr">
        <is>
          <t>Europe</t>
        </is>
      </c>
      <c r="D138" s="5" t="inlineStr">
        <is>
          <t>Prices_int row 196</t>
        </is>
      </c>
    </row>
    <row r="139">
      <c r="A139" s="5" t="inlineStr">
        <is>
          <t>São Tomé and Príncipe</t>
        </is>
      </c>
      <c r="B139" s="5" t="inlineStr">
        <is>
          <t>Fixed</t>
        </is>
      </c>
      <c r="C139" s="5" t="inlineStr">
        <is>
          <t>Global</t>
        </is>
      </c>
      <c r="D139" s="5" t="inlineStr">
        <is>
          <t>Prices_int row 197</t>
        </is>
      </c>
    </row>
    <row r="140">
      <c r="A140" s="5" t="inlineStr">
        <is>
          <t>Seychelles</t>
        </is>
      </c>
      <c r="B140" s="5" t="inlineStr">
        <is>
          <t>Fixed</t>
        </is>
      </c>
      <c r="C140" s="5" t="inlineStr">
        <is>
          <t>Global</t>
        </is>
      </c>
      <c r="D140" s="5" t="inlineStr">
        <is>
          <t>Prices_int row 198</t>
        </is>
      </c>
    </row>
    <row r="141">
      <c r="A141" s="5" t="inlineStr">
        <is>
          <t>Sierra Leone</t>
        </is>
      </c>
      <c r="B141" s="5" t="inlineStr">
        <is>
          <t>Fixed</t>
        </is>
      </c>
      <c r="C141" s="5" t="inlineStr">
        <is>
          <t>Global</t>
        </is>
      </c>
      <c r="D141" s="5" t="inlineStr">
        <is>
          <t>Prices_int row 199</t>
        </is>
      </c>
    </row>
    <row r="142">
      <c r="A142" s="5" t="inlineStr">
        <is>
          <t>Sint Maarten (Dutch part)</t>
        </is>
      </c>
      <c r="B142" s="5" t="inlineStr">
        <is>
          <t>Fixed</t>
        </is>
      </c>
      <c r="C142" s="5" t="inlineStr">
        <is>
          <t>North Am</t>
        </is>
      </c>
      <c r="D142" s="5" t="inlineStr">
        <is>
          <t>Prices_int row 200</t>
        </is>
      </c>
    </row>
    <row r="143">
      <c r="A143" s="5" t="inlineStr">
        <is>
          <t>Solomon Islands</t>
        </is>
      </c>
      <c r="B143" s="5" t="inlineStr">
        <is>
          <t>Fixed</t>
        </is>
      </c>
      <c r="C143" s="5" t="inlineStr">
        <is>
          <t>LNG</t>
        </is>
      </c>
      <c r="D143" s="5" t="inlineStr">
        <is>
          <t>Prices_int row 201</t>
        </is>
      </c>
    </row>
    <row r="144">
      <c r="A144" s="5" t="inlineStr">
        <is>
          <t>Somalia</t>
        </is>
      </c>
      <c r="B144" s="5" t="inlineStr">
        <is>
          <t>Fixed</t>
        </is>
      </c>
      <c r="C144" s="5" t="inlineStr">
        <is>
          <t>Global</t>
        </is>
      </c>
      <c r="D144" s="5" t="inlineStr">
        <is>
          <t>Prices_int row 202</t>
        </is>
      </c>
    </row>
    <row r="145">
      <c r="A145" s="5" t="inlineStr">
        <is>
          <t>St. Kitts and Nevis</t>
        </is>
      </c>
      <c r="B145" s="5" t="inlineStr">
        <is>
          <t>Fixed</t>
        </is>
      </c>
      <c r="C145" s="5" t="inlineStr">
        <is>
          <t>North Am</t>
        </is>
      </c>
      <c r="D145" s="5" t="inlineStr">
        <is>
          <t>Prices_int row 203</t>
        </is>
      </c>
    </row>
    <row r="146">
      <c r="A146" s="5" t="inlineStr">
        <is>
          <t>St. Lucia</t>
        </is>
      </c>
      <c r="B146" s="5" t="inlineStr">
        <is>
          <t>Fixed</t>
        </is>
      </c>
      <c r="C146" s="5" t="inlineStr">
        <is>
          <t>North Am</t>
        </is>
      </c>
      <c r="D146" s="5" t="inlineStr">
        <is>
          <t>Prices_int row 204</t>
        </is>
      </c>
    </row>
    <row r="147">
      <c r="A147" s="5" t="inlineStr">
        <is>
          <t>St. Martin (French part)</t>
        </is>
      </c>
      <c r="B147" s="5" t="inlineStr">
        <is>
          <t>Fixed</t>
        </is>
      </c>
      <c r="C147" s="5" t="inlineStr">
        <is>
          <t>North Am</t>
        </is>
      </c>
      <c r="D147" s="5" t="inlineStr">
        <is>
          <t>Prices_int row 205</t>
        </is>
      </c>
    </row>
    <row r="148">
      <c r="A148" s="5" t="inlineStr">
        <is>
          <t>St. Vincent and the Grenadines</t>
        </is>
      </c>
      <c r="B148" s="5" t="inlineStr">
        <is>
          <t>Fixed</t>
        </is>
      </c>
      <c r="C148" s="5" t="inlineStr">
        <is>
          <t>North Am</t>
        </is>
      </c>
      <c r="D148" s="5" t="inlineStr">
        <is>
          <t>Prices_int row 206</t>
        </is>
      </c>
    </row>
    <row r="149">
      <c r="A149" s="5" t="inlineStr">
        <is>
          <t>Eswatini</t>
        </is>
      </c>
      <c r="B149" s="5" t="inlineStr">
        <is>
          <t>Fixed</t>
        </is>
      </c>
      <c r="C149" s="5" t="inlineStr">
        <is>
          <t>Global</t>
        </is>
      </c>
      <c r="D149" s="5" t="inlineStr">
        <is>
          <t>Prices_int row 207</t>
        </is>
      </c>
    </row>
    <row r="150">
      <c r="A150" s="5" t="inlineStr">
        <is>
          <t>Syria</t>
        </is>
      </c>
      <c r="B150" s="5" t="inlineStr">
        <is>
          <t>Fixed</t>
        </is>
      </c>
      <c r="C150" s="5" t="inlineStr">
        <is>
          <t>Global</t>
        </is>
      </c>
      <c r="D150" s="5" t="inlineStr">
        <is>
          <t>Prices_int row 208</t>
        </is>
      </c>
    </row>
    <row r="151">
      <c r="A151" s="5" t="inlineStr">
        <is>
          <t>Taiwan Province of China</t>
        </is>
      </c>
      <c r="B151" s="5" t="inlineStr">
        <is>
          <t>Fixed</t>
        </is>
      </c>
      <c r="C151" s="5" t="inlineStr">
        <is>
          <t>LNG</t>
        </is>
      </c>
      <c r="D151" s="5" t="inlineStr">
        <is>
          <t>Prices_int row 209</t>
        </is>
      </c>
    </row>
    <row r="152">
      <c r="A152" s="5" t="inlineStr">
        <is>
          <t>Timor-Leste</t>
        </is>
      </c>
      <c r="B152" s="5" t="inlineStr">
        <is>
          <t>Fixed</t>
        </is>
      </c>
      <c r="C152" s="5" t="inlineStr">
        <is>
          <t>LNG</t>
        </is>
      </c>
      <c r="D152" s="5" t="inlineStr">
        <is>
          <t>Prices_int row 210</t>
        </is>
      </c>
    </row>
    <row r="153">
      <c r="A153" s="5" t="inlineStr">
        <is>
          <t>Tonga</t>
        </is>
      </c>
      <c r="B153" s="5" t="inlineStr">
        <is>
          <t>Fixed</t>
        </is>
      </c>
      <c r="C153" s="5" t="inlineStr">
        <is>
          <t>LNG</t>
        </is>
      </c>
      <c r="D153" s="5" t="inlineStr">
        <is>
          <t>Prices_int row 211</t>
        </is>
      </c>
    </row>
    <row r="154">
      <c r="A154" s="5" t="inlineStr">
        <is>
          <t>Turks and Caicos Islands</t>
        </is>
      </c>
      <c r="B154" s="5" t="inlineStr">
        <is>
          <t>Fixed</t>
        </is>
      </c>
      <c r="C154" s="5" t="inlineStr">
        <is>
          <t>North Am</t>
        </is>
      </c>
      <c r="D154" s="5" t="inlineStr">
        <is>
          <t>Prices_int row 212</t>
        </is>
      </c>
    </row>
    <row r="155">
      <c r="A155" s="5" t="inlineStr">
        <is>
          <t>Tuvalu</t>
        </is>
      </c>
      <c r="B155" s="5" t="inlineStr">
        <is>
          <t>Fixed</t>
        </is>
      </c>
      <c r="C155" s="5" t="inlineStr">
        <is>
          <t>LNG</t>
        </is>
      </c>
      <c r="D155" s="5" t="inlineStr">
        <is>
          <t>Prices_int row 213</t>
        </is>
      </c>
    </row>
    <row r="156">
      <c r="A156" s="5" t="inlineStr">
        <is>
          <t>Uganda</t>
        </is>
      </c>
      <c r="B156" s="5" t="inlineStr">
        <is>
          <t>Fixed</t>
        </is>
      </c>
      <c r="C156" s="5" t="inlineStr">
        <is>
          <t>Global</t>
        </is>
      </c>
      <c r="D156" s="5" t="inlineStr">
        <is>
          <t>Prices_int row 214</t>
        </is>
      </c>
    </row>
    <row r="157">
      <c r="A157" s="5" t="inlineStr">
        <is>
          <t>Vanuatu</t>
        </is>
      </c>
      <c r="B157" s="5" t="inlineStr">
        <is>
          <t>Fixed</t>
        </is>
      </c>
      <c r="C157" s="5" t="inlineStr">
        <is>
          <t>LNG</t>
        </is>
      </c>
      <c r="D157" s="5" t="inlineStr">
        <is>
          <t>Prices_int row 215</t>
        </is>
      </c>
    </row>
    <row r="158">
      <c r="A158" s="5" t="inlineStr">
        <is>
          <t>Virgin Islands (U.S.)</t>
        </is>
      </c>
      <c r="B158" s="5" t="inlineStr">
        <is>
          <t>Fixed</t>
        </is>
      </c>
      <c r="C158" s="5" t="inlineStr">
        <is>
          <t>North Am</t>
        </is>
      </c>
      <c r="D158" s="5" t="inlineStr">
        <is>
          <t>Prices_int row 216</t>
        </is>
      </c>
    </row>
    <row r="159">
      <c r="A159" s="5" t="inlineStr">
        <is>
          <t>West Bank and Gaza</t>
        </is>
      </c>
      <c r="B159" s="5" t="inlineStr">
        <is>
          <t>Fixed</t>
        </is>
      </c>
      <c r="C159" s="5" t="inlineStr">
        <is>
          <t>Global</t>
        </is>
      </c>
      <c r="D159" s="5" t="inlineStr">
        <is>
          <t>Prices_int row 217</t>
        </is>
      </c>
    </row>
    <row r="160">
      <c r="A160" s="5" t="inlineStr">
        <is>
          <t>Portugal</t>
        </is>
      </c>
      <c r="B160" s="5" t="inlineStr">
        <is>
          <t>Fixed</t>
        </is>
      </c>
      <c r="C160" s="5" t="inlineStr">
        <is>
          <t>Europe</t>
        </is>
      </c>
      <c r="D160" s="5" t="inlineStr">
        <is>
          <t>Prices_int row 218</t>
        </is>
      </c>
    </row>
    <row r="161">
      <c r="A161" s="5" t="inlineStr">
        <is>
          <t>Romania</t>
        </is>
      </c>
      <c r="B161" s="5" t="inlineStr">
        <is>
          <t>Fixed</t>
        </is>
      </c>
      <c r="C161" s="5" t="inlineStr">
        <is>
          <t>Europe</t>
        </is>
      </c>
      <c r="D161" s="5" t="inlineStr">
        <is>
          <t>Prices_int row 219</t>
        </is>
      </c>
    </row>
    <row r="162">
      <c r="A162" s="5" t="inlineStr">
        <is>
          <t>Russia</t>
        </is>
      </c>
      <c r="B162" s="5" t="inlineStr">
        <is>
          <t>Fixed</t>
        </is>
      </c>
      <c r="C162" s="5" t="inlineStr">
        <is>
          <t>Europe</t>
        </is>
      </c>
      <c r="D162" s="5" t="inlineStr">
        <is>
          <t>Prices_int row 220</t>
        </is>
      </c>
    </row>
    <row r="163">
      <c r="A163" s="5" t="inlineStr">
        <is>
          <t>Serbia</t>
        </is>
      </c>
      <c r="B163" s="5" t="inlineStr">
        <is>
          <t>Fixed</t>
        </is>
      </c>
      <c r="C163" s="5" t="inlineStr">
        <is>
          <t>Europe</t>
        </is>
      </c>
      <c r="D163" s="5" t="inlineStr">
        <is>
          <t>Prices_int row 221</t>
        </is>
      </c>
    </row>
    <row r="164">
      <c r="A164" s="5" t="inlineStr">
        <is>
          <t>Slovak Republic</t>
        </is>
      </c>
      <c r="B164" s="5" t="inlineStr">
        <is>
          <t>Fixed</t>
        </is>
      </c>
      <c r="C164" s="5" t="inlineStr">
        <is>
          <t>Europe</t>
        </is>
      </c>
      <c r="D164" s="5" t="inlineStr">
        <is>
          <t>Prices_int row 222</t>
        </is>
      </c>
    </row>
    <row r="165">
      <c r="A165" s="5" t="inlineStr">
        <is>
          <t>Slovenia</t>
        </is>
      </c>
      <c r="B165" s="5" t="inlineStr">
        <is>
          <t>Fixed</t>
        </is>
      </c>
      <c r="C165" s="5" t="inlineStr">
        <is>
          <t>Europe</t>
        </is>
      </c>
      <c r="D165" s="5" t="inlineStr">
        <is>
          <t>Prices_int row 223</t>
        </is>
      </c>
    </row>
    <row r="166">
      <c r="A166" s="5" t="inlineStr">
        <is>
          <t>Spain</t>
        </is>
      </c>
      <c r="B166" s="5" t="inlineStr">
        <is>
          <t>Fixed</t>
        </is>
      </c>
      <c r="C166" s="5" t="inlineStr">
        <is>
          <t>Europe</t>
        </is>
      </c>
      <c r="D166" s="5" t="inlineStr">
        <is>
          <t>Prices_int row 224</t>
        </is>
      </c>
    </row>
    <row r="167">
      <c r="A167" s="5" t="inlineStr">
        <is>
          <t>Sweden</t>
        </is>
      </c>
      <c r="B167" s="5" t="inlineStr">
        <is>
          <t>Fixed</t>
        </is>
      </c>
      <c r="C167" s="5" t="inlineStr">
        <is>
          <t>Europe</t>
        </is>
      </c>
      <c r="D167" s="5" t="inlineStr">
        <is>
          <t>Prices_int row 225</t>
        </is>
      </c>
    </row>
    <row r="168">
      <c r="A168" s="5" t="inlineStr">
        <is>
          <t>Switzerland</t>
        </is>
      </c>
      <c r="B168" s="5" t="inlineStr">
        <is>
          <t>Fixed</t>
        </is>
      </c>
      <c r="C168" s="5" t="inlineStr">
        <is>
          <t>Europe</t>
        </is>
      </c>
      <c r="D168" s="5" t="inlineStr">
        <is>
          <t>Prices_int row 226</t>
        </is>
      </c>
    </row>
    <row r="169">
      <c r="A169" s="5" t="inlineStr">
        <is>
          <t>Turkiye</t>
        </is>
      </c>
      <c r="B169" s="5" t="inlineStr">
        <is>
          <t>Fixed</t>
        </is>
      </c>
      <c r="C169" s="5" t="inlineStr">
        <is>
          <t>Global</t>
        </is>
      </c>
      <c r="D169" s="5" t="inlineStr">
        <is>
          <t>Prices_int row 227</t>
        </is>
      </c>
    </row>
    <row r="170">
      <c r="A170" s="5" t="inlineStr">
        <is>
          <t>Ukraine</t>
        </is>
      </c>
      <c r="B170" s="5" t="inlineStr">
        <is>
          <t>Fixed</t>
        </is>
      </c>
      <c r="C170" s="5" t="inlineStr">
        <is>
          <t>Europe</t>
        </is>
      </c>
      <c r="D170" s="5" t="inlineStr">
        <is>
          <t>Prices_int row 228</t>
        </is>
      </c>
    </row>
    <row r="171">
      <c r="A171" s="5" t="inlineStr">
        <is>
          <t>United Kingdom</t>
        </is>
      </c>
      <c r="B171" s="5" t="inlineStr">
        <is>
          <t>Fixed</t>
        </is>
      </c>
      <c r="C171" s="5" t="inlineStr">
        <is>
          <t>Europe</t>
        </is>
      </c>
      <c r="D171" s="5" t="inlineStr">
        <is>
          <t>Prices_int row 229</t>
        </is>
      </c>
    </row>
    <row r="172">
      <c r="A172" s="5" t="inlineStr">
        <is>
          <t>Algeria</t>
        </is>
      </c>
      <c r="B172" s="5" t="inlineStr">
        <is>
          <t>Fixed</t>
        </is>
      </c>
      <c r="C172" s="5" t="inlineStr">
        <is>
          <t>Global</t>
        </is>
      </c>
      <c r="D172" s="5" t="inlineStr">
        <is>
          <t>Prices_int row 230</t>
        </is>
      </c>
    </row>
    <row r="173">
      <c r="A173" s="5" t="inlineStr">
        <is>
          <t>Armenia</t>
        </is>
      </c>
      <c r="B173" s="5" t="inlineStr">
        <is>
          <t>Fixed</t>
        </is>
      </c>
      <c r="C173" s="5" t="inlineStr">
        <is>
          <t>Global</t>
        </is>
      </c>
      <c r="D173" s="5" t="inlineStr">
        <is>
          <t>Prices_int row 231</t>
        </is>
      </c>
    </row>
    <row r="174">
      <c r="A174" s="5" t="inlineStr">
        <is>
          <t>Azerbaijan</t>
        </is>
      </c>
      <c r="B174" s="5" t="inlineStr">
        <is>
          <t>Fixed</t>
        </is>
      </c>
      <c r="C174" s="5" t="inlineStr">
        <is>
          <t>Global</t>
        </is>
      </c>
      <c r="D174" s="5" t="inlineStr">
        <is>
          <t>Prices_int row 232</t>
        </is>
      </c>
    </row>
    <row r="175">
      <c r="A175" s="5" t="inlineStr">
        <is>
          <t>Bahrain</t>
        </is>
      </c>
      <c r="B175" s="5" t="inlineStr">
        <is>
          <t>Fixed</t>
        </is>
      </c>
      <c r="C175" s="5" t="inlineStr">
        <is>
          <t>Global</t>
        </is>
      </c>
      <c r="D175" s="5" t="inlineStr">
        <is>
          <t>Prices_int row 233</t>
        </is>
      </c>
    </row>
    <row r="176">
      <c r="A176" s="5" t="inlineStr">
        <is>
          <t>Egypt</t>
        </is>
      </c>
      <c r="B176" s="5" t="inlineStr">
        <is>
          <t>Fixed</t>
        </is>
      </c>
      <c r="C176" s="5" t="inlineStr">
        <is>
          <t>Global</t>
        </is>
      </c>
      <c r="D176" s="5" t="inlineStr">
        <is>
          <t>Prices_int row 234</t>
        </is>
      </c>
    </row>
    <row r="177">
      <c r="A177" s="5" t="inlineStr">
        <is>
          <t>Georgia</t>
        </is>
      </c>
      <c r="B177" s="5" t="inlineStr">
        <is>
          <t>Fixed</t>
        </is>
      </c>
      <c r="C177" s="5" t="inlineStr">
        <is>
          <t>Global</t>
        </is>
      </c>
      <c r="D177" s="5" t="inlineStr">
        <is>
          <t>Prices_int row 235</t>
        </is>
      </c>
    </row>
    <row r="178">
      <c r="A178" s="5" t="inlineStr">
        <is>
          <t>Iran</t>
        </is>
      </c>
      <c r="B178" s="5" t="inlineStr">
        <is>
          <t>Fixed</t>
        </is>
      </c>
      <c r="C178" s="5" t="inlineStr">
        <is>
          <t>Global</t>
        </is>
      </c>
      <c r="D178" s="5" t="inlineStr">
        <is>
          <t>Prices_int row 236</t>
        </is>
      </c>
    </row>
    <row r="179">
      <c r="A179" s="5" t="inlineStr">
        <is>
          <t>Iraq</t>
        </is>
      </c>
      <c r="B179" s="5" t="inlineStr">
        <is>
          <t>Fixed</t>
        </is>
      </c>
      <c r="C179" s="5" t="inlineStr">
        <is>
          <t>Global</t>
        </is>
      </c>
      <c r="D179" s="5" t="inlineStr">
        <is>
          <t>Prices_int row 237</t>
        </is>
      </c>
    </row>
    <row r="180">
      <c r="A180" s="5" t="inlineStr">
        <is>
          <t>Jordan</t>
        </is>
      </c>
      <c r="B180" s="5" t="inlineStr">
        <is>
          <t>Fixed</t>
        </is>
      </c>
      <c r="C180" s="5" t="inlineStr">
        <is>
          <t>Global</t>
        </is>
      </c>
      <c r="D180" s="5" t="inlineStr">
        <is>
          <t>Prices_int row 238</t>
        </is>
      </c>
    </row>
    <row r="181">
      <c r="A181" s="5" t="inlineStr">
        <is>
          <t>Kazakhstan</t>
        </is>
      </c>
      <c r="B181" s="5" t="inlineStr">
        <is>
          <t>Fixed</t>
        </is>
      </c>
      <c r="C181" s="5" t="inlineStr">
        <is>
          <t>Global</t>
        </is>
      </c>
      <c r="D181" s="5" t="inlineStr">
        <is>
          <t>Prices_int row 239</t>
        </is>
      </c>
    </row>
    <row r="182">
      <c r="A182" s="5" t="inlineStr">
        <is>
          <t>Kuwait</t>
        </is>
      </c>
      <c r="B182" s="5" t="inlineStr">
        <is>
          <t>Fixed</t>
        </is>
      </c>
      <c r="C182" s="5" t="inlineStr">
        <is>
          <t>Global</t>
        </is>
      </c>
      <c r="D182" s="5" t="inlineStr">
        <is>
          <t>Prices_int row 240</t>
        </is>
      </c>
    </row>
    <row r="183">
      <c r="A183" s="5" t="inlineStr">
        <is>
          <t>Kyrgyz Republic</t>
        </is>
      </c>
      <c r="B183" s="5" t="inlineStr">
        <is>
          <t>Fixed</t>
        </is>
      </c>
      <c r="C183" s="5" t="inlineStr">
        <is>
          <t>Global</t>
        </is>
      </c>
      <c r="D183" s="5" t="inlineStr">
        <is>
          <t>Prices_int row 241</t>
        </is>
      </c>
    </row>
    <row r="184">
      <c r="A184" s="5" t="inlineStr">
        <is>
          <t>Lebanon</t>
        </is>
      </c>
      <c r="B184" s="5" t="inlineStr">
        <is>
          <t>Fixed</t>
        </is>
      </c>
      <c r="C184" s="5" t="inlineStr">
        <is>
          <t>Global</t>
        </is>
      </c>
      <c r="D184" s="5" t="inlineStr">
        <is>
          <t>Prices_int row 242</t>
        </is>
      </c>
    </row>
    <row r="185">
      <c r="A185" s="5" t="inlineStr">
        <is>
          <t>Libya</t>
        </is>
      </c>
      <c r="B185" s="5" t="inlineStr">
        <is>
          <t>Fixed</t>
        </is>
      </c>
      <c r="C185" s="5" t="inlineStr">
        <is>
          <t>Global</t>
        </is>
      </c>
      <c r="D185" s="5" t="inlineStr">
        <is>
          <t>Prices_int row 243</t>
        </is>
      </c>
    </row>
    <row r="186">
      <c r="A186" s="5" t="inlineStr">
        <is>
          <t>Morocco</t>
        </is>
      </c>
      <c r="B186" s="5" t="inlineStr">
        <is>
          <t>Fixed</t>
        </is>
      </c>
      <c r="C186" s="5" t="inlineStr">
        <is>
          <t>Global</t>
        </is>
      </c>
      <c r="D186" s="5" t="inlineStr">
        <is>
          <t>Prices_int row 244</t>
        </is>
      </c>
    </row>
    <row r="187">
      <c r="A187" s="5" t="inlineStr">
        <is>
          <t>Oman</t>
        </is>
      </c>
      <c r="B187" s="5" t="inlineStr">
        <is>
          <t>Fixed</t>
        </is>
      </c>
      <c r="C187" s="5" t="inlineStr">
        <is>
          <t>Global</t>
        </is>
      </c>
      <c r="D187" s="5" t="inlineStr">
        <is>
          <t>Prices_int row 245</t>
        </is>
      </c>
    </row>
    <row r="188">
      <c r="A188" s="5" t="inlineStr">
        <is>
          <t>Pakistan</t>
        </is>
      </c>
      <c r="B188" s="5" t="inlineStr">
        <is>
          <t>Fixed</t>
        </is>
      </c>
      <c r="C188" s="5" t="inlineStr">
        <is>
          <t>Global</t>
        </is>
      </c>
      <c r="D188" s="5" t="inlineStr">
        <is>
          <t>Prices_int row 246</t>
        </is>
      </c>
    </row>
    <row r="189">
      <c r="A189" s="5" t="inlineStr">
        <is>
          <t>Qatar</t>
        </is>
      </c>
      <c r="B189" s="5" t="inlineStr">
        <is>
          <t>Fixed</t>
        </is>
      </c>
      <c r="C189" s="5" t="inlineStr">
        <is>
          <t>Global</t>
        </is>
      </c>
      <c r="D189" s="5" t="inlineStr">
        <is>
          <t>Prices_int row 247</t>
        </is>
      </c>
    </row>
    <row r="190">
      <c r="A190" s="5" t="inlineStr">
        <is>
          <t>Saudi Arabia</t>
        </is>
      </c>
      <c r="B190" s="5" t="inlineStr">
        <is>
          <t>Fixed</t>
        </is>
      </c>
      <c r="C190" s="5" t="inlineStr">
        <is>
          <t>Global</t>
        </is>
      </c>
      <c r="D190" s="5" t="inlineStr">
        <is>
          <t>Prices_int row 248</t>
        </is>
      </c>
    </row>
    <row r="191">
      <c r="A191" s="5" t="inlineStr">
        <is>
          <t>Sudan</t>
        </is>
      </c>
      <c r="B191" s="5" t="inlineStr">
        <is>
          <t>Fixed</t>
        </is>
      </c>
      <c r="C191" s="5" t="inlineStr">
        <is>
          <t>Global</t>
        </is>
      </c>
      <c r="D191" s="5" t="inlineStr">
        <is>
          <t>Prices_int row 249</t>
        </is>
      </c>
    </row>
    <row r="192">
      <c r="A192" s="5" t="inlineStr">
        <is>
          <t>Tajikistan</t>
        </is>
      </c>
      <c r="B192" s="5" t="inlineStr">
        <is>
          <t>Fixed</t>
        </is>
      </c>
      <c r="C192" s="5" t="inlineStr">
        <is>
          <t>Global</t>
        </is>
      </c>
      <c r="D192" s="5" t="inlineStr">
        <is>
          <t>Prices_int row 250</t>
        </is>
      </c>
    </row>
    <row r="193">
      <c r="A193" s="5" t="inlineStr">
        <is>
          <t>Tunisia</t>
        </is>
      </c>
      <c r="B193" s="5" t="inlineStr">
        <is>
          <t>Fixed</t>
        </is>
      </c>
      <c r="C193" s="5" t="inlineStr">
        <is>
          <t>Global</t>
        </is>
      </c>
      <c r="D193" s="5" t="inlineStr">
        <is>
          <t>Prices_int row 251</t>
        </is>
      </c>
    </row>
    <row r="194">
      <c r="A194" s="5" t="inlineStr">
        <is>
          <t>Turkmenistan</t>
        </is>
      </c>
      <c r="B194" s="5" t="inlineStr">
        <is>
          <t>Fixed</t>
        </is>
      </c>
      <c r="C194" s="5" t="inlineStr">
        <is>
          <t>Global</t>
        </is>
      </c>
      <c r="D194" s="5" t="inlineStr">
        <is>
          <t>Prices_int row 252</t>
        </is>
      </c>
    </row>
    <row r="195">
      <c r="A195" s="5" t="inlineStr">
        <is>
          <t>United Arab Emirates</t>
        </is>
      </c>
      <c r="B195" s="5" t="inlineStr">
        <is>
          <t>Fixed</t>
        </is>
      </c>
      <c r="C195" s="5" t="inlineStr">
        <is>
          <t>Global</t>
        </is>
      </c>
      <c r="D195" s="5" t="inlineStr">
        <is>
          <t>Prices_int row 253</t>
        </is>
      </c>
    </row>
    <row r="196">
      <c r="A196" s="5" t="inlineStr">
        <is>
          <t>Uzbekistan</t>
        </is>
      </c>
      <c r="B196" s="5" t="inlineStr">
        <is>
          <t>Fixed</t>
        </is>
      </c>
      <c r="C196" s="5" t="inlineStr">
        <is>
          <t>Global</t>
        </is>
      </c>
      <c r="D196" s="5" t="inlineStr">
        <is>
          <t>Prices_int row 254</t>
        </is>
      </c>
    </row>
    <row r="197">
      <c r="A197" s="5" t="inlineStr">
        <is>
          <t>Yemen</t>
        </is>
      </c>
      <c r="B197" s="5" t="inlineStr">
        <is>
          <t>Fixed</t>
        </is>
      </c>
      <c r="C197" s="5" t="inlineStr">
        <is>
          <t>Global</t>
        </is>
      </c>
      <c r="D197" s="5" t="inlineStr">
        <is>
          <t>Prices_int row 255</t>
        </is>
      </c>
    </row>
    <row r="198">
      <c r="A198" s="5" t="inlineStr">
        <is>
          <t>Argentina</t>
        </is>
      </c>
      <c r="B198" s="5" t="inlineStr">
        <is>
          <t>Ad-Valorem</t>
        </is>
      </c>
      <c r="C198" s="5" t="inlineStr">
        <is>
          <t>North Am</t>
        </is>
      </c>
      <c r="D198" s="5" t="inlineStr">
        <is>
          <t>Prices_int row 256</t>
        </is>
      </c>
    </row>
    <row r="199">
      <c r="A199" s="5" t="inlineStr">
        <is>
          <t>Bolivia</t>
        </is>
      </c>
      <c r="B199" s="5" t="inlineStr">
        <is>
          <t>Fixed</t>
        </is>
      </c>
      <c r="C199" s="5" t="inlineStr">
        <is>
          <t>North Am</t>
        </is>
      </c>
      <c r="D199" s="5" t="inlineStr">
        <is>
          <t>Prices_int row 257</t>
        </is>
      </c>
    </row>
    <row r="200">
      <c r="A200" s="5" t="inlineStr">
        <is>
          <t>Brazil</t>
        </is>
      </c>
      <c r="B200" s="5" t="inlineStr">
        <is>
          <t>Fixed</t>
        </is>
      </c>
      <c r="C200" s="5" t="inlineStr">
        <is>
          <t>North Am</t>
        </is>
      </c>
      <c r="D200" s="5" t="inlineStr">
        <is>
          <t>Prices_int row 258</t>
        </is>
      </c>
    </row>
    <row r="201">
      <c r="A201" s="5" t="inlineStr">
        <is>
          <t>Canada</t>
        </is>
      </c>
      <c r="B201" s="5" t="inlineStr">
        <is>
          <t>Fixed</t>
        </is>
      </c>
      <c r="C201" s="5" t="inlineStr">
        <is>
          <t>North Am</t>
        </is>
      </c>
      <c r="D201" s="5" t="inlineStr">
        <is>
          <t>Prices_int row 259</t>
        </is>
      </c>
    </row>
    <row r="202">
      <c r="A202" s="5" t="inlineStr">
        <is>
          <t>Chile</t>
        </is>
      </c>
      <c r="B202" s="5" t="inlineStr">
        <is>
          <t>Fixed</t>
        </is>
      </c>
      <c r="C202" s="5" t="inlineStr">
        <is>
          <t>North Am</t>
        </is>
      </c>
      <c r="D202" s="5" t="inlineStr">
        <is>
          <t>Prices_int row 260</t>
        </is>
      </c>
    </row>
    <row r="203">
      <c r="A203" s="5" t="inlineStr">
        <is>
          <t>Colombia</t>
        </is>
      </c>
      <c r="B203" s="5" t="inlineStr">
        <is>
          <t>Fixed</t>
        </is>
      </c>
      <c r="C203" s="5" t="inlineStr">
        <is>
          <t>North Am</t>
        </is>
      </c>
      <c r="D203" s="5" t="inlineStr">
        <is>
          <t>Prices_int row 261</t>
        </is>
      </c>
    </row>
    <row r="204">
      <c r="A204" s="5" t="inlineStr">
        <is>
          <t>Costa Rica</t>
        </is>
      </c>
      <c r="B204" s="5" t="inlineStr">
        <is>
          <t>Fixed</t>
        </is>
      </c>
      <c r="C204" s="5" t="inlineStr">
        <is>
          <t>North Am</t>
        </is>
      </c>
      <c r="D204" s="5" t="inlineStr">
        <is>
          <t>Prices_int row 262</t>
        </is>
      </c>
    </row>
    <row r="205">
      <c r="A205" s="5" t="inlineStr">
        <is>
          <t>Dominican Republic</t>
        </is>
      </c>
      <c r="B205" s="5" t="inlineStr">
        <is>
          <t>Fixed</t>
        </is>
      </c>
      <c r="C205" s="5" t="inlineStr">
        <is>
          <t>North Am</t>
        </is>
      </c>
      <c r="D205" s="5" t="inlineStr">
        <is>
          <t>Prices_int row 263</t>
        </is>
      </c>
    </row>
    <row r="206">
      <c r="A206" s="5" t="inlineStr">
        <is>
          <t>Ecuador</t>
        </is>
      </c>
      <c r="B206" s="5" t="inlineStr">
        <is>
          <t>Fixed</t>
        </is>
      </c>
      <c r="C206" s="5" t="inlineStr">
        <is>
          <t>North Am</t>
        </is>
      </c>
      <c r="D206" s="5" t="inlineStr">
        <is>
          <t>Prices_int row 264</t>
        </is>
      </c>
    </row>
    <row r="207">
      <c r="A207" s="5" t="inlineStr">
        <is>
          <t>El Salvador</t>
        </is>
      </c>
      <c r="B207" s="5" t="inlineStr">
        <is>
          <t>Fixed</t>
        </is>
      </c>
      <c r="C207" s="5" t="inlineStr">
        <is>
          <t>North Am</t>
        </is>
      </c>
      <c r="D207" s="5" t="inlineStr">
        <is>
          <t>Prices_int row 265</t>
        </is>
      </c>
    </row>
    <row r="208">
      <c r="A208" s="5" t="inlineStr">
        <is>
          <t>Guatemala</t>
        </is>
      </c>
      <c r="B208" s="5" t="inlineStr">
        <is>
          <t>Fixed</t>
        </is>
      </c>
      <c r="C208" s="5" t="inlineStr">
        <is>
          <t>North Am</t>
        </is>
      </c>
      <c r="D208" s="5" t="inlineStr">
        <is>
          <t>Prices_int row 266</t>
        </is>
      </c>
    </row>
    <row r="209">
      <c r="A209" s="5" t="inlineStr">
        <is>
          <t>Haiti</t>
        </is>
      </c>
      <c r="B209" s="5" t="inlineStr">
        <is>
          <t>Fixed</t>
        </is>
      </c>
      <c r="C209" s="5" t="inlineStr">
        <is>
          <t>North Am</t>
        </is>
      </c>
      <c r="D209" s="5" t="inlineStr">
        <is>
          <t>Prices_int row 267</t>
        </is>
      </c>
    </row>
    <row r="210">
      <c r="A210" s="5" t="inlineStr">
        <is>
          <t>Honduras</t>
        </is>
      </c>
      <c r="B210" s="5" t="inlineStr">
        <is>
          <t>Fixed</t>
        </is>
      </c>
      <c r="C210" s="5" t="inlineStr">
        <is>
          <t>North Am</t>
        </is>
      </c>
      <c r="D210" s="5" t="inlineStr">
        <is>
          <t>Prices_int row 268</t>
        </is>
      </c>
    </row>
    <row r="211">
      <c r="A211" s="5" t="inlineStr">
        <is>
          <t>Jamaica</t>
        </is>
      </c>
      <c r="B211" s="5" t="inlineStr">
        <is>
          <t>Fixed</t>
        </is>
      </c>
      <c r="C211" s="5" t="inlineStr">
        <is>
          <t>North Am</t>
        </is>
      </c>
      <c r="D211" s="5" t="inlineStr">
        <is>
          <t>Prices_int row 269</t>
        </is>
      </c>
    </row>
    <row r="212">
      <c r="A212" s="5" t="inlineStr">
        <is>
          <t>Mexico</t>
        </is>
      </c>
      <c r="B212" s="5" t="inlineStr">
        <is>
          <t>Fixed</t>
        </is>
      </c>
      <c r="C212" s="5" t="inlineStr">
        <is>
          <t>North Am</t>
        </is>
      </c>
      <c r="D212" s="5" t="inlineStr">
        <is>
          <t>Prices_int row 270</t>
        </is>
      </c>
    </row>
    <row r="213">
      <c r="A213" s="5" t="inlineStr">
        <is>
          <t>Nicaragua</t>
        </is>
      </c>
      <c r="B213" s="5" t="inlineStr">
        <is>
          <t>Fixed</t>
        </is>
      </c>
      <c r="C213" s="5" t="inlineStr">
        <is>
          <t>North Am</t>
        </is>
      </c>
      <c r="D213" s="5" t="inlineStr">
        <is>
          <t>Prices_int row 271</t>
        </is>
      </c>
    </row>
    <row r="214">
      <c r="A214" s="5" t="inlineStr">
        <is>
          <t>Panama</t>
        </is>
      </c>
      <c r="B214" s="5" t="inlineStr">
        <is>
          <t>Fixed</t>
        </is>
      </c>
      <c r="C214" s="5" t="inlineStr">
        <is>
          <t>North Am</t>
        </is>
      </c>
      <c r="D214" s="5" t="inlineStr">
        <is>
          <t>Prices_int row 272</t>
        </is>
      </c>
    </row>
    <row r="215">
      <c r="A215" s="5" t="inlineStr">
        <is>
          <t>Paraguay</t>
        </is>
      </c>
      <c r="B215" s="5" t="inlineStr">
        <is>
          <t>Fixed</t>
        </is>
      </c>
      <c r="C215" s="5" t="inlineStr">
        <is>
          <t>North Am</t>
        </is>
      </c>
      <c r="D215" s="5" t="inlineStr">
        <is>
          <t>Prices_int row 273</t>
        </is>
      </c>
    </row>
    <row r="216">
      <c r="A216" s="5" t="inlineStr">
        <is>
          <t>Peru</t>
        </is>
      </c>
      <c r="B216" s="5" t="inlineStr">
        <is>
          <t>Fixed</t>
        </is>
      </c>
      <c r="C216" s="5" t="inlineStr">
        <is>
          <t>North Am</t>
        </is>
      </c>
      <c r="D216" s="5" t="inlineStr">
        <is>
          <t>Prices_int row 274</t>
        </is>
      </c>
    </row>
    <row r="217">
      <c r="A217" s="5" t="inlineStr">
        <is>
          <t>Suriname</t>
        </is>
      </c>
      <c r="B217" s="5" t="inlineStr">
        <is>
          <t>Fixed</t>
        </is>
      </c>
      <c r="C217" s="5" t="inlineStr">
        <is>
          <t>North Am</t>
        </is>
      </c>
      <c r="D217" s="5" t="inlineStr">
        <is>
          <t>Prices_int row 275</t>
        </is>
      </c>
    </row>
    <row r="218">
      <c r="A218" s="5" t="inlineStr">
        <is>
          <t>Trinidad and Tobago</t>
        </is>
      </c>
      <c r="B218" s="5" t="inlineStr">
        <is>
          <t>Fixed</t>
        </is>
      </c>
      <c r="C218" s="5" t="inlineStr">
        <is>
          <t>North Am</t>
        </is>
      </c>
      <c r="D218" s="5" t="inlineStr">
        <is>
          <t>Prices_int row 276</t>
        </is>
      </c>
    </row>
    <row r="219">
      <c r="A219" s="5" t="inlineStr">
        <is>
          <t>United States</t>
        </is>
      </c>
      <c r="B219" s="5" t="inlineStr">
        <is>
          <t>Fixed</t>
        </is>
      </c>
      <c r="C219" s="5" t="inlineStr">
        <is>
          <t>North Am</t>
        </is>
      </c>
      <c r="D219" s="5" t="inlineStr">
        <is>
          <t>Prices_int row 277</t>
        </is>
      </c>
    </row>
    <row r="220">
      <c r="A220" s="5" t="inlineStr">
        <is>
          <t>World aviation</t>
        </is>
      </c>
      <c r="B220" s="5" t="inlineStr">
        <is>
          <t>Fixed</t>
        </is>
      </c>
      <c r="C220" s="5" t="inlineStr">
        <is>
          <t>LNG</t>
        </is>
      </c>
      <c r="D220" s="5" t="inlineStr">
        <is>
          <t>Prices_int row 278</t>
        </is>
      </c>
    </row>
    <row r="221">
      <c r="A221" s="5" t="inlineStr">
        <is>
          <t>World marine</t>
        </is>
      </c>
      <c r="B221" s="5" t="inlineStr">
        <is>
          <t>Fixed</t>
        </is>
      </c>
      <c r="C221" s="5" t="inlineStr">
        <is>
          <t>LNG</t>
        </is>
      </c>
      <c r="D221" s="5" t="inlineStr">
        <is>
          <t>Prices_int row 279</t>
        </is>
      </c>
    </row>
    <row r="222">
      <c r="A222" s="5" t="inlineStr">
        <is>
          <t>Venezuela</t>
        </is>
      </c>
      <c r="B222" s="5" t="inlineStr">
        <is>
          <t>Fixed</t>
        </is>
      </c>
      <c r="C222" s="5" t="inlineStr">
        <is>
          <t>North Am</t>
        </is>
      </c>
      <c r="D222" s="5" t="inlineStr">
        <is>
          <t>Prices_int row 280</t>
        </is>
      </c>
    </row>
    <row r="223">
      <c r="A223" s="5" t="inlineStr">
        <is>
          <t>Uruguay</t>
        </is>
      </c>
      <c r="B223" s="5" t="inlineStr">
        <is>
          <t>Fixed</t>
        </is>
      </c>
      <c r="C223" s="5" t="inlineStr">
        <is>
          <t>North Am</t>
        </is>
      </c>
      <c r="D223" s="5"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10" t="inlineStr">
        <is>
          <t>key</t>
        </is>
      </c>
      <c r="B3" s="10" t="inlineStr">
        <is>
          <t>country</t>
        </is>
      </c>
      <c r="C3" s="10" t="inlineStr">
        <is>
          <t>year</t>
        </is>
      </c>
      <c r="D3" s="10" t="inlineStr">
        <is>
          <t>subsector</t>
        </is>
      </c>
      <c r="E3" s="10" t="inlineStr">
        <is>
          <t>fuel</t>
        </is>
      </c>
      <c r="F3" s="10" t="inlineStr">
        <is>
          <t>ktoe</t>
        </is>
      </c>
      <c r="G3" s="10"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 US PCPI and NGDP_D: legacy Mitigation rows 455 and 452</t>
        </is>
      </c>
    </row>
    <row r="2">
      <c r="A2" s="1" t="inlineStr">
        <is>
          <t>Macro series by country (real GDP growth; US CPI and GDP deflator for real terms)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10" t="inlineStr">
        <is>
          <t>key</t>
        </is>
      </c>
      <c r="B3" s="10" t="inlineStr">
        <is>
          <t>country</t>
        </is>
      </c>
      <c r="C3" s="10" t="inlineStr">
        <is>
          <t>variable</t>
        </is>
      </c>
      <c r="D3" s="10" t="inlineStr">
        <is>
          <t>unit</t>
        </is>
      </c>
      <c r="E3" s="10" t="inlineStr">
        <is>
          <t>source</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row r="5">
      <c r="A5" s="5" t="inlineStr">
        <is>
          <t>USA|pcpi</t>
        </is>
      </c>
      <c r="B5" s="5" t="inlineStr">
        <is>
          <t>USA</t>
        </is>
      </c>
      <c r="C5" s="5" t="inlineStr">
        <is>
          <t>US consumer price index (PCPI)</t>
        </is>
      </c>
      <c r="D5" s="5" t="inlineStr">
        <is>
          <t>index</t>
        </is>
      </c>
      <c r="E5" s="5" t="inlineStr">
        <is>
          <t>legacy Mitigation row 455</t>
        </is>
      </c>
      <c r="F5" s="5" t="n">
        <v>270.973417</v>
      </c>
      <c r="G5" s="5" t="n">
        <v>292.626417</v>
      </c>
      <c r="H5" s="5" t="n">
        <v>304.703</v>
      </c>
      <c r="I5" s="5" t="n">
        <v>313.698167</v>
      </c>
      <c r="J5" s="5" t="n">
        <v>322.260577</v>
      </c>
      <c r="K5" s="5" t="n">
        <v>332.662858</v>
      </c>
      <c r="L5" s="5" t="n">
        <v>339.786246</v>
      </c>
      <c r="M5" s="5" t="n">
        <v>347.206017</v>
      </c>
      <c r="N5" s="5" t="n">
        <v>354.802685</v>
      </c>
      <c r="O5" s="5" t="n">
        <v>362.57224</v>
      </c>
      <c r="P5" s="5" t="n">
        <v>370.49152</v>
      </c>
      <c r="Q5" s="5" t="n">
        <v>370.49152</v>
      </c>
      <c r="R5" s="5" t="n">
        <v>370.49152</v>
      </c>
      <c r="S5" s="5" t="n">
        <v>370.49152</v>
      </c>
      <c r="T5" s="5" t="n">
        <v>370.49152</v>
      </c>
      <c r="U5" s="5" t="n">
        <v>370.49152</v>
      </c>
      <c r="V5" s="5" t="n">
        <v>370.49152</v>
      </c>
      <c r="W5" s="5" t="n">
        <v>370.49152</v>
      </c>
      <c r="X5" s="5" t="n">
        <v>370.49152</v>
      </c>
      <c r="Y5" s="5" t="n">
        <v>370.49152</v>
      </c>
      <c r="Z5" s="5" t="n">
        <v>370.49152</v>
      </c>
      <c r="AA5" s="5" t="n"/>
      <c r="AB5" s="5" t="n"/>
      <c r="AC5" s="5" t="n"/>
      <c r="AD5" s="5" t="n"/>
    </row>
    <row r="6">
      <c r="A6" s="5" t="inlineStr">
        <is>
          <t>USA|ngdp_d</t>
        </is>
      </c>
      <c r="B6" s="5" t="inlineStr">
        <is>
          <t>USA</t>
        </is>
      </c>
      <c r="C6" s="5" t="inlineStr">
        <is>
          <t>US GDP deflator (NGDP_D)</t>
        </is>
      </c>
      <c r="D6" s="5" t="inlineStr">
        <is>
          <t>index</t>
        </is>
      </c>
      <c r="E6" s="5" t="inlineStr">
        <is>
          <t>legacy Mitigation row 452</t>
        </is>
      </c>
      <c r="F6" s="5" t="n">
        <v>110.185941</v>
      </c>
      <c r="G6" s="5" t="n">
        <v>118.022821</v>
      </c>
      <c r="H6" s="5" t="n">
        <v>122.389705</v>
      </c>
      <c r="I6" s="5" t="n">
        <v>125.428084</v>
      </c>
      <c r="J6" s="5" t="n">
        <v>128.986186</v>
      </c>
      <c r="K6" s="5" t="n">
        <v>132.681448</v>
      </c>
      <c r="L6" s="5" t="n">
        <v>135.595003</v>
      </c>
      <c r="M6" s="5" t="n">
        <v>137.820646</v>
      </c>
      <c r="N6" s="5" t="n">
        <v>140.271247</v>
      </c>
      <c r="O6" s="5" t="n">
        <v>142.848769</v>
      </c>
      <c r="P6" s="5" t="n">
        <v>145.42762</v>
      </c>
      <c r="Q6" s="5" t="n">
        <v>148.006471</v>
      </c>
      <c r="R6" s="5" t="n">
        <v>150.585322</v>
      </c>
      <c r="S6" s="5" t="n">
        <v>153.1641729999999</v>
      </c>
      <c r="T6" s="5" t="n">
        <v>155.7430239999999</v>
      </c>
      <c r="U6" s="5" t="n">
        <v>158.3218749999999</v>
      </c>
      <c r="V6" s="5" t="n">
        <v>160.9007259999999</v>
      </c>
      <c r="W6" s="5" t="n">
        <v>163.4795769999999</v>
      </c>
      <c r="X6" s="5" t="n">
        <v>166.0584279999999</v>
      </c>
      <c r="Y6" s="5" t="n">
        <v>168.6372789999999</v>
      </c>
      <c r="Z6" s="5" t="n">
        <v>171.2161299999999</v>
      </c>
      <c r="AA6" s="5" t="n"/>
      <c r="AB6" s="5" t="n"/>
      <c r="AC6" s="5" t="n"/>
      <c r="AD6"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10" t="inlineStr">
        <is>
          <t>key</t>
        </is>
      </c>
      <c r="B3" s="10" t="inlineStr">
        <is>
          <t>country</t>
        </is>
      </c>
      <c r="C3" s="10" t="inlineStr">
        <is>
          <t>fuel</t>
        </is>
      </c>
      <c r="D3" s="10" t="inlineStr">
        <is>
          <t>ef_sector</t>
        </is>
      </c>
      <c r="E3" s="10" t="inlineStr">
        <is>
          <t>ef_tco2_per_gj</t>
        </is>
      </c>
      <c r="F3" s="10"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2026-10-09T12:49:11Z</dcterms:created>
  <dcterms:modified xmlns:dcterms="http://purl.org/dc/terms/" xmlns:xsi="http://www.w3.org/2001/XMLSchema-instance" xsi:type="dcterms:W3CDTF">2026-10-09T12:49:15Z</dcterms:modified>
</cp:coreProperties>
</file>